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3" ContentType="application/binary"/>
  <Override PartName="/xl/commentsmeta4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Duo\2025.03 Colin Schroeder\04. Custo\04.3 Custo - Executivo\03 - Entregável\"/>
    </mc:Choice>
  </mc:AlternateContent>
  <xr:revisionPtr revIDLastSave="0" documentId="13_ncr:1_{4BB707CA-474F-4635-8245-7D5240126649}" xr6:coauthVersionLast="47" xr6:coauthVersionMax="47" xr10:uidLastSave="{00000000-0000-0000-0000-000000000000}"/>
  <bookViews>
    <workbookView xWindow="22932" yWindow="-108" windowWidth="23256" windowHeight="12456" tabRatio="875" xr2:uid="{00000000-000D-0000-FFFF-FFFF00000000}"/>
  </bookViews>
  <sheets>
    <sheet name="Obra " sheetId="1" r:id="rId1"/>
    <sheet name="EPCs" sheetId="2" r:id="rId2"/>
    <sheet name="CANTEIRO" sheetId="3" r:id="rId3"/>
    <sheet name="Ensaios " sheetId="4" r:id="rId4"/>
    <sheet name="BASES" sheetId="5" r:id="rId5"/>
    <sheet name="Ger_Tec e Adm" sheetId="6" r:id="rId6"/>
    <sheet name="Ger_Executivo" sheetId="7" r:id="rId7"/>
    <sheet name="Insumos" sheetId="8" r:id="rId8"/>
    <sheet name="CPU" sheetId="9" r:id="rId9"/>
    <sheet name="Arquitetura" sheetId="14" r:id="rId10"/>
    <sheet name="Estacas" sheetId="10" r:id="rId11"/>
    <sheet name="Fundação Rasa" sheetId="11" r:id="rId12"/>
    <sheet name="Aço_Infraestrutura" sheetId="12" r:id="rId13"/>
    <sheet name="Diafragma" sheetId="13" r:id="rId14"/>
    <sheet name="SUPRAESTRUTURA" sheetId="15" r:id="rId15"/>
    <sheet name="INSTALAÇÕES - ESTIMATIVAS" sheetId="18" r:id="rId16"/>
    <sheet name="HIDROSSANITÁRIO" sheetId="20" r:id="rId17"/>
    <sheet name="ELÉTRICA" sheetId="21" r:id="rId18"/>
    <sheet name="Telefone" sheetId="22" r:id="rId19"/>
    <sheet name="SPDA" sheetId="25" r:id="rId20"/>
    <sheet name="CLIMATIZAÇÃO" sheetId="30" r:id="rId21"/>
    <sheet name="INTERFONIA" sheetId="17" r:id="rId22"/>
    <sheet name="PORTÕES" sheetId="23" r:id="rId23"/>
    <sheet name="PISCINA" sheetId="24" r:id="rId24"/>
    <sheet name="LOUÇAS E METAIS " sheetId="29" r:id="rId25"/>
    <sheet name="MOBILIÁRIO" sheetId="19" r:id="rId26"/>
  </sheets>
  <definedNames>
    <definedName name="\0" localSheetId="17">#REF!</definedName>
    <definedName name="\0" localSheetId="16">#REF!</definedName>
    <definedName name="\0" localSheetId="22">#REF!</definedName>
    <definedName name="\0" localSheetId="18">#REF!</definedName>
    <definedName name="\0">#REF!</definedName>
    <definedName name="\1" localSheetId="17">#REF!</definedName>
    <definedName name="\1">#REF!</definedName>
    <definedName name="\a" localSheetId="17">#REF!</definedName>
    <definedName name="\a" localSheetId="16">#REF!</definedName>
    <definedName name="\a" localSheetId="18">#REF!</definedName>
    <definedName name="\a">#REF!</definedName>
    <definedName name="\b" localSheetId="17">#REF!</definedName>
    <definedName name="\b">#REF!</definedName>
    <definedName name="\c" localSheetId="17">#REF!</definedName>
    <definedName name="\c">#REF!</definedName>
    <definedName name="\d" localSheetId="17">#REF!</definedName>
    <definedName name="\d">#REF!</definedName>
    <definedName name="\e" localSheetId="17">#REF!</definedName>
    <definedName name="\e">#REF!</definedName>
    <definedName name="\i" localSheetId="17">#REF!</definedName>
    <definedName name="\i">#REF!</definedName>
    <definedName name="\J" localSheetId="17">#REF!</definedName>
    <definedName name="\J">#REF!</definedName>
    <definedName name="\k" localSheetId="17">#REF!</definedName>
    <definedName name="\k">#REF!</definedName>
    <definedName name="\l">#N/A</definedName>
    <definedName name="\m" localSheetId="17">#REF!</definedName>
    <definedName name="\m" localSheetId="16">#REF!</definedName>
    <definedName name="\m" localSheetId="18">#REF!</definedName>
    <definedName name="\m">#REF!</definedName>
    <definedName name="\o" localSheetId="17">#REF!</definedName>
    <definedName name="\o">#REF!</definedName>
    <definedName name="\p" localSheetId="17">#REF!</definedName>
    <definedName name="\p">#REF!</definedName>
    <definedName name="\r" localSheetId="17">#REF!</definedName>
    <definedName name="\r">#REF!</definedName>
    <definedName name="\T" localSheetId="17">#REF!</definedName>
    <definedName name="\T">#REF!</definedName>
    <definedName name="\xasd" localSheetId="17" hidden="1">{#N/A,#N/A,FALSE,"Plan1";#N/A,#N/A,FALSE,"Plan2"}</definedName>
    <definedName name="\xasd" localSheetId="22" hidden="1">{#N/A,#N/A,FALSE,"Plan1";#N/A,#N/A,FALSE,"Plan2"}</definedName>
    <definedName name="\xasd" localSheetId="18" hidden="1">{#N/A,#N/A,FALSE,"Plan1";#N/A,#N/A,FALSE,"Plan2"}</definedName>
    <definedName name="\xasd" hidden="1">{#N/A,#N/A,FALSE,"Plan1";#N/A,#N/A,FALSE,"Plan2"}</definedName>
    <definedName name="\z" localSheetId="17">#REF!</definedName>
    <definedName name="\z" localSheetId="22">#REF!</definedName>
    <definedName name="\z" localSheetId="18">#REF!</definedName>
    <definedName name="\z">#REF!</definedName>
    <definedName name="_" localSheetId="17" hidden="1">#REF!</definedName>
    <definedName name="_" localSheetId="3">#REF!</definedName>
    <definedName name="_" localSheetId="16" hidden="1">#REF!</definedName>
    <definedName name="_" localSheetId="15">#REF!</definedName>
    <definedName name="_" localSheetId="25">#REF!</definedName>
    <definedName name="_" localSheetId="0">#REF!</definedName>
    <definedName name="_" localSheetId="22" hidden="1">#REF!</definedName>
    <definedName name="_" localSheetId="19">#REF!</definedName>
    <definedName name="_" localSheetId="18" hidden="1">#REF!</definedName>
    <definedName name="_">#REF!</definedName>
    <definedName name="_\0" localSheetId="17">#REF!</definedName>
    <definedName name="_\0" localSheetId="22">#REF!</definedName>
    <definedName name="_\0" localSheetId="18">#REF!</definedName>
    <definedName name="_\0">#REF!</definedName>
    <definedName name="_\1" localSheetId="17">#REF!</definedName>
    <definedName name="_\1">#REF!</definedName>
    <definedName name="_\a" localSheetId="17">#REF!</definedName>
    <definedName name="_\a">#REF!</definedName>
    <definedName name="_\b" localSheetId="17">#REF!</definedName>
    <definedName name="_\b">#REF!</definedName>
    <definedName name="_\c" localSheetId="17">#REF!</definedName>
    <definedName name="_\c">#REF!</definedName>
    <definedName name="_\d" localSheetId="17">#REF!</definedName>
    <definedName name="_\d">#REF!</definedName>
    <definedName name="_\e" localSheetId="17">#REF!</definedName>
    <definedName name="_\e">#REF!</definedName>
    <definedName name="_\i" localSheetId="17">#REF!</definedName>
    <definedName name="_\i">#REF!</definedName>
    <definedName name="_\J" localSheetId="17">#REF!</definedName>
    <definedName name="_\J">#REF!</definedName>
    <definedName name="_\k" localSheetId="17">#REF!</definedName>
    <definedName name="_\k">#REF!</definedName>
    <definedName name="_\l">#N/A</definedName>
    <definedName name="_\m" localSheetId="17">#REF!</definedName>
    <definedName name="_\m" localSheetId="22">#REF!</definedName>
    <definedName name="_\m" localSheetId="18">#REF!</definedName>
    <definedName name="_\m">#REF!</definedName>
    <definedName name="_\o" localSheetId="17">#REF!</definedName>
    <definedName name="_\o" localSheetId="22">#REF!</definedName>
    <definedName name="_\o" localSheetId="18">#REF!</definedName>
    <definedName name="_\o">#REF!</definedName>
    <definedName name="_\p" localSheetId="17">#REF!</definedName>
    <definedName name="_\p" localSheetId="22">#REF!</definedName>
    <definedName name="_\p" localSheetId="18">#REF!</definedName>
    <definedName name="_\p">#REF!</definedName>
    <definedName name="_\r" localSheetId="17">#REF!</definedName>
    <definedName name="_\r">#REF!</definedName>
    <definedName name="_\T" localSheetId="17">#REF!</definedName>
    <definedName name="_\T">#REF!</definedName>
    <definedName name="_\xasd" localSheetId="17" hidden="1">{#N/A,#N/A,FALSE,"Plan1";#N/A,#N/A,FALSE,"Plan2"}</definedName>
    <definedName name="_\xasd" localSheetId="22" hidden="1">{#N/A,#N/A,FALSE,"Plan1";#N/A,#N/A,FALSE,"Plan2"}</definedName>
    <definedName name="_\xasd" localSheetId="18" hidden="1">{#N/A,#N/A,FALSE,"Plan1";#N/A,#N/A,FALSE,"Plan2"}</definedName>
    <definedName name="_\xasd" hidden="1">{#N/A,#N/A,FALSE,"Plan1";#N/A,#N/A,FALSE,"Plan2"}</definedName>
    <definedName name="_\z" localSheetId="17">#REF!</definedName>
    <definedName name="_\z" localSheetId="22">#REF!</definedName>
    <definedName name="_\z" localSheetId="18">#REF!</definedName>
    <definedName name="_\z">#REF!</definedName>
    <definedName name="__" localSheetId="17" hidden="1">#REF!</definedName>
    <definedName name="__" localSheetId="16" hidden="1">#REF!</definedName>
    <definedName name="__" localSheetId="15">#REF!</definedName>
    <definedName name="__" localSheetId="25">#REF!</definedName>
    <definedName name="__" localSheetId="0">#REF!</definedName>
    <definedName name="__" localSheetId="22" hidden="1">#REF!</definedName>
    <definedName name="__" localSheetId="19">#REF!</definedName>
    <definedName name="__" localSheetId="18" hidden="1">#REF!</definedName>
    <definedName name="__">#REF!</definedName>
    <definedName name="________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7">#REF!</definedName>
    <definedName name="______ACR10" localSheetId="3">#REF!</definedName>
    <definedName name="______ACR10" localSheetId="6">#REF!</definedName>
    <definedName name="______ACR10" localSheetId="16">#REF!</definedName>
    <definedName name="______ACR10" localSheetId="15">#REF!</definedName>
    <definedName name="______ACR10" localSheetId="25">#REF!</definedName>
    <definedName name="______ACR10" localSheetId="22">#REF!</definedName>
    <definedName name="______ACR10" localSheetId="19">#REF!</definedName>
    <definedName name="______ACR10" localSheetId="18">#REF!</definedName>
    <definedName name="______ACR10">#REF!</definedName>
    <definedName name="______ACR15" localSheetId="17">#REF!</definedName>
    <definedName name="______ACR15" localSheetId="3">#REF!</definedName>
    <definedName name="______ACR15" localSheetId="6">#REF!</definedName>
    <definedName name="______ACR15" localSheetId="16">#REF!</definedName>
    <definedName name="______ACR15" localSheetId="15">#REF!</definedName>
    <definedName name="______ACR15" localSheetId="25">#REF!</definedName>
    <definedName name="______ACR15" localSheetId="22">#REF!</definedName>
    <definedName name="______ACR15" localSheetId="19">#REF!</definedName>
    <definedName name="______ACR15" localSheetId="18">#REF!</definedName>
    <definedName name="______ACR15">#REF!</definedName>
    <definedName name="______acr20" localSheetId="17">#REF!</definedName>
    <definedName name="______acr20" localSheetId="3">#REF!</definedName>
    <definedName name="______acr20" localSheetId="6">#REF!</definedName>
    <definedName name="______acr20" localSheetId="16">#REF!</definedName>
    <definedName name="______acr20" localSheetId="15">#REF!</definedName>
    <definedName name="______acr20" localSheetId="25">#REF!</definedName>
    <definedName name="______acr20" localSheetId="22">#REF!</definedName>
    <definedName name="______acr20" localSheetId="19">#REF!</definedName>
    <definedName name="______acr20" localSheetId="18">#REF!</definedName>
    <definedName name="______acr20">#REF!</definedName>
    <definedName name="______acr5" localSheetId="3">#REF!</definedName>
    <definedName name="______acr5" localSheetId="6">#REF!</definedName>
    <definedName name="______acr5" localSheetId="15">#REF!</definedName>
    <definedName name="______acr5" localSheetId="25">#REF!</definedName>
    <definedName name="______acr5">#REF!</definedName>
    <definedName name="______ARQ1" localSheetId="3">#REF!</definedName>
    <definedName name="______ARQ1" localSheetId="6">#REF!</definedName>
    <definedName name="______ARQ1" localSheetId="15">#REF!</definedName>
    <definedName name="______ARQ1" localSheetId="25">#REF!</definedName>
    <definedName name="______ARQ1">#REF!</definedName>
    <definedName name="______QT100" localSheetId="3">#REF!</definedName>
    <definedName name="______QT100" localSheetId="6">#REF!</definedName>
    <definedName name="______QT100" localSheetId="15">#REF!</definedName>
    <definedName name="______QT100" localSheetId="25">#REF!</definedName>
    <definedName name="______QT100">#REF!</definedName>
    <definedName name="______QT2" localSheetId="3">#REF!</definedName>
    <definedName name="______QT2" localSheetId="6">#REF!</definedName>
    <definedName name="______QT2" localSheetId="15">#REF!</definedName>
    <definedName name="______QT2" localSheetId="25">#REF!</definedName>
    <definedName name="______QT2">#REF!</definedName>
    <definedName name="______QT3" localSheetId="3">#REF!</definedName>
    <definedName name="______QT3" localSheetId="6">#REF!</definedName>
    <definedName name="______QT3" localSheetId="15">#REF!</definedName>
    <definedName name="______QT3" localSheetId="25">#REF!</definedName>
    <definedName name="______QT3">#REF!</definedName>
    <definedName name="______QT4" localSheetId="3">#REF!</definedName>
    <definedName name="______QT4" localSheetId="6">#REF!</definedName>
    <definedName name="______QT4" localSheetId="15">#REF!</definedName>
    <definedName name="______QT4" localSheetId="25">#REF!</definedName>
    <definedName name="______QT4">#REF!</definedName>
    <definedName name="______QT50" localSheetId="3">#REF!</definedName>
    <definedName name="______QT50" localSheetId="6">#REF!</definedName>
    <definedName name="______QT50" localSheetId="15">#REF!</definedName>
    <definedName name="______QT50" localSheetId="25">#REF!</definedName>
    <definedName name="______QT50">#REF!</definedName>
    <definedName name="______QT75" localSheetId="3">#REF!</definedName>
    <definedName name="______QT75" localSheetId="6">#REF!</definedName>
    <definedName name="______QT75" localSheetId="15">#REF!</definedName>
    <definedName name="______QT75" localSheetId="25">#REF!</definedName>
    <definedName name="______QT75">#REF!</definedName>
    <definedName name="_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7">#REF!</definedName>
    <definedName name="_____ACR10" localSheetId="3">#REF!</definedName>
    <definedName name="_____ACR10" localSheetId="6">#REF!</definedName>
    <definedName name="_____ACR10" localSheetId="16">#REF!</definedName>
    <definedName name="_____ACR10" localSheetId="15">#REF!</definedName>
    <definedName name="_____ACR10" localSheetId="25">#REF!</definedName>
    <definedName name="_____ACR10" localSheetId="22">#REF!</definedName>
    <definedName name="_____ACR10" localSheetId="19">#REF!</definedName>
    <definedName name="_____ACR10" localSheetId="18">#REF!</definedName>
    <definedName name="_____ACR10">#REF!</definedName>
    <definedName name="_____ACR15" localSheetId="17">#REF!</definedName>
    <definedName name="_____ACR15" localSheetId="3">#REF!</definedName>
    <definedName name="_____ACR15" localSheetId="6">#REF!</definedName>
    <definedName name="_____ACR15" localSheetId="16">#REF!</definedName>
    <definedName name="_____ACR15" localSheetId="15">#REF!</definedName>
    <definedName name="_____ACR15" localSheetId="25">#REF!</definedName>
    <definedName name="_____ACR15" localSheetId="22">#REF!</definedName>
    <definedName name="_____ACR15" localSheetId="19">#REF!</definedName>
    <definedName name="_____ACR15" localSheetId="18">#REF!</definedName>
    <definedName name="_____ACR15">#REF!</definedName>
    <definedName name="_____acr20" localSheetId="17">#REF!</definedName>
    <definedName name="_____acr20" localSheetId="3">#REF!</definedName>
    <definedName name="_____acr20" localSheetId="6">#REF!</definedName>
    <definedName name="_____acr20" localSheetId="16">#REF!</definedName>
    <definedName name="_____acr20" localSheetId="15">#REF!</definedName>
    <definedName name="_____acr20" localSheetId="25">#REF!</definedName>
    <definedName name="_____acr20" localSheetId="22">#REF!</definedName>
    <definedName name="_____acr20" localSheetId="19">#REF!</definedName>
    <definedName name="_____acr20" localSheetId="18">#REF!</definedName>
    <definedName name="_____acr20">#REF!</definedName>
    <definedName name="_____acr5" localSheetId="3">#REF!</definedName>
    <definedName name="_____acr5" localSheetId="6">#REF!</definedName>
    <definedName name="_____acr5" localSheetId="15">#REF!</definedName>
    <definedName name="_____acr5" localSheetId="25">#REF!</definedName>
    <definedName name="_____acr5">#REF!</definedName>
    <definedName name="_____ARQ1" localSheetId="3">#REF!</definedName>
    <definedName name="_____ARQ1" localSheetId="6">#REF!</definedName>
    <definedName name="_____ARQ1" localSheetId="15">#REF!</definedName>
    <definedName name="_____ARQ1" localSheetId="25">#REF!</definedName>
    <definedName name="_____ARQ1">#REF!</definedName>
    <definedName name="_____key2" localSheetId="3">#REF!</definedName>
    <definedName name="_____key2" localSheetId="15">#REF!</definedName>
    <definedName name="_____key2" localSheetId="0">#REF!</definedName>
    <definedName name="_____key2">#REF!</definedName>
    <definedName name="_____QT100" localSheetId="3">#REF!</definedName>
    <definedName name="_____QT100" localSheetId="6">#REF!</definedName>
    <definedName name="_____QT100" localSheetId="15">#REF!</definedName>
    <definedName name="_____QT100" localSheetId="25">#REF!</definedName>
    <definedName name="_____QT100">#REF!</definedName>
    <definedName name="_____QT2" localSheetId="3">#REF!</definedName>
    <definedName name="_____QT2" localSheetId="6">#REF!</definedName>
    <definedName name="_____QT2" localSheetId="15">#REF!</definedName>
    <definedName name="_____QT2" localSheetId="25">#REF!</definedName>
    <definedName name="_____QT2">#REF!</definedName>
    <definedName name="_____QT3" localSheetId="3">#REF!</definedName>
    <definedName name="_____QT3" localSheetId="6">#REF!</definedName>
    <definedName name="_____QT3" localSheetId="15">#REF!</definedName>
    <definedName name="_____QT3" localSheetId="25">#REF!</definedName>
    <definedName name="_____QT3">#REF!</definedName>
    <definedName name="_____QT4" localSheetId="3">#REF!</definedName>
    <definedName name="_____QT4" localSheetId="6">#REF!</definedName>
    <definedName name="_____QT4" localSheetId="15">#REF!</definedName>
    <definedName name="_____QT4" localSheetId="25">#REF!</definedName>
    <definedName name="_____QT4">#REF!</definedName>
    <definedName name="_____QT50" localSheetId="3">#REF!</definedName>
    <definedName name="_____QT50" localSheetId="6">#REF!</definedName>
    <definedName name="_____QT50" localSheetId="15">#REF!</definedName>
    <definedName name="_____QT50" localSheetId="25">#REF!</definedName>
    <definedName name="_____QT50">#REF!</definedName>
    <definedName name="_____QT75" localSheetId="3">#REF!</definedName>
    <definedName name="_____QT75" localSheetId="6">#REF!</definedName>
    <definedName name="_____QT75" localSheetId="15">#REF!</definedName>
    <definedName name="_____QT75" localSheetId="25">#REF!</definedName>
    <definedName name="_____QT75">#REF!</definedName>
    <definedName name="_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7" hidden="1">#REF!</definedName>
    <definedName name="____key2" localSheetId="3">#REF!</definedName>
    <definedName name="____key2" localSheetId="6">#REF!</definedName>
    <definedName name="____key2" localSheetId="16" hidden="1">#REF!</definedName>
    <definedName name="____key2" localSheetId="15">#REF!</definedName>
    <definedName name="____key2" localSheetId="25">#REF!</definedName>
    <definedName name="____key2" localSheetId="0">#REF!</definedName>
    <definedName name="____key2" localSheetId="22" hidden="1">#REF!</definedName>
    <definedName name="____key2" localSheetId="19">#REF!</definedName>
    <definedName name="____key2" localSheetId="18" hidden="1">#REF!</definedName>
    <definedName name="____key2">#REF!</definedName>
    <definedName name="____la29" localSheetId="17" hidden="1">#REF!</definedName>
    <definedName name="____la29" localSheetId="16" hidden="1">#REF!</definedName>
    <definedName name="____la29" localSheetId="15">#REF!</definedName>
    <definedName name="____la29" localSheetId="25">#REF!</definedName>
    <definedName name="____la29" localSheetId="0">#REF!</definedName>
    <definedName name="____la29" localSheetId="22" hidden="1">#REF!</definedName>
    <definedName name="____la29" localSheetId="19">#REF!</definedName>
    <definedName name="____la29" localSheetId="18" hidden="1">#REF!</definedName>
    <definedName name="____la29">#REF!</definedName>
    <definedName name="____la3" localSheetId="17" hidden="1">#REF!</definedName>
    <definedName name="____la3" localSheetId="16" hidden="1">#REF!</definedName>
    <definedName name="____la3" localSheetId="15">#REF!</definedName>
    <definedName name="____la3" localSheetId="0">#REF!</definedName>
    <definedName name="____la3" localSheetId="22" hidden="1">#REF!</definedName>
    <definedName name="____la3" localSheetId="19">#REF!</definedName>
    <definedName name="____la3" localSheetId="18" hidden="1">#REF!</definedName>
    <definedName name="____la3">#REF!</definedName>
    <definedName name="____la31" localSheetId="15">#REF!</definedName>
    <definedName name="____la31">#REF!</definedName>
    <definedName name="____la32" localSheetId="15">#REF!</definedName>
    <definedName name="____la32">#REF!</definedName>
    <definedName name="____la4" localSheetId="15">#REF!</definedName>
    <definedName name="____la4">#REF!</definedName>
    <definedName name="____la5" localSheetId="15">#REF!</definedName>
    <definedName name="____la5">#REF!</definedName>
    <definedName name="____la6" localSheetId="15">#REF!</definedName>
    <definedName name="____la6">#REF!</definedName>
    <definedName name="____la7" localSheetId="15">#REF!</definedName>
    <definedName name="____la7">#REF!</definedName>
    <definedName name="____la8" localSheetId="15">#REF!</definedName>
    <definedName name="____la8">#REF!</definedName>
    <definedName name="____la9" localSheetId="15">#REF!</definedName>
    <definedName name="____la9">#REF!</definedName>
    <definedName name="____lb1" localSheetId="15">#REF!</definedName>
    <definedName name="____lb1">#REF!</definedName>
    <definedName name="____lb10" localSheetId="15">#REF!</definedName>
    <definedName name="____lb10">#REF!</definedName>
    <definedName name="____lb11" localSheetId="15">#REF!</definedName>
    <definedName name="____lb11">#REF!</definedName>
    <definedName name="____lb12" localSheetId="15">#REF!</definedName>
    <definedName name="____lb12">#REF!</definedName>
    <definedName name="____lb13" localSheetId="15">#REF!</definedName>
    <definedName name="____lb13">#REF!</definedName>
    <definedName name="____lb14" localSheetId="15">#REF!</definedName>
    <definedName name="____lb14">#REF!</definedName>
    <definedName name="____lb15" localSheetId="15">#REF!</definedName>
    <definedName name="____lb15">#REF!</definedName>
    <definedName name="____lb16" localSheetId="15">#REF!</definedName>
    <definedName name="____lb16">#REF!</definedName>
    <definedName name="____lb17" localSheetId="15">#REF!</definedName>
    <definedName name="____lb17">#REF!</definedName>
    <definedName name="____lb18" localSheetId="15">#REF!</definedName>
    <definedName name="____lb18">#REF!</definedName>
    <definedName name="____lb19" localSheetId="15">#REF!</definedName>
    <definedName name="____lb19">#REF!</definedName>
    <definedName name="____lb2" localSheetId="15">#REF!</definedName>
    <definedName name="____lb2">#REF!</definedName>
    <definedName name="____lb20" localSheetId="15">#REF!</definedName>
    <definedName name="____lb20">#REF!</definedName>
    <definedName name="____lb21" localSheetId="15">#REF!</definedName>
    <definedName name="____lb21">#REF!</definedName>
    <definedName name="____lb22" localSheetId="15">#REF!</definedName>
    <definedName name="____lb22">#REF!</definedName>
    <definedName name="____lb23" localSheetId="15">#REF!</definedName>
    <definedName name="____lb23">#REF!</definedName>
    <definedName name="____lb24" localSheetId="15">#REF!</definedName>
    <definedName name="____lb24">#REF!</definedName>
    <definedName name="____lb25" localSheetId="15">#REF!</definedName>
    <definedName name="____lb25">#REF!</definedName>
    <definedName name="____lb27" localSheetId="15">#REF!</definedName>
    <definedName name="____lb27">#REF!</definedName>
    <definedName name="____lb28" localSheetId="15">#REF!</definedName>
    <definedName name="____lb28">#REF!</definedName>
    <definedName name="____lb29" localSheetId="15">#REF!</definedName>
    <definedName name="____lb29">#REF!</definedName>
    <definedName name="____lb3" localSheetId="15">#REF!</definedName>
    <definedName name="____lb3">#REF!</definedName>
    <definedName name="____lb30" localSheetId="15">#REF!</definedName>
    <definedName name="____lb30">#REF!</definedName>
    <definedName name="____lb31" localSheetId="15">#REF!</definedName>
    <definedName name="____lb31">#REF!</definedName>
    <definedName name="____lb32" localSheetId="15">#REF!</definedName>
    <definedName name="____lb32">#REF!</definedName>
    <definedName name="____lb4" localSheetId="15">#REF!</definedName>
    <definedName name="____lb4">#REF!</definedName>
    <definedName name="____lb5" localSheetId="15">#REF!</definedName>
    <definedName name="____lb5">#REF!</definedName>
    <definedName name="____lb6" localSheetId="15">#REF!</definedName>
    <definedName name="____lb6">#REF!</definedName>
    <definedName name="____lb7" localSheetId="15">#REF!</definedName>
    <definedName name="____lb7">#REF!</definedName>
    <definedName name="____lb8" localSheetId="15">#REF!</definedName>
    <definedName name="____lb8">#REF!</definedName>
    <definedName name="____lb9" localSheetId="15">#REF!</definedName>
    <definedName name="____lb9">#REF!</definedName>
    <definedName name="____lbc1" localSheetId="15">#REF!</definedName>
    <definedName name="____lbc1">#REF!</definedName>
    <definedName name="____lbc10" localSheetId="15">#REF!</definedName>
    <definedName name="____lbc10">#REF!</definedName>
    <definedName name="____lbc11" localSheetId="15">#REF!</definedName>
    <definedName name="____lbc11">#REF!</definedName>
    <definedName name="____lbc12" localSheetId="15">#REF!</definedName>
    <definedName name="____lbc12">#REF!</definedName>
    <definedName name="____lbc13" localSheetId="15">#REF!</definedName>
    <definedName name="____lbc13">#REF!</definedName>
    <definedName name="____lbc14" localSheetId="15">#REF!</definedName>
    <definedName name="____lbc14">#REF!</definedName>
    <definedName name="____lbc15" localSheetId="15">#REF!</definedName>
    <definedName name="____lbc15">#REF!</definedName>
    <definedName name="____lbc16" localSheetId="15">#REF!</definedName>
    <definedName name="____lbc16">#REF!</definedName>
    <definedName name="____lbc17" localSheetId="15">#REF!</definedName>
    <definedName name="____lbc17">#REF!</definedName>
    <definedName name="____lbc18" localSheetId="15">#REF!</definedName>
    <definedName name="____lbc18">#REF!</definedName>
    <definedName name="____lbc19" localSheetId="15">#REF!</definedName>
    <definedName name="____lbc19">#REF!</definedName>
    <definedName name="____lbc2" localSheetId="15">#REF!</definedName>
    <definedName name="____lbc2">#REF!</definedName>
    <definedName name="____lbc20" localSheetId="15">#REF!</definedName>
    <definedName name="____lbc20">#REF!</definedName>
    <definedName name="____lbc21" localSheetId="15">#REF!</definedName>
    <definedName name="____lbc21">#REF!</definedName>
    <definedName name="____lbc22" localSheetId="15">#REF!</definedName>
    <definedName name="____lbc22">#REF!</definedName>
    <definedName name="____lbc23" localSheetId="15">#REF!</definedName>
    <definedName name="____lbc23">#REF!</definedName>
    <definedName name="____lbc24" localSheetId="15">#REF!</definedName>
    <definedName name="____lbc24">#REF!</definedName>
    <definedName name="____lbc25" localSheetId="15">#REF!</definedName>
    <definedName name="____lbc25">#REF!</definedName>
    <definedName name="____lbc26" localSheetId="15">#REF!</definedName>
    <definedName name="____lbc26">#REF!</definedName>
    <definedName name="____lbc27" localSheetId="15">#REF!</definedName>
    <definedName name="____lbc27">#REF!</definedName>
    <definedName name="____lbc28" localSheetId="15">#REF!</definedName>
    <definedName name="____lbc28">#REF!</definedName>
    <definedName name="____lbc29" localSheetId="15">#REF!</definedName>
    <definedName name="____lbc29">#REF!</definedName>
    <definedName name="____lbc3" localSheetId="15">#REF!</definedName>
    <definedName name="____lbc3">#REF!</definedName>
    <definedName name="____lbc31" localSheetId="15">#REF!</definedName>
    <definedName name="____lbc31">#REF!</definedName>
    <definedName name="____lbc32" localSheetId="15">#REF!</definedName>
    <definedName name="____lbc32">#REF!</definedName>
    <definedName name="____lbc4" localSheetId="15">#REF!</definedName>
    <definedName name="____lbc4">#REF!</definedName>
    <definedName name="____lbc5" localSheetId="15">#REF!</definedName>
    <definedName name="____lbc5">#REF!</definedName>
    <definedName name="____lbc6" localSheetId="15">#REF!</definedName>
    <definedName name="____lbc6">#REF!</definedName>
    <definedName name="____lbc7" localSheetId="15">#REF!</definedName>
    <definedName name="____lbc7">#REF!</definedName>
    <definedName name="____lbc8" localSheetId="15">#REF!</definedName>
    <definedName name="____lbc8">#REF!</definedName>
    <definedName name="____lbc9" localSheetId="15">#REF!</definedName>
    <definedName name="____lbc9">#REF!</definedName>
    <definedName name="____ld26" localSheetId="15">#REF!</definedName>
    <definedName name="____ld26">#REF!</definedName>
    <definedName name="____ld31" localSheetId="15">#REF!</definedName>
    <definedName name="____ld31">#REF!</definedName>
    <definedName name="____le31" localSheetId="15">#REF!</definedName>
    <definedName name="____le31">#REF!</definedName>
    <definedName name="____lf31" localSheetId="15">#REF!</definedName>
    <definedName name="____lf31">#REF!</definedName>
    <definedName name="____PK2" localSheetId="20">{"'장비'!$A$3:$M$12"}</definedName>
    <definedName name="____PK2" localSheetId="8">{"'장비'!$A$3:$M$12"}</definedName>
    <definedName name="____PK2" localSheetId="17" hidden="1">{"'장비'!$A$3:$M$12"}</definedName>
    <definedName name="____PK2" localSheetId="3">{"'장비'!$A$3:$M$12"}</definedName>
    <definedName name="____PK2" localSheetId="11">{"'장비'!$A$3:$M$12"}</definedName>
    <definedName name="____PK2" localSheetId="6">{"'장비'!$A$3:$M$12"}</definedName>
    <definedName name="____PK2" localSheetId="5">{"'장비'!$A$3:$M$12"}</definedName>
    <definedName name="____PK2" localSheetId="16" hidden="1">{"'장비'!$A$3:$M$12"}</definedName>
    <definedName name="____PK2" localSheetId="15">{"'장비'!$A$3:$M$12"}</definedName>
    <definedName name="____PK2" localSheetId="7">{"'장비'!$A$3:$M$12"}</definedName>
    <definedName name="____PK2" localSheetId="24">{"'장비'!$A$3:$M$12"}</definedName>
    <definedName name="____PK2" localSheetId="25">{"'장비'!$A$3:$M$12"}</definedName>
    <definedName name="____PK2" localSheetId="0">{"'장비'!$A$3:$M$12"}</definedName>
    <definedName name="____PK2" localSheetId="23">{"'장비'!$A$3:$M$12"}</definedName>
    <definedName name="____PK2" localSheetId="22" hidden="1">{"'장비'!$A$3:$M$12"}</definedName>
    <definedName name="____PK2" localSheetId="19">{"'장비'!$A$3:$M$12"}</definedName>
    <definedName name="____PK2" localSheetId="18" hidden="1">{"'장비'!$A$3:$M$12"}</definedName>
    <definedName name="____PK2">{"'장비'!$A$3:$M$12"}</definedName>
    <definedName name="____PKG3" localSheetId="20">{"'장비'!$A$3:$M$12"}</definedName>
    <definedName name="____PKG3" localSheetId="8">{"'장비'!$A$3:$M$12"}</definedName>
    <definedName name="____PKG3" localSheetId="17" hidden="1">{"'장비'!$A$3:$M$12"}</definedName>
    <definedName name="____PKG3" localSheetId="3">{"'장비'!$A$3:$M$12"}</definedName>
    <definedName name="____PKG3" localSheetId="11">{"'장비'!$A$3:$M$12"}</definedName>
    <definedName name="____PKG3" localSheetId="6">{"'장비'!$A$3:$M$12"}</definedName>
    <definedName name="____PKG3" localSheetId="5">{"'장비'!$A$3:$M$12"}</definedName>
    <definedName name="____PKG3" localSheetId="16" hidden="1">{"'장비'!$A$3:$M$12"}</definedName>
    <definedName name="____PKG3" localSheetId="15">{"'장비'!$A$3:$M$12"}</definedName>
    <definedName name="____PKG3" localSheetId="7">{"'장비'!$A$3:$M$12"}</definedName>
    <definedName name="____PKG3" localSheetId="24">{"'장비'!$A$3:$M$12"}</definedName>
    <definedName name="____PKG3" localSheetId="25">{"'장비'!$A$3:$M$12"}</definedName>
    <definedName name="____PKG3" localSheetId="0">{"'장비'!$A$3:$M$12"}</definedName>
    <definedName name="____PKG3" localSheetId="23">{"'장비'!$A$3:$M$12"}</definedName>
    <definedName name="____PKG3" localSheetId="22" hidden="1">{"'장비'!$A$3:$M$12"}</definedName>
    <definedName name="____PKG3" localSheetId="19">{"'장비'!$A$3:$M$12"}</definedName>
    <definedName name="____PKG3" localSheetId="18" hidden="1">{"'장비'!$A$3:$M$12"}</definedName>
    <definedName name="____PKG3">{"'장비'!$A$3:$M$12"}</definedName>
    <definedName name="____qqq222" localSheetId="20">{"'장비'!$A$3:$M$12"}</definedName>
    <definedName name="____qqq222" localSheetId="8">{"'장비'!$A$3:$M$12"}</definedName>
    <definedName name="____qqq222" localSheetId="17" hidden="1">{"'장비'!$A$3:$M$12"}</definedName>
    <definedName name="____qqq222" localSheetId="3">{"'장비'!$A$3:$M$12"}</definedName>
    <definedName name="____qqq222" localSheetId="11">{"'장비'!$A$3:$M$12"}</definedName>
    <definedName name="____qqq222" localSheetId="6">{"'장비'!$A$3:$M$12"}</definedName>
    <definedName name="____qqq222" localSheetId="5">{"'장비'!$A$3:$M$12"}</definedName>
    <definedName name="____qqq222" localSheetId="16" hidden="1">{"'장비'!$A$3:$M$12"}</definedName>
    <definedName name="____qqq222" localSheetId="15">{"'장비'!$A$3:$M$12"}</definedName>
    <definedName name="____qqq222" localSheetId="7">{"'장비'!$A$3:$M$12"}</definedName>
    <definedName name="____qqq222" localSheetId="24">{"'장비'!$A$3:$M$12"}</definedName>
    <definedName name="____qqq222" localSheetId="25">{"'장비'!$A$3:$M$12"}</definedName>
    <definedName name="____qqq222" localSheetId="0">{"'장비'!$A$3:$M$12"}</definedName>
    <definedName name="____qqq222" localSheetId="23">{"'장비'!$A$3:$M$12"}</definedName>
    <definedName name="____qqq222" localSheetId="22" hidden="1">{"'장비'!$A$3:$M$12"}</definedName>
    <definedName name="____qqq222" localSheetId="19">{"'장비'!$A$3:$M$12"}</definedName>
    <definedName name="____qqq222" localSheetId="18" hidden="1">{"'장비'!$A$3:$M$12"}</definedName>
    <definedName name="____qqq222">{"'장비'!$A$3:$M$12"}</definedName>
    <definedName name="_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17" hidden="1">#REF!</definedName>
    <definedName name="____x10" localSheetId="3">#REF!</definedName>
    <definedName name="____x10" localSheetId="11">#REF!</definedName>
    <definedName name="____x10" localSheetId="16" hidden="1">#REF!</definedName>
    <definedName name="____x10" localSheetId="15">#REF!</definedName>
    <definedName name="____x10" localSheetId="25">#REF!</definedName>
    <definedName name="____x10" localSheetId="22" hidden="1">#REF!</definedName>
    <definedName name="____x10" localSheetId="19">#REF!</definedName>
    <definedName name="____x10" localSheetId="18" hidden="1">#REF!</definedName>
    <definedName name="____x10">#REF!</definedName>
    <definedName name="____x11" localSheetId="17" hidden="1">#REF!</definedName>
    <definedName name="____x11" localSheetId="3">#REF!</definedName>
    <definedName name="____x11" localSheetId="11">#REF!</definedName>
    <definedName name="____x11" localSheetId="16" hidden="1">#REF!</definedName>
    <definedName name="____x11" localSheetId="15">#REF!</definedName>
    <definedName name="____x11" localSheetId="25">#REF!</definedName>
    <definedName name="____x11" localSheetId="22" hidden="1">#REF!</definedName>
    <definedName name="____x11" localSheetId="19">#REF!</definedName>
    <definedName name="____x11" localSheetId="18" hidden="1">#REF!</definedName>
    <definedName name="____x11">#REF!</definedName>
    <definedName name="____x12" localSheetId="17" hidden="1">#REF!</definedName>
    <definedName name="____x12" localSheetId="3">#REF!</definedName>
    <definedName name="____x12" localSheetId="11">#REF!</definedName>
    <definedName name="____x12" localSheetId="16" hidden="1">#REF!</definedName>
    <definedName name="____x12" localSheetId="15">#REF!</definedName>
    <definedName name="____x12" localSheetId="25">#REF!</definedName>
    <definedName name="____x12" localSheetId="22" hidden="1">#REF!</definedName>
    <definedName name="____x12" localSheetId="19">#REF!</definedName>
    <definedName name="____x12" localSheetId="18" hidden="1">#REF!</definedName>
    <definedName name="____x12">#REF!</definedName>
    <definedName name="____x13" localSheetId="15">#REF!</definedName>
    <definedName name="____x13">#REF!</definedName>
    <definedName name="____x14" localSheetId="15">#REF!</definedName>
    <definedName name="____x14">#REF!</definedName>
    <definedName name="____x15" localSheetId="15">#REF!</definedName>
    <definedName name="____x15">#REF!</definedName>
    <definedName name="____x16" localSheetId="15">#REF!</definedName>
    <definedName name="____x16">#REF!</definedName>
    <definedName name="____x17" localSheetId="15">#REF!</definedName>
    <definedName name="____x17">#REF!</definedName>
    <definedName name="____x18" localSheetId="15">#REF!</definedName>
    <definedName name="____x18">#REF!</definedName>
    <definedName name="____x19" localSheetId="15">#REF!</definedName>
    <definedName name="____x19">#REF!</definedName>
    <definedName name="____x20" localSheetId="15">#REF!</definedName>
    <definedName name="____x20">#REF!</definedName>
    <definedName name="____x21" localSheetId="15">#REF!</definedName>
    <definedName name="____x21">#REF!</definedName>
    <definedName name="____x22" localSheetId="15">#REF!</definedName>
    <definedName name="____x22">#REF!</definedName>
    <definedName name="____x23" localSheetId="15">#REF!</definedName>
    <definedName name="____x23">#REF!</definedName>
    <definedName name="____x24" localSheetId="15">#REF!</definedName>
    <definedName name="____x24">#REF!</definedName>
    <definedName name="____x25" localSheetId="15">#REF!</definedName>
    <definedName name="____x25">#REF!</definedName>
    <definedName name="____x28" localSheetId="15">#REF!</definedName>
    <definedName name="____x28">#REF!</definedName>
    <definedName name="____x29" localSheetId="15">#REF!</definedName>
    <definedName name="____x29">#REF!</definedName>
    <definedName name="____x32" localSheetId="15">#REF!</definedName>
    <definedName name="____x32">#REF!</definedName>
    <definedName name="____x4" localSheetId="15">#REF!</definedName>
    <definedName name="____x4">#REF!</definedName>
    <definedName name="____x5" localSheetId="15">#REF!</definedName>
    <definedName name="____x5">#REF!</definedName>
    <definedName name="____x6" localSheetId="15">#REF!</definedName>
    <definedName name="____x6">#REF!</definedName>
    <definedName name="____x7" localSheetId="15">#REF!</definedName>
    <definedName name="____x7">#REF!</definedName>
    <definedName name="____x8" localSheetId="15">#REF!</definedName>
    <definedName name="____x8">#REF!</definedName>
    <definedName name="____x9" localSheetId="15">#REF!</definedName>
    <definedName name="____x9">#REF!</definedName>
    <definedName name="___ACR10" localSheetId="3">#REF!</definedName>
    <definedName name="___ACR10" localSheetId="6">#REF!</definedName>
    <definedName name="___ACR10" localSheetId="15">#REF!</definedName>
    <definedName name="___ACR10" localSheetId="25">#REF!</definedName>
    <definedName name="___ACR10">#REF!</definedName>
    <definedName name="___ACR15" localSheetId="3">#REF!</definedName>
    <definedName name="___ACR15" localSheetId="6">#REF!</definedName>
    <definedName name="___ACR15" localSheetId="15">#REF!</definedName>
    <definedName name="___ACR15" localSheetId="25">#REF!</definedName>
    <definedName name="___ACR15">#REF!</definedName>
    <definedName name="___acr20" localSheetId="3">#REF!</definedName>
    <definedName name="___acr20" localSheetId="6">#REF!</definedName>
    <definedName name="___acr20" localSheetId="15">#REF!</definedName>
    <definedName name="___acr20" localSheetId="25">#REF!</definedName>
    <definedName name="___acr20">#REF!</definedName>
    <definedName name="___acr5" localSheetId="3">#REF!</definedName>
    <definedName name="___acr5" localSheetId="6">#REF!</definedName>
    <definedName name="___acr5" localSheetId="15">#REF!</definedName>
    <definedName name="___acr5" localSheetId="25">#REF!</definedName>
    <definedName name="___acr5">#REF!</definedName>
    <definedName name="___ARQ1" localSheetId="3">#REF!</definedName>
    <definedName name="___ARQ1" localSheetId="6">#REF!</definedName>
    <definedName name="___ARQ1" localSheetId="15">#REF!</definedName>
    <definedName name="___ARQ1" localSheetId="25">#REF!</definedName>
    <definedName name="___ARQ1">#REF!</definedName>
    <definedName name="___CO2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7" hidden="1">#REF!</definedName>
    <definedName name="___key2" localSheetId="3">#REF!</definedName>
    <definedName name="___key2" localSheetId="6">#REF!</definedName>
    <definedName name="___key2" localSheetId="16" hidden="1">#REF!</definedName>
    <definedName name="___key2" localSheetId="15">#REF!</definedName>
    <definedName name="___key2" localSheetId="25">#REF!</definedName>
    <definedName name="___key2" localSheetId="0">#REF!</definedName>
    <definedName name="___key2" localSheetId="22" hidden="1">#REF!</definedName>
    <definedName name="___key2" localSheetId="19">#REF!</definedName>
    <definedName name="___key2" localSheetId="18" hidden="1">#REF!</definedName>
    <definedName name="___key2">#REF!</definedName>
    <definedName name="___la29" localSheetId="17" hidden="1">#REF!</definedName>
    <definedName name="___la29" localSheetId="16" hidden="1">#REF!</definedName>
    <definedName name="___la29" localSheetId="15">#REF!</definedName>
    <definedName name="___la29" localSheetId="25">#REF!</definedName>
    <definedName name="___la29" localSheetId="0">#REF!</definedName>
    <definedName name="___la29" localSheetId="22" hidden="1">#REF!</definedName>
    <definedName name="___la29" localSheetId="19">#REF!</definedName>
    <definedName name="___la29" localSheetId="18" hidden="1">#REF!</definedName>
    <definedName name="___la29">#REF!</definedName>
    <definedName name="___la3" localSheetId="17" hidden="1">#REF!</definedName>
    <definedName name="___la3" localSheetId="16" hidden="1">#REF!</definedName>
    <definedName name="___la3" localSheetId="15">#REF!</definedName>
    <definedName name="___la3" localSheetId="0">#REF!</definedName>
    <definedName name="___la3" localSheetId="22" hidden="1">#REF!</definedName>
    <definedName name="___la3" localSheetId="19">#REF!</definedName>
    <definedName name="___la3" localSheetId="18" hidden="1">#REF!</definedName>
    <definedName name="___la3">#REF!</definedName>
    <definedName name="___la31" localSheetId="15">#REF!</definedName>
    <definedName name="___la31">#REF!</definedName>
    <definedName name="___la32" localSheetId="15">#REF!</definedName>
    <definedName name="___la32">#REF!</definedName>
    <definedName name="___la4" localSheetId="15">#REF!</definedName>
    <definedName name="___la4">#REF!</definedName>
    <definedName name="___la5" localSheetId="15">#REF!</definedName>
    <definedName name="___la5">#REF!</definedName>
    <definedName name="___la6" localSheetId="15">#REF!</definedName>
    <definedName name="___la6">#REF!</definedName>
    <definedName name="___la7" localSheetId="15">#REF!</definedName>
    <definedName name="___la7">#REF!</definedName>
    <definedName name="___la8" localSheetId="15">#REF!</definedName>
    <definedName name="___la8">#REF!</definedName>
    <definedName name="___la9" localSheetId="15">#REF!</definedName>
    <definedName name="___la9">#REF!</definedName>
    <definedName name="___lb1" localSheetId="15">#REF!</definedName>
    <definedName name="___lb1">#REF!</definedName>
    <definedName name="___lb10" localSheetId="15">#REF!</definedName>
    <definedName name="___lb10">#REF!</definedName>
    <definedName name="___lb11" localSheetId="15">#REF!</definedName>
    <definedName name="___lb11">#REF!</definedName>
    <definedName name="___lb12" localSheetId="15">#REF!</definedName>
    <definedName name="___lb12">#REF!</definedName>
    <definedName name="___lb13" localSheetId="15">#REF!</definedName>
    <definedName name="___lb13">#REF!</definedName>
    <definedName name="___lb14" localSheetId="15">#REF!</definedName>
    <definedName name="___lb14">#REF!</definedName>
    <definedName name="___lb15" localSheetId="15">#REF!</definedName>
    <definedName name="___lb15">#REF!</definedName>
    <definedName name="___lb16" localSheetId="15">#REF!</definedName>
    <definedName name="___lb16">#REF!</definedName>
    <definedName name="___lb17" localSheetId="15">#REF!</definedName>
    <definedName name="___lb17">#REF!</definedName>
    <definedName name="___lb18" localSheetId="15">#REF!</definedName>
    <definedName name="___lb18">#REF!</definedName>
    <definedName name="___lb19" localSheetId="15">#REF!</definedName>
    <definedName name="___lb19">#REF!</definedName>
    <definedName name="___lb2" localSheetId="15">#REF!</definedName>
    <definedName name="___lb2">#REF!</definedName>
    <definedName name="___lb20" localSheetId="15">#REF!</definedName>
    <definedName name="___lb20">#REF!</definedName>
    <definedName name="___lb21" localSheetId="15">#REF!</definedName>
    <definedName name="___lb21">#REF!</definedName>
    <definedName name="___lb22" localSheetId="15">#REF!</definedName>
    <definedName name="___lb22">#REF!</definedName>
    <definedName name="___lb23" localSheetId="15">#REF!</definedName>
    <definedName name="___lb23">#REF!</definedName>
    <definedName name="___lb24" localSheetId="15">#REF!</definedName>
    <definedName name="___lb24">#REF!</definedName>
    <definedName name="___lb25" localSheetId="15">#REF!</definedName>
    <definedName name="___lb25">#REF!</definedName>
    <definedName name="___lb27" localSheetId="15">#REF!</definedName>
    <definedName name="___lb27">#REF!</definedName>
    <definedName name="___lb28" localSheetId="15">#REF!</definedName>
    <definedName name="___lb28">#REF!</definedName>
    <definedName name="___lb29" localSheetId="15">#REF!</definedName>
    <definedName name="___lb29">#REF!</definedName>
    <definedName name="___lb3" localSheetId="15">#REF!</definedName>
    <definedName name="___lb3">#REF!</definedName>
    <definedName name="___lb30" localSheetId="15">#REF!</definedName>
    <definedName name="___lb30">#REF!</definedName>
    <definedName name="___lb31" localSheetId="15">#REF!</definedName>
    <definedName name="___lb31">#REF!</definedName>
    <definedName name="___lb32" localSheetId="15">#REF!</definedName>
    <definedName name="___lb32">#REF!</definedName>
    <definedName name="___lb4" localSheetId="15">#REF!</definedName>
    <definedName name="___lb4">#REF!</definedName>
    <definedName name="___lb5" localSheetId="15">#REF!</definedName>
    <definedName name="___lb5">#REF!</definedName>
    <definedName name="___lb6" localSheetId="15">#REF!</definedName>
    <definedName name="___lb6">#REF!</definedName>
    <definedName name="___lb7" localSheetId="15">#REF!</definedName>
    <definedName name="___lb7">#REF!</definedName>
    <definedName name="___lb8" localSheetId="15">#REF!</definedName>
    <definedName name="___lb8">#REF!</definedName>
    <definedName name="___lb9" localSheetId="15">#REF!</definedName>
    <definedName name="___lb9">#REF!</definedName>
    <definedName name="___lbc1" localSheetId="15">#REF!</definedName>
    <definedName name="___lbc1">#REF!</definedName>
    <definedName name="___lbc10" localSheetId="15">#REF!</definedName>
    <definedName name="___lbc10">#REF!</definedName>
    <definedName name="___lbc11" localSheetId="15">#REF!</definedName>
    <definedName name="___lbc11">#REF!</definedName>
    <definedName name="___lbc12" localSheetId="15">#REF!</definedName>
    <definedName name="___lbc12">#REF!</definedName>
    <definedName name="___lbc13" localSheetId="15">#REF!</definedName>
    <definedName name="___lbc13">#REF!</definedName>
    <definedName name="___lbc14" localSheetId="15">#REF!</definedName>
    <definedName name="___lbc14">#REF!</definedName>
    <definedName name="___lbc15" localSheetId="15">#REF!</definedName>
    <definedName name="___lbc15">#REF!</definedName>
    <definedName name="___lbc16" localSheetId="15">#REF!</definedName>
    <definedName name="___lbc16">#REF!</definedName>
    <definedName name="___lbc17" localSheetId="15">#REF!</definedName>
    <definedName name="___lbc17">#REF!</definedName>
    <definedName name="___lbc18" localSheetId="15">#REF!</definedName>
    <definedName name="___lbc18">#REF!</definedName>
    <definedName name="___lbc19" localSheetId="15">#REF!</definedName>
    <definedName name="___lbc19">#REF!</definedName>
    <definedName name="___lbc2" localSheetId="15">#REF!</definedName>
    <definedName name="___lbc2">#REF!</definedName>
    <definedName name="___lbc20" localSheetId="15">#REF!</definedName>
    <definedName name="___lbc20">#REF!</definedName>
    <definedName name="___lbc21" localSheetId="15">#REF!</definedName>
    <definedName name="___lbc21">#REF!</definedName>
    <definedName name="___lbc22" localSheetId="15">#REF!</definedName>
    <definedName name="___lbc22">#REF!</definedName>
    <definedName name="___lbc23" localSheetId="15">#REF!</definedName>
    <definedName name="___lbc23">#REF!</definedName>
    <definedName name="___lbc24" localSheetId="15">#REF!</definedName>
    <definedName name="___lbc24">#REF!</definedName>
    <definedName name="___lbc25" localSheetId="15">#REF!</definedName>
    <definedName name="___lbc25">#REF!</definedName>
    <definedName name="___lbc26" localSheetId="15">#REF!</definedName>
    <definedName name="___lbc26">#REF!</definedName>
    <definedName name="___lbc27" localSheetId="15">#REF!</definedName>
    <definedName name="___lbc27">#REF!</definedName>
    <definedName name="___lbc28" localSheetId="15">#REF!</definedName>
    <definedName name="___lbc28">#REF!</definedName>
    <definedName name="___lbc29" localSheetId="15">#REF!</definedName>
    <definedName name="___lbc29">#REF!</definedName>
    <definedName name="___lbc3" localSheetId="15">#REF!</definedName>
    <definedName name="___lbc3">#REF!</definedName>
    <definedName name="___lbc31" localSheetId="15">#REF!</definedName>
    <definedName name="___lbc31">#REF!</definedName>
    <definedName name="___lbc32" localSheetId="15">#REF!</definedName>
    <definedName name="___lbc32">#REF!</definedName>
    <definedName name="___lbc4" localSheetId="15">#REF!</definedName>
    <definedName name="___lbc4">#REF!</definedName>
    <definedName name="___lbc5" localSheetId="15">#REF!</definedName>
    <definedName name="___lbc5">#REF!</definedName>
    <definedName name="___lbc6" localSheetId="15">#REF!</definedName>
    <definedName name="___lbc6">#REF!</definedName>
    <definedName name="___lbc7" localSheetId="15">#REF!</definedName>
    <definedName name="___lbc7">#REF!</definedName>
    <definedName name="___lbc8" localSheetId="15">#REF!</definedName>
    <definedName name="___lbc8">#REF!</definedName>
    <definedName name="___lbc9" localSheetId="15">#REF!</definedName>
    <definedName name="___lbc9">#REF!</definedName>
    <definedName name="___ld26" localSheetId="15">#REF!</definedName>
    <definedName name="___ld26">#REF!</definedName>
    <definedName name="___ld31" localSheetId="15">#REF!</definedName>
    <definedName name="___ld31">#REF!</definedName>
    <definedName name="___le31" localSheetId="15">#REF!</definedName>
    <definedName name="___le31">#REF!</definedName>
    <definedName name="___lf31" localSheetId="15">#REF!</definedName>
    <definedName name="___lf31">#REF!</definedName>
    <definedName name="___PK2" localSheetId="20">{"'장비'!$A$3:$M$12"}</definedName>
    <definedName name="___PK2" localSheetId="8">{"'장비'!$A$3:$M$12"}</definedName>
    <definedName name="___PK2" localSheetId="17" hidden="1">{"'장비'!$A$3:$M$12"}</definedName>
    <definedName name="___PK2" localSheetId="3">{"'장비'!$A$3:$M$12"}</definedName>
    <definedName name="___PK2" localSheetId="11">{"'장비'!$A$3:$M$12"}</definedName>
    <definedName name="___PK2" localSheetId="6">{"'장비'!$A$3:$M$12"}</definedName>
    <definedName name="___PK2" localSheetId="5">{"'장비'!$A$3:$M$12"}</definedName>
    <definedName name="___PK2" localSheetId="16" hidden="1">{"'장비'!$A$3:$M$12"}</definedName>
    <definedName name="___PK2" localSheetId="15">{"'장비'!$A$3:$M$12"}</definedName>
    <definedName name="___PK2" localSheetId="7">{"'장비'!$A$3:$M$12"}</definedName>
    <definedName name="___PK2" localSheetId="24">{"'장비'!$A$3:$M$12"}</definedName>
    <definedName name="___PK2" localSheetId="25">{"'장비'!$A$3:$M$12"}</definedName>
    <definedName name="___PK2" localSheetId="0">{"'장비'!$A$3:$M$12"}</definedName>
    <definedName name="___PK2" localSheetId="23">{"'장비'!$A$3:$M$12"}</definedName>
    <definedName name="___PK2" localSheetId="22" hidden="1">{"'장비'!$A$3:$M$12"}</definedName>
    <definedName name="___PK2" localSheetId="19">{"'장비'!$A$3:$M$12"}</definedName>
    <definedName name="___PK2" localSheetId="18" hidden="1">{"'장비'!$A$3:$M$12"}</definedName>
    <definedName name="___PK2">{"'장비'!$A$3:$M$12"}</definedName>
    <definedName name="___PKG3" localSheetId="20">{"'장비'!$A$3:$M$12"}</definedName>
    <definedName name="___PKG3" localSheetId="8">{"'장비'!$A$3:$M$12"}</definedName>
    <definedName name="___PKG3" localSheetId="17" hidden="1">{"'장비'!$A$3:$M$12"}</definedName>
    <definedName name="___PKG3" localSheetId="3">{"'장비'!$A$3:$M$12"}</definedName>
    <definedName name="___PKG3" localSheetId="11">{"'장비'!$A$3:$M$12"}</definedName>
    <definedName name="___PKG3" localSheetId="6">{"'장비'!$A$3:$M$12"}</definedName>
    <definedName name="___PKG3" localSheetId="5">{"'장비'!$A$3:$M$12"}</definedName>
    <definedName name="___PKG3" localSheetId="16" hidden="1">{"'장비'!$A$3:$M$12"}</definedName>
    <definedName name="___PKG3" localSheetId="15">{"'장비'!$A$3:$M$12"}</definedName>
    <definedName name="___PKG3" localSheetId="7">{"'장비'!$A$3:$M$12"}</definedName>
    <definedName name="___PKG3" localSheetId="24">{"'장비'!$A$3:$M$12"}</definedName>
    <definedName name="___PKG3" localSheetId="25">{"'장비'!$A$3:$M$12"}</definedName>
    <definedName name="___PKG3" localSheetId="0">{"'장비'!$A$3:$M$12"}</definedName>
    <definedName name="___PKG3" localSheetId="23">{"'장비'!$A$3:$M$12"}</definedName>
    <definedName name="___PKG3" localSheetId="22" hidden="1">{"'장비'!$A$3:$M$12"}</definedName>
    <definedName name="___PKG3" localSheetId="19">{"'장비'!$A$3:$M$12"}</definedName>
    <definedName name="___PKG3" localSheetId="18" hidden="1">{"'장비'!$A$3:$M$12"}</definedName>
    <definedName name="___PKG3">{"'장비'!$A$3:$M$12"}</definedName>
    <definedName name="___qqq222" localSheetId="20">{"'장비'!$A$3:$M$12"}</definedName>
    <definedName name="___qqq222" localSheetId="8">{"'장비'!$A$3:$M$12"}</definedName>
    <definedName name="___qqq222" localSheetId="17" hidden="1">{"'장비'!$A$3:$M$12"}</definedName>
    <definedName name="___qqq222" localSheetId="3">{"'장비'!$A$3:$M$12"}</definedName>
    <definedName name="___qqq222" localSheetId="11">{"'장비'!$A$3:$M$12"}</definedName>
    <definedName name="___qqq222" localSheetId="6">{"'장비'!$A$3:$M$12"}</definedName>
    <definedName name="___qqq222" localSheetId="5">{"'장비'!$A$3:$M$12"}</definedName>
    <definedName name="___qqq222" localSheetId="16" hidden="1">{"'장비'!$A$3:$M$12"}</definedName>
    <definedName name="___qqq222" localSheetId="15">{"'장비'!$A$3:$M$12"}</definedName>
    <definedName name="___qqq222" localSheetId="7">{"'장비'!$A$3:$M$12"}</definedName>
    <definedName name="___qqq222" localSheetId="24">{"'장비'!$A$3:$M$12"}</definedName>
    <definedName name="___qqq222" localSheetId="25">{"'장비'!$A$3:$M$12"}</definedName>
    <definedName name="___qqq222" localSheetId="0">{"'장비'!$A$3:$M$12"}</definedName>
    <definedName name="___qqq222" localSheetId="23">{"'장비'!$A$3:$M$12"}</definedName>
    <definedName name="___qqq222" localSheetId="22" hidden="1">{"'장비'!$A$3:$M$12"}</definedName>
    <definedName name="___qqq222" localSheetId="19">{"'장비'!$A$3:$M$12"}</definedName>
    <definedName name="___qqq222" localSheetId="18" hidden="1">{"'장비'!$A$3:$M$12"}</definedName>
    <definedName name="___qqq222">{"'장비'!$A$3:$M$12"}</definedName>
    <definedName name="___QT100" localSheetId="3">#REF!</definedName>
    <definedName name="___QT100" localSheetId="6">#REF!</definedName>
    <definedName name="___QT100" localSheetId="15">#REF!</definedName>
    <definedName name="___QT100" localSheetId="25">#REF!</definedName>
    <definedName name="___QT100">#REF!</definedName>
    <definedName name="___QT2" localSheetId="3">#REF!</definedName>
    <definedName name="___QT2" localSheetId="6">#REF!</definedName>
    <definedName name="___QT2" localSheetId="15">#REF!</definedName>
    <definedName name="___QT2" localSheetId="25">#REF!</definedName>
    <definedName name="___QT2">#REF!</definedName>
    <definedName name="___QT3" localSheetId="3">#REF!</definedName>
    <definedName name="___QT3" localSheetId="6">#REF!</definedName>
    <definedName name="___QT3" localSheetId="15">#REF!</definedName>
    <definedName name="___QT3" localSheetId="25">#REF!</definedName>
    <definedName name="___QT3">#REF!</definedName>
    <definedName name="___QT4" localSheetId="3">#REF!</definedName>
    <definedName name="___QT4" localSheetId="6">#REF!</definedName>
    <definedName name="___QT4" localSheetId="15">#REF!</definedName>
    <definedName name="___QT4" localSheetId="25">#REF!</definedName>
    <definedName name="___QT4">#REF!</definedName>
    <definedName name="___QT50" localSheetId="3">#REF!</definedName>
    <definedName name="___QT50" localSheetId="6">#REF!</definedName>
    <definedName name="___QT50" localSheetId="15">#REF!</definedName>
    <definedName name="___QT50" localSheetId="25">#REF!</definedName>
    <definedName name="___QT50">#REF!</definedName>
    <definedName name="___QT75" localSheetId="3">#REF!</definedName>
    <definedName name="___QT75" localSheetId="6">#REF!</definedName>
    <definedName name="___QT75" localSheetId="15">#REF!</definedName>
    <definedName name="___QT75" localSheetId="25">#REF!</definedName>
    <definedName name="___QT75">#REF!</definedName>
    <definedName name="_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17" hidden="1">#REF!</definedName>
    <definedName name="___x10" localSheetId="3">#REF!</definedName>
    <definedName name="___x10" localSheetId="11">#REF!</definedName>
    <definedName name="___x10" localSheetId="16" hidden="1">#REF!</definedName>
    <definedName name="___x10" localSheetId="15">#REF!</definedName>
    <definedName name="___x10" localSheetId="25">#REF!</definedName>
    <definedName name="___x10" localSheetId="22" hidden="1">#REF!</definedName>
    <definedName name="___x10" localSheetId="19">#REF!</definedName>
    <definedName name="___x10" localSheetId="18" hidden="1">#REF!</definedName>
    <definedName name="___x10">#REF!</definedName>
    <definedName name="___x11" localSheetId="17" hidden="1">#REF!</definedName>
    <definedName name="___x11" localSheetId="3">#REF!</definedName>
    <definedName name="___x11" localSheetId="11">#REF!</definedName>
    <definedName name="___x11" localSheetId="16" hidden="1">#REF!</definedName>
    <definedName name="___x11" localSheetId="15">#REF!</definedName>
    <definedName name="___x11" localSheetId="25">#REF!</definedName>
    <definedName name="___x11" localSheetId="22" hidden="1">#REF!</definedName>
    <definedName name="___x11" localSheetId="19">#REF!</definedName>
    <definedName name="___x11" localSheetId="18" hidden="1">#REF!</definedName>
    <definedName name="___x11">#REF!</definedName>
    <definedName name="___x12" localSheetId="17" hidden="1">#REF!</definedName>
    <definedName name="___x12" localSheetId="3">#REF!</definedName>
    <definedName name="___x12" localSheetId="11">#REF!</definedName>
    <definedName name="___x12" localSheetId="16" hidden="1">#REF!</definedName>
    <definedName name="___x12" localSheetId="15">#REF!</definedName>
    <definedName name="___x12" localSheetId="25">#REF!</definedName>
    <definedName name="___x12" localSheetId="22" hidden="1">#REF!</definedName>
    <definedName name="___x12" localSheetId="19">#REF!</definedName>
    <definedName name="___x12" localSheetId="18" hidden="1">#REF!</definedName>
    <definedName name="___x12">#REF!</definedName>
    <definedName name="___x13" localSheetId="15">#REF!</definedName>
    <definedName name="___x13">#REF!</definedName>
    <definedName name="___x14" localSheetId="15">#REF!</definedName>
    <definedName name="___x14">#REF!</definedName>
    <definedName name="___x15" localSheetId="15">#REF!</definedName>
    <definedName name="___x15">#REF!</definedName>
    <definedName name="___x16" localSheetId="15">#REF!</definedName>
    <definedName name="___x16">#REF!</definedName>
    <definedName name="___x17" localSheetId="15">#REF!</definedName>
    <definedName name="___x17">#REF!</definedName>
    <definedName name="___x18" localSheetId="15">#REF!</definedName>
    <definedName name="___x18">#REF!</definedName>
    <definedName name="___x19" localSheetId="15">#REF!</definedName>
    <definedName name="___x19">#REF!</definedName>
    <definedName name="___x20" localSheetId="15">#REF!</definedName>
    <definedName name="___x20">#REF!</definedName>
    <definedName name="___x21" localSheetId="15">#REF!</definedName>
    <definedName name="___x21">#REF!</definedName>
    <definedName name="___x22" localSheetId="15">#REF!</definedName>
    <definedName name="___x22">#REF!</definedName>
    <definedName name="___x23" localSheetId="15">#REF!</definedName>
    <definedName name="___x23">#REF!</definedName>
    <definedName name="___x24" localSheetId="15">#REF!</definedName>
    <definedName name="___x24">#REF!</definedName>
    <definedName name="___x25" localSheetId="15">#REF!</definedName>
    <definedName name="___x25">#REF!</definedName>
    <definedName name="___x28" localSheetId="15">#REF!</definedName>
    <definedName name="___x28">#REF!</definedName>
    <definedName name="___x29" localSheetId="15">#REF!</definedName>
    <definedName name="___x29">#REF!</definedName>
    <definedName name="___x32" localSheetId="15">#REF!</definedName>
    <definedName name="___x32">#REF!</definedName>
    <definedName name="___x4" localSheetId="15">#REF!</definedName>
    <definedName name="___x4">#REF!</definedName>
    <definedName name="___x5" localSheetId="15">#REF!</definedName>
    <definedName name="___x5">#REF!</definedName>
    <definedName name="___x6" localSheetId="15">#REF!</definedName>
    <definedName name="___x6">#REF!</definedName>
    <definedName name="___x7" localSheetId="15">#REF!</definedName>
    <definedName name="___x7">#REF!</definedName>
    <definedName name="___x8" localSheetId="15">#REF!</definedName>
    <definedName name="___x8">#REF!</definedName>
    <definedName name="___x9" localSheetId="15">#REF!</definedName>
    <definedName name="___x9">#REF!</definedName>
    <definedName name="__123Graph_A" localSheetId="15">#REF!</definedName>
    <definedName name="__123Graph_A">#REF!</definedName>
    <definedName name="__123Graph_AChart1" localSheetId="3">#REF!</definedName>
    <definedName name="__123Graph_AChart1" localSheetId="6">#REF!</definedName>
    <definedName name="__123Graph_AChart1" localSheetId="15">#REF!</definedName>
    <definedName name="__123Graph_AChart1" localSheetId="25">#REF!</definedName>
    <definedName name="__123Graph_AChart1" localSheetId="0">#REF!</definedName>
    <definedName name="__123Graph_AChart1">#REF!</definedName>
    <definedName name="__123Graph_ACurrent" localSheetId="15">#REF!</definedName>
    <definedName name="__123Graph_ACurrent">#REF!</definedName>
    <definedName name="__123Graph_ACUSTO" localSheetId="15">#REF!</definedName>
    <definedName name="__123Graph_ACUSTO">#REF!</definedName>
    <definedName name="__123Graph_AFAT" localSheetId="15">#REF!</definedName>
    <definedName name="__123Graph_AFAT">#REF!</definedName>
    <definedName name="__123Graph_AGRA1" localSheetId="3">#REF!</definedName>
    <definedName name="__123Graph_AGRA1" localSheetId="6">#REF!</definedName>
    <definedName name="__123Graph_AGRA1" localSheetId="15">#REF!</definedName>
    <definedName name="__123Graph_AGRA1" localSheetId="25">#REF!</definedName>
    <definedName name="__123Graph_AGRA1" localSheetId="0">#REF!</definedName>
    <definedName name="__123Graph_AGRA1">#REF!</definedName>
    <definedName name="__123Graph_ARES" localSheetId="3">#REF!</definedName>
    <definedName name="__123Graph_ARES" localSheetId="6">#REF!</definedName>
    <definedName name="__123Graph_ARES" localSheetId="15">#REF!</definedName>
    <definedName name="__123Graph_ARES" localSheetId="25">#REF!</definedName>
    <definedName name="__123Graph_ARES" localSheetId="0">#REF!</definedName>
    <definedName name="__123Graph_ARES">#REF!</definedName>
    <definedName name="__123Graph_B" localSheetId="3">#REF!</definedName>
    <definedName name="__123Graph_B" localSheetId="6">#REF!</definedName>
    <definedName name="__123Graph_B" localSheetId="15">#REF!</definedName>
    <definedName name="__123Graph_B" localSheetId="25">#REF!</definedName>
    <definedName name="__123Graph_B" localSheetId="0">#REF!</definedName>
    <definedName name="__123Graph_B">#REF!</definedName>
    <definedName name="__123Graph_BChart1" localSheetId="3">#REF!</definedName>
    <definedName name="__123Graph_BChart1" localSheetId="6">#REF!</definedName>
    <definedName name="__123Graph_BChart1" localSheetId="15">#REF!</definedName>
    <definedName name="__123Graph_BChart1" localSheetId="25">#REF!</definedName>
    <definedName name="__123Graph_BChart1" localSheetId="0">#REF!</definedName>
    <definedName name="__123Graph_BChart1">#REF!</definedName>
    <definedName name="__123Graph_BCurrent" localSheetId="15">#REF!</definedName>
    <definedName name="__123Graph_BCurrent">#REF!</definedName>
    <definedName name="__123Graph_BCUSTO" localSheetId="15">#REF!</definedName>
    <definedName name="__123Graph_BCUSTO">#REF!</definedName>
    <definedName name="__123Graph_BFAT" localSheetId="15">#REF!</definedName>
    <definedName name="__123Graph_BFAT">#REF!</definedName>
    <definedName name="__123Graph_BPERFORMANCE" localSheetId="15">#REF!</definedName>
    <definedName name="__123Graph_BPERFORMANCE">#REF!</definedName>
    <definedName name="__123Graph_BRES" localSheetId="15">#REF!</definedName>
    <definedName name="__123Graph_BRES">#REF!</definedName>
    <definedName name="__123Graph_C" localSheetId="3">#REF!</definedName>
    <definedName name="__123Graph_C" localSheetId="6">#REF!</definedName>
    <definedName name="__123Graph_C" localSheetId="15">#REF!</definedName>
    <definedName name="__123Graph_C" localSheetId="25">#REF!</definedName>
    <definedName name="__123Graph_C" localSheetId="0">#REF!</definedName>
    <definedName name="__123Graph_C">#REF!</definedName>
    <definedName name="__123Graph_D" localSheetId="3">#REF!</definedName>
    <definedName name="__123Graph_D" localSheetId="6">#REF!</definedName>
    <definedName name="__123Graph_D" localSheetId="15">#REF!</definedName>
    <definedName name="__123Graph_D" localSheetId="25">#REF!</definedName>
    <definedName name="__123Graph_D" localSheetId="0">#REF!</definedName>
    <definedName name="__123Graph_D">#REF!</definedName>
    <definedName name="__123Graph_E" localSheetId="15">#REF!</definedName>
    <definedName name="__123Graph_E">#REF!</definedName>
    <definedName name="__123Graph_F" localSheetId="15">#REF!</definedName>
    <definedName name="__123Graph_F">#REF!</definedName>
    <definedName name="__123Graph_LBL_A" localSheetId="15">#REF!</definedName>
    <definedName name="__123Graph_LBL_A">#REF!</definedName>
    <definedName name="__123Graph_LBL_B" localSheetId="15">#REF!</definedName>
    <definedName name="__123Graph_LBL_B">#REF!</definedName>
    <definedName name="__123Graph_X" localSheetId="3">#REF!</definedName>
    <definedName name="__123Graph_X" localSheetId="6">#REF!</definedName>
    <definedName name="__123Graph_X" localSheetId="15">#REF!</definedName>
    <definedName name="__123Graph_X" localSheetId="25">#REF!</definedName>
    <definedName name="__123Graph_X" localSheetId="0">#REF!</definedName>
    <definedName name="__123Graph_X">#REF!</definedName>
    <definedName name="__123Graph_XChart1" localSheetId="3">#REF!</definedName>
    <definedName name="__123Graph_XChart1" localSheetId="6">#REF!</definedName>
    <definedName name="__123Graph_XChart1" localSheetId="15">#REF!</definedName>
    <definedName name="__123Graph_XChart1" localSheetId="25">#REF!</definedName>
    <definedName name="__123Graph_XChart1" localSheetId="0">#REF!</definedName>
    <definedName name="__123Graph_XChart1">#REF!</definedName>
    <definedName name="__123Graph_XCurrent" localSheetId="15">#REF!</definedName>
    <definedName name="__123Graph_XCurrent">#REF!</definedName>
    <definedName name="__123Graph_XCUSTO" localSheetId="15">#REF!</definedName>
    <definedName name="__123Graph_XCUSTO">#REF!</definedName>
    <definedName name="__123Graph_XFAT" localSheetId="15">#REF!</definedName>
    <definedName name="__123Graph_XFAT">#REF!</definedName>
    <definedName name="__123Graph_XGRA1" localSheetId="3">#REF!</definedName>
    <definedName name="__123Graph_XGRA1" localSheetId="6">#REF!</definedName>
    <definedName name="__123Graph_XGRA1" localSheetId="15">#REF!</definedName>
    <definedName name="__123Graph_XGRA1" localSheetId="25">#REF!</definedName>
    <definedName name="__123Graph_XGRA1" localSheetId="0">#REF!</definedName>
    <definedName name="__123Graph_XGRA1">#REF!</definedName>
    <definedName name="__123Graph_XRES" localSheetId="3">#REF!</definedName>
    <definedName name="__123Graph_XRES" localSheetId="6">#REF!</definedName>
    <definedName name="__123Graph_XRES" localSheetId="15">#REF!</definedName>
    <definedName name="__123Graph_XRES" localSheetId="25">#REF!</definedName>
    <definedName name="__123Graph_XRES" localSheetId="0">#REF!</definedName>
    <definedName name="__123Graph_XRES">#REF!</definedName>
    <definedName name="__ACR10" localSheetId="3">#REF!</definedName>
    <definedName name="__ACR10" localSheetId="6">#REF!</definedName>
    <definedName name="__ACR10" localSheetId="15">#REF!</definedName>
    <definedName name="__ACR10" localSheetId="25">#REF!</definedName>
    <definedName name="__ACR10">#REF!</definedName>
    <definedName name="__ACR15" localSheetId="3">#REF!</definedName>
    <definedName name="__ACR15" localSheetId="6">#REF!</definedName>
    <definedName name="__ACR15" localSheetId="15">#REF!</definedName>
    <definedName name="__ACR15" localSheetId="25">#REF!</definedName>
    <definedName name="__ACR15">#REF!</definedName>
    <definedName name="__acr20" localSheetId="3">#REF!</definedName>
    <definedName name="__acr20" localSheetId="6">#REF!</definedName>
    <definedName name="__acr20" localSheetId="15">#REF!</definedName>
    <definedName name="__acr20" localSheetId="25">#REF!</definedName>
    <definedName name="__acr20">#REF!</definedName>
    <definedName name="__acr5" localSheetId="3">#REF!</definedName>
    <definedName name="__acr5" localSheetId="6">#REF!</definedName>
    <definedName name="__acr5" localSheetId="15">#REF!</definedName>
    <definedName name="__acr5" localSheetId="25">#REF!</definedName>
    <definedName name="__acr5">#REF!</definedName>
    <definedName name="__ARQ1" localSheetId="3">#REF!</definedName>
    <definedName name="__ARQ1" localSheetId="6">#REF!</definedName>
    <definedName name="__ARQ1" localSheetId="15">#REF!</definedName>
    <definedName name="__ARQ1" localSheetId="25">#REF!</definedName>
    <definedName name="__ARQ1">#REF!</definedName>
    <definedName name="__Axe3" localSheetId="3">#REF!</definedName>
    <definedName name="__Axe3" localSheetId="6">#REF!</definedName>
    <definedName name="__Axe3" localSheetId="15">#REF!</definedName>
    <definedName name="__Axe3" localSheetId="25">#REF!</definedName>
    <definedName name="__Axe3">#REF!</definedName>
    <definedName name="__Axe4" localSheetId="3">#REF!</definedName>
    <definedName name="__Axe4" localSheetId="6">#REF!</definedName>
    <definedName name="__Axe4" localSheetId="15">#REF!</definedName>
    <definedName name="__Axe4" localSheetId="25">#REF!</definedName>
    <definedName name="__Axe4">#REF!</definedName>
    <definedName name="__CO2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7">#REF!</definedName>
    <definedName name="__htm2" localSheetId="3">#REF!</definedName>
    <definedName name="__htm2" localSheetId="6">#REF!</definedName>
    <definedName name="__htm2" localSheetId="16">#REF!</definedName>
    <definedName name="__htm2" localSheetId="15">#REF!</definedName>
    <definedName name="__htm2" localSheetId="25">#REF!</definedName>
    <definedName name="__htm2" localSheetId="22">#REF!</definedName>
    <definedName name="__htm2" localSheetId="19">#REF!</definedName>
    <definedName name="__htm2" localSheetId="18">#REF!</definedName>
    <definedName name="__htm2">#REF!</definedName>
    <definedName name="__htn2" localSheetId="17">#REF!</definedName>
    <definedName name="__htn2" localSheetId="3">#REF!</definedName>
    <definedName name="__htn2" localSheetId="6">#REF!</definedName>
    <definedName name="__htn2" localSheetId="16">#REF!</definedName>
    <definedName name="__htn2" localSheetId="15">#REF!</definedName>
    <definedName name="__htn2" localSheetId="25">#REF!</definedName>
    <definedName name="__htn2" localSheetId="22">#REF!</definedName>
    <definedName name="__htn2" localSheetId="19">#REF!</definedName>
    <definedName name="__htn2" localSheetId="18">#REF!</definedName>
    <definedName name="__htn2">#REF!</definedName>
    <definedName name="__iss2" localSheetId="17">#REF!</definedName>
    <definedName name="__iss2" localSheetId="3">#REF!</definedName>
    <definedName name="__iss2" localSheetId="6">#REF!</definedName>
    <definedName name="__iss2" localSheetId="16">#REF!</definedName>
    <definedName name="__iss2" localSheetId="15">#REF!</definedName>
    <definedName name="__iss2" localSheetId="25">#REF!</definedName>
    <definedName name="__iss2" localSheetId="22">#REF!</definedName>
    <definedName name="__iss2" localSheetId="19">#REF!</definedName>
    <definedName name="__iss2" localSheetId="18">#REF!</definedName>
    <definedName name="__iss2">#REF!</definedName>
    <definedName name="__key2" localSheetId="3">#REF!</definedName>
    <definedName name="__key2" localSheetId="15">#REF!</definedName>
    <definedName name="__key2" localSheetId="0">#REF!</definedName>
    <definedName name="__key2">#REF!</definedName>
    <definedName name="__la29" localSheetId="15">#REF!</definedName>
    <definedName name="__la29" localSheetId="0">#REF!</definedName>
    <definedName name="__la29">#REF!</definedName>
    <definedName name="__la3" localSheetId="15">#REF!</definedName>
    <definedName name="__la3" localSheetId="0">#REF!</definedName>
    <definedName name="__la3">#REF!</definedName>
    <definedName name="__la31" localSheetId="15">#REF!</definedName>
    <definedName name="__la31">#REF!</definedName>
    <definedName name="__la32" localSheetId="15">#REF!</definedName>
    <definedName name="__la32">#REF!</definedName>
    <definedName name="__la4" localSheetId="15">#REF!</definedName>
    <definedName name="__la4">#REF!</definedName>
    <definedName name="__la5" localSheetId="15">#REF!</definedName>
    <definedName name="__la5">#REF!</definedName>
    <definedName name="__la6" localSheetId="15">#REF!</definedName>
    <definedName name="__la6">#REF!</definedName>
    <definedName name="__la7" localSheetId="15">#REF!</definedName>
    <definedName name="__la7">#REF!</definedName>
    <definedName name="__la8" localSheetId="15">#REF!</definedName>
    <definedName name="__la8">#REF!</definedName>
    <definedName name="__la9" localSheetId="15">#REF!</definedName>
    <definedName name="__la9">#REF!</definedName>
    <definedName name="__lb1" localSheetId="15">#REF!</definedName>
    <definedName name="__lb1">#REF!</definedName>
    <definedName name="__lb10" localSheetId="15">#REF!</definedName>
    <definedName name="__lb10">#REF!</definedName>
    <definedName name="__lb11" localSheetId="15">#REF!</definedName>
    <definedName name="__lb11">#REF!</definedName>
    <definedName name="__lb12" localSheetId="15">#REF!</definedName>
    <definedName name="__lb12">#REF!</definedName>
    <definedName name="__lb13" localSheetId="15">#REF!</definedName>
    <definedName name="__lb13">#REF!</definedName>
    <definedName name="__lb14" localSheetId="15">#REF!</definedName>
    <definedName name="__lb14">#REF!</definedName>
    <definedName name="__lb15" localSheetId="15">#REF!</definedName>
    <definedName name="__lb15">#REF!</definedName>
    <definedName name="__lb16" localSheetId="15">#REF!</definedName>
    <definedName name="__lb16">#REF!</definedName>
    <definedName name="__lb17" localSheetId="15">#REF!</definedName>
    <definedName name="__lb17">#REF!</definedName>
    <definedName name="__lb18" localSheetId="15">#REF!</definedName>
    <definedName name="__lb18">#REF!</definedName>
    <definedName name="__lb19" localSheetId="15">#REF!</definedName>
    <definedName name="__lb19">#REF!</definedName>
    <definedName name="__lb2" localSheetId="15">#REF!</definedName>
    <definedName name="__lb2">#REF!</definedName>
    <definedName name="__lb20" localSheetId="15">#REF!</definedName>
    <definedName name="__lb20">#REF!</definedName>
    <definedName name="__lb21" localSheetId="15">#REF!</definedName>
    <definedName name="__lb21">#REF!</definedName>
    <definedName name="__lb22" localSheetId="15">#REF!</definedName>
    <definedName name="__lb22">#REF!</definedName>
    <definedName name="__lb23" localSheetId="15">#REF!</definedName>
    <definedName name="__lb23">#REF!</definedName>
    <definedName name="__lb24" localSheetId="15">#REF!</definedName>
    <definedName name="__lb24">#REF!</definedName>
    <definedName name="__lb25" localSheetId="15">#REF!</definedName>
    <definedName name="__lb25">#REF!</definedName>
    <definedName name="__lb27" localSheetId="15">#REF!</definedName>
    <definedName name="__lb27">#REF!</definedName>
    <definedName name="__lb28" localSheetId="15">#REF!</definedName>
    <definedName name="__lb28">#REF!</definedName>
    <definedName name="__lb29" localSheetId="15">#REF!</definedName>
    <definedName name="__lb29">#REF!</definedName>
    <definedName name="__lb3" localSheetId="15">#REF!</definedName>
    <definedName name="__lb3">#REF!</definedName>
    <definedName name="__lb30" localSheetId="15">#REF!</definedName>
    <definedName name="__lb30">#REF!</definedName>
    <definedName name="__lb31" localSheetId="15">#REF!</definedName>
    <definedName name="__lb31">#REF!</definedName>
    <definedName name="__lb32" localSheetId="15">#REF!</definedName>
    <definedName name="__lb32">#REF!</definedName>
    <definedName name="__lb4" localSheetId="15">#REF!</definedName>
    <definedName name="__lb4">#REF!</definedName>
    <definedName name="__lb5" localSheetId="15">#REF!</definedName>
    <definedName name="__lb5">#REF!</definedName>
    <definedName name="__lb6" localSheetId="15">#REF!</definedName>
    <definedName name="__lb6">#REF!</definedName>
    <definedName name="__lb7" localSheetId="15">#REF!</definedName>
    <definedName name="__lb7">#REF!</definedName>
    <definedName name="__lb8" localSheetId="15">#REF!</definedName>
    <definedName name="__lb8">#REF!</definedName>
    <definedName name="__lb9" localSheetId="15">#REF!</definedName>
    <definedName name="__lb9">#REF!</definedName>
    <definedName name="__lbc1" localSheetId="15">#REF!</definedName>
    <definedName name="__lbc1">#REF!</definedName>
    <definedName name="__lbc10" localSheetId="15">#REF!</definedName>
    <definedName name="__lbc10">#REF!</definedName>
    <definedName name="__lbc11" localSheetId="15">#REF!</definedName>
    <definedName name="__lbc11">#REF!</definedName>
    <definedName name="__lbc12" localSheetId="15">#REF!</definedName>
    <definedName name="__lbc12">#REF!</definedName>
    <definedName name="__lbc13" localSheetId="15">#REF!</definedName>
    <definedName name="__lbc13">#REF!</definedName>
    <definedName name="__lbc14" localSheetId="15">#REF!</definedName>
    <definedName name="__lbc14">#REF!</definedName>
    <definedName name="__lbc15" localSheetId="15">#REF!</definedName>
    <definedName name="__lbc15">#REF!</definedName>
    <definedName name="__lbc16" localSheetId="15">#REF!</definedName>
    <definedName name="__lbc16">#REF!</definedName>
    <definedName name="__lbc17" localSheetId="15">#REF!</definedName>
    <definedName name="__lbc17">#REF!</definedName>
    <definedName name="__lbc18" localSheetId="15">#REF!</definedName>
    <definedName name="__lbc18">#REF!</definedName>
    <definedName name="__lbc19" localSheetId="15">#REF!</definedName>
    <definedName name="__lbc19">#REF!</definedName>
    <definedName name="__lbc2" localSheetId="15">#REF!</definedName>
    <definedName name="__lbc2">#REF!</definedName>
    <definedName name="__lbc20" localSheetId="15">#REF!</definedName>
    <definedName name="__lbc20">#REF!</definedName>
    <definedName name="__lbc21" localSheetId="15">#REF!</definedName>
    <definedName name="__lbc21">#REF!</definedName>
    <definedName name="__lbc22" localSheetId="15">#REF!</definedName>
    <definedName name="__lbc22">#REF!</definedName>
    <definedName name="__lbc23" localSheetId="15">#REF!</definedName>
    <definedName name="__lbc23">#REF!</definedName>
    <definedName name="__lbc24" localSheetId="15">#REF!</definedName>
    <definedName name="__lbc24">#REF!</definedName>
    <definedName name="__lbc25" localSheetId="15">#REF!</definedName>
    <definedName name="__lbc25">#REF!</definedName>
    <definedName name="__lbc26" localSheetId="15">#REF!</definedName>
    <definedName name="__lbc26">#REF!</definedName>
    <definedName name="__lbc27" localSheetId="15">#REF!</definedName>
    <definedName name="__lbc27">#REF!</definedName>
    <definedName name="__lbc28" localSheetId="15">#REF!</definedName>
    <definedName name="__lbc28">#REF!</definedName>
    <definedName name="__lbc29" localSheetId="15">#REF!</definedName>
    <definedName name="__lbc29">#REF!</definedName>
    <definedName name="__lbc3" localSheetId="15">#REF!</definedName>
    <definedName name="__lbc3">#REF!</definedName>
    <definedName name="__lbc31" localSheetId="15">#REF!</definedName>
    <definedName name="__lbc31">#REF!</definedName>
    <definedName name="__lbc32" localSheetId="15">#REF!</definedName>
    <definedName name="__lbc32">#REF!</definedName>
    <definedName name="__lbc4" localSheetId="15">#REF!</definedName>
    <definedName name="__lbc4">#REF!</definedName>
    <definedName name="__lbc5" localSheetId="15">#REF!</definedName>
    <definedName name="__lbc5">#REF!</definedName>
    <definedName name="__lbc6" localSheetId="15">#REF!</definedName>
    <definedName name="__lbc6">#REF!</definedName>
    <definedName name="__lbc7" localSheetId="15">#REF!</definedName>
    <definedName name="__lbc7">#REF!</definedName>
    <definedName name="__lbc8" localSheetId="15">#REF!</definedName>
    <definedName name="__lbc8">#REF!</definedName>
    <definedName name="__lbc9" localSheetId="15">#REF!</definedName>
    <definedName name="__lbc9">#REF!</definedName>
    <definedName name="__ld26" localSheetId="15">#REF!</definedName>
    <definedName name="__ld26">#REF!</definedName>
    <definedName name="__ld31" localSheetId="15">#REF!</definedName>
    <definedName name="__ld31">#REF!</definedName>
    <definedName name="__le31" localSheetId="15">#REF!</definedName>
    <definedName name="__le31">#REF!</definedName>
    <definedName name="__lf31" localSheetId="15">#REF!</definedName>
    <definedName name="__lf31">#REF!</definedName>
    <definedName name="__PK2" localSheetId="20">{"'장비'!$A$3:$M$12"}</definedName>
    <definedName name="__PK2" localSheetId="8">{"'장비'!$A$3:$M$12"}</definedName>
    <definedName name="__PK2" localSheetId="17" hidden="1">{"'장비'!$A$3:$M$12"}</definedName>
    <definedName name="__PK2" localSheetId="3">{"'장비'!$A$3:$M$12"}</definedName>
    <definedName name="__PK2" localSheetId="11">{"'장비'!$A$3:$M$12"}</definedName>
    <definedName name="__PK2" localSheetId="6">{"'장비'!$A$3:$M$12"}</definedName>
    <definedName name="__PK2" localSheetId="5">{"'장비'!$A$3:$M$12"}</definedName>
    <definedName name="__PK2" localSheetId="16" hidden="1">{"'장비'!$A$3:$M$12"}</definedName>
    <definedName name="__PK2" localSheetId="15">{"'장비'!$A$3:$M$12"}</definedName>
    <definedName name="__PK2" localSheetId="7">{"'장비'!$A$3:$M$12"}</definedName>
    <definedName name="__PK2" localSheetId="24">{"'장비'!$A$3:$M$12"}</definedName>
    <definedName name="__PK2" localSheetId="25">{"'장비'!$A$3:$M$12"}</definedName>
    <definedName name="__PK2" localSheetId="0">{"'장비'!$A$3:$M$12"}</definedName>
    <definedName name="__PK2" localSheetId="23">{"'장비'!$A$3:$M$12"}</definedName>
    <definedName name="__PK2" localSheetId="22" hidden="1">{"'장비'!$A$3:$M$12"}</definedName>
    <definedName name="__PK2" localSheetId="19">{"'장비'!$A$3:$M$12"}</definedName>
    <definedName name="__PK2" localSheetId="18" hidden="1">{"'장비'!$A$3:$M$12"}</definedName>
    <definedName name="__PK2">{"'장비'!$A$3:$M$12"}</definedName>
    <definedName name="__PKG3" localSheetId="20">{"'장비'!$A$3:$M$12"}</definedName>
    <definedName name="__PKG3" localSheetId="8">{"'장비'!$A$3:$M$12"}</definedName>
    <definedName name="__PKG3" localSheetId="17" hidden="1">{"'장비'!$A$3:$M$12"}</definedName>
    <definedName name="__PKG3" localSheetId="3">{"'장비'!$A$3:$M$12"}</definedName>
    <definedName name="__PKG3" localSheetId="11">{"'장비'!$A$3:$M$12"}</definedName>
    <definedName name="__PKG3" localSheetId="6">{"'장비'!$A$3:$M$12"}</definedName>
    <definedName name="__PKG3" localSheetId="5">{"'장비'!$A$3:$M$12"}</definedName>
    <definedName name="__PKG3" localSheetId="16" hidden="1">{"'장비'!$A$3:$M$12"}</definedName>
    <definedName name="__PKG3" localSheetId="15">{"'장비'!$A$3:$M$12"}</definedName>
    <definedName name="__PKG3" localSheetId="7">{"'장비'!$A$3:$M$12"}</definedName>
    <definedName name="__PKG3" localSheetId="24">{"'장비'!$A$3:$M$12"}</definedName>
    <definedName name="__PKG3" localSheetId="25">{"'장비'!$A$3:$M$12"}</definedName>
    <definedName name="__PKG3" localSheetId="0">{"'장비'!$A$3:$M$12"}</definedName>
    <definedName name="__PKG3" localSheetId="23">{"'장비'!$A$3:$M$12"}</definedName>
    <definedName name="__PKG3" localSheetId="22" hidden="1">{"'장비'!$A$3:$M$12"}</definedName>
    <definedName name="__PKG3" localSheetId="19">{"'장비'!$A$3:$M$12"}</definedName>
    <definedName name="__PKG3" localSheetId="18" hidden="1">{"'장비'!$A$3:$M$12"}</definedName>
    <definedName name="__PKG3">{"'장비'!$A$3:$M$12"}</definedName>
    <definedName name="__qqq222" localSheetId="20">{"'장비'!$A$3:$M$12"}</definedName>
    <definedName name="__qqq222" localSheetId="8">{"'장비'!$A$3:$M$12"}</definedName>
    <definedName name="__qqq222" localSheetId="17" hidden="1">{"'장비'!$A$3:$M$12"}</definedName>
    <definedName name="__qqq222" localSheetId="3">{"'장비'!$A$3:$M$12"}</definedName>
    <definedName name="__qqq222" localSheetId="11">{"'장비'!$A$3:$M$12"}</definedName>
    <definedName name="__qqq222" localSheetId="6">{"'장비'!$A$3:$M$12"}</definedName>
    <definedName name="__qqq222" localSheetId="5">{"'장비'!$A$3:$M$12"}</definedName>
    <definedName name="__qqq222" localSheetId="16" hidden="1">{"'장비'!$A$3:$M$12"}</definedName>
    <definedName name="__qqq222" localSheetId="15">{"'장비'!$A$3:$M$12"}</definedName>
    <definedName name="__qqq222" localSheetId="7">{"'장비'!$A$3:$M$12"}</definedName>
    <definedName name="__qqq222" localSheetId="24">{"'장비'!$A$3:$M$12"}</definedName>
    <definedName name="__qqq222" localSheetId="25">{"'장비'!$A$3:$M$12"}</definedName>
    <definedName name="__qqq222" localSheetId="0">{"'장비'!$A$3:$M$12"}</definedName>
    <definedName name="__qqq222" localSheetId="23">{"'장비'!$A$3:$M$12"}</definedName>
    <definedName name="__qqq222" localSheetId="22" hidden="1">{"'장비'!$A$3:$M$12"}</definedName>
    <definedName name="__qqq222" localSheetId="19">{"'장비'!$A$3:$M$12"}</definedName>
    <definedName name="__qqq222" localSheetId="18" hidden="1">{"'장비'!$A$3:$M$12"}</definedName>
    <definedName name="__qqq222">{"'장비'!$A$3:$M$12"}</definedName>
    <definedName name="__QT100" localSheetId="3">#REF!</definedName>
    <definedName name="__QT100" localSheetId="6">#REF!</definedName>
    <definedName name="__QT100" localSheetId="15">#REF!</definedName>
    <definedName name="__QT100" localSheetId="25">#REF!</definedName>
    <definedName name="__QT100">#REF!</definedName>
    <definedName name="__QT2" localSheetId="3">#REF!</definedName>
    <definedName name="__QT2" localSheetId="6">#REF!</definedName>
    <definedName name="__QT2" localSheetId="15">#REF!</definedName>
    <definedName name="__QT2" localSheetId="25">#REF!</definedName>
    <definedName name="__QT2">#REF!</definedName>
    <definedName name="__QT3" localSheetId="3">#REF!</definedName>
    <definedName name="__QT3" localSheetId="6">#REF!</definedName>
    <definedName name="__QT3" localSheetId="15">#REF!</definedName>
    <definedName name="__QT3" localSheetId="25">#REF!</definedName>
    <definedName name="__QT3">#REF!</definedName>
    <definedName name="__QT4" localSheetId="3">#REF!</definedName>
    <definedName name="__QT4" localSheetId="6">#REF!</definedName>
    <definedName name="__QT4" localSheetId="15">#REF!</definedName>
    <definedName name="__QT4" localSheetId="25">#REF!</definedName>
    <definedName name="__QT4">#REF!</definedName>
    <definedName name="__QT50" localSheetId="3">#REF!</definedName>
    <definedName name="__QT50" localSheetId="6">#REF!</definedName>
    <definedName name="__QT50" localSheetId="15">#REF!</definedName>
    <definedName name="__QT50" localSheetId="25">#REF!</definedName>
    <definedName name="__QT50">#REF!</definedName>
    <definedName name="__QT75" localSheetId="3">#REF!</definedName>
    <definedName name="__QT75" localSheetId="6">#REF!</definedName>
    <definedName name="__QT75" localSheetId="15">#REF!</definedName>
    <definedName name="__QT75" localSheetId="25">#REF!</definedName>
    <definedName name="__QT75">#REF!</definedName>
    <definedName name="_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17" hidden="1">#REF!</definedName>
    <definedName name="__x10" localSheetId="3">#REF!</definedName>
    <definedName name="__x10" localSheetId="11">#REF!</definedName>
    <definedName name="__x10" localSheetId="16" hidden="1">#REF!</definedName>
    <definedName name="__x10" localSheetId="15">#REF!</definedName>
    <definedName name="__x10" localSheetId="25">#REF!</definedName>
    <definedName name="__x10" localSheetId="22" hidden="1">#REF!</definedName>
    <definedName name="__x10" localSheetId="19">#REF!</definedName>
    <definedName name="__x10" localSheetId="18" hidden="1">#REF!</definedName>
    <definedName name="__x10">#REF!</definedName>
    <definedName name="__x11" localSheetId="17" hidden="1">#REF!</definedName>
    <definedName name="__x11" localSheetId="3">#REF!</definedName>
    <definedName name="__x11" localSheetId="11">#REF!</definedName>
    <definedName name="__x11" localSheetId="16" hidden="1">#REF!</definedName>
    <definedName name="__x11" localSheetId="15">#REF!</definedName>
    <definedName name="__x11" localSheetId="25">#REF!</definedName>
    <definedName name="__x11" localSheetId="22" hidden="1">#REF!</definedName>
    <definedName name="__x11" localSheetId="19">#REF!</definedName>
    <definedName name="__x11" localSheetId="18" hidden="1">#REF!</definedName>
    <definedName name="__x11">#REF!</definedName>
    <definedName name="__x12" localSheetId="17" hidden="1">#REF!</definedName>
    <definedName name="__x12" localSheetId="3">#REF!</definedName>
    <definedName name="__x12" localSheetId="11">#REF!</definedName>
    <definedName name="__x12" localSheetId="16" hidden="1">#REF!</definedName>
    <definedName name="__x12" localSheetId="15">#REF!</definedName>
    <definedName name="__x12" localSheetId="25">#REF!</definedName>
    <definedName name="__x12" localSheetId="22" hidden="1">#REF!</definedName>
    <definedName name="__x12" localSheetId="19">#REF!</definedName>
    <definedName name="__x12" localSheetId="18" hidden="1">#REF!</definedName>
    <definedName name="__x12">#REF!</definedName>
    <definedName name="__x13" localSheetId="15">#REF!</definedName>
    <definedName name="__x13">#REF!</definedName>
    <definedName name="__x14" localSheetId="15">#REF!</definedName>
    <definedName name="__x14">#REF!</definedName>
    <definedName name="__x15" localSheetId="15">#REF!</definedName>
    <definedName name="__x15">#REF!</definedName>
    <definedName name="__x16" localSheetId="15">#REF!</definedName>
    <definedName name="__x16">#REF!</definedName>
    <definedName name="__x17" localSheetId="15">#REF!</definedName>
    <definedName name="__x17">#REF!</definedName>
    <definedName name="__x18" localSheetId="15">#REF!</definedName>
    <definedName name="__x18">#REF!</definedName>
    <definedName name="__x19" localSheetId="15">#REF!</definedName>
    <definedName name="__x19">#REF!</definedName>
    <definedName name="__x20" localSheetId="15">#REF!</definedName>
    <definedName name="__x20">#REF!</definedName>
    <definedName name="__x21" localSheetId="15">#REF!</definedName>
    <definedName name="__x21">#REF!</definedName>
    <definedName name="__x22" localSheetId="15">#REF!</definedName>
    <definedName name="__x22">#REF!</definedName>
    <definedName name="__x23" localSheetId="15">#REF!</definedName>
    <definedName name="__x23">#REF!</definedName>
    <definedName name="__x24" localSheetId="15">#REF!</definedName>
    <definedName name="__x24">#REF!</definedName>
    <definedName name="__x25" localSheetId="15">#REF!</definedName>
    <definedName name="__x25">#REF!</definedName>
    <definedName name="__x28" localSheetId="15">#REF!</definedName>
    <definedName name="__x28">#REF!</definedName>
    <definedName name="__x29" localSheetId="15">#REF!</definedName>
    <definedName name="__x29">#REF!</definedName>
    <definedName name="__x32" localSheetId="15">#REF!</definedName>
    <definedName name="__x32">#REF!</definedName>
    <definedName name="__x4" localSheetId="15">#REF!</definedName>
    <definedName name="__x4">#REF!</definedName>
    <definedName name="__x5" localSheetId="15">#REF!</definedName>
    <definedName name="__x5">#REF!</definedName>
    <definedName name="__x6" localSheetId="15">#REF!</definedName>
    <definedName name="__x6">#REF!</definedName>
    <definedName name="__x7" localSheetId="15">#REF!</definedName>
    <definedName name="__x7">#REF!</definedName>
    <definedName name="__x8" localSheetId="15">#REF!</definedName>
    <definedName name="__x8" localSheetId="23">#REF!</definedName>
    <definedName name="__x8">#REF!</definedName>
    <definedName name="__x9" localSheetId="15">#REF!</definedName>
    <definedName name="__x9">#REF!</definedName>
    <definedName name="_0.CURVA_OBRA" localSheetId="3">#REF!</definedName>
    <definedName name="_0.CURVA_OBRA" localSheetId="6">#REF!</definedName>
    <definedName name="_0.CURVA_OBRA" localSheetId="15">#REF!</definedName>
    <definedName name="_0.CURVA_OBRA" localSheetId="25">#REF!</definedName>
    <definedName name="_0.CURVA_OBRA">#REF!</definedName>
    <definedName name="_00.VAR._GASTO" localSheetId="3">#REF!</definedName>
    <definedName name="_00.VAR._GASTO" localSheetId="6">#REF!</definedName>
    <definedName name="_00.VAR._GASTO" localSheetId="15">#REF!</definedName>
    <definedName name="_00.VAR._GASTO" localSheetId="25">#REF!</definedName>
    <definedName name="_00.VAR._GASTO">#REF!</definedName>
    <definedName name="_000.CURVA_FINA" localSheetId="3">#REF!</definedName>
    <definedName name="_000.CURVA_FINA" localSheetId="6">#REF!</definedName>
    <definedName name="_000.CURVA_FINA" localSheetId="15">#REF!</definedName>
    <definedName name="_000.CURVA_FINA" localSheetId="25">#REF!</definedName>
    <definedName name="_000.CURVA_FINA">#REF!</definedName>
    <definedName name="_1" localSheetId="3">#REF!</definedName>
    <definedName name="_1" localSheetId="6">#REF!</definedName>
    <definedName name="_1" localSheetId="15">#REF!</definedName>
    <definedName name="_1" localSheetId="25">#REF!</definedName>
    <definedName name="_1">#REF!</definedName>
    <definedName name="_1__123Graph_ACHART_1" localSheetId="3">#REF!</definedName>
    <definedName name="_1__123Graph_ACHART_1" localSheetId="6">#REF!</definedName>
    <definedName name="_1__123Graph_ACHART_1" localSheetId="15">#REF!</definedName>
    <definedName name="_1__123Graph_ACHART_1" localSheetId="25">#REF!</definedName>
    <definedName name="_1__123Graph_ACHART_1" localSheetId="0">#REF!</definedName>
    <definedName name="_1__123Graph_ACHART_1">#REF!</definedName>
    <definedName name="_10__123Graph_CCHART_1" localSheetId="3">#REF!</definedName>
    <definedName name="_10__123Graph_CCHART_1" localSheetId="6">#REF!</definedName>
    <definedName name="_10__123Graph_CCHART_1" localSheetId="15">#REF!</definedName>
    <definedName name="_10__123Graph_CCHART_1" localSheetId="25">#REF!</definedName>
    <definedName name="_10__123Graph_CCHART_1" localSheetId="0">#REF!</definedName>
    <definedName name="_10__123Graph_CCHART_1">#REF!</definedName>
    <definedName name="_11.SERV.TECNIC" localSheetId="3">#REF!</definedName>
    <definedName name="_11.SERV.TECNIC" localSheetId="6">#REF!</definedName>
    <definedName name="_11.SERV.TECNIC" localSheetId="15">#REF!</definedName>
    <definedName name="_11.SERV.TECNIC" localSheetId="25">#REF!</definedName>
    <definedName name="_11.SERV.TECNIC">#REF!</definedName>
    <definedName name="_11__123Graph_DCHART_1" localSheetId="3">#REF!</definedName>
    <definedName name="_11__123Graph_DCHART_1" localSheetId="6">#REF!</definedName>
    <definedName name="_11__123Graph_DCHART_1" localSheetId="15">#REF!</definedName>
    <definedName name="_11__123Graph_DCHART_1" localSheetId="25">#REF!</definedName>
    <definedName name="_11__123Graph_DCHART_1" localSheetId="0">#REF!</definedName>
    <definedName name="_11__123Graph_DCHART_1">#REF!</definedName>
    <definedName name="_12.GAST_GERAIS" localSheetId="3">#REF!</definedName>
    <definedName name="_12.GAST_GERAIS" localSheetId="6">#REF!</definedName>
    <definedName name="_12.GAST_GERAIS" localSheetId="15">#REF!</definedName>
    <definedName name="_12.GAST_GERAIS" localSheetId="25">#REF!</definedName>
    <definedName name="_12.GAST_GERAIS">#REF!</definedName>
    <definedName name="_12__123Graph_XChart_1A" localSheetId="15">#REF!</definedName>
    <definedName name="_12__123Graph_XChart_1A">#REF!</definedName>
    <definedName name="_13.P._PERMAN." localSheetId="3">#REF!</definedName>
    <definedName name="_13.P._PERMAN." localSheetId="6">#REF!</definedName>
    <definedName name="_13.P._PERMAN." localSheetId="15">#REF!</definedName>
    <definedName name="_13.P._PERMAN." localSheetId="25">#REF!</definedName>
    <definedName name="_13.P._PERMAN.">#REF!</definedName>
    <definedName name="_15.IMPL._CANT" localSheetId="3">#REF!</definedName>
    <definedName name="_15.IMPL._CANT" localSheetId="6">#REF!</definedName>
    <definedName name="_15.IMPL._CANT" localSheetId="15">#REF!</definedName>
    <definedName name="_15.IMPL._CANT" localSheetId="25">#REF!</definedName>
    <definedName name="_15.IMPL._CANT">#REF!</definedName>
    <definedName name="_16.EQUIPAM." localSheetId="3">#REF!</definedName>
    <definedName name="_16.EQUIPAM." localSheetId="6">#REF!</definedName>
    <definedName name="_16.EQUIPAM." localSheetId="15">#REF!</definedName>
    <definedName name="_16.EQUIPAM." localSheetId="25">#REF!</definedName>
    <definedName name="_16.EQUIPAM.">#REF!</definedName>
    <definedName name="_17.OPER._CANT." localSheetId="3">#REF!</definedName>
    <definedName name="_17.OPER._CANT." localSheetId="6">#REF!</definedName>
    <definedName name="_17.OPER._CANT." localSheetId="15">#REF!</definedName>
    <definedName name="_17.OPER._CANT." localSheetId="25">#REF!</definedName>
    <definedName name="_17.OPER._CANT.">#REF!</definedName>
    <definedName name="_19.TRANC_LIMP." localSheetId="3">#REF!</definedName>
    <definedName name="_19.TRANC_LIMP." localSheetId="6">#REF!</definedName>
    <definedName name="_19.TRANC_LIMP." localSheetId="15">#REF!</definedName>
    <definedName name="_19.TRANC_LIMP." localSheetId="25">#REF!</definedName>
    <definedName name="_19.TRANC_LIMP.">#REF!</definedName>
    <definedName name="_1Dist_Val" localSheetId="15">#REF!</definedName>
    <definedName name="_1Dist_Val">#REF!</definedName>
    <definedName name="_2" localSheetId="3">#REF!</definedName>
    <definedName name="_2" localSheetId="6">#REF!</definedName>
    <definedName name="_2" localSheetId="15">#REF!</definedName>
    <definedName name="_2" localSheetId="25">#REF!</definedName>
    <definedName name="_2">#REF!</definedName>
    <definedName name="_2__123Graph_BCHART_1" localSheetId="3">#REF!</definedName>
    <definedName name="_2__123Graph_BCHART_1" localSheetId="6">#REF!</definedName>
    <definedName name="_2__123Graph_BCHART_1" localSheetId="15">#REF!</definedName>
    <definedName name="_2__123Graph_BCHART_1" localSheetId="25">#REF!</definedName>
    <definedName name="_2__123Graph_BCHART_1" localSheetId="0">#REF!</definedName>
    <definedName name="_2__123Graph_BCHART_1">#REF!</definedName>
    <definedName name="_25.PREP.TERREN" localSheetId="3">#REF!</definedName>
    <definedName name="_25.PREP.TERREN" localSheetId="6">#REF!</definedName>
    <definedName name="_25.PREP.TERREN" localSheetId="15">#REF!</definedName>
    <definedName name="_25.PREP.TERREN" localSheetId="25">#REF!</definedName>
    <definedName name="_25.PREP.TERREN">#REF!</definedName>
    <definedName name="_27.FUND._ESCOR" localSheetId="3">#REF!</definedName>
    <definedName name="_27.FUND._ESCOR" localSheetId="6">#REF!</definedName>
    <definedName name="_27.FUND._ESCOR" localSheetId="15">#REF!</definedName>
    <definedName name="_27.FUND._ESCOR" localSheetId="25">#REF!</definedName>
    <definedName name="_27.FUND._ESCOR">#REF!</definedName>
    <definedName name="_2F" localSheetId="15">#REF!</definedName>
    <definedName name="_2F">#REF!</definedName>
    <definedName name="_3__123Graph_XCHART_1" localSheetId="3">#REF!</definedName>
    <definedName name="_3__123Graph_XCHART_1" localSheetId="6">#REF!</definedName>
    <definedName name="_3__123Graph_XCHART_1" localSheetId="15">#REF!</definedName>
    <definedName name="_3__123Graph_XCHART_1" localSheetId="25">#REF!</definedName>
    <definedName name="_3__123Graph_XCHART_1" localSheetId="0">#REF!</definedName>
    <definedName name="_3__123Graph_XCHART_1">#REF!</definedName>
    <definedName name="_31_32_33.C_A" localSheetId="3">#REF!</definedName>
    <definedName name="_31_32_33.C_A" localSheetId="6">#REF!</definedName>
    <definedName name="_31_32_33.C_A" localSheetId="15">#REF!</definedName>
    <definedName name="_31_32_33.C_A" localSheetId="25">#REF!</definedName>
    <definedName name="_31_32_33.C_A">#REF!</definedName>
    <definedName name="_41.ALVENARIA" localSheetId="3">#REF!</definedName>
    <definedName name="_41.ALVENARIA" localSheetId="6">#REF!</definedName>
    <definedName name="_41.ALVENARIA" localSheetId="15">#REF!</definedName>
    <definedName name="_41.ALVENARIA" localSheetId="25">#REF!</definedName>
    <definedName name="_41.ALVENARIA">#REF!</definedName>
    <definedName name="_47.IMP._ISOLA." localSheetId="3">#REF!</definedName>
    <definedName name="_47.IMP._ISOLA." localSheetId="6">#REF!</definedName>
    <definedName name="_47.IMP._ISOLA." localSheetId="15">#REF!</definedName>
    <definedName name="_47.IMP._ISOLA." localSheetId="25">#REF!</definedName>
    <definedName name="_47.IMP._ISOLA.">#REF!</definedName>
    <definedName name="_5__123Graph_ACHART_1" localSheetId="3">#REF!</definedName>
    <definedName name="_5__123Graph_ACHART_1" localSheetId="6">#REF!</definedName>
    <definedName name="_5__123Graph_ACHART_1" localSheetId="15">#REF!</definedName>
    <definedName name="_5__123Graph_ACHART_1" localSheetId="25">#REF!</definedName>
    <definedName name="_5__123Graph_ACHART_1" localSheetId="0">#REF!</definedName>
    <definedName name="_5__123Graph_ACHART_1">#REF!</definedName>
    <definedName name="_51.REV.ARGAMAS" localSheetId="3">#REF!</definedName>
    <definedName name="_51.REV.ARGAMAS" localSheetId="6">#REF!</definedName>
    <definedName name="_51.REV.ARGAMAS" localSheetId="15">#REF!</definedName>
    <definedName name="_51.REV.ARGAMAS" localSheetId="25">#REF!</definedName>
    <definedName name="_51.REV.ARGAMAS">#REF!</definedName>
    <definedName name="_52.REV.CERAM.I" localSheetId="3">#REF!</definedName>
    <definedName name="_52.REV.CERAM.I" localSheetId="6">#REF!</definedName>
    <definedName name="_52.REV.CERAM.I" localSheetId="15">#REF!</definedName>
    <definedName name="_52.REV.CERAM.I" localSheetId="25">#REF!</definedName>
    <definedName name="_52.REV.CERAM.I">#REF!</definedName>
    <definedName name="_53.REV.CERAM.E" localSheetId="3">#REF!</definedName>
    <definedName name="_53.REV.CERAM.E" localSheetId="6">#REF!</definedName>
    <definedName name="_53.REV.CERAM.E" localSheetId="15">#REF!</definedName>
    <definedName name="_53.REV.CERAM.E" localSheetId="25">#REF!</definedName>
    <definedName name="_53.REV.CERAM.E">#REF!</definedName>
    <definedName name="_54.TACOS_E_ASS" localSheetId="3">#REF!</definedName>
    <definedName name="_54.TACOS_E_ASS" localSheetId="6">#REF!</definedName>
    <definedName name="_54.TACOS_E_ASS" localSheetId="15">#REF!</definedName>
    <definedName name="_54.TACOS_E_ASS" localSheetId="25">#REF!</definedName>
    <definedName name="_54.TACOS_E_ASS">#REF!</definedName>
    <definedName name="_55.MARM._E_GRA" localSheetId="3">#REF!</definedName>
    <definedName name="_55.MARM._E_GRA" localSheetId="6">#REF!</definedName>
    <definedName name="_55.MARM._E_GRA" localSheetId="15">#REF!</definedName>
    <definedName name="_55.MARM._E_GRA" localSheetId="25">#REF!</definedName>
    <definedName name="_55.MARM._E_GRA">#REF!</definedName>
    <definedName name="_56.MARMORITE" localSheetId="3">#REF!</definedName>
    <definedName name="_56.MARMORITE" localSheetId="6">#REF!</definedName>
    <definedName name="_56.MARMORITE" localSheetId="15">#REF!</definedName>
    <definedName name="_56.MARMORITE" localSheetId="25">#REF!</definedName>
    <definedName name="_56.MARMORITE">#REF!</definedName>
    <definedName name="_59.OUTRS_REVES" localSheetId="3">#REF!</definedName>
    <definedName name="_59.OUTRS_REVES" localSheetId="6">#REF!</definedName>
    <definedName name="_59.OUTRS_REVES" localSheetId="15">#REF!</definedName>
    <definedName name="_59.OUTRS_REVES" localSheetId="25">#REF!</definedName>
    <definedName name="_59.OUTRS_REVES">#REF!</definedName>
    <definedName name="_6__123Graph_AChart_1A" localSheetId="15">#REF!</definedName>
    <definedName name="_6__123Graph_AChart_1A">#REF!</definedName>
    <definedName name="_61.ESQUAD._MAD" localSheetId="3">#REF!</definedName>
    <definedName name="_61.ESQUAD._MAD" localSheetId="6">#REF!</definedName>
    <definedName name="_61.ESQUAD._MAD" localSheetId="15">#REF!</definedName>
    <definedName name="_61.ESQUAD._MAD" localSheetId="25">#REF!</definedName>
    <definedName name="_61.ESQUAD._MAD">#REF!</definedName>
    <definedName name="_63.ESQUAD._ALU" localSheetId="3">#REF!</definedName>
    <definedName name="_63.ESQUAD._ALU" localSheetId="6">#REF!</definedName>
    <definedName name="_63.ESQUAD._ALU" localSheetId="15">#REF!</definedName>
    <definedName name="_63.ESQUAD._ALU" localSheetId="25">#REF!</definedName>
    <definedName name="_63.ESQUAD._ALU">#REF!</definedName>
    <definedName name="_65.ESQUAD._FER" localSheetId="3">#REF!</definedName>
    <definedName name="_65.ESQUAD._FER" localSheetId="6">#REF!</definedName>
    <definedName name="_65.ESQUAD._FER" localSheetId="15">#REF!</definedName>
    <definedName name="_65.ESQUAD._FER" localSheetId="25">#REF!</definedName>
    <definedName name="_65.ESQUAD._FER">#REF!</definedName>
    <definedName name="_67.VIDROS" localSheetId="3">#REF!</definedName>
    <definedName name="_67.VIDROS" localSheetId="6">#REF!</definedName>
    <definedName name="_67.VIDROS" localSheetId="15">#REF!</definedName>
    <definedName name="_67.VIDROS" localSheetId="25">#REF!</definedName>
    <definedName name="_67.VIDROS">#REF!</definedName>
    <definedName name="_7__123Graph_ACHART_2" localSheetId="3">#REF!</definedName>
    <definedName name="_7__123Graph_ACHART_2" localSheetId="6">#REF!</definedName>
    <definedName name="_7__123Graph_ACHART_2" localSheetId="15">#REF!</definedName>
    <definedName name="_7__123Graph_ACHART_2" localSheetId="25">#REF!</definedName>
    <definedName name="_7__123Graph_ACHART_2" localSheetId="0">#REF!</definedName>
    <definedName name="_7__123Graph_ACHART_2">#REF!</definedName>
    <definedName name="_71_73.I.ELET_H" localSheetId="3">#REF!</definedName>
    <definedName name="_71_73.I.ELET_H" localSheetId="6">#REF!</definedName>
    <definedName name="_71_73.I.ELET_H" localSheetId="15">#REF!</definedName>
    <definedName name="_71_73.I.ELET_H" localSheetId="25">#REF!</definedName>
    <definedName name="_71_73.I.ELET_H">#REF!</definedName>
    <definedName name="_77.OUTRAS_INST." localSheetId="3">#REF!</definedName>
    <definedName name="_77.OUTRAS_INST." localSheetId="6">#REF!</definedName>
    <definedName name="_77.OUTRAS_INST." localSheetId="15">#REF!</definedName>
    <definedName name="_77.OUTRAS_INST." localSheetId="25">#REF!</definedName>
    <definedName name="_77.OUTRAS_INST.">#REF!</definedName>
    <definedName name="_78.ELEVADORES" localSheetId="3">#REF!</definedName>
    <definedName name="_78.ELEVADORES" localSheetId="6">#REF!</definedName>
    <definedName name="_78.ELEVADORES" localSheetId="15">#REF!</definedName>
    <definedName name="_78.ELEVADORES" localSheetId="25">#REF!</definedName>
    <definedName name="_78.ELEVADORES">#REF!</definedName>
    <definedName name="_8__123Graph_BChart_1A" localSheetId="15">#REF!</definedName>
    <definedName name="_8__123Graph_BChart_1A">#REF!</definedName>
    <definedName name="_81.APAR._SANIT" localSheetId="3">#REF!</definedName>
    <definedName name="_81.APAR._SANIT" localSheetId="6">#REF!</definedName>
    <definedName name="_81.APAR._SANIT" localSheetId="15">#REF!</definedName>
    <definedName name="_81.APAR._SANIT" localSheetId="25">#REF!</definedName>
    <definedName name="_81.APAR._SANIT">#REF!</definedName>
    <definedName name="_83_85.PINT_LIM" localSheetId="3">#REF!</definedName>
    <definedName name="_83_85.PINT_LIM" localSheetId="6">#REF!</definedName>
    <definedName name="_83_85.PINT_LIM" localSheetId="15">#REF!</definedName>
    <definedName name="_83_85.PINT_LIM" localSheetId="25">#REF!</definedName>
    <definedName name="_83_85.PINT_LIM">#REF!</definedName>
    <definedName name="_9__123Graph_BCHART_2" localSheetId="3">#REF!</definedName>
    <definedName name="_9__123Graph_BCHART_2" localSheetId="6">#REF!</definedName>
    <definedName name="_9__123Graph_BCHART_2" localSheetId="15">#REF!</definedName>
    <definedName name="_9__123Graph_BCHART_2" localSheetId="25">#REF!</definedName>
    <definedName name="_9__123Graph_BCHART_2" localSheetId="0">#REF!</definedName>
    <definedName name="_9__123Graph_BCHART_2">#REF!</definedName>
    <definedName name="_ACR10" localSheetId="3">#REF!</definedName>
    <definedName name="_ACR10" localSheetId="6">#REF!</definedName>
    <definedName name="_ACR10" localSheetId="15">#REF!</definedName>
    <definedName name="_ACR10" localSheetId="25">#REF!</definedName>
    <definedName name="_ACR10">#REF!</definedName>
    <definedName name="_ACR15" localSheetId="3">#REF!</definedName>
    <definedName name="_ACR15" localSheetId="6">#REF!</definedName>
    <definedName name="_ACR15" localSheetId="15">#REF!</definedName>
    <definedName name="_ACR15" localSheetId="25">#REF!</definedName>
    <definedName name="_ACR15">#REF!</definedName>
    <definedName name="_acr20" localSheetId="3">#REF!</definedName>
    <definedName name="_acr20" localSheetId="6">#REF!</definedName>
    <definedName name="_acr20" localSheetId="15">#REF!</definedName>
    <definedName name="_acr20" localSheetId="25">#REF!</definedName>
    <definedName name="_acr20">#REF!</definedName>
    <definedName name="_acr5" localSheetId="3">#REF!</definedName>
    <definedName name="_acr5" localSheetId="6">#REF!</definedName>
    <definedName name="_acr5" localSheetId="15">#REF!</definedName>
    <definedName name="_acr5" localSheetId="25">#REF!</definedName>
    <definedName name="_acr5">#REF!</definedName>
    <definedName name="_akhnsdkjsdb" localSheetId="3">#REF!</definedName>
    <definedName name="_akhnsdkjsdb" localSheetId="6">#REF!</definedName>
    <definedName name="_akhnsdkjsdb" localSheetId="15">#REF!</definedName>
    <definedName name="_akhnsdkjsdb" localSheetId="25">#REF!</definedName>
    <definedName name="_akhnsdkjsdb">#REF!</definedName>
    <definedName name="_AMO_UniqueIdentifier">"'54256040-62ff-475a-9348-dbdfce08df30'"</definedName>
    <definedName name="_ARQ1" localSheetId="17">#REF!</definedName>
    <definedName name="_ARQ1" localSheetId="3">#REF!</definedName>
    <definedName name="_ARQ1" localSheetId="6">#REF!</definedName>
    <definedName name="_ARQ1" localSheetId="16">#REF!</definedName>
    <definedName name="_ARQ1" localSheetId="15">#REF!</definedName>
    <definedName name="_ARQ1" localSheetId="25">#REF!</definedName>
    <definedName name="_ARQ1" localSheetId="22">#REF!</definedName>
    <definedName name="_ARQ1" localSheetId="19">#REF!</definedName>
    <definedName name="_ARQ1" localSheetId="18">#REF!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 localSheetId="3">#REF!</definedName>
    <definedName name="_Axe3" localSheetId="6">#REF!</definedName>
    <definedName name="_Axe3" localSheetId="15">#REF!</definedName>
    <definedName name="_Axe3" localSheetId="25">#REF!</definedName>
    <definedName name="_Axe3">#REF!</definedName>
    <definedName name="_Axe4" localSheetId="3">#REF!</definedName>
    <definedName name="_Axe4" localSheetId="6">#REF!</definedName>
    <definedName name="_Axe4" localSheetId="15">#REF!</definedName>
    <definedName name="_Axe4" localSheetId="25">#REF!</definedName>
    <definedName name="_Axe4">#REF!</definedName>
    <definedName name="_Builtin13" localSheetId="3">#REF!</definedName>
    <definedName name="_Builtin13" localSheetId="6">#REF!</definedName>
    <definedName name="_Builtin13" localSheetId="15">#REF!</definedName>
    <definedName name="_Builtin13" localSheetId="25">#REF!</definedName>
    <definedName name="_Builtin13" localSheetId="0">#REF!</definedName>
    <definedName name="_Builtin13">#REF!</definedName>
    <definedName name="_CAB1" localSheetId="3">#REF!</definedName>
    <definedName name="_CAB1" localSheetId="6">#REF!</definedName>
    <definedName name="_CAB1" localSheetId="15">#REF!</definedName>
    <definedName name="_CAB1" localSheetId="25">#REF!</definedName>
    <definedName name="_CAB1">#REF!</definedName>
    <definedName name="_CAB2" localSheetId="3">#REF!</definedName>
    <definedName name="_CAB2" localSheetId="6">#REF!</definedName>
    <definedName name="_CAB2" localSheetId="15">#REF!</definedName>
    <definedName name="_CAB2" localSheetId="25">#REF!</definedName>
    <definedName name="_CAB2">#REF!</definedName>
    <definedName name="_CO2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7" hidden="1">#REF!</definedName>
    <definedName name="_Dist_Bin" localSheetId="3">#REF!</definedName>
    <definedName name="_Dist_Bin" localSheetId="6">#REF!</definedName>
    <definedName name="_Dist_Bin" localSheetId="16" hidden="1">#REF!</definedName>
    <definedName name="_Dist_Bin" localSheetId="15">#REF!</definedName>
    <definedName name="_Dist_Bin" localSheetId="25">#REF!</definedName>
    <definedName name="_Dist_Bin" localSheetId="0">#REF!</definedName>
    <definedName name="_Dist_Bin" localSheetId="22" hidden="1">#REF!</definedName>
    <definedName name="_Dist_Bin" localSheetId="19">#REF!</definedName>
    <definedName name="_Dist_Bin" localSheetId="18" hidden="1">#REF!</definedName>
    <definedName name="_Dist_Bin">#REF!</definedName>
    <definedName name="_Dist_Values" localSheetId="17" hidden="1">#REF!</definedName>
    <definedName name="_Dist_Values" localSheetId="3">#REF!</definedName>
    <definedName name="_Dist_Values" localSheetId="6">#REF!</definedName>
    <definedName name="_Dist_Values" localSheetId="16" hidden="1">#REF!</definedName>
    <definedName name="_Dist_Values" localSheetId="15">#REF!</definedName>
    <definedName name="_Dist_Values" localSheetId="25">#REF!</definedName>
    <definedName name="_Dist_Values" localSheetId="0">#REF!</definedName>
    <definedName name="_Dist_Values" localSheetId="22" hidden="1">#REF!</definedName>
    <definedName name="_Dist_Values" localSheetId="19">#REF!</definedName>
    <definedName name="_Dist_Values" localSheetId="18" hidden="1">#REF!</definedName>
    <definedName name="_Dist_Values">#REF!</definedName>
    <definedName name="_ECS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2">#REF!</definedName>
    <definedName name="_Fill" localSheetId="17" hidden="1">#REF!</definedName>
    <definedName name="_Fill" localSheetId="3">#REF!</definedName>
    <definedName name="_Fill" localSheetId="16" hidden="1">#REF!</definedName>
    <definedName name="_Fill" localSheetId="15">#REF!</definedName>
    <definedName name="_Fill" localSheetId="25">#REF!</definedName>
    <definedName name="_Fill" localSheetId="0">#REF!</definedName>
    <definedName name="_Fill" localSheetId="22" hidden="1">#REF!</definedName>
    <definedName name="_Fill" localSheetId="19">#REF!</definedName>
    <definedName name="_Fill" localSheetId="18" hidden="1">#REF!</definedName>
    <definedName name="_Fill">#REF!</definedName>
    <definedName name="_fill1" localSheetId="17" hidden="1">#REF!</definedName>
    <definedName name="_fill1" localSheetId="16" hidden="1">#REF!</definedName>
    <definedName name="_fill1" localSheetId="15">#REF!</definedName>
    <definedName name="_fill1" localSheetId="25">#REF!</definedName>
    <definedName name="_fill1" localSheetId="0">#REF!</definedName>
    <definedName name="_fill1" localSheetId="22" hidden="1">#REF!</definedName>
    <definedName name="_fill1" localSheetId="19">#REF!</definedName>
    <definedName name="_fill1" localSheetId="18" hidden="1">#REF!</definedName>
    <definedName name="_fill1">#REF!</definedName>
    <definedName name="_FiltrarBancoDados2" localSheetId="17" hidden="1">#REF!</definedName>
    <definedName name="_FiltrarBancoDados2" localSheetId="11">#REF!</definedName>
    <definedName name="_FiltrarBancoDados2" localSheetId="16" hidden="1">#REF!</definedName>
    <definedName name="_FiltrarBancoDados2" localSheetId="15">#REF!</definedName>
    <definedName name="_FiltrarBancoDados2" localSheetId="25">#REF!</definedName>
    <definedName name="_FiltrarBancoDados2" localSheetId="22" hidden="1">#REF!</definedName>
    <definedName name="_FiltrarBancoDados2" localSheetId="19">#REF!</definedName>
    <definedName name="_FiltrarBancoDados2" localSheetId="18" hidden="1">#REF!</definedName>
    <definedName name="_FiltrarBancoDados2">#REF!</definedName>
    <definedName name="_xlnm._FilterDatabase" localSheetId="4" hidden="1">BASES!$A$12:$S$342</definedName>
    <definedName name="_xlnm._FilterDatabase" localSheetId="8" hidden="1">CPU!$B$1:$I$1438</definedName>
    <definedName name="_xlnm._FilterDatabase" localSheetId="17" hidden="1">ELÉTRICA!$A$6:$J$121</definedName>
    <definedName name="_xlnm._FilterDatabase" localSheetId="11" hidden="1">'Fundação Rasa'!$A$9:$Y$123</definedName>
    <definedName name="_xlnm._FilterDatabase" localSheetId="6" hidden="1">Ger_Executivo!$G$7:$Q$376</definedName>
    <definedName name="_xlnm._FilterDatabase" localSheetId="5" hidden="1">'Ger_Tec e Adm'!$G$7:$P$128</definedName>
    <definedName name="_xlnm._FilterDatabase" localSheetId="16" hidden="1">HIDROSSANITÁRIO!$A$6:$J$133</definedName>
    <definedName name="_xlnm._FilterDatabase" localSheetId="7" hidden="1">Insumos!$A$1:$G$402</definedName>
    <definedName name="_xlnm._FilterDatabase" localSheetId="25" hidden="1">MOBILIÁRIO!$B$11:$H$101</definedName>
    <definedName name="_xlnm._FilterDatabase" localSheetId="22" hidden="1">PORTÕES!$B$11:$B$18</definedName>
    <definedName name="_xlnm._FilterDatabase" localSheetId="19" hidden="1">SPDA!$A$6:$K$24</definedName>
    <definedName name="_xlnm._FilterDatabase" localSheetId="18" hidden="1">Telefone!$A$6:$J$38</definedName>
    <definedName name="_xlnm._FilterDatabase" hidden="1">#REF!</definedName>
    <definedName name="_htm2" localSheetId="17">#REF!</definedName>
    <definedName name="_htm2" localSheetId="3">#REF!</definedName>
    <definedName name="_htm2" localSheetId="6">#REF!</definedName>
    <definedName name="_htm2" localSheetId="16">#REF!</definedName>
    <definedName name="_htm2" localSheetId="15">#REF!</definedName>
    <definedName name="_htm2" localSheetId="25">#REF!</definedName>
    <definedName name="_htm2" localSheetId="22">#REF!</definedName>
    <definedName name="_htm2" localSheetId="19">#REF!</definedName>
    <definedName name="_htm2" localSheetId="18">#REF!</definedName>
    <definedName name="_htm2">#REF!</definedName>
    <definedName name="_htn2" localSheetId="17">#REF!</definedName>
    <definedName name="_htn2" localSheetId="3">#REF!</definedName>
    <definedName name="_htn2" localSheetId="6">#REF!</definedName>
    <definedName name="_htn2" localSheetId="16">#REF!</definedName>
    <definedName name="_htn2" localSheetId="15">#REF!</definedName>
    <definedName name="_htn2" localSheetId="25">#REF!</definedName>
    <definedName name="_htn2" localSheetId="22">#REF!</definedName>
    <definedName name="_htn2" localSheetId="19">#REF!</definedName>
    <definedName name="_htn2" localSheetId="18">#REF!</definedName>
    <definedName name="_htn2">#REF!</definedName>
    <definedName name="_IA0542" localSheetId="20">{#N/A,#N/A,FALSE,"Plan1";#N/A,#N/A,FALSE,"Plan2"}</definedName>
    <definedName name="_IA0542" localSheetId="8">{#N/A,#N/A,FALSE,"Plan1";#N/A,#N/A,FALSE,"Plan2"}</definedName>
    <definedName name="_IA0542" localSheetId="17" hidden="1">{#N/A,#N/A,FALSE,"Plan1";#N/A,#N/A,FALSE,"Plan2"}</definedName>
    <definedName name="_IA0542" localSheetId="3">{#N/A,#N/A,FALSE,"Plan1";#N/A,#N/A,FALSE,"Plan2"}</definedName>
    <definedName name="_IA0542" localSheetId="11">{#N/A,#N/A,FALSE,"Plan1";#N/A,#N/A,FALSE,"Plan2"}</definedName>
    <definedName name="_IA0542" localSheetId="6">{#N/A,#N/A,FALSE,"Plan1";#N/A,#N/A,FALSE,"Plan2"}</definedName>
    <definedName name="_IA0542" localSheetId="5">{#N/A,#N/A,FALSE,"Plan1";#N/A,#N/A,FALSE,"Plan2"}</definedName>
    <definedName name="_IA0542" localSheetId="16" hidden="1">{#N/A,#N/A,FALSE,"Plan1";#N/A,#N/A,FALSE,"Plan2"}</definedName>
    <definedName name="_IA0542" localSheetId="15">{#N/A,#N/A,FALSE,"Plan1";#N/A,#N/A,FALSE,"Plan2"}</definedName>
    <definedName name="_IA0542" localSheetId="7">{#N/A,#N/A,FALSE,"Plan1";#N/A,#N/A,FALSE,"Plan2"}</definedName>
    <definedName name="_IA0542" localSheetId="24">{#N/A,#N/A,FALSE,"Plan1";#N/A,#N/A,FALSE,"Plan2"}</definedName>
    <definedName name="_IA0542" localSheetId="25">{#N/A,#N/A,FALSE,"Plan1";#N/A,#N/A,FALSE,"Plan2"}</definedName>
    <definedName name="_IA0542" localSheetId="0">{#N/A,#N/A,FALSE,"Plan1";#N/A,#N/A,FALSE,"Plan2"}</definedName>
    <definedName name="_IA0542" localSheetId="23">{#N/A,#N/A,FALSE,"Plan1";#N/A,#N/A,FALSE,"Plan2"}</definedName>
    <definedName name="_IA0542" localSheetId="22" hidden="1">{#N/A,#N/A,FALSE,"Plan1";#N/A,#N/A,FALSE,"Plan2"}</definedName>
    <definedName name="_IA0542" localSheetId="19">{#N/A,#N/A,FALSE,"Plan1";#N/A,#N/A,FALSE,"Plan2"}</definedName>
    <definedName name="_IA0542" localSheetId="18" hidden="1">{#N/A,#N/A,FALSE,"Plan1";#N/A,#N/A,FALSE,"Plan2"}</definedName>
    <definedName name="_IA0542">{#N/A,#N/A,FALSE,"Plan1";#N/A,#N/A,FALSE,"Plan2"}</definedName>
    <definedName name="_iss2" localSheetId="17">#REF!</definedName>
    <definedName name="_iss2" localSheetId="3">#REF!</definedName>
    <definedName name="_iss2" localSheetId="6">#REF!</definedName>
    <definedName name="_iss2" localSheetId="16">#REF!</definedName>
    <definedName name="_iss2" localSheetId="15">#REF!</definedName>
    <definedName name="_iss2" localSheetId="25">#REF!</definedName>
    <definedName name="_iss2" localSheetId="22">#REF!</definedName>
    <definedName name="_iss2" localSheetId="19">#REF!</definedName>
    <definedName name="_iss2" localSheetId="18">#REF!</definedName>
    <definedName name="_iss2">#REF!</definedName>
    <definedName name="_IV65617" localSheetId="17">#REF!</definedName>
    <definedName name="_IV65617" localSheetId="3">#REF!</definedName>
    <definedName name="_IV65617" localSheetId="6">#REF!</definedName>
    <definedName name="_IV65617" localSheetId="16">#REF!</definedName>
    <definedName name="_IV65617" localSheetId="15">#REF!</definedName>
    <definedName name="_IV65617" localSheetId="25">#REF!</definedName>
    <definedName name="_IV65617" localSheetId="22">#REF!</definedName>
    <definedName name="_IV65617" localSheetId="19">#REF!</definedName>
    <definedName name="_IV65617" localSheetId="18">#REF!</definedName>
    <definedName name="_IV65617">#REF!</definedName>
    <definedName name="_IV65999" localSheetId="17">#REF!</definedName>
    <definedName name="_IV65999" localSheetId="3">#REF!</definedName>
    <definedName name="_IV65999" localSheetId="6">#REF!</definedName>
    <definedName name="_IV65999" localSheetId="16">#REF!</definedName>
    <definedName name="_IV65999" localSheetId="15">#REF!</definedName>
    <definedName name="_IV65999" localSheetId="25">#REF!</definedName>
    <definedName name="_IV65999" localSheetId="22">#REF!</definedName>
    <definedName name="_IV65999" localSheetId="19">#REF!</definedName>
    <definedName name="_IV65999" localSheetId="18">#REF!</definedName>
    <definedName name="_IV65999">#REF!</definedName>
    <definedName name="_IV66000" localSheetId="3">#REF!</definedName>
    <definedName name="_IV66000" localSheetId="6">#REF!</definedName>
    <definedName name="_IV66000" localSheetId="15">#REF!</definedName>
    <definedName name="_IV66000" localSheetId="25">#REF!</definedName>
    <definedName name="_IV66000">#REF!</definedName>
    <definedName name="_IV67021" localSheetId="3">#REF!</definedName>
    <definedName name="_IV67021" localSheetId="6">#REF!</definedName>
    <definedName name="_IV67021" localSheetId="15">#REF!</definedName>
    <definedName name="_IV67021" localSheetId="25">#REF!</definedName>
    <definedName name="_IV67021">#REF!</definedName>
    <definedName name="_IV67022" localSheetId="3">#REF!</definedName>
    <definedName name="_IV67022" localSheetId="6">#REF!</definedName>
    <definedName name="_IV67022" localSheetId="15">#REF!</definedName>
    <definedName name="_IV67022" localSheetId="25">#REF!</definedName>
    <definedName name="_IV67022">#REF!</definedName>
    <definedName name="_Key1" localSheetId="3">#REF!</definedName>
    <definedName name="_Key1" localSheetId="6">#REF!</definedName>
    <definedName name="_Key1" localSheetId="15">#REF!</definedName>
    <definedName name="_Key1" localSheetId="25">#REF!</definedName>
    <definedName name="_Key1" localSheetId="0">#REF!</definedName>
    <definedName name="_Key1">#REF!</definedName>
    <definedName name="_Key2" localSheetId="15">#REF!</definedName>
    <definedName name="_Key2" localSheetId="0">#REF!</definedName>
    <definedName name="_Key2">#REF!</definedName>
    <definedName name="_KEY3" localSheetId="15">#REF!</definedName>
    <definedName name="_KEY3">#REF!</definedName>
    <definedName name="_key4" localSheetId="15">#REF!</definedName>
    <definedName name="_key4">#REF!</definedName>
    <definedName name="_l" localSheetId="3">#REF!</definedName>
    <definedName name="_l" localSheetId="6">#REF!</definedName>
    <definedName name="_l" localSheetId="15">#REF!</definedName>
    <definedName name="_l" localSheetId="25">#REF!</definedName>
    <definedName name="_l">#REF!</definedName>
    <definedName name="_la29" localSheetId="3">#REF!</definedName>
    <definedName name="_la29" localSheetId="6">#REF!</definedName>
    <definedName name="_la29" localSheetId="15">#REF!</definedName>
    <definedName name="_la29" localSheetId="25">#REF!</definedName>
    <definedName name="_la29" localSheetId="0">#REF!</definedName>
    <definedName name="_la29">#REF!</definedName>
    <definedName name="_la3" localSheetId="3">#REF!</definedName>
    <definedName name="_la3" localSheetId="6">#REF!</definedName>
    <definedName name="_la3" localSheetId="15">#REF!</definedName>
    <definedName name="_la3" localSheetId="25">#REF!</definedName>
    <definedName name="_la3" localSheetId="0">#REF!</definedName>
    <definedName name="_la3">#REF!</definedName>
    <definedName name="_la31" localSheetId="15">#REF!</definedName>
    <definedName name="_la31">#REF!</definedName>
    <definedName name="_la32" localSheetId="15">#REF!</definedName>
    <definedName name="_la32">#REF!</definedName>
    <definedName name="_la4" localSheetId="15">#REF!</definedName>
    <definedName name="_la4">#REF!</definedName>
    <definedName name="_la5" localSheetId="15">#REF!</definedName>
    <definedName name="_la5">#REF!</definedName>
    <definedName name="_la6" localSheetId="15">#REF!</definedName>
    <definedName name="_la6">#REF!</definedName>
    <definedName name="_la7" localSheetId="15">#REF!</definedName>
    <definedName name="_la7">#REF!</definedName>
    <definedName name="_la8" localSheetId="15">#REF!</definedName>
    <definedName name="_la8">#REF!</definedName>
    <definedName name="_la9" localSheetId="15">#REF!</definedName>
    <definedName name="_la9">#REF!</definedName>
    <definedName name="_lb1" localSheetId="15">#REF!</definedName>
    <definedName name="_lb1">#REF!</definedName>
    <definedName name="_lb10" localSheetId="15">#REF!</definedName>
    <definedName name="_lb10">#REF!</definedName>
    <definedName name="_lb11" localSheetId="15">#REF!</definedName>
    <definedName name="_lb11">#REF!</definedName>
    <definedName name="_lb12" localSheetId="15">#REF!</definedName>
    <definedName name="_lb12">#REF!</definedName>
    <definedName name="_lb13" localSheetId="15">#REF!</definedName>
    <definedName name="_lb13">#REF!</definedName>
    <definedName name="_lb14" localSheetId="15">#REF!</definedName>
    <definedName name="_lb14">#REF!</definedName>
    <definedName name="_lb15" localSheetId="15">#REF!</definedName>
    <definedName name="_lb15">#REF!</definedName>
    <definedName name="_lb16" localSheetId="15">#REF!</definedName>
    <definedName name="_lb16">#REF!</definedName>
    <definedName name="_lb17" localSheetId="15">#REF!</definedName>
    <definedName name="_lb17">#REF!</definedName>
    <definedName name="_lb18" localSheetId="15">#REF!</definedName>
    <definedName name="_lb18">#REF!</definedName>
    <definedName name="_lb19" localSheetId="15">#REF!</definedName>
    <definedName name="_lb19">#REF!</definedName>
    <definedName name="_lb2" localSheetId="15">#REF!</definedName>
    <definedName name="_lb2">#REF!</definedName>
    <definedName name="_lb20" localSheetId="15">#REF!</definedName>
    <definedName name="_lb20">#REF!</definedName>
    <definedName name="_lb21" localSheetId="15">#REF!</definedName>
    <definedName name="_lb21">#REF!</definedName>
    <definedName name="_lb22" localSheetId="15">#REF!</definedName>
    <definedName name="_lb22">#REF!</definedName>
    <definedName name="_lb23" localSheetId="15">#REF!</definedName>
    <definedName name="_lb23">#REF!</definedName>
    <definedName name="_lb24" localSheetId="15">#REF!</definedName>
    <definedName name="_lb24">#REF!</definedName>
    <definedName name="_lb25" localSheetId="15">#REF!</definedName>
    <definedName name="_lb25">#REF!</definedName>
    <definedName name="_lb27" localSheetId="15">#REF!</definedName>
    <definedName name="_lb27">#REF!</definedName>
    <definedName name="_lb28" localSheetId="15">#REF!</definedName>
    <definedName name="_lb28">#REF!</definedName>
    <definedName name="_lb29" localSheetId="15">#REF!</definedName>
    <definedName name="_lb29">#REF!</definedName>
    <definedName name="_lb3" localSheetId="15">#REF!</definedName>
    <definedName name="_lb3">#REF!</definedName>
    <definedName name="_lb30" localSheetId="15">#REF!</definedName>
    <definedName name="_lb30">#REF!</definedName>
    <definedName name="_lb31" localSheetId="15">#REF!</definedName>
    <definedName name="_lb31">#REF!</definedName>
    <definedName name="_lb32" localSheetId="15">#REF!</definedName>
    <definedName name="_lb32">#REF!</definedName>
    <definedName name="_lb4" localSheetId="15">#REF!</definedName>
    <definedName name="_lb4">#REF!</definedName>
    <definedName name="_lb5" localSheetId="15">#REF!</definedName>
    <definedName name="_lb5">#REF!</definedName>
    <definedName name="_lb6" localSheetId="15">#REF!</definedName>
    <definedName name="_lb6">#REF!</definedName>
    <definedName name="_lb7" localSheetId="15">#REF!</definedName>
    <definedName name="_lb7">#REF!</definedName>
    <definedName name="_lb8" localSheetId="15">#REF!</definedName>
    <definedName name="_lb8">#REF!</definedName>
    <definedName name="_lb9" localSheetId="15">#REF!</definedName>
    <definedName name="_lb9">#REF!</definedName>
    <definedName name="_lbc1" localSheetId="15">#REF!</definedName>
    <definedName name="_lbc1">#REF!</definedName>
    <definedName name="_lbc10" localSheetId="15">#REF!</definedName>
    <definedName name="_lbc10">#REF!</definedName>
    <definedName name="_lbc11" localSheetId="15">#REF!</definedName>
    <definedName name="_lbc11">#REF!</definedName>
    <definedName name="_lbc12" localSheetId="15">#REF!</definedName>
    <definedName name="_lbc12">#REF!</definedName>
    <definedName name="_lbc13" localSheetId="15">#REF!</definedName>
    <definedName name="_lbc13">#REF!</definedName>
    <definedName name="_lbc14" localSheetId="15">#REF!</definedName>
    <definedName name="_lbc14">#REF!</definedName>
    <definedName name="_lbc15" localSheetId="15">#REF!</definedName>
    <definedName name="_lbc15">#REF!</definedName>
    <definedName name="_lbc16" localSheetId="15">#REF!</definedName>
    <definedName name="_lbc16">#REF!</definedName>
    <definedName name="_lbc17" localSheetId="15">#REF!</definedName>
    <definedName name="_lbc17">#REF!</definedName>
    <definedName name="_lbc18" localSheetId="15">#REF!</definedName>
    <definedName name="_lbc18">#REF!</definedName>
    <definedName name="_lbc19" localSheetId="15">#REF!</definedName>
    <definedName name="_lbc19">#REF!</definedName>
    <definedName name="_lbc2" localSheetId="15">#REF!</definedName>
    <definedName name="_lbc2">#REF!</definedName>
    <definedName name="_lbc20" localSheetId="15">#REF!</definedName>
    <definedName name="_lbc20">#REF!</definedName>
    <definedName name="_lbc21" localSheetId="15">#REF!</definedName>
    <definedName name="_lbc21">#REF!</definedName>
    <definedName name="_lbc22" localSheetId="15">#REF!</definedName>
    <definedName name="_lbc22">#REF!</definedName>
    <definedName name="_lbc23" localSheetId="15">#REF!</definedName>
    <definedName name="_lbc23">#REF!</definedName>
    <definedName name="_lbc24" localSheetId="15">#REF!</definedName>
    <definedName name="_lbc24">#REF!</definedName>
    <definedName name="_lbc25" localSheetId="15">#REF!</definedName>
    <definedName name="_lbc25">#REF!</definedName>
    <definedName name="_lbc26" localSheetId="15">#REF!</definedName>
    <definedName name="_lbc26">#REF!</definedName>
    <definedName name="_lbc27" localSheetId="15">#REF!</definedName>
    <definedName name="_lbc27">#REF!</definedName>
    <definedName name="_lbc28" localSheetId="15">#REF!</definedName>
    <definedName name="_lbc28">#REF!</definedName>
    <definedName name="_lbc29" localSheetId="15">#REF!</definedName>
    <definedName name="_lbc29">#REF!</definedName>
    <definedName name="_lbc3" localSheetId="15">#REF!</definedName>
    <definedName name="_lbc3">#REF!</definedName>
    <definedName name="_lbc31" localSheetId="15">#REF!</definedName>
    <definedName name="_lbc31">#REF!</definedName>
    <definedName name="_lbc32" localSheetId="15">#REF!</definedName>
    <definedName name="_lbc32">#REF!</definedName>
    <definedName name="_lbc4" localSheetId="15">#REF!</definedName>
    <definedName name="_lbc4">#REF!</definedName>
    <definedName name="_lbc5" localSheetId="15">#REF!</definedName>
    <definedName name="_lbc5">#REF!</definedName>
    <definedName name="_lbc6" localSheetId="15">#REF!</definedName>
    <definedName name="_lbc6">#REF!</definedName>
    <definedName name="_lbc7" localSheetId="15">#REF!</definedName>
    <definedName name="_lbc7">#REF!</definedName>
    <definedName name="_lbc8" localSheetId="15">#REF!</definedName>
    <definedName name="_lbc8">#REF!</definedName>
    <definedName name="_lbc9" localSheetId="15">#REF!</definedName>
    <definedName name="_lbc9">#REF!</definedName>
    <definedName name="_ld26" localSheetId="15">#REF!</definedName>
    <definedName name="_ld26">#REF!</definedName>
    <definedName name="_ld31" localSheetId="15">#REF!</definedName>
    <definedName name="_ld31">#REF!</definedName>
    <definedName name="_le31" localSheetId="15">#REF!</definedName>
    <definedName name="_le31">#REF!</definedName>
    <definedName name="_lf31" localSheetId="15">#REF!</definedName>
    <definedName name="_lf31">#REF!</definedName>
    <definedName name="_MatInverse_In" localSheetId="15">#REF!</definedName>
    <definedName name="_MatInverse_In">#REF!</definedName>
    <definedName name="_MatMult_A" localSheetId="3">#REF!</definedName>
    <definedName name="_MatMult_A" localSheetId="6">#REF!</definedName>
    <definedName name="_MatMult_A" localSheetId="15">#REF!</definedName>
    <definedName name="_MatMult_A" localSheetId="25">#REF!</definedName>
    <definedName name="_MatMult_A" localSheetId="0">#REF!</definedName>
    <definedName name="_MatMult_A">#REF!</definedName>
    <definedName name="_MatMult_AxB" localSheetId="15">#REF!</definedName>
    <definedName name="_MatMult_AxB">#REF!</definedName>
    <definedName name="_MatMult_B" localSheetId="15">#REF!</definedName>
    <definedName name="_MatMult_B">#REF!</definedName>
    <definedName name="_new11" localSheetId="20">{#N/A,#N/A,FALSE,"Global by BU";#N/A,#N/A,FALSE,"U.S. by BU";#N/A,#N/A,FALSE,"Canada by BU";#N/A,#N/A,FALSE,"Europe by BU";#N/A,#N/A,FALSE,"Asia by BU";#N/A,#N/A,FALSE,"Cala by BU"}</definedName>
    <definedName name="_new11" localSheetId="8">{#N/A,#N/A,FALSE,"Global by BU";#N/A,#N/A,FALSE,"U.S. by BU";#N/A,#N/A,FALSE,"Canada by BU";#N/A,#N/A,FALSE,"Europe by BU";#N/A,#N/A,FALSE,"Asia by BU";#N/A,#N/A,FALSE,"Cala by BU"}</definedName>
    <definedName name="_new11" localSheetId="17" hidden="1">{#N/A,#N/A,FALSE,"Global by BU";#N/A,#N/A,FALSE,"U.S. by BU";#N/A,#N/A,FALSE,"Canada by BU";#N/A,#N/A,FALSE,"Europe by BU";#N/A,#N/A,FALSE,"Asia by BU";#N/A,#N/A,FALSE,"Cala by BU"}</definedName>
    <definedName name="_new11" localSheetId="3">{#N/A,#N/A,FALSE,"Global by BU";#N/A,#N/A,FALSE,"U.S. by BU";#N/A,#N/A,FALSE,"Canada by BU";#N/A,#N/A,FALSE,"Europe by BU";#N/A,#N/A,FALSE,"Asia by BU";#N/A,#N/A,FALSE,"Cala by BU"}</definedName>
    <definedName name="_new11" localSheetId="11">{#N/A,#N/A,FALSE,"Global by BU";#N/A,#N/A,FALSE,"U.S. by BU";#N/A,#N/A,FALSE,"Canada by BU";#N/A,#N/A,FALSE,"Europe by BU";#N/A,#N/A,FALSE,"Asia by BU";#N/A,#N/A,FALSE,"Cala by BU"}</definedName>
    <definedName name="_new11" localSheetId="6">{#N/A,#N/A,FALSE,"Global by BU";#N/A,#N/A,FALSE,"U.S. by BU";#N/A,#N/A,FALSE,"Canada by BU";#N/A,#N/A,FALSE,"Europe by BU";#N/A,#N/A,FALSE,"Asia by BU";#N/A,#N/A,FALSE,"Cala by BU"}</definedName>
    <definedName name="_new11" localSheetId="5">{#N/A,#N/A,FALSE,"Global by BU";#N/A,#N/A,FALSE,"U.S. by BU";#N/A,#N/A,FALSE,"Canada by BU";#N/A,#N/A,FALSE,"Europe by BU";#N/A,#N/A,FALSE,"Asia by BU";#N/A,#N/A,FALSE,"Cala by BU"}</definedName>
    <definedName name="_new11" localSheetId="16" hidden="1">{#N/A,#N/A,FALSE,"Global by BU";#N/A,#N/A,FALSE,"U.S. by BU";#N/A,#N/A,FALSE,"Canada by BU";#N/A,#N/A,FALSE,"Europe by BU";#N/A,#N/A,FALSE,"Asia by BU";#N/A,#N/A,FALSE,"Cala by BU"}</definedName>
    <definedName name="_new11" localSheetId="15">{#N/A,#N/A,FALSE,"Global by BU";#N/A,#N/A,FALSE,"U.S. by BU";#N/A,#N/A,FALSE,"Canada by BU";#N/A,#N/A,FALSE,"Europe by BU";#N/A,#N/A,FALSE,"Asia by BU";#N/A,#N/A,FALSE,"Cala by BU"}</definedName>
    <definedName name="_new11" localSheetId="7">{#N/A,#N/A,FALSE,"Global by BU";#N/A,#N/A,FALSE,"U.S. by BU";#N/A,#N/A,FALSE,"Canada by BU";#N/A,#N/A,FALSE,"Europe by BU";#N/A,#N/A,FALSE,"Asia by BU";#N/A,#N/A,FALSE,"Cala by BU"}</definedName>
    <definedName name="_new11" localSheetId="24">{#N/A,#N/A,FALSE,"Global by BU";#N/A,#N/A,FALSE,"U.S. by BU";#N/A,#N/A,FALSE,"Canada by BU";#N/A,#N/A,FALSE,"Europe by BU";#N/A,#N/A,FALSE,"Asia by BU";#N/A,#N/A,FALSE,"Cala by BU"}</definedName>
    <definedName name="_new11" localSheetId="25">{#N/A,#N/A,FALSE,"Global by BU";#N/A,#N/A,FALSE,"U.S. by BU";#N/A,#N/A,FALSE,"Canada by BU";#N/A,#N/A,FALSE,"Europe by BU";#N/A,#N/A,FALSE,"Asia by BU";#N/A,#N/A,FALSE,"Cala by BU"}</definedName>
    <definedName name="_new11" localSheetId="0">{#N/A,#N/A,FALSE,"Global by BU";#N/A,#N/A,FALSE,"U.S. by BU";#N/A,#N/A,FALSE,"Canada by BU";#N/A,#N/A,FALSE,"Europe by BU";#N/A,#N/A,FALSE,"Asia by BU";#N/A,#N/A,FALSE,"Cala by BU"}</definedName>
    <definedName name="_new11" localSheetId="23">{#N/A,#N/A,FALSE,"Global by BU";#N/A,#N/A,FALSE,"U.S. by BU";#N/A,#N/A,FALSE,"Canada by BU";#N/A,#N/A,FALSE,"Europe by BU";#N/A,#N/A,FALSE,"Asia by BU";#N/A,#N/A,FALSE,"Cala by BU"}</definedName>
    <definedName name="_new11" localSheetId="22" hidden="1">{#N/A,#N/A,FALSE,"Global by BU";#N/A,#N/A,FALSE,"U.S. by BU";#N/A,#N/A,FALSE,"Canada by BU";#N/A,#N/A,FALSE,"Europe by BU";#N/A,#N/A,FALSE,"Asia by BU";#N/A,#N/A,FALSE,"Cala by BU"}</definedName>
    <definedName name="_new11" localSheetId="19">{#N/A,#N/A,FALSE,"Global by BU";#N/A,#N/A,FALSE,"U.S. by BU";#N/A,#N/A,FALSE,"Canada by BU";#N/A,#N/A,FALSE,"Europe by BU";#N/A,#N/A,FALSE,"Asia by BU";#N/A,#N/A,FALSE,"Cala by BU"}</definedName>
    <definedName name="_new11" localSheetId="18" hidden="1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 localSheetId="8">0</definedName>
    <definedName name="_Order2" localSheetId="3">0</definedName>
    <definedName name="_Order2" localSheetId="11">0</definedName>
    <definedName name="_Order2" localSheetId="6">255</definedName>
    <definedName name="_Order2" localSheetId="7">0</definedName>
    <definedName name="_Order2" localSheetId="25">0</definedName>
    <definedName name="_Order2" localSheetId="0">255</definedName>
    <definedName name="_Order2">255</definedName>
    <definedName name="_Parse_Out" localSheetId="17" hidden="1">#REF!</definedName>
    <definedName name="_Parse_Out" localSheetId="3">#REF!</definedName>
    <definedName name="_Parse_Out" localSheetId="16" hidden="1">#REF!</definedName>
    <definedName name="_Parse_Out" localSheetId="15">#REF!</definedName>
    <definedName name="_Parse_Out" localSheetId="25">#REF!</definedName>
    <definedName name="_Parse_Out" localSheetId="0">#REF!</definedName>
    <definedName name="_Parse_Out" localSheetId="22" hidden="1">#REF!</definedName>
    <definedName name="_Parse_Out" localSheetId="19">#REF!</definedName>
    <definedName name="_Parse_Out" localSheetId="18" hidden="1">#REF!</definedName>
    <definedName name="_Parse_Out">#REF!</definedName>
    <definedName name="_PAV01" localSheetId="17">#REF!</definedName>
    <definedName name="_PAV01" localSheetId="3">#REF!</definedName>
    <definedName name="_PAV01" localSheetId="6">#REF!</definedName>
    <definedName name="_PAV01" localSheetId="16">#REF!</definedName>
    <definedName name="_PAV01" localSheetId="15">#REF!</definedName>
    <definedName name="_PAV01" localSheetId="25">#REF!</definedName>
    <definedName name="_PAV01" localSheetId="22">#REF!</definedName>
    <definedName name="_PAV01" localSheetId="19">#REF!</definedName>
    <definedName name="_PAV01" localSheetId="18">#REF!</definedName>
    <definedName name="_PAV01">#REF!</definedName>
    <definedName name="_PAV02" localSheetId="17">#REF!</definedName>
    <definedName name="_PAV02" localSheetId="3">#REF!</definedName>
    <definedName name="_PAV02" localSheetId="6">#REF!</definedName>
    <definedName name="_PAV02" localSheetId="16">#REF!</definedName>
    <definedName name="_PAV02" localSheetId="15">#REF!</definedName>
    <definedName name="_PAV02" localSheetId="25">#REF!</definedName>
    <definedName name="_PAV02" localSheetId="22">#REF!</definedName>
    <definedName name="_PAV02" localSheetId="19">#REF!</definedName>
    <definedName name="_PAV02" localSheetId="18">#REF!</definedName>
    <definedName name="_PAV02">#REF!</definedName>
    <definedName name="_PAV03" localSheetId="3">#REF!</definedName>
    <definedName name="_PAV03" localSheetId="6">#REF!</definedName>
    <definedName name="_PAV03" localSheetId="15">#REF!</definedName>
    <definedName name="_PAV03" localSheetId="25">#REF!</definedName>
    <definedName name="_PAV03">#REF!</definedName>
    <definedName name="_PAV04" localSheetId="3">#REF!</definedName>
    <definedName name="_PAV04" localSheetId="6">#REF!</definedName>
    <definedName name="_PAV04" localSheetId="15">#REF!</definedName>
    <definedName name="_PAV04" localSheetId="25">#REF!</definedName>
    <definedName name="_PAV04">#REF!</definedName>
    <definedName name="_PAV05" localSheetId="3">#REF!</definedName>
    <definedName name="_PAV05" localSheetId="6">#REF!</definedName>
    <definedName name="_PAV05" localSheetId="15">#REF!</definedName>
    <definedName name="_PAV05" localSheetId="25">#REF!</definedName>
    <definedName name="_PAV05">#REF!</definedName>
    <definedName name="_PAV06" localSheetId="3">#REF!</definedName>
    <definedName name="_PAV06" localSheetId="6">#REF!</definedName>
    <definedName name="_PAV06" localSheetId="15">#REF!</definedName>
    <definedName name="_PAV06" localSheetId="25">#REF!</definedName>
    <definedName name="_PAV06">#REF!</definedName>
    <definedName name="_PAV07" localSheetId="3">#REF!</definedName>
    <definedName name="_PAV07" localSheetId="6">#REF!</definedName>
    <definedName name="_PAV07" localSheetId="15">#REF!</definedName>
    <definedName name="_PAV07" localSheetId="25">#REF!</definedName>
    <definedName name="_PAV07">#REF!</definedName>
    <definedName name="_PAV08" localSheetId="3">#REF!</definedName>
    <definedName name="_PAV08" localSheetId="6">#REF!</definedName>
    <definedName name="_PAV08" localSheetId="15">#REF!</definedName>
    <definedName name="_PAV08" localSheetId="25">#REF!</definedName>
    <definedName name="_PAV08">#REF!</definedName>
    <definedName name="_PAV09" localSheetId="3">#REF!</definedName>
    <definedName name="_PAV09" localSheetId="6">#REF!</definedName>
    <definedName name="_PAV09" localSheetId="15">#REF!</definedName>
    <definedName name="_PAV09" localSheetId="25">#REF!</definedName>
    <definedName name="_PAV09">#REF!</definedName>
    <definedName name="_PAV10" localSheetId="3">#REF!</definedName>
    <definedName name="_PAV10" localSheetId="6">#REF!</definedName>
    <definedName name="_PAV10" localSheetId="15">#REF!</definedName>
    <definedName name="_PAV10" localSheetId="25">#REF!</definedName>
    <definedName name="_PAV10">#REF!</definedName>
    <definedName name="_PAV11" localSheetId="3">#REF!</definedName>
    <definedName name="_PAV11" localSheetId="6">#REF!</definedName>
    <definedName name="_PAV11" localSheetId="15">#REF!</definedName>
    <definedName name="_PAV11" localSheetId="25">#REF!</definedName>
    <definedName name="_PAV11">#REF!</definedName>
    <definedName name="_PK2" localSheetId="20">{"'장비'!$A$3:$M$12"}</definedName>
    <definedName name="_PK2" localSheetId="8">{"'장비'!$A$3:$M$12"}</definedName>
    <definedName name="_PK2" localSheetId="17" hidden="1">{"'장비'!$A$3:$M$12"}</definedName>
    <definedName name="_PK2" localSheetId="3">{"'장비'!$A$3:$M$12"}</definedName>
    <definedName name="_PK2" localSheetId="11">{"'장비'!$A$3:$M$12"}</definedName>
    <definedName name="_PK2" localSheetId="6">{"'장비'!$A$3:$M$12"}</definedName>
    <definedName name="_PK2" localSheetId="5">{"'장비'!$A$3:$M$12"}</definedName>
    <definedName name="_PK2" localSheetId="16" hidden="1">{"'장비'!$A$3:$M$12"}</definedName>
    <definedName name="_PK2" localSheetId="15">{"'장비'!$A$3:$M$12"}</definedName>
    <definedName name="_PK2" localSheetId="7">{"'장비'!$A$3:$M$12"}</definedName>
    <definedName name="_PK2" localSheetId="24">{"'장비'!$A$3:$M$12"}</definedName>
    <definedName name="_PK2" localSheetId="25">{"'장비'!$A$3:$M$12"}</definedName>
    <definedName name="_PK2" localSheetId="0">{"'장비'!$A$3:$M$12"}</definedName>
    <definedName name="_PK2" localSheetId="23">{"'장비'!$A$3:$M$12"}</definedName>
    <definedName name="_PK2" localSheetId="22" hidden="1">{"'장비'!$A$3:$M$12"}</definedName>
    <definedName name="_PK2" localSheetId="19">{"'장비'!$A$3:$M$12"}</definedName>
    <definedName name="_PK2" localSheetId="18" hidden="1">{"'장비'!$A$3:$M$12"}</definedName>
    <definedName name="_PK2">{"'장비'!$A$3:$M$12"}</definedName>
    <definedName name="_PKG3" localSheetId="20">{"'장비'!$A$3:$M$12"}</definedName>
    <definedName name="_PKG3" localSheetId="8">{"'장비'!$A$3:$M$12"}</definedName>
    <definedName name="_PKG3" localSheetId="17" hidden="1">{"'장비'!$A$3:$M$12"}</definedName>
    <definedName name="_PKG3" localSheetId="3">{"'장비'!$A$3:$M$12"}</definedName>
    <definedName name="_PKG3" localSheetId="11">{"'장비'!$A$3:$M$12"}</definedName>
    <definedName name="_PKG3" localSheetId="6">{"'장비'!$A$3:$M$12"}</definedName>
    <definedName name="_PKG3" localSheetId="5">{"'장비'!$A$3:$M$12"}</definedName>
    <definedName name="_PKG3" localSheetId="16" hidden="1">{"'장비'!$A$3:$M$12"}</definedName>
    <definedName name="_PKG3" localSheetId="15">{"'장비'!$A$3:$M$12"}</definedName>
    <definedName name="_PKG3" localSheetId="7">{"'장비'!$A$3:$M$12"}</definedName>
    <definedName name="_PKG3" localSheetId="24">{"'장비'!$A$3:$M$12"}</definedName>
    <definedName name="_PKG3" localSheetId="25">{"'장비'!$A$3:$M$12"}</definedName>
    <definedName name="_PKG3" localSheetId="0">{"'장비'!$A$3:$M$12"}</definedName>
    <definedName name="_PKG3" localSheetId="23">{"'장비'!$A$3:$M$12"}</definedName>
    <definedName name="_PKG3" localSheetId="22" hidden="1">{"'장비'!$A$3:$M$12"}</definedName>
    <definedName name="_PKG3" localSheetId="19">{"'장비'!$A$3:$M$12"}</definedName>
    <definedName name="_PKG3" localSheetId="18" hidden="1">{"'장비'!$A$3:$M$12"}</definedName>
    <definedName name="_PKG3">{"'장비'!$A$3:$M$12"}</definedName>
    <definedName name="_qqq222" localSheetId="20">{"'장비'!$A$3:$M$12"}</definedName>
    <definedName name="_qqq222" localSheetId="8">{"'장비'!$A$3:$M$12"}</definedName>
    <definedName name="_qqq222" localSheetId="17" hidden="1">{"'장비'!$A$3:$M$12"}</definedName>
    <definedName name="_qqq222" localSheetId="3">{"'장비'!$A$3:$M$12"}</definedName>
    <definedName name="_qqq222" localSheetId="11">{"'장비'!$A$3:$M$12"}</definedName>
    <definedName name="_qqq222" localSheetId="6">{"'장비'!$A$3:$M$12"}</definedName>
    <definedName name="_qqq222" localSheetId="5">{"'장비'!$A$3:$M$12"}</definedName>
    <definedName name="_qqq222" localSheetId="16" hidden="1">{"'장비'!$A$3:$M$12"}</definedName>
    <definedName name="_qqq222" localSheetId="15">{"'장비'!$A$3:$M$12"}</definedName>
    <definedName name="_qqq222" localSheetId="7">{"'장비'!$A$3:$M$12"}</definedName>
    <definedName name="_qqq222" localSheetId="24">{"'장비'!$A$3:$M$12"}</definedName>
    <definedName name="_qqq222" localSheetId="25">{"'장비'!$A$3:$M$12"}</definedName>
    <definedName name="_qqq222" localSheetId="0">{"'장비'!$A$3:$M$12"}</definedName>
    <definedName name="_qqq222" localSheetId="23">{"'장비'!$A$3:$M$12"}</definedName>
    <definedName name="_qqq222" localSheetId="22" hidden="1">{"'장비'!$A$3:$M$12"}</definedName>
    <definedName name="_qqq222" localSheetId="19">{"'장비'!$A$3:$M$12"}</definedName>
    <definedName name="_qqq222" localSheetId="18" hidden="1">{"'장비'!$A$3:$M$12"}</definedName>
    <definedName name="_qqq222">{"'장비'!$A$3:$M$12"}</definedName>
    <definedName name="_QT100" localSheetId="3">#REF!</definedName>
    <definedName name="_QT100" localSheetId="6">#REF!</definedName>
    <definedName name="_QT100" localSheetId="15">#REF!</definedName>
    <definedName name="_QT100" localSheetId="25">#REF!</definedName>
    <definedName name="_QT100">#REF!</definedName>
    <definedName name="_QT2" localSheetId="3">#REF!</definedName>
    <definedName name="_QT2" localSheetId="6">#REF!</definedName>
    <definedName name="_QT2" localSheetId="15">#REF!</definedName>
    <definedName name="_QT2" localSheetId="25">#REF!</definedName>
    <definedName name="_QT2">#REF!</definedName>
    <definedName name="_QT3" localSheetId="3">#REF!</definedName>
    <definedName name="_QT3" localSheetId="6">#REF!</definedName>
    <definedName name="_QT3" localSheetId="15">#REF!</definedName>
    <definedName name="_QT3" localSheetId="25">#REF!</definedName>
    <definedName name="_QT3">#REF!</definedName>
    <definedName name="_QT4" localSheetId="3">#REF!</definedName>
    <definedName name="_QT4" localSheetId="6">#REF!</definedName>
    <definedName name="_QT4" localSheetId="15">#REF!</definedName>
    <definedName name="_QT4" localSheetId="25">#REF!</definedName>
    <definedName name="_QT4">#REF!</definedName>
    <definedName name="_QT50" localSheetId="3">#REF!</definedName>
    <definedName name="_QT50" localSheetId="6">#REF!</definedName>
    <definedName name="_QT50" localSheetId="15">#REF!</definedName>
    <definedName name="_QT50" localSheetId="25">#REF!</definedName>
    <definedName name="_QT50">#REF!</definedName>
    <definedName name="_QT75" localSheetId="3">#REF!</definedName>
    <definedName name="_QT75" localSheetId="6">#REF!</definedName>
    <definedName name="_QT75" localSheetId="15">#REF!</definedName>
    <definedName name="_QT75" localSheetId="25">#REF!</definedName>
    <definedName name="_QT75">#REF!</definedName>
    <definedName name="_r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 localSheetId="17" hidden="1">#REF!</definedName>
    <definedName name="_Regression_Out" localSheetId="3">#REF!</definedName>
    <definedName name="_Regression_Out" localSheetId="6">#REF!</definedName>
    <definedName name="_Regression_Out" localSheetId="16" hidden="1">#REF!</definedName>
    <definedName name="_Regression_Out" localSheetId="15">#REF!</definedName>
    <definedName name="_Regression_Out" localSheetId="25">#REF!</definedName>
    <definedName name="_Regression_Out" localSheetId="0">#REF!</definedName>
    <definedName name="_Regression_Out" localSheetId="22" hidden="1">#REF!</definedName>
    <definedName name="_Regression_Out" localSheetId="19">#REF!</definedName>
    <definedName name="_Regression_Out" localSheetId="18" hidden="1">#REF!</definedName>
    <definedName name="_Regression_Out">#REF!</definedName>
    <definedName name="_Regression_X" localSheetId="17" hidden="1">#REF!</definedName>
    <definedName name="_Regression_X" localSheetId="16" hidden="1">#REF!</definedName>
    <definedName name="_Regression_X" localSheetId="15">#REF!</definedName>
    <definedName name="_Regression_X" localSheetId="25">#REF!</definedName>
    <definedName name="_Regression_X" localSheetId="0">#REF!</definedName>
    <definedName name="_Regression_X" localSheetId="22" hidden="1">#REF!</definedName>
    <definedName name="_Regression_X" localSheetId="19">#REF!</definedName>
    <definedName name="_Regression_X" localSheetId="18" hidden="1">#REF!</definedName>
    <definedName name="_Regression_X">#REF!</definedName>
    <definedName name="_Regression_Y" localSheetId="17" hidden="1">#REF!</definedName>
    <definedName name="_Regression_Y" localSheetId="16" hidden="1">#REF!</definedName>
    <definedName name="_Regression_Y" localSheetId="15">#REF!</definedName>
    <definedName name="_Regression_Y" localSheetId="0">#REF!</definedName>
    <definedName name="_Regression_Y" localSheetId="22" hidden="1">#REF!</definedName>
    <definedName name="_Regression_Y" localSheetId="19">#REF!</definedName>
    <definedName name="_Regression_Y" localSheetId="18" hidden="1">#REF!</definedName>
    <definedName name="_Regression_Y">#REF!</definedName>
    <definedName name="_sfe5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7" hidden="1">#REF!</definedName>
    <definedName name="_Sort" localSheetId="3">#REF!</definedName>
    <definedName name="_Sort" localSheetId="6">#REF!</definedName>
    <definedName name="_Sort" localSheetId="16" hidden="1">#REF!</definedName>
    <definedName name="_Sort" localSheetId="15">#REF!</definedName>
    <definedName name="_Sort" localSheetId="25">#REF!</definedName>
    <definedName name="_Sort" localSheetId="0">#REF!</definedName>
    <definedName name="_Sort" localSheetId="22" hidden="1">#REF!</definedName>
    <definedName name="_Sort" localSheetId="19">#REF!</definedName>
    <definedName name="_Sort" localSheetId="18" hidden="1">#REF!</definedName>
    <definedName name="_Sort">#REF!</definedName>
    <definedName name="_T" localSheetId="17">#REF!</definedName>
    <definedName name="_T" localSheetId="3">#REF!</definedName>
    <definedName name="_T" localSheetId="6">#REF!</definedName>
    <definedName name="_T" localSheetId="16">#REF!</definedName>
    <definedName name="_T" localSheetId="15">#REF!</definedName>
    <definedName name="_T" localSheetId="25">#REF!</definedName>
    <definedName name="_T" localSheetId="22">#REF!</definedName>
    <definedName name="_T" localSheetId="19">#REF!</definedName>
    <definedName name="_T" localSheetId="18">#REF!</definedName>
    <definedName name="_T">#REF!</definedName>
    <definedName name="_Table1_In1" localSheetId="17" hidden="1">#REF!</definedName>
    <definedName name="_Table1_In1" localSheetId="16" hidden="1">#REF!</definedName>
    <definedName name="_Table1_In1" localSheetId="15">#REF!</definedName>
    <definedName name="_Table1_In1" localSheetId="0">#REF!</definedName>
    <definedName name="_Table1_In1" localSheetId="22" hidden="1">#REF!</definedName>
    <definedName name="_Table1_In1" localSheetId="19">#REF!</definedName>
    <definedName name="_Table1_In1" localSheetId="18" hidden="1">#REF!</definedName>
    <definedName name="_Table1_In1">#REF!</definedName>
    <definedName name="_Table1_Out" localSheetId="15">#REF!</definedName>
    <definedName name="_Table1_Out">#REF!</definedName>
    <definedName name="_wer3" localSheetId="20">{#N/A,#N/A,FALSE,"Plan1";#N/A,#N/A,FALSE,"Plan2"}</definedName>
    <definedName name="_wer3" localSheetId="8">{#N/A,#N/A,FALSE,"Plan1";#N/A,#N/A,FALSE,"Plan2"}</definedName>
    <definedName name="_wer3" localSheetId="17" hidden="1">{#N/A,#N/A,FALSE,"Plan1";#N/A,#N/A,FALSE,"Plan2"}</definedName>
    <definedName name="_wer3" localSheetId="3">{#N/A,#N/A,FALSE,"Plan1";#N/A,#N/A,FALSE,"Plan2"}</definedName>
    <definedName name="_wer3" localSheetId="11">{#N/A,#N/A,FALSE,"Plan1";#N/A,#N/A,FALSE,"Plan2"}</definedName>
    <definedName name="_wer3" localSheetId="6">{#N/A,#N/A,FALSE,"Plan1";#N/A,#N/A,FALSE,"Plan2"}</definedName>
    <definedName name="_wer3" localSheetId="5">{#N/A,#N/A,FALSE,"Plan1";#N/A,#N/A,FALSE,"Plan2"}</definedName>
    <definedName name="_wer3" localSheetId="16" hidden="1">{#N/A,#N/A,FALSE,"Plan1";#N/A,#N/A,FALSE,"Plan2"}</definedName>
    <definedName name="_wer3" localSheetId="15">{#N/A,#N/A,FALSE,"Plan1";#N/A,#N/A,FALSE,"Plan2"}</definedName>
    <definedName name="_wer3" localSheetId="7">{#N/A,#N/A,FALSE,"Plan1";#N/A,#N/A,FALSE,"Plan2"}</definedName>
    <definedName name="_wer3" localSheetId="24">{#N/A,#N/A,FALSE,"Plan1";#N/A,#N/A,FALSE,"Plan2"}</definedName>
    <definedName name="_wer3" localSheetId="25">{#N/A,#N/A,FALSE,"Plan1";#N/A,#N/A,FALSE,"Plan2"}</definedName>
    <definedName name="_wer3" localSheetId="0">{#N/A,#N/A,FALSE,"Plan1";#N/A,#N/A,FALSE,"Plan2"}</definedName>
    <definedName name="_wer3" localSheetId="23">{#N/A,#N/A,FALSE,"Plan1";#N/A,#N/A,FALSE,"Plan2"}</definedName>
    <definedName name="_wer3" localSheetId="22" hidden="1">{#N/A,#N/A,FALSE,"Plan1";#N/A,#N/A,FALSE,"Plan2"}</definedName>
    <definedName name="_wer3" localSheetId="19">{#N/A,#N/A,FALSE,"Plan1";#N/A,#N/A,FALSE,"Plan2"}</definedName>
    <definedName name="_wer3" localSheetId="18" hidden="1">{#N/A,#N/A,FALSE,"Plan1";#N/A,#N/A,FALSE,"Plan2"}</definedName>
    <definedName name="_wer3">{#N/A,#N/A,FALSE,"Plan1";#N/A,#N/A,FALSE,"Plan2"}</definedName>
    <definedName name="_wrn.pendencias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7" hidden="1">#REF!</definedName>
    <definedName name="_x10" localSheetId="3">#REF!</definedName>
    <definedName name="_x10" localSheetId="6">#REF!</definedName>
    <definedName name="_x10" localSheetId="16" hidden="1">#REF!</definedName>
    <definedName name="_x10" localSheetId="15">#REF!</definedName>
    <definedName name="_x10" localSheetId="25">#REF!</definedName>
    <definedName name="_x10" localSheetId="0">#REF!</definedName>
    <definedName name="_x10" localSheetId="22" hidden="1">#REF!</definedName>
    <definedName name="_x10" localSheetId="19">#REF!</definedName>
    <definedName name="_x10" localSheetId="18" hidden="1">#REF!</definedName>
    <definedName name="_x10">#REF!</definedName>
    <definedName name="_x11" localSheetId="17" hidden="1">#REF!</definedName>
    <definedName name="_x11" localSheetId="3">#REF!</definedName>
    <definedName name="_x11" localSheetId="6">#REF!</definedName>
    <definedName name="_x11" localSheetId="16" hidden="1">#REF!</definedName>
    <definedName name="_x11" localSheetId="15">#REF!</definedName>
    <definedName name="_x11" localSheetId="25">#REF!</definedName>
    <definedName name="_x11" localSheetId="0">#REF!</definedName>
    <definedName name="_x11" localSheetId="22" hidden="1">#REF!</definedName>
    <definedName name="_x11" localSheetId="19">#REF!</definedName>
    <definedName name="_x11" localSheetId="18" hidden="1">#REF!</definedName>
    <definedName name="_x11">#REF!</definedName>
    <definedName name="_x12" localSheetId="17" hidden="1">#REF!</definedName>
    <definedName name="_x12" localSheetId="3">#REF!</definedName>
    <definedName name="_x12" localSheetId="6">#REF!</definedName>
    <definedName name="_x12" localSheetId="16" hidden="1">#REF!</definedName>
    <definedName name="_x12" localSheetId="15">#REF!</definedName>
    <definedName name="_x12" localSheetId="25">#REF!</definedName>
    <definedName name="_x12" localSheetId="0">#REF!</definedName>
    <definedName name="_x12" localSheetId="22" hidden="1">#REF!</definedName>
    <definedName name="_x12" localSheetId="19">#REF!</definedName>
    <definedName name="_x12" localSheetId="18" hidden="1">#REF!</definedName>
    <definedName name="_x12">#REF!</definedName>
    <definedName name="_x13" localSheetId="15">#REF!</definedName>
    <definedName name="_x13">#REF!</definedName>
    <definedName name="_x14" localSheetId="15">#REF!</definedName>
    <definedName name="_x14">#REF!</definedName>
    <definedName name="_x15" localSheetId="15">#REF!</definedName>
    <definedName name="_x15">#REF!</definedName>
    <definedName name="_x16" localSheetId="15">#REF!</definedName>
    <definedName name="_x16">#REF!</definedName>
    <definedName name="_x17" localSheetId="15">#REF!</definedName>
    <definedName name="_x17">#REF!</definedName>
    <definedName name="_x18" localSheetId="15">#REF!</definedName>
    <definedName name="_x18">#REF!</definedName>
    <definedName name="_x19" localSheetId="15">#REF!</definedName>
    <definedName name="_x19">#REF!</definedName>
    <definedName name="_x20" localSheetId="15">#REF!</definedName>
    <definedName name="_x20">#REF!</definedName>
    <definedName name="_x21" localSheetId="15">#REF!</definedName>
    <definedName name="_x21">#REF!</definedName>
    <definedName name="_x22" localSheetId="15">#REF!</definedName>
    <definedName name="_x22">#REF!</definedName>
    <definedName name="_x23" localSheetId="15">#REF!</definedName>
    <definedName name="_x23">#REF!</definedName>
    <definedName name="_x24" localSheetId="15">#REF!</definedName>
    <definedName name="_x24">#REF!</definedName>
    <definedName name="_x25" localSheetId="15">#REF!</definedName>
    <definedName name="_x25">#REF!</definedName>
    <definedName name="_x28" localSheetId="15">#REF!</definedName>
    <definedName name="_x28">#REF!</definedName>
    <definedName name="_x29" localSheetId="15">#REF!</definedName>
    <definedName name="_x29">#REF!</definedName>
    <definedName name="_x32" localSheetId="15">#REF!</definedName>
    <definedName name="_x32">#REF!</definedName>
    <definedName name="_x4" localSheetId="15">#REF!</definedName>
    <definedName name="_x4">#REF!</definedName>
    <definedName name="_x5" localSheetId="15">#REF!</definedName>
    <definedName name="_x5">#REF!</definedName>
    <definedName name="_x6" localSheetId="15">#REF!</definedName>
    <definedName name="_x6">#REF!</definedName>
    <definedName name="_x7" localSheetId="15">#REF!</definedName>
    <definedName name="_x7">#REF!</definedName>
    <definedName name="_x8" localSheetId="15">#REF!</definedName>
    <definedName name="_x8">#REF!</definedName>
    <definedName name="_x9" localSheetId="15">#REF!</definedName>
    <definedName name="_x9">#REF!</definedName>
    <definedName name="_xlcn.WorksheetConnection_2018_03ResumoRGOObrasRJ.xlsbTabela1" localSheetId="3">#REF!</definedName>
    <definedName name="_xlcn.WorksheetConnection_2018_03ResumoRGOObrasRJ.xlsbTabela1" localSheetId="6">#REF!</definedName>
    <definedName name="_xlcn.WorksheetConnection_2018_03ResumoRGOObrasRJ.xlsbTabela1" localSheetId="15">#REF!</definedName>
    <definedName name="_xlcn.WorksheetConnection_2018_03ResumoRGOObrasRJ.xlsbTabela1" localSheetId="25">#REF!</definedName>
    <definedName name="_xlcn.WorksheetConnection_2018_03ResumoRGOObrasRJ.xlsbTabela1" localSheetId="0">#REF!</definedName>
    <definedName name="_xlcn.WorksheetConnection_2018_03ResumoRGOObrasRJ.xlsbTabela1">#REF!</definedName>
    <definedName name="_xlcn.WorksheetConnection_ProjetocontrolefisicoefinanceiroRJ.xlsxTabela31" localSheetId="3">#REF!</definedName>
    <definedName name="_xlcn.WorksheetConnection_ProjetocontrolefisicoefinanceiroRJ.xlsxTabela31" localSheetId="6">#REF!</definedName>
    <definedName name="_xlcn.WorksheetConnection_ProjetocontrolefisicoefinanceiroRJ.xlsxTabela31" localSheetId="15">#REF!</definedName>
    <definedName name="_xlcn.WorksheetConnection_ProjetocontrolefisicoefinanceiroRJ.xlsxTabela31" localSheetId="25">#REF!</definedName>
    <definedName name="_xlcn.WorksheetConnection_ProjetocontrolefisicoefinanceiroRJ.xlsxTabela31" localSheetId="0">#REF!</definedName>
    <definedName name="_xlcn.WorksheetConnection_ProjetocontrolefisicoefinanceiroRJ.xlsxTabela31">#REF!</definedName>
    <definedName name="´cAE°eE¹" localSheetId="17" hidden="1">#REF!</definedName>
    <definedName name="´cAE°eE¹" hidden="1">#REF!</definedName>
    <definedName name="￠￥cAE¡ÆeEⓒo" localSheetId="17" hidden="1">#REF!</definedName>
    <definedName name="￠￥cAE¡ÆeEⓒo" hidden="1">#REF!</definedName>
    <definedName name="a" localSheetId="3">#REF!</definedName>
    <definedName name="a" localSheetId="6">#REF!</definedName>
    <definedName name="a" localSheetId="15">#REF!</definedName>
    <definedName name="a" localSheetId="25">#REF!</definedName>
    <definedName name="a" localSheetId="0">#REF!</definedName>
    <definedName name="a">#REF!</definedName>
    <definedName name="a\sgt" localSheetId="17" hidden="1">{#N/A,#N/A,FALSE,"Plan1";#N/A,#N/A,FALSE,"Plan2"}</definedName>
    <definedName name="a\sgt" localSheetId="22" hidden="1">{#N/A,#N/A,FALSE,"Plan1";#N/A,#N/A,FALSE,"Plan2"}</definedName>
    <definedName name="a\sgt" localSheetId="18" hidden="1">{#N/A,#N/A,FALSE,"Plan1";#N/A,#N/A,FALSE,"Plan2"}</definedName>
    <definedName name="a\sgt" hidden="1">{#N/A,#N/A,FALSE,"Plan1";#N/A,#N/A,FALSE,"Plan2"}</definedName>
    <definedName name="aa" localSheetId="2">#REF!</definedName>
    <definedName name="aa" localSheetId="17">#REF!</definedName>
    <definedName name="aa" localSheetId="3">#REF!</definedName>
    <definedName name="aa" localSheetId="1">#REF!</definedName>
    <definedName name="aa" localSheetId="6">#REF!</definedName>
    <definedName name="aa" localSheetId="16">#REF!</definedName>
    <definedName name="aa" localSheetId="15">#REF!</definedName>
    <definedName name="aa" localSheetId="25">#REF!</definedName>
    <definedName name="aa" localSheetId="0">#REF!</definedName>
    <definedName name="aa" localSheetId="22">#REF!</definedName>
    <definedName name="aa" localSheetId="19">#REF!</definedName>
    <definedName name="aa" localSheetId="14">#REF!</definedName>
    <definedName name="aa" localSheetId="18">#REF!</definedName>
    <definedName name="aa">#REF!</definedName>
    <definedName name="aaa" localSheetId="3">#REF!</definedName>
    <definedName name="aaa" localSheetId="6">#REF!</definedName>
    <definedName name="aaa" localSheetId="15">#REF!</definedName>
    <definedName name="aaa" localSheetId="25">#REF!</definedName>
    <definedName name="aaa">#REF!</definedName>
    <definedName name="aaaa" localSheetId="2">#REF!</definedName>
    <definedName name="AAAA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8">#REF!</definedName>
    <definedName name="aaaa" localSheetId="17">#REF!</definedName>
    <definedName name="AAAA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">#REF!</definedName>
    <definedName name="aaaa" localSheetId="11">#REF!</definedName>
    <definedName name="AAAA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6">#REF!</definedName>
    <definedName name="aaaa" localSheetId="15">#REF!</definedName>
    <definedName name="aaaa" localSheetId="7">#REF!</definedName>
    <definedName name="AAAA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5">#REF!</definedName>
    <definedName name="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9">#REF!</definedName>
    <definedName name="aaaa" localSheetId="14">#REF!</definedName>
    <definedName name="aaaa" localSheetId="18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7">#REF!</definedName>
    <definedName name="aaaadc" localSheetId="3">#REF!</definedName>
    <definedName name="aaaadc" localSheetId="6">#REF!</definedName>
    <definedName name="aaaadc" localSheetId="16">#REF!</definedName>
    <definedName name="aaaadc" localSheetId="15">#REF!</definedName>
    <definedName name="aaaadc" localSheetId="25">#REF!</definedName>
    <definedName name="aaaadc" localSheetId="22">#REF!</definedName>
    <definedName name="aaaadc" localSheetId="19">#REF!</definedName>
    <definedName name="aaaadc" localSheetId="18">#REF!</definedName>
    <definedName name="aaaadc">#REF!</definedName>
    <definedName name="aaacccc" localSheetId="20">{#N/A,#N/A,FALSE,"Plan1";#N/A,#N/A,FALSE,"Plan2"}</definedName>
    <definedName name="aaacccc" localSheetId="8">{#N/A,#N/A,FALSE,"Plan1";#N/A,#N/A,FALSE,"Plan2"}</definedName>
    <definedName name="aaacccc" localSheetId="17" hidden="1">{#N/A,#N/A,FALSE,"Plan1";#N/A,#N/A,FALSE,"Plan2"}</definedName>
    <definedName name="aaacccc" localSheetId="3">{#N/A,#N/A,FALSE,"Plan1";#N/A,#N/A,FALSE,"Plan2"}</definedName>
    <definedName name="aaacccc" localSheetId="11">{#N/A,#N/A,FALSE,"Plan1";#N/A,#N/A,FALSE,"Plan2"}</definedName>
    <definedName name="aaacccc" localSheetId="6">{#N/A,#N/A,FALSE,"Plan1";#N/A,#N/A,FALSE,"Plan2"}</definedName>
    <definedName name="aaacccc" localSheetId="5">{#N/A,#N/A,FALSE,"Plan1";#N/A,#N/A,FALSE,"Plan2"}</definedName>
    <definedName name="aaacccc" localSheetId="16" hidden="1">{#N/A,#N/A,FALSE,"Plan1";#N/A,#N/A,FALSE,"Plan2"}</definedName>
    <definedName name="aaacccc" localSheetId="15">{#N/A,#N/A,FALSE,"Plan1";#N/A,#N/A,FALSE,"Plan2"}</definedName>
    <definedName name="aaacccc" localSheetId="7">{#N/A,#N/A,FALSE,"Plan1";#N/A,#N/A,FALSE,"Plan2"}</definedName>
    <definedName name="aaacccc" localSheetId="24">{#N/A,#N/A,FALSE,"Plan1";#N/A,#N/A,FALSE,"Plan2"}</definedName>
    <definedName name="aaacccc" localSheetId="25">{#N/A,#N/A,FALSE,"Plan1";#N/A,#N/A,FALSE,"Plan2"}</definedName>
    <definedName name="aaacccc" localSheetId="0">{#N/A,#N/A,FALSE,"Plan1";#N/A,#N/A,FALSE,"Plan2"}</definedName>
    <definedName name="aaacccc" localSheetId="23">{#N/A,#N/A,FALSE,"Plan1";#N/A,#N/A,FALSE,"Plan2"}</definedName>
    <definedName name="aaacccc" localSheetId="22" hidden="1">{#N/A,#N/A,FALSE,"Plan1";#N/A,#N/A,FALSE,"Plan2"}</definedName>
    <definedName name="aaacccc" localSheetId="19">{#N/A,#N/A,FALSE,"Plan1";#N/A,#N/A,FALSE,"Plan2"}</definedName>
    <definedName name="aaacccc" localSheetId="18" hidden="1">{#N/A,#N/A,FALSE,"Plan1";#N/A,#N/A,FALSE,"Plan2"}</definedName>
    <definedName name="aaacccc">{#N/A,#N/A,FALSE,"Plan1";#N/A,#N/A,FALSE,"Plan2"}</definedName>
    <definedName name="aaas" localSheetId="17">#REF!</definedName>
    <definedName name="aaas" localSheetId="3">#REF!</definedName>
    <definedName name="aaas" localSheetId="6">#REF!</definedName>
    <definedName name="aaas" localSheetId="16">#REF!</definedName>
    <definedName name="aaas" localSheetId="15">#REF!</definedName>
    <definedName name="aaas" localSheetId="25">#REF!</definedName>
    <definedName name="aaas" localSheetId="22">#REF!</definedName>
    <definedName name="aaas" localSheetId="19">#REF!</definedName>
    <definedName name="aaas" localSheetId="18">#REF!</definedName>
    <definedName name="aaas">#REF!</definedName>
    <definedName name="AB" localSheetId="20">#REF!</definedName>
    <definedName name="AB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7">#REF!</definedName>
    <definedName name="AB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6">#REF!</definedName>
    <definedName name="AB" localSheetId="16">#REF!</definedName>
    <definedName name="AB" localSheetId="15">#REF!</definedName>
    <definedName name="AB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24">#REF!</definedName>
    <definedName name="AB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23">#REF!</definedName>
    <definedName name="AB" localSheetId="22">#REF!</definedName>
    <definedName name="AB" localSheetId="19">#REF!</definedName>
    <definedName name="AB" localSheetId="18">#REF!</definedName>
    <definedName name="AB">#REF!</definedName>
    <definedName name="Abat_ISS" localSheetId="17">#REF!</definedName>
    <definedName name="Abat_ISS" localSheetId="3">#REF!</definedName>
    <definedName name="Abat_ISS" localSheetId="11">#REF!</definedName>
    <definedName name="Abat_ISS" localSheetId="6">#REF!</definedName>
    <definedName name="Abat_ISS" localSheetId="16">#REF!</definedName>
    <definedName name="Abat_ISS" localSheetId="15">#REF!</definedName>
    <definedName name="Abat_ISS" localSheetId="25">#REF!</definedName>
    <definedName name="Abat_ISS" localSheetId="22">#REF!</definedName>
    <definedName name="Abat_ISS" localSheetId="19">#REF!</definedName>
    <definedName name="Abat_ISS" localSheetId="18">#REF!</definedName>
    <definedName name="Abat_ISS">#REF!</definedName>
    <definedName name="abc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17" hidden="1">#REF!</definedName>
    <definedName name="ABCD" localSheetId="3">#REF!</definedName>
    <definedName name="ABCD" localSheetId="16" hidden="1">#REF!</definedName>
    <definedName name="ABCD" localSheetId="15">#REF!</definedName>
    <definedName name="ABCD" localSheetId="25">#REF!</definedName>
    <definedName name="ABCD" localSheetId="0">#REF!</definedName>
    <definedName name="ABCD" localSheetId="22" hidden="1">#REF!</definedName>
    <definedName name="ABCD" localSheetId="19">#REF!</definedName>
    <definedName name="ABCD" localSheetId="18" hidden="1">#REF!</definedName>
    <definedName name="ABCD">#REF!</definedName>
    <definedName name="abebqt" localSheetId="17">#REF!</definedName>
    <definedName name="abebqt" localSheetId="3">#REF!</definedName>
    <definedName name="abebqt" localSheetId="6">#REF!</definedName>
    <definedName name="abebqt" localSheetId="16">#REF!</definedName>
    <definedName name="abebqt" localSheetId="15">#REF!</definedName>
    <definedName name="abebqt" localSheetId="25">#REF!</definedName>
    <definedName name="abebqt" localSheetId="22">#REF!</definedName>
    <definedName name="abebqt" localSheetId="19">#REF!</definedName>
    <definedName name="abebqt" localSheetId="18">#REF!</definedName>
    <definedName name="abebqt">#REF!</definedName>
    <definedName name="abr17RJ" localSheetId="17">#REF!</definedName>
    <definedName name="abr17RJ" localSheetId="3">#REF!</definedName>
    <definedName name="abr17RJ" localSheetId="6">#REF!</definedName>
    <definedName name="abr17RJ" localSheetId="16">#REF!</definedName>
    <definedName name="abr17RJ" localSheetId="15">#REF!</definedName>
    <definedName name="abr17RJ" localSheetId="25">#REF!</definedName>
    <definedName name="abr17RJ" localSheetId="22">#REF!</definedName>
    <definedName name="abr17RJ" localSheetId="19">#REF!</definedName>
    <definedName name="abr17RJ" localSheetId="18">#REF!</definedName>
    <definedName name="abr17RJ">#REF!</definedName>
    <definedName name="ABRIL" localSheetId="3">#REF!</definedName>
    <definedName name="ABRIL" localSheetId="6">#REF!</definedName>
    <definedName name="ABRIL" localSheetId="15">#REF!</definedName>
    <definedName name="ABRIL" localSheetId="25">#REF!</definedName>
    <definedName name="ABRIL">#REF!</definedName>
    <definedName name="ABRIL2001" localSheetId="3">#REF!</definedName>
    <definedName name="ABRIL2001" localSheetId="6">#REF!</definedName>
    <definedName name="ABRIL2001" localSheetId="15">#REF!</definedName>
    <definedName name="ABRIL2001" localSheetId="25">#REF!</definedName>
    <definedName name="ABRIL2001">#REF!</definedName>
    <definedName name="ac" localSheetId="15">#REF!</definedName>
    <definedName name="ac" localSheetId="0">#REF!</definedName>
    <definedName name="ac">#REF!</definedName>
    <definedName name="Acabam." localSheetId="3">#REF!</definedName>
    <definedName name="Acabam." localSheetId="6">#REF!</definedName>
    <definedName name="Acabam." localSheetId="15">#REF!</definedName>
    <definedName name="Acabam." localSheetId="25">#REF!</definedName>
    <definedName name="Acabam.">#REF!</definedName>
    <definedName name="ACADUC" localSheetId="3">#REF!</definedName>
    <definedName name="ACADUC" localSheetId="6">#REF!</definedName>
    <definedName name="ACADUC" localSheetId="15">#REF!</definedName>
    <definedName name="ACADUC" localSheetId="25">#REF!</definedName>
    <definedName name="ACADUC">#REF!</definedName>
    <definedName name="ACBEB" localSheetId="3">#REF!</definedName>
    <definedName name="ACBEB" localSheetId="6">#REF!</definedName>
    <definedName name="ACBEB" localSheetId="15">#REF!</definedName>
    <definedName name="ACBEB" localSheetId="25">#REF!</definedName>
    <definedName name="ACBEB">#REF!</definedName>
    <definedName name="ACBOMB" localSheetId="3">#REF!</definedName>
    <definedName name="ACBOMB" localSheetId="6">#REF!</definedName>
    <definedName name="ACBOMB" localSheetId="15">#REF!</definedName>
    <definedName name="ACBOMB" localSheetId="25">#REF!</definedName>
    <definedName name="ACBOMB">#REF!</definedName>
    <definedName name="AccessDatabase">"C:\posec\DATABASE\vlv_list\vlvlist1.mdb"</definedName>
    <definedName name="ACCHAF" localSheetId="17">#REF!</definedName>
    <definedName name="ACCHAF" localSheetId="3">#REF!</definedName>
    <definedName name="ACCHAF" localSheetId="6">#REF!</definedName>
    <definedName name="ACCHAF" localSheetId="16">#REF!</definedName>
    <definedName name="ACCHAF" localSheetId="15">#REF!</definedName>
    <definedName name="ACCHAF" localSheetId="25">#REF!</definedName>
    <definedName name="ACCHAF" localSheetId="22">#REF!</definedName>
    <definedName name="ACCHAF" localSheetId="19">#REF!</definedName>
    <definedName name="ACCHAF" localSheetId="18">#REF!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 localSheetId="17" hidden="1">#REF!</definedName>
    <definedName name="acdb" localSheetId="3">#REF!</definedName>
    <definedName name="acdb" localSheetId="6">#REF!</definedName>
    <definedName name="acdb" localSheetId="16" hidden="1">#REF!</definedName>
    <definedName name="acdb" localSheetId="15">#REF!</definedName>
    <definedName name="acdb" localSheetId="25">#REF!</definedName>
    <definedName name="acdb" localSheetId="0">#REF!</definedName>
    <definedName name="acdb" localSheetId="22" hidden="1">#REF!</definedName>
    <definedName name="acdb" localSheetId="19">#REF!</definedName>
    <definedName name="acdb" localSheetId="18" hidden="1">#REF!</definedName>
    <definedName name="acdb">#REF!</definedName>
    <definedName name="ACDER" localSheetId="17">#REF!</definedName>
    <definedName name="ACDER" localSheetId="3">#REF!</definedName>
    <definedName name="ACDER" localSheetId="6">#REF!</definedName>
    <definedName name="ACDER" localSheetId="16">#REF!</definedName>
    <definedName name="ACDER" localSheetId="15">#REF!</definedName>
    <definedName name="ACDER" localSheetId="25">#REF!</definedName>
    <definedName name="ACDER" localSheetId="22">#REF!</definedName>
    <definedName name="ACDER" localSheetId="19">#REF!</definedName>
    <definedName name="ACDER" localSheetId="18">#REF!</definedName>
    <definedName name="ACDER">#REF!</definedName>
    <definedName name="ACDIV" localSheetId="17">#REF!</definedName>
    <definedName name="ACDIV" localSheetId="3">#REF!</definedName>
    <definedName name="ACDIV" localSheetId="6">#REF!</definedName>
    <definedName name="ACDIV" localSheetId="16">#REF!</definedName>
    <definedName name="ACDIV" localSheetId="15">#REF!</definedName>
    <definedName name="ACDIV" localSheetId="25">#REF!</definedName>
    <definedName name="ACDIV" localSheetId="22">#REF!</definedName>
    <definedName name="ACDIV" localSheetId="19">#REF!</definedName>
    <definedName name="ACDIV" localSheetId="18">#REF!</definedName>
    <definedName name="ACDIV">#REF!</definedName>
    <definedName name="ACDS" localSheetId="15">#REF!</definedName>
    <definedName name="ACDS" localSheetId="0">#REF!</definedName>
    <definedName name="ACDS">#REF!</definedName>
    <definedName name="ACEQP" localSheetId="3">#REF!</definedName>
    <definedName name="ACEQP" localSheetId="6">#REF!</definedName>
    <definedName name="ACEQP" localSheetId="15">#REF!</definedName>
    <definedName name="ACEQP" localSheetId="25">#REF!</definedName>
    <definedName name="ACEQP">#REF!</definedName>
    <definedName name="ACHAFQT" localSheetId="3">#REF!</definedName>
    <definedName name="ACHAFQT" localSheetId="6">#REF!</definedName>
    <definedName name="ACHAFQT" localSheetId="15">#REF!</definedName>
    <definedName name="ACHAFQT" localSheetId="25">#REF!</definedName>
    <definedName name="ACHAFQT">#REF!</definedName>
    <definedName name="achar18" localSheetId="15">#REF!</definedName>
    <definedName name="achar18" localSheetId="0">#REF!</definedName>
    <definedName name="achar18">#REF!</definedName>
    <definedName name="achar19" localSheetId="15">#REF!</definedName>
    <definedName name="achar19">#REF!</definedName>
    <definedName name="achart1" localSheetId="15">#REF!</definedName>
    <definedName name="achart1">#REF!</definedName>
    <definedName name="achart10" localSheetId="15">#REF!</definedName>
    <definedName name="achart10">#REF!</definedName>
    <definedName name="achart11" localSheetId="15">#REF!</definedName>
    <definedName name="achart11">#REF!</definedName>
    <definedName name="achart12" localSheetId="15">#REF!</definedName>
    <definedName name="achart12">#REF!</definedName>
    <definedName name="achart13" localSheetId="15">#REF!</definedName>
    <definedName name="achart13">#REF!</definedName>
    <definedName name="achart14" localSheetId="15">#REF!</definedName>
    <definedName name="achart14">#REF!</definedName>
    <definedName name="achart15" localSheetId="15">#REF!</definedName>
    <definedName name="achart15">#REF!</definedName>
    <definedName name="achart16" localSheetId="15">#REF!</definedName>
    <definedName name="achart16">#REF!</definedName>
    <definedName name="achart17" localSheetId="15">#REF!</definedName>
    <definedName name="achart17">#REF!</definedName>
    <definedName name="achart2" localSheetId="15">#REF!</definedName>
    <definedName name="achart2">#REF!</definedName>
    <definedName name="achart20" localSheetId="15">#REF!</definedName>
    <definedName name="achart20">#REF!</definedName>
    <definedName name="achart21" localSheetId="15">#REF!</definedName>
    <definedName name="achart21">#REF!</definedName>
    <definedName name="achart22" localSheetId="15">#REF!</definedName>
    <definedName name="achart22">#REF!</definedName>
    <definedName name="achart23" localSheetId="15">#REF!</definedName>
    <definedName name="achart23">#REF!</definedName>
    <definedName name="achart24" localSheetId="15">#REF!</definedName>
    <definedName name="achart24">#REF!</definedName>
    <definedName name="achart25" localSheetId="15">#REF!</definedName>
    <definedName name="achart25">#REF!</definedName>
    <definedName name="achart26" localSheetId="15">#REF!</definedName>
    <definedName name="achart26">#REF!</definedName>
    <definedName name="achart27" localSheetId="15">#REF!</definedName>
    <definedName name="achart27">#REF!</definedName>
    <definedName name="achart28" localSheetId="15">#REF!</definedName>
    <definedName name="achart28">#REF!</definedName>
    <definedName name="achart29" localSheetId="15">#REF!</definedName>
    <definedName name="achart29">#REF!</definedName>
    <definedName name="achart3" localSheetId="15">#REF!</definedName>
    <definedName name="achart3">#REF!</definedName>
    <definedName name="achart30" localSheetId="15">#REF!</definedName>
    <definedName name="achart30">#REF!</definedName>
    <definedName name="achart31" localSheetId="15">#REF!</definedName>
    <definedName name="achart31">#REF!</definedName>
    <definedName name="achart32" localSheetId="15">#REF!</definedName>
    <definedName name="achart32">#REF!</definedName>
    <definedName name="achart4" localSheetId="15">#REF!</definedName>
    <definedName name="achart4">#REF!</definedName>
    <definedName name="achart5" localSheetId="15">#REF!</definedName>
    <definedName name="achart5">#REF!</definedName>
    <definedName name="achart6" localSheetId="15">#REF!</definedName>
    <definedName name="achart6">#REF!</definedName>
    <definedName name="achart7" localSheetId="15">#REF!</definedName>
    <definedName name="achart7">#REF!</definedName>
    <definedName name="achart8" localSheetId="15">#REF!</definedName>
    <definedName name="achart8">#REF!</definedName>
    <definedName name="achart9" localSheetId="15">#REF!</definedName>
    <definedName name="achart9">#REF!</definedName>
    <definedName name="ACMUR" localSheetId="3">#REF!</definedName>
    <definedName name="ACMUR" localSheetId="6">#REF!</definedName>
    <definedName name="ACMUR" localSheetId="15">#REF!</definedName>
    <definedName name="ACMUR" localSheetId="25">#REF!</definedName>
    <definedName name="ACMUR">#REF!</definedName>
    <definedName name="açoeeer" localSheetId="20">{#N/A,#N/A,FALSE,"Plan1";#N/A,#N/A,FALSE,"Plan2"}</definedName>
    <definedName name="açoeeer" localSheetId="8">{#N/A,#N/A,FALSE,"Plan1";#N/A,#N/A,FALSE,"Plan2"}</definedName>
    <definedName name="açoeeer" localSheetId="17" hidden="1">{#N/A,#N/A,FALSE,"Plan1";#N/A,#N/A,FALSE,"Plan2"}</definedName>
    <definedName name="açoeeer" localSheetId="3">{#N/A,#N/A,FALSE,"Plan1";#N/A,#N/A,FALSE,"Plan2"}</definedName>
    <definedName name="açoeeer" localSheetId="11">{#N/A,#N/A,FALSE,"Plan1";#N/A,#N/A,FALSE,"Plan2"}</definedName>
    <definedName name="açoeeer" localSheetId="6">{#N/A,#N/A,FALSE,"Plan1";#N/A,#N/A,FALSE,"Plan2"}</definedName>
    <definedName name="açoeeer" localSheetId="5">{#N/A,#N/A,FALSE,"Plan1";#N/A,#N/A,FALSE,"Plan2"}</definedName>
    <definedName name="açoeeer" localSheetId="16" hidden="1">{#N/A,#N/A,FALSE,"Plan1";#N/A,#N/A,FALSE,"Plan2"}</definedName>
    <definedName name="açoeeer" localSheetId="15">{#N/A,#N/A,FALSE,"Plan1";#N/A,#N/A,FALSE,"Plan2"}</definedName>
    <definedName name="açoeeer" localSheetId="7">{#N/A,#N/A,FALSE,"Plan1";#N/A,#N/A,FALSE,"Plan2"}</definedName>
    <definedName name="açoeeer" localSheetId="24">{#N/A,#N/A,FALSE,"Plan1";#N/A,#N/A,FALSE,"Plan2"}</definedName>
    <definedName name="açoeeer" localSheetId="25">{#N/A,#N/A,FALSE,"Plan1";#N/A,#N/A,FALSE,"Plan2"}</definedName>
    <definedName name="açoeeer" localSheetId="0">{#N/A,#N/A,FALSE,"Plan1";#N/A,#N/A,FALSE,"Plan2"}</definedName>
    <definedName name="açoeeer" localSheetId="23">{#N/A,#N/A,FALSE,"Plan1";#N/A,#N/A,FALSE,"Plan2"}</definedName>
    <definedName name="açoeeer" localSheetId="22" hidden="1">{#N/A,#N/A,FALSE,"Plan1";#N/A,#N/A,FALSE,"Plan2"}</definedName>
    <definedName name="açoeeer" localSheetId="19">{#N/A,#N/A,FALSE,"Plan1";#N/A,#N/A,FALSE,"Plan2"}</definedName>
    <definedName name="açoeeer" localSheetId="18" hidden="1">{#N/A,#N/A,FALSE,"Plan1";#N/A,#N/A,FALSE,"Plan2"}</definedName>
    <definedName name="açoeeer">{#N/A,#N/A,FALSE,"Plan1";#N/A,#N/A,FALSE,"Plan2"}</definedName>
    <definedName name="ACOMP" localSheetId="17">#REF!</definedName>
    <definedName name="ACOMP" localSheetId="3">#REF!</definedName>
    <definedName name="ACOMP" localSheetId="6">#REF!</definedName>
    <definedName name="ACOMP" localSheetId="16">#REF!</definedName>
    <definedName name="ACOMP" localSheetId="15">#REF!</definedName>
    <definedName name="ACOMP" localSheetId="25">#REF!</definedName>
    <definedName name="ACOMP" localSheetId="22">#REF!</definedName>
    <definedName name="ACOMP" localSheetId="19">#REF!</definedName>
    <definedName name="ACOMP" localSheetId="18">#REF!</definedName>
    <definedName name="ACOMP">#REF!</definedName>
    <definedName name="ACONT2" localSheetId="17">#REF!</definedName>
    <definedName name="ACONT2" localSheetId="3">#REF!</definedName>
    <definedName name="ACONT2" localSheetId="6">#REF!</definedName>
    <definedName name="ACONT2" localSheetId="16">#REF!</definedName>
    <definedName name="ACONT2" localSheetId="15">#REF!</definedName>
    <definedName name="ACONT2" localSheetId="25">#REF!</definedName>
    <definedName name="ACONT2" localSheetId="22">#REF!</definedName>
    <definedName name="ACONT2" localSheetId="19">#REF!</definedName>
    <definedName name="ACONT2" localSheetId="18">#REF!</definedName>
    <definedName name="ACONT2">#REF!</definedName>
    <definedName name="ACPIPA" localSheetId="17">#REF!</definedName>
    <definedName name="ACPIPA" localSheetId="3">#REF!</definedName>
    <definedName name="ACPIPA" localSheetId="6">#REF!</definedName>
    <definedName name="ACPIPA" localSheetId="16">#REF!</definedName>
    <definedName name="ACPIPA" localSheetId="15">#REF!</definedName>
    <definedName name="ACPIPA" localSheetId="25">#REF!</definedName>
    <definedName name="ACPIPA" localSheetId="22">#REF!</definedName>
    <definedName name="ACPIPA" localSheetId="19">#REF!</definedName>
    <definedName name="ACPIPA" localSheetId="18">#REF!</definedName>
    <definedName name="ACPIPA">#REF!</definedName>
    <definedName name="ACTRANSP" localSheetId="3">#REF!</definedName>
    <definedName name="ACTRANSP" localSheetId="6">#REF!</definedName>
    <definedName name="ACTRANSP" localSheetId="15">#REF!</definedName>
    <definedName name="ACTRANSP" localSheetId="25">#REF!</definedName>
    <definedName name="ACTRANSP">#REF!</definedName>
    <definedName name="ACwvu.Características." localSheetId="3">#REF!</definedName>
    <definedName name="ACwvu.Características." localSheetId="15">#REF!</definedName>
    <definedName name="ACwvu.Características." localSheetId="0">#REF!</definedName>
    <definedName name="ACwvu.Características.">#REF!</definedName>
    <definedName name="ACwvu.Ciclos." localSheetId="15">#REF!</definedName>
    <definedName name="ACwvu.Ciclos." localSheetId="0">#REF!</definedName>
    <definedName name="ACwvu.Ciclos.">#REF!</definedName>
    <definedName name="ACwvu.Custos." localSheetId="15">#REF!</definedName>
    <definedName name="ACwvu.Custos." localSheetId="0">#REF!</definedName>
    <definedName name="ACwvu.Custos.">#REF!</definedName>
    <definedName name="ACwvu.PLANILHA2." localSheetId="3">#REF!</definedName>
    <definedName name="ACwvu.PLANILHA2." localSheetId="6">#REF!</definedName>
    <definedName name="ACwvu.PLANILHA2." localSheetId="15">#REF!</definedName>
    <definedName name="ACwvu.PLANILHA2." localSheetId="25">#REF!</definedName>
    <definedName name="ACwvu.PLANILHA2." localSheetId="0">#REF!</definedName>
    <definedName name="ACwvu.PLANILHA2.">#REF!</definedName>
    <definedName name="ACwvu.Recursos." localSheetId="15">#REF!</definedName>
    <definedName name="ACwvu.Recursos.">#REF!</definedName>
    <definedName name="ad" localSheetId="20">{#N/A,#N/A,FALSE,"Plan1";#N/A,#N/A,FALSE,"Plan2"}</definedName>
    <definedName name="ad" localSheetId="8">{#N/A,#N/A,FALSE,"Plan1";#N/A,#N/A,FALSE,"Plan2"}</definedName>
    <definedName name="ad" localSheetId="17" hidden="1">{#N/A,#N/A,FALSE,"Plan1";#N/A,#N/A,FALSE,"Plan2"}</definedName>
    <definedName name="ad" localSheetId="3">{#N/A,#N/A,FALSE,"Plan1";#N/A,#N/A,FALSE,"Plan2"}</definedName>
    <definedName name="ad" localSheetId="11">{#N/A,#N/A,FALSE,"Plan1";#N/A,#N/A,FALSE,"Plan2"}</definedName>
    <definedName name="ad" localSheetId="6">{#N/A,#N/A,FALSE,"Plan1";#N/A,#N/A,FALSE,"Plan2"}</definedName>
    <definedName name="ad" localSheetId="5">{#N/A,#N/A,FALSE,"Plan1";#N/A,#N/A,FALSE,"Plan2"}</definedName>
    <definedName name="ad" localSheetId="16" hidden="1">{#N/A,#N/A,FALSE,"Plan1";#N/A,#N/A,FALSE,"Plan2"}</definedName>
    <definedName name="ad" localSheetId="15">{#N/A,#N/A,FALSE,"Plan1";#N/A,#N/A,FALSE,"Plan2"}</definedName>
    <definedName name="ad" localSheetId="7">{#N/A,#N/A,FALSE,"Plan1";#N/A,#N/A,FALSE,"Plan2"}</definedName>
    <definedName name="ad" localSheetId="24">{#N/A,#N/A,FALSE,"Plan1";#N/A,#N/A,FALSE,"Plan2"}</definedName>
    <definedName name="ad" localSheetId="25">{#N/A,#N/A,FALSE,"Plan1";#N/A,#N/A,FALSE,"Plan2"}</definedName>
    <definedName name="ad" localSheetId="0">{#N/A,#N/A,FALSE,"Plan1";#N/A,#N/A,FALSE,"Plan2"}</definedName>
    <definedName name="ad" localSheetId="23">{#N/A,#N/A,FALSE,"Plan1";#N/A,#N/A,FALSE,"Plan2"}</definedName>
    <definedName name="ad" localSheetId="22" hidden="1">{#N/A,#N/A,FALSE,"Plan1";#N/A,#N/A,FALSE,"Plan2"}</definedName>
    <definedName name="ad" localSheetId="19">{#N/A,#N/A,FALSE,"Plan1";#N/A,#N/A,FALSE,"Plan2"}</definedName>
    <definedName name="ad" localSheetId="18" hidden="1">{#N/A,#N/A,FALSE,"Plan1";#N/A,#N/A,FALSE,"Plan2"}</definedName>
    <definedName name="ad">{#N/A,#N/A,FALSE,"Plan1";#N/A,#N/A,FALSE,"Plan2"}</definedName>
    <definedName name="adads" localSheetId="20">{#N/A,#N/A,FALSE,"Plan1";#N/A,#N/A,FALSE,"Plan2"}</definedName>
    <definedName name="adads" localSheetId="8">{#N/A,#N/A,FALSE,"Plan1";#N/A,#N/A,FALSE,"Plan2"}</definedName>
    <definedName name="adads" localSheetId="17" hidden="1">{#N/A,#N/A,FALSE,"Plan1";#N/A,#N/A,FALSE,"Plan2"}</definedName>
    <definedName name="adads" localSheetId="3">{#N/A,#N/A,FALSE,"Plan1";#N/A,#N/A,FALSE,"Plan2"}</definedName>
    <definedName name="adads" localSheetId="11">{#N/A,#N/A,FALSE,"Plan1";#N/A,#N/A,FALSE,"Plan2"}</definedName>
    <definedName name="adads" localSheetId="6">{#N/A,#N/A,FALSE,"Plan1";#N/A,#N/A,FALSE,"Plan2"}</definedName>
    <definedName name="adads" localSheetId="5">{#N/A,#N/A,FALSE,"Plan1";#N/A,#N/A,FALSE,"Plan2"}</definedName>
    <definedName name="adads" localSheetId="16" hidden="1">{#N/A,#N/A,FALSE,"Plan1";#N/A,#N/A,FALSE,"Plan2"}</definedName>
    <definedName name="adads" localSheetId="15">{#N/A,#N/A,FALSE,"Plan1";#N/A,#N/A,FALSE,"Plan2"}</definedName>
    <definedName name="adads" localSheetId="7">{#N/A,#N/A,FALSE,"Plan1";#N/A,#N/A,FALSE,"Plan2"}</definedName>
    <definedName name="adads" localSheetId="24">{#N/A,#N/A,FALSE,"Plan1";#N/A,#N/A,FALSE,"Plan2"}</definedName>
    <definedName name="adads" localSheetId="25">{#N/A,#N/A,FALSE,"Plan1";#N/A,#N/A,FALSE,"Plan2"}</definedName>
    <definedName name="adads" localSheetId="0">{#N/A,#N/A,FALSE,"Plan1";#N/A,#N/A,FALSE,"Plan2"}</definedName>
    <definedName name="adads" localSheetId="23">{#N/A,#N/A,FALSE,"Plan1";#N/A,#N/A,FALSE,"Plan2"}</definedName>
    <definedName name="adads" localSheetId="22" hidden="1">{#N/A,#N/A,FALSE,"Plan1";#N/A,#N/A,FALSE,"Plan2"}</definedName>
    <definedName name="adads" localSheetId="19">{#N/A,#N/A,FALSE,"Plan1";#N/A,#N/A,FALSE,"Plan2"}</definedName>
    <definedName name="adads" localSheetId="18" hidden="1">{#N/A,#N/A,FALSE,"Plan1";#N/A,#N/A,FALSE,"Plan2"}</definedName>
    <definedName name="adads">{#N/A,#N/A,FALSE,"Plan1";#N/A,#N/A,FALSE,"Plan2"}</definedName>
    <definedName name="adads2" localSheetId="20">{#N/A,#N/A,FALSE,"Plan1";#N/A,#N/A,FALSE,"Plan2"}</definedName>
    <definedName name="adads2" localSheetId="8">{#N/A,#N/A,FALSE,"Plan1";#N/A,#N/A,FALSE,"Plan2"}</definedName>
    <definedName name="adads2" localSheetId="17" hidden="1">{#N/A,#N/A,FALSE,"Plan1";#N/A,#N/A,FALSE,"Plan2"}</definedName>
    <definedName name="adads2" localSheetId="3">{#N/A,#N/A,FALSE,"Plan1";#N/A,#N/A,FALSE,"Plan2"}</definedName>
    <definedName name="adads2" localSheetId="11">{#N/A,#N/A,FALSE,"Plan1";#N/A,#N/A,FALSE,"Plan2"}</definedName>
    <definedName name="adads2" localSheetId="6">{#N/A,#N/A,FALSE,"Plan1";#N/A,#N/A,FALSE,"Plan2"}</definedName>
    <definedName name="adads2" localSheetId="5">{#N/A,#N/A,FALSE,"Plan1";#N/A,#N/A,FALSE,"Plan2"}</definedName>
    <definedName name="adads2" localSheetId="16" hidden="1">{#N/A,#N/A,FALSE,"Plan1";#N/A,#N/A,FALSE,"Plan2"}</definedName>
    <definedName name="adads2" localSheetId="15">{#N/A,#N/A,FALSE,"Plan1";#N/A,#N/A,FALSE,"Plan2"}</definedName>
    <definedName name="adads2" localSheetId="7">{#N/A,#N/A,FALSE,"Plan1";#N/A,#N/A,FALSE,"Plan2"}</definedName>
    <definedName name="adads2" localSheetId="24">{#N/A,#N/A,FALSE,"Plan1";#N/A,#N/A,FALSE,"Plan2"}</definedName>
    <definedName name="adads2" localSheetId="25">{#N/A,#N/A,FALSE,"Plan1";#N/A,#N/A,FALSE,"Plan2"}</definedName>
    <definedName name="adads2" localSheetId="0">{#N/A,#N/A,FALSE,"Plan1";#N/A,#N/A,FALSE,"Plan2"}</definedName>
    <definedName name="adads2" localSheetId="23">{#N/A,#N/A,FALSE,"Plan1";#N/A,#N/A,FALSE,"Plan2"}</definedName>
    <definedName name="adads2" localSheetId="22" hidden="1">{#N/A,#N/A,FALSE,"Plan1";#N/A,#N/A,FALSE,"Plan2"}</definedName>
    <definedName name="adads2" localSheetId="19">{#N/A,#N/A,FALSE,"Plan1";#N/A,#N/A,FALSE,"Plan2"}</definedName>
    <definedName name="adads2" localSheetId="18" hidden="1">{#N/A,#N/A,FALSE,"Plan1";#N/A,#N/A,FALSE,"Plan2"}</definedName>
    <definedName name="adads2">{#N/A,#N/A,FALSE,"Plan1";#N/A,#N/A,FALSE,"Plan2"}</definedName>
    <definedName name="adced" localSheetId="20">{#N/A,#N/A,FALSE,"Plan1";#N/A,#N/A,FALSE,"Plan2"}</definedName>
    <definedName name="adced" localSheetId="8">{#N/A,#N/A,FALSE,"Plan1";#N/A,#N/A,FALSE,"Plan2"}</definedName>
    <definedName name="adced" localSheetId="17" hidden="1">{#N/A,#N/A,FALSE,"Plan1";#N/A,#N/A,FALSE,"Plan2"}</definedName>
    <definedName name="adced" localSheetId="3">{#N/A,#N/A,FALSE,"Plan1";#N/A,#N/A,FALSE,"Plan2"}</definedName>
    <definedName name="adced" localSheetId="11">{#N/A,#N/A,FALSE,"Plan1";#N/A,#N/A,FALSE,"Plan2"}</definedName>
    <definedName name="adced" localSheetId="6">{#N/A,#N/A,FALSE,"Plan1";#N/A,#N/A,FALSE,"Plan2"}</definedName>
    <definedName name="adced" localSheetId="5">{#N/A,#N/A,FALSE,"Plan1";#N/A,#N/A,FALSE,"Plan2"}</definedName>
    <definedName name="adced" localSheetId="16" hidden="1">{#N/A,#N/A,FALSE,"Plan1";#N/A,#N/A,FALSE,"Plan2"}</definedName>
    <definedName name="adced" localSheetId="15">{#N/A,#N/A,FALSE,"Plan1";#N/A,#N/A,FALSE,"Plan2"}</definedName>
    <definedName name="adced" localSheetId="7">{#N/A,#N/A,FALSE,"Plan1";#N/A,#N/A,FALSE,"Plan2"}</definedName>
    <definedName name="adced" localSheetId="24">{#N/A,#N/A,FALSE,"Plan1";#N/A,#N/A,FALSE,"Plan2"}</definedName>
    <definedName name="adced" localSheetId="25">{#N/A,#N/A,FALSE,"Plan1";#N/A,#N/A,FALSE,"Plan2"}</definedName>
    <definedName name="adced" localSheetId="0">{#N/A,#N/A,FALSE,"Plan1";#N/A,#N/A,FALSE,"Plan2"}</definedName>
    <definedName name="adced" localSheetId="23">{#N/A,#N/A,FALSE,"Plan1";#N/A,#N/A,FALSE,"Plan2"}</definedName>
    <definedName name="adced" localSheetId="22" hidden="1">{#N/A,#N/A,FALSE,"Plan1";#N/A,#N/A,FALSE,"Plan2"}</definedName>
    <definedName name="adced" localSheetId="19">{#N/A,#N/A,FALSE,"Plan1";#N/A,#N/A,FALSE,"Plan2"}</definedName>
    <definedName name="adced" localSheetId="18" hidden="1">{#N/A,#N/A,FALSE,"Plan1";#N/A,#N/A,FALSE,"Plan2"}</definedName>
    <definedName name="adced">{#N/A,#N/A,FALSE,"Plan1";#N/A,#N/A,FALSE,"Plan2"}</definedName>
    <definedName name="adced2" localSheetId="20">{#N/A,#N/A,FALSE,"Plan1";#N/A,#N/A,FALSE,"Plan2"}</definedName>
    <definedName name="adced2" localSheetId="8">{#N/A,#N/A,FALSE,"Plan1";#N/A,#N/A,FALSE,"Plan2"}</definedName>
    <definedName name="adced2" localSheetId="17" hidden="1">{#N/A,#N/A,FALSE,"Plan1";#N/A,#N/A,FALSE,"Plan2"}</definedName>
    <definedName name="adced2" localSheetId="3">{#N/A,#N/A,FALSE,"Plan1";#N/A,#N/A,FALSE,"Plan2"}</definedName>
    <definedName name="adced2" localSheetId="11">{#N/A,#N/A,FALSE,"Plan1";#N/A,#N/A,FALSE,"Plan2"}</definedName>
    <definedName name="adced2" localSheetId="6">{#N/A,#N/A,FALSE,"Plan1";#N/A,#N/A,FALSE,"Plan2"}</definedName>
    <definedName name="adced2" localSheetId="5">{#N/A,#N/A,FALSE,"Plan1";#N/A,#N/A,FALSE,"Plan2"}</definedName>
    <definedName name="adced2" localSheetId="16" hidden="1">{#N/A,#N/A,FALSE,"Plan1";#N/A,#N/A,FALSE,"Plan2"}</definedName>
    <definedName name="adced2" localSheetId="15">{#N/A,#N/A,FALSE,"Plan1";#N/A,#N/A,FALSE,"Plan2"}</definedName>
    <definedName name="adced2" localSheetId="7">{#N/A,#N/A,FALSE,"Plan1";#N/A,#N/A,FALSE,"Plan2"}</definedName>
    <definedName name="adced2" localSheetId="24">{#N/A,#N/A,FALSE,"Plan1";#N/A,#N/A,FALSE,"Plan2"}</definedName>
    <definedName name="adced2" localSheetId="25">{#N/A,#N/A,FALSE,"Plan1";#N/A,#N/A,FALSE,"Plan2"}</definedName>
    <definedName name="adced2" localSheetId="0">{#N/A,#N/A,FALSE,"Plan1";#N/A,#N/A,FALSE,"Plan2"}</definedName>
    <definedName name="adced2" localSheetId="23">{#N/A,#N/A,FALSE,"Plan1";#N/A,#N/A,FALSE,"Plan2"}</definedName>
    <definedName name="adced2" localSheetId="22" hidden="1">{#N/A,#N/A,FALSE,"Plan1";#N/A,#N/A,FALSE,"Plan2"}</definedName>
    <definedName name="adced2" localSheetId="19">{#N/A,#N/A,FALSE,"Plan1";#N/A,#N/A,FALSE,"Plan2"}</definedName>
    <definedName name="adced2" localSheetId="18" hidden="1">{#N/A,#N/A,FALSE,"Plan1";#N/A,#N/A,FALSE,"Plan2"}</definedName>
    <definedName name="adced2">{#N/A,#N/A,FALSE,"Plan1";#N/A,#N/A,FALSE,"Plan2"}</definedName>
    <definedName name="ader" localSheetId="20">{#N/A,#N/A,FALSE,"Plan1";#N/A,#N/A,FALSE,"Plan2"}</definedName>
    <definedName name="ader" localSheetId="8">{#N/A,#N/A,FALSE,"Plan1";#N/A,#N/A,FALSE,"Plan2"}</definedName>
    <definedName name="ader" localSheetId="17" hidden="1">{#N/A,#N/A,FALSE,"Plan1";#N/A,#N/A,FALSE,"Plan2"}</definedName>
    <definedName name="ader" localSheetId="3">{#N/A,#N/A,FALSE,"Plan1";#N/A,#N/A,FALSE,"Plan2"}</definedName>
    <definedName name="ader" localSheetId="11">{#N/A,#N/A,FALSE,"Plan1";#N/A,#N/A,FALSE,"Plan2"}</definedName>
    <definedName name="ader" localSheetId="6">{#N/A,#N/A,FALSE,"Plan1";#N/A,#N/A,FALSE,"Plan2"}</definedName>
    <definedName name="ader" localSheetId="5">{#N/A,#N/A,FALSE,"Plan1";#N/A,#N/A,FALSE,"Plan2"}</definedName>
    <definedName name="ader" localSheetId="16" hidden="1">{#N/A,#N/A,FALSE,"Plan1";#N/A,#N/A,FALSE,"Plan2"}</definedName>
    <definedName name="ader" localSheetId="15">{#N/A,#N/A,FALSE,"Plan1";#N/A,#N/A,FALSE,"Plan2"}</definedName>
    <definedName name="ader" localSheetId="7">{#N/A,#N/A,FALSE,"Plan1";#N/A,#N/A,FALSE,"Plan2"}</definedName>
    <definedName name="ader" localSheetId="24">{#N/A,#N/A,FALSE,"Plan1";#N/A,#N/A,FALSE,"Plan2"}</definedName>
    <definedName name="ader" localSheetId="25">{#N/A,#N/A,FALSE,"Plan1";#N/A,#N/A,FALSE,"Plan2"}</definedName>
    <definedName name="ader" localSheetId="0">{#N/A,#N/A,FALSE,"Plan1";#N/A,#N/A,FALSE,"Plan2"}</definedName>
    <definedName name="ader" localSheetId="23">{#N/A,#N/A,FALSE,"Plan1";#N/A,#N/A,FALSE,"Plan2"}</definedName>
    <definedName name="ader" localSheetId="22" hidden="1">{#N/A,#N/A,FALSE,"Plan1";#N/A,#N/A,FALSE,"Plan2"}</definedName>
    <definedName name="ader" localSheetId="19">{#N/A,#N/A,FALSE,"Plan1";#N/A,#N/A,FALSE,"Plan2"}</definedName>
    <definedName name="ader" localSheetId="18" hidden="1">{#N/A,#N/A,FALSE,"Plan1";#N/A,#N/A,FALSE,"Plan2"}</definedName>
    <definedName name="ader">{#N/A,#N/A,FALSE,"Plan1";#N/A,#N/A,FALSE,"Plan2"}</definedName>
    <definedName name="ader2" localSheetId="20">{#N/A,#N/A,FALSE,"Plan1";#N/A,#N/A,FALSE,"Plan2"}</definedName>
    <definedName name="ader2" localSheetId="8">{#N/A,#N/A,FALSE,"Plan1";#N/A,#N/A,FALSE,"Plan2"}</definedName>
    <definedName name="ader2" localSheetId="17" hidden="1">{#N/A,#N/A,FALSE,"Plan1";#N/A,#N/A,FALSE,"Plan2"}</definedName>
    <definedName name="ader2" localSheetId="3">{#N/A,#N/A,FALSE,"Plan1";#N/A,#N/A,FALSE,"Plan2"}</definedName>
    <definedName name="ader2" localSheetId="11">{#N/A,#N/A,FALSE,"Plan1";#N/A,#N/A,FALSE,"Plan2"}</definedName>
    <definedName name="ader2" localSheetId="6">{#N/A,#N/A,FALSE,"Plan1";#N/A,#N/A,FALSE,"Plan2"}</definedName>
    <definedName name="ader2" localSheetId="5">{#N/A,#N/A,FALSE,"Plan1";#N/A,#N/A,FALSE,"Plan2"}</definedName>
    <definedName name="ader2" localSheetId="16" hidden="1">{#N/A,#N/A,FALSE,"Plan1";#N/A,#N/A,FALSE,"Plan2"}</definedName>
    <definedName name="ader2" localSheetId="15">{#N/A,#N/A,FALSE,"Plan1";#N/A,#N/A,FALSE,"Plan2"}</definedName>
    <definedName name="ader2" localSheetId="7">{#N/A,#N/A,FALSE,"Plan1";#N/A,#N/A,FALSE,"Plan2"}</definedName>
    <definedName name="ader2" localSheetId="24">{#N/A,#N/A,FALSE,"Plan1";#N/A,#N/A,FALSE,"Plan2"}</definedName>
    <definedName name="ader2" localSheetId="25">{#N/A,#N/A,FALSE,"Plan1";#N/A,#N/A,FALSE,"Plan2"}</definedName>
    <definedName name="ader2" localSheetId="0">{#N/A,#N/A,FALSE,"Plan1";#N/A,#N/A,FALSE,"Plan2"}</definedName>
    <definedName name="ader2" localSheetId="23">{#N/A,#N/A,FALSE,"Plan1";#N/A,#N/A,FALSE,"Plan2"}</definedName>
    <definedName name="ader2" localSheetId="22" hidden="1">{#N/A,#N/A,FALSE,"Plan1";#N/A,#N/A,FALSE,"Plan2"}</definedName>
    <definedName name="ader2" localSheetId="19">{#N/A,#N/A,FALSE,"Plan1";#N/A,#N/A,FALSE,"Plan2"}</definedName>
    <definedName name="ader2" localSheetId="18" hidden="1">{#N/A,#N/A,FALSE,"Plan1";#N/A,#N/A,FALSE,"Plan2"}</definedName>
    <definedName name="ader2">{#N/A,#N/A,FALSE,"Plan1";#N/A,#N/A,FALSE,"Plan2"}</definedName>
    <definedName name="adesr" localSheetId="20">{#N/A,#N/A,FALSE,"Plan1";#N/A,#N/A,FALSE,"Plan2"}</definedName>
    <definedName name="adesr" localSheetId="8">{#N/A,#N/A,FALSE,"Plan1";#N/A,#N/A,FALSE,"Plan2"}</definedName>
    <definedName name="adesr" localSheetId="17" hidden="1">{#N/A,#N/A,FALSE,"Plan1";#N/A,#N/A,FALSE,"Plan2"}</definedName>
    <definedName name="adesr" localSheetId="3">{#N/A,#N/A,FALSE,"Plan1";#N/A,#N/A,FALSE,"Plan2"}</definedName>
    <definedName name="adesr" localSheetId="11">{#N/A,#N/A,FALSE,"Plan1";#N/A,#N/A,FALSE,"Plan2"}</definedName>
    <definedName name="adesr" localSheetId="6">{#N/A,#N/A,FALSE,"Plan1";#N/A,#N/A,FALSE,"Plan2"}</definedName>
    <definedName name="adesr" localSheetId="5">{#N/A,#N/A,FALSE,"Plan1";#N/A,#N/A,FALSE,"Plan2"}</definedName>
    <definedName name="adesr" localSheetId="16" hidden="1">{#N/A,#N/A,FALSE,"Plan1";#N/A,#N/A,FALSE,"Plan2"}</definedName>
    <definedName name="adesr" localSheetId="15">{#N/A,#N/A,FALSE,"Plan1";#N/A,#N/A,FALSE,"Plan2"}</definedName>
    <definedName name="adesr" localSheetId="7">{#N/A,#N/A,FALSE,"Plan1";#N/A,#N/A,FALSE,"Plan2"}</definedName>
    <definedName name="adesr" localSheetId="24">{#N/A,#N/A,FALSE,"Plan1";#N/A,#N/A,FALSE,"Plan2"}</definedName>
    <definedName name="adesr" localSheetId="25">{#N/A,#N/A,FALSE,"Plan1";#N/A,#N/A,FALSE,"Plan2"}</definedName>
    <definedName name="adesr" localSheetId="0">{#N/A,#N/A,FALSE,"Plan1";#N/A,#N/A,FALSE,"Plan2"}</definedName>
    <definedName name="adesr" localSheetId="23">{#N/A,#N/A,FALSE,"Plan1";#N/A,#N/A,FALSE,"Plan2"}</definedName>
    <definedName name="adesr" localSheetId="22" hidden="1">{#N/A,#N/A,FALSE,"Plan1";#N/A,#N/A,FALSE,"Plan2"}</definedName>
    <definedName name="adesr" localSheetId="19">{#N/A,#N/A,FALSE,"Plan1";#N/A,#N/A,FALSE,"Plan2"}</definedName>
    <definedName name="adesr" localSheetId="18" hidden="1">{#N/A,#N/A,FALSE,"Plan1";#N/A,#N/A,FALSE,"Plan2"}</definedName>
    <definedName name="adesr">{#N/A,#N/A,FALSE,"Plan1";#N/A,#N/A,FALSE,"Plan2"}</definedName>
    <definedName name="adew">"3ORZTPXRHBU97C8AJ5UM8CAVA"</definedName>
    <definedName name="adewr" localSheetId="20">{#N/A,#N/A,FALSE,"Plan1";#N/A,#N/A,FALSE,"Plan2"}</definedName>
    <definedName name="adewr" localSheetId="8">{#N/A,#N/A,FALSE,"Plan1";#N/A,#N/A,FALSE,"Plan2"}</definedName>
    <definedName name="adewr" localSheetId="17" hidden="1">{#N/A,#N/A,FALSE,"Plan1";#N/A,#N/A,FALSE,"Plan2"}</definedName>
    <definedName name="adewr" localSheetId="3">{#N/A,#N/A,FALSE,"Plan1";#N/A,#N/A,FALSE,"Plan2"}</definedName>
    <definedName name="adewr" localSheetId="11">{#N/A,#N/A,FALSE,"Plan1";#N/A,#N/A,FALSE,"Plan2"}</definedName>
    <definedName name="adewr" localSheetId="6">{#N/A,#N/A,FALSE,"Plan1";#N/A,#N/A,FALSE,"Plan2"}</definedName>
    <definedName name="adewr" localSheetId="5">{#N/A,#N/A,FALSE,"Plan1";#N/A,#N/A,FALSE,"Plan2"}</definedName>
    <definedName name="adewr" localSheetId="16" hidden="1">{#N/A,#N/A,FALSE,"Plan1";#N/A,#N/A,FALSE,"Plan2"}</definedName>
    <definedName name="adewr" localSheetId="15">{#N/A,#N/A,FALSE,"Plan1";#N/A,#N/A,FALSE,"Plan2"}</definedName>
    <definedName name="adewr" localSheetId="7">{#N/A,#N/A,FALSE,"Plan1";#N/A,#N/A,FALSE,"Plan2"}</definedName>
    <definedName name="adewr" localSheetId="24">{#N/A,#N/A,FALSE,"Plan1";#N/A,#N/A,FALSE,"Plan2"}</definedName>
    <definedName name="adewr" localSheetId="25">{#N/A,#N/A,FALSE,"Plan1";#N/A,#N/A,FALSE,"Plan2"}</definedName>
    <definedName name="adewr" localSheetId="0">{#N/A,#N/A,FALSE,"Plan1";#N/A,#N/A,FALSE,"Plan2"}</definedName>
    <definedName name="adewr" localSheetId="23">{#N/A,#N/A,FALSE,"Plan1";#N/A,#N/A,FALSE,"Plan2"}</definedName>
    <definedName name="adewr" localSheetId="22" hidden="1">{#N/A,#N/A,FALSE,"Plan1";#N/A,#N/A,FALSE,"Plan2"}</definedName>
    <definedName name="adewr" localSheetId="19">{#N/A,#N/A,FALSE,"Plan1";#N/A,#N/A,FALSE,"Plan2"}</definedName>
    <definedName name="adewr" localSheetId="18" hidden="1">{#N/A,#N/A,FALSE,"Plan1";#N/A,#N/A,FALSE,"Plan2"}</definedName>
    <definedName name="adewr">{#N/A,#N/A,FALSE,"Plan1";#N/A,#N/A,FALSE,"Plan2"}</definedName>
    <definedName name="adf" localSheetId="20">{#N/A,#N/A,FALSE,"Plan1";#N/A,#N/A,FALSE,"Plan2"}</definedName>
    <definedName name="adf" localSheetId="8">{#N/A,#N/A,FALSE,"Plan1";#N/A,#N/A,FALSE,"Plan2"}</definedName>
    <definedName name="adf" localSheetId="17" hidden="1">{#N/A,#N/A,FALSE,"Plan1";#N/A,#N/A,FALSE,"Plan2"}</definedName>
    <definedName name="adf" localSheetId="3">{#N/A,#N/A,FALSE,"Plan1";#N/A,#N/A,FALSE,"Plan2"}</definedName>
    <definedName name="adf" localSheetId="11">{#N/A,#N/A,FALSE,"Plan1";#N/A,#N/A,FALSE,"Plan2"}</definedName>
    <definedName name="adf" localSheetId="6">{#N/A,#N/A,FALSE,"Plan1";#N/A,#N/A,FALSE,"Plan2"}</definedName>
    <definedName name="adf" localSheetId="5">{#N/A,#N/A,FALSE,"Plan1";#N/A,#N/A,FALSE,"Plan2"}</definedName>
    <definedName name="adf" localSheetId="16" hidden="1">{#N/A,#N/A,FALSE,"Plan1";#N/A,#N/A,FALSE,"Plan2"}</definedName>
    <definedName name="adf" localSheetId="15">{#N/A,#N/A,FALSE,"Plan1";#N/A,#N/A,FALSE,"Plan2"}</definedName>
    <definedName name="adf" localSheetId="7">{#N/A,#N/A,FALSE,"Plan1";#N/A,#N/A,FALSE,"Plan2"}</definedName>
    <definedName name="adf" localSheetId="24">{#N/A,#N/A,FALSE,"Plan1";#N/A,#N/A,FALSE,"Plan2"}</definedName>
    <definedName name="adf" localSheetId="25">{#N/A,#N/A,FALSE,"Plan1";#N/A,#N/A,FALSE,"Plan2"}</definedName>
    <definedName name="adf" localSheetId="0">{#N/A,#N/A,FALSE,"Plan1";#N/A,#N/A,FALSE,"Plan2"}</definedName>
    <definedName name="adf" localSheetId="23">{#N/A,#N/A,FALSE,"Plan1";#N/A,#N/A,FALSE,"Plan2"}</definedName>
    <definedName name="adf" localSheetId="22" hidden="1">{#N/A,#N/A,FALSE,"Plan1";#N/A,#N/A,FALSE,"Plan2"}</definedName>
    <definedName name="adf" localSheetId="19">{#N/A,#N/A,FALSE,"Plan1";#N/A,#N/A,FALSE,"Plan2"}</definedName>
    <definedName name="adf" localSheetId="18" hidden="1">{#N/A,#N/A,FALSE,"Plan1";#N/A,#N/A,FALSE,"Plan2"}</definedName>
    <definedName name="adf">{#N/A,#N/A,FALSE,"Plan1";#N/A,#N/A,FALSE,"Plan2"}</definedName>
    <definedName name="ADITIVO_BRUTO" localSheetId="17">#REF!</definedName>
    <definedName name="ADITIVO_BRUTO" localSheetId="3">#REF!</definedName>
    <definedName name="ADITIVO_BRUTO" localSheetId="6">#REF!</definedName>
    <definedName name="ADITIVO_BRUTO" localSheetId="16">#REF!</definedName>
    <definedName name="ADITIVO_BRUTO" localSheetId="15">#REF!</definedName>
    <definedName name="ADITIVO_BRUTO" localSheetId="25">#REF!</definedName>
    <definedName name="ADITIVO_BRUTO" localSheetId="22">#REF!</definedName>
    <definedName name="ADITIVO_BRUTO" localSheetId="19">#REF!</definedName>
    <definedName name="ADITIVO_BRUTO" localSheetId="18">#REF!</definedName>
    <definedName name="ADITIVO_BRUTO">#REF!</definedName>
    <definedName name="ADITIVO_LIQUIDO" localSheetId="17">#REF!</definedName>
    <definedName name="ADITIVO_LIQUIDO" localSheetId="3">#REF!</definedName>
    <definedName name="ADITIVO_LIQUIDO" localSheetId="6">#REF!</definedName>
    <definedName name="ADITIVO_LIQUIDO" localSheetId="16">#REF!</definedName>
    <definedName name="ADITIVO_LIQUIDO" localSheetId="25">#REF!</definedName>
    <definedName name="ADITIVO_LIQUIDO" localSheetId="22">#REF!</definedName>
    <definedName name="ADITIVO_LIQUIDO" localSheetId="19">#REF!</definedName>
    <definedName name="ADITIVO_LIQUIDO" localSheetId="18">#REF!</definedName>
    <definedName name="ADITIVO_LIQUIDO">#REF!</definedName>
    <definedName name="ADM.EXTERNA" localSheetId="17">#REF!</definedName>
    <definedName name="ADM.EXTERNA" localSheetId="3">#REF!</definedName>
    <definedName name="ADM.EXTERNA" localSheetId="6">#REF!</definedName>
    <definedName name="ADM.EXTERNA" localSheetId="16">#REF!</definedName>
    <definedName name="ADM.EXTERNA" localSheetId="25">#REF!</definedName>
    <definedName name="ADM.EXTERNA" localSheetId="22">#REF!</definedName>
    <definedName name="ADM.EXTERNA" localSheetId="19">#REF!</definedName>
    <definedName name="ADM.EXTERNA" localSheetId="18">#REF!</definedName>
    <definedName name="ADM.EXTERNA">#REF!</definedName>
    <definedName name="adsfr" localSheetId="20">{#N/A,#N/A,FALSE,"Plan1";#N/A,#N/A,FALSE,"Plan2"}</definedName>
    <definedName name="adsfr" localSheetId="8">{#N/A,#N/A,FALSE,"Plan1";#N/A,#N/A,FALSE,"Plan2"}</definedName>
    <definedName name="adsfr" localSheetId="17" hidden="1">{#N/A,#N/A,FALSE,"Plan1";#N/A,#N/A,FALSE,"Plan2"}</definedName>
    <definedName name="adsfr" localSheetId="3">{#N/A,#N/A,FALSE,"Plan1";#N/A,#N/A,FALSE,"Plan2"}</definedName>
    <definedName name="adsfr" localSheetId="11">{#N/A,#N/A,FALSE,"Plan1";#N/A,#N/A,FALSE,"Plan2"}</definedName>
    <definedName name="adsfr" localSheetId="6">{#N/A,#N/A,FALSE,"Plan1";#N/A,#N/A,FALSE,"Plan2"}</definedName>
    <definedName name="adsfr" localSheetId="5">{#N/A,#N/A,FALSE,"Plan1";#N/A,#N/A,FALSE,"Plan2"}</definedName>
    <definedName name="adsfr" localSheetId="16" hidden="1">{#N/A,#N/A,FALSE,"Plan1";#N/A,#N/A,FALSE,"Plan2"}</definedName>
    <definedName name="adsfr" localSheetId="15">{#N/A,#N/A,FALSE,"Plan1";#N/A,#N/A,FALSE,"Plan2"}</definedName>
    <definedName name="adsfr" localSheetId="7">{#N/A,#N/A,FALSE,"Plan1";#N/A,#N/A,FALSE,"Plan2"}</definedName>
    <definedName name="adsfr" localSheetId="24">{#N/A,#N/A,FALSE,"Plan1";#N/A,#N/A,FALSE,"Plan2"}</definedName>
    <definedName name="adsfr" localSheetId="25">{#N/A,#N/A,FALSE,"Plan1";#N/A,#N/A,FALSE,"Plan2"}</definedName>
    <definedName name="adsfr" localSheetId="0">{#N/A,#N/A,FALSE,"Plan1";#N/A,#N/A,FALSE,"Plan2"}</definedName>
    <definedName name="adsfr" localSheetId="23">{#N/A,#N/A,FALSE,"Plan1";#N/A,#N/A,FALSE,"Plan2"}</definedName>
    <definedName name="adsfr" localSheetId="22" hidden="1">{#N/A,#N/A,FALSE,"Plan1";#N/A,#N/A,FALSE,"Plan2"}</definedName>
    <definedName name="adsfr" localSheetId="19">{#N/A,#N/A,FALSE,"Plan1";#N/A,#N/A,FALSE,"Plan2"}</definedName>
    <definedName name="adsfr" localSheetId="18" hidden="1">{#N/A,#N/A,FALSE,"Plan1";#N/A,#N/A,FALSE,"Plan2"}</definedName>
    <definedName name="adsfr">{#N/A,#N/A,FALSE,"Plan1";#N/A,#N/A,FALSE,"Plan2"}</definedName>
    <definedName name="adssrgtg" localSheetId="20">{#N/A,#N/A,FALSE,"Plan1";#N/A,#N/A,FALSE,"Plan2"}</definedName>
    <definedName name="adssrgtg" localSheetId="8">{#N/A,#N/A,FALSE,"Plan1";#N/A,#N/A,FALSE,"Plan2"}</definedName>
    <definedName name="adssrgtg" localSheetId="17" hidden="1">{#N/A,#N/A,FALSE,"Plan1";#N/A,#N/A,FALSE,"Plan2"}</definedName>
    <definedName name="adssrgtg" localSheetId="3">{#N/A,#N/A,FALSE,"Plan1";#N/A,#N/A,FALSE,"Plan2"}</definedName>
    <definedName name="adssrgtg" localSheetId="11">{#N/A,#N/A,FALSE,"Plan1";#N/A,#N/A,FALSE,"Plan2"}</definedName>
    <definedName name="adssrgtg" localSheetId="6">{#N/A,#N/A,FALSE,"Plan1";#N/A,#N/A,FALSE,"Plan2"}</definedName>
    <definedName name="adssrgtg" localSheetId="5">{#N/A,#N/A,FALSE,"Plan1";#N/A,#N/A,FALSE,"Plan2"}</definedName>
    <definedName name="adssrgtg" localSheetId="16" hidden="1">{#N/A,#N/A,FALSE,"Plan1";#N/A,#N/A,FALSE,"Plan2"}</definedName>
    <definedName name="adssrgtg" localSheetId="15">{#N/A,#N/A,FALSE,"Plan1";#N/A,#N/A,FALSE,"Plan2"}</definedName>
    <definedName name="adssrgtg" localSheetId="7">{#N/A,#N/A,FALSE,"Plan1";#N/A,#N/A,FALSE,"Plan2"}</definedName>
    <definedName name="adssrgtg" localSheetId="24">{#N/A,#N/A,FALSE,"Plan1";#N/A,#N/A,FALSE,"Plan2"}</definedName>
    <definedName name="adssrgtg" localSheetId="25">{#N/A,#N/A,FALSE,"Plan1";#N/A,#N/A,FALSE,"Plan2"}</definedName>
    <definedName name="adssrgtg" localSheetId="0">{#N/A,#N/A,FALSE,"Plan1";#N/A,#N/A,FALSE,"Plan2"}</definedName>
    <definedName name="adssrgtg" localSheetId="23">{#N/A,#N/A,FALSE,"Plan1";#N/A,#N/A,FALSE,"Plan2"}</definedName>
    <definedName name="adssrgtg" localSheetId="22" hidden="1">{#N/A,#N/A,FALSE,"Plan1";#N/A,#N/A,FALSE,"Plan2"}</definedName>
    <definedName name="adssrgtg" localSheetId="19">{#N/A,#N/A,FALSE,"Plan1";#N/A,#N/A,FALSE,"Plan2"}</definedName>
    <definedName name="adssrgtg" localSheetId="18" hidden="1">{#N/A,#N/A,FALSE,"Plan1";#N/A,#N/A,FALSE,"Plan2"}</definedName>
    <definedName name="adssrgtg">{#N/A,#N/A,FALSE,"Plan1";#N/A,#N/A,FALSE,"Plan2"}</definedName>
    <definedName name="adtsetrr6t" localSheetId="20">{#N/A,#N/A,FALSE,"Plan1";#N/A,#N/A,FALSE,"Plan2"}</definedName>
    <definedName name="adtsetrr6t" localSheetId="8">{#N/A,#N/A,FALSE,"Plan1";#N/A,#N/A,FALSE,"Plan2"}</definedName>
    <definedName name="adtsetrr6t" localSheetId="17" hidden="1">{#N/A,#N/A,FALSE,"Plan1";#N/A,#N/A,FALSE,"Plan2"}</definedName>
    <definedName name="adtsetrr6t" localSheetId="3">{#N/A,#N/A,FALSE,"Plan1";#N/A,#N/A,FALSE,"Plan2"}</definedName>
    <definedName name="adtsetrr6t" localSheetId="11">{#N/A,#N/A,FALSE,"Plan1";#N/A,#N/A,FALSE,"Plan2"}</definedName>
    <definedName name="adtsetrr6t" localSheetId="6">{#N/A,#N/A,FALSE,"Plan1";#N/A,#N/A,FALSE,"Plan2"}</definedName>
    <definedName name="adtsetrr6t" localSheetId="5">{#N/A,#N/A,FALSE,"Plan1";#N/A,#N/A,FALSE,"Plan2"}</definedName>
    <definedName name="adtsetrr6t" localSheetId="16" hidden="1">{#N/A,#N/A,FALSE,"Plan1";#N/A,#N/A,FALSE,"Plan2"}</definedName>
    <definedName name="adtsetrr6t" localSheetId="15">{#N/A,#N/A,FALSE,"Plan1";#N/A,#N/A,FALSE,"Plan2"}</definedName>
    <definedName name="adtsetrr6t" localSheetId="7">{#N/A,#N/A,FALSE,"Plan1";#N/A,#N/A,FALSE,"Plan2"}</definedName>
    <definedName name="adtsetrr6t" localSheetId="24">{#N/A,#N/A,FALSE,"Plan1";#N/A,#N/A,FALSE,"Plan2"}</definedName>
    <definedName name="adtsetrr6t" localSheetId="25">{#N/A,#N/A,FALSE,"Plan1";#N/A,#N/A,FALSE,"Plan2"}</definedName>
    <definedName name="adtsetrr6t" localSheetId="0">{#N/A,#N/A,FALSE,"Plan1";#N/A,#N/A,FALSE,"Plan2"}</definedName>
    <definedName name="adtsetrr6t" localSheetId="23">{#N/A,#N/A,FALSE,"Plan1";#N/A,#N/A,FALSE,"Plan2"}</definedName>
    <definedName name="adtsetrr6t" localSheetId="22" hidden="1">{#N/A,#N/A,FALSE,"Plan1";#N/A,#N/A,FALSE,"Plan2"}</definedName>
    <definedName name="adtsetrr6t" localSheetId="19">{#N/A,#N/A,FALSE,"Plan1";#N/A,#N/A,FALSE,"Plan2"}</definedName>
    <definedName name="adtsetrr6t" localSheetId="18" hidden="1">{#N/A,#N/A,FALSE,"Plan1";#N/A,#N/A,FALSE,"Plan2"}</definedName>
    <definedName name="adtsetrr6t">{#N/A,#N/A,FALSE,"Plan1";#N/A,#N/A,FALSE,"Plan2"}</definedName>
    <definedName name="ADUCQT" localSheetId="17">#REF!</definedName>
    <definedName name="ADUCQT" localSheetId="3">#REF!</definedName>
    <definedName name="ADUCQT" localSheetId="6">#REF!</definedName>
    <definedName name="ADUCQT" localSheetId="16">#REF!</definedName>
    <definedName name="ADUCQT" localSheetId="15">#REF!</definedName>
    <definedName name="ADUCQT" localSheetId="25">#REF!</definedName>
    <definedName name="ADUCQT" localSheetId="22">#REF!</definedName>
    <definedName name="ADUCQT" localSheetId="19">#REF!</definedName>
    <definedName name="ADUCQT" localSheetId="18">#REF!</definedName>
    <definedName name="ADUCQT">#REF!</definedName>
    <definedName name="adwr" localSheetId="20">{#N/A,#N/A,FALSE,"Plan1";#N/A,#N/A,FALSE,"Plan2"}</definedName>
    <definedName name="adwr" localSheetId="8">{#N/A,#N/A,FALSE,"Plan1";#N/A,#N/A,FALSE,"Plan2"}</definedName>
    <definedName name="adwr" localSheetId="17" hidden="1">{#N/A,#N/A,FALSE,"Plan1";#N/A,#N/A,FALSE,"Plan2"}</definedName>
    <definedName name="adwr" localSheetId="3">{#N/A,#N/A,FALSE,"Plan1";#N/A,#N/A,FALSE,"Plan2"}</definedName>
    <definedName name="adwr" localSheetId="11">{#N/A,#N/A,FALSE,"Plan1";#N/A,#N/A,FALSE,"Plan2"}</definedName>
    <definedName name="adwr" localSheetId="6">{#N/A,#N/A,FALSE,"Plan1";#N/A,#N/A,FALSE,"Plan2"}</definedName>
    <definedName name="adwr" localSheetId="5">{#N/A,#N/A,FALSE,"Plan1";#N/A,#N/A,FALSE,"Plan2"}</definedName>
    <definedName name="adwr" localSheetId="16" hidden="1">{#N/A,#N/A,FALSE,"Plan1";#N/A,#N/A,FALSE,"Plan2"}</definedName>
    <definedName name="adwr" localSheetId="15">{#N/A,#N/A,FALSE,"Plan1";#N/A,#N/A,FALSE,"Plan2"}</definedName>
    <definedName name="adwr" localSheetId="7">{#N/A,#N/A,FALSE,"Plan1";#N/A,#N/A,FALSE,"Plan2"}</definedName>
    <definedName name="adwr" localSheetId="24">{#N/A,#N/A,FALSE,"Plan1";#N/A,#N/A,FALSE,"Plan2"}</definedName>
    <definedName name="adwr" localSheetId="25">{#N/A,#N/A,FALSE,"Plan1";#N/A,#N/A,FALSE,"Plan2"}</definedName>
    <definedName name="adwr" localSheetId="0">{#N/A,#N/A,FALSE,"Plan1";#N/A,#N/A,FALSE,"Plan2"}</definedName>
    <definedName name="adwr" localSheetId="23">{#N/A,#N/A,FALSE,"Plan1";#N/A,#N/A,FALSE,"Plan2"}</definedName>
    <definedName name="adwr" localSheetId="22" hidden="1">{#N/A,#N/A,FALSE,"Plan1";#N/A,#N/A,FALSE,"Plan2"}</definedName>
    <definedName name="adwr" localSheetId="19">{#N/A,#N/A,FALSE,"Plan1";#N/A,#N/A,FALSE,"Plan2"}</definedName>
    <definedName name="adwr" localSheetId="18" hidden="1">{#N/A,#N/A,FALSE,"Plan1";#N/A,#N/A,FALSE,"Plan2"}</definedName>
    <definedName name="adwr">{#N/A,#N/A,FALSE,"Plan1";#N/A,#N/A,FALSE,"Plan2"}</definedName>
    <definedName name="aeiresft" localSheetId="20">{#N/A,#N/A,FALSE,"Plan1";#N/A,#N/A,FALSE,"Plan2"}</definedName>
    <definedName name="aeiresft" localSheetId="8">{#N/A,#N/A,FALSE,"Plan1";#N/A,#N/A,FALSE,"Plan2"}</definedName>
    <definedName name="aeiresft" localSheetId="17" hidden="1">{#N/A,#N/A,FALSE,"Plan1";#N/A,#N/A,FALSE,"Plan2"}</definedName>
    <definedName name="aeiresft" localSheetId="3">{#N/A,#N/A,FALSE,"Plan1";#N/A,#N/A,FALSE,"Plan2"}</definedName>
    <definedName name="aeiresft" localSheetId="11">{#N/A,#N/A,FALSE,"Plan1";#N/A,#N/A,FALSE,"Plan2"}</definedName>
    <definedName name="aeiresft" localSheetId="6">{#N/A,#N/A,FALSE,"Plan1";#N/A,#N/A,FALSE,"Plan2"}</definedName>
    <definedName name="aeiresft" localSheetId="5">{#N/A,#N/A,FALSE,"Plan1";#N/A,#N/A,FALSE,"Plan2"}</definedName>
    <definedName name="aeiresft" localSheetId="16" hidden="1">{#N/A,#N/A,FALSE,"Plan1";#N/A,#N/A,FALSE,"Plan2"}</definedName>
    <definedName name="aeiresft" localSheetId="15">{#N/A,#N/A,FALSE,"Plan1";#N/A,#N/A,FALSE,"Plan2"}</definedName>
    <definedName name="aeiresft" localSheetId="7">{#N/A,#N/A,FALSE,"Plan1";#N/A,#N/A,FALSE,"Plan2"}</definedName>
    <definedName name="aeiresft" localSheetId="24">{#N/A,#N/A,FALSE,"Plan1";#N/A,#N/A,FALSE,"Plan2"}</definedName>
    <definedName name="aeiresft" localSheetId="25">{#N/A,#N/A,FALSE,"Plan1";#N/A,#N/A,FALSE,"Plan2"}</definedName>
    <definedName name="aeiresft" localSheetId="0">{#N/A,#N/A,FALSE,"Plan1";#N/A,#N/A,FALSE,"Plan2"}</definedName>
    <definedName name="aeiresft" localSheetId="23">{#N/A,#N/A,FALSE,"Plan1";#N/A,#N/A,FALSE,"Plan2"}</definedName>
    <definedName name="aeiresft" localSheetId="22" hidden="1">{#N/A,#N/A,FALSE,"Plan1";#N/A,#N/A,FALSE,"Plan2"}</definedName>
    <definedName name="aeiresft" localSheetId="19">{#N/A,#N/A,FALSE,"Plan1";#N/A,#N/A,FALSE,"Plan2"}</definedName>
    <definedName name="aeiresft" localSheetId="18" hidden="1">{#N/A,#N/A,FALSE,"Plan1";#N/A,#N/A,FALSE,"Plan2"}</definedName>
    <definedName name="aeiresft">{#N/A,#N/A,FALSE,"Plan1";#N/A,#N/A,FALSE,"Plan2"}</definedName>
    <definedName name="aEL3QE" localSheetId="20">{#N/A,#N/A,FALSE,"Plan1";#N/A,#N/A,FALSE,"Plan2"}</definedName>
    <definedName name="aEL3QE" localSheetId="8">{#N/A,#N/A,FALSE,"Plan1";#N/A,#N/A,FALSE,"Plan2"}</definedName>
    <definedName name="aEL3QE" localSheetId="17" hidden="1">{#N/A,#N/A,FALSE,"Plan1";#N/A,#N/A,FALSE,"Plan2"}</definedName>
    <definedName name="aEL3QE" localSheetId="3">{#N/A,#N/A,FALSE,"Plan1";#N/A,#N/A,FALSE,"Plan2"}</definedName>
    <definedName name="aEL3QE" localSheetId="11">{#N/A,#N/A,FALSE,"Plan1";#N/A,#N/A,FALSE,"Plan2"}</definedName>
    <definedName name="aEL3QE" localSheetId="6">{#N/A,#N/A,FALSE,"Plan1";#N/A,#N/A,FALSE,"Plan2"}</definedName>
    <definedName name="aEL3QE" localSheetId="5">{#N/A,#N/A,FALSE,"Plan1";#N/A,#N/A,FALSE,"Plan2"}</definedName>
    <definedName name="aEL3QE" localSheetId="16" hidden="1">{#N/A,#N/A,FALSE,"Plan1";#N/A,#N/A,FALSE,"Plan2"}</definedName>
    <definedName name="aEL3QE" localSheetId="15">{#N/A,#N/A,FALSE,"Plan1";#N/A,#N/A,FALSE,"Plan2"}</definedName>
    <definedName name="aEL3QE" localSheetId="7">{#N/A,#N/A,FALSE,"Plan1";#N/A,#N/A,FALSE,"Plan2"}</definedName>
    <definedName name="aEL3QE" localSheetId="24">{#N/A,#N/A,FALSE,"Plan1";#N/A,#N/A,FALSE,"Plan2"}</definedName>
    <definedName name="aEL3QE" localSheetId="25">{#N/A,#N/A,FALSE,"Plan1";#N/A,#N/A,FALSE,"Plan2"}</definedName>
    <definedName name="aEL3QE" localSheetId="0">{#N/A,#N/A,FALSE,"Plan1";#N/A,#N/A,FALSE,"Plan2"}</definedName>
    <definedName name="aEL3QE" localSheetId="23">{#N/A,#N/A,FALSE,"Plan1";#N/A,#N/A,FALSE,"Plan2"}</definedName>
    <definedName name="aEL3QE" localSheetId="22" hidden="1">{#N/A,#N/A,FALSE,"Plan1";#N/A,#N/A,FALSE,"Plan2"}</definedName>
    <definedName name="aEL3QE" localSheetId="19">{#N/A,#N/A,FALSE,"Plan1";#N/A,#N/A,FALSE,"Plan2"}</definedName>
    <definedName name="aEL3QE" localSheetId="18" hidden="1">{#N/A,#N/A,FALSE,"Plan1";#N/A,#N/A,FALSE,"Plan2"}</definedName>
    <definedName name="aEL3QE">{#N/A,#N/A,FALSE,"Plan1";#N/A,#N/A,FALSE,"Plan2"}</definedName>
    <definedName name="afeasfre" localSheetId="20">{#N/A,#N/A,FALSE,"Plan1";#N/A,#N/A,FALSE,"Plan2"}</definedName>
    <definedName name="afeasfre" localSheetId="8">{#N/A,#N/A,FALSE,"Plan1";#N/A,#N/A,FALSE,"Plan2"}</definedName>
    <definedName name="afeasfre" localSheetId="17" hidden="1">{#N/A,#N/A,FALSE,"Plan1";#N/A,#N/A,FALSE,"Plan2"}</definedName>
    <definedName name="afeasfre" localSheetId="3">{#N/A,#N/A,FALSE,"Plan1";#N/A,#N/A,FALSE,"Plan2"}</definedName>
    <definedName name="afeasfre" localSheetId="11">{#N/A,#N/A,FALSE,"Plan1";#N/A,#N/A,FALSE,"Plan2"}</definedName>
    <definedName name="afeasfre" localSheetId="6">{#N/A,#N/A,FALSE,"Plan1";#N/A,#N/A,FALSE,"Plan2"}</definedName>
    <definedName name="afeasfre" localSheetId="5">{#N/A,#N/A,FALSE,"Plan1";#N/A,#N/A,FALSE,"Plan2"}</definedName>
    <definedName name="afeasfre" localSheetId="16" hidden="1">{#N/A,#N/A,FALSE,"Plan1";#N/A,#N/A,FALSE,"Plan2"}</definedName>
    <definedName name="afeasfre" localSheetId="15">{#N/A,#N/A,FALSE,"Plan1";#N/A,#N/A,FALSE,"Plan2"}</definedName>
    <definedName name="afeasfre" localSheetId="7">{#N/A,#N/A,FALSE,"Plan1";#N/A,#N/A,FALSE,"Plan2"}</definedName>
    <definedName name="afeasfre" localSheetId="24">{#N/A,#N/A,FALSE,"Plan1";#N/A,#N/A,FALSE,"Plan2"}</definedName>
    <definedName name="afeasfre" localSheetId="25">{#N/A,#N/A,FALSE,"Plan1";#N/A,#N/A,FALSE,"Plan2"}</definedName>
    <definedName name="afeasfre" localSheetId="0">{#N/A,#N/A,FALSE,"Plan1";#N/A,#N/A,FALSE,"Plan2"}</definedName>
    <definedName name="afeasfre" localSheetId="23">{#N/A,#N/A,FALSE,"Plan1";#N/A,#N/A,FALSE,"Plan2"}</definedName>
    <definedName name="afeasfre" localSheetId="22" hidden="1">{#N/A,#N/A,FALSE,"Plan1";#N/A,#N/A,FALSE,"Plan2"}</definedName>
    <definedName name="afeasfre" localSheetId="19">{#N/A,#N/A,FALSE,"Plan1";#N/A,#N/A,FALSE,"Plan2"}</definedName>
    <definedName name="afeasfre" localSheetId="18" hidden="1">{#N/A,#N/A,FALSE,"Plan1";#N/A,#N/A,FALSE,"Plan2"}</definedName>
    <definedName name="afeasfre">{#N/A,#N/A,FALSE,"Plan1";#N/A,#N/A,FALSE,"Plan2"}</definedName>
    <definedName name="agdsf" localSheetId="17" hidden="1">#REF!</definedName>
    <definedName name="agdsf" localSheetId="3">#REF!</definedName>
    <definedName name="agdsf" localSheetId="6">#REF!</definedName>
    <definedName name="agdsf" localSheetId="16" hidden="1">#REF!</definedName>
    <definedName name="agdsf" localSheetId="25">#REF!</definedName>
    <definedName name="agdsf" localSheetId="0">#REF!</definedName>
    <definedName name="agdsf" localSheetId="22" hidden="1">#REF!</definedName>
    <definedName name="agdsf" localSheetId="19">#REF!</definedName>
    <definedName name="agdsf" localSheetId="18" hidden="1">#REF!</definedName>
    <definedName name="agdsf">#REF!</definedName>
    <definedName name="ago17RJ" localSheetId="17">#REF!</definedName>
    <definedName name="ago17RJ" localSheetId="3">#REF!</definedName>
    <definedName name="ago17RJ" localSheetId="6">#REF!</definedName>
    <definedName name="ago17RJ" localSheetId="16">#REF!</definedName>
    <definedName name="ago17RJ" localSheetId="25">#REF!</definedName>
    <definedName name="ago17RJ" localSheetId="22">#REF!</definedName>
    <definedName name="ago17RJ" localSheetId="19">#REF!</definedName>
    <definedName name="ago17RJ" localSheetId="18">#REF!</definedName>
    <definedName name="ago17RJ">#REF!</definedName>
    <definedName name="AGOSTO" localSheetId="17">#REF!</definedName>
    <definedName name="AGOSTO" localSheetId="3">#REF!</definedName>
    <definedName name="AGOSTO" localSheetId="6">#REF!</definedName>
    <definedName name="AGOSTO" localSheetId="16">#REF!</definedName>
    <definedName name="AGOSTO" localSheetId="25">#REF!</definedName>
    <definedName name="AGOSTO" localSheetId="22">#REF!</definedName>
    <definedName name="AGOSTO" localSheetId="19">#REF!</definedName>
    <definedName name="AGOSTO" localSheetId="18">#REF!</definedName>
    <definedName name="AGOSTO">#REF!</definedName>
    <definedName name="agua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0">{#N/A,#N/A,FALSE,"CCTV"}</definedName>
    <definedName name="AH" localSheetId="8">{#N/A,#N/A,FALSE,"CCTV"}</definedName>
    <definedName name="AH" localSheetId="17" hidden="1">{#N/A,#N/A,FALSE,"CCTV"}</definedName>
    <definedName name="AH" localSheetId="3">{#N/A,#N/A,FALSE,"CCTV"}</definedName>
    <definedName name="AH" localSheetId="11">{#N/A,#N/A,FALSE,"CCTV"}</definedName>
    <definedName name="AH" localSheetId="6">{#N/A,#N/A,FALSE,"CCTV"}</definedName>
    <definedName name="AH" localSheetId="5">{#N/A,#N/A,FALSE,"CCTV"}</definedName>
    <definedName name="AH" localSheetId="16" hidden="1">{#N/A,#N/A,FALSE,"CCTV"}</definedName>
    <definedName name="AH" localSheetId="15">{#N/A,#N/A,FALSE,"CCTV"}</definedName>
    <definedName name="AH" localSheetId="7">{#N/A,#N/A,FALSE,"CCTV"}</definedName>
    <definedName name="AH" localSheetId="24">{#N/A,#N/A,FALSE,"CCTV"}</definedName>
    <definedName name="AH" localSheetId="25">{#N/A,#N/A,FALSE,"CCTV"}</definedName>
    <definedName name="AH" localSheetId="0">{#N/A,#N/A,FALSE,"CCTV"}</definedName>
    <definedName name="AH" localSheetId="23">{#N/A,#N/A,FALSE,"CCTV"}</definedName>
    <definedName name="AH" localSheetId="22" hidden="1">{#N/A,#N/A,FALSE,"CCTV"}</definedName>
    <definedName name="AH" localSheetId="19">{#N/A,#N/A,FALSE,"CCTV"}</definedName>
    <definedName name="AH" localSheetId="18" hidden="1">{#N/A,#N/A,FALSE,"CCTV"}</definedName>
    <definedName name="AH">{#N/A,#N/A,FALSE,"CCTV"}</definedName>
    <definedName name="AITEM" localSheetId="17">#REF!</definedName>
    <definedName name="AITEM" localSheetId="3">#REF!</definedName>
    <definedName name="AITEM" localSheetId="6">#REF!</definedName>
    <definedName name="AITEM" localSheetId="16">#REF!</definedName>
    <definedName name="AITEM" localSheetId="15">#REF!</definedName>
    <definedName name="AITEM" localSheetId="25">#REF!</definedName>
    <definedName name="AITEM" localSheetId="22">#REF!</definedName>
    <definedName name="AITEM" localSheetId="19">#REF!</definedName>
    <definedName name="AITEM" localSheetId="18">#REF!</definedName>
    <definedName name="AITEM">#REF!</definedName>
    <definedName name="Ajudante_Geral" localSheetId="17">#REF!</definedName>
    <definedName name="Ajudante_Geral" localSheetId="3">#REF!</definedName>
    <definedName name="Ajudante_Geral" localSheetId="6">#REF!</definedName>
    <definedName name="Ajudante_Geral" localSheetId="16">#REF!</definedName>
    <definedName name="Ajudante_Geral" localSheetId="25">#REF!</definedName>
    <definedName name="Ajudante_Geral" localSheetId="22">#REF!</definedName>
    <definedName name="Ajudante_Geral" localSheetId="19">#REF!</definedName>
    <definedName name="Ajudante_Geral" localSheetId="18">#REF!</definedName>
    <definedName name="Ajudante_Geral">#REF!</definedName>
    <definedName name="ajudante_mes" localSheetId="17">#REF!</definedName>
    <definedName name="ajudante_mes" localSheetId="3">#REF!</definedName>
    <definedName name="ajudante_mes" localSheetId="6">#REF!</definedName>
    <definedName name="ajudante_mes" localSheetId="16">#REF!</definedName>
    <definedName name="ajudante_mes" localSheetId="25">#REF!</definedName>
    <definedName name="ajudante_mes" localSheetId="22">#REF!</definedName>
    <definedName name="ajudante_mes" localSheetId="19">#REF!</definedName>
    <definedName name="ajudante_mes" localSheetId="18">#REF!</definedName>
    <definedName name="ajudante_mes">#REF!</definedName>
    <definedName name="AL" localSheetId="3">#REF!</definedName>
    <definedName name="AL" localSheetId="6">#REF!</definedName>
    <definedName name="AL" localSheetId="25">#REF!</definedName>
    <definedName name="AL">#REF!</definedName>
    <definedName name="ALTADUC" localSheetId="3">#REF!</definedName>
    <definedName name="ALTADUC" localSheetId="6">#REF!</definedName>
    <definedName name="ALTADUC" localSheetId="25">#REF!</definedName>
    <definedName name="ALTADUC">#REF!</definedName>
    <definedName name="ALTBOMB" localSheetId="3">#REF!</definedName>
    <definedName name="ALTBOMB" localSheetId="6">#REF!</definedName>
    <definedName name="ALTBOMB" localSheetId="25">#REF!</definedName>
    <definedName name="ALTBOMB">#REF!</definedName>
    <definedName name="ALTCAP" localSheetId="3">#REF!</definedName>
    <definedName name="ALTCAP" localSheetId="6">#REF!</definedName>
    <definedName name="ALTCAP" localSheetId="25">#REF!</definedName>
    <definedName name="ALTCAP">#REF!</definedName>
    <definedName name="ALTDER" localSheetId="3">#REF!</definedName>
    <definedName name="ALTDER" localSheetId="6">#REF!</definedName>
    <definedName name="ALTDER" localSheetId="25">#REF!</definedName>
    <definedName name="ALTDER">#REF!</definedName>
    <definedName name="ALTEQUIP" localSheetId="3">#REF!</definedName>
    <definedName name="ALTEQUIP" localSheetId="6">#REF!</definedName>
    <definedName name="ALTEQUIP" localSheetId="25">#REF!</definedName>
    <definedName name="ALTEQUIP">#REF!</definedName>
    <definedName name="ALTIEQP" localSheetId="3">#REF!</definedName>
    <definedName name="ALTIEQP" localSheetId="6">#REF!</definedName>
    <definedName name="ALTIEQP" localSheetId="25">#REF!</definedName>
    <definedName name="ALTIEQP">#REF!</definedName>
    <definedName name="ALTMUR" localSheetId="3">#REF!</definedName>
    <definedName name="ALTMUR" localSheetId="6">#REF!</definedName>
    <definedName name="ALTMUR" localSheetId="25">#REF!</definedName>
    <definedName name="ALTMUR">#REF!</definedName>
    <definedName name="ALTRES10" localSheetId="3">#REF!</definedName>
    <definedName name="ALTRES10" localSheetId="6">#REF!</definedName>
    <definedName name="ALTRES10" localSheetId="25">#REF!</definedName>
    <definedName name="ALTRES10">#REF!</definedName>
    <definedName name="ALTRES15" localSheetId="3">#REF!</definedName>
    <definedName name="ALTRES15" localSheetId="6">#REF!</definedName>
    <definedName name="ALTRES15" localSheetId="25">#REF!</definedName>
    <definedName name="ALTRES15">#REF!</definedName>
    <definedName name="ALTRES20" localSheetId="3">#REF!</definedName>
    <definedName name="ALTRES20" localSheetId="6">#REF!</definedName>
    <definedName name="ALTRES20" localSheetId="25">#REF!</definedName>
    <definedName name="ALTRES20">#REF!</definedName>
    <definedName name="ALTTRANS" localSheetId="3">#REF!</definedName>
    <definedName name="ALTTRANS" localSheetId="6">#REF!</definedName>
    <definedName name="ALTTRANS" localSheetId="25">#REF!</definedName>
    <definedName name="ALTTRANS">#REF!</definedName>
    <definedName name="ALUMÍNIO_2" localSheetId="3">#REF!</definedName>
    <definedName name="ALUMÍNIO_2" localSheetId="6">#REF!</definedName>
    <definedName name="ALUMÍNIO_2" localSheetId="25">#REF!</definedName>
    <definedName name="ALUMÍNIO_2">#REF!</definedName>
    <definedName name="angelo" localSheetId="20">#REF!</definedName>
    <definedName name="angelo" localSheetId="17">#REF!</definedName>
    <definedName name="angelo" localSheetId="3">#REF!</definedName>
    <definedName name="angelo" localSheetId="1">#REF!</definedName>
    <definedName name="angelo" localSheetId="6">#REF!</definedName>
    <definedName name="angelo" localSheetId="16">#REF!</definedName>
    <definedName name="angelo" localSheetId="15">#REF!</definedName>
    <definedName name="angelo" localSheetId="24">#REF!</definedName>
    <definedName name="angelo" localSheetId="25">#REF!</definedName>
    <definedName name="angelo" localSheetId="0">#REF!</definedName>
    <definedName name="angelo" localSheetId="23">#REF!</definedName>
    <definedName name="angelo" localSheetId="19">#REF!</definedName>
    <definedName name="angelo" localSheetId="18">#REF!</definedName>
    <definedName name="angelo">#REF!</definedName>
    <definedName name="anscount" localSheetId="8">1</definedName>
    <definedName name="anscount" localSheetId="3">1</definedName>
    <definedName name="anscount" localSheetId="11">1</definedName>
    <definedName name="anscount" localSheetId="6">3</definedName>
    <definedName name="anscount" localSheetId="7">1</definedName>
    <definedName name="anscount" localSheetId="25">1</definedName>
    <definedName name="anscount" localSheetId="0">3</definedName>
    <definedName name="anscount">3</definedName>
    <definedName name="AQE" localSheetId="20">{"'장비'!$A$3:$M$12"}</definedName>
    <definedName name="AQE" localSheetId="8">{"'장비'!$A$3:$M$12"}</definedName>
    <definedName name="AQE" localSheetId="17" hidden="1">{"'장비'!$A$3:$M$12"}</definedName>
    <definedName name="AQE" localSheetId="3">{"'장비'!$A$3:$M$12"}</definedName>
    <definedName name="AQE" localSheetId="11">{"'장비'!$A$3:$M$12"}</definedName>
    <definedName name="AQE" localSheetId="6">{"'장비'!$A$3:$M$12"}</definedName>
    <definedName name="AQE" localSheetId="5">{"'장비'!$A$3:$M$12"}</definedName>
    <definedName name="AQE" localSheetId="16" hidden="1">{"'장비'!$A$3:$M$12"}</definedName>
    <definedName name="AQE" localSheetId="15">{"'장비'!$A$3:$M$12"}</definedName>
    <definedName name="AQE" localSheetId="7">{"'장비'!$A$3:$M$12"}</definedName>
    <definedName name="AQE" localSheetId="24">{"'장비'!$A$3:$M$12"}</definedName>
    <definedName name="AQE" localSheetId="25">{"'장비'!$A$3:$M$12"}</definedName>
    <definedName name="AQE" localSheetId="0">{"'장비'!$A$3:$M$12"}</definedName>
    <definedName name="AQE" localSheetId="23">{"'장비'!$A$3:$M$12"}</definedName>
    <definedName name="AQE" localSheetId="22" hidden="1">{"'장비'!$A$3:$M$12"}</definedName>
    <definedName name="AQE" localSheetId="19">{"'장비'!$A$3:$M$12"}</definedName>
    <definedName name="AQE" localSheetId="18" hidden="1">{"'장비'!$A$3:$M$12"}</definedName>
    <definedName name="AQE">{"'장비'!$A$3:$M$12"}</definedName>
    <definedName name="AQTEMP1" localSheetId="3">#REF!</definedName>
    <definedName name="AQTEMP1" localSheetId="6">#REF!</definedName>
    <definedName name="AQTEMP1" localSheetId="25">#REF!</definedName>
    <definedName name="AQTEMP1">#REF!</definedName>
    <definedName name="AQTEMP2" localSheetId="3">#REF!</definedName>
    <definedName name="AQTEMP2" localSheetId="6">#REF!</definedName>
    <definedName name="AQTEMP2" localSheetId="25">#REF!</definedName>
    <definedName name="AQTEMP2">#REF!</definedName>
    <definedName name="ArComprimido" localSheetId="20">{"'Estimativa de Lançamento-JAN'!$A$1:$AI$85"}</definedName>
    <definedName name="ArComprimido" localSheetId="8">{"'Estimativa de Lançamento-JAN'!$A$1:$AI$85"}</definedName>
    <definedName name="ArComprimido" localSheetId="17" hidden="1">{"'Estimativa de Lançamento-JAN'!$A$1:$AI$85"}</definedName>
    <definedName name="ArComprimido" localSheetId="3">{"'Estimativa de Lançamento-JAN'!$A$1:$AI$85"}</definedName>
    <definedName name="ArComprimido" localSheetId="11">{"'Estimativa de Lançamento-JAN'!$A$1:$AI$85"}</definedName>
    <definedName name="ArComprimido" localSheetId="6">{"'Estimativa de Lançamento-JAN'!$A$1:$AI$85"}</definedName>
    <definedName name="ArComprimido" localSheetId="5">{"'Estimativa de Lançamento-JAN'!$A$1:$AI$85"}</definedName>
    <definedName name="ArComprimido" localSheetId="16" hidden="1">{"'Estimativa de Lançamento-JAN'!$A$1:$AI$85"}</definedName>
    <definedName name="ArComprimido" localSheetId="15">{"'Estimativa de Lançamento-JAN'!$A$1:$AI$85"}</definedName>
    <definedName name="ArComprimido" localSheetId="7">{"'Estimativa de Lançamento-JAN'!$A$1:$AI$85"}</definedName>
    <definedName name="ArComprimido" localSheetId="24">{"'Estimativa de Lançamento-JAN'!$A$1:$AI$85"}</definedName>
    <definedName name="ArComprimido" localSheetId="25">{"'Estimativa de Lançamento-JAN'!$A$1:$AI$85"}</definedName>
    <definedName name="ArComprimido" localSheetId="0">{"'Estimativa de Lançamento-JAN'!$A$1:$AI$85"}</definedName>
    <definedName name="ArComprimido" localSheetId="23">{"'Estimativa de Lançamento-JAN'!$A$1:$AI$85"}</definedName>
    <definedName name="ArComprimido" localSheetId="22" hidden="1">{"'Estimativa de Lançamento-JAN'!$A$1:$AI$85"}</definedName>
    <definedName name="ArComprimido" localSheetId="19">{"'Estimativa de Lançamento-JAN'!$A$1:$AI$85"}</definedName>
    <definedName name="ArComprimido" localSheetId="18" hidden="1">{"'Estimativa de Lançamento-JAN'!$A$1:$AI$85"}</definedName>
    <definedName name="ArComprimido">{"'Estimativa de Lançamento-JAN'!$A$1:$AI$85"}</definedName>
    <definedName name="area" localSheetId="20">{#N/A,#N/A,FALSE,"Plan1";#N/A,#N/A,FALSE,"Plan2"}</definedName>
    <definedName name="area" localSheetId="8">#REF!</definedName>
    <definedName name="area" localSheetId="17">#REF!</definedName>
    <definedName name="area" localSheetId="3">{#N/A,#N/A,FALSE,"Plan1";#N/A,#N/A,FALSE,"Plan2"}</definedName>
    <definedName name="area" localSheetId="11">#REF!</definedName>
    <definedName name="area" localSheetId="6">{#N/A,#N/A,FALSE,"Plan1";#N/A,#N/A,FALSE,"Plan2"}</definedName>
    <definedName name="area" localSheetId="5">{#N/A,#N/A,FALSE,"Plan1";#N/A,#N/A,FALSE,"Plan2"}</definedName>
    <definedName name="area" localSheetId="16">#REF!</definedName>
    <definedName name="area" localSheetId="15">#REF!</definedName>
    <definedName name="area" localSheetId="7">#REF!</definedName>
    <definedName name="area" localSheetId="24">{#N/A,#N/A,FALSE,"Plan1";#N/A,#N/A,FALSE,"Plan2"}</definedName>
    <definedName name="area" localSheetId="25">#REF!</definedName>
    <definedName name="area" localSheetId="0">{#N/A,#N/A,FALSE,"Plan1";#N/A,#N/A,FALSE,"Plan2"}</definedName>
    <definedName name="area" localSheetId="23">{#N/A,#N/A,FALSE,"Plan1";#N/A,#N/A,FALSE,"Plan2"}</definedName>
    <definedName name="area" localSheetId="22" hidden="1">{#N/A,#N/A,FALSE,"Plan1";#N/A,#N/A,FALSE,"Plan2"}</definedName>
    <definedName name="area" localSheetId="19">#REF!</definedName>
    <definedName name="area" localSheetId="14">#REF!</definedName>
    <definedName name="area" localSheetId="18">#REF!</definedName>
    <definedName name="area">{#N/A,#N/A,FALSE,"Plan1";#N/A,#N/A,FALSE,"Plan2"}</definedName>
    <definedName name="área" localSheetId="17">#REF!</definedName>
    <definedName name="área" localSheetId="3">#REF!</definedName>
    <definedName name="área" localSheetId="11">#REF!</definedName>
    <definedName name="área" localSheetId="6">#REF!</definedName>
    <definedName name="área" localSheetId="16">#REF!</definedName>
    <definedName name="área" localSheetId="25">#REF!</definedName>
    <definedName name="área" localSheetId="22">#REF!</definedName>
    <definedName name="área" localSheetId="19">#REF!</definedName>
    <definedName name="área" localSheetId="18">#REF!</definedName>
    <definedName name="área">#REF!</definedName>
    <definedName name="Área_Construída" localSheetId="17">#REF!</definedName>
    <definedName name="Área_Construída" localSheetId="3">#REF!</definedName>
    <definedName name="Área_Construída" localSheetId="6">#REF!</definedName>
    <definedName name="Área_Construída" localSheetId="16">#REF!</definedName>
    <definedName name="Área_Construída" localSheetId="25">#REF!</definedName>
    <definedName name="Área_Construída" localSheetId="0">#REF!</definedName>
    <definedName name="Área_Construída" localSheetId="22">#REF!</definedName>
    <definedName name="Área_Construída" localSheetId="19">#REF!</definedName>
    <definedName name="Área_Construída" localSheetId="18">#REF!</definedName>
    <definedName name="Área_Construída">#REF!</definedName>
    <definedName name="_xlnm.Extract" localSheetId="22">PORTÕES!#REF!</definedName>
    <definedName name="_xlnm.Print_Area" localSheetId="17">ELÉTRICA!$A$1:$P$129</definedName>
    <definedName name="_xlnm.Print_Area" localSheetId="16">HIDROSSANITÁRIO!$A$1:$Z$135</definedName>
    <definedName name="_xlnm.Print_Area" localSheetId="22">#REF!</definedName>
    <definedName name="_xlnm.Print_Area" localSheetId="18">Telefone!$A$1:$AA$44</definedName>
    <definedName name="_xlnm.Print_Area">#REF!</definedName>
    <definedName name="Área_impressão_IM" localSheetId="17">#REF!</definedName>
    <definedName name="Área_impressão_IM" localSheetId="3">#REF!</definedName>
    <definedName name="Área_impressão_IM" localSheetId="6">#REF!</definedName>
    <definedName name="Área_impressão_IM" localSheetId="16">#REF!</definedName>
    <definedName name="Área_impressão_IM" localSheetId="25">#REF!</definedName>
    <definedName name="Área_impressão_IM" localSheetId="22">#REF!</definedName>
    <definedName name="Área_impressão_IM" localSheetId="19">#REF!</definedName>
    <definedName name="Área_impressão_IM" localSheetId="18">#REF!</definedName>
    <definedName name="Área_impressão_IM">#REF!</definedName>
    <definedName name="Área_Privativa" localSheetId="17">#REF!</definedName>
    <definedName name="Área_Privativa" localSheetId="3">#REF!</definedName>
    <definedName name="Área_Privativa" localSheetId="6">#REF!</definedName>
    <definedName name="Área_Privativa" localSheetId="16">#REF!</definedName>
    <definedName name="Área_Privativa" localSheetId="25">#REF!</definedName>
    <definedName name="Área_Privativa" localSheetId="0">#REF!</definedName>
    <definedName name="Área_Privativa" localSheetId="22">#REF!</definedName>
    <definedName name="Área_Privativa" localSheetId="18">#REF!</definedName>
    <definedName name="Área_Privativa">#REF!</definedName>
    <definedName name="Área_Terreno" localSheetId="3">#REF!</definedName>
    <definedName name="Área_Terreno" localSheetId="6">#REF!</definedName>
    <definedName name="Área_Terreno" localSheetId="25">#REF!</definedName>
    <definedName name="Área_Terreno" localSheetId="0">#REF!</definedName>
    <definedName name="Área_Terreno">#REF!</definedName>
    <definedName name="area1" localSheetId="3">#REF!</definedName>
    <definedName name="area1" localSheetId="6">#REF!</definedName>
    <definedName name="area1" localSheetId="25">#REF!</definedName>
    <definedName name="area1">#REF!</definedName>
    <definedName name="Areaimpresso" localSheetId="17">#REF!</definedName>
    <definedName name="Areaimpresso" localSheetId="3">#REF!</definedName>
    <definedName name="Areaimpresso" localSheetId="6">#REF!</definedName>
    <definedName name="Areaimpresso" localSheetId="16">#REF!</definedName>
    <definedName name="Areaimpresso" localSheetId="15">#REF!</definedName>
    <definedName name="Areaimpresso" localSheetId="25">#REF!</definedName>
    <definedName name="Areaimpresso" localSheetId="0">#REF!</definedName>
    <definedName name="Areaimpresso" localSheetId="19">#REF!</definedName>
    <definedName name="Areaimpresso" localSheetId="18">#REF!</definedName>
    <definedName name="Areaimpresso">#REF!</definedName>
    <definedName name="ARM" localSheetId="3">#REF!</definedName>
    <definedName name="ARM" localSheetId="6">#REF!</definedName>
    <definedName name="ARM" localSheetId="25">#REF!</definedName>
    <definedName name="ARM">#REF!</definedName>
    <definedName name="ARMABLOCOS" localSheetId="3">#REF!</definedName>
    <definedName name="ARMABLOCOS" localSheetId="6">#REF!</definedName>
    <definedName name="ARMABLOCOS" localSheetId="25">#REF!</definedName>
    <definedName name="ARMABLOCOS">#REF!</definedName>
    <definedName name="ARMAÇÃO" localSheetId="3">#REF!</definedName>
    <definedName name="ARMAÇÃO" localSheetId="6">#REF!</definedName>
    <definedName name="ARMAÇÃO" localSheetId="25">#REF!</definedName>
    <definedName name="ARMAÇÃO">#REF!</definedName>
    <definedName name="ARQ" localSheetId="3">#REF!</definedName>
    <definedName name="ARQ" localSheetId="6">#REF!</definedName>
    <definedName name="ARQ" localSheetId="25">#REF!</definedName>
    <definedName name="ARQ">#REF!</definedName>
    <definedName name="ARQERR" localSheetId="3">#REF!</definedName>
    <definedName name="ARQERR" localSheetId="6">#REF!</definedName>
    <definedName name="ARQERR" localSheetId="25">#REF!</definedName>
    <definedName name="ARQERR">#REF!</definedName>
    <definedName name="ARQPLAN" localSheetId="3">#REF!</definedName>
    <definedName name="ARQPLAN" localSheetId="6">#REF!</definedName>
    <definedName name="ARQPLAN" localSheetId="25">#REF!</definedName>
    <definedName name="ARQPLAN">#REF!</definedName>
    <definedName name="ARQT" localSheetId="3">#REF!</definedName>
    <definedName name="ARQT" localSheetId="6">#REF!</definedName>
    <definedName name="ARQT" localSheetId="25">#REF!</definedName>
    <definedName name="ARQT">#REF!</definedName>
    <definedName name="ARQTEMP" localSheetId="3">#REF!</definedName>
    <definedName name="ARQTEMP" localSheetId="6">#REF!</definedName>
    <definedName name="ARQTEMP" localSheetId="25">#REF!</definedName>
    <definedName name="ARQTEMP">#REF!</definedName>
    <definedName name="ARQTXT" localSheetId="3">#REF!</definedName>
    <definedName name="ARQTXT" localSheetId="6">#REF!</definedName>
    <definedName name="ARQTXT" localSheetId="25">#REF!</definedName>
    <definedName name="ARQTXT">#REF!</definedName>
    <definedName name="ARTEMP" localSheetId="3">#REF!</definedName>
    <definedName name="ARTEMP" localSheetId="6">#REF!</definedName>
    <definedName name="ARTEMP" localSheetId="25">#REF!</definedName>
    <definedName name="ARTEMP">#REF!</definedName>
    <definedName name="AS" localSheetId="3">#REF!</definedName>
    <definedName name="AS" localSheetId="6">#REF!</definedName>
    <definedName name="AS" localSheetId="25">#REF!</definedName>
    <definedName name="AS">#REF!</definedName>
    <definedName name="AS2DocOpenMode">"AS2DocumentBrowse"</definedName>
    <definedName name="asawe3" localSheetId="20">{#N/A,#N/A,FALSE,"Plan1";#N/A,#N/A,FALSE,"Plan2"}</definedName>
    <definedName name="asawe3" localSheetId="8">{#N/A,#N/A,FALSE,"Plan1";#N/A,#N/A,FALSE,"Plan2"}</definedName>
    <definedName name="asawe3" localSheetId="17" hidden="1">{#N/A,#N/A,FALSE,"Plan1";#N/A,#N/A,FALSE,"Plan2"}</definedName>
    <definedName name="asawe3" localSheetId="3">{#N/A,#N/A,FALSE,"Plan1";#N/A,#N/A,FALSE,"Plan2"}</definedName>
    <definedName name="asawe3" localSheetId="11">{#N/A,#N/A,FALSE,"Plan1";#N/A,#N/A,FALSE,"Plan2"}</definedName>
    <definedName name="asawe3" localSheetId="6">{#N/A,#N/A,FALSE,"Plan1";#N/A,#N/A,FALSE,"Plan2"}</definedName>
    <definedName name="asawe3" localSheetId="5">{#N/A,#N/A,FALSE,"Plan1";#N/A,#N/A,FALSE,"Plan2"}</definedName>
    <definedName name="asawe3" localSheetId="16" hidden="1">{#N/A,#N/A,FALSE,"Plan1";#N/A,#N/A,FALSE,"Plan2"}</definedName>
    <definedName name="asawe3" localSheetId="15">{#N/A,#N/A,FALSE,"Plan1";#N/A,#N/A,FALSE,"Plan2"}</definedName>
    <definedName name="asawe3" localSheetId="7">{#N/A,#N/A,FALSE,"Plan1";#N/A,#N/A,FALSE,"Plan2"}</definedName>
    <definedName name="asawe3" localSheetId="24">{#N/A,#N/A,FALSE,"Plan1";#N/A,#N/A,FALSE,"Plan2"}</definedName>
    <definedName name="asawe3" localSheetId="25">{#N/A,#N/A,FALSE,"Plan1";#N/A,#N/A,FALSE,"Plan2"}</definedName>
    <definedName name="asawe3" localSheetId="0">{#N/A,#N/A,FALSE,"Plan1";#N/A,#N/A,FALSE,"Plan2"}</definedName>
    <definedName name="asawe3" localSheetId="23">{#N/A,#N/A,FALSE,"Plan1";#N/A,#N/A,FALSE,"Plan2"}</definedName>
    <definedName name="asawe3" localSheetId="22" hidden="1">{#N/A,#N/A,FALSE,"Plan1";#N/A,#N/A,FALSE,"Plan2"}</definedName>
    <definedName name="asawe3" localSheetId="19">{#N/A,#N/A,FALSE,"Plan1";#N/A,#N/A,FALSE,"Plan2"}</definedName>
    <definedName name="asawe3" localSheetId="18" hidden="1">{#N/A,#N/A,FALSE,"Plan1";#N/A,#N/A,FALSE,"Plan2"}</definedName>
    <definedName name="asawe3">{#N/A,#N/A,FALSE,"Plan1";#N/A,#N/A,FALSE,"Plan2"}</definedName>
    <definedName name="as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6">17</definedName>
    <definedName name="asd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0">17</definedName>
    <definedName name="ASD">17</definedName>
    <definedName name="ASDA" localSheetId="20">{#N/A,#N/A,FALSE,"Plan1";#N/A,#N/A,FALSE,"Plan2"}</definedName>
    <definedName name="ASDA" localSheetId="8">{#N/A,#N/A,FALSE,"Plan1";#N/A,#N/A,FALSE,"Plan2"}</definedName>
    <definedName name="ASDA" localSheetId="17" hidden="1">{#N/A,#N/A,FALSE,"Plan1";#N/A,#N/A,FALSE,"Plan2"}</definedName>
    <definedName name="ASDA" localSheetId="3">{#N/A,#N/A,FALSE,"Plan1";#N/A,#N/A,FALSE,"Plan2"}</definedName>
    <definedName name="ASDA" localSheetId="11">{#N/A,#N/A,FALSE,"Plan1";#N/A,#N/A,FALSE,"Plan2"}</definedName>
    <definedName name="ASDA" localSheetId="6">{#N/A,#N/A,FALSE,"Plan1";#N/A,#N/A,FALSE,"Plan2"}</definedName>
    <definedName name="ASDA" localSheetId="5">{#N/A,#N/A,FALSE,"Plan1";#N/A,#N/A,FALSE,"Plan2"}</definedName>
    <definedName name="ASDA" localSheetId="16" hidden="1">{#N/A,#N/A,FALSE,"Plan1";#N/A,#N/A,FALSE,"Plan2"}</definedName>
    <definedName name="ASDA" localSheetId="15">{#N/A,#N/A,FALSE,"Plan1";#N/A,#N/A,FALSE,"Plan2"}</definedName>
    <definedName name="ASDA" localSheetId="7">{#N/A,#N/A,FALSE,"Plan1";#N/A,#N/A,FALSE,"Plan2"}</definedName>
    <definedName name="ASDA" localSheetId="24">{#N/A,#N/A,FALSE,"Plan1";#N/A,#N/A,FALSE,"Plan2"}</definedName>
    <definedName name="ASDA" localSheetId="25">{#N/A,#N/A,FALSE,"Plan1";#N/A,#N/A,FALSE,"Plan2"}</definedName>
    <definedName name="ASDA" localSheetId="0">{#N/A,#N/A,FALSE,"Plan1";#N/A,#N/A,FALSE,"Plan2"}</definedName>
    <definedName name="ASDA" localSheetId="23">{#N/A,#N/A,FALSE,"Plan1";#N/A,#N/A,FALSE,"Plan2"}</definedName>
    <definedName name="ASDA" localSheetId="22" hidden="1">{#N/A,#N/A,FALSE,"Plan1";#N/A,#N/A,FALSE,"Plan2"}</definedName>
    <definedName name="ASDA" localSheetId="19">{#N/A,#N/A,FALSE,"Plan1";#N/A,#N/A,FALSE,"Plan2"}</definedName>
    <definedName name="ASDA" localSheetId="18" hidden="1">{#N/A,#N/A,FALSE,"Plan1";#N/A,#N/A,FALSE,"Plan2"}</definedName>
    <definedName name="ASDA">{#N/A,#N/A,FALSE,"Plan1";#N/A,#N/A,FALSE,"Plan2"}</definedName>
    <definedName name="asdade" localSheetId="20">{#N/A,#N/A,FALSE,"Plan1";#N/A,#N/A,FALSE,"Plan2"}</definedName>
    <definedName name="asdade" localSheetId="8">{#N/A,#N/A,FALSE,"Plan1";#N/A,#N/A,FALSE,"Plan2"}</definedName>
    <definedName name="asdade" localSheetId="17" hidden="1">{#N/A,#N/A,FALSE,"Plan1";#N/A,#N/A,FALSE,"Plan2"}</definedName>
    <definedName name="asdade" localSheetId="3">{#N/A,#N/A,FALSE,"Plan1";#N/A,#N/A,FALSE,"Plan2"}</definedName>
    <definedName name="asdade" localSheetId="11">{#N/A,#N/A,FALSE,"Plan1";#N/A,#N/A,FALSE,"Plan2"}</definedName>
    <definedName name="asdade" localSheetId="6">{#N/A,#N/A,FALSE,"Plan1";#N/A,#N/A,FALSE,"Plan2"}</definedName>
    <definedName name="asdade" localSheetId="5">{#N/A,#N/A,FALSE,"Plan1";#N/A,#N/A,FALSE,"Plan2"}</definedName>
    <definedName name="asdade" localSheetId="16" hidden="1">{#N/A,#N/A,FALSE,"Plan1";#N/A,#N/A,FALSE,"Plan2"}</definedName>
    <definedName name="asdade" localSheetId="15">{#N/A,#N/A,FALSE,"Plan1";#N/A,#N/A,FALSE,"Plan2"}</definedName>
    <definedName name="asdade" localSheetId="7">{#N/A,#N/A,FALSE,"Plan1";#N/A,#N/A,FALSE,"Plan2"}</definedName>
    <definedName name="asdade" localSheetId="24">{#N/A,#N/A,FALSE,"Plan1";#N/A,#N/A,FALSE,"Plan2"}</definedName>
    <definedName name="asdade" localSheetId="25">{#N/A,#N/A,FALSE,"Plan1";#N/A,#N/A,FALSE,"Plan2"}</definedName>
    <definedName name="asdade" localSheetId="0">{#N/A,#N/A,FALSE,"Plan1";#N/A,#N/A,FALSE,"Plan2"}</definedName>
    <definedName name="asdade" localSheetId="23">{#N/A,#N/A,FALSE,"Plan1";#N/A,#N/A,FALSE,"Plan2"}</definedName>
    <definedName name="asdade" localSheetId="22" hidden="1">{#N/A,#N/A,FALSE,"Plan1";#N/A,#N/A,FALSE,"Plan2"}</definedName>
    <definedName name="asdade" localSheetId="19">{#N/A,#N/A,FALSE,"Plan1";#N/A,#N/A,FALSE,"Plan2"}</definedName>
    <definedName name="asdade" localSheetId="18" hidden="1">{#N/A,#N/A,FALSE,"Plan1";#N/A,#N/A,FALSE,"Plan2"}</definedName>
    <definedName name="asdade">{#N/A,#N/A,FALSE,"Plan1";#N/A,#N/A,FALSE,"Plan2"}</definedName>
    <definedName name="asdas" localSheetId="20">{#N/A,#N/A,FALSE,"Plan1";#N/A,#N/A,FALSE,"Plan2"}</definedName>
    <definedName name="asdas" localSheetId="8">{#N/A,#N/A,FALSE,"Plan1";#N/A,#N/A,FALSE,"Plan2"}</definedName>
    <definedName name="asdas" localSheetId="17" hidden="1">{#N/A,#N/A,FALSE,"Plan1";#N/A,#N/A,FALSE,"Plan2"}</definedName>
    <definedName name="asdas" localSheetId="3">{#N/A,#N/A,FALSE,"Plan1";#N/A,#N/A,FALSE,"Plan2"}</definedName>
    <definedName name="asdas" localSheetId="11">{#N/A,#N/A,FALSE,"Plan1";#N/A,#N/A,FALSE,"Plan2"}</definedName>
    <definedName name="asdas" localSheetId="6">{#N/A,#N/A,FALSE,"Plan1";#N/A,#N/A,FALSE,"Plan2"}</definedName>
    <definedName name="asdas" localSheetId="5">{#N/A,#N/A,FALSE,"Plan1";#N/A,#N/A,FALSE,"Plan2"}</definedName>
    <definedName name="asdas" localSheetId="16" hidden="1">{#N/A,#N/A,FALSE,"Plan1";#N/A,#N/A,FALSE,"Plan2"}</definedName>
    <definedName name="asdas" localSheetId="15">{#N/A,#N/A,FALSE,"Plan1";#N/A,#N/A,FALSE,"Plan2"}</definedName>
    <definedName name="asdas" localSheetId="7">{#N/A,#N/A,FALSE,"Plan1";#N/A,#N/A,FALSE,"Plan2"}</definedName>
    <definedName name="asdas" localSheetId="24">{#N/A,#N/A,FALSE,"Plan1";#N/A,#N/A,FALSE,"Plan2"}</definedName>
    <definedName name="asdas" localSheetId="25">{#N/A,#N/A,FALSE,"Plan1";#N/A,#N/A,FALSE,"Plan2"}</definedName>
    <definedName name="asdas" localSheetId="0">{#N/A,#N/A,FALSE,"Plan1";#N/A,#N/A,FALSE,"Plan2"}</definedName>
    <definedName name="asdas" localSheetId="23">{#N/A,#N/A,FALSE,"Plan1";#N/A,#N/A,FALSE,"Plan2"}</definedName>
    <definedName name="asdas" localSheetId="22" hidden="1">{#N/A,#N/A,FALSE,"Plan1";#N/A,#N/A,FALSE,"Plan2"}</definedName>
    <definedName name="asdas" localSheetId="19">{#N/A,#N/A,FALSE,"Plan1";#N/A,#N/A,FALSE,"Plan2"}</definedName>
    <definedName name="asdas" localSheetId="18" hidden="1">{#N/A,#N/A,FALSE,"Plan1";#N/A,#N/A,FALSE,"Plan2"}</definedName>
    <definedName name="asdas">{#N/A,#N/A,FALSE,"Plan1";#N/A,#N/A,FALSE,"Plan2"}</definedName>
    <definedName name="asdawed" localSheetId="20">{#N/A,#N/A,FALSE,"Plan1";#N/A,#N/A,FALSE,"Plan2"}</definedName>
    <definedName name="asdawed" localSheetId="8">{#N/A,#N/A,FALSE,"Plan1";#N/A,#N/A,FALSE,"Plan2"}</definedName>
    <definedName name="asdawed" localSheetId="17" hidden="1">{#N/A,#N/A,FALSE,"Plan1";#N/A,#N/A,FALSE,"Plan2"}</definedName>
    <definedName name="asdawed" localSheetId="3">{#N/A,#N/A,FALSE,"Plan1";#N/A,#N/A,FALSE,"Plan2"}</definedName>
    <definedName name="asdawed" localSheetId="11">{#N/A,#N/A,FALSE,"Plan1";#N/A,#N/A,FALSE,"Plan2"}</definedName>
    <definedName name="asdawed" localSheetId="6">{#N/A,#N/A,FALSE,"Plan1";#N/A,#N/A,FALSE,"Plan2"}</definedName>
    <definedName name="asdawed" localSheetId="5">{#N/A,#N/A,FALSE,"Plan1";#N/A,#N/A,FALSE,"Plan2"}</definedName>
    <definedName name="asdawed" localSheetId="16" hidden="1">{#N/A,#N/A,FALSE,"Plan1";#N/A,#N/A,FALSE,"Plan2"}</definedName>
    <definedName name="asdawed" localSheetId="15">{#N/A,#N/A,FALSE,"Plan1";#N/A,#N/A,FALSE,"Plan2"}</definedName>
    <definedName name="asdawed" localSheetId="7">{#N/A,#N/A,FALSE,"Plan1";#N/A,#N/A,FALSE,"Plan2"}</definedName>
    <definedName name="asdawed" localSheetId="24">{#N/A,#N/A,FALSE,"Plan1";#N/A,#N/A,FALSE,"Plan2"}</definedName>
    <definedName name="asdawed" localSheetId="25">{#N/A,#N/A,FALSE,"Plan1";#N/A,#N/A,FALSE,"Plan2"}</definedName>
    <definedName name="asdawed" localSheetId="0">{#N/A,#N/A,FALSE,"Plan1";#N/A,#N/A,FALSE,"Plan2"}</definedName>
    <definedName name="asdawed" localSheetId="23">{#N/A,#N/A,FALSE,"Plan1";#N/A,#N/A,FALSE,"Plan2"}</definedName>
    <definedName name="asdawed" localSheetId="22" hidden="1">{#N/A,#N/A,FALSE,"Plan1";#N/A,#N/A,FALSE,"Plan2"}</definedName>
    <definedName name="asdawed" localSheetId="19">{#N/A,#N/A,FALSE,"Plan1";#N/A,#N/A,FALSE,"Plan2"}</definedName>
    <definedName name="asdawed" localSheetId="18" hidden="1">{#N/A,#N/A,FALSE,"Plan1";#N/A,#N/A,FALSE,"Plan2"}</definedName>
    <definedName name="asdawed">{#N/A,#N/A,FALSE,"Plan1";#N/A,#N/A,FALSE,"Plan2"}</definedName>
    <definedName name="ASDER" localSheetId="20">{#N/A,#N/A,FALSE,"Plan1";#N/A,#N/A,FALSE,"Plan2"}</definedName>
    <definedName name="ASDER" localSheetId="8">{#N/A,#N/A,FALSE,"Plan1";#N/A,#N/A,FALSE,"Plan2"}</definedName>
    <definedName name="ASDER" localSheetId="17" hidden="1">{#N/A,#N/A,FALSE,"Plan1";#N/A,#N/A,FALSE,"Plan2"}</definedName>
    <definedName name="ASDER" localSheetId="3">{#N/A,#N/A,FALSE,"Plan1";#N/A,#N/A,FALSE,"Plan2"}</definedName>
    <definedName name="ASDER" localSheetId="11">{#N/A,#N/A,FALSE,"Plan1";#N/A,#N/A,FALSE,"Plan2"}</definedName>
    <definedName name="ASDER" localSheetId="6">{#N/A,#N/A,FALSE,"Plan1";#N/A,#N/A,FALSE,"Plan2"}</definedName>
    <definedName name="ASDER" localSheetId="5">{#N/A,#N/A,FALSE,"Plan1";#N/A,#N/A,FALSE,"Plan2"}</definedName>
    <definedName name="ASDER" localSheetId="16" hidden="1">{#N/A,#N/A,FALSE,"Plan1";#N/A,#N/A,FALSE,"Plan2"}</definedName>
    <definedName name="ASDER" localSheetId="15">{#N/A,#N/A,FALSE,"Plan1";#N/A,#N/A,FALSE,"Plan2"}</definedName>
    <definedName name="ASDER" localSheetId="7">{#N/A,#N/A,FALSE,"Plan1";#N/A,#N/A,FALSE,"Plan2"}</definedName>
    <definedName name="ASDER" localSheetId="24">{#N/A,#N/A,FALSE,"Plan1";#N/A,#N/A,FALSE,"Plan2"}</definedName>
    <definedName name="ASDER" localSheetId="25">{#N/A,#N/A,FALSE,"Plan1";#N/A,#N/A,FALSE,"Plan2"}</definedName>
    <definedName name="ASDER" localSheetId="0">{#N/A,#N/A,FALSE,"Plan1";#N/A,#N/A,FALSE,"Plan2"}</definedName>
    <definedName name="ASDER" localSheetId="23">{#N/A,#N/A,FALSE,"Plan1";#N/A,#N/A,FALSE,"Plan2"}</definedName>
    <definedName name="ASDER" localSheetId="22" hidden="1">{#N/A,#N/A,FALSE,"Plan1";#N/A,#N/A,FALSE,"Plan2"}</definedName>
    <definedName name="ASDER" localSheetId="19">{#N/A,#N/A,FALSE,"Plan1";#N/A,#N/A,FALSE,"Plan2"}</definedName>
    <definedName name="ASDER" localSheetId="18" hidden="1">{#N/A,#N/A,FALSE,"Plan1";#N/A,#N/A,FALSE,"Plan2"}</definedName>
    <definedName name="ASDER">{#N/A,#N/A,FALSE,"Plan1";#N/A,#N/A,FALSE,"Plan2"}</definedName>
    <definedName name="asderr" localSheetId="20">{#N/A,#N/A,FALSE,"Plan1";#N/A,#N/A,FALSE,"Plan2"}</definedName>
    <definedName name="asderr" localSheetId="8">{#N/A,#N/A,FALSE,"Plan1";#N/A,#N/A,FALSE,"Plan2"}</definedName>
    <definedName name="asderr" localSheetId="17" hidden="1">{#N/A,#N/A,FALSE,"Plan1";#N/A,#N/A,FALSE,"Plan2"}</definedName>
    <definedName name="asderr" localSheetId="3">{#N/A,#N/A,FALSE,"Plan1";#N/A,#N/A,FALSE,"Plan2"}</definedName>
    <definedName name="asderr" localSheetId="11">{#N/A,#N/A,FALSE,"Plan1";#N/A,#N/A,FALSE,"Plan2"}</definedName>
    <definedName name="asderr" localSheetId="6">{#N/A,#N/A,FALSE,"Plan1";#N/A,#N/A,FALSE,"Plan2"}</definedName>
    <definedName name="asderr" localSheetId="5">{#N/A,#N/A,FALSE,"Plan1";#N/A,#N/A,FALSE,"Plan2"}</definedName>
    <definedName name="asderr" localSheetId="16" hidden="1">{#N/A,#N/A,FALSE,"Plan1";#N/A,#N/A,FALSE,"Plan2"}</definedName>
    <definedName name="asderr" localSheetId="15">{#N/A,#N/A,FALSE,"Plan1";#N/A,#N/A,FALSE,"Plan2"}</definedName>
    <definedName name="asderr" localSheetId="7">{#N/A,#N/A,FALSE,"Plan1";#N/A,#N/A,FALSE,"Plan2"}</definedName>
    <definedName name="asderr" localSheetId="24">{#N/A,#N/A,FALSE,"Plan1";#N/A,#N/A,FALSE,"Plan2"}</definedName>
    <definedName name="asderr" localSheetId="25">{#N/A,#N/A,FALSE,"Plan1";#N/A,#N/A,FALSE,"Plan2"}</definedName>
    <definedName name="asderr" localSheetId="0">{#N/A,#N/A,FALSE,"Plan1";#N/A,#N/A,FALSE,"Plan2"}</definedName>
    <definedName name="asderr" localSheetId="23">{#N/A,#N/A,FALSE,"Plan1";#N/A,#N/A,FALSE,"Plan2"}</definedName>
    <definedName name="asderr" localSheetId="22" hidden="1">{#N/A,#N/A,FALSE,"Plan1";#N/A,#N/A,FALSE,"Plan2"}</definedName>
    <definedName name="asderr" localSheetId="19">{#N/A,#N/A,FALSE,"Plan1";#N/A,#N/A,FALSE,"Plan2"}</definedName>
    <definedName name="asderr" localSheetId="18" hidden="1">{#N/A,#N/A,FALSE,"Plan1";#N/A,#N/A,FALSE,"Plan2"}</definedName>
    <definedName name="asderr">{#N/A,#N/A,FALSE,"Plan1";#N/A,#N/A,FALSE,"Plan2"}</definedName>
    <definedName name="asdesre" localSheetId="20">{#N/A,#N/A,FALSE,"Plan1";#N/A,#N/A,FALSE,"Plan2"}</definedName>
    <definedName name="asdesre" localSheetId="8">{#N/A,#N/A,FALSE,"Plan1";#N/A,#N/A,FALSE,"Plan2"}</definedName>
    <definedName name="asdesre" localSheetId="17" hidden="1">{#N/A,#N/A,FALSE,"Plan1";#N/A,#N/A,FALSE,"Plan2"}</definedName>
    <definedName name="asdesre" localSheetId="3">{#N/A,#N/A,FALSE,"Plan1";#N/A,#N/A,FALSE,"Plan2"}</definedName>
    <definedName name="asdesre" localSheetId="11">{#N/A,#N/A,FALSE,"Plan1";#N/A,#N/A,FALSE,"Plan2"}</definedName>
    <definedName name="asdesre" localSheetId="6">{#N/A,#N/A,FALSE,"Plan1";#N/A,#N/A,FALSE,"Plan2"}</definedName>
    <definedName name="asdesre" localSheetId="5">{#N/A,#N/A,FALSE,"Plan1";#N/A,#N/A,FALSE,"Plan2"}</definedName>
    <definedName name="asdesre" localSheetId="16" hidden="1">{#N/A,#N/A,FALSE,"Plan1";#N/A,#N/A,FALSE,"Plan2"}</definedName>
    <definedName name="asdesre" localSheetId="15">{#N/A,#N/A,FALSE,"Plan1";#N/A,#N/A,FALSE,"Plan2"}</definedName>
    <definedName name="asdesre" localSheetId="7">{#N/A,#N/A,FALSE,"Plan1";#N/A,#N/A,FALSE,"Plan2"}</definedName>
    <definedName name="asdesre" localSheetId="24">{#N/A,#N/A,FALSE,"Plan1";#N/A,#N/A,FALSE,"Plan2"}</definedName>
    <definedName name="asdesre" localSheetId="25">{#N/A,#N/A,FALSE,"Plan1";#N/A,#N/A,FALSE,"Plan2"}</definedName>
    <definedName name="asdesre" localSheetId="0">{#N/A,#N/A,FALSE,"Plan1";#N/A,#N/A,FALSE,"Plan2"}</definedName>
    <definedName name="asdesre" localSheetId="23">{#N/A,#N/A,FALSE,"Plan1";#N/A,#N/A,FALSE,"Plan2"}</definedName>
    <definedName name="asdesre" localSheetId="22" hidden="1">{#N/A,#N/A,FALSE,"Plan1";#N/A,#N/A,FALSE,"Plan2"}</definedName>
    <definedName name="asdesre" localSheetId="19">{#N/A,#N/A,FALSE,"Plan1";#N/A,#N/A,FALSE,"Plan2"}</definedName>
    <definedName name="asdesre" localSheetId="18" hidden="1">{#N/A,#N/A,FALSE,"Plan1";#N/A,#N/A,FALSE,"Plan2"}</definedName>
    <definedName name="asdesre">{#N/A,#N/A,FALSE,"Plan1";#N/A,#N/A,FALSE,"Plan2"}</definedName>
    <definedName name="asdewr" localSheetId="20">{#N/A,#N/A,FALSE,"Plan1";#N/A,#N/A,FALSE,"Plan2"}</definedName>
    <definedName name="asdewr" localSheetId="8">{#N/A,#N/A,FALSE,"Plan1";#N/A,#N/A,FALSE,"Plan2"}</definedName>
    <definedName name="asdewr" localSheetId="17" hidden="1">{#N/A,#N/A,FALSE,"Plan1";#N/A,#N/A,FALSE,"Plan2"}</definedName>
    <definedName name="asdewr" localSheetId="3">{#N/A,#N/A,FALSE,"Plan1";#N/A,#N/A,FALSE,"Plan2"}</definedName>
    <definedName name="asdewr" localSheetId="11">{#N/A,#N/A,FALSE,"Plan1";#N/A,#N/A,FALSE,"Plan2"}</definedName>
    <definedName name="asdewr" localSheetId="6">{#N/A,#N/A,FALSE,"Plan1";#N/A,#N/A,FALSE,"Plan2"}</definedName>
    <definedName name="asdewr" localSheetId="5">{#N/A,#N/A,FALSE,"Plan1";#N/A,#N/A,FALSE,"Plan2"}</definedName>
    <definedName name="asdewr" localSheetId="16" hidden="1">{#N/A,#N/A,FALSE,"Plan1";#N/A,#N/A,FALSE,"Plan2"}</definedName>
    <definedName name="asdewr" localSheetId="15">{#N/A,#N/A,FALSE,"Plan1";#N/A,#N/A,FALSE,"Plan2"}</definedName>
    <definedName name="asdewr" localSheetId="7">{#N/A,#N/A,FALSE,"Plan1";#N/A,#N/A,FALSE,"Plan2"}</definedName>
    <definedName name="asdewr" localSheetId="24">{#N/A,#N/A,FALSE,"Plan1";#N/A,#N/A,FALSE,"Plan2"}</definedName>
    <definedName name="asdewr" localSheetId="25">{#N/A,#N/A,FALSE,"Plan1";#N/A,#N/A,FALSE,"Plan2"}</definedName>
    <definedName name="asdewr" localSheetId="0">{#N/A,#N/A,FALSE,"Plan1";#N/A,#N/A,FALSE,"Plan2"}</definedName>
    <definedName name="asdewr" localSheetId="23">{#N/A,#N/A,FALSE,"Plan1";#N/A,#N/A,FALSE,"Plan2"}</definedName>
    <definedName name="asdewr" localSheetId="22" hidden="1">{#N/A,#N/A,FALSE,"Plan1";#N/A,#N/A,FALSE,"Plan2"}</definedName>
    <definedName name="asdewr" localSheetId="19">{#N/A,#N/A,FALSE,"Plan1";#N/A,#N/A,FALSE,"Plan2"}</definedName>
    <definedName name="asdewr" localSheetId="18" hidden="1">{#N/A,#N/A,FALSE,"Plan1";#N/A,#N/A,FALSE,"Plan2"}</definedName>
    <definedName name="asdewr">{#N/A,#N/A,FALSE,"Plan1";#N/A,#N/A,FALSE,"Plan2"}</definedName>
    <definedName name="ASDFASDFA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20">{#N/A,#N/A,FALSE,"Plan1";#N/A,#N/A,FALSE,"Plan2"}</definedName>
    <definedName name="asdfs" localSheetId="8">{#N/A,#N/A,FALSE,"Plan1";#N/A,#N/A,FALSE,"Plan2"}</definedName>
    <definedName name="asdfs" localSheetId="17" hidden="1">{#N/A,#N/A,FALSE,"Plan1";#N/A,#N/A,FALSE,"Plan2"}</definedName>
    <definedName name="asdfs" localSheetId="3">{#N/A,#N/A,FALSE,"Plan1";#N/A,#N/A,FALSE,"Plan2"}</definedName>
    <definedName name="asdfs" localSheetId="11">{#N/A,#N/A,FALSE,"Plan1";#N/A,#N/A,FALSE,"Plan2"}</definedName>
    <definedName name="asdfs" localSheetId="6">{#N/A,#N/A,FALSE,"Plan1";#N/A,#N/A,FALSE,"Plan2"}</definedName>
    <definedName name="asdfs" localSheetId="5">{#N/A,#N/A,FALSE,"Plan1";#N/A,#N/A,FALSE,"Plan2"}</definedName>
    <definedName name="asdfs" localSheetId="16" hidden="1">{#N/A,#N/A,FALSE,"Plan1";#N/A,#N/A,FALSE,"Plan2"}</definedName>
    <definedName name="asdfs" localSheetId="15">{#N/A,#N/A,FALSE,"Plan1";#N/A,#N/A,FALSE,"Plan2"}</definedName>
    <definedName name="asdfs" localSheetId="7">{#N/A,#N/A,FALSE,"Plan1";#N/A,#N/A,FALSE,"Plan2"}</definedName>
    <definedName name="asdfs" localSheetId="24">{#N/A,#N/A,FALSE,"Plan1";#N/A,#N/A,FALSE,"Plan2"}</definedName>
    <definedName name="asdfs" localSheetId="25">{#N/A,#N/A,FALSE,"Plan1";#N/A,#N/A,FALSE,"Plan2"}</definedName>
    <definedName name="asdfs" localSheetId="0">{#N/A,#N/A,FALSE,"Plan1";#N/A,#N/A,FALSE,"Plan2"}</definedName>
    <definedName name="asdfs" localSheetId="23">{#N/A,#N/A,FALSE,"Plan1";#N/A,#N/A,FALSE,"Plan2"}</definedName>
    <definedName name="asdfs" localSheetId="22" hidden="1">{#N/A,#N/A,FALSE,"Plan1";#N/A,#N/A,FALSE,"Plan2"}</definedName>
    <definedName name="asdfs" localSheetId="19">{#N/A,#N/A,FALSE,"Plan1";#N/A,#N/A,FALSE,"Plan2"}</definedName>
    <definedName name="asdfs" localSheetId="18" hidden="1">{#N/A,#N/A,FALSE,"Plan1";#N/A,#N/A,FALSE,"Plan2"}</definedName>
    <definedName name="asdfs">{#N/A,#N/A,FALSE,"Plan1";#N/A,#N/A,FALSE,"Plan2"}</definedName>
    <definedName name="asdg" localSheetId="20">{#N/A,#N/A,FALSE,"Plan1";#N/A,#N/A,FALSE,"Plan2"}</definedName>
    <definedName name="asdg" localSheetId="8">{#N/A,#N/A,FALSE,"Plan1";#N/A,#N/A,FALSE,"Plan2"}</definedName>
    <definedName name="asdg" localSheetId="17" hidden="1">{#N/A,#N/A,FALSE,"Plan1";#N/A,#N/A,FALSE,"Plan2"}</definedName>
    <definedName name="asdg" localSheetId="3">{#N/A,#N/A,FALSE,"Plan1";#N/A,#N/A,FALSE,"Plan2"}</definedName>
    <definedName name="asdg" localSheetId="11">{#N/A,#N/A,FALSE,"Plan1";#N/A,#N/A,FALSE,"Plan2"}</definedName>
    <definedName name="asdg" localSheetId="6">{#N/A,#N/A,FALSE,"Plan1";#N/A,#N/A,FALSE,"Plan2"}</definedName>
    <definedName name="asdg" localSheetId="5">{#N/A,#N/A,FALSE,"Plan1";#N/A,#N/A,FALSE,"Plan2"}</definedName>
    <definedName name="asdg" localSheetId="16" hidden="1">{#N/A,#N/A,FALSE,"Plan1";#N/A,#N/A,FALSE,"Plan2"}</definedName>
    <definedName name="asdg" localSheetId="15">{#N/A,#N/A,FALSE,"Plan1";#N/A,#N/A,FALSE,"Plan2"}</definedName>
    <definedName name="asdg" localSheetId="7">{#N/A,#N/A,FALSE,"Plan1";#N/A,#N/A,FALSE,"Plan2"}</definedName>
    <definedName name="asdg" localSheetId="24">{#N/A,#N/A,FALSE,"Plan1";#N/A,#N/A,FALSE,"Plan2"}</definedName>
    <definedName name="asdg" localSheetId="25">{#N/A,#N/A,FALSE,"Plan1";#N/A,#N/A,FALSE,"Plan2"}</definedName>
    <definedName name="asdg" localSheetId="0">{#N/A,#N/A,FALSE,"Plan1";#N/A,#N/A,FALSE,"Plan2"}</definedName>
    <definedName name="asdg" localSheetId="23">{#N/A,#N/A,FALSE,"Plan1";#N/A,#N/A,FALSE,"Plan2"}</definedName>
    <definedName name="asdg" localSheetId="22" hidden="1">{#N/A,#N/A,FALSE,"Plan1";#N/A,#N/A,FALSE,"Plan2"}</definedName>
    <definedName name="asdg" localSheetId="19">{#N/A,#N/A,FALSE,"Plan1";#N/A,#N/A,FALSE,"Plan2"}</definedName>
    <definedName name="asdg" localSheetId="18" hidden="1">{#N/A,#N/A,FALSE,"Plan1";#N/A,#N/A,FALSE,"Plan2"}</definedName>
    <definedName name="asdg">{#N/A,#N/A,FALSE,"Plan1";#N/A,#N/A,FALSE,"Plan2"}</definedName>
    <definedName name="asdjksej" localSheetId="17" hidden="1">#REF!</definedName>
    <definedName name="asdjksej" localSheetId="3">#REF!</definedName>
    <definedName name="asdjksej" localSheetId="6">#REF!</definedName>
    <definedName name="asdjksej" localSheetId="16" hidden="1">#REF!</definedName>
    <definedName name="asdjksej" localSheetId="25">#REF!</definedName>
    <definedName name="asdjksej" localSheetId="0">#REF!</definedName>
    <definedName name="asdjksej" localSheetId="22" hidden="1">#REF!</definedName>
    <definedName name="asdjksej" localSheetId="19">#REF!</definedName>
    <definedName name="asdjksej" localSheetId="18" hidden="1">#REF!</definedName>
    <definedName name="asdjksej">#REF!</definedName>
    <definedName name="asdke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20">{#N/A,#N/A,FALSE,"Plan1";#N/A,#N/A,FALSE,"Plan2"}</definedName>
    <definedName name="asdlas" localSheetId="8">{#N/A,#N/A,FALSE,"Plan1";#N/A,#N/A,FALSE,"Plan2"}</definedName>
    <definedName name="asdlas" localSheetId="17" hidden="1">{#N/A,#N/A,FALSE,"Plan1";#N/A,#N/A,FALSE,"Plan2"}</definedName>
    <definedName name="asdlas" localSheetId="3">{#N/A,#N/A,FALSE,"Plan1";#N/A,#N/A,FALSE,"Plan2"}</definedName>
    <definedName name="asdlas" localSheetId="11">{#N/A,#N/A,FALSE,"Plan1";#N/A,#N/A,FALSE,"Plan2"}</definedName>
    <definedName name="asdlas" localSheetId="6">{#N/A,#N/A,FALSE,"Plan1";#N/A,#N/A,FALSE,"Plan2"}</definedName>
    <definedName name="asdlas" localSheetId="5">{#N/A,#N/A,FALSE,"Plan1";#N/A,#N/A,FALSE,"Plan2"}</definedName>
    <definedName name="asdlas" localSheetId="16" hidden="1">{#N/A,#N/A,FALSE,"Plan1";#N/A,#N/A,FALSE,"Plan2"}</definedName>
    <definedName name="asdlas" localSheetId="15">{#N/A,#N/A,FALSE,"Plan1";#N/A,#N/A,FALSE,"Plan2"}</definedName>
    <definedName name="asdlas" localSheetId="7">{#N/A,#N/A,FALSE,"Plan1";#N/A,#N/A,FALSE,"Plan2"}</definedName>
    <definedName name="asdlas" localSheetId="24">{#N/A,#N/A,FALSE,"Plan1";#N/A,#N/A,FALSE,"Plan2"}</definedName>
    <definedName name="asdlas" localSheetId="25">{#N/A,#N/A,FALSE,"Plan1";#N/A,#N/A,FALSE,"Plan2"}</definedName>
    <definedName name="asdlas" localSheetId="0">{#N/A,#N/A,FALSE,"Plan1";#N/A,#N/A,FALSE,"Plan2"}</definedName>
    <definedName name="asdlas" localSheetId="23">{#N/A,#N/A,FALSE,"Plan1";#N/A,#N/A,FALSE,"Plan2"}</definedName>
    <definedName name="asdlas" localSheetId="22" hidden="1">{#N/A,#N/A,FALSE,"Plan1";#N/A,#N/A,FALSE,"Plan2"}</definedName>
    <definedName name="asdlas" localSheetId="19">{#N/A,#N/A,FALSE,"Plan1";#N/A,#N/A,FALSE,"Plan2"}</definedName>
    <definedName name="asdlas" localSheetId="18" hidden="1">{#N/A,#N/A,FALSE,"Plan1";#N/A,#N/A,FALSE,"Plan2"}</definedName>
    <definedName name="asdlas">{#N/A,#N/A,FALSE,"Plan1";#N/A,#N/A,FALSE,"Plan2"}</definedName>
    <definedName name="asdqwe" localSheetId="20">{#N/A,#N/A,FALSE,"Plan1";#N/A,#N/A,FALSE,"Plan2"}</definedName>
    <definedName name="asdqwe" localSheetId="8">{#N/A,#N/A,FALSE,"Plan1";#N/A,#N/A,FALSE,"Plan2"}</definedName>
    <definedName name="asdqwe" localSheetId="17" hidden="1">{#N/A,#N/A,FALSE,"Plan1";#N/A,#N/A,FALSE,"Plan2"}</definedName>
    <definedName name="asdqwe" localSheetId="3">{#N/A,#N/A,FALSE,"Plan1";#N/A,#N/A,FALSE,"Plan2"}</definedName>
    <definedName name="asdqwe" localSheetId="11">{#N/A,#N/A,FALSE,"Plan1";#N/A,#N/A,FALSE,"Plan2"}</definedName>
    <definedName name="asdqwe" localSheetId="6">{#N/A,#N/A,FALSE,"Plan1";#N/A,#N/A,FALSE,"Plan2"}</definedName>
    <definedName name="asdqwe" localSheetId="5">{#N/A,#N/A,FALSE,"Plan1";#N/A,#N/A,FALSE,"Plan2"}</definedName>
    <definedName name="asdqwe" localSheetId="16" hidden="1">{#N/A,#N/A,FALSE,"Plan1";#N/A,#N/A,FALSE,"Plan2"}</definedName>
    <definedName name="asdqwe" localSheetId="15">{#N/A,#N/A,FALSE,"Plan1";#N/A,#N/A,FALSE,"Plan2"}</definedName>
    <definedName name="asdqwe" localSheetId="7">{#N/A,#N/A,FALSE,"Plan1";#N/A,#N/A,FALSE,"Plan2"}</definedName>
    <definedName name="asdqwe" localSheetId="24">{#N/A,#N/A,FALSE,"Plan1";#N/A,#N/A,FALSE,"Plan2"}</definedName>
    <definedName name="asdqwe" localSheetId="25">{#N/A,#N/A,FALSE,"Plan1";#N/A,#N/A,FALSE,"Plan2"}</definedName>
    <definedName name="asdqwe" localSheetId="0">{#N/A,#N/A,FALSE,"Plan1";#N/A,#N/A,FALSE,"Plan2"}</definedName>
    <definedName name="asdqwe" localSheetId="23">{#N/A,#N/A,FALSE,"Plan1";#N/A,#N/A,FALSE,"Plan2"}</definedName>
    <definedName name="asdqwe" localSheetId="22" hidden="1">{#N/A,#N/A,FALSE,"Plan1";#N/A,#N/A,FALSE,"Plan2"}</definedName>
    <definedName name="asdqwe" localSheetId="19">{#N/A,#N/A,FALSE,"Plan1";#N/A,#N/A,FALSE,"Plan2"}</definedName>
    <definedName name="asdqwe" localSheetId="18" hidden="1">{#N/A,#N/A,FALSE,"Plan1";#N/A,#N/A,FALSE,"Plan2"}</definedName>
    <definedName name="asdqwe">{#N/A,#N/A,FALSE,"Plan1";#N/A,#N/A,FALSE,"Plan2"}</definedName>
    <definedName name="asdsa" localSheetId="20">{#N/A,#N/A,FALSE,"Plan1";#N/A,#N/A,FALSE,"Plan2"}</definedName>
    <definedName name="asdsa" localSheetId="8">{#N/A,#N/A,FALSE,"Plan1";#N/A,#N/A,FALSE,"Plan2"}</definedName>
    <definedName name="asdsa" localSheetId="17" hidden="1">{#N/A,#N/A,FALSE,"Plan1";#N/A,#N/A,FALSE,"Plan2"}</definedName>
    <definedName name="asdsa" localSheetId="3">{#N/A,#N/A,FALSE,"Plan1";#N/A,#N/A,FALSE,"Plan2"}</definedName>
    <definedName name="asdsa" localSheetId="11">{#N/A,#N/A,FALSE,"Plan1";#N/A,#N/A,FALSE,"Plan2"}</definedName>
    <definedName name="asdsa" localSheetId="6">{#N/A,#N/A,FALSE,"Plan1";#N/A,#N/A,FALSE,"Plan2"}</definedName>
    <definedName name="asdsa" localSheetId="5">{#N/A,#N/A,FALSE,"Plan1";#N/A,#N/A,FALSE,"Plan2"}</definedName>
    <definedName name="asdsa" localSheetId="16" hidden="1">{#N/A,#N/A,FALSE,"Plan1";#N/A,#N/A,FALSE,"Plan2"}</definedName>
    <definedName name="asdsa" localSheetId="15">{#N/A,#N/A,FALSE,"Plan1";#N/A,#N/A,FALSE,"Plan2"}</definedName>
    <definedName name="asdsa" localSheetId="7">{#N/A,#N/A,FALSE,"Plan1";#N/A,#N/A,FALSE,"Plan2"}</definedName>
    <definedName name="asdsa" localSheetId="24">{#N/A,#N/A,FALSE,"Plan1";#N/A,#N/A,FALSE,"Plan2"}</definedName>
    <definedName name="asdsa" localSheetId="25">{#N/A,#N/A,FALSE,"Plan1";#N/A,#N/A,FALSE,"Plan2"}</definedName>
    <definedName name="asdsa" localSheetId="0">{#N/A,#N/A,FALSE,"Plan1";#N/A,#N/A,FALSE,"Plan2"}</definedName>
    <definedName name="asdsa" localSheetId="23">{#N/A,#N/A,FALSE,"Plan1";#N/A,#N/A,FALSE,"Plan2"}</definedName>
    <definedName name="asdsa" localSheetId="22" hidden="1">{#N/A,#N/A,FALSE,"Plan1";#N/A,#N/A,FALSE,"Plan2"}</definedName>
    <definedName name="asdsa" localSheetId="19">{#N/A,#N/A,FALSE,"Plan1";#N/A,#N/A,FALSE,"Plan2"}</definedName>
    <definedName name="asdsa" localSheetId="18" hidden="1">{#N/A,#N/A,FALSE,"Plan1";#N/A,#N/A,FALSE,"Plan2"}</definedName>
    <definedName name="asdsa">{#N/A,#N/A,FALSE,"Plan1";#N/A,#N/A,FALSE,"Plan2"}</definedName>
    <definedName name="asdser" localSheetId="20">{#N/A,#N/A,FALSE,"Plan1";#N/A,#N/A,FALSE,"Plan2"}</definedName>
    <definedName name="asdser" localSheetId="8">{#N/A,#N/A,FALSE,"Plan1";#N/A,#N/A,FALSE,"Plan2"}</definedName>
    <definedName name="asdser" localSheetId="17" hidden="1">{#N/A,#N/A,FALSE,"Plan1";#N/A,#N/A,FALSE,"Plan2"}</definedName>
    <definedName name="asdser" localSheetId="3">{#N/A,#N/A,FALSE,"Plan1";#N/A,#N/A,FALSE,"Plan2"}</definedName>
    <definedName name="asdser" localSheetId="11">{#N/A,#N/A,FALSE,"Plan1";#N/A,#N/A,FALSE,"Plan2"}</definedName>
    <definedName name="asdser" localSheetId="6">{#N/A,#N/A,FALSE,"Plan1";#N/A,#N/A,FALSE,"Plan2"}</definedName>
    <definedName name="asdser" localSheetId="5">{#N/A,#N/A,FALSE,"Plan1";#N/A,#N/A,FALSE,"Plan2"}</definedName>
    <definedName name="asdser" localSheetId="16" hidden="1">{#N/A,#N/A,FALSE,"Plan1";#N/A,#N/A,FALSE,"Plan2"}</definedName>
    <definedName name="asdser" localSheetId="15">{#N/A,#N/A,FALSE,"Plan1";#N/A,#N/A,FALSE,"Plan2"}</definedName>
    <definedName name="asdser" localSheetId="7">{#N/A,#N/A,FALSE,"Plan1";#N/A,#N/A,FALSE,"Plan2"}</definedName>
    <definedName name="asdser" localSheetId="24">{#N/A,#N/A,FALSE,"Plan1";#N/A,#N/A,FALSE,"Plan2"}</definedName>
    <definedName name="asdser" localSheetId="25">{#N/A,#N/A,FALSE,"Plan1";#N/A,#N/A,FALSE,"Plan2"}</definedName>
    <definedName name="asdser" localSheetId="0">{#N/A,#N/A,FALSE,"Plan1";#N/A,#N/A,FALSE,"Plan2"}</definedName>
    <definedName name="asdser" localSheetId="23">{#N/A,#N/A,FALSE,"Plan1";#N/A,#N/A,FALSE,"Plan2"}</definedName>
    <definedName name="asdser" localSheetId="22" hidden="1">{#N/A,#N/A,FALSE,"Plan1";#N/A,#N/A,FALSE,"Plan2"}</definedName>
    <definedName name="asdser" localSheetId="19">{#N/A,#N/A,FALSE,"Plan1";#N/A,#N/A,FALSE,"Plan2"}</definedName>
    <definedName name="asdser" localSheetId="18" hidden="1">{#N/A,#N/A,FALSE,"Plan1";#N/A,#N/A,FALSE,"Plan2"}</definedName>
    <definedName name="asdser">{#N/A,#N/A,FALSE,"Plan1";#N/A,#N/A,FALSE,"Plan2"}</definedName>
    <definedName name="asdwef" localSheetId="20">{#N/A,#N/A,FALSE,"Plan1";#N/A,#N/A,FALSE,"Plan2"}</definedName>
    <definedName name="asdwef" localSheetId="8">{#N/A,#N/A,FALSE,"Plan1";#N/A,#N/A,FALSE,"Plan2"}</definedName>
    <definedName name="asdwef" localSheetId="17" hidden="1">{#N/A,#N/A,FALSE,"Plan1";#N/A,#N/A,FALSE,"Plan2"}</definedName>
    <definedName name="asdwef" localSheetId="3">{#N/A,#N/A,FALSE,"Plan1";#N/A,#N/A,FALSE,"Plan2"}</definedName>
    <definedName name="asdwef" localSheetId="11">{#N/A,#N/A,FALSE,"Plan1";#N/A,#N/A,FALSE,"Plan2"}</definedName>
    <definedName name="asdwef" localSheetId="6">{#N/A,#N/A,FALSE,"Plan1";#N/A,#N/A,FALSE,"Plan2"}</definedName>
    <definedName name="asdwef" localSheetId="5">{#N/A,#N/A,FALSE,"Plan1";#N/A,#N/A,FALSE,"Plan2"}</definedName>
    <definedName name="asdwef" localSheetId="16" hidden="1">{#N/A,#N/A,FALSE,"Plan1";#N/A,#N/A,FALSE,"Plan2"}</definedName>
    <definedName name="asdwef" localSheetId="15">{#N/A,#N/A,FALSE,"Plan1";#N/A,#N/A,FALSE,"Plan2"}</definedName>
    <definedName name="asdwef" localSheetId="7">{#N/A,#N/A,FALSE,"Plan1";#N/A,#N/A,FALSE,"Plan2"}</definedName>
    <definedName name="asdwef" localSheetId="24">{#N/A,#N/A,FALSE,"Plan1";#N/A,#N/A,FALSE,"Plan2"}</definedName>
    <definedName name="asdwef" localSheetId="25">{#N/A,#N/A,FALSE,"Plan1";#N/A,#N/A,FALSE,"Plan2"}</definedName>
    <definedName name="asdwef" localSheetId="0">{#N/A,#N/A,FALSE,"Plan1";#N/A,#N/A,FALSE,"Plan2"}</definedName>
    <definedName name="asdwef" localSheetId="23">{#N/A,#N/A,FALSE,"Plan1";#N/A,#N/A,FALSE,"Plan2"}</definedName>
    <definedName name="asdwef" localSheetId="22" hidden="1">{#N/A,#N/A,FALSE,"Plan1";#N/A,#N/A,FALSE,"Plan2"}</definedName>
    <definedName name="asdwef" localSheetId="19">{#N/A,#N/A,FALSE,"Plan1";#N/A,#N/A,FALSE,"Plan2"}</definedName>
    <definedName name="asdwef" localSheetId="18" hidden="1">{#N/A,#N/A,FALSE,"Plan1";#N/A,#N/A,FALSE,"Plan2"}</definedName>
    <definedName name="asdwef">{#N/A,#N/A,FALSE,"Plan1";#N/A,#N/A,FALSE,"Plan2"}</definedName>
    <definedName name="aseiuw" localSheetId="17" hidden="1">#REF!</definedName>
    <definedName name="aseiuw" localSheetId="3">#REF!</definedName>
    <definedName name="aseiuw" localSheetId="6">#REF!</definedName>
    <definedName name="aseiuw" localSheetId="16" hidden="1">#REF!</definedName>
    <definedName name="aseiuw" localSheetId="25">#REF!</definedName>
    <definedName name="aseiuw" localSheetId="0">#REF!</definedName>
    <definedName name="aseiuw" localSheetId="22" hidden="1">#REF!</definedName>
    <definedName name="aseiuw" localSheetId="19">#REF!</definedName>
    <definedName name="aseiuw" localSheetId="18" hidden="1">#REF!</definedName>
    <definedName name="aseiuw">#REF!</definedName>
    <definedName name="ASET" localSheetId="20">{#N/A,#N/A,FALSE,"Plan1";#N/A,#N/A,FALSE,"Plan2"}</definedName>
    <definedName name="ASET" localSheetId="8">{#N/A,#N/A,FALSE,"Plan1";#N/A,#N/A,FALSE,"Plan2"}</definedName>
    <definedName name="ASET" localSheetId="17" hidden="1">{#N/A,#N/A,FALSE,"Plan1";#N/A,#N/A,FALSE,"Plan2"}</definedName>
    <definedName name="ASET" localSheetId="3">{#N/A,#N/A,FALSE,"Plan1";#N/A,#N/A,FALSE,"Plan2"}</definedName>
    <definedName name="ASET" localSheetId="11">{#N/A,#N/A,FALSE,"Plan1";#N/A,#N/A,FALSE,"Plan2"}</definedName>
    <definedName name="ASET" localSheetId="6">{#N/A,#N/A,FALSE,"Plan1";#N/A,#N/A,FALSE,"Plan2"}</definedName>
    <definedName name="ASET" localSheetId="5">{#N/A,#N/A,FALSE,"Plan1";#N/A,#N/A,FALSE,"Plan2"}</definedName>
    <definedName name="ASET" localSheetId="16" hidden="1">{#N/A,#N/A,FALSE,"Plan1";#N/A,#N/A,FALSE,"Plan2"}</definedName>
    <definedName name="ASET" localSheetId="15">{#N/A,#N/A,FALSE,"Plan1";#N/A,#N/A,FALSE,"Plan2"}</definedName>
    <definedName name="ASET" localSheetId="7">{#N/A,#N/A,FALSE,"Plan1";#N/A,#N/A,FALSE,"Plan2"}</definedName>
    <definedName name="ASET" localSheetId="24">{#N/A,#N/A,FALSE,"Plan1";#N/A,#N/A,FALSE,"Plan2"}</definedName>
    <definedName name="ASET" localSheetId="25">{#N/A,#N/A,FALSE,"Plan1";#N/A,#N/A,FALSE,"Plan2"}</definedName>
    <definedName name="ASET" localSheetId="0">{#N/A,#N/A,FALSE,"Plan1";#N/A,#N/A,FALSE,"Plan2"}</definedName>
    <definedName name="ASET" localSheetId="23">{#N/A,#N/A,FALSE,"Plan1";#N/A,#N/A,FALSE,"Plan2"}</definedName>
    <definedName name="ASET" localSheetId="22" hidden="1">{#N/A,#N/A,FALSE,"Plan1";#N/A,#N/A,FALSE,"Plan2"}</definedName>
    <definedName name="ASET" localSheetId="19">{#N/A,#N/A,FALSE,"Plan1";#N/A,#N/A,FALSE,"Plan2"}</definedName>
    <definedName name="ASET" localSheetId="18" hidden="1">{#N/A,#N/A,FALSE,"Plan1";#N/A,#N/A,FALSE,"Plan2"}</definedName>
    <definedName name="ASET">{#N/A,#N/A,FALSE,"Plan1";#N/A,#N/A,FALSE,"Plan2"}</definedName>
    <definedName name="asfDSF" localSheetId="20">{#N/A,#N/A,FALSE,"Plan1";#N/A,#N/A,FALSE,"Plan2"}</definedName>
    <definedName name="asfDSF" localSheetId="8">{#N/A,#N/A,FALSE,"Plan1";#N/A,#N/A,FALSE,"Plan2"}</definedName>
    <definedName name="asfDSF" localSheetId="17" hidden="1">{#N/A,#N/A,FALSE,"Plan1";#N/A,#N/A,FALSE,"Plan2"}</definedName>
    <definedName name="asfDSF" localSheetId="3">{#N/A,#N/A,FALSE,"Plan1";#N/A,#N/A,FALSE,"Plan2"}</definedName>
    <definedName name="asfDSF" localSheetId="11">{#N/A,#N/A,FALSE,"Plan1";#N/A,#N/A,FALSE,"Plan2"}</definedName>
    <definedName name="asfDSF" localSheetId="6">{#N/A,#N/A,FALSE,"Plan1";#N/A,#N/A,FALSE,"Plan2"}</definedName>
    <definedName name="asfDSF" localSheetId="5">{#N/A,#N/A,FALSE,"Plan1";#N/A,#N/A,FALSE,"Plan2"}</definedName>
    <definedName name="asfDSF" localSheetId="16" hidden="1">{#N/A,#N/A,FALSE,"Plan1";#N/A,#N/A,FALSE,"Plan2"}</definedName>
    <definedName name="asfDSF" localSheetId="15">{#N/A,#N/A,FALSE,"Plan1";#N/A,#N/A,FALSE,"Plan2"}</definedName>
    <definedName name="asfDSF" localSheetId="7">{#N/A,#N/A,FALSE,"Plan1";#N/A,#N/A,FALSE,"Plan2"}</definedName>
    <definedName name="asfDSF" localSheetId="24">{#N/A,#N/A,FALSE,"Plan1";#N/A,#N/A,FALSE,"Plan2"}</definedName>
    <definedName name="asfDSF" localSheetId="25">{#N/A,#N/A,FALSE,"Plan1";#N/A,#N/A,FALSE,"Plan2"}</definedName>
    <definedName name="asfDSF" localSheetId="0">{#N/A,#N/A,FALSE,"Plan1";#N/A,#N/A,FALSE,"Plan2"}</definedName>
    <definedName name="asfDSF" localSheetId="23">{#N/A,#N/A,FALSE,"Plan1";#N/A,#N/A,FALSE,"Plan2"}</definedName>
    <definedName name="asfDSF" localSheetId="22" hidden="1">{#N/A,#N/A,FALSE,"Plan1";#N/A,#N/A,FALSE,"Plan2"}</definedName>
    <definedName name="asfDSF" localSheetId="19">{#N/A,#N/A,FALSE,"Plan1";#N/A,#N/A,FALSE,"Plan2"}</definedName>
    <definedName name="asfDSF" localSheetId="18" hidden="1">{#N/A,#N/A,FALSE,"Plan1";#N/A,#N/A,FALSE,"Plan2"}</definedName>
    <definedName name="asfDSF">{#N/A,#N/A,FALSE,"Plan1";#N/A,#N/A,FALSE,"Plan2"}</definedName>
    <definedName name="ASFERTE" localSheetId="20">{#N/A,#N/A,FALSE,"Plan1";#N/A,#N/A,FALSE,"Plan2"}</definedName>
    <definedName name="ASFERTE" localSheetId="8">{#N/A,#N/A,FALSE,"Plan1";#N/A,#N/A,FALSE,"Plan2"}</definedName>
    <definedName name="ASFERTE" localSheetId="17" hidden="1">{#N/A,#N/A,FALSE,"Plan1";#N/A,#N/A,FALSE,"Plan2"}</definedName>
    <definedName name="ASFERTE" localSheetId="3">{#N/A,#N/A,FALSE,"Plan1";#N/A,#N/A,FALSE,"Plan2"}</definedName>
    <definedName name="ASFERTE" localSheetId="11">{#N/A,#N/A,FALSE,"Plan1";#N/A,#N/A,FALSE,"Plan2"}</definedName>
    <definedName name="ASFERTE" localSheetId="6">{#N/A,#N/A,FALSE,"Plan1";#N/A,#N/A,FALSE,"Plan2"}</definedName>
    <definedName name="ASFERTE" localSheetId="5">{#N/A,#N/A,FALSE,"Plan1";#N/A,#N/A,FALSE,"Plan2"}</definedName>
    <definedName name="ASFERTE" localSheetId="16" hidden="1">{#N/A,#N/A,FALSE,"Plan1";#N/A,#N/A,FALSE,"Plan2"}</definedName>
    <definedName name="ASFERTE" localSheetId="15">{#N/A,#N/A,FALSE,"Plan1";#N/A,#N/A,FALSE,"Plan2"}</definedName>
    <definedName name="ASFERTE" localSheetId="7">{#N/A,#N/A,FALSE,"Plan1";#N/A,#N/A,FALSE,"Plan2"}</definedName>
    <definedName name="ASFERTE" localSheetId="24">{#N/A,#N/A,FALSE,"Plan1";#N/A,#N/A,FALSE,"Plan2"}</definedName>
    <definedName name="ASFERTE" localSheetId="25">{#N/A,#N/A,FALSE,"Plan1";#N/A,#N/A,FALSE,"Plan2"}</definedName>
    <definedName name="ASFERTE" localSheetId="0">{#N/A,#N/A,FALSE,"Plan1";#N/A,#N/A,FALSE,"Plan2"}</definedName>
    <definedName name="ASFERTE" localSheetId="23">{#N/A,#N/A,FALSE,"Plan1";#N/A,#N/A,FALSE,"Plan2"}</definedName>
    <definedName name="ASFERTE" localSheetId="22" hidden="1">{#N/A,#N/A,FALSE,"Plan1";#N/A,#N/A,FALSE,"Plan2"}</definedName>
    <definedName name="ASFERTE" localSheetId="19">{#N/A,#N/A,FALSE,"Plan1";#N/A,#N/A,FALSE,"Plan2"}</definedName>
    <definedName name="ASFERTE" localSheetId="18" hidden="1">{#N/A,#N/A,FALSE,"Plan1";#N/A,#N/A,FALSE,"Plan2"}</definedName>
    <definedName name="ASFERTE">{#N/A,#N/A,FALSE,"Plan1";#N/A,#N/A,FALSE,"Plan2"}</definedName>
    <definedName name="asfl" localSheetId="20">{#N/A,#N/A,FALSE,"Plan1";#N/A,#N/A,FALSE,"Plan2"}</definedName>
    <definedName name="asfl" localSheetId="8">{#N/A,#N/A,FALSE,"Plan1";#N/A,#N/A,FALSE,"Plan2"}</definedName>
    <definedName name="asfl" localSheetId="17" hidden="1">{#N/A,#N/A,FALSE,"Plan1";#N/A,#N/A,FALSE,"Plan2"}</definedName>
    <definedName name="asfl" localSheetId="3">{#N/A,#N/A,FALSE,"Plan1";#N/A,#N/A,FALSE,"Plan2"}</definedName>
    <definedName name="asfl" localSheetId="11">{#N/A,#N/A,FALSE,"Plan1";#N/A,#N/A,FALSE,"Plan2"}</definedName>
    <definedName name="asfl" localSheetId="6">{#N/A,#N/A,FALSE,"Plan1";#N/A,#N/A,FALSE,"Plan2"}</definedName>
    <definedName name="asfl" localSheetId="5">{#N/A,#N/A,FALSE,"Plan1";#N/A,#N/A,FALSE,"Plan2"}</definedName>
    <definedName name="asfl" localSheetId="16" hidden="1">{#N/A,#N/A,FALSE,"Plan1";#N/A,#N/A,FALSE,"Plan2"}</definedName>
    <definedName name="asfl" localSheetId="15">{#N/A,#N/A,FALSE,"Plan1";#N/A,#N/A,FALSE,"Plan2"}</definedName>
    <definedName name="asfl" localSheetId="7">{#N/A,#N/A,FALSE,"Plan1";#N/A,#N/A,FALSE,"Plan2"}</definedName>
    <definedName name="asfl" localSheetId="24">{#N/A,#N/A,FALSE,"Plan1";#N/A,#N/A,FALSE,"Plan2"}</definedName>
    <definedName name="asfl" localSheetId="25">{#N/A,#N/A,FALSE,"Plan1";#N/A,#N/A,FALSE,"Plan2"}</definedName>
    <definedName name="asfl" localSheetId="0">{#N/A,#N/A,FALSE,"Plan1";#N/A,#N/A,FALSE,"Plan2"}</definedName>
    <definedName name="asfl" localSheetId="23">{#N/A,#N/A,FALSE,"Plan1";#N/A,#N/A,FALSE,"Plan2"}</definedName>
    <definedName name="asfl" localSheetId="22" hidden="1">{#N/A,#N/A,FALSE,"Plan1";#N/A,#N/A,FALSE,"Plan2"}</definedName>
    <definedName name="asfl" localSheetId="19">{#N/A,#N/A,FALSE,"Plan1";#N/A,#N/A,FALSE,"Plan2"}</definedName>
    <definedName name="asfl" localSheetId="18" hidden="1">{#N/A,#N/A,FALSE,"Plan1";#N/A,#N/A,FALSE,"Plan2"}</definedName>
    <definedName name="asfl">{#N/A,#N/A,FALSE,"Plan1";#N/A,#N/A,FALSE,"Plan2"}</definedName>
    <definedName name="asfsz" localSheetId="20">{#N/A,#N/A,FALSE,"Plan1";#N/A,#N/A,FALSE,"Plan2"}</definedName>
    <definedName name="asfsz" localSheetId="8">{#N/A,#N/A,FALSE,"Plan1";#N/A,#N/A,FALSE,"Plan2"}</definedName>
    <definedName name="asfsz" localSheetId="17" hidden="1">{#N/A,#N/A,FALSE,"Plan1";#N/A,#N/A,FALSE,"Plan2"}</definedName>
    <definedName name="asfsz" localSheetId="3">{#N/A,#N/A,FALSE,"Plan1";#N/A,#N/A,FALSE,"Plan2"}</definedName>
    <definedName name="asfsz" localSheetId="11">{#N/A,#N/A,FALSE,"Plan1";#N/A,#N/A,FALSE,"Plan2"}</definedName>
    <definedName name="asfsz" localSheetId="6">{#N/A,#N/A,FALSE,"Plan1";#N/A,#N/A,FALSE,"Plan2"}</definedName>
    <definedName name="asfsz" localSheetId="5">{#N/A,#N/A,FALSE,"Plan1";#N/A,#N/A,FALSE,"Plan2"}</definedName>
    <definedName name="asfsz" localSheetId="16" hidden="1">{#N/A,#N/A,FALSE,"Plan1";#N/A,#N/A,FALSE,"Plan2"}</definedName>
    <definedName name="asfsz" localSheetId="15">{#N/A,#N/A,FALSE,"Plan1";#N/A,#N/A,FALSE,"Plan2"}</definedName>
    <definedName name="asfsz" localSheetId="7">{#N/A,#N/A,FALSE,"Plan1";#N/A,#N/A,FALSE,"Plan2"}</definedName>
    <definedName name="asfsz" localSheetId="24">{#N/A,#N/A,FALSE,"Plan1";#N/A,#N/A,FALSE,"Plan2"}</definedName>
    <definedName name="asfsz" localSheetId="25">{#N/A,#N/A,FALSE,"Plan1";#N/A,#N/A,FALSE,"Plan2"}</definedName>
    <definedName name="asfsz" localSheetId="0">{#N/A,#N/A,FALSE,"Plan1";#N/A,#N/A,FALSE,"Plan2"}</definedName>
    <definedName name="asfsz" localSheetId="23">{#N/A,#N/A,FALSE,"Plan1";#N/A,#N/A,FALSE,"Plan2"}</definedName>
    <definedName name="asfsz" localSheetId="22" hidden="1">{#N/A,#N/A,FALSE,"Plan1";#N/A,#N/A,FALSE,"Plan2"}</definedName>
    <definedName name="asfsz" localSheetId="19">{#N/A,#N/A,FALSE,"Plan1";#N/A,#N/A,FALSE,"Plan2"}</definedName>
    <definedName name="asfsz" localSheetId="18" hidden="1">{#N/A,#N/A,FALSE,"Plan1";#N/A,#N/A,FALSE,"Plan2"}</definedName>
    <definedName name="asfsz">{#N/A,#N/A,FALSE,"Plan1";#N/A,#N/A,FALSE,"Plan2"}</definedName>
    <definedName name="askserf" localSheetId="20">{#N/A,#N/A,FALSE,"Plan1";#N/A,#N/A,FALSE,"Plan2"}</definedName>
    <definedName name="askserf" localSheetId="8">{#N/A,#N/A,FALSE,"Plan1";#N/A,#N/A,FALSE,"Plan2"}</definedName>
    <definedName name="askserf" localSheetId="17" hidden="1">{#N/A,#N/A,FALSE,"Plan1";#N/A,#N/A,FALSE,"Plan2"}</definedName>
    <definedName name="askserf" localSheetId="3">{#N/A,#N/A,FALSE,"Plan1";#N/A,#N/A,FALSE,"Plan2"}</definedName>
    <definedName name="askserf" localSheetId="11">{#N/A,#N/A,FALSE,"Plan1";#N/A,#N/A,FALSE,"Plan2"}</definedName>
    <definedName name="askserf" localSheetId="6">{#N/A,#N/A,FALSE,"Plan1";#N/A,#N/A,FALSE,"Plan2"}</definedName>
    <definedName name="askserf" localSheetId="5">{#N/A,#N/A,FALSE,"Plan1";#N/A,#N/A,FALSE,"Plan2"}</definedName>
    <definedName name="askserf" localSheetId="16" hidden="1">{#N/A,#N/A,FALSE,"Plan1";#N/A,#N/A,FALSE,"Plan2"}</definedName>
    <definedName name="askserf" localSheetId="15">{#N/A,#N/A,FALSE,"Plan1";#N/A,#N/A,FALSE,"Plan2"}</definedName>
    <definedName name="askserf" localSheetId="7">{#N/A,#N/A,FALSE,"Plan1";#N/A,#N/A,FALSE,"Plan2"}</definedName>
    <definedName name="askserf" localSheetId="24">{#N/A,#N/A,FALSE,"Plan1";#N/A,#N/A,FALSE,"Plan2"}</definedName>
    <definedName name="askserf" localSheetId="25">{#N/A,#N/A,FALSE,"Plan1";#N/A,#N/A,FALSE,"Plan2"}</definedName>
    <definedName name="askserf" localSheetId="0">{#N/A,#N/A,FALSE,"Plan1";#N/A,#N/A,FALSE,"Plan2"}</definedName>
    <definedName name="askserf" localSheetId="23">{#N/A,#N/A,FALSE,"Plan1";#N/A,#N/A,FALSE,"Plan2"}</definedName>
    <definedName name="askserf" localSheetId="22" hidden="1">{#N/A,#N/A,FALSE,"Plan1";#N/A,#N/A,FALSE,"Plan2"}</definedName>
    <definedName name="askserf" localSheetId="19">{#N/A,#N/A,FALSE,"Plan1";#N/A,#N/A,FALSE,"Plan2"}</definedName>
    <definedName name="askserf" localSheetId="18" hidden="1">{#N/A,#N/A,FALSE,"Plan1";#N/A,#N/A,FALSE,"Plan2"}</definedName>
    <definedName name="askserf">{#N/A,#N/A,FALSE,"Plan1";#N/A,#N/A,FALSE,"Plan2"}</definedName>
    <definedName name="ASSFSDF" localSheetId="20">{#N/A,#N/A,FALSE,"Plan1";#N/A,#N/A,FALSE,"Plan2"}</definedName>
    <definedName name="ASSFSDF" localSheetId="8">{#N/A,#N/A,FALSE,"Plan1";#N/A,#N/A,FALSE,"Plan2"}</definedName>
    <definedName name="ASSFSDF" localSheetId="17" hidden="1">{#N/A,#N/A,FALSE,"Plan1";#N/A,#N/A,FALSE,"Plan2"}</definedName>
    <definedName name="ASSFSDF" localSheetId="3">{#N/A,#N/A,FALSE,"Plan1";#N/A,#N/A,FALSE,"Plan2"}</definedName>
    <definedName name="ASSFSDF" localSheetId="11">{#N/A,#N/A,FALSE,"Plan1";#N/A,#N/A,FALSE,"Plan2"}</definedName>
    <definedName name="ASSFSDF" localSheetId="6">{#N/A,#N/A,FALSE,"Plan1";#N/A,#N/A,FALSE,"Plan2"}</definedName>
    <definedName name="ASSFSDF" localSheetId="5">{#N/A,#N/A,FALSE,"Plan1";#N/A,#N/A,FALSE,"Plan2"}</definedName>
    <definedName name="ASSFSDF" localSheetId="16" hidden="1">{#N/A,#N/A,FALSE,"Plan1";#N/A,#N/A,FALSE,"Plan2"}</definedName>
    <definedName name="ASSFSDF" localSheetId="15">{#N/A,#N/A,FALSE,"Plan1";#N/A,#N/A,FALSE,"Plan2"}</definedName>
    <definedName name="ASSFSDF" localSheetId="7">{#N/A,#N/A,FALSE,"Plan1";#N/A,#N/A,FALSE,"Plan2"}</definedName>
    <definedName name="ASSFSDF" localSheetId="24">{#N/A,#N/A,FALSE,"Plan1";#N/A,#N/A,FALSE,"Plan2"}</definedName>
    <definedName name="ASSFSDF" localSheetId="25">{#N/A,#N/A,FALSE,"Plan1";#N/A,#N/A,FALSE,"Plan2"}</definedName>
    <definedName name="ASSFSDF" localSheetId="0">{#N/A,#N/A,FALSE,"Plan1";#N/A,#N/A,FALSE,"Plan2"}</definedName>
    <definedName name="ASSFSDF" localSheetId="23">{#N/A,#N/A,FALSE,"Plan1";#N/A,#N/A,FALSE,"Plan2"}</definedName>
    <definedName name="ASSFSDF" localSheetId="22" hidden="1">{#N/A,#N/A,FALSE,"Plan1";#N/A,#N/A,FALSE,"Plan2"}</definedName>
    <definedName name="ASSFSDF" localSheetId="19">{#N/A,#N/A,FALSE,"Plan1";#N/A,#N/A,FALSE,"Plan2"}</definedName>
    <definedName name="ASSFSDF" localSheetId="18" hidden="1">{#N/A,#N/A,FALSE,"Plan1";#N/A,#N/A,FALSE,"Plan2"}</definedName>
    <definedName name="ASSFSDF">{#N/A,#N/A,FALSE,"Plan1";#N/A,#N/A,FALSE,"Plan2"}</definedName>
    <definedName name="asw" localSheetId="20">{#N/A,#N/A,FALSE,"Plan1";#N/A,#N/A,FALSE,"Plan2"}</definedName>
    <definedName name="asw" localSheetId="8">{#N/A,#N/A,FALSE,"Plan1";#N/A,#N/A,FALSE,"Plan2"}</definedName>
    <definedName name="asw" localSheetId="17" hidden="1">{#N/A,#N/A,FALSE,"Plan1";#N/A,#N/A,FALSE,"Plan2"}</definedName>
    <definedName name="asw" localSheetId="3">{#N/A,#N/A,FALSE,"Plan1";#N/A,#N/A,FALSE,"Plan2"}</definedName>
    <definedName name="asw" localSheetId="11">{#N/A,#N/A,FALSE,"Plan1";#N/A,#N/A,FALSE,"Plan2"}</definedName>
    <definedName name="asw" localSheetId="6">{#N/A,#N/A,FALSE,"Plan1";#N/A,#N/A,FALSE,"Plan2"}</definedName>
    <definedName name="asw" localSheetId="5">{#N/A,#N/A,FALSE,"Plan1";#N/A,#N/A,FALSE,"Plan2"}</definedName>
    <definedName name="asw" localSheetId="16" hidden="1">{#N/A,#N/A,FALSE,"Plan1";#N/A,#N/A,FALSE,"Plan2"}</definedName>
    <definedName name="asw" localSheetId="15">{#N/A,#N/A,FALSE,"Plan1";#N/A,#N/A,FALSE,"Plan2"}</definedName>
    <definedName name="asw" localSheetId="7">{#N/A,#N/A,FALSE,"Plan1";#N/A,#N/A,FALSE,"Plan2"}</definedName>
    <definedName name="asw" localSheetId="24">{#N/A,#N/A,FALSE,"Plan1";#N/A,#N/A,FALSE,"Plan2"}</definedName>
    <definedName name="asw" localSheetId="25">{#N/A,#N/A,FALSE,"Plan1";#N/A,#N/A,FALSE,"Plan2"}</definedName>
    <definedName name="asw" localSheetId="0">{#N/A,#N/A,FALSE,"Plan1";#N/A,#N/A,FALSE,"Plan2"}</definedName>
    <definedName name="asw" localSheetId="23">{#N/A,#N/A,FALSE,"Plan1";#N/A,#N/A,FALSE,"Plan2"}</definedName>
    <definedName name="asw" localSheetId="22" hidden="1">{#N/A,#N/A,FALSE,"Plan1";#N/A,#N/A,FALSE,"Plan2"}</definedName>
    <definedName name="asw" localSheetId="19">{#N/A,#N/A,FALSE,"Plan1";#N/A,#N/A,FALSE,"Plan2"}</definedName>
    <definedName name="asw" localSheetId="18" hidden="1">{#N/A,#N/A,FALSE,"Plan1";#N/A,#N/A,FALSE,"Plan2"}</definedName>
    <definedName name="asw">{#N/A,#N/A,FALSE,"Plan1";#N/A,#N/A,FALSE,"Plan2"}</definedName>
    <definedName name="Até_Chaves" localSheetId="17">#REF!</definedName>
    <definedName name="Até_Chaves" localSheetId="3">#REF!</definedName>
    <definedName name="Até_Chaves" localSheetId="6">#REF!</definedName>
    <definedName name="Até_Chaves" localSheetId="16">#REF!</definedName>
    <definedName name="Até_Chaves" localSheetId="15">#REF!</definedName>
    <definedName name="Até_Chaves" localSheetId="25">#REF!</definedName>
    <definedName name="Até_Chaves" localSheetId="22">#REF!</definedName>
    <definedName name="Até_Chaves" localSheetId="19">#REF!</definedName>
    <definedName name="Até_Chaves" localSheetId="18">#REF!</definedName>
    <definedName name="Até_Chaves">#REF!</definedName>
    <definedName name="ATIVOS" localSheetId="20">{#N/A,#N/A,FALSE,"F-01"}</definedName>
    <definedName name="ATIVOS" localSheetId="8">{#N/A,#N/A,FALSE,"F-01"}</definedName>
    <definedName name="ATIVOS" localSheetId="17" hidden="1">{#N/A,#N/A,FALSE,"F-01"}</definedName>
    <definedName name="ATIVOS" localSheetId="3">{#N/A,#N/A,FALSE,"F-01"}</definedName>
    <definedName name="ATIVOS" localSheetId="11">{#N/A,#N/A,FALSE,"F-01"}</definedName>
    <definedName name="ATIVOS" localSheetId="6">{#N/A,#N/A,FALSE,"F-01"}</definedName>
    <definedName name="ATIVOS" localSheetId="5">{#N/A,#N/A,FALSE,"F-01"}</definedName>
    <definedName name="ATIVOS" localSheetId="16" hidden="1">{#N/A,#N/A,FALSE,"F-01"}</definedName>
    <definedName name="ATIVOS" localSheetId="15">{#N/A,#N/A,FALSE,"F-01"}</definedName>
    <definedName name="ATIVOS" localSheetId="7">{#N/A,#N/A,FALSE,"F-01"}</definedName>
    <definedName name="ATIVOS" localSheetId="24">{#N/A,#N/A,FALSE,"F-01"}</definedName>
    <definedName name="ATIVOS" localSheetId="25">{#N/A,#N/A,FALSE,"F-01"}</definedName>
    <definedName name="ATIVOS" localSheetId="0">{#N/A,#N/A,FALSE,"F-01"}</definedName>
    <definedName name="ATIVOS" localSheetId="23">{#N/A,#N/A,FALSE,"F-01"}</definedName>
    <definedName name="ATIVOS" localSheetId="22" hidden="1">{#N/A,#N/A,FALSE,"F-01"}</definedName>
    <definedName name="ATIVOS" localSheetId="19">{#N/A,#N/A,FALSE,"F-01"}</definedName>
    <definedName name="ATIVOS" localSheetId="18" hidden="1">{#N/A,#N/A,FALSE,"F-01"}</definedName>
    <definedName name="ATIVOS">{#N/A,#N/A,FALSE,"F-01"}</definedName>
    <definedName name="Ato" localSheetId="17">#REF!</definedName>
    <definedName name="Ato" localSheetId="3">#REF!</definedName>
    <definedName name="Ato" localSheetId="6">#REF!</definedName>
    <definedName name="Ato" localSheetId="16">#REF!</definedName>
    <definedName name="Ato" localSheetId="15">#REF!</definedName>
    <definedName name="Ato" localSheetId="25">#REF!</definedName>
    <definedName name="Ato" localSheetId="22">#REF!</definedName>
    <definedName name="Ato" localSheetId="19">#REF!</definedName>
    <definedName name="Ato" localSheetId="18">#REF!</definedName>
    <definedName name="Ato">#REF!</definedName>
    <definedName name="ATUAL" localSheetId="17">#REF!</definedName>
    <definedName name="ATUAL" localSheetId="3">#REF!</definedName>
    <definedName name="ATUAL" localSheetId="6">#REF!</definedName>
    <definedName name="ATUAL" localSheetId="16">#REF!</definedName>
    <definedName name="ATUAL" localSheetId="25">#REF!</definedName>
    <definedName name="ATUAL" localSheetId="22">#REF!</definedName>
    <definedName name="ATUAL" localSheetId="19">#REF!</definedName>
    <definedName name="ATUAL" localSheetId="18">#REF!</definedName>
    <definedName name="ATUAL">#REF!</definedName>
    <definedName name="aux" localSheetId="17">#REF!</definedName>
    <definedName name="aux" localSheetId="3">#REF!</definedName>
    <definedName name="aux" localSheetId="1">#REF!</definedName>
    <definedName name="aux" localSheetId="6">#REF!</definedName>
    <definedName name="aux" localSheetId="16">#REF!</definedName>
    <definedName name="aux" localSheetId="15">#REF!</definedName>
    <definedName name="aux" localSheetId="25">#REF!</definedName>
    <definedName name="aux" localSheetId="0">#REF!</definedName>
    <definedName name="aux" localSheetId="19">#REF!</definedName>
    <definedName name="aux" localSheetId="14">#REF!</definedName>
    <definedName name="aux" localSheetId="18">#REF!</definedName>
    <definedName name="aux">#REF!</definedName>
    <definedName name="AUXILIO" localSheetId="3">#REF!</definedName>
    <definedName name="AUXILIO" localSheetId="6">#REF!</definedName>
    <definedName name="AUXILIO" localSheetId="25">#REF!</definedName>
    <definedName name="AUXILIO">#REF!</definedName>
    <definedName name="avulsos" localSheetId="3">#REF!</definedName>
    <definedName name="avulsos" localSheetId="6">#REF!</definedName>
    <definedName name="avulsos" localSheetId="25">#REF!</definedName>
    <definedName name="avulsos">#REF!</definedName>
    <definedName name="awdjw" localSheetId="20">{#N/A,#N/A,FALSE,"Plan1";#N/A,#N/A,FALSE,"Plan2"}</definedName>
    <definedName name="awdjw" localSheetId="8">{#N/A,#N/A,FALSE,"Plan1";#N/A,#N/A,FALSE,"Plan2"}</definedName>
    <definedName name="awdjw" localSheetId="17" hidden="1">{#N/A,#N/A,FALSE,"Plan1";#N/A,#N/A,FALSE,"Plan2"}</definedName>
    <definedName name="awdjw" localSheetId="3">{#N/A,#N/A,FALSE,"Plan1";#N/A,#N/A,FALSE,"Plan2"}</definedName>
    <definedName name="awdjw" localSheetId="11">{#N/A,#N/A,FALSE,"Plan1";#N/A,#N/A,FALSE,"Plan2"}</definedName>
    <definedName name="awdjw" localSheetId="6">{#N/A,#N/A,FALSE,"Plan1";#N/A,#N/A,FALSE,"Plan2"}</definedName>
    <definedName name="awdjw" localSheetId="5">{#N/A,#N/A,FALSE,"Plan1";#N/A,#N/A,FALSE,"Plan2"}</definedName>
    <definedName name="awdjw" localSheetId="16" hidden="1">{#N/A,#N/A,FALSE,"Plan1";#N/A,#N/A,FALSE,"Plan2"}</definedName>
    <definedName name="awdjw" localSheetId="15">{#N/A,#N/A,FALSE,"Plan1";#N/A,#N/A,FALSE,"Plan2"}</definedName>
    <definedName name="awdjw" localSheetId="7">{#N/A,#N/A,FALSE,"Plan1";#N/A,#N/A,FALSE,"Plan2"}</definedName>
    <definedName name="awdjw" localSheetId="24">{#N/A,#N/A,FALSE,"Plan1";#N/A,#N/A,FALSE,"Plan2"}</definedName>
    <definedName name="awdjw" localSheetId="25">{#N/A,#N/A,FALSE,"Plan1";#N/A,#N/A,FALSE,"Plan2"}</definedName>
    <definedName name="awdjw" localSheetId="0">{#N/A,#N/A,FALSE,"Plan1";#N/A,#N/A,FALSE,"Plan2"}</definedName>
    <definedName name="awdjw" localSheetId="23">{#N/A,#N/A,FALSE,"Plan1";#N/A,#N/A,FALSE,"Plan2"}</definedName>
    <definedName name="awdjw" localSheetId="22" hidden="1">{#N/A,#N/A,FALSE,"Plan1";#N/A,#N/A,FALSE,"Plan2"}</definedName>
    <definedName name="awdjw" localSheetId="19">{#N/A,#N/A,FALSE,"Plan1";#N/A,#N/A,FALSE,"Plan2"}</definedName>
    <definedName name="awdjw" localSheetId="18" hidden="1">{#N/A,#N/A,FALSE,"Plan1";#N/A,#N/A,FALSE,"Plan2"}</definedName>
    <definedName name="awdjw">{#N/A,#N/A,FALSE,"Plan1";#N/A,#N/A,FALSE,"Plan2"}</definedName>
    <definedName name="aweqw4" localSheetId="20">{#N/A,#N/A,FALSE,"Plan1";#N/A,#N/A,FALSE,"Plan2"}</definedName>
    <definedName name="aweqw4" localSheetId="8">{#N/A,#N/A,FALSE,"Plan1";#N/A,#N/A,FALSE,"Plan2"}</definedName>
    <definedName name="aweqw4" localSheetId="17" hidden="1">{#N/A,#N/A,FALSE,"Plan1";#N/A,#N/A,FALSE,"Plan2"}</definedName>
    <definedName name="aweqw4" localSheetId="3">{#N/A,#N/A,FALSE,"Plan1";#N/A,#N/A,FALSE,"Plan2"}</definedName>
    <definedName name="aweqw4" localSheetId="11">{#N/A,#N/A,FALSE,"Plan1";#N/A,#N/A,FALSE,"Plan2"}</definedName>
    <definedName name="aweqw4" localSheetId="6">{#N/A,#N/A,FALSE,"Plan1";#N/A,#N/A,FALSE,"Plan2"}</definedName>
    <definedName name="aweqw4" localSheetId="5">{#N/A,#N/A,FALSE,"Plan1";#N/A,#N/A,FALSE,"Plan2"}</definedName>
    <definedName name="aweqw4" localSheetId="16" hidden="1">{#N/A,#N/A,FALSE,"Plan1";#N/A,#N/A,FALSE,"Plan2"}</definedName>
    <definedName name="aweqw4" localSheetId="15">{#N/A,#N/A,FALSE,"Plan1";#N/A,#N/A,FALSE,"Plan2"}</definedName>
    <definedName name="aweqw4" localSheetId="7">{#N/A,#N/A,FALSE,"Plan1";#N/A,#N/A,FALSE,"Plan2"}</definedName>
    <definedName name="aweqw4" localSheetId="24">{#N/A,#N/A,FALSE,"Plan1";#N/A,#N/A,FALSE,"Plan2"}</definedName>
    <definedName name="aweqw4" localSheetId="25">{#N/A,#N/A,FALSE,"Plan1";#N/A,#N/A,FALSE,"Plan2"}</definedName>
    <definedName name="aweqw4" localSheetId="0">{#N/A,#N/A,FALSE,"Plan1";#N/A,#N/A,FALSE,"Plan2"}</definedName>
    <definedName name="aweqw4" localSheetId="23">{#N/A,#N/A,FALSE,"Plan1";#N/A,#N/A,FALSE,"Plan2"}</definedName>
    <definedName name="aweqw4" localSheetId="22" hidden="1">{#N/A,#N/A,FALSE,"Plan1";#N/A,#N/A,FALSE,"Plan2"}</definedName>
    <definedName name="aweqw4" localSheetId="19">{#N/A,#N/A,FALSE,"Plan1";#N/A,#N/A,FALSE,"Plan2"}</definedName>
    <definedName name="aweqw4" localSheetId="18" hidden="1">{#N/A,#N/A,FALSE,"Plan1";#N/A,#N/A,FALSE,"Plan2"}</definedName>
    <definedName name="aweqw4">{#N/A,#N/A,FALSE,"Plan1";#N/A,#N/A,FALSE,"Plan2"}</definedName>
    <definedName name="awssdwaer" localSheetId="20">{#N/A,#N/A,FALSE,"Plan1";#N/A,#N/A,FALSE,"Plan2"}</definedName>
    <definedName name="awssdwaer" localSheetId="8">{#N/A,#N/A,FALSE,"Plan1";#N/A,#N/A,FALSE,"Plan2"}</definedName>
    <definedName name="awssdwaer" localSheetId="17" hidden="1">{#N/A,#N/A,FALSE,"Plan1";#N/A,#N/A,FALSE,"Plan2"}</definedName>
    <definedName name="awssdwaer" localSheetId="3">{#N/A,#N/A,FALSE,"Plan1";#N/A,#N/A,FALSE,"Plan2"}</definedName>
    <definedName name="awssdwaer" localSheetId="11">{#N/A,#N/A,FALSE,"Plan1";#N/A,#N/A,FALSE,"Plan2"}</definedName>
    <definedName name="awssdwaer" localSheetId="6">{#N/A,#N/A,FALSE,"Plan1";#N/A,#N/A,FALSE,"Plan2"}</definedName>
    <definedName name="awssdwaer" localSheetId="5">{#N/A,#N/A,FALSE,"Plan1";#N/A,#N/A,FALSE,"Plan2"}</definedName>
    <definedName name="awssdwaer" localSheetId="16" hidden="1">{#N/A,#N/A,FALSE,"Plan1";#N/A,#N/A,FALSE,"Plan2"}</definedName>
    <definedName name="awssdwaer" localSheetId="15">{#N/A,#N/A,FALSE,"Plan1";#N/A,#N/A,FALSE,"Plan2"}</definedName>
    <definedName name="awssdwaer" localSheetId="7">{#N/A,#N/A,FALSE,"Plan1";#N/A,#N/A,FALSE,"Plan2"}</definedName>
    <definedName name="awssdwaer" localSheetId="24">{#N/A,#N/A,FALSE,"Plan1";#N/A,#N/A,FALSE,"Plan2"}</definedName>
    <definedName name="awssdwaer" localSheetId="25">{#N/A,#N/A,FALSE,"Plan1";#N/A,#N/A,FALSE,"Plan2"}</definedName>
    <definedName name="awssdwaer" localSheetId="0">{#N/A,#N/A,FALSE,"Plan1";#N/A,#N/A,FALSE,"Plan2"}</definedName>
    <definedName name="awssdwaer" localSheetId="23">{#N/A,#N/A,FALSE,"Plan1";#N/A,#N/A,FALSE,"Plan2"}</definedName>
    <definedName name="awssdwaer" localSheetId="22" hidden="1">{#N/A,#N/A,FALSE,"Plan1";#N/A,#N/A,FALSE,"Plan2"}</definedName>
    <definedName name="awssdwaer" localSheetId="19">{#N/A,#N/A,FALSE,"Plan1";#N/A,#N/A,FALSE,"Plan2"}</definedName>
    <definedName name="awssdwaer" localSheetId="18" hidden="1">{#N/A,#N/A,FALSE,"Plan1";#N/A,#N/A,FALSE,"Plan2"}</definedName>
    <definedName name="awssdwaer">{#N/A,#N/A,FALSE,"Plan1";#N/A,#N/A,FALSE,"Plan2"}</definedName>
    <definedName name="AZ" localSheetId="17" hidden="1">#REF!</definedName>
    <definedName name="AZ" localSheetId="3">#REF!</definedName>
    <definedName name="AZ" localSheetId="6">#REF!</definedName>
    <definedName name="AZ" localSheetId="16" hidden="1">#REF!</definedName>
    <definedName name="AZ" localSheetId="25">#REF!</definedName>
    <definedName name="AZ" localSheetId="0">#REF!</definedName>
    <definedName name="AZ" localSheetId="22" hidden="1">#REF!</definedName>
    <definedName name="AZ" localSheetId="19">#REF!</definedName>
    <definedName name="AZ" localSheetId="18" hidden="1">#REF!</definedName>
    <definedName name="AZ">#REF!</definedName>
    <definedName name="B" localSheetId="20">#REF!</definedName>
    <definedName name="b" localSheetId="8">{#N/A,#N/A,FALSE,"Plan1";#N/A,#N/A,FALSE,"Plan2"}</definedName>
    <definedName name="B" localSheetId="17">#REF!</definedName>
    <definedName name="b" localSheetId="3">{#N/A,#N/A,FALSE,"Plan1";#N/A,#N/A,FALSE,"Plan2"}</definedName>
    <definedName name="b" localSheetId="11">{#N/A,#N/A,FALSE,"Plan1";#N/A,#N/A,FALSE,"Plan2"}</definedName>
    <definedName name="B" localSheetId="6">#REF!</definedName>
    <definedName name="B" localSheetId="16">#REF!</definedName>
    <definedName name="B" localSheetId="15">#REF!</definedName>
    <definedName name="b" localSheetId="7">{#N/A,#N/A,FALSE,"Plan1";#N/A,#N/A,FALSE,"Plan2"}</definedName>
    <definedName name="B" localSheetId="24">#REF!</definedName>
    <definedName name="b" localSheetId="25">{#N/A,#N/A,FALSE,"Plan1";#N/A,#N/A,FALSE,"Plan2"}</definedName>
    <definedName name="b" localSheetId="0">{#N/A,#N/A,FALSE,"Plan1";#N/A,#N/A,FALSE,"Plan2"}</definedName>
    <definedName name="B" localSheetId="23">#REF!</definedName>
    <definedName name="B" localSheetId="22">#REF!</definedName>
    <definedName name="B" localSheetId="19">#REF!</definedName>
    <definedName name="B" localSheetId="18">#REF!</definedName>
    <definedName name="B">#REF!</definedName>
    <definedName name="BA" localSheetId="17">#REF!</definedName>
    <definedName name="BA" localSheetId="3">#REF!</definedName>
    <definedName name="BA" localSheetId="11">#REF!</definedName>
    <definedName name="BA" localSheetId="6">#REF!</definedName>
    <definedName name="BA" localSheetId="16">#REF!</definedName>
    <definedName name="BA" localSheetId="25">#REF!</definedName>
    <definedName name="BA" localSheetId="22">#REF!</definedName>
    <definedName name="BA" localSheetId="19">#REF!</definedName>
    <definedName name="BA" localSheetId="18">#REF!</definedName>
    <definedName name="BA">#REF!</definedName>
    <definedName name="balão1">"AutoForma 17"</definedName>
    <definedName name="BANCO" localSheetId="17">#REF!</definedName>
    <definedName name="BANCO" localSheetId="3">#REF!</definedName>
    <definedName name="BANCO" localSheetId="6">#REF!</definedName>
    <definedName name="BANCO" localSheetId="16">#REF!</definedName>
    <definedName name="BANCO" localSheetId="15">#REF!</definedName>
    <definedName name="BANCO" localSheetId="25">#REF!</definedName>
    <definedName name="BANCO" localSheetId="22">#REF!</definedName>
    <definedName name="BANCO" localSheetId="19">#REF!</definedName>
    <definedName name="BANCO" localSheetId="18">#REF!</definedName>
    <definedName name="BANCO">#REF!</definedName>
    <definedName name="Banco_dados_IM" localSheetId="17">#REF!</definedName>
    <definedName name="Banco_dados_IM" localSheetId="3">#REF!</definedName>
    <definedName name="Banco_dados_IM" localSheetId="6">#REF!</definedName>
    <definedName name="Banco_dados_IM" localSheetId="16">#REF!</definedName>
    <definedName name="Banco_dados_IM" localSheetId="25">#REF!</definedName>
    <definedName name="Banco_dados_IM" localSheetId="22">#REF!</definedName>
    <definedName name="Banco_dados_IM" localSheetId="19">#REF!</definedName>
    <definedName name="Banco_dados_IM" localSheetId="18">#REF!</definedName>
    <definedName name="Banco_dados_IM">#REF!</definedName>
    <definedName name="_xlnm.Database" localSheetId="17">#REF!</definedName>
    <definedName name="_xlnm.Database" localSheetId="22">#REF!</definedName>
    <definedName name="_xlnm.Database" localSheetId="18">#REF!</definedName>
    <definedName name="_xlnm.Database">#REF!</definedName>
    <definedName name="BANCO1" localSheetId="3">#REF!</definedName>
    <definedName name="BANCO1" localSheetId="6">#REF!</definedName>
    <definedName name="BANCO1" localSheetId="15">#REF!</definedName>
    <definedName name="BANCO1" localSheetId="25">#REF!</definedName>
    <definedName name="BANCO1" localSheetId="19">#REF!</definedName>
    <definedName name="BANCO1">#REF!</definedName>
    <definedName name="BANCO2" localSheetId="3">#REF!</definedName>
    <definedName name="BANCO2" localSheetId="6">#REF!</definedName>
    <definedName name="BANCO2" localSheetId="15">#REF!</definedName>
    <definedName name="BANCO2" localSheetId="25">#REF!</definedName>
    <definedName name="BANCO2">#REF!</definedName>
    <definedName name="BANCO3" localSheetId="3">#REF!</definedName>
    <definedName name="BANCO3" localSheetId="6">#REF!</definedName>
    <definedName name="BANCO3" localSheetId="15">#REF!</definedName>
    <definedName name="BANCO3" localSheetId="25">#REF!</definedName>
    <definedName name="BANCO3">#REF!</definedName>
    <definedName name="BANCO4" localSheetId="3">#REF!</definedName>
    <definedName name="BANCO4" localSheetId="6">#REF!</definedName>
    <definedName name="BANCO4" localSheetId="15">#REF!</definedName>
    <definedName name="BANCO4" localSheetId="25">#REF!</definedName>
    <definedName name="BANCO4">#REF!</definedName>
    <definedName name="BASE" localSheetId="17">OFFSET(#REF!,0,0,COUNTA(#REF!)+1,5)</definedName>
    <definedName name="BASE" localSheetId="3">OFFSET(#REF!,0,0,COUNTA(#REF!)+1,5)</definedName>
    <definedName name="BASE" localSheetId="6">OFFSET(#REF!,0,0,COUNTA(#REF!)+1,5)</definedName>
    <definedName name="BASE" localSheetId="16">OFFSET(#REF!,0,0,COUNTA(#REF!)+1,5)</definedName>
    <definedName name="BASE" localSheetId="15">OFFSET(#REF!,0,0,COUNTA(#REF!)+1,5)</definedName>
    <definedName name="BASE" localSheetId="25">OFFSET(#REF!,0,0,COUNTA(#REF!)+1,5)</definedName>
    <definedName name="BASE" localSheetId="22">OFFSET(#REF!,0,0,COUNTA(#REF!)+1,5)</definedName>
    <definedName name="BASE" localSheetId="19">OFFSET(#REF!,0,0,COUNTA(#REF!)+1,5)</definedName>
    <definedName name="BASE" localSheetId="18">OFFSET(#REF!,0,0,COUNTA(#REF!)+1,5)</definedName>
    <definedName name="BASE">OFFSET(#REF!,0,0,COUNTA(#REF!)+1,5)</definedName>
    <definedName name="BASE_DE_DADOS_FLUXO_DE_CAIXA" localSheetId="3">OFFSET(#REF!,0,0,COUNTA(#REF!),COUNTA(#REF!))</definedName>
    <definedName name="BASE_DE_DADOS_FLUXO_DE_CAIXA" localSheetId="6">OFFSET(#REF!,0,0,COUNTA(#REF!),COUNTA(#REF!))</definedName>
    <definedName name="BASE_DE_DADOS_FLUXO_DE_CAIXA" localSheetId="15">OFFSET(#REF!,0,0,COUNTA(#REF!),COUNTA(#REF!))</definedName>
    <definedName name="BASE_DE_DADOS_FLUXO_DE_CAIXA" localSheetId="25">OFFSET(#REF!,0,0,COUNTA(#REF!),COUNTA(#REF!))</definedName>
    <definedName name="BASE_DE_DADOS_FLUXO_DE_CAIXA">OFFSET(#REF!,0,0,COUNTA(#REF!),COUNTA(#REF!))</definedName>
    <definedName name="BASE_FL_CX_3S" localSheetId="3">OFFSET(#REF!,0,0,COUNTA(#REF!),COUNTA(#REF!))</definedName>
    <definedName name="BASE_FL_CX_3S" localSheetId="6">OFFSET(#REF!,0,0,COUNTA(#REF!),COUNTA(#REF!))</definedName>
    <definedName name="BASE_FL_CX_3S" localSheetId="15">OFFSET(#REF!,0,0,COUNTA(#REF!),COUNTA(#REF!))</definedName>
    <definedName name="BASE_FL_CX_3S" localSheetId="25">OFFSET(#REF!,0,0,COUNTA(#REF!),COUNTA(#REF!))</definedName>
    <definedName name="BASE_FL_CX_3S">OFFSET(#REF!,0,0,COUNTA(#REF!),COUNTA(#REF!))</definedName>
    <definedName name="BASE_FLUXO_CAIXA_2017" localSheetId="3">OFFSET(#REF!,0,0,COUNTA(#REF!),COUNTA(#REF!))</definedName>
    <definedName name="BASE_FLUXO_CAIXA_2017" localSheetId="6">OFFSET(#REF!,0,0,COUNTA(#REF!),COUNTA(#REF!))</definedName>
    <definedName name="BASE_FLUXO_CAIXA_2017" localSheetId="15">OFFSET(#REF!,0,0,COUNTA(#REF!),COUNTA(#REF!))</definedName>
    <definedName name="BASE_FLUXO_CAIXA_2017" localSheetId="25">OFFSET(#REF!,0,0,COUNTA(#REF!),COUNTA(#REF!))</definedName>
    <definedName name="BASE_FLUXO_CAIXA_2017">OFFSET(#REF!,0,0,COUNTA(#REF!),COUNTA(#REF!))</definedName>
    <definedName name="bb" localSheetId="17">#REF!</definedName>
    <definedName name="bb" localSheetId="3">#REF!</definedName>
    <definedName name="bb" localSheetId="6">#REF!</definedName>
    <definedName name="bb" localSheetId="16">#REF!</definedName>
    <definedName name="bb" localSheetId="15">#REF!</definedName>
    <definedName name="bb" localSheetId="25">#REF!</definedName>
    <definedName name="bb" localSheetId="22">#REF!</definedName>
    <definedName name="bb" localSheetId="19">#REF!</definedName>
    <definedName name="bb" localSheetId="18">#REF!</definedName>
    <definedName name="bb">#REF!</definedName>
    <definedName name="bbb" localSheetId="17">#REF!</definedName>
    <definedName name="bbb" localSheetId="3">#REF!</definedName>
    <definedName name="bbb" localSheetId="6">#REF!</definedName>
    <definedName name="bbb" localSheetId="16">#REF!</definedName>
    <definedName name="bbb" localSheetId="15">#REF!</definedName>
    <definedName name="bbb" localSheetId="25">#REF!</definedName>
    <definedName name="bbb" localSheetId="22">#REF!</definedName>
    <definedName name="bbb" localSheetId="19">#REF!</definedName>
    <definedName name="bbb" localSheetId="18">#REF!</definedName>
    <definedName name="bbb">#REF!</definedName>
    <definedName name="bbbbbbbbbbbbbbb" localSheetId="20">{"'Edit'!$A$1:$V$2277"}</definedName>
    <definedName name="bbbbbbbbbbbbbbb" localSheetId="8">{"'Edit'!$A$1:$V$2277"}</definedName>
    <definedName name="bbbbbbbbbbbbbbb" localSheetId="17" hidden="1">{"'Edit'!$A$1:$V$2277"}</definedName>
    <definedName name="bbbbbbbbbbbbbbb" localSheetId="3">{"'Edit'!$A$1:$V$2277"}</definedName>
    <definedName name="bbbbbbbbbbbbbbb" localSheetId="11">{"'Edit'!$A$1:$V$2277"}</definedName>
    <definedName name="bbbbbbbbbbbbbbb" localSheetId="6">{"'Edit'!$A$1:$V$2277"}</definedName>
    <definedName name="bbbbbbbbbbbbbbb" localSheetId="5">{"'Edit'!$A$1:$V$2277"}</definedName>
    <definedName name="bbbbbbbbbbbbbbb" localSheetId="16" hidden="1">{"'Edit'!$A$1:$V$2277"}</definedName>
    <definedName name="bbbbbbbbbbbbbbb" localSheetId="15">{"'Edit'!$A$1:$V$2277"}</definedName>
    <definedName name="bbbbbbbbbbbbbbb" localSheetId="7">{"'Edit'!$A$1:$V$2277"}</definedName>
    <definedName name="bbbbbbbbbbbbbbb" localSheetId="24">{"'Edit'!$A$1:$V$2277"}</definedName>
    <definedName name="bbbbbbbbbbbbbbb" localSheetId="25">{"'Edit'!$A$1:$V$2277"}</definedName>
    <definedName name="bbbbbbbbbbbbbbb" localSheetId="0">{"'Edit'!$A$1:$V$2277"}</definedName>
    <definedName name="bbbbbbbbbbbbbbb" localSheetId="23">{"'Edit'!$A$1:$V$2277"}</definedName>
    <definedName name="bbbbbbbbbbbbbbb" localSheetId="22" hidden="1">{"'Edit'!$A$1:$V$2277"}</definedName>
    <definedName name="bbbbbbbbbbbbbbb" localSheetId="19">{"'Edit'!$A$1:$V$2277"}</definedName>
    <definedName name="bbbbbbbbbbbbbbb" localSheetId="18" hidden="1">{"'Edit'!$A$1:$V$2277"}</definedName>
    <definedName name="bbbbbbbbbbbbbbb">{"'Edit'!$A$1:$V$2277"}</definedName>
    <definedName name="bchar10" localSheetId="15">#REF!</definedName>
    <definedName name="bchar10">#REF!</definedName>
    <definedName name="bchart1" localSheetId="15">#REF!</definedName>
    <definedName name="bchart1">#REF!</definedName>
    <definedName name="bchart11" localSheetId="15">#REF!</definedName>
    <definedName name="bchart11">#REF!</definedName>
    <definedName name="bchart12" localSheetId="15">#REF!</definedName>
    <definedName name="bchart12">#REF!</definedName>
    <definedName name="bchart13" localSheetId="15">#REF!</definedName>
    <definedName name="bchart13">#REF!</definedName>
    <definedName name="bchart14" localSheetId="15">#REF!</definedName>
    <definedName name="bchart14">#REF!</definedName>
    <definedName name="bchart15" localSheetId="15">#REF!</definedName>
    <definedName name="bchart15">#REF!</definedName>
    <definedName name="bchart16" localSheetId="15">#REF!</definedName>
    <definedName name="bchart16">#REF!</definedName>
    <definedName name="bchart17" localSheetId="15">#REF!</definedName>
    <definedName name="bchart17">#REF!</definedName>
    <definedName name="bchart18" localSheetId="15">#REF!</definedName>
    <definedName name="bchart18">#REF!</definedName>
    <definedName name="bchart19" localSheetId="15">#REF!</definedName>
    <definedName name="bchart19">#REF!</definedName>
    <definedName name="bchart2" localSheetId="15">#REF!</definedName>
    <definedName name="bchart2">#REF!</definedName>
    <definedName name="bchart20" localSheetId="15">#REF!</definedName>
    <definedName name="bchart20">#REF!</definedName>
    <definedName name="bchart21" localSheetId="15">#REF!</definedName>
    <definedName name="bchart21">#REF!</definedName>
    <definedName name="bchart22" localSheetId="15">#REF!</definedName>
    <definedName name="bchart22">#REF!</definedName>
    <definedName name="bchart23" localSheetId="15">#REF!</definedName>
    <definedName name="bchart23">#REF!</definedName>
    <definedName name="bchart24" localSheetId="15">#REF!</definedName>
    <definedName name="bchart24">#REF!</definedName>
    <definedName name="bchart25" localSheetId="15">#REF!</definedName>
    <definedName name="bchart25">#REF!</definedName>
    <definedName name="bchart26" localSheetId="15">#REF!</definedName>
    <definedName name="bchart26">#REF!</definedName>
    <definedName name="bchart27" localSheetId="15">#REF!</definedName>
    <definedName name="bchart27">#REF!</definedName>
    <definedName name="bchart28" localSheetId="15">#REF!</definedName>
    <definedName name="bchart28">#REF!</definedName>
    <definedName name="bchart29" localSheetId="15">#REF!</definedName>
    <definedName name="bchart29">#REF!</definedName>
    <definedName name="bchart3" localSheetId="15">#REF!</definedName>
    <definedName name="bchart3">#REF!</definedName>
    <definedName name="bchart30" localSheetId="15">#REF!</definedName>
    <definedName name="bchart30">#REF!</definedName>
    <definedName name="bchart31" localSheetId="15">#REF!</definedName>
    <definedName name="bchart31">#REF!</definedName>
    <definedName name="bchart32" localSheetId="15">#REF!</definedName>
    <definedName name="bchart32">#REF!</definedName>
    <definedName name="bchart4" localSheetId="15">#REF!</definedName>
    <definedName name="bchart4">#REF!</definedName>
    <definedName name="bchart5" localSheetId="15">#REF!</definedName>
    <definedName name="bchart5">#REF!</definedName>
    <definedName name="bchart6" localSheetId="15">#REF!</definedName>
    <definedName name="bchart6">#REF!</definedName>
    <definedName name="bchart7">#REF!</definedName>
    <definedName name="bchart8">#REF!</definedName>
    <definedName name="bchart9">#REF!</definedName>
    <definedName name="BD" localSheetId="3">#REF!</definedName>
    <definedName name="BD" localSheetId="6">#REF!</definedName>
    <definedName name="BD" localSheetId="25">#REF!</definedName>
    <definedName name="BD">#REF!</definedName>
    <definedName name="BDA" localSheetId="17">#REF!</definedName>
    <definedName name="BDA" localSheetId="3">#REF!</definedName>
    <definedName name="BDA" localSheetId="1">#REF!</definedName>
    <definedName name="BDA" localSheetId="6">#REF!</definedName>
    <definedName name="BDA" localSheetId="16">#REF!</definedName>
    <definedName name="BDA" localSheetId="15">#REF!</definedName>
    <definedName name="BDA" localSheetId="25">#REF!</definedName>
    <definedName name="BDA" localSheetId="0">#REF!</definedName>
    <definedName name="BDA" localSheetId="19">#REF!</definedName>
    <definedName name="BDA" localSheetId="14">#REF!</definedName>
    <definedName name="BDA" localSheetId="18">#REF!</definedName>
    <definedName name="BDA">#REF!</definedName>
    <definedName name="bdfjghf" localSheetId="20">{#N/A,#N/A,FALSE,"Plan1";#N/A,#N/A,FALSE,"Plan2"}</definedName>
    <definedName name="bdfjghf" localSheetId="8">{#N/A,#N/A,FALSE,"Plan1";#N/A,#N/A,FALSE,"Plan2"}</definedName>
    <definedName name="bdfjghf" localSheetId="17" hidden="1">{#N/A,#N/A,FALSE,"Plan1";#N/A,#N/A,FALSE,"Plan2"}</definedName>
    <definedName name="bdfjghf" localSheetId="3">{#N/A,#N/A,FALSE,"Plan1";#N/A,#N/A,FALSE,"Plan2"}</definedName>
    <definedName name="bdfjghf" localSheetId="11">{#N/A,#N/A,FALSE,"Plan1";#N/A,#N/A,FALSE,"Plan2"}</definedName>
    <definedName name="bdfjghf" localSheetId="6">{#N/A,#N/A,FALSE,"Plan1";#N/A,#N/A,FALSE,"Plan2"}</definedName>
    <definedName name="bdfjghf" localSheetId="5">{#N/A,#N/A,FALSE,"Plan1";#N/A,#N/A,FALSE,"Plan2"}</definedName>
    <definedName name="bdfjghf" localSheetId="16" hidden="1">{#N/A,#N/A,FALSE,"Plan1";#N/A,#N/A,FALSE,"Plan2"}</definedName>
    <definedName name="bdfjghf" localSheetId="15">{#N/A,#N/A,FALSE,"Plan1";#N/A,#N/A,FALSE,"Plan2"}</definedName>
    <definedName name="bdfjghf" localSheetId="7">{#N/A,#N/A,FALSE,"Plan1";#N/A,#N/A,FALSE,"Plan2"}</definedName>
    <definedName name="bdfjghf" localSheetId="24">{#N/A,#N/A,FALSE,"Plan1";#N/A,#N/A,FALSE,"Plan2"}</definedName>
    <definedName name="bdfjghf" localSheetId="25">{#N/A,#N/A,FALSE,"Plan1";#N/A,#N/A,FALSE,"Plan2"}</definedName>
    <definedName name="bdfjghf" localSheetId="0">{#N/A,#N/A,FALSE,"Plan1";#N/A,#N/A,FALSE,"Plan2"}</definedName>
    <definedName name="bdfjghf" localSheetId="23">{#N/A,#N/A,FALSE,"Plan1";#N/A,#N/A,FALSE,"Plan2"}</definedName>
    <definedName name="bdfjghf" localSheetId="22" hidden="1">{#N/A,#N/A,FALSE,"Plan1";#N/A,#N/A,FALSE,"Plan2"}</definedName>
    <definedName name="bdfjghf" localSheetId="19">{#N/A,#N/A,FALSE,"Plan1";#N/A,#N/A,FALSE,"Plan2"}</definedName>
    <definedName name="bdfjghf" localSheetId="18" hidden="1">{#N/A,#N/A,FALSE,"Plan1";#N/A,#N/A,FALSE,"Plan2"}</definedName>
    <definedName name="bdfjghf">{#N/A,#N/A,FALSE,"Plan1";#N/A,#N/A,FALSE,"Plan2"}</definedName>
    <definedName name="BDI" localSheetId="17">#REF!</definedName>
    <definedName name="BDI" localSheetId="3">#REF!</definedName>
    <definedName name="BDI" localSheetId="1">#REF!</definedName>
    <definedName name="BDI" localSheetId="6">#REF!</definedName>
    <definedName name="BDI" localSheetId="16">#REF!</definedName>
    <definedName name="BDI" localSheetId="15">#REF!</definedName>
    <definedName name="BDI" localSheetId="25">#REF!</definedName>
    <definedName name="BDI" localSheetId="0">#REF!</definedName>
    <definedName name="BDI" localSheetId="22">#REF!</definedName>
    <definedName name="BDI" localSheetId="19">#REF!</definedName>
    <definedName name="BDI" localSheetId="14">#REF!</definedName>
    <definedName name="BDI" localSheetId="18">#REF!</definedName>
    <definedName name="BDI">#REF!</definedName>
    <definedName name="bdzbfbdr" localSheetId="20">{#N/A,#N/A,FALSE,"Plan1";#N/A,#N/A,FALSE,"Plan2"}</definedName>
    <definedName name="bdzbfbdr" localSheetId="8">{#N/A,#N/A,FALSE,"Plan1";#N/A,#N/A,FALSE,"Plan2"}</definedName>
    <definedName name="bdzbfbdr" localSheetId="17" hidden="1">{#N/A,#N/A,FALSE,"Plan1";#N/A,#N/A,FALSE,"Plan2"}</definedName>
    <definedName name="bdzbfbdr" localSheetId="3">{#N/A,#N/A,FALSE,"Plan1";#N/A,#N/A,FALSE,"Plan2"}</definedName>
    <definedName name="bdzbfbdr" localSheetId="11">{#N/A,#N/A,FALSE,"Plan1";#N/A,#N/A,FALSE,"Plan2"}</definedName>
    <definedName name="bdzbfbdr" localSheetId="6">{#N/A,#N/A,FALSE,"Plan1";#N/A,#N/A,FALSE,"Plan2"}</definedName>
    <definedName name="bdzbfbdr" localSheetId="5">{#N/A,#N/A,FALSE,"Plan1";#N/A,#N/A,FALSE,"Plan2"}</definedName>
    <definedName name="bdzbfbdr" localSheetId="16" hidden="1">{#N/A,#N/A,FALSE,"Plan1";#N/A,#N/A,FALSE,"Plan2"}</definedName>
    <definedName name="bdzbfbdr" localSheetId="15">{#N/A,#N/A,FALSE,"Plan1";#N/A,#N/A,FALSE,"Plan2"}</definedName>
    <definedName name="bdzbfbdr" localSheetId="7">{#N/A,#N/A,FALSE,"Plan1";#N/A,#N/A,FALSE,"Plan2"}</definedName>
    <definedName name="bdzbfbdr" localSheetId="24">{#N/A,#N/A,FALSE,"Plan1";#N/A,#N/A,FALSE,"Plan2"}</definedName>
    <definedName name="bdzbfbdr" localSheetId="25">{#N/A,#N/A,FALSE,"Plan1";#N/A,#N/A,FALSE,"Plan2"}</definedName>
    <definedName name="bdzbfbdr" localSheetId="0">{#N/A,#N/A,FALSE,"Plan1";#N/A,#N/A,FALSE,"Plan2"}</definedName>
    <definedName name="bdzbfbdr" localSheetId="23">{#N/A,#N/A,FALSE,"Plan1";#N/A,#N/A,FALSE,"Plan2"}</definedName>
    <definedName name="bdzbfbdr" localSheetId="22" hidden="1">{#N/A,#N/A,FALSE,"Plan1";#N/A,#N/A,FALSE,"Plan2"}</definedName>
    <definedName name="bdzbfbdr" localSheetId="19">{#N/A,#N/A,FALSE,"Plan1";#N/A,#N/A,FALSE,"Plan2"}</definedName>
    <definedName name="bdzbfbdr" localSheetId="18" hidden="1">{#N/A,#N/A,FALSE,"Plan1";#N/A,#N/A,FALSE,"Plan2"}</definedName>
    <definedName name="bdzbfbdr">{#N/A,#N/A,FALSE,"Plan1";#N/A,#N/A,FALSE,"Plan2"}</definedName>
    <definedName name="be" localSheetId="17">#REF!</definedName>
    <definedName name="be" localSheetId="3">#REF!</definedName>
    <definedName name="be" localSheetId="6">#REF!</definedName>
    <definedName name="be" localSheetId="16">#REF!</definedName>
    <definedName name="be" localSheetId="15">#REF!</definedName>
    <definedName name="be" localSheetId="25">#REF!</definedName>
    <definedName name="be" localSheetId="22">#REF!</definedName>
    <definedName name="be" localSheetId="19">#REF!</definedName>
    <definedName name="be" localSheetId="18">#REF!</definedName>
    <definedName name="be">#REF!</definedName>
    <definedName name="bebqt" localSheetId="17">#REF!</definedName>
    <definedName name="bebqt" localSheetId="3">#REF!</definedName>
    <definedName name="bebqt" localSheetId="6">#REF!</definedName>
    <definedName name="bebqt" localSheetId="16">#REF!</definedName>
    <definedName name="bebqt" localSheetId="25">#REF!</definedName>
    <definedName name="bebqt" localSheetId="22">#REF!</definedName>
    <definedName name="bebqt" localSheetId="19">#REF!</definedName>
    <definedName name="bebqt" localSheetId="18">#REF!</definedName>
    <definedName name="bebqt">#REF!</definedName>
    <definedName name="bela_cdi" localSheetId="17">#REF!</definedName>
    <definedName name="bela_cdi" localSheetId="3">#REF!</definedName>
    <definedName name="bela_cdi" localSheetId="6">#REF!</definedName>
    <definedName name="bela_cdi" localSheetId="16">#REF!</definedName>
    <definedName name="bela_cdi" localSheetId="25">#REF!</definedName>
    <definedName name="bela_cdi" localSheetId="22">#REF!</definedName>
    <definedName name="bela_cdi" localSheetId="19">#REF!</definedName>
    <definedName name="bela_cdi" localSheetId="18">#REF!</definedName>
    <definedName name="bela_cdi">#REF!</definedName>
    <definedName name="bela_hist" localSheetId="3">#REF!</definedName>
    <definedName name="bela_hist" localSheetId="6">#REF!</definedName>
    <definedName name="bela_hist" localSheetId="25">#REF!</definedName>
    <definedName name="bela_hist">#REF!</definedName>
    <definedName name="bela_uss" localSheetId="3">#REF!</definedName>
    <definedName name="bela_uss" localSheetId="6">#REF!</definedName>
    <definedName name="bela_uss" localSheetId="25">#REF!</definedName>
    <definedName name="bela_uss">#REF!</definedName>
    <definedName name="bg" localSheetId="3">#REF!</definedName>
    <definedName name="bg" localSheetId="0">#REF!</definedName>
    <definedName name="bg">#REF!</definedName>
    <definedName name="BGG" localSheetId="20">{#N/A,#N/A,FALSE,"Plan1";#N/A,#N/A,FALSE,"Plan2"}</definedName>
    <definedName name="BGG" localSheetId="8">{#N/A,#N/A,FALSE,"Plan1";#N/A,#N/A,FALSE,"Plan2"}</definedName>
    <definedName name="BGG" localSheetId="17" hidden="1">{#N/A,#N/A,FALSE,"Plan1";#N/A,#N/A,FALSE,"Plan2"}</definedName>
    <definedName name="BGG" localSheetId="3">{#N/A,#N/A,FALSE,"Plan1";#N/A,#N/A,FALSE,"Plan2"}</definedName>
    <definedName name="BGG" localSheetId="11">{#N/A,#N/A,FALSE,"Plan1";#N/A,#N/A,FALSE,"Plan2"}</definedName>
    <definedName name="BGG" localSheetId="6">{#N/A,#N/A,FALSE,"Plan1";#N/A,#N/A,FALSE,"Plan2"}</definedName>
    <definedName name="BGG" localSheetId="5">{#N/A,#N/A,FALSE,"Plan1";#N/A,#N/A,FALSE,"Plan2"}</definedName>
    <definedName name="BGG" localSheetId="16" hidden="1">{#N/A,#N/A,FALSE,"Plan1";#N/A,#N/A,FALSE,"Plan2"}</definedName>
    <definedName name="BGG" localSheetId="15">{#N/A,#N/A,FALSE,"Plan1";#N/A,#N/A,FALSE,"Plan2"}</definedName>
    <definedName name="BGG" localSheetId="7">{#N/A,#N/A,FALSE,"Plan1";#N/A,#N/A,FALSE,"Plan2"}</definedName>
    <definedName name="BGG" localSheetId="24">{#N/A,#N/A,FALSE,"Plan1";#N/A,#N/A,FALSE,"Plan2"}</definedName>
    <definedName name="BGG" localSheetId="25">{#N/A,#N/A,FALSE,"Plan1";#N/A,#N/A,FALSE,"Plan2"}</definedName>
    <definedName name="BGG" localSheetId="0">{#N/A,#N/A,FALSE,"Plan1";#N/A,#N/A,FALSE,"Plan2"}</definedName>
    <definedName name="BGG" localSheetId="23">{#N/A,#N/A,FALSE,"Plan1";#N/A,#N/A,FALSE,"Plan2"}</definedName>
    <definedName name="BGG" localSheetId="22" hidden="1">{#N/A,#N/A,FALSE,"Plan1";#N/A,#N/A,FALSE,"Plan2"}</definedName>
    <definedName name="BGG" localSheetId="19">{#N/A,#N/A,FALSE,"Plan1";#N/A,#N/A,FALSE,"Plan2"}</definedName>
    <definedName name="BGG" localSheetId="18" hidden="1">{#N/A,#N/A,FALSE,"Plan1";#N/A,#N/A,FALSE,"Plan2"}</definedName>
    <definedName name="BGG">{#N/A,#N/A,FALSE,"Plan1";#N/A,#N/A,FALSE,"Plan2"}</definedName>
    <definedName name="bhjgfhfh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20">{#N/A,#N/A,FALSE,"Plan1";#N/A,#N/A,FALSE,"Plan2"}</definedName>
    <definedName name="BJSDKHFE" localSheetId="8">{#N/A,#N/A,FALSE,"Plan1";#N/A,#N/A,FALSE,"Plan2"}</definedName>
    <definedName name="BJSDKHFE" localSheetId="17" hidden="1">{#N/A,#N/A,FALSE,"Plan1";#N/A,#N/A,FALSE,"Plan2"}</definedName>
    <definedName name="BJSDKHFE" localSheetId="3">{#N/A,#N/A,FALSE,"Plan1";#N/A,#N/A,FALSE,"Plan2"}</definedName>
    <definedName name="BJSDKHFE" localSheetId="11">{#N/A,#N/A,FALSE,"Plan1";#N/A,#N/A,FALSE,"Plan2"}</definedName>
    <definedName name="BJSDKHFE" localSheetId="6">{#N/A,#N/A,FALSE,"Plan1";#N/A,#N/A,FALSE,"Plan2"}</definedName>
    <definedName name="BJSDKHFE" localSheetId="5">{#N/A,#N/A,FALSE,"Plan1";#N/A,#N/A,FALSE,"Plan2"}</definedName>
    <definedName name="BJSDKHFE" localSheetId="16" hidden="1">{#N/A,#N/A,FALSE,"Plan1";#N/A,#N/A,FALSE,"Plan2"}</definedName>
    <definedName name="BJSDKHFE" localSheetId="15">{#N/A,#N/A,FALSE,"Plan1";#N/A,#N/A,FALSE,"Plan2"}</definedName>
    <definedName name="BJSDKHFE" localSheetId="7">{#N/A,#N/A,FALSE,"Plan1";#N/A,#N/A,FALSE,"Plan2"}</definedName>
    <definedName name="BJSDKHFE" localSheetId="24">{#N/A,#N/A,FALSE,"Plan1";#N/A,#N/A,FALSE,"Plan2"}</definedName>
    <definedName name="BJSDKHFE" localSheetId="25">{#N/A,#N/A,FALSE,"Plan1";#N/A,#N/A,FALSE,"Plan2"}</definedName>
    <definedName name="BJSDKHFE" localSheetId="0">{#N/A,#N/A,FALSE,"Plan1";#N/A,#N/A,FALSE,"Plan2"}</definedName>
    <definedName name="BJSDKHFE" localSheetId="23">{#N/A,#N/A,FALSE,"Plan1";#N/A,#N/A,FALSE,"Plan2"}</definedName>
    <definedName name="BJSDKHFE" localSheetId="22" hidden="1">{#N/A,#N/A,FALSE,"Plan1";#N/A,#N/A,FALSE,"Plan2"}</definedName>
    <definedName name="BJSDKHFE" localSheetId="19">{#N/A,#N/A,FALSE,"Plan1";#N/A,#N/A,FALSE,"Plan2"}</definedName>
    <definedName name="BJSDKHFE" localSheetId="18" hidden="1">{#N/A,#N/A,FALSE,"Plan1";#N/A,#N/A,FALSE,"Plan2"}</definedName>
    <definedName name="BJSDKHFE">{#N/A,#N/A,FALSE,"Plan1";#N/A,#N/A,FALSE,"Plan2"}</definedName>
    <definedName name="bloco" localSheetId="17">#REF!</definedName>
    <definedName name="bloco" localSheetId="3">#REF!</definedName>
    <definedName name="bloco" localSheetId="6">#REF!</definedName>
    <definedName name="bloco" localSheetId="16">#REF!</definedName>
    <definedName name="bloco" localSheetId="15">#REF!</definedName>
    <definedName name="bloco" localSheetId="25">#REF!</definedName>
    <definedName name="bloco" localSheetId="22">#REF!</definedName>
    <definedName name="bloco" localSheetId="19">#REF!</definedName>
    <definedName name="bloco" localSheetId="18">#REF!</definedName>
    <definedName name="bloco">#REF!</definedName>
    <definedName name="BLPH1" localSheetId="17" hidden="1">#REF!</definedName>
    <definedName name="BLPH1" localSheetId="3">#REF!</definedName>
    <definedName name="BLPH1" localSheetId="6">#REF!</definedName>
    <definedName name="BLPH1" localSheetId="16" hidden="1">#REF!</definedName>
    <definedName name="BLPH1" localSheetId="25">#REF!</definedName>
    <definedName name="BLPH1" localSheetId="0">#REF!</definedName>
    <definedName name="BLPH1" localSheetId="22" hidden="1">#REF!</definedName>
    <definedName name="BLPH1" localSheetId="19">#REF!</definedName>
    <definedName name="BLPH1" localSheetId="18" hidden="1">#REF!</definedName>
    <definedName name="BLPH1">#REF!</definedName>
    <definedName name="BLPH100" localSheetId="17" hidden="1">#REF!</definedName>
    <definedName name="BLPH100" localSheetId="3">#REF!</definedName>
    <definedName name="BLPH100" localSheetId="6">#REF!</definedName>
    <definedName name="BLPH100" localSheetId="16" hidden="1">#REF!</definedName>
    <definedName name="BLPH100" localSheetId="25">#REF!</definedName>
    <definedName name="BLPH100" localSheetId="0">#REF!</definedName>
    <definedName name="BLPH100" localSheetId="22" hidden="1">#REF!</definedName>
    <definedName name="BLPH100" localSheetId="19">#REF!</definedName>
    <definedName name="BLPH100" localSheetId="18" hidden="1">#REF!</definedName>
    <definedName name="BLPH100">#REF!</definedName>
    <definedName name="BLPH101" localSheetId="3">#REF!</definedName>
    <definedName name="BLPH101" localSheetId="6">#REF!</definedName>
    <definedName name="BLPH101" localSheetId="25">#REF!</definedName>
    <definedName name="BLPH101" localSheetId="0">#REF!</definedName>
    <definedName name="BLPH101">#REF!</definedName>
    <definedName name="BLPH102" localSheetId="3">#REF!</definedName>
    <definedName name="BLPH102" localSheetId="6">#REF!</definedName>
    <definedName name="BLPH102" localSheetId="25">#REF!</definedName>
    <definedName name="BLPH102" localSheetId="0">#REF!</definedName>
    <definedName name="BLPH102">#REF!</definedName>
    <definedName name="BLPH103" localSheetId="3">#REF!</definedName>
    <definedName name="BLPH103" localSheetId="6">#REF!</definedName>
    <definedName name="BLPH103" localSheetId="25">#REF!</definedName>
    <definedName name="BLPH103" localSheetId="0">#REF!</definedName>
    <definedName name="BLPH103">#REF!</definedName>
    <definedName name="BLPH104" localSheetId="3">#REF!</definedName>
    <definedName name="BLPH104" localSheetId="6">#REF!</definedName>
    <definedName name="BLPH104" localSheetId="25">#REF!</definedName>
    <definedName name="BLPH104" localSheetId="0">#REF!</definedName>
    <definedName name="BLPH104">#REF!</definedName>
    <definedName name="BLPH107">#REF!</definedName>
    <definedName name="BLPH2" localSheetId="3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 localSheetId="3">#REF!</definedName>
    <definedName name="BLPH96" localSheetId="6">#REF!</definedName>
    <definedName name="BLPH96" localSheetId="25">#REF!</definedName>
    <definedName name="BLPH96" localSheetId="0">#REF!</definedName>
    <definedName name="BLPH96">#REF!</definedName>
    <definedName name="BLPH97" localSheetId="3">#REF!</definedName>
    <definedName name="BLPH97" localSheetId="6">#REF!</definedName>
    <definedName name="BLPH97" localSheetId="25">#REF!</definedName>
    <definedName name="BLPH97" localSheetId="0">#REF!</definedName>
    <definedName name="BLPH97">#REF!</definedName>
    <definedName name="BLPH98" localSheetId="3">#REF!</definedName>
    <definedName name="BLPH98" localSheetId="6">#REF!</definedName>
    <definedName name="BLPH98" localSheetId="25">#REF!</definedName>
    <definedName name="BLPH98" localSheetId="0">#REF!</definedName>
    <definedName name="BLPH98">#REF!</definedName>
    <definedName name="BLPH99" localSheetId="3">#REF!</definedName>
    <definedName name="BLPH99" localSheetId="6">#REF!</definedName>
    <definedName name="BLPH99" localSheetId="25">#REF!</definedName>
    <definedName name="BLPH99" localSheetId="0">#REF!</definedName>
    <definedName name="BLPH99">#REF!</definedName>
    <definedName name="bmdgghrtfde" localSheetId="20">{#N/A,#N/A,FALSE,"Plan1";#N/A,#N/A,FALSE,"Plan2"}</definedName>
    <definedName name="bmdgghrtfde" localSheetId="8">{#N/A,#N/A,FALSE,"Plan1";#N/A,#N/A,FALSE,"Plan2"}</definedName>
    <definedName name="bmdgghrtfde" localSheetId="17" hidden="1">{#N/A,#N/A,FALSE,"Plan1";#N/A,#N/A,FALSE,"Plan2"}</definedName>
    <definedName name="bmdgghrtfde" localSheetId="3">{#N/A,#N/A,FALSE,"Plan1";#N/A,#N/A,FALSE,"Plan2"}</definedName>
    <definedName name="bmdgghrtfde" localSheetId="11">{#N/A,#N/A,FALSE,"Plan1";#N/A,#N/A,FALSE,"Plan2"}</definedName>
    <definedName name="bmdgghrtfde" localSheetId="6">{#N/A,#N/A,FALSE,"Plan1";#N/A,#N/A,FALSE,"Plan2"}</definedName>
    <definedName name="bmdgghrtfde" localSheetId="5">{#N/A,#N/A,FALSE,"Plan1";#N/A,#N/A,FALSE,"Plan2"}</definedName>
    <definedName name="bmdgghrtfde" localSheetId="16" hidden="1">{#N/A,#N/A,FALSE,"Plan1";#N/A,#N/A,FALSE,"Plan2"}</definedName>
    <definedName name="bmdgghrtfde" localSheetId="15">{#N/A,#N/A,FALSE,"Plan1";#N/A,#N/A,FALSE,"Plan2"}</definedName>
    <definedName name="bmdgghrtfde" localSheetId="7">{#N/A,#N/A,FALSE,"Plan1";#N/A,#N/A,FALSE,"Plan2"}</definedName>
    <definedName name="bmdgghrtfde" localSheetId="24">{#N/A,#N/A,FALSE,"Plan1";#N/A,#N/A,FALSE,"Plan2"}</definedName>
    <definedName name="bmdgghrtfde" localSheetId="25">{#N/A,#N/A,FALSE,"Plan1";#N/A,#N/A,FALSE,"Plan2"}</definedName>
    <definedName name="bmdgghrtfde" localSheetId="0">{#N/A,#N/A,FALSE,"Plan1";#N/A,#N/A,FALSE,"Plan2"}</definedName>
    <definedName name="bmdgghrtfde" localSheetId="23">{#N/A,#N/A,FALSE,"Plan1";#N/A,#N/A,FALSE,"Plan2"}</definedName>
    <definedName name="bmdgghrtfde" localSheetId="22" hidden="1">{#N/A,#N/A,FALSE,"Plan1";#N/A,#N/A,FALSE,"Plan2"}</definedName>
    <definedName name="bmdgghrtfde" localSheetId="19">{#N/A,#N/A,FALSE,"Plan1";#N/A,#N/A,FALSE,"Plan2"}</definedName>
    <definedName name="bmdgghrtfde" localSheetId="18" hidden="1">{#N/A,#N/A,FALSE,"Plan1";#N/A,#N/A,FALSE,"Plan2"}</definedName>
    <definedName name="bmdgghrtfde">{#N/A,#N/A,FALSE,"Plan1";#N/A,#N/A,FALSE,"Plan2"}</definedName>
    <definedName name="bnkjhjhdfxgt" localSheetId="20">{#N/A,#N/A,FALSE,"Plan1";#N/A,#N/A,FALSE,"Plan2"}</definedName>
    <definedName name="bnkjhjhdfxgt" localSheetId="8">{#N/A,#N/A,FALSE,"Plan1";#N/A,#N/A,FALSE,"Plan2"}</definedName>
    <definedName name="bnkjhjhdfxgt" localSheetId="17" hidden="1">{#N/A,#N/A,FALSE,"Plan1";#N/A,#N/A,FALSE,"Plan2"}</definedName>
    <definedName name="bnkjhjhdfxgt" localSheetId="3">{#N/A,#N/A,FALSE,"Plan1";#N/A,#N/A,FALSE,"Plan2"}</definedName>
    <definedName name="bnkjhjhdfxgt" localSheetId="11">{#N/A,#N/A,FALSE,"Plan1";#N/A,#N/A,FALSE,"Plan2"}</definedName>
    <definedName name="bnkjhjhdfxgt" localSheetId="6">{#N/A,#N/A,FALSE,"Plan1";#N/A,#N/A,FALSE,"Plan2"}</definedName>
    <definedName name="bnkjhjhdfxgt" localSheetId="5">{#N/A,#N/A,FALSE,"Plan1";#N/A,#N/A,FALSE,"Plan2"}</definedName>
    <definedName name="bnkjhjhdfxgt" localSheetId="16" hidden="1">{#N/A,#N/A,FALSE,"Plan1";#N/A,#N/A,FALSE,"Plan2"}</definedName>
    <definedName name="bnkjhjhdfxgt" localSheetId="15">{#N/A,#N/A,FALSE,"Plan1";#N/A,#N/A,FALSE,"Plan2"}</definedName>
    <definedName name="bnkjhjhdfxgt" localSheetId="7">{#N/A,#N/A,FALSE,"Plan1";#N/A,#N/A,FALSE,"Plan2"}</definedName>
    <definedName name="bnkjhjhdfxgt" localSheetId="24">{#N/A,#N/A,FALSE,"Plan1";#N/A,#N/A,FALSE,"Plan2"}</definedName>
    <definedName name="bnkjhjhdfxgt" localSheetId="25">{#N/A,#N/A,FALSE,"Plan1";#N/A,#N/A,FALSE,"Plan2"}</definedName>
    <definedName name="bnkjhjhdfxgt" localSheetId="0">{#N/A,#N/A,FALSE,"Plan1";#N/A,#N/A,FALSE,"Plan2"}</definedName>
    <definedName name="bnkjhjhdfxgt" localSheetId="23">{#N/A,#N/A,FALSE,"Plan1";#N/A,#N/A,FALSE,"Plan2"}</definedName>
    <definedName name="bnkjhjhdfxgt" localSheetId="22" hidden="1">{#N/A,#N/A,FALSE,"Plan1";#N/A,#N/A,FALSE,"Plan2"}</definedName>
    <definedName name="bnkjhjhdfxgt" localSheetId="19">{#N/A,#N/A,FALSE,"Plan1";#N/A,#N/A,FALSE,"Plan2"}</definedName>
    <definedName name="bnkjhjhdfxgt" localSheetId="18" hidden="1">{#N/A,#N/A,FALSE,"Plan1";#N/A,#N/A,FALSE,"Plan2"}</definedName>
    <definedName name="bnkjhjhdfxgt">{#N/A,#N/A,FALSE,"Plan1";#N/A,#N/A,FALSE,"Plan2"}</definedName>
    <definedName name="BORBA2" localSheetId="17">#REF!</definedName>
    <definedName name="BORBA2" localSheetId="3">#REF!</definedName>
    <definedName name="BORBA2" localSheetId="6">#REF!</definedName>
    <definedName name="BORBA2" localSheetId="16">#REF!</definedName>
    <definedName name="BORBA2" localSheetId="15">#REF!</definedName>
    <definedName name="BORBA2" localSheetId="25">#REF!</definedName>
    <definedName name="BORBA2" localSheetId="22">#REF!</definedName>
    <definedName name="BORBA2" localSheetId="19">#REF!</definedName>
    <definedName name="BORBA2" localSheetId="18">#REF!</definedName>
    <definedName name="BORBA2">#REF!</definedName>
    <definedName name="BORDA1" localSheetId="20">#REF!</definedName>
    <definedName name="BORDA1" localSheetId="17">#N/A</definedName>
    <definedName name="BORDA1" localSheetId="16">#N/A</definedName>
    <definedName name="BORDA1" localSheetId="15">#REF!</definedName>
    <definedName name="BORDA1" localSheetId="24">#REF!</definedName>
    <definedName name="BORDA1" localSheetId="23">#REF!</definedName>
    <definedName name="BORDA1" localSheetId="22">#N/A</definedName>
    <definedName name="BORDA1" localSheetId="19">#REF!</definedName>
    <definedName name="BORDA1" localSheetId="18">#N/A</definedName>
    <definedName name="BORDA1">#REF!</definedName>
    <definedName name="BuiltIn_Print_Area" localSheetId="17">#REF!</definedName>
    <definedName name="BuiltIn_Print_Area" localSheetId="3">#REF!</definedName>
    <definedName name="BuiltIn_Print_Area" localSheetId="6">#REF!</definedName>
    <definedName name="BuiltIn_Print_Area" localSheetId="16">#REF!</definedName>
    <definedName name="BuiltIn_Print_Area" localSheetId="15">#REF!</definedName>
    <definedName name="BuiltIn_Print_Area" localSheetId="25">#REF!</definedName>
    <definedName name="BuiltIn_Print_Area" localSheetId="22">#REF!</definedName>
    <definedName name="BuiltIn_Print_Area" localSheetId="19">#REF!</definedName>
    <definedName name="BuiltIn_Print_Area" localSheetId="18">#REF!</definedName>
    <definedName name="BuiltIn_Print_Area">#REF!</definedName>
    <definedName name="BuiltIn_Print_Area___0" localSheetId="17">#REF!</definedName>
    <definedName name="BuiltIn_Print_Area___0" localSheetId="3">#REF!</definedName>
    <definedName name="BuiltIn_Print_Area___0" localSheetId="6">#REF!</definedName>
    <definedName name="BuiltIn_Print_Area___0" localSheetId="16">#REF!</definedName>
    <definedName name="BuiltIn_Print_Area___0" localSheetId="25">#REF!</definedName>
    <definedName name="BuiltIn_Print_Area___0" localSheetId="22">#REF!</definedName>
    <definedName name="BuiltIn_Print_Area___0" localSheetId="18">#REF!</definedName>
    <definedName name="BuiltIn_Print_Area___0">#REF!</definedName>
    <definedName name="BuiltIn_Print_Titles" localSheetId="17">#REF!</definedName>
    <definedName name="BuiltIn_Print_Titles" localSheetId="3">#REF!</definedName>
    <definedName name="BuiltIn_Print_Titles" localSheetId="6">#REF!</definedName>
    <definedName name="BuiltIn_Print_Titles" localSheetId="16">#REF!</definedName>
    <definedName name="BuiltIn_Print_Titles" localSheetId="25">#REF!</definedName>
    <definedName name="BuiltIn_Print_Titles" localSheetId="22">#REF!</definedName>
    <definedName name="BuiltIn_Print_Titles" localSheetId="18">#REF!</definedName>
    <definedName name="BuiltIn_Print_Titles">#REF!</definedName>
    <definedName name="BuiltIn_Print_Titles___0" localSheetId="3">#REF!</definedName>
    <definedName name="BuiltIn_Print_Titles___0" localSheetId="6">#REF!</definedName>
    <definedName name="BuiltIn_Print_Titles___0" localSheetId="25">#REF!</definedName>
    <definedName name="BuiltIn_Print_Titles___0">#REF!</definedName>
    <definedName name="BV" localSheetId="3">#REF!</definedName>
    <definedName name="BV" localSheetId="0">#REF!</definedName>
    <definedName name="BV">#REF!</definedName>
    <definedName name="bxnzfmkzxbhdf" localSheetId="20">{#N/A,#N/A,FALSE,"Plan1";#N/A,#N/A,FALSE,"Plan2"}</definedName>
    <definedName name="bxnzfmkzxbhdf" localSheetId="8">{#N/A,#N/A,FALSE,"Plan1";#N/A,#N/A,FALSE,"Plan2"}</definedName>
    <definedName name="bxnzfmkzxbhdf" localSheetId="17" hidden="1">{#N/A,#N/A,FALSE,"Plan1";#N/A,#N/A,FALSE,"Plan2"}</definedName>
    <definedName name="bxnzfmkzxbhdf" localSheetId="3">{#N/A,#N/A,FALSE,"Plan1";#N/A,#N/A,FALSE,"Plan2"}</definedName>
    <definedName name="bxnzfmkzxbhdf" localSheetId="11">{#N/A,#N/A,FALSE,"Plan1";#N/A,#N/A,FALSE,"Plan2"}</definedName>
    <definedName name="bxnzfmkzxbhdf" localSheetId="6">{#N/A,#N/A,FALSE,"Plan1";#N/A,#N/A,FALSE,"Plan2"}</definedName>
    <definedName name="bxnzfmkzxbhdf" localSheetId="5">{#N/A,#N/A,FALSE,"Plan1";#N/A,#N/A,FALSE,"Plan2"}</definedName>
    <definedName name="bxnzfmkzxbhdf" localSheetId="16" hidden="1">{#N/A,#N/A,FALSE,"Plan1";#N/A,#N/A,FALSE,"Plan2"}</definedName>
    <definedName name="bxnzfmkzxbhdf" localSheetId="15">{#N/A,#N/A,FALSE,"Plan1";#N/A,#N/A,FALSE,"Plan2"}</definedName>
    <definedName name="bxnzfmkzxbhdf" localSheetId="7">{#N/A,#N/A,FALSE,"Plan1";#N/A,#N/A,FALSE,"Plan2"}</definedName>
    <definedName name="bxnzfmkzxbhdf" localSheetId="24">{#N/A,#N/A,FALSE,"Plan1";#N/A,#N/A,FALSE,"Plan2"}</definedName>
    <definedName name="bxnzfmkzxbhdf" localSheetId="25">{#N/A,#N/A,FALSE,"Plan1";#N/A,#N/A,FALSE,"Plan2"}</definedName>
    <definedName name="bxnzfmkzxbhdf" localSheetId="0">{#N/A,#N/A,FALSE,"Plan1";#N/A,#N/A,FALSE,"Plan2"}</definedName>
    <definedName name="bxnzfmkzxbhdf" localSheetId="23">{#N/A,#N/A,FALSE,"Plan1";#N/A,#N/A,FALSE,"Plan2"}</definedName>
    <definedName name="bxnzfmkzxbhdf" localSheetId="22" hidden="1">{#N/A,#N/A,FALSE,"Plan1";#N/A,#N/A,FALSE,"Plan2"}</definedName>
    <definedName name="bxnzfmkzxbhdf" localSheetId="19">{#N/A,#N/A,FALSE,"Plan1";#N/A,#N/A,FALSE,"Plan2"}</definedName>
    <definedName name="bxnzfmkzxbhdf" localSheetId="18" hidden="1">{#N/A,#N/A,FALSE,"Plan1";#N/A,#N/A,FALSE,"Plan2"}</definedName>
    <definedName name="bxnzfmkzxbhdf">{#N/A,#N/A,FALSE,"Plan1";#N/A,#N/A,FALSE,"Plan2"}</definedName>
    <definedName name="ca" localSheetId="17">#REF!</definedName>
    <definedName name="ca" localSheetId="3">#REF!</definedName>
    <definedName name="ca" localSheetId="1">#REF!</definedName>
    <definedName name="ca" localSheetId="6">#REF!</definedName>
    <definedName name="ca" localSheetId="16">#REF!</definedName>
    <definedName name="ca" localSheetId="15">#REF!</definedName>
    <definedName name="ca" localSheetId="25">#REF!</definedName>
    <definedName name="ca" localSheetId="0">#REF!</definedName>
    <definedName name="ca" localSheetId="22">#REF!</definedName>
    <definedName name="ca" localSheetId="19">#REF!</definedName>
    <definedName name="ca" localSheetId="14">#REF!</definedName>
    <definedName name="ca" localSheetId="18">#REF!</definedName>
    <definedName name="ca">#REF!</definedName>
    <definedName name="CAB" localSheetId="20">#REF!</definedName>
    <definedName name="CAB" localSheetId="17">#N/A</definedName>
    <definedName name="CAB" localSheetId="16">#N/A</definedName>
    <definedName name="CAB" localSheetId="15">#REF!</definedName>
    <definedName name="CAB" localSheetId="24">#REF!</definedName>
    <definedName name="CAB" localSheetId="23">#REF!</definedName>
    <definedName name="CAB" localSheetId="22">#N/A</definedName>
    <definedName name="CAB" localSheetId="19">#REF!</definedName>
    <definedName name="CAB" localSheetId="18">#N/A</definedName>
    <definedName name="CAB">#REF!</definedName>
    <definedName name="CAFS">"Carlos Antonio Fernandes da Silva"</definedName>
    <definedName name="CAGR" localSheetId="17">#REF!</definedName>
    <definedName name="CAGR" localSheetId="3">#REF!</definedName>
    <definedName name="CAGR" localSheetId="6">#REF!</definedName>
    <definedName name="CAGR" localSheetId="16">#REF!</definedName>
    <definedName name="CAGR" localSheetId="15">#REF!</definedName>
    <definedName name="CAGR" localSheetId="25">#REF!</definedName>
    <definedName name="CAGR" localSheetId="22">#REF!</definedName>
    <definedName name="CAGR" localSheetId="19">#REF!</definedName>
    <definedName name="CAGR" localSheetId="18">#REF!</definedName>
    <definedName name="CAGR">#REF!</definedName>
    <definedName name="caixa" localSheetId="17">#REF!</definedName>
    <definedName name="caixa" localSheetId="3">#REF!</definedName>
    <definedName name="caixa" localSheetId="6">#REF!</definedName>
    <definedName name="caixa" localSheetId="16">#REF!</definedName>
    <definedName name="caixa" localSheetId="25">#REF!</definedName>
    <definedName name="caixa" localSheetId="22">#REF!</definedName>
    <definedName name="caixa" localSheetId="19">#REF!</definedName>
    <definedName name="caixa" localSheetId="18">#REF!</definedName>
    <definedName name="caixa">#REF!</definedName>
    <definedName name="caixas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7">#REF!</definedName>
    <definedName name="Cambio" localSheetId="3">#REF!</definedName>
    <definedName name="Cambio" localSheetId="6">#REF!</definedName>
    <definedName name="Cambio" localSheetId="16">#REF!</definedName>
    <definedName name="Cambio" localSheetId="15">#REF!</definedName>
    <definedName name="Cambio" localSheetId="25">#REF!</definedName>
    <definedName name="Cambio" localSheetId="22">#REF!</definedName>
    <definedName name="Cambio" localSheetId="19">#REF!</definedName>
    <definedName name="Cambio" localSheetId="18">#REF!</definedName>
    <definedName name="Cambio">#REF!</definedName>
    <definedName name="CAMP" localSheetId="17">#REF!</definedName>
    <definedName name="CAMP" localSheetId="3">#REF!</definedName>
    <definedName name="CAMP" localSheetId="6">#REF!</definedName>
    <definedName name="CAMP" localSheetId="16">#REF!</definedName>
    <definedName name="CAMP" localSheetId="25">#REF!</definedName>
    <definedName name="CAMP" localSheetId="22">#REF!</definedName>
    <definedName name="CAMP" localSheetId="19">#REF!</definedName>
    <definedName name="CAMP" localSheetId="18">#REF!</definedName>
    <definedName name="CAMP">#REF!</definedName>
    <definedName name="CAMPOS" localSheetId="17">#REF!</definedName>
    <definedName name="CAMPOS" localSheetId="3">#REF!</definedName>
    <definedName name="CAMPOS" localSheetId="6">#REF!</definedName>
    <definedName name="CAMPOS" localSheetId="16">#REF!</definedName>
    <definedName name="CAMPOS" localSheetId="25">#REF!</definedName>
    <definedName name="CAMPOS" localSheetId="22">#REF!</definedName>
    <definedName name="CAMPOS" localSheetId="19">#REF!</definedName>
    <definedName name="CAMPOS" localSheetId="18">#REF!</definedName>
    <definedName name="CAMPOS">#REF!</definedName>
    <definedName name="çaos\ewapo" localSheetId="17" hidden="1">{#N/A,#N/A,FALSE,"Plan1";#N/A,#N/A,FALSE,"Plan2"}</definedName>
    <definedName name="çaos\ewapo" localSheetId="22" hidden="1">{#N/A,#N/A,FALSE,"Plan1";#N/A,#N/A,FALSE,"Plan2"}</definedName>
    <definedName name="çaos\ewapo" localSheetId="18" hidden="1">{#N/A,#N/A,FALSE,"Plan1";#N/A,#N/A,FALSE,"Plan2"}</definedName>
    <definedName name="çaos\ewapo" hidden="1">{#N/A,#N/A,FALSE,"Plan1";#N/A,#N/A,FALSE,"Plan2"}</definedName>
    <definedName name="Capa" localSheetId="17">#REF!</definedName>
    <definedName name="Capa" localSheetId="3">#REF!</definedName>
    <definedName name="Capa" localSheetId="1">#REF!</definedName>
    <definedName name="Capa" localSheetId="6">#REF!</definedName>
    <definedName name="Capa" localSheetId="16">#REF!</definedName>
    <definedName name="Capa" localSheetId="15">#REF!</definedName>
    <definedName name="Capa" localSheetId="25">#REF!</definedName>
    <definedName name="Capa" localSheetId="0">#REF!</definedName>
    <definedName name="Capa" localSheetId="22">#REF!</definedName>
    <definedName name="Capa" localSheetId="19">#REF!</definedName>
    <definedName name="Capa" localSheetId="14">#REF!</definedName>
    <definedName name="Capa" localSheetId="18">#REF!</definedName>
    <definedName name="Capa">#REF!</definedName>
    <definedName name="CAPA2" localSheetId="3">#REF!</definedName>
    <definedName name="CAPA2" localSheetId="6">#REF!</definedName>
    <definedName name="CAPA2" localSheetId="25">#REF!</definedName>
    <definedName name="CAPA2">#REF!</definedName>
    <definedName name="CAPA55" localSheetId="3">#REF!</definedName>
    <definedName name="CAPA55" localSheetId="6">#REF!</definedName>
    <definedName name="CAPA55" localSheetId="25">#REF!</definedName>
    <definedName name="CAPA55">#REF!</definedName>
    <definedName name="CAPA55A" localSheetId="3">#REF!</definedName>
    <definedName name="CAPA55A" localSheetId="6">#REF!</definedName>
    <definedName name="CAPA55A" localSheetId="25">#REF!</definedName>
    <definedName name="CAPA55A">#REF!</definedName>
    <definedName name="CAPELA" localSheetId="3">#REF!</definedName>
    <definedName name="CAPELA" localSheetId="6">#REF!</definedName>
    <definedName name="CAPELA" localSheetId="25">#REF!</definedName>
    <definedName name="CAPELA">#REF!</definedName>
    <definedName name="CARLA" localSheetId="3">#REF!</definedName>
    <definedName name="CARLA">#REF!</definedName>
    <definedName name="CARLOS1" localSheetId="3">#REF!</definedName>
    <definedName name="CARLOS1" localSheetId="6">#REF!</definedName>
    <definedName name="CARLOS1" localSheetId="25">#REF!</definedName>
    <definedName name="CARLOS1">#REF!</definedName>
    <definedName name="CARTÃO4" localSheetId="3">#REF!</definedName>
    <definedName name="CARTÃO4" localSheetId="6">#REF!</definedName>
    <definedName name="CARTÃO4" localSheetId="25">#REF!</definedName>
    <definedName name="CARTÃO4">#REF!</definedName>
    <definedName name="CAT6_IP" localSheetId="20">{#N/A,#N/A,FALSE,"F-01"}</definedName>
    <definedName name="CAT6_IP" localSheetId="8">{#N/A,#N/A,FALSE,"F-01"}</definedName>
    <definedName name="CAT6_IP" localSheetId="17" hidden="1">{#N/A,#N/A,FALSE,"F-01"}</definedName>
    <definedName name="CAT6_IP" localSheetId="3">{#N/A,#N/A,FALSE,"F-01"}</definedName>
    <definedName name="CAT6_IP" localSheetId="11">{#N/A,#N/A,FALSE,"F-01"}</definedName>
    <definedName name="CAT6_IP" localSheetId="6">{#N/A,#N/A,FALSE,"F-01"}</definedName>
    <definedName name="CAT6_IP" localSheetId="5">{#N/A,#N/A,FALSE,"F-01"}</definedName>
    <definedName name="CAT6_IP" localSheetId="16" hidden="1">{#N/A,#N/A,FALSE,"F-01"}</definedName>
    <definedName name="CAT6_IP" localSheetId="15">{#N/A,#N/A,FALSE,"F-01"}</definedName>
    <definedName name="CAT6_IP" localSheetId="7">{#N/A,#N/A,FALSE,"F-01"}</definedName>
    <definedName name="CAT6_IP" localSheetId="24">{#N/A,#N/A,FALSE,"F-01"}</definedName>
    <definedName name="CAT6_IP" localSheetId="25">{#N/A,#N/A,FALSE,"F-01"}</definedName>
    <definedName name="CAT6_IP" localSheetId="0">{#N/A,#N/A,FALSE,"F-01"}</definedName>
    <definedName name="CAT6_IP" localSheetId="23">{#N/A,#N/A,FALSE,"F-01"}</definedName>
    <definedName name="CAT6_IP" localSheetId="22" hidden="1">{#N/A,#N/A,FALSE,"F-01"}</definedName>
    <definedName name="CAT6_IP" localSheetId="19">{#N/A,#N/A,FALSE,"F-01"}</definedName>
    <definedName name="CAT6_IP" localSheetId="18" hidden="1">{#N/A,#N/A,FALSE,"F-01"}</definedName>
    <definedName name="CAT6_IP">{#N/A,#N/A,FALSE,"F-01"}</definedName>
    <definedName name="categori45" localSheetId="17">#REF!</definedName>
    <definedName name="categori45" localSheetId="3">#REF!</definedName>
    <definedName name="categori45" localSheetId="6">#REF!</definedName>
    <definedName name="categori45" localSheetId="16">#REF!</definedName>
    <definedName name="categori45" localSheetId="15">#REF!</definedName>
    <definedName name="categori45" localSheetId="25">#REF!</definedName>
    <definedName name="categori45" localSheetId="22">#REF!</definedName>
    <definedName name="categori45" localSheetId="19">#REF!</definedName>
    <definedName name="categori45" localSheetId="18">#REF!</definedName>
    <definedName name="categori45">#REF!</definedName>
    <definedName name="CATEGORIA1" localSheetId="17">#REF!</definedName>
    <definedName name="CATEGORIA1" localSheetId="3">#REF!</definedName>
    <definedName name="CATEGORIA1" localSheetId="6">#REF!</definedName>
    <definedName name="CATEGORIA1" localSheetId="16">#REF!</definedName>
    <definedName name="CATEGORIA1" localSheetId="25">#REF!</definedName>
    <definedName name="CATEGORIA1" localSheetId="22">#REF!</definedName>
    <definedName name="CATEGORIA1" localSheetId="19">#REF!</definedName>
    <definedName name="CATEGORIA1" localSheetId="18">#REF!</definedName>
    <definedName name="CATEGORIA1">#REF!</definedName>
    <definedName name="CATEGORIA10" localSheetId="17">#REF!</definedName>
    <definedName name="CATEGORIA10" localSheetId="3">#REF!</definedName>
    <definedName name="CATEGORIA10" localSheetId="6">#REF!</definedName>
    <definedName name="CATEGORIA10" localSheetId="16">#REF!</definedName>
    <definedName name="CATEGORIA10" localSheetId="25">#REF!</definedName>
    <definedName name="CATEGORIA10" localSheetId="22">#REF!</definedName>
    <definedName name="CATEGORIA10" localSheetId="19">#REF!</definedName>
    <definedName name="CATEGORIA10" localSheetId="18">#REF!</definedName>
    <definedName name="CATEGORIA10">#REF!</definedName>
    <definedName name="CATEGORIA11" localSheetId="3">#REF!</definedName>
    <definedName name="CATEGORIA11" localSheetId="6">#REF!</definedName>
    <definedName name="CATEGORIA11" localSheetId="25">#REF!</definedName>
    <definedName name="CATEGORIA11">#REF!</definedName>
    <definedName name="CATEGORIA12" localSheetId="3">#REF!</definedName>
    <definedName name="CATEGORIA12" localSheetId="6">#REF!</definedName>
    <definedName name="CATEGORIA12" localSheetId="25">#REF!</definedName>
    <definedName name="CATEGORIA12">#REF!</definedName>
    <definedName name="CATEGORIA13" localSheetId="3">#REF!</definedName>
    <definedName name="CATEGORIA13" localSheetId="6">#REF!</definedName>
    <definedName name="CATEGORIA13" localSheetId="25">#REF!</definedName>
    <definedName name="CATEGORIA13">#REF!</definedName>
    <definedName name="CATEGORIA14" localSheetId="3">#REF!</definedName>
    <definedName name="CATEGORIA14" localSheetId="6">#REF!</definedName>
    <definedName name="CATEGORIA14" localSheetId="25">#REF!</definedName>
    <definedName name="CATEGORIA14">#REF!</definedName>
    <definedName name="CATEGORIA15" localSheetId="3">#REF!</definedName>
    <definedName name="CATEGORIA15" localSheetId="6">#REF!</definedName>
    <definedName name="CATEGORIA15" localSheetId="25">#REF!</definedName>
    <definedName name="CATEGORIA15">#REF!</definedName>
    <definedName name="CATEGORIA16" localSheetId="3">#REF!</definedName>
    <definedName name="CATEGORIA16" localSheetId="6">#REF!</definedName>
    <definedName name="CATEGORIA16" localSheetId="25">#REF!</definedName>
    <definedName name="CATEGORIA16">#REF!</definedName>
    <definedName name="CATEGORIA17" localSheetId="3">#REF!</definedName>
    <definedName name="CATEGORIA17" localSheetId="6">#REF!</definedName>
    <definedName name="CATEGORIA17" localSheetId="25">#REF!</definedName>
    <definedName name="CATEGORIA17">#REF!</definedName>
    <definedName name="CATEGORIA18" localSheetId="3">#REF!</definedName>
    <definedName name="CATEGORIA18" localSheetId="6">#REF!</definedName>
    <definedName name="CATEGORIA18" localSheetId="25">#REF!</definedName>
    <definedName name="CATEGORIA18">#REF!</definedName>
    <definedName name="CATEGORIA19" localSheetId="3">#REF!</definedName>
    <definedName name="CATEGORIA19" localSheetId="6">#REF!</definedName>
    <definedName name="CATEGORIA19" localSheetId="25">#REF!</definedName>
    <definedName name="CATEGORIA19">#REF!</definedName>
    <definedName name="CATEGORIA2" localSheetId="3">#REF!</definedName>
    <definedName name="CATEGORIA2" localSheetId="6">#REF!</definedName>
    <definedName name="CATEGORIA2" localSheetId="25">#REF!</definedName>
    <definedName name="CATEGORIA2">#REF!</definedName>
    <definedName name="CATEGORIA20" localSheetId="3">#REF!</definedName>
    <definedName name="CATEGORIA20" localSheetId="6">#REF!</definedName>
    <definedName name="CATEGORIA20" localSheetId="25">#REF!</definedName>
    <definedName name="CATEGORIA20">#REF!</definedName>
    <definedName name="CATEGORIA21" localSheetId="3">#REF!</definedName>
    <definedName name="CATEGORIA21" localSheetId="6">#REF!</definedName>
    <definedName name="CATEGORIA21" localSheetId="25">#REF!</definedName>
    <definedName name="CATEGORIA21">#REF!</definedName>
    <definedName name="CATEGORIA22" localSheetId="3">#REF!</definedName>
    <definedName name="CATEGORIA22" localSheetId="6">#REF!</definedName>
    <definedName name="CATEGORIA22" localSheetId="25">#REF!</definedName>
    <definedName name="CATEGORIA22">#REF!</definedName>
    <definedName name="CATEGORIA3" localSheetId="3">#REF!</definedName>
    <definedName name="CATEGORIA3" localSheetId="6">#REF!</definedName>
    <definedName name="CATEGORIA3" localSheetId="25">#REF!</definedName>
    <definedName name="CATEGORIA3">#REF!</definedName>
    <definedName name="CATEGORIA4" localSheetId="3">#REF!</definedName>
    <definedName name="CATEGORIA4" localSheetId="6">#REF!</definedName>
    <definedName name="CATEGORIA4" localSheetId="25">#REF!</definedName>
    <definedName name="CATEGORIA4">#REF!</definedName>
    <definedName name="CATEGORIA5" localSheetId="3">#REF!</definedName>
    <definedName name="CATEGORIA5" localSheetId="6">#REF!</definedName>
    <definedName name="CATEGORIA5" localSheetId="25">#REF!</definedName>
    <definedName name="CATEGORIA5">#REF!</definedName>
    <definedName name="CATEGORIA6" localSheetId="3">#REF!</definedName>
    <definedName name="CATEGORIA6" localSheetId="6">#REF!</definedName>
    <definedName name="CATEGORIA6" localSheetId="25">#REF!</definedName>
    <definedName name="CATEGORIA6">#REF!</definedName>
    <definedName name="CATEGORIA7" localSheetId="3">#REF!</definedName>
    <definedName name="CATEGORIA7" localSheetId="6">#REF!</definedName>
    <definedName name="CATEGORIA7" localSheetId="25">#REF!</definedName>
    <definedName name="CATEGORIA7">#REF!</definedName>
    <definedName name="CATEGORIA8" localSheetId="3">#REF!</definedName>
    <definedName name="CATEGORIA8" localSheetId="6">#REF!</definedName>
    <definedName name="CATEGORIA8" localSheetId="25">#REF!</definedName>
    <definedName name="CATEGORIA8">#REF!</definedName>
    <definedName name="CATEGORIA9" localSheetId="3">#REF!</definedName>
    <definedName name="CATEGORIA9" localSheetId="6">#REF!</definedName>
    <definedName name="CATEGORIA9" localSheetId="25">#REF!</definedName>
    <definedName name="CATEGORIA9">#REF!</definedName>
    <definedName name="CATORZE" localSheetId="3">#REF!</definedName>
    <definedName name="CATORZE" localSheetId="6">#REF!</definedName>
    <definedName name="CATORZE" localSheetId="25">#REF!</definedName>
    <definedName name="CATORZE">#REF!</definedName>
    <definedName name="CAUX2" localSheetId="17">OFFSET(#REF!,0,0,COUNTA(#REF!)+1,1)</definedName>
    <definedName name="CAUX2" localSheetId="3">OFFSET(#REF!,0,0,COUNTA(#REF!)+1,1)</definedName>
    <definedName name="CAUX2" localSheetId="6">OFFSET(#REF!,0,0,COUNTA(#REF!)+1,1)</definedName>
    <definedName name="CAUX2" localSheetId="16">OFFSET(#REF!,0,0,COUNTA(#REF!)+1,1)</definedName>
    <definedName name="CAUX2" localSheetId="25">OFFSET(#REF!,0,0,COUNTA(#REF!)+1,1)</definedName>
    <definedName name="CAUX2" localSheetId="22">OFFSET(#REF!,0,0,COUNTA(#REF!)+1,1)</definedName>
    <definedName name="CAUX2" localSheetId="19">OFFSET(#REF!,0,0,COUNTA(#REF!)+1,1)</definedName>
    <definedName name="CAUX2" localSheetId="18">OFFSET(#REF!,0,0,COUNTA(#REF!)+1,1)</definedName>
    <definedName name="CAUX2">OFFSET(#REF!,0,0,COUNTA(#REF!)+1,1)</definedName>
    <definedName name="CAUX3" localSheetId="3">OFFSET(#REF!,0,0,COUNTA(#REF!)+1,1)</definedName>
    <definedName name="CAUX3" localSheetId="6">OFFSET(#REF!,0,0,COUNTA(#REF!)+1,1)</definedName>
    <definedName name="CAUX3" localSheetId="25">OFFSET(#REF!,0,0,COUNTA(#REF!)+1,1)</definedName>
    <definedName name="CAUX3">OFFSET(#REF!,0,0,COUNTA(#REF!)+1,1)</definedName>
    <definedName name="CCC" localSheetId="17">#REF!</definedName>
    <definedName name="CCC" localSheetId="3">#REF!</definedName>
    <definedName name="CCC" localSheetId="6">#REF!</definedName>
    <definedName name="CCC" localSheetId="16">#REF!</definedName>
    <definedName name="CCC" localSheetId="15">#REF!</definedName>
    <definedName name="CCC" localSheetId="25">#REF!</definedName>
    <definedName name="CCC" localSheetId="22">#REF!</definedName>
    <definedName name="CCC" localSheetId="19">#REF!</definedName>
    <definedName name="CCC" localSheetId="18">#REF!</definedName>
    <definedName name="CCC">#REF!</definedName>
    <definedName name="ççç" localSheetId="20">{#N/A,#N/A,FALSE,"Plan1";#N/A,#N/A,FALSE,"Plan2"}</definedName>
    <definedName name="ççç" localSheetId="8">{#N/A,#N/A,FALSE,"Plan1";#N/A,#N/A,FALSE,"Plan2"}</definedName>
    <definedName name="ççç" localSheetId="17" hidden="1">{#N/A,#N/A,FALSE,"Plan1";#N/A,#N/A,FALSE,"Plan2"}</definedName>
    <definedName name="ççç" localSheetId="3">{#N/A,#N/A,FALSE,"Plan1";#N/A,#N/A,FALSE,"Plan2"}</definedName>
    <definedName name="ççç" localSheetId="11">{#N/A,#N/A,FALSE,"Plan1";#N/A,#N/A,FALSE,"Plan2"}</definedName>
    <definedName name="ççç" localSheetId="6">{#N/A,#N/A,FALSE,"Plan1";#N/A,#N/A,FALSE,"Plan2"}</definedName>
    <definedName name="ççç" localSheetId="5">{#N/A,#N/A,FALSE,"Plan1";#N/A,#N/A,FALSE,"Plan2"}</definedName>
    <definedName name="ççç" localSheetId="16" hidden="1">{#N/A,#N/A,FALSE,"Plan1";#N/A,#N/A,FALSE,"Plan2"}</definedName>
    <definedName name="ççç" localSheetId="15">{#N/A,#N/A,FALSE,"Plan1";#N/A,#N/A,FALSE,"Plan2"}</definedName>
    <definedName name="ççç" localSheetId="7">{#N/A,#N/A,FALSE,"Plan1";#N/A,#N/A,FALSE,"Plan2"}</definedName>
    <definedName name="ççç" localSheetId="24">{#N/A,#N/A,FALSE,"Plan1";#N/A,#N/A,FALSE,"Plan2"}</definedName>
    <definedName name="ççç" localSheetId="25">{#N/A,#N/A,FALSE,"Plan1";#N/A,#N/A,FALSE,"Plan2"}</definedName>
    <definedName name="ççç" localSheetId="0">{#N/A,#N/A,FALSE,"Plan1";#N/A,#N/A,FALSE,"Plan2"}</definedName>
    <definedName name="ççç" localSheetId="23">{#N/A,#N/A,FALSE,"Plan1";#N/A,#N/A,FALSE,"Plan2"}</definedName>
    <definedName name="ççç" localSheetId="22" hidden="1">{#N/A,#N/A,FALSE,"Plan1";#N/A,#N/A,FALSE,"Plan2"}</definedName>
    <definedName name="ççç" localSheetId="19">{#N/A,#N/A,FALSE,"Plan1";#N/A,#N/A,FALSE,"Plan2"}</definedName>
    <definedName name="ççç" localSheetId="18" hidden="1">{#N/A,#N/A,FALSE,"Plan1";#N/A,#N/A,FALSE,"Plan2"}</definedName>
    <definedName name="ççç">{#N/A,#N/A,FALSE,"Plan1";#N/A,#N/A,FALSE,"Plan2"}</definedName>
    <definedName name="cccc" localSheetId="20">{#N/A,#N/A,FALSE,"Plan1";#N/A,#N/A,FALSE,"Plan2"}</definedName>
    <definedName name="cccc" localSheetId="8">{#N/A,#N/A,FALSE,"Plan1";#N/A,#N/A,FALSE,"Plan2"}</definedName>
    <definedName name="cccc" localSheetId="17" hidden="1">{#N/A,#N/A,FALSE,"Plan1";#N/A,#N/A,FALSE,"Plan2"}</definedName>
    <definedName name="cccc" localSheetId="3">{#N/A,#N/A,FALSE,"Plan1";#N/A,#N/A,FALSE,"Plan2"}</definedName>
    <definedName name="cccc" localSheetId="11">{#N/A,#N/A,FALSE,"Plan1";#N/A,#N/A,FALSE,"Plan2"}</definedName>
    <definedName name="cccc" localSheetId="6">{#N/A,#N/A,FALSE,"Plan1";#N/A,#N/A,FALSE,"Plan2"}</definedName>
    <definedName name="cccc" localSheetId="5">{#N/A,#N/A,FALSE,"Plan1";#N/A,#N/A,FALSE,"Plan2"}</definedName>
    <definedName name="cccc" localSheetId="16" hidden="1">{#N/A,#N/A,FALSE,"Plan1";#N/A,#N/A,FALSE,"Plan2"}</definedName>
    <definedName name="cccc" localSheetId="15">{#N/A,#N/A,FALSE,"Plan1";#N/A,#N/A,FALSE,"Plan2"}</definedName>
    <definedName name="cccc" localSheetId="7">{#N/A,#N/A,FALSE,"Plan1";#N/A,#N/A,FALSE,"Plan2"}</definedName>
    <definedName name="cccc" localSheetId="24">{#N/A,#N/A,FALSE,"Plan1";#N/A,#N/A,FALSE,"Plan2"}</definedName>
    <definedName name="cccc" localSheetId="25">{#N/A,#N/A,FALSE,"Plan1";#N/A,#N/A,FALSE,"Plan2"}</definedName>
    <definedName name="cccc" localSheetId="0">{#N/A,#N/A,FALSE,"Plan1";#N/A,#N/A,FALSE,"Plan2"}</definedName>
    <definedName name="cccc" localSheetId="23">{#N/A,#N/A,FALSE,"Plan1";#N/A,#N/A,FALSE,"Plan2"}</definedName>
    <definedName name="cccc" localSheetId="22" hidden="1">{#N/A,#N/A,FALSE,"Plan1";#N/A,#N/A,FALSE,"Plan2"}</definedName>
    <definedName name="cccc" localSheetId="19">{#N/A,#N/A,FALSE,"Plan1";#N/A,#N/A,FALSE,"Plan2"}</definedName>
    <definedName name="cccc" localSheetId="18" hidden="1">{#N/A,#N/A,FALSE,"Plan1";#N/A,#N/A,FALSE,"Plan2"}</definedName>
    <definedName name="cccc">{#N/A,#N/A,FALSE,"Plan1";#N/A,#N/A,FALSE,"Plan2"}</definedName>
    <definedName name="ççççççç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20">{"HW",#N/A,FALSE,"1998"}</definedName>
    <definedName name="cccccccccccccccc" localSheetId="8">{"HW",#N/A,FALSE,"1998"}</definedName>
    <definedName name="cccccccccccccccc" localSheetId="17" hidden="1">{"HW",#N/A,FALSE,"1998"}</definedName>
    <definedName name="cccccccccccccccc" localSheetId="3">{"HW",#N/A,FALSE,"1998"}</definedName>
    <definedName name="cccccccccccccccc" localSheetId="11">{"HW",#N/A,FALSE,"1998"}</definedName>
    <definedName name="cccccccccccccccc" localSheetId="6">{"HW",#N/A,FALSE,"1998"}</definedName>
    <definedName name="cccccccccccccccc" localSheetId="5">{"HW",#N/A,FALSE,"1998"}</definedName>
    <definedName name="cccccccccccccccc" localSheetId="16" hidden="1">{"HW",#N/A,FALSE,"1998"}</definedName>
    <definedName name="cccccccccccccccc" localSheetId="15">{"HW",#N/A,FALSE,"1998"}</definedName>
    <definedName name="cccccccccccccccc" localSheetId="7">{"HW",#N/A,FALSE,"1998"}</definedName>
    <definedName name="cccccccccccccccc" localSheetId="24">{"HW",#N/A,FALSE,"1998"}</definedName>
    <definedName name="cccccccccccccccc" localSheetId="25">{"HW",#N/A,FALSE,"1998"}</definedName>
    <definedName name="cccccccccccccccc" localSheetId="0">{"HW",#N/A,FALSE,"1998"}</definedName>
    <definedName name="cccccccccccccccc" localSheetId="23">{"HW",#N/A,FALSE,"1998"}</definedName>
    <definedName name="cccccccccccccccc" localSheetId="22" hidden="1">{"HW",#N/A,FALSE,"1998"}</definedName>
    <definedName name="cccccccccccccccc" localSheetId="19">{"HW",#N/A,FALSE,"1998"}</definedName>
    <definedName name="cccccccccccccccc" localSheetId="18" hidden="1">{"HW",#N/A,FALSE,"1998"}</definedName>
    <definedName name="cccccccccccccccc">{"HW",#N/A,FALSE,"1998"}</definedName>
    <definedName name="cchart1" localSheetId="17" hidden="1">#REF!</definedName>
    <definedName name="cchart1" localSheetId="3">#REF!</definedName>
    <definedName name="cchart1" localSheetId="6">#REF!</definedName>
    <definedName name="cchart1" localSheetId="16" hidden="1">#REF!</definedName>
    <definedName name="cchart1" localSheetId="25">#REF!</definedName>
    <definedName name="cchart1" localSheetId="0">#REF!</definedName>
    <definedName name="cchart1" localSheetId="22" hidden="1">#REF!</definedName>
    <definedName name="cchart1" localSheetId="19">#REF!</definedName>
    <definedName name="cchart1" localSheetId="18" hidden="1">#REF!</definedName>
    <definedName name="cchart1">#REF!</definedName>
    <definedName name="cchart10" localSheetId="17" hidden="1">#REF!</definedName>
    <definedName name="cchart10" localSheetId="3">#REF!</definedName>
    <definedName name="cchart10" localSheetId="6">#REF!</definedName>
    <definedName name="cchart10" localSheetId="16" hidden="1">#REF!</definedName>
    <definedName name="cchart10" localSheetId="25">#REF!</definedName>
    <definedName name="cchart10" localSheetId="0">#REF!</definedName>
    <definedName name="cchart10" localSheetId="22" hidden="1">#REF!</definedName>
    <definedName name="cchart10" localSheetId="19">#REF!</definedName>
    <definedName name="cchart10" localSheetId="18" hidden="1">#REF!</definedName>
    <definedName name="cchart10">#REF!</definedName>
    <definedName name="cchart11" localSheetId="17" hidden="1">#REF!</definedName>
    <definedName name="cchart11" localSheetId="3">#REF!</definedName>
    <definedName name="cchart11" localSheetId="6">#REF!</definedName>
    <definedName name="cchart11" localSheetId="16" hidden="1">#REF!</definedName>
    <definedName name="cchart11" localSheetId="25">#REF!</definedName>
    <definedName name="cchart11" localSheetId="0">#REF!</definedName>
    <definedName name="cchart11" localSheetId="22" hidden="1">#REF!</definedName>
    <definedName name="cchart11" localSheetId="19">#REF!</definedName>
    <definedName name="cchart11" localSheetId="18" hidden="1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 localSheetId="15">#REF!</definedName>
    <definedName name="cchart5" localSheetId="23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7">#REF!</definedName>
    <definedName name="CD" localSheetId="3">#REF!</definedName>
    <definedName name="CD" localSheetId="6">#REF!</definedName>
    <definedName name="CD" localSheetId="16">#REF!</definedName>
    <definedName name="CD" localSheetId="15">#REF!</definedName>
    <definedName name="CD" localSheetId="25">#REF!</definedName>
    <definedName name="CD" localSheetId="22">#REF!</definedName>
    <definedName name="CD" localSheetId="19">#REF!</definedName>
    <definedName name="CD" localSheetId="18">#REF!</definedName>
    <definedName name="CD">#REF!</definedName>
    <definedName name="çdfmerf" localSheetId="20">{#N/A,#N/A,FALSE,"Plan1";#N/A,#N/A,FALSE,"Plan2"}</definedName>
    <definedName name="çdfmerf" localSheetId="8">{#N/A,#N/A,FALSE,"Plan1";#N/A,#N/A,FALSE,"Plan2"}</definedName>
    <definedName name="çdfmerf" localSheetId="17" hidden="1">{#N/A,#N/A,FALSE,"Plan1";#N/A,#N/A,FALSE,"Plan2"}</definedName>
    <definedName name="çdfmerf" localSheetId="3">{#N/A,#N/A,FALSE,"Plan1";#N/A,#N/A,FALSE,"Plan2"}</definedName>
    <definedName name="çdfmerf" localSheetId="11">{#N/A,#N/A,FALSE,"Plan1";#N/A,#N/A,FALSE,"Plan2"}</definedName>
    <definedName name="çdfmerf" localSheetId="6">{#N/A,#N/A,FALSE,"Plan1";#N/A,#N/A,FALSE,"Plan2"}</definedName>
    <definedName name="çdfmerf" localSheetId="5">{#N/A,#N/A,FALSE,"Plan1";#N/A,#N/A,FALSE,"Plan2"}</definedName>
    <definedName name="çdfmerf" localSheetId="16" hidden="1">{#N/A,#N/A,FALSE,"Plan1";#N/A,#N/A,FALSE,"Plan2"}</definedName>
    <definedName name="çdfmerf" localSheetId="15">{#N/A,#N/A,FALSE,"Plan1";#N/A,#N/A,FALSE,"Plan2"}</definedName>
    <definedName name="çdfmerf" localSheetId="7">{#N/A,#N/A,FALSE,"Plan1";#N/A,#N/A,FALSE,"Plan2"}</definedName>
    <definedName name="çdfmerf" localSheetId="24">{#N/A,#N/A,FALSE,"Plan1";#N/A,#N/A,FALSE,"Plan2"}</definedName>
    <definedName name="çdfmerf" localSheetId="25">{#N/A,#N/A,FALSE,"Plan1";#N/A,#N/A,FALSE,"Plan2"}</definedName>
    <definedName name="çdfmerf" localSheetId="0">{#N/A,#N/A,FALSE,"Plan1";#N/A,#N/A,FALSE,"Plan2"}</definedName>
    <definedName name="çdfmerf" localSheetId="23">{#N/A,#N/A,FALSE,"Plan1";#N/A,#N/A,FALSE,"Plan2"}</definedName>
    <definedName name="çdfmerf" localSheetId="22" hidden="1">{#N/A,#N/A,FALSE,"Plan1";#N/A,#N/A,FALSE,"Plan2"}</definedName>
    <definedName name="çdfmerf" localSheetId="19">{#N/A,#N/A,FALSE,"Plan1";#N/A,#N/A,FALSE,"Plan2"}</definedName>
    <definedName name="çdfmerf" localSheetId="18" hidden="1">{#N/A,#N/A,FALSE,"Plan1";#N/A,#N/A,FALSE,"Plan2"}</definedName>
    <definedName name="çdfmerf">{#N/A,#N/A,FALSE,"Plan1";#N/A,#N/A,FALSE,"Plan2"}</definedName>
    <definedName name="CDSGHE" localSheetId="20">{#N/A,#N/A,FALSE,"Plan1";#N/A,#N/A,FALSE,"Plan2"}</definedName>
    <definedName name="CDSGHE" localSheetId="8">{#N/A,#N/A,FALSE,"Plan1";#N/A,#N/A,FALSE,"Plan2"}</definedName>
    <definedName name="CDSGHE" localSheetId="17" hidden="1">{#N/A,#N/A,FALSE,"Plan1";#N/A,#N/A,FALSE,"Plan2"}</definedName>
    <definedName name="CDSGHE" localSheetId="3">{#N/A,#N/A,FALSE,"Plan1";#N/A,#N/A,FALSE,"Plan2"}</definedName>
    <definedName name="CDSGHE" localSheetId="11">{#N/A,#N/A,FALSE,"Plan1";#N/A,#N/A,FALSE,"Plan2"}</definedName>
    <definedName name="CDSGHE" localSheetId="6">{#N/A,#N/A,FALSE,"Plan1";#N/A,#N/A,FALSE,"Plan2"}</definedName>
    <definedName name="CDSGHE" localSheetId="5">{#N/A,#N/A,FALSE,"Plan1";#N/A,#N/A,FALSE,"Plan2"}</definedName>
    <definedName name="CDSGHE" localSheetId="16" hidden="1">{#N/A,#N/A,FALSE,"Plan1";#N/A,#N/A,FALSE,"Plan2"}</definedName>
    <definedName name="CDSGHE" localSheetId="15">{#N/A,#N/A,FALSE,"Plan1";#N/A,#N/A,FALSE,"Plan2"}</definedName>
    <definedName name="CDSGHE" localSheetId="7">{#N/A,#N/A,FALSE,"Plan1";#N/A,#N/A,FALSE,"Plan2"}</definedName>
    <definedName name="CDSGHE" localSheetId="24">{#N/A,#N/A,FALSE,"Plan1";#N/A,#N/A,FALSE,"Plan2"}</definedName>
    <definedName name="CDSGHE" localSheetId="25">{#N/A,#N/A,FALSE,"Plan1";#N/A,#N/A,FALSE,"Plan2"}</definedName>
    <definedName name="CDSGHE" localSheetId="0">{#N/A,#N/A,FALSE,"Plan1";#N/A,#N/A,FALSE,"Plan2"}</definedName>
    <definedName name="CDSGHE" localSheetId="23">{#N/A,#N/A,FALSE,"Plan1";#N/A,#N/A,FALSE,"Plan2"}</definedName>
    <definedName name="CDSGHE" localSheetId="22" hidden="1">{#N/A,#N/A,FALSE,"Plan1";#N/A,#N/A,FALSE,"Plan2"}</definedName>
    <definedName name="CDSGHE" localSheetId="19">{#N/A,#N/A,FALSE,"Plan1";#N/A,#N/A,FALSE,"Plan2"}</definedName>
    <definedName name="CDSGHE" localSheetId="18" hidden="1">{#N/A,#N/A,FALSE,"Plan1";#N/A,#N/A,FALSE,"Plan2"}</definedName>
    <definedName name="CDSGHE">{#N/A,#N/A,FALSE,"Plan1";#N/A,#N/A,FALSE,"Plan2"}</definedName>
    <definedName name="cdvthd" localSheetId="17">#REF!</definedName>
    <definedName name="cdvthd" localSheetId="3">#REF!</definedName>
    <definedName name="cdvthd" localSheetId="6">#REF!</definedName>
    <definedName name="cdvthd" localSheetId="16">#REF!</definedName>
    <definedName name="cdvthd" localSheetId="15">#REF!</definedName>
    <definedName name="cdvthd" localSheetId="25">#REF!</definedName>
    <definedName name="cdvthd" localSheetId="22">#REF!</definedName>
    <definedName name="cdvthd" localSheetId="19">#REF!</definedName>
    <definedName name="cdvthd" localSheetId="18">#REF!</definedName>
    <definedName name="cdvthd">#REF!</definedName>
    <definedName name="Cel_Constr" localSheetId="17">#REF!</definedName>
    <definedName name="Cel_Constr" localSheetId="3">#REF!</definedName>
    <definedName name="Cel_Constr" localSheetId="6">#REF!</definedName>
    <definedName name="Cel_Constr" localSheetId="16">#REF!</definedName>
    <definedName name="Cel_Constr" localSheetId="25">#REF!</definedName>
    <definedName name="Cel_Constr" localSheetId="22">#REF!</definedName>
    <definedName name="Cel_Constr" localSheetId="19">#REF!</definedName>
    <definedName name="Cel_Constr" localSheetId="18">#REF!</definedName>
    <definedName name="Cel_Constr">#REF!</definedName>
    <definedName name="CestaExcel" localSheetId="17">#REF!</definedName>
    <definedName name="CestaExcel" localSheetId="3">#REF!</definedName>
    <definedName name="CestaExcel" localSheetId="6">#REF!</definedName>
    <definedName name="CestaExcel" localSheetId="16">#REF!</definedName>
    <definedName name="CestaExcel" localSheetId="25">#REF!</definedName>
    <definedName name="CestaExcel" localSheetId="22">#REF!</definedName>
    <definedName name="CestaExcel" localSheetId="19">#REF!</definedName>
    <definedName name="CestaExcel" localSheetId="18">#REF!</definedName>
    <definedName name="CestaExcel">#REF!</definedName>
    <definedName name="CevaG" localSheetId="3">#REF!</definedName>
    <definedName name="CevaG" localSheetId="6">#REF!</definedName>
    <definedName name="CevaG" localSheetId="25">#REF!</definedName>
    <definedName name="CevaG">#REF!</definedName>
    <definedName name="CevaGS" localSheetId="3">#REF!</definedName>
    <definedName name="CevaGS" localSheetId="6">#REF!</definedName>
    <definedName name="CevaGS" localSheetId="25">#REF!</definedName>
    <definedName name="CevaGS">#REF!</definedName>
    <definedName name="çfhjglkjhkljyh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20">{#N/A,#N/A,FALSE,"Plan1";#N/A,#N/A,FALSE,"Plan2"}</definedName>
    <definedName name="çflçf" localSheetId="8">{#N/A,#N/A,FALSE,"Plan1";#N/A,#N/A,FALSE,"Plan2"}</definedName>
    <definedName name="çflçf" localSheetId="17" hidden="1">{#N/A,#N/A,FALSE,"Plan1";#N/A,#N/A,FALSE,"Plan2"}</definedName>
    <definedName name="çflçf" localSheetId="3">{#N/A,#N/A,FALSE,"Plan1";#N/A,#N/A,FALSE,"Plan2"}</definedName>
    <definedName name="çflçf" localSheetId="11">{#N/A,#N/A,FALSE,"Plan1";#N/A,#N/A,FALSE,"Plan2"}</definedName>
    <definedName name="çflçf" localSheetId="6">{#N/A,#N/A,FALSE,"Plan1";#N/A,#N/A,FALSE,"Plan2"}</definedName>
    <definedName name="çflçf" localSheetId="5">{#N/A,#N/A,FALSE,"Plan1";#N/A,#N/A,FALSE,"Plan2"}</definedName>
    <definedName name="çflçf" localSheetId="16" hidden="1">{#N/A,#N/A,FALSE,"Plan1";#N/A,#N/A,FALSE,"Plan2"}</definedName>
    <definedName name="çflçf" localSheetId="15">{#N/A,#N/A,FALSE,"Plan1";#N/A,#N/A,FALSE,"Plan2"}</definedName>
    <definedName name="çflçf" localSheetId="7">{#N/A,#N/A,FALSE,"Plan1";#N/A,#N/A,FALSE,"Plan2"}</definedName>
    <definedName name="çflçf" localSheetId="24">{#N/A,#N/A,FALSE,"Plan1";#N/A,#N/A,FALSE,"Plan2"}</definedName>
    <definedName name="çflçf" localSheetId="25">{#N/A,#N/A,FALSE,"Plan1";#N/A,#N/A,FALSE,"Plan2"}</definedName>
    <definedName name="çflçf" localSheetId="0">{#N/A,#N/A,FALSE,"Plan1";#N/A,#N/A,FALSE,"Plan2"}</definedName>
    <definedName name="çflçf" localSheetId="23">{#N/A,#N/A,FALSE,"Plan1";#N/A,#N/A,FALSE,"Plan2"}</definedName>
    <definedName name="çflçf" localSheetId="22" hidden="1">{#N/A,#N/A,FALSE,"Plan1";#N/A,#N/A,FALSE,"Plan2"}</definedName>
    <definedName name="çflçf" localSheetId="19">{#N/A,#N/A,FALSE,"Plan1";#N/A,#N/A,FALSE,"Plan2"}</definedName>
    <definedName name="çflçf" localSheetId="18" hidden="1">{#N/A,#N/A,FALSE,"Plan1";#N/A,#N/A,FALSE,"Plan2"}</definedName>
    <definedName name="çflçf">{#N/A,#N/A,FALSE,"Plan1";#N/A,#N/A,FALSE,"Plan2"}</definedName>
    <definedName name="CHAFQT" localSheetId="17">#REF!</definedName>
    <definedName name="CHAFQT" localSheetId="3">#REF!</definedName>
    <definedName name="CHAFQT" localSheetId="6">#REF!</definedName>
    <definedName name="CHAFQT" localSheetId="16">#REF!</definedName>
    <definedName name="CHAFQT" localSheetId="15">#REF!</definedName>
    <definedName name="CHAFQT" localSheetId="25">#REF!</definedName>
    <definedName name="CHAFQT" localSheetId="22">#REF!</definedName>
    <definedName name="CHAFQT" localSheetId="19">#REF!</definedName>
    <definedName name="CHAFQT" localSheetId="18">#REF!</definedName>
    <definedName name="CHAFQT">#REF!</definedName>
    <definedName name="Chaves" localSheetId="17">#REF!</definedName>
    <definedName name="Chaves" localSheetId="3">#REF!</definedName>
    <definedName name="Chaves" localSheetId="6">#REF!</definedName>
    <definedName name="Chaves" localSheetId="16">#REF!</definedName>
    <definedName name="Chaves" localSheetId="25">#REF!</definedName>
    <definedName name="Chaves" localSheetId="22">#REF!</definedName>
    <definedName name="Chaves" localSheetId="19">#REF!</definedName>
    <definedName name="Chaves" localSheetId="18">#REF!</definedName>
    <definedName name="Chaves">#REF!</definedName>
    <definedName name="chfch" localSheetId="20">{#N/A,#N/A,FALSE,"Plan1";#N/A,#N/A,FALSE,"Plan2"}</definedName>
    <definedName name="chfch" localSheetId="8">{#N/A,#N/A,FALSE,"Plan1";#N/A,#N/A,FALSE,"Plan2"}</definedName>
    <definedName name="chfch" localSheetId="17" hidden="1">{#N/A,#N/A,FALSE,"Plan1";#N/A,#N/A,FALSE,"Plan2"}</definedName>
    <definedName name="chfch" localSheetId="3">{#N/A,#N/A,FALSE,"Plan1";#N/A,#N/A,FALSE,"Plan2"}</definedName>
    <definedName name="chfch" localSheetId="11">{#N/A,#N/A,FALSE,"Plan1";#N/A,#N/A,FALSE,"Plan2"}</definedName>
    <definedName name="chfch" localSheetId="6">{#N/A,#N/A,FALSE,"Plan1";#N/A,#N/A,FALSE,"Plan2"}</definedName>
    <definedName name="chfch" localSheetId="5">{#N/A,#N/A,FALSE,"Plan1";#N/A,#N/A,FALSE,"Plan2"}</definedName>
    <definedName name="chfch" localSheetId="16" hidden="1">{#N/A,#N/A,FALSE,"Plan1";#N/A,#N/A,FALSE,"Plan2"}</definedName>
    <definedName name="chfch" localSheetId="15">{#N/A,#N/A,FALSE,"Plan1";#N/A,#N/A,FALSE,"Plan2"}</definedName>
    <definedName name="chfch" localSheetId="7">{#N/A,#N/A,FALSE,"Plan1";#N/A,#N/A,FALSE,"Plan2"}</definedName>
    <definedName name="chfch" localSheetId="24">{#N/A,#N/A,FALSE,"Plan1";#N/A,#N/A,FALSE,"Plan2"}</definedName>
    <definedName name="chfch" localSheetId="25">{#N/A,#N/A,FALSE,"Plan1";#N/A,#N/A,FALSE,"Plan2"}</definedName>
    <definedName name="chfch" localSheetId="0">{#N/A,#N/A,FALSE,"Plan1";#N/A,#N/A,FALSE,"Plan2"}</definedName>
    <definedName name="chfch" localSheetId="23">{#N/A,#N/A,FALSE,"Plan1";#N/A,#N/A,FALSE,"Plan2"}</definedName>
    <definedName name="chfch" localSheetId="22" hidden="1">{#N/A,#N/A,FALSE,"Plan1";#N/A,#N/A,FALSE,"Plan2"}</definedName>
    <definedName name="chfch" localSheetId="19">{#N/A,#N/A,FALSE,"Plan1";#N/A,#N/A,FALSE,"Plan2"}</definedName>
    <definedName name="chfch" localSheetId="18" hidden="1">{#N/A,#N/A,FALSE,"Plan1";#N/A,#N/A,FALSE,"Plan2"}</definedName>
    <definedName name="chfch">{#N/A,#N/A,FALSE,"Plan1";#N/A,#N/A,FALSE,"Plan2"}</definedName>
    <definedName name="CI" localSheetId="17">#REF!</definedName>
    <definedName name="CI" localSheetId="3">#REF!</definedName>
    <definedName name="CI" localSheetId="6">#REF!</definedName>
    <definedName name="CI" localSheetId="16">#REF!</definedName>
    <definedName name="CI" localSheetId="15">#REF!</definedName>
    <definedName name="CI" localSheetId="25">#REF!</definedName>
    <definedName name="CI" localSheetId="22">#REF!</definedName>
    <definedName name="CI" localSheetId="19">#REF!</definedName>
    <definedName name="CI" localSheetId="18">#REF!</definedName>
    <definedName name="CI">#REF!</definedName>
    <definedName name="cidades" localSheetId="17">#REF!</definedName>
    <definedName name="cidades" localSheetId="3">#REF!</definedName>
    <definedName name="cidades" localSheetId="6">#REF!</definedName>
    <definedName name="cidades" localSheetId="16">#REF!</definedName>
    <definedName name="cidades" localSheetId="25">#REF!</definedName>
    <definedName name="cidades" localSheetId="22">#REF!</definedName>
    <definedName name="cidades" localSheetId="19">#REF!</definedName>
    <definedName name="cidades" localSheetId="18">#REF!</definedName>
    <definedName name="cidades">#REF!</definedName>
    <definedName name="CIFIXA" localSheetId="17">#REF!</definedName>
    <definedName name="CIFIXA" localSheetId="3">#REF!</definedName>
    <definedName name="CIFIXA" localSheetId="6">#REF!</definedName>
    <definedName name="CIFIXA" localSheetId="16">#REF!</definedName>
    <definedName name="CIFIXA" localSheetId="25">#REF!</definedName>
    <definedName name="CIFIXA" localSheetId="22">#REF!</definedName>
    <definedName name="CIFIXA" localSheetId="19">#REF!</definedName>
    <definedName name="CIFIXA" localSheetId="18">#REF!</definedName>
    <definedName name="CIFIXA">#REF!</definedName>
    <definedName name="CINCO" localSheetId="3">#REF!</definedName>
    <definedName name="CINCO" localSheetId="6">#REF!</definedName>
    <definedName name="CINCO" localSheetId="25">#REF!</definedName>
    <definedName name="CINCO">#REF!</definedName>
    <definedName name="CITOTAL" localSheetId="3">#REF!</definedName>
    <definedName name="CITOTAL" localSheetId="6">#REF!</definedName>
    <definedName name="CITOTAL" localSheetId="25">#REF!</definedName>
    <definedName name="CITOTAL">#REF!</definedName>
    <definedName name="CIVAR" localSheetId="3">#REF!</definedName>
    <definedName name="CIVAR" localSheetId="6">#REF!</definedName>
    <definedName name="CIVAR" localSheetId="25">#REF!</definedName>
    <definedName name="CIVAR">#REF!</definedName>
    <definedName name="ÇJKRÇLFS" localSheetId="20">{"Econ Consolidado",#N/A,FALSE,"Econ Consol";"Fluxo de Caixa",#N/A,FALSE,"Fluxo Caixa";"Investimentos",#N/A,FALSE,"Investimentos"}</definedName>
    <definedName name="ÇJKRÇLFS" localSheetId="8">{"Econ Consolidado",#N/A,FALSE,"Econ Consol";"Fluxo de Caixa",#N/A,FALSE,"Fluxo Caixa";"Investimentos",#N/A,FALSE,"Investimentos"}</definedName>
    <definedName name="ÇJKRÇLFS" localSheetId="17" hidden="1">{"Econ Consolidado",#N/A,FALSE,"Econ Consol";"Fluxo de Caixa",#N/A,FALSE,"Fluxo Caixa";"Investimentos",#N/A,FALSE,"Investimentos"}</definedName>
    <definedName name="ÇJKRÇLFS" localSheetId="3">{"Econ Consolidado",#N/A,FALSE,"Econ Consol";"Fluxo de Caixa",#N/A,FALSE,"Fluxo Caixa";"Investimentos",#N/A,FALSE,"Investimentos"}</definedName>
    <definedName name="ÇJKRÇLFS" localSheetId="11">{"Econ Consolidado",#N/A,FALSE,"Econ Consol";"Fluxo de Caixa",#N/A,FALSE,"Fluxo Caixa";"Investimentos",#N/A,FALSE,"Investimentos"}</definedName>
    <definedName name="ÇJKRÇLFS" localSheetId="6">{"Econ Consolidado",#N/A,FALSE,"Econ Consol";"Fluxo de Caixa",#N/A,FALSE,"Fluxo Caixa";"Investimentos",#N/A,FALSE,"Investimentos"}</definedName>
    <definedName name="ÇJKRÇLFS" localSheetId="5">{"Econ Consolidado",#N/A,FALSE,"Econ Consol";"Fluxo de Caixa",#N/A,FALSE,"Fluxo Caixa";"Investimentos",#N/A,FALSE,"Investimentos"}</definedName>
    <definedName name="ÇJKRÇLFS" localSheetId="16" hidden="1">{"Econ Consolidado",#N/A,FALSE,"Econ Consol";"Fluxo de Caixa",#N/A,FALSE,"Fluxo Caixa";"Investimentos",#N/A,FALSE,"Investimentos"}</definedName>
    <definedName name="ÇJKRÇLFS" localSheetId="15">{"Econ Consolidado",#N/A,FALSE,"Econ Consol";"Fluxo de Caixa",#N/A,FALSE,"Fluxo Caixa";"Investimentos",#N/A,FALSE,"Investimentos"}</definedName>
    <definedName name="ÇJKRÇLFS" localSheetId="7">{"Econ Consolidado",#N/A,FALSE,"Econ Consol";"Fluxo de Caixa",#N/A,FALSE,"Fluxo Caixa";"Investimentos",#N/A,FALSE,"Investimentos"}</definedName>
    <definedName name="ÇJKRÇLFS" localSheetId="24">{"Econ Consolidado",#N/A,FALSE,"Econ Consol";"Fluxo de Caixa",#N/A,FALSE,"Fluxo Caixa";"Investimentos",#N/A,FALSE,"Investimentos"}</definedName>
    <definedName name="ÇJKRÇLFS" localSheetId="25">{"Econ Consolidado",#N/A,FALSE,"Econ Consol";"Fluxo de Caixa",#N/A,FALSE,"Fluxo Caixa";"Investimentos",#N/A,FALSE,"Investimentos"}</definedName>
    <definedName name="ÇJKRÇLFS" localSheetId="0">{"Econ Consolidado",#N/A,FALSE,"Econ Consol";"Fluxo de Caixa",#N/A,FALSE,"Fluxo Caixa";"Investimentos",#N/A,FALSE,"Investimentos"}</definedName>
    <definedName name="ÇJKRÇLFS" localSheetId="23">{"Econ Consolidado",#N/A,FALSE,"Econ Consol";"Fluxo de Caixa",#N/A,FALSE,"Fluxo Caixa";"Investimentos",#N/A,FALSE,"Investimentos"}</definedName>
    <definedName name="ÇJKRÇLFS" localSheetId="22" hidden="1">{"Econ Consolidado",#N/A,FALSE,"Econ Consol";"Fluxo de Caixa",#N/A,FALSE,"Fluxo Caixa";"Investimentos",#N/A,FALSE,"Investimentos"}</definedName>
    <definedName name="ÇJKRÇLFS" localSheetId="19">{"Econ Consolidado",#N/A,FALSE,"Econ Consol";"Fluxo de Caixa",#N/A,FALSE,"Fluxo Caixa";"Investimentos",#N/A,FALSE,"Investimentos"}</definedName>
    <definedName name="ÇJKRÇLFS" localSheetId="18" hidden="1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name="ÇJsrejtçe" localSheetId="20">{#N/A,#N/A,FALSE,"Plan1";#N/A,#N/A,FALSE,"Plan2"}</definedName>
    <definedName name="ÇJsrejtçe" localSheetId="8">{#N/A,#N/A,FALSE,"Plan1";#N/A,#N/A,FALSE,"Plan2"}</definedName>
    <definedName name="ÇJsrejtçe" localSheetId="17" hidden="1">{#N/A,#N/A,FALSE,"Plan1";#N/A,#N/A,FALSE,"Plan2"}</definedName>
    <definedName name="ÇJsrejtçe" localSheetId="3">{#N/A,#N/A,FALSE,"Plan1";#N/A,#N/A,FALSE,"Plan2"}</definedName>
    <definedName name="ÇJsrejtçe" localSheetId="11">{#N/A,#N/A,FALSE,"Plan1";#N/A,#N/A,FALSE,"Plan2"}</definedName>
    <definedName name="ÇJsrejtçe" localSheetId="6">{#N/A,#N/A,FALSE,"Plan1";#N/A,#N/A,FALSE,"Plan2"}</definedName>
    <definedName name="ÇJsrejtçe" localSheetId="5">{#N/A,#N/A,FALSE,"Plan1";#N/A,#N/A,FALSE,"Plan2"}</definedName>
    <definedName name="ÇJsrejtçe" localSheetId="16" hidden="1">{#N/A,#N/A,FALSE,"Plan1";#N/A,#N/A,FALSE,"Plan2"}</definedName>
    <definedName name="ÇJsrejtçe" localSheetId="15">{#N/A,#N/A,FALSE,"Plan1";#N/A,#N/A,FALSE,"Plan2"}</definedName>
    <definedName name="ÇJsrejtçe" localSheetId="7">{#N/A,#N/A,FALSE,"Plan1";#N/A,#N/A,FALSE,"Plan2"}</definedName>
    <definedName name="ÇJsrejtçe" localSheetId="24">{#N/A,#N/A,FALSE,"Plan1";#N/A,#N/A,FALSE,"Plan2"}</definedName>
    <definedName name="ÇJsrejtçe" localSheetId="25">{#N/A,#N/A,FALSE,"Plan1";#N/A,#N/A,FALSE,"Plan2"}</definedName>
    <definedName name="ÇJsrejtçe" localSheetId="0">{#N/A,#N/A,FALSE,"Plan1";#N/A,#N/A,FALSE,"Plan2"}</definedName>
    <definedName name="ÇJsrejtçe" localSheetId="23">{#N/A,#N/A,FALSE,"Plan1";#N/A,#N/A,FALSE,"Plan2"}</definedName>
    <definedName name="ÇJsrejtçe" localSheetId="22" hidden="1">{#N/A,#N/A,FALSE,"Plan1";#N/A,#N/A,FALSE,"Plan2"}</definedName>
    <definedName name="ÇJsrejtçe" localSheetId="19">{#N/A,#N/A,FALSE,"Plan1";#N/A,#N/A,FALSE,"Plan2"}</definedName>
    <definedName name="ÇJsrejtçe" localSheetId="18" hidden="1">{#N/A,#N/A,FALSE,"Plan1";#N/A,#N/A,FALSE,"Plan2"}</definedName>
    <definedName name="ÇJsrejtçe">{#N/A,#N/A,FALSE,"Plan1";#N/A,#N/A,FALSE,"Plan2"}</definedName>
    <definedName name="çkaçekow" localSheetId="20">{#N/A,#N/A,FALSE,"Plan1";#N/A,#N/A,FALSE,"Plan2"}</definedName>
    <definedName name="çkaçekow" localSheetId="8">{#N/A,#N/A,FALSE,"Plan1";#N/A,#N/A,FALSE,"Plan2"}</definedName>
    <definedName name="çkaçekow" localSheetId="17" hidden="1">{#N/A,#N/A,FALSE,"Plan1";#N/A,#N/A,FALSE,"Plan2"}</definedName>
    <definedName name="çkaçekow" localSheetId="3">{#N/A,#N/A,FALSE,"Plan1";#N/A,#N/A,FALSE,"Plan2"}</definedName>
    <definedName name="çkaçekow" localSheetId="11">{#N/A,#N/A,FALSE,"Plan1";#N/A,#N/A,FALSE,"Plan2"}</definedName>
    <definedName name="çkaçekow" localSheetId="6">{#N/A,#N/A,FALSE,"Plan1";#N/A,#N/A,FALSE,"Plan2"}</definedName>
    <definedName name="çkaçekow" localSheetId="5">{#N/A,#N/A,FALSE,"Plan1";#N/A,#N/A,FALSE,"Plan2"}</definedName>
    <definedName name="çkaçekow" localSheetId="16" hidden="1">{#N/A,#N/A,FALSE,"Plan1";#N/A,#N/A,FALSE,"Plan2"}</definedName>
    <definedName name="çkaçekow" localSheetId="15">{#N/A,#N/A,FALSE,"Plan1";#N/A,#N/A,FALSE,"Plan2"}</definedName>
    <definedName name="çkaçekow" localSheetId="7">{#N/A,#N/A,FALSE,"Plan1";#N/A,#N/A,FALSE,"Plan2"}</definedName>
    <definedName name="çkaçekow" localSheetId="24">{#N/A,#N/A,FALSE,"Plan1";#N/A,#N/A,FALSE,"Plan2"}</definedName>
    <definedName name="çkaçekow" localSheetId="25">{#N/A,#N/A,FALSE,"Plan1";#N/A,#N/A,FALSE,"Plan2"}</definedName>
    <definedName name="çkaçekow" localSheetId="0">{#N/A,#N/A,FALSE,"Plan1";#N/A,#N/A,FALSE,"Plan2"}</definedName>
    <definedName name="çkaçekow" localSheetId="23">{#N/A,#N/A,FALSE,"Plan1";#N/A,#N/A,FALSE,"Plan2"}</definedName>
    <definedName name="çkaçekow" localSheetId="22" hidden="1">{#N/A,#N/A,FALSE,"Plan1";#N/A,#N/A,FALSE,"Plan2"}</definedName>
    <definedName name="çkaçekow" localSheetId="19">{#N/A,#N/A,FALSE,"Plan1";#N/A,#N/A,FALSE,"Plan2"}</definedName>
    <definedName name="çkaçekow" localSheetId="18" hidden="1">{#N/A,#N/A,FALSE,"Plan1";#N/A,#N/A,FALSE,"Plan2"}</definedName>
    <definedName name="çkaçekow">{#N/A,#N/A,FALSE,"Plan1";#N/A,#N/A,FALSE,"Plan2"}</definedName>
    <definedName name="ÇKSDOEKR" localSheetId="20">{#N/A,#N/A,FALSE,"Plan1";#N/A,#N/A,FALSE,"Plan2"}</definedName>
    <definedName name="ÇKSDOEKR" localSheetId="8">{#N/A,#N/A,FALSE,"Plan1";#N/A,#N/A,FALSE,"Plan2"}</definedName>
    <definedName name="ÇKSDOEKR" localSheetId="17" hidden="1">{#N/A,#N/A,FALSE,"Plan1";#N/A,#N/A,FALSE,"Plan2"}</definedName>
    <definedName name="ÇKSDOEKR" localSheetId="3">{#N/A,#N/A,FALSE,"Plan1";#N/A,#N/A,FALSE,"Plan2"}</definedName>
    <definedName name="ÇKSDOEKR" localSheetId="11">{#N/A,#N/A,FALSE,"Plan1";#N/A,#N/A,FALSE,"Plan2"}</definedName>
    <definedName name="ÇKSDOEKR" localSheetId="6">{#N/A,#N/A,FALSE,"Plan1";#N/A,#N/A,FALSE,"Plan2"}</definedName>
    <definedName name="ÇKSDOEKR" localSheetId="5">{#N/A,#N/A,FALSE,"Plan1";#N/A,#N/A,FALSE,"Plan2"}</definedName>
    <definedName name="ÇKSDOEKR" localSheetId="16" hidden="1">{#N/A,#N/A,FALSE,"Plan1";#N/A,#N/A,FALSE,"Plan2"}</definedName>
    <definedName name="ÇKSDOEKR" localSheetId="15">{#N/A,#N/A,FALSE,"Plan1";#N/A,#N/A,FALSE,"Plan2"}</definedName>
    <definedName name="ÇKSDOEKR" localSheetId="7">{#N/A,#N/A,FALSE,"Plan1";#N/A,#N/A,FALSE,"Plan2"}</definedName>
    <definedName name="ÇKSDOEKR" localSheetId="24">{#N/A,#N/A,FALSE,"Plan1";#N/A,#N/A,FALSE,"Plan2"}</definedName>
    <definedName name="ÇKSDOEKR" localSheetId="25">{#N/A,#N/A,FALSE,"Plan1";#N/A,#N/A,FALSE,"Plan2"}</definedName>
    <definedName name="ÇKSDOEKR" localSheetId="0">{#N/A,#N/A,FALSE,"Plan1";#N/A,#N/A,FALSE,"Plan2"}</definedName>
    <definedName name="ÇKSDOEKR" localSheetId="23">{#N/A,#N/A,FALSE,"Plan1";#N/A,#N/A,FALSE,"Plan2"}</definedName>
    <definedName name="ÇKSDOEKR" localSheetId="22" hidden="1">{#N/A,#N/A,FALSE,"Plan1";#N/A,#N/A,FALSE,"Plan2"}</definedName>
    <definedName name="ÇKSDOEKR" localSheetId="19">{#N/A,#N/A,FALSE,"Plan1";#N/A,#N/A,FALSE,"Plan2"}</definedName>
    <definedName name="ÇKSDOEKR" localSheetId="18" hidden="1">{#N/A,#N/A,FALSE,"Plan1";#N/A,#N/A,FALSE,"Plan2"}</definedName>
    <definedName name="ÇKSDOEKR">{#N/A,#N/A,FALSE,"Plan1";#N/A,#N/A,FALSE,"Plan2"}</definedName>
    <definedName name="çl" localSheetId="20">{#N/A,#N/A,FALSE,"Plan1";#N/A,#N/A,FALSE,"Plan2"}</definedName>
    <definedName name="çl" localSheetId="8">{#N/A,#N/A,FALSE,"Plan1";#N/A,#N/A,FALSE,"Plan2"}</definedName>
    <definedName name="çl" localSheetId="17" hidden="1">{#N/A,#N/A,FALSE,"Plan1";#N/A,#N/A,FALSE,"Plan2"}</definedName>
    <definedName name="çl" localSheetId="3">{#N/A,#N/A,FALSE,"Plan1";#N/A,#N/A,FALSE,"Plan2"}</definedName>
    <definedName name="çl" localSheetId="11">{#N/A,#N/A,FALSE,"Plan1";#N/A,#N/A,FALSE,"Plan2"}</definedName>
    <definedName name="çl" localSheetId="6">{#N/A,#N/A,FALSE,"Plan1";#N/A,#N/A,FALSE,"Plan2"}</definedName>
    <definedName name="çl" localSheetId="5">{#N/A,#N/A,FALSE,"Plan1";#N/A,#N/A,FALSE,"Plan2"}</definedName>
    <definedName name="çl" localSheetId="16" hidden="1">{#N/A,#N/A,FALSE,"Plan1";#N/A,#N/A,FALSE,"Plan2"}</definedName>
    <definedName name="çl" localSheetId="15">{#N/A,#N/A,FALSE,"Plan1";#N/A,#N/A,FALSE,"Plan2"}</definedName>
    <definedName name="çl" localSheetId="7">{#N/A,#N/A,FALSE,"Plan1";#N/A,#N/A,FALSE,"Plan2"}</definedName>
    <definedName name="çl" localSheetId="24">{#N/A,#N/A,FALSE,"Plan1";#N/A,#N/A,FALSE,"Plan2"}</definedName>
    <definedName name="çl" localSheetId="25">{#N/A,#N/A,FALSE,"Plan1";#N/A,#N/A,FALSE,"Plan2"}</definedName>
    <definedName name="çl" localSheetId="0">{#N/A,#N/A,FALSE,"Plan1";#N/A,#N/A,FALSE,"Plan2"}</definedName>
    <definedName name="çl" localSheetId="23">{#N/A,#N/A,FALSE,"Plan1";#N/A,#N/A,FALSE,"Plan2"}</definedName>
    <definedName name="çl" localSheetId="22" hidden="1">{#N/A,#N/A,FALSE,"Plan1";#N/A,#N/A,FALSE,"Plan2"}</definedName>
    <definedName name="çl" localSheetId="19">{#N/A,#N/A,FALSE,"Plan1";#N/A,#N/A,FALSE,"Plan2"}</definedName>
    <definedName name="çl" localSheetId="18" hidden="1">{#N/A,#N/A,FALSE,"Plan1";#N/A,#N/A,FALSE,"Plan2"}</definedName>
    <definedName name="çl">{#N/A,#N/A,FALSE,"Plan1";#N/A,#N/A,FALSE,"Plan2"}</definedName>
    <definedName name="çlassde" localSheetId="20">{#N/A,#N/A,FALSE,"Plan1";#N/A,#N/A,FALSE,"Plan2"}</definedName>
    <definedName name="çlassde" localSheetId="8">{#N/A,#N/A,FALSE,"Plan1";#N/A,#N/A,FALSE,"Plan2"}</definedName>
    <definedName name="çlassde" localSheetId="17" hidden="1">{#N/A,#N/A,FALSE,"Plan1";#N/A,#N/A,FALSE,"Plan2"}</definedName>
    <definedName name="çlassde" localSheetId="3">{#N/A,#N/A,FALSE,"Plan1";#N/A,#N/A,FALSE,"Plan2"}</definedName>
    <definedName name="çlassde" localSheetId="11">{#N/A,#N/A,FALSE,"Plan1";#N/A,#N/A,FALSE,"Plan2"}</definedName>
    <definedName name="çlassde" localSheetId="6">{#N/A,#N/A,FALSE,"Plan1";#N/A,#N/A,FALSE,"Plan2"}</definedName>
    <definedName name="çlassde" localSheetId="5">{#N/A,#N/A,FALSE,"Plan1";#N/A,#N/A,FALSE,"Plan2"}</definedName>
    <definedName name="çlassde" localSheetId="16" hidden="1">{#N/A,#N/A,FALSE,"Plan1";#N/A,#N/A,FALSE,"Plan2"}</definedName>
    <definedName name="çlassde" localSheetId="15">{#N/A,#N/A,FALSE,"Plan1";#N/A,#N/A,FALSE,"Plan2"}</definedName>
    <definedName name="çlassde" localSheetId="7">{#N/A,#N/A,FALSE,"Plan1";#N/A,#N/A,FALSE,"Plan2"}</definedName>
    <definedName name="çlassde" localSheetId="24">{#N/A,#N/A,FALSE,"Plan1";#N/A,#N/A,FALSE,"Plan2"}</definedName>
    <definedName name="çlassde" localSheetId="25">{#N/A,#N/A,FALSE,"Plan1";#N/A,#N/A,FALSE,"Plan2"}</definedName>
    <definedName name="çlassde" localSheetId="0">{#N/A,#N/A,FALSE,"Plan1";#N/A,#N/A,FALSE,"Plan2"}</definedName>
    <definedName name="çlassde" localSheetId="23">{#N/A,#N/A,FALSE,"Plan1";#N/A,#N/A,FALSE,"Plan2"}</definedName>
    <definedName name="çlassde" localSheetId="22" hidden="1">{#N/A,#N/A,FALSE,"Plan1";#N/A,#N/A,FALSE,"Plan2"}</definedName>
    <definedName name="çlassde" localSheetId="19">{#N/A,#N/A,FALSE,"Plan1";#N/A,#N/A,FALSE,"Plan2"}</definedName>
    <definedName name="çlassde" localSheetId="18" hidden="1">{#N/A,#N/A,FALSE,"Plan1";#N/A,#N/A,FALSE,"Plan2"}</definedName>
    <definedName name="çlassde">{#N/A,#N/A,FALSE,"Plan1";#N/A,#N/A,FALSE,"Plan2"}</definedName>
    <definedName name="Classificação" localSheetId="17">#REF!</definedName>
    <definedName name="Classificação" localSheetId="3">#REF!</definedName>
    <definedName name="Classificação" localSheetId="6">#REF!</definedName>
    <definedName name="Classificação" localSheetId="16">#REF!</definedName>
    <definedName name="Classificação" localSheetId="15">#REF!</definedName>
    <definedName name="Classificação" localSheetId="25">#REF!</definedName>
    <definedName name="Classificação" localSheetId="22">#REF!</definedName>
    <definedName name="Classificação" localSheetId="19">#REF!</definedName>
    <definedName name="Classificação" localSheetId="18">#REF!</definedName>
    <definedName name="Classificação">#REF!</definedName>
    <definedName name="çlçlç" localSheetId="20">{#N/A,#N/A,FALSE,"Plan1";#N/A,#N/A,FALSE,"Plan2"}</definedName>
    <definedName name="çlçlç" localSheetId="8">{#N/A,#N/A,FALSE,"Plan1";#N/A,#N/A,FALSE,"Plan2"}</definedName>
    <definedName name="çlçlç" localSheetId="17" hidden="1">{#N/A,#N/A,FALSE,"Plan1";#N/A,#N/A,FALSE,"Plan2"}</definedName>
    <definedName name="çlçlç" localSheetId="3">{#N/A,#N/A,FALSE,"Plan1";#N/A,#N/A,FALSE,"Plan2"}</definedName>
    <definedName name="çlçlç" localSheetId="11">{#N/A,#N/A,FALSE,"Plan1";#N/A,#N/A,FALSE,"Plan2"}</definedName>
    <definedName name="çlçlç" localSheetId="6">{#N/A,#N/A,FALSE,"Plan1";#N/A,#N/A,FALSE,"Plan2"}</definedName>
    <definedName name="çlçlç" localSheetId="5">{#N/A,#N/A,FALSE,"Plan1";#N/A,#N/A,FALSE,"Plan2"}</definedName>
    <definedName name="çlçlç" localSheetId="16" hidden="1">{#N/A,#N/A,FALSE,"Plan1";#N/A,#N/A,FALSE,"Plan2"}</definedName>
    <definedName name="çlçlç" localSheetId="15">{#N/A,#N/A,FALSE,"Plan1";#N/A,#N/A,FALSE,"Plan2"}</definedName>
    <definedName name="çlçlç" localSheetId="7">{#N/A,#N/A,FALSE,"Plan1";#N/A,#N/A,FALSE,"Plan2"}</definedName>
    <definedName name="çlçlç" localSheetId="24">{#N/A,#N/A,FALSE,"Plan1";#N/A,#N/A,FALSE,"Plan2"}</definedName>
    <definedName name="çlçlç" localSheetId="25">{#N/A,#N/A,FALSE,"Plan1";#N/A,#N/A,FALSE,"Plan2"}</definedName>
    <definedName name="çlçlç" localSheetId="0">{#N/A,#N/A,FALSE,"Plan1";#N/A,#N/A,FALSE,"Plan2"}</definedName>
    <definedName name="çlçlç" localSheetId="23">{#N/A,#N/A,FALSE,"Plan1";#N/A,#N/A,FALSE,"Plan2"}</definedName>
    <definedName name="çlçlç" localSheetId="22" hidden="1">{#N/A,#N/A,FALSE,"Plan1";#N/A,#N/A,FALSE,"Plan2"}</definedName>
    <definedName name="çlçlç" localSheetId="19">{#N/A,#N/A,FALSE,"Plan1";#N/A,#N/A,FALSE,"Plan2"}</definedName>
    <definedName name="çlçlç" localSheetId="18" hidden="1">{#N/A,#N/A,FALSE,"Plan1";#N/A,#N/A,FALSE,"Plan2"}</definedName>
    <definedName name="çlçlç">{#N/A,#N/A,FALSE,"Plan1";#N/A,#N/A,FALSE,"Plan2"}</definedName>
    <definedName name="çld" localSheetId="20">{#N/A,#N/A,FALSE,"Plan1";#N/A,#N/A,FALSE,"Plan2"}</definedName>
    <definedName name="çld" localSheetId="8">{#N/A,#N/A,FALSE,"Plan1";#N/A,#N/A,FALSE,"Plan2"}</definedName>
    <definedName name="çld" localSheetId="17" hidden="1">{#N/A,#N/A,FALSE,"Plan1";#N/A,#N/A,FALSE,"Plan2"}</definedName>
    <definedName name="çld" localSheetId="3">{#N/A,#N/A,FALSE,"Plan1";#N/A,#N/A,FALSE,"Plan2"}</definedName>
    <definedName name="çld" localSheetId="11">{#N/A,#N/A,FALSE,"Plan1";#N/A,#N/A,FALSE,"Plan2"}</definedName>
    <definedName name="çld" localSheetId="6">{#N/A,#N/A,FALSE,"Plan1";#N/A,#N/A,FALSE,"Plan2"}</definedName>
    <definedName name="çld" localSheetId="5">{#N/A,#N/A,FALSE,"Plan1";#N/A,#N/A,FALSE,"Plan2"}</definedName>
    <definedName name="çld" localSheetId="16" hidden="1">{#N/A,#N/A,FALSE,"Plan1";#N/A,#N/A,FALSE,"Plan2"}</definedName>
    <definedName name="çld" localSheetId="15">{#N/A,#N/A,FALSE,"Plan1";#N/A,#N/A,FALSE,"Plan2"}</definedName>
    <definedName name="çld" localSheetId="7">{#N/A,#N/A,FALSE,"Plan1";#N/A,#N/A,FALSE,"Plan2"}</definedName>
    <definedName name="çld" localSheetId="24">{#N/A,#N/A,FALSE,"Plan1";#N/A,#N/A,FALSE,"Plan2"}</definedName>
    <definedName name="çld" localSheetId="25">{#N/A,#N/A,FALSE,"Plan1";#N/A,#N/A,FALSE,"Plan2"}</definedName>
    <definedName name="çld" localSheetId="0">{#N/A,#N/A,FALSE,"Plan1";#N/A,#N/A,FALSE,"Plan2"}</definedName>
    <definedName name="çld" localSheetId="23">{#N/A,#N/A,FALSE,"Plan1";#N/A,#N/A,FALSE,"Plan2"}</definedName>
    <definedName name="çld" localSheetId="22" hidden="1">{#N/A,#N/A,FALSE,"Plan1";#N/A,#N/A,FALSE,"Plan2"}</definedName>
    <definedName name="çld" localSheetId="19">{#N/A,#N/A,FALSE,"Plan1";#N/A,#N/A,FALSE,"Plan2"}</definedName>
    <definedName name="çld" localSheetId="18" hidden="1">{#N/A,#N/A,FALSE,"Plan1";#N/A,#N/A,FALSE,"Plan2"}</definedName>
    <definedName name="çld">{#N/A,#N/A,FALSE,"Plan1";#N/A,#N/A,FALSE,"Plan2"}</definedName>
    <definedName name="çlererr" localSheetId="20">{#N/A,#N/A,FALSE,"Plan1";#N/A,#N/A,FALSE,"Plan2"}</definedName>
    <definedName name="çlererr" localSheetId="8">{#N/A,#N/A,FALSE,"Plan1";#N/A,#N/A,FALSE,"Plan2"}</definedName>
    <definedName name="çlererr" localSheetId="17" hidden="1">{#N/A,#N/A,FALSE,"Plan1";#N/A,#N/A,FALSE,"Plan2"}</definedName>
    <definedName name="çlererr" localSheetId="3">{#N/A,#N/A,FALSE,"Plan1";#N/A,#N/A,FALSE,"Plan2"}</definedName>
    <definedName name="çlererr" localSheetId="11">{#N/A,#N/A,FALSE,"Plan1";#N/A,#N/A,FALSE,"Plan2"}</definedName>
    <definedName name="çlererr" localSheetId="6">{#N/A,#N/A,FALSE,"Plan1";#N/A,#N/A,FALSE,"Plan2"}</definedName>
    <definedName name="çlererr" localSheetId="5">{#N/A,#N/A,FALSE,"Plan1";#N/A,#N/A,FALSE,"Plan2"}</definedName>
    <definedName name="çlererr" localSheetId="16" hidden="1">{#N/A,#N/A,FALSE,"Plan1";#N/A,#N/A,FALSE,"Plan2"}</definedName>
    <definedName name="çlererr" localSheetId="15">{#N/A,#N/A,FALSE,"Plan1";#N/A,#N/A,FALSE,"Plan2"}</definedName>
    <definedName name="çlererr" localSheetId="7">{#N/A,#N/A,FALSE,"Plan1";#N/A,#N/A,FALSE,"Plan2"}</definedName>
    <definedName name="çlererr" localSheetId="24">{#N/A,#N/A,FALSE,"Plan1";#N/A,#N/A,FALSE,"Plan2"}</definedName>
    <definedName name="çlererr" localSheetId="25">{#N/A,#N/A,FALSE,"Plan1";#N/A,#N/A,FALSE,"Plan2"}</definedName>
    <definedName name="çlererr" localSheetId="0">{#N/A,#N/A,FALSE,"Plan1";#N/A,#N/A,FALSE,"Plan2"}</definedName>
    <definedName name="çlererr" localSheetId="23">{#N/A,#N/A,FALSE,"Plan1";#N/A,#N/A,FALSE,"Plan2"}</definedName>
    <definedName name="çlererr" localSheetId="22" hidden="1">{#N/A,#N/A,FALSE,"Plan1";#N/A,#N/A,FALSE,"Plan2"}</definedName>
    <definedName name="çlererr" localSheetId="19">{#N/A,#N/A,FALSE,"Plan1";#N/A,#N/A,FALSE,"Plan2"}</definedName>
    <definedName name="çlererr" localSheetId="18" hidden="1">{#N/A,#N/A,FALSE,"Plan1";#N/A,#N/A,FALSE,"Plan2"}</definedName>
    <definedName name="çlererr">{#N/A,#N/A,FALSE,"Plan1";#N/A,#N/A,FALSE,"Plan2"}</definedName>
    <definedName name="çlertert" localSheetId="20">{#N/A,#N/A,FALSE,"Plan1";#N/A,#N/A,FALSE,"Plan2"}</definedName>
    <definedName name="çlertert" localSheetId="8">{#N/A,#N/A,FALSE,"Plan1";#N/A,#N/A,FALSE,"Plan2"}</definedName>
    <definedName name="çlertert" localSheetId="17" hidden="1">{#N/A,#N/A,FALSE,"Plan1";#N/A,#N/A,FALSE,"Plan2"}</definedName>
    <definedName name="çlertert" localSheetId="3">{#N/A,#N/A,FALSE,"Plan1";#N/A,#N/A,FALSE,"Plan2"}</definedName>
    <definedName name="çlertert" localSheetId="11">{#N/A,#N/A,FALSE,"Plan1";#N/A,#N/A,FALSE,"Plan2"}</definedName>
    <definedName name="çlertert" localSheetId="6">{#N/A,#N/A,FALSE,"Plan1";#N/A,#N/A,FALSE,"Plan2"}</definedName>
    <definedName name="çlertert" localSheetId="5">{#N/A,#N/A,FALSE,"Plan1";#N/A,#N/A,FALSE,"Plan2"}</definedName>
    <definedName name="çlertert" localSheetId="16" hidden="1">{#N/A,#N/A,FALSE,"Plan1";#N/A,#N/A,FALSE,"Plan2"}</definedName>
    <definedName name="çlertert" localSheetId="15">{#N/A,#N/A,FALSE,"Plan1";#N/A,#N/A,FALSE,"Plan2"}</definedName>
    <definedName name="çlertert" localSheetId="7">{#N/A,#N/A,FALSE,"Plan1";#N/A,#N/A,FALSE,"Plan2"}</definedName>
    <definedName name="çlertert" localSheetId="24">{#N/A,#N/A,FALSE,"Plan1";#N/A,#N/A,FALSE,"Plan2"}</definedName>
    <definedName name="çlertert" localSheetId="25">{#N/A,#N/A,FALSE,"Plan1";#N/A,#N/A,FALSE,"Plan2"}</definedName>
    <definedName name="çlertert" localSheetId="0">{#N/A,#N/A,FALSE,"Plan1";#N/A,#N/A,FALSE,"Plan2"}</definedName>
    <definedName name="çlertert" localSheetId="23">{#N/A,#N/A,FALSE,"Plan1";#N/A,#N/A,FALSE,"Plan2"}</definedName>
    <definedName name="çlertert" localSheetId="22" hidden="1">{#N/A,#N/A,FALSE,"Plan1";#N/A,#N/A,FALSE,"Plan2"}</definedName>
    <definedName name="çlertert" localSheetId="19">{#N/A,#N/A,FALSE,"Plan1";#N/A,#N/A,FALSE,"Plan2"}</definedName>
    <definedName name="çlertert" localSheetId="18" hidden="1">{#N/A,#N/A,FALSE,"Plan1";#N/A,#N/A,FALSE,"Plan2"}</definedName>
    <definedName name="çlertert">{#N/A,#N/A,FALSE,"Plan1";#N/A,#N/A,FALSE,"Plan2"}</definedName>
    <definedName name="çlkdflçkrlr" localSheetId="17" hidden="1">#REF!</definedName>
    <definedName name="çlkdflçkrlr" localSheetId="3">#REF!</definedName>
    <definedName name="çlkdflçkrlr" localSheetId="6">#REF!</definedName>
    <definedName name="çlkdflçkrlr" localSheetId="16" hidden="1">#REF!</definedName>
    <definedName name="çlkdflçkrlr" localSheetId="25">#REF!</definedName>
    <definedName name="çlkdflçkrlr" localSheetId="0">#REF!</definedName>
    <definedName name="çlkdflçkrlr" localSheetId="22" hidden="1">#REF!</definedName>
    <definedName name="çlkdflçkrlr" localSheetId="19">#REF!</definedName>
    <definedName name="çlkdflçkrlr" localSheetId="18" hidden="1">#REF!</definedName>
    <definedName name="çlkdflçkrlr">#REF!</definedName>
    <definedName name="çll" localSheetId="20">{#N/A,#N/A,FALSE,"Plan1";#N/A,#N/A,FALSE,"Plan2"}</definedName>
    <definedName name="çll" localSheetId="8">{#N/A,#N/A,FALSE,"Plan1";#N/A,#N/A,FALSE,"Plan2"}</definedName>
    <definedName name="çll" localSheetId="17" hidden="1">{#N/A,#N/A,FALSE,"Plan1";#N/A,#N/A,FALSE,"Plan2"}</definedName>
    <definedName name="çll" localSheetId="3">{#N/A,#N/A,FALSE,"Plan1";#N/A,#N/A,FALSE,"Plan2"}</definedName>
    <definedName name="çll" localSheetId="11">{#N/A,#N/A,FALSE,"Plan1";#N/A,#N/A,FALSE,"Plan2"}</definedName>
    <definedName name="çll" localSheetId="6">{#N/A,#N/A,FALSE,"Plan1";#N/A,#N/A,FALSE,"Plan2"}</definedName>
    <definedName name="çll" localSheetId="5">{#N/A,#N/A,FALSE,"Plan1";#N/A,#N/A,FALSE,"Plan2"}</definedName>
    <definedName name="çll" localSheetId="16" hidden="1">{#N/A,#N/A,FALSE,"Plan1";#N/A,#N/A,FALSE,"Plan2"}</definedName>
    <definedName name="çll" localSheetId="15">{#N/A,#N/A,FALSE,"Plan1";#N/A,#N/A,FALSE,"Plan2"}</definedName>
    <definedName name="çll" localSheetId="7">{#N/A,#N/A,FALSE,"Plan1";#N/A,#N/A,FALSE,"Plan2"}</definedName>
    <definedName name="çll" localSheetId="24">{#N/A,#N/A,FALSE,"Plan1";#N/A,#N/A,FALSE,"Plan2"}</definedName>
    <definedName name="çll" localSheetId="25">{#N/A,#N/A,FALSE,"Plan1";#N/A,#N/A,FALSE,"Plan2"}</definedName>
    <definedName name="çll" localSheetId="0">{#N/A,#N/A,FALSE,"Plan1";#N/A,#N/A,FALSE,"Plan2"}</definedName>
    <definedName name="çll" localSheetId="23">{#N/A,#N/A,FALSE,"Plan1";#N/A,#N/A,FALSE,"Plan2"}</definedName>
    <definedName name="çll" localSheetId="22" hidden="1">{#N/A,#N/A,FALSE,"Plan1";#N/A,#N/A,FALSE,"Plan2"}</definedName>
    <definedName name="çll" localSheetId="19">{#N/A,#N/A,FALSE,"Plan1";#N/A,#N/A,FALSE,"Plan2"}</definedName>
    <definedName name="çll" localSheetId="18" hidden="1">{#N/A,#N/A,FALSE,"Plan1";#N/A,#N/A,FALSE,"Plan2"}</definedName>
    <definedName name="çll">{#N/A,#N/A,FALSE,"Plan1";#N/A,#N/A,FALSE,"Plan2"}</definedName>
    <definedName name="CMC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7">#REF!</definedName>
    <definedName name="COBRANÇA" localSheetId="3">#REF!</definedName>
    <definedName name="COBRANÇA" localSheetId="6">#REF!</definedName>
    <definedName name="COBRANÇA" localSheetId="16">#REF!</definedName>
    <definedName name="COBRANÇA" localSheetId="15">#REF!</definedName>
    <definedName name="COBRANÇA" localSheetId="25">#REF!</definedName>
    <definedName name="COBRANÇA" localSheetId="22">#REF!</definedName>
    <definedName name="COBRANÇA" localSheetId="19">#REF!</definedName>
    <definedName name="COBRANÇA" localSheetId="18">#REF!</definedName>
    <definedName name="COBRANÇA">#REF!</definedName>
    <definedName name="Cod_Esquadrias" localSheetId="17">#REF!</definedName>
    <definedName name="Cod_Esquadrias" localSheetId="3">#REF!</definedName>
    <definedName name="Cod_Esquadrias" localSheetId="6">#REF!</definedName>
    <definedName name="Cod_Esquadrias" localSheetId="16">#REF!</definedName>
    <definedName name="Cod_Esquadrias" localSheetId="25">#REF!</definedName>
    <definedName name="Cod_Esquadrias" localSheetId="22">#REF!</definedName>
    <definedName name="Cod_Esquadrias" localSheetId="19">#REF!</definedName>
    <definedName name="Cod_Esquadrias" localSheetId="18">#REF!</definedName>
    <definedName name="Cod_Esquadrias">#REF!</definedName>
    <definedName name="CÓDG" localSheetId="17">OFFSET(#REF!,0,0,COUNTA(#REF!),1)</definedName>
    <definedName name="CÓDG" localSheetId="3">OFFSET(#REF!,0,0,COUNTA(#REF!),1)</definedName>
    <definedName name="CÓDG" localSheetId="6">OFFSET(#REF!,0,0,COUNTA(#REF!),1)</definedName>
    <definedName name="CÓDG" localSheetId="16">OFFSET(#REF!,0,0,COUNTA(#REF!),1)</definedName>
    <definedName name="CÓDG" localSheetId="25">OFFSET(#REF!,0,0,COUNTA(#REF!),1)</definedName>
    <definedName name="CÓDG" localSheetId="22">OFFSET(#REF!,0,0,COUNTA(#REF!),1)</definedName>
    <definedName name="CÓDG" localSheetId="19">OFFSET(#REF!,0,0,COUNTA(#REF!),1)</definedName>
    <definedName name="CÓDG" localSheetId="18">OFFSET(#REF!,0,0,COUNTA(#REF!),1)</definedName>
    <definedName name="CÓDG">OFFSET(#REF!,0,0,COUNTA(#REF!),1)</definedName>
    <definedName name="codigo2" localSheetId="17">#REF!</definedName>
    <definedName name="codigo2" localSheetId="3">#REF!</definedName>
    <definedName name="codigo2" localSheetId="6">#REF!</definedName>
    <definedName name="codigo2" localSheetId="16">#REF!</definedName>
    <definedName name="codigo2" localSheetId="15">#REF!</definedName>
    <definedName name="codigo2" localSheetId="25">#REF!</definedName>
    <definedName name="codigo2" localSheetId="22">#REF!</definedName>
    <definedName name="codigo2" localSheetId="19">#REF!</definedName>
    <definedName name="codigo2" localSheetId="18">#REF!</definedName>
    <definedName name="codigo2">#REF!</definedName>
    <definedName name="codigo3" localSheetId="17">#REF!</definedName>
    <definedName name="codigo3" localSheetId="3">#REF!</definedName>
    <definedName name="codigo3" localSheetId="6">#REF!</definedName>
    <definedName name="codigo3" localSheetId="16">#REF!</definedName>
    <definedName name="codigo3" localSheetId="25">#REF!</definedName>
    <definedName name="codigo3" localSheetId="22">#REF!</definedName>
    <definedName name="codigo3" localSheetId="19">#REF!</definedName>
    <definedName name="codigo3" localSheetId="18">#REF!</definedName>
    <definedName name="codigo3">#REF!</definedName>
    <definedName name="CÓDT" localSheetId="17">OFFSET(#REF!,0,0,COUNTA(#REF!)+1,1)</definedName>
    <definedName name="CÓDT" localSheetId="3">OFFSET(#REF!,0,0,COUNTA(#REF!)+1,1)</definedName>
    <definedName name="CÓDT" localSheetId="6">OFFSET(#REF!,0,0,COUNTA(#REF!)+1,1)</definedName>
    <definedName name="CÓDT" localSheetId="16">OFFSET(#REF!,0,0,COUNTA(#REF!)+1,1)</definedName>
    <definedName name="CÓDT" localSheetId="25">OFFSET(#REF!,0,0,COUNTA(#REF!)+1,1)</definedName>
    <definedName name="CÓDT" localSheetId="22">OFFSET(#REF!,0,0,COUNTA(#REF!)+1,1)</definedName>
    <definedName name="CÓDT" localSheetId="19">OFFSET(#REF!,0,0,COUNTA(#REF!)+1,1)</definedName>
    <definedName name="CÓDT" localSheetId="18">OFFSET(#REF!,0,0,COUNTA(#REF!)+1,1)</definedName>
    <definedName name="CÓDT">OFFSET(#REF!,0,0,COUNTA(#REF!)+1,1)</definedName>
    <definedName name="COFINS" localSheetId="17">#REF!</definedName>
    <definedName name="COFINS" localSheetId="3">#REF!</definedName>
    <definedName name="COFINS" localSheetId="6">#REF!</definedName>
    <definedName name="COFINS" localSheetId="16">#REF!</definedName>
    <definedName name="COFINS" localSheetId="15">#REF!</definedName>
    <definedName name="COFINS" localSheetId="25">#REF!</definedName>
    <definedName name="COFINS" localSheetId="22">#REF!</definedName>
    <definedName name="COFINS" localSheetId="19">#REF!</definedName>
    <definedName name="COFINS" localSheetId="18">#REF!</definedName>
    <definedName name="COFINS">#REF!</definedName>
    <definedName name="cofins2" localSheetId="17">#REF!</definedName>
    <definedName name="cofins2" localSheetId="3">#REF!</definedName>
    <definedName name="cofins2" localSheetId="6">#REF!</definedName>
    <definedName name="cofins2" localSheetId="16">#REF!</definedName>
    <definedName name="cofins2" localSheetId="25">#REF!</definedName>
    <definedName name="cofins2" localSheetId="22">#REF!</definedName>
    <definedName name="cofins2" localSheetId="19">#REF!</definedName>
    <definedName name="cofins2" localSheetId="18">#REF!</definedName>
    <definedName name="cofins2">#REF!</definedName>
    <definedName name="COGS" localSheetId="17">#REF!</definedName>
    <definedName name="COGS" localSheetId="3">#REF!</definedName>
    <definedName name="COGS" localSheetId="6">#REF!</definedName>
    <definedName name="COGS" localSheetId="16">#REF!</definedName>
    <definedName name="COGS" localSheetId="25">#REF!</definedName>
    <definedName name="COGS" localSheetId="22">#REF!</definedName>
    <definedName name="COGS" localSheetId="19">#REF!</definedName>
    <definedName name="COGS" localSheetId="18">#REF!</definedName>
    <definedName name="COGS">#REF!</definedName>
    <definedName name="COLSUB" localSheetId="3">#REF!</definedName>
    <definedName name="COLSUB" localSheetId="6">#REF!</definedName>
    <definedName name="COLSUB" localSheetId="25">#REF!</definedName>
    <definedName name="COLSUB">#REF!</definedName>
    <definedName name="COMISSOES" localSheetId="3">#REF!</definedName>
    <definedName name="COMISSOES" localSheetId="6">#REF!</definedName>
    <definedName name="COMISSOES" localSheetId="25">#REF!</definedName>
    <definedName name="COMISSOES">#REF!</definedName>
    <definedName name="COMPOSICAO" localSheetId="3">#REF!</definedName>
    <definedName name="COMPOSICAO" localSheetId="6">#REF!</definedName>
    <definedName name="COMPOSICAO" localSheetId="25">#REF!</definedName>
    <definedName name="COMPOSICAO">#REF!</definedName>
    <definedName name="composição" localSheetId="3">#REF!</definedName>
    <definedName name="composição" localSheetId="6">#REF!</definedName>
    <definedName name="composição" localSheetId="25">#REF!</definedName>
    <definedName name="composição">#REF!</definedName>
    <definedName name="COMPR" localSheetId="3">#REF!</definedName>
    <definedName name="COMPR" localSheetId="6">#REF!</definedName>
    <definedName name="COMPR" localSheetId="25">#REF!</definedName>
    <definedName name="COMPR">#REF!</definedName>
    <definedName name="COMPRIMENTO" localSheetId="3">#REF!</definedName>
    <definedName name="COMPRIMENTO" localSheetId="6">#REF!</definedName>
    <definedName name="COMPRIMENTO" localSheetId="25">#REF!</definedName>
    <definedName name="COMPRIMENTO">#REF!</definedName>
    <definedName name="COMPROMETIDO" localSheetId="3">#REF!</definedName>
    <definedName name="COMPROMETIDO" localSheetId="6">#REF!</definedName>
    <definedName name="COMPROMETIDO" localSheetId="25">#REF!</definedName>
    <definedName name="COMPROMETIDO">#REF!</definedName>
    <definedName name="CONFIRMAR" localSheetId="20">{#N/A,#N/A,TRUE,"Quinzena 01 à 15-04-98 "}</definedName>
    <definedName name="CONFIRMAR" localSheetId="8">{#N/A,#N/A,TRUE,"Quinzena 01 à 15-04-98 "}</definedName>
    <definedName name="CONFIRMAR" localSheetId="17" hidden="1">{#N/A,#N/A,TRUE,"Quinzena 01 à 15-04-98 "}</definedName>
    <definedName name="CONFIRMAR" localSheetId="3">{#N/A,#N/A,TRUE,"Quinzena 01 à 15-04-98 "}</definedName>
    <definedName name="CONFIRMAR" localSheetId="11">{#N/A,#N/A,TRUE,"Quinzena 01 à 15-04-98 "}</definedName>
    <definedName name="CONFIRMAR" localSheetId="6">{#N/A,#N/A,TRUE,"Quinzena 01 à 15-04-98 "}</definedName>
    <definedName name="CONFIRMAR" localSheetId="5">{#N/A,#N/A,TRUE,"Quinzena 01 à 15-04-98 "}</definedName>
    <definedName name="CONFIRMAR" localSheetId="16" hidden="1">{#N/A,#N/A,TRUE,"Quinzena 01 à 15-04-98 "}</definedName>
    <definedName name="CONFIRMAR" localSheetId="15">{#N/A,#N/A,TRUE,"Quinzena 01 à 15-04-98 "}</definedName>
    <definedName name="CONFIRMAR" localSheetId="7">{#N/A,#N/A,TRUE,"Quinzena 01 à 15-04-98 "}</definedName>
    <definedName name="CONFIRMAR" localSheetId="24">{#N/A,#N/A,TRUE,"Quinzena 01 à 15-04-98 "}</definedName>
    <definedName name="CONFIRMAR" localSheetId="25">{#N/A,#N/A,TRUE,"Quinzena 01 à 15-04-98 "}</definedName>
    <definedName name="CONFIRMAR" localSheetId="0">{#N/A,#N/A,TRUE,"Quinzena 01 à 15-04-98 "}</definedName>
    <definedName name="CONFIRMAR" localSheetId="23">{#N/A,#N/A,TRUE,"Quinzena 01 à 15-04-98 "}</definedName>
    <definedName name="CONFIRMAR" localSheetId="22" hidden="1">{#N/A,#N/A,TRUE,"Quinzena 01 à 15-04-98 "}</definedName>
    <definedName name="CONFIRMAR" localSheetId="19">{#N/A,#N/A,TRUE,"Quinzena 01 à 15-04-98 "}</definedName>
    <definedName name="CONFIRMAR" localSheetId="18" hidden="1">{#N/A,#N/A,TRUE,"Quinzena 01 à 15-04-98 "}</definedName>
    <definedName name="CONFIRMAR">{#N/A,#N/A,TRUE,"Quinzena 01 à 15-04-98 "}</definedName>
    <definedName name="cont" localSheetId="20">{#N/A,#N/A,FALSE,"Plan1";#N/A,#N/A,FALSE,"Plan2"}</definedName>
    <definedName name="cont" localSheetId="8">{#N/A,#N/A,FALSE,"Plan1";#N/A,#N/A,FALSE,"Plan2"}</definedName>
    <definedName name="cont" localSheetId="17" hidden="1">{#N/A,#N/A,FALSE,"Plan1";#N/A,#N/A,FALSE,"Plan2"}</definedName>
    <definedName name="cont" localSheetId="3">{#N/A,#N/A,FALSE,"Plan1";#N/A,#N/A,FALSE,"Plan2"}</definedName>
    <definedName name="cont" localSheetId="11">{#N/A,#N/A,FALSE,"Plan1";#N/A,#N/A,FALSE,"Plan2"}</definedName>
    <definedName name="cont" localSheetId="6">{#N/A,#N/A,FALSE,"Plan1";#N/A,#N/A,FALSE,"Plan2"}</definedName>
    <definedName name="cont" localSheetId="5">{#N/A,#N/A,FALSE,"Plan1";#N/A,#N/A,FALSE,"Plan2"}</definedName>
    <definedName name="cont" localSheetId="16" hidden="1">{#N/A,#N/A,FALSE,"Plan1";#N/A,#N/A,FALSE,"Plan2"}</definedName>
    <definedName name="cont" localSheetId="15">{#N/A,#N/A,FALSE,"Plan1";#N/A,#N/A,FALSE,"Plan2"}</definedName>
    <definedName name="cont" localSheetId="7">{#N/A,#N/A,FALSE,"Plan1";#N/A,#N/A,FALSE,"Plan2"}</definedName>
    <definedName name="cont" localSheetId="24">{#N/A,#N/A,FALSE,"Plan1";#N/A,#N/A,FALSE,"Plan2"}</definedName>
    <definedName name="cont" localSheetId="25">{#N/A,#N/A,FALSE,"Plan1";#N/A,#N/A,FALSE,"Plan2"}</definedName>
    <definedName name="cont" localSheetId="0">{#N/A,#N/A,FALSE,"Plan1";#N/A,#N/A,FALSE,"Plan2"}</definedName>
    <definedName name="cont" localSheetId="23">{#N/A,#N/A,FALSE,"Plan1";#N/A,#N/A,FALSE,"Plan2"}</definedName>
    <definedName name="cont" localSheetId="22" hidden="1">{#N/A,#N/A,FALSE,"Plan1";#N/A,#N/A,FALSE,"Plan2"}</definedName>
    <definedName name="cont" localSheetId="19">{#N/A,#N/A,FALSE,"Plan1";#N/A,#N/A,FALSE,"Plan2"}</definedName>
    <definedName name="cont" localSheetId="18" hidden="1">{#N/A,#N/A,FALSE,"Plan1";#N/A,#N/A,FALSE,"Plan2"}</definedName>
    <definedName name="cont">{#N/A,#N/A,FALSE,"Plan1";#N/A,#N/A,FALSE,"Plan2"}</definedName>
    <definedName name="CONT1" localSheetId="17">#REF!</definedName>
    <definedName name="CONT1" localSheetId="3">#REF!</definedName>
    <definedName name="CONT1" localSheetId="6">#REF!</definedName>
    <definedName name="CONT1" localSheetId="16">#REF!</definedName>
    <definedName name="CONT1" localSheetId="15">#REF!</definedName>
    <definedName name="CONT1" localSheetId="25">#REF!</definedName>
    <definedName name="CONT1" localSheetId="22">#REF!</definedName>
    <definedName name="CONT1" localSheetId="19">#REF!</definedName>
    <definedName name="CONT1" localSheetId="18">#REF!</definedName>
    <definedName name="CONT1">#REF!</definedName>
    <definedName name="CONT2" localSheetId="17">#REF!</definedName>
    <definedName name="CONT2" localSheetId="3">#REF!</definedName>
    <definedName name="CONT2" localSheetId="6">#REF!</definedName>
    <definedName name="CONT2" localSheetId="16">#REF!</definedName>
    <definedName name="CONT2" localSheetId="25">#REF!</definedName>
    <definedName name="CONT2" localSheetId="22">#REF!</definedName>
    <definedName name="CONT2" localSheetId="19">#REF!</definedName>
    <definedName name="CONT2" localSheetId="18">#REF!</definedName>
    <definedName name="CONT2">#REF!</definedName>
    <definedName name="CONT3" localSheetId="17">#REF!</definedName>
    <definedName name="CONT3" localSheetId="3">#REF!</definedName>
    <definedName name="CONT3" localSheetId="6">#REF!</definedName>
    <definedName name="CONT3" localSheetId="16">#REF!</definedName>
    <definedName name="CONT3" localSheetId="25">#REF!</definedName>
    <definedName name="CONT3" localSheetId="22">#REF!</definedName>
    <definedName name="CONT3" localSheetId="19">#REF!</definedName>
    <definedName name="CONT3" localSheetId="18">#REF!</definedName>
    <definedName name="CONT3">#REF!</definedName>
    <definedName name="CONTAIT" localSheetId="3">#REF!</definedName>
    <definedName name="CONTAIT" localSheetId="6">#REF!</definedName>
    <definedName name="CONTAIT" localSheetId="25">#REF!</definedName>
    <definedName name="CONTAIT">#REF!</definedName>
    <definedName name="CONTREC" localSheetId="3">#REF!</definedName>
    <definedName name="CONTREC" localSheetId="6">#REF!</definedName>
    <definedName name="CONTREC" localSheetId="25">#REF!</definedName>
    <definedName name="CONTREC">#REF!</definedName>
    <definedName name="CONTRES" localSheetId="3">#REF!</definedName>
    <definedName name="CONTRES" localSheetId="6">#REF!</definedName>
    <definedName name="CONTRES" localSheetId="25">#REF!</definedName>
    <definedName name="CONTRES">#REF!</definedName>
    <definedName name="CONTROLE" localSheetId="3">#REF!</definedName>
    <definedName name="CONTROLE" localSheetId="6">#REF!</definedName>
    <definedName name="CONTROLE" localSheetId="25">#REF!</definedName>
    <definedName name="CONTROLE">#REF!</definedName>
    <definedName name="Controle_Tecnologico" localSheetId="20">{#N/A,#N/A,FALSE,"Plan1";#N/A,#N/A,FALSE,"Plan2"}</definedName>
    <definedName name="Controle_Tecnologico" localSheetId="24">{#N/A,#N/A,FALSE,"Plan1";#N/A,#N/A,FALSE,"Plan2"}</definedName>
    <definedName name="Controle_Tecnologico" localSheetId="23">{#N/A,#N/A,FALSE,"Plan1";#N/A,#N/A,FALSE,"Plan2"}</definedName>
    <definedName name="Controle_Tecnologico">{#N/A,#N/A,FALSE,"Plan1";#N/A,#N/A,FALSE,"Plan2"}</definedName>
    <definedName name="Controle_tecnologico1" localSheetId="20">#REF!</definedName>
    <definedName name="Controle_tecnologico1" localSheetId="24">#REF!</definedName>
    <definedName name="Controle_tecnologico1" localSheetId="23">#REF!</definedName>
    <definedName name="Controle_tecnologico1">#REF!</definedName>
    <definedName name="CONVERSÃO" localSheetId="3">#REF!</definedName>
    <definedName name="CONVERSÃO" localSheetId="6">#REF!</definedName>
    <definedName name="CONVERSÃO" localSheetId="25">#REF!</definedName>
    <definedName name="CONVERSÃO">#REF!</definedName>
    <definedName name="cpmf" localSheetId="3">#REF!</definedName>
    <definedName name="cpmf" localSheetId="6">#REF!</definedName>
    <definedName name="cpmf" localSheetId="25">#REF!</definedName>
    <definedName name="cpmf">#REF!</definedName>
    <definedName name="Credor_Rel_Sienge" localSheetId="3">#REF!</definedName>
    <definedName name="Credor_Rel_Sienge" localSheetId="6">#REF!</definedName>
    <definedName name="Credor_Rel_Sienge" localSheetId="25">#REF!</definedName>
    <definedName name="Credor_Rel_Sienge">#REF!</definedName>
    <definedName name="_xlnm.Criteria" localSheetId="17">#REF!</definedName>
    <definedName name="_xlnm.Criteria" localSheetId="22">PORTÕES!$B$11:$B$18</definedName>
    <definedName name="_xlnm.Criteria" localSheetId="18">#REF!</definedName>
    <definedName name="_xlnm.Criteria">#REF!</definedName>
    <definedName name="CRONG" localSheetId="3">#REF!</definedName>
    <definedName name="CRONG" localSheetId="6">#REF!</definedName>
    <definedName name="CRONG" localSheetId="25">#REF!</definedName>
    <definedName name="CRONG" localSheetId="22">#REF!</definedName>
    <definedName name="CRONG" localSheetId="18">#REF!</definedName>
    <definedName name="CRONG">#REF!</definedName>
    <definedName name="cronograma" localSheetId="17">#REF!</definedName>
    <definedName name="cronograma" localSheetId="3">#REF!</definedName>
    <definedName name="cronograma" localSheetId="1">#REF!</definedName>
    <definedName name="cronograma" localSheetId="6">#REF!</definedName>
    <definedName name="cronograma" localSheetId="16">#REF!</definedName>
    <definedName name="cronograma" localSheetId="15">#REF!</definedName>
    <definedName name="cronograma" localSheetId="25">#REF!</definedName>
    <definedName name="cronograma" localSheetId="0">#REF!</definedName>
    <definedName name="cronograma" localSheetId="19">#REF!</definedName>
    <definedName name="cronograma" localSheetId="14">#REF!</definedName>
    <definedName name="cronograma" localSheetId="18">#REF!</definedName>
    <definedName name="cronograma">#REF!</definedName>
    <definedName name="CRONOGRAMA_FÍSICO_FINANCEIRO" localSheetId="3">#REF!</definedName>
    <definedName name="CRONOGRAMA_FÍSICO_FINANCEIRO" localSheetId="6">#REF!</definedName>
    <definedName name="CRONOGRAMA_FÍSICO_FINANCEIRO" localSheetId="25">#REF!</definedName>
    <definedName name="CRONOGRAMA_FÍSICO_FINANCEIRO">#REF!</definedName>
    <definedName name="CS" localSheetId="3">#REF!</definedName>
    <definedName name="CS" localSheetId="6">#REF!</definedName>
    <definedName name="CS" localSheetId="25">#REF!</definedName>
    <definedName name="CS">#REF!</definedName>
    <definedName name="cs_diferida" localSheetId="3">#REF!</definedName>
    <definedName name="cs_diferida" localSheetId="6">#REF!</definedName>
    <definedName name="cs_diferida" localSheetId="25">#REF!</definedName>
    <definedName name="cs_diferida">#REF!</definedName>
    <definedName name="ÇSAÇDFW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7" hidden="1">#REF!</definedName>
    <definedName name="çsdkfçdrkt" localSheetId="3">#REF!</definedName>
    <definedName name="çsdkfçdrkt" localSheetId="6">#REF!</definedName>
    <definedName name="çsdkfçdrkt" localSheetId="16" hidden="1">#REF!</definedName>
    <definedName name="çsdkfçdrkt" localSheetId="25">#REF!</definedName>
    <definedName name="çsdkfçdrkt" localSheetId="0">#REF!</definedName>
    <definedName name="çsdkfçdrkt" localSheetId="22" hidden="1">#REF!</definedName>
    <definedName name="çsdkfçdrkt" localSheetId="19">#REF!</definedName>
    <definedName name="çsdkfçdrkt" localSheetId="18" hidden="1">#REF!</definedName>
    <definedName name="çsdkfçdrkt">#REF!</definedName>
    <definedName name="CSE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20">{#N/A,#N/A,FALSE,"Plan1";#N/A,#N/A,FALSE,"Plan2"}</definedName>
    <definedName name="ÇSLÇDLFKD" localSheetId="8">{#N/A,#N/A,FALSE,"Plan1";#N/A,#N/A,FALSE,"Plan2"}</definedName>
    <definedName name="ÇSLÇDLFKD" localSheetId="17" hidden="1">{#N/A,#N/A,FALSE,"Plan1";#N/A,#N/A,FALSE,"Plan2"}</definedName>
    <definedName name="ÇSLÇDLFKD" localSheetId="3">{#N/A,#N/A,FALSE,"Plan1";#N/A,#N/A,FALSE,"Plan2"}</definedName>
    <definedName name="ÇSLÇDLFKD" localSheetId="11">{#N/A,#N/A,FALSE,"Plan1";#N/A,#N/A,FALSE,"Plan2"}</definedName>
    <definedName name="ÇSLÇDLFKD" localSheetId="6">{#N/A,#N/A,FALSE,"Plan1";#N/A,#N/A,FALSE,"Plan2"}</definedName>
    <definedName name="ÇSLÇDLFKD" localSheetId="5">{#N/A,#N/A,FALSE,"Plan1";#N/A,#N/A,FALSE,"Plan2"}</definedName>
    <definedName name="ÇSLÇDLFKD" localSheetId="16" hidden="1">{#N/A,#N/A,FALSE,"Plan1";#N/A,#N/A,FALSE,"Plan2"}</definedName>
    <definedName name="ÇSLÇDLFKD" localSheetId="15">{#N/A,#N/A,FALSE,"Plan1";#N/A,#N/A,FALSE,"Plan2"}</definedName>
    <definedName name="ÇSLÇDLFKD" localSheetId="7">{#N/A,#N/A,FALSE,"Plan1";#N/A,#N/A,FALSE,"Plan2"}</definedName>
    <definedName name="ÇSLÇDLFKD" localSheetId="24">{#N/A,#N/A,FALSE,"Plan1";#N/A,#N/A,FALSE,"Plan2"}</definedName>
    <definedName name="ÇSLÇDLFKD" localSheetId="25">{#N/A,#N/A,FALSE,"Plan1";#N/A,#N/A,FALSE,"Plan2"}</definedName>
    <definedName name="ÇSLÇDLFKD" localSheetId="0">{#N/A,#N/A,FALSE,"Plan1";#N/A,#N/A,FALSE,"Plan2"}</definedName>
    <definedName name="ÇSLÇDLFKD" localSheetId="23">{#N/A,#N/A,FALSE,"Plan1";#N/A,#N/A,FALSE,"Plan2"}</definedName>
    <definedName name="ÇSLÇDLFKD" localSheetId="22" hidden="1">{#N/A,#N/A,FALSE,"Plan1";#N/A,#N/A,FALSE,"Plan2"}</definedName>
    <definedName name="ÇSLÇDLFKD" localSheetId="19">{#N/A,#N/A,FALSE,"Plan1";#N/A,#N/A,FALSE,"Plan2"}</definedName>
    <definedName name="ÇSLÇDLFKD" localSheetId="18" hidden="1">{#N/A,#N/A,FALSE,"Plan1";#N/A,#N/A,FALSE,"Plan2"}</definedName>
    <definedName name="ÇSLÇDLFKD">{#N/A,#N/A,FALSE,"Plan1";#N/A,#N/A,FALSE,"Plan2"}</definedName>
    <definedName name="CTH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7">#REF!</definedName>
    <definedName name="CUST_DIR_IND" localSheetId="3">#REF!</definedName>
    <definedName name="CUST_DIR_IND" localSheetId="6">#REF!</definedName>
    <definedName name="CUST_DIR_IND" localSheetId="16">#REF!</definedName>
    <definedName name="CUST_DIR_IND" localSheetId="15">#REF!</definedName>
    <definedName name="CUST_DIR_IND" localSheetId="25">#REF!</definedName>
    <definedName name="CUST_DIR_IND" localSheetId="22">#REF!</definedName>
    <definedName name="CUST_DIR_IND" localSheetId="19">#REF!</definedName>
    <definedName name="CUST_DIR_IND" localSheetId="18">#REF!</definedName>
    <definedName name="CUST_DIR_IND">#REF!</definedName>
    <definedName name="CUSTINDIRETO" localSheetId="17">#REF!</definedName>
    <definedName name="CUSTINDIRETO" localSheetId="3">#REF!</definedName>
    <definedName name="CUSTINDIRETO" localSheetId="6">#REF!</definedName>
    <definedName name="CUSTINDIRETO" localSheetId="16">#REF!</definedName>
    <definedName name="CUSTINDIRETO" localSheetId="25">#REF!</definedName>
    <definedName name="CUSTINDIRETO" localSheetId="22">#REF!</definedName>
    <definedName name="CUSTINDIRETO" localSheetId="19">#REF!</definedName>
    <definedName name="CUSTINDIRETO" localSheetId="18">#REF!</definedName>
    <definedName name="CUSTINDIRETO">#REF!</definedName>
    <definedName name="CUSTO_DIR_IND" localSheetId="17">#REF!</definedName>
    <definedName name="CUSTO_DIR_IND" localSheetId="3">#REF!</definedName>
    <definedName name="CUSTO_DIR_IND" localSheetId="6">#REF!</definedName>
    <definedName name="CUSTO_DIR_IND" localSheetId="16">#REF!</definedName>
    <definedName name="CUSTO_DIR_IND" localSheetId="25">#REF!</definedName>
    <definedName name="CUSTO_DIR_IND" localSheetId="22">#REF!</definedName>
    <definedName name="CUSTO_DIR_IND" localSheetId="19">#REF!</definedName>
    <definedName name="CUSTO_DIR_IND" localSheetId="18">#REF!</definedName>
    <definedName name="CUSTO_DIR_IND">#REF!</definedName>
    <definedName name="Custo_Direto_de_Obras_Civis_e_Instalações_..........................................." localSheetId="3">#REF!</definedName>
    <definedName name="Custo_Direto_de_Obras_Civis_e_Instalações_..........................................." localSheetId="6">#REF!</definedName>
    <definedName name="Custo_Direto_de_Obras_Civis_e_Instalações_..........................................." localSheetId="25">#REF!</definedName>
    <definedName name="Custo_Direto_de_Obras_Civis_e_Instalações_...........................................">#REF!</definedName>
    <definedName name="Custo_Direto_em_geral" localSheetId="3">#REF!</definedName>
    <definedName name="Custo_Direto_em_geral" localSheetId="6">#REF!</definedName>
    <definedName name="Custo_Direto_em_geral" localSheetId="25">#REF!</definedName>
    <definedName name="Custo_Direto_em_geral">#REF!</definedName>
    <definedName name="custo_financing" localSheetId="3">#REF!</definedName>
    <definedName name="custo_financing" localSheetId="6">#REF!</definedName>
    <definedName name="custo_financing" localSheetId="25">#REF!</definedName>
    <definedName name="custo_financing">#REF!</definedName>
    <definedName name="CUSTO_OUTROS" localSheetId="3">#REF!</definedName>
    <definedName name="CUSTO_OUTROS" localSheetId="6">#REF!</definedName>
    <definedName name="CUSTO_OUTROS" localSheetId="25">#REF!</definedName>
    <definedName name="CUSTO_OUTROS">#REF!</definedName>
    <definedName name="Custo_Outros1" localSheetId="3">#REF!</definedName>
    <definedName name="Custo_Outros1" localSheetId="6">#REF!</definedName>
    <definedName name="Custo_Outros1" localSheetId="25">#REF!</definedName>
    <definedName name="Custo_Outros1">#REF!</definedName>
    <definedName name="CUSTODIRETO" localSheetId="3">#REF!</definedName>
    <definedName name="CUSTODIRETO" localSheetId="6">#REF!</definedName>
    <definedName name="CUSTODIRETO" localSheetId="25">#REF!</definedName>
    <definedName name="CUSTODIRETO">#REF!</definedName>
    <definedName name="CUSTODIRETO_R" localSheetId="3">#REF!</definedName>
    <definedName name="CUSTODIRETO_R" localSheetId="6">#REF!</definedName>
    <definedName name="CUSTODIRETO_R" localSheetId="25">#REF!</definedName>
    <definedName name="CUSTODIRETO_R">#REF!</definedName>
    <definedName name="CUSTODIRETO_U" localSheetId="3">#REF!</definedName>
    <definedName name="CUSTODIRETO_U" localSheetId="6">#REF!</definedName>
    <definedName name="CUSTODIRETO_U" localSheetId="25">#REF!</definedName>
    <definedName name="CUSTODIRETO_U">#REF!</definedName>
    <definedName name="CUSTODIRETO1" localSheetId="3">#REF!</definedName>
    <definedName name="CUSTODIRETO1" localSheetId="6">#REF!</definedName>
    <definedName name="CUSTODIRETO1" localSheetId="25">#REF!</definedName>
    <definedName name="CUSTODIRETO1">#REF!</definedName>
    <definedName name="CUSTOFIN" localSheetId="3">#REF!</definedName>
    <definedName name="CUSTOFIN" localSheetId="6">#REF!</definedName>
    <definedName name="CUSTOFIN" localSheetId="25">#REF!</definedName>
    <definedName name="CUSTOFIN">#REF!</definedName>
    <definedName name="D" localSheetId="17">#REF!</definedName>
    <definedName name="D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1">#REF!</definedName>
    <definedName name="D" localSheetId="11">#REF!</definedName>
    <definedName name="D" localSheetId="6">#REF!</definedName>
    <definedName name="D" localSheetId="16">#REF!</definedName>
    <definedName name="D" localSheetId="15">#REF!</definedName>
    <definedName name="D" localSheetId="25">#REF!</definedName>
    <definedName name="D" localSheetId="0">#REF!</definedName>
    <definedName name="D" localSheetId="19">#REF!</definedName>
    <definedName name="D" localSheetId="14">#REF!</definedName>
    <definedName name="D" localSheetId="18">#REF!</definedName>
    <definedName name="D">#REF!</definedName>
    <definedName name="da" localSheetId="3">#REF!</definedName>
    <definedName name="da" localSheetId="6">#REF!</definedName>
    <definedName name="da" localSheetId="25">#REF!</definedName>
    <definedName name="da">#REF!</definedName>
    <definedName name="dalmo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20">{#N/A,#N/A,FALSE,"Plan1";#N/A,#N/A,FALSE,"Plan2"}</definedName>
    <definedName name="dasfrt" localSheetId="8">{#N/A,#N/A,FALSE,"Plan1";#N/A,#N/A,FALSE,"Plan2"}</definedName>
    <definedName name="dasfrt" localSheetId="17" hidden="1">{#N/A,#N/A,FALSE,"Plan1";#N/A,#N/A,FALSE,"Plan2"}</definedName>
    <definedName name="dasfrt" localSheetId="3">{#N/A,#N/A,FALSE,"Plan1";#N/A,#N/A,FALSE,"Plan2"}</definedName>
    <definedName name="dasfrt" localSheetId="11">{#N/A,#N/A,FALSE,"Plan1";#N/A,#N/A,FALSE,"Plan2"}</definedName>
    <definedName name="dasfrt" localSheetId="6">{#N/A,#N/A,FALSE,"Plan1";#N/A,#N/A,FALSE,"Plan2"}</definedName>
    <definedName name="dasfrt" localSheetId="5">{#N/A,#N/A,FALSE,"Plan1";#N/A,#N/A,FALSE,"Plan2"}</definedName>
    <definedName name="dasfrt" localSheetId="16" hidden="1">{#N/A,#N/A,FALSE,"Plan1";#N/A,#N/A,FALSE,"Plan2"}</definedName>
    <definedName name="dasfrt" localSheetId="15">{#N/A,#N/A,FALSE,"Plan1";#N/A,#N/A,FALSE,"Plan2"}</definedName>
    <definedName name="dasfrt" localSheetId="7">{#N/A,#N/A,FALSE,"Plan1";#N/A,#N/A,FALSE,"Plan2"}</definedName>
    <definedName name="dasfrt" localSheetId="24">{#N/A,#N/A,FALSE,"Plan1";#N/A,#N/A,FALSE,"Plan2"}</definedName>
    <definedName name="dasfrt" localSheetId="25">{#N/A,#N/A,FALSE,"Plan1";#N/A,#N/A,FALSE,"Plan2"}</definedName>
    <definedName name="dasfrt" localSheetId="0">{#N/A,#N/A,FALSE,"Plan1";#N/A,#N/A,FALSE,"Plan2"}</definedName>
    <definedName name="dasfrt" localSheetId="23">{#N/A,#N/A,FALSE,"Plan1";#N/A,#N/A,FALSE,"Plan2"}</definedName>
    <definedName name="dasfrt" localSheetId="22" hidden="1">{#N/A,#N/A,FALSE,"Plan1";#N/A,#N/A,FALSE,"Plan2"}</definedName>
    <definedName name="dasfrt" localSheetId="19">{#N/A,#N/A,FALSE,"Plan1";#N/A,#N/A,FALSE,"Plan2"}</definedName>
    <definedName name="dasfrt" localSheetId="18" hidden="1">{#N/A,#N/A,FALSE,"Plan1";#N/A,#N/A,FALSE,"Plan2"}</definedName>
    <definedName name="dasfrt">{#N/A,#N/A,FALSE,"Plan1";#N/A,#N/A,FALSE,"Plan2"}</definedName>
    <definedName name="DATA" localSheetId="17">#REF!</definedName>
    <definedName name="DATA" localSheetId="3">#REF!</definedName>
    <definedName name="DATA" localSheetId="6">#REF!</definedName>
    <definedName name="DATA" localSheetId="16">#REF!</definedName>
    <definedName name="DATA" localSheetId="15">#REF!</definedName>
    <definedName name="DATA" localSheetId="25">#REF!</definedName>
    <definedName name="DATA" localSheetId="22">#REF!</definedName>
    <definedName name="DATA" localSheetId="19">#REF!</definedName>
    <definedName name="DATA" localSheetId="18">#REF!</definedName>
    <definedName name="DATA">#REF!</definedName>
    <definedName name="Data_base" localSheetId="17">#REF!</definedName>
    <definedName name="Data_base" localSheetId="3">#REF!</definedName>
    <definedName name="Data_base" localSheetId="6">#REF!</definedName>
    <definedName name="Data_base" localSheetId="16">#REF!</definedName>
    <definedName name="Data_base" localSheetId="25">#REF!</definedName>
    <definedName name="Data_base" localSheetId="22">#REF!</definedName>
    <definedName name="Data_base" localSheetId="19">#REF!</definedName>
    <definedName name="Data_base" localSheetId="18">#REF!</definedName>
    <definedName name="Data_base">#REF!</definedName>
    <definedName name="data_base_VL" localSheetId="17">#REF!</definedName>
    <definedName name="data_base_VL" localSheetId="3">#REF!</definedName>
    <definedName name="data_base_VL" localSheetId="6">#REF!</definedName>
    <definedName name="data_base_VL" localSheetId="16">#REF!</definedName>
    <definedName name="data_base_VL" localSheetId="25">#REF!</definedName>
    <definedName name="data_base_VL" localSheetId="22">#REF!</definedName>
    <definedName name="data_base_VL" localSheetId="19">#REF!</definedName>
    <definedName name="data_base_VL" localSheetId="18">#REF!</definedName>
    <definedName name="data_base_VL">#REF!</definedName>
    <definedName name="DATA_COTAÇÃO" localSheetId="3">#REF!</definedName>
    <definedName name="DATA_COTAÇÃO" localSheetId="6">#REF!</definedName>
    <definedName name="DATA_COTAÇÃO" localSheetId="25">#REF!</definedName>
    <definedName name="DATA_COTAÇÃO">#REF!</definedName>
    <definedName name="DATA_ENTREGA" localSheetId="3">#REF!</definedName>
    <definedName name="DATA_ENTREGA" localSheetId="6">#REF!</definedName>
    <definedName name="DATA_ENTREGA" localSheetId="25">#REF!</definedName>
    <definedName name="DATA_ENTREGA">#REF!</definedName>
    <definedName name="DATA_FECHA" localSheetId="3">#REF!</definedName>
    <definedName name="DATA_FECHA" localSheetId="6">#REF!</definedName>
    <definedName name="DATA_FECHA" localSheetId="25">#REF!</definedName>
    <definedName name="DATA_FECHA">#REF!</definedName>
    <definedName name="Data_Inicio" localSheetId="3">#REF!</definedName>
    <definedName name="Data_Inicio" localSheetId="6">#REF!</definedName>
    <definedName name="Data_Inicio" localSheetId="25">#REF!</definedName>
    <definedName name="Data_Inicio">#REF!</definedName>
    <definedName name="Data_Lançado_Sienge" localSheetId="3">#REF!</definedName>
    <definedName name="Data_Lançado_Sienge" localSheetId="6">#REF!</definedName>
    <definedName name="Data_Lançado_Sienge" localSheetId="25">#REF!</definedName>
    <definedName name="Data_Lançado_Sienge">#REF!</definedName>
    <definedName name="Data_Pagamento_Sienge" localSheetId="3">#REF!</definedName>
    <definedName name="Data_Pagamento_Sienge" localSheetId="6">#REF!</definedName>
    <definedName name="Data_Pagamento_Sienge" localSheetId="25">#REF!</definedName>
    <definedName name="Data_Pagamento_Sienge">#REF!</definedName>
    <definedName name="Data_Previsão_Medição_Fin_Medição" localSheetId="3">#REF!</definedName>
    <definedName name="Data_Previsão_Medição_Fin_Medição" localSheetId="6">#REF!</definedName>
    <definedName name="Data_Previsão_Medição_Fin_Medição" localSheetId="25">#REF!</definedName>
    <definedName name="Data_Previsão_Medição_Fin_Medição">#REF!</definedName>
    <definedName name="Data_Tendência_Recebimento_Fin_Medições" localSheetId="3">#REF!</definedName>
    <definedName name="Data_Tendência_Recebimento_Fin_Medições" localSheetId="6">#REF!</definedName>
    <definedName name="Data_Tendência_Recebimento_Fin_Medições" localSheetId="25">#REF!</definedName>
    <definedName name="Data_Tendência_Recebimento_Fin_Medições">#REF!</definedName>
    <definedName name="DATA1" localSheetId="3">#REF!</definedName>
    <definedName name="DATA1" localSheetId="6">#REF!</definedName>
    <definedName name="DATA1" localSheetId="25">#REF!</definedName>
    <definedName name="DATA1">#REF!</definedName>
    <definedName name="DATA3" localSheetId="3">#REF!</definedName>
    <definedName name="DATA3" localSheetId="6">#REF!</definedName>
    <definedName name="DATA3" localSheetId="25">#REF!</definedName>
    <definedName name="DATA3">#REF!</definedName>
    <definedName name="DATA4" localSheetId="3">#REF!</definedName>
    <definedName name="DATA4" localSheetId="6">#REF!</definedName>
    <definedName name="DATA4" localSheetId="25">#REF!</definedName>
    <definedName name="DATA4">#REF!</definedName>
    <definedName name="DATA6" localSheetId="3">#REF!</definedName>
    <definedName name="DATA6" localSheetId="6">#REF!</definedName>
    <definedName name="DATA6" localSheetId="25">#REF!</definedName>
    <definedName name="DATA6">#REF!</definedName>
    <definedName name="Database">#REF!</definedName>
    <definedName name="DataChaves_MAP" localSheetId="3">#REF!</definedName>
    <definedName name="DataChaves_MAP" localSheetId="6">#REF!</definedName>
    <definedName name="DataChaves_MAP" localSheetId="25">#REF!</definedName>
    <definedName name="DataChaves_MAP">#REF!</definedName>
    <definedName name="DatasOut13AteDez20" localSheetId="3">#REF!</definedName>
    <definedName name="DatasOut13AteDez20" localSheetId="6">#REF!</definedName>
    <definedName name="DatasOut13AteDez20" localSheetId="25">#REF!</definedName>
    <definedName name="DatasOut13AteDez20">#REF!</definedName>
    <definedName name="DÇDL" localSheetId="20">{#N/A,#N/A,FALSE,"Plan1";#N/A,#N/A,FALSE,"Plan2"}</definedName>
    <definedName name="DÇDL" localSheetId="8">{#N/A,#N/A,FALSE,"Plan1";#N/A,#N/A,FALSE,"Plan2"}</definedName>
    <definedName name="DÇDL" localSheetId="17" hidden="1">{#N/A,#N/A,FALSE,"Plan1";#N/A,#N/A,FALSE,"Plan2"}</definedName>
    <definedName name="DÇDL" localSheetId="3">{#N/A,#N/A,FALSE,"Plan1";#N/A,#N/A,FALSE,"Plan2"}</definedName>
    <definedName name="DÇDL" localSheetId="11">{#N/A,#N/A,FALSE,"Plan1";#N/A,#N/A,FALSE,"Plan2"}</definedName>
    <definedName name="DÇDL" localSheetId="6">{#N/A,#N/A,FALSE,"Plan1";#N/A,#N/A,FALSE,"Plan2"}</definedName>
    <definedName name="DÇDL" localSheetId="5">{#N/A,#N/A,FALSE,"Plan1";#N/A,#N/A,FALSE,"Plan2"}</definedName>
    <definedName name="DÇDL" localSheetId="16" hidden="1">{#N/A,#N/A,FALSE,"Plan1";#N/A,#N/A,FALSE,"Plan2"}</definedName>
    <definedName name="DÇDL" localSheetId="15">{#N/A,#N/A,FALSE,"Plan1";#N/A,#N/A,FALSE,"Plan2"}</definedName>
    <definedName name="DÇDL" localSheetId="7">{#N/A,#N/A,FALSE,"Plan1";#N/A,#N/A,FALSE,"Plan2"}</definedName>
    <definedName name="DÇDL" localSheetId="24">{#N/A,#N/A,FALSE,"Plan1";#N/A,#N/A,FALSE,"Plan2"}</definedName>
    <definedName name="DÇDL" localSheetId="25">{#N/A,#N/A,FALSE,"Plan1";#N/A,#N/A,FALSE,"Plan2"}</definedName>
    <definedName name="DÇDL" localSheetId="0">{#N/A,#N/A,FALSE,"Plan1";#N/A,#N/A,FALSE,"Plan2"}</definedName>
    <definedName name="DÇDL" localSheetId="23">{#N/A,#N/A,FALSE,"Plan1";#N/A,#N/A,FALSE,"Plan2"}</definedName>
    <definedName name="DÇDL" localSheetId="22" hidden="1">{#N/A,#N/A,FALSE,"Plan1";#N/A,#N/A,FALSE,"Plan2"}</definedName>
    <definedName name="DÇDL" localSheetId="19">{#N/A,#N/A,FALSE,"Plan1";#N/A,#N/A,FALSE,"Plan2"}</definedName>
    <definedName name="DÇDL" localSheetId="18" hidden="1">{#N/A,#N/A,FALSE,"Plan1";#N/A,#N/A,FALSE,"Plan2"}</definedName>
    <definedName name="DÇDL">{#N/A,#N/A,FALSE,"Plan1";#N/A,#N/A,FALSE,"Plan2"}</definedName>
    <definedName name="dchart26" localSheetId="17" hidden="1">#REF!</definedName>
    <definedName name="dchart26" localSheetId="3">#REF!</definedName>
    <definedName name="dchart26" localSheetId="6">#REF!</definedName>
    <definedName name="dchart26" localSheetId="16" hidden="1">#REF!</definedName>
    <definedName name="dchart26" localSheetId="25">#REF!</definedName>
    <definedName name="dchart26" localSheetId="0">#REF!</definedName>
    <definedName name="dchart26" localSheetId="22" hidden="1">#REF!</definedName>
    <definedName name="dchart26" localSheetId="19">#REF!</definedName>
    <definedName name="dchart26" localSheetId="18" hidden="1">#REF!</definedName>
    <definedName name="dchart26">#REF!</definedName>
    <definedName name="dchart31" localSheetId="17" hidden="1">#REF!</definedName>
    <definedName name="dchart31" localSheetId="3">#REF!</definedName>
    <definedName name="dchart31" localSheetId="6">#REF!</definedName>
    <definedName name="dchart31" localSheetId="16" hidden="1">#REF!</definedName>
    <definedName name="dchart31" localSheetId="25">#REF!</definedName>
    <definedName name="dchart31" localSheetId="0">#REF!</definedName>
    <definedName name="dchart31" localSheetId="22" hidden="1">#REF!</definedName>
    <definedName name="dchart31" localSheetId="19">#REF!</definedName>
    <definedName name="dchart31" localSheetId="18" hidden="1">#REF!</definedName>
    <definedName name="dchart31">#REF!</definedName>
    <definedName name="dcnsfgdjkgb" localSheetId="20">{#N/A,#N/A,FALSE,"Plan1";#N/A,#N/A,FALSE,"Plan2"}</definedName>
    <definedName name="dcnsfgdjkgb" localSheetId="8">{#N/A,#N/A,FALSE,"Plan1";#N/A,#N/A,FALSE,"Plan2"}</definedName>
    <definedName name="dcnsfgdjkgb" localSheetId="17" hidden="1">{#N/A,#N/A,FALSE,"Plan1";#N/A,#N/A,FALSE,"Plan2"}</definedName>
    <definedName name="dcnsfgdjkgb" localSheetId="3">{#N/A,#N/A,FALSE,"Plan1";#N/A,#N/A,FALSE,"Plan2"}</definedName>
    <definedName name="dcnsfgdjkgb" localSheetId="11">{#N/A,#N/A,FALSE,"Plan1";#N/A,#N/A,FALSE,"Plan2"}</definedName>
    <definedName name="dcnsfgdjkgb" localSheetId="6">{#N/A,#N/A,FALSE,"Plan1";#N/A,#N/A,FALSE,"Plan2"}</definedName>
    <definedName name="dcnsfgdjkgb" localSheetId="5">{#N/A,#N/A,FALSE,"Plan1";#N/A,#N/A,FALSE,"Plan2"}</definedName>
    <definedName name="dcnsfgdjkgb" localSheetId="16" hidden="1">{#N/A,#N/A,FALSE,"Plan1";#N/A,#N/A,FALSE,"Plan2"}</definedName>
    <definedName name="dcnsfgdjkgb" localSheetId="15">{#N/A,#N/A,FALSE,"Plan1";#N/A,#N/A,FALSE,"Plan2"}</definedName>
    <definedName name="dcnsfgdjkgb" localSheetId="7">{#N/A,#N/A,FALSE,"Plan1";#N/A,#N/A,FALSE,"Plan2"}</definedName>
    <definedName name="dcnsfgdjkgb" localSheetId="24">{#N/A,#N/A,FALSE,"Plan1";#N/A,#N/A,FALSE,"Plan2"}</definedName>
    <definedName name="dcnsfgdjkgb" localSheetId="25">{#N/A,#N/A,FALSE,"Plan1";#N/A,#N/A,FALSE,"Plan2"}</definedName>
    <definedName name="dcnsfgdjkgb" localSheetId="0">{#N/A,#N/A,FALSE,"Plan1";#N/A,#N/A,FALSE,"Plan2"}</definedName>
    <definedName name="dcnsfgdjkgb" localSheetId="23">{#N/A,#N/A,FALSE,"Plan1";#N/A,#N/A,FALSE,"Plan2"}</definedName>
    <definedName name="dcnsfgdjkgb" localSheetId="22" hidden="1">{#N/A,#N/A,FALSE,"Plan1";#N/A,#N/A,FALSE,"Plan2"}</definedName>
    <definedName name="dcnsfgdjkgb" localSheetId="19">{#N/A,#N/A,FALSE,"Plan1";#N/A,#N/A,FALSE,"Plan2"}</definedName>
    <definedName name="dcnsfgdjkgb" localSheetId="18" hidden="1">{#N/A,#N/A,FALSE,"Plan1";#N/A,#N/A,FALSE,"Plan2"}</definedName>
    <definedName name="dcnsfgdjkgb">{#N/A,#N/A,FALSE,"Plan1";#N/A,#N/A,FALSE,"Plan2"}</definedName>
    <definedName name="DÇWK" localSheetId="20">{#N/A,#N/A,FALSE,"Plan1";#N/A,#N/A,FALSE,"Plan2"}</definedName>
    <definedName name="DÇWK" localSheetId="8">{#N/A,#N/A,FALSE,"Plan1";#N/A,#N/A,FALSE,"Plan2"}</definedName>
    <definedName name="DÇWK" localSheetId="17" hidden="1">{#N/A,#N/A,FALSE,"Plan1";#N/A,#N/A,FALSE,"Plan2"}</definedName>
    <definedName name="DÇWK" localSheetId="3">{#N/A,#N/A,FALSE,"Plan1";#N/A,#N/A,FALSE,"Plan2"}</definedName>
    <definedName name="DÇWK" localSheetId="11">{#N/A,#N/A,FALSE,"Plan1";#N/A,#N/A,FALSE,"Plan2"}</definedName>
    <definedName name="DÇWK" localSheetId="6">{#N/A,#N/A,FALSE,"Plan1";#N/A,#N/A,FALSE,"Plan2"}</definedName>
    <definedName name="DÇWK" localSheetId="5">{#N/A,#N/A,FALSE,"Plan1";#N/A,#N/A,FALSE,"Plan2"}</definedName>
    <definedName name="DÇWK" localSheetId="16" hidden="1">{#N/A,#N/A,FALSE,"Plan1";#N/A,#N/A,FALSE,"Plan2"}</definedName>
    <definedName name="DÇWK" localSheetId="15">{#N/A,#N/A,FALSE,"Plan1";#N/A,#N/A,FALSE,"Plan2"}</definedName>
    <definedName name="DÇWK" localSheetId="7">{#N/A,#N/A,FALSE,"Plan1";#N/A,#N/A,FALSE,"Plan2"}</definedName>
    <definedName name="DÇWK" localSheetId="24">{#N/A,#N/A,FALSE,"Plan1";#N/A,#N/A,FALSE,"Plan2"}</definedName>
    <definedName name="DÇWK" localSheetId="25">{#N/A,#N/A,FALSE,"Plan1";#N/A,#N/A,FALSE,"Plan2"}</definedName>
    <definedName name="DÇWK" localSheetId="0">{#N/A,#N/A,FALSE,"Plan1";#N/A,#N/A,FALSE,"Plan2"}</definedName>
    <definedName name="DÇWK" localSheetId="23">{#N/A,#N/A,FALSE,"Plan1";#N/A,#N/A,FALSE,"Plan2"}</definedName>
    <definedName name="DÇWK" localSheetId="22" hidden="1">{#N/A,#N/A,FALSE,"Plan1";#N/A,#N/A,FALSE,"Plan2"}</definedName>
    <definedName name="DÇWK" localSheetId="19">{#N/A,#N/A,FALSE,"Plan1";#N/A,#N/A,FALSE,"Plan2"}</definedName>
    <definedName name="DÇWK" localSheetId="18" hidden="1">{#N/A,#N/A,FALSE,"Plan1";#N/A,#N/A,FALSE,"Plan2"}</definedName>
    <definedName name="DÇWK">{#N/A,#N/A,FALSE,"Plan1";#N/A,#N/A,FALSE,"Plan2"}</definedName>
    <definedName name="DD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8">{"'장비'!$A$3:$M$12"}</definedName>
    <definedName name="DDD" localSheetId="17">#REF!</definedName>
    <definedName name="ddd" localSheetId="3">{"'장비'!$A$3:$M$12"}</definedName>
    <definedName name="ddd" localSheetId="11">{"'장비'!$A$3:$M$12"}</definedName>
    <definedName name="DDD" localSheetId="6">#REF!</definedName>
    <definedName name="DDD" localSheetId="16">#REF!</definedName>
    <definedName name="ddd" localSheetId="7">{"'장비'!$A$3:$M$12"}</definedName>
    <definedName name="ddd" localSheetId="25">{"'장비'!$A$3:$M$12"}</definedName>
    <definedName name="ddd" localSheetId="0">{"'장비'!$A$3:$M$12"}</definedName>
    <definedName name="DDD" localSheetId="22">#REF!</definedName>
    <definedName name="DDD" localSheetId="19">#REF!</definedName>
    <definedName name="DDD" localSheetId="18">#REF!</definedName>
    <definedName name="DDD">#REF!</definedName>
    <definedName name="ddddd" localSheetId="20">{#N/A,#N/A,FALSE,"Plan1";#N/A,#N/A,FALSE,"Plan2"}</definedName>
    <definedName name="ddddd" localSheetId="8">{#N/A,#N/A,FALSE,"Plan1";#N/A,#N/A,FALSE,"Plan2"}</definedName>
    <definedName name="ddddd" localSheetId="17" hidden="1">{#N/A,#N/A,FALSE,"Plan1";#N/A,#N/A,FALSE,"Plan2"}</definedName>
    <definedName name="ddddd" localSheetId="3">{#N/A,#N/A,FALSE,"Plan1";#N/A,#N/A,FALSE,"Plan2"}</definedName>
    <definedName name="ddddd" localSheetId="11">{#N/A,#N/A,FALSE,"Plan1";#N/A,#N/A,FALSE,"Plan2"}</definedName>
    <definedName name="ddddd" localSheetId="6">{#N/A,#N/A,FALSE,"Plan1";#N/A,#N/A,FALSE,"Plan2"}</definedName>
    <definedName name="ddddd" localSheetId="5">{#N/A,#N/A,FALSE,"Plan1";#N/A,#N/A,FALSE,"Plan2"}</definedName>
    <definedName name="ddddd" localSheetId="16" hidden="1">{#N/A,#N/A,FALSE,"Plan1";#N/A,#N/A,FALSE,"Plan2"}</definedName>
    <definedName name="ddddd" localSheetId="15">{#N/A,#N/A,FALSE,"Plan1";#N/A,#N/A,FALSE,"Plan2"}</definedName>
    <definedName name="ddddd" localSheetId="7">{#N/A,#N/A,FALSE,"Plan1";#N/A,#N/A,FALSE,"Plan2"}</definedName>
    <definedName name="ddddd" localSheetId="24">{#N/A,#N/A,FALSE,"Plan1";#N/A,#N/A,FALSE,"Plan2"}</definedName>
    <definedName name="ddddd" localSheetId="25">{#N/A,#N/A,FALSE,"Plan1";#N/A,#N/A,FALSE,"Plan2"}</definedName>
    <definedName name="ddddd" localSheetId="0">{#N/A,#N/A,FALSE,"Plan1";#N/A,#N/A,FALSE,"Plan2"}</definedName>
    <definedName name="ddddd" localSheetId="23">{#N/A,#N/A,FALSE,"Plan1";#N/A,#N/A,FALSE,"Plan2"}</definedName>
    <definedName name="ddddd" localSheetId="22" hidden="1">{#N/A,#N/A,FALSE,"Plan1";#N/A,#N/A,FALSE,"Plan2"}</definedName>
    <definedName name="ddddd" localSheetId="19">{#N/A,#N/A,FALSE,"Plan1";#N/A,#N/A,FALSE,"Plan2"}</definedName>
    <definedName name="ddddd" localSheetId="18" hidden="1">{#N/A,#N/A,FALSE,"Plan1";#N/A,#N/A,FALSE,"Plan2"}</definedName>
    <definedName name="ddddd">{#N/A,#N/A,FALSE,"Plan1";#N/A,#N/A,FALSE,"Plan2"}</definedName>
    <definedName name="ddddddddddd" localSheetId="17">#REF!</definedName>
    <definedName name="ddddddddddd" localSheetId="3">#REF!</definedName>
    <definedName name="ddddddddddd" localSheetId="11">#REF!</definedName>
    <definedName name="ddddddddddd" localSheetId="6">#REF!</definedName>
    <definedName name="ddddddddddd" localSheetId="16">#REF!</definedName>
    <definedName name="ddddddddddd" localSheetId="25">#REF!</definedName>
    <definedName name="ddddddddddd" localSheetId="22">#REF!</definedName>
    <definedName name="ddddddddddd" localSheetId="19">#REF!</definedName>
    <definedName name="ddddddddddd" localSheetId="18">#REF!</definedName>
    <definedName name="ddddddddddd">#REF!</definedName>
    <definedName name="dddddddddddddddddddddddddd" localSheetId="17">#REF!</definedName>
    <definedName name="dddddddddddddddddddddddddd" localSheetId="3">#REF!</definedName>
    <definedName name="dddddddddddddddddddddddddd" localSheetId="6">#REF!</definedName>
    <definedName name="dddddddddddddddddddddddddd" localSheetId="16">#REF!</definedName>
    <definedName name="dddddddddddddddddddddddddd" localSheetId="25">#REF!</definedName>
    <definedName name="dddddddddddddddddddddddddd" localSheetId="22">#REF!</definedName>
    <definedName name="dddddddddddddddddddddddddd" localSheetId="19">#REF!</definedName>
    <definedName name="dddddddddddddddddddddddddd" localSheetId="18">#REF!</definedName>
    <definedName name="dddddddddddddddddddddddddd">#REF!</definedName>
    <definedName name="dddddddddddddppppppppp" localSheetId="17">#REF!</definedName>
    <definedName name="dddddddddddddppppppppp" localSheetId="3">#REF!</definedName>
    <definedName name="dddddddddddddppppppppp" localSheetId="6">#REF!</definedName>
    <definedName name="dddddddddddddppppppppp" localSheetId="16">#REF!</definedName>
    <definedName name="dddddddddddddppppppppp" localSheetId="25">#REF!</definedName>
    <definedName name="dddddddddddddppppppppp" localSheetId="22">#REF!</definedName>
    <definedName name="dddddddddddddppppppppp" localSheetId="19">#REF!</definedName>
    <definedName name="dddddddddddddppppppppp" localSheetId="18">#REF!</definedName>
    <definedName name="dddddddddddddppppppppp">#REF!</definedName>
    <definedName name="dde" localSheetId="20">{#N/A,#N/A,FALSE,"Plan1";#N/A,#N/A,FALSE,"Plan2"}</definedName>
    <definedName name="dde" localSheetId="8">{#N/A,#N/A,FALSE,"Plan1";#N/A,#N/A,FALSE,"Plan2"}</definedName>
    <definedName name="dde" localSheetId="17" hidden="1">{#N/A,#N/A,FALSE,"Plan1";#N/A,#N/A,FALSE,"Plan2"}</definedName>
    <definedName name="dde" localSheetId="3">{#N/A,#N/A,FALSE,"Plan1";#N/A,#N/A,FALSE,"Plan2"}</definedName>
    <definedName name="dde" localSheetId="11">{#N/A,#N/A,FALSE,"Plan1";#N/A,#N/A,FALSE,"Plan2"}</definedName>
    <definedName name="dde" localSheetId="6">{#N/A,#N/A,FALSE,"Plan1";#N/A,#N/A,FALSE,"Plan2"}</definedName>
    <definedName name="dde" localSheetId="5">{#N/A,#N/A,FALSE,"Plan1";#N/A,#N/A,FALSE,"Plan2"}</definedName>
    <definedName name="dde" localSheetId="16" hidden="1">{#N/A,#N/A,FALSE,"Plan1";#N/A,#N/A,FALSE,"Plan2"}</definedName>
    <definedName name="dde" localSheetId="15">{#N/A,#N/A,FALSE,"Plan1";#N/A,#N/A,FALSE,"Plan2"}</definedName>
    <definedName name="dde" localSheetId="7">{#N/A,#N/A,FALSE,"Plan1";#N/A,#N/A,FALSE,"Plan2"}</definedName>
    <definedName name="dde" localSheetId="24">{#N/A,#N/A,FALSE,"Plan1";#N/A,#N/A,FALSE,"Plan2"}</definedName>
    <definedName name="dde" localSheetId="25">{#N/A,#N/A,FALSE,"Plan1";#N/A,#N/A,FALSE,"Plan2"}</definedName>
    <definedName name="dde" localSheetId="0">{#N/A,#N/A,FALSE,"Plan1";#N/A,#N/A,FALSE,"Plan2"}</definedName>
    <definedName name="dde" localSheetId="23">{#N/A,#N/A,FALSE,"Plan1";#N/A,#N/A,FALSE,"Plan2"}</definedName>
    <definedName name="dde" localSheetId="22" hidden="1">{#N/A,#N/A,FALSE,"Plan1";#N/A,#N/A,FALSE,"Plan2"}</definedName>
    <definedName name="dde" localSheetId="19">{#N/A,#N/A,FALSE,"Plan1";#N/A,#N/A,FALSE,"Plan2"}</definedName>
    <definedName name="dde" localSheetId="18" hidden="1">{#N/A,#N/A,FALSE,"Plan1";#N/A,#N/A,FALSE,"Plan2"}</definedName>
    <definedName name="dde">{#N/A,#N/A,FALSE,"Plan1";#N/A,#N/A,FALSE,"Plan2"}</definedName>
    <definedName name="ddfs" localSheetId="17" hidden="1">#REF!</definedName>
    <definedName name="ddfs" localSheetId="3">#REF!</definedName>
    <definedName name="ddfs" localSheetId="6">#REF!</definedName>
    <definedName name="ddfs" localSheetId="16" hidden="1">#REF!</definedName>
    <definedName name="ddfs" localSheetId="25">#REF!</definedName>
    <definedName name="ddfs" localSheetId="0">#REF!</definedName>
    <definedName name="ddfs" localSheetId="22" hidden="1">#REF!</definedName>
    <definedName name="ddfs" localSheetId="19">#REF!</definedName>
    <definedName name="ddfs" localSheetId="18" hidden="1">#REF!</definedName>
    <definedName name="ddfs">#REF!</definedName>
    <definedName name="ddgfdvgd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20">{#N/A,#N/A,FALSE,"Plan1";#N/A,#N/A,FALSE,"Plan2"}</definedName>
    <definedName name="DDGSFG" localSheetId="8">{#N/A,#N/A,FALSE,"Plan1";#N/A,#N/A,FALSE,"Plan2"}</definedName>
    <definedName name="DDGSFG" localSheetId="17" hidden="1">{#N/A,#N/A,FALSE,"Plan1";#N/A,#N/A,FALSE,"Plan2"}</definedName>
    <definedName name="DDGSFG" localSheetId="3">{#N/A,#N/A,FALSE,"Plan1";#N/A,#N/A,FALSE,"Plan2"}</definedName>
    <definedName name="DDGSFG" localSheetId="11">{#N/A,#N/A,FALSE,"Plan1";#N/A,#N/A,FALSE,"Plan2"}</definedName>
    <definedName name="DDGSFG" localSheetId="6">{#N/A,#N/A,FALSE,"Plan1";#N/A,#N/A,FALSE,"Plan2"}</definedName>
    <definedName name="DDGSFG" localSheetId="5">{#N/A,#N/A,FALSE,"Plan1";#N/A,#N/A,FALSE,"Plan2"}</definedName>
    <definedName name="DDGSFG" localSheetId="16" hidden="1">{#N/A,#N/A,FALSE,"Plan1";#N/A,#N/A,FALSE,"Plan2"}</definedName>
    <definedName name="DDGSFG" localSheetId="15">{#N/A,#N/A,FALSE,"Plan1";#N/A,#N/A,FALSE,"Plan2"}</definedName>
    <definedName name="DDGSFG" localSheetId="7">{#N/A,#N/A,FALSE,"Plan1";#N/A,#N/A,FALSE,"Plan2"}</definedName>
    <definedName name="DDGSFG" localSheetId="24">{#N/A,#N/A,FALSE,"Plan1";#N/A,#N/A,FALSE,"Plan2"}</definedName>
    <definedName name="DDGSFG" localSheetId="25">{#N/A,#N/A,FALSE,"Plan1";#N/A,#N/A,FALSE,"Plan2"}</definedName>
    <definedName name="DDGSFG" localSheetId="0">{#N/A,#N/A,FALSE,"Plan1";#N/A,#N/A,FALSE,"Plan2"}</definedName>
    <definedName name="DDGSFG" localSheetId="23">{#N/A,#N/A,FALSE,"Plan1";#N/A,#N/A,FALSE,"Plan2"}</definedName>
    <definedName name="DDGSFG" localSheetId="22" hidden="1">{#N/A,#N/A,FALSE,"Plan1";#N/A,#N/A,FALSE,"Plan2"}</definedName>
    <definedName name="DDGSFG" localSheetId="19">{#N/A,#N/A,FALSE,"Plan1";#N/A,#N/A,FALSE,"Plan2"}</definedName>
    <definedName name="DDGSFG" localSheetId="18" hidden="1">{#N/A,#N/A,FALSE,"Plan1";#N/A,#N/A,FALSE,"Plan2"}</definedName>
    <definedName name="DDGSFG">{#N/A,#N/A,FALSE,"Plan1";#N/A,#N/A,FALSE,"Plan2"}</definedName>
    <definedName name="dede" localSheetId="20">{#N/A,#N/A,FALSE,"Plan1";#N/A,#N/A,FALSE,"Plan2"}</definedName>
    <definedName name="dede" localSheetId="8">{#N/A,#N/A,FALSE,"Plan1";#N/A,#N/A,FALSE,"Plan2"}</definedName>
    <definedName name="dede" localSheetId="17" hidden="1">{#N/A,#N/A,FALSE,"Plan1";#N/A,#N/A,FALSE,"Plan2"}</definedName>
    <definedName name="dede" localSheetId="3">{#N/A,#N/A,FALSE,"Plan1";#N/A,#N/A,FALSE,"Plan2"}</definedName>
    <definedName name="dede" localSheetId="11">{#N/A,#N/A,FALSE,"Plan1";#N/A,#N/A,FALSE,"Plan2"}</definedName>
    <definedName name="dede" localSheetId="6">{#N/A,#N/A,FALSE,"Plan1";#N/A,#N/A,FALSE,"Plan2"}</definedName>
    <definedName name="dede" localSheetId="5">{#N/A,#N/A,FALSE,"Plan1";#N/A,#N/A,FALSE,"Plan2"}</definedName>
    <definedName name="dede" localSheetId="16" hidden="1">{#N/A,#N/A,FALSE,"Plan1";#N/A,#N/A,FALSE,"Plan2"}</definedName>
    <definedName name="dede" localSheetId="15">{#N/A,#N/A,FALSE,"Plan1";#N/A,#N/A,FALSE,"Plan2"}</definedName>
    <definedName name="dede" localSheetId="7">{#N/A,#N/A,FALSE,"Plan1";#N/A,#N/A,FALSE,"Plan2"}</definedName>
    <definedName name="dede" localSheetId="24">{#N/A,#N/A,FALSE,"Plan1";#N/A,#N/A,FALSE,"Plan2"}</definedName>
    <definedName name="dede" localSheetId="25">{#N/A,#N/A,FALSE,"Plan1";#N/A,#N/A,FALSE,"Plan2"}</definedName>
    <definedName name="dede" localSheetId="0">{#N/A,#N/A,FALSE,"Plan1";#N/A,#N/A,FALSE,"Plan2"}</definedName>
    <definedName name="dede" localSheetId="23">{#N/A,#N/A,FALSE,"Plan1";#N/A,#N/A,FALSE,"Plan2"}</definedName>
    <definedName name="dede" localSheetId="22" hidden="1">{#N/A,#N/A,FALSE,"Plan1";#N/A,#N/A,FALSE,"Plan2"}</definedName>
    <definedName name="dede" localSheetId="19">{#N/A,#N/A,FALSE,"Plan1";#N/A,#N/A,FALSE,"Plan2"}</definedName>
    <definedName name="dede" localSheetId="18" hidden="1">{#N/A,#N/A,FALSE,"Plan1";#N/A,#N/A,FALSE,"Plan2"}</definedName>
    <definedName name="dede">{#N/A,#N/A,FALSE,"Plan1";#N/A,#N/A,FALSE,"Plan2"}</definedName>
    <definedName name="defasagem" localSheetId="17">OFFSET(INDEX(#REF!,MATCH(#REF!,#REF!,0)),1,0,COUNTA(#REF!)-1)</definedName>
    <definedName name="defasagem" localSheetId="3">OFFSET(INDEX(#REF!,MATCH(#REF!,#REF!,0)),1,0,COUNTA(#REF!)-1)</definedName>
    <definedName name="defasagem" localSheetId="6">OFFSET(INDEX(#REF!,MATCH(#REF!,#REF!,0)),1,0,COUNTA(#REF!)-1)</definedName>
    <definedName name="defasagem" localSheetId="16">OFFSET(INDEX(#REF!,MATCH(#REF!,#REF!,0)),1,0,COUNTA(#REF!)-1)</definedName>
    <definedName name="defasagem" localSheetId="15">OFFSET(INDEX(#REF!,MATCH(#REF!,#REF!,0)),1,0,COUNTA(#REF!)-1)</definedName>
    <definedName name="defasagem" localSheetId="25">OFFSET(INDEX(#REF!,MATCH(#REF!,#REF!,0)),1,0,COUNTA(#REF!)-1)</definedName>
    <definedName name="defasagem" localSheetId="22">OFFSET(INDEX(#REF!,MATCH(#REF!,#REF!,0)),1,0,COUNTA(#REF!)-1)</definedName>
    <definedName name="defasagem" localSheetId="19">OFFSET(INDEX(#REF!,MATCH(#REF!,#REF!,0)),1,0,COUNTA(#REF!)-1)</definedName>
    <definedName name="defasagem" localSheetId="18">OFFSET(INDEX(#REF!,MATCH(#REF!,#REF!,0)),1,0,COUNTA(#REF!)-1)</definedName>
    <definedName name="defasagem">OFFSET(INDEX(#REF!,MATCH(#REF!,#REF!,0)),1,0,COUNTA(#REF!)-1)</definedName>
    <definedName name="depara" localSheetId="17">#REF!</definedName>
    <definedName name="depara" localSheetId="3">#REF!</definedName>
    <definedName name="depara" localSheetId="6">#REF!</definedName>
    <definedName name="depara" localSheetId="16">#REF!</definedName>
    <definedName name="depara" localSheetId="15">#REF!</definedName>
    <definedName name="depara" localSheetId="25">#REF!</definedName>
    <definedName name="depara" localSheetId="22">#REF!</definedName>
    <definedName name="depara" localSheetId="19">#REF!</definedName>
    <definedName name="depara" localSheetId="18">#REF!</definedName>
    <definedName name="depara">#REF!</definedName>
    <definedName name="DERIVQT" localSheetId="17">#REF!</definedName>
    <definedName name="DERIVQT" localSheetId="3">#REF!</definedName>
    <definedName name="DERIVQT" localSheetId="6">#REF!</definedName>
    <definedName name="DERIVQT" localSheetId="16">#REF!</definedName>
    <definedName name="DERIVQT" localSheetId="25">#REF!</definedName>
    <definedName name="DERIVQT" localSheetId="22">#REF!</definedName>
    <definedName name="DERIVQT" localSheetId="19">#REF!</definedName>
    <definedName name="DERIVQT" localSheetId="18">#REF!</definedName>
    <definedName name="DERIVQT">#REF!</definedName>
    <definedName name="des" localSheetId="20">{#N/A,#N/A,FALSE,"Plan1";#N/A,#N/A,FALSE,"Plan2"}</definedName>
    <definedName name="des" localSheetId="8">{#N/A,#N/A,FALSE,"Plan1";#N/A,#N/A,FALSE,"Plan2"}</definedName>
    <definedName name="des" localSheetId="17" hidden="1">{#N/A,#N/A,FALSE,"Plan1";#N/A,#N/A,FALSE,"Plan2"}</definedName>
    <definedName name="des" localSheetId="3">{#N/A,#N/A,FALSE,"Plan1";#N/A,#N/A,FALSE,"Plan2"}</definedName>
    <definedName name="des" localSheetId="11">{#N/A,#N/A,FALSE,"Plan1";#N/A,#N/A,FALSE,"Plan2"}</definedName>
    <definedName name="des" localSheetId="6">{#N/A,#N/A,FALSE,"Plan1";#N/A,#N/A,FALSE,"Plan2"}</definedName>
    <definedName name="des" localSheetId="5">{#N/A,#N/A,FALSE,"Plan1";#N/A,#N/A,FALSE,"Plan2"}</definedName>
    <definedName name="des" localSheetId="16" hidden="1">{#N/A,#N/A,FALSE,"Plan1";#N/A,#N/A,FALSE,"Plan2"}</definedName>
    <definedName name="des" localSheetId="15">{#N/A,#N/A,FALSE,"Plan1";#N/A,#N/A,FALSE,"Plan2"}</definedName>
    <definedName name="des" localSheetId="7">{#N/A,#N/A,FALSE,"Plan1";#N/A,#N/A,FALSE,"Plan2"}</definedName>
    <definedName name="des" localSheetId="24">{#N/A,#N/A,FALSE,"Plan1";#N/A,#N/A,FALSE,"Plan2"}</definedName>
    <definedName name="des" localSheetId="25">{#N/A,#N/A,FALSE,"Plan1";#N/A,#N/A,FALSE,"Plan2"}</definedName>
    <definedName name="des" localSheetId="0">{#N/A,#N/A,FALSE,"Plan1";#N/A,#N/A,FALSE,"Plan2"}</definedName>
    <definedName name="des" localSheetId="23">{#N/A,#N/A,FALSE,"Plan1";#N/A,#N/A,FALSE,"Plan2"}</definedName>
    <definedName name="des" localSheetId="22" hidden="1">{#N/A,#N/A,FALSE,"Plan1";#N/A,#N/A,FALSE,"Plan2"}</definedName>
    <definedName name="des" localSheetId="19">{#N/A,#N/A,FALSE,"Plan1";#N/A,#N/A,FALSE,"Plan2"}</definedName>
    <definedName name="des" localSheetId="18" hidden="1">{#N/A,#N/A,FALSE,"Plan1";#N/A,#N/A,FALSE,"Plan2"}</definedName>
    <definedName name="des">{#N/A,#N/A,FALSE,"Plan1";#N/A,#N/A,FALSE,"Plan2"}</definedName>
    <definedName name="desc" localSheetId="20">{#N/A,#N/A,FALSE,"Plan1";#N/A,#N/A,FALSE,"Plan2"}</definedName>
    <definedName name="desc" localSheetId="8">{#N/A,#N/A,FALSE,"Plan1";#N/A,#N/A,FALSE,"Plan2"}</definedName>
    <definedName name="desc" localSheetId="17" hidden="1">{#N/A,#N/A,FALSE,"Plan1";#N/A,#N/A,FALSE,"Plan2"}</definedName>
    <definedName name="desc" localSheetId="3">{#N/A,#N/A,FALSE,"Plan1";#N/A,#N/A,FALSE,"Plan2"}</definedName>
    <definedName name="desc" localSheetId="11">{#N/A,#N/A,FALSE,"Plan1";#N/A,#N/A,FALSE,"Plan2"}</definedName>
    <definedName name="desc" localSheetId="6">{#N/A,#N/A,FALSE,"Plan1";#N/A,#N/A,FALSE,"Plan2"}</definedName>
    <definedName name="desc" localSheetId="5">{#N/A,#N/A,FALSE,"Plan1";#N/A,#N/A,FALSE,"Plan2"}</definedName>
    <definedName name="desc" localSheetId="16" hidden="1">{#N/A,#N/A,FALSE,"Plan1";#N/A,#N/A,FALSE,"Plan2"}</definedName>
    <definedName name="desc" localSheetId="15">{#N/A,#N/A,FALSE,"Plan1";#N/A,#N/A,FALSE,"Plan2"}</definedName>
    <definedName name="desc" localSheetId="7">{#N/A,#N/A,FALSE,"Plan1";#N/A,#N/A,FALSE,"Plan2"}</definedName>
    <definedName name="desc" localSheetId="24">{#N/A,#N/A,FALSE,"Plan1";#N/A,#N/A,FALSE,"Plan2"}</definedName>
    <definedName name="desc" localSheetId="25">{#N/A,#N/A,FALSE,"Plan1";#N/A,#N/A,FALSE,"Plan2"}</definedName>
    <definedName name="desc" localSheetId="0">{#N/A,#N/A,FALSE,"Plan1";#N/A,#N/A,FALSE,"Plan2"}</definedName>
    <definedName name="desc" localSheetId="23">{#N/A,#N/A,FALSE,"Plan1";#N/A,#N/A,FALSE,"Plan2"}</definedName>
    <definedName name="desc" localSheetId="22" hidden="1">{#N/A,#N/A,FALSE,"Plan1";#N/A,#N/A,FALSE,"Plan2"}</definedName>
    <definedName name="desc" localSheetId="19">{#N/A,#N/A,FALSE,"Plan1";#N/A,#N/A,FALSE,"Plan2"}</definedName>
    <definedName name="desc" localSheetId="18" hidden="1">{#N/A,#N/A,FALSE,"Plan1";#N/A,#N/A,FALSE,"Plan2"}</definedName>
    <definedName name="desc">{#N/A,#N/A,FALSE,"Plan1";#N/A,#N/A,FALSE,"Plan2"}</definedName>
    <definedName name="DESCONTO" localSheetId="17">#REF!</definedName>
    <definedName name="DESCONTO" localSheetId="3">#REF!</definedName>
    <definedName name="DESCONTO" localSheetId="11">#REF!</definedName>
    <definedName name="DESCONTO" localSheetId="6">#REF!</definedName>
    <definedName name="DESCONTO" localSheetId="16">#REF!</definedName>
    <definedName name="DESCONTO" localSheetId="25">#REF!</definedName>
    <definedName name="DESCONTO" localSheetId="22">#REF!</definedName>
    <definedName name="DESCONTO" localSheetId="19">#REF!</definedName>
    <definedName name="DESCONTO" localSheetId="18">#REF!</definedName>
    <definedName name="DESCONTO">#REF!</definedName>
    <definedName name="DESCRIÇÃO_OBRA" localSheetId="17">#REF!</definedName>
    <definedName name="DESCRIÇÃO_OBRA" localSheetId="3">#REF!</definedName>
    <definedName name="DESCRIÇÃO_OBRA" localSheetId="6">#REF!</definedName>
    <definedName name="DESCRIÇÃO_OBRA" localSheetId="16">#REF!</definedName>
    <definedName name="DESCRIÇÃO_OBRA" localSheetId="25">#REF!</definedName>
    <definedName name="DESCRIÇÃO_OBRA" localSheetId="22">#REF!</definedName>
    <definedName name="DESCRIÇÃO_OBRA" localSheetId="19">#REF!</definedName>
    <definedName name="DESCRIÇÃO_OBRA" localSheetId="18">#REF!</definedName>
    <definedName name="DESCRIÇÃO_OBRA">#REF!</definedName>
    <definedName name="DespFatur" localSheetId="17">#REF!</definedName>
    <definedName name="DespFatur" localSheetId="3">#REF!</definedName>
    <definedName name="DespFatur" localSheetId="6">#REF!</definedName>
    <definedName name="DespFatur" localSheetId="16">#REF!</definedName>
    <definedName name="DespFatur" localSheetId="25">#REF!</definedName>
    <definedName name="DespFatur" localSheetId="22">#REF!</definedName>
    <definedName name="DespFatur" localSheetId="19">#REF!</definedName>
    <definedName name="DespFatur" localSheetId="18">#REF!</definedName>
    <definedName name="DespFatur">#REF!</definedName>
    <definedName name="DEZ" localSheetId="3">#REF!</definedName>
    <definedName name="DEZ" localSheetId="6">#REF!</definedName>
    <definedName name="DEZ" localSheetId="25">#REF!</definedName>
    <definedName name="DEZ">#REF!</definedName>
    <definedName name="dez17RJ" localSheetId="3">#REF!</definedName>
    <definedName name="dez17RJ" localSheetId="6">#REF!</definedName>
    <definedName name="dez17RJ" localSheetId="25">#REF!</definedName>
    <definedName name="dez17RJ">#REF!</definedName>
    <definedName name="DEZEMBRO" localSheetId="3">#REF!</definedName>
    <definedName name="DEZEMBRO" localSheetId="6">#REF!</definedName>
    <definedName name="DEZEMBRO" localSheetId="25">#REF!</definedName>
    <definedName name="DEZEMBRO">#REF!</definedName>
    <definedName name="DEZENOVE" localSheetId="3">#REF!</definedName>
    <definedName name="DEZENOVE" localSheetId="6">#REF!</definedName>
    <definedName name="DEZENOVE" localSheetId="25">#REF!</definedName>
    <definedName name="DEZENOVE">#REF!</definedName>
    <definedName name="DEZESSEIS" localSheetId="3">#REF!</definedName>
    <definedName name="DEZESSEIS" localSheetId="6">#REF!</definedName>
    <definedName name="DEZESSEIS" localSheetId="25">#REF!</definedName>
    <definedName name="DEZESSEIS">#REF!</definedName>
    <definedName name="DEZESSETE" localSheetId="3">#REF!</definedName>
    <definedName name="DEZESSETE" localSheetId="6">#REF!</definedName>
    <definedName name="DEZESSETE" localSheetId="25">#REF!</definedName>
    <definedName name="DEZESSETE">#REF!</definedName>
    <definedName name="DEZOITO" localSheetId="3">#REF!</definedName>
    <definedName name="DEZOITO" localSheetId="6">#REF!</definedName>
    <definedName name="DEZOITO" localSheetId="25">#REF!</definedName>
    <definedName name="DEZOITO">#REF!</definedName>
    <definedName name="d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20">{#N/A,#N/A,FALSE,"명세표"}</definedName>
    <definedName name="DFD" localSheetId="8">{#N/A,#N/A,FALSE,"명세표"}</definedName>
    <definedName name="DFD" localSheetId="17" hidden="1">{#N/A,#N/A,FALSE,"명세표"}</definedName>
    <definedName name="DFD" localSheetId="3">{#N/A,#N/A,FALSE,"명세표"}</definedName>
    <definedName name="DFD" localSheetId="11">{#N/A,#N/A,FALSE,"명세표"}</definedName>
    <definedName name="DFD" localSheetId="6">{#N/A,#N/A,FALSE,"명세표"}</definedName>
    <definedName name="DFD" localSheetId="5">{#N/A,#N/A,FALSE,"명세표"}</definedName>
    <definedName name="DFD" localSheetId="16" hidden="1">{#N/A,#N/A,FALSE,"명세표"}</definedName>
    <definedName name="DFD" localSheetId="15">{#N/A,#N/A,FALSE,"명세표"}</definedName>
    <definedName name="DFD" localSheetId="7">{#N/A,#N/A,FALSE,"명세표"}</definedName>
    <definedName name="DFD" localSheetId="24">{#N/A,#N/A,FALSE,"명세표"}</definedName>
    <definedName name="DFD" localSheetId="25">{#N/A,#N/A,FALSE,"명세표"}</definedName>
    <definedName name="DFD" localSheetId="0">{#N/A,#N/A,FALSE,"명세표"}</definedName>
    <definedName name="DFD" localSheetId="23">{#N/A,#N/A,FALSE,"명세표"}</definedName>
    <definedName name="DFD" localSheetId="22" hidden="1">{#N/A,#N/A,FALSE,"명세표"}</definedName>
    <definedName name="DFD" localSheetId="19">{#N/A,#N/A,FALSE,"명세표"}</definedName>
    <definedName name="DFD" localSheetId="18" hidden="1">{#N/A,#N/A,FALSE,"명세표"}</definedName>
    <definedName name="DFD">{#N/A,#N/A,FALSE,"명세표"}</definedName>
    <definedName name="dfdfty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20">{#N/A,#N/A,FALSE,"Plan1";#N/A,#N/A,FALSE,"Plan2"}</definedName>
    <definedName name="dfdjgfdfgdf" localSheetId="8">{#N/A,#N/A,FALSE,"Plan1";#N/A,#N/A,FALSE,"Plan2"}</definedName>
    <definedName name="dfdjgfdfgdf" localSheetId="17" hidden="1">{#N/A,#N/A,FALSE,"Plan1";#N/A,#N/A,FALSE,"Plan2"}</definedName>
    <definedName name="dfdjgfdfgdf" localSheetId="3">{#N/A,#N/A,FALSE,"Plan1";#N/A,#N/A,FALSE,"Plan2"}</definedName>
    <definedName name="dfdjgfdfgdf" localSheetId="11">{#N/A,#N/A,FALSE,"Plan1";#N/A,#N/A,FALSE,"Plan2"}</definedName>
    <definedName name="dfdjgfdfgdf" localSheetId="6">{#N/A,#N/A,FALSE,"Plan1";#N/A,#N/A,FALSE,"Plan2"}</definedName>
    <definedName name="dfdjgfdfgdf" localSheetId="5">{#N/A,#N/A,FALSE,"Plan1";#N/A,#N/A,FALSE,"Plan2"}</definedName>
    <definedName name="dfdjgfdfgdf" localSheetId="16" hidden="1">{#N/A,#N/A,FALSE,"Plan1";#N/A,#N/A,FALSE,"Plan2"}</definedName>
    <definedName name="dfdjgfdfgdf" localSheetId="15">{#N/A,#N/A,FALSE,"Plan1";#N/A,#N/A,FALSE,"Plan2"}</definedName>
    <definedName name="dfdjgfdfgdf" localSheetId="7">{#N/A,#N/A,FALSE,"Plan1";#N/A,#N/A,FALSE,"Plan2"}</definedName>
    <definedName name="dfdjgfdfgdf" localSheetId="24">{#N/A,#N/A,FALSE,"Plan1";#N/A,#N/A,FALSE,"Plan2"}</definedName>
    <definedName name="dfdjgfdfgdf" localSheetId="25">{#N/A,#N/A,FALSE,"Plan1";#N/A,#N/A,FALSE,"Plan2"}</definedName>
    <definedName name="dfdjgfdfgdf" localSheetId="0">{#N/A,#N/A,FALSE,"Plan1";#N/A,#N/A,FALSE,"Plan2"}</definedName>
    <definedName name="dfdjgfdfgdf" localSheetId="23">{#N/A,#N/A,FALSE,"Plan1";#N/A,#N/A,FALSE,"Plan2"}</definedName>
    <definedName name="dfdjgfdfgdf" localSheetId="22" hidden="1">{#N/A,#N/A,FALSE,"Plan1";#N/A,#N/A,FALSE,"Plan2"}</definedName>
    <definedName name="dfdjgfdfgdf" localSheetId="19">{#N/A,#N/A,FALSE,"Plan1";#N/A,#N/A,FALSE,"Plan2"}</definedName>
    <definedName name="dfdjgfdfgdf" localSheetId="18" hidden="1">{#N/A,#N/A,FALSE,"Plan1";#N/A,#N/A,FALSE,"Plan2"}</definedName>
    <definedName name="dfdjgfdfgdf">{#N/A,#N/A,FALSE,"Plan1";#N/A,#N/A,FALSE,"Plan2"}</definedName>
    <definedName name="dfdrtrr" localSheetId="20">{#N/A,#N/A,FALSE,"Plan1";#N/A,#N/A,FALSE,"Plan2"}</definedName>
    <definedName name="dfdrtrr" localSheetId="8">{#N/A,#N/A,FALSE,"Plan1";#N/A,#N/A,FALSE,"Plan2"}</definedName>
    <definedName name="dfdrtrr" localSheetId="17" hidden="1">{#N/A,#N/A,FALSE,"Plan1";#N/A,#N/A,FALSE,"Plan2"}</definedName>
    <definedName name="dfdrtrr" localSheetId="3">{#N/A,#N/A,FALSE,"Plan1";#N/A,#N/A,FALSE,"Plan2"}</definedName>
    <definedName name="dfdrtrr" localSheetId="11">{#N/A,#N/A,FALSE,"Plan1";#N/A,#N/A,FALSE,"Plan2"}</definedName>
    <definedName name="dfdrtrr" localSheetId="6">{#N/A,#N/A,FALSE,"Plan1";#N/A,#N/A,FALSE,"Plan2"}</definedName>
    <definedName name="dfdrtrr" localSheetId="5">{#N/A,#N/A,FALSE,"Plan1";#N/A,#N/A,FALSE,"Plan2"}</definedName>
    <definedName name="dfdrtrr" localSheetId="16" hidden="1">{#N/A,#N/A,FALSE,"Plan1";#N/A,#N/A,FALSE,"Plan2"}</definedName>
    <definedName name="dfdrtrr" localSheetId="15">{#N/A,#N/A,FALSE,"Plan1";#N/A,#N/A,FALSE,"Plan2"}</definedName>
    <definedName name="dfdrtrr" localSheetId="7">{#N/A,#N/A,FALSE,"Plan1";#N/A,#N/A,FALSE,"Plan2"}</definedName>
    <definedName name="dfdrtrr" localSheetId="24">{#N/A,#N/A,FALSE,"Plan1";#N/A,#N/A,FALSE,"Plan2"}</definedName>
    <definedName name="dfdrtrr" localSheetId="25">{#N/A,#N/A,FALSE,"Plan1";#N/A,#N/A,FALSE,"Plan2"}</definedName>
    <definedName name="dfdrtrr" localSheetId="0">{#N/A,#N/A,FALSE,"Plan1";#N/A,#N/A,FALSE,"Plan2"}</definedName>
    <definedName name="dfdrtrr" localSheetId="23">{#N/A,#N/A,FALSE,"Plan1";#N/A,#N/A,FALSE,"Plan2"}</definedName>
    <definedName name="dfdrtrr" localSheetId="22" hidden="1">{#N/A,#N/A,FALSE,"Plan1";#N/A,#N/A,FALSE,"Plan2"}</definedName>
    <definedName name="dfdrtrr" localSheetId="19">{#N/A,#N/A,FALSE,"Plan1";#N/A,#N/A,FALSE,"Plan2"}</definedName>
    <definedName name="dfdrtrr" localSheetId="18" hidden="1">{#N/A,#N/A,FALSE,"Plan1";#N/A,#N/A,FALSE,"Plan2"}</definedName>
    <definedName name="dfdrtrr">{#N/A,#N/A,FALSE,"Plan1";#N/A,#N/A,FALSE,"Plan2"}</definedName>
    <definedName name="DFDSG" localSheetId="20">{#N/A,#N/A,FALSE,"Plan1";#N/A,#N/A,FALSE,"Plan2"}</definedName>
    <definedName name="DFDSG" localSheetId="8">{#N/A,#N/A,FALSE,"Plan1";#N/A,#N/A,FALSE,"Plan2"}</definedName>
    <definedName name="DFDSG" localSheetId="17" hidden="1">{#N/A,#N/A,FALSE,"Plan1";#N/A,#N/A,FALSE,"Plan2"}</definedName>
    <definedName name="DFDSG" localSheetId="3">{#N/A,#N/A,FALSE,"Plan1";#N/A,#N/A,FALSE,"Plan2"}</definedName>
    <definedName name="DFDSG" localSheetId="11">{#N/A,#N/A,FALSE,"Plan1";#N/A,#N/A,FALSE,"Plan2"}</definedName>
    <definedName name="DFDSG" localSheetId="6">{#N/A,#N/A,FALSE,"Plan1";#N/A,#N/A,FALSE,"Plan2"}</definedName>
    <definedName name="DFDSG" localSheetId="5">{#N/A,#N/A,FALSE,"Plan1";#N/A,#N/A,FALSE,"Plan2"}</definedName>
    <definedName name="DFDSG" localSheetId="16" hidden="1">{#N/A,#N/A,FALSE,"Plan1";#N/A,#N/A,FALSE,"Plan2"}</definedName>
    <definedName name="DFDSG" localSheetId="15">{#N/A,#N/A,FALSE,"Plan1";#N/A,#N/A,FALSE,"Plan2"}</definedName>
    <definedName name="DFDSG" localSheetId="7">{#N/A,#N/A,FALSE,"Plan1";#N/A,#N/A,FALSE,"Plan2"}</definedName>
    <definedName name="DFDSG" localSheetId="24">{#N/A,#N/A,FALSE,"Plan1";#N/A,#N/A,FALSE,"Plan2"}</definedName>
    <definedName name="DFDSG" localSheetId="25">{#N/A,#N/A,FALSE,"Plan1";#N/A,#N/A,FALSE,"Plan2"}</definedName>
    <definedName name="DFDSG" localSheetId="0">{#N/A,#N/A,FALSE,"Plan1";#N/A,#N/A,FALSE,"Plan2"}</definedName>
    <definedName name="DFDSG" localSheetId="23">{#N/A,#N/A,FALSE,"Plan1";#N/A,#N/A,FALSE,"Plan2"}</definedName>
    <definedName name="DFDSG" localSheetId="22" hidden="1">{#N/A,#N/A,FALSE,"Plan1";#N/A,#N/A,FALSE,"Plan2"}</definedName>
    <definedName name="DFDSG" localSheetId="19">{#N/A,#N/A,FALSE,"Plan1";#N/A,#N/A,FALSE,"Plan2"}</definedName>
    <definedName name="DFDSG" localSheetId="18" hidden="1">{#N/A,#N/A,FALSE,"Plan1";#N/A,#N/A,FALSE,"Plan2"}</definedName>
    <definedName name="DFDSG">{#N/A,#N/A,FALSE,"Plan1";#N/A,#N/A,FALSE,"Plan2"}</definedName>
    <definedName name="dfer" localSheetId="20">{#N/A,#N/A,FALSE,"Plan1";#N/A,#N/A,FALSE,"Plan2"}</definedName>
    <definedName name="dfer" localSheetId="8">{#N/A,#N/A,FALSE,"Plan1";#N/A,#N/A,FALSE,"Plan2"}</definedName>
    <definedName name="dfer" localSheetId="17" hidden="1">{#N/A,#N/A,FALSE,"Plan1";#N/A,#N/A,FALSE,"Plan2"}</definedName>
    <definedName name="dfer" localSheetId="3">{#N/A,#N/A,FALSE,"Plan1";#N/A,#N/A,FALSE,"Plan2"}</definedName>
    <definedName name="dfer" localSheetId="11">{#N/A,#N/A,FALSE,"Plan1";#N/A,#N/A,FALSE,"Plan2"}</definedName>
    <definedName name="dfer" localSheetId="6">{#N/A,#N/A,FALSE,"Plan1";#N/A,#N/A,FALSE,"Plan2"}</definedName>
    <definedName name="dfer" localSheetId="5">{#N/A,#N/A,FALSE,"Plan1";#N/A,#N/A,FALSE,"Plan2"}</definedName>
    <definedName name="dfer" localSheetId="16" hidden="1">{#N/A,#N/A,FALSE,"Plan1";#N/A,#N/A,FALSE,"Plan2"}</definedName>
    <definedName name="dfer" localSheetId="15">{#N/A,#N/A,FALSE,"Plan1";#N/A,#N/A,FALSE,"Plan2"}</definedName>
    <definedName name="dfer" localSheetId="7">{#N/A,#N/A,FALSE,"Plan1";#N/A,#N/A,FALSE,"Plan2"}</definedName>
    <definedName name="dfer" localSheetId="24">{#N/A,#N/A,FALSE,"Plan1";#N/A,#N/A,FALSE,"Plan2"}</definedName>
    <definedName name="dfer" localSheetId="25">{#N/A,#N/A,FALSE,"Plan1";#N/A,#N/A,FALSE,"Plan2"}</definedName>
    <definedName name="dfer" localSheetId="0">{#N/A,#N/A,FALSE,"Plan1";#N/A,#N/A,FALSE,"Plan2"}</definedName>
    <definedName name="dfer" localSheetId="23">{#N/A,#N/A,FALSE,"Plan1";#N/A,#N/A,FALSE,"Plan2"}</definedName>
    <definedName name="dfer" localSheetId="22" hidden="1">{#N/A,#N/A,FALSE,"Plan1";#N/A,#N/A,FALSE,"Plan2"}</definedName>
    <definedName name="dfer" localSheetId="19">{#N/A,#N/A,FALSE,"Plan1";#N/A,#N/A,FALSE,"Plan2"}</definedName>
    <definedName name="dfer" localSheetId="18" hidden="1">{#N/A,#N/A,FALSE,"Plan1";#N/A,#N/A,FALSE,"Plan2"}</definedName>
    <definedName name="dfer">{#N/A,#N/A,FALSE,"Plan1";#N/A,#N/A,FALSE,"Plan2"}</definedName>
    <definedName name="dffbty" localSheetId="20">{#N/A,#N/A,FALSE,"Plan1";#N/A,#N/A,FALSE,"Plan2"}</definedName>
    <definedName name="dffbty" localSheetId="8">{#N/A,#N/A,FALSE,"Plan1";#N/A,#N/A,FALSE,"Plan2"}</definedName>
    <definedName name="dffbty" localSheetId="17" hidden="1">{#N/A,#N/A,FALSE,"Plan1";#N/A,#N/A,FALSE,"Plan2"}</definedName>
    <definedName name="dffbty" localSheetId="3">{#N/A,#N/A,FALSE,"Plan1";#N/A,#N/A,FALSE,"Plan2"}</definedName>
    <definedName name="dffbty" localSheetId="11">{#N/A,#N/A,FALSE,"Plan1";#N/A,#N/A,FALSE,"Plan2"}</definedName>
    <definedName name="dffbty" localSheetId="6">{#N/A,#N/A,FALSE,"Plan1";#N/A,#N/A,FALSE,"Plan2"}</definedName>
    <definedName name="dffbty" localSheetId="5">{#N/A,#N/A,FALSE,"Plan1";#N/A,#N/A,FALSE,"Plan2"}</definedName>
    <definedName name="dffbty" localSheetId="16" hidden="1">{#N/A,#N/A,FALSE,"Plan1";#N/A,#N/A,FALSE,"Plan2"}</definedName>
    <definedName name="dffbty" localSheetId="15">{#N/A,#N/A,FALSE,"Plan1";#N/A,#N/A,FALSE,"Plan2"}</definedName>
    <definedName name="dffbty" localSheetId="7">{#N/A,#N/A,FALSE,"Plan1";#N/A,#N/A,FALSE,"Plan2"}</definedName>
    <definedName name="dffbty" localSheetId="24">{#N/A,#N/A,FALSE,"Plan1";#N/A,#N/A,FALSE,"Plan2"}</definedName>
    <definedName name="dffbty" localSheetId="25">{#N/A,#N/A,FALSE,"Plan1";#N/A,#N/A,FALSE,"Plan2"}</definedName>
    <definedName name="dffbty" localSheetId="0">{#N/A,#N/A,FALSE,"Plan1";#N/A,#N/A,FALSE,"Plan2"}</definedName>
    <definedName name="dffbty" localSheetId="23">{#N/A,#N/A,FALSE,"Plan1";#N/A,#N/A,FALSE,"Plan2"}</definedName>
    <definedName name="dffbty" localSheetId="22" hidden="1">{#N/A,#N/A,FALSE,"Plan1";#N/A,#N/A,FALSE,"Plan2"}</definedName>
    <definedName name="dffbty" localSheetId="19">{#N/A,#N/A,FALSE,"Plan1";#N/A,#N/A,FALSE,"Plan2"}</definedName>
    <definedName name="dffbty" localSheetId="18" hidden="1">{#N/A,#N/A,FALSE,"Plan1";#N/A,#N/A,FALSE,"Plan2"}</definedName>
    <definedName name="dffbty">{#N/A,#N/A,FALSE,"Plan1";#N/A,#N/A,FALSE,"Plan2"}</definedName>
    <definedName name="dffgk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20">{#N/A,#N/A,FALSE,"Plan1";#N/A,#N/A,FALSE,"Plan2"}</definedName>
    <definedName name="dffhg" localSheetId="8">{#N/A,#N/A,FALSE,"Plan1";#N/A,#N/A,FALSE,"Plan2"}</definedName>
    <definedName name="dffhg" localSheetId="17" hidden="1">{#N/A,#N/A,FALSE,"Plan1";#N/A,#N/A,FALSE,"Plan2"}</definedName>
    <definedName name="dffhg" localSheetId="3">{#N/A,#N/A,FALSE,"Plan1";#N/A,#N/A,FALSE,"Plan2"}</definedName>
    <definedName name="dffhg" localSheetId="11">{#N/A,#N/A,FALSE,"Plan1";#N/A,#N/A,FALSE,"Plan2"}</definedName>
    <definedName name="dffhg" localSheetId="6">{#N/A,#N/A,FALSE,"Plan1";#N/A,#N/A,FALSE,"Plan2"}</definedName>
    <definedName name="dffhg" localSheetId="5">{#N/A,#N/A,FALSE,"Plan1";#N/A,#N/A,FALSE,"Plan2"}</definedName>
    <definedName name="dffhg" localSheetId="16" hidden="1">{#N/A,#N/A,FALSE,"Plan1";#N/A,#N/A,FALSE,"Plan2"}</definedName>
    <definedName name="dffhg" localSheetId="15">{#N/A,#N/A,FALSE,"Plan1";#N/A,#N/A,FALSE,"Plan2"}</definedName>
    <definedName name="dffhg" localSheetId="7">{#N/A,#N/A,FALSE,"Plan1";#N/A,#N/A,FALSE,"Plan2"}</definedName>
    <definedName name="dffhg" localSheetId="24">{#N/A,#N/A,FALSE,"Plan1";#N/A,#N/A,FALSE,"Plan2"}</definedName>
    <definedName name="dffhg" localSheetId="25">{#N/A,#N/A,FALSE,"Plan1";#N/A,#N/A,FALSE,"Plan2"}</definedName>
    <definedName name="dffhg" localSheetId="0">{#N/A,#N/A,FALSE,"Plan1";#N/A,#N/A,FALSE,"Plan2"}</definedName>
    <definedName name="dffhg" localSheetId="23">{#N/A,#N/A,FALSE,"Plan1";#N/A,#N/A,FALSE,"Plan2"}</definedName>
    <definedName name="dffhg" localSheetId="22" hidden="1">{#N/A,#N/A,FALSE,"Plan1";#N/A,#N/A,FALSE,"Plan2"}</definedName>
    <definedName name="dffhg" localSheetId="19">{#N/A,#N/A,FALSE,"Plan1";#N/A,#N/A,FALSE,"Plan2"}</definedName>
    <definedName name="dffhg" localSheetId="18" hidden="1">{#N/A,#N/A,FALSE,"Plan1";#N/A,#N/A,FALSE,"Plan2"}</definedName>
    <definedName name="dffhg">{#N/A,#N/A,FALSE,"Plan1";#N/A,#N/A,FALSE,"Plan2"}</definedName>
    <definedName name="dfg" localSheetId="20">{#N/A,#N/A,FALSE,"Plan1";#N/A,#N/A,FALSE,"Plan2"}</definedName>
    <definedName name="dfg" localSheetId="8">{#N/A,#N/A,FALSE,"Plan1";#N/A,#N/A,FALSE,"Plan2"}</definedName>
    <definedName name="dfg" localSheetId="17" hidden="1">{#N/A,#N/A,FALSE,"Plan1";#N/A,#N/A,FALSE,"Plan2"}</definedName>
    <definedName name="dfg" localSheetId="3">{#N/A,#N/A,FALSE,"Plan1";#N/A,#N/A,FALSE,"Plan2"}</definedName>
    <definedName name="dfg" localSheetId="11">{#N/A,#N/A,FALSE,"Plan1";#N/A,#N/A,FALSE,"Plan2"}</definedName>
    <definedName name="dfg" localSheetId="6">{#N/A,#N/A,FALSE,"Plan1";#N/A,#N/A,FALSE,"Plan2"}</definedName>
    <definedName name="dfg" localSheetId="5">{#N/A,#N/A,FALSE,"Plan1";#N/A,#N/A,FALSE,"Plan2"}</definedName>
    <definedName name="dfg" localSheetId="16" hidden="1">{#N/A,#N/A,FALSE,"Plan1";#N/A,#N/A,FALSE,"Plan2"}</definedName>
    <definedName name="dfg" localSheetId="15">{#N/A,#N/A,FALSE,"Plan1";#N/A,#N/A,FALSE,"Plan2"}</definedName>
    <definedName name="dfg" localSheetId="7">{#N/A,#N/A,FALSE,"Plan1";#N/A,#N/A,FALSE,"Plan2"}</definedName>
    <definedName name="dfg" localSheetId="24">{#N/A,#N/A,FALSE,"Plan1";#N/A,#N/A,FALSE,"Plan2"}</definedName>
    <definedName name="dfg" localSheetId="25">{#N/A,#N/A,FALSE,"Plan1";#N/A,#N/A,FALSE,"Plan2"}</definedName>
    <definedName name="dfg" localSheetId="0">{#N/A,#N/A,FALSE,"Plan1";#N/A,#N/A,FALSE,"Plan2"}</definedName>
    <definedName name="dfg" localSheetId="23">{#N/A,#N/A,FALSE,"Plan1";#N/A,#N/A,FALSE,"Plan2"}</definedName>
    <definedName name="dfg" localSheetId="22" hidden="1">{#N/A,#N/A,FALSE,"Plan1";#N/A,#N/A,FALSE,"Plan2"}</definedName>
    <definedName name="dfg" localSheetId="19">{#N/A,#N/A,FALSE,"Plan1";#N/A,#N/A,FALSE,"Plan2"}</definedName>
    <definedName name="dfg" localSheetId="18" hidden="1">{#N/A,#N/A,FALSE,"Plan1";#N/A,#N/A,FALSE,"Plan2"}</definedName>
    <definedName name="dfg">{#N/A,#N/A,FALSE,"Plan1";#N/A,#N/A,FALSE,"Plan2"}</definedName>
    <definedName name="dfgdf" localSheetId="20">{#N/A,#N/A,FALSE,"Plan1";#N/A,#N/A,FALSE,"Plan2"}</definedName>
    <definedName name="dfgdf" localSheetId="8">{#N/A,#N/A,FALSE,"Plan1";#N/A,#N/A,FALSE,"Plan2"}</definedName>
    <definedName name="dfgdf" localSheetId="17" hidden="1">{#N/A,#N/A,FALSE,"Plan1";#N/A,#N/A,FALSE,"Plan2"}</definedName>
    <definedName name="dfgdf" localSheetId="3">{#N/A,#N/A,FALSE,"Plan1";#N/A,#N/A,FALSE,"Plan2"}</definedName>
    <definedName name="dfgdf" localSheetId="11">{#N/A,#N/A,FALSE,"Plan1";#N/A,#N/A,FALSE,"Plan2"}</definedName>
    <definedName name="dfgdf" localSheetId="6">{#N/A,#N/A,FALSE,"Plan1";#N/A,#N/A,FALSE,"Plan2"}</definedName>
    <definedName name="dfgdf" localSheetId="5">{#N/A,#N/A,FALSE,"Plan1";#N/A,#N/A,FALSE,"Plan2"}</definedName>
    <definedName name="dfgdf" localSheetId="16" hidden="1">{#N/A,#N/A,FALSE,"Plan1";#N/A,#N/A,FALSE,"Plan2"}</definedName>
    <definedName name="dfgdf" localSheetId="15">{#N/A,#N/A,FALSE,"Plan1";#N/A,#N/A,FALSE,"Plan2"}</definedName>
    <definedName name="dfgdf" localSheetId="7">{#N/A,#N/A,FALSE,"Plan1";#N/A,#N/A,FALSE,"Plan2"}</definedName>
    <definedName name="dfgdf" localSheetId="24">{#N/A,#N/A,FALSE,"Plan1";#N/A,#N/A,FALSE,"Plan2"}</definedName>
    <definedName name="dfgdf" localSheetId="25">{#N/A,#N/A,FALSE,"Plan1";#N/A,#N/A,FALSE,"Plan2"}</definedName>
    <definedName name="dfgdf" localSheetId="0">{#N/A,#N/A,FALSE,"Plan1";#N/A,#N/A,FALSE,"Plan2"}</definedName>
    <definedName name="dfgdf" localSheetId="23">{#N/A,#N/A,FALSE,"Plan1";#N/A,#N/A,FALSE,"Plan2"}</definedName>
    <definedName name="dfgdf" localSheetId="22" hidden="1">{#N/A,#N/A,FALSE,"Plan1";#N/A,#N/A,FALSE,"Plan2"}</definedName>
    <definedName name="dfgdf" localSheetId="19">{#N/A,#N/A,FALSE,"Plan1";#N/A,#N/A,FALSE,"Plan2"}</definedName>
    <definedName name="dfgdf" localSheetId="18" hidden="1">{#N/A,#N/A,FALSE,"Plan1";#N/A,#N/A,FALSE,"Plan2"}</definedName>
    <definedName name="dfgdf">{#N/A,#N/A,FALSE,"Plan1";#N/A,#N/A,FALSE,"Plan2"}</definedName>
    <definedName name="dfgdytygr" localSheetId="20">{#N/A,#N/A,FALSE,"Plan1";#N/A,#N/A,FALSE,"Plan2"}</definedName>
    <definedName name="dfgdytygr" localSheetId="8">{#N/A,#N/A,FALSE,"Plan1";#N/A,#N/A,FALSE,"Plan2"}</definedName>
    <definedName name="dfgdytygr" localSheetId="17" hidden="1">{#N/A,#N/A,FALSE,"Plan1";#N/A,#N/A,FALSE,"Plan2"}</definedName>
    <definedName name="dfgdytygr" localSheetId="3">{#N/A,#N/A,FALSE,"Plan1";#N/A,#N/A,FALSE,"Plan2"}</definedName>
    <definedName name="dfgdytygr" localSheetId="11">{#N/A,#N/A,FALSE,"Plan1";#N/A,#N/A,FALSE,"Plan2"}</definedName>
    <definedName name="dfgdytygr" localSheetId="6">{#N/A,#N/A,FALSE,"Plan1";#N/A,#N/A,FALSE,"Plan2"}</definedName>
    <definedName name="dfgdytygr" localSheetId="5">{#N/A,#N/A,FALSE,"Plan1";#N/A,#N/A,FALSE,"Plan2"}</definedName>
    <definedName name="dfgdytygr" localSheetId="16" hidden="1">{#N/A,#N/A,FALSE,"Plan1";#N/A,#N/A,FALSE,"Plan2"}</definedName>
    <definedName name="dfgdytygr" localSheetId="15">{#N/A,#N/A,FALSE,"Plan1";#N/A,#N/A,FALSE,"Plan2"}</definedName>
    <definedName name="dfgdytygr" localSheetId="7">{#N/A,#N/A,FALSE,"Plan1";#N/A,#N/A,FALSE,"Plan2"}</definedName>
    <definedName name="dfgdytygr" localSheetId="24">{#N/A,#N/A,FALSE,"Plan1";#N/A,#N/A,FALSE,"Plan2"}</definedName>
    <definedName name="dfgdytygr" localSheetId="25">{#N/A,#N/A,FALSE,"Plan1";#N/A,#N/A,FALSE,"Plan2"}</definedName>
    <definedName name="dfgdytygr" localSheetId="0">{#N/A,#N/A,FALSE,"Plan1";#N/A,#N/A,FALSE,"Plan2"}</definedName>
    <definedName name="dfgdytygr" localSheetId="23">{#N/A,#N/A,FALSE,"Plan1";#N/A,#N/A,FALSE,"Plan2"}</definedName>
    <definedName name="dfgdytygr" localSheetId="22" hidden="1">{#N/A,#N/A,FALSE,"Plan1";#N/A,#N/A,FALSE,"Plan2"}</definedName>
    <definedName name="dfgdytygr" localSheetId="19">{#N/A,#N/A,FALSE,"Plan1";#N/A,#N/A,FALSE,"Plan2"}</definedName>
    <definedName name="dfgdytygr" localSheetId="18" hidden="1">{#N/A,#N/A,FALSE,"Plan1";#N/A,#N/A,FALSE,"Plan2"}</definedName>
    <definedName name="dfgdytygr">{#N/A,#N/A,FALSE,"Plan1";#N/A,#N/A,FALSE,"Plan2"}</definedName>
    <definedName name="dfgftrrdt5" localSheetId="20">{#N/A,#N/A,FALSE,"Plan1";#N/A,#N/A,FALSE,"Plan2"}</definedName>
    <definedName name="dfgftrrdt5" localSheetId="8">{#N/A,#N/A,FALSE,"Plan1";#N/A,#N/A,FALSE,"Plan2"}</definedName>
    <definedName name="dfgftrrdt5" localSheetId="17" hidden="1">{#N/A,#N/A,FALSE,"Plan1";#N/A,#N/A,FALSE,"Plan2"}</definedName>
    <definedName name="dfgftrrdt5" localSheetId="3">{#N/A,#N/A,FALSE,"Plan1";#N/A,#N/A,FALSE,"Plan2"}</definedName>
    <definedName name="dfgftrrdt5" localSheetId="11">{#N/A,#N/A,FALSE,"Plan1";#N/A,#N/A,FALSE,"Plan2"}</definedName>
    <definedName name="dfgftrrdt5" localSheetId="6">{#N/A,#N/A,FALSE,"Plan1";#N/A,#N/A,FALSE,"Plan2"}</definedName>
    <definedName name="dfgftrrdt5" localSheetId="5">{#N/A,#N/A,FALSE,"Plan1";#N/A,#N/A,FALSE,"Plan2"}</definedName>
    <definedName name="dfgftrrdt5" localSheetId="16" hidden="1">{#N/A,#N/A,FALSE,"Plan1";#N/A,#N/A,FALSE,"Plan2"}</definedName>
    <definedName name="dfgftrrdt5" localSheetId="15">{#N/A,#N/A,FALSE,"Plan1";#N/A,#N/A,FALSE,"Plan2"}</definedName>
    <definedName name="dfgftrrdt5" localSheetId="7">{#N/A,#N/A,FALSE,"Plan1";#N/A,#N/A,FALSE,"Plan2"}</definedName>
    <definedName name="dfgftrrdt5" localSheetId="24">{#N/A,#N/A,FALSE,"Plan1";#N/A,#N/A,FALSE,"Plan2"}</definedName>
    <definedName name="dfgftrrdt5" localSheetId="25">{#N/A,#N/A,FALSE,"Plan1";#N/A,#N/A,FALSE,"Plan2"}</definedName>
    <definedName name="dfgftrrdt5" localSheetId="0">{#N/A,#N/A,FALSE,"Plan1";#N/A,#N/A,FALSE,"Plan2"}</definedName>
    <definedName name="dfgftrrdt5" localSheetId="23">{#N/A,#N/A,FALSE,"Plan1";#N/A,#N/A,FALSE,"Plan2"}</definedName>
    <definedName name="dfgftrrdt5" localSheetId="22" hidden="1">{#N/A,#N/A,FALSE,"Plan1";#N/A,#N/A,FALSE,"Plan2"}</definedName>
    <definedName name="dfgftrrdt5" localSheetId="19">{#N/A,#N/A,FALSE,"Plan1";#N/A,#N/A,FALSE,"Plan2"}</definedName>
    <definedName name="dfgftrrdt5" localSheetId="18" hidden="1">{#N/A,#N/A,FALSE,"Plan1";#N/A,#N/A,FALSE,"Plan2"}</definedName>
    <definedName name="dfgftrrdt5">{#N/A,#N/A,FALSE,"Plan1";#N/A,#N/A,FALSE,"Plan2"}</definedName>
    <definedName name="dfgh" localSheetId="17">#REF!</definedName>
    <definedName name="dfgh" localSheetId="3">#REF!</definedName>
    <definedName name="dfgh" localSheetId="6">#REF!</definedName>
    <definedName name="dfgh" localSheetId="16">#REF!</definedName>
    <definedName name="dfgh" localSheetId="15">#REF!</definedName>
    <definedName name="dfgh" localSheetId="25">#REF!</definedName>
    <definedName name="dfgh" localSheetId="22">#REF!</definedName>
    <definedName name="dfgh" localSheetId="19">#REF!</definedName>
    <definedName name="dfgh" localSheetId="18">#REF!</definedName>
    <definedName name="dfgh">#REF!</definedName>
    <definedName name="dfghjfhsg" localSheetId="20">{#N/A,#N/A,FALSE,"Plan1";#N/A,#N/A,FALSE,"Plan2"}</definedName>
    <definedName name="dfghjfhsg" localSheetId="8">{#N/A,#N/A,FALSE,"Plan1";#N/A,#N/A,FALSE,"Plan2"}</definedName>
    <definedName name="dfghjfhsg" localSheetId="17" hidden="1">{#N/A,#N/A,FALSE,"Plan1";#N/A,#N/A,FALSE,"Plan2"}</definedName>
    <definedName name="dfghjfhsg" localSheetId="3">{#N/A,#N/A,FALSE,"Plan1";#N/A,#N/A,FALSE,"Plan2"}</definedName>
    <definedName name="dfghjfhsg" localSheetId="11">{#N/A,#N/A,FALSE,"Plan1";#N/A,#N/A,FALSE,"Plan2"}</definedName>
    <definedName name="dfghjfhsg" localSheetId="6">{#N/A,#N/A,FALSE,"Plan1";#N/A,#N/A,FALSE,"Plan2"}</definedName>
    <definedName name="dfghjfhsg" localSheetId="5">{#N/A,#N/A,FALSE,"Plan1";#N/A,#N/A,FALSE,"Plan2"}</definedName>
    <definedName name="dfghjfhsg" localSheetId="16" hidden="1">{#N/A,#N/A,FALSE,"Plan1";#N/A,#N/A,FALSE,"Plan2"}</definedName>
    <definedName name="dfghjfhsg" localSheetId="15">{#N/A,#N/A,FALSE,"Plan1";#N/A,#N/A,FALSE,"Plan2"}</definedName>
    <definedName name="dfghjfhsg" localSheetId="7">{#N/A,#N/A,FALSE,"Plan1";#N/A,#N/A,FALSE,"Plan2"}</definedName>
    <definedName name="dfghjfhsg" localSheetId="24">{#N/A,#N/A,FALSE,"Plan1";#N/A,#N/A,FALSE,"Plan2"}</definedName>
    <definedName name="dfghjfhsg" localSheetId="25">{#N/A,#N/A,FALSE,"Plan1";#N/A,#N/A,FALSE,"Plan2"}</definedName>
    <definedName name="dfghjfhsg" localSheetId="0">{#N/A,#N/A,FALSE,"Plan1";#N/A,#N/A,FALSE,"Plan2"}</definedName>
    <definedName name="dfghjfhsg" localSheetId="23">{#N/A,#N/A,FALSE,"Plan1";#N/A,#N/A,FALSE,"Plan2"}</definedName>
    <definedName name="dfghjfhsg" localSheetId="22" hidden="1">{#N/A,#N/A,FALSE,"Plan1";#N/A,#N/A,FALSE,"Plan2"}</definedName>
    <definedName name="dfghjfhsg" localSheetId="19">{#N/A,#N/A,FALSE,"Plan1";#N/A,#N/A,FALSE,"Plan2"}</definedName>
    <definedName name="dfghjfhsg" localSheetId="18" hidden="1">{#N/A,#N/A,FALSE,"Plan1";#N/A,#N/A,FALSE,"Plan2"}</definedName>
    <definedName name="dfghjfhsg">{#N/A,#N/A,FALSE,"Plan1";#N/A,#N/A,FALSE,"Plan2"}</definedName>
    <definedName name="dfgj" localSheetId="20">{#N/A,#N/A,FALSE,"Plan1";#N/A,#N/A,FALSE,"Plan2"}</definedName>
    <definedName name="dfgj" localSheetId="8">{#N/A,#N/A,FALSE,"Plan1";#N/A,#N/A,FALSE,"Plan2"}</definedName>
    <definedName name="dfgj" localSheetId="17" hidden="1">{#N/A,#N/A,FALSE,"Plan1";#N/A,#N/A,FALSE,"Plan2"}</definedName>
    <definedName name="dfgj" localSheetId="3">{#N/A,#N/A,FALSE,"Plan1";#N/A,#N/A,FALSE,"Plan2"}</definedName>
    <definedName name="dfgj" localSheetId="11">{#N/A,#N/A,FALSE,"Plan1";#N/A,#N/A,FALSE,"Plan2"}</definedName>
    <definedName name="dfgj" localSheetId="6">{#N/A,#N/A,FALSE,"Plan1";#N/A,#N/A,FALSE,"Plan2"}</definedName>
    <definedName name="dfgj" localSheetId="5">{#N/A,#N/A,FALSE,"Plan1";#N/A,#N/A,FALSE,"Plan2"}</definedName>
    <definedName name="dfgj" localSheetId="16" hidden="1">{#N/A,#N/A,FALSE,"Plan1";#N/A,#N/A,FALSE,"Plan2"}</definedName>
    <definedName name="dfgj" localSheetId="15">{#N/A,#N/A,FALSE,"Plan1";#N/A,#N/A,FALSE,"Plan2"}</definedName>
    <definedName name="dfgj" localSheetId="7">{#N/A,#N/A,FALSE,"Plan1";#N/A,#N/A,FALSE,"Plan2"}</definedName>
    <definedName name="dfgj" localSheetId="24">{#N/A,#N/A,FALSE,"Plan1";#N/A,#N/A,FALSE,"Plan2"}</definedName>
    <definedName name="dfgj" localSheetId="25">{#N/A,#N/A,FALSE,"Plan1";#N/A,#N/A,FALSE,"Plan2"}</definedName>
    <definedName name="dfgj" localSheetId="0">{#N/A,#N/A,FALSE,"Plan1";#N/A,#N/A,FALSE,"Plan2"}</definedName>
    <definedName name="dfgj" localSheetId="23">{#N/A,#N/A,FALSE,"Plan1";#N/A,#N/A,FALSE,"Plan2"}</definedName>
    <definedName name="dfgj" localSheetId="22" hidden="1">{#N/A,#N/A,FALSE,"Plan1";#N/A,#N/A,FALSE,"Plan2"}</definedName>
    <definedName name="dfgj" localSheetId="19">{#N/A,#N/A,FALSE,"Plan1";#N/A,#N/A,FALSE,"Plan2"}</definedName>
    <definedName name="dfgj" localSheetId="18" hidden="1">{#N/A,#N/A,FALSE,"Plan1";#N/A,#N/A,FALSE,"Plan2"}</definedName>
    <definedName name="dfgj">{#N/A,#N/A,FALSE,"Plan1";#N/A,#N/A,FALSE,"Plan2"}</definedName>
    <definedName name="dfgjfttyd" localSheetId="20">{#N/A,#N/A,FALSE,"Plan1";#N/A,#N/A,FALSE,"Plan2"}</definedName>
    <definedName name="dfgjfttyd" localSheetId="8">{#N/A,#N/A,FALSE,"Plan1";#N/A,#N/A,FALSE,"Plan2"}</definedName>
    <definedName name="dfgjfttyd" localSheetId="17" hidden="1">{#N/A,#N/A,FALSE,"Plan1";#N/A,#N/A,FALSE,"Plan2"}</definedName>
    <definedName name="dfgjfttyd" localSheetId="3">{#N/A,#N/A,FALSE,"Plan1";#N/A,#N/A,FALSE,"Plan2"}</definedName>
    <definedName name="dfgjfttyd" localSheetId="11">{#N/A,#N/A,FALSE,"Plan1";#N/A,#N/A,FALSE,"Plan2"}</definedName>
    <definedName name="dfgjfttyd" localSheetId="6">{#N/A,#N/A,FALSE,"Plan1";#N/A,#N/A,FALSE,"Plan2"}</definedName>
    <definedName name="dfgjfttyd" localSheetId="5">{#N/A,#N/A,FALSE,"Plan1";#N/A,#N/A,FALSE,"Plan2"}</definedName>
    <definedName name="dfgjfttyd" localSheetId="16" hidden="1">{#N/A,#N/A,FALSE,"Plan1";#N/A,#N/A,FALSE,"Plan2"}</definedName>
    <definedName name="dfgjfttyd" localSheetId="15">{#N/A,#N/A,FALSE,"Plan1";#N/A,#N/A,FALSE,"Plan2"}</definedName>
    <definedName name="dfgjfttyd" localSheetId="7">{#N/A,#N/A,FALSE,"Plan1";#N/A,#N/A,FALSE,"Plan2"}</definedName>
    <definedName name="dfgjfttyd" localSheetId="24">{#N/A,#N/A,FALSE,"Plan1";#N/A,#N/A,FALSE,"Plan2"}</definedName>
    <definedName name="dfgjfttyd" localSheetId="25">{#N/A,#N/A,FALSE,"Plan1";#N/A,#N/A,FALSE,"Plan2"}</definedName>
    <definedName name="dfgjfttyd" localSheetId="0">{#N/A,#N/A,FALSE,"Plan1";#N/A,#N/A,FALSE,"Plan2"}</definedName>
    <definedName name="dfgjfttyd" localSheetId="23">{#N/A,#N/A,FALSE,"Plan1";#N/A,#N/A,FALSE,"Plan2"}</definedName>
    <definedName name="dfgjfttyd" localSheetId="22" hidden="1">{#N/A,#N/A,FALSE,"Plan1";#N/A,#N/A,FALSE,"Plan2"}</definedName>
    <definedName name="dfgjfttyd" localSheetId="19">{#N/A,#N/A,FALSE,"Plan1";#N/A,#N/A,FALSE,"Plan2"}</definedName>
    <definedName name="dfgjfttyd" localSheetId="18" hidden="1">{#N/A,#N/A,FALSE,"Plan1";#N/A,#N/A,FALSE,"Plan2"}</definedName>
    <definedName name="dfgjfttyd">{#N/A,#N/A,FALSE,"Plan1";#N/A,#N/A,FALSE,"Plan2"}</definedName>
    <definedName name="dfgjjtdrtg" localSheetId="20">{#N/A,#N/A,FALSE,"Plan1";#N/A,#N/A,FALSE,"Plan2"}</definedName>
    <definedName name="dfgjjtdrtg" localSheetId="8">{#N/A,#N/A,FALSE,"Plan1";#N/A,#N/A,FALSE,"Plan2"}</definedName>
    <definedName name="dfgjjtdrtg" localSheetId="17" hidden="1">{#N/A,#N/A,FALSE,"Plan1";#N/A,#N/A,FALSE,"Plan2"}</definedName>
    <definedName name="dfgjjtdrtg" localSheetId="3">{#N/A,#N/A,FALSE,"Plan1";#N/A,#N/A,FALSE,"Plan2"}</definedName>
    <definedName name="dfgjjtdrtg" localSheetId="11">{#N/A,#N/A,FALSE,"Plan1";#N/A,#N/A,FALSE,"Plan2"}</definedName>
    <definedName name="dfgjjtdrtg" localSheetId="6">{#N/A,#N/A,FALSE,"Plan1";#N/A,#N/A,FALSE,"Plan2"}</definedName>
    <definedName name="dfgjjtdrtg" localSheetId="5">{#N/A,#N/A,FALSE,"Plan1";#N/A,#N/A,FALSE,"Plan2"}</definedName>
    <definedName name="dfgjjtdrtg" localSheetId="16" hidden="1">{#N/A,#N/A,FALSE,"Plan1";#N/A,#N/A,FALSE,"Plan2"}</definedName>
    <definedName name="dfgjjtdrtg" localSheetId="15">{#N/A,#N/A,FALSE,"Plan1";#N/A,#N/A,FALSE,"Plan2"}</definedName>
    <definedName name="dfgjjtdrtg" localSheetId="7">{#N/A,#N/A,FALSE,"Plan1";#N/A,#N/A,FALSE,"Plan2"}</definedName>
    <definedName name="dfgjjtdrtg" localSheetId="24">{#N/A,#N/A,FALSE,"Plan1";#N/A,#N/A,FALSE,"Plan2"}</definedName>
    <definedName name="dfgjjtdrtg" localSheetId="25">{#N/A,#N/A,FALSE,"Plan1";#N/A,#N/A,FALSE,"Plan2"}</definedName>
    <definedName name="dfgjjtdrtg" localSheetId="0">{#N/A,#N/A,FALSE,"Plan1";#N/A,#N/A,FALSE,"Plan2"}</definedName>
    <definedName name="dfgjjtdrtg" localSheetId="23">{#N/A,#N/A,FALSE,"Plan1";#N/A,#N/A,FALSE,"Plan2"}</definedName>
    <definedName name="dfgjjtdrtg" localSheetId="22" hidden="1">{#N/A,#N/A,FALSE,"Plan1";#N/A,#N/A,FALSE,"Plan2"}</definedName>
    <definedName name="dfgjjtdrtg" localSheetId="19">{#N/A,#N/A,FALSE,"Plan1";#N/A,#N/A,FALSE,"Plan2"}</definedName>
    <definedName name="dfgjjtdrtg" localSheetId="18" hidden="1">{#N/A,#N/A,FALSE,"Plan1";#N/A,#N/A,FALSE,"Plan2"}</definedName>
    <definedName name="dfgjjtdrtg">{#N/A,#N/A,FALSE,"Plan1";#N/A,#N/A,FALSE,"Plan2"}</definedName>
    <definedName name="dfgt" localSheetId="20">{#N/A,#N/A,FALSE,"Plan1";#N/A,#N/A,FALSE,"Plan2"}</definedName>
    <definedName name="dfgt" localSheetId="8">{#N/A,#N/A,FALSE,"Plan1";#N/A,#N/A,FALSE,"Plan2"}</definedName>
    <definedName name="dfgt" localSheetId="17" hidden="1">{#N/A,#N/A,FALSE,"Plan1";#N/A,#N/A,FALSE,"Plan2"}</definedName>
    <definedName name="dfgt" localSheetId="3">{#N/A,#N/A,FALSE,"Plan1";#N/A,#N/A,FALSE,"Plan2"}</definedName>
    <definedName name="dfgt" localSheetId="11">{#N/A,#N/A,FALSE,"Plan1";#N/A,#N/A,FALSE,"Plan2"}</definedName>
    <definedName name="dfgt" localSheetId="6">{#N/A,#N/A,FALSE,"Plan1";#N/A,#N/A,FALSE,"Plan2"}</definedName>
    <definedName name="dfgt" localSheetId="5">{#N/A,#N/A,FALSE,"Plan1";#N/A,#N/A,FALSE,"Plan2"}</definedName>
    <definedName name="dfgt" localSheetId="16" hidden="1">{#N/A,#N/A,FALSE,"Plan1";#N/A,#N/A,FALSE,"Plan2"}</definedName>
    <definedName name="dfgt" localSheetId="15">{#N/A,#N/A,FALSE,"Plan1";#N/A,#N/A,FALSE,"Plan2"}</definedName>
    <definedName name="dfgt" localSheetId="7">{#N/A,#N/A,FALSE,"Plan1";#N/A,#N/A,FALSE,"Plan2"}</definedName>
    <definedName name="dfgt" localSheetId="24">{#N/A,#N/A,FALSE,"Plan1";#N/A,#N/A,FALSE,"Plan2"}</definedName>
    <definedName name="dfgt" localSheetId="25">{#N/A,#N/A,FALSE,"Plan1";#N/A,#N/A,FALSE,"Plan2"}</definedName>
    <definedName name="dfgt" localSheetId="0">{#N/A,#N/A,FALSE,"Plan1";#N/A,#N/A,FALSE,"Plan2"}</definedName>
    <definedName name="dfgt" localSheetId="23">{#N/A,#N/A,FALSE,"Plan1";#N/A,#N/A,FALSE,"Plan2"}</definedName>
    <definedName name="dfgt" localSheetId="22" hidden="1">{#N/A,#N/A,FALSE,"Plan1";#N/A,#N/A,FALSE,"Plan2"}</definedName>
    <definedName name="dfgt" localSheetId="19">{#N/A,#N/A,FALSE,"Plan1";#N/A,#N/A,FALSE,"Plan2"}</definedName>
    <definedName name="dfgt" localSheetId="18" hidden="1">{#N/A,#N/A,FALSE,"Plan1";#N/A,#N/A,FALSE,"Plan2"}</definedName>
    <definedName name="dfgt">{#N/A,#N/A,FALSE,"Plan1";#N/A,#N/A,FALSE,"Plan2"}</definedName>
    <definedName name="dfgtrkjhk" localSheetId="20">{#N/A,#N/A,FALSE,"Plan1";#N/A,#N/A,FALSE,"Plan2"}</definedName>
    <definedName name="dfgtrkjhk" localSheetId="8">{#N/A,#N/A,FALSE,"Plan1";#N/A,#N/A,FALSE,"Plan2"}</definedName>
    <definedName name="dfgtrkjhk" localSheetId="17" hidden="1">{#N/A,#N/A,FALSE,"Plan1";#N/A,#N/A,FALSE,"Plan2"}</definedName>
    <definedName name="dfgtrkjhk" localSheetId="3">{#N/A,#N/A,FALSE,"Plan1";#N/A,#N/A,FALSE,"Plan2"}</definedName>
    <definedName name="dfgtrkjhk" localSheetId="11">{#N/A,#N/A,FALSE,"Plan1";#N/A,#N/A,FALSE,"Plan2"}</definedName>
    <definedName name="dfgtrkjhk" localSheetId="6">{#N/A,#N/A,FALSE,"Plan1";#N/A,#N/A,FALSE,"Plan2"}</definedName>
    <definedName name="dfgtrkjhk" localSheetId="5">{#N/A,#N/A,FALSE,"Plan1";#N/A,#N/A,FALSE,"Plan2"}</definedName>
    <definedName name="dfgtrkjhk" localSheetId="16" hidden="1">{#N/A,#N/A,FALSE,"Plan1";#N/A,#N/A,FALSE,"Plan2"}</definedName>
    <definedName name="dfgtrkjhk" localSheetId="15">{#N/A,#N/A,FALSE,"Plan1";#N/A,#N/A,FALSE,"Plan2"}</definedName>
    <definedName name="dfgtrkjhk" localSheetId="7">{#N/A,#N/A,FALSE,"Plan1";#N/A,#N/A,FALSE,"Plan2"}</definedName>
    <definedName name="dfgtrkjhk" localSheetId="24">{#N/A,#N/A,FALSE,"Plan1";#N/A,#N/A,FALSE,"Plan2"}</definedName>
    <definedName name="dfgtrkjhk" localSheetId="25">{#N/A,#N/A,FALSE,"Plan1";#N/A,#N/A,FALSE,"Plan2"}</definedName>
    <definedName name="dfgtrkjhk" localSheetId="0">{#N/A,#N/A,FALSE,"Plan1";#N/A,#N/A,FALSE,"Plan2"}</definedName>
    <definedName name="dfgtrkjhk" localSheetId="23">{#N/A,#N/A,FALSE,"Plan1";#N/A,#N/A,FALSE,"Plan2"}</definedName>
    <definedName name="dfgtrkjhk" localSheetId="22" hidden="1">{#N/A,#N/A,FALSE,"Plan1";#N/A,#N/A,FALSE,"Plan2"}</definedName>
    <definedName name="dfgtrkjhk" localSheetId="19">{#N/A,#N/A,FALSE,"Plan1";#N/A,#N/A,FALSE,"Plan2"}</definedName>
    <definedName name="dfgtrkjhk" localSheetId="18" hidden="1">{#N/A,#N/A,FALSE,"Plan1";#N/A,#N/A,FALSE,"Plan2"}</definedName>
    <definedName name="dfgtrkjhk">{#N/A,#N/A,FALSE,"Plan1";#N/A,#N/A,FALSE,"Plan2"}</definedName>
    <definedName name="dfgty" localSheetId="20">{#N/A,#N/A,FALSE,"Plan1";#N/A,#N/A,FALSE,"Plan2"}</definedName>
    <definedName name="dfgty" localSheetId="8">{#N/A,#N/A,FALSE,"Plan1";#N/A,#N/A,FALSE,"Plan2"}</definedName>
    <definedName name="dfgty" localSheetId="17" hidden="1">{#N/A,#N/A,FALSE,"Plan1";#N/A,#N/A,FALSE,"Plan2"}</definedName>
    <definedName name="dfgty" localSheetId="3">{#N/A,#N/A,FALSE,"Plan1";#N/A,#N/A,FALSE,"Plan2"}</definedName>
    <definedName name="dfgty" localSheetId="11">{#N/A,#N/A,FALSE,"Plan1";#N/A,#N/A,FALSE,"Plan2"}</definedName>
    <definedName name="dfgty" localSheetId="6">{#N/A,#N/A,FALSE,"Plan1";#N/A,#N/A,FALSE,"Plan2"}</definedName>
    <definedName name="dfgty" localSheetId="5">{#N/A,#N/A,FALSE,"Plan1";#N/A,#N/A,FALSE,"Plan2"}</definedName>
    <definedName name="dfgty" localSheetId="16" hidden="1">{#N/A,#N/A,FALSE,"Plan1";#N/A,#N/A,FALSE,"Plan2"}</definedName>
    <definedName name="dfgty" localSheetId="15">{#N/A,#N/A,FALSE,"Plan1";#N/A,#N/A,FALSE,"Plan2"}</definedName>
    <definedName name="dfgty" localSheetId="7">{#N/A,#N/A,FALSE,"Plan1";#N/A,#N/A,FALSE,"Plan2"}</definedName>
    <definedName name="dfgty" localSheetId="24">{#N/A,#N/A,FALSE,"Plan1";#N/A,#N/A,FALSE,"Plan2"}</definedName>
    <definedName name="dfgty" localSheetId="25">{#N/A,#N/A,FALSE,"Plan1";#N/A,#N/A,FALSE,"Plan2"}</definedName>
    <definedName name="dfgty" localSheetId="0">{#N/A,#N/A,FALSE,"Plan1";#N/A,#N/A,FALSE,"Plan2"}</definedName>
    <definedName name="dfgty" localSheetId="23">{#N/A,#N/A,FALSE,"Plan1";#N/A,#N/A,FALSE,"Plan2"}</definedName>
    <definedName name="dfgty" localSheetId="22" hidden="1">{#N/A,#N/A,FALSE,"Plan1";#N/A,#N/A,FALSE,"Plan2"}</definedName>
    <definedName name="dfgty" localSheetId="19">{#N/A,#N/A,FALSE,"Plan1";#N/A,#N/A,FALSE,"Plan2"}</definedName>
    <definedName name="dfgty" localSheetId="18" hidden="1">{#N/A,#N/A,FALSE,"Plan1";#N/A,#N/A,FALSE,"Plan2"}</definedName>
    <definedName name="dfgty">{#N/A,#N/A,FALSE,"Plan1";#N/A,#N/A,FALSE,"Plan2"}</definedName>
    <definedName name="dfhdgfdgf" localSheetId="20">{#N/A,#N/A,FALSE,"Plan1";#N/A,#N/A,FALSE,"Plan2"}</definedName>
    <definedName name="dfhdgfdgf" localSheetId="8">{#N/A,#N/A,FALSE,"Plan1";#N/A,#N/A,FALSE,"Plan2"}</definedName>
    <definedName name="dfhdgfdgf" localSheetId="17" hidden="1">{#N/A,#N/A,FALSE,"Plan1";#N/A,#N/A,FALSE,"Plan2"}</definedName>
    <definedName name="dfhdgfdgf" localSheetId="3">{#N/A,#N/A,FALSE,"Plan1";#N/A,#N/A,FALSE,"Plan2"}</definedName>
    <definedName name="dfhdgfdgf" localSheetId="11">{#N/A,#N/A,FALSE,"Plan1";#N/A,#N/A,FALSE,"Plan2"}</definedName>
    <definedName name="dfhdgfdgf" localSheetId="6">{#N/A,#N/A,FALSE,"Plan1";#N/A,#N/A,FALSE,"Plan2"}</definedName>
    <definedName name="dfhdgfdgf" localSheetId="5">{#N/A,#N/A,FALSE,"Plan1";#N/A,#N/A,FALSE,"Plan2"}</definedName>
    <definedName name="dfhdgfdgf" localSheetId="16" hidden="1">{#N/A,#N/A,FALSE,"Plan1";#N/A,#N/A,FALSE,"Plan2"}</definedName>
    <definedName name="dfhdgfdgf" localSheetId="15">{#N/A,#N/A,FALSE,"Plan1";#N/A,#N/A,FALSE,"Plan2"}</definedName>
    <definedName name="dfhdgfdgf" localSheetId="7">{#N/A,#N/A,FALSE,"Plan1";#N/A,#N/A,FALSE,"Plan2"}</definedName>
    <definedName name="dfhdgfdgf" localSheetId="24">{#N/A,#N/A,FALSE,"Plan1";#N/A,#N/A,FALSE,"Plan2"}</definedName>
    <definedName name="dfhdgfdgf" localSheetId="25">{#N/A,#N/A,FALSE,"Plan1";#N/A,#N/A,FALSE,"Plan2"}</definedName>
    <definedName name="dfhdgfdgf" localSheetId="0">{#N/A,#N/A,FALSE,"Plan1";#N/A,#N/A,FALSE,"Plan2"}</definedName>
    <definedName name="dfhdgfdgf" localSheetId="23">{#N/A,#N/A,FALSE,"Plan1";#N/A,#N/A,FALSE,"Plan2"}</definedName>
    <definedName name="dfhdgfdgf" localSheetId="22" hidden="1">{#N/A,#N/A,FALSE,"Plan1";#N/A,#N/A,FALSE,"Plan2"}</definedName>
    <definedName name="dfhdgfdgf" localSheetId="19">{#N/A,#N/A,FALSE,"Plan1";#N/A,#N/A,FALSE,"Plan2"}</definedName>
    <definedName name="dfhdgfdgf" localSheetId="18" hidden="1">{#N/A,#N/A,FALSE,"Plan1";#N/A,#N/A,FALSE,"Plan2"}</definedName>
    <definedName name="dfhdgfdgf">{#N/A,#N/A,FALSE,"Plan1";#N/A,#N/A,FALSE,"Plan2"}</definedName>
    <definedName name="DFHDJGJFHJGF" localSheetId="20">{#N/A,#N/A,FALSE,"Plan1";#N/A,#N/A,FALSE,"Plan2"}</definedName>
    <definedName name="DFHDJGJFHJGF" localSheetId="8">{#N/A,#N/A,FALSE,"Plan1";#N/A,#N/A,FALSE,"Plan2"}</definedName>
    <definedName name="DFHDJGJFHJGF" localSheetId="17" hidden="1">{#N/A,#N/A,FALSE,"Plan1";#N/A,#N/A,FALSE,"Plan2"}</definedName>
    <definedName name="DFHDJGJFHJGF" localSheetId="3">{#N/A,#N/A,FALSE,"Plan1";#N/A,#N/A,FALSE,"Plan2"}</definedName>
    <definedName name="DFHDJGJFHJGF" localSheetId="11">{#N/A,#N/A,FALSE,"Plan1";#N/A,#N/A,FALSE,"Plan2"}</definedName>
    <definedName name="DFHDJGJFHJGF" localSheetId="6">{#N/A,#N/A,FALSE,"Plan1";#N/A,#N/A,FALSE,"Plan2"}</definedName>
    <definedName name="DFHDJGJFHJGF" localSheetId="5">{#N/A,#N/A,FALSE,"Plan1";#N/A,#N/A,FALSE,"Plan2"}</definedName>
    <definedName name="DFHDJGJFHJGF" localSheetId="16" hidden="1">{#N/A,#N/A,FALSE,"Plan1";#N/A,#N/A,FALSE,"Plan2"}</definedName>
    <definedName name="DFHDJGJFHJGF" localSheetId="15">{#N/A,#N/A,FALSE,"Plan1";#N/A,#N/A,FALSE,"Plan2"}</definedName>
    <definedName name="DFHDJGJFHJGF" localSheetId="7">{#N/A,#N/A,FALSE,"Plan1";#N/A,#N/A,FALSE,"Plan2"}</definedName>
    <definedName name="DFHDJGJFHJGF" localSheetId="24">{#N/A,#N/A,FALSE,"Plan1";#N/A,#N/A,FALSE,"Plan2"}</definedName>
    <definedName name="DFHDJGJFHJGF" localSheetId="25">{#N/A,#N/A,FALSE,"Plan1";#N/A,#N/A,FALSE,"Plan2"}</definedName>
    <definedName name="DFHDJGJFHJGF" localSheetId="0">{#N/A,#N/A,FALSE,"Plan1";#N/A,#N/A,FALSE,"Plan2"}</definedName>
    <definedName name="DFHDJGJFHJGF" localSheetId="23">{#N/A,#N/A,FALSE,"Plan1";#N/A,#N/A,FALSE,"Plan2"}</definedName>
    <definedName name="DFHDJGJFHJGF" localSheetId="22" hidden="1">{#N/A,#N/A,FALSE,"Plan1";#N/A,#N/A,FALSE,"Plan2"}</definedName>
    <definedName name="DFHDJGJFHJGF" localSheetId="19">{#N/A,#N/A,FALSE,"Plan1";#N/A,#N/A,FALSE,"Plan2"}</definedName>
    <definedName name="DFHDJGJFHJGF" localSheetId="18" hidden="1">{#N/A,#N/A,FALSE,"Plan1";#N/A,#N/A,FALSE,"Plan2"}</definedName>
    <definedName name="DFHDJGJFHJGF">{#N/A,#N/A,FALSE,"Plan1";#N/A,#N/A,FALSE,"Plan2"}</definedName>
    <definedName name="dfhdyg" localSheetId="20">{#N/A,#N/A,FALSE,"Plan1";#N/A,#N/A,FALSE,"Plan2"}</definedName>
    <definedName name="dfhdyg" localSheetId="8">{#N/A,#N/A,FALSE,"Plan1";#N/A,#N/A,FALSE,"Plan2"}</definedName>
    <definedName name="dfhdyg" localSheetId="17" hidden="1">{#N/A,#N/A,FALSE,"Plan1";#N/A,#N/A,FALSE,"Plan2"}</definedName>
    <definedName name="dfhdyg" localSheetId="3">{#N/A,#N/A,FALSE,"Plan1";#N/A,#N/A,FALSE,"Plan2"}</definedName>
    <definedName name="dfhdyg" localSheetId="11">{#N/A,#N/A,FALSE,"Plan1";#N/A,#N/A,FALSE,"Plan2"}</definedName>
    <definedName name="dfhdyg" localSheetId="6">{#N/A,#N/A,FALSE,"Plan1";#N/A,#N/A,FALSE,"Plan2"}</definedName>
    <definedName name="dfhdyg" localSheetId="5">{#N/A,#N/A,FALSE,"Plan1";#N/A,#N/A,FALSE,"Plan2"}</definedName>
    <definedName name="dfhdyg" localSheetId="16" hidden="1">{#N/A,#N/A,FALSE,"Plan1";#N/A,#N/A,FALSE,"Plan2"}</definedName>
    <definedName name="dfhdyg" localSheetId="15">{#N/A,#N/A,FALSE,"Plan1";#N/A,#N/A,FALSE,"Plan2"}</definedName>
    <definedName name="dfhdyg" localSheetId="7">{#N/A,#N/A,FALSE,"Plan1";#N/A,#N/A,FALSE,"Plan2"}</definedName>
    <definedName name="dfhdyg" localSheetId="24">{#N/A,#N/A,FALSE,"Plan1";#N/A,#N/A,FALSE,"Plan2"}</definedName>
    <definedName name="dfhdyg" localSheetId="25">{#N/A,#N/A,FALSE,"Plan1";#N/A,#N/A,FALSE,"Plan2"}</definedName>
    <definedName name="dfhdyg" localSheetId="0">{#N/A,#N/A,FALSE,"Plan1";#N/A,#N/A,FALSE,"Plan2"}</definedName>
    <definedName name="dfhdyg" localSheetId="23">{#N/A,#N/A,FALSE,"Plan1";#N/A,#N/A,FALSE,"Plan2"}</definedName>
    <definedName name="dfhdyg" localSheetId="22" hidden="1">{#N/A,#N/A,FALSE,"Plan1";#N/A,#N/A,FALSE,"Plan2"}</definedName>
    <definedName name="dfhdyg" localSheetId="19">{#N/A,#N/A,FALSE,"Plan1";#N/A,#N/A,FALSE,"Plan2"}</definedName>
    <definedName name="dfhdyg" localSheetId="18" hidden="1">{#N/A,#N/A,FALSE,"Plan1";#N/A,#N/A,FALSE,"Plan2"}</definedName>
    <definedName name="dfhdyg">{#N/A,#N/A,FALSE,"Plan1";#N/A,#N/A,FALSE,"Plan2"}</definedName>
    <definedName name="DFHGDHUR" localSheetId="20">{#N/A,#N/A,FALSE,"Plan1";#N/A,#N/A,FALSE,"Plan2"}</definedName>
    <definedName name="DFHGDHUR" localSheetId="8">{#N/A,#N/A,FALSE,"Plan1";#N/A,#N/A,FALSE,"Plan2"}</definedName>
    <definedName name="DFHGDHUR" localSheetId="17" hidden="1">{#N/A,#N/A,FALSE,"Plan1";#N/A,#N/A,FALSE,"Plan2"}</definedName>
    <definedName name="DFHGDHUR" localSheetId="3">{#N/A,#N/A,FALSE,"Plan1";#N/A,#N/A,FALSE,"Plan2"}</definedName>
    <definedName name="DFHGDHUR" localSheetId="11">{#N/A,#N/A,FALSE,"Plan1";#N/A,#N/A,FALSE,"Plan2"}</definedName>
    <definedName name="DFHGDHUR" localSheetId="6">{#N/A,#N/A,FALSE,"Plan1";#N/A,#N/A,FALSE,"Plan2"}</definedName>
    <definedName name="DFHGDHUR" localSheetId="5">{#N/A,#N/A,FALSE,"Plan1";#N/A,#N/A,FALSE,"Plan2"}</definedName>
    <definedName name="DFHGDHUR" localSheetId="16" hidden="1">{#N/A,#N/A,FALSE,"Plan1";#N/A,#N/A,FALSE,"Plan2"}</definedName>
    <definedName name="DFHGDHUR" localSheetId="15">{#N/A,#N/A,FALSE,"Plan1";#N/A,#N/A,FALSE,"Plan2"}</definedName>
    <definedName name="DFHGDHUR" localSheetId="7">{#N/A,#N/A,FALSE,"Plan1";#N/A,#N/A,FALSE,"Plan2"}</definedName>
    <definedName name="DFHGDHUR" localSheetId="24">{#N/A,#N/A,FALSE,"Plan1";#N/A,#N/A,FALSE,"Plan2"}</definedName>
    <definedName name="DFHGDHUR" localSheetId="25">{#N/A,#N/A,FALSE,"Plan1";#N/A,#N/A,FALSE,"Plan2"}</definedName>
    <definedName name="DFHGDHUR" localSheetId="0">{#N/A,#N/A,FALSE,"Plan1";#N/A,#N/A,FALSE,"Plan2"}</definedName>
    <definedName name="DFHGDHUR" localSheetId="23">{#N/A,#N/A,FALSE,"Plan1";#N/A,#N/A,FALSE,"Plan2"}</definedName>
    <definedName name="DFHGDHUR" localSheetId="22" hidden="1">{#N/A,#N/A,FALSE,"Plan1";#N/A,#N/A,FALSE,"Plan2"}</definedName>
    <definedName name="DFHGDHUR" localSheetId="19">{#N/A,#N/A,FALSE,"Plan1";#N/A,#N/A,FALSE,"Plan2"}</definedName>
    <definedName name="DFHGDHUR" localSheetId="18" hidden="1">{#N/A,#N/A,FALSE,"Plan1";#N/A,#N/A,FALSE,"Plan2"}</definedName>
    <definedName name="DFHGDHUR">{#N/A,#N/A,FALSE,"Plan1";#N/A,#N/A,FALSE,"Plan2"}</definedName>
    <definedName name="dfhgjfgdhfjdrf" localSheetId="20">{#N/A,#N/A,FALSE,"Plan1";#N/A,#N/A,FALSE,"Plan2"}</definedName>
    <definedName name="dfhgjfgdhfjdrf" localSheetId="8">{#N/A,#N/A,FALSE,"Plan1";#N/A,#N/A,FALSE,"Plan2"}</definedName>
    <definedName name="dfhgjfgdhfjdrf" localSheetId="17" hidden="1">{#N/A,#N/A,FALSE,"Plan1";#N/A,#N/A,FALSE,"Plan2"}</definedName>
    <definedName name="dfhgjfgdhfjdrf" localSheetId="3">{#N/A,#N/A,FALSE,"Plan1";#N/A,#N/A,FALSE,"Plan2"}</definedName>
    <definedName name="dfhgjfgdhfjdrf" localSheetId="11">{#N/A,#N/A,FALSE,"Plan1";#N/A,#N/A,FALSE,"Plan2"}</definedName>
    <definedName name="dfhgjfgdhfjdrf" localSheetId="6">{#N/A,#N/A,FALSE,"Plan1";#N/A,#N/A,FALSE,"Plan2"}</definedName>
    <definedName name="dfhgjfgdhfjdrf" localSheetId="5">{#N/A,#N/A,FALSE,"Plan1";#N/A,#N/A,FALSE,"Plan2"}</definedName>
    <definedName name="dfhgjfgdhfjdrf" localSheetId="16" hidden="1">{#N/A,#N/A,FALSE,"Plan1";#N/A,#N/A,FALSE,"Plan2"}</definedName>
    <definedName name="dfhgjfgdhfjdrf" localSheetId="15">{#N/A,#N/A,FALSE,"Plan1";#N/A,#N/A,FALSE,"Plan2"}</definedName>
    <definedName name="dfhgjfgdhfjdrf" localSheetId="7">{#N/A,#N/A,FALSE,"Plan1";#N/A,#N/A,FALSE,"Plan2"}</definedName>
    <definedName name="dfhgjfgdhfjdrf" localSheetId="24">{#N/A,#N/A,FALSE,"Plan1";#N/A,#N/A,FALSE,"Plan2"}</definedName>
    <definedName name="dfhgjfgdhfjdrf" localSheetId="25">{#N/A,#N/A,FALSE,"Plan1";#N/A,#N/A,FALSE,"Plan2"}</definedName>
    <definedName name="dfhgjfgdhfjdrf" localSheetId="0">{#N/A,#N/A,FALSE,"Plan1";#N/A,#N/A,FALSE,"Plan2"}</definedName>
    <definedName name="dfhgjfgdhfjdrf" localSheetId="23">{#N/A,#N/A,FALSE,"Plan1";#N/A,#N/A,FALSE,"Plan2"}</definedName>
    <definedName name="dfhgjfgdhfjdrf" localSheetId="22" hidden="1">{#N/A,#N/A,FALSE,"Plan1";#N/A,#N/A,FALSE,"Plan2"}</definedName>
    <definedName name="dfhgjfgdhfjdrf" localSheetId="19">{#N/A,#N/A,FALSE,"Plan1";#N/A,#N/A,FALSE,"Plan2"}</definedName>
    <definedName name="dfhgjfgdhfjdrf" localSheetId="18" hidden="1">{#N/A,#N/A,FALSE,"Plan1";#N/A,#N/A,FALSE,"Plan2"}</definedName>
    <definedName name="dfhgjfgdhfjdrf">{#N/A,#N/A,FALSE,"Plan1";#N/A,#N/A,FALSE,"Plan2"}</definedName>
    <definedName name="dfhgkhfut" localSheetId="20">{#N/A,#N/A,FALSE,"Plan1";#N/A,#N/A,FALSE,"Plan2"}</definedName>
    <definedName name="dfhgkhfut" localSheetId="8">{#N/A,#N/A,FALSE,"Plan1";#N/A,#N/A,FALSE,"Plan2"}</definedName>
    <definedName name="dfhgkhfut" localSheetId="17" hidden="1">{#N/A,#N/A,FALSE,"Plan1";#N/A,#N/A,FALSE,"Plan2"}</definedName>
    <definedName name="dfhgkhfut" localSheetId="3">{#N/A,#N/A,FALSE,"Plan1";#N/A,#N/A,FALSE,"Plan2"}</definedName>
    <definedName name="dfhgkhfut" localSheetId="11">{#N/A,#N/A,FALSE,"Plan1";#N/A,#N/A,FALSE,"Plan2"}</definedName>
    <definedName name="dfhgkhfut" localSheetId="6">{#N/A,#N/A,FALSE,"Plan1";#N/A,#N/A,FALSE,"Plan2"}</definedName>
    <definedName name="dfhgkhfut" localSheetId="5">{#N/A,#N/A,FALSE,"Plan1";#N/A,#N/A,FALSE,"Plan2"}</definedName>
    <definedName name="dfhgkhfut" localSheetId="16" hidden="1">{#N/A,#N/A,FALSE,"Plan1";#N/A,#N/A,FALSE,"Plan2"}</definedName>
    <definedName name="dfhgkhfut" localSheetId="15">{#N/A,#N/A,FALSE,"Plan1";#N/A,#N/A,FALSE,"Plan2"}</definedName>
    <definedName name="dfhgkhfut" localSheetId="7">{#N/A,#N/A,FALSE,"Plan1";#N/A,#N/A,FALSE,"Plan2"}</definedName>
    <definedName name="dfhgkhfut" localSheetId="24">{#N/A,#N/A,FALSE,"Plan1";#N/A,#N/A,FALSE,"Plan2"}</definedName>
    <definedName name="dfhgkhfut" localSheetId="25">{#N/A,#N/A,FALSE,"Plan1";#N/A,#N/A,FALSE,"Plan2"}</definedName>
    <definedName name="dfhgkhfut" localSheetId="0">{#N/A,#N/A,FALSE,"Plan1";#N/A,#N/A,FALSE,"Plan2"}</definedName>
    <definedName name="dfhgkhfut" localSheetId="23">{#N/A,#N/A,FALSE,"Plan1";#N/A,#N/A,FALSE,"Plan2"}</definedName>
    <definedName name="dfhgkhfut" localSheetId="22" hidden="1">{#N/A,#N/A,FALSE,"Plan1";#N/A,#N/A,FALSE,"Plan2"}</definedName>
    <definedName name="dfhgkhfut" localSheetId="19">{#N/A,#N/A,FALSE,"Plan1";#N/A,#N/A,FALSE,"Plan2"}</definedName>
    <definedName name="dfhgkhfut" localSheetId="18" hidden="1">{#N/A,#N/A,FALSE,"Plan1";#N/A,#N/A,FALSE,"Plan2"}</definedName>
    <definedName name="dfhgkhfut">{#N/A,#N/A,FALSE,"Plan1";#N/A,#N/A,FALSE,"Plan2"}</definedName>
    <definedName name="dfhgkjdhkjghjd" localSheetId="17" hidden="1">#REF!</definedName>
    <definedName name="dfhgkjdhkjghjd" localSheetId="3">#REF!</definedName>
    <definedName name="dfhgkjdhkjghjd" localSheetId="6">#REF!</definedName>
    <definedName name="dfhgkjdhkjghjd" localSheetId="16" hidden="1">#REF!</definedName>
    <definedName name="dfhgkjdhkjghjd" localSheetId="25">#REF!</definedName>
    <definedName name="dfhgkjdhkjghjd" localSheetId="0">#REF!</definedName>
    <definedName name="dfhgkjdhkjghjd" localSheetId="22" hidden="1">#REF!</definedName>
    <definedName name="dfhgkjdhkjghjd" localSheetId="19">#REF!</definedName>
    <definedName name="dfhgkjdhkjghjd" localSheetId="18" hidden="1">#REF!</definedName>
    <definedName name="dfhgkjdhkjghjd">#REF!</definedName>
    <definedName name="dfhguitrhfg" localSheetId="20">{#N/A,#N/A,FALSE,"Plan1";#N/A,#N/A,FALSE,"Plan2"}</definedName>
    <definedName name="dfhguitrhfg" localSheetId="8">{#N/A,#N/A,FALSE,"Plan1";#N/A,#N/A,FALSE,"Plan2"}</definedName>
    <definedName name="dfhguitrhfg" localSheetId="17" hidden="1">{#N/A,#N/A,FALSE,"Plan1";#N/A,#N/A,FALSE,"Plan2"}</definedName>
    <definedName name="dfhguitrhfg" localSheetId="3">{#N/A,#N/A,FALSE,"Plan1";#N/A,#N/A,FALSE,"Plan2"}</definedName>
    <definedName name="dfhguitrhfg" localSheetId="11">{#N/A,#N/A,FALSE,"Plan1";#N/A,#N/A,FALSE,"Plan2"}</definedName>
    <definedName name="dfhguitrhfg" localSheetId="6">{#N/A,#N/A,FALSE,"Plan1";#N/A,#N/A,FALSE,"Plan2"}</definedName>
    <definedName name="dfhguitrhfg" localSheetId="5">{#N/A,#N/A,FALSE,"Plan1";#N/A,#N/A,FALSE,"Plan2"}</definedName>
    <definedName name="dfhguitrhfg" localSheetId="16" hidden="1">{#N/A,#N/A,FALSE,"Plan1";#N/A,#N/A,FALSE,"Plan2"}</definedName>
    <definedName name="dfhguitrhfg" localSheetId="15">{#N/A,#N/A,FALSE,"Plan1";#N/A,#N/A,FALSE,"Plan2"}</definedName>
    <definedName name="dfhguitrhfg" localSheetId="7">{#N/A,#N/A,FALSE,"Plan1";#N/A,#N/A,FALSE,"Plan2"}</definedName>
    <definedName name="dfhguitrhfg" localSheetId="24">{#N/A,#N/A,FALSE,"Plan1";#N/A,#N/A,FALSE,"Plan2"}</definedName>
    <definedName name="dfhguitrhfg" localSheetId="25">{#N/A,#N/A,FALSE,"Plan1";#N/A,#N/A,FALSE,"Plan2"}</definedName>
    <definedName name="dfhguitrhfg" localSheetId="0">{#N/A,#N/A,FALSE,"Plan1";#N/A,#N/A,FALSE,"Plan2"}</definedName>
    <definedName name="dfhguitrhfg" localSheetId="23">{#N/A,#N/A,FALSE,"Plan1";#N/A,#N/A,FALSE,"Plan2"}</definedName>
    <definedName name="dfhguitrhfg" localSheetId="22" hidden="1">{#N/A,#N/A,FALSE,"Plan1";#N/A,#N/A,FALSE,"Plan2"}</definedName>
    <definedName name="dfhguitrhfg" localSheetId="19">{#N/A,#N/A,FALSE,"Plan1";#N/A,#N/A,FALSE,"Plan2"}</definedName>
    <definedName name="dfhguitrhfg" localSheetId="18" hidden="1">{#N/A,#N/A,FALSE,"Plan1";#N/A,#N/A,FALSE,"Plan2"}</definedName>
    <definedName name="dfhguitrhfg">{#N/A,#N/A,FALSE,"Plan1";#N/A,#N/A,FALSE,"Plan2"}</definedName>
    <definedName name="DFHKHDGKJHDKS" localSheetId="20">{#N/A,#N/A,FALSE,"Plan1";#N/A,#N/A,FALSE,"Plan2"}</definedName>
    <definedName name="DFHKHDGKJHDKS" localSheetId="8">{#N/A,#N/A,FALSE,"Plan1";#N/A,#N/A,FALSE,"Plan2"}</definedName>
    <definedName name="DFHKHDGKJHDKS" localSheetId="17" hidden="1">{#N/A,#N/A,FALSE,"Plan1";#N/A,#N/A,FALSE,"Plan2"}</definedName>
    <definedName name="DFHKHDGKJHDKS" localSheetId="3">{#N/A,#N/A,FALSE,"Plan1";#N/A,#N/A,FALSE,"Plan2"}</definedName>
    <definedName name="DFHKHDGKJHDKS" localSheetId="11">{#N/A,#N/A,FALSE,"Plan1";#N/A,#N/A,FALSE,"Plan2"}</definedName>
    <definedName name="DFHKHDGKJHDKS" localSheetId="6">{#N/A,#N/A,FALSE,"Plan1";#N/A,#N/A,FALSE,"Plan2"}</definedName>
    <definedName name="DFHKHDGKJHDKS" localSheetId="5">{#N/A,#N/A,FALSE,"Plan1";#N/A,#N/A,FALSE,"Plan2"}</definedName>
    <definedName name="DFHKHDGKJHDKS" localSheetId="16" hidden="1">{#N/A,#N/A,FALSE,"Plan1";#N/A,#N/A,FALSE,"Plan2"}</definedName>
    <definedName name="DFHKHDGKJHDKS" localSheetId="15">{#N/A,#N/A,FALSE,"Plan1";#N/A,#N/A,FALSE,"Plan2"}</definedName>
    <definedName name="DFHKHDGKJHDKS" localSheetId="7">{#N/A,#N/A,FALSE,"Plan1";#N/A,#N/A,FALSE,"Plan2"}</definedName>
    <definedName name="DFHKHDGKJHDKS" localSheetId="24">{#N/A,#N/A,FALSE,"Plan1";#N/A,#N/A,FALSE,"Plan2"}</definedName>
    <definedName name="DFHKHDGKJHDKS" localSheetId="25">{#N/A,#N/A,FALSE,"Plan1";#N/A,#N/A,FALSE,"Plan2"}</definedName>
    <definedName name="DFHKHDGKJHDKS" localSheetId="0">{#N/A,#N/A,FALSE,"Plan1";#N/A,#N/A,FALSE,"Plan2"}</definedName>
    <definedName name="DFHKHDGKJHDKS" localSheetId="23">{#N/A,#N/A,FALSE,"Plan1";#N/A,#N/A,FALSE,"Plan2"}</definedName>
    <definedName name="DFHKHDGKJHDKS" localSheetId="22" hidden="1">{#N/A,#N/A,FALSE,"Plan1";#N/A,#N/A,FALSE,"Plan2"}</definedName>
    <definedName name="DFHKHDGKJHDKS" localSheetId="19">{#N/A,#N/A,FALSE,"Plan1";#N/A,#N/A,FALSE,"Plan2"}</definedName>
    <definedName name="DFHKHDGKJHDKS" localSheetId="18" hidden="1">{#N/A,#N/A,FALSE,"Plan1";#N/A,#N/A,FALSE,"Plan2"}</definedName>
    <definedName name="DFHKHDGKJHDKS">{#N/A,#N/A,FALSE,"Plan1";#N/A,#N/A,FALSE,"Plan2"}</definedName>
    <definedName name="dfijvnqienvvnjv" localSheetId="17">#REF!</definedName>
    <definedName name="dfijvnqienvvnjv" localSheetId="3">#REF!</definedName>
    <definedName name="dfijvnqienvvnjv" localSheetId="6">#REF!</definedName>
    <definedName name="dfijvnqienvvnjv" localSheetId="16">#REF!</definedName>
    <definedName name="dfijvnqienvvnjv" localSheetId="15">#REF!</definedName>
    <definedName name="dfijvnqienvvnjv" localSheetId="25">#REF!</definedName>
    <definedName name="dfijvnqienvvnjv" localSheetId="22">#REF!</definedName>
    <definedName name="dfijvnqienvvnjv" localSheetId="19">#REF!</definedName>
    <definedName name="dfijvnqienvvnjv" localSheetId="18">#REF!</definedName>
    <definedName name="dfijvnqienvvnjv">#REF!</definedName>
    <definedName name="dfjgjfhykj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20">{#N/A,#N/A,FALSE,"Plan1";#N/A,#N/A,FALSE,"Plan2"}</definedName>
    <definedName name="dfjkgtdftr" localSheetId="8">{#N/A,#N/A,FALSE,"Plan1";#N/A,#N/A,FALSE,"Plan2"}</definedName>
    <definedName name="dfjkgtdftr" localSheetId="17" hidden="1">{#N/A,#N/A,FALSE,"Plan1";#N/A,#N/A,FALSE,"Plan2"}</definedName>
    <definedName name="dfjkgtdftr" localSheetId="3">{#N/A,#N/A,FALSE,"Plan1";#N/A,#N/A,FALSE,"Plan2"}</definedName>
    <definedName name="dfjkgtdftr" localSheetId="11">{#N/A,#N/A,FALSE,"Plan1";#N/A,#N/A,FALSE,"Plan2"}</definedName>
    <definedName name="dfjkgtdftr" localSheetId="6">{#N/A,#N/A,FALSE,"Plan1";#N/A,#N/A,FALSE,"Plan2"}</definedName>
    <definedName name="dfjkgtdftr" localSheetId="5">{#N/A,#N/A,FALSE,"Plan1";#N/A,#N/A,FALSE,"Plan2"}</definedName>
    <definedName name="dfjkgtdftr" localSheetId="16" hidden="1">{#N/A,#N/A,FALSE,"Plan1";#N/A,#N/A,FALSE,"Plan2"}</definedName>
    <definedName name="dfjkgtdftr" localSheetId="15">{#N/A,#N/A,FALSE,"Plan1";#N/A,#N/A,FALSE,"Plan2"}</definedName>
    <definedName name="dfjkgtdftr" localSheetId="7">{#N/A,#N/A,FALSE,"Plan1";#N/A,#N/A,FALSE,"Plan2"}</definedName>
    <definedName name="dfjkgtdftr" localSheetId="24">{#N/A,#N/A,FALSE,"Plan1";#N/A,#N/A,FALSE,"Plan2"}</definedName>
    <definedName name="dfjkgtdftr" localSheetId="25">{#N/A,#N/A,FALSE,"Plan1";#N/A,#N/A,FALSE,"Plan2"}</definedName>
    <definedName name="dfjkgtdftr" localSheetId="0">{#N/A,#N/A,FALSE,"Plan1";#N/A,#N/A,FALSE,"Plan2"}</definedName>
    <definedName name="dfjkgtdftr" localSheetId="23">{#N/A,#N/A,FALSE,"Plan1";#N/A,#N/A,FALSE,"Plan2"}</definedName>
    <definedName name="dfjkgtdftr" localSheetId="22" hidden="1">{#N/A,#N/A,FALSE,"Plan1";#N/A,#N/A,FALSE,"Plan2"}</definedName>
    <definedName name="dfjkgtdftr" localSheetId="19">{#N/A,#N/A,FALSE,"Plan1";#N/A,#N/A,FALSE,"Plan2"}</definedName>
    <definedName name="dfjkgtdftr" localSheetId="18" hidden="1">{#N/A,#N/A,FALSE,"Plan1";#N/A,#N/A,FALSE,"Plan2"}</definedName>
    <definedName name="dfjkgtdftr">{#N/A,#N/A,FALSE,"Plan1";#N/A,#N/A,FALSE,"Plan2"}</definedName>
    <definedName name="dfkhgfg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20">{#N/A,#N/A,FALSE,"Plan1";#N/A,#N/A,FALSE,"Plan2"}</definedName>
    <definedName name="dfknfhkdrj" localSheetId="8">{#N/A,#N/A,FALSE,"Plan1";#N/A,#N/A,FALSE,"Plan2"}</definedName>
    <definedName name="dfknfhkdrj" localSheetId="17" hidden="1">{#N/A,#N/A,FALSE,"Plan1";#N/A,#N/A,FALSE,"Plan2"}</definedName>
    <definedName name="dfknfhkdrj" localSheetId="3">{#N/A,#N/A,FALSE,"Plan1";#N/A,#N/A,FALSE,"Plan2"}</definedName>
    <definedName name="dfknfhkdrj" localSheetId="11">{#N/A,#N/A,FALSE,"Plan1";#N/A,#N/A,FALSE,"Plan2"}</definedName>
    <definedName name="dfknfhkdrj" localSheetId="6">{#N/A,#N/A,FALSE,"Plan1";#N/A,#N/A,FALSE,"Plan2"}</definedName>
    <definedName name="dfknfhkdrj" localSheetId="5">{#N/A,#N/A,FALSE,"Plan1";#N/A,#N/A,FALSE,"Plan2"}</definedName>
    <definedName name="dfknfhkdrj" localSheetId="16" hidden="1">{#N/A,#N/A,FALSE,"Plan1";#N/A,#N/A,FALSE,"Plan2"}</definedName>
    <definedName name="dfknfhkdrj" localSheetId="15">{#N/A,#N/A,FALSE,"Plan1";#N/A,#N/A,FALSE,"Plan2"}</definedName>
    <definedName name="dfknfhkdrj" localSheetId="7">{#N/A,#N/A,FALSE,"Plan1";#N/A,#N/A,FALSE,"Plan2"}</definedName>
    <definedName name="dfknfhkdrj" localSheetId="24">{#N/A,#N/A,FALSE,"Plan1";#N/A,#N/A,FALSE,"Plan2"}</definedName>
    <definedName name="dfknfhkdrj" localSheetId="25">{#N/A,#N/A,FALSE,"Plan1";#N/A,#N/A,FALSE,"Plan2"}</definedName>
    <definedName name="dfknfhkdrj" localSheetId="0">{#N/A,#N/A,FALSE,"Plan1";#N/A,#N/A,FALSE,"Plan2"}</definedName>
    <definedName name="dfknfhkdrj" localSheetId="23">{#N/A,#N/A,FALSE,"Plan1";#N/A,#N/A,FALSE,"Plan2"}</definedName>
    <definedName name="dfknfhkdrj" localSheetId="22" hidden="1">{#N/A,#N/A,FALSE,"Plan1";#N/A,#N/A,FALSE,"Plan2"}</definedName>
    <definedName name="dfknfhkdrj" localSheetId="19">{#N/A,#N/A,FALSE,"Plan1";#N/A,#N/A,FALSE,"Plan2"}</definedName>
    <definedName name="dfknfhkdrj" localSheetId="18" hidden="1">{#N/A,#N/A,FALSE,"Plan1";#N/A,#N/A,FALSE,"Plan2"}</definedName>
    <definedName name="dfknfhkdrj">{#N/A,#N/A,FALSE,"Plan1";#N/A,#N/A,FALSE,"Plan2"}</definedName>
    <definedName name="dfnert" localSheetId="20">{#N/A,#N/A,FALSE,"Plan1";#N/A,#N/A,FALSE,"Plan2"}</definedName>
    <definedName name="dfnert" localSheetId="8">{#N/A,#N/A,FALSE,"Plan1";#N/A,#N/A,FALSE,"Plan2"}</definedName>
    <definedName name="dfnert" localSheetId="17" hidden="1">{#N/A,#N/A,FALSE,"Plan1";#N/A,#N/A,FALSE,"Plan2"}</definedName>
    <definedName name="dfnert" localSheetId="3">{#N/A,#N/A,FALSE,"Plan1";#N/A,#N/A,FALSE,"Plan2"}</definedName>
    <definedName name="dfnert" localSheetId="11">{#N/A,#N/A,FALSE,"Plan1";#N/A,#N/A,FALSE,"Plan2"}</definedName>
    <definedName name="dfnert" localSheetId="6">{#N/A,#N/A,FALSE,"Plan1";#N/A,#N/A,FALSE,"Plan2"}</definedName>
    <definedName name="dfnert" localSheetId="5">{#N/A,#N/A,FALSE,"Plan1";#N/A,#N/A,FALSE,"Plan2"}</definedName>
    <definedName name="dfnert" localSheetId="16" hidden="1">{#N/A,#N/A,FALSE,"Plan1";#N/A,#N/A,FALSE,"Plan2"}</definedName>
    <definedName name="dfnert" localSheetId="15">{#N/A,#N/A,FALSE,"Plan1";#N/A,#N/A,FALSE,"Plan2"}</definedName>
    <definedName name="dfnert" localSheetId="7">{#N/A,#N/A,FALSE,"Plan1";#N/A,#N/A,FALSE,"Plan2"}</definedName>
    <definedName name="dfnert" localSheetId="24">{#N/A,#N/A,FALSE,"Plan1";#N/A,#N/A,FALSE,"Plan2"}</definedName>
    <definedName name="dfnert" localSheetId="25">{#N/A,#N/A,FALSE,"Plan1";#N/A,#N/A,FALSE,"Plan2"}</definedName>
    <definedName name="dfnert" localSheetId="0">{#N/A,#N/A,FALSE,"Plan1";#N/A,#N/A,FALSE,"Plan2"}</definedName>
    <definedName name="dfnert" localSheetId="23">{#N/A,#N/A,FALSE,"Plan1";#N/A,#N/A,FALSE,"Plan2"}</definedName>
    <definedName name="dfnert" localSheetId="22" hidden="1">{#N/A,#N/A,FALSE,"Plan1";#N/A,#N/A,FALSE,"Plan2"}</definedName>
    <definedName name="dfnert" localSheetId="19">{#N/A,#N/A,FALSE,"Plan1";#N/A,#N/A,FALSE,"Plan2"}</definedName>
    <definedName name="dfnert" localSheetId="18" hidden="1">{#N/A,#N/A,FALSE,"Plan1";#N/A,#N/A,FALSE,"Plan2"}</definedName>
    <definedName name="dfnert">{#N/A,#N/A,FALSE,"Plan1";#N/A,#N/A,FALSE,"Plan2"}</definedName>
    <definedName name="dfrt" localSheetId="20">{#N/A,#N/A,FALSE,"Plan1";#N/A,#N/A,FALSE,"Plan2"}</definedName>
    <definedName name="dfrt" localSheetId="8">{#N/A,#N/A,FALSE,"Plan1";#N/A,#N/A,FALSE,"Plan2"}</definedName>
    <definedName name="dfrt" localSheetId="17" hidden="1">{#N/A,#N/A,FALSE,"Plan1";#N/A,#N/A,FALSE,"Plan2"}</definedName>
    <definedName name="dfrt" localSheetId="3">{#N/A,#N/A,FALSE,"Plan1";#N/A,#N/A,FALSE,"Plan2"}</definedName>
    <definedName name="dfrt" localSheetId="11">{#N/A,#N/A,FALSE,"Plan1";#N/A,#N/A,FALSE,"Plan2"}</definedName>
    <definedName name="dfrt" localSheetId="6">{#N/A,#N/A,FALSE,"Plan1";#N/A,#N/A,FALSE,"Plan2"}</definedName>
    <definedName name="dfrt" localSheetId="5">{#N/A,#N/A,FALSE,"Plan1";#N/A,#N/A,FALSE,"Plan2"}</definedName>
    <definedName name="dfrt" localSheetId="16" hidden="1">{#N/A,#N/A,FALSE,"Plan1";#N/A,#N/A,FALSE,"Plan2"}</definedName>
    <definedName name="dfrt" localSheetId="15">{#N/A,#N/A,FALSE,"Plan1";#N/A,#N/A,FALSE,"Plan2"}</definedName>
    <definedName name="dfrt" localSheetId="7">{#N/A,#N/A,FALSE,"Plan1";#N/A,#N/A,FALSE,"Plan2"}</definedName>
    <definedName name="dfrt" localSheetId="24">{#N/A,#N/A,FALSE,"Plan1";#N/A,#N/A,FALSE,"Plan2"}</definedName>
    <definedName name="dfrt" localSheetId="25">{#N/A,#N/A,FALSE,"Plan1";#N/A,#N/A,FALSE,"Plan2"}</definedName>
    <definedName name="dfrt" localSheetId="0">{#N/A,#N/A,FALSE,"Plan1";#N/A,#N/A,FALSE,"Plan2"}</definedName>
    <definedName name="dfrt" localSheetId="23">{#N/A,#N/A,FALSE,"Plan1";#N/A,#N/A,FALSE,"Plan2"}</definedName>
    <definedName name="dfrt" localSheetId="22" hidden="1">{#N/A,#N/A,FALSE,"Plan1";#N/A,#N/A,FALSE,"Plan2"}</definedName>
    <definedName name="dfrt" localSheetId="19">{#N/A,#N/A,FALSE,"Plan1";#N/A,#N/A,FALSE,"Plan2"}</definedName>
    <definedName name="dfrt" localSheetId="18" hidden="1">{#N/A,#N/A,FALSE,"Plan1";#N/A,#N/A,FALSE,"Plan2"}</definedName>
    <definedName name="dfrt">{#N/A,#N/A,FALSE,"Plan1";#N/A,#N/A,FALSE,"Plan2"}</definedName>
    <definedName name="dfsdr5tt" localSheetId="20">{#N/A,#N/A,FALSE,"Plan1";#N/A,#N/A,FALSE,"Plan2"}</definedName>
    <definedName name="dfsdr5tt" localSheetId="8">{#N/A,#N/A,FALSE,"Plan1";#N/A,#N/A,FALSE,"Plan2"}</definedName>
    <definedName name="dfsdr5tt" localSheetId="17" hidden="1">{#N/A,#N/A,FALSE,"Plan1";#N/A,#N/A,FALSE,"Plan2"}</definedName>
    <definedName name="dfsdr5tt" localSheetId="3">{#N/A,#N/A,FALSE,"Plan1";#N/A,#N/A,FALSE,"Plan2"}</definedName>
    <definedName name="dfsdr5tt" localSheetId="11">{#N/A,#N/A,FALSE,"Plan1";#N/A,#N/A,FALSE,"Plan2"}</definedName>
    <definedName name="dfsdr5tt" localSheetId="6">{#N/A,#N/A,FALSE,"Plan1";#N/A,#N/A,FALSE,"Plan2"}</definedName>
    <definedName name="dfsdr5tt" localSheetId="5">{#N/A,#N/A,FALSE,"Plan1";#N/A,#N/A,FALSE,"Plan2"}</definedName>
    <definedName name="dfsdr5tt" localSheetId="16" hidden="1">{#N/A,#N/A,FALSE,"Plan1";#N/A,#N/A,FALSE,"Plan2"}</definedName>
    <definedName name="dfsdr5tt" localSheetId="15">{#N/A,#N/A,FALSE,"Plan1";#N/A,#N/A,FALSE,"Plan2"}</definedName>
    <definedName name="dfsdr5tt" localSheetId="7">{#N/A,#N/A,FALSE,"Plan1";#N/A,#N/A,FALSE,"Plan2"}</definedName>
    <definedName name="dfsdr5tt" localSheetId="24">{#N/A,#N/A,FALSE,"Plan1";#N/A,#N/A,FALSE,"Plan2"}</definedName>
    <definedName name="dfsdr5tt" localSheetId="25">{#N/A,#N/A,FALSE,"Plan1";#N/A,#N/A,FALSE,"Plan2"}</definedName>
    <definedName name="dfsdr5tt" localSheetId="0">{#N/A,#N/A,FALSE,"Plan1";#N/A,#N/A,FALSE,"Plan2"}</definedName>
    <definedName name="dfsdr5tt" localSheetId="23">{#N/A,#N/A,FALSE,"Plan1";#N/A,#N/A,FALSE,"Plan2"}</definedName>
    <definedName name="dfsdr5tt" localSheetId="22" hidden="1">{#N/A,#N/A,FALSE,"Plan1";#N/A,#N/A,FALSE,"Plan2"}</definedName>
    <definedName name="dfsdr5tt" localSheetId="19">{#N/A,#N/A,FALSE,"Plan1";#N/A,#N/A,FALSE,"Plan2"}</definedName>
    <definedName name="dfsdr5tt" localSheetId="18" hidden="1">{#N/A,#N/A,FALSE,"Plan1";#N/A,#N/A,FALSE,"Plan2"}</definedName>
    <definedName name="dfsdr5tt">{#N/A,#N/A,FALSE,"Plan1";#N/A,#N/A,FALSE,"Plan2"}</definedName>
    <definedName name="dfsds" localSheetId="17" hidden="1">#REF!</definedName>
    <definedName name="dfsds" localSheetId="3">#REF!</definedName>
    <definedName name="dfsds" localSheetId="6">#REF!</definedName>
    <definedName name="dfsds" localSheetId="16" hidden="1">#REF!</definedName>
    <definedName name="dfsds" localSheetId="25">#REF!</definedName>
    <definedName name="dfsds" localSheetId="0">#REF!</definedName>
    <definedName name="dfsds" localSheetId="22" hidden="1">#REF!</definedName>
    <definedName name="dfsds" localSheetId="19">#REF!</definedName>
    <definedName name="dfsds" localSheetId="18" hidden="1">#REF!</definedName>
    <definedName name="dfsds">#REF!</definedName>
    <definedName name="dfsd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20">{#N/A,#N/A,FALSE,"Plan1";#N/A,#N/A,FALSE,"Plan2"}</definedName>
    <definedName name="dfsdtr" localSheetId="8">{#N/A,#N/A,FALSE,"Plan1";#N/A,#N/A,FALSE,"Plan2"}</definedName>
    <definedName name="dfsdtr" localSheetId="17" hidden="1">{#N/A,#N/A,FALSE,"Plan1";#N/A,#N/A,FALSE,"Plan2"}</definedName>
    <definedName name="dfsdtr" localSheetId="3">{#N/A,#N/A,FALSE,"Plan1";#N/A,#N/A,FALSE,"Plan2"}</definedName>
    <definedName name="dfsdtr" localSheetId="11">{#N/A,#N/A,FALSE,"Plan1";#N/A,#N/A,FALSE,"Plan2"}</definedName>
    <definedName name="dfsdtr" localSheetId="6">{#N/A,#N/A,FALSE,"Plan1";#N/A,#N/A,FALSE,"Plan2"}</definedName>
    <definedName name="dfsdtr" localSheetId="5">{#N/A,#N/A,FALSE,"Plan1";#N/A,#N/A,FALSE,"Plan2"}</definedName>
    <definedName name="dfsdtr" localSheetId="16" hidden="1">{#N/A,#N/A,FALSE,"Plan1";#N/A,#N/A,FALSE,"Plan2"}</definedName>
    <definedName name="dfsdtr" localSheetId="15">{#N/A,#N/A,FALSE,"Plan1";#N/A,#N/A,FALSE,"Plan2"}</definedName>
    <definedName name="dfsdtr" localSheetId="7">{#N/A,#N/A,FALSE,"Plan1";#N/A,#N/A,FALSE,"Plan2"}</definedName>
    <definedName name="dfsdtr" localSheetId="24">{#N/A,#N/A,FALSE,"Plan1";#N/A,#N/A,FALSE,"Plan2"}</definedName>
    <definedName name="dfsdtr" localSheetId="25">{#N/A,#N/A,FALSE,"Plan1";#N/A,#N/A,FALSE,"Plan2"}</definedName>
    <definedName name="dfsdtr" localSheetId="0">{#N/A,#N/A,FALSE,"Plan1";#N/A,#N/A,FALSE,"Plan2"}</definedName>
    <definedName name="dfsdtr" localSheetId="23">{#N/A,#N/A,FALSE,"Plan1";#N/A,#N/A,FALSE,"Plan2"}</definedName>
    <definedName name="dfsdtr" localSheetId="22" hidden="1">{#N/A,#N/A,FALSE,"Plan1";#N/A,#N/A,FALSE,"Plan2"}</definedName>
    <definedName name="dfsdtr" localSheetId="19">{#N/A,#N/A,FALSE,"Plan1";#N/A,#N/A,FALSE,"Plan2"}</definedName>
    <definedName name="dfsdtr" localSheetId="18" hidden="1">{#N/A,#N/A,FALSE,"Plan1";#N/A,#N/A,FALSE,"Plan2"}</definedName>
    <definedName name="dfsdtr">{#N/A,#N/A,FALSE,"Plan1";#N/A,#N/A,FALSE,"Plan2"}</definedName>
    <definedName name="dfsf" localSheetId="20">{#N/A,#N/A,FALSE,"Plan1";#N/A,#N/A,FALSE,"Plan2"}</definedName>
    <definedName name="dfsf" localSheetId="8">{#N/A,#N/A,FALSE,"Plan1";#N/A,#N/A,FALSE,"Plan2"}</definedName>
    <definedName name="dfsf" localSheetId="17" hidden="1">{#N/A,#N/A,FALSE,"Plan1";#N/A,#N/A,FALSE,"Plan2"}</definedName>
    <definedName name="dfsf" localSheetId="3">{#N/A,#N/A,FALSE,"Plan1";#N/A,#N/A,FALSE,"Plan2"}</definedName>
    <definedName name="dfsf" localSheetId="11">{#N/A,#N/A,FALSE,"Plan1";#N/A,#N/A,FALSE,"Plan2"}</definedName>
    <definedName name="dfsf" localSheetId="6">{#N/A,#N/A,FALSE,"Plan1";#N/A,#N/A,FALSE,"Plan2"}</definedName>
    <definedName name="dfsf" localSheetId="5">{#N/A,#N/A,FALSE,"Plan1";#N/A,#N/A,FALSE,"Plan2"}</definedName>
    <definedName name="dfsf" localSheetId="16" hidden="1">{#N/A,#N/A,FALSE,"Plan1";#N/A,#N/A,FALSE,"Plan2"}</definedName>
    <definedName name="dfsf" localSheetId="15">{#N/A,#N/A,FALSE,"Plan1";#N/A,#N/A,FALSE,"Plan2"}</definedName>
    <definedName name="dfsf" localSheetId="7">{#N/A,#N/A,FALSE,"Plan1";#N/A,#N/A,FALSE,"Plan2"}</definedName>
    <definedName name="dfsf" localSheetId="24">{#N/A,#N/A,FALSE,"Plan1";#N/A,#N/A,FALSE,"Plan2"}</definedName>
    <definedName name="dfsf" localSheetId="25">{#N/A,#N/A,FALSE,"Plan1";#N/A,#N/A,FALSE,"Plan2"}</definedName>
    <definedName name="dfsf" localSheetId="0">{#N/A,#N/A,FALSE,"Plan1";#N/A,#N/A,FALSE,"Plan2"}</definedName>
    <definedName name="dfsf" localSheetId="23">{#N/A,#N/A,FALSE,"Plan1";#N/A,#N/A,FALSE,"Plan2"}</definedName>
    <definedName name="dfsf" localSheetId="22" hidden="1">{#N/A,#N/A,FALSE,"Plan1";#N/A,#N/A,FALSE,"Plan2"}</definedName>
    <definedName name="dfsf" localSheetId="19">{#N/A,#N/A,FALSE,"Plan1";#N/A,#N/A,FALSE,"Plan2"}</definedName>
    <definedName name="dfsf" localSheetId="18" hidden="1">{#N/A,#N/A,FALSE,"Plan1";#N/A,#N/A,FALSE,"Plan2"}</definedName>
    <definedName name="dfsf">{#N/A,#N/A,FALSE,"Plan1";#N/A,#N/A,FALSE,"Plan2"}</definedName>
    <definedName name="DFT" localSheetId="20">{#N/A,#N/A,FALSE,"Plan1";#N/A,#N/A,FALSE,"Plan2"}</definedName>
    <definedName name="DFT" localSheetId="8">{#N/A,#N/A,FALSE,"Plan1";#N/A,#N/A,FALSE,"Plan2"}</definedName>
    <definedName name="DFT" localSheetId="17" hidden="1">{#N/A,#N/A,FALSE,"Plan1";#N/A,#N/A,FALSE,"Plan2"}</definedName>
    <definedName name="DFT" localSheetId="3">{#N/A,#N/A,FALSE,"Plan1";#N/A,#N/A,FALSE,"Plan2"}</definedName>
    <definedName name="DFT" localSheetId="11">{#N/A,#N/A,FALSE,"Plan1";#N/A,#N/A,FALSE,"Plan2"}</definedName>
    <definedName name="DFT" localSheetId="6">{#N/A,#N/A,FALSE,"Plan1";#N/A,#N/A,FALSE,"Plan2"}</definedName>
    <definedName name="DFT" localSheetId="5">{#N/A,#N/A,FALSE,"Plan1";#N/A,#N/A,FALSE,"Plan2"}</definedName>
    <definedName name="DFT" localSheetId="16" hidden="1">{#N/A,#N/A,FALSE,"Plan1";#N/A,#N/A,FALSE,"Plan2"}</definedName>
    <definedName name="DFT" localSheetId="15">{#N/A,#N/A,FALSE,"Plan1";#N/A,#N/A,FALSE,"Plan2"}</definedName>
    <definedName name="DFT" localSheetId="7">{#N/A,#N/A,FALSE,"Plan1";#N/A,#N/A,FALSE,"Plan2"}</definedName>
    <definedName name="DFT" localSheetId="24">{#N/A,#N/A,FALSE,"Plan1";#N/A,#N/A,FALSE,"Plan2"}</definedName>
    <definedName name="DFT" localSheetId="25">{#N/A,#N/A,FALSE,"Plan1";#N/A,#N/A,FALSE,"Plan2"}</definedName>
    <definedName name="DFT" localSheetId="0">{#N/A,#N/A,FALSE,"Plan1";#N/A,#N/A,FALSE,"Plan2"}</definedName>
    <definedName name="DFT" localSheetId="23">{#N/A,#N/A,FALSE,"Plan1";#N/A,#N/A,FALSE,"Plan2"}</definedName>
    <definedName name="DFT" localSheetId="22" hidden="1">{#N/A,#N/A,FALSE,"Plan1";#N/A,#N/A,FALSE,"Plan2"}</definedName>
    <definedName name="DFT" localSheetId="19">{#N/A,#N/A,FALSE,"Plan1";#N/A,#N/A,FALSE,"Plan2"}</definedName>
    <definedName name="DFT" localSheetId="18" hidden="1">{#N/A,#N/A,FALSE,"Plan1";#N/A,#N/A,FALSE,"Plan2"}</definedName>
    <definedName name="DFT">{#N/A,#N/A,FALSE,"Plan1";#N/A,#N/A,FALSE,"Plan2"}</definedName>
    <definedName name="DFTRTTY" localSheetId="20">{#N/A,#N/A,FALSE,"Plan1";#N/A,#N/A,FALSE,"Plan2"}</definedName>
    <definedName name="DFTRTTY" localSheetId="8">{#N/A,#N/A,FALSE,"Plan1";#N/A,#N/A,FALSE,"Plan2"}</definedName>
    <definedName name="DFTRTTY" localSheetId="17" hidden="1">{#N/A,#N/A,FALSE,"Plan1";#N/A,#N/A,FALSE,"Plan2"}</definedName>
    <definedName name="DFTRTTY" localSheetId="3">{#N/A,#N/A,FALSE,"Plan1";#N/A,#N/A,FALSE,"Plan2"}</definedName>
    <definedName name="DFTRTTY" localSheetId="11">{#N/A,#N/A,FALSE,"Plan1";#N/A,#N/A,FALSE,"Plan2"}</definedName>
    <definedName name="DFTRTTY" localSheetId="6">{#N/A,#N/A,FALSE,"Plan1";#N/A,#N/A,FALSE,"Plan2"}</definedName>
    <definedName name="DFTRTTY" localSheetId="5">{#N/A,#N/A,FALSE,"Plan1";#N/A,#N/A,FALSE,"Plan2"}</definedName>
    <definedName name="DFTRTTY" localSheetId="16" hidden="1">{#N/A,#N/A,FALSE,"Plan1";#N/A,#N/A,FALSE,"Plan2"}</definedName>
    <definedName name="DFTRTTY" localSheetId="15">{#N/A,#N/A,FALSE,"Plan1";#N/A,#N/A,FALSE,"Plan2"}</definedName>
    <definedName name="DFTRTTY" localSheetId="7">{#N/A,#N/A,FALSE,"Plan1";#N/A,#N/A,FALSE,"Plan2"}</definedName>
    <definedName name="DFTRTTY" localSheetId="24">{#N/A,#N/A,FALSE,"Plan1";#N/A,#N/A,FALSE,"Plan2"}</definedName>
    <definedName name="DFTRTTY" localSheetId="25">{#N/A,#N/A,FALSE,"Plan1";#N/A,#N/A,FALSE,"Plan2"}</definedName>
    <definedName name="DFTRTTY" localSheetId="0">{#N/A,#N/A,FALSE,"Plan1";#N/A,#N/A,FALSE,"Plan2"}</definedName>
    <definedName name="DFTRTTY" localSheetId="23">{#N/A,#N/A,FALSE,"Plan1";#N/A,#N/A,FALSE,"Plan2"}</definedName>
    <definedName name="DFTRTTY" localSheetId="22" hidden="1">{#N/A,#N/A,FALSE,"Plan1";#N/A,#N/A,FALSE,"Plan2"}</definedName>
    <definedName name="DFTRTTY" localSheetId="19">{#N/A,#N/A,FALSE,"Plan1";#N/A,#N/A,FALSE,"Plan2"}</definedName>
    <definedName name="DFTRTTY" localSheetId="18" hidden="1">{#N/A,#N/A,FALSE,"Plan1";#N/A,#N/A,FALSE,"Plan2"}</definedName>
    <definedName name="DFTRTTY">{#N/A,#N/A,FALSE,"Plan1";#N/A,#N/A,FALSE,"Plan2"}</definedName>
    <definedName name="dfurghifdjyhits" localSheetId="20">{#N/A,#N/A,FALSE,"Plan1";#N/A,#N/A,FALSE,"Plan2"}</definedName>
    <definedName name="dfurghifdjyhits" localSheetId="8">{#N/A,#N/A,FALSE,"Plan1";#N/A,#N/A,FALSE,"Plan2"}</definedName>
    <definedName name="dfurghifdjyhits" localSheetId="17" hidden="1">{#N/A,#N/A,FALSE,"Plan1";#N/A,#N/A,FALSE,"Plan2"}</definedName>
    <definedName name="dfurghifdjyhits" localSheetId="3">{#N/A,#N/A,FALSE,"Plan1";#N/A,#N/A,FALSE,"Plan2"}</definedName>
    <definedName name="dfurghifdjyhits" localSheetId="11">{#N/A,#N/A,FALSE,"Plan1";#N/A,#N/A,FALSE,"Plan2"}</definedName>
    <definedName name="dfurghifdjyhits" localSheetId="6">{#N/A,#N/A,FALSE,"Plan1";#N/A,#N/A,FALSE,"Plan2"}</definedName>
    <definedName name="dfurghifdjyhits" localSheetId="5">{#N/A,#N/A,FALSE,"Plan1";#N/A,#N/A,FALSE,"Plan2"}</definedName>
    <definedName name="dfurghifdjyhits" localSheetId="16" hidden="1">{#N/A,#N/A,FALSE,"Plan1";#N/A,#N/A,FALSE,"Plan2"}</definedName>
    <definedName name="dfurghifdjyhits" localSheetId="15">{#N/A,#N/A,FALSE,"Plan1";#N/A,#N/A,FALSE,"Plan2"}</definedName>
    <definedName name="dfurghifdjyhits" localSheetId="7">{#N/A,#N/A,FALSE,"Plan1";#N/A,#N/A,FALSE,"Plan2"}</definedName>
    <definedName name="dfurghifdjyhits" localSheetId="24">{#N/A,#N/A,FALSE,"Plan1";#N/A,#N/A,FALSE,"Plan2"}</definedName>
    <definedName name="dfurghifdjyhits" localSheetId="25">{#N/A,#N/A,FALSE,"Plan1";#N/A,#N/A,FALSE,"Plan2"}</definedName>
    <definedName name="dfurghifdjyhits" localSheetId="0">{#N/A,#N/A,FALSE,"Plan1";#N/A,#N/A,FALSE,"Plan2"}</definedName>
    <definedName name="dfurghifdjyhits" localSheetId="23">{#N/A,#N/A,FALSE,"Plan1";#N/A,#N/A,FALSE,"Plan2"}</definedName>
    <definedName name="dfurghifdjyhits" localSheetId="22" hidden="1">{#N/A,#N/A,FALSE,"Plan1";#N/A,#N/A,FALSE,"Plan2"}</definedName>
    <definedName name="dfurghifdjyhits" localSheetId="19">{#N/A,#N/A,FALSE,"Plan1";#N/A,#N/A,FALSE,"Plan2"}</definedName>
    <definedName name="dfurghifdjyhits" localSheetId="18" hidden="1">{#N/A,#N/A,FALSE,"Plan1";#N/A,#N/A,FALSE,"Plan2"}</definedName>
    <definedName name="dfurghifdjyhits">{#N/A,#N/A,FALSE,"Plan1";#N/A,#N/A,FALSE,"Plan2"}</definedName>
    <definedName name="dfxgdrged" localSheetId="20">{#N/A,#N/A,FALSE,"Plan1";#N/A,#N/A,FALSE,"Plan2"}</definedName>
    <definedName name="dfxgdrged" localSheetId="8">{#N/A,#N/A,FALSE,"Plan1";#N/A,#N/A,FALSE,"Plan2"}</definedName>
    <definedName name="dfxgdrged" localSheetId="17" hidden="1">{#N/A,#N/A,FALSE,"Plan1";#N/A,#N/A,FALSE,"Plan2"}</definedName>
    <definedName name="dfxgdrged" localSheetId="3">{#N/A,#N/A,FALSE,"Plan1";#N/A,#N/A,FALSE,"Plan2"}</definedName>
    <definedName name="dfxgdrged" localSheetId="11">{#N/A,#N/A,FALSE,"Plan1";#N/A,#N/A,FALSE,"Plan2"}</definedName>
    <definedName name="dfxgdrged" localSheetId="6">{#N/A,#N/A,FALSE,"Plan1";#N/A,#N/A,FALSE,"Plan2"}</definedName>
    <definedName name="dfxgdrged" localSheetId="5">{#N/A,#N/A,FALSE,"Plan1";#N/A,#N/A,FALSE,"Plan2"}</definedName>
    <definedName name="dfxgdrged" localSheetId="16" hidden="1">{#N/A,#N/A,FALSE,"Plan1";#N/A,#N/A,FALSE,"Plan2"}</definedName>
    <definedName name="dfxgdrged" localSheetId="15">{#N/A,#N/A,FALSE,"Plan1";#N/A,#N/A,FALSE,"Plan2"}</definedName>
    <definedName name="dfxgdrged" localSheetId="7">{#N/A,#N/A,FALSE,"Plan1";#N/A,#N/A,FALSE,"Plan2"}</definedName>
    <definedName name="dfxgdrged" localSheetId="24">{#N/A,#N/A,FALSE,"Plan1";#N/A,#N/A,FALSE,"Plan2"}</definedName>
    <definedName name="dfxgdrged" localSheetId="25">{#N/A,#N/A,FALSE,"Plan1";#N/A,#N/A,FALSE,"Plan2"}</definedName>
    <definedName name="dfxgdrged" localSheetId="0">{#N/A,#N/A,FALSE,"Plan1";#N/A,#N/A,FALSE,"Plan2"}</definedName>
    <definedName name="dfxgdrged" localSheetId="23">{#N/A,#N/A,FALSE,"Plan1";#N/A,#N/A,FALSE,"Plan2"}</definedName>
    <definedName name="dfxgdrged" localSheetId="22" hidden="1">{#N/A,#N/A,FALSE,"Plan1";#N/A,#N/A,FALSE,"Plan2"}</definedName>
    <definedName name="dfxgdrged" localSheetId="19">{#N/A,#N/A,FALSE,"Plan1";#N/A,#N/A,FALSE,"Plan2"}</definedName>
    <definedName name="dfxgdrged" localSheetId="18" hidden="1">{#N/A,#N/A,FALSE,"Plan1";#N/A,#N/A,FALSE,"Plan2"}</definedName>
    <definedName name="dfxgdrged">{#N/A,#N/A,FALSE,"Plan1";#N/A,#N/A,FALSE,"Plan2"}</definedName>
    <definedName name="dgfrtyt" localSheetId="20">{#N/A,#N/A,FALSE,"Plan1";#N/A,#N/A,FALSE,"Plan2"}</definedName>
    <definedName name="dgfrtyt" localSheetId="8">{#N/A,#N/A,FALSE,"Plan1";#N/A,#N/A,FALSE,"Plan2"}</definedName>
    <definedName name="dgfrtyt" localSheetId="17" hidden="1">{#N/A,#N/A,FALSE,"Plan1";#N/A,#N/A,FALSE,"Plan2"}</definedName>
    <definedName name="dgfrtyt" localSheetId="3">{#N/A,#N/A,FALSE,"Plan1";#N/A,#N/A,FALSE,"Plan2"}</definedName>
    <definedName name="dgfrtyt" localSheetId="11">{#N/A,#N/A,FALSE,"Plan1";#N/A,#N/A,FALSE,"Plan2"}</definedName>
    <definedName name="dgfrtyt" localSheetId="6">{#N/A,#N/A,FALSE,"Plan1";#N/A,#N/A,FALSE,"Plan2"}</definedName>
    <definedName name="dgfrtyt" localSheetId="5">{#N/A,#N/A,FALSE,"Plan1";#N/A,#N/A,FALSE,"Plan2"}</definedName>
    <definedName name="dgfrtyt" localSheetId="16" hidden="1">{#N/A,#N/A,FALSE,"Plan1";#N/A,#N/A,FALSE,"Plan2"}</definedName>
    <definedName name="dgfrtyt" localSheetId="15">{#N/A,#N/A,FALSE,"Plan1";#N/A,#N/A,FALSE,"Plan2"}</definedName>
    <definedName name="dgfrtyt" localSheetId="7">{#N/A,#N/A,FALSE,"Plan1";#N/A,#N/A,FALSE,"Plan2"}</definedName>
    <definedName name="dgfrtyt" localSheetId="24">{#N/A,#N/A,FALSE,"Plan1";#N/A,#N/A,FALSE,"Plan2"}</definedName>
    <definedName name="dgfrtyt" localSheetId="25">{#N/A,#N/A,FALSE,"Plan1";#N/A,#N/A,FALSE,"Plan2"}</definedName>
    <definedName name="dgfrtyt" localSheetId="0">{#N/A,#N/A,FALSE,"Plan1";#N/A,#N/A,FALSE,"Plan2"}</definedName>
    <definedName name="dgfrtyt" localSheetId="23">{#N/A,#N/A,FALSE,"Plan1";#N/A,#N/A,FALSE,"Plan2"}</definedName>
    <definedName name="dgfrtyt" localSheetId="22" hidden="1">{#N/A,#N/A,FALSE,"Plan1";#N/A,#N/A,FALSE,"Plan2"}</definedName>
    <definedName name="dgfrtyt" localSheetId="19">{#N/A,#N/A,FALSE,"Plan1";#N/A,#N/A,FALSE,"Plan2"}</definedName>
    <definedName name="dgfrtyt" localSheetId="18" hidden="1">{#N/A,#N/A,FALSE,"Plan1";#N/A,#N/A,FALSE,"Plan2"}</definedName>
    <definedName name="dgfrtyt">{#N/A,#N/A,FALSE,"Plan1";#N/A,#N/A,FALSE,"Plan2"}</definedName>
    <definedName name="dggfdg" localSheetId="20">{#N/A,#N/A,FALSE,"Plan1";#N/A,#N/A,FALSE,"Plan2"}</definedName>
    <definedName name="dggfdg" localSheetId="8">{#N/A,#N/A,FALSE,"Plan1";#N/A,#N/A,FALSE,"Plan2"}</definedName>
    <definedName name="dggfdg" localSheetId="17" hidden="1">{#N/A,#N/A,FALSE,"Plan1";#N/A,#N/A,FALSE,"Plan2"}</definedName>
    <definedName name="dggfdg" localSheetId="3">{#N/A,#N/A,FALSE,"Plan1";#N/A,#N/A,FALSE,"Plan2"}</definedName>
    <definedName name="dggfdg" localSheetId="11">{#N/A,#N/A,FALSE,"Plan1";#N/A,#N/A,FALSE,"Plan2"}</definedName>
    <definedName name="dggfdg" localSheetId="6">{#N/A,#N/A,FALSE,"Plan1";#N/A,#N/A,FALSE,"Plan2"}</definedName>
    <definedName name="dggfdg" localSheetId="5">{#N/A,#N/A,FALSE,"Plan1";#N/A,#N/A,FALSE,"Plan2"}</definedName>
    <definedName name="dggfdg" localSheetId="16" hidden="1">{#N/A,#N/A,FALSE,"Plan1";#N/A,#N/A,FALSE,"Plan2"}</definedName>
    <definedName name="dggfdg" localSheetId="15">{#N/A,#N/A,FALSE,"Plan1";#N/A,#N/A,FALSE,"Plan2"}</definedName>
    <definedName name="dggfdg" localSheetId="7">{#N/A,#N/A,FALSE,"Plan1";#N/A,#N/A,FALSE,"Plan2"}</definedName>
    <definedName name="dggfdg" localSheetId="24">{#N/A,#N/A,FALSE,"Plan1";#N/A,#N/A,FALSE,"Plan2"}</definedName>
    <definedName name="dggfdg" localSheetId="25">{#N/A,#N/A,FALSE,"Plan1";#N/A,#N/A,FALSE,"Plan2"}</definedName>
    <definedName name="dggfdg" localSheetId="0">{#N/A,#N/A,FALSE,"Plan1";#N/A,#N/A,FALSE,"Plan2"}</definedName>
    <definedName name="dggfdg" localSheetId="23">{#N/A,#N/A,FALSE,"Plan1";#N/A,#N/A,FALSE,"Plan2"}</definedName>
    <definedName name="dggfdg" localSheetId="22" hidden="1">{#N/A,#N/A,FALSE,"Plan1";#N/A,#N/A,FALSE,"Plan2"}</definedName>
    <definedName name="dggfdg" localSheetId="19">{#N/A,#N/A,FALSE,"Plan1";#N/A,#N/A,FALSE,"Plan2"}</definedName>
    <definedName name="dggfdg" localSheetId="18" hidden="1">{#N/A,#N/A,FALSE,"Plan1";#N/A,#N/A,FALSE,"Plan2"}</definedName>
    <definedName name="dggfdg">{#N/A,#N/A,FALSE,"Plan1";#N/A,#N/A,FALSE,"Plan2"}</definedName>
    <definedName name="dgldfhgkljslh" localSheetId="20">{#N/A,#N/A,FALSE,"Plan1";#N/A,#N/A,FALSE,"Plan2"}</definedName>
    <definedName name="dgldfhgkljslh" localSheetId="8">{#N/A,#N/A,FALSE,"Plan1";#N/A,#N/A,FALSE,"Plan2"}</definedName>
    <definedName name="dgldfhgkljslh" localSheetId="17" hidden="1">{#N/A,#N/A,FALSE,"Plan1";#N/A,#N/A,FALSE,"Plan2"}</definedName>
    <definedName name="dgldfhgkljslh" localSheetId="3">{#N/A,#N/A,FALSE,"Plan1";#N/A,#N/A,FALSE,"Plan2"}</definedName>
    <definedName name="dgldfhgkljslh" localSheetId="11">{#N/A,#N/A,FALSE,"Plan1";#N/A,#N/A,FALSE,"Plan2"}</definedName>
    <definedName name="dgldfhgkljslh" localSheetId="6">{#N/A,#N/A,FALSE,"Plan1";#N/A,#N/A,FALSE,"Plan2"}</definedName>
    <definedName name="dgldfhgkljslh" localSheetId="5">{#N/A,#N/A,FALSE,"Plan1";#N/A,#N/A,FALSE,"Plan2"}</definedName>
    <definedName name="dgldfhgkljslh" localSheetId="16" hidden="1">{#N/A,#N/A,FALSE,"Plan1";#N/A,#N/A,FALSE,"Plan2"}</definedName>
    <definedName name="dgldfhgkljslh" localSheetId="15">{#N/A,#N/A,FALSE,"Plan1";#N/A,#N/A,FALSE,"Plan2"}</definedName>
    <definedName name="dgldfhgkljslh" localSheetId="7">{#N/A,#N/A,FALSE,"Plan1";#N/A,#N/A,FALSE,"Plan2"}</definedName>
    <definedName name="dgldfhgkljslh" localSheetId="24">{#N/A,#N/A,FALSE,"Plan1";#N/A,#N/A,FALSE,"Plan2"}</definedName>
    <definedName name="dgldfhgkljslh" localSheetId="25">{#N/A,#N/A,FALSE,"Plan1";#N/A,#N/A,FALSE,"Plan2"}</definedName>
    <definedName name="dgldfhgkljslh" localSheetId="0">{#N/A,#N/A,FALSE,"Plan1";#N/A,#N/A,FALSE,"Plan2"}</definedName>
    <definedName name="dgldfhgkljslh" localSheetId="23">{#N/A,#N/A,FALSE,"Plan1";#N/A,#N/A,FALSE,"Plan2"}</definedName>
    <definedName name="dgldfhgkljslh" localSheetId="22" hidden="1">{#N/A,#N/A,FALSE,"Plan1";#N/A,#N/A,FALSE,"Plan2"}</definedName>
    <definedName name="dgldfhgkljslh" localSheetId="19">{#N/A,#N/A,FALSE,"Plan1";#N/A,#N/A,FALSE,"Plan2"}</definedName>
    <definedName name="dgldfhgkljslh" localSheetId="18" hidden="1">{#N/A,#N/A,FALSE,"Plan1";#N/A,#N/A,FALSE,"Plan2"}</definedName>
    <definedName name="dgldfhgkljslh">{#N/A,#N/A,FALSE,"Plan1";#N/A,#N/A,FALSE,"Plan2"}</definedName>
    <definedName name="dhfgdhrehrwe" localSheetId="20">{#N/A,#N/A,FALSE,"Plan1";#N/A,#N/A,FALSE,"Plan2"}</definedName>
    <definedName name="dhfgdhrehrwe" localSheetId="8">{#N/A,#N/A,FALSE,"Plan1";#N/A,#N/A,FALSE,"Plan2"}</definedName>
    <definedName name="dhfgdhrehrwe" localSheetId="17" hidden="1">{#N/A,#N/A,FALSE,"Plan1";#N/A,#N/A,FALSE,"Plan2"}</definedName>
    <definedName name="dhfgdhrehrwe" localSheetId="3">{#N/A,#N/A,FALSE,"Plan1";#N/A,#N/A,FALSE,"Plan2"}</definedName>
    <definedName name="dhfgdhrehrwe" localSheetId="11">{#N/A,#N/A,FALSE,"Plan1";#N/A,#N/A,FALSE,"Plan2"}</definedName>
    <definedName name="dhfgdhrehrwe" localSheetId="6">{#N/A,#N/A,FALSE,"Plan1";#N/A,#N/A,FALSE,"Plan2"}</definedName>
    <definedName name="dhfgdhrehrwe" localSheetId="5">{#N/A,#N/A,FALSE,"Plan1";#N/A,#N/A,FALSE,"Plan2"}</definedName>
    <definedName name="dhfgdhrehrwe" localSheetId="16" hidden="1">{#N/A,#N/A,FALSE,"Plan1";#N/A,#N/A,FALSE,"Plan2"}</definedName>
    <definedName name="dhfgdhrehrwe" localSheetId="15">{#N/A,#N/A,FALSE,"Plan1";#N/A,#N/A,FALSE,"Plan2"}</definedName>
    <definedName name="dhfgdhrehrwe" localSheetId="7">{#N/A,#N/A,FALSE,"Plan1";#N/A,#N/A,FALSE,"Plan2"}</definedName>
    <definedName name="dhfgdhrehrwe" localSheetId="24">{#N/A,#N/A,FALSE,"Plan1";#N/A,#N/A,FALSE,"Plan2"}</definedName>
    <definedName name="dhfgdhrehrwe" localSheetId="25">{#N/A,#N/A,FALSE,"Plan1";#N/A,#N/A,FALSE,"Plan2"}</definedName>
    <definedName name="dhfgdhrehrwe" localSheetId="0">{#N/A,#N/A,FALSE,"Plan1";#N/A,#N/A,FALSE,"Plan2"}</definedName>
    <definedName name="dhfgdhrehrwe" localSheetId="23">{#N/A,#N/A,FALSE,"Plan1";#N/A,#N/A,FALSE,"Plan2"}</definedName>
    <definedName name="dhfgdhrehrwe" localSheetId="22" hidden="1">{#N/A,#N/A,FALSE,"Plan1";#N/A,#N/A,FALSE,"Plan2"}</definedName>
    <definedName name="dhfgdhrehrwe" localSheetId="19">{#N/A,#N/A,FALSE,"Plan1";#N/A,#N/A,FALSE,"Plan2"}</definedName>
    <definedName name="dhfgdhrehrwe" localSheetId="18" hidden="1">{#N/A,#N/A,FALSE,"Plan1";#N/A,#N/A,FALSE,"Plan2"}</definedName>
    <definedName name="dhfgdhrehrwe">{#N/A,#N/A,FALSE,"Plan1";#N/A,#N/A,FALSE,"Plan2"}</definedName>
    <definedName name="dhgfdgrfgdfgd" localSheetId="20">{#N/A,#N/A,FALSE,"Plan1";#N/A,#N/A,FALSE,"Plan2"}</definedName>
    <definedName name="dhgfdgrfgdfgd" localSheetId="8">{#N/A,#N/A,FALSE,"Plan1";#N/A,#N/A,FALSE,"Plan2"}</definedName>
    <definedName name="dhgfdgrfgdfgd" localSheetId="17" hidden="1">{#N/A,#N/A,FALSE,"Plan1";#N/A,#N/A,FALSE,"Plan2"}</definedName>
    <definedName name="dhgfdgrfgdfgd" localSheetId="3">{#N/A,#N/A,FALSE,"Plan1";#N/A,#N/A,FALSE,"Plan2"}</definedName>
    <definedName name="dhgfdgrfgdfgd" localSheetId="11">{#N/A,#N/A,FALSE,"Plan1";#N/A,#N/A,FALSE,"Plan2"}</definedName>
    <definedName name="dhgfdgrfgdfgd" localSheetId="6">{#N/A,#N/A,FALSE,"Plan1";#N/A,#N/A,FALSE,"Plan2"}</definedName>
    <definedName name="dhgfdgrfgdfgd" localSheetId="5">{#N/A,#N/A,FALSE,"Plan1";#N/A,#N/A,FALSE,"Plan2"}</definedName>
    <definedName name="dhgfdgrfgdfgd" localSheetId="16" hidden="1">{#N/A,#N/A,FALSE,"Plan1";#N/A,#N/A,FALSE,"Plan2"}</definedName>
    <definedName name="dhgfdgrfgdfgd" localSheetId="15">{#N/A,#N/A,FALSE,"Plan1";#N/A,#N/A,FALSE,"Plan2"}</definedName>
    <definedName name="dhgfdgrfgdfgd" localSheetId="7">{#N/A,#N/A,FALSE,"Plan1";#N/A,#N/A,FALSE,"Plan2"}</definedName>
    <definedName name="dhgfdgrfgdfgd" localSheetId="24">{#N/A,#N/A,FALSE,"Plan1";#N/A,#N/A,FALSE,"Plan2"}</definedName>
    <definedName name="dhgfdgrfgdfgd" localSheetId="25">{#N/A,#N/A,FALSE,"Plan1";#N/A,#N/A,FALSE,"Plan2"}</definedName>
    <definedName name="dhgfdgrfgdfgd" localSheetId="0">{#N/A,#N/A,FALSE,"Plan1";#N/A,#N/A,FALSE,"Plan2"}</definedName>
    <definedName name="dhgfdgrfgdfgd" localSheetId="23">{#N/A,#N/A,FALSE,"Plan1";#N/A,#N/A,FALSE,"Plan2"}</definedName>
    <definedName name="dhgfdgrfgdfgd" localSheetId="22" hidden="1">{#N/A,#N/A,FALSE,"Plan1";#N/A,#N/A,FALSE,"Plan2"}</definedName>
    <definedName name="dhgfdgrfgdfgd" localSheetId="19">{#N/A,#N/A,FALSE,"Plan1";#N/A,#N/A,FALSE,"Plan2"}</definedName>
    <definedName name="dhgfdgrfgdfgd" localSheetId="18" hidden="1">{#N/A,#N/A,FALSE,"Plan1";#N/A,#N/A,FALSE,"Plan2"}</definedName>
    <definedName name="dhgfdgrfgdfgd">{#N/A,#N/A,FALSE,"Plan1";#N/A,#N/A,FALSE,"Plan2"}</definedName>
    <definedName name="dhkjfhdhfjdh" localSheetId="20">{#N/A,#N/A,FALSE,"Plan1";#N/A,#N/A,FALSE,"Plan2"}</definedName>
    <definedName name="dhkjfhdhfjdh" localSheetId="8">{#N/A,#N/A,FALSE,"Plan1";#N/A,#N/A,FALSE,"Plan2"}</definedName>
    <definedName name="dhkjfhdhfjdh" localSheetId="17" hidden="1">{#N/A,#N/A,FALSE,"Plan1";#N/A,#N/A,FALSE,"Plan2"}</definedName>
    <definedName name="dhkjfhdhfjdh" localSheetId="3">{#N/A,#N/A,FALSE,"Plan1";#N/A,#N/A,FALSE,"Plan2"}</definedName>
    <definedName name="dhkjfhdhfjdh" localSheetId="11">{#N/A,#N/A,FALSE,"Plan1";#N/A,#N/A,FALSE,"Plan2"}</definedName>
    <definedName name="dhkjfhdhfjdh" localSheetId="6">{#N/A,#N/A,FALSE,"Plan1";#N/A,#N/A,FALSE,"Plan2"}</definedName>
    <definedName name="dhkjfhdhfjdh" localSheetId="5">{#N/A,#N/A,FALSE,"Plan1";#N/A,#N/A,FALSE,"Plan2"}</definedName>
    <definedName name="dhkjfhdhfjdh" localSheetId="16" hidden="1">{#N/A,#N/A,FALSE,"Plan1";#N/A,#N/A,FALSE,"Plan2"}</definedName>
    <definedName name="dhkjfhdhfjdh" localSheetId="15">{#N/A,#N/A,FALSE,"Plan1";#N/A,#N/A,FALSE,"Plan2"}</definedName>
    <definedName name="dhkjfhdhfjdh" localSheetId="7">{#N/A,#N/A,FALSE,"Plan1";#N/A,#N/A,FALSE,"Plan2"}</definedName>
    <definedName name="dhkjfhdhfjdh" localSheetId="24">{#N/A,#N/A,FALSE,"Plan1";#N/A,#N/A,FALSE,"Plan2"}</definedName>
    <definedName name="dhkjfhdhfjdh" localSheetId="25">{#N/A,#N/A,FALSE,"Plan1";#N/A,#N/A,FALSE,"Plan2"}</definedName>
    <definedName name="dhkjfhdhfjdh" localSheetId="0">{#N/A,#N/A,FALSE,"Plan1";#N/A,#N/A,FALSE,"Plan2"}</definedName>
    <definedName name="dhkjfhdhfjdh" localSheetId="23">{#N/A,#N/A,FALSE,"Plan1";#N/A,#N/A,FALSE,"Plan2"}</definedName>
    <definedName name="dhkjfhdhfjdh" localSheetId="22" hidden="1">{#N/A,#N/A,FALSE,"Plan1";#N/A,#N/A,FALSE,"Plan2"}</definedName>
    <definedName name="dhkjfhdhfjdh" localSheetId="19">{#N/A,#N/A,FALSE,"Plan1";#N/A,#N/A,FALSE,"Plan2"}</definedName>
    <definedName name="dhkjfhdhfjdh" localSheetId="18" hidden="1">{#N/A,#N/A,FALSE,"Plan1";#N/A,#N/A,FALSE,"Plan2"}</definedName>
    <definedName name="dhkjfhdhfjdh">{#N/A,#N/A,FALSE,"Plan1";#N/A,#N/A,FALSE,"Plan2"}</definedName>
    <definedName name="DHTJRT" localSheetId="20">{#N/A,#N/A,FALSE,"Plan1";#N/A,#N/A,FALSE,"Plan2"}</definedName>
    <definedName name="DHTJRT" localSheetId="8">{#N/A,#N/A,FALSE,"Plan1";#N/A,#N/A,FALSE,"Plan2"}</definedName>
    <definedName name="DHTJRT" localSheetId="17" hidden="1">{#N/A,#N/A,FALSE,"Plan1";#N/A,#N/A,FALSE,"Plan2"}</definedName>
    <definedName name="DHTJRT" localSheetId="3">{#N/A,#N/A,FALSE,"Plan1";#N/A,#N/A,FALSE,"Plan2"}</definedName>
    <definedName name="DHTJRT" localSheetId="11">{#N/A,#N/A,FALSE,"Plan1";#N/A,#N/A,FALSE,"Plan2"}</definedName>
    <definedName name="DHTJRT" localSheetId="6">{#N/A,#N/A,FALSE,"Plan1";#N/A,#N/A,FALSE,"Plan2"}</definedName>
    <definedName name="DHTJRT" localSheetId="5">{#N/A,#N/A,FALSE,"Plan1";#N/A,#N/A,FALSE,"Plan2"}</definedName>
    <definedName name="DHTJRT" localSheetId="16" hidden="1">{#N/A,#N/A,FALSE,"Plan1";#N/A,#N/A,FALSE,"Plan2"}</definedName>
    <definedName name="DHTJRT" localSheetId="15">{#N/A,#N/A,FALSE,"Plan1";#N/A,#N/A,FALSE,"Plan2"}</definedName>
    <definedName name="DHTJRT" localSheetId="7">{#N/A,#N/A,FALSE,"Plan1";#N/A,#N/A,FALSE,"Plan2"}</definedName>
    <definedName name="DHTJRT" localSheetId="24">{#N/A,#N/A,FALSE,"Plan1";#N/A,#N/A,FALSE,"Plan2"}</definedName>
    <definedName name="DHTJRT" localSheetId="25">{#N/A,#N/A,FALSE,"Plan1";#N/A,#N/A,FALSE,"Plan2"}</definedName>
    <definedName name="DHTJRT" localSheetId="0">{#N/A,#N/A,FALSE,"Plan1";#N/A,#N/A,FALSE,"Plan2"}</definedName>
    <definedName name="DHTJRT" localSheetId="23">{#N/A,#N/A,FALSE,"Plan1";#N/A,#N/A,FALSE,"Plan2"}</definedName>
    <definedName name="DHTJRT" localSheetId="22" hidden="1">{#N/A,#N/A,FALSE,"Plan1";#N/A,#N/A,FALSE,"Plan2"}</definedName>
    <definedName name="DHTJRT" localSheetId="19">{#N/A,#N/A,FALSE,"Plan1";#N/A,#N/A,FALSE,"Plan2"}</definedName>
    <definedName name="DHTJRT" localSheetId="18" hidden="1">{#N/A,#N/A,FALSE,"Plan1";#N/A,#N/A,FALSE,"Plan2"}</definedName>
    <definedName name="DHTJRT">{#N/A,#N/A,FALSE,"Plan1";#N/A,#N/A,FALSE,"Plan2"}</definedName>
    <definedName name="DI" localSheetId="17">#REF!</definedName>
    <definedName name="DI" localSheetId="3">#REF!</definedName>
    <definedName name="DI" localSheetId="6">#REF!</definedName>
    <definedName name="DI" localSheetId="16">#REF!</definedName>
    <definedName name="DI" localSheetId="15">#REF!</definedName>
    <definedName name="DI" localSheetId="25">#REF!</definedName>
    <definedName name="DI" localSheetId="22">#REF!</definedName>
    <definedName name="DI" localSheetId="19">#REF!</definedName>
    <definedName name="DI" localSheetId="18">#REF!</definedName>
    <definedName name="DI">#REF!</definedName>
    <definedName name="dia3estac" localSheetId="17">#REF!</definedName>
    <definedName name="dia3estac" localSheetId="3">#REF!</definedName>
    <definedName name="dia3estac" localSheetId="6">#REF!</definedName>
    <definedName name="dia3estac" localSheetId="16">#REF!</definedName>
    <definedName name="dia3estac" localSheetId="25">#REF!</definedName>
    <definedName name="dia3estac" localSheetId="22">#REF!</definedName>
    <definedName name="dia3estac" localSheetId="19">#REF!</definedName>
    <definedName name="dia3estac" localSheetId="18">#REF!</definedName>
    <definedName name="dia3estac">#REF!</definedName>
    <definedName name="diaestaca" localSheetId="17">#REF!</definedName>
    <definedName name="diaestaca" localSheetId="3">#REF!</definedName>
    <definedName name="diaestaca" localSheetId="6">#REF!</definedName>
    <definedName name="diaestaca" localSheetId="16">#REF!</definedName>
    <definedName name="diaestaca" localSheetId="25">#REF!</definedName>
    <definedName name="diaestaca" localSheetId="22">#REF!</definedName>
    <definedName name="diaestaca" localSheetId="19">#REF!</definedName>
    <definedName name="diaestaca" localSheetId="18">#REF!</definedName>
    <definedName name="diaestaca">#REF!</definedName>
    <definedName name="diambase" localSheetId="3">#REF!</definedName>
    <definedName name="diambase" localSheetId="6">#REF!</definedName>
    <definedName name="diambase" localSheetId="25">#REF!</definedName>
    <definedName name="diambase">#REF!</definedName>
    <definedName name="DIFQT" localSheetId="3">#REF!</definedName>
    <definedName name="DIFQT" localSheetId="6">#REF!</definedName>
    <definedName name="DIFQT" localSheetId="25">#REF!</definedName>
    <definedName name="DIFQT">#REF!</definedName>
    <definedName name="dijghdhks" localSheetId="20">{#N/A,#N/A,FALSE,"Plan1";#N/A,#N/A,FALSE,"Plan2"}</definedName>
    <definedName name="dijghdhks" localSheetId="8">{#N/A,#N/A,FALSE,"Plan1";#N/A,#N/A,FALSE,"Plan2"}</definedName>
    <definedName name="dijghdhks" localSheetId="17" hidden="1">{#N/A,#N/A,FALSE,"Plan1";#N/A,#N/A,FALSE,"Plan2"}</definedName>
    <definedName name="dijghdhks" localSheetId="3">{#N/A,#N/A,FALSE,"Plan1";#N/A,#N/A,FALSE,"Plan2"}</definedName>
    <definedName name="dijghdhks" localSheetId="11">{#N/A,#N/A,FALSE,"Plan1";#N/A,#N/A,FALSE,"Plan2"}</definedName>
    <definedName name="dijghdhks" localSheetId="6">{#N/A,#N/A,FALSE,"Plan1";#N/A,#N/A,FALSE,"Plan2"}</definedName>
    <definedName name="dijghdhks" localSheetId="5">{#N/A,#N/A,FALSE,"Plan1";#N/A,#N/A,FALSE,"Plan2"}</definedName>
    <definedName name="dijghdhks" localSheetId="16" hidden="1">{#N/A,#N/A,FALSE,"Plan1";#N/A,#N/A,FALSE,"Plan2"}</definedName>
    <definedName name="dijghdhks" localSheetId="15">{#N/A,#N/A,FALSE,"Plan1";#N/A,#N/A,FALSE,"Plan2"}</definedName>
    <definedName name="dijghdhks" localSheetId="7">{#N/A,#N/A,FALSE,"Plan1";#N/A,#N/A,FALSE,"Plan2"}</definedName>
    <definedName name="dijghdhks" localSheetId="24">{#N/A,#N/A,FALSE,"Plan1";#N/A,#N/A,FALSE,"Plan2"}</definedName>
    <definedName name="dijghdhks" localSheetId="25">{#N/A,#N/A,FALSE,"Plan1";#N/A,#N/A,FALSE,"Plan2"}</definedName>
    <definedName name="dijghdhks" localSheetId="0">{#N/A,#N/A,FALSE,"Plan1";#N/A,#N/A,FALSE,"Plan2"}</definedName>
    <definedName name="dijghdhks" localSheetId="23">{#N/A,#N/A,FALSE,"Plan1";#N/A,#N/A,FALSE,"Plan2"}</definedName>
    <definedName name="dijghdhks" localSheetId="22" hidden="1">{#N/A,#N/A,FALSE,"Plan1";#N/A,#N/A,FALSE,"Plan2"}</definedName>
    <definedName name="dijghdhks" localSheetId="19">{#N/A,#N/A,FALSE,"Plan1";#N/A,#N/A,FALSE,"Plan2"}</definedName>
    <definedName name="dijghdhks" localSheetId="18" hidden="1">{#N/A,#N/A,FALSE,"Plan1";#N/A,#N/A,FALSE,"Plan2"}</definedName>
    <definedName name="dijghdhks">{#N/A,#N/A,FALSE,"Plan1";#N/A,#N/A,FALSE,"Plan2"}</definedName>
    <definedName name="DIMENSÕES" localSheetId="17">#REF!</definedName>
    <definedName name="DIMENSÕES" localSheetId="3">#REF!</definedName>
    <definedName name="DIMENSÕES" localSheetId="6">#REF!</definedName>
    <definedName name="DIMENSÕES" localSheetId="16">#REF!</definedName>
    <definedName name="DIMENSÕES" localSheetId="15">#REF!</definedName>
    <definedName name="DIMENSÕES" localSheetId="25">#REF!</definedName>
    <definedName name="DIMENSÕES" localSheetId="22">#REF!</definedName>
    <definedName name="DIMENSÕES" localSheetId="19">#REF!</definedName>
    <definedName name="DIMENSÕES" localSheetId="18">#REF!</definedName>
    <definedName name="DIMENSÕES">#REF!</definedName>
    <definedName name="DIR_OPER" localSheetId="17">#REF!</definedName>
    <definedName name="DIR_OPER" localSheetId="3">#REF!</definedName>
    <definedName name="DIR_OPER" localSheetId="6">#REF!</definedName>
    <definedName name="DIR_OPER" localSheetId="16">#REF!</definedName>
    <definedName name="DIR_OPER" localSheetId="25">#REF!</definedName>
    <definedName name="DIR_OPER" localSheetId="22">#REF!</definedName>
    <definedName name="DIR_OPER" localSheetId="19">#REF!</definedName>
    <definedName name="DIR_OPER" localSheetId="18">#REF!</definedName>
    <definedName name="DIR_OPER">#REF!</definedName>
    <definedName name="DIR_TECNICO" localSheetId="17">#REF!</definedName>
    <definedName name="DIR_TECNICO" localSheetId="3">#REF!</definedName>
    <definedName name="DIR_TECNICO" localSheetId="6">#REF!</definedName>
    <definedName name="DIR_TECNICO" localSheetId="16">#REF!</definedName>
    <definedName name="DIR_TECNICO" localSheetId="25">#REF!</definedName>
    <definedName name="DIR_TECNICO" localSheetId="22">#REF!</definedName>
    <definedName name="DIR_TECNICO" localSheetId="19">#REF!</definedName>
    <definedName name="DIR_TECNICO" localSheetId="18">#REF!</definedName>
    <definedName name="DIR_TECNICO">#REF!</definedName>
    <definedName name="direto" localSheetId="17">#REF!</definedName>
    <definedName name="direto" localSheetId="3">#REF!</definedName>
    <definedName name="direto" localSheetId="1">#REF!</definedName>
    <definedName name="direto" localSheetId="6">#REF!</definedName>
    <definedName name="direto" localSheetId="16">#REF!</definedName>
    <definedName name="direto" localSheetId="15">#REF!</definedName>
    <definedName name="direto" localSheetId="25">#REF!</definedName>
    <definedName name="direto" localSheetId="0">#REF!</definedName>
    <definedName name="direto" localSheetId="19">#REF!</definedName>
    <definedName name="direto" localSheetId="14">#REF!</definedName>
    <definedName name="direto" localSheetId="18">#REF!</definedName>
    <definedName name="direto">#REF!</definedName>
    <definedName name="DIRETORIA" localSheetId="3">#REF!</definedName>
    <definedName name="DIRETORIA" localSheetId="6">#REF!</definedName>
    <definedName name="DIRETORIA" localSheetId="25">#REF!</definedName>
    <definedName name="DIRETORIA">#REF!</definedName>
    <definedName name="diretorias" localSheetId="3">#REF!</definedName>
    <definedName name="diretorias" localSheetId="6">#REF!</definedName>
    <definedName name="diretorias" localSheetId="25">#REF!</definedName>
    <definedName name="diretorias">#REF!</definedName>
    <definedName name="Discrim" localSheetId="3">#REF!</definedName>
    <definedName name="Discrim" localSheetId="6">#REF!</definedName>
    <definedName name="Discrim" localSheetId="25">#REF!</definedName>
    <definedName name="Discrim">#REF!</definedName>
    <definedName name="DISCRIMINAÇÃO" localSheetId="3">#REF!</definedName>
    <definedName name="DISCRIMINAÇÃO" localSheetId="6">#REF!</definedName>
    <definedName name="DISCRIMINAÇÃO" localSheetId="25">#REF!</definedName>
    <definedName name="DISCRIMINAÇÃO">#REF!</definedName>
    <definedName name="Discriminação_Controladoria" localSheetId="3">#REF!</definedName>
    <definedName name="Discriminação_Controladoria" localSheetId="6">#REF!</definedName>
    <definedName name="Discriminação_Controladoria" localSheetId="25">#REF!</definedName>
    <definedName name="Discriminação_Controladoria">#REF!</definedName>
    <definedName name="DistCidade" localSheetId="3">#REF!</definedName>
    <definedName name="DistCidade" localSheetId="6">#REF!</definedName>
    <definedName name="DistCidade" localSheetId="25">#REF!</definedName>
    <definedName name="DistCidade">#REF!</definedName>
    <definedName name="distratos" localSheetId="3">#REF!</definedName>
    <definedName name="distratos" localSheetId="6">#REF!</definedName>
    <definedName name="distratos" localSheetId="25">#REF!</definedName>
    <definedName name="distratos">#REF!</definedName>
    <definedName name="div" localSheetId="3">#REF!</definedName>
    <definedName name="div" localSheetId="6">#REF!</definedName>
    <definedName name="div" localSheetId="25">#REF!</definedName>
    <definedName name="div">#REF!</definedName>
    <definedName name="djasdrjas" localSheetId="20">{#N/A,#N/A,FALSE,"Plan1";#N/A,#N/A,FALSE,"Plan2"}</definedName>
    <definedName name="djasdrjas" localSheetId="8">{#N/A,#N/A,FALSE,"Plan1";#N/A,#N/A,FALSE,"Plan2"}</definedName>
    <definedName name="djasdrjas" localSheetId="17" hidden="1">{#N/A,#N/A,FALSE,"Plan1";#N/A,#N/A,FALSE,"Plan2"}</definedName>
    <definedName name="djasdrjas" localSheetId="3">{#N/A,#N/A,FALSE,"Plan1";#N/A,#N/A,FALSE,"Plan2"}</definedName>
    <definedName name="djasdrjas" localSheetId="11">{#N/A,#N/A,FALSE,"Plan1";#N/A,#N/A,FALSE,"Plan2"}</definedName>
    <definedName name="djasdrjas" localSheetId="6">{#N/A,#N/A,FALSE,"Plan1";#N/A,#N/A,FALSE,"Plan2"}</definedName>
    <definedName name="djasdrjas" localSheetId="5">{#N/A,#N/A,FALSE,"Plan1";#N/A,#N/A,FALSE,"Plan2"}</definedName>
    <definedName name="djasdrjas" localSheetId="16" hidden="1">{#N/A,#N/A,FALSE,"Plan1";#N/A,#N/A,FALSE,"Plan2"}</definedName>
    <definedName name="djasdrjas" localSheetId="15">{#N/A,#N/A,FALSE,"Plan1";#N/A,#N/A,FALSE,"Plan2"}</definedName>
    <definedName name="djasdrjas" localSheetId="7">{#N/A,#N/A,FALSE,"Plan1";#N/A,#N/A,FALSE,"Plan2"}</definedName>
    <definedName name="djasdrjas" localSheetId="24">{#N/A,#N/A,FALSE,"Plan1";#N/A,#N/A,FALSE,"Plan2"}</definedName>
    <definedName name="djasdrjas" localSheetId="25">{#N/A,#N/A,FALSE,"Plan1";#N/A,#N/A,FALSE,"Plan2"}</definedName>
    <definedName name="djasdrjas" localSheetId="0">{#N/A,#N/A,FALSE,"Plan1";#N/A,#N/A,FALSE,"Plan2"}</definedName>
    <definedName name="djasdrjas" localSheetId="23">{#N/A,#N/A,FALSE,"Plan1";#N/A,#N/A,FALSE,"Plan2"}</definedName>
    <definedName name="djasdrjas" localSheetId="22" hidden="1">{#N/A,#N/A,FALSE,"Plan1";#N/A,#N/A,FALSE,"Plan2"}</definedName>
    <definedName name="djasdrjas" localSheetId="19">{#N/A,#N/A,FALSE,"Plan1";#N/A,#N/A,FALSE,"Plan2"}</definedName>
    <definedName name="djasdrjas" localSheetId="18" hidden="1">{#N/A,#N/A,FALSE,"Plan1";#N/A,#N/A,FALSE,"Plan2"}</definedName>
    <definedName name="djasdrjas">{#N/A,#N/A,FALSE,"Plan1";#N/A,#N/A,FALSE,"Plan2"}</definedName>
    <definedName name="dj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20">{#N/A,#N/A,FALSE,"Plan1";#N/A,#N/A,FALSE,"Plan2"}</definedName>
    <definedName name="djfkhjhfgrgdfh" localSheetId="8">{#N/A,#N/A,FALSE,"Plan1";#N/A,#N/A,FALSE,"Plan2"}</definedName>
    <definedName name="djfkhjhfgrgdfh" localSheetId="17" hidden="1">{#N/A,#N/A,FALSE,"Plan1";#N/A,#N/A,FALSE,"Plan2"}</definedName>
    <definedName name="djfkhjhfgrgdfh" localSheetId="3">{#N/A,#N/A,FALSE,"Plan1";#N/A,#N/A,FALSE,"Plan2"}</definedName>
    <definedName name="djfkhjhfgrgdfh" localSheetId="11">{#N/A,#N/A,FALSE,"Plan1";#N/A,#N/A,FALSE,"Plan2"}</definedName>
    <definedName name="djfkhjhfgrgdfh" localSheetId="6">{#N/A,#N/A,FALSE,"Plan1";#N/A,#N/A,FALSE,"Plan2"}</definedName>
    <definedName name="djfkhjhfgrgdfh" localSheetId="5">{#N/A,#N/A,FALSE,"Plan1";#N/A,#N/A,FALSE,"Plan2"}</definedName>
    <definedName name="djfkhjhfgrgdfh" localSheetId="16" hidden="1">{#N/A,#N/A,FALSE,"Plan1";#N/A,#N/A,FALSE,"Plan2"}</definedName>
    <definedName name="djfkhjhfgrgdfh" localSheetId="15">{#N/A,#N/A,FALSE,"Plan1";#N/A,#N/A,FALSE,"Plan2"}</definedName>
    <definedName name="djfkhjhfgrgdfh" localSheetId="7">{#N/A,#N/A,FALSE,"Plan1";#N/A,#N/A,FALSE,"Plan2"}</definedName>
    <definedName name="djfkhjhfgrgdfh" localSheetId="24">{#N/A,#N/A,FALSE,"Plan1";#N/A,#N/A,FALSE,"Plan2"}</definedName>
    <definedName name="djfkhjhfgrgdfh" localSheetId="25">{#N/A,#N/A,FALSE,"Plan1";#N/A,#N/A,FALSE,"Plan2"}</definedName>
    <definedName name="djfkhjhfgrgdfh" localSheetId="0">{#N/A,#N/A,FALSE,"Plan1";#N/A,#N/A,FALSE,"Plan2"}</definedName>
    <definedName name="djfkhjhfgrgdfh" localSheetId="23">{#N/A,#N/A,FALSE,"Plan1";#N/A,#N/A,FALSE,"Plan2"}</definedName>
    <definedName name="djfkhjhfgrgdfh" localSheetId="22" hidden="1">{#N/A,#N/A,FALSE,"Plan1";#N/A,#N/A,FALSE,"Plan2"}</definedName>
    <definedName name="djfkhjhfgrgdfh" localSheetId="19">{#N/A,#N/A,FALSE,"Plan1";#N/A,#N/A,FALSE,"Plan2"}</definedName>
    <definedName name="djfkhjhfgrgdfh" localSheetId="18" hidden="1">{#N/A,#N/A,FALSE,"Plan1";#N/A,#N/A,FALSE,"Plan2"}</definedName>
    <definedName name="djfkhjhfgrgdfh">{#N/A,#N/A,FALSE,"Plan1";#N/A,#N/A,FALSE,"Plan2"}</definedName>
    <definedName name="djfkhsdkjhf" localSheetId="20">{#N/A,#N/A,FALSE,"Plan1";#N/A,#N/A,FALSE,"Plan2"}</definedName>
    <definedName name="djfkhsdkjhf" localSheetId="8">{#N/A,#N/A,FALSE,"Plan1";#N/A,#N/A,FALSE,"Plan2"}</definedName>
    <definedName name="djfkhsdkjhf" localSheetId="17" hidden="1">{#N/A,#N/A,FALSE,"Plan1";#N/A,#N/A,FALSE,"Plan2"}</definedName>
    <definedName name="djfkhsdkjhf" localSheetId="3">{#N/A,#N/A,FALSE,"Plan1";#N/A,#N/A,FALSE,"Plan2"}</definedName>
    <definedName name="djfkhsdkjhf" localSheetId="11">{#N/A,#N/A,FALSE,"Plan1";#N/A,#N/A,FALSE,"Plan2"}</definedName>
    <definedName name="djfkhsdkjhf" localSheetId="6">{#N/A,#N/A,FALSE,"Plan1";#N/A,#N/A,FALSE,"Plan2"}</definedName>
    <definedName name="djfkhsdkjhf" localSheetId="5">{#N/A,#N/A,FALSE,"Plan1";#N/A,#N/A,FALSE,"Plan2"}</definedName>
    <definedName name="djfkhsdkjhf" localSheetId="16" hidden="1">{#N/A,#N/A,FALSE,"Plan1";#N/A,#N/A,FALSE,"Plan2"}</definedName>
    <definedName name="djfkhsdkjhf" localSheetId="15">{#N/A,#N/A,FALSE,"Plan1";#N/A,#N/A,FALSE,"Plan2"}</definedName>
    <definedName name="djfkhsdkjhf" localSheetId="7">{#N/A,#N/A,FALSE,"Plan1";#N/A,#N/A,FALSE,"Plan2"}</definedName>
    <definedName name="djfkhsdkjhf" localSheetId="24">{#N/A,#N/A,FALSE,"Plan1";#N/A,#N/A,FALSE,"Plan2"}</definedName>
    <definedName name="djfkhsdkjhf" localSheetId="25">{#N/A,#N/A,FALSE,"Plan1";#N/A,#N/A,FALSE,"Plan2"}</definedName>
    <definedName name="djfkhsdkjhf" localSheetId="0">{#N/A,#N/A,FALSE,"Plan1";#N/A,#N/A,FALSE,"Plan2"}</definedName>
    <definedName name="djfkhsdkjhf" localSheetId="23">{#N/A,#N/A,FALSE,"Plan1";#N/A,#N/A,FALSE,"Plan2"}</definedName>
    <definedName name="djfkhsdkjhf" localSheetId="22" hidden="1">{#N/A,#N/A,FALSE,"Plan1";#N/A,#N/A,FALSE,"Plan2"}</definedName>
    <definedName name="djfkhsdkjhf" localSheetId="19">{#N/A,#N/A,FALSE,"Plan1";#N/A,#N/A,FALSE,"Plan2"}</definedName>
    <definedName name="djfkhsdkjhf" localSheetId="18" hidden="1">{#N/A,#N/A,FALSE,"Plan1";#N/A,#N/A,FALSE,"Plan2"}</definedName>
    <definedName name="djfkhsdkjhf">{#N/A,#N/A,FALSE,"Plan1";#N/A,#N/A,FALSE,"Plan2"}</definedName>
    <definedName name="djfldjsgljslkjtg" localSheetId="20">{#N/A,#N/A,FALSE,"Plan1";#N/A,#N/A,FALSE,"Plan2"}</definedName>
    <definedName name="djfldjsgljslkjtg" localSheetId="8">{#N/A,#N/A,FALSE,"Plan1";#N/A,#N/A,FALSE,"Plan2"}</definedName>
    <definedName name="djfldjsgljslkjtg" localSheetId="17" hidden="1">{#N/A,#N/A,FALSE,"Plan1";#N/A,#N/A,FALSE,"Plan2"}</definedName>
    <definedName name="djfldjsgljslkjtg" localSheetId="3">{#N/A,#N/A,FALSE,"Plan1";#N/A,#N/A,FALSE,"Plan2"}</definedName>
    <definedName name="djfldjsgljslkjtg" localSheetId="11">{#N/A,#N/A,FALSE,"Plan1";#N/A,#N/A,FALSE,"Plan2"}</definedName>
    <definedName name="djfldjsgljslkjtg" localSheetId="6">{#N/A,#N/A,FALSE,"Plan1";#N/A,#N/A,FALSE,"Plan2"}</definedName>
    <definedName name="djfldjsgljslkjtg" localSheetId="5">{#N/A,#N/A,FALSE,"Plan1";#N/A,#N/A,FALSE,"Plan2"}</definedName>
    <definedName name="djfldjsgljslkjtg" localSheetId="16" hidden="1">{#N/A,#N/A,FALSE,"Plan1";#N/A,#N/A,FALSE,"Plan2"}</definedName>
    <definedName name="djfldjsgljslkjtg" localSheetId="15">{#N/A,#N/A,FALSE,"Plan1";#N/A,#N/A,FALSE,"Plan2"}</definedName>
    <definedName name="djfldjsgljslkjtg" localSheetId="7">{#N/A,#N/A,FALSE,"Plan1";#N/A,#N/A,FALSE,"Plan2"}</definedName>
    <definedName name="djfldjsgljslkjtg" localSheetId="24">{#N/A,#N/A,FALSE,"Plan1";#N/A,#N/A,FALSE,"Plan2"}</definedName>
    <definedName name="djfldjsgljslkjtg" localSheetId="25">{#N/A,#N/A,FALSE,"Plan1";#N/A,#N/A,FALSE,"Plan2"}</definedName>
    <definedName name="djfldjsgljslkjtg" localSheetId="0">{#N/A,#N/A,FALSE,"Plan1";#N/A,#N/A,FALSE,"Plan2"}</definedName>
    <definedName name="djfldjsgljslkjtg" localSheetId="23">{#N/A,#N/A,FALSE,"Plan1";#N/A,#N/A,FALSE,"Plan2"}</definedName>
    <definedName name="djfldjsgljslkjtg" localSheetId="22" hidden="1">{#N/A,#N/A,FALSE,"Plan1";#N/A,#N/A,FALSE,"Plan2"}</definedName>
    <definedName name="djfldjsgljslkjtg" localSheetId="19">{#N/A,#N/A,FALSE,"Plan1";#N/A,#N/A,FALSE,"Plan2"}</definedName>
    <definedName name="djfldjsgljslkjtg" localSheetId="18" hidden="1">{#N/A,#N/A,FALSE,"Plan1";#N/A,#N/A,FALSE,"Plan2"}</definedName>
    <definedName name="djfldjsgljslkjtg">{#N/A,#N/A,FALSE,"Plan1";#N/A,#N/A,FALSE,"Plan2"}</definedName>
    <definedName name="djflkdjgdth" localSheetId="20">{#N/A,#N/A,FALSE,"Plan1";#N/A,#N/A,FALSE,"Plan2"}</definedName>
    <definedName name="djflkdjgdth" localSheetId="8">{#N/A,#N/A,FALSE,"Plan1";#N/A,#N/A,FALSE,"Plan2"}</definedName>
    <definedName name="djflkdjgdth" localSheetId="17" hidden="1">{#N/A,#N/A,FALSE,"Plan1";#N/A,#N/A,FALSE,"Plan2"}</definedName>
    <definedName name="djflkdjgdth" localSheetId="3">{#N/A,#N/A,FALSE,"Plan1";#N/A,#N/A,FALSE,"Plan2"}</definedName>
    <definedName name="djflkdjgdth" localSheetId="11">{#N/A,#N/A,FALSE,"Plan1";#N/A,#N/A,FALSE,"Plan2"}</definedName>
    <definedName name="djflkdjgdth" localSheetId="6">{#N/A,#N/A,FALSE,"Plan1";#N/A,#N/A,FALSE,"Plan2"}</definedName>
    <definedName name="djflkdjgdth" localSheetId="5">{#N/A,#N/A,FALSE,"Plan1";#N/A,#N/A,FALSE,"Plan2"}</definedName>
    <definedName name="djflkdjgdth" localSheetId="16" hidden="1">{#N/A,#N/A,FALSE,"Plan1";#N/A,#N/A,FALSE,"Plan2"}</definedName>
    <definedName name="djflkdjgdth" localSheetId="15">{#N/A,#N/A,FALSE,"Plan1";#N/A,#N/A,FALSE,"Plan2"}</definedName>
    <definedName name="djflkdjgdth" localSheetId="7">{#N/A,#N/A,FALSE,"Plan1";#N/A,#N/A,FALSE,"Plan2"}</definedName>
    <definedName name="djflkdjgdth" localSheetId="24">{#N/A,#N/A,FALSE,"Plan1";#N/A,#N/A,FALSE,"Plan2"}</definedName>
    <definedName name="djflkdjgdth" localSheetId="25">{#N/A,#N/A,FALSE,"Plan1";#N/A,#N/A,FALSE,"Plan2"}</definedName>
    <definedName name="djflkdjgdth" localSheetId="0">{#N/A,#N/A,FALSE,"Plan1";#N/A,#N/A,FALSE,"Plan2"}</definedName>
    <definedName name="djflkdjgdth" localSheetId="23">{#N/A,#N/A,FALSE,"Plan1";#N/A,#N/A,FALSE,"Plan2"}</definedName>
    <definedName name="djflkdjgdth" localSheetId="22" hidden="1">{#N/A,#N/A,FALSE,"Plan1";#N/A,#N/A,FALSE,"Plan2"}</definedName>
    <definedName name="djflkdjgdth" localSheetId="19">{#N/A,#N/A,FALSE,"Plan1";#N/A,#N/A,FALSE,"Plan2"}</definedName>
    <definedName name="djflkdjgdth" localSheetId="18" hidden="1">{#N/A,#N/A,FALSE,"Plan1";#N/A,#N/A,FALSE,"Plan2"}</definedName>
    <definedName name="djflkdjgdth">{#N/A,#N/A,FALSE,"Plan1";#N/A,#N/A,FALSE,"Plan2"}</definedName>
    <definedName name="DJFLKDJGKTJYJT" localSheetId="20">{#N/A,#N/A,FALSE,"Plan1";#N/A,#N/A,FALSE,"Plan2"}</definedName>
    <definedName name="DJFLKDJGKTJYJT" localSheetId="8">{#N/A,#N/A,FALSE,"Plan1";#N/A,#N/A,FALSE,"Plan2"}</definedName>
    <definedName name="DJFLKDJGKTJYJT" localSheetId="17" hidden="1">{#N/A,#N/A,FALSE,"Plan1";#N/A,#N/A,FALSE,"Plan2"}</definedName>
    <definedName name="DJFLKDJGKTJYJT" localSheetId="3">{#N/A,#N/A,FALSE,"Plan1";#N/A,#N/A,FALSE,"Plan2"}</definedName>
    <definedName name="DJFLKDJGKTJYJT" localSheetId="11">{#N/A,#N/A,FALSE,"Plan1";#N/A,#N/A,FALSE,"Plan2"}</definedName>
    <definedName name="DJFLKDJGKTJYJT" localSheetId="6">{#N/A,#N/A,FALSE,"Plan1";#N/A,#N/A,FALSE,"Plan2"}</definedName>
    <definedName name="DJFLKDJGKTJYJT" localSheetId="5">{#N/A,#N/A,FALSE,"Plan1";#N/A,#N/A,FALSE,"Plan2"}</definedName>
    <definedName name="DJFLKDJGKTJYJT" localSheetId="16" hidden="1">{#N/A,#N/A,FALSE,"Plan1";#N/A,#N/A,FALSE,"Plan2"}</definedName>
    <definedName name="DJFLKDJGKTJYJT" localSheetId="15">{#N/A,#N/A,FALSE,"Plan1";#N/A,#N/A,FALSE,"Plan2"}</definedName>
    <definedName name="DJFLKDJGKTJYJT" localSheetId="7">{#N/A,#N/A,FALSE,"Plan1";#N/A,#N/A,FALSE,"Plan2"}</definedName>
    <definedName name="DJFLKDJGKTJYJT" localSheetId="24">{#N/A,#N/A,FALSE,"Plan1";#N/A,#N/A,FALSE,"Plan2"}</definedName>
    <definedName name="DJFLKDJGKTJYJT" localSheetId="25">{#N/A,#N/A,FALSE,"Plan1";#N/A,#N/A,FALSE,"Plan2"}</definedName>
    <definedName name="DJFLKDJGKTJYJT" localSheetId="0">{#N/A,#N/A,FALSE,"Plan1";#N/A,#N/A,FALSE,"Plan2"}</definedName>
    <definedName name="DJFLKDJGKTJYJT" localSheetId="23">{#N/A,#N/A,FALSE,"Plan1";#N/A,#N/A,FALSE,"Plan2"}</definedName>
    <definedName name="DJFLKDJGKTJYJT" localSheetId="22" hidden="1">{#N/A,#N/A,FALSE,"Plan1";#N/A,#N/A,FALSE,"Plan2"}</definedName>
    <definedName name="DJFLKDJGKTJYJT" localSheetId="19">{#N/A,#N/A,FALSE,"Plan1";#N/A,#N/A,FALSE,"Plan2"}</definedName>
    <definedName name="DJFLKDJGKTJYJT" localSheetId="18" hidden="1">{#N/A,#N/A,FALSE,"Plan1";#N/A,#N/A,FALSE,"Plan2"}</definedName>
    <definedName name="DJFLKDJGKTJYJT">{#N/A,#N/A,FALSE,"Plan1";#N/A,#N/A,FALSE,"Plan2"}</definedName>
    <definedName name="djgkfjgtiyty" localSheetId="20">{#N/A,#N/A,FALSE,"Plan1";#N/A,#N/A,FALSE,"Plan2"}</definedName>
    <definedName name="djgkfjgtiyty" localSheetId="8">{#N/A,#N/A,FALSE,"Plan1";#N/A,#N/A,FALSE,"Plan2"}</definedName>
    <definedName name="djgkfjgtiyty" localSheetId="17" hidden="1">{#N/A,#N/A,FALSE,"Plan1";#N/A,#N/A,FALSE,"Plan2"}</definedName>
    <definedName name="djgkfjgtiyty" localSheetId="3">{#N/A,#N/A,FALSE,"Plan1";#N/A,#N/A,FALSE,"Plan2"}</definedName>
    <definedName name="djgkfjgtiyty" localSheetId="11">{#N/A,#N/A,FALSE,"Plan1";#N/A,#N/A,FALSE,"Plan2"}</definedName>
    <definedName name="djgkfjgtiyty" localSheetId="6">{#N/A,#N/A,FALSE,"Plan1";#N/A,#N/A,FALSE,"Plan2"}</definedName>
    <definedName name="djgkfjgtiyty" localSheetId="5">{#N/A,#N/A,FALSE,"Plan1";#N/A,#N/A,FALSE,"Plan2"}</definedName>
    <definedName name="djgkfjgtiyty" localSheetId="16" hidden="1">{#N/A,#N/A,FALSE,"Plan1";#N/A,#N/A,FALSE,"Plan2"}</definedName>
    <definedName name="djgkfjgtiyty" localSheetId="15">{#N/A,#N/A,FALSE,"Plan1";#N/A,#N/A,FALSE,"Plan2"}</definedName>
    <definedName name="djgkfjgtiyty" localSheetId="7">{#N/A,#N/A,FALSE,"Plan1";#N/A,#N/A,FALSE,"Plan2"}</definedName>
    <definedName name="djgkfjgtiyty" localSheetId="24">{#N/A,#N/A,FALSE,"Plan1";#N/A,#N/A,FALSE,"Plan2"}</definedName>
    <definedName name="djgkfjgtiyty" localSheetId="25">{#N/A,#N/A,FALSE,"Plan1";#N/A,#N/A,FALSE,"Plan2"}</definedName>
    <definedName name="djgkfjgtiyty" localSheetId="0">{#N/A,#N/A,FALSE,"Plan1";#N/A,#N/A,FALSE,"Plan2"}</definedName>
    <definedName name="djgkfjgtiyty" localSheetId="23">{#N/A,#N/A,FALSE,"Plan1";#N/A,#N/A,FALSE,"Plan2"}</definedName>
    <definedName name="djgkfjgtiyty" localSheetId="22" hidden="1">{#N/A,#N/A,FALSE,"Plan1";#N/A,#N/A,FALSE,"Plan2"}</definedName>
    <definedName name="djgkfjgtiyty" localSheetId="19">{#N/A,#N/A,FALSE,"Plan1";#N/A,#N/A,FALSE,"Plan2"}</definedName>
    <definedName name="djgkfjgtiyty" localSheetId="18" hidden="1">{#N/A,#N/A,FALSE,"Plan1";#N/A,#N/A,FALSE,"Plan2"}</definedName>
    <definedName name="djgkfjgtiyty">{#N/A,#N/A,FALSE,"Plan1";#N/A,#N/A,FALSE,"Plan2"}</definedName>
    <definedName name="djrkehrjfhng" localSheetId="20">{#N/A,#N/A,FALSE,"Plan1";#N/A,#N/A,FALSE,"Plan2"}</definedName>
    <definedName name="djrkehrjfhng" localSheetId="8">{#N/A,#N/A,FALSE,"Plan1";#N/A,#N/A,FALSE,"Plan2"}</definedName>
    <definedName name="djrkehrjfhng" localSheetId="17" hidden="1">{#N/A,#N/A,FALSE,"Plan1";#N/A,#N/A,FALSE,"Plan2"}</definedName>
    <definedName name="djrkehrjfhng" localSheetId="3">{#N/A,#N/A,FALSE,"Plan1";#N/A,#N/A,FALSE,"Plan2"}</definedName>
    <definedName name="djrkehrjfhng" localSheetId="11">{#N/A,#N/A,FALSE,"Plan1";#N/A,#N/A,FALSE,"Plan2"}</definedName>
    <definedName name="djrkehrjfhng" localSheetId="6">{#N/A,#N/A,FALSE,"Plan1";#N/A,#N/A,FALSE,"Plan2"}</definedName>
    <definedName name="djrkehrjfhng" localSheetId="5">{#N/A,#N/A,FALSE,"Plan1";#N/A,#N/A,FALSE,"Plan2"}</definedName>
    <definedName name="djrkehrjfhng" localSheetId="16" hidden="1">{#N/A,#N/A,FALSE,"Plan1";#N/A,#N/A,FALSE,"Plan2"}</definedName>
    <definedName name="djrkehrjfhng" localSheetId="15">{#N/A,#N/A,FALSE,"Plan1";#N/A,#N/A,FALSE,"Plan2"}</definedName>
    <definedName name="djrkehrjfhng" localSheetId="7">{#N/A,#N/A,FALSE,"Plan1";#N/A,#N/A,FALSE,"Plan2"}</definedName>
    <definedName name="djrkehrjfhng" localSheetId="24">{#N/A,#N/A,FALSE,"Plan1";#N/A,#N/A,FALSE,"Plan2"}</definedName>
    <definedName name="djrkehrjfhng" localSheetId="25">{#N/A,#N/A,FALSE,"Plan1";#N/A,#N/A,FALSE,"Plan2"}</definedName>
    <definedName name="djrkehrjfhng" localSheetId="0">{#N/A,#N/A,FALSE,"Plan1";#N/A,#N/A,FALSE,"Plan2"}</definedName>
    <definedName name="djrkehrjfhng" localSheetId="23">{#N/A,#N/A,FALSE,"Plan1";#N/A,#N/A,FALSE,"Plan2"}</definedName>
    <definedName name="djrkehrjfhng" localSheetId="22" hidden="1">{#N/A,#N/A,FALSE,"Plan1";#N/A,#N/A,FALSE,"Plan2"}</definedName>
    <definedName name="djrkehrjfhng" localSheetId="19">{#N/A,#N/A,FALSE,"Plan1";#N/A,#N/A,FALSE,"Plan2"}</definedName>
    <definedName name="djrkehrjfhng" localSheetId="18" hidden="1">{#N/A,#N/A,FALSE,"Plan1";#N/A,#N/A,FALSE,"Plan2"}</definedName>
    <definedName name="djrkehrjfhng">{#N/A,#N/A,FALSE,"Plan1";#N/A,#N/A,FALSE,"Plan2"}</definedName>
    <definedName name="djswfr" localSheetId="17" hidden="1">#REF!</definedName>
    <definedName name="djswfr" localSheetId="3">#REF!</definedName>
    <definedName name="djswfr" localSheetId="6">#REF!</definedName>
    <definedName name="djswfr" localSheetId="16" hidden="1">#REF!</definedName>
    <definedName name="djswfr" localSheetId="25">#REF!</definedName>
    <definedName name="djswfr" localSheetId="0">#REF!</definedName>
    <definedName name="djswfr" localSheetId="22" hidden="1">#REF!</definedName>
    <definedName name="djswfr" localSheetId="19">#REF!</definedName>
    <definedName name="djswfr" localSheetId="18" hidden="1">#REF!</definedName>
    <definedName name="djswfr">#REF!</definedName>
    <definedName name="djtkjldfr" localSheetId="20">{#N/A,#N/A,FALSE,"Plan1";#N/A,#N/A,FALSE,"Plan2"}</definedName>
    <definedName name="djtkjldfr" localSheetId="8">{#N/A,#N/A,FALSE,"Plan1";#N/A,#N/A,FALSE,"Plan2"}</definedName>
    <definedName name="djtkjldfr" localSheetId="17" hidden="1">{#N/A,#N/A,FALSE,"Plan1";#N/A,#N/A,FALSE,"Plan2"}</definedName>
    <definedName name="djtkjldfr" localSheetId="3">{#N/A,#N/A,FALSE,"Plan1";#N/A,#N/A,FALSE,"Plan2"}</definedName>
    <definedName name="djtkjldfr" localSheetId="11">{#N/A,#N/A,FALSE,"Plan1";#N/A,#N/A,FALSE,"Plan2"}</definedName>
    <definedName name="djtkjldfr" localSheetId="6">{#N/A,#N/A,FALSE,"Plan1";#N/A,#N/A,FALSE,"Plan2"}</definedName>
    <definedName name="djtkjldfr" localSheetId="5">{#N/A,#N/A,FALSE,"Plan1";#N/A,#N/A,FALSE,"Plan2"}</definedName>
    <definedName name="djtkjldfr" localSheetId="16" hidden="1">{#N/A,#N/A,FALSE,"Plan1";#N/A,#N/A,FALSE,"Plan2"}</definedName>
    <definedName name="djtkjldfr" localSheetId="15">{#N/A,#N/A,FALSE,"Plan1";#N/A,#N/A,FALSE,"Plan2"}</definedName>
    <definedName name="djtkjldfr" localSheetId="7">{#N/A,#N/A,FALSE,"Plan1";#N/A,#N/A,FALSE,"Plan2"}</definedName>
    <definedName name="djtkjldfr" localSheetId="24">{#N/A,#N/A,FALSE,"Plan1";#N/A,#N/A,FALSE,"Plan2"}</definedName>
    <definedName name="djtkjldfr" localSheetId="25">{#N/A,#N/A,FALSE,"Plan1";#N/A,#N/A,FALSE,"Plan2"}</definedName>
    <definedName name="djtkjldfr" localSheetId="0">{#N/A,#N/A,FALSE,"Plan1";#N/A,#N/A,FALSE,"Plan2"}</definedName>
    <definedName name="djtkjldfr" localSheetId="23">{#N/A,#N/A,FALSE,"Plan1";#N/A,#N/A,FALSE,"Plan2"}</definedName>
    <definedName name="djtkjldfr" localSheetId="22" hidden="1">{#N/A,#N/A,FALSE,"Plan1";#N/A,#N/A,FALSE,"Plan2"}</definedName>
    <definedName name="djtkjldfr" localSheetId="19">{#N/A,#N/A,FALSE,"Plan1";#N/A,#N/A,FALSE,"Plan2"}</definedName>
    <definedName name="djtkjldfr" localSheetId="18" hidden="1">{#N/A,#N/A,FALSE,"Plan1";#N/A,#N/A,FALSE,"Plan2"}</definedName>
    <definedName name="djtkjldfr">{#N/A,#N/A,FALSE,"Plan1";#N/A,#N/A,FALSE,"Plan2"}</definedName>
    <definedName name="DJXDLFGDFG" localSheetId="20">{#N/A,#N/A,FALSE,"Plan1";#N/A,#N/A,FALSE,"Plan2"}</definedName>
    <definedName name="DJXDLFGDFG" localSheetId="8">{#N/A,#N/A,FALSE,"Plan1";#N/A,#N/A,FALSE,"Plan2"}</definedName>
    <definedName name="DJXDLFGDFG" localSheetId="17" hidden="1">{#N/A,#N/A,FALSE,"Plan1";#N/A,#N/A,FALSE,"Plan2"}</definedName>
    <definedName name="DJXDLFGDFG" localSheetId="3">{#N/A,#N/A,FALSE,"Plan1";#N/A,#N/A,FALSE,"Plan2"}</definedName>
    <definedName name="DJXDLFGDFG" localSheetId="11">{#N/A,#N/A,FALSE,"Plan1";#N/A,#N/A,FALSE,"Plan2"}</definedName>
    <definedName name="DJXDLFGDFG" localSheetId="6">{#N/A,#N/A,FALSE,"Plan1";#N/A,#N/A,FALSE,"Plan2"}</definedName>
    <definedName name="DJXDLFGDFG" localSheetId="5">{#N/A,#N/A,FALSE,"Plan1";#N/A,#N/A,FALSE,"Plan2"}</definedName>
    <definedName name="DJXDLFGDFG" localSheetId="16" hidden="1">{#N/A,#N/A,FALSE,"Plan1";#N/A,#N/A,FALSE,"Plan2"}</definedName>
    <definedName name="DJXDLFGDFG" localSheetId="15">{#N/A,#N/A,FALSE,"Plan1";#N/A,#N/A,FALSE,"Plan2"}</definedName>
    <definedName name="DJXDLFGDFG" localSheetId="7">{#N/A,#N/A,FALSE,"Plan1";#N/A,#N/A,FALSE,"Plan2"}</definedName>
    <definedName name="DJXDLFGDFG" localSheetId="24">{#N/A,#N/A,FALSE,"Plan1";#N/A,#N/A,FALSE,"Plan2"}</definedName>
    <definedName name="DJXDLFGDFG" localSheetId="25">{#N/A,#N/A,FALSE,"Plan1";#N/A,#N/A,FALSE,"Plan2"}</definedName>
    <definedName name="DJXDLFGDFG" localSheetId="0">{#N/A,#N/A,FALSE,"Plan1";#N/A,#N/A,FALSE,"Plan2"}</definedName>
    <definedName name="DJXDLFGDFG" localSheetId="23">{#N/A,#N/A,FALSE,"Plan1";#N/A,#N/A,FALSE,"Plan2"}</definedName>
    <definedName name="DJXDLFGDFG" localSheetId="22" hidden="1">{#N/A,#N/A,FALSE,"Plan1";#N/A,#N/A,FALSE,"Plan2"}</definedName>
    <definedName name="DJXDLFGDFG" localSheetId="19">{#N/A,#N/A,FALSE,"Plan1";#N/A,#N/A,FALSE,"Plan2"}</definedName>
    <definedName name="DJXDLFGDFG" localSheetId="18" hidden="1">{#N/A,#N/A,FALSE,"Plan1";#N/A,#N/A,FALSE,"Plan2"}</definedName>
    <definedName name="DJXDLFGDFG">{#N/A,#N/A,FALSE,"Plan1";#N/A,#N/A,FALSE,"Plan2"}</definedName>
    <definedName name="dkdkdkdkd" localSheetId="20">{#N/A,#N/A,FALSE,"명세표"}</definedName>
    <definedName name="dkdkdkdkd" localSheetId="8">{#N/A,#N/A,FALSE,"명세표"}</definedName>
    <definedName name="dkdkdkdkd" localSheetId="17" hidden="1">{#N/A,#N/A,FALSE,"명세표"}</definedName>
    <definedName name="dkdkdkdkd" localSheetId="3">{#N/A,#N/A,FALSE,"명세표"}</definedName>
    <definedName name="dkdkdkdkd" localSheetId="11">{#N/A,#N/A,FALSE,"명세표"}</definedName>
    <definedName name="dkdkdkdkd" localSheetId="6">{#N/A,#N/A,FALSE,"명세표"}</definedName>
    <definedName name="dkdkdkdkd" localSheetId="5">{#N/A,#N/A,FALSE,"명세표"}</definedName>
    <definedName name="dkdkdkdkd" localSheetId="16" hidden="1">{#N/A,#N/A,FALSE,"명세표"}</definedName>
    <definedName name="dkdkdkdkd" localSheetId="15">{#N/A,#N/A,FALSE,"명세표"}</definedName>
    <definedName name="dkdkdkdkd" localSheetId="7">{#N/A,#N/A,FALSE,"명세표"}</definedName>
    <definedName name="dkdkdkdkd" localSheetId="24">{#N/A,#N/A,FALSE,"명세표"}</definedName>
    <definedName name="dkdkdkdkd" localSheetId="25">{#N/A,#N/A,FALSE,"명세표"}</definedName>
    <definedName name="dkdkdkdkd" localSheetId="0">{#N/A,#N/A,FALSE,"명세표"}</definedName>
    <definedName name="dkdkdkdkd" localSheetId="23">{#N/A,#N/A,FALSE,"명세표"}</definedName>
    <definedName name="dkdkdkdkd" localSheetId="22" hidden="1">{#N/A,#N/A,FALSE,"명세표"}</definedName>
    <definedName name="dkdkdkdkd" localSheetId="19">{#N/A,#N/A,FALSE,"명세표"}</definedName>
    <definedName name="dkdkdkdkd" localSheetId="18" hidden="1">{#N/A,#N/A,FALSE,"명세표"}</definedName>
    <definedName name="dkdkdkdkd">{#N/A,#N/A,FALSE,"명세표"}</definedName>
    <definedName name="dkfhskgf" localSheetId="20">{#N/A,#N/A,FALSE,"Plan1";#N/A,#N/A,FALSE,"Plan2"}</definedName>
    <definedName name="dkfhskgf" localSheetId="8">{#N/A,#N/A,FALSE,"Plan1";#N/A,#N/A,FALSE,"Plan2"}</definedName>
    <definedName name="dkfhskgf" localSheetId="17" hidden="1">{#N/A,#N/A,FALSE,"Plan1";#N/A,#N/A,FALSE,"Plan2"}</definedName>
    <definedName name="dkfhskgf" localSheetId="3">{#N/A,#N/A,FALSE,"Plan1";#N/A,#N/A,FALSE,"Plan2"}</definedName>
    <definedName name="dkfhskgf" localSheetId="11">{#N/A,#N/A,FALSE,"Plan1";#N/A,#N/A,FALSE,"Plan2"}</definedName>
    <definedName name="dkfhskgf" localSheetId="6">{#N/A,#N/A,FALSE,"Plan1";#N/A,#N/A,FALSE,"Plan2"}</definedName>
    <definedName name="dkfhskgf" localSheetId="5">{#N/A,#N/A,FALSE,"Plan1";#N/A,#N/A,FALSE,"Plan2"}</definedName>
    <definedName name="dkfhskgf" localSheetId="16" hidden="1">{#N/A,#N/A,FALSE,"Plan1";#N/A,#N/A,FALSE,"Plan2"}</definedName>
    <definedName name="dkfhskgf" localSheetId="15">{#N/A,#N/A,FALSE,"Plan1";#N/A,#N/A,FALSE,"Plan2"}</definedName>
    <definedName name="dkfhskgf" localSheetId="7">{#N/A,#N/A,FALSE,"Plan1";#N/A,#N/A,FALSE,"Plan2"}</definedName>
    <definedName name="dkfhskgf" localSheetId="24">{#N/A,#N/A,FALSE,"Plan1";#N/A,#N/A,FALSE,"Plan2"}</definedName>
    <definedName name="dkfhskgf" localSheetId="25">{#N/A,#N/A,FALSE,"Plan1";#N/A,#N/A,FALSE,"Plan2"}</definedName>
    <definedName name="dkfhskgf" localSheetId="0">{#N/A,#N/A,FALSE,"Plan1";#N/A,#N/A,FALSE,"Plan2"}</definedName>
    <definedName name="dkfhskgf" localSheetId="23">{#N/A,#N/A,FALSE,"Plan1";#N/A,#N/A,FALSE,"Plan2"}</definedName>
    <definedName name="dkfhskgf" localSheetId="22" hidden="1">{#N/A,#N/A,FALSE,"Plan1";#N/A,#N/A,FALSE,"Plan2"}</definedName>
    <definedName name="dkfhskgf" localSheetId="19">{#N/A,#N/A,FALSE,"Plan1";#N/A,#N/A,FALSE,"Plan2"}</definedName>
    <definedName name="dkfhskgf" localSheetId="18" hidden="1">{#N/A,#N/A,FALSE,"Plan1";#N/A,#N/A,FALSE,"Plan2"}</definedName>
    <definedName name="dkfhskgf">{#N/A,#N/A,FALSE,"Plan1";#N/A,#N/A,FALSE,"Plan2"}</definedName>
    <definedName name="dkjfk" localSheetId="20">{#N/A,#N/A,FALSE,"Plan1";#N/A,#N/A,FALSE,"Plan2"}</definedName>
    <definedName name="dkjfk" localSheetId="8">{#N/A,#N/A,FALSE,"Plan1";#N/A,#N/A,FALSE,"Plan2"}</definedName>
    <definedName name="dkjfk" localSheetId="17" hidden="1">{#N/A,#N/A,FALSE,"Plan1";#N/A,#N/A,FALSE,"Plan2"}</definedName>
    <definedName name="dkjfk" localSheetId="3">{#N/A,#N/A,FALSE,"Plan1";#N/A,#N/A,FALSE,"Plan2"}</definedName>
    <definedName name="dkjfk" localSheetId="11">{#N/A,#N/A,FALSE,"Plan1";#N/A,#N/A,FALSE,"Plan2"}</definedName>
    <definedName name="dkjfk" localSheetId="6">{#N/A,#N/A,FALSE,"Plan1";#N/A,#N/A,FALSE,"Plan2"}</definedName>
    <definedName name="dkjfk" localSheetId="5">{#N/A,#N/A,FALSE,"Plan1";#N/A,#N/A,FALSE,"Plan2"}</definedName>
    <definedName name="dkjfk" localSheetId="16" hidden="1">{#N/A,#N/A,FALSE,"Plan1";#N/A,#N/A,FALSE,"Plan2"}</definedName>
    <definedName name="dkjfk" localSheetId="15">{#N/A,#N/A,FALSE,"Plan1";#N/A,#N/A,FALSE,"Plan2"}</definedName>
    <definedName name="dkjfk" localSheetId="7">{#N/A,#N/A,FALSE,"Plan1";#N/A,#N/A,FALSE,"Plan2"}</definedName>
    <definedName name="dkjfk" localSheetId="24">{#N/A,#N/A,FALSE,"Plan1";#N/A,#N/A,FALSE,"Plan2"}</definedName>
    <definedName name="dkjfk" localSheetId="25">{#N/A,#N/A,FALSE,"Plan1";#N/A,#N/A,FALSE,"Plan2"}</definedName>
    <definedName name="dkjfk" localSheetId="0">{#N/A,#N/A,FALSE,"Plan1";#N/A,#N/A,FALSE,"Plan2"}</definedName>
    <definedName name="dkjfk" localSheetId="23">{#N/A,#N/A,FALSE,"Plan1";#N/A,#N/A,FALSE,"Plan2"}</definedName>
    <definedName name="dkjfk" localSheetId="22" hidden="1">{#N/A,#N/A,FALSE,"Plan1";#N/A,#N/A,FALSE,"Plan2"}</definedName>
    <definedName name="dkjfk" localSheetId="19">{#N/A,#N/A,FALSE,"Plan1";#N/A,#N/A,FALSE,"Plan2"}</definedName>
    <definedName name="dkjfk" localSheetId="18" hidden="1">{#N/A,#N/A,FALSE,"Plan1";#N/A,#N/A,FALSE,"Plan2"}</definedName>
    <definedName name="dkjfk">{#N/A,#N/A,FALSE,"Plan1";#N/A,#N/A,FALSE,"Plan2"}</definedName>
    <definedName name="DKLD" localSheetId="20">{#N/A,#N/A,FALSE,"Plan1";#N/A,#N/A,FALSE,"Plan2"}</definedName>
    <definedName name="DKLD" localSheetId="8">{#N/A,#N/A,FALSE,"Plan1";#N/A,#N/A,FALSE,"Plan2"}</definedName>
    <definedName name="DKLD" localSheetId="17" hidden="1">{#N/A,#N/A,FALSE,"Plan1";#N/A,#N/A,FALSE,"Plan2"}</definedName>
    <definedName name="DKLD" localSheetId="3">{#N/A,#N/A,FALSE,"Plan1";#N/A,#N/A,FALSE,"Plan2"}</definedName>
    <definedName name="DKLD" localSheetId="11">{#N/A,#N/A,FALSE,"Plan1";#N/A,#N/A,FALSE,"Plan2"}</definedName>
    <definedName name="DKLD" localSheetId="6">{#N/A,#N/A,FALSE,"Plan1";#N/A,#N/A,FALSE,"Plan2"}</definedName>
    <definedName name="DKLD" localSheetId="5">{#N/A,#N/A,FALSE,"Plan1";#N/A,#N/A,FALSE,"Plan2"}</definedName>
    <definedName name="DKLD" localSheetId="16" hidden="1">{#N/A,#N/A,FALSE,"Plan1";#N/A,#N/A,FALSE,"Plan2"}</definedName>
    <definedName name="DKLD" localSheetId="15">{#N/A,#N/A,FALSE,"Plan1";#N/A,#N/A,FALSE,"Plan2"}</definedName>
    <definedName name="DKLD" localSheetId="7">{#N/A,#N/A,FALSE,"Plan1";#N/A,#N/A,FALSE,"Plan2"}</definedName>
    <definedName name="DKLD" localSheetId="24">{#N/A,#N/A,FALSE,"Plan1";#N/A,#N/A,FALSE,"Plan2"}</definedName>
    <definedName name="DKLD" localSheetId="25">{#N/A,#N/A,FALSE,"Plan1";#N/A,#N/A,FALSE,"Plan2"}</definedName>
    <definedName name="DKLD" localSheetId="0">{#N/A,#N/A,FALSE,"Plan1";#N/A,#N/A,FALSE,"Plan2"}</definedName>
    <definedName name="DKLD" localSheetId="23">{#N/A,#N/A,FALSE,"Plan1";#N/A,#N/A,FALSE,"Plan2"}</definedName>
    <definedName name="DKLD" localSheetId="22" hidden="1">{#N/A,#N/A,FALSE,"Plan1";#N/A,#N/A,FALSE,"Plan2"}</definedName>
    <definedName name="DKLD" localSheetId="19">{#N/A,#N/A,FALSE,"Plan1";#N/A,#N/A,FALSE,"Plan2"}</definedName>
    <definedName name="DKLD" localSheetId="18" hidden="1">{#N/A,#N/A,FALSE,"Plan1";#N/A,#N/A,FALSE,"Plan2"}</definedName>
    <definedName name="DKLD">{#N/A,#N/A,FALSE,"Plan1";#N/A,#N/A,FALSE,"Plan2"}</definedName>
    <definedName name="DKLFJDKFD" localSheetId="20">{#N/A,#N/A,FALSE,"Plan1";#N/A,#N/A,FALSE,"Plan2"}</definedName>
    <definedName name="DKLFJDKFD" localSheetId="8">{#N/A,#N/A,FALSE,"Plan1";#N/A,#N/A,FALSE,"Plan2"}</definedName>
    <definedName name="DKLFJDKFD" localSheetId="17" hidden="1">{#N/A,#N/A,FALSE,"Plan1";#N/A,#N/A,FALSE,"Plan2"}</definedName>
    <definedName name="DKLFJDKFD" localSheetId="3">{#N/A,#N/A,FALSE,"Plan1";#N/A,#N/A,FALSE,"Plan2"}</definedName>
    <definedName name="DKLFJDKFD" localSheetId="11">{#N/A,#N/A,FALSE,"Plan1";#N/A,#N/A,FALSE,"Plan2"}</definedName>
    <definedName name="DKLFJDKFD" localSheetId="6">{#N/A,#N/A,FALSE,"Plan1";#N/A,#N/A,FALSE,"Plan2"}</definedName>
    <definedName name="DKLFJDKFD" localSheetId="5">{#N/A,#N/A,FALSE,"Plan1";#N/A,#N/A,FALSE,"Plan2"}</definedName>
    <definedName name="DKLFJDKFD" localSheetId="16" hidden="1">{#N/A,#N/A,FALSE,"Plan1";#N/A,#N/A,FALSE,"Plan2"}</definedName>
    <definedName name="DKLFJDKFD" localSheetId="15">{#N/A,#N/A,FALSE,"Plan1";#N/A,#N/A,FALSE,"Plan2"}</definedName>
    <definedName name="DKLFJDKFD" localSheetId="7">{#N/A,#N/A,FALSE,"Plan1";#N/A,#N/A,FALSE,"Plan2"}</definedName>
    <definedName name="DKLFJDKFD" localSheetId="24">{#N/A,#N/A,FALSE,"Plan1";#N/A,#N/A,FALSE,"Plan2"}</definedName>
    <definedName name="DKLFJDKFD" localSheetId="25">{#N/A,#N/A,FALSE,"Plan1";#N/A,#N/A,FALSE,"Plan2"}</definedName>
    <definedName name="DKLFJDKFD" localSheetId="0">{#N/A,#N/A,FALSE,"Plan1";#N/A,#N/A,FALSE,"Plan2"}</definedName>
    <definedName name="DKLFJDKFD" localSheetId="23">{#N/A,#N/A,FALSE,"Plan1";#N/A,#N/A,FALSE,"Plan2"}</definedName>
    <definedName name="DKLFJDKFD" localSheetId="22" hidden="1">{#N/A,#N/A,FALSE,"Plan1";#N/A,#N/A,FALSE,"Plan2"}</definedName>
    <definedName name="DKLFJDKFD" localSheetId="19">{#N/A,#N/A,FALSE,"Plan1";#N/A,#N/A,FALSE,"Plan2"}</definedName>
    <definedName name="DKLFJDKFD" localSheetId="18" hidden="1">{#N/A,#N/A,FALSE,"Plan1";#N/A,#N/A,FALSE,"Plan2"}</definedName>
    <definedName name="DKLFJDKFD">{#N/A,#N/A,FALSE,"Plan1";#N/A,#N/A,FALSE,"Plan2"}</definedName>
    <definedName name="dklfjgirtgid" localSheetId="20">{#N/A,#N/A,FALSE,"Plan1";#N/A,#N/A,FALSE,"Plan2"}</definedName>
    <definedName name="dklfjgirtgid" localSheetId="8">{#N/A,#N/A,FALSE,"Plan1";#N/A,#N/A,FALSE,"Plan2"}</definedName>
    <definedName name="dklfjgirtgid" localSheetId="17" hidden="1">{#N/A,#N/A,FALSE,"Plan1";#N/A,#N/A,FALSE,"Plan2"}</definedName>
    <definedName name="dklfjgirtgid" localSheetId="3">{#N/A,#N/A,FALSE,"Plan1";#N/A,#N/A,FALSE,"Plan2"}</definedName>
    <definedName name="dklfjgirtgid" localSheetId="11">{#N/A,#N/A,FALSE,"Plan1";#N/A,#N/A,FALSE,"Plan2"}</definedName>
    <definedName name="dklfjgirtgid" localSheetId="6">{#N/A,#N/A,FALSE,"Plan1";#N/A,#N/A,FALSE,"Plan2"}</definedName>
    <definedName name="dklfjgirtgid" localSheetId="5">{#N/A,#N/A,FALSE,"Plan1";#N/A,#N/A,FALSE,"Plan2"}</definedName>
    <definedName name="dklfjgirtgid" localSheetId="16" hidden="1">{#N/A,#N/A,FALSE,"Plan1";#N/A,#N/A,FALSE,"Plan2"}</definedName>
    <definedName name="dklfjgirtgid" localSheetId="15">{#N/A,#N/A,FALSE,"Plan1";#N/A,#N/A,FALSE,"Plan2"}</definedName>
    <definedName name="dklfjgirtgid" localSheetId="7">{#N/A,#N/A,FALSE,"Plan1";#N/A,#N/A,FALSE,"Plan2"}</definedName>
    <definedName name="dklfjgirtgid" localSheetId="24">{#N/A,#N/A,FALSE,"Plan1";#N/A,#N/A,FALSE,"Plan2"}</definedName>
    <definedName name="dklfjgirtgid" localSheetId="25">{#N/A,#N/A,FALSE,"Plan1";#N/A,#N/A,FALSE,"Plan2"}</definedName>
    <definedName name="dklfjgirtgid" localSheetId="0">{#N/A,#N/A,FALSE,"Plan1";#N/A,#N/A,FALSE,"Plan2"}</definedName>
    <definedName name="dklfjgirtgid" localSheetId="23">{#N/A,#N/A,FALSE,"Plan1";#N/A,#N/A,FALSE,"Plan2"}</definedName>
    <definedName name="dklfjgirtgid" localSheetId="22" hidden="1">{#N/A,#N/A,FALSE,"Plan1";#N/A,#N/A,FALSE,"Plan2"}</definedName>
    <definedName name="dklfjgirtgid" localSheetId="19">{#N/A,#N/A,FALSE,"Plan1";#N/A,#N/A,FALSE,"Plan2"}</definedName>
    <definedName name="dklfjgirtgid" localSheetId="18" hidden="1">{#N/A,#N/A,FALSE,"Plan1";#N/A,#N/A,FALSE,"Plan2"}</definedName>
    <definedName name="dklfjgirtgid">{#N/A,#N/A,FALSE,"Plan1";#N/A,#N/A,FALSE,"Plan2"}</definedName>
    <definedName name="dklfm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20">{#N/A,#N/A,FALSE,"Plan1";#N/A,#N/A,FALSE,"Plan2"}</definedName>
    <definedName name="dmbfmndbmtrhed" localSheetId="8">{#N/A,#N/A,FALSE,"Plan1";#N/A,#N/A,FALSE,"Plan2"}</definedName>
    <definedName name="dmbfmndbmtrhed" localSheetId="17" hidden="1">{#N/A,#N/A,FALSE,"Plan1";#N/A,#N/A,FALSE,"Plan2"}</definedName>
    <definedName name="dmbfmndbmtrhed" localSheetId="3">{#N/A,#N/A,FALSE,"Plan1";#N/A,#N/A,FALSE,"Plan2"}</definedName>
    <definedName name="dmbfmndbmtrhed" localSheetId="11">{#N/A,#N/A,FALSE,"Plan1";#N/A,#N/A,FALSE,"Plan2"}</definedName>
    <definedName name="dmbfmndbmtrhed" localSheetId="6">{#N/A,#N/A,FALSE,"Plan1";#N/A,#N/A,FALSE,"Plan2"}</definedName>
    <definedName name="dmbfmndbmtrhed" localSheetId="5">{#N/A,#N/A,FALSE,"Plan1";#N/A,#N/A,FALSE,"Plan2"}</definedName>
    <definedName name="dmbfmndbmtrhed" localSheetId="16" hidden="1">{#N/A,#N/A,FALSE,"Plan1";#N/A,#N/A,FALSE,"Plan2"}</definedName>
    <definedName name="dmbfmndbmtrhed" localSheetId="15">{#N/A,#N/A,FALSE,"Plan1";#N/A,#N/A,FALSE,"Plan2"}</definedName>
    <definedName name="dmbfmndbmtrhed" localSheetId="7">{#N/A,#N/A,FALSE,"Plan1";#N/A,#N/A,FALSE,"Plan2"}</definedName>
    <definedName name="dmbfmndbmtrhed" localSheetId="24">{#N/A,#N/A,FALSE,"Plan1";#N/A,#N/A,FALSE,"Plan2"}</definedName>
    <definedName name="dmbfmndbmtrhed" localSheetId="25">{#N/A,#N/A,FALSE,"Plan1";#N/A,#N/A,FALSE,"Plan2"}</definedName>
    <definedName name="dmbfmndbmtrhed" localSheetId="0">{#N/A,#N/A,FALSE,"Plan1";#N/A,#N/A,FALSE,"Plan2"}</definedName>
    <definedName name="dmbfmndbmtrhed" localSheetId="23">{#N/A,#N/A,FALSE,"Plan1";#N/A,#N/A,FALSE,"Plan2"}</definedName>
    <definedName name="dmbfmndbmtrhed" localSheetId="22" hidden="1">{#N/A,#N/A,FALSE,"Plan1";#N/A,#N/A,FALSE,"Plan2"}</definedName>
    <definedName name="dmbfmndbmtrhed" localSheetId="19">{#N/A,#N/A,FALSE,"Plan1";#N/A,#N/A,FALSE,"Plan2"}</definedName>
    <definedName name="dmbfmndbmtrhed" localSheetId="18" hidden="1">{#N/A,#N/A,FALSE,"Plan1";#N/A,#N/A,FALSE,"Plan2"}</definedName>
    <definedName name="dmbfmndbmtrhed">{#N/A,#N/A,FALSE,"Plan1";#N/A,#N/A,FALSE,"Plan2"}</definedName>
    <definedName name="DNFJKDHTKRE" localSheetId="20">{#N/A,#N/A,FALSE,"Plan1";#N/A,#N/A,FALSE,"Plan2"}</definedName>
    <definedName name="DNFJKDHTKRE" localSheetId="8">{#N/A,#N/A,FALSE,"Plan1";#N/A,#N/A,FALSE,"Plan2"}</definedName>
    <definedName name="DNFJKDHTKRE" localSheetId="17" hidden="1">{#N/A,#N/A,FALSE,"Plan1";#N/A,#N/A,FALSE,"Plan2"}</definedName>
    <definedName name="DNFJKDHTKRE" localSheetId="3">{#N/A,#N/A,FALSE,"Plan1";#N/A,#N/A,FALSE,"Plan2"}</definedName>
    <definedName name="DNFJKDHTKRE" localSheetId="11">{#N/A,#N/A,FALSE,"Plan1";#N/A,#N/A,FALSE,"Plan2"}</definedName>
    <definedName name="DNFJKDHTKRE" localSheetId="6">{#N/A,#N/A,FALSE,"Plan1";#N/A,#N/A,FALSE,"Plan2"}</definedName>
    <definedName name="DNFJKDHTKRE" localSheetId="5">{#N/A,#N/A,FALSE,"Plan1";#N/A,#N/A,FALSE,"Plan2"}</definedName>
    <definedName name="DNFJKDHTKRE" localSheetId="16" hidden="1">{#N/A,#N/A,FALSE,"Plan1";#N/A,#N/A,FALSE,"Plan2"}</definedName>
    <definedName name="DNFJKDHTKRE" localSheetId="15">{#N/A,#N/A,FALSE,"Plan1";#N/A,#N/A,FALSE,"Plan2"}</definedName>
    <definedName name="DNFJKDHTKRE" localSheetId="7">{#N/A,#N/A,FALSE,"Plan1";#N/A,#N/A,FALSE,"Plan2"}</definedName>
    <definedName name="DNFJKDHTKRE" localSheetId="24">{#N/A,#N/A,FALSE,"Plan1";#N/A,#N/A,FALSE,"Plan2"}</definedName>
    <definedName name="DNFJKDHTKRE" localSheetId="25">{#N/A,#N/A,FALSE,"Plan1";#N/A,#N/A,FALSE,"Plan2"}</definedName>
    <definedName name="DNFJKDHTKRE" localSheetId="0">{#N/A,#N/A,FALSE,"Plan1";#N/A,#N/A,FALSE,"Plan2"}</definedName>
    <definedName name="DNFJKDHTKRE" localSheetId="23">{#N/A,#N/A,FALSE,"Plan1";#N/A,#N/A,FALSE,"Plan2"}</definedName>
    <definedName name="DNFJKDHTKRE" localSheetId="22" hidden="1">{#N/A,#N/A,FALSE,"Plan1";#N/A,#N/A,FALSE,"Plan2"}</definedName>
    <definedName name="DNFJKDHTKRE" localSheetId="19">{#N/A,#N/A,FALSE,"Plan1";#N/A,#N/A,FALSE,"Plan2"}</definedName>
    <definedName name="DNFJKDHTKRE" localSheetId="18" hidden="1">{#N/A,#N/A,FALSE,"Plan1";#N/A,#N/A,FALSE,"Plan2"}</definedName>
    <definedName name="DNFJKDHTKRE">{#N/A,#N/A,FALSE,"Plan1";#N/A,#N/A,FALSE,"Plan2"}</definedName>
    <definedName name="dng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7">#REF!</definedName>
    <definedName name="DOCUMENT" localSheetId="3">#REF!</definedName>
    <definedName name="DOCUMENT" localSheetId="6">#REF!</definedName>
    <definedName name="DOCUMENT" localSheetId="16">#REF!</definedName>
    <definedName name="DOCUMENT" localSheetId="15">#REF!</definedName>
    <definedName name="DOCUMENT" localSheetId="25">#REF!</definedName>
    <definedName name="DOCUMENT" localSheetId="22">#REF!</definedName>
    <definedName name="DOCUMENT" localSheetId="19">#REF!</definedName>
    <definedName name="DOCUMENT" localSheetId="18">#REF!</definedName>
    <definedName name="DOCUMENT">#REF!</definedName>
    <definedName name="DOIS" localSheetId="17">#REF!</definedName>
    <definedName name="DOIS" localSheetId="3">#REF!</definedName>
    <definedName name="DOIS" localSheetId="6">#REF!</definedName>
    <definedName name="DOIS" localSheetId="16">#REF!</definedName>
    <definedName name="DOIS" localSheetId="25">#REF!</definedName>
    <definedName name="DOIS" localSheetId="22">#REF!</definedName>
    <definedName name="DOIS" localSheetId="19">#REF!</definedName>
    <definedName name="DOIS" localSheetId="18">#REF!</definedName>
    <definedName name="DOIS">#REF!</definedName>
    <definedName name="dolar" localSheetId="17">#REF!</definedName>
    <definedName name="dolar" localSheetId="3">#REF!</definedName>
    <definedName name="dolar" localSheetId="6">#REF!</definedName>
    <definedName name="dolar" localSheetId="16">#REF!</definedName>
    <definedName name="dolar" localSheetId="25">#REF!</definedName>
    <definedName name="dolar" localSheetId="22">#REF!</definedName>
    <definedName name="dolar" localSheetId="19">#REF!</definedName>
    <definedName name="dolar" localSheetId="18">#REF!</definedName>
    <definedName name="dolar">#REF!</definedName>
    <definedName name="dolar_dez" localSheetId="3">#REF!</definedName>
    <definedName name="dolar_dez" localSheetId="6">#REF!</definedName>
    <definedName name="dolar_dez" localSheetId="25">#REF!</definedName>
    <definedName name="dolar_dez">#REF!</definedName>
    <definedName name="dolar_nov" localSheetId="3">#REF!</definedName>
    <definedName name="dolar_nov" localSheetId="6">#REF!</definedName>
    <definedName name="dolar_nov" localSheetId="25">#REF!</definedName>
    <definedName name="dolar_nov">#REF!</definedName>
    <definedName name="dolar_out" localSheetId="3">#REF!</definedName>
    <definedName name="dolar_out" localSheetId="6">#REF!</definedName>
    <definedName name="dolar_out" localSheetId="25">#REF!</definedName>
    <definedName name="dolar_out">#REF!</definedName>
    <definedName name="dolar2" localSheetId="3">#REF!</definedName>
    <definedName name="dolar2" localSheetId="6">#REF!</definedName>
    <definedName name="dolar2" localSheetId="25">#REF!</definedName>
    <definedName name="dolar2">#REF!</definedName>
    <definedName name="dolarabr" localSheetId="3">#REF!</definedName>
    <definedName name="dolarabr" localSheetId="6">#REF!</definedName>
    <definedName name="dolarabr" localSheetId="25">#REF!</definedName>
    <definedName name="dolarabr">#REF!</definedName>
    <definedName name="dolarabr02" localSheetId="3">#REF!</definedName>
    <definedName name="dolarabr02" localSheetId="6">#REF!</definedName>
    <definedName name="dolarabr02" localSheetId="25">#REF!</definedName>
    <definedName name="dolarabr02">#REF!</definedName>
    <definedName name="DolarAgo" localSheetId="3">#REF!</definedName>
    <definedName name="DolarAgo" localSheetId="6">#REF!</definedName>
    <definedName name="DolarAgo" localSheetId="25">#REF!</definedName>
    <definedName name="DolarAgo">#REF!</definedName>
    <definedName name="dolarago02" localSheetId="3">#REF!</definedName>
    <definedName name="dolarago02" localSheetId="6">#REF!</definedName>
    <definedName name="dolarago02" localSheetId="25">#REF!</definedName>
    <definedName name="dolarago02">#REF!</definedName>
    <definedName name="dolardez" localSheetId="3">#REF!</definedName>
    <definedName name="dolardez" localSheetId="6">#REF!</definedName>
    <definedName name="dolardez" localSheetId="25">#REF!</definedName>
    <definedName name="dolardez">#REF!</definedName>
    <definedName name="dolarfev" localSheetId="3">#REF!</definedName>
    <definedName name="dolarfev" localSheetId="6">#REF!</definedName>
    <definedName name="dolarfev" localSheetId="25">#REF!</definedName>
    <definedName name="dolarfev">#REF!</definedName>
    <definedName name="dolarfev02" localSheetId="3">#REF!</definedName>
    <definedName name="dolarfev02" localSheetId="6">#REF!</definedName>
    <definedName name="dolarfev02" localSheetId="25">#REF!</definedName>
    <definedName name="dolarfev02">#REF!</definedName>
    <definedName name="dolarfimdez" localSheetId="3">#REF!</definedName>
    <definedName name="dolarfimdez" localSheetId="6">#REF!</definedName>
    <definedName name="dolarfimdez" localSheetId="25">#REF!</definedName>
    <definedName name="dolarfimdez">#REF!</definedName>
    <definedName name="dolarFimJun" localSheetId="3">#REF!</definedName>
    <definedName name="dolarFimJun" localSheetId="6">#REF!</definedName>
    <definedName name="dolarFimJun" localSheetId="25">#REF!</definedName>
    <definedName name="dolarFimJun">#REF!</definedName>
    <definedName name="dolarfindez" localSheetId="3">#REF!</definedName>
    <definedName name="dolarfindez" localSheetId="6">#REF!</definedName>
    <definedName name="dolarfindez" localSheetId="25">#REF!</definedName>
    <definedName name="dolarfindez">#REF!</definedName>
    <definedName name="dolarfinmar" localSheetId="3">#REF!</definedName>
    <definedName name="dolarfinmar" localSheetId="6">#REF!</definedName>
    <definedName name="dolarfinmar" localSheetId="25">#REF!</definedName>
    <definedName name="dolarfinmar">#REF!</definedName>
    <definedName name="DolarFinSet" localSheetId="3">#REF!</definedName>
    <definedName name="DolarFinSet" localSheetId="6">#REF!</definedName>
    <definedName name="DolarFinSet" localSheetId="25">#REF!</definedName>
    <definedName name="DolarFinSet">#REF!</definedName>
    <definedName name="dolarjan" localSheetId="3">#REF!</definedName>
    <definedName name="dolarjan" localSheetId="6">#REF!</definedName>
    <definedName name="dolarjan" localSheetId="25">#REF!</definedName>
    <definedName name="dolarjan">#REF!</definedName>
    <definedName name="dolarjan02" localSheetId="3">#REF!</definedName>
    <definedName name="dolarjan02" localSheetId="6">#REF!</definedName>
    <definedName name="dolarjan02" localSheetId="25">#REF!</definedName>
    <definedName name="dolarjan02">#REF!</definedName>
    <definedName name="DolarJul" localSheetId="3">#REF!</definedName>
    <definedName name="DolarJul" localSheetId="6">#REF!</definedName>
    <definedName name="DolarJul" localSheetId="25">#REF!</definedName>
    <definedName name="DolarJul">#REF!</definedName>
    <definedName name="dolarjul02" localSheetId="3">#REF!</definedName>
    <definedName name="dolarjul02" localSheetId="6">#REF!</definedName>
    <definedName name="dolarjul02" localSheetId="25">#REF!</definedName>
    <definedName name="dolarjul02">#REF!</definedName>
    <definedName name="dolarjun" localSheetId="3">#REF!</definedName>
    <definedName name="dolarjun" localSheetId="6">#REF!</definedName>
    <definedName name="dolarjun" localSheetId="25">#REF!</definedName>
    <definedName name="dolarjun">#REF!</definedName>
    <definedName name="dolarjun02" localSheetId="3">#REF!</definedName>
    <definedName name="dolarjun02" localSheetId="6">#REF!</definedName>
    <definedName name="dolarjun02" localSheetId="25">#REF!</definedName>
    <definedName name="dolarjun02">#REF!</definedName>
    <definedName name="dolarmai" localSheetId="3">#REF!</definedName>
    <definedName name="dolarmai" localSheetId="6">#REF!</definedName>
    <definedName name="dolarmai" localSheetId="25">#REF!</definedName>
    <definedName name="dolarmai">#REF!</definedName>
    <definedName name="dolarmai02" localSheetId="3">#REF!</definedName>
    <definedName name="dolarmai02" localSheetId="6">#REF!</definedName>
    <definedName name="dolarmai02" localSheetId="25">#REF!</definedName>
    <definedName name="dolarmai02">#REF!</definedName>
    <definedName name="dolarmar" localSheetId="3">#REF!</definedName>
    <definedName name="dolarmar" localSheetId="6">#REF!</definedName>
    <definedName name="dolarmar" localSheetId="25">#REF!</definedName>
    <definedName name="dolarmar">#REF!</definedName>
    <definedName name="dolarmar02" localSheetId="3">#REF!</definedName>
    <definedName name="dolarmar02" localSheetId="6">#REF!</definedName>
    <definedName name="dolarmar02" localSheetId="25">#REF!</definedName>
    <definedName name="dolarmar02">#REF!</definedName>
    <definedName name="dolarnov" localSheetId="3">#REF!</definedName>
    <definedName name="dolarnov" localSheetId="6">#REF!</definedName>
    <definedName name="dolarnov" localSheetId="25">#REF!</definedName>
    <definedName name="dolarnov">#REF!</definedName>
    <definedName name="dolarout" localSheetId="3">#REF!</definedName>
    <definedName name="dolarout" localSheetId="6">#REF!</definedName>
    <definedName name="dolarout" localSheetId="25">#REF!</definedName>
    <definedName name="dolarout">#REF!</definedName>
    <definedName name="DolarSet" localSheetId="3">#REF!</definedName>
    <definedName name="DolarSet" localSheetId="6">#REF!</definedName>
    <definedName name="DolarSet" localSheetId="25">#REF!</definedName>
    <definedName name="DolarSet">#REF!</definedName>
    <definedName name="dolarset02" localSheetId="3">#REF!</definedName>
    <definedName name="dolarset02" localSheetId="6">#REF!</definedName>
    <definedName name="dolarset02" localSheetId="25">#REF!</definedName>
    <definedName name="dolarset02">#REF!</definedName>
    <definedName name="DOZE" localSheetId="3">#REF!</definedName>
    <definedName name="DOZE" localSheetId="6">#REF!</definedName>
    <definedName name="DOZE" localSheetId="25">#REF!</definedName>
    <definedName name="DOZE">#REF!</definedName>
    <definedName name="DRE" localSheetId="17">#REF!</definedName>
    <definedName name="DRE" localSheetId="3">#REF!</definedName>
    <definedName name="DRE" localSheetId="1">#REF!</definedName>
    <definedName name="DRE" localSheetId="6">#REF!</definedName>
    <definedName name="DRE" localSheetId="16">#REF!</definedName>
    <definedName name="DRE" localSheetId="15">#REF!</definedName>
    <definedName name="DRE" localSheetId="25">#REF!</definedName>
    <definedName name="DRE" localSheetId="0">#REF!</definedName>
    <definedName name="DRE" localSheetId="19">#REF!</definedName>
    <definedName name="DRE" localSheetId="14">#REF!</definedName>
    <definedName name="DRE" localSheetId="18">#REF!</definedName>
    <definedName name="DRE">#REF!</definedName>
    <definedName name="drewr" localSheetId="20">{#N/A,#N/A,FALSE,"Plan1";#N/A,#N/A,FALSE,"Plan2"}</definedName>
    <definedName name="drewr" localSheetId="8">{#N/A,#N/A,FALSE,"Plan1";#N/A,#N/A,FALSE,"Plan2"}</definedName>
    <definedName name="drewr" localSheetId="17" hidden="1">{#N/A,#N/A,FALSE,"Plan1";#N/A,#N/A,FALSE,"Plan2"}</definedName>
    <definedName name="drewr" localSheetId="3">{#N/A,#N/A,FALSE,"Plan1";#N/A,#N/A,FALSE,"Plan2"}</definedName>
    <definedName name="drewr" localSheetId="11">{#N/A,#N/A,FALSE,"Plan1";#N/A,#N/A,FALSE,"Plan2"}</definedName>
    <definedName name="drewr" localSheetId="6">{#N/A,#N/A,FALSE,"Plan1";#N/A,#N/A,FALSE,"Plan2"}</definedName>
    <definedName name="drewr" localSheetId="5">{#N/A,#N/A,FALSE,"Plan1";#N/A,#N/A,FALSE,"Plan2"}</definedName>
    <definedName name="drewr" localSheetId="16" hidden="1">{#N/A,#N/A,FALSE,"Plan1";#N/A,#N/A,FALSE,"Plan2"}</definedName>
    <definedName name="drewr" localSheetId="15">{#N/A,#N/A,FALSE,"Plan1";#N/A,#N/A,FALSE,"Plan2"}</definedName>
    <definedName name="drewr" localSheetId="7">{#N/A,#N/A,FALSE,"Plan1";#N/A,#N/A,FALSE,"Plan2"}</definedName>
    <definedName name="drewr" localSheetId="24">{#N/A,#N/A,FALSE,"Plan1";#N/A,#N/A,FALSE,"Plan2"}</definedName>
    <definedName name="drewr" localSheetId="25">{#N/A,#N/A,FALSE,"Plan1";#N/A,#N/A,FALSE,"Plan2"}</definedName>
    <definedName name="drewr" localSheetId="0">{#N/A,#N/A,FALSE,"Plan1";#N/A,#N/A,FALSE,"Plan2"}</definedName>
    <definedName name="drewr" localSheetId="23">{#N/A,#N/A,FALSE,"Plan1";#N/A,#N/A,FALSE,"Plan2"}</definedName>
    <definedName name="drewr" localSheetId="22" hidden="1">{#N/A,#N/A,FALSE,"Plan1";#N/A,#N/A,FALSE,"Plan2"}</definedName>
    <definedName name="drewr" localSheetId="19">{#N/A,#N/A,FALSE,"Plan1";#N/A,#N/A,FALSE,"Plan2"}</definedName>
    <definedName name="drewr" localSheetId="18" hidden="1">{#N/A,#N/A,FALSE,"Plan1";#N/A,#N/A,FALSE,"Plan2"}</definedName>
    <definedName name="drewr">{#N/A,#N/A,FALSE,"Plan1";#N/A,#N/A,FALSE,"Plan2"}</definedName>
    <definedName name="DRRJR" localSheetId="20">{#N/A,#N/A,FALSE,"Plan1";#N/A,#N/A,FALSE,"Plan2"}</definedName>
    <definedName name="DRRJR" localSheetId="8">{#N/A,#N/A,FALSE,"Plan1";#N/A,#N/A,FALSE,"Plan2"}</definedName>
    <definedName name="DRRJR" localSheetId="17" hidden="1">{#N/A,#N/A,FALSE,"Plan1";#N/A,#N/A,FALSE,"Plan2"}</definedName>
    <definedName name="DRRJR" localSheetId="3">{#N/A,#N/A,FALSE,"Plan1";#N/A,#N/A,FALSE,"Plan2"}</definedName>
    <definedName name="DRRJR" localSheetId="11">{#N/A,#N/A,FALSE,"Plan1";#N/A,#N/A,FALSE,"Plan2"}</definedName>
    <definedName name="DRRJR" localSheetId="6">{#N/A,#N/A,FALSE,"Plan1";#N/A,#N/A,FALSE,"Plan2"}</definedName>
    <definedName name="DRRJR" localSheetId="5">{#N/A,#N/A,FALSE,"Plan1";#N/A,#N/A,FALSE,"Plan2"}</definedName>
    <definedName name="DRRJR" localSheetId="16" hidden="1">{#N/A,#N/A,FALSE,"Plan1";#N/A,#N/A,FALSE,"Plan2"}</definedName>
    <definedName name="DRRJR" localSheetId="15">{#N/A,#N/A,FALSE,"Plan1";#N/A,#N/A,FALSE,"Plan2"}</definedName>
    <definedName name="DRRJR" localSheetId="7">{#N/A,#N/A,FALSE,"Plan1";#N/A,#N/A,FALSE,"Plan2"}</definedName>
    <definedName name="DRRJR" localSheetId="24">{#N/A,#N/A,FALSE,"Plan1";#N/A,#N/A,FALSE,"Plan2"}</definedName>
    <definedName name="DRRJR" localSheetId="25">{#N/A,#N/A,FALSE,"Plan1";#N/A,#N/A,FALSE,"Plan2"}</definedName>
    <definedName name="DRRJR" localSheetId="0">{#N/A,#N/A,FALSE,"Plan1";#N/A,#N/A,FALSE,"Plan2"}</definedName>
    <definedName name="DRRJR" localSheetId="23">{#N/A,#N/A,FALSE,"Plan1";#N/A,#N/A,FALSE,"Plan2"}</definedName>
    <definedName name="DRRJR" localSheetId="22" hidden="1">{#N/A,#N/A,FALSE,"Plan1";#N/A,#N/A,FALSE,"Plan2"}</definedName>
    <definedName name="DRRJR" localSheetId="19">{#N/A,#N/A,FALSE,"Plan1";#N/A,#N/A,FALSE,"Plan2"}</definedName>
    <definedName name="DRRJR" localSheetId="18" hidden="1">{#N/A,#N/A,FALSE,"Plan1";#N/A,#N/A,FALSE,"Plan2"}</definedName>
    <definedName name="DRRJR">{#N/A,#N/A,FALSE,"Plan1";#N/A,#N/A,FALSE,"Plan2"}</definedName>
    <definedName name="drtr" localSheetId="17" hidden="1">#REF!</definedName>
    <definedName name="drtr" localSheetId="3">#REF!</definedName>
    <definedName name="drtr" localSheetId="16" hidden="1">#REF!</definedName>
    <definedName name="drtr" localSheetId="15">#REF!</definedName>
    <definedName name="drtr" localSheetId="25">#REF!</definedName>
    <definedName name="drtr" localSheetId="0">#REF!</definedName>
    <definedName name="drtr" localSheetId="22" hidden="1">#REF!</definedName>
    <definedName name="drtr" localSheetId="19">#REF!</definedName>
    <definedName name="drtr" localSheetId="18" hidden="1">#REF!</definedName>
    <definedName name="drtr">#REF!</definedName>
    <definedName name="drtrt" localSheetId="20">{"'Estimativa de Lançamento-JAN'!$A$1:$AI$85"}</definedName>
    <definedName name="drtrt" localSheetId="8">{"'Estimativa de Lançamento-JAN'!$A$1:$AI$85"}</definedName>
    <definedName name="drtrt" localSheetId="17" hidden="1">{"'Estimativa de Lançamento-JAN'!$A$1:$AI$85"}</definedName>
    <definedName name="drtrt" localSheetId="3">{"'Estimativa de Lançamento-JAN'!$A$1:$AI$85"}</definedName>
    <definedName name="drtrt" localSheetId="11">{"'Estimativa de Lançamento-JAN'!$A$1:$AI$85"}</definedName>
    <definedName name="drtrt" localSheetId="6">{"'Estimativa de Lançamento-JAN'!$A$1:$AI$85"}</definedName>
    <definedName name="drtrt" localSheetId="5">{"'Estimativa de Lançamento-JAN'!$A$1:$AI$85"}</definedName>
    <definedName name="drtrt" localSheetId="16" hidden="1">{"'Estimativa de Lançamento-JAN'!$A$1:$AI$85"}</definedName>
    <definedName name="drtrt" localSheetId="15">{"'Estimativa de Lançamento-JAN'!$A$1:$AI$85"}</definedName>
    <definedName name="drtrt" localSheetId="7">{"'Estimativa de Lançamento-JAN'!$A$1:$AI$85"}</definedName>
    <definedName name="drtrt" localSheetId="24">{"'Estimativa de Lançamento-JAN'!$A$1:$AI$85"}</definedName>
    <definedName name="drtrt" localSheetId="25">{"'Estimativa de Lançamento-JAN'!$A$1:$AI$85"}</definedName>
    <definedName name="drtrt" localSheetId="0">{"'Estimativa de Lançamento-JAN'!$A$1:$AI$85"}</definedName>
    <definedName name="drtrt" localSheetId="23">{"'Estimativa de Lançamento-JAN'!$A$1:$AI$85"}</definedName>
    <definedName name="drtrt" localSheetId="22" hidden="1">{"'Estimativa de Lançamento-JAN'!$A$1:$AI$85"}</definedName>
    <definedName name="drtrt" localSheetId="19">{"'Estimativa de Lançamento-JAN'!$A$1:$AI$85"}</definedName>
    <definedName name="drtrt" localSheetId="18" hidden="1">{"'Estimativa de Lançamento-JAN'!$A$1:$AI$85"}</definedName>
    <definedName name="drtrt">{"'Estimativa de Lançamento-JAN'!$A$1:$AI$85"}</definedName>
    <definedName name="dsdrf" localSheetId="20">{#N/A,#N/A,FALSE,"Plan1";#N/A,#N/A,FALSE,"Plan2"}</definedName>
    <definedName name="dsdrf" localSheetId="8">{#N/A,#N/A,FALSE,"Plan1";#N/A,#N/A,FALSE,"Plan2"}</definedName>
    <definedName name="dsdrf" localSheetId="17" hidden="1">{#N/A,#N/A,FALSE,"Plan1";#N/A,#N/A,FALSE,"Plan2"}</definedName>
    <definedName name="dsdrf" localSheetId="3">{#N/A,#N/A,FALSE,"Plan1";#N/A,#N/A,FALSE,"Plan2"}</definedName>
    <definedName name="dsdrf" localSheetId="11">{#N/A,#N/A,FALSE,"Plan1";#N/A,#N/A,FALSE,"Plan2"}</definedName>
    <definedName name="dsdrf" localSheetId="6">{#N/A,#N/A,FALSE,"Plan1";#N/A,#N/A,FALSE,"Plan2"}</definedName>
    <definedName name="dsdrf" localSheetId="5">{#N/A,#N/A,FALSE,"Plan1";#N/A,#N/A,FALSE,"Plan2"}</definedName>
    <definedName name="dsdrf" localSheetId="16" hidden="1">{#N/A,#N/A,FALSE,"Plan1";#N/A,#N/A,FALSE,"Plan2"}</definedName>
    <definedName name="dsdrf" localSheetId="15">{#N/A,#N/A,FALSE,"Plan1";#N/A,#N/A,FALSE,"Plan2"}</definedName>
    <definedName name="dsdrf" localSheetId="7">{#N/A,#N/A,FALSE,"Plan1";#N/A,#N/A,FALSE,"Plan2"}</definedName>
    <definedName name="dsdrf" localSheetId="24">{#N/A,#N/A,FALSE,"Plan1";#N/A,#N/A,FALSE,"Plan2"}</definedName>
    <definedName name="dsdrf" localSheetId="25">{#N/A,#N/A,FALSE,"Plan1";#N/A,#N/A,FALSE,"Plan2"}</definedName>
    <definedName name="dsdrf" localSheetId="0">{#N/A,#N/A,FALSE,"Plan1";#N/A,#N/A,FALSE,"Plan2"}</definedName>
    <definedName name="dsdrf" localSheetId="23">{#N/A,#N/A,FALSE,"Plan1";#N/A,#N/A,FALSE,"Plan2"}</definedName>
    <definedName name="dsdrf" localSheetId="22" hidden="1">{#N/A,#N/A,FALSE,"Plan1";#N/A,#N/A,FALSE,"Plan2"}</definedName>
    <definedName name="dsdrf" localSheetId="19">{#N/A,#N/A,FALSE,"Plan1";#N/A,#N/A,FALSE,"Plan2"}</definedName>
    <definedName name="dsdrf" localSheetId="18" hidden="1">{#N/A,#N/A,FALSE,"Plan1";#N/A,#N/A,FALSE,"Plan2"}</definedName>
    <definedName name="dsdrf">{#N/A,#N/A,FALSE,"Plan1";#N/A,#N/A,FALSE,"Plan2"}</definedName>
    <definedName name="dsfdf" localSheetId="20">{#N/A,#N/A,FALSE,"Plan1";#N/A,#N/A,FALSE,"Plan2"}</definedName>
    <definedName name="dsfdf" localSheetId="8">{#N/A,#N/A,FALSE,"Plan1";#N/A,#N/A,FALSE,"Plan2"}</definedName>
    <definedName name="dsfdf" localSheetId="17" hidden="1">{#N/A,#N/A,FALSE,"Plan1";#N/A,#N/A,FALSE,"Plan2"}</definedName>
    <definedName name="dsfdf" localSheetId="3">{#N/A,#N/A,FALSE,"Plan1";#N/A,#N/A,FALSE,"Plan2"}</definedName>
    <definedName name="dsfdf" localSheetId="11">{#N/A,#N/A,FALSE,"Plan1";#N/A,#N/A,FALSE,"Plan2"}</definedName>
    <definedName name="dsfdf" localSheetId="6">{#N/A,#N/A,FALSE,"Plan1";#N/A,#N/A,FALSE,"Plan2"}</definedName>
    <definedName name="dsfdf" localSheetId="5">{#N/A,#N/A,FALSE,"Plan1";#N/A,#N/A,FALSE,"Plan2"}</definedName>
    <definedName name="dsfdf" localSheetId="16" hidden="1">{#N/A,#N/A,FALSE,"Plan1";#N/A,#N/A,FALSE,"Plan2"}</definedName>
    <definedName name="dsfdf" localSheetId="15">{#N/A,#N/A,FALSE,"Plan1";#N/A,#N/A,FALSE,"Plan2"}</definedName>
    <definedName name="dsfdf" localSheetId="7">{#N/A,#N/A,FALSE,"Plan1";#N/A,#N/A,FALSE,"Plan2"}</definedName>
    <definedName name="dsfdf" localSheetId="24">{#N/A,#N/A,FALSE,"Plan1";#N/A,#N/A,FALSE,"Plan2"}</definedName>
    <definedName name="dsfdf" localSheetId="25">{#N/A,#N/A,FALSE,"Plan1";#N/A,#N/A,FALSE,"Plan2"}</definedName>
    <definedName name="dsfdf" localSheetId="0">{#N/A,#N/A,FALSE,"Plan1";#N/A,#N/A,FALSE,"Plan2"}</definedName>
    <definedName name="dsfdf" localSheetId="23">{#N/A,#N/A,FALSE,"Plan1";#N/A,#N/A,FALSE,"Plan2"}</definedName>
    <definedName name="dsfdf" localSheetId="22" hidden="1">{#N/A,#N/A,FALSE,"Plan1";#N/A,#N/A,FALSE,"Plan2"}</definedName>
    <definedName name="dsfdf" localSheetId="19">{#N/A,#N/A,FALSE,"Plan1";#N/A,#N/A,FALSE,"Plan2"}</definedName>
    <definedName name="dsfdf" localSheetId="18" hidden="1">{#N/A,#N/A,FALSE,"Plan1";#N/A,#N/A,FALSE,"Plan2"}</definedName>
    <definedName name="dsfdf">{#N/A,#N/A,FALSE,"Plan1";#N/A,#N/A,FALSE,"Plan2"}</definedName>
    <definedName name="dsfg" localSheetId="20">{#N/A,#N/A,FALSE,"Plan1";#N/A,#N/A,FALSE,"Plan2"}</definedName>
    <definedName name="dsfg" localSheetId="8">{#N/A,#N/A,FALSE,"Plan1";#N/A,#N/A,FALSE,"Plan2"}</definedName>
    <definedName name="dsfg" localSheetId="17" hidden="1">{#N/A,#N/A,FALSE,"Plan1";#N/A,#N/A,FALSE,"Plan2"}</definedName>
    <definedName name="dsfg" localSheetId="3">{#N/A,#N/A,FALSE,"Plan1";#N/A,#N/A,FALSE,"Plan2"}</definedName>
    <definedName name="dsfg" localSheetId="11">{#N/A,#N/A,FALSE,"Plan1";#N/A,#N/A,FALSE,"Plan2"}</definedName>
    <definedName name="dsfg" localSheetId="6">{#N/A,#N/A,FALSE,"Plan1";#N/A,#N/A,FALSE,"Plan2"}</definedName>
    <definedName name="dsfg" localSheetId="5">{#N/A,#N/A,FALSE,"Plan1";#N/A,#N/A,FALSE,"Plan2"}</definedName>
    <definedName name="dsfg" localSheetId="16" hidden="1">{#N/A,#N/A,FALSE,"Plan1";#N/A,#N/A,FALSE,"Plan2"}</definedName>
    <definedName name="dsfg" localSheetId="15">{#N/A,#N/A,FALSE,"Plan1";#N/A,#N/A,FALSE,"Plan2"}</definedName>
    <definedName name="dsfg" localSheetId="7">{#N/A,#N/A,FALSE,"Plan1";#N/A,#N/A,FALSE,"Plan2"}</definedName>
    <definedName name="dsfg" localSheetId="24">{#N/A,#N/A,FALSE,"Plan1";#N/A,#N/A,FALSE,"Plan2"}</definedName>
    <definedName name="dsfg" localSheetId="25">{#N/A,#N/A,FALSE,"Plan1";#N/A,#N/A,FALSE,"Plan2"}</definedName>
    <definedName name="dsfg" localSheetId="0">{#N/A,#N/A,FALSE,"Plan1";#N/A,#N/A,FALSE,"Plan2"}</definedName>
    <definedName name="dsfg" localSheetId="23">{#N/A,#N/A,FALSE,"Plan1";#N/A,#N/A,FALSE,"Plan2"}</definedName>
    <definedName name="dsfg" localSheetId="22" hidden="1">{#N/A,#N/A,FALSE,"Plan1";#N/A,#N/A,FALSE,"Plan2"}</definedName>
    <definedName name="dsfg" localSheetId="19">{#N/A,#N/A,FALSE,"Plan1";#N/A,#N/A,FALSE,"Plan2"}</definedName>
    <definedName name="dsfg" localSheetId="18" hidden="1">{#N/A,#N/A,FALSE,"Plan1";#N/A,#N/A,FALSE,"Plan2"}</definedName>
    <definedName name="dsfg">{#N/A,#N/A,FALSE,"Plan1";#N/A,#N/A,FALSE,"Plan2"}</definedName>
    <definedName name="DSFKDSKH" localSheetId="20">{#N/A,#N/A,FALSE,"Plan1";#N/A,#N/A,FALSE,"Plan2"}</definedName>
    <definedName name="DSFKDSKH" localSheetId="8">{#N/A,#N/A,FALSE,"Plan1";#N/A,#N/A,FALSE,"Plan2"}</definedName>
    <definedName name="DSFKDSKH" localSheetId="17" hidden="1">{#N/A,#N/A,FALSE,"Plan1";#N/A,#N/A,FALSE,"Plan2"}</definedName>
    <definedName name="DSFKDSKH" localSheetId="3">{#N/A,#N/A,FALSE,"Plan1";#N/A,#N/A,FALSE,"Plan2"}</definedName>
    <definedName name="DSFKDSKH" localSheetId="11">{#N/A,#N/A,FALSE,"Plan1";#N/A,#N/A,FALSE,"Plan2"}</definedName>
    <definedName name="DSFKDSKH" localSheetId="6">{#N/A,#N/A,FALSE,"Plan1";#N/A,#N/A,FALSE,"Plan2"}</definedName>
    <definedName name="DSFKDSKH" localSheetId="5">{#N/A,#N/A,FALSE,"Plan1";#N/A,#N/A,FALSE,"Plan2"}</definedName>
    <definedName name="DSFKDSKH" localSheetId="16" hidden="1">{#N/A,#N/A,FALSE,"Plan1";#N/A,#N/A,FALSE,"Plan2"}</definedName>
    <definedName name="DSFKDSKH" localSheetId="15">{#N/A,#N/A,FALSE,"Plan1";#N/A,#N/A,FALSE,"Plan2"}</definedName>
    <definedName name="DSFKDSKH" localSheetId="7">{#N/A,#N/A,FALSE,"Plan1";#N/A,#N/A,FALSE,"Plan2"}</definedName>
    <definedName name="DSFKDSKH" localSheetId="24">{#N/A,#N/A,FALSE,"Plan1";#N/A,#N/A,FALSE,"Plan2"}</definedName>
    <definedName name="DSFKDSKH" localSheetId="25">{#N/A,#N/A,FALSE,"Plan1";#N/A,#N/A,FALSE,"Plan2"}</definedName>
    <definedName name="DSFKDSKH" localSheetId="0">{#N/A,#N/A,FALSE,"Plan1";#N/A,#N/A,FALSE,"Plan2"}</definedName>
    <definedName name="DSFKDSKH" localSheetId="23">{#N/A,#N/A,FALSE,"Plan1";#N/A,#N/A,FALSE,"Plan2"}</definedName>
    <definedName name="DSFKDSKH" localSheetId="22" hidden="1">{#N/A,#N/A,FALSE,"Plan1";#N/A,#N/A,FALSE,"Plan2"}</definedName>
    <definedName name="DSFKDSKH" localSheetId="19">{#N/A,#N/A,FALSE,"Plan1";#N/A,#N/A,FALSE,"Plan2"}</definedName>
    <definedName name="DSFKDSKH" localSheetId="18" hidden="1">{#N/A,#N/A,FALSE,"Plan1";#N/A,#N/A,FALSE,"Plan2"}</definedName>
    <definedName name="DSFKDSKH">{#N/A,#N/A,FALSE,"Plan1";#N/A,#N/A,FALSE,"Plan2"}</definedName>
    <definedName name="DSFR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20">{#N/A,#N/A,FALSE,"Plan1";#N/A,#N/A,FALSE,"Plan2"}</definedName>
    <definedName name="dsfrtyy" localSheetId="8">{#N/A,#N/A,FALSE,"Plan1";#N/A,#N/A,FALSE,"Plan2"}</definedName>
    <definedName name="dsfrtyy" localSheetId="17" hidden="1">{#N/A,#N/A,FALSE,"Plan1";#N/A,#N/A,FALSE,"Plan2"}</definedName>
    <definedName name="dsfrtyy" localSheetId="3">{#N/A,#N/A,FALSE,"Plan1";#N/A,#N/A,FALSE,"Plan2"}</definedName>
    <definedName name="dsfrtyy" localSheetId="11">{#N/A,#N/A,FALSE,"Plan1";#N/A,#N/A,FALSE,"Plan2"}</definedName>
    <definedName name="dsfrtyy" localSheetId="6">{#N/A,#N/A,FALSE,"Plan1";#N/A,#N/A,FALSE,"Plan2"}</definedName>
    <definedName name="dsfrtyy" localSheetId="5">{#N/A,#N/A,FALSE,"Plan1";#N/A,#N/A,FALSE,"Plan2"}</definedName>
    <definedName name="dsfrtyy" localSheetId="16" hidden="1">{#N/A,#N/A,FALSE,"Plan1";#N/A,#N/A,FALSE,"Plan2"}</definedName>
    <definedName name="dsfrtyy" localSheetId="15">{#N/A,#N/A,FALSE,"Plan1";#N/A,#N/A,FALSE,"Plan2"}</definedName>
    <definedName name="dsfrtyy" localSheetId="7">{#N/A,#N/A,FALSE,"Plan1";#N/A,#N/A,FALSE,"Plan2"}</definedName>
    <definedName name="dsfrtyy" localSheetId="24">{#N/A,#N/A,FALSE,"Plan1";#N/A,#N/A,FALSE,"Plan2"}</definedName>
    <definedName name="dsfrtyy" localSheetId="25">{#N/A,#N/A,FALSE,"Plan1";#N/A,#N/A,FALSE,"Plan2"}</definedName>
    <definedName name="dsfrtyy" localSheetId="0">{#N/A,#N/A,FALSE,"Plan1";#N/A,#N/A,FALSE,"Plan2"}</definedName>
    <definedName name="dsfrtyy" localSheetId="23">{#N/A,#N/A,FALSE,"Plan1";#N/A,#N/A,FALSE,"Plan2"}</definedName>
    <definedName name="dsfrtyy" localSheetId="22" hidden="1">{#N/A,#N/A,FALSE,"Plan1";#N/A,#N/A,FALSE,"Plan2"}</definedName>
    <definedName name="dsfrtyy" localSheetId="19">{#N/A,#N/A,FALSE,"Plan1";#N/A,#N/A,FALSE,"Plan2"}</definedName>
    <definedName name="dsfrtyy" localSheetId="18" hidden="1">{#N/A,#N/A,FALSE,"Plan1";#N/A,#N/A,FALSE,"Plan2"}</definedName>
    <definedName name="dsfrtyy">{#N/A,#N/A,FALSE,"Plan1";#N/A,#N/A,FALSE,"Plan2"}</definedName>
    <definedName name="DSFSAD" localSheetId="20">{#N/A,#N/A,FALSE,"Plan1";#N/A,#N/A,FALSE,"Plan2"}</definedName>
    <definedName name="DSFSAD" localSheetId="8">{#N/A,#N/A,FALSE,"Plan1";#N/A,#N/A,FALSE,"Plan2"}</definedName>
    <definedName name="DSFSAD" localSheetId="17" hidden="1">{#N/A,#N/A,FALSE,"Plan1";#N/A,#N/A,FALSE,"Plan2"}</definedName>
    <definedName name="DSFSAD" localSheetId="3">{#N/A,#N/A,FALSE,"Plan1";#N/A,#N/A,FALSE,"Plan2"}</definedName>
    <definedName name="DSFSAD" localSheetId="11">{#N/A,#N/A,FALSE,"Plan1";#N/A,#N/A,FALSE,"Plan2"}</definedName>
    <definedName name="DSFSAD" localSheetId="6">{#N/A,#N/A,FALSE,"Plan1";#N/A,#N/A,FALSE,"Plan2"}</definedName>
    <definedName name="DSFSAD" localSheetId="5">{#N/A,#N/A,FALSE,"Plan1";#N/A,#N/A,FALSE,"Plan2"}</definedName>
    <definedName name="DSFSAD" localSheetId="16" hidden="1">{#N/A,#N/A,FALSE,"Plan1";#N/A,#N/A,FALSE,"Plan2"}</definedName>
    <definedName name="DSFSAD" localSheetId="15">{#N/A,#N/A,FALSE,"Plan1";#N/A,#N/A,FALSE,"Plan2"}</definedName>
    <definedName name="DSFSAD" localSheetId="7">{#N/A,#N/A,FALSE,"Plan1";#N/A,#N/A,FALSE,"Plan2"}</definedName>
    <definedName name="DSFSAD" localSheetId="24">{#N/A,#N/A,FALSE,"Plan1";#N/A,#N/A,FALSE,"Plan2"}</definedName>
    <definedName name="DSFSAD" localSheetId="25">{#N/A,#N/A,FALSE,"Plan1";#N/A,#N/A,FALSE,"Plan2"}</definedName>
    <definedName name="DSFSAD" localSheetId="0">{#N/A,#N/A,FALSE,"Plan1";#N/A,#N/A,FALSE,"Plan2"}</definedName>
    <definedName name="DSFSAD" localSheetId="23">{#N/A,#N/A,FALSE,"Plan1";#N/A,#N/A,FALSE,"Plan2"}</definedName>
    <definedName name="DSFSAD" localSheetId="22" hidden="1">{#N/A,#N/A,FALSE,"Plan1";#N/A,#N/A,FALSE,"Plan2"}</definedName>
    <definedName name="DSFSAD" localSheetId="19">{#N/A,#N/A,FALSE,"Plan1";#N/A,#N/A,FALSE,"Plan2"}</definedName>
    <definedName name="DSFSAD" localSheetId="18" hidden="1">{#N/A,#N/A,FALSE,"Plan1";#N/A,#N/A,FALSE,"Plan2"}</definedName>
    <definedName name="DSFSAD">{#N/A,#N/A,FALSE,"Plan1";#N/A,#N/A,FALSE,"Plan2"}</definedName>
    <definedName name="dsfsdf" localSheetId="20">{#N/A,#N/A,FALSE,"Plan1";#N/A,#N/A,FALSE,"Plan2"}</definedName>
    <definedName name="dsfsdf" localSheetId="8">{#N/A,#N/A,FALSE,"Plan1";#N/A,#N/A,FALSE,"Plan2"}</definedName>
    <definedName name="dsfsdf" localSheetId="17" hidden="1">{#N/A,#N/A,FALSE,"Plan1";#N/A,#N/A,FALSE,"Plan2"}</definedName>
    <definedName name="dsfsdf" localSheetId="3">{#N/A,#N/A,FALSE,"Plan1";#N/A,#N/A,FALSE,"Plan2"}</definedName>
    <definedName name="dsfsdf" localSheetId="11">{#N/A,#N/A,FALSE,"Plan1";#N/A,#N/A,FALSE,"Plan2"}</definedName>
    <definedName name="dsfsdf" localSheetId="6">{#N/A,#N/A,FALSE,"Plan1";#N/A,#N/A,FALSE,"Plan2"}</definedName>
    <definedName name="dsfsdf" localSheetId="5">{#N/A,#N/A,FALSE,"Plan1";#N/A,#N/A,FALSE,"Plan2"}</definedName>
    <definedName name="dsfsdf" localSheetId="16" hidden="1">{#N/A,#N/A,FALSE,"Plan1";#N/A,#N/A,FALSE,"Plan2"}</definedName>
    <definedName name="dsfsdf" localSheetId="15">{#N/A,#N/A,FALSE,"Plan1";#N/A,#N/A,FALSE,"Plan2"}</definedName>
    <definedName name="dsfsdf" localSheetId="7">{#N/A,#N/A,FALSE,"Plan1";#N/A,#N/A,FALSE,"Plan2"}</definedName>
    <definedName name="dsfsdf" localSheetId="24">{#N/A,#N/A,FALSE,"Plan1";#N/A,#N/A,FALSE,"Plan2"}</definedName>
    <definedName name="dsfsdf" localSheetId="25">{#N/A,#N/A,FALSE,"Plan1";#N/A,#N/A,FALSE,"Plan2"}</definedName>
    <definedName name="dsfsdf" localSheetId="0">{#N/A,#N/A,FALSE,"Plan1";#N/A,#N/A,FALSE,"Plan2"}</definedName>
    <definedName name="dsfsdf" localSheetId="23">{#N/A,#N/A,FALSE,"Plan1";#N/A,#N/A,FALSE,"Plan2"}</definedName>
    <definedName name="dsfsdf" localSheetId="22" hidden="1">{#N/A,#N/A,FALSE,"Plan1";#N/A,#N/A,FALSE,"Plan2"}</definedName>
    <definedName name="dsfsdf" localSheetId="19">{#N/A,#N/A,FALSE,"Plan1";#N/A,#N/A,FALSE,"Plan2"}</definedName>
    <definedName name="dsfsdf" localSheetId="18" hidden="1">{#N/A,#N/A,FALSE,"Plan1";#N/A,#N/A,FALSE,"Plan2"}</definedName>
    <definedName name="dsfsdf">{#N/A,#N/A,FALSE,"Plan1";#N/A,#N/A,FALSE,"Plan2"}</definedName>
    <definedName name="dsfsdgfb" localSheetId="20">{#N/A,#N/A,FALSE,"Plan1";#N/A,#N/A,FALSE,"Plan2"}</definedName>
    <definedName name="dsfsdgfb" localSheetId="8">{#N/A,#N/A,FALSE,"Plan1";#N/A,#N/A,FALSE,"Plan2"}</definedName>
    <definedName name="dsfsdgfb" localSheetId="17" hidden="1">{#N/A,#N/A,FALSE,"Plan1";#N/A,#N/A,FALSE,"Plan2"}</definedName>
    <definedName name="dsfsdgfb" localSheetId="3">{#N/A,#N/A,FALSE,"Plan1";#N/A,#N/A,FALSE,"Plan2"}</definedName>
    <definedName name="dsfsdgfb" localSheetId="11">{#N/A,#N/A,FALSE,"Plan1";#N/A,#N/A,FALSE,"Plan2"}</definedName>
    <definedName name="dsfsdgfb" localSheetId="6">{#N/A,#N/A,FALSE,"Plan1";#N/A,#N/A,FALSE,"Plan2"}</definedName>
    <definedName name="dsfsdgfb" localSheetId="5">{#N/A,#N/A,FALSE,"Plan1";#N/A,#N/A,FALSE,"Plan2"}</definedName>
    <definedName name="dsfsdgfb" localSheetId="16" hidden="1">{#N/A,#N/A,FALSE,"Plan1";#N/A,#N/A,FALSE,"Plan2"}</definedName>
    <definedName name="dsfsdgfb" localSheetId="15">{#N/A,#N/A,FALSE,"Plan1";#N/A,#N/A,FALSE,"Plan2"}</definedName>
    <definedName name="dsfsdgfb" localSheetId="7">{#N/A,#N/A,FALSE,"Plan1";#N/A,#N/A,FALSE,"Plan2"}</definedName>
    <definedName name="dsfsdgfb" localSheetId="24">{#N/A,#N/A,FALSE,"Plan1";#N/A,#N/A,FALSE,"Plan2"}</definedName>
    <definedName name="dsfsdgfb" localSheetId="25">{#N/A,#N/A,FALSE,"Plan1";#N/A,#N/A,FALSE,"Plan2"}</definedName>
    <definedName name="dsfsdgfb" localSheetId="0">{#N/A,#N/A,FALSE,"Plan1";#N/A,#N/A,FALSE,"Plan2"}</definedName>
    <definedName name="dsfsdgfb" localSheetId="23">{#N/A,#N/A,FALSE,"Plan1";#N/A,#N/A,FALSE,"Plan2"}</definedName>
    <definedName name="dsfsdgfb" localSheetId="22" hidden="1">{#N/A,#N/A,FALSE,"Plan1";#N/A,#N/A,FALSE,"Plan2"}</definedName>
    <definedName name="dsfsdgfb" localSheetId="19">{#N/A,#N/A,FALSE,"Plan1";#N/A,#N/A,FALSE,"Plan2"}</definedName>
    <definedName name="dsfsdgfb" localSheetId="18" hidden="1">{#N/A,#N/A,FALSE,"Plan1";#N/A,#N/A,FALSE,"Plan2"}</definedName>
    <definedName name="dsfsdgfb">{#N/A,#N/A,FALSE,"Plan1";#N/A,#N/A,FALSE,"Plan2"}</definedName>
    <definedName name="dsgfr" localSheetId="20">{#N/A,#N/A,FALSE,"Plan1";#N/A,#N/A,FALSE,"Plan2"}</definedName>
    <definedName name="dsgfr" localSheetId="8">{#N/A,#N/A,FALSE,"Plan1";#N/A,#N/A,FALSE,"Plan2"}</definedName>
    <definedName name="dsgfr" localSheetId="17" hidden="1">{#N/A,#N/A,FALSE,"Plan1";#N/A,#N/A,FALSE,"Plan2"}</definedName>
    <definedName name="dsgfr" localSheetId="3">{#N/A,#N/A,FALSE,"Plan1";#N/A,#N/A,FALSE,"Plan2"}</definedName>
    <definedName name="dsgfr" localSheetId="11">{#N/A,#N/A,FALSE,"Plan1";#N/A,#N/A,FALSE,"Plan2"}</definedName>
    <definedName name="dsgfr" localSheetId="6">{#N/A,#N/A,FALSE,"Plan1";#N/A,#N/A,FALSE,"Plan2"}</definedName>
    <definedName name="dsgfr" localSheetId="5">{#N/A,#N/A,FALSE,"Plan1";#N/A,#N/A,FALSE,"Plan2"}</definedName>
    <definedName name="dsgfr" localSheetId="16" hidden="1">{#N/A,#N/A,FALSE,"Plan1";#N/A,#N/A,FALSE,"Plan2"}</definedName>
    <definedName name="dsgfr" localSheetId="15">{#N/A,#N/A,FALSE,"Plan1";#N/A,#N/A,FALSE,"Plan2"}</definedName>
    <definedName name="dsgfr" localSheetId="7">{#N/A,#N/A,FALSE,"Plan1";#N/A,#N/A,FALSE,"Plan2"}</definedName>
    <definedName name="dsgfr" localSheetId="24">{#N/A,#N/A,FALSE,"Plan1";#N/A,#N/A,FALSE,"Plan2"}</definedName>
    <definedName name="dsgfr" localSheetId="25">{#N/A,#N/A,FALSE,"Plan1";#N/A,#N/A,FALSE,"Plan2"}</definedName>
    <definedName name="dsgfr" localSheetId="0">{#N/A,#N/A,FALSE,"Plan1";#N/A,#N/A,FALSE,"Plan2"}</definedName>
    <definedName name="dsgfr" localSheetId="23">{#N/A,#N/A,FALSE,"Plan1";#N/A,#N/A,FALSE,"Plan2"}</definedName>
    <definedName name="dsgfr" localSheetId="22" hidden="1">{#N/A,#N/A,FALSE,"Plan1";#N/A,#N/A,FALSE,"Plan2"}</definedName>
    <definedName name="dsgfr" localSheetId="19">{#N/A,#N/A,FALSE,"Plan1";#N/A,#N/A,FALSE,"Plan2"}</definedName>
    <definedName name="dsgfr" localSheetId="18" hidden="1">{#N/A,#N/A,FALSE,"Plan1";#N/A,#N/A,FALSE,"Plan2"}</definedName>
    <definedName name="dsgfr">{#N/A,#N/A,FALSE,"Plan1";#N/A,#N/A,FALSE,"Plan2"}</definedName>
    <definedName name="dshfkhkrhesru" localSheetId="20">{#N/A,#N/A,FALSE,"Plan1";#N/A,#N/A,FALSE,"Plan2"}</definedName>
    <definedName name="dshfkhkrhesru" localSheetId="8">{#N/A,#N/A,FALSE,"Plan1";#N/A,#N/A,FALSE,"Plan2"}</definedName>
    <definedName name="dshfkhkrhesru" localSheetId="17" hidden="1">{#N/A,#N/A,FALSE,"Plan1";#N/A,#N/A,FALSE,"Plan2"}</definedName>
    <definedName name="dshfkhkrhesru" localSheetId="3">{#N/A,#N/A,FALSE,"Plan1";#N/A,#N/A,FALSE,"Plan2"}</definedName>
    <definedName name="dshfkhkrhesru" localSheetId="11">{#N/A,#N/A,FALSE,"Plan1";#N/A,#N/A,FALSE,"Plan2"}</definedName>
    <definedName name="dshfkhkrhesru" localSheetId="6">{#N/A,#N/A,FALSE,"Plan1";#N/A,#N/A,FALSE,"Plan2"}</definedName>
    <definedName name="dshfkhkrhesru" localSheetId="5">{#N/A,#N/A,FALSE,"Plan1";#N/A,#N/A,FALSE,"Plan2"}</definedName>
    <definedName name="dshfkhkrhesru" localSheetId="16" hidden="1">{#N/A,#N/A,FALSE,"Plan1";#N/A,#N/A,FALSE,"Plan2"}</definedName>
    <definedName name="dshfkhkrhesru" localSheetId="15">{#N/A,#N/A,FALSE,"Plan1";#N/A,#N/A,FALSE,"Plan2"}</definedName>
    <definedName name="dshfkhkrhesru" localSheetId="7">{#N/A,#N/A,FALSE,"Plan1";#N/A,#N/A,FALSE,"Plan2"}</definedName>
    <definedName name="dshfkhkrhesru" localSheetId="24">{#N/A,#N/A,FALSE,"Plan1";#N/A,#N/A,FALSE,"Plan2"}</definedName>
    <definedName name="dshfkhkrhesru" localSheetId="25">{#N/A,#N/A,FALSE,"Plan1";#N/A,#N/A,FALSE,"Plan2"}</definedName>
    <definedName name="dshfkhkrhesru" localSheetId="0">{#N/A,#N/A,FALSE,"Plan1";#N/A,#N/A,FALSE,"Plan2"}</definedName>
    <definedName name="dshfkhkrhesru" localSheetId="23">{#N/A,#N/A,FALSE,"Plan1";#N/A,#N/A,FALSE,"Plan2"}</definedName>
    <definedName name="dshfkhkrhesru" localSheetId="22" hidden="1">{#N/A,#N/A,FALSE,"Plan1";#N/A,#N/A,FALSE,"Plan2"}</definedName>
    <definedName name="dshfkhkrhesru" localSheetId="19">{#N/A,#N/A,FALSE,"Plan1";#N/A,#N/A,FALSE,"Plan2"}</definedName>
    <definedName name="dshfkhkrhesru" localSheetId="18" hidden="1">{#N/A,#N/A,FALSE,"Plan1";#N/A,#N/A,FALSE,"Plan2"}</definedName>
    <definedName name="dshfkhkrhesru">{#N/A,#N/A,FALSE,"Plan1";#N/A,#N/A,FALSE,"Plan2"}</definedName>
    <definedName name="dsjkthkr" localSheetId="20">{#N/A,#N/A,FALSE,"Plan1";#N/A,#N/A,FALSE,"Plan2"}</definedName>
    <definedName name="dsjkthkr" localSheetId="8">{#N/A,#N/A,FALSE,"Plan1";#N/A,#N/A,FALSE,"Plan2"}</definedName>
    <definedName name="dsjkthkr" localSheetId="17" hidden="1">{#N/A,#N/A,FALSE,"Plan1";#N/A,#N/A,FALSE,"Plan2"}</definedName>
    <definedName name="dsjkthkr" localSheetId="3">{#N/A,#N/A,FALSE,"Plan1";#N/A,#N/A,FALSE,"Plan2"}</definedName>
    <definedName name="dsjkthkr" localSheetId="11">{#N/A,#N/A,FALSE,"Plan1";#N/A,#N/A,FALSE,"Plan2"}</definedName>
    <definedName name="dsjkthkr" localSheetId="6">{#N/A,#N/A,FALSE,"Plan1";#N/A,#N/A,FALSE,"Plan2"}</definedName>
    <definedName name="dsjkthkr" localSheetId="5">{#N/A,#N/A,FALSE,"Plan1";#N/A,#N/A,FALSE,"Plan2"}</definedName>
    <definedName name="dsjkthkr" localSheetId="16" hidden="1">{#N/A,#N/A,FALSE,"Plan1";#N/A,#N/A,FALSE,"Plan2"}</definedName>
    <definedName name="dsjkthkr" localSheetId="15">{#N/A,#N/A,FALSE,"Plan1";#N/A,#N/A,FALSE,"Plan2"}</definedName>
    <definedName name="dsjkthkr" localSheetId="7">{#N/A,#N/A,FALSE,"Plan1";#N/A,#N/A,FALSE,"Plan2"}</definedName>
    <definedName name="dsjkthkr" localSheetId="24">{#N/A,#N/A,FALSE,"Plan1";#N/A,#N/A,FALSE,"Plan2"}</definedName>
    <definedName name="dsjkthkr" localSheetId="25">{#N/A,#N/A,FALSE,"Plan1";#N/A,#N/A,FALSE,"Plan2"}</definedName>
    <definedName name="dsjkthkr" localSheetId="0">{#N/A,#N/A,FALSE,"Plan1";#N/A,#N/A,FALSE,"Plan2"}</definedName>
    <definedName name="dsjkthkr" localSheetId="23">{#N/A,#N/A,FALSE,"Plan1";#N/A,#N/A,FALSE,"Plan2"}</definedName>
    <definedName name="dsjkthkr" localSheetId="22" hidden="1">{#N/A,#N/A,FALSE,"Plan1";#N/A,#N/A,FALSE,"Plan2"}</definedName>
    <definedName name="dsjkthkr" localSheetId="19">{#N/A,#N/A,FALSE,"Plan1";#N/A,#N/A,FALSE,"Plan2"}</definedName>
    <definedName name="dsjkthkr" localSheetId="18" hidden="1">{#N/A,#N/A,FALSE,"Plan1";#N/A,#N/A,FALSE,"Plan2"}</definedName>
    <definedName name="dsjkthkr">{#N/A,#N/A,FALSE,"Plan1";#N/A,#N/A,FALSE,"Plan2"}</definedName>
    <definedName name="dskfdhksdfh">4</definedName>
    <definedName name="DSLFJSLFJ" localSheetId="20">{#N/A,#N/A,FALSE,"Plan1";#N/A,#N/A,FALSE,"Plan2"}</definedName>
    <definedName name="DSLFJSLFJ" localSheetId="8">{#N/A,#N/A,FALSE,"Plan1";#N/A,#N/A,FALSE,"Plan2"}</definedName>
    <definedName name="DSLFJSLFJ" localSheetId="17" hidden="1">{#N/A,#N/A,FALSE,"Plan1";#N/A,#N/A,FALSE,"Plan2"}</definedName>
    <definedName name="DSLFJSLFJ" localSheetId="3">{#N/A,#N/A,FALSE,"Plan1";#N/A,#N/A,FALSE,"Plan2"}</definedName>
    <definedName name="DSLFJSLFJ" localSheetId="11">{#N/A,#N/A,FALSE,"Plan1";#N/A,#N/A,FALSE,"Plan2"}</definedName>
    <definedName name="DSLFJSLFJ" localSheetId="6">{#N/A,#N/A,FALSE,"Plan1";#N/A,#N/A,FALSE,"Plan2"}</definedName>
    <definedName name="DSLFJSLFJ" localSheetId="5">{#N/A,#N/A,FALSE,"Plan1";#N/A,#N/A,FALSE,"Plan2"}</definedName>
    <definedName name="DSLFJSLFJ" localSheetId="16" hidden="1">{#N/A,#N/A,FALSE,"Plan1";#N/A,#N/A,FALSE,"Plan2"}</definedName>
    <definedName name="DSLFJSLFJ" localSheetId="15">{#N/A,#N/A,FALSE,"Plan1";#N/A,#N/A,FALSE,"Plan2"}</definedName>
    <definedName name="DSLFJSLFJ" localSheetId="7">{#N/A,#N/A,FALSE,"Plan1";#N/A,#N/A,FALSE,"Plan2"}</definedName>
    <definedName name="DSLFJSLFJ" localSheetId="24">{#N/A,#N/A,FALSE,"Plan1";#N/A,#N/A,FALSE,"Plan2"}</definedName>
    <definedName name="DSLFJSLFJ" localSheetId="25">{#N/A,#N/A,FALSE,"Plan1";#N/A,#N/A,FALSE,"Plan2"}</definedName>
    <definedName name="DSLFJSLFJ" localSheetId="0">{#N/A,#N/A,FALSE,"Plan1";#N/A,#N/A,FALSE,"Plan2"}</definedName>
    <definedName name="DSLFJSLFJ" localSheetId="23">{#N/A,#N/A,FALSE,"Plan1";#N/A,#N/A,FALSE,"Plan2"}</definedName>
    <definedName name="DSLFJSLFJ" localSheetId="22" hidden="1">{#N/A,#N/A,FALSE,"Plan1";#N/A,#N/A,FALSE,"Plan2"}</definedName>
    <definedName name="DSLFJSLFJ" localSheetId="19">{#N/A,#N/A,FALSE,"Plan1";#N/A,#N/A,FALSE,"Plan2"}</definedName>
    <definedName name="DSLFJSLFJ" localSheetId="18" hidden="1">{#N/A,#N/A,FALSE,"Plan1";#N/A,#N/A,FALSE,"Plan2"}</definedName>
    <definedName name="DSLFJSLFJ">{#N/A,#N/A,FALSE,"Plan1";#N/A,#N/A,FALSE,"Plan2"}</definedName>
    <definedName name="dslfkf">4</definedName>
    <definedName name="dsrff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20">{#N/A,#N/A,FALSE,"Plan1";#N/A,#N/A,FALSE,"Plan2"}</definedName>
    <definedName name="dss" localSheetId="8">{#N/A,#N/A,FALSE,"Plan1";#N/A,#N/A,FALSE,"Plan2"}</definedName>
    <definedName name="dss" localSheetId="17" hidden="1">{#N/A,#N/A,FALSE,"Plan1";#N/A,#N/A,FALSE,"Plan2"}</definedName>
    <definedName name="dss" localSheetId="3">{#N/A,#N/A,FALSE,"Plan1";#N/A,#N/A,FALSE,"Plan2"}</definedName>
    <definedName name="dss" localSheetId="11">{#N/A,#N/A,FALSE,"Plan1";#N/A,#N/A,FALSE,"Plan2"}</definedName>
    <definedName name="dss" localSheetId="6">{#N/A,#N/A,FALSE,"Plan1";#N/A,#N/A,FALSE,"Plan2"}</definedName>
    <definedName name="dss" localSheetId="5">{#N/A,#N/A,FALSE,"Plan1";#N/A,#N/A,FALSE,"Plan2"}</definedName>
    <definedName name="dss" localSheetId="16" hidden="1">{#N/A,#N/A,FALSE,"Plan1";#N/A,#N/A,FALSE,"Plan2"}</definedName>
    <definedName name="dss" localSheetId="15">{#N/A,#N/A,FALSE,"Plan1";#N/A,#N/A,FALSE,"Plan2"}</definedName>
    <definedName name="dss" localSheetId="7">{#N/A,#N/A,FALSE,"Plan1";#N/A,#N/A,FALSE,"Plan2"}</definedName>
    <definedName name="dss" localSheetId="24">{#N/A,#N/A,FALSE,"Plan1";#N/A,#N/A,FALSE,"Plan2"}</definedName>
    <definedName name="dss" localSheetId="25">{#N/A,#N/A,FALSE,"Plan1";#N/A,#N/A,FALSE,"Plan2"}</definedName>
    <definedName name="dss" localSheetId="0">{#N/A,#N/A,FALSE,"Plan1";#N/A,#N/A,FALSE,"Plan2"}</definedName>
    <definedName name="dss" localSheetId="23">{#N/A,#N/A,FALSE,"Plan1";#N/A,#N/A,FALSE,"Plan2"}</definedName>
    <definedName name="dss" localSheetId="22" hidden="1">{#N/A,#N/A,FALSE,"Plan1";#N/A,#N/A,FALSE,"Plan2"}</definedName>
    <definedName name="dss" localSheetId="19">{#N/A,#N/A,FALSE,"Plan1";#N/A,#N/A,FALSE,"Plan2"}</definedName>
    <definedName name="dss" localSheetId="18" hidden="1">{#N/A,#N/A,FALSE,"Plan1";#N/A,#N/A,FALSE,"Plan2"}</definedName>
    <definedName name="dss">{#N/A,#N/A,FALSE,"Plan1";#N/A,#N/A,FALSE,"Plan2"}</definedName>
    <definedName name="dtgsrytt" localSheetId="20">{#N/A,#N/A,FALSE,"Plan1";#N/A,#N/A,FALSE,"Plan2"}</definedName>
    <definedName name="dtgsrytt" localSheetId="8">{#N/A,#N/A,FALSE,"Plan1";#N/A,#N/A,FALSE,"Plan2"}</definedName>
    <definedName name="dtgsrytt" localSheetId="17" hidden="1">{#N/A,#N/A,FALSE,"Plan1";#N/A,#N/A,FALSE,"Plan2"}</definedName>
    <definedName name="dtgsrytt" localSheetId="3">{#N/A,#N/A,FALSE,"Plan1";#N/A,#N/A,FALSE,"Plan2"}</definedName>
    <definedName name="dtgsrytt" localSheetId="11">{#N/A,#N/A,FALSE,"Plan1";#N/A,#N/A,FALSE,"Plan2"}</definedName>
    <definedName name="dtgsrytt" localSheetId="6">{#N/A,#N/A,FALSE,"Plan1";#N/A,#N/A,FALSE,"Plan2"}</definedName>
    <definedName name="dtgsrytt" localSheetId="5">{#N/A,#N/A,FALSE,"Plan1";#N/A,#N/A,FALSE,"Plan2"}</definedName>
    <definedName name="dtgsrytt" localSheetId="16" hidden="1">{#N/A,#N/A,FALSE,"Plan1";#N/A,#N/A,FALSE,"Plan2"}</definedName>
    <definedName name="dtgsrytt" localSheetId="15">{#N/A,#N/A,FALSE,"Plan1";#N/A,#N/A,FALSE,"Plan2"}</definedName>
    <definedName name="dtgsrytt" localSheetId="7">{#N/A,#N/A,FALSE,"Plan1";#N/A,#N/A,FALSE,"Plan2"}</definedName>
    <definedName name="dtgsrytt" localSheetId="24">{#N/A,#N/A,FALSE,"Plan1";#N/A,#N/A,FALSE,"Plan2"}</definedName>
    <definedName name="dtgsrytt" localSheetId="25">{#N/A,#N/A,FALSE,"Plan1";#N/A,#N/A,FALSE,"Plan2"}</definedName>
    <definedName name="dtgsrytt" localSheetId="0">{#N/A,#N/A,FALSE,"Plan1";#N/A,#N/A,FALSE,"Plan2"}</definedName>
    <definedName name="dtgsrytt" localSheetId="23">{#N/A,#N/A,FALSE,"Plan1";#N/A,#N/A,FALSE,"Plan2"}</definedName>
    <definedName name="dtgsrytt" localSheetId="22" hidden="1">{#N/A,#N/A,FALSE,"Plan1";#N/A,#N/A,FALSE,"Plan2"}</definedName>
    <definedName name="dtgsrytt" localSheetId="19">{#N/A,#N/A,FALSE,"Plan1";#N/A,#N/A,FALSE,"Plan2"}</definedName>
    <definedName name="dtgsrytt" localSheetId="18" hidden="1">{#N/A,#N/A,FALSE,"Plan1";#N/A,#N/A,FALSE,"Plan2"}</definedName>
    <definedName name="dtgsrytt">{#N/A,#N/A,FALSE,"Plan1";#N/A,#N/A,FALSE,"Plan2"}</definedName>
    <definedName name="dtrjkhtrgkfh" localSheetId="20">{#N/A,#N/A,FALSE,"Plan1";#N/A,#N/A,FALSE,"Plan2"}</definedName>
    <definedName name="dtrjkhtrgkfh" localSheetId="8">{#N/A,#N/A,FALSE,"Plan1";#N/A,#N/A,FALSE,"Plan2"}</definedName>
    <definedName name="dtrjkhtrgkfh" localSheetId="17" hidden="1">{#N/A,#N/A,FALSE,"Plan1";#N/A,#N/A,FALSE,"Plan2"}</definedName>
    <definedName name="dtrjkhtrgkfh" localSheetId="3">{#N/A,#N/A,FALSE,"Plan1";#N/A,#N/A,FALSE,"Plan2"}</definedName>
    <definedName name="dtrjkhtrgkfh" localSheetId="11">{#N/A,#N/A,FALSE,"Plan1";#N/A,#N/A,FALSE,"Plan2"}</definedName>
    <definedName name="dtrjkhtrgkfh" localSheetId="6">{#N/A,#N/A,FALSE,"Plan1";#N/A,#N/A,FALSE,"Plan2"}</definedName>
    <definedName name="dtrjkhtrgkfh" localSheetId="5">{#N/A,#N/A,FALSE,"Plan1";#N/A,#N/A,FALSE,"Plan2"}</definedName>
    <definedName name="dtrjkhtrgkfh" localSheetId="16" hidden="1">{#N/A,#N/A,FALSE,"Plan1";#N/A,#N/A,FALSE,"Plan2"}</definedName>
    <definedName name="dtrjkhtrgkfh" localSheetId="15">{#N/A,#N/A,FALSE,"Plan1";#N/A,#N/A,FALSE,"Plan2"}</definedName>
    <definedName name="dtrjkhtrgkfh" localSheetId="7">{#N/A,#N/A,FALSE,"Plan1";#N/A,#N/A,FALSE,"Plan2"}</definedName>
    <definedName name="dtrjkhtrgkfh" localSheetId="24">{#N/A,#N/A,FALSE,"Plan1";#N/A,#N/A,FALSE,"Plan2"}</definedName>
    <definedName name="dtrjkhtrgkfh" localSheetId="25">{#N/A,#N/A,FALSE,"Plan1";#N/A,#N/A,FALSE,"Plan2"}</definedName>
    <definedName name="dtrjkhtrgkfh" localSheetId="0">{#N/A,#N/A,FALSE,"Plan1";#N/A,#N/A,FALSE,"Plan2"}</definedName>
    <definedName name="dtrjkhtrgkfh" localSheetId="23">{#N/A,#N/A,FALSE,"Plan1";#N/A,#N/A,FALSE,"Plan2"}</definedName>
    <definedName name="dtrjkhtrgkfh" localSheetId="22" hidden="1">{#N/A,#N/A,FALSE,"Plan1";#N/A,#N/A,FALSE,"Plan2"}</definedName>
    <definedName name="dtrjkhtrgkfh" localSheetId="19">{#N/A,#N/A,FALSE,"Plan1";#N/A,#N/A,FALSE,"Plan2"}</definedName>
    <definedName name="dtrjkhtrgkfh" localSheetId="18" hidden="1">{#N/A,#N/A,FALSE,"Plan1";#N/A,#N/A,FALSE,"Plan2"}</definedName>
    <definedName name="dtrjkhtrgkfh">{#N/A,#N/A,FALSE,"Plan1";#N/A,#N/A,FALSE,"Plan2"}</definedName>
    <definedName name="dttjuk" localSheetId="20">{#N/A,#N/A,FALSE,"Plan1";#N/A,#N/A,FALSE,"Plan2"}</definedName>
    <definedName name="dttjuk" localSheetId="8">{#N/A,#N/A,FALSE,"Plan1";#N/A,#N/A,FALSE,"Plan2"}</definedName>
    <definedName name="dttjuk" localSheetId="17" hidden="1">{#N/A,#N/A,FALSE,"Plan1";#N/A,#N/A,FALSE,"Plan2"}</definedName>
    <definedName name="dttjuk" localSheetId="3">{#N/A,#N/A,FALSE,"Plan1";#N/A,#N/A,FALSE,"Plan2"}</definedName>
    <definedName name="dttjuk" localSheetId="11">{#N/A,#N/A,FALSE,"Plan1";#N/A,#N/A,FALSE,"Plan2"}</definedName>
    <definedName name="dttjuk" localSheetId="6">{#N/A,#N/A,FALSE,"Plan1";#N/A,#N/A,FALSE,"Plan2"}</definedName>
    <definedName name="dttjuk" localSheetId="5">{#N/A,#N/A,FALSE,"Plan1";#N/A,#N/A,FALSE,"Plan2"}</definedName>
    <definedName name="dttjuk" localSheetId="16" hidden="1">{#N/A,#N/A,FALSE,"Plan1";#N/A,#N/A,FALSE,"Plan2"}</definedName>
    <definedName name="dttjuk" localSheetId="15">{#N/A,#N/A,FALSE,"Plan1";#N/A,#N/A,FALSE,"Plan2"}</definedName>
    <definedName name="dttjuk" localSheetId="7">{#N/A,#N/A,FALSE,"Plan1";#N/A,#N/A,FALSE,"Plan2"}</definedName>
    <definedName name="dttjuk" localSheetId="24">{#N/A,#N/A,FALSE,"Plan1";#N/A,#N/A,FALSE,"Plan2"}</definedName>
    <definedName name="dttjuk" localSheetId="25">{#N/A,#N/A,FALSE,"Plan1";#N/A,#N/A,FALSE,"Plan2"}</definedName>
    <definedName name="dttjuk" localSheetId="0">{#N/A,#N/A,FALSE,"Plan1";#N/A,#N/A,FALSE,"Plan2"}</definedName>
    <definedName name="dttjuk" localSheetId="23">{#N/A,#N/A,FALSE,"Plan1";#N/A,#N/A,FALSE,"Plan2"}</definedName>
    <definedName name="dttjuk" localSheetId="22" hidden="1">{#N/A,#N/A,FALSE,"Plan1";#N/A,#N/A,FALSE,"Plan2"}</definedName>
    <definedName name="dttjuk" localSheetId="19">{#N/A,#N/A,FALSE,"Plan1";#N/A,#N/A,FALSE,"Plan2"}</definedName>
    <definedName name="dttjuk" localSheetId="18" hidden="1">{#N/A,#N/A,FALSE,"Plan1";#N/A,#N/A,FALSE,"Plan2"}</definedName>
    <definedName name="dttjuk">{#N/A,#N/A,FALSE,"Plan1";#N/A,#N/A,FALSE,"Plan2"}</definedName>
    <definedName name="dvtry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20">{#N/A,#N/A,FALSE,"Plan1";#N/A,#N/A,FALSE,"Plan2"}</definedName>
    <definedName name="dwetrt" localSheetId="8">{#N/A,#N/A,FALSE,"Plan1";#N/A,#N/A,FALSE,"Plan2"}</definedName>
    <definedName name="dwetrt" localSheetId="17" hidden="1">{#N/A,#N/A,FALSE,"Plan1";#N/A,#N/A,FALSE,"Plan2"}</definedName>
    <definedName name="dwetrt" localSheetId="3">{#N/A,#N/A,FALSE,"Plan1";#N/A,#N/A,FALSE,"Plan2"}</definedName>
    <definedName name="dwetrt" localSheetId="11">{#N/A,#N/A,FALSE,"Plan1";#N/A,#N/A,FALSE,"Plan2"}</definedName>
    <definedName name="dwetrt" localSheetId="6">{#N/A,#N/A,FALSE,"Plan1";#N/A,#N/A,FALSE,"Plan2"}</definedName>
    <definedName name="dwetrt" localSheetId="5">{#N/A,#N/A,FALSE,"Plan1";#N/A,#N/A,FALSE,"Plan2"}</definedName>
    <definedName name="dwetrt" localSheetId="16" hidden="1">{#N/A,#N/A,FALSE,"Plan1";#N/A,#N/A,FALSE,"Plan2"}</definedName>
    <definedName name="dwetrt" localSheetId="15">{#N/A,#N/A,FALSE,"Plan1";#N/A,#N/A,FALSE,"Plan2"}</definedName>
    <definedName name="dwetrt" localSheetId="7">{#N/A,#N/A,FALSE,"Plan1";#N/A,#N/A,FALSE,"Plan2"}</definedName>
    <definedName name="dwetrt" localSheetId="24">{#N/A,#N/A,FALSE,"Plan1";#N/A,#N/A,FALSE,"Plan2"}</definedName>
    <definedName name="dwetrt" localSheetId="25">{#N/A,#N/A,FALSE,"Plan1";#N/A,#N/A,FALSE,"Plan2"}</definedName>
    <definedName name="dwetrt" localSheetId="0">{#N/A,#N/A,FALSE,"Plan1";#N/A,#N/A,FALSE,"Plan2"}</definedName>
    <definedName name="dwetrt" localSheetId="23">{#N/A,#N/A,FALSE,"Plan1";#N/A,#N/A,FALSE,"Plan2"}</definedName>
    <definedName name="dwetrt" localSheetId="22" hidden="1">{#N/A,#N/A,FALSE,"Plan1";#N/A,#N/A,FALSE,"Plan2"}</definedName>
    <definedName name="dwetrt" localSheetId="19">{#N/A,#N/A,FALSE,"Plan1";#N/A,#N/A,FALSE,"Plan2"}</definedName>
    <definedName name="dwetrt" localSheetId="18" hidden="1">{#N/A,#N/A,FALSE,"Plan1";#N/A,#N/A,FALSE,"Plan2"}</definedName>
    <definedName name="dwetrt">{#N/A,#N/A,FALSE,"Plan1";#N/A,#N/A,FALSE,"Plan2"}</definedName>
    <definedName name="dwqhdjwqgdwq" localSheetId="17">#REF!</definedName>
    <definedName name="dwqhdjwqgdwq" localSheetId="3">#REF!</definedName>
    <definedName name="dwqhdjwqgdwq" localSheetId="6">#REF!</definedName>
    <definedName name="dwqhdjwqgdwq" localSheetId="16">#REF!</definedName>
    <definedName name="dwqhdjwqgdwq" localSheetId="15">#REF!</definedName>
    <definedName name="dwqhdjwqgdwq" localSheetId="25">#REF!</definedName>
    <definedName name="dwqhdjwqgdwq" localSheetId="22">#REF!</definedName>
    <definedName name="dwqhdjwqgdwq" localSheetId="19">#REF!</definedName>
    <definedName name="dwqhdjwqgdwq" localSheetId="18">#REF!</definedName>
    <definedName name="dwqhdjwqgdwq">#REF!</definedName>
    <definedName name="DY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20">{#N/A,#N/A,FALSE,"Plan1";#N/A,#N/A,FALSE,"Plan2"}</definedName>
    <definedName name="DYHYGJDHZKGF" localSheetId="8">{#N/A,#N/A,FALSE,"Plan1";#N/A,#N/A,FALSE,"Plan2"}</definedName>
    <definedName name="DYHYGJDHZKGF" localSheetId="17" hidden="1">{#N/A,#N/A,FALSE,"Plan1";#N/A,#N/A,FALSE,"Plan2"}</definedName>
    <definedName name="DYHYGJDHZKGF" localSheetId="3">{#N/A,#N/A,FALSE,"Plan1";#N/A,#N/A,FALSE,"Plan2"}</definedName>
    <definedName name="DYHYGJDHZKGF" localSheetId="11">{#N/A,#N/A,FALSE,"Plan1";#N/A,#N/A,FALSE,"Plan2"}</definedName>
    <definedName name="DYHYGJDHZKGF" localSheetId="6">{#N/A,#N/A,FALSE,"Plan1";#N/A,#N/A,FALSE,"Plan2"}</definedName>
    <definedName name="DYHYGJDHZKGF" localSheetId="5">{#N/A,#N/A,FALSE,"Plan1";#N/A,#N/A,FALSE,"Plan2"}</definedName>
    <definedName name="DYHYGJDHZKGF" localSheetId="16" hidden="1">{#N/A,#N/A,FALSE,"Plan1";#N/A,#N/A,FALSE,"Plan2"}</definedName>
    <definedName name="DYHYGJDHZKGF" localSheetId="15">{#N/A,#N/A,FALSE,"Plan1";#N/A,#N/A,FALSE,"Plan2"}</definedName>
    <definedName name="DYHYGJDHZKGF" localSheetId="7">{#N/A,#N/A,FALSE,"Plan1";#N/A,#N/A,FALSE,"Plan2"}</definedName>
    <definedName name="DYHYGJDHZKGF" localSheetId="24">{#N/A,#N/A,FALSE,"Plan1";#N/A,#N/A,FALSE,"Plan2"}</definedName>
    <definedName name="DYHYGJDHZKGF" localSheetId="25">{#N/A,#N/A,FALSE,"Plan1";#N/A,#N/A,FALSE,"Plan2"}</definedName>
    <definedName name="DYHYGJDHZKGF" localSheetId="0">{#N/A,#N/A,FALSE,"Plan1";#N/A,#N/A,FALSE,"Plan2"}</definedName>
    <definedName name="DYHYGJDHZKGF" localSheetId="23">{#N/A,#N/A,FALSE,"Plan1";#N/A,#N/A,FALSE,"Plan2"}</definedName>
    <definedName name="DYHYGJDHZKGF" localSheetId="22" hidden="1">{#N/A,#N/A,FALSE,"Plan1";#N/A,#N/A,FALSE,"Plan2"}</definedName>
    <definedName name="DYHYGJDHZKGF" localSheetId="19">{#N/A,#N/A,FALSE,"Plan1";#N/A,#N/A,FALSE,"Plan2"}</definedName>
    <definedName name="DYHYGJDHZKGF" localSheetId="18" hidden="1">{#N/A,#N/A,FALSE,"Plan1";#N/A,#N/A,FALSE,"Plan2"}</definedName>
    <definedName name="DYHYGJDHZKGF">{#N/A,#N/A,FALSE,"Plan1";#N/A,#N/A,FALSE,"Plan2"}</definedName>
    <definedName name="dzdfr" localSheetId="20">{#N/A,#N/A,FALSE,"Plan1";#N/A,#N/A,FALSE,"Plan2"}</definedName>
    <definedName name="dzdfr" localSheetId="8">{#N/A,#N/A,FALSE,"Plan1";#N/A,#N/A,FALSE,"Plan2"}</definedName>
    <definedName name="dzdfr" localSheetId="17" hidden="1">{#N/A,#N/A,FALSE,"Plan1";#N/A,#N/A,FALSE,"Plan2"}</definedName>
    <definedName name="dzdfr" localSheetId="3">{#N/A,#N/A,FALSE,"Plan1";#N/A,#N/A,FALSE,"Plan2"}</definedName>
    <definedName name="dzdfr" localSheetId="11">{#N/A,#N/A,FALSE,"Plan1";#N/A,#N/A,FALSE,"Plan2"}</definedName>
    <definedName name="dzdfr" localSheetId="6">{#N/A,#N/A,FALSE,"Plan1";#N/A,#N/A,FALSE,"Plan2"}</definedName>
    <definedName name="dzdfr" localSheetId="5">{#N/A,#N/A,FALSE,"Plan1";#N/A,#N/A,FALSE,"Plan2"}</definedName>
    <definedName name="dzdfr" localSheetId="16" hidden="1">{#N/A,#N/A,FALSE,"Plan1";#N/A,#N/A,FALSE,"Plan2"}</definedName>
    <definedName name="dzdfr" localSheetId="15">{#N/A,#N/A,FALSE,"Plan1";#N/A,#N/A,FALSE,"Plan2"}</definedName>
    <definedName name="dzdfr" localSheetId="7">{#N/A,#N/A,FALSE,"Plan1";#N/A,#N/A,FALSE,"Plan2"}</definedName>
    <definedName name="dzdfr" localSheetId="24">{#N/A,#N/A,FALSE,"Plan1";#N/A,#N/A,FALSE,"Plan2"}</definedName>
    <definedName name="dzdfr" localSheetId="25">{#N/A,#N/A,FALSE,"Plan1";#N/A,#N/A,FALSE,"Plan2"}</definedName>
    <definedName name="dzdfr" localSheetId="0">{#N/A,#N/A,FALSE,"Plan1";#N/A,#N/A,FALSE,"Plan2"}</definedName>
    <definedName name="dzdfr" localSheetId="23">{#N/A,#N/A,FALSE,"Plan1";#N/A,#N/A,FALSE,"Plan2"}</definedName>
    <definedName name="dzdfr" localSheetId="22" hidden="1">{#N/A,#N/A,FALSE,"Plan1";#N/A,#N/A,FALSE,"Plan2"}</definedName>
    <definedName name="dzdfr" localSheetId="19">{#N/A,#N/A,FALSE,"Plan1";#N/A,#N/A,FALSE,"Plan2"}</definedName>
    <definedName name="dzdfr" localSheetId="18" hidden="1">{#N/A,#N/A,FALSE,"Plan1";#N/A,#N/A,FALSE,"Plan2"}</definedName>
    <definedName name="dzdfr">{#N/A,#N/A,FALSE,"Plan1";#N/A,#N/A,FALSE,"Plan2"}</definedName>
    <definedName name="e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7">#REF!</definedName>
    <definedName name="ea" localSheetId="3">#REF!</definedName>
    <definedName name="ea" localSheetId="1">#REF!</definedName>
    <definedName name="ea" localSheetId="6">#REF!</definedName>
    <definedName name="ea" localSheetId="16">#REF!</definedName>
    <definedName name="ea" localSheetId="15">#REF!</definedName>
    <definedName name="ea" localSheetId="25">#REF!</definedName>
    <definedName name="ea" localSheetId="0">#REF!</definedName>
    <definedName name="ea" localSheetId="22">#REF!</definedName>
    <definedName name="ea" localSheetId="19">#REF!</definedName>
    <definedName name="ea" localSheetId="14">#REF!</definedName>
    <definedName name="ea" localSheetId="18">#REF!</definedName>
    <definedName name="ea">#REF!</definedName>
    <definedName name="EC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20">{#N/A,#N/A,FALSE,"F-01"}</definedName>
    <definedName name="ECEW" localSheetId="8">{#N/A,#N/A,FALSE,"F-01"}</definedName>
    <definedName name="ECEW" localSheetId="17" hidden="1">{#N/A,#N/A,FALSE,"F-01"}</definedName>
    <definedName name="ECEW" localSheetId="3">{#N/A,#N/A,FALSE,"F-01"}</definedName>
    <definedName name="ECEW" localSheetId="11">{#N/A,#N/A,FALSE,"F-01"}</definedName>
    <definedName name="ECEW" localSheetId="6">{#N/A,#N/A,FALSE,"F-01"}</definedName>
    <definedName name="ECEW" localSheetId="5">{#N/A,#N/A,FALSE,"F-01"}</definedName>
    <definedName name="ECEW" localSheetId="16" hidden="1">{#N/A,#N/A,FALSE,"F-01"}</definedName>
    <definedName name="ECEW" localSheetId="15">{#N/A,#N/A,FALSE,"F-01"}</definedName>
    <definedName name="ECEW" localSheetId="7">{#N/A,#N/A,FALSE,"F-01"}</definedName>
    <definedName name="ECEW" localSheetId="24">{#N/A,#N/A,FALSE,"F-01"}</definedName>
    <definedName name="ECEW" localSheetId="25">{#N/A,#N/A,FALSE,"F-01"}</definedName>
    <definedName name="ECEW" localSheetId="0">{#N/A,#N/A,FALSE,"F-01"}</definedName>
    <definedName name="ECEW" localSheetId="23">{#N/A,#N/A,FALSE,"F-01"}</definedName>
    <definedName name="ECEW" localSheetId="22" hidden="1">{#N/A,#N/A,FALSE,"F-01"}</definedName>
    <definedName name="ECEW" localSheetId="19">{#N/A,#N/A,FALSE,"F-01"}</definedName>
    <definedName name="ECEW" localSheetId="18" hidden="1">{#N/A,#N/A,FALSE,"F-01"}</definedName>
    <definedName name="ECEW">{#N/A,#N/A,FALSE,"F-01"}</definedName>
    <definedName name="ECEW_1" localSheetId="20">{#N/A,#N/A,FALSE,"F-01"}</definedName>
    <definedName name="ECEW_1" localSheetId="8">{#N/A,#N/A,FALSE,"F-01"}</definedName>
    <definedName name="ECEW_1" localSheetId="17" hidden="1">{#N/A,#N/A,FALSE,"F-01"}</definedName>
    <definedName name="ECEW_1" localSheetId="3">{#N/A,#N/A,FALSE,"F-01"}</definedName>
    <definedName name="ECEW_1" localSheetId="11">{#N/A,#N/A,FALSE,"F-01"}</definedName>
    <definedName name="ECEW_1" localSheetId="6">{#N/A,#N/A,FALSE,"F-01"}</definedName>
    <definedName name="ECEW_1" localSheetId="5">{#N/A,#N/A,FALSE,"F-01"}</definedName>
    <definedName name="ECEW_1" localSheetId="16" hidden="1">{#N/A,#N/A,FALSE,"F-01"}</definedName>
    <definedName name="ECEW_1" localSheetId="15">{#N/A,#N/A,FALSE,"F-01"}</definedName>
    <definedName name="ECEW_1" localSheetId="7">{#N/A,#N/A,FALSE,"F-01"}</definedName>
    <definedName name="ECEW_1" localSheetId="24">{#N/A,#N/A,FALSE,"F-01"}</definedName>
    <definedName name="ECEW_1" localSheetId="25">{#N/A,#N/A,FALSE,"F-01"}</definedName>
    <definedName name="ECEW_1" localSheetId="0">{#N/A,#N/A,FALSE,"F-01"}</definedName>
    <definedName name="ECEW_1" localSheetId="23">{#N/A,#N/A,FALSE,"F-01"}</definedName>
    <definedName name="ECEW_1" localSheetId="22" hidden="1">{#N/A,#N/A,FALSE,"F-01"}</definedName>
    <definedName name="ECEW_1" localSheetId="19">{#N/A,#N/A,FALSE,"F-01"}</definedName>
    <definedName name="ECEW_1" localSheetId="18" hidden="1">{#N/A,#N/A,FALSE,"F-01"}</definedName>
    <definedName name="ECEW_1">{#N/A,#N/A,FALSE,"F-01"}</definedName>
    <definedName name="echart31" localSheetId="17" hidden="1">#REF!</definedName>
    <definedName name="echart31" localSheetId="3">#REF!</definedName>
    <definedName name="echart31" localSheetId="6">#REF!</definedName>
    <definedName name="echart31" localSheetId="16" hidden="1">#REF!</definedName>
    <definedName name="echart31" localSheetId="15">#REF!</definedName>
    <definedName name="echart31" localSheetId="25">#REF!</definedName>
    <definedName name="echart31" localSheetId="0">#REF!</definedName>
    <definedName name="echart31" localSheetId="22" hidden="1">#REF!</definedName>
    <definedName name="echart31" localSheetId="19">#REF!</definedName>
    <definedName name="echart31" localSheetId="18" hidden="1">#REF!</definedName>
    <definedName name="echart31">#REF!</definedName>
    <definedName name="EcoPark" localSheetId="17">#REF!</definedName>
    <definedName name="EcoPark" localSheetId="3">#REF!</definedName>
    <definedName name="EcoPark" localSheetId="6">#REF!</definedName>
    <definedName name="EcoPark" localSheetId="16">#REF!</definedName>
    <definedName name="EcoPark" localSheetId="15">#REF!</definedName>
    <definedName name="EcoPark" localSheetId="25">#REF!</definedName>
    <definedName name="EcoPark" localSheetId="22">#REF!</definedName>
    <definedName name="EcoPark" localSheetId="19">#REF!</definedName>
    <definedName name="EcoPark" localSheetId="18">#REF!</definedName>
    <definedName name="EcoPark">#REF!</definedName>
    <definedName name="ECS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20">{#N/A,#N/A,FALSE,"Plan1";#N/A,#N/A,FALSE,"Plan2"}</definedName>
    <definedName name="EDE" localSheetId="8">{#N/A,#N/A,FALSE,"Plan1";#N/A,#N/A,FALSE,"Plan2"}</definedName>
    <definedName name="EDE" localSheetId="17" hidden="1">{#N/A,#N/A,FALSE,"Plan1";#N/A,#N/A,FALSE,"Plan2"}</definedName>
    <definedName name="EDE" localSheetId="3">{#N/A,#N/A,FALSE,"Plan1";#N/A,#N/A,FALSE,"Plan2"}</definedName>
    <definedName name="EDE" localSheetId="11">{#N/A,#N/A,FALSE,"Plan1";#N/A,#N/A,FALSE,"Plan2"}</definedName>
    <definedName name="EDE" localSheetId="6">{#N/A,#N/A,FALSE,"Plan1";#N/A,#N/A,FALSE,"Plan2"}</definedName>
    <definedName name="EDE" localSheetId="5">{#N/A,#N/A,FALSE,"Plan1";#N/A,#N/A,FALSE,"Plan2"}</definedName>
    <definedName name="EDE" localSheetId="16" hidden="1">{#N/A,#N/A,FALSE,"Plan1";#N/A,#N/A,FALSE,"Plan2"}</definedName>
    <definedName name="EDE" localSheetId="15">{#N/A,#N/A,FALSE,"Plan1";#N/A,#N/A,FALSE,"Plan2"}</definedName>
    <definedName name="EDE" localSheetId="7">{#N/A,#N/A,FALSE,"Plan1";#N/A,#N/A,FALSE,"Plan2"}</definedName>
    <definedName name="EDE" localSheetId="24">{#N/A,#N/A,FALSE,"Plan1";#N/A,#N/A,FALSE,"Plan2"}</definedName>
    <definedName name="EDE" localSheetId="25">{#N/A,#N/A,FALSE,"Plan1";#N/A,#N/A,FALSE,"Plan2"}</definedName>
    <definedName name="EDE" localSheetId="0">{#N/A,#N/A,FALSE,"Plan1";#N/A,#N/A,FALSE,"Plan2"}</definedName>
    <definedName name="EDE" localSheetId="23">{#N/A,#N/A,FALSE,"Plan1";#N/A,#N/A,FALSE,"Plan2"}</definedName>
    <definedName name="EDE" localSheetId="22" hidden="1">{#N/A,#N/A,FALSE,"Plan1";#N/A,#N/A,FALSE,"Plan2"}</definedName>
    <definedName name="EDE" localSheetId="19">{#N/A,#N/A,FALSE,"Plan1";#N/A,#N/A,FALSE,"Plan2"}</definedName>
    <definedName name="EDE" localSheetId="18" hidden="1">{#N/A,#N/A,FALSE,"Plan1";#N/A,#N/A,FALSE,"Plan2"}</definedName>
    <definedName name="EDE">{#N/A,#N/A,FALSE,"Plan1";#N/A,#N/A,FALSE,"Plan2"}</definedName>
    <definedName name="ee" localSheetId="17">#REF!</definedName>
    <definedName name="ee" localSheetId="3">#REF!</definedName>
    <definedName name="ee" localSheetId="6">#REF!</definedName>
    <definedName name="ee" localSheetId="16">#REF!</definedName>
    <definedName name="ee" localSheetId="15">#REF!</definedName>
    <definedName name="ee" localSheetId="25">#REF!</definedName>
    <definedName name="ee" localSheetId="22">#REF!</definedName>
    <definedName name="ee" localSheetId="19">#REF!</definedName>
    <definedName name="ee" localSheetId="18">#REF!</definedName>
    <definedName name="ee">#REF!</definedName>
    <definedName name="eee" localSheetId="2">{#N/A,#N/A,FALSE,"ET-CAPA";#N/A,#N/A,FALSE,"ET-PAG1";#N/A,#N/A,FALSE,"ET-PAG2";#N/A,#N/A,FALSE,"ET-PAG3";#N/A,#N/A,FALSE,"ET-PAG4";#N/A,#N/A,FALSE,"ET-PAG5"}</definedName>
    <definedName name="eee" localSheetId="20">{#N/A,#N/A,FALSE,"ET-CAPA";#N/A,#N/A,FALSE,"ET-PAG1";#N/A,#N/A,FALSE,"ET-PAG2";#N/A,#N/A,FALSE,"ET-PAG3";#N/A,#N/A,FALSE,"ET-PAG4";#N/A,#N/A,FALSE,"ET-PAG5"}</definedName>
    <definedName name="eee" localSheetId="8">{#N/A,#N/A,FALSE,"ET-CAPA";#N/A,#N/A,FALSE,"ET-PAG1";#N/A,#N/A,FALSE,"ET-PAG2";#N/A,#N/A,FALSE,"ET-PAG3";#N/A,#N/A,FALSE,"ET-PAG4";#N/A,#N/A,FALSE,"ET-PAG5"}</definedName>
    <definedName name="eee" localSheetId="17" hidden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1">{#N/A,#N/A,FALSE,"ET-CAPA";#N/A,#N/A,FALSE,"ET-PAG1";#N/A,#N/A,FALSE,"ET-PAG2";#N/A,#N/A,FALSE,"ET-PAG3";#N/A,#N/A,FALSE,"ET-PAG4";#N/A,#N/A,FALSE,"ET-PAG5"}</definedName>
    <definedName name="eee" localSheetId="11">{#N/A,#N/A,FALSE,"ET-CAPA";#N/A,#N/A,FALSE,"ET-PAG1";#N/A,#N/A,FALSE,"ET-PAG2";#N/A,#N/A,FALSE,"ET-PAG3";#N/A,#N/A,FALSE,"ET-PAG4";#N/A,#N/A,FALSE,"ET-PAG5"}</definedName>
    <definedName name="eee" localSheetId="6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5">{#N/A,#N/A,FALSE,"ET-CAPA";#N/A,#N/A,FALSE,"ET-PAG1";#N/A,#N/A,FALSE,"ET-PAG2";#N/A,#N/A,FALSE,"ET-PAG3";#N/A,#N/A,FALSE,"ET-PAG4";#N/A,#N/A,FALSE,"ET-PAG5"}</definedName>
    <definedName name="eee" localSheetId="7">{#N/A,#N/A,FALSE,"ET-CAPA";#N/A,#N/A,FALSE,"ET-PAG1";#N/A,#N/A,FALSE,"ET-PAG2";#N/A,#N/A,FALSE,"ET-PAG3";#N/A,#N/A,FALSE,"ET-PAG4";#N/A,#N/A,FALSE,"ET-PAG5"}</definedName>
    <definedName name="eee" localSheetId="24">{#N/A,#N/A,FALSE,"ET-CAPA";#N/A,#N/A,FALSE,"ET-PAG1";#N/A,#N/A,FALSE,"ET-PAG2";#N/A,#N/A,FALSE,"ET-PAG3";#N/A,#N/A,FALSE,"ET-PAG4";#N/A,#N/A,FALSE,"ET-PAG5"}</definedName>
    <definedName name="eee" localSheetId="25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 localSheetId="23">{#N/A,#N/A,FALSE,"ET-CAPA";#N/A,#N/A,FALSE,"ET-PAG1";#N/A,#N/A,FALSE,"ET-PAG2";#N/A,#N/A,FALSE,"ET-PAG3";#N/A,#N/A,FALSE,"ET-PAG4";#N/A,#N/A,FALSE,"ET-PAG5"}</definedName>
    <definedName name="eee" localSheetId="22" hidden="1">{#N/A,#N/A,FALSE,"ET-CAPA";#N/A,#N/A,FALSE,"ET-PAG1";#N/A,#N/A,FALSE,"ET-PAG2";#N/A,#N/A,FALSE,"ET-PAG3";#N/A,#N/A,FALSE,"ET-PAG4";#N/A,#N/A,FALSE,"ET-PAG5"}</definedName>
    <definedName name="eee" localSheetId="19">{#N/A,#N/A,FALSE,"ET-CAPA";#N/A,#N/A,FALSE,"ET-PAG1";#N/A,#N/A,FALSE,"ET-PAG2";#N/A,#N/A,FALSE,"ET-PAG3";#N/A,#N/A,FALSE,"ET-PAG4";#N/A,#N/A,FALSE,"ET-PAG5"}</definedName>
    <definedName name="eee" localSheetId="14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" localSheetId="17">#REF!</definedName>
    <definedName name="EF" localSheetId="3">#REF!</definedName>
    <definedName name="EF" localSheetId="6">#REF!</definedName>
    <definedName name="EF" localSheetId="16">#REF!</definedName>
    <definedName name="EF" localSheetId="15">#REF!</definedName>
    <definedName name="EF" localSheetId="25">#REF!</definedName>
    <definedName name="EF" localSheetId="22">#REF!</definedName>
    <definedName name="EF" localSheetId="19">#REF!</definedName>
    <definedName name="EF" localSheetId="18">#REF!</definedName>
    <definedName name="EF">#REF!</definedName>
    <definedName name="efestfr" localSheetId="20">{#N/A,#N/A,FALSE,"Plan1";#N/A,#N/A,FALSE,"Plan2"}</definedName>
    <definedName name="efestfr" localSheetId="8">{#N/A,#N/A,FALSE,"Plan1";#N/A,#N/A,FALSE,"Plan2"}</definedName>
    <definedName name="efestfr" localSheetId="17" hidden="1">{#N/A,#N/A,FALSE,"Plan1";#N/A,#N/A,FALSE,"Plan2"}</definedName>
    <definedName name="efestfr" localSheetId="3">{#N/A,#N/A,FALSE,"Plan1";#N/A,#N/A,FALSE,"Plan2"}</definedName>
    <definedName name="efestfr" localSheetId="11">{#N/A,#N/A,FALSE,"Plan1";#N/A,#N/A,FALSE,"Plan2"}</definedName>
    <definedName name="efestfr" localSheetId="6">{#N/A,#N/A,FALSE,"Plan1";#N/A,#N/A,FALSE,"Plan2"}</definedName>
    <definedName name="efestfr" localSheetId="5">{#N/A,#N/A,FALSE,"Plan1";#N/A,#N/A,FALSE,"Plan2"}</definedName>
    <definedName name="efestfr" localSheetId="16" hidden="1">{#N/A,#N/A,FALSE,"Plan1";#N/A,#N/A,FALSE,"Plan2"}</definedName>
    <definedName name="efestfr" localSheetId="15">{#N/A,#N/A,FALSE,"Plan1";#N/A,#N/A,FALSE,"Plan2"}</definedName>
    <definedName name="efestfr" localSheetId="7">{#N/A,#N/A,FALSE,"Plan1";#N/A,#N/A,FALSE,"Plan2"}</definedName>
    <definedName name="efestfr" localSheetId="24">{#N/A,#N/A,FALSE,"Plan1";#N/A,#N/A,FALSE,"Plan2"}</definedName>
    <definedName name="efestfr" localSheetId="25">{#N/A,#N/A,FALSE,"Plan1";#N/A,#N/A,FALSE,"Plan2"}</definedName>
    <definedName name="efestfr" localSheetId="0">{#N/A,#N/A,FALSE,"Plan1";#N/A,#N/A,FALSE,"Plan2"}</definedName>
    <definedName name="efestfr" localSheetId="23">{#N/A,#N/A,FALSE,"Plan1";#N/A,#N/A,FALSE,"Plan2"}</definedName>
    <definedName name="efestfr" localSheetId="22" hidden="1">{#N/A,#N/A,FALSE,"Plan1";#N/A,#N/A,FALSE,"Plan2"}</definedName>
    <definedName name="efestfr" localSheetId="19">{#N/A,#N/A,FALSE,"Plan1";#N/A,#N/A,FALSE,"Plan2"}</definedName>
    <definedName name="efestfr" localSheetId="18" hidden="1">{#N/A,#N/A,FALSE,"Plan1";#N/A,#N/A,FALSE,"Plan2"}</definedName>
    <definedName name="efestfr">{#N/A,#N/A,FALSE,"Plan1";#N/A,#N/A,FALSE,"Plan2"}</definedName>
    <definedName name="EFICIÊNCIA" localSheetId="17">#REF!</definedName>
    <definedName name="EFICIÊNCIA" localSheetId="3">#REF!</definedName>
    <definedName name="EFICIÊNCIA" localSheetId="6">#REF!</definedName>
    <definedName name="EFICIÊNCIA" localSheetId="16">#REF!</definedName>
    <definedName name="EFICIÊNCIA" localSheetId="15">#REF!</definedName>
    <definedName name="EFICIÊNCIA" localSheetId="25">#REF!</definedName>
    <definedName name="EFICIÊNCIA" localSheetId="22">#REF!</definedName>
    <definedName name="EFICIÊNCIA" localSheetId="19">#REF!</definedName>
    <definedName name="EFICIÊNCIA" localSheetId="18">#REF!</definedName>
    <definedName name="EFICIÊNCIA">#REF!</definedName>
    <definedName name="Eficiência1" localSheetId="17">#REF!</definedName>
    <definedName name="Eficiência1" localSheetId="3">#REF!</definedName>
    <definedName name="Eficiência1" localSheetId="6">#REF!</definedName>
    <definedName name="Eficiência1" localSheetId="16">#REF!</definedName>
    <definedName name="Eficiência1" localSheetId="15">#REF!</definedName>
    <definedName name="Eficiência1" localSheetId="25">#REF!</definedName>
    <definedName name="Eficiência1" localSheetId="22">#REF!</definedName>
    <definedName name="Eficiência1" localSheetId="19">#REF!</definedName>
    <definedName name="Eficiência1" localSheetId="18">#REF!</definedName>
    <definedName name="Eficiência1">#REF!</definedName>
    <definedName name="efrdrt" localSheetId="20">{#N/A,#N/A,FALSE,"Plan1";#N/A,#N/A,FALSE,"Plan2"}</definedName>
    <definedName name="efrdrt" localSheetId="8">{#N/A,#N/A,FALSE,"Plan1";#N/A,#N/A,FALSE,"Plan2"}</definedName>
    <definedName name="efrdrt" localSheetId="17" hidden="1">{#N/A,#N/A,FALSE,"Plan1";#N/A,#N/A,FALSE,"Plan2"}</definedName>
    <definedName name="efrdrt" localSheetId="3">{#N/A,#N/A,FALSE,"Plan1";#N/A,#N/A,FALSE,"Plan2"}</definedName>
    <definedName name="efrdrt" localSheetId="11">{#N/A,#N/A,FALSE,"Plan1";#N/A,#N/A,FALSE,"Plan2"}</definedName>
    <definedName name="efrdrt" localSheetId="6">{#N/A,#N/A,FALSE,"Plan1";#N/A,#N/A,FALSE,"Plan2"}</definedName>
    <definedName name="efrdrt" localSheetId="5">{#N/A,#N/A,FALSE,"Plan1";#N/A,#N/A,FALSE,"Plan2"}</definedName>
    <definedName name="efrdrt" localSheetId="16" hidden="1">{#N/A,#N/A,FALSE,"Plan1";#N/A,#N/A,FALSE,"Plan2"}</definedName>
    <definedName name="efrdrt" localSheetId="15">{#N/A,#N/A,FALSE,"Plan1";#N/A,#N/A,FALSE,"Plan2"}</definedName>
    <definedName name="efrdrt" localSheetId="7">{#N/A,#N/A,FALSE,"Plan1";#N/A,#N/A,FALSE,"Plan2"}</definedName>
    <definedName name="efrdrt" localSheetId="24">{#N/A,#N/A,FALSE,"Plan1";#N/A,#N/A,FALSE,"Plan2"}</definedName>
    <definedName name="efrdrt" localSheetId="25">{#N/A,#N/A,FALSE,"Plan1";#N/A,#N/A,FALSE,"Plan2"}</definedName>
    <definedName name="efrdrt" localSheetId="0">{#N/A,#N/A,FALSE,"Plan1";#N/A,#N/A,FALSE,"Plan2"}</definedName>
    <definedName name="efrdrt" localSheetId="23">{#N/A,#N/A,FALSE,"Plan1";#N/A,#N/A,FALSE,"Plan2"}</definedName>
    <definedName name="efrdrt" localSheetId="22" hidden="1">{#N/A,#N/A,FALSE,"Plan1";#N/A,#N/A,FALSE,"Plan2"}</definedName>
    <definedName name="efrdrt" localSheetId="19">{#N/A,#N/A,FALSE,"Plan1";#N/A,#N/A,FALSE,"Plan2"}</definedName>
    <definedName name="efrdrt" localSheetId="18" hidden="1">{#N/A,#N/A,FALSE,"Plan1";#N/A,#N/A,FALSE,"Plan2"}</definedName>
    <definedName name="efrdrt">{#N/A,#N/A,FALSE,"Plan1";#N/A,#N/A,FALSE,"Plan2"}</definedName>
    <definedName name="efrg" localSheetId="20">{#N/A,#N/A,FALSE,"Plan1";#N/A,#N/A,FALSE,"Plan2"}</definedName>
    <definedName name="efrg" localSheetId="8">{#N/A,#N/A,FALSE,"Plan1";#N/A,#N/A,FALSE,"Plan2"}</definedName>
    <definedName name="efrg" localSheetId="17" hidden="1">{#N/A,#N/A,FALSE,"Plan1";#N/A,#N/A,FALSE,"Plan2"}</definedName>
    <definedName name="efrg" localSheetId="3">{#N/A,#N/A,FALSE,"Plan1";#N/A,#N/A,FALSE,"Plan2"}</definedName>
    <definedName name="efrg" localSheetId="11">{#N/A,#N/A,FALSE,"Plan1";#N/A,#N/A,FALSE,"Plan2"}</definedName>
    <definedName name="efrg" localSheetId="6">{#N/A,#N/A,FALSE,"Plan1";#N/A,#N/A,FALSE,"Plan2"}</definedName>
    <definedName name="efrg" localSheetId="5">{#N/A,#N/A,FALSE,"Plan1";#N/A,#N/A,FALSE,"Plan2"}</definedName>
    <definedName name="efrg" localSheetId="16" hidden="1">{#N/A,#N/A,FALSE,"Plan1";#N/A,#N/A,FALSE,"Plan2"}</definedName>
    <definedName name="efrg" localSheetId="15">{#N/A,#N/A,FALSE,"Plan1";#N/A,#N/A,FALSE,"Plan2"}</definedName>
    <definedName name="efrg" localSheetId="7">{#N/A,#N/A,FALSE,"Plan1";#N/A,#N/A,FALSE,"Plan2"}</definedName>
    <definedName name="efrg" localSheetId="24">{#N/A,#N/A,FALSE,"Plan1";#N/A,#N/A,FALSE,"Plan2"}</definedName>
    <definedName name="efrg" localSheetId="25">{#N/A,#N/A,FALSE,"Plan1";#N/A,#N/A,FALSE,"Plan2"}</definedName>
    <definedName name="efrg" localSheetId="0">{#N/A,#N/A,FALSE,"Plan1";#N/A,#N/A,FALSE,"Plan2"}</definedName>
    <definedName name="efrg" localSheetId="23">{#N/A,#N/A,FALSE,"Plan1";#N/A,#N/A,FALSE,"Plan2"}</definedName>
    <definedName name="efrg" localSheetId="22" hidden="1">{#N/A,#N/A,FALSE,"Plan1";#N/A,#N/A,FALSE,"Plan2"}</definedName>
    <definedName name="efrg" localSheetId="19">{#N/A,#N/A,FALSE,"Plan1";#N/A,#N/A,FALSE,"Plan2"}</definedName>
    <definedName name="efrg" localSheetId="18" hidden="1">{#N/A,#N/A,FALSE,"Plan1";#N/A,#N/A,FALSE,"Plan2"}</definedName>
    <definedName name="efrg">{#N/A,#N/A,FALSE,"Plan1";#N/A,#N/A,FALSE,"Plan2"}</definedName>
    <definedName name="efsgfr" localSheetId="20">{#N/A,#N/A,FALSE,"Plan1";#N/A,#N/A,FALSE,"Plan2"}</definedName>
    <definedName name="efsgfr" localSheetId="8">{#N/A,#N/A,FALSE,"Plan1";#N/A,#N/A,FALSE,"Plan2"}</definedName>
    <definedName name="efsgfr" localSheetId="17" hidden="1">{#N/A,#N/A,FALSE,"Plan1";#N/A,#N/A,FALSE,"Plan2"}</definedName>
    <definedName name="efsgfr" localSheetId="3">{#N/A,#N/A,FALSE,"Plan1";#N/A,#N/A,FALSE,"Plan2"}</definedName>
    <definedName name="efsgfr" localSheetId="11">{#N/A,#N/A,FALSE,"Plan1";#N/A,#N/A,FALSE,"Plan2"}</definedName>
    <definedName name="efsgfr" localSheetId="6">{#N/A,#N/A,FALSE,"Plan1";#N/A,#N/A,FALSE,"Plan2"}</definedName>
    <definedName name="efsgfr" localSheetId="5">{#N/A,#N/A,FALSE,"Plan1";#N/A,#N/A,FALSE,"Plan2"}</definedName>
    <definedName name="efsgfr" localSheetId="16" hidden="1">{#N/A,#N/A,FALSE,"Plan1";#N/A,#N/A,FALSE,"Plan2"}</definedName>
    <definedName name="efsgfr" localSheetId="15">{#N/A,#N/A,FALSE,"Plan1";#N/A,#N/A,FALSE,"Plan2"}</definedName>
    <definedName name="efsgfr" localSheetId="7">{#N/A,#N/A,FALSE,"Plan1";#N/A,#N/A,FALSE,"Plan2"}</definedName>
    <definedName name="efsgfr" localSheetId="24">{#N/A,#N/A,FALSE,"Plan1";#N/A,#N/A,FALSE,"Plan2"}</definedName>
    <definedName name="efsgfr" localSheetId="25">{#N/A,#N/A,FALSE,"Plan1";#N/A,#N/A,FALSE,"Plan2"}</definedName>
    <definedName name="efsgfr" localSheetId="0">{#N/A,#N/A,FALSE,"Plan1";#N/A,#N/A,FALSE,"Plan2"}</definedName>
    <definedName name="efsgfr" localSheetId="23">{#N/A,#N/A,FALSE,"Plan1";#N/A,#N/A,FALSE,"Plan2"}</definedName>
    <definedName name="efsgfr" localSheetId="22" hidden="1">{#N/A,#N/A,FALSE,"Plan1";#N/A,#N/A,FALSE,"Plan2"}</definedName>
    <definedName name="efsgfr" localSheetId="19">{#N/A,#N/A,FALSE,"Plan1";#N/A,#N/A,FALSE,"Plan2"}</definedName>
    <definedName name="efsgfr" localSheetId="18" hidden="1">{#N/A,#N/A,FALSE,"Plan1";#N/A,#N/A,FALSE,"Plan2"}</definedName>
    <definedName name="efsgfr">{#N/A,#N/A,FALSE,"Plan1";#N/A,#N/A,FALSE,"Plan2"}</definedName>
    <definedName name="eixo_x_fluxo_graf1" localSheetId="17">IFERROR(OFFSET(INDEX(#REF!,MATCH((INDEX(#REF!,MATCH(1,#REF!,0))),#REF!,0)),0,0,1,COUNTIF(#REF!,"&gt;=0")+COUNTIF(#REF!,"&lt;0")),0)</definedName>
    <definedName name="eixo_x_fluxo_graf1" localSheetId="3">IFERROR(OFFSET(INDEX(#REF!,MATCH((INDEX(#REF!,MATCH(1,#REF!,0))),#REF!,0)),0,0,1,COUNTIF(#REF!,"&gt;=0")+COUNTIF(#REF!,"&lt;0")),0)</definedName>
    <definedName name="eixo_x_fluxo_graf1" localSheetId="11">IFERROR(OFFSET(INDEX(#REF!,MATCH((INDEX(#REF!,MATCH(1,#REF!,0))),#REF!,0)),0,0,1,COUNTIF(#REF!,"&gt;=0")+COUNTIF(#REF!,"&lt;0")),0)</definedName>
    <definedName name="eixo_x_fluxo_graf1" localSheetId="6">IFERROR(OFFSET(INDEX(#REF!,MATCH((INDEX(#REF!,MATCH(1,#REF!,0))),#REF!,0)),0,0,1,COUNTIF(#REF!,"&gt;=0")+COUNTIF(#REF!,"&lt;0")),0)</definedName>
    <definedName name="eixo_x_fluxo_graf1" localSheetId="16">IFERROR(OFFSET(INDEX(#REF!,MATCH((INDEX(#REF!,MATCH(1,#REF!,0))),#REF!,0)),0,0,1,COUNTIF(#REF!,"&gt;=0")+COUNTIF(#REF!,"&lt;0")),0)</definedName>
    <definedName name="eixo_x_fluxo_graf1" localSheetId="15">IFERROR(OFFSET(INDEX(#REF!,MATCH((INDEX(#REF!,MATCH(1,#REF!,0))),#REF!,0)),0,0,1,COUNTIF(#REF!,"&gt;=0")+COUNTIF(#REF!,"&lt;0")),0)</definedName>
    <definedName name="eixo_x_fluxo_graf1" localSheetId="25">IFERROR(OFFSET(INDEX(#REF!,MATCH((INDEX(#REF!,MATCH(1,#REF!,0))),#REF!,0)),0,0,1,COUNTIF(#REF!,"&gt;=0")+COUNTIF(#REF!,"&lt;0")),0)</definedName>
    <definedName name="eixo_x_fluxo_graf1" localSheetId="22">IFERROR(OFFSET(INDEX(#REF!,MATCH((INDEX(#REF!,MATCH(1,#REF!,0))),#REF!,0)),0,0,1,COUNTIF(#REF!,"&gt;=0")+COUNTIF(#REF!,"&lt;0")),0)</definedName>
    <definedName name="eixo_x_fluxo_graf1" localSheetId="19">IFERROR(OFFSET(INDEX(#REF!,MATCH((INDEX(#REF!,MATCH(1,#REF!,0))),#REF!,0)),0,0,1,COUNTIF(#REF!,"&gt;=0")+COUNTIF(#REF!,"&lt;0")),0)</definedName>
    <definedName name="eixo_x_fluxo_graf1" localSheetId="18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17">IFERROR(OFFSET(INDEX(#REF!,MATCH((INDEX(#REF!,MATCH(1,#REF!,0))),#REF!,0)),0,0,1,COUNTIF(#REF!,"&gt;=0")+COUNTIF(#REF!,"&lt;0")),0)</definedName>
    <definedName name="eixo_x_graf2" localSheetId="3">IFERROR(OFFSET(INDEX(#REF!,MATCH((INDEX(#REF!,MATCH(1,#REF!,0))),#REF!,0)),0,0,1,COUNTIF(#REF!,"&gt;=0")+COUNTIF(#REF!,"&lt;0")),0)</definedName>
    <definedName name="eixo_x_graf2" localSheetId="11">IFERROR(OFFSET(INDEX(#REF!,MATCH((INDEX(#REF!,MATCH(1,#REF!,0))),#REF!,0)),0,0,1,COUNTIF(#REF!,"&gt;=0")+COUNTIF(#REF!,"&lt;0")),0)</definedName>
    <definedName name="eixo_x_graf2" localSheetId="6">IFERROR(OFFSET(INDEX(#REF!,MATCH((INDEX(#REF!,MATCH(1,#REF!,0))),#REF!,0)),0,0,1,COUNTIF(#REF!,"&gt;=0")+COUNTIF(#REF!,"&lt;0")),0)</definedName>
    <definedName name="eixo_x_graf2" localSheetId="16">IFERROR(OFFSET(INDEX(#REF!,MATCH((INDEX(#REF!,MATCH(1,#REF!,0))),#REF!,0)),0,0,1,COUNTIF(#REF!,"&gt;=0")+COUNTIF(#REF!,"&lt;0")),0)</definedName>
    <definedName name="eixo_x_graf2" localSheetId="15">IFERROR(OFFSET(INDEX(#REF!,MATCH((INDEX(#REF!,MATCH(1,#REF!,0))),#REF!,0)),0,0,1,COUNTIF(#REF!,"&gt;=0")+COUNTIF(#REF!,"&lt;0")),0)</definedName>
    <definedName name="eixo_x_graf2" localSheetId="25">IFERROR(OFFSET(INDEX(#REF!,MATCH((INDEX(#REF!,MATCH(1,#REF!,0))),#REF!,0)),0,0,1,COUNTIF(#REF!,"&gt;=0")+COUNTIF(#REF!,"&lt;0")),0)</definedName>
    <definedName name="eixo_x_graf2" localSheetId="22">IFERROR(OFFSET(INDEX(#REF!,MATCH((INDEX(#REF!,MATCH(1,#REF!,0))),#REF!,0)),0,0,1,COUNTIF(#REF!,"&gt;=0")+COUNTIF(#REF!,"&lt;0")),0)</definedName>
    <definedName name="eixo_x_graf2" localSheetId="19">IFERROR(OFFSET(INDEX(#REF!,MATCH((INDEX(#REF!,MATCH(1,#REF!,0))),#REF!,0)),0,0,1,COUNTIF(#REF!,"&gt;=0")+COUNTIF(#REF!,"&lt;0")),0)</definedName>
    <definedName name="eixo_x_graf2" localSheetId="18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17">#REF!</definedName>
    <definedName name="eixo_x_graf3_distratos" localSheetId="3">#REF!</definedName>
    <definedName name="eixo_x_graf3_distratos" localSheetId="6">#REF!</definedName>
    <definedName name="eixo_x_graf3_distratos" localSheetId="16">#REF!</definedName>
    <definedName name="eixo_x_graf3_distratos" localSheetId="15">#REF!</definedName>
    <definedName name="eixo_x_graf3_distratos" localSheetId="25">#REF!</definedName>
    <definedName name="eixo_x_graf3_distratos" localSheetId="22">#REF!</definedName>
    <definedName name="eixo_x_graf3_distratos" localSheetId="19">#REF!</definedName>
    <definedName name="eixo_x_graf3_distratos" localSheetId="18">#REF!</definedName>
    <definedName name="eixo_x_graf3_distratos">#REF!</definedName>
    <definedName name="eixo_x_graf3_vendas" localSheetId="17">#REF!</definedName>
    <definedName name="eixo_x_graf3_vendas" localSheetId="3">#REF!</definedName>
    <definedName name="eixo_x_graf3_vendas" localSheetId="6">#REF!</definedName>
    <definedName name="eixo_x_graf3_vendas" localSheetId="16">#REF!</definedName>
    <definedName name="eixo_x_graf3_vendas" localSheetId="15">#REF!</definedName>
    <definedName name="eixo_x_graf3_vendas" localSheetId="25">#REF!</definedName>
    <definedName name="eixo_x_graf3_vendas" localSheetId="22">#REF!</definedName>
    <definedName name="eixo_x_graf3_vendas" localSheetId="19">#REF!</definedName>
    <definedName name="eixo_x_graf3_vendas" localSheetId="18">#REF!</definedName>
    <definedName name="eixo_x_graf3_vendas">#REF!</definedName>
    <definedName name="eixo_y_cury_graf2" localSheetId="17">IFERROR(OFFSET(INDEX(#REF!,MATCH((INDEX(#REF!,MATCH(1,#REF!,0))),#REF!,0)),0,0,1,COUNTIF(#REF!,"&gt;=0")+COUNTIF(#REF!,"&lt;0")),0)</definedName>
    <definedName name="eixo_y_cury_graf2" localSheetId="3">IFERROR(OFFSET(INDEX(#REF!,MATCH((INDEX(#REF!,MATCH(1,#REF!,0))),#REF!,0)),0,0,1,COUNTIF(#REF!,"&gt;=0")+COUNTIF(#REF!,"&lt;0")),0)</definedName>
    <definedName name="eixo_y_cury_graf2" localSheetId="6">IFERROR(OFFSET(INDEX(#REF!,MATCH((INDEX(#REF!,MATCH(1,#REF!,0))),#REF!,0)),0,0,1,COUNTIF(#REF!,"&gt;=0")+COUNTIF(#REF!,"&lt;0")),0)</definedName>
    <definedName name="eixo_y_cury_graf2" localSheetId="16">IFERROR(OFFSET(INDEX(#REF!,MATCH((INDEX(#REF!,MATCH(1,#REF!,0))),#REF!,0)),0,0,1,COUNTIF(#REF!,"&gt;=0")+COUNTIF(#REF!,"&lt;0")),0)</definedName>
    <definedName name="eixo_y_cury_graf2" localSheetId="15">IFERROR(OFFSET(INDEX(#REF!,MATCH((INDEX(#REF!,MATCH(1,#REF!,0))),#REF!,0)),0,0,1,COUNTIF(#REF!,"&gt;=0")+COUNTIF(#REF!,"&lt;0")),0)</definedName>
    <definedName name="eixo_y_cury_graf2" localSheetId="25">IFERROR(OFFSET(INDEX(#REF!,MATCH((INDEX(#REF!,MATCH(1,#REF!,0))),#REF!,0)),0,0,1,COUNTIF(#REF!,"&gt;=0")+COUNTIF(#REF!,"&lt;0")),0)</definedName>
    <definedName name="eixo_y_cury_graf2" localSheetId="22">IFERROR(OFFSET(INDEX(#REF!,MATCH((INDEX(#REF!,MATCH(1,#REF!,0))),#REF!,0)),0,0,1,COUNTIF(#REF!,"&gt;=0")+COUNTIF(#REF!,"&lt;0")),0)</definedName>
    <definedName name="eixo_y_cury_graf2" localSheetId="19">IFERROR(OFFSET(INDEX(#REF!,MATCH((INDEX(#REF!,MATCH(1,#REF!,0))),#REF!,0)),0,0,1,COUNTIF(#REF!,"&gt;=0")+COUNTIF(#REF!,"&lt;0")),0)</definedName>
    <definedName name="eixo_y_cury_graf2" localSheetId="18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1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2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2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2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7">#REF!</definedName>
    <definedName name="eixo_y_graf3" localSheetId="3">#REF!</definedName>
    <definedName name="eixo_y_graf3" localSheetId="6">#REF!</definedName>
    <definedName name="eixo_y_graf3" localSheetId="16">#REF!</definedName>
    <definedName name="eixo_y_graf3" localSheetId="15">#REF!</definedName>
    <definedName name="eixo_y_graf3" localSheetId="25">#REF!</definedName>
    <definedName name="eixo_y_graf3" localSheetId="22">#REF!</definedName>
    <definedName name="eixo_y_graf3" localSheetId="19">#REF!</definedName>
    <definedName name="eixo_y_graf3" localSheetId="18">#REF!</definedName>
    <definedName name="eixo_y_graf3">#REF!</definedName>
    <definedName name="eixo_y_socio_graf2" localSheetId="20">IFERROR(OFFSET(INDEX(#REF!,MATCH((INDEX(#REF!,MATCH(1,#REF!,0))),#REF!,0)),0,0,1,COUNTIF(#REF!,"&gt;=0")+COUNTIF(#REF!,"&lt;0")),0)</definedName>
    <definedName name="eixo_y_socio_graf2" localSheetId="17">IFERROR(OFFSET(INDEX(#REF!,MATCH((INDEX(#REF!,MATCH(1,#REF!,0))),#REF!,0)),0,0,1,COUNTIF(#REF!,"&gt;=0")+COUNTIF(#REF!,"&lt;0")),0)</definedName>
    <definedName name="eixo_y_socio_graf2" localSheetId="3">IFERROR(OFFSET(INDEX(#REF!,MATCH((INDEX(#REF!,MATCH(1,#REF!,0))),#REF!,0)),0,0,1,COUNTIF(#REF!,"&gt;=0")+COUNTIF(#REF!,"&lt;0")),0)</definedName>
    <definedName name="eixo_y_socio_graf2" localSheetId="6">IFERROR(OFFSET(INDEX(#REF!,MATCH((INDEX(#REF!,MATCH(1,#REF!,0))),#REF!,0)),0,0,1,COUNTIF(#REF!,"&gt;=0")+COUNTIF(#REF!,"&lt;0")),0)</definedName>
    <definedName name="eixo_y_socio_graf2" localSheetId="16">IFERROR(OFFSET(INDEX(#REF!,MATCH((INDEX(#REF!,MATCH(1,#REF!,0))),#REF!,0)),0,0,1,COUNTIF(#REF!,"&gt;=0")+COUNTIF(#REF!,"&lt;0")),0)</definedName>
    <definedName name="eixo_y_socio_graf2" localSheetId="15">IFERROR(OFFSET(INDEX(#REF!,MATCH((INDEX(#REF!,MATCH(1,#REF!,0))),#REF!,0)),0,0,1,COUNTIF(#REF!,"&gt;=0")+COUNTIF(#REF!,"&lt;0")),0)</definedName>
    <definedName name="eixo_y_socio_graf2" localSheetId="24">IFERROR(OFFSET(INDEX(#REF!,MATCH((INDEX(#REF!,MATCH(1,#REF!,0))),#REF!,0)),0,0,1,COUNTIF(#REF!,"&gt;=0")+COUNTIF(#REF!,"&lt;0")),0)</definedName>
    <definedName name="eixo_y_socio_graf2" localSheetId="25">IFERROR(OFFSET(INDEX(#REF!,MATCH((INDEX(#REF!,MATCH(1,#REF!,0))),#REF!,0)),0,0,1,COUNTIF(#REF!,"&gt;=0")+COUNTIF(#REF!,"&lt;0")),0)</definedName>
    <definedName name="eixo_y_socio_graf2" localSheetId="23">IFERROR(OFFSET(INDEX(#REF!,MATCH((INDEX(#REF!,MATCH(1,#REF!,0))),#REF!,0)),0,0,1,COUNTIF(#REF!,"&gt;=0")+COUNTIF(#REF!,"&lt;0")),0)</definedName>
    <definedName name="eixo_y_socio_graf2" localSheetId="22">IFERROR(OFFSET(INDEX(#REF!,MATCH((INDEX(#REF!,MATCH(1,#REF!,0))),#REF!,0)),0,0,1,COUNTIF(#REF!,"&gt;=0")+COUNTIF(#REF!,"&lt;0")),0)</definedName>
    <definedName name="eixo_y_socio_graf2" localSheetId="19">IFERROR(OFFSET(INDEX(#REF!,MATCH((INDEX(#REF!,MATCH(1,#REF!,0))),#REF!,0)),0,0,1,COUNTIF(#REF!,"&gt;=0")+COUNTIF(#REF!,"&lt;0")),0)</definedName>
    <definedName name="eixo_y_socio_graf2" localSheetId="18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2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7">#REF!</definedName>
    <definedName name="EM" localSheetId="3">#REF!</definedName>
    <definedName name="EM" localSheetId="6">#REF!</definedName>
    <definedName name="EM" localSheetId="16">#REF!</definedName>
    <definedName name="EM" localSheetId="15">#REF!</definedName>
    <definedName name="EM" localSheetId="25">#REF!</definedName>
    <definedName name="EM" localSheetId="22">#REF!</definedName>
    <definedName name="EM" localSheetId="19">#REF!</definedName>
    <definedName name="EM" localSheetId="18">#REF!</definedName>
    <definedName name="EM">#REF!</definedName>
    <definedName name="Empreend" localSheetId="17">#REF!</definedName>
    <definedName name="Empreend" localSheetId="3">#REF!</definedName>
    <definedName name="Empreend" localSheetId="6">#REF!</definedName>
    <definedName name="Empreend" localSheetId="16">#REF!</definedName>
    <definedName name="Empreend" localSheetId="15">#REF!</definedName>
    <definedName name="Empreend" localSheetId="25">#REF!</definedName>
    <definedName name="Empreend" localSheetId="22">#REF!</definedName>
    <definedName name="Empreend" localSheetId="19">#REF!</definedName>
    <definedName name="Empreend" localSheetId="18">#REF!</definedName>
    <definedName name="Empreend">#REF!</definedName>
    <definedName name="Empreendimentos" localSheetId="17">#REF!</definedName>
    <definedName name="Empreendimentos" localSheetId="3">#REF!</definedName>
    <definedName name="Empreendimentos" localSheetId="6">#REF!</definedName>
    <definedName name="Empreendimentos" localSheetId="16">#REF!</definedName>
    <definedName name="Empreendimentos" localSheetId="15">#REF!</definedName>
    <definedName name="Empreendimentos" localSheetId="25">#REF!</definedName>
    <definedName name="Empreendimentos" localSheetId="22">#REF!</definedName>
    <definedName name="Empreendimentos" localSheetId="19">#REF!</definedName>
    <definedName name="Empreendimentos" localSheetId="18">#REF!</definedName>
    <definedName name="Empreendimentos">#REF!</definedName>
    <definedName name="empresas" localSheetId="3">#REF!</definedName>
    <definedName name="empresas" localSheetId="6">#REF!</definedName>
    <definedName name="empresas" localSheetId="15">#REF!</definedName>
    <definedName name="empresas" localSheetId="25">#REF!</definedName>
    <definedName name="empresas">#REF!</definedName>
    <definedName name="encanador" localSheetId="3">#REF!</definedName>
    <definedName name="encanador" localSheetId="6">#REF!</definedName>
    <definedName name="encanador" localSheetId="15">#REF!</definedName>
    <definedName name="encanador" localSheetId="25">#REF!</definedName>
    <definedName name="encanador">#REF!</definedName>
    <definedName name="EPI" localSheetId="3">#REF!</definedName>
    <definedName name="EPI" localSheetId="6">#REF!</definedName>
    <definedName name="EPI" localSheetId="15">#REF!</definedName>
    <definedName name="EPI" localSheetId="25">#REF!</definedName>
    <definedName name="EPI">#REF!</definedName>
    <definedName name="EQUIP" localSheetId="3">#REF!</definedName>
    <definedName name="EQUIP" localSheetId="6">#REF!</definedName>
    <definedName name="EQUIP" localSheetId="15">#REF!</definedName>
    <definedName name="EQUIP" localSheetId="25">#REF!</definedName>
    <definedName name="EQUIP">#REF!</definedName>
    <definedName name="equipamento" localSheetId="3">#REF!</definedName>
    <definedName name="equipamento" localSheetId="6">#REF!</definedName>
    <definedName name="equipamento" localSheetId="15">#REF!</definedName>
    <definedName name="equipamento" localSheetId="25">#REF!</definedName>
    <definedName name="equipamento">#REF!</definedName>
    <definedName name="ER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20">{#N/A,#N/A,FALSE,"Plan1";#N/A,#N/A,FALSE,"Plan2"}</definedName>
    <definedName name="ergfhyu" localSheetId="8">{#N/A,#N/A,FALSE,"Plan1";#N/A,#N/A,FALSE,"Plan2"}</definedName>
    <definedName name="ergfhyu" localSheetId="17" hidden="1">{#N/A,#N/A,FALSE,"Plan1";#N/A,#N/A,FALSE,"Plan2"}</definedName>
    <definedName name="ergfhyu" localSheetId="3">{#N/A,#N/A,FALSE,"Plan1";#N/A,#N/A,FALSE,"Plan2"}</definedName>
    <definedName name="ergfhyu" localSheetId="11">{#N/A,#N/A,FALSE,"Plan1";#N/A,#N/A,FALSE,"Plan2"}</definedName>
    <definedName name="ergfhyu" localSheetId="6">{#N/A,#N/A,FALSE,"Plan1";#N/A,#N/A,FALSE,"Plan2"}</definedName>
    <definedName name="ergfhyu" localSheetId="5">{#N/A,#N/A,FALSE,"Plan1";#N/A,#N/A,FALSE,"Plan2"}</definedName>
    <definedName name="ergfhyu" localSheetId="16" hidden="1">{#N/A,#N/A,FALSE,"Plan1";#N/A,#N/A,FALSE,"Plan2"}</definedName>
    <definedName name="ergfhyu" localSheetId="15">{#N/A,#N/A,FALSE,"Plan1";#N/A,#N/A,FALSE,"Plan2"}</definedName>
    <definedName name="ergfhyu" localSheetId="7">{#N/A,#N/A,FALSE,"Plan1";#N/A,#N/A,FALSE,"Plan2"}</definedName>
    <definedName name="ergfhyu" localSheetId="24">{#N/A,#N/A,FALSE,"Plan1";#N/A,#N/A,FALSE,"Plan2"}</definedName>
    <definedName name="ergfhyu" localSheetId="25">{#N/A,#N/A,FALSE,"Plan1";#N/A,#N/A,FALSE,"Plan2"}</definedName>
    <definedName name="ergfhyu" localSheetId="0">{#N/A,#N/A,FALSE,"Plan1";#N/A,#N/A,FALSE,"Plan2"}</definedName>
    <definedName name="ergfhyu" localSheetId="23">{#N/A,#N/A,FALSE,"Plan1";#N/A,#N/A,FALSE,"Plan2"}</definedName>
    <definedName name="ergfhyu" localSheetId="22" hidden="1">{#N/A,#N/A,FALSE,"Plan1";#N/A,#N/A,FALSE,"Plan2"}</definedName>
    <definedName name="ergfhyu" localSheetId="19">{#N/A,#N/A,FALSE,"Plan1";#N/A,#N/A,FALSE,"Plan2"}</definedName>
    <definedName name="ergfhyu" localSheetId="18" hidden="1">{#N/A,#N/A,FALSE,"Plan1";#N/A,#N/A,FALSE,"Plan2"}</definedName>
    <definedName name="ergfhyu">{#N/A,#N/A,FALSE,"Plan1";#N/A,#N/A,FALSE,"Plan2"}</definedName>
    <definedName name="erne_cdi" localSheetId="17">#REF!</definedName>
    <definedName name="erne_cdi" localSheetId="3">#REF!</definedName>
    <definedName name="erne_cdi" localSheetId="6">#REF!</definedName>
    <definedName name="erne_cdi" localSheetId="16">#REF!</definedName>
    <definedName name="erne_cdi" localSheetId="15">#REF!</definedName>
    <definedName name="erne_cdi" localSheetId="25">#REF!</definedName>
    <definedName name="erne_cdi" localSheetId="22">#REF!</definedName>
    <definedName name="erne_cdi" localSheetId="19">#REF!</definedName>
    <definedName name="erne_cdi" localSheetId="18">#REF!</definedName>
    <definedName name="erne_cdi">#REF!</definedName>
    <definedName name="erne_hist" localSheetId="17">#REF!</definedName>
    <definedName name="erne_hist" localSheetId="3">#REF!</definedName>
    <definedName name="erne_hist" localSheetId="6">#REF!</definedName>
    <definedName name="erne_hist" localSheetId="16">#REF!</definedName>
    <definedName name="erne_hist" localSheetId="15">#REF!</definedName>
    <definedName name="erne_hist" localSheetId="25">#REF!</definedName>
    <definedName name="erne_hist" localSheetId="22">#REF!</definedName>
    <definedName name="erne_hist" localSheetId="19">#REF!</definedName>
    <definedName name="erne_hist" localSheetId="18">#REF!</definedName>
    <definedName name="erne_hist">#REF!</definedName>
    <definedName name="erne_uss" localSheetId="17">#REF!</definedName>
    <definedName name="erne_uss" localSheetId="3">#REF!</definedName>
    <definedName name="erne_uss" localSheetId="6">#REF!</definedName>
    <definedName name="erne_uss" localSheetId="16">#REF!</definedName>
    <definedName name="erne_uss" localSheetId="15">#REF!</definedName>
    <definedName name="erne_uss" localSheetId="25">#REF!</definedName>
    <definedName name="erne_uss" localSheetId="22">#REF!</definedName>
    <definedName name="erne_uss" localSheetId="19">#REF!</definedName>
    <definedName name="erne_uss" localSheetId="18">#REF!</definedName>
    <definedName name="erne_uss">#REF!</definedName>
    <definedName name="erte" localSheetId="3">#REF!</definedName>
    <definedName name="erte" localSheetId="15">#REF!</definedName>
    <definedName name="erte" localSheetId="0">#REF!</definedName>
    <definedName name="erte">#REF!</definedName>
    <definedName name="ESGFDSFD" localSheetId="20">{#N/A,#N/A,FALSE,"Plan1";#N/A,#N/A,FALSE,"Plan2"}</definedName>
    <definedName name="ESGFDSFD" localSheetId="8">{#N/A,#N/A,FALSE,"Plan1";#N/A,#N/A,FALSE,"Plan2"}</definedName>
    <definedName name="ESGFDSFD" localSheetId="17" hidden="1">{#N/A,#N/A,FALSE,"Plan1";#N/A,#N/A,FALSE,"Plan2"}</definedName>
    <definedName name="ESGFDSFD" localSheetId="3">{#N/A,#N/A,FALSE,"Plan1";#N/A,#N/A,FALSE,"Plan2"}</definedName>
    <definedName name="ESGFDSFD" localSheetId="11">{#N/A,#N/A,FALSE,"Plan1";#N/A,#N/A,FALSE,"Plan2"}</definedName>
    <definedName name="ESGFDSFD" localSheetId="6">{#N/A,#N/A,FALSE,"Plan1";#N/A,#N/A,FALSE,"Plan2"}</definedName>
    <definedName name="ESGFDSFD" localSheetId="5">{#N/A,#N/A,FALSE,"Plan1";#N/A,#N/A,FALSE,"Plan2"}</definedName>
    <definedName name="ESGFDSFD" localSheetId="16" hidden="1">{#N/A,#N/A,FALSE,"Plan1";#N/A,#N/A,FALSE,"Plan2"}</definedName>
    <definedName name="ESGFDSFD" localSheetId="15">{#N/A,#N/A,FALSE,"Plan1";#N/A,#N/A,FALSE,"Plan2"}</definedName>
    <definedName name="ESGFDSFD" localSheetId="7">{#N/A,#N/A,FALSE,"Plan1";#N/A,#N/A,FALSE,"Plan2"}</definedName>
    <definedName name="ESGFDSFD" localSheetId="24">{#N/A,#N/A,FALSE,"Plan1";#N/A,#N/A,FALSE,"Plan2"}</definedName>
    <definedName name="ESGFDSFD" localSheetId="25">{#N/A,#N/A,FALSE,"Plan1";#N/A,#N/A,FALSE,"Plan2"}</definedName>
    <definedName name="ESGFDSFD" localSheetId="0">{#N/A,#N/A,FALSE,"Plan1";#N/A,#N/A,FALSE,"Plan2"}</definedName>
    <definedName name="ESGFDSFD" localSheetId="23">{#N/A,#N/A,FALSE,"Plan1";#N/A,#N/A,FALSE,"Plan2"}</definedName>
    <definedName name="ESGFDSFD" localSheetId="22" hidden="1">{#N/A,#N/A,FALSE,"Plan1";#N/A,#N/A,FALSE,"Plan2"}</definedName>
    <definedName name="ESGFDSFD" localSheetId="19">{#N/A,#N/A,FALSE,"Plan1";#N/A,#N/A,FALSE,"Plan2"}</definedName>
    <definedName name="ESGFDSFD" localSheetId="18" hidden="1">{#N/A,#N/A,FALSE,"Plan1";#N/A,#N/A,FALSE,"Plan2"}</definedName>
    <definedName name="ESGFDSFD">{#N/A,#N/A,FALSE,"Plan1";#N/A,#N/A,FALSE,"Plan2"}</definedName>
    <definedName name="esp" localSheetId="17">#REF!</definedName>
    <definedName name="esp" localSheetId="3">#REF!</definedName>
    <definedName name="esp" localSheetId="11">#REF!</definedName>
    <definedName name="esp" localSheetId="6">#REF!</definedName>
    <definedName name="esp" localSheetId="16">#REF!</definedName>
    <definedName name="esp" localSheetId="15">#REF!</definedName>
    <definedName name="esp" localSheetId="25">#REF!</definedName>
    <definedName name="esp" localSheetId="22">#REF!</definedName>
    <definedName name="esp" localSheetId="19">#REF!</definedName>
    <definedName name="esp" localSheetId="18">#REF!</definedName>
    <definedName name="esp">#REF!</definedName>
    <definedName name="ESPESSURA" localSheetId="17">#REF!</definedName>
    <definedName name="ESPESSURA" localSheetId="3">#REF!</definedName>
    <definedName name="ESPESSURA" localSheetId="6">#REF!</definedName>
    <definedName name="ESPESSURA" localSheetId="16">#REF!</definedName>
    <definedName name="ESPESSURA" localSheetId="15">#REF!</definedName>
    <definedName name="ESPESSURA" localSheetId="25">#REF!</definedName>
    <definedName name="ESPESSURA" localSheetId="22">#REF!</definedName>
    <definedName name="ESPESSURA" localSheetId="19">#REF!</definedName>
    <definedName name="ESPESSURA" localSheetId="18">#REF!</definedName>
    <definedName name="ESPESSURA">#REF!</definedName>
    <definedName name="estaca" localSheetId="17">#REF!</definedName>
    <definedName name="estaca" localSheetId="3">#REF!</definedName>
    <definedName name="estaca" localSheetId="6">#REF!</definedName>
    <definedName name="estaca" localSheetId="16">#REF!</definedName>
    <definedName name="estaca" localSheetId="15">#REF!</definedName>
    <definedName name="estaca" localSheetId="25">#REF!</definedName>
    <definedName name="estaca" localSheetId="22">#REF!</definedName>
    <definedName name="estaca" localSheetId="19">#REF!</definedName>
    <definedName name="estaca" localSheetId="18">#REF!</definedName>
    <definedName name="estaca">#REF!</definedName>
    <definedName name="estaca3" localSheetId="3">#REF!</definedName>
    <definedName name="estaca3" localSheetId="6">#REF!</definedName>
    <definedName name="estaca3" localSheetId="15">#REF!</definedName>
    <definedName name="estaca3" localSheetId="25">#REF!</definedName>
    <definedName name="estaca3">#REF!</definedName>
    <definedName name="ESTADO" localSheetId="3">#REF!</definedName>
    <definedName name="ESTADO" localSheetId="6">#REF!</definedName>
    <definedName name="ESTADO" localSheetId="15">#REF!</definedName>
    <definedName name="ESTADO" localSheetId="25">#REF!</definedName>
    <definedName name="ESTADO">#REF!</definedName>
    <definedName name="estados" localSheetId="3">#REF!</definedName>
    <definedName name="estados" localSheetId="6">#REF!</definedName>
    <definedName name="estados" localSheetId="15">#REF!</definedName>
    <definedName name="estados" localSheetId="25">#REF!</definedName>
    <definedName name="estados">#REF!</definedName>
    <definedName name="estagiário" localSheetId="3">#REF!</definedName>
    <definedName name="estagiário" localSheetId="6">#REF!</definedName>
    <definedName name="estagiário" localSheetId="15">#REF!</definedName>
    <definedName name="estagiário" localSheetId="25">#REF!</definedName>
    <definedName name="estagiário">#REF!</definedName>
    <definedName name="ESTOQUE" localSheetId="3">#REF!</definedName>
    <definedName name="ESTOQUE" localSheetId="6">#REF!</definedName>
    <definedName name="ESTOQUE" localSheetId="15">#REF!</definedName>
    <definedName name="ESTOQUE" localSheetId="25">#REF!</definedName>
    <definedName name="ESTOQUE">#REF!</definedName>
    <definedName name="Etq_final" localSheetId="3">#REF!</definedName>
    <definedName name="Etq_final" localSheetId="6">#REF!</definedName>
    <definedName name="Etq_final" localSheetId="15">#REF!</definedName>
    <definedName name="Etq_final" localSheetId="25">#REF!</definedName>
    <definedName name="Etq_final">#REF!</definedName>
    <definedName name="EU" localSheetId="20">{#N/A,#N/A,FALSE,"Plan1";#N/A,#N/A,FALSE,"Plan2"}</definedName>
    <definedName name="EU" localSheetId="8">{#N/A,#N/A,FALSE,"Plan1";#N/A,#N/A,FALSE,"Plan2"}</definedName>
    <definedName name="EU" localSheetId="17" hidden="1">{#N/A,#N/A,FALSE,"Plan1";#N/A,#N/A,FALSE,"Plan2"}</definedName>
    <definedName name="EU" localSheetId="3">{#N/A,#N/A,FALSE,"Plan1";#N/A,#N/A,FALSE,"Plan2"}</definedName>
    <definedName name="EU" localSheetId="11">{#N/A,#N/A,FALSE,"Plan1";#N/A,#N/A,FALSE,"Plan2"}</definedName>
    <definedName name="EU" localSheetId="6">{#N/A,#N/A,FALSE,"Plan1";#N/A,#N/A,FALSE,"Plan2"}</definedName>
    <definedName name="EU" localSheetId="5">{#N/A,#N/A,FALSE,"Plan1";#N/A,#N/A,FALSE,"Plan2"}</definedName>
    <definedName name="EU" localSheetId="16" hidden="1">{#N/A,#N/A,FALSE,"Plan1";#N/A,#N/A,FALSE,"Plan2"}</definedName>
    <definedName name="EU" localSheetId="15">{#N/A,#N/A,FALSE,"Plan1";#N/A,#N/A,FALSE,"Plan2"}</definedName>
    <definedName name="EU" localSheetId="7">{#N/A,#N/A,FALSE,"Plan1";#N/A,#N/A,FALSE,"Plan2"}</definedName>
    <definedName name="EU" localSheetId="24">{#N/A,#N/A,FALSE,"Plan1";#N/A,#N/A,FALSE,"Plan2"}</definedName>
    <definedName name="EU" localSheetId="25">{#N/A,#N/A,FALSE,"Plan1";#N/A,#N/A,FALSE,"Plan2"}</definedName>
    <definedName name="EU" localSheetId="0">{#N/A,#N/A,FALSE,"Plan1";#N/A,#N/A,FALSE,"Plan2"}</definedName>
    <definedName name="EU" localSheetId="23">{#N/A,#N/A,FALSE,"Plan1";#N/A,#N/A,FALSE,"Plan2"}</definedName>
    <definedName name="EU" localSheetId="22" hidden="1">{#N/A,#N/A,FALSE,"Plan1";#N/A,#N/A,FALSE,"Plan2"}</definedName>
    <definedName name="EU" localSheetId="19">{#N/A,#N/A,FALSE,"Plan1";#N/A,#N/A,FALSE,"Plan2"}</definedName>
    <definedName name="EU" localSheetId="18" hidden="1">{#N/A,#N/A,FALSE,"Plan1";#N/A,#N/A,FALSE,"Plan2"}</definedName>
    <definedName name="EU">{#N/A,#N/A,FALSE,"Plan1";#N/A,#N/A,FALSE,"Plan2"}</definedName>
    <definedName name="EV__LASTREFTIME__">39965.7223611111</definedName>
    <definedName name="EVL" localSheetId="20">{"Econ Consolidado",#N/A,FALSE,"Econ Consol";"Fluxo de Caixa",#N/A,FALSE,"Fluxo Caixa";"Investimentos",#N/A,FALSE,"Investimentos"}</definedName>
    <definedName name="EVL" localSheetId="8">{"Econ Consolidado",#N/A,FALSE,"Econ Consol";"Fluxo de Caixa",#N/A,FALSE,"Fluxo Caixa";"Investimentos",#N/A,FALSE,"Investimentos"}</definedName>
    <definedName name="EVL" localSheetId="17" hidden="1">{"Econ Consolidado",#N/A,FALSE,"Econ Consol";"Fluxo de Caixa",#N/A,FALSE,"Fluxo Caixa";"Investimentos",#N/A,FALSE,"Investimentos"}</definedName>
    <definedName name="EVL" localSheetId="3">{"Econ Consolidado",#N/A,FALSE,"Econ Consol";"Fluxo de Caixa",#N/A,FALSE,"Fluxo Caixa";"Investimentos",#N/A,FALSE,"Investimentos"}</definedName>
    <definedName name="EVL" localSheetId="11">{"Econ Consolidado",#N/A,FALSE,"Econ Consol";"Fluxo de Caixa",#N/A,FALSE,"Fluxo Caixa";"Investimentos",#N/A,FALSE,"Investimentos"}</definedName>
    <definedName name="EVL" localSheetId="6">{"Econ Consolidado",#N/A,FALSE,"Econ Consol";"Fluxo de Caixa",#N/A,FALSE,"Fluxo Caixa";"Investimentos",#N/A,FALSE,"Investimentos"}</definedName>
    <definedName name="EVL" localSheetId="5">{"Econ Consolidado",#N/A,FALSE,"Econ Consol";"Fluxo de Caixa",#N/A,FALSE,"Fluxo Caixa";"Investimentos",#N/A,FALSE,"Investimentos"}</definedName>
    <definedName name="EVL" localSheetId="16" hidden="1">{"Econ Consolidado",#N/A,FALSE,"Econ Consol";"Fluxo de Caixa",#N/A,FALSE,"Fluxo Caixa";"Investimentos",#N/A,FALSE,"Investimentos"}</definedName>
    <definedName name="EVL" localSheetId="15">{"Econ Consolidado",#N/A,FALSE,"Econ Consol";"Fluxo de Caixa",#N/A,FALSE,"Fluxo Caixa";"Investimentos",#N/A,FALSE,"Investimentos"}</definedName>
    <definedName name="EVL" localSheetId="7">{"Econ Consolidado",#N/A,FALSE,"Econ Consol";"Fluxo de Caixa",#N/A,FALSE,"Fluxo Caixa";"Investimentos",#N/A,FALSE,"Investimentos"}</definedName>
    <definedName name="EVL" localSheetId="24">{"Econ Consolidado",#N/A,FALSE,"Econ Consol";"Fluxo de Caixa",#N/A,FALSE,"Fluxo Caixa";"Investimentos",#N/A,FALSE,"Investimentos"}</definedName>
    <definedName name="EVL" localSheetId="25">{"Econ Consolidado",#N/A,FALSE,"Econ Consol";"Fluxo de Caixa",#N/A,FALSE,"Fluxo Caixa";"Investimentos",#N/A,FALSE,"Investimentos"}</definedName>
    <definedName name="EVL" localSheetId="0">{"Econ Consolidado",#N/A,FALSE,"Econ Consol";"Fluxo de Caixa",#N/A,FALSE,"Fluxo Caixa";"Investimentos",#N/A,FALSE,"Investimentos"}</definedName>
    <definedName name="EVL" localSheetId="23">{"Econ Consolidado",#N/A,FALSE,"Econ Consol";"Fluxo de Caixa",#N/A,FALSE,"Fluxo Caixa";"Investimentos",#N/A,FALSE,"Investimentos"}</definedName>
    <definedName name="EVL" localSheetId="22" hidden="1">{"Econ Consolidado",#N/A,FALSE,"Econ Consol";"Fluxo de Caixa",#N/A,FALSE,"Fluxo Caixa";"Investimentos",#N/A,FALSE,"Investimentos"}</definedName>
    <definedName name="EVL" localSheetId="19">{"Econ Consolidado",#N/A,FALSE,"Econ Consol";"Fluxo de Caixa",#N/A,FALSE,"Fluxo Caixa";"Investimentos",#N/A,FALSE,"Investimentos"}</definedName>
    <definedName name="EVL" localSheetId="18" hidden="1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name="Evol." localSheetId="20">{"Econ Consolidado",#N/A,FALSE,"Econ Consol";"Fluxo de Caixa",#N/A,FALSE,"Fluxo Caixa";"Investimentos",#N/A,FALSE,"Investimentos"}</definedName>
    <definedName name="Evol." localSheetId="8">{"Econ Consolidado",#N/A,FALSE,"Econ Consol";"Fluxo de Caixa",#N/A,FALSE,"Fluxo Caixa";"Investimentos",#N/A,FALSE,"Investimentos"}</definedName>
    <definedName name="Evol." localSheetId="17" hidden="1">{"Econ Consolidado",#N/A,FALSE,"Econ Consol";"Fluxo de Caixa",#N/A,FALSE,"Fluxo Caixa";"Investimentos",#N/A,FALSE,"Investimentos"}</definedName>
    <definedName name="Evol." localSheetId="3">{"Econ Consolidado",#N/A,FALSE,"Econ Consol";"Fluxo de Caixa",#N/A,FALSE,"Fluxo Caixa";"Investimentos",#N/A,FALSE,"Investimentos"}</definedName>
    <definedName name="Evol." localSheetId="11">{"Econ Consolidado",#N/A,FALSE,"Econ Consol";"Fluxo de Caixa",#N/A,FALSE,"Fluxo Caixa";"Investimentos",#N/A,FALSE,"Investimentos"}</definedName>
    <definedName name="Evol." localSheetId="6">{"Econ Consolidado",#N/A,FALSE,"Econ Consol";"Fluxo de Caixa",#N/A,FALSE,"Fluxo Caixa";"Investimentos",#N/A,FALSE,"Investimentos"}</definedName>
    <definedName name="Evol." localSheetId="5">{"Econ Consolidado",#N/A,FALSE,"Econ Consol";"Fluxo de Caixa",#N/A,FALSE,"Fluxo Caixa";"Investimentos",#N/A,FALSE,"Investimentos"}</definedName>
    <definedName name="Evol." localSheetId="16" hidden="1">{"Econ Consolidado",#N/A,FALSE,"Econ Consol";"Fluxo de Caixa",#N/A,FALSE,"Fluxo Caixa";"Investimentos",#N/A,FALSE,"Investimentos"}</definedName>
    <definedName name="Evol." localSheetId="15">{"Econ Consolidado",#N/A,FALSE,"Econ Consol";"Fluxo de Caixa",#N/A,FALSE,"Fluxo Caixa";"Investimentos",#N/A,FALSE,"Investimentos"}</definedName>
    <definedName name="Evol." localSheetId="7">{"Econ Consolidado",#N/A,FALSE,"Econ Consol";"Fluxo de Caixa",#N/A,FALSE,"Fluxo Caixa";"Investimentos",#N/A,FALSE,"Investimentos"}</definedName>
    <definedName name="Evol." localSheetId="24">{"Econ Consolidado",#N/A,FALSE,"Econ Consol";"Fluxo de Caixa",#N/A,FALSE,"Fluxo Caixa";"Investimentos",#N/A,FALSE,"Investimentos"}</definedName>
    <definedName name="Evol." localSheetId="25">{"Econ Consolidado",#N/A,FALSE,"Econ Consol";"Fluxo de Caixa",#N/A,FALSE,"Fluxo Caixa";"Investimentos",#N/A,FALSE,"Investimentos"}</definedName>
    <definedName name="Evol." localSheetId="0">{"Econ Consolidado",#N/A,FALSE,"Econ Consol";"Fluxo de Caixa",#N/A,FALSE,"Fluxo Caixa";"Investimentos",#N/A,FALSE,"Investimentos"}</definedName>
    <definedName name="Evol." localSheetId="23">{"Econ Consolidado",#N/A,FALSE,"Econ Consol";"Fluxo de Caixa",#N/A,FALSE,"Fluxo Caixa";"Investimentos",#N/A,FALSE,"Investimentos"}</definedName>
    <definedName name="Evol." localSheetId="22" hidden="1">{"Econ Consolidado",#N/A,FALSE,"Econ Consol";"Fluxo de Caixa",#N/A,FALSE,"Fluxo Caixa";"Investimentos",#N/A,FALSE,"Investimentos"}</definedName>
    <definedName name="Evol." localSheetId="19">{"Econ Consolidado",#N/A,FALSE,"Econ Consol";"Fluxo de Caixa",#N/A,FALSE,"Fluxo Caixa";"Investimentos",#N/A,FALSE,"Investimentos"}</definedName>
    <definedName name="Evol." localSheetId="18" hidden="1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 localSheetId="20">{#N/A,#N/A,FALSE,"Plan1";#N/A,#N/A,FALSE,"Plan2"}</definedName>
    <definedName name="ewfr" localSheetId="8">{#N/A,#N/A,FALSE,"Plan1";#N/A,#N/A,FALSE,"Plan2"}</definedName>
    <definedName name="ewfr" localSheetId="17" hidden="1">{#N/A,#N/A,FALSE,"Plan1";#N/A,#N/A,FALSE,"Plan2"}</definedName>
    <definedName name="ewfr" localSheetId="3">{#N/A,#N/A,FALSE,"Plan1";#N/A,#N/A,FALSE,"Plan2"}</definedName>
    <definedName name="ewfr" localSheetId="11">{#N/A,#N/A,FALSE,"Plan1";#N/A,#N/A,FALSE,"Plan2"}</definedName>
    <definedName name="ewfr" localSheetId="6">{#N/A,#N/A,FALSE,"Plan1";#N/A,#N/A,FALSE,"Plan2"}</definedName>
    <definedName name="ewfr" localSheetId="5">{#N/A,#N/A,FALSE,"Plan1";#N/A,#N/A,FALSE,"Plan2"}</definedName>
    <definedName name="ewfr" localSheetId="16" hidden="1">{#N/A,#N/A,FALSE,"Plan1";#N/A,#N/A,FALSE,"Plan2"}</definedName>
    <definedName name="ewfr" localSheetId="15">{#N/A,#N/A,FALSE,"Plan1";#N/A,#N/A,FALSE,"Plan2"}</definedName>
    <definedName name="ewfr" localSheetId="7">{#N/A,#N/A,FALSE,"Plan1";#N/A,#N/A,FALSE,"Plan2"}</definedName>
    <definedName name="ewfr" localSheetId="24">{#N/A,#N/A,FALSE,"Plan1";#N/A,#N/A,FALSE,"Plan2"}</definedName>
    <definedName name="ewfr" localSheetId="25">{#N/A,#N/A,FALSE,"Plan1";#N/A,#N/A,FALSE,"Plan2"}</definedName>
    <definedName name="ewfr" localSheetId="0">{#N/A,#N/A,FALSE,"Plan1";#N/A,#N/A,FALSE,"Plan2"}</definedName>
    <definedName name="ewfr" localSheetId="23">{#N/A,#N/A,FALSE,"Plan1";#N/A,#N/A,FALSE,"Plan2"}</definedName>
    <definedName name="ewfr" localSheetId="22" hidden="1">{#N/A,#N/A,FALSE,"Plan1";#N/A,#N/A,FALSE,"Plan2"}</definedName>
    <definedName name="ewfr" localSheetId="19">{#N/A,#N/A,FALSE,"Plan1";#N/A,#N/A,FALSE,"Plan2"}</definedName>
    <definedName name="ewfr" localSheetId="18" hidden="1">{#N/A,#N/A,FALSE,"Plan1";#N/A,#N/A,FALSE,"Plan2"}</definedName>
    <definedName name="ewfr">{#N/A,#N/A,FALSE,"Plan1";#N/A,#N/A,FALSE,"Plan2"}</definedName>
    <definedName name="exce_cdi" localSheetId="17">#REF!</definedName>
    <definedName name="exce_cdi" localSheetId="3">#REF!</definedName>
    <definedName name="exce_cdi" localSheetId="6">#REF!</definedName>
    <definedName name="exce_cdi" localSheetId="16">#REF!</definedName>
    <definedName name="exce_cdi" localSheetId="15">#REF!</definedName>
    <definedName name="exce_cdi" localSheetId="25">#REF!</definedName>
    <definedName name="exce_cdi" localSheetId="22">#REF!</definedName>
    <definedName name="exce_cdi" localSheetId="19">#REF!</definedName>
    <definedName name="exce_cdi" localSheetId="18">#REF!</definedName>
    <definedName name="exce_cdi">#REF!</definedName>
    <definedName name="exce_hist" localSheetId="17">#REF!</definedName>
    <definedName name="exce_hist" localSheetId="3">#REF!</definedName>
    <definedName name="exce_hist" localSheetId="6">#REF!</definedName>
    <definedName name="exce_hist" localSheetId="16">#REF!</definedName>
    <definedName name="exce_hist" localSheetId="15">#REF!</definedName>
    <definedName name="exce_hist" localSheetId="25">#REF!</definedName>
    <definedName name="exce_hist" localSheetId="22">#REF!</definedName>
    <definedName name="exce_hist" localSheetId="19">#REF!</definedName>
    <definedName name="exce_hist" localSheetId="18">#REF!</definedName>
    <definedName name="exce_hist">#REF!</definedName>
    <definedName name="exce_uss" localSheetId="17">#REF!</definedName>
    <definedName name="exce_uss" localSheetId="3">#REF!</definedName>
    <definedName name="exce_uss" localSheetId="6">#REF!</definedName>
    <definedName name="exce_uss" localSheetId="16">#REF!</definedName>
    <definedName name="exce_uss" localSheetId="15">#REF!</definedName>
    <definedName name="exce_uss" localSheetId="25">#REF!</definedName>
    <definedName name="exce_uss" localSheetId="22">#REF!</definedName>
    <definedName name="exce_uss" localSheetId="19">#REF!</definedName>
    <definedName name="exce_uss" localSheetId="18">#REF!</definedName>
    <definedName name="exce_uss">#REF!</definedName>
    <definedName name="Excel_BuiltIn__FilterDatabase_1" localSheetId="3">#REF!</definedName>
    <definedName name="Excel_BuiltIn__FilterDatabase_1" localSheetId="6">#REF!</definedName>
    <definedName name="Excel_BuiltIn__FilterDatabase_1" localSheetId="15">#REF!</definedName>
    <definedName name="Excel_BuiltIn__FilterDatabase_1" localSheetId="25">#REF!</definedName>
    <definedName name="Excel_BuiltIn__FilterDatabase_1">#REF!</definedName>
    <definedName name="Excel_BuiltIn__FilterDatabase_1_1" localSheetId="3">#REF!</definedName>
    <definedName name="Excel_BuiltIn__FilterDatabase_1_1" localSheetId="6">#REF!</definedName>
    <definedName name="Excel_BuiltIn__FilterDatabase_1_1" localSheetId="15">#REF!</definedName>
    <definedName name="Excel_BuiltIn__FilterDatabase_1_1" localSheetId="25">#REF!</definedName>
    <definedName name="Excel_BuiltIn__FilterDatabase_1_1">#REF!</definedName>
    <definedName name="Excel_BuiltIn__FilterDatabase_6" localSheetId="3">#REF!</definedName>
    <definedName name="Excel_BuiltIn__FilterDatabase_6" localSheetId="6">#REF!</definedName>
    <definedName name="Excel_BuiltIn__FilterDatabase_6" localSheetId="15">#REF!</definedName>
    <definedName name="Excel_BuiltIn__FilterDatabase_6" localSheetId="25">#REF!</definedName>
    <definedName name="Excel_BuiltIn__FilterDatabase_6">#REF!</definedName>
    <definedName name="Excel_BuiltIn_Print_Area_0" localSheetId="3">#REF!</definedName>
    <definedName name="Excel_BuiltIn_Print_Area_0" localSheetId="6">#REF!</definedName>
    <definedName name="Excel_BuiltIn_Print_Area_0" localSheetId="15">#REF!</definedName>
    <definedName name="Excel_BuiltIn_Print_Area_0" localSheetId="25">#REF!</definedName>
    <definedName name="Excel_BuiltIn_Print_Area_0">#REF!</definedName>
    <definedName name="Excel_BuiltIn_Print_Area_1_1" localSheetId="3">#REF!</definedName>
    <definedName name="Excel_BuiltIn_Print_Area_1_1" localSheetId="6">#REF!</definedName>
    <definedName name="Excel_BuiltIn_Print_Area_1_1" localSheetId="15">#REF!</definedName>
    <definedName name="Excel_BuiltIn_Print_Area_1_1" localSheetId="25">#REF!</definedName>
    <definedName name="Excel_BuiltIn_Print_Area_1_1">#REF!</definedName>
    <definedName name="Excel_BuiltIn_Print_Titles_1_1_1" localSheetId="3">#REF!</definedName>
    <definedName name="Excel_BuiltIn_Print_Titles_1_1_1" localSheetId="6">#REF!</definedName>
    <definedName name="Excel_BuiltIn_Print_Titles_1_1_1" localSheetId="15">#REF!</definedName>
    <definedName name="Excel_BuiltIn_Print_Titles_1_1_1" localSheetId="25">#REF!</definedName>
    <definedName name="Excel_BuiltIn_Print_Titles_1_1_1">#REF!</definedName>
    <definedName name="Excel_BuiltIn_Print_Titles_1_1_4" localSheetId="3">#REF!</definedName>
    <definedName name="Excel_BuiltIn_Print_Titles_1_1_4" localSheetId="6">#REF!</definedName>
    <definedName name="Excel_BuiltIn_Print_Titles_1_1_4" localSheetId="15">#REF!</definedName>
    <definedName name="Excel_BuiltIn_Print_Titles_1_1_4" localSheetId="25">#REF!</definedName>
    <definedName name="Excel_BuiltIn_Print_Titles_1_1_4">#REF!</definedName>
    <definedName name="Excel_BuiltIn_Print_Titles_1_1_5" localSheetId="3">#REF!</definedName>
    <definedName name="Excel_BuiltIn_Print_Titles_1_1_5" localSheetId="6">#REF!</definedName>
    <definedName name="Excel_BuiltIn_Print_Titles_1_1_5" localSheetId="15">#REF!</definedName>
    <definedName name="Excel_BuiltIn_Print_Titles_1_1_5" localSheetId="25">#REF!</definedName>
    <definedName name="Excel_BuiltIn_Print_Titles_1_1_5">#REF!</definedName>
    <definedName name="Exrate" localSheetId="3">#REF!</definedName>
    <definedName name="Exrate" localSheetId="6">#REF!</definedName>
    <definedName name="Exrate" localSheetId="15">#REF!</definedName>
    <definedName name="Exrate" localSheetId="25">#REF!</definedName>
    <definedName name="Exrate">#REF!</definedName>
    <definedName name="eyruieyteta" localSheetId="20">{#N/A,#N/A,FALSE,"Plan1";#N/A,#N/A,FALSE,"Plan2"}</definedName>
    <definedName name="eyruieyteta" localSheetId="8">{#N/A,#N/A,FALSE,"Plan1";#N/A,#N/A,FALSE,"Plan2"}</definedName>
    <definedName name="eyruieyteta" localSheetId="17" hidden="1">{#N/A,#N/A,FALSE,"Plan1";#N/A,#N/A,FALSE,"Plan2"}</definedName>
    <definedName name="eyruieyteta" localSheetId="3">{#N/A,#N/A,FALSE,"Plan1";#N/A,#N/A,FALSE,"Plan2"}</definedName>
    <definedName name="eyruieyteta" localSheetId="11">{#N/A,#N/A,FALSE,"Plan1";#N/A,#N/A,FALSE,"Plan2"}</definedName>
    <definedName name="eyruieyteta" localSheetId="6">{#N/A,#N/A,FALSE,"Plan1";#N/A,#N/A,FALSE,"Plan2"}</definedName>
    <definedName name="eyruieyteta" localSheetId="5">{#N/A,#N/A,FALSE,"Plan1";#N/A,#N/A,FALSE,"Plan2"}</definedName>
    <definedName name="eyruieyteta" localSheetId="16" hidden="1">{#N/A,#N/A,FALSE,"Plan1";#N/A,#N/A,FALSE,"Plan2"}</definedName>
    <definedName name="eyruieyteta" localSheetId="15">{#N/A,#N/A,FALSE,"Plan1";#N/A,#N/A,FALSE,"Plan2"}</definedName>
    <definedName name="eyruieyteta" localSheetId="7">{#N/A,#N/A,FALSE,"Plan1";#N/A,#N/A,FALSE,"Plan2"}</definedName>
    <definedName name="eyruieyteta" localSheetId="24">{#N/A,#N/A,FALSE,"Plan1";#N/A,#N/A,FALSE,"Plan2"}</definedName>
    <definedName name="eyruieyteta" localSheetId="25">{#N/A,#N/A,FALSE,"Plan1";#N/A,#N/A,FALSE,"Plan2"}</definedName>
    <definedName name="eyruieyteta" localSheetId="0">{#N/A,#N/A,FALSE,"Plan1";#N/A,#N/A,FALSE,"Plan2"}</definedName>
    <definedName name="eyruieyteta" localSheetId="23">{#N/A,#N/A,FALSE,"Plan1";#N/A,#N/A,FALSE,"Plan2"}</definedName>
    <definedName name="eyruieyteta" localSheetId="22" hidden="1">{#N/A,#N/A,FALSE,"Plan1";#N/A,#N/A,FALSE,"Plan2"}</definedName>
    <definedName name="eyruieyteta" localSheetId="19">{#N/A,#N/A,FALSE,"Plan1";#N/A,#N/A,FALSE,"Plan2"}</definedName>
    <definedName name="eyruieyteta" localSheetId="18" hidden="1">{#N/A,#N/A,FALSE,"Plan1";#N/A,#N/A,FALSE,"Plan2"}</definedName>
    <definedName name="eyruieyteta">{#N/A,#N/A,FALSE,"Plan1";#N/A,#N/A,FALSE,"Plan2"}</definedName>
    <definedName name="f" localSheetId="20">#REF!</definedName>
    <definedName name="f" localSheetId="8">{#N/A,#N/A,FALSE,"Plan1";#N/A,#N/A,FALSE,"Plan2"}</definedName>
    <definedName name="f" localSheetId="3">{#N/A,#N/A,FALSE,"Plan1";#N/A,#N/A,FALSE,"Plan2"}</definedName>
    <definedName name="f" localSheetId="11">{#N/A,#N/A,FALSE,"Plan1";#N/A,#N/A,FALSE,"Plan2"}</definedName>
    <definedName name="f" localSheetId="6">#REF!</definedName>
    <definedName name="f" localSheetId="15">#REF!</definedName>
    <definedName name="f" localSheetId="7">{#N/A,#N/A,FALSE,"Plan1";#N/A,#N/A,FALSE,"Plan2"}</definedName>
    <definedName name="f" localSheetId="24">#REF!</definedName>
    <definedName name="f" localSheetId="25">{#N/A,#N/A,FALSE,"Plan1";#N/A,#N/A,FALSE,"Plan2"}</definedName>
    <definedName name="f" localSheetId="0">{#N/A,#N/A,FALSE,"Plan1";#N/A,#N/A,FALSE,"Plan2"}</definedName>
    <definedName name="f" localSheetId="23">#REF!</definedName>
    <definedName name="f" localSheetId="19">#REF!</definedName>
    <definedName name="f">#REF!</definedName>
    <definedName name="FACULDADE" localSheetId="17">#REF!</definedName>
    <definedName name="FACULDADE" localSheetId="3">#REF!</definedName>
    <definedName name="FACULDADE" localSheetId="11">#REF!</definedName>
    <definedName name="FACULDADE" localSheetId="6">#REF!</definedName>
    <definedName name="FACULDADE" localSheetId="16">#REF!</definedName>
    <definedName name="FACULDADE" localSheetId="15">#REF!</definedName>
    <definedName name="FACULDADE" localSheetId="25">#REF!</definedName>
    <definedName name="FACULDADE" localSheetId="22">#REF!</definedName>
    <definedName name="FACULDADE" localSheetId="19">#REF!</definedName>
    <definedName name="FACULDADE" localSheetId="18">#REF!</definedName>
    <definedName name="FACULDADE">#REF!</definedName>
    <definedName name="FAL" localSheetId="17">#REF!</definedName>
    <definedName name="FAL" localSheetId="3">#REF!</definedName>
    <definedName name="FAL" localSheetId="6">#REF!</definedName>
    <definedName name="FAL" localSheetId="16">#REF!</definedName>
    <definedName name="FAL" localSheetId="15">#REF!</definedName>
    <definedName name="FAL" localSheetId="25">#REF!</definedName>
    <definedName name="FAL" localSheetId="22">#REF!</definedName>
    <definedName name="FAL" localSheetId="19">#REF!</definedName>
    <definedName name="FAL" localSheetId="18">#REF!</definedName>
    <definedName name="FAL">#REF!</definedName>
    <definedName name="farialima" localSheetId="3">#REF!</definedName>
    <definedName name="farialima" localSheetId="6">#REF!</definedName>
    <definedName name="farialima" localSheetId="15">#REF!</definedName>
    <definedName name="farialima" localSheetId="25">#REF!</definedName>
    <definedName name="farialima">#REF!</definedName>
    <definedName name="FAS" localSheetId="20">{"'Total'!$A$1","'Total'!$A$3"}</definedName>
    <definedName name="FAS" localSheetId="8">{"'Total'!$A$1","'Total'!$A$3"}</definedName>
    <definedName name="FAS" localSheetId="17" hidden="1">{"'Total'!$A$1","'Total'!$A$3"}</definedName>
    <definedName name="FAS" localSheetId="3">{"'Total'!$A$1","'Total'!$A$3"}</definedName>
    <definedName name="FAS" localSheetId="11">{"'Total'!$A$1","'Total'!$A$3"}</definedName>
    <definedName name="FAS" localSheetId="6">{"'Total'!$A$1","'Total'!$A$3"}</definedName>
    <definedName name="FAS" localSheetId="5">{"'Total'!$A$1","'Total'!$A$3"}</definedName>
    <definedName name="FAS" localSheetId="16" hidden="1">{"'Total'!$A$1","'Total'!$A$3"}</definedName>
    <definedName name="FAS" localSheetId="15">{"'Total'!$A$1","'Total'!$A$3"}</definedName>
    <definedName name="FAS" localSheetId="7">{"'Total'!$A$1","'Total'!$A$3"}</definedName>
    <definedName name="FAS" localSheetId="24">{"'Total'!$A$1","'Total'!$A$3"}</definedName>
    <definedName name="FAS" localSheetId="25">{"'Total'!$A$1","'Total'!$A$3"}</definedName>
    <definedName name="FAS" localSheetId="0">{"'Total'!$A$1","'Total'!$A$3"}</definedName>
    <definedName name="FAS" localSheetId="23">{"'Total'!$A$1","'Total'!$A$3"}</definedName>
    <definedName name="FAS" localSheetId="22" hidden="1">{"'Total'!$A$1","'Total'!$A$3"}</definedName>
    <definedName name="FAS" localSheetId="19">{"'Total'!$A$1","'Total'!$A$3"}</definedName>
    <definedName name="FAS" localSheetId="18" hidden="1">{"'Total'!$A$1","'Total'!$A$3"}</definedName>
    <definedName name="FAS">{"'Total'!$A$1","'Total'!$A$3"}</definedName>
    <definedName name="fasfasf" localSheetId="20">{#N/A,#N/A,TRUE,"Quinzena 01 à 15-04-98 "}</definedName>
    <definedName name="fasfasf" localSheetId="8">{#N/A,#N/A,TRUE,"Quinzena 01 à 15-04-98 "}</definedName>
    <definedName name="fasfasf" localSheetId="17" hidden="1">{#N/A,#N/A,TRUE,"Quinzena 01 à 15-04-98 "}</definedName>
    <definedName name="fasfasf" localSheetId="3">{#N/A,#N/A,TRUE,"Quinzena 01 à 15-04-98 "}</definedName>
    <definedName name="fasfasf" localSheetId="11">{#N/A,#N/A,TRUE,"Quinzena 01 à 15-04-98 "}</definedName>
    <definedName name="fasfasf" localSheetId="6">{#N/A,#N/A,TRUE,"Quinzena 01 à 15-04-98 "}</definedName>
    <definedName name="fasfasf" localSheetId="5">{#N/A,#N/A,TRUE,"Quinzena 01 à 15-04-98 "}</definedName>
    <definedName name="fasfasf" localSheetId="16" hidden="1">{#N/A,#N/A,TRUE,"Quinzena 01 à 15-04-98 "}</definedName>
    <definedName name="fasfasf" localSheetId="15">{#N/A,#N/A,TRUE,"Quinzena 01 à 15-04-98 "}</definedName>
    <definedName name="fasfasf" localSheetId="7">{#N/A,#N/A,TRUE,"Quinzena 01 à 15-04-98 "}</definedName>
    <definedName name="fasfasf" localSheetId="24">{#N/A,#N/A,TRUE,"Quinzena 01 à 15-04-98 "}</definedName>
    <definedName name="fasfasf" localSheetId="25">{#N/A,#N/A,TRUE,"Quinzena 01 à 15-04-98 "}</definedName>
    <definedName name="fasfasf" localSheetId="0">{#N/A,#N/A,TRUE,"Quinzena 01 à 15-04-98 "}</definedName>
    <definedName name="fasfasf" localSheetId="23">{#N/A,#N/A,TRUE,"Quinzena 01 à 15-04-98 "}</definedName>
    <definedName name="fasfasf" localSheetId="22" hidden="1">{#N/A,#N/A,TRUE,"Quinzena 01 à 15-04-98 "}</definedName>
    <definedName name="fasfasf" localSheetId="19">{#N/A,#N/A,TRUE,"Quinzena 01 à 15-04-98 "}</definedName>
    <definedName name="fasfasf" localSheetId="18" hidden="1">{#N/A,#N/A,TRUE,"Quinzena 01 à 15-04-98 "}</definedName>
    <definedName name="fasfasf">{#N/A,#N/A,TRUE,"Quinzena 01 à 15-04-98 "}</definedName>
    <definedName name="FATOR_K" localSheetId="17">#REF!</definedName>
    <definedName name="FATOR_K" localSheetId="3">#REF!</definedName>
    <definedName name="FATOR_K" localSheetId="6">#REF!</definedName>
    <definedName name="FATOR_K" localSheetId="16">#REF!</definedName>
    <definedName name="FATOR_K" localSheetId="15">#REF!</definedName>
    <definedName name="FATOR_K" localSheetId="25">#REF!</definedName>
    <definedName name="FATOR_K" localSheetId="22">#REF!</definedName>
    <definedName name="FATOR_K" localSheetId="19">#REF!</definedName>
    <definedName name="FATOR_K" localSheetId="18">#REF!</definedName>
    <definedName name="FATOR_K">#REF!</definedName>
    <definedName name="FATORK" localSheetId="17">#REF!</definedName>
    <definedName name="FATORK" localSheetId="3">#REF!</definedName>
    <definedName name="FATORK" localSheetId="6">#REF!</definedName>
    <definedName name="FATORK" localSheetId="16">#REF!</definedName>
    <definedName name="FATORK" localSheetId="15">#REF!</definedName>
    <definedName name="FATORK" localSheetId="25">#REF!</definedName>
    <definedName name="FATORK" localSheetId="22">#REF!</definedName>
    <definedName name="FATORK" localSheetId="19">#REF!</definedName>
    <definedName name="FATORK" localSheetId="18">#REF!</definedName>
    <definedName name="FATORK">#REF!</definedName>
    <definedName name="FBancaria" localSheetId="17">#REF!</definedName>
    <definedName name="FBancaria" localSheetId="3">#REF!</definedName>
    <definedName name="FBancaria" localSheetId="6">#REF!</definedName>
    <definedName name="FBancaria" localSheetId="16">#REF!</definedName>
    <definedName name="FBancaria" localSheetId="15">#REF!</definedName>
    <definedName name="FBancaria" localSheetId="25">#REF!</definedName>
    <definedName name="FBancaria" localSheetId="22">#REF!</definedName>
    <definedName name="FBancaria" localSheetId="19">#REF!</definedName>
    <definedName name="FBancaria" localSheetId="18">#REF!</definedName>
    <definedName name="FBancaria">#REF!</definedName>
    <definedName name="fchart31" localSheetId="3">#REF!</definedName>
    <definedName name="fchart31" localSheetId="15">#REF!</definedName>
    <definedName name="fchart31" localSheetId="0">#REF!</definedName>
    <definedName name="fchart31">#REF!</definedName>
    <definedName name="fddhght" localSheetId="20">{#N/A,#N/A,FALSE,"Plan1";#N/A,#N/A,FALSE,"Plan2"}</definedName>
    <definedName name="fddhght" localSheetId="8">{#N/A,#N/A,FALSE,"Plan1";#N/A,#N/A,FALSE,"Plan2"}</definedName>
    <definedName name="fddhght" localSheetId="17" hidden="1">{#N/A,#N/A,FALSE,"Plan1";#N/A,#N/A,FALSE,"Plan2"}</definedName>
    <definedName name="fddhght" localSheetId="3">{#N/A,#N/A,FALSE,"Plan1";#N/A,#N/A,FALSE,"Plan2"}</definedName>
    <definedName name="fddhght" localSheetId="11">{#N/A,#N/A,FALSE,"Plan1";#N/A,#N/A,FALSE,"Plan2"}</definedName>
    <definedName name="fddhght" localSheetId="6">{#N/A,#N/A,FALSE,"Plan1";#N/A,#N/A,FALSE,"Plan2"}</definedName>
    <definedName name="fddhght" localSheetId="5">{#N/A,#N/A,FALSE,"Plan1";#N/A,#N/A,FALSE,"Plan2"}</definedName>
    <definedName name="fddhght" localSheetId="16" hidden="1">{#N/A,#N/A,FALSE,"Plan1";#N/A,#N/A,FALSE,"Plan2"}</definedName>
    <definedName name="fddhght" localSheetId="15">{#N/A,#N/A,FALSE,"Plan1";#N/A,#N/A,FALSE,"Plan2"}</definedName>
    <definedName name="fddhght" localSheetId="7">{#N/A,#N/A,FALSE,"Plan1";#N/A,#N/A,FALSE,"Plan2"}</definedName>
    <definedName name="fddhght" localSheetId="24">{#N/A,#N/A,FALSE,"Plan1";#N/A,#N/A,FALSE,"Plan2"}</definedName>
    <definedName name="fddhght" localSheetId="25">{#N/A,#N/A,FALSE,"Plan1";#N/A,#N/A,FALSE,"Plan2"}</definedName>
    <definedName name="fddhght" localSheetId="0">{#N/A,#N/A,FALSE,"Plan1";#N/A,#N/A,FALSE,"Plan2"}</definedName>
    <definedName name="fddhght" localSheetId="23">{#N/A,#N/A,FALSE,"Plan1";#N/A,#N/A,FALSE,"Plan2"}</definedName>
    <definedName name="fddhght" localSheetId="22" hidden="1">{#N/A,#N/A,FALSE,"Plan1";#N/A,#N/A,FALSE,"Plan2"}</definedName>
    <definedName name="fddhght" localSheetId="19">{#N/A,#N/A,FALSE,"Plan1";#N/A,#N/A,FALSE,"Plan2"}</definedName>
    <definedName name="fddhght" localSheetId="18" hidden="1">{#N/A,#N/A,FALSE,"Plan1";#N/A,#N/A,FALSE,"Plan2"}</definedName>
    <definedName name="fddhght">{#N/A,#N/A,FALSE,"Plan1";#N/A,#N/A,FALSE,"Plan2"}</definedName>
    <definedName name="fdfgd" localSheetId="20">{#N/A,#N/A,FALSE,"Plan1";#N/A,#N/A,FALSE,"Plan2"}</definedName>
    <definedName name="fdfgd" localSheetId="8">{#N/A,#N/A,FALSE,"Plan1";#N/A,#N/A,FALSE,"Plan2"}</definedName>
    <definedName name="fdfgd" localSheetId="17" hidden="1">{#N/A,#N/A,FALSE,"Plan1";#N/A,#N/A,FALSE,"Plan2"}</definedName>
    <definedName name="fdfgd" localSheetId="3">{#N/A,#N/A,FALSE,"Plan1";#N/A,#N/A,FALSE,"Plan2"}</definedName>
    <definedName name="fdfgd" localSheetId="11">{#N/A,#N/A,FALSE,"Plan1";#N/A,#N/A,FALSE,"Plan2"}</definedName>
    <definedName name="fdfgd" localSheetId="6">{#N/A,#N/A,FALSE,"Plan1";#N/A,#N/A,FALSE,"Plan2"}</definedName>
    <definedName name="fdfgd" localSheetId="5">{#N/A,#N/A,FALSE,"Plan1";#N/A,#N/A,FALSE,"Plan2"}</definedName>
    <definedName name="fdfgd" localSheetId="16" hidden="1">{#N/A,#N/A,FALSE,"Plan1";#N/A,#N/A,FALSE,"Plan2"}</definedName>
    <definedName name="fdfgd" localSheetId="15">{#N/A,#N/A,FALSE,"Plan1";#N/A,#N/A,FALSE,"Plan2"}</definedName>
    <definedName name="fdfgd" localSheetId="7">{#N/A,#N/A,FALSE,"Plan1";#N/A,#N/A,FALSE,"Plan2"}</definedName>
    <definedName name="fdfgd" localSheetId="24">{#N/A,#N/A,FALSE,"Plan1";#N/A,#N/A,FALSE,"Plan2"}</definedName>
    <definedName name="fdfgd" localSheetId="25">{#N/A,#N/A,FALSE,"Plan1";#N/A,#N/A,FALSE,"Plan2"}</definedName>
    <definedName name="fdfgd" localSheetId="0">{#N/A,#N/A,FALSE,"Plan1";#N/A,#N/A,FALSE,"Plan2"}</definedName>
    <definedName name="fdfgd" localSheetId="23">{#N/A,#N/A,FALSE,"Plan1";#N/A,#N/A,FALSE,"Plan2"}</definedName>
    <definedName name="fdfgd" localSheetId="22" hidden="1">{#N/A,#N/A,FALSE,"Plan1";#N/A,#N/A,FALSE,"Plan2"}</definedName>
    <definedName name="fdfgd" localSheetId="19">{#N/A,#N/A,FALSE,"Plan1";#N/A,#N/A,FALSE,"Plan2"}</definedName>
    <definedName name="fdfgd" localSheetId="18" hidden="1">{#N/A,#N/A,FALSE,"Plan1";#N/A,#N/A,FALSE,"Plan2"}</definedName>
    <definedName name="fdfgd">{#N/A,#N/A,FALSE,"Plan1";#N/A,#N/A,FALSE,"Plan2"}</definedName>
    <definedName name="fdfng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20">{#N/A,#N/A,FALSE,"Plan1";#N/A,#N/A,FALSE,"Plan2"}</definedName>
    <definedName name="fdgaf" localSheetId="8">{#N/A,#N/A,FALSE,"Plan1";#N/A,#N/A,FALSE,"Plan2"}</definedName>
    <definedName name="fdgaf" localSheetId="17" hidden="1">{#N/A,#N/A,FALSE,"Plan1";#N/A,#N/A,FALSE,"Plan2"}</definedName>
    <definedName name="fdgaf" localSheetId="3">{#N/A,#N/A,FALSE,"Plan1";#N/A,#N/A,FALSE,"Plan2"}</definedName>
    <definedName name="fdgaf" localSheetId="11">{#N/A,#N/A,FALSE,"Plan1";#N/A,#N/A,FALSE,"Plan2"}</definedName>
    <definedName name="fdgaf" localSheetId="6">{#N/A,#N/A,FALSE,"Plan1";#N/A,#N/A,FALSE,"Plan2"}</definedName>
    <definedName name="fdgaf" localSheetId="5">{#N/A,#N/A,FALSE,"Plan1";#N/A,#N/A,FALSE,"Plan2"}</definedName>
    <definedName name="fdgaf" localSheetId="16" hidden="1">{#N/A,#N/A,FALSE,"Plan1";#N/A,#N/A,FALSE,"Plan2"}</definedName>
    <definedName name="fdgaf" localSheetId="15">{#N/A,#N/A,FALSE,"Plan1";#N/A,#N/A,FALSE,"Plan2"}</definedName>
    <definedName name="fdgaf" localSheetId="7">{#N/A,#N/A,FALSE,"Plan1";#N/A,#N/A,FALSE,"Plan2"}</definedName>
    <definedName name="fdgaf" localSheetId="24">{#N/A,#N/A,FALSE,"Plan1";#N/A,#N/A,FALSE,"Plan2"}</definedName>
    <definedName name="fdgaf" localSheetId="25">{#N/A,#N/A,FALSE,"Plan1";#N/A,#N/A,FALSE,"Plan2"}</definedName>
    <definedName name="fdgaf" localSheetId="0">{#N/A,#N/A,FALSE,"Plan1";#N/A,#N/A,FALSE,"Plan2"}</definedName>
    <definedName name="fdgaf" localSheetId="23">{#N/A,#N/A,FALSE,"Plan1";#N/A,#N/A,FALSE,"Plan2"}</definedName>
    <definedName name="fdgaf" localSheetId="22" hidden="1">{#N/A,#N/A,FALSE,"Plan1";#N/A,#N/A,FALSE,"Plan2"}</definedName>
    <definedName name="fdgaf" localSheetId="19">{#N/A,#N/A,FALSE,"Plan1";#N/A,#N/A,FALSE,"Plan2"}</definedName>
    <definedName name="fdgaf" localSheetId="18" hidden="1">{#N/A,#N/A,FALSE,"Plan1";#N/A,#N/A,FALSE,"Plan2"}</definedName>
    <definedName name="fdgaf">{#N/A,#N/A,FALSE,"Plan1";#N/A,#N/A,FALSE,"Plan2"}</definedName>
    <definedName name="fdgdf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20">{#N/A,#N/A,FALSE,"Plan1";#N/A,#N/A,FALSE,"Plan2"}</definedName>
    <definedName name="FDGFDJHGZEDR" localSheetId="8">{#N/A,#N/A,FALSE,"Plan1";#N/A,#N/A,FALSE,"Plan2"}</definedName>
    <definedName name="FDGFDJHGZEDR" localSheetId="17" hidden="1">{#N/A,#N/A,FALSE,"Plan1";#N/A,#N/A,FALSE,"Plan2"}</definedName>
    <definedName name="FDGFDJHGZEDR" localSheetId="3">{#N/A,#N/A,FALSE,"Plan1";#N/A,#N/A,FALSE,"Plan2"}</definedName>
    <definedName name="FDGFDJHGZEDR" localSheetId="11">{#N/A,#N/A,FALSE,"Plan1";#N/A,#N/A,FALSE,"Plan2"}</definedName>
    <definedName name="FDGFDJHGZEDR" localSheetId="6">{#N/A,#N/A,FALSE,"Plan1";#N/A,#N/A,FALSE,"Plan2"}</definedName>
    <definedName name="FDGFDJHGZEDR" localSheetId="5">{#N/A,#N/A,FALSE,"Plan1";#N/A,#N/A,FALSE,"Plan2"}</definedName>
    <definedName name="FDGFDJHGZEDR" localSheetId="16" hidden="1">{#N/A,#N/A,FALSE,"Plan1";#N/A,#N/A,FALSE,"Plan2"}</definedName>
    <definedName name="FDGFDJHGZEDR" localSheetId="15">{#N/A,#N/A,FALSE,"Plan1";#N/A,#N/A,FALSE,"Plan2"}</definedName>
    <definedName name="FDGFDJHGZEDR" localSheetId="7">{#N/A,#N/A,FALSE,"Plan1";#N/A,#N/A,FALSE,"Plan2"}</definedName>
    <definedName name="FDGFDJHGZEDR" localSheetId="24">{#N/A,#N/A,FALSE,"Plan1";#N/A,#N/A,FALSE,"Plan2"}</definedName>
    <definedName name="FDGFDJHGZEDR" localSheetId="25">{#N/A,#N/A,FALSE,"Plan1";#N/A,#N/A,FALSE,"Plan2"}</definedName>
    <definedName name="FDGFDJHGZEDR" localSheetId="0">{#N/A,#N/A,FALSE,"Plan1";#N/A,#N/A,FALSE,"Plan2"}</definedName>
    <definedName name="FDGFDJHGZEDR" localSheetId="23">{#N/A,#N/A,FALSE,"Plan1";#N/A,#N/A,FALSE,"Plan2"}</definedName>
    <definedName name="FDGFDJHGZEDR" localSheetId="22" hidden="1">{#N/A,#N/A,FALSE,"Plan1";#N/A,#N/A,FALSE,"Plan2"}</definedName>
    <definedName name="FDGFDJHGZEDR" localSheetId="19">{#N/A,#N/A,FALSE,"Plan1";#N/A,#N/A,FALSE,"Plan2"}</definedName>
    <definedName name="FDGFDJHGZEDR" localSheetId="18" hidden="1">{#N/A,#N/A,FALSE,"Plan1";#N/A,#N/A,FALSE,"Plan2"}</definedName>
    <definedName name="FDGFDJHGZEDR">{#N/A,#N/A,FALSE,"Plan1";#N/A,#N/A,FALSE,"Plan2"}</definedName>
    <definedName name="fdgfyhygfuj" localSheetId="20">{#N/A,#N/A,FALSE,"Plan1";#N/A,#N/A,FALSE,"Plan2"}</definedName>
    <definedName name="fdgfyhygfuj" localSheetId="8">{#N/A,#N/A,FALSE,"Plan1";#N/A,#N/A,FALSE,"Plan2"}</definedName>
    <definedName name="fdgfyhygfuj" localSheetId="17" hidden="1">{#N/A,#N/A,FALSE,"Plan1";#N/A,#N/A,FALSE,"Plan2"}</definedName>
    <definedName name="fdgfyhygfuj" localSheetId="3">{#N/A,#N/A,FALSE,"Plan1";#N/A,#N/A,FALSE,"Plan2"}</definedName>
    <definedName name="fdgfyhygfuj" localSheetId="11">{#N/A,#N/A,FALSE,"Plan1";#N/A,#N/A,FALSE,"Plan2"}</definedName>
    <definedName name="fdgfyhygfuj" localSheetId="6">{#N/A,#N/A,FALSE,"Plan1";#N/A,#N/A,FALSE,"Plan2"}</definedName>
    <definedName name="fdgfyhygfuj" localSheetId="5">{#N/A,#N/A,FALSE,"Plan1";#N/A,#N/A,FALSE,"Plan2"}</definedName>
    <definedName name="fdgfyhygfuj" localSheetId="16" hidden="1">{#N/A,#N/A,FALSE,"Plan1";#N/A,#N/A,FALSE,"Plan2"}</definedName>
    <definedName name="fdgfyhygfuj" localSheetId="15">{#N/A,#N/A,FALSE,"Plan1";#N/A,#N/A,FALSE,"Plan2"}</definedName>
    <definedName name="fdgfyhygfuj" localSheetId="7">{#N/A,#N/A,FALSE,"Plan1";#N/A,#N/A,FALSE,"Plan2"}</definedName>
    <definedName name="fdgfyhygfuj" localSheetId="24">{#N/A,#N/A,FALSE,"Plan1";#N/A,#N/A,FALSE,"Plan2"}</definedName>
    <definedName name="fdgfyhygfuj" localSheetId="25">{#N/A,#N/A,FALSE,"Plan1";#N/A,#N/A,FALSE,"Plan2"}</definedName>
    <definedName name="fdgfyhygfuj" localSheetId="0">{#N/A,#N/A,FALSE,"Plan1";#N/A,#N/A,FALSE,"Plan2"}</definedName>
    <definedName name="fdgfyhygfuj" localSheetId="23">{#N/A,#N/A,FALSE,"Plan1";#N/A,#N/A,FALSE,"Plan2"}</definedName>
    <definedName name="fdgfyhygfuj" localSheetId="22" hidden="1">{#N/A,#N/A,FALSE,"Plan1";#N/A,#N/A,FALSE,"Plan2"}</definedName>
    <definedName name="fdgfyhygfuj" localSheetId="19">{#N/A,#N/A,FALSE,"Plan1";#N/A,#N/A,FALSE,"Plan2"}</definedName>
    <definedName name="fdgfyhygfuj" localSheetId="18" hidden="1">{#N/A,#N/A,FALSE,"Plan1";#N/A,#N/A,FALSE,"Plan2"}</definedName>
    <definedName name="fdgfyhygfuj">{#N/A,#N/A,FALSE,"Plan1";#N/A,#N/A,FALSE,"Plan2"}</definedName>
    <definedName name="fdhgfdf" localSheetId="20">{#N/A,#N/A,FALSE,"Plan1";#N/A,#N/A,FALSE,"Plan2"}</definedName>
    <definedName name="fdhgfdf" localSheetId="8">{#N/A,#N/A,FALSE,"Plan1";#N/A,#N/A,FALSE,"Plan2"}</definedName>
    <definedName name="fdhgfdf" localSheetId="17" hidden="1">{#N/A,#N/A,FALSE,"Plan1";#N/A,#N/A,FALSE,"Plan2"}</definedName>
    <definedName name="fdhgfdf" localSheetId="3">{#N/A,#N/A,FALSE,"Plan1";#N/A,#N/A,FALSE,"Plan2"}</definedName>
    <definedName name="fdhgfdf" localSheetId="11">{#N/A,#N/A,FALSE,"Plan1";#N/A,#N/A,FALSE,"Plan2"}</definedName>
    <definedName name="fdhgfdf" localSheetId="6">{#N/A,#N/A,FALSE,"Plan1";#N/A,#N/A,FALSE,"Plan2"}</definedName>
    <definedName name="fdhgfdf" localSheetId="5">{#N/A,#N/A,FALSE,"Plan1";#N/A,#N/A,FALSE,"Plan2"}</definedName>
    <definedName name="fdhgfdf" localSheetId="16" hidden="1">{#N/A,#N/A,FALSE,"Plan1";#N/A,#N/A,FALSE,"Plan2"}</definedName>
    <definedName name="fdhgfdf" localSheetId="15">{#N/A,#N/A,FALSE,"Plan1";#N/A,#N/A,FALSE,"Plan2"}</definedName>
    <definedName name="fdhgfdf" localSheetId="7">{#N/A,#N/A,FALSE,"Plan1";#N/A,#N/A,FALSE,"Plan2"}</definedName>
    <definedName name="fdhgfdf" localSheetId="24">{#N/A,#N/A,FALSE,"Plan1";#N/A,#N/A,FALSE,"Plan2"}</definedName>
    <definedName name="fdhgfdf" localSheetId="25">{#N/A,#N/A,FALSE,"Plan1";#N/A,#N/A,FALSE,"Plan2"}</definedName>
    <definedName name="fdhgfdf" localSheetId="0">{#N/A,#N/A,FALSE,"Plan1";#N/A,#N/A,FALSE,"Plan2"}</definedName>
    <definedName name="fdhgfdf" localSheetId="23">{#N/A,#N/A,FALSE,"Plan1";#N/A,#N/A,FALSE,"Plan2"}</definedName>
    <definedName name="fdhgfdf" localSheetId="22" hidden="1">{#N/A,#N/A,FALSE,"Plan1";#N/A,#N/A,FALSE,"Plan2"}</definedName>
    <definedName name="fdhgfdf" localSheetId="19">{#N/A,#N/A,FALSE,"Plan1";#N/A,#N/A,FALSE,"Plan2"}</definedName>
    <definedName name="fdhgfdf" localSheetId="18" hidden="1">{#N/A,#N/A,FALSE,"Plan1";#N/A,#N/A,FALSE,"Plan2"}</definedName>
    <definedName name="fdhgfdf">{#N/A,#N/A,FALSE,"Plan1";#N/A,#N/A,FALSE,"Plan2"}</definedName>
    <definedName name="fdjfgdfjg" localSheetId="20">{#N/A,#N/A,FALSE,"Plan1";#N/A,#N/A,FALSE,"Plan2"}</definedName>
    <definedName name="fdjfgdfjg" localSheetId="8">{#N/A,#N/A,FALSE,"Plan1";#N/A,#N/A,FALSE,"Plan2"}</definedName>
    <definedName name="fdjfgdfjg" localSheetId="17" hidden="1">{#N/A,#N/A,FALSE,"Plan1";#N/A,#N/A,FALSE,"Plan2"}</definedName>
    <definedName name="fdjfgdfjg" localSheetId="3">{#N/A,#N/A,FALSE,"Plan1";#N/A,#N/A,FALSE,"Plan2"}</definedName>
    <definedName name="fdjfgdfjg" localSheetId="11">{#N/A,#N/A,FALSE,"Plan1";#N/A,#N/A,FALSE,"Plan2"}</definedName>
    <definedName name="fdjfgdfjg" localSheetId="6">{#N/A,#N/A,FALSE,"Plan1";#N/A,#N/A,FALSE,"Plan2"}</definedName>
    <definedName name="fdjfgdfjg" localSheetId="5">{#N/A,#N/A,FALSE,"Plan1";#N/A,#N/A,FALSE,"Plan2"}</definedName>
    <definedName name="fdjfgdfjg" localSheetId="16" hidden="1">{#N/A,#N/A,FALSE,"Plan1";#N/A,#N/A,FALSE,"Plan2"}</definedName>
    <definedName name="fdjfgdfjg" localSheetId="15">{#N/A,#N/A,FALSE,"Plan1";#N/A,#N/A,FALSE,"Plan2"}</definedName>
    <definedName name="fdjfgdfjg" localSheetId="7">{#N/A,#N/A,FALSE,"Plan1";#N/A,#N/A,FALSE,"Plan2"}</definedName>
    <definedName name="fdjfgdfjg" localSheetId="24">{#N/A,#N/A,FALSE,"Plan1";#N/A,#N/A,FALSE,"Plan2"}</definedName>
    <definedName name="fdjfgdfjg" localSheetId="25">{#N/A,#N/A,FALSE,"Plan1";#N/A,#N/A,FALSE,"Plan2"}</definedName>
    <definedName name="fdjfgdfjg" localSheetId="0">{#N/A,#N/A,FALSE,"Plan1";#N/A,#N/A,FALSE,"Plan2"}</definedName>
    <definedName name="fdjfgdfjg" localSheetId="23">{#N/A,#N/A,FALSE,"Plan1";#N/A,#N/A,FALSE,"Plan2"}</definedName>
    <definedName name="fdjfgdfjg" localSheetId="22" hidden="1">{#N/A,#N/A,FALSE,"Plan1";#N/A,#N/A,FALSE,"Plan2"}</definedName>
    <definedName name="fdjfgdfjg" localSheetId="19">{#N/A,#N/A,FALSE,"Plan1";#N/A,#N/A,FALSE,"Plan2"}</definedName>
    <definedName name="fdjfgdfjg" localSheetId="18" hidden="1">{#N/A,#N/A,FALSE,"Plan1";#N/A,#N/A,FALSE,"Plan2"}</definedName>
    <definedName name="fdjfgdfjg">{#N/A,#N/A,FALSE,"Plan1";#N/A,#N/A,FALSE,"Plan2"}</definedName>
    <definedName name="fdjghkshtygt" localSheetId="20">{#N/A,#N/A,FALSE,"Plan1";#N/A,#N/A,FALSE,"Plan2"}</definedName>
    <definedName name="fdjghkshtygt" localSheetId="8">{#N/A,#N/A,FALSE,"Plan1";#N/A,#N/A,FALSE,"Plan2"}</definedName>
    <definedName name="fdjghkshtygt" localSheetId="17" hidden="1">{#N/A,#N/A,FALSE,"Plan1";#N/A,#N/A,FALSE,"Plan2"}</definedName>
    <definedName name="fdjghkshtygt" localSheetId="3">{#N/A,#N/A,FALSE,"Plan1";#N/A,#N/A,FALSE,"Plan2"}</definedName>
    <definedName name="fdjghkshtygt" localSheetId="11">{#N/A,#N/A,FALSE,"Plan1";#N/A,#N/A,FALSE,"Plan2"}</definedName>
    <definedName name="fdjghkshtygt" localSheetId="6">{#N/A,#N/A,FALSE,"Plan1";#N/A,#N/A,FALSE,"Plan2"}</definedName>
    <definedName name="fdjghkshtygt" localSheetId="5">{#N/A,#N/A,FALSE,"Plan1";#N/A,#N/A,FALSE,"Plan2"}</definedName>
    <definedName name="fdjghkshtygt" localSheetId="16" hidden="1">{#N/A,#N/A,FALSE,"Plan1";#N/A,#N/A,FALSE,"Plan2"}</definedName>
    <definedName name="fdjghkshtygt" localSheetId="15">{#N/A,#N/A,FALSE,"Plan1";#N/A,#N/A,FALSE,"Plan2"}</definedName>
    <definedName name="fdjghkshtygt" localSheetId="7">{#N/A,#N/A,FALSE,"Plan1";#N/A,#N/A,FALSE,"Plan2"}</definedName>
    <definedName name="fdjghkshtygt" localSheetId="24">{#N/A,#N/A,FALSE,"Plan1";#N/A,#N/A,FALSE,"Plan2"}</definedName>
    <definedName name="fdjghkshtygt" localSheetId="25">{#N/A,#N/A,FALSE,"Plan1";#N/A,#N/A,FALSE,"Plan2"}</definedName>
    <definedName name="fdjghkshtygt" localSheetId="0">{#N/A,#N/A,FALSE,"Plan1";#N/A,#N/A,FALSE,"Plan2"}</definedName>
    <definedName name="fdjghkshtygt" localSheetId="23">{#N/A,#N/A,FALSE,"Plan1";#N/A,#N/A,FALSE,"Plan2"}</definedName>
    <definedName name="fdjghkshtygt" localSheetId="22" hidden="1">{#N/A,#N/A,FALSE,"Plan1";#N/A,#N/A,FALSE,"Plan2"}</definedName>
    <definedName name="fdjghkshtygt" localSheetId="19">{#N/A,#N/A,FALSE,"Plan1";#N/A,#N/A,FALSE,"Plan2"}</definedName>
    <definedName name="fdjghkshtygt" localSheetId="18" hidden="1">{#N/A,#N/A,FALSE,"Plan1";#N/A,#N/A,FALSE,"Plan2"}</definedName>
    <definedName name="fdjghkshtygt">{#N/A,#N/A,FALSE,"Plan1";#N/A,#N/A,FALSE,"Plan2"}</definedName>
    <definedName name="fdnhgf" localSheetId="20">{"'Estimativa de Lançamento-JAN'!$A$1:$AI$85"}</definedName>
    <definedName name="fdnhgf" localSheetId="8">{"'Estimativa de Lançamento-JAN'!$A$1:$AI$85"}</definedName>
    <definedName name="fdnhgf" localSheetId="17" hidden="1">{"'Estimativa de Lançamento-JAN'!$A$1:$AI$85"}</definedName>
    <definedName name="fdnhgf" localSheetId="3">{"'Estimativa de Lançamento-JAN'!$A$1:$AI$85"}</definedName>
    <definedName name="fdnhgf" localSheetId="11">{"'Estimativa de Lançamento-JAN'!$A$1:$AI$85"}</definedName>
    <definedName name="fdnhgf" localSheetId="6">{"'Estimativa de Lançamento-JAN'!$A$1:$AI$85"}</definedName>
    <definedName name="fdnhgf" localSheetId="5">{"'Estimativa de Lançamento-JAN'!$A$1:$AI$85"}</definedName>
    <definedName name="fdnhgf" localSheetId="16" hidden="1">{"'Estimativa de Lançamento-JAN'!$A$1:$AI$85"}</definedName>
    <definedName name="fdnhgf" localSheetId="15">{"'Estimativa de Lançamento-JAN'!$A$1:$AI$85"}</definedName>
    <definedName name="fdnhgf" localSheetId="7">{"'Estimativa de Lançamento-JAN'!$A$1:$AI$85"}</definedName>
    <definedName name="fdnhgf" localSheetId="24">{"'Estimativa de Lançamento-JAN'!$A$1:$AI$85"}</definedName>
    <definedName name="fdnhgf" localSheetId="25">{"'Estimativa de Lançamento-JAN'!$A$1:$AI$85"}</definedName>
    <definedName name="fdnhgf" localSheetId="0">{"'Estimativa de Lançamento-JAN'!$A$1:$AI$85"}</definedName>
    <definedName name="fdnhgf" localSheetId="23">{"'Estimativa de Lançamento-JAN'!$A$1:$AI$85"}</definedName>
    <definedName name="fdnhgf" localSheetId="22" hidden="1">{"'Estimativa de Lançamento-JAN'!$A$1:$AI$85"}</definedName>
    <definedName name="fdnhgf" localSheetId="19">{"'Estimativa de Lançamento-JAN'!$A$1:$AI$85"}</definedName>
    <definedName name="fdnhgf" localSheetId="18" hidden="1">{"'Estimativa de Lançamento-JAN'!$A$1:$AI$85"}</definedName>
    <definedName name="fdnhgf">{"'Estimativa de Lançamento-JAN'!$A$1:$AI$85"}</definedName>
    <definedName name="fdsf" localSheetId="20">{#N/A,#N/A,FALSE,"Plan1";#N/A,#N/A,FALSE,"Plan2"}</definedName>
    <definedName name="fdsf" localSheetId="8">{#N/A,#N/A,FALSE,"Plan1";#N/A,#N/A,FALSE,"Plan2"}</definedName>
    <definedName name="fdsf" localSheetId="17" hidden="1">{#N/A,#N/A,FALSE,"Plan1";#N/A,#N/A,FALSE,"Plan2"}</definedName>
    <definedName name="fdsf" localSheetId="3">{#N/A,#N/A,FALSE,"Plan1";#N/A,#N/A,FALSE,"Plan2"}</definedName>
    <definedName name="fdsf" localSheetId="11">{#N/A,#N/A,FALSE,"Plan1";#N/A,#N/A,FALSE,"Plan2"}</definedName>
    <definedName name="fdsf" localSheetId="6">{#N/A,#N/A,FALSE,"Plan1";#N/A,#N/A,FALSE,"Plan2"}</definedName>
    <definedName name="fdsf" localSheetId="5">{#N/A,#N/A,FALSE,"Plan1";#N/A,#N/A,FALSE,"Plan2"}</definedName>
    <definedName name="fdsf" localSheetId="16" hidden="1">{#N/A,#N/A,FALSE,"Plan1";#N/A,#N/A,FALSE,"Plan2"}</definedName>
    <definedName name="fdsf" localSheetId="15">{#N/A,#N/A,FALSE,"Plan1";#N/A,#N/A,FALSE,"Plan2"}</definedName>
    <definedName name="fdsf" localSheetId="7">{#N/A,#N/A,FALSE,"Plan1";#N/A,#N/A,FALSE,"Plan2"}</definedName>
    <definedName name="fdsf" localSheetId="24">{#N/A,#N/A,FALSE,"Plan1";#N/A,#N/A,FALSE,"Plan2"}</definedName>
    <definedName name="fdsf" localSheetId="25">{#N/A,#N/A,FALSE,"Plan1";#N/A,#N/A,FALSE,"Plan2"}</definedName>
    <definedName name="fdsf" localSheetId="0">{#N/A,#N/A,FALSE,"Plan1";#N/A,#N/A,FALSE,"Plan2"}</definedName>
    <definedName name="fdsf" localSheetId="23">{#N/A,#N/A,FALSE,"Plan1";#N/A,#N/A,FALSE,"Plan2"}</definedName>
    <definedName name="fdsf" localSheetId="22" hidden="1">{#N/A,#N/A,FALSE,"Plan1";#N/A,#N/A,FALSE,"Plan2"}</definedName>
    <definedName name="fdsf" localSheetId="19">{#N/A,#N/A,FALSE,"Plan1";#N/A,#N/A,FALSE,"Plan2"}</definedName>
    <definedName name="fdsf" localSheetId="18" hidden="1">{#N/A,#N/A,FALSE,"Plan1";#N/A,#N/A,FALSE,"Plan2"}</definedName>
    <definedName name="fdsf">{#N/A,#N/A,FALSE,"Plan1";#N/A,#N/A,FALSE,"Plan2"}</definedName>
    <definedName name="FE" localSheetId="17">#REF!</definedName>
    <definedName name="FE" localSheetId="3">#REF!</definedName>
    <definedName name="FE" localSheetId="6">#REF!</definedName>
    <definedName name="FE" localSheetId="16">#REF!</definedName>
    <definedName name="FE" localSheetId="15">#REF!</definedName>
    <definedName name="FE" localSheetId="25">#REF!</definedName>
    <definedName name="FE" localSheetId="22">#REF!</definedName>
    <definedName name="FE" localSheetId="19">#REF!</definedName>
    <definedName name="FE" localSheetId="18">#REF!</definedName>
    <definedName name="FE">#REF!</definedName>
    <definedName name="fefefefe" localSheetId="17">#REF!</definedName>
    <definedName name="fefefefe" localSheetId="3">#REF!</definedName>
    <definedName name="fefefefe" localSheetId="6">#REF!</definedName>
    <definedName name="fefefefe" localSheetId="16">#REF!</definedName>
    <definedName name="fefefefe" localSheetId="15">#REF!</definedName>
    <definedName name="fefefefe" localSheetId="25">#REF!</definedName>
    <definedName name="fefefefe" localSheetId="22">#REF!</definedName>
    <definedName name="fefefefe" localSheetId="19">#REF!</definedName>
    <definedName name="fefefefe" localSheetId="18">#REF!</definedName>
    <definedName name="fefefefe">#REF!</definedName>
    <definedName name="FER" localSheetId="17" hidden="1">#REF!</definedName>
    <definedName name="FER" localSheetId="3">#REF!</definedName>
    <definedName name="FER" localSheetId="16" hidden="1">#REF!</definedName>
    <definedName name="FER" localSheetId="15">#REF!</definedName>
    <definedName name="FER" localSheetId="25">#REF!</definedName>
    <definedName name="FER" localSheetId="0">#REF!</definedName>
    <definedName name="FER" localSheetId="22" hidden="1">#REF!</definedName>
    <definedName name="FER" localSheetId="19">#REF!</definedName>
    <definedName name="FER" localSheetId="18" hidden="1">#REF!</definedName>
    <definedName name="FER">#REF!</definedName>
    <definedName name="fev17RJ" localSheetId="3">#REF!</definedName>
    <definedName name="fev17RJ" localSheetId="6">#REF!</definedName>
    <definedName name="fev17RJ" localSheetId="15">#REF!</definedName>
    <definedName name="fev17RJ" localSheetId="25">#REF!</definedName>
    <definedName name="fev17RJ">#REF!</definedName>
    <definedName name="FEVEREIRO2001" localSheetId="3">#REF!</definedName>
    <definedName name="FEVEREIRO2001" localSheetId="6">#REF!</definedName>
    <definedName name="FEVEREIRO2001" localSheetId="15">#REF!</definedName>
    <definedName name="FEVEREIRO2001" localSheetId="25">#REF!</definedName>
    <definedName name="FEVEREIRO2001">#REF!</definedName>
    <definedName name="ff" localSheetId="3">#REF!</definedName>
    <definedName name="ff" localSheetId="6">#REF!</definedName>
    <definedName name="ff" localSheetId="15">#REF!</definedName>
    <definedName name="ff" localSheetId="25">#REF!</definedName>
    <definedName name="ff">#REF!</definedName>
    <definedName name="fffefes" localSheetId="3">#REF!</definedName>
    <definedName name="fffefes" localSheetId="6">#REF!</definedName>
    <definedName name="fffefes" localSheetId="15">#REF!</definedName>
    <definedName name="fffefes" localSheetId="25">#REF!</definedName>
    <definedName name="fffefes">#REF!</definedName>
    <definedName name="fffff" localSheetId="20">{#N/A,#N/A,FALSE,"Plan1";#N/A,#N/A,FALSE,"Plan2"}</definedName>
    <definedName name="fffff" localSheetId="8">{#N/A,#N/A,FALSE,"Plan1";#N/A,#N/A,FALSE,"Plan2"}</definedName>
    <definedName name="fffff" localSheetId="17" hidden="1">{#N/A,#N/A,FALSE,"Plan1";#N/A,#N/A,FALSE,"Plan2"}</definedName>
    <definedName name="fffff" localSheetId="3">{#N/A,#N/A,FALSE,"Plan1";#N/A,#N/A,FALSE,"Plan2"}</definedName>
    <definedName name="fffff" localSheetId="11">{#N/A,#N/A,FALSE,"Plan1";#N/A,#N/A,FALSE,"Plan2"}</definedName>
    <definedName name="fffff" localSheetId="6">{#N/A,#N/A,FALSE,"Plan1";#N/A,#N/A,FALSE,"Plan2"}</definedName>
    <definedName name="fffff" localSheetId="5">{#N/A,#N/A,FALSE,"Plan1";#N/A,#N/A,FALSE,"Plan2"}</definedName>
    <definedName name="fffff" localSheetId="16" hidden="1">{#N/A,#N/A,FALSE,"Plan1";#N/A,#N/A,FALSE,"Plan2"}</definedName>
    <definedName name="fffff" localSheetId="15">{#N/A,#N/A,FALSE,"Plan1";#N/A,#N/A,FALSE,"Plan2"}</definedName>
    <definedName name="fffff" localSheetId="7">{#N/A,#N/A,FALSE,"Plan1";#N/A,#N/A,FALSE,"Plan2"}</definedName>
    <definedName name="fffff" localSheetId="24">{#N/A,#N/A,FALSE,"Plan1";#N/A,#N/A,FALSE,"Plan2"}</definedName>
    <definedName name="fffff" localSheetId="25">{#N/A,#N/A,FALSE,"Plan1";#N/A,#N/A,FALSE,"Plan2"}</definedName>
    <definedName name="fffff" localSheetId="0">{#N/A,#N/A,FALSE,"Plan1";#N/A,#N/A,FALSE,"Plan2"}</definedName>
    <definedName name="fffff" localSheetId="23">{#N/A,#N/A,FALSE,"Plan1";#N/A,#N/A,FALSE,"Plan2"}</definedName>
    <definedName name="fffff" localSheetId="22" hidden="1">{#N/A,#N/A,FALSE,"Plan1";#N/A,#N/A,FALSE,"Plan2"}</definedName>
    <definedName name="fffff" localSheetId="19">{#N/A,#N/A,FALSE,"Plan1";#N/A,#N/A,FALSE,"Plan2"}</definedName>
    <definedName name="fffff" localSheetId="18" hidden="1">{#N/A,#N/A,FALSE,"Plan1";#N/A,#N/A,FALSE,"Plan2"}</definedName>
    <definedName name="fffff">{#N/A,#N/A,FALSE,"Plan1";#N/A,#N/A,FALSE,"Plan2"}</definedName>
    <definedName name="FFFFFFF" localSheetId="17">#REF!</definedName>
    <definedName name="FFFFFFF" localSheetId="3">#REF!</definedName>
    <definedName name="FFFFFFF" localSheetId="1">#REF!</definedName>
    <definedName name="FFFFFFF" localSheetId="6">#REF!</definedName>
    <definedName name="FFFFFFF" localSheetId="16">#REF!</definedName>
    <definedName name="FFFFFFF" localSheetId="15">#REF!</definedName>
    <definedName name="FFFFFFF" localSheetId="25">#REF!</definedName>
    <definedName name="FFFFFFF" localSheetId="0">#REF!</definedName>
    <definedName name="FFFFFFF" localSheetId="22">#REF!</definedName>
    <definedName name="FFFFFFF" localSheetId="19">#REF!</definedName>
    <definedName name="FFFFFFF" localSheetId="14">#REF!</definedName>
    <definedName name="FFFFFFF" localSheetId="18">#REF!</definedName>
    <definedName name="FFFFFFF">#REF!</definedName>
    <definedName name="FFTY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20">{#N/A,#N/A,FALSE,"Plan1";#N/A,#N/A,FALSE,"Plan2"}</definedName>
    <definedName name="fg" localSheetId="8">{#N/A,#N/A,FALSE,"Plan1";#N/A,#N/A,FALSE,"Plan2"}</definedName>
    <definedName name="fg" localSheetId="17" hidden="1">{#N/A,#N/A,FALSE,"Plan1";#N/A,#N/A,FALSE,"Plan2"}</definedName>
    <definedName name="fg" localSheetId="3">{#N/A,#N/A,FALSE,"Plan1";#N/A,#N/A,FALSE,"Plan2"}</definedName>
    <definedName name="fg" localSheetId="11">{#N/A,#N/A,FALSE,"Plan1";#N/A,#N/A,FALSE,"Plan2"}</definedName>
    <definedName name="fg" localSheetId="6">{#N/A,#N/A,FALSE,"Plan1";#N/A,#N/A,FALSE,"Plan2"}</definedName>
    <definedName name="fg" localSheetId="5">{#N/A,#N/A,FALSE,"Plan1";#N/A,#N/A,FALSE,"Plan2"}</definedName>
    <definedName name="fg" localSheetId="16" hidden="1">{#N/A,#N/A,FALSE,"Plan1";#N/A,#N/A,FALSE,"Plan2"}</definedName>
    <definedName name="fg" localSheetId="15">{#N/A,#N/A,FALSE,"Plan1";#N/A,#N/A,FALSE,"Plan2"}</definedName>
    <definedName name="fg" localSheetId="7">{#N/A,#N/A,FALSE,"Plan1";#N/A,#N/A,FALSE,"Plan2"}</definedName>
    <definedName name="fg" localSheetId="24">{#N/A,#N/A,FALSE,"Plan1";#N/A,#N/A,FALSE,"Plan2"}</definedName>
    <definedName name="fg" localSheetId="25">{#N/A,#N/A,FALSE,"Plan1";#N/A,#N/A,FALSE,"Plan2"}</definedName>
    <definedName name="fg" localSheetId="0">{#N/A,#N/A,FALSE,"Plan1";#N/A,#N/A,FALSE,"Plan2"}</definedName>
    <definedName name="fg" localSheetId="23">{#N/A,#N/A,FALSE,"Plan1";#N/A,#N/A,FALSE,"Plan2"}</definedName>
    <definedName name="fg" localSheetId="22" hidden="1">{#N/A,#N/A,FALSE,"Plan1";#N/A,#N/A,FALSE,"Plan2"}</definedName>
    <definedName name="fg" localSheetId="19">{#N/A,#N/A,FALSE,"Plan1";#N/A,#N/A,FALSE,"Plan2"}</definedName>
    <definedName name="fg" localSheetId="18" hidden="1">{#N/A,#N/A,FALSE,"Plan1";#N/A,#N/A,FALSE,"Plan2"}</definedName>
    <definedName name="fg">{#N/A,#N/A,FALSE,"Plan1";#N/A,#N/A,FALSE,"Plan2"}</definedName>
    <definedName name="fgg" localSheetId="20">{"'장비'!$A$3:$M$12"}</definedName>
    <definedName name="fgg" localSheetId="8">{"'장비'!$A$3:$M$12"}</definedName>
    <definedName name="fgg" localSheetId="17" hidden="1">{"'장비'!$A$3:$M$12"}</definedName>
    <definedName name="fgg" localSheetId="3">{"'장비'!$A$3:$M$12"}</definedName>
    <definedName name="fgg" localSheetId="11">{"'장비'!$A$3:$M$12"}</definedName>
    <definedName name="fgg" localSheetId="6">{"'장비'!$A$3:$M$12"}</definedName>
    <definedName name="fgg" localSheetId="5">{"'장비'!$A$3:$M$12"}</definedName>
    <definedName name="fgg" localSheetId="16" hidden="1">{"'장비'!$A$3:$M$12"}</definedName>
    <definedName name="fgg" localSheetId="15">{"'장비'!$A$3:$M$12"}</definedName>
    <definedName name="fgg" localSheetId="7">{"'장비'!$A$3:$M$12"}</definedName>
    <definedName name="fgg" localSheetId="24">{"'장비'!$A$3:$M$12"}</definedName>
    <definedName name="fgg" localSheetId="25">{"'장비'!$A$3:$M$12"}</definedName>
    <definedName name="fgg" localSheetId="0">{"'장비'!$A$3:$M$12"}</definedName>
    <definedName name="fgg" localSheetId="23">{"'장비'!$A$3:$M$12"}</definedName>
    <definedName name="fgg" localSheetId="22" hidden="1">{"'장비'!$A$3:$M$12"}</definedName>
    <definedName name="fgg" localSheetId="19">{"'장비'!$A$3:$M$12"}</definedName>
    <definedName name="fgg" localSheetId="18" hidden="1">{"'장비'!$A$3:$M$12"}</definedName>
    <definedName name="fgg">{"'장비'!$A$3:$M$12"}</definedName>
    <definedName name="fghfh" localSheetId="20">{"'Estimativa de Lançamento-JAN'!$A$1:$AI$85"}</definedName>
    <definedName name="fghfh" localSheetId="8">{"'Estimativa de Lançamento-JAN'!$A$1:$AI$85"}</definedName>
    <definedName name="fghfh" localSheetId="17" hidden="1">{"'Estimativa de Lançamento-JAN'!$A$1:$AI$85"}</definedName>
    <definedName name="fghfh" localSheetId="3">{"'Estimativa de Lançamento-JAN'!$A$1:$AI$85"}</definedName>
    <definedName name="fghfh" localSheetId="11">{"'Estimativa de Lançamento-JAN'!$A$1:$AI$85"}</definedName>
    <definedName name="fghfh" localSheetId="6">{"'Estimativa de Lançamento-JAN'!$A$1:$AI$85"}</definedName>
    <definedName name="fghfh" localSheetId="5">{"'Estimativa de Lançamento-JAN'!$A$1:$AI$85"}</definedName>
    <definedName name="fghfh" localSheetId="16" hidden="1">{"'Estimativa de Lançamento-JAN'!$A$1:$AI$85"}</definedName>
    <definedName name="fghfh" localSheetId="15">{"'Estimativa de Lançamento-JAN'!$A$1:$AI$85"}</definedName>
    <definedName name="fghfh" localSheetId="7">{"'Estimativa de Lançamento-JAN'!$A$1:$AI$85"}</definedName>
    <definedName name="fghfh" localSheetId="24">{"'Estimativa de Lançamento-JAN'!$A$1:$AI$85"}</definedName>
    <definedName name="fghfh" localSheetId="25">{"'Estimativa de Lançamento-JAN'!$A$1:$AI$85"}</definedName>
    <definedName name="fghfh" localSheetId="0">{"'Estimativa de Lançamento-JAN'!$A$1:$AI$85"}</definedName>
    <definedName name="fghfh" localSheetId="23">{"'Estimativa de Lançamento-JAN'!$A$1:$AI$85"}</definedName>
    <definedName name="fghfh" localSheetId="22" hidden="1">{"'Estimativa de Lançamento-JAN'!$A$1:$AI$85"}</definedName>
    <definedName name="fghfh" localSheetId="19">{"'Estimativa de Lançamento-JAN'!$A$1:$AI$85"}</definedName>
    <definedName name="fghfh" localSheetId="18" hidden="1">{"'Estimativa de Lançamento-JAN'!$A$1:$AI$85"}</definedName>
    <definedName name="fghfh">{"'Estimativa de Lançamento-JAN'!$A$1:$AI$85"}</definedName>
    <definedName name="fghgfh" localSheetId="20">{#N/A,#N/A,FALSE,"Plan1";#N/A,#N/A,FALSE,"Plan2"}</definedName>
    <definedName name="fghgfh" localSheetId="8">{#N/A,#N/A,FALSE,"Plan1";#N/A,#N/A,FALSE,"Plan2"}</definedName>
    <definedName name="fghgfh" localSheetId="17" hidden="1">{#N/A,#N/A,FALSE,"Plan1";#N/A,#N/A,FALSE,"Plan2"}</definedName>
    <definedName name="fghgfh" localSheetId="3">{#N/A,#N/A,FALSE,"Plan1";#N/A,#N/A,FALSE,"Plan2"}</definedName>
    <definedName name="fghgfh" localSheetId="11">{#N/A,#N/A,FALSE,"Plan1";#N/A,#N/A,FALSE,"Plan2"}</definedName>
    <definedName name="fghgfh" localSheetId="6">{#N/A,#N/A,FALSE,"Plan1";#N/A,#N/A,FALSE,"Plan2"}</definedName>
    <definedName name="fghgfh" localSheetId="5">{#N/A,#N/A,FALSE,"Plan1";#N/A,#N/A,FALSE,"Plan2"}</definedName>
    <definedName name="fghgfh" localSheetId="16" hidden="1">{#N/A,#N/A,FALSE,"Plan1";#N/A,#N/A,FALSE,"Plan2"}</definedName>
    <definedName name="fghgfh" localSheetId="15">{#N/A,#N/A,FALSE,"Plan1";#N/A,#N/A,FALSE,"Plan2"}</definedName>
    <definedName name="fghgfh" localSheetId="7">{#N/A,#N/A,FALSE,"Plan1";#N/A,#N/A,FALSE,"Plan2"}</definedName>
    <definedName name="fghgfh" localSheetId="24">{#N/A,#N/A,FALSE,"Plan1";#N/A,#N/A,FALSE,"Plan2"}</definedName>
    <definedName name="fghgfh" localSheetId="25">{#N/A,#N/A,FALSE,"Plan1";#N/A,#N/A,FALSE,"Plan2"}</definedName>
    <definedName name="fghgfh" localSheetId="0">{#N/A,#N/A,FALSE,"Plan1";#N/A,#N/A,FALSE,"Plan2"}</definedName>
    <definedName name="fghgfh" localSheetId="23">{#N/A,#N/A,FALSE,"Plan1";#N/A,#N/A,FALSE,"Plan2"}</definedName>
    <definedName name="fghgfh" localSheetId="22" hidden="1">{#N/A,#N/A,FALSE,"Plan1";#N/A,#N/A,FALSE,"Plan2"}</definedName>
    <definedName name="fghgfh" localSheetId="19">{#N/A,#N/A,FALSE,"Plan1";#N/A,#N/A,FALSE,"Plan2"}</definedName>
    <definedName name="fghgfh" localSheetId="18" hidden="1">{#N/A,#N/A,FALSE,"Plan1";#N/A,#N/A,FALSE,"Plan2"}</definedName>
    <definedName name="fghgfh">{#N/A,#N/A,FALSE,"Plan1";#N/A,#N/A,FALSE,"Plan2"}</definedName>
    <definedName name="FGJHFGK" localSheetId="20">{#N/A,#N/A,FALSE,"Plan1";#N/A,#N/A,FALSE,"Plan2"}</definedName>
    <definedName name="FGJHFGK" localSheetId="8">{#N/A,#N/A,FALSE,"Plan1";#N/A,#N/A,FALSE,"Plan2"}</definedName>
    <definedName name="FGJHFGK" localSheetId="17" hidden="1">{#N/A,#N/A,FALSE,"Plan1";#N/A,#N/A,FALSE,"Plan2"}</definedName>
    <definedName name="FGJHFGK" localSheetId="3">{#N/A,#N/A,FALSE,"Plan1";#N/A,#N/A,FALSE,"Plan2"}</definedName>
    <definedName name="FGJHFGK" localSheetId="11">{#N/A,#N/A,FALSE,"Plan1";#N/A,#N/A,FALSE,"Plan2"}</definedName>
    <definedName name="FGJHFGK" localSheetId="6">{#N/A,#N/A,FALSE,"Plan1";#N/A,#N/A,FALSE,"Plan2"}</definedName>
    <definedName name="FGJHFGK" localSheetId="5">{#N/A,#N/A,FALSE,"Plan1";#N/A,#N/A,FALSE,"Plan2"}</definedName>
    <definedName name="FGJHFGK" localSheetId="16" hidden="1">{#N/A,#N/A,FALSE,"Plan1";#N/A,#N/A,FALSE,"Plan2"}</definedName>
    <definedName name="FGJHFGK" localSheetId="15">{#N/A,#N/A,FALSE,"Plan1";#N/A,#N/A,FALSE,"Plan2"}</definedName>
    <definedName name="FGJHFGK" localSheetId="7">{#N/A,#N/A,FALSE,"Plan1";#N/A,#N/A,FALSE,"Plan2"}</definedName>
    <definedName name="FGJHFGK" localSheetId="24">{#N/A,#N/A,FALSE,"Plan1";#N/A,#N/A,FALSE,"Plan2"}</definedName>
    <definedName name="FGJHFGK" localSheetId="25">{#N/A,#N/A,FALSE,"Plan1";#N/A,#N/A,FALSE,"Plan2"}</definedName>
    <definedName name="FGJHFGK" localSheetId="0">{#N/A,#N/A,FALSE,"Plan1";#N/A,#N/A,FALSE,"Plan2"}</definedName>
    <definedName name="FGJHFGK" localSheetId="23">{#N/A,#N/A,FALSE,"Plan1";#N/A,#N/A,FALSE,"Plan2"}</definedName>
    <definedName name="FGJHFGK" localSheetId="22" hidden="1">{#N/A,#N/A,FALSE,"Plan1";#N/A,#N/A,FALSE,"Plan2"}</definedName>
    <definedName name="FGJHFGK" localSheetId="19">{#N/A,#N/A,FALSE,"Plan1";#N/A,#N/A,FALSE,"Plan2"}</definedName>
    <definedName name="FGJHFGK" localSheetId="18" hidden="1">{#N/A,#N/A,FALSE,"Plan1";#N/A,#N/A,FALSE,"Plan2"}</definedName>
    <definedName name="FGJHFGK">{#N/A,#N/A,FALSE,"Plan1";#N/A,#N/A,FALSE,"Plan2"}</definedName>
    <definedName name="fgktyhdf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20">{#N/A,#N/A,FALSE,"Plan1";#N/A,#N/A,FALSE,"Plan2"}</definedName>
    <definedName name="fgtrgty" localSheetId="8">{#N/A,#N/A,FALSE,"Plan1";#N/A,#N/A,FALSE,"Plan2"}</definedName>
    <definedName name="fgtrgty" localSheetId="17" hidden="1">{#N/A,#N/A,FALSE,"Plan1";#N/A,#N/A,FALSE,"Plan2"}</definedName>
    <definedName name="fgtrgty" localSheetId="3">{#N/A,#N/A,FALSE,"Plan1";#N/A,#N/A,FALSE,"Plan2"}</definedName>
    <definedName name="fgtrgty" localSheetId="11">{#N/A,#N/A,FALSE,"Plan1";#N/A,#N/A,FALSE,"Plan2"}</definedName>
    <definedName name="fgtrgty" localSheetId="6">{#N/A,#N/A,FALSE,"Plan1";#N/A,#N/A,FALSE,"Plan2"}</definedName>
    <definedName name="fgtrgty" localSheetId="5">{#N/A,#N/A,FALSE,"Plan1";#N/A,#N/A,FALSE,"Plan2"}</definedName>
    <definedName name="fgtrgty" localSheetId="16" hidden="1">{#N/A,#N/A,FALSE,"Plan1";#N/A,#N/A,FALSE,"Plan2"}</definedName>
    <definedName name="fgtrgty" localSheetId="15">{#N/A,#N/A,FALSE,"Plan1";#N/A,#N/A,FALSE,"Plan2"}</definedName>
    <definedName name="fgtrgty" localSheetId="7">{#N/A,#N/A,FALSE,"Plan1";#N/A,#N/A,FALSE,"Plan2"}</definedName>
    <definedName name="fgtrgty" localSheetId="24">{#N/A,#N/A,FALSE,"Plan1";#N/A,#N/A,FALSE,"Plan2"}</definedName>
    <definedName name="fgtrgty" localSheetId="25">{#N/A,#N/A,FALSE,"Plan1";#N/A,#N/A,FALSE,"Plan2"}</definedName>
    <definedName name="fgtrgty" localSheetId="0">{#N/A,#N/A,FALSE,"Plan1";#N/A,#N/A,FALSE,"Plan2"}</definedName>
    <definedName name="fgtrgty" localSheetId="23">{#N/A,#N/A,FALSE,"Plan1";#N/A,#N/A,FALSE,"Plan2"}</definedName>
    <definedName name="fgtrgty" localSheetId="22" hidden="1">{#N/A,#N/A,FALSE,"Plan1";#N/A,#N/A,FALSE,"Plan2"}</definedName>
    <definedName name="fgtrgty" localSheetId="19">{#N/A,#N/A,FALSE,"Plan1";#N/A,#N/A,FALSE,"Plan2"}</definedName>
    <definedName name="fgtrgty" localSheetId="18" hidden="1">{#N/A,#N/A,FALSE,"Plan1";#N/A,#N/A,FALSE,"Plan2"}</definedName>
    <definedName name="fgtrgty">{#N/A,#N/A,FALSE,"Plan1";#N/A,#N/A,FALSE,"Plan2"}</definedName>
    <definedName name="fgty" localSheetId="17" hidden="1">#REF!</definedName>
    <definedName name="fgty" localSheetId="3">#REF!</definedName>
    <definedName name="fgty" localSheetId="6">#REF!</definedName>
    <definedName name="fgty" localSheetId="16" hidden="1">#REF!</definedName>
    <definedName name="fgty" localSheetId="15">#REF!</definedName>
    <definedName name="fgty" localSheetId="25">#REF!</definedName>
    <definedName name="fgty" localSheetId="0">#REF!</definedName>
    <definedName name="fgty" localSheetId="22" hidden="1">#REF!</definedName>
    <definedName name="fgty" localSheetId="19">#REF!</definedName>
    <definedName name="fgty" localSheetId="18" hidden="1">#REF!</definedName>
    <definedName name="fgty">#REF!</definedName>
    <definedName name="fhgjfgyt" localSheetId="20">{#N/A,#N/A,FALSE,"Plan1";#N/A,#N/A,FALSE,"Plan2"}</definedName>
    <definedName name="fhgjfgyt" localSheetId="8">{#N/A,#N/A,FALSE,"Plan1";#N/A,#N/A,FALSE,"Plan2"}</definedName>
    <definedName name="fhgjfgyt" localSheetId="17" hidden="1">{#N/A,#N/A,FALSE,"Plan1";#N/A,#N/A,FALSE,"Plan2"}</definedName>
    <definedName name="fhgjfgyt" localSheetId="3">{#N/A,#N/A,FALSE,"Plan1";#N/A,#N/A,FALSE,"Plan2"}</definedName>
    <definedName name="fhgjfgyt" localSheetId="11">{#N/A,#N/A,FALSE,"Plan1";#N/A,#N/A,FALSE,"Plan2"}</definedName>
    <definedName name="fhgjfgyt" localSheetId="6">{#N/A,#N/A,FALSE,"Plan1";#N/A,#N/A,FALSE,"Plan2"}</definedName>
    <definedName name="fhgjfgyt" localSheetId="5">{#N/A,#N/A,FALSE,"Plan1";#N/A,#N/A,FALSE,"Plan2"}</definedName>
    <definedName name="fhgjfgyt" localSheetId="16" hidden="1">{#N/A,#N/A,FALSE,"Plan1";#N/A,#N/A,FALSE,"Plan2"}</definedName>
    <definedName name="fhgjfgyt" localSheetId="15">{#N/A,#N/A,FALSE,"Plan1";#N/A,#N/A,FALSE,"Plan2"}</definedName>
    <definedName name="fhgjfgyt" localSheetId="7">{#N/A,#N/A,FALSE,"Plan1";#N/A,#N/A,FALSE,"Plan2"}</definedName>
    <definedName name="fhgjfgyt" localSheetId="24">{#N/A,#N/A,FALSE,"Plan1";#N/A,#N/A,FALSE,"Plan2"}</definedName>
    <definedName name="fhgjfgyt" localSheetId="25">{#N/A,#N/A,FALSE,"Plan1";#N/A,#N/A,FALSE,"Plan2"}</definedName>
    <definedName name="fhgjfgyt" localSheetId="0">{#N/A,#N/A,FALSE,"Plan1";#N/A,#N/A,FALSE,"Plan2"}</definedName>
    <definedName name="fhgjfgyt" localSheetId="23">{#N/A,#N/A,FALSE,"Plan1";#N/A,#N/A,FALSE,"Plan2"}</definedName>
    <definedName name="fhgjfgyt" localSheetId="22" hidden="1">{#N/A,#N/A,FALSE,"Plan1";#N/A,#N/A,FALSE,"Plan2"}</definedName>
    <definedName name="fhgjfgyt" localSheetId="19">{#N/A,#N/A,FALSE,"Plan1";#N/A,#N/A,FALSE,"Plan2"}</definedName>
    <definedName name="fhgjfgyt" localSheetId="18" hidden="1">{#N/A,#N/A,FALSE,"Plan1";#N/A,#N/A,FALSE,"Plan2"}</definedName>
    <definedName name="fhgjfgyt">{#N/A,#N/A,FALSE,"Plan1";#N/A,#N/A,FALSE,"Plan2"}</definedName>
    <definedName name="fhgjkhtrfg" localSheetId="20">{#N/A,#N/A,FALSE,"Plan1";#N/A,#N/A,FALSE,"Plan2"}</definedName>
    <definedName name="fhgjkhtrfg" localSheetId="8">{#N/A,#N/A,FALSE,"Plan1";#N/A,#N/A,FALSE,"Plan2"}</definedName>
    <definedName name="fhgjkhtrfg" localSheetId="17" hidden="1">{#N/A,#N/A,FALSE,"Plan1";#N/A,#N/A,FALSE,"Plan2"}</definedName>
    <definedName name="fhgjkhtrfg" localSheetId="3">{#N/A,#N/A,FALSE,"Plan1";#N/A,#N/A,FALSE,"Plan2"}</definedName>
    <definedName name="fhgjkhtrfg" localSheetId="11">{#N/A,#N/A,FALSE,"Plan1";#N/A,#N/A,FALSE,"Plan2"}</definedName>
    <definedName name="fhgjkhtrfg" localSheetId="6">{#N/A,#N/A,FALSE,"Plan1";#N/A,#N/A,FALSE,"Plan2"}</definedName>
    <definedName name="fhgjkhtrfg" localSheetId="5">{#N/A,#N/A,FALSE,"Plan1";#N/A,#N/A,FALSE,"Plan2"}</definedName>
    <definedName name="fhgjkhtrfg" localSheetId="16" hidden="1">{#N/A,#N/A,FALSE,"Plan1";#N/A,#N/A,FALSE,"Plan2"}</definedName>
    <definedName name="fhgjkhtrfg" localSheetId="15">{#N/A,#N/A,FALSE,"Plan1";#N/A,#N/A,FALSE,"Plan2"}</definedName>
    <definedName name="fhgjkhtrfg" localSheetId="7">{#N/A,#N/A,FALSE,"Plan1";#N/A,#N/A,FALSE,"Plan2"}</definedName>
    <definedName name="fhgjkhtrfg" localSheetId="24">{#N/A,#N/A,FALSE,"Plan1";#N/A,#N/A,FALSE,"Plan2"}</definedName>
    <definedName name="fhgjkhtrfg" localSheetId="25">{#N/A,#N/A,FALSE,"Plan1";#N/A,#N/A,FALSE,"Plan2"}</definedName>
    <definedName name="fhgjkhtrfg" localSheetId="0">{#N/A,#N/A,FALSE,"Plan1";#N/A,#N/A,FALSE,"Plan2"}</definedName>
    <definedName name="fhgjkhtrfg" localSheetId="23">{#N/A,#N/A,FALSE,"Plan1";#N/A,#N/A,FALSE,"Plan2"}</definedName>
    <definedName name="fhgjkhtrfg" localSheetId="22" hidden="1">{#N/A,#N/A,FALSE,"Plan1";#N/A,#N/A,FALSE,"Plan2"}</definedName>
    <definedName name="fhgjkhtrfg" localSheetId="19">{#N/A,#N/A,FALSE,"Plan1";#N/A,#N/A,FALSE,"Plan2"}</definedName>
    <definedName name="fhgjkhtrfg" localSheetId="18" hidden="1">{#N/A,#N/A,FALSE,"Plan1";#N/A,#N/A,FALSE,"Plan2"}</definedName>
    <definedName name="fhgjkhtrfg">{#N/A,#N/A,FALSE,"Plan1";#N/A,#N/A,FALSE,"Plan2"}</definedName>
    <definedName name="FHGTGSRSG" localSheetId="20">{#N/A,#N/A,FALSE,"Plan1";#N/A,#N/A,FALSE,"Plan2"}</definedName>
    <definedName name="FHGTGSRSG" localSheetId="8">{#N/A,#N/A,FALSE,"Plan1";#N/A,#N/A,FALSE,"Plan2"}</definedName>
    <definedName name="FHGTGSRSG" localSheetId="17" hidden="1">{#N/A,#N/A,FALSE,"Plan1";#N/A,#N/A,FALSE,"Plan2"}</definedName>
    <definedName name="FHGTGSRSG" localSheetId="3">{#N/A,#N/A,FALSE,"Plan1";#N/A,#N/A,FALSE,"Plan2"}</definedName>
    <definedName name="FHGTGSRSG" localSheetId="11">{#N/A,#N/A,FALSE,"Plan1";#N/A,#N/A,FALSE,"Plan2"}</definedName>
    <definedName name="FHGTGSRSG" localSheetId="6">{#N/A,#N/A,FALSE,"Plan1";#N/A,#N/A,FALSE,"Plan2"}</definedName>
    <definedName name="FHGTGSRSG" localSheetId="5">{#N/A,#N/A,FALSE,"Plan1";#N/A,#N/A,FALSE,"Plan2"}</definedName>
    <definedName name="FHGTGSRSG" localSheetId="16" hidden="1">{#N/A,#N/A,FALSE,"Plan1";#N/A,#N/A,FALSE,"Plan2"}</definedName>
    <definedName name="FHGTGSRSG" localSheetId="15">{#N/A,#N/A,FALSE,"Plan1";#N/A,#N/A,FALSE,"Plan2"}</definedName>
    <definedName name="FHGTGSRSG" localSheetId="7">{#N/A,#N/A,FALSE,"Plan1";#N/A,#N/A,FALSE,"Plan2"}</definedName>
    <definedName name="FHGTGSRSG" localSheetId="24">{#N/A,#N/A,FALSE,"Plan1";#N/A,#N/A,FALSE,"Plan2"}</definedName>
    <definedName name="FHGTGSRSG" localSheetId="25">{#N/A,#N/A,FALSE,"Plan1";#N/A,#N/A,FALSE,"Plan2"}</definedName>
    <definedName name="FHGTGSRSG" localSheetId="0">{#N/A,#N/A,FALSE,"Plan1";#N/A,#N/A,FALSE,"Plan2"}</definedName>
    <definedName name="FHGTGSRSG" localSheetId="23">{#N/A,#N/A,FALSE,"Plan1";#N/A,#N/A,FALSE,"Plan2"}</definedName>
    <definedName name="FHGTGSRSG" localSheetId="22" hidden="1">{#N/A,#N/A,FALSE,"Plan1";#N/A,#N/A,FALSE,"Plan2"}</definedName>
    <definedName name="FHGTGSRSG" localSheetId="19">{#N/A,#N/A,FALSE,"Plan1";#N/A,#N/A,FALSE,"Plan2"}</definedName>
    <definedName name="FHGTGSRSG" localSheetId="18" hidden="1">{#N/A,#N/A,FALSE,"Plan1";#N/A,#N/A,FALSE,"Plan2"}</definedName>
    <definedName name="FHGTGSRSG">{#N/A,#N/A,FALSE,"Plan1";#N/A,#N/A,FALSE,"Plan2"}</definedName>
    <definedName name="FIELD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20">{#N/A,#N/A,TRUE,"Quinzena 01 à 15-04-98 "}</definedName>
    <definedName name="FILTRO" localSheetId="8">{#N/A,#N/A,TRUE,"Quinzena 01 à 15-04-98 "}</definedName>
    <definedName name="FILTRO" localSheetId="17" hidden="1">{#N/A,#N/A,TRUE,"Quinzena 01 à 15-04-98 "}</definedName>
    <definedName name="FILTRO" localSheetId="3">{#N/A,#N/A,TRUE,"Quinzena 01 à 15-04-98 "}</definedName>
    <definedName name="FILTRO" localSheetId="11">{#N/A,#N/A,TRUE,"Quinzena 01 à 15-04-98 "}</definedName>
    <definedName name="FILTRO" localSheetId="6">{#N/A,#N/A,TRUE,"Quinzena 01 à 15-04-98 "}</definedName>
    <definedName name="FILTRO" localSheetId="5">{#N/A,#N/A,TRUE,"Quinzena 01 à 15-04-98 "}</definedName>
    <definedName name="FILTRO" localSheetId="16" hidden="1">{#N/A,#N/A,TRUE,"Quinzena 01 à 15-04-98 "}</definedName>
    <definedName name="FILTRO" localSheetId="15">{#N/A,#N/A,TRUE,"Quinzena 01 à 15-04-98 "}</definedName>
    <definedName name="FILTRO" localSheetId="7">{#N/A,#N/A,TRUE,"Quinzena 01 à 15-04-98 "}</definedName>
    <definedName name="FILTRO" localSheetId="24">{#N/A,#N/A,TRUE,"Quinzena 01 à 15-04-98 "}</definedName>
    <definedName name="FILTRO" localSheetId="25">{#N/A,#N/A,TRUE,"Quinzena 01 à 15-04-98 "}</definedName>
    <definedName name="FILTRO" localSheetId="0">{#N/A,#N/A,TRUE,"Quinzena 01 à 15-04-98 "}</definedName>
    <definedName name="FILTRO" localSheetId="23">{#N/A,#N/A,TRUE,"Quinzena 01 à 15-04-98 "}</definedName>
    <definedName name="FILTRO" localSheetId="22" hidden="1">{#N/A,#N/A,TRUE,"Quinzena 01 à 15-04-98 "}</definedName>
    <definedName name="FILTRO" localSheetId="19">{#N/A,#N/A,TRUE,"Quinzena 01 à 15-04-98 "}</definedName>
    <definedName name="FILTRO" localSheetId="18" hidden="1">{#N/A,#N/A,TRUE,"Quinzena 01 à 15-04-98 "}</definedName>
    <definedName name="FILTRO">{#N/A,#N/A,TRUE,"Quinzena 01 à 15-04-98 "}</definedName>
    <definedName name="Filtro_Rel_Sienge" localSheetId="17">#REF!</definedName>
    <definedName name="Filtro_Rel_Sienge" localSheetId="3">#REF!</definedName>
    <definedName name="Filtro_Rel_Sienge" localSheetId="6">#REF!</definedName>
    <definedName name="Filtro_Rel_Sienge" localSheetId="16">#REF!</definedName>
    <definedName name="Filtro_Rel_Sienge" localSheetId="15">#REF!</definedName>
    <definedName name="Filtro_Rel_Sienge" localSheetId="25">#REF!</definedName>
    <definedName name="Filtro_Rel_Sienge" localSheetId="22">#REF!</definedName>
    <definedName name="Filtro_Rel_Sienge" localSheetId="19">#REF!</definedName>
    <definedName name="Filtro_Rel_Sienge" localSheetId="18">#REF!</definedName>
    <definedName name="Filtro_Rel_Sienge">#REF!</definedName>
    <definedName name="Firs_hist" localSheetId="17">#REF!</definedName>
    <definedName name="Firs_hist" localSheetId="3">#REF!</definedName>
    <definedName name="Firs_hist" localSheetId="6">#REF!</definedName>
    <definedName name="Firs_hist" localSheetId="16">#REF!</definedName>
    <definedName name="Firs_hist" localSheetId="15">#REF!</definedName>
    <definedName name="Firs_hist" localSheetId="25">#REF!</definedName>
    <definedName name="Firs_hist" localSheetId="22">#REF!</definedName>
    <definedName name="Firs_hist" localSheetId="19">#REF!</definedName>
    <definedName name="Firs_hist" localSheetId="18">#REF!</definedName>
    <definedName name="Firs_hist">#REF!</definedName>
    <definedName name="First_cdi" localSheetId="17">#REF!</definedName>
    <definedName name="First_cdi" localSheetId="3">#REF!</definedName>
    <definedName name="First_cdi" localSheetId="6">#REF!</definedName>
    <definedName name="First_cdi" localSheetId="16">#REF!</definedName>
    <definedName name="First_cdi" localSheetId="15">#REF!</definedName>
    <definedName name="First_cdi" localSheetId="25">#REF!</definedName>
    <definedName name="First_cdi" localSheetId="22">#REF!</definedName>
    <definedName name="First_cdi" localSheetId="19">#REF!</definedName>
    <definedName name="First_cdi" localSheetId="18">#REF!</definedName>
    <definedName name="First_cdi">#REF!</definedName>
    <definedName name="First_uss" localSheetId="3">#REF!</definedName>
    <definedName name="First_uss" localSheetId="6">#REF!</definedName>
    <definedName name="First_uss" localSheetId="15">#REF!</definedName>
    <definedName name="First_uss" localSheetId="25">#REF!</definedName>
    <definedName name="First_uss">#REF!</definedName>
    <definedName name="fjdhfgjdhtgu" localSheetId="20">{#N/A,#N/A,FALSE,"Plan1";#N/A,#N/A,FALSE,"Plan2"}</definedName>
    <definedName name="fjdhfgjdhtgu" localSheetId="8">{#N/A,#N/A,FALSE,"Plan1";#N/A,#N/A,FALSE,"Plan2"}</definedName>
    <definedName name="fjdhfgjdhtgu" localSheetId="17" hidden="1">{#N/A,#N/A,FALSE,"Plan1";#N/A,#N/A,FALSE,"Plan2"}</definedName>
    <definedName name="fjdhfgjdhtgu" localSheetId="3">{#N/A,#N/A,FALSE,"Plan1";#N/A,#N/A,FALSE,"Plan2"}</definedName>
    <definedName name="fjdhfgjdhtgu" localSheetId="11">{#N/A,#N/A,FALSE,"Plan1";#N/A,#N/A,FALSE,"Plan2"}</definedName>
    <definedName name="fjdhfgjdhtgu" localSheetId="6">{#N/A,#N/A,FALSE,"Plan1";#N/A,#N/A,FALSE,"Plan2"}</definedName>
    <definedName name="fjdhfgjdhtgu" localSheetId="5">{#N/A,#N/A,FALSE,"Plan1";#N/A,#N/A,FALSE,"Plan2"}</definedName>
    <definedName name="fjdhfgjdhtgu" localSheetId="16" hidden="1">{#N/A,#N/A,FALSE,"Plan1";#N/A,#N/A,FALSE,"Plan2"}</definedName>
    <definedName name="fjdhfgjdhtgu" localSheetId="15">{#N/A,#N/A,FALSE,"Plan1";#N/A,#N/A,FALSE,"Plan2"}</definedName>
    <definedName name="fjdhfgjdhtgu" localSheetId="7">{#N/A,#N/A,FALSE,"Plan1";#N/A,#N/A,FALSE,"Plan2"}</definedName>
    <definedName name="fjdhfgjdhtgu" localSheetId="24">{#N/A,#N/A,FALSE,"Plan1";#N/A,#N/A,FALSE,"Plan2"}</definedName>
    <definedName name="fjdhfgjdhtgu" localSheetId="25">{#N/A,#N/A,FALSE,"Plan1";#N/A,#N/A,FALSE,"Plan2"}</definedName>
    <definedName name="fjdhfgjdhtgu" localSheetId="0">{#N/A,#N/A,FALSE,"Plan1";#N/A,#N/A,FALSE,"Plan2"}</definedName>
    <definedName name="fjdhfgjdhtgu" localSheetId="23">{#N/A,#N/A,FALSE,"Plan1";#N/A,#N/A,FALSE,"Plan2"}</definedName>
    <definedName name="fjdhfgjdhtgu" localSheetId="22" hidden="1">{#N/A,#N/A,FALSE,"Plan1";#N/A,#N/A,FALSE,"Plan2"}</definedName>
    <definedName name="fjdhfgjdhtgu" localSheetId="19">{#N/A,#N/A,FALSE,"Plan1";#N/A,#N/A,FALSE,"Plan2"}</definedName>
    <definedName name="fjdhfgjdhtgu" localSheetId="18" hidden="1">{#N/A,#N/A,FALSE,"Plan1";#N/A,#N/A,FALSE,"Plan2"}</definedName>
    <definedName name="fjdhfgjdhtgu">{#N/A,#N/A,FALSE,"Plan1";#N/A,#N/A,FALSE,"Plan2"}</definedName>
    <definedName name="fjfjg" localSheetId="20">{#N/A,#N/A,FALSE,"명세표"}</definedName>
    <definedName name="fjfjg" localSheetId="8">{#N/A,#N/A,FALSE,"명세표"}</definedName>
    <definedName name="fjfjg" localSheetId="17" hidden="1">{#N/A,#N/A,FALSE,"명세표"}</definedName>
    <definedName name="fjfjg" localSheetId="3">{#N/A,#N/A,FALSE,"명세표"}</definedName>
    <definedName name="fjfjg" localSheetId="11">{#N/A,#N/A,FALSE,"명세표"}</definedName>
    <definedName name="fjfjg" localSheetId="6">{#N/A,#N/A,FALSE,"명세표"}</definedName>
    <definedName name="fjfjg" localSheetId="5">{#N/A,#N/A,FALSE,"명세표"}</definedName>
    <definedName name="fjfjg" localSheetId="16" hidden="1">{#N/A,#N/A,FALSE,"명세표"}</definedName>
    <definedName name="fjfjg" localSheetId="15">{#N/A,#N/A,FALSE,"명세표"}</definedName>
    <definedName name="fjfjg" localSheetId="7">{#N/A,#N/A,FALSE,"명세표"}</definedName>
    <definedName name="fjfjg" localSheetId="24">{#N/A,#N/A,FALSE,"명세표"}</definedName>
    <definedName name="fjfjg" localSheetId="25">{#N/A,#N/A,FALSE,"명세표"}</definedName>
    <definedName name="fjfjg" localSheetId="0">{#N/A,#N/A,FALSE,"명세표"}</definedName>
    <definedName name="fjfjg" localSheetId="23">{#N/A,#N/A,FALSE,"명세표"}</definedName>
    <definedName name="fjfjg" localSheetId="22" hidden="1">{#N/A,#N/A,FALSE,"명세표"}</definedName>
    <definedName name="fjfjg" localSheetId="19">{#N/A,#N/A,FALSE,"명세표"}</definedName>
    <definedName name="fjfjg" localSheetId="18" hidden="1">{#N/A,#N/A,FALSE,"명세표"}</definedName>
    <definedName name="fjfjg">{#N/A,#N/A,FALSE,"명세표"}</definedName>
    <definedName name="FJGH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0">{#N/A,#N/A,FALSE,"Plan1";#N/A,#N/A,FALSE,"Plan2"}</definedName>
    <definedName name="FJHJHG" localSheetId="8">{#N/A,#N/A,FALSE,"Plan1";#N/A,#N/A,FALSE,"Plan2"}</definedName>
    <definedName name="FJHJHG" localSheetId="17" hidden="1">{#N/A,#N/A,FALSE,"Plan1";#N/A,#N/A,FALSE,"Plan2"}</definedName>
    <definedName name="FJHJHG" localSheetId="3">{#N/A,#N/A,FALSE,"Plan1";#N/A,#N/A,FALSE,"Plan2"}</definedName>
    <definedName name="FJHJHG" localSheetId="11">{#N/A,#N/A,FALSE,"Plan1";#N/A,#N/A,FALSE,"Plan2"}</definedName>
    <definedName name="FJHJHG" localSheetId="6">{#N/A,#N/A,FALSE,"Plan1";#N/A,#N/A,FALSE,"Plan2"}</definedName>
    <definedName name="FJHJHG" localSheetId="5">{#N/A,#N/A,FALSE,"Plan1";#N/A,#N/A,FALSE,"Plan2"}</definedName>
    <definedName name="FJHJHG" localSheetId="16" hidden="1">{#N/A,#N/A,FALSE,"Plan1";#N/A,#N/A,FALSE,"Plan2"}</definedName>
    <definedName name="FJHJHG" localSheetId="15">{#N/A,#N/A,FALSE,"Plan1";#N/A,#N/A,FALSE,"Plan2"}</definedName>
    <definedName name="FJHJHG" localSheetId="7">{#N/A,#N/A,FALSE,"Plan1";#N/A,#N/A,FALSE,"Plan2"}</definedName>
    <definedName name="FJHJHG" localSheetId="24">{#N/A,#N/A,FALSE,"Plan1";#N/A,#N/A,FALSE,"Plan2"}</definedName>
    <definedName name="FJHJHG" localSheetId="25">{#N/A,#N/A,FALSE,"Plan1";#N/A,#N/A,FALSE,"Plan2"}</definedName>
    <definedName name="FJHJHG" localSheetId="0">{#N/A,#N/A,FALSE,"Plan1";#N/A,#N/A,FALSE,"Plan2"}</definedName>
    <definedName name="FJHJHG" localSheetId="23">{#N/A,#N/A,FALSE,"Plan1";#N/A,#N/A,FALSE,"Plan2"}</definedName>
    <definedName name="FJHJHG" localSheetId="22" hidden="1">{#N/A,#N/A,FALSE,"Plan1";#N/A,#N/A,FALSE,"Plan2"}</definedName>
    <definedName name="FJHJHG" localSheetId="19">{#N/A,#N/A,FALSE,"Plan1";#N/A,#N/A,FALSE,"Plan2"}</definedName>
    <definedName name="FJHJHG" localSheetId="18" hidden="1">{#N/A,#N/A,FALSE,"Plan1";#N/A,#N/A,FALSE,"Plan2"}</definedName>
    <definedName name="FJHJHG">{#N/A,#N/A,FALSE,"Plan1";#N/A,#N/A,FALSE,"Plan2"}</definedName>
    <definedName name="fjtgfh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20">{#N/A,#N/A,FALSE,"Plan1";#N/A,#N/A,FALSE,"Plan2"}</definedName>
    <definedName name="fkfw" localSheetId="8">{#N/A,#N/A,FALSE,"Plan1";#N/A,#N/A,FALSE,"Plan2"}</definedName>
    <definedName name="fkfw" localSheetId="17" hidden="1">{#N/A,#N/A,FALSE,"Plan1";#N/A,#N/A,FALSE,"Plan2"}</definedName>
    <definedName name="fkfw" localSheetId="3">{#N/A,#N/A,FALSE,"Plan1";#N/A,#N/A,FALSE,"Plan2"}</definedName>
    <definedName name="fkfw" localSheetId="11">{#N/A,#N/A,FALSE,"Plan1";#N/A,#N/A,FALSE,"Plan2"}</definedName>
    <definedName name="fkfw" localSheetId="6">{#N/A,#N/A,FALSE,"Plan1";#N/A,#N/A,FALSE,"Plan2"}</definedName>
    <definedName name="fkfw" localSheetId="5">{#N/A,#N/A,FALSE,"Plan1";#N/A,#N/A,FALSE,"Plan2"}</definedName>
    <definedName name="fkfw" localSheetId="16" hidden="1">{#N/A,#N/A,FALSE,"Plan1";#N/A,#N/A,FALSE,"Plan2"}</definedName>
    <definedName name="fkfw" localSheetId="15">{#N/A,#N/A,FALSE,"Plan1";#N/A,#N/A,FALSE,"Plan2"}</definedName>
    <definedName name="fkfw" localSheetId="7">{#N/A,#N/A,FALSE,"Plan1";#N/A,#N/A,FALSE,"Plan2"}</definedName>
    <definedName name="fkfw" localSheetId="24">{#N/A,#N/A,FALSE,"Plan1";#N/A,#N/A,FALSE,"Plan2"}</definedName>
    <definedName name="fkfw" localSheetId="25">{#N/A,#N/A,FALSE,"Plan1";#N/A,#N/A,FALSE,"Plan2"}</definedName>
    <definedName name="fkfw" localSheetId="0">{#N/A,#N/A,FALSE,"Plan1";#N/A,#N/A,FALSE,"Plan2"}</definedName>
    <definedName name="fkfw" localSheetId="23">{#N/A,#N/A,FALSE,"Plan1";#N/A,#N/A,FALSE,"Plan2"}</definedName>
    <definedName name="fkfw" localSheetId="22" hidden="1">{#N/A,#N/A,FALSE,"Plan1";#N/A,#N/A,FALSE,"Plan2"}</definedName>
    <definedName name="fkfw" localSheetId="19">{#N/A,#N/A,FALSE,"Plan1";#N/A,#N/A,FALSE,"Plan2"}</definedName>
    <definedName name="fkfw" localSheetId="18" hidden="1">{#N/A,#N/A,FALSE,"Plan1";#N/A,#N/A,FALSE,"Plan2"}</definedName>
    <definedName name="fkfw">{#N/A,#N/A,FALSE,"Plan1";#N/A,#N/A,FALSE,"Plan2"}</definedName>
    <definedName name="fl" localSheetId="20">#REF!</definedName>
    <definedName name="f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7">#REF!</definedName>
    <definedName name="fl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6">#REF!</definedName>
    <definedName name="fl" localSheetId="16">#REF!</definedName>
    <definedName name="fl" localSheetId="15">#REF!</definedName>
    <definedName name="fl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24">#REF!</definedName>
    <definedName name="fl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23">#REF!</definedName>
    <definedName name="fl" localSheetId="22">#REF!</definedName>
    <definedName name="fl" localSheetId="19">#REF!</definedName>
    <definedName name="fl" localSheetId="18">#REF!</definedName>
    <definedName name="fl">#REF!</definedName>
    <definedName name="FL_1" localSheetId="17">#REF!</definedName>
    <definedName name="FL_1" localSheetId="3">#REF!</definedName>
    <definedName name="FL_1" localSheetId="11">#REF!</definedName>
    <definedName name="FL_1" localSheetId="6">#REF!</definedName>
    <definedName name="FL_1" localSheetId="16">#REF!</definedName>
    <definedName name="FL_1" localSheetId="15">#REF!</definedName>
    <definedName name="FL_1" localSheetId="25">#REF!</definedName>
    <definedName name="FL_1" localSheetId="22">#REF!</definedName>
    <definedName name="FL_1" localSheetId="19">#REF!</definedName>
    <definedName name="FL_1" localSheetId="18">#REF!</definedName>
    <definedName name="FL_1">#REF!</definedName>
    <definedName name="FL_2" localSheetId="17">#REF!</definedName>
    <definedName name="FL_2" localSheetId="3">#REF!</definedName>
    <definedName name="FL_2" localSheetId="6">#REF!</definedName>
    <definedName name="FL_2" localSheetId="16">#REF!</definedName>
    <definedName name="FL_2" localSheetId="15">#REF!</definedName>
    <definedName name="FL_2" localSheetId="25">#REF!</definedName>
    <definedName name="FL_2" localSheetId="22">#REF!</definedName>
    <definedName name="FL_2" localSheetId="19">#REF!</definedName>
    <definedName name="FL_2" localSheetId="18">#REF!</definedName>
    <definedName name="FL_2">#REF!</definedName>
    <definedName name="FL_3" localSheetId="3">#REF!</definedName>
    <definedName name="FL_3" localSheetId="6">#REF!</definedName>
    <definedName name="FL_3" localSheetId="15">#REF!</definedName>
    <definedName name="FL_3" localSheetId="25">#REF!</definedName>
    <definedName name="FL_3">#REF!</definedName>
    <definedName name="Fluxo_captação" localSheetId="3">#REF!</definedName>
    <definedName name="Fluxo_captação" localSheetId="6">#REF!</definedName>
    <definedName name="Fluxo_captação" localSheetId="15">#REF!</definedName>
    <definedName name="Fluxo_captação" localSheetId="25">#REF!</definedName>
    <definedName name="Fluxo_captação">#REF!</definedName>
    <definedName name="FOLHA2" localSheetId="3">#REF!</definedName>
    <definedName name="FOLHA2" localSheetId="6">#REF!</definedName>
    <definedName name="FOLHA2" localSheetId="15">#REF!</definedName>
    <definedName name="FOLHA2" localSheetId="25">#REF!</definedName>
    <definedName name="FOLHA2">#REF!</definedName>
    <definedName name="Format" localSheetId="3">#REF!</definedName>
    <definedName name="Format" localSheetId="6">#REF!</definedName>
    <definedName name="Format" localSheetId="15">#REF!</definedName>
    <definedName name="Format" localSheetId="25">#REF!</definedName>
    <definedName name="Format">#REF!</definedName>
    <definedName name="Formato_da_Loja" localSheetId="3">#REF!</definedName>
    <definedName name="Formato_da_Loja" localSheetId="6">#REF!</definedName>
    <definedName name="Formato_da_Loja" localSheetId="15">#REF!</definedName>
    <definedName name="Formato_da_Loja" localSheetId="25">#REF!</definedName>
    <definedName name="Formato_da_Loja">#REF!</definedName>
    <definedName name="FORMULA" localSheetId="3">#REF!</definedName>
    <definedName name="FORMULA" localSheetId="6">#REF!</definedName>
    <definedName name="FORMULA" localSheetId="15">#REF!</definedName>
    <definedName name="FORMULA" localSheetId="25">#REF!</definedName>
    <definedName name="FORMULA">#REF!</definedName>
    <definedName name="FORNECEDOR" localSheetId="17">OFFSET(#REF!,6,0,COUNTA(#REF!))</definedName>
    <definedName name="FORNECEDOR" localSheetId="3">OFFSET(#REF!,6,0,COUNTA(#REF!))</definedName>
    <definedName name="FORNECEDOR" localSheetId="6">OFFSET(#REF!,6,0,COUNTA(#REF!))</definedName>
    <definedName name="FORNECEDOR" localSheetId="16">OFFSET(#REF!,6,0,COUNTA(#REF!))</definedName>
    <definedName name="FORNECEDOR" localSheetId="15">OFFSET(#REF!,6,0,COUNTA(#REF!))</definedName>
    <definedName name="FORNECEDOR" localSheetId="25">OFFSET(#REF!,6,0,COUNTA(#REF!))</definedName>
    <definedName name="FORNECEDOR" localSheetId="22">OFFSET(#REF!,6,0,COUNTA(#REF!))</definedName>
    <definedName name="FORNECEDOR" localSheetId="19">OFFSET(#REF!,6,0,COUNTA(#REF!))</definedName>
    <definedName name="FORNECEDOR" localSheetId="18">OFFSET(#REF!,6,0,COUNTA(#REF!))</definedName>
    <definedName name="FORNECEDOR">OFFSET(#REF!,6,0,COUNTA(#REF!))</definedName>
    <definedName name="FORNECEDOR_2" localSheetId="3">OFFSET(#REF!,6,0,COUNTA(#REF!))</definedName>
    <definedName name="FORNECEDOR_2" localSheetId="6">OFFSET(#REF!,6,0,COUNTA(#REF!))</definedName>
    <definedName name="FORNECEDOR_2" localSheetId="15">OFFSET(#REF!,6,0,COUNTA(#REF!))</definedName>
    <definedName name="FORNECEDOR_2" localSheetId="25">OFFSET(#REF!,6,0,COUNTA(#REF!))</definedName>
    <definedName name="FORNECEDOR_2">OFFSET(#REF!,6,0,COUNTA(#REF!))</definedName>
    <definedName name="FORNECEDOR_3" localSheetId="3">OFFSET(#REF!,6,0,COUNTA(#REF!))</definedName>
    <definedName name="FORNECEDOR_3" localSheetId="6">OFFSET(#REF!,6,0,COUNTA(#REF!))</definedName>
    <definedName name="FORNECEDOR_3" localSheetId="15">OFFSET(#REF!,6,0,COUNTA(#REF!))</definedName>
    <definedName name="FORNECEDOR_3" localSheetId="25">OFFSET(#REF!,6,0,COUNTA(#REF!))</definedName>
    <definedName name="FORNECEDOR_3">OFFSET(#REF!,6,0,COUNTA(#REF!))</definedName>
    <definedName name="FORNECEDOR_4" localSheetId="3">OFFSET(#REF!,6,0,COUNTA(#REF!))</definedName>
    <definedName name="FORNECEDOR_4" localSheetId="6">OFFSET(#REF!,6,0,COUNTA(#REF!))</definedName>
    <definedName name="FORNECEDOR_4" localSheetId="15">OFFSET(#REF!,6,0,COUNTA(#REF!))</definedName>
    <definedName name="FORNECEDOR_4" localSheetId="25">OFFSET(#REF!,6,0,COUNTA(#REF!))</definedName>
    <definedName name="FORNECEDOR_4">OFFSET(#REF!,6,0,COUNTA(#REF!))</definedName>
    <definedName name="FORNECEDOR_5" localSheetId="3">OFFSET(#REF!,6,0,COUNTA(#REF!))</definedName>
    <definedName name="FORNECEDOR_5" localSheetId="6">OFFSET(#REF!,6,0,COUNTA(#REF!))</definedName>
    <definedName name="FORNECEDOR_5" localSheetId="15">OFFSET(#REF!,6,0,COUNTA(#REF!))</definedName>
    <definedName name="FORNECEDOR_5" localSheetId="25">OFFSET(#REF!,6,0,COUNTA(#REF!))</definedName>
    <definedName name="FORNECEDOR_5">OFFSET(#REF!,6,0,COUNTA(#REF!))</definedName>
    <definedName name="FORNECEDOR_7" localSheetId="3">OFFSET(#REF!,6,0,COUNTA(#REF!))</definedName>
    <definedName name="FORNECEDOR_7" localSheetId="6">OFFSET(#REF!,6,0,COUNTA(#REF!))</definedName>
    <definedName name="FORNECEDOR_7" localSheetId="15">OFFSET(#REF!,6,0,COUNTA(#REF!))</definedName>
    <definedName name="FORNECEDOR_7" localSheetId="25">OFFSET(#REF!,6,0,COUNTA(#REF!))</definedName>
    <definedName name="FORNECEDOR_7">OFFSET(#REF!,6,0,COUNTA(#REF!))</definedName>
    <definedName name="FORNECEDOR_8" localSheetId="3">OFFSET(#REF!,6,0,COUNTA(#REF!))</definedName>
    <definedName name="FORNECEDOR_8" localSheetId="6">OFFSET(#REF!,6,0,COUNTA(#REF!))</definedName>
    <definedName name="FORNECEDOR_8" localSheetId="15">OFFSET(#REF!,6,0,COUNTA(#REF!))</definedName>
    <definedName name="FORNECEDOR_8" localSheetId="25">OFFSET(#REF!,6,0,COUNTA(#REF!))</definedName>
    <definedName name="FORNECEDOR_8">OFFSET(#REF!,6,0,COUNTA(#REF!))</definedName>
    <definedName name="frçt4r" localSheetId="20">{#N/A,#N/A,FALSE,"Plan1";#N/A,#N/A,FALSE,"Plan2"}</definedName>
    <definedName name="frçt4r" localSheetId="8">{#N/A,#N/A,FALSE,"Plan1";#N/A,#N/A,FALSE,"Plan2"}</definedName>
    <definedName name="frçt4r" localSheetId="17" hidden="1">{#N/A,#N/A,FALSE,"Plan1";#N/A,#N/A,FALSE,"Plan2"}</definedName>
    <definedName name="frçt4r" localSheetId="3">{#N/A,#N/A,FALSE,"Plan1";#N/A,#N/A,FALSE,"Plan2"}</definedName>
    <definedName name="frçt4r" localSheetId="11">{#N/A,#N/A,FALSE,"Plan1";#N/A,#N/A,FALSE,"Plan2"}</definedName>
    <definedName name="frçt4r" localSheetId="6">{#N/A,#N/A,FALSE,"Plan1";#N/A,#N/A,FALSE,"Plan2"}</definedName>
    <definedName name="frçt4r" localSheetId="5">{#N/A,#N/A,FALSE,"Plan1";#N/A,#N/A,FALSE,"Plan2"}</definedName>
    <definedName name="frçt4r" localSheetId="16" hidden="1">{#N/A,#N/A,FALSE,"Plan1";#N/A,#N/A,FALSE,"Plan2"}</definedName>
    <definedName name="frçt4r" localSheetId="15">{#N/A,#N/A,FALSE,"Plan1";#N/A,#N/A,FALSE,"Plan2"}</definedName>
    <definedName name="frçt4r" localSheetId="7">{#N/A,#N/A,FALSE,"Plan1";#N/A,#N/A,FALSE,"Plan2"}</definedName>
    <definedName name="frçt4r" localSheetId="24">{#N/A,#N/A,FALSE,"Plan1";#N/A,#N/A,FALSE,"Plan2"}</definedName>
    <definedName name="frçt4r" localSheetId="25">{#N/A,#N/A,FALSE,"Plan1";#N/A,#N/A,FALSE,"Plan2"}</definedName>
    <definedName name="frçt4r" localSheetId="0">{#N/A,#N/A,FALSE,"Plan1";#N/A,#N/A,FALSE,"Plan2"}</definedName>
    <definedName name="frçt4r" localSheetId="23">{#N/A,#N/A,FALSE,"Plan1";#N/A,#N/A,FALSE,"Plan2"}</definedName>
    <definedName name="frçt4r" localSheetId="22" hidden="1">{#N/A,#N/A,FALSE,"Plan1";#N/A,#N/A,FALSE,"Plan2"}</definedName>
    <definedName name="frçt4r" localSheetId="19">{#N/A,#N/A,FALSE,"Plan1";#N/A,#N/A,FALSE,"Plan2"}</definedName>
    <definedName name="frçt4r" localSheetId="18" hidden="1">{#N/A,#N/A,FALSE,"Plan1";#N/A,#N/A,FALSE,"Plan2"}</definedName>
    <definedName name="frçt4r">{#N/A,#N/A,FALSE,"Plan1";#N/A,#N/A,FALSE,"Plan2"}</definedName>
    <definedName name="frdtty" localSheetId="20">{#N/A,#N/A,FALSE,"Plan1";#N/A,#N/A,FALSE,"Plan2"}</definedName>
    <definedName name="frdtty" localSheetId="8">{#N/A,#N/A,FALSE,"Plan1";#N/A,#N/A,FALSE,"Plan2"}</definedName>
    <definedName name="frdtty" localSheetId="17" hidden="1">{#N/A,#N/A,FALSE,"Plan1";#N/A,#N/A,FALSE,"Plan2"}</definedName>
    <definedName name="frdtty" localSheetId="3">{#N/A,#N/A,FALSE,"Plan1";#N/A,#N/A,FALSE,"Plan2"}</definedName>
    <definedName name="frdtty" localSheetId="11">{#N/A,#N/A,FALSE,"Plan1";#N/A,#N/A,FALSE,"Plan2"}</definedName>
    <definedName name="frdtty" localSheetId="6">{#N/A,#N/A,FALSE,"Plan1";#N/A,#N/A,FALSE,"Plan2"}</definedName>
    <definedName name="frdtty" localSheetId="5">{#N/A,#N/A,FALSE,"Plan1";#N/A,#N/A,FALSE,"Plan2"}</definedName>
    <definedName name="frdtty" localSheetId="16" hidden="1">{#N/A,#N/A,FALSE,"Plan1";#N/A,#N/A,FALSE,"Plan2"}</definedName>
    <definedName name="frdtty" localSheetId="15">{#N/A,#N/A,FALSE,"Plan1";#N/A,#N/A,FALSE,"Plan2"}</definedName>
    <definedName name="frdtty" localSheetId="7">{#N/A,#N/A,FALSE,"Plan1";#N/A,#N/A,FALSE,"Plan2"}</definedName>
    <definedName name="frdtty" localSheetId="24">{#N/A,#N/A,FALSE,"Plan1";#N/A,#N/A,FALSE,"Plan2"}</definedName>
    <definedName name="frdtty" localSheetId="25">{#N/A,#N/A,FALSE,"Plan1";#N/A,#N/A,FALSE,"Plan2"}</definedName>
    <definedName name="frdtty" localSheetId="0">{#N/A,#N/A,FALSE,"Plan1";#N/A,#N/A,FALSE,"Plan2"}</definedName>
    <definedName name="frdtty" localSheetId="23">{#N/A,#N/A,FALSE,"Plan1";#N/A,#N/A,FALSE,"Plan2"}</definedName>
    <definedName name="frdtty" localSheetId="22" hidden="1">{#N/A,#N/A,FALSE,"Plan1";#N/A,#N/A,FALSE,"Plan2"}</definedName>
    <definedName name="frdtty" localSheetId="19">{#N/A,#N/A,FALSE,"Plan1";#N/A,#N/A,FALSE,"Plan2"}</definedName>
    <definedName name="frdtty" localSheetId="18" hidden="1">{#N/A,#N/A,FALSE,"Plan1";#N/A,#N/A,FALSE,"Plan2"}</definedName>
    <definedName name="frdtty">{#N/A,#N/A,FALSE,"Plan1";#N/A,#N/A,FALSE,"Plan2"}</definedName>
    <definedName name="fsdfsf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20">{#N/A,#N/A,FALSE,"Plan1";#N/A,#N/A,FALSE,"Plan2"}</definedName>
    <definedName name="fuihgjk" localSheetId="8">{#N/A,#N/A,FALSE,"Plan1";#N/A,#N/A,FALSE,"Plan2"}</definedName>
    <definedName name="fuihgjk" localSheetId="17" hidden="1">{#N/A,#N/A,FALSE,"Plan1";#N/A,#N/A,FALSE,"Plan2"}</definedName>
    <definedName name="fuihgjk" localSheetId="3">{#N/A,#N/A,FALSE,"Plan1";#N/A,#N/A,FALSE,"Plan2"}</definedName>
    <definedName name="fuihgjk" localSheetId="11">{#N/A,#N/A,FALSE,"Plan1";#N/A,#N/A,FALSE,"Plan2"}</definedName>
    <definedName name="fuihgjk" localSheetId="6">{#N/A,#N/A,FALSE,"Plan1";#N/A,#N/A,FALSE,"Plan2"}</definedName>
    <definedName name="fuihgjk" localSheetId="5">{#N/A,#N/A,FALSE,"Plan1";#N/A,#N/A,FALSE,"Plan2"}</definedName>
    <definedName name="fuihgjk" localSheetId="16" hidden="1">{#N/A,#N/A,FALSE,"Plan1";#N/A,#N/A,FALSE,"Plan2"}</definedName>
    <definedName name="fuihgjk" localSheetId="15">{#N/A,#N/A,FALSE,"Plan1";#N/A,#N/A,FALSE,"Plan2"}</definedName>
    <definedName name="fuihgjk" localSheetId="7">{#N/A,#N/A,FALSE,"Plan1";#N/A,#N/A,FALSE,"Plan2"}</definedName>
    <definedName name="fuihgjk" localSheetId="24">{#N/A,#N/A,FALSE,"Plan1";#N/A,#N/A,FALSE,"Plan2"}</definedName>
    <definedName name="fuihgjk" localSheetId="25">{#N/A,#N/A,FALSE,"Plan1";#N/A,#N/A,FALSE,"Plan2"}</definedName>
    <definedName name="fuihgjk" localSheetId="0">{#N/A,#N/A,FALSE,"Plan1";#N/A,#N/A,FALSE,"Plan2"}</definedName>
    <definedName name="fuihgjk" localSheetId="23">{#N/A,#N/A,FALSE,"Plan1";#N/A,#N/A,FALSE,"Plan2"}</definedName>
    <definedName name="fuihgjk" localSheetId="22" hidden="1">{#N/A,#N/A,FALSE,"Plan1";#N/A,#N/A,FALSE,"Plan2"}</definedName>
    <definedName name="fuihgjk" localSheetId="19">{#N/A,#N/A,FALSE,"Plan1";#N/A,#N/A,FALSE,"Plan2"}</definedName>
    <definedName name="fuihgjk" localSheetId="18" hidden="1">{#N/A,#N/A,FALSE,"Plan1";#N/A,#N/A,FALSE,"Plan2"}</definedName>
    <definedName name="fuihgjk">{#N/A,#N/A,FALSE,"Plan1";#N/A,#N/A,FALSE,"Plan2"}</definedName>
    <definedName name="fuste" localSheetId="17">#REF!</definedName>
    <definedName name="fuste" localSheetId="3">#REF!</definedName>
    <definedName name="fuste" localSheetId="6">#REF!</definedName>
    <definedName name="fuste" localSheetId="16">#REF!</definedName>
    <definedName name="fuste" localSheetId="15">#REF!</definedName>
    <definedName name="fuste" localSheetId="25">#REF!</definedName>
    <definedName name="fuste" localSheetId="22">#REF!</definedName>
    <definedName name="fuste" localSheetId="19">#REF!</definedName>
    <definedName name="fuste" localSheetId="18">#REF!</definedName>
    <definedName name="fuste">#REF!</definedName>
    <definedName name="fxjghkfg" localSheetId="20">{#N/A,#N/A,FALSE,"Plan1";#N/A,#N/A,FALSE,"Plan2"}</definedName>
    <definedName name="fxjghkfg" localSheetId="8">{#N/A,#N/A,FALSE,"Plan1";#N/A,#N/A,FALSE,"Plan2"}</definedName>
    <definedName name="fxjghkfg" localSheetId="17" hidden="1">{#N/A,#N/A,FALSE,"Plan1";#N/A,#N/A,FALSE,"Plan2"}</definedName>
    <definedName name="fxjghkfg" localSheetId="3">{#N/A,#N/A,FALSE,"Plan1";#N/A,#N/A,FALSE,"Plan2"}</definedName>
    <definedName name="fxjghkfg" localSheetId="11">{#N/A,#N/A,FALSE,"Plan1";#N/A,#N/A,FALSE,"Plan2"}</definedName>
    <definedName name="fxjghkfg" localSheetId="6">{#N/A,#N/A,FALSE,"Plan1";#N/A,#N/A,FALSE,"Plan2"}</definedName>
    <definedName name="fxjghkfg" localSheetId="5">{#N/A,#N/A,FALSE,"Plan1";#N/A,#N/A,FALSE,"Plan2"}</definedName>
    <definedName name="fxjghkfg" localSheetId="16" hidden="1">{#N/A,#N/A,FALSE,"Plan1";#N/A,#N/A,FALSE,"Plan2"}</definedName>
    <definedName name="fxjghkfg" localSheetId="15">{#N/A,#N/A,FALSE,"Plan1";#N/A,#N/A,FALSE,"Plan2"}</definedName>
    <definedName name="fxjghkfg" localSheetId="7">{#N/A,#N/A,FALSE,"Plan1";#N/A,#N/A,FALSE,"Plan2"}</definedName>
    <definedName name="fxjghkfg" localSheetId="24">{#N/A,#N/A,FALSE,"Plan1";#N/A,#N/A,FALSE,"Plan2"}</definedName>
    <definedName name="fxjghkfg" localSheetId="25">{#N/A,#N/A,FALSE,"Plan1";#N/A,#N/A,FALSE,"Plan2"}</definedName>
    <definedName name="fxjghkfg" localSheetId="0">{#N/A,#N/A,FALSE,"Plan1";#N/A,#N/A,FALSE,"Plan2"}</definedName>
    <definedName name="fxjghkfg" localSheetId="23">{#N/A,#N/A,FALSE,"Plan1";#N/A,#N/A,FALSE,"Plan2"}</definedName>
    <definedName name="fxjghkfg" localSheetId="22" hidden="1">{#N/A,#N/A,FALSE,"Plan1";#N/A,#N/A,FALSE,"Plan2"}</definedName>
    <definedName name="fxjghkfg" localSheetId="19">{#N/A,#N/A,FALSE,"Plan1";#N/A,#N/A,FALSE,"Plan2"}</definedName>
    <definedName name="fxjghkfg" localSheetId="18" hidden="1">{#N/A,#N/A,FALSE,"Plan1";#N/A,#N/A,FALSE,"Plan2"}</definedName>
    <definedName name="fxjghkfg">{#N/A,#N/A,FALSE,"Plan1";#N/A,#N/A,FALSE,"Plan2"}</definedName>
    <definedName name="g_10" localSheetId="17">#REF!</definedName>
    <definedName name="g_10" localSheetId="3">#REF!</definedName>
    <definedName name="g_10" localSheetId="6">#REF!</definedName>
    <definedName name="g_10" localSheetId="16">#REF!</definedName>
    <definedName name="g_10" localSheetId="15">#REF!</definedName>
    <definedName name="g_10" localSheetId="25">#REF!</definedName>
    <definedName name="g_10" localSheetId="22">#REF!</definedName>
    <definedName name="g_10" localSheetId="19">#REF!</definedName>
    <definedName name="g_10" localSheetId="18">#REF!</definedName>
    <definedName name="g_10">#REF!</definedName>
    <definedName name="g_11" localSheetId="17">#REF!</definedName>
    <definedName name="g_11" localSheetId="3">#REF!</definedName>
    <definedName name="g_11" localSheetId="6">#REF!</definedName>
    <definedName name="g_11" localSheetId="16">#REF!</definedName>
    <definedName name="g_11" localSheetId="15">#REF!</definedName>
    <definedName name="g_11" localSheetId="25">#REF!</definedName>
    <definedName name="g_11" localSheetId="22">#REF!</definedName>
    <definedName name="g_11" localSheetId="19">#REF!</definedName>
    <definedName name="g_11" localSheetId="18">#REF!</definedName>
    <definedName name="g_11">#REF!</definedName>
    <definedName name="g_12" localSheetId="17">#REF!</definedName>
    <definedName name="g_12" localSheetId="3">#REF!</definedName>
    <definedName name="g_12" localSheetId="6">#REF!</definedName>
    <definedName name="g_12" localSheetId="16">#REF!</definedName>
    <definedName name="g_12" localSheetId="15">#REF!</definedName>
    <definedName name="g_12" localSheetId="25">#REF!</definedName>
    <definedName name="g_12" localSheetId="22">#REF!</definedName>
    <definedName name="g_12" localSheetId="19">#REF!</definedName>
    <definedName name="g_12" localSheetId="18">#REF!</definedName>
    <definedName name="g_12">#REF!</definedName>
    <definedName name="g_13" localSheetId="3">#REF!</definedName>
    <definedName name="g_13" localSheetId="6">#REF!</definedName>
    <definedName name="g_13" localSheetId="15">#REF!</definedName>
    <definedName name="g_13" localSheetId="25">#REF!</definedName>
    <definedName name="g_13">#REF!</definedName>
    <definedName name="g_15" localSheetId="3">#REF!</definedName>
    <definedName name="g_15" localSheetId="6">#REF!</definedName>
    <definedName name="g_15" localSheetId="15">#REF!</definedName>
    <definedName name="g_15" localSheetId="25">#REF!</definedName>
    <definedName name="g_15">#REF!</definedName>
    <definedName name="g_16" localSheetId="3">#REF!</definedName>
    <definedName name="g_16" localSheetId="6">#REF!</definedName>
    <definedName name="g_16" localSheetId="15">#REF!</definedName>
    <definedName name="g_16" localSheetId="25">#REF!</definedName>
    <definedName name="g_16">#REF!</definedName>
    <definedName name="g_17" localSheetId="3">#REF!</definedName>
    <definedName name="g_17" localSheetId="6">#REF!</definedName>
    <definedName name="g_17" localSheetId="15">#REF!</definedName>
    <definedName name="g_17" localSheetId="25">#REF!</definedName>
    <definedName name="g_17">#REF!</definedName>
    <definedName name="g_19" localSheetId="3">#REF!</definedName>
    <definedName name="g_19" localSheetId="6">#REF!</definedName>
    <definedName name="g_19" localSheetId="15">#REF!</definedName>
    <definedName name="g_19" localSheetId="25">#REF!</definedName>
    <definedName name="g_19">#REF!</definedName>
    <definedName name="g_21" localSheetId="3">#REF!</definedName>
    <definedName name="g_21" localSheetId="6">#REF!</definedName>
    <definedName name="g_21" localSheetId="15">#REF!</definedName>
    <definedName name="g_21" localSheetId="25">#REF!</definedName>
    <definedName name="g_21">#REF!</definedName>
    <definedName name="g_25" localSheetId="3">#REF!</definedName>
    <definedName name="g_25" localSheetId="6">#REF!</definedName>
    <definedName name="g_25" localSheetId="15">#REF!</definedName>
    <definedName name="g_25" localSheetId="25">#REF!</definedName>
    <definedName name="g_25">#REF!</definedName>
    <definedName name="g_27" localSheetId="3">#REF!</definedName>
    <definedName name="g_27" localSheetId="6">#REF!</definedName>
    <definedName name="g_27" localSheetId="15">#REF!</definedName>
    <definedName name="g_27" localSheetId="25">#REF!</definedName>
    <definedName name="g_27">#REF!</definedName>
    <definedName name="g_31" localSheetId="3">#REF!</definedName>
    <definedName name="g_31" localSheetId="6">#REF!</definedName>
    <definedName name="g_31" localSheetId="15">#REF!</definedName>
    <definedName name="g_31" localSheetId="25">#REF!</definedName>
    <definedName name="g_31">#REF!</definedName>
    <definedName name="g_32" localSheetId="3">#REF!</definedName>
    <definedName name="g_32" localSheetId="6">#REF!</definedName>
    <definedName name="g_32" localSheetId="15">#REF!</definedName>
    <definedName name="g_32" localSheetId="25">#REF!</definedName>
    <definedName name="g_32">#REF!</definedName>
    <definedName name="g_33" localSheetId="3">#REF!</definedName>
    <definedName name="g_33" localSheetId="6">#REF!</definedName>
    <definedName name="g_33" localSheetId="15">#REF!</definedName>
    <definedName name="g_33" localSheetId="25">#REF!</definedName>
    <definedName name="g_33">#REF!</definedName>
    <definedName name="g_34" localSheetId="3">#REF!</definedName>
    <definedName name="g_34" localSheetId="6">#REF!</definedName>
    <definedName name="g_34" localSheetId="15">#REF!</definedName>
    <definedName name="g_34" localSheetId="25">#REF!</definedName>
    <definedName name="g_34">#REF!</definedName>
    <definedName name="G_35" localSheetId="3">#REF!</definedName>
    <definedName name="G_35" localSheetId="6">#REF!</definedName>
    <definedName name="G_35" localSheetId="15">#REF!</definedName>
    <definedName name="G_35" localSheetId="25">#REF!</definedName>
    <definedName name="G_35">#REF!</definedName>
    <definedName name="g_37" localSheetId="3">#REF!</definedName>
    <definedName name="g_37" localSheetId="6">#REF!</definedName>
    <definedName name="g_37" localSheetId="15">#REF!</definedName>
    <definedName name="g_37" localSheetId="25">#REF!</definedName>
    <definedName name="g_37">#REF!</definedName>
    <definedName name="g_41" localSheetId="3">#REF!</definedName>
    <definedName name="g_41" localSheetId="6">#REF!</definedName>
    <definedName name="g_41" localSheetId="15">#REF!</definedName>
    <definedName name="g_41" localSheetId="25">#REF!</definedName>
    <definedName name="g_41">#REF!</definedName>
    <definedName name="g_42" localSheetId="3">#REF!</definedName>
    <definedName name="g_42" localSheetId="6">#REF!</definedName>
    <definedName name="g_42" localSheetId="15">#REF!</definedName>
    <definedName name="g_42" localSheetId="25">#REF!</definedName>
    <definedName name="g_42">#REF!</definedName>
    <definedName name="g_45" localSheetId="3">#REF!</definedName>
    <definedName name="g_45" localSheetId="6">#REF!</definedName>
    <definedName name="g_45" localSheetId="15">#REF!</definedName>
    <definedName name="g_45" localSheetId="25">#REF!</definedName>
    <definedName name="g_45">#REF!</definedName>
    <definedName name="g_47" localSheetId="3">#REF!</definedName>
    <definedName name="g_47" localSheetId="6">#REF!</definedName>
    <definedName name="g_47" localSheetId="15">#REF!</definedName>
    <definedName name="g_47" localSheetId="25">#REF!</definedName>
    <definedName name="g_47">#REF!</definedName>
    <definedName name="g_51" localSheetId="3">#REF!</definedName>
    <definedName name="g_51" localSheetId="6">#REF!</definedName>
    <definedName name="g_51" localSheetId="15">#REF!</definedName>
    <definedName name="g_51" localSheetId="25">#REF!</definedName>
    <definedName name="g_51">#REF!</definedName>
    <definedName name="g_52" localSheetId="3">#REF!</definedName>
    <definedName name="g_52" localSheetId="6">#REF!</definedName>
    <definedName name="g_52" localSheetId="15">#REF!</definedName>
    <definedName name="g_52" localSheetId="25">#REF!</definedName>
    <definedName name="g_52">#REF!</definedName>
    <definedName name="g_53" localSheetId="3">#REF!</definedName>
    <definedName name="g_53" localSheetId="6">#REF!</definedName>
    <definedName name="g_53" localSheetId="15">#REF!</definedName>
    <definedName name="g_53" localSheetId="25">#REF!</definedName>
    <definedName name="g_53">#REF!</definedName>
    <definedName name="G_54" localSheetId="3">#REF!</definedName>
    <definedName name="G_54" localSheetId="6">#REF!</definedName>
    <definedName name="G_54" localSheetId="15">#REF!</definedName>
    <definedName name="G_54" localSheetId="25">#REF!</definedName>
    <definedName name="G_54">#REF!</definedName>
    <definedName name="G_55" localSheetId="3">#REF!</definedName>
    <definedName name="G_55" localSheetId="6">#REF!</definedName>
    <definedName name="G_55" localSheetId="15">#REF!</definedName>
    <definedName name="G_55" localSheetId="25">#REF!</definedName>
    <definedName name="G_55">#REF!</definedName>
    <definedName name="G_56" localSheetId="3">#REF!</definedName>
    <definedName name="G_56" localSheetId="6">#REF!</definedName>
    <definedName name="G_56" localSheetId="15">#REF!</definedName>
    <definedName name="G_56" localSheetId="25">#REF!</definedName>
    <definedName name="G_56">#REF!</definedName>
    <definedName name="G_57" localSheetId="3">#REF!</definedName>
    <definedName name="G_57" localSheetId="6">#REF!</definedName>
    <definedName name="G_57" localSheetId="15">#REF!</definedName>
    <definedName name="G_57" localSheetId="25">#REF!</definedName>
    <definedName name="G_57">#REF!</definedName>
    <definedName name="G_58" localSheetId="3">#REF!</definedName>
    <definedName name="G_58" localSheetId="6">#REF!</definedName>
    <definedName name="G_58" localSheetId="15">#REF!</definedName>
    <definedName name="G_58" localSheetId="25">#REF!</definedName>
    <definedName name="G_58">#REF!</definedName>
    <definedName name="G_59" localSheetId="3">#REF!</definedName>
    <definedName name="G_59" localSheetId="6">#REF!</definedName>
    <definedName name="G_59" localSheetId="15">#REF!</definedName>
    <definedName name="G_59" localSheetId="25">#REF!</definedName>
    <definedName name="G_59">#REF!</definedName>
    <definedName name="G_61" localSheetId="3">#REF!</definedName>
    <definedName name="G_61" localSheetId="6">#REF!</definedName>
    <definedName name="G_61" localSheetId="15">#REF!</definedName>
    <definedName name="G_61" localSheetId="25">#REF!</definedName>
    <definedName name="G_61">#REF!</definedName>
    <definedName name="G_63" localSheetId="3">#REF!</definedName>
    <definedName name="G_63" localSheetId="6">#REF!</definedName>
    <definedName name="G_63" localSheetId="15">#REF!</definedName>
    <definedName name="G_63" localSheetId="25">#REF!</definedName>
    <definedName name="G_63">#REF!</definedName>
    <definedName name="G_65" localSheetId="3">#REF!</definedName>
    <definedName name="G_65" localSheetId="6">#REF!</definedName>
    <definedName name="G_65" localSheetId="15">#REF!</definedName>
    <definedName name="G_65" localSheetId="25">#REF!</definedName>
    <definedName name="G_65">#REF!</definedName>
    <definedName name="G_67" localSheetId="3">#REF!</definedName>
    <definedName name="G_67" localSheetId="6">#REF!</definedName>
    <definedName name="G_67" localSheetId="15">#REF!</definedName>
    <definedName name="G_67" localSheetId="25">#REF!</definedName>
    <definedName name="G_67">#REF!</definedName>
    <definedName name="g_68" localSheetId="3">#REF!</definedName>
    <definedName name="g_68" localSheetId="6">#REF!</definedName>
    <definedName name="g_68" localSheetId="15">#REF!</definedName>
    <definedName name="g_68" localSheetId="25">#REF!</definedName>
    <definedName name="g_68">#REF!</definedName>
    <definedName name="g_69" localSheetId="3">#REF!</definedName>
    <definedName name="g_69" localSheetId="6">#REF!</definedName>
    <definedName name="g_69" localSheetId="15">#REF!</definedName>
    <definedName name="g_69" localSheetId="25">#REF!</definedName>
    <definedName name="g_69">#REF!</definedName>
    <definedName name="G_71" localSheetId="3">#REF!</definedName>
    <definedName name="G_71" localSheetId="6">#REF!</definedName>
    <definedName name="G_71" localSheetId="15">#REF!</definedName>
    <definedName name="G_71" localSheetId="25">#REF!</definedName>
    <definedName name="G_71">#REF!</definedName>
    <definedName name="G_73" localSheetId="3">#REF!</definedName>
    <definedName name="G_73" localSheetId="6">#REF!</definedName>
    <definedName name="G_73" localSheetId="15">#REF!</definedName>
    <definedName name="G_73" localSheetId="25">#REF!</definedName>
    <definedName name="G_73">#REF!</definedName>
    <definedName name="G_75" localSheetId="3">#REF!</definedName>
    <definedName name="G_75" localSheetId="6">#REF!</definedName>
    <definedName name="G_75" localSheetId="15">#REF!</definedName>
    <definedName name="G_75" localSheetId="25">#REF!</definedName>
    <definedName name="G_75">#REF!</definedName>
    <definedName name="G_77" localSheetId="3">#REF!</definedName>
    <definedName name="G_77" localSheetId="6">#REF!</definedName>
    <definedName name="G_77" localSheetId="15">#REF!</definedName>
    <definedName name="G_77" localSheetId="25">#REF!</definedName>
    <definedName name="G_77">#REF!</definedName>
    <definedName name="G_78" localSheetId="3">#REF!</definedName>
    <definedName name="G_78" localSheetId="6">#REF!</definedName>
    <definedName name="G_78" localSheetId="15">#REF!</definedName>
    <definedName name="G_78" localSheetId="25">#REF!</definedName>
    <definedName name="G_78">#REF!</definedName>
    <definedName name="G_81" localSheetId="3">#REF!</definedName>
    <definedName name="G_81" localSheetId="6">#REF!</definedName>
    <definedName name="G_81" localSheetId="15">#REF!</definedName>
    <definedName name="G_81" localSheetId="25">#REF!</definedName>
    <definedName name="G_81">#REF!</definedName>
    <definedName name="G_83" localSheetId="3">#REF!</definedName>
    <definedName name="G_83" localSheetId="6">#REF!</definedName>
    <definedName name="G_83" localSheetId="15">#REF!</definedName>
    <definedName name="G_83" localSheetId="25">#REF!</definedName>
    <definedName name="G_83">#REF!</definedName>
    <definedName name="G_85" localSheetId="3">#REF!</definedName>
    <definedName name="G_85" localSheetId="6">#REF!</definedName>
    <definedName name="G_85" localSheetId="15">#REF!</definedName>
    <definedName name="G_85" localSheetId="25">#REF!</definedName>
    <definedName name="G_85">#REF!</definedName>
    <definedName name="G_87" localSheetId="3">#REF!</definedName>
    <definedName name="G_87" localSheetId="6">#REF!</definedName>
    <definedName name="G_87" localSheetId="15">#REF!</definedName>
    <definedName name="G_87" localSheetId="25">#REF!</definedName>
    <definedName name="G_87">#REF!</definedName>
    <definedName name="G_90" localSheetId="3">#REF!</definedName>
    <definedName name="G_90" localSheetId="6">#REF!</definedName>
    <definedName name="G_90" localSheetId="15">#REF!</definedName>
    <definedName name="G_90" localSheetId="25">#REF!</definedName>
    <definedName name="G_90">#REF!</definedName>
    <definedName name="G_91" localSheetId="3">#REF!</definedName>
    <definedName name="G_91" localSheetId="6">#REF!</definedName>
    <definedName name="G_91" localSheetId="15">#REF!</definedName>
    <definedName name="G_91" localSheetId="25">#REF!</definedName>
    <definedName name="G_91">#REF!</definedName>
    <definedName name="G_92" localSheetId="3">#REF!</definedName>
    <definedName name="G_92" localSheetId="6">#REF!</definedName>
    <definedName name="G_92" localSheetId="15">#REF!</definedName>
    <definedName name="G_92" localSheetId="25">#REF!</definedName>
    <definedName name="G_92">#REF!</definedName>
    <definedName name="G_94" localSheetId="3">#REF!</definedName>
    <definedName name="G_94" localSheetId="6">#REF!</definedName>
    <definedName name="G_94" localSheetId="15">#REF!</definedName>
    <definedName name="G_94" localSheetId="25">#REF!</definedName>
    <definedName name="G_94">#REF!</definedName>
    <definedName name="G_95" localSheetId="3">#REF!</definedName>
    <definedName name="G_95" localSheetId="6">#REF!</definedName>
    <definedName name="G_95" localSheetId="15">#REF!</definedName>
    <definedName name="G_95" localSheetId="25">#REF!</definedName>
    <definedName name="G_95">#REF!</definedName>
    <definedName name="G_96" localSheetId="3">#REF!</definedName>
    <definedName name="G_96" localSheetId="6">#REF!</definedName>
    <definedName name="G_96" localSheetId="15">#REF!</definedName>
    <definedName name="G_96" localSheetId="25">#REF!</definedName>
    <definedName name="G_96">#REF!</definedName>
    <definedName name="galo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7">#REF!</definedName>
    <definedName name="GARAGEM" localSheetId="3">#REF!</definedName>
    <definedName name="GARAGEM" localSheetId="6">#REF!</definedName>
    <definedName name="GARAGEM" localSheetId="16">#REF!</definedName>
    <definedName name="GARAGEM" localSheetId="15">#REF!</definedName>
    <definedName name="GARAGEM" localSheetId="25">#REF!</definedName>
    <definedName name="GARAGEM" localSheetId="22">#REF!</definedName>
    <definedName name="GARAGEM" localSheetId="19">#REF!</definedName>
    <definedName name="GARAGEM" localSheetId="18">#REF!</definedName>
    <definedName name="GARAGEM">#REF!</definedName>
    <definedName name="garcia" localSheetId="17">#REF!</definedName>
    <definedName name="garcia" localSheetId="3">#REF!</definedName>
    <definedName name="garcia" localSheetId="6">#REF!</definedName>
    <definedName name="garcia" localSheetId="16">#REF!</definedName>
    <definedName name="garcia" localSheetId="15">#REF!</definedName>
    <definedName name="garcia" localSheetId="25">#REF!</definedName>
    <definedName name="garcia" localSheetId="22">#REF!</definedName>
    <definedName name="garcia" localSheetId="19">#REF!</definedName>
    <definedName name="garcia" localSheetId="18">#REF!</definedName>
    <definedName name="garcia">#REF!</definedName>
    <definedName name="GASTOS_JULHO" localSheetId="17">#REF!</definedName>
    <definedName name="GASTOS_JULHO" localSheetId="3">#REF!</definedName>
    <definedName name="GASTOS_JULHO" localSheetId="6">#REF!</definedName>
    <definedName name="GASTOS_JULHO" localSheetId="16">#REF!</definedName>
    <definedName name="GASTOS_JULHO" localSheetId="15">#REF!</definedName>
    <definedName name="GASTOS_JULHO" localSheetId="25">#REF!</definedName>
    <definedName name="GASTOS_JULHO" localSheetId="22">#REF!</definedName>
    <definedName name="GASTOS_JULHO" localSheetId="19">#REF!</definedName>
    <definedName name="GASTOS_JULHO" localSheetId="18">#REF!</definedName>
    <definedName name="GASTOS_JULHO">#REF!</definedName>
    <definedName name="gbdjkvhgd" localSheetId="20">{#N/A,#N/A,FALSE,"Plan1";#N/A,#N/A,FALSE,"Plan2"}</definedName>
    <definedName name="gbdjkvhgd" localSheetId="8">{#N/A,#N/A,FALSE,"Plan1";#N/A,#N/A,FALSE,"Plan2"}</definedName>
    <definedName name="gbdjkvhgd" localSheetId="17" hidden="1">{#N/A,#N/A,FALSE,"Plan1";#N/A,#N/A,FALSE,"Plan2"}</definedName>
    <definedName name="gbdjkvhgd" localSheetId="3">{#N/A,#N/A,FALSE,"Plan1";#N/A,#N/A,FALSE,"Plan2"}</definedName>
    <definedName name="gbdjkvhgd" localSheetId="11">{#N/A,#N/A,FALSE,"Plan1";#N/A,#N/A,FALSE,"Plan2"}</definedName>
    <definedName name="gbdjkvhgd" localSheetId="6">{#N/A,#N/A,FALSE,"Plan1";#N/A,#N/A,FALSE,"Plan2"}</definedName>
    <definedName name="gbdjkvhgd" localSheetId="5">{#N/A,#N/A,FALSE,"Plan1";#N/A,#N/A,FALSE,"Plan2"}</definedName>
    <definedName name="gbdjkvhgd" localSheetId="16" hidden="1">{#N/A,#N/A,FALSE,"Plan1";#N/A,#N/A,FALSE,"Plan2"}</definedName>
    <definedName name="gbdjkvhgd" localSheetId="15">{#N/A,#N/A,FALSE,"Plan1";#N/A,#N/A,FALSE,"Plan2"}</definedName>
    <definedName name="gbdjkvhgd" localSheetId="7">{#N/A,#N/A,FALSE,"Plan1";#N/A,#N/A,FALSE,"Plan2"}</definedName>
    <definedName name="gbdjkvhgd" localSheetId="24">{#N/A,#N/A,FALSE,"Plan1";#N/A,#N/A,FALSE,"Plan2"}</definedName>
    <definedName name="gbdjkvhgd" localSheetId="25">{#N/A,#N/A,FALSE,"Plan1";#N/A,#N/A,FALSE,"Plan2"}</definedName>
    <definedName name="gbdjkvhgd" localSheetId="0">{#N/A,#N/A,FALSE,"Plan1";#N/A,#N/A,FALSE,"Plan2"}</definedName>
    <definedName name="gbdjkvhgd" localSheetId="23">{#N/A,#N/A,FALSE,"Plan1";#N/A,#N/A,FALSE,"Plan2"}</definedName>
    <definedName name="gbdjkvhgd" localSheetId="22" hidden="1">{#N/A,#N/A,FALSE,"Plan1";#N/A,#N/A,FALSE,"Plan2"}</definedName>
    <definedName name="gbdjkvhgd" localSheetId="19">{#N/A,#N/A,FALSE,"Plan1";#N/A,#N/A,FALSE,"Plan2"}</definedName>
    <definedName name="gbdjkvhgd" localSheetId="18" hidden="1">{#N/A,#N/A,FALSE,"Plan1";#N/A,#N/A,FALSE,"Plan2"}</definedName>
    <definedName name="gbdjkvhgd">{#N/A,#N/A,FALSE,"Plan1";#N/A,#N/A,FALSE,"Plan2"}</definedName>
    <definedName name="gbdsjgsjfdgj" localSheetId="20">{#N/A,#N/A,FALSE,"Plan1";#N/A,#N/A,FALSE,"Plan2"}</definedName>
    <definedName name="gbdsjgsjfdgj" localSheetId="8">{#N/A,#N/A,FALSE,"Plan1";#N/A,#N/A,FALSE,"Plan2"}</definedName>
    <definedName name="gbdsjgsjfdgj" localSheetId="17" hidden="1">{#N/A,#N/A,FALSE,"Plan1";#N/A,#N/A,FALSE,"Plan2"}</definedName>
    <definedName name="gbdsjgsjfdgj" localSheetId="3">{#N/A,#N/A,FALSE,"Plan1";#N/A,#N/A,FALSE,"Plan2"}</definedName>
    <definedName name="gbdsjgsjfdgj" localSheetId="11">{#N/A,#N/A,FALSE,"Plan1";#N/A,#N/A,FALSE,"Plan2"}</definedName>
    <definedName name="gbdsjgsjfdgj" localSheetId="6">{#N/A,#N/A,FALSE,"Plan1";#N/A,#N/A,FALSE,"Plan2"}</definedName>
    <definedName name="gbdsjgsjfdgj" localSheetId="5">{#N/A,#N/A,FALSE,"Plan1";#N/A,#N/A,FALSE,"Plan2"}</definedName>
    <definedName name="gbdsjgsjfdgj" localSheetId="16" hidden="1">{#N/A,#N/A,FALSE,"Plan1";#N/A,#N/A,FALSE,"Plan2"}</definedName>
    <definedName name="gbdsjgsjfdgj" localSheetId="15">{#N/A,#N/A,FALSE,"Plan1";#N/A,#N/A,FALSE,"Plan2"}</definedName>
    <definedName name="gbdsjgsjfdgj" localSheetId="7">{#N/A,#N/A,FALSE,"Plan1";#N/A,#N/A,FALSE,"Plan2"}</definedName>
    <definedName name="gbdsjgsjfdgj" localSheetId="24">{#N/A,#N/A,FALSE,"Plan1";#N/A,#N/A,FALSE,"Plan2"}</definedName>
    <definedName name="gbdsjgsjfdgj" localSheetId="25">{#N/A,#N/A,FALSE,"Plan1";#N/A,#N/A,FALSE,"Plan2"}</definedName>
    <definedName name="gbdsjgsjfdgj" localSheetId="0">{#N/A,#N/A,FALSE,"Plan1";#N/A,#N/A,FALSE,"Plan2"}</definedName>
    <definedName name="gbdsjgsjfdgj" localSheetId="23">{#N/A,#N/A,FALSE,"Plan1";#N/A,#N/A,FALSE,"Plan2"}</definedName>
    <definedName name="gbdsjgsjfdgj" localSheetId="22" hidden="1">{#N/A,#N/A,FALSE,"Plan1";#N/A,#N/A,FALSE,"Plan2"}</definedName>
    <definedName name="gbdsjgsjfdgj" localSheetId="19">{#N/A,#N/A,FALSE,"Plan1";#N/A,#N/A,FALSE,"Plan2"}</definedName>
    <definedName name="gbdsjgsjfdgj" localSheetId="18" hidden="1">{#N/A,#N/A,FALSE,"Plan1";#N/A,#N/A,FALSE,"Plan2"}</definedName>
    <definedName name="gbdsjgsjfdgj">{#N/A,#N/A,FALSE,"Plan1";#N/A,#N/A,FALSE,"Plan2"}</definedName>
    <definedName name="gdfdhgfjgj" localSheetId="20">{#N/A,#N/A,FALSE,"Plan1";#N/A,#N/A,FALSE,"Plan2"}</definedName>
    <definedName name="gdfdhgfjgj" localSheetId="8">{#N/A,#N/A,FALSE,"Plan1";#N/A,#N/A,FALSE,"Plan2"}</definedName>
    <definedName name="gdfdhgfjgj" localSheetId="17" hidden="1">{#N/A,#N/A,FALSE,"Plan1";#N/A,#N/A,FALSE,"Plan2"}</definedName>
    <definedName name="gdfdhgfjgj" localSheetId="3">{#N/A,#N/A,FALSE,"Plan1";#N/A,#N/A,FALSE,"Plan2"}</definedName>
    <definedName name="gdfdhgfjgj" localSheetId="11">{#N/A,#N/A,FALSE,"Plan1";#N/A,#N/A,FALSE,"Plan2"}</definedName>
    <definedName name="gdfdhgfjgj" localSheetId="6">{#N/A,#N/A,FALSE,"Plan1";#N/A,#N/A,FALSE,"Plan2"}</definedName>
    <definedName name="gdfdhgfjgj" localSheetId="5">{#N/A,#N/A,FALSE,"Plan1";#N/A,#N/A,FALSE,"Plan2"}</definedName>
    <definedName name="gdfdhgfjgj" localSheetId="16" hidden="1">{#N/A,#N/A,FALSE,"Plan1";#N/A,#N/A,FALSE,"Plan2"}</definedName>
    <definedName name="gdfdhgfjgj" localSheetId="15">{#N/A,#N/A,FALSE,"Plan1";#N/A,#N/A,FALSE,"Plan2"}</definedName>
    <definedName name="gdfdhgfjgj" localSheetId="7">{#N/A,#N/A,FALSE,"Plan1";#N/A,#N/A,FALSE,"Plan2"}</definedName>
    <definedName name="gdfdhgfjgj" localSheetId="24">{#N/A,#N/A,FALSE,"Plan1";#N/A,#N/A,FALSE,"Plan2"}</definedName>
    <definedName name="gdfdhgfjgj" localSheetId="25">{#N/A,#N/A,FALSE,"Plan1";#N/A,#N/A,FALSE,"Plan2"}</definedName>
    <definedName name="gdfdhgfjgj" localSheetId="0">{#N/A,#N/A,FALSE,"Plan1";#N/A,#N/A,FALSE,"Plan2"}</definedName>
    <definedName name="gdfdhgfjgj" localSheetId="23">{#N/A,#N/A,FALSE,"Plan1";#N/A,#N/A,FALSE,"Plan2"}</definedName>
    <definedName name="gdfdhgfjgj" localSheetId="22" hidden="1">{#N/A,#N/A,FALSE,"Plan1";#N/A,#N/A,FALSE,"Plan2"}</definedName>
    <definedName name="gdfdhgfjgj" localSheetId="19">{#N/A,#N/A,FALSE,"Plan1";#N/A,#N/A,FALSE,"Plan2"}</definedName>
    <definedName name="gdfdhgfjgj" localSheetId="18" hidden="1">{#N/A,#N/A,FALSE,"Plan1";#N/A,#N/A,FALSE,"Plan2"}</definedName>
    <definedName name="gdfdhgfjgj">{#N/A,#N/A,FALSE,"Plan1";#N/A,#N/A,FALSE,"Plan2"}</definedName>
    <definedName name="gdfgdstggt" localSheetId="20">{#N/A,#N/A,FALSE,"Plan1";#N/A,#N/A,FALSE,"Plan2"}</definedName>
    <definedName name="gdfgdstggt" localSheetId="8">{#N/A,#N/A,FALSE,"Plan1";#N/A,#N/A,FALSE,"Plan2"}</definedName>
    <definedName name="gdfgdstggt" localSheetId="17" hidden="1">{#N/A,#N/A,FALSE,"Plan1";#N/A,#N/A,FALSE,"Plan2"}</definedName>
    <definedName name="gdfgdstggt" localSheetId="3">{#N/A,#N/A,FALSE,"Plan1";#N/A,#N/A,FALSE,"Plan2"}</definedName>
    <definedName name="gdfgdstggt" localSheetId="11">{#N/A,#N/A,FALSE,"Plan1";#N/A,#N/A,FALSE,"Plan2"}</definedName>
    <definedName name="gdfgdstggt" localSheetId="6">{#N/A,#N/A,FALSE,"Plan1";#N/A,#N/A,FALSE,"Plan2"}</definedName>
    <definedName name="gdfgdstggt" localSheetId="5">{#N/A,#N/A,FALSE,"Plan1";#N/A,#N/A,FALSE,"Plan2"}</definedName>
    <definedName name="gdfgdstggt" localSheetId="16" hidden="1">{#N/A,#N/A,FALSE,"Plan1";#N/A,#N/A,FALSE,"Plan2"}</definedName>
    <definedName name="gdfgdstggt" localSheetId="15">{#N/A,#N/A,FALSE,"Plan1";#N/A,#N/A,FALSE,"Plan2"}</definedName>
    <definedName name="gdfgdstggt" localSheetId="7">{#N/A,#N/A,FALSE,"Plan1";#N/A,#N/A,FALSE,"Plan2"}</definedName>
    <definedName name="gdfgdstggt" localSheetId="24">{#N/A,#N/A,FALSE,"Plan1";#N/A,#N/A,FALSE,"Plan2"}</definedName>
    <definedName name="gdfgdstggt" localSheetId="25">{#N/A,#N/A,FALSE,"Plan1";#N/A,#N/A,FALSE,"Plan2"}</definedName>
    <definedName name="gdfgdstggt" localSheetId="0">{#N/A,#N/A,FALSE,"Plan1";#N/A,#N/A,FALSE,"Plan2"}</definedName>
    <definedName name="gdfgdstggt" localSheetId="23">{#N/A,#N/A,FALSE,"Plan1";#N/A,#N/A,FALSE,"Plan2"}</definedName>
    <definedName name="gdfgdstggt" localSheetId="22" hidden="1">{#N/A,#N/A,FALSE,"Plan1";#N/A,#N/A,FALSE,"Plan2"}</definedName>
    <definedName name="gdfgdstggt" localSheetId="19">{#N/A,#N/A,FALSE,"Plan1";#N/A,#N/A,FALSE,"Plan2"}</definedName>
    <definedName name="gdfgdstggt" localSheetId="18" hidden="1">{#N/A,#N/A,FALSE,"Plan1";#N/A,#N/A,FALSE,"Plan2"}</definedName>
    <definedName name="gdfgdstggt">{#N/A,#N/A,FALSE,"Plan1";#N/A,#N/A,FALSE,"Plan2"}</definedName>
    <definedName name="GDFHGRJGFJDRF" localSheetId="20">{"Econ Consolidado",#N/A,FALSE,"Econ Consol";"Fluxo de Caixa",#N/A,FALSE,"Fluxo Caixa";"Investimentos",#N/A,FALSE,"Investimentos"}</definedName>
    <definedName name="GDFHGRJGFJDRF" localSheetId="8">{"Econ Consolidado",#N/A,FALSE,"Econ Consol";"Fluxo de Caixa",#N/A,FALSE,"Fluxo Caixa";"Investimentos",#N/A,FALSE,"Investimentos"}</definedName>
    <definedName name="GDFHGRJGFJDRF" localSheetId="17" hidden="1">{"Econ Consolidado",#N/A,FALSE,"Econ Consol";"Fluxo de Caixa",#N/A,FALSE,"Fluxo Caixa";"Investimentos",#N/A,FALSE,"Investimentos"}</definedName>
    <definedName name="GDFHGRJGFJDRF" localSheetId="3">{"Econ Consolidado",#N/A,FALSE,"Econ Consol";"Fluxo de Caixa",#N/A,FALSE,"Fluxo Caixa";"Investimentos",#N/A,FALSE,"Investimentos"}</definedName>
    <definedName name="GDFHGRJGFJDRF" localSheetId="11">{"Econ Consolidado",#N/A,FALSE,"Econ Consol";"Fluxo de Caixa",#N/A,FALSE,"Fluxo Caixa";"Investimentos",#N/A,FALSE,"Investimentos"}</definedName>
    <definedName name="GDFHGRJGFJDRF" localSheetId="6">{"Econ Consolidado",#N/A,FALSE,"Econ Consol";"Fluxo de Caixa",#N/A,FALSE,"Fluxo Caixa";"Investimentos",#N/A,FALSE,"Investimentos"}</definedName>
    <definedName name="GDFHGRJGFJDRF" localSheetId="5">{"Econ Consolidado",#N/A,FALSE,"Econ Consol";"Fluxo de Caixa",#N/A,FALSE,"Fluxo Caixa";"Investimentos",#N/A,FALSE,"Investimentos"}</definedName>
    <definedName name="GDFHGRJGFJDRF" localSheetId="16" hidden="1">{"Econ Consolidado",#N/A,FALSE,"Econ Consol";"Fluxo de Caixa",#N/A,FALSE,"Fluxo Caixa";"Investimentos",#N/A,FALSE,"Investimentos"}</definedName>
    <definedName name="GDFHGRJGFJDRF" localSheetId="15">{"Econ Consolidado",#N/A,FALSE,"Econ Consol";"Fluxo de Caixa",#N/A,FALSE,"Fluxo Caixa";"Investimentos",#N/A,FALSE,"Investimentos"}</definedName>
    <definedName name="GDFHGRJGFJDRF" localSheetId="7">{"Econ Consolidado",#N/A,FALSE,"Econ Consol";"Fluxo de Caixa",#N/A,FALSE,"Fluxo Caixa";"Investimentos",#N/A,FALSE,"Investimentos"}</definedName>
    <definedName name="GDFHGRJGFJDRF" localSheetId="24">{"Econ Consolidado",#N/A,FALSE,"Econ Consol";"Fluxo de Caixa",#N/A,FALSE,"Fluxo Caixa";"Investimentos",#N/A,FALSE,"Investimentos"}</definedName>
    <definedName name="GDFHGRJGFJDRF" localSheetId="25">{"Econ Consolidado",#N/A,FALSE,"Econ Consol";"Fluxo de Caixa",#N/A,FALSE,"Fluxo Caixa";"Investimentos",#N/A,FALSE,"Investimentos"}</definedName>
    <definedName name="GDFHGRJGFJDRF" localSheetId="0">{"Econ Consolidado",#N/A,FALSE,"Econ Consol";"Fluxo de Caixa",#N/A,FALSE,"Fluxo Caixa";"Investimentos",#N/A,FALSE,"Investimentos"}</definedName>
    <definedName name="GDFHGRJGFJDRF" localSheetId="23">{"Econ Consolidado",#N/A,FALSE,"Econ Consol";"Fluxo de Caixa",#N/A,FALSE,"Fluxo Caixa";"Investimentos",#N/A,FALSE,"Investimentos"}</definedName>
    <definedName name="GDFHGRJGFJDRF" localSheetId="22" hidden="1">{"Econ Consolidado",#N/A,FALSE,"Econ Consol";"Fluxo de Caixa",#N/A,FALSE,"Fluxo Caixa";"Investimentos",#N/A,FALSE,"Investimentos"}</definedName>
    <definedName name="GDFHGRJGFJDRF" localSheetId="19">{"Econ Consolidado",#N/A,FALSE,"Econ Consol";"Fluxo de Caixa",#N/A,FALSE,"Fluxo Caixa";"Investimentos",#N/A,FALSE,"Investimentos"}</definedName>
    <definedName name="GDFHGRJGFJDRF" localSheetId="18" hidden="1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name="gdfigfhuyuy" localSheetId="20">{#N/A,#N/A,FALSE,"Plan1";#N/A,#N/A,FALSE,"Plan2"}</definedName>
    <definedName name="gdfigfhuyuy" localSheetId="8">{#N/A,#N/A,FALSE,"Plan1";#N/A,#N/A,FALSE,"Plan2"}</definedName>
    <definedName name="gdfigfhuyuy" localSheetId="17" hidden="1">{#N/A,#N/A,FALSE,"Plan1";#N/A,#N/A,FALSE,"Plan2"}</definedName>
    <definedName name="gdfigfhuyuy" localSheetId="3">{#N/A,#N/A,FALSE,"Plan1";#N/A,#N/A,FALSE,"Plan2"}</definedName>
    <definedName name="gdfigfhuyuy" localSheetId="11">{#N/A,#N/A,FALSE,"Plan1";#N/A,#N/A,FALSE,"Plan2"}</definedName>
    <definedName name="gdfigfhuyuy" localSheetId="6">{#N/A,#N/A,FALSE,"Plan1";#N/A,#N/A,FALSE,"Plan2"}</definedName>
    <definedName name="gdfigfhuyuy" localSheetId="5">{#N/A,#N/A,FALSE,"Plan1";#N/A,#N/A,FALSE,"Plan2"}</definedName>
    <definedName name="gdfigfhuyuy" localSheetId="16" hidden="1">{#N/A,#N/A,FALSE,"Plan1";#N/A,#N/A,FALSE,"Plan2"}</definedName>
    <definedName name="gdfigfhuyuy" localSheetId="15">{#N/A,#N/A,FALSE,"Plan1";#N/A,#N/A,FALSE,"Plan2"}</definedName>
    <definedName name="gdfigfhuyuy" localSheetId="7">{#N/A,#N/A,FALSE,"Plan1";#N/A,#N/A,FALSE,"Plan2"}</definedName>
    <definedName name="gdfigfhuyuy" localSheetId="24">{#N/A,#N/A,FALSE,"Plan1";#N/A,#N/A,FALSE,"Plan2"}</definedName>
    <definedName name="gdfigfhuyuy" localSheetId="25">{#N/A,#N/A,FALSE,"Plan1";#N/A,#N/A,FALSE,"Plan2"}</definedName>
    <definedName name="gdfigfhuyuy" localSheetId="0">{#N/A,#N/A,FALSE,"Plan1";#N/A,#N/A,FALSE,"Plan2"}</definedName>
    <definedName name="gdfigfhuyuy" localSheetId="23">{#N/A,#N/A,FALSE,"Plan1";#N/A,#N/A,FALSE,"Plan2"}</definedName>
    <definedName name="gdfigfhuyuy" localSheetId="22" hidden="1">{#N/A,#N/A,FALSE,"Plan1";#N/A,#N/A,FALSE,"Plan2"}</definedName>
    <definedName name="gdfigfhuyuy" localSheetId="19">{#N/A,#N/A,FALSE,"Plan1";#N/A,#N/A,FALSE,"Plan2"}</definedName>
    <definedName name="gdfigfhuyuy" localSheetId="18" hidden="1">{#N/A,#N/A,FALSE,"Plan1";#N/A,#N/A,FALSE,"Plan2"}</definedName>
    <definedName name="gdfigfhuyuy">{#N/A,#N/A,FALSE,"Plan1";#N/A,#N/A,FALSE,"Plan2"}</definedName>
    <definedName name="gdfsgfew" localSheetId="20">{#N/A,#N/A,FALSE,"Plan1";#N/A,#N/A,FALSE,"Plan2"}</definedName>
    <definedName name="gdfsgfew" localSheetId="8">{#N/A,#N/A,FALSE,"Plan1";#N/A,#N/A,FALSE,"Plan2"}</definedName>
    <definedName name="gdfsgfew" localSheetId="17" hidden="1">{#N/A,#N/A,FALSE,"Plan1";#N/A,#N/A,FALSE,"Plan2"}</definedName>
    <definedName name="gdfsgfew" localSheetId="3">{#N/A,#N/A,FALSE,"Plan1";#N/A,#N/A,FALSE,"Plan2"}</definedName>
    <definedName name="gdfsgfew" localSheetId="11">{#N/A,#N/A,FALSE,"Plan1";#N/A,#N/A,FALSE,"Plan2"}</definedName>
    <definedName name="gdfsgfew" localSheetId="6">{#N/A,#N/A,FALSE,"Plan1";#N/A,#N/A,FALSE,"Plan2"}</definedName>
    <definedName name="gdfsgfew" localSheetId="5">{#N/A,#N/A,FALSE,"Plan1";#N/A,#N/A,FALSE,"Plan2"}</definedName>
    <definedName name="gdfsgfew" localSheetId="16" hidden="1">{#N/A,#N/A,FALSE,"Plan1";#N/A,#N/A,FALSE,"Plan2"}</definedName>
    <definedName name="gdfsgfew" localSheetId="15">{#N/A,#N/A,FALSE,"Plan1";#N/A,#N/A,FALSE,"Plan2"}</definedName>
    <definedName name="gdfsgfew" localSheetId="7">{#N/A,#N/A,FALSE,"Plan1";#N/A,#N/A,FALSE,"Plan2"}</definedName>
    <definedName name="gdfsgfew" localSheetId="24">{#N/A,#N/A,FALSE,"Plan1";#N/A,#N/A,FALSE,"Plan2"}</definedName>
    <definedName name="gdfsgfew" localSheetId="25">{#N/A,#N/A,FALSE,"Plan1";#N/A,#N/A,FALSE,"Plan2"}</definedName>
    <definedName name="gdfsgfew" localSheetId="0">{#N/A,#N/A,FALSE,"Plan1";#N/A,#N/A,FALSE,"Plan2"}</definedName>
    <definedName name="gdfsgfew" localSheetId="23">{#N/A,#N/A,FALSE,"Plan1";#N/A,#N/A,FALSE,"Plan2"}</definedName>
    <definedName name="gdfsgfew" localSheetId="22" hidden="1">{#N/A,#N/A,FALSE,"Plan1";#N/A,#N/A,FALSE,"Plan2"}</definedName>
    <definedName name="gdfsgfew" localSheetId="19">{#N/A,#N/A,FALSE,"Plan1";#N/A,#N/A,FALSE,"Plan2"}</definedName>
    <definedName name="gdfsgfew" localSheetId="18" hidden="1">{#N/A,#N/A,FALSE,"Plan1";#N/A,#N/A,FALSE,"Plan2"}</definedName>
    <definedName name="gdfsgfew">{#N/A,#N/A,FALSE,"Plan1";#N/A,#N/A,FALSE,"Plan2"}</definedName>
    <definedName name="gdhfgdhfgf" localSheetId="20">{#N/A,#N/A,FALSE,"Plan1";#N/A,#N/A,FALSE,"Plan2"}</definedName>
    <definedName name="gdhfgdhfgf" localSheetId="8">{#N/A,#N/A,FALSE,"Plan1";#N/A,#N/A,FALSE,"Plan2"}</definedName>
    <definedName name="gdhfgdhfgf" localSheetId="17" hidden="1">{#N/A,#N/A,FALSE,"Plan1";#N/A,#N/A,FALSE,"Plan2"}</definedName>
    <definedName name="gdhfgdhfgf" localSheetId="3">{#N/A,#N/A,FALSE,"Plan1";#N/A,#N/A,FALSE,"Plan2"}</definedName>
    <definedName name="gdhfgdhfgf" localSheetId="11">{#N/A,#N/A,FALSE,"Plan1";#N/A,#N/A,FALSE,"Plan2"}</definedName>
    <definedName name="gdhfgdhfgf" localSheetId="6">{#N/A,#N/A,FALSE,"Plan1";#N/A,#N/A,FALSE,"Plan2"}</definedName>
    <definedName name="gdhfgdhfgf" localSheetId="5">{#N/A,#N/A,FALSE,"Plan1";#N/A,#N/A,FALSE,"Plan2"}</definedName>
    <definedName name="gdhfgdhfgf" localSheetId="16" hidden="1">{#N/A,#N/A,FALSE,"Plan1";#N/A,#N/A,FALSE,"Plan2"}</definedName>
    <definedName name="gdhfgdhfgf" localSheetId="15">{#N/A,#N/A,FALSE,"Plan1";#N/A,#N/A,FALSE,"Plan2"}</definedName>
    <definedName name="gdhfgdhfgf" localSheetId="7">{#N/A,#N/A,FALSE,"Plan1";#N/A,#N/A,FALSE,"Plan2"}</definedName>
    <definedName name="gdhfgdhfgf" localSheetId="24">{#N/A,#N/A,FALSE,"Plan1";#N/A,#N/A,FALSE,"Plan2"}</definedName>
    <definedName name="gdhfgdhfgf" localSheetId="25">{#N/A,#N/A,FALSE,"Plan1";#N/A,#N/A,FALSE,"Plan2"}</definedName>
    <definedName name="gdhfgdhfgf" localSheetId="0">{#N/A,#N/A,FALSE,"Plan1";#N/A,#N/A,FALSE,"Plan2"}</definedName>
    <definedName name="gdhfgdhfgf" localSheetId="23">{#N/A,#N/A,FALSE,"Plan1";#N/A,#N/A,FALSE,"Plan2"}</definedName>
    <definedName name="gdhfgdhfgf" localSheetId="22" hidden="1">{#N/A,#N/A,FALSE,"Plan1";#N/A,#N/A,FALSE,"Plan2"}</definedName>
    <definedName name="gdhfgdhfgf" localSheetId="19">{#N/A,#N/A,FALSE,"Plan1";#N/A,#N/A,FALSE,"Plan2"}</definedName>
    <definedName name="gdhfgdhfgf" localSheetId="18" hidden="1">{#N/A,#N/A,FALSE,"Plan1";#N/A,#N/A,FALSE,"Plan2"}</definedName>
    <definedName name="gdhfgdhfgf">{#N/A,#N/A,FALSE,"Plan1";#N/A,#N/A,FALSE,"Plan2"}</definedName>
    <definedName name="gdsfhefrwrw" localSheetId="20">{#N/A,#N/A,FALSE,"Plan1";#N/A,#N/A,FALSE,"Plan2"}</definedName>
    <definedName name="gdsfhefrwrw" localSheetId="8">{#N/A,#N/A,FALSE,"Plan1";#N/A,#N/A,FALSE,"Plan2"}</definedName>
    <definedName name="gdsfhefrwrw" localSheetId="17" hidden="1">{#N/A,#N/A,FALSE,"Plan1";#N/A,#N/A,FALSE,"Plan2"}</definedName>
    <definedName name="gdsfhefrwrw" localSheetId="3">{#N/A,#N/A,FALSE,"Plan1";#N/A,#N/A,FALSE,"Plan2"}</definedName>
    <definedName name="gdsfhefrwrw" localSheetId="11">{#N/A,#N/A,FALSE,"Plan1";#N/A,#N/A,FALSE,"Plan2"}</definedName>
    <definedName name="gdsfhefrwrw" localSheetId="6">{#N/A,#N/A,FALSE,"Plan1";#N/A,#N/A,FALSE,"Plan2"}</definedName>
    <definedName name="gdsfhefrwrw" localSheetId="5">{#N/A,#N/A,FALSE,"Plan1";#N/A,#N/A,FALSE,"Plan2"}</definedName>
    <definedName name="gdsfhefrwrw" localSheetId="16" hidden="1">{#N/A,#N/A,FALSE,"Plan1";#N/A,#N/A,FALSE,"Plan2"}</definedName>
    <definedName name="gdsfhefrwrw" localSheetId="15">{#N/A,#N/A,FALSE,"Plan1";#N/A,#N/A,FALSE,"Plan2"}</definedName>
    <definedName name="gdsfhefrwrw" localSheetId="7">{#N/A,#N/A,FALSE,"Plan1";#N/A,#N/A,FALSE,"Plan2"}</definedName>
    <definedName name="gdsfhefrwrw" localSheetId="24">{#N/A,#N/A,FALSE,"Plan1";#N/A,#N/A,FALSE,"Plan2"}</definedName>
    <definedName name="gdsfhefrwrw" localSheetId="25">{#N/A,#N/A,FALSE,"Plan1";#N/A,#N/A,FALSE,"Plan2"}</definedName>
    <definedName name="gdsfhefrwrw" localSheetId="0">{#N/A,#N/A,FALSE,"Plan1";#N/A,#N/A,FALSE,"Plan2"}</definedName>
    <definedName name="gdsfhefrwrw" localSheetId="23">{#N/A,#N/A,FALSE,"Plan1";#N/A,#N/A,FALSE,"Plan2"}</definedName>
    <definedName name="gdsfhefrwrw" localSheetId="22" hidden="1">{#N/A,#N/A,FALSE,"Plan1";#N/A,#N/A,FALSE,"Plan2"}</definedName>
    <definedName name="gdsfhefrwrw" localSheetId="19">{#N/A,#N/A,FALSE,"Plan1";#N/A,#N/A,FALSE,"Plan2"}</definedName>
    <definedName name="gdsfhefrwrw" localSheetId="18" hidden="1">{#N/A,#N/A,FALSE,"Plan1";#N/A,#N/A,FALSE,"Plan2"}</definedName>
    <definedName name="gdsfhefrwrw">{#N/A,#N/A,FALSE,"Plan1";#N/A,#N/A,FALSE,"Plan2"}</definedName>
    <definedName name="GER_TECNICO" localSheetId="17">#REF!</definedName>
    <definedName name="GER_TECNICO" localSheetId="3">#REF!</definedName>
    <definedName name="GER_TECNICO" localSheetId="6">#REF!</definedName>
    <definedName name="GER_TECNICO" localSheetId="16">#REF!</definedName>
    <definedName name="GER_TECNICO" localSheetId="15">#REF!</definedName>
    <definedName name="GER_TECNICO" localSheetId="25">#REF!</definedName>
    <definedName name="GER_TECNICO" localSheetId="22">#REF!</definedName>
    <definedName name="GER_TECNICO" localSheetId="19">#REF!</definedName>
    <definedName name="GER_TECNICO" localSheetId="18">#REF!</definedName>
    <definedName name="GER_TECNICO">#REF!</definedName>
    <definedName name="Gerentes" localSheetId="17">#REF!</definedName>
    <definedName name="Gerentes" localSheetId="3">#REF!</definedName>
    <definedName name="Gerentes" localSheetId="6">#REF!</definedName>
    <definedName name="Gerentes" localSheetId="16">#REF!</definedName>
    <definedName name="Gerentes" localSheetId="15">#REF!</definedName>
    <definedName name="Gerentes" localSheetId="25">#REF!</definedName>
    <definedName name="Gerentes" localSheetId="22">#REF!</definedName>
    <definedName name="Gerentes" localSheetId="19">#REF!</definedName>
    <definedName name="Gerentes" localSheetId="18">#REF!</definedName>
    <definedName name="Gerentes">#REF!</definedName>
    <definedName name="geshrjhed" localSheetId="20">{#N/A,#N/A,FALSE,"Plan1";#N/A,#N/A,FALSE,"Plan2"}</definedName>
    <definedName name="geshrjhed" localSheetId="8">{#N/A,#N/A,FALSE,"Plan1";#N/A,#N/A,FALSE,"Plan2"}</definedName>
    <definedName name="geshrjhed" localSheetId="17" hidden="1">{#N/A,#N/A,FALSE,"Plan1";#N/A,#N/A,FALSE,"Plan2"}</definedName>
    <definedName name="geshrjhed" localSheetId="3">{#N/A,#N/A,FALSE,"Plan1";#N/A,#N/A,FALSE,"Plan2"}</definedName>
    <definedName name="geshrjhed" localSheetId="11">{#N/A,#N/A,FALSE,"Plan1";#N/A,#N/A,FALSE,"Plan2"}</definedName>
    <definedName name="geshrjhed" localSheetId="6">{#N/A,#N/A,FALSE,"Plan1";#N/A,#N/A,FALSE,"Plan2"}</definedName>
    <definedName name="geshrjhed" localSheetId="5">{#N/A,#N/A,FALSE,"Plan1";#N/A,#N/A,FALSE,"Plan2"}</definedName>
    <definedName name="geshrjhed" localSheetId="16" hidden="1">{#N/A,#N/A,FALSE,"Plan1";#N/A,#N/A,FALSE,"Plan2"}</definedName>
    <definedName name="geshrjhed" localSheetId="15">{#N/A,#N/A,FALSE,"Plan1";#N/A,#N/A,FALSE,"Plan2"}</definedName>
    <definedName name="geshrjhed" localSheetId="7">{#N/A,#N/A,FALSE,"Plan1";#N/A,#N/A,FALSE,"Plan2"}</definedName>
    <definedName name="geshrjhed" localSheetId="24">{#N/A,#N/A,FALSE,"Plan1";#N/A,#N/A,FALSE,"Plan2"}</definedName>
    <definedName name="geshrjhed" localSheetId="25">{#N/A,#N/A,FALSE,"Plan1";#N/A,#N/A,FALSE,"Plan2"}</definedName>
    <definedName name="geshrjhed" localSheetId="0">{#N/A,#N/A,FALSE,"Plan1";#N/A,#N/A,FALSE,"Plan2"}</definedName>
    <definedName name="geshrjhed" localSheetId="23">{#N/A,#N/A,FALSE,"Plan1";#N/A,#N/A,FALSE,"Plan2"}</definedName>
    <definedName name="geshrjhed" localSheetId="22" hidden="1">{#N/A,#N/A,FALSE,"Plan1";#N/A,#N/A,FALSE,"Plan2"}</definedName>
    <definedName name="geshrjhed" localSheetId="19">{#N/A,#N/A,FALSE,"Plan1";#N/A,#N/A,FALSE,"Plan2"}</definedName>
    <definedName name="geshrjhed" localSheetId="18" hidden="1">{#N/A,#N/A,FALSE,"Plan1";#N/A,#N/A,FALSE,"Plan2"}</definedName>
    <definedName name="geshrjhed">{#N/A,#N/A,FALSE,"Plan1";#N/A,#N/A,FALSE,"Plan2"}</definedName>
    <definedName name="gestao" localSheetId="17" hidden="1">OFFSET(INDEX(#REF!,MATCH(#REF!,#REF!,0)),1,0,COUNTA(#REF!)-1)</definedName>
    <definedName name="gestao" localSheetId="3">OFFSET(INDEX(#REF!,MATCH(#REF!,#REF!,0)),1,0,COUNTA(#REF!)-1)</definedName>
    <definedName name="gestao" localSheetId="6">OFFSET(INDEX(#REF!,MATCH(#REF!,#REF!,0)),1,0,COUNTA(#REF!)-1)</definedName>
    <definedName name="gestao" localSheetId="16" hidden="1">OFFSET(INDEX(#REF!,MATCH(#REF!,#REF!,0)),1,0,COUNTA(#REF!)-1)</definedName>
    <definedName name="gestao" localSheetId="15">OFFSET(INDEX(#REF!,MATCH(#REF!,#REF!,0)),1,0,COUNTA(#REF!)-1)</definedName>
    <definedName name="gestao" localSheetId="25">OFFSET(INDEX(#REF!,MATCH(#REF!,#REF!,0)),1,0,COUNTA(#REF!)-1)</definedName>
    <definedName name="gestao" localSheetId="0">OFFSET(INDEX(#REF!,MATCH(#REF!,#REF!,0)),1,0,COUNTA(#REF!)-1)</definedName>
    <definedName name="gestao" localSheetId="22" hidden="1">OFFSET(INDEX(#REF!,MATCH(#REF!,#REF!,0)),1,0,COUNTA(#REF!)-1)</definedName>
    <definedName name="gestao" localSheetId="19">OFFSET(INDEX(#REF!,MATCH(#REF!,#REF!,0)),1,0,COUNTA(#REF!)-1)</definedName>
    <definedName name="gestao" localSheetId="18" hidden="1">OFFSET(INDEX(#REF!,MATCH(#REF!,#REF!,0)),1,0,COUNTA(#REF!)-1)</definedName>
    <definedName name="gestao">OFFSET(INDEX(#REF!,MATCH(#REF!,#REF!,0)),1,0,COUNTA(#REF!)-1)</definedName>
    <definedName name="gfdcgnkf" localSheetId="20">{#N/A,#N/A,FALSE,"Plan1";#N/A,#N/A,FALSE,"Plan2"}</definedName>
    <definedName name="gfdcgnkf" localSheetId="8">{#N/A,#N/A,FALSE,"Plan1";#N/A,#N/A,FALSE,"Plan2"}</definedName>
    <definedName name="gfdcgnkf" localSheetId="17" hidden="1">{#N/A,#N/A,FALSE,"Plan1";#N/A,#N/A,FALSE,"Plan2"}</definedName>
    <definedName name="gfdcgnkf" localSheetId="3">{#N/A,#N/A,FALSE,"Plan1";#N/A,#N/A,FALSE,"Plan2"}</definedName>
    <definedName name="gfdcgnkf" localSheetId="11">{#N/A,#N/A,FALSE,"Plan1";#N/A,#N/A,FALSE,"Plan2"}</definedName>
    <definedName name="gfdcgnkf" localSheetId="6">{#N/A,#N/A,FALSE,"Plan1";#N/A,#N/A,FALSE,"Plan2"}</definedName>
    <definedName name="gfdcgnkf" localSheetId="5">{#N/A,#N/A,FALSE,"Plan1";#N/A,#N/A,FALSE,"Plan2"}</definedName>
    <definedName name="gfdcgnkf" localSheetId="16" hidden="1">{#N/A,#N/A,FALSE,"Plan1";#N/A,#N/A,FALSE,"Plan2"}</definedName>
    <definedName name="gfdcgnkf" localSheetId="15">{#N/A,#N/A,FALSE,"Plan1";#N/A,#N/A,FALSE,"Plan2"}</definedName>
    <definedName name="gfdcgnkf" localSheetId="7">{#N/A,#N/A,FALSE,"Plan1";#N/A,#N/A,FALSE,"Plan2"}</definedName>
    <definedName name="gfdcgnkf" localSheetId="24">{#N/A,#N/A,FALSE,"Plan1";#N/A,#N/A,FALSE,"Plan2"}</definedName>
    <definedName name="gfdcgnkf" localSheetId="25">{#N/A,#N/A,FALSE,"Plan1";#N/A,#N/A,FALSE,"Plan2"}</definedName>
    <definedName name="gfdcgnkf" localSheetId="0">{#N/A,#N/A,FALSE,"Plan1";#N/A,#N/A,FALSE,"Plan2"}</definedName>
    <definedName name="gfdcgnkf" localSheetId="23">{#N/A,#N/A,FALSE,"Plan1";#N/A,#N/A,FALSE,"Plan2"}</definedName>
    <definedName name="gfdcgnkf" localSheetId="22" hidden="1">{#N/A,#N/A,FALSE,"Plan1";#N/A,#N/A,FALSE,"Plan2"}</definedName>
    <definedName name="gfdcgnkf" localSheetId="19">{#N/A,#N/A,FALSE,"Plan1";#N/A,#N/A,FALSE,"Plan2"}</definedName>
    <definedName name="gfdcgnkf" localSheetId="18" hidden="1">{#N/A,#N/A,FALSE,"Plan1";#N/A,#N/A,FALSE,"Plan2"}</definedName>
    <definedName name="gfdcgnkf">{#N/A,#N/A,FALSE,"Plan1";#N/A,#N/A,FALSE,"Plan2"}</definedName>
    <definedName name="gfdjtgur" localSheetId="20">{#N/A,#N/A,FALSE,"Plan1";#N/A,#N/A,FALSE,"Plan2"}</definedName>
    <definedName name="gfdjtgur" localSheetId="8">{#N/A,#N/A,FALSE,"Plan1";#N/A,#N/A,FALSE,"Plan2"}</definedName>
    <definedName name="gfdjtgur" localSheetId="17" hidden="1">{#N/A,#N/A,FALSE,"Plan1";#N/A,#N/A,FALSE,"Plan2"}</definedName>
    <definedName name="gfdjtgur" localSheetId="3">{#N/A,#N/A,FALSE,"Plan1";#N/A,#N/A,FALSE,"Plan2"}</definedName>
    <definedName name="gfdjtgur" localSheetId="11">{#N/A,#N/A,FALSE,"Plan1";#N/A,#N/A,FALSE,"Plan2"}</definedName>
    <definedName name="gfdjtgur" localSheetId="6">{#N/A,#N/A,FALSE,"Plan1";#N/A,#N/A,FALSE,"Plan2"}</definedName>
    <definedName name="gfdjtgur" localSheetId="5">{#N/A,#N/A,FALSE,"Plan1";#N/A,#N/A,FALSE,"Plan2"}</definedName>
    <definedName name="gfdjtgur" localSheetId="16" hidden="1">{#N/A,#N/A,FALSE,"Plan1";#N/A,#N/A,FALSE,"Plan2"}</definedName>
    <definedName name="gfdjtgur" localSheetId="15">{#N/A,#N/A,FALSE,"Plan1";#N/A,#N/A,FALSE,"Plan2"}</definedName>
    <definedName name="gfdjtgur" localSheetId="7">{#N/A,#N/A,FALSE,"Plan1";#N/A,#N/A,FALSE,"Plan2"}</definedName>
    <definedName name="gfdjtgur" localSheetId="24">{#N/A,#N/A,FALSE,"Plan1";#N/A,#N/A,FALSE,"Plan2"}</definedName>
    <definedName name="gfdjtgur" localSheetId="25">{#N/A,#N/A,FALSE,"Plan1";#N/A,#N/A,FALSE,"Plan2"}</definedName>
    <definedName name="gfdjtgur" localSheetId="0">{#N/A,#N/A,FALSE,"Plan1";#N/A,#N/A,FALSE,"Plan2"}</definedName>
    <definedName name="gfdjtgur" localSheetId="23">{#N/A,#N/A,FALSE,"Plan1";#N/A,#N/A,FALSE,"Plan2"}</definedName>
    <definedName name="gfdjtgur" localSheetId="22" hidden="1">{#N/A,#N/A,FALSE,"Plan1";#N/A,#N/A,FALSE,"Plan2"}</definedName>
    <definedName name="gfdjtgur" localSheetId="19">{#N/A,#N/A,FALSE,"Plan1";#N/A,#N/A,FALSE,"Plan2"}</definedName>
    <definedName name="gfdjtgur" localSheetId="18" hidden="1">{#N/A,#N/A,FALSE,"Plan1";#N/A,#N/A,FALSE,"Plan2"}</definedName>
    <definedName name="gfdjtgur">{#N/A,#N/A,FALSE,"Plan1";#N/A,#N/A,FALSE,"Plan2"}</definedName>
    <definedName name="gfdrtg" localSheetId="17" hidden="1">#REF!</definedName>
    <definedName name="gfdrtg" localSheetId="3">#REF!</definedName>
    <definedName name="gfdrtg" localSheetId="6">#REF!</definedName>
    <definedName name="gfdrtg" localSheetId="16" hidden="1">#REF!</definedName>
    <definedName name="gfdrtg" localSheetId="15">#REF!</definedName>
    <definedName name="gfdrtg" localSheetId="25">#REF!</definedName>
    <definedName name="gfdrtg" localSheetId="0">#REF!</definedName>
    <definedName name="gfdrtg" localSheetId="22" hidden="1">#REF!</definedName>
    <definedName name="gfdrtg" localSheetId="19">#REF!</definedName>
    <definedName name="gfdrtg" localSheetId="18" hidden="1">#REF!</definedName>
    <definedName name="gfdrtg">#REF!</definedName>
    <definedName name="gfgdhxgfdhf" localSheetId="20">{#N/A,#N/A,FALSE,"Plan1";#N/A,#N/A,FALSE,"Plan2"}</definedName>
    <definedName name="gfgdhxgfdhf" localSheetId="8">{#N/A,#N/A,FALSE,"Plan1";#N/A,#N/A,FALSE,"Plan2"}</definedName>
    <definedName name="gfgdhxgfdhf" localSheetId="17" hidden="1">{#N/A,#N/A,FALSE,"Plan1";#N/A,#N/A,FALSE,"Plan2"}</definedName>
    <definedName name="gfgdhxgfdhf" localSheetId="3">{#N/A,#N/A,FALSE,"Plan1";#N/A,#N/A,FALSE,"Plan2"}</definedName>
    <definedName name="gfgdhxgfdhf" localSheetId="11">{#N/A,#N/A,FALSE,"Plan1";#N/A,#N/A,FALSE,"Plan2"}</definedName>
    <definedName name="gfgdhxgfdhf" localSheetId="6">{#N/A,#N/A,FALSE,"Plan1";#N/A,#N/A,FALSE,"Plan2"}</definedName>
    <definedName name="gfgdhxgfdhf" localSheetId="5">{#N/A,#N/A,FALSE,"Plan1";#N/A,#N/A,FALSE,"Plan2"}</definedName>
    <definedName name="gfgdhxgfdhf" localSheetId="16" hidden="1">{#N/A,#N/A,FALSE,"Plan1";#N/A,#N/A,FALSE,"Plan2"}</definedName>
    <definedName name="gfgdhxgfdhf" localSheetId="15">{#N/A,#N/A,FALSE,"Plan1";#N/A,#N/A,FALSE,"Plan2"}</definedName>
    <definedName name="gfgdhxgfdhf" localSheetId="7">{#N/A,#N/A,FALSE,"Plan1";#N/A,#N/A,FALSE,"Plan2"}</definedName>
    <definedName name="gfgdhxgfdhf" localSheetId="24">{#N/A,#N/A,FALSE,"Plan1";#N/A,#N/A,FALSE,"Plan2"}</definedName>
    <definedName name="gfgdhxgfdhf" localSheetId="25">{#N/A,#N/A,FALSE,"Plan1";#N/A,#N/A,FALSE,"Plan2"}</definedName>
    <definedName name="gfgdhxgfdhf" localSheetId="0">{#N/A,#N/A,FALSE,"Plan1";#N/A,#N/A,FALSE,"Plan2"}</definedName>
    <definedName name="gfgdhxgfdhf" localSheetId="23">{#N/A,#N/A,FALSE,"Plan1";#N/A,#N/A,FALSE,"Plan2"}</definedName>
    <definedName name="gfgdhxgfdhf" localSheetId="22" hidden="1">{#N/A,#N/A,FALSE,"Plan1";#N/A,#N/A,FALSE,"Plan2"}</definedName>
    <definedName name="gfgdhxgfdhf" localSheetId="19">{#N/A,#N/A,FALSE,"Plan1";#N/A,#N/A,FALSE,"Plan2"}</definedName>
    <definedName name="gfgdhxgfdhf" localSheetId="18" hidden="1">{#N/A,#N/A,FALSE,"Plan1";#N/A,#N/A,FALSE,"Plan2"}</definedName>
    <definedName name="gfgdhxgfdhf">{#N/A,#N/A,FALSE,"Plan1";#N/A,#N/A,FALSE,"Plan2"}</definedName>
    <definedName name="gfhfdtgjb" localSheetId="20">{#N/A,#N/A,FALSE,"Plan1";#N/A,#N/A,FALSE,"Plan2"}</definedName>
    <definedName name="gfhfdtgjb" localSheetId="8">{#N/A,#N/A,FALSE,"Plan1";#N/A,#N/A,FALSE,"Plan2"}</definedName>
    <definedName name="gfhfdtgjb" localSheetId="17" hidden="1">{#N/A,#N/A,FALSE,"Plan1";#N/A,#N/A,FALSE,"Plan2"}</definedName>
    <definedName name="gfhfdtgjb" localSheetId="3">{#N/A,#N/A,FALSE,"Plan1";#N/A,#N/A,FALSE,"Plan2"}</definedName>
    <definedName name="gfhfdtgjb" localSheetId="11">{#N/A,#N/A,FALSE,"Plan1";#N/A,#N/A,FALSE,"Plan2"}</definedName>
    <definedName name="gfhfdtgjb" localSheetId="6">{#N/A,#N/A,FALSE,"Plan1";#N/A,#N/A,FALSE,"Plan2"}</definedName>
    <definedName name="gfhfdtgjb" localSheetId="5">{#N/A,#N/A,FALSE,"Plan1";#N/A,#N/A,FALSE,"Plan2"}</definedName>
    <definedName name="gfhfdtgjb" localSheetId="16" hidden="1">{#N/A,#N/A,FALSE,"Plan1";#N/A,#N/A,FALSE,"Plan2"}</definedName>
    <definedName name="gfhfdtgjb" localSheetId="15">{#N/A,#N/A,FALSE,"Plan1";#N/A,#N/A,FALSE,"Plan2"}</definedName>
    <definedName name="gfhfdtgjb" localSheetId="7">{#N/A,#N/A,FALSE,"Plan1";#N/A,#N/A,FALSE,"Plan2"}</definedName>
    <definedName name="gfhfdtgjb" localSheetId="24">{#N/A,#N/A,FALSE,"Plan1";#N/A,#N/A,FALSE,"Plan2"}</definedName>
    <definedName name="gfhfdtgjb" localSheetId="25">{#N/A,#N/A,FALSE,"Plan1";#N/A,#N/A,FALSE,"Plan2"}</definedName>
    <definedName name="gfhfdtgjb" localSheetId="0">{#N/A,#N/A,FALSE,"Plan1";#N/A,#N/A,FALSE,"Plan2"}</definedName>
    <definedName name="gfhfdtgjb" localSheetId="23">{#N/A,#N/A,FALSE,"Plan1";#N/A,#N/A,FALSE,"Plan2"}</definedName>
    <definedName name="gfhfdtgjb" localSheetId="22" hidden="1">{#N/A,#N/A,FALSE,"Plan1";#N/A,#N/A,FALSE,"Plan2"}</definedName>
    <definedName name="gfhfdtgjb" localSheetId="19">{#N/A,#N/A,FALSE,"Plan1";#N/A,#N/A,FALSE,"Plan2"}</definedName>
    <definedName name="gfhfdtgjb" localSheetId="18" hidden="1">{#N/A,#N/A,FALSE,"Plan1";#N/A,#N/A,FALSE,"Plan2"}</definedName>
    <definedName name="gfhfdtgjb">{#N/A,#N/A,FALSE,"Plan1";#N/A,#N/A,FALSE,"Plan2"}</definedName>
    <definedName name="gfjdshrtjhtged" localSheetId="20">{#N/A,#N/A,FALSE,"Plan1";#N/A,#N/A,FALSE,"Plan2"}</definedName>
    <definedName name="gfjdshrtjhtged" localSheetId="8">{#N/A,#N/A,FALSE,"Plan1";#N/A,#N/A,FALSE,"Plan2"}</definedName>
    <definedName name="gfjdshrtjhtged" localSheetId="17" hidden="1">{#N/A,#N/A,FALSE,"Plan1";#N/A,#N/A,FALSE,"Plan2"}</definedName>
    <definedName name="gfjdshrtjhtged" localSheetId="3">{#N/A,#N/A,FALSE,"Plan1";#N/A,#N/A,FALSE,"Plan2"}</definedName>
    <definedName name="gfjdshrtjhtged" localSheetId="11">{#N/A,#N/A,FALSE,"Plan1";#N/A,#N/A,FALSE,"Plan2"}</definedName>
    <definedName name="gfjdshrtjhtged" localSheetId="6">{#N/A,#N/A,FALSE,"Plan1";#N/A,#N/A,FALSE,"Plan2"}</definedName>
    <definedName name="gfjdshrtjhtged" localSheetId="5">{#N/A,#N/A,FALSE,"Plan1";#N/A,#N/A,FALSE,"Plan2"}</definedName>
    <definedName name="gfjdshrtjhtged" localSheetId="16" hidden="1">{#N/A,#N/A,FALSE,"Plan1";#N/A,#N/A,FALSE,"Plan2"}</definedName>
    <definedName name="gfjdshrtjhtged" localSheetId="15">{#N/A,#N/A,FALSE,"Plan1";#N/A,#N/A,FALSE,"Plan2"}</definedName>
    <definedName name="gfjdshrtjhtged" localSheetId="7">{#N/A,#N/A,FALSE,"Plan1";#N/A,#N/A,FALSE,"Plan2"}</definedName>
    <definedName name="gfjdshrtjhtged" localSheetId="24">{#N/A,#N/A,FALSE,"Plan1";#N/A,#N/A,FALSE,"Plan2"}</definedName>
    <definedName name="gfjdshrtjhtged" localSheetId="25">{#N/A,#N/A,FALSE,"Plan1";#N/A,#N/A,FALSE,"Plan2"}</definedName>
    <definedName name="gfjdshrtjhtged" localSheetId="0">{#N/A,#N/A,FALSE,"Plan1";#N/A,#N/A,FALSE,"Plan2"}</definedName>
    <definedName name="gfjdshrtjhtged" localSheetId="23">{#N/A,#N/A,FALSE,"Plan1";#N/A,#N/A,FALSE,"Plan2"}</definedName>
    <definedName name="gfjdshrtjhtged" localSheetId="22" hidden="1">{#N/A,#N/A,FALSE,"Plan1";#N/A,#N/A,FALSE,"Plan2"}</definedName>
    <definedName name="gfjdshrtjhtged" localSheetId="19">{#N/A,#N/A,FALSE,"Plan1";#N/A,#N/A,FALSE,"Plan2"}</definedName>
    <definedName name="gfjdshrtjhtged" localSheetId="18" hidden="1">{#N/A,#N/A,FALSE,"Plan1";#N/A,#N/A,FALSE,"Plan2"}</definedName>
    <definedName name="gfjdshrtjhtged">{#N/A,#N/A,FALSE,"Plan1";#N/A,#N/A,FALSE,"Plan2"}</definedName>
    <definedName name="gfjgkddgfd" localSheetId="20">{#N/A,#N/A,FALSE,"Plan1";#N/A,#N/A,FALSE,"Plan2"}</definedName>
    <definedName name="gfjgkddgfd" localSheetId="8">{#N/A,#N/A,FALSE,"Plan1";#N/A,#N/A,FALSE,"Plan2"}</definedName>
    <definedName name="gfjgkddgfd" localSheetId="17" hidden="1">{#N/A,#N/A,FALSE,"Plan1";#N/A,#N/A,FALSE,"Plan2"}</definedName>
    <definedName name="gfjgkddgfd" localSheetId="3">{#N/A,#N/A,FALSE,"Plan1";#N/A,#N/A,FALSE,"Plan2"}</definedName>
    <definedName name="gfjgkddgfd" localSheetId="11">{#N/A,#N/A,FALSE,"Plan1";#N/A,#N/A,FALSE,"Plan2"}</definedName>
    <definedName name="gfjgkddgfd" localSheetId="6">{#N/A,#N/A,FALSE,"Plan1";#N/A,#N/A,FALSE,"Plan2"}</definedName>
    <definedName name="gfjgkddgfd" localSheetId="5">{#N/A,#N/A,FALSE,"Plan1";#N/A,#N/A,FALSE,"Plan2"}</definedName>
    <definedName name="gfjgkddgfd" localSheetId="16" hidden="1">{#N/A,#N/A,FALSE,"Plan1";#N/A,#N/A,FALSE,"Plan2"}</definedName>
    <definedName name="gfjgkddgfd" localSheetId="15">{#N/A,#N/A,FALSE,"Plan1";#N/A,#N/A,FALSE,"Plan2"}</definedName>
    <definedName name="gfjgkddgfd" localSheetId="7">{#N/A,#N/A,FALSE,"Plan1";#N/A,#N/A,FALSE,"Plan2"}</definedName>
    <definedName name="gfjgkddgfd" localSheetId="24">{#N/A,#N/A,FALSE,"Plan1";#N/A,#N/A,FALSE,"Plan2"}</definedName>
    <definedName name="gfjgkddgfd" localSheetId="25">{#N/A,#N/A,FALSE,"Plan1";#N/A,#N/A,FALSE,"Plan2"}</definedName>
    <definedName name="gfjgkddgfd" localSheetId="0">{#N/A,#N/A,FALSE,"Plan1";#N/A,#N/A,FALSE,"Plan2"}</definedName>
    <definedName name="gfjgkddgfd" localSheetId="23">{#N/A,#N/A,FALSE,"Plan1";#N/A,#N/A,FALSE,"Plan2"}</definedName>
    <definedName name="gfjgkddgfd" localSheetId="22" hidden="1">{#N/A,#N/A,FALSE,"Plan1";#N/A,#N/A,FALSE,"Plan2"}</definedName>
    <definedName name="gfjgkddgfd" localSheetId="19">{#N/A,#N/A,FALSE,"Plan1";#N/A,#N/A,FALSE,"Plan2"}</definedName>
    <definedName name="gfjgkddgfd" localSheetId="18" hidden="1">{#N/A,#N/A,FALSE,"Plan1";#N/A,#N/A,FALSE,"Plan2"}</definedName>
    <definedName name="gfjgkddgfd">{#N/A,#N/A,FALSE,"Plan1";#N/A,#N/A,FALSE,"Plan2"}</definedName>
    <definedName name="gfsghjdgygr" localSheetId="20">{#N/A,#N/A,FALSE,"Plan1";#N/A,#N/A,FALSE,"Plan2"}</definedName>
    <definedName name="gfsghjdgygr" localSheetId="8">{#N/A,#N/A,FALSE,"Plan1";#N/A,#N/A,FALSE,"Plan2"}</definedName>
    <definedName name="gfsghjdgygr" localSheetId="17" hidden="1">{#N/A,#N/A,FALSE,"Plan1";#N/A,#N/A,FALSE,"Plan2"}</definedName>
    <definedName name="gfsghjdgygr" localSheetId="3">{#N/A,#N/A,FALSE,"Plan1";#N/A,#N/A,FALSE,"Plan2"}</definedName>
    <definedName name="gfsghjdgygr" localSheetId="11">{#N/A,#N/A,FALSE,"Plan1";#N/A,#N/A,FALSE,"Plan2"}</definedName>
    <definedName name="gfsghjdgygr" localSheetId="6">{#N/A,#N/A,FALSE,"Plan1";#N/A,#N/A,FALSE,"Plan2"}</definedName>
    <definedName name="gfsghjdgygr" localSheetId="5">{#N/A,#N/A,FALSE,"Plan1";#N/A,#N/A,FALSE,"Plan2"}</definedName>
    <definedName name="gfsghjdgygr" localSheetId="16" hidden="1">{#N/A,#N/A,FALSE,"Plan1";#N/A,#N/A,FALSE,"Plan2"}</definedName>
    <definedName name="gfsghjdgygr" localSheetId="15">{#N/A,#N/A,FALSE,"Plan1";#N/A,#N/A,FALSE,"Plan2"}</definedName>
    <definedName name="gfsghjdgygr" localSheetId="7">{#N/A,#N/A,FALSE,"Plan1";#N/A,#N/A,FALSE,"Plan2"}</definedName>
    <definedName name="gfsghjdgygr" localSheetId="24">{#N/A,#N/A,FALSE,"Plan1";#N/A,#N/A,FALSE,"Plan2"}</definedName>
    <definedName name="gfsghjdgygr" localSheetId="25">{#N/A,#N/A,FALSE,"Plan1";#N/A,#N/A,FALSE,"Plan2"}</definedName>
    <definedName name="gfsghjdgygr" localSheetId="0">{#N/A,#N/A,FALSE,"Plan1";#N/A,#N/A,FALSE,"Plan2"}</definedName>
    <definedName name="gfsghjdgygr" localSheetId="23">{#N/A,#N/A,FALSE,"Plan1";#N/A,#N/A,FALSE,"Plan2"}</definedName>
    <definedName name="gfsghjdgygr" localSheetId="22" hidden="1">{#N/A,#N/A,FALSE,"Plan1";#N/A,#N/A,FALSE,"Plan2"}</definedName>
    <definedName name="gfsghjdgygr" localSheetId="19">{#N/A,#N/A,FALSE,"Plan1";#N/A,#N/A,FALSE,"Plan2"}</definedName>
    <definedName name="gfsghjdgygr" localSheetId="18" hidden="1">{#N/A,#N/A,FALSE,"Plan1";#N/A,#N/A,FALSE,"Plan2"}</definedName>
    <definedName name="gfsghjdgygr">{#N/A,#N/A,FALSE,"Plan1";#N/A,#N/A,FALSE,"Plan2"}</definedName>
    <definedName name="gftfy" localSheetId="20">{#N/A,#N/A,FALSE,"Plan1";#N/A,#N/A,FALSE,"Plan2"}</definedName>
    <definedName name="gftfy" localSheetId="8">{#N/A,#N/A,FALSE,"Plan1";#N/A,#N/A,FALSE,"Plan2"}</definedName>
    <definedName name="gftfy" localSheetId="17" hidden="1">{#N/A,#N/A,FALSE,"Plan1";#N/A,#N/A,FALSE,"Plan2"}</definedName>
    <definedName name="gftfy" localSheetId="3">{#N/A,#N/A,FALSE,"Plan1";#N/A,#N/A,FALSE,"Plan2"}</definedName>
    <definedName name="gftfy" localSheetId="11">{#N/A,#N/A,FALSE,"Plan1";#N/A,#N/A,FALSE,"Plan2"}</definedName>
    <definedName name="gftfy" localSheetId="6">{#N/A,#N/A,FALSE,"Plan1";#N/A,#N/A,FALSE,"Plan2"}</definedName>
    <definedName name="gftfy" localSheetId="5">{#N/A,#N/A,FALSE,"Plan1";#N/A,#N/A,FALSE,"Plan2"}</definedName>
    <definedName name="gftfy" localSheetId="16" hidden="1">{#N/A,#N/A,FALSE,"Plan1";#N/A,#N/A,FALSE,"Plan2"}</definedName>
    <definedName name="gftfy" localSheetId="15">{#N/A,#N/A,FALSE,"Plan1";#N/A,#N/A,FALSE,"Plan2"}</definedName>
    <definedName name="gftfy" localSheetId="7">{#N/A,#N/A,FALSE,"Plan1";#N/A,#N/A,FALSE,"Plan2"}</definedName>
    <definedName name="gftfy" localSheetId="24">{#N/A,#N/A,FALSE,"Plan1";#N/A,#N/A,FALSE,"Plan2"}</definedName>
    <definedName name="gftfy" localSheetId="25">{#N/A,#N/A,FALSE,"Plan1";#N/A,#N/A,FALSE,"Plan2"}</definedName>
    <definedName name="gftfy" localSheetId="0">{#N/A,#N/A,FALSE,"Plan1";#N/A,#N/A,FALSE,"Plan2"}</definedName>
    <definedName name="gftfy" localSheetId="23">{#N/A,#N/A,FALSE,"Plan1";#N/A,#N/A,FALSE,"Plan2"}</definedName>
    <definedName name="gftfy" localSheetId="22" hidden="1">{#N/A,#N/A,FALSE,"Plan1";#N/A,#N/A,FALSE,"Plan2"}</definedName>
    <definedName name="gftfy" localSheetId="19">{#N/A,#N/A,FALSE,"Plan1";#N/A,#N/A,FALSE,"Plan2"}</definedName>
    <definedName name="gftfy" localSheetId="18" hidden="1">{#N/A,#N/A,FALSE,"Plan1";#N/A,#N/A,FALSE,"Plan2"}</definedName>
    <definedName name="gftfy">{#N/A,#N/A,FALSE,"Plan1";#N/A,#N/A,FALSE,"Plan2"}</definedName>
    <definedName name="gfty" localSheetId="20">{#N/A,#N/A,FALSE,"Plan1";#N/A,#N/A,FALSE,"Plan2"}</definedName>
    <definedName name="gfty" localSheetId="8">{#N/A,#N/A,FALSE,"Plan1";#N/A,#N/A,FALSE,"Plan2"}</definedName>
    <definedName name="gfty" localSheetId="17" hidden="1">{#N/A,#N/A,FALSE,"Plan1";#N/A,#N/A,FALSE,"Plan2"}</definedName>
    <definedName name="gfty" localSheetId="3">{#N/A,#N/A,FALSE,"Plan1";#N/A,#N/A,FALSE,"Plan2"}</definedName>
    <definedName name="gfty" localSheetId="11">{#N/A,#N/A,FALSE,"Plan1";#N/A,#N/A,FALSE,"Plan2"}</definedName>
    <definedName name="gfty" localSheetId="6">{#N/A,#N/A,FALSE,"Plan1";#N/A,#N/A,FALSE,"Plan2"}</definedName>
    <definedName name="gfty" localSheetId="5">{#N/A,#N/A,FALSE,"Plan1";#N/A,#N/A,FALSE,"Plan2"}</definedName>
    <definedName name="gfty" localSheetId="16" hidden="1">{#N/A,#N/A,FALSE,"Plan1";#N/A,#N/A,FALSE,"Plan2"}</definedName>
    <definedName name="gfty" localSheetId="15">{#N/A,#N/A,FALSE,"Plan1";#N/A,#N/A,FALSE,"Plan2"}</definedName>
    <definedName name="gfty" localSheetId="7">{#N/A,#N/A,FALSE,"Plan1";#N/A,#N/A,FALSE,"Plan2"}</definedName>
    <definedName name="gfty" localSheetId="24">{#N/A,#N/A,FALSE,"Plan1";#N/A,#N/A,FALSE,"Plan2"}</definedName>
    <definedName name="gfty" localSheetId="25">{#N/A,#N/A,FALSE,"Plan1";#N/A,#N/A,FALSE,"Plan2"}</definedName>
    <definedName name="gfty" localSheetId="0">{#N/A,#N/A,FALSE,"Plan1";#N/A,#N/A,FALSE,"Plan2"}</definedName>
    <definedName name="gfty" localSheetId="23">{#N/A,#N/A,FALSE,"Plan1";#N/A,#N/A,FALSE,"Plan2"}</definedName>
    <definedName name="gfty" localSheetId="22" hidden="1">{#N/A,#N/A,FALSE,"Plan1";#N/A,#N/A,FALSE,"Plan2"}</definedName>
    <definedName name="gfty" localSheetId="19">{#N/A,#N/A,FALSE,"Plan1";#N/A,#N/A,FALSE,"Plan2"}</definedName>
    <definedName name="gfty" localSheetId="18" hidden="1">{#N/A,#N/A,FALSE,"Plan1";#N/A,#N/A,FALSE,"Plan2"}</definedName>
    <definedName name="gfty">{#N/A,#N/A,FALSE,"Plan1";#N/A,#N/A,FALSE,"Plan2"}</definedName>
    <definedName name="GFUJU9" localSheetId="20">{#N/A,#N/A,FALSE,"Plan1";#N/A,#N/A,FALSE,"Plan2"}</definedName>
    <definedName name="GFUJU9" localSheetId="8">{#N/A,#N/A,FALSE,"Plan1";#N/A,#N/A,FALSE,"Plan2"}</definedName>
    <definedName name="GFUJU9" localSheetId="17" hidden="1">{#N/A,#N/A,FALSE,"Plan1";#N/A,#N/A,FALSE,"Plan2"}</definedName>
    <definedName name="GFUJU9" localSheetId="3">{#N/A,#N/A,FALSE,"Plan1";#N/A,#N/A,FALSE,"Plan2"}</definedName>
    <definedName name="GFUJU9" localSheetId="11">{#N/A,#N/A,FALSE,"Plan1";#N/A,#N/A,FALSE,"Plan2"}</definedName>
    <definedName name="GFUJU9" localSheetId="6">{#N/A,#N/A,FALSE,"Plan1";#N/A,#N/A,FALSE,"Plan2"}</definedName>
    <definedName name="GFUJU9" localSheetId="5">{#N/A,#N/A,FALSE,"Plan1";#N/A,#N/A,FALSE,"Plan2"}</definedName>
    <definedName name="GFUJU9" localSheetId="16" hidden="1">{#N/A,#N/A,FALSE,"Plan1";#N/A,#N/A,FALSE,"Plan2"}</definedName>
    <definedName name="GFUJU9" localSheetId="15">{#N/A,#N/A,FALSE,"Plan1";#N/A,#N/A,FALSE,"Plan2"}</definedName>
    <definedName name="GFUJU9" localSheetId="7">{#N/A,#N/A,FALSE,"Plan1";#N/A,#N/A,FALSE,"Plan2"}</definedName>
    <definedName name="GFUJU9" localSheetId="24">{#N/A,#N/A,FALSE,"Plan1";#N/A,#N/A,FALSE,"Plan2"}</definedName>
    <definedName name="GFUJU9" localSheetId="25">{#N/A,#N/A,FALSE,"Plan1";#N/A,#N/A,FALSE,"Plan2"}</definedName>
    <definedName name="GFUJU9" localSheetId="0">{#N/A,#N/A,FALSE,"Plan1";#N/A,#N/A,FALSE,"Plan2"}</definedName>
    <definedName name="GFUJU9" localSheetId="23">{#N/A,#N/A,FALSE,"Plan1";#N/A,#N/A,FALSE,"Plan2"}</definedName>
    <definedName name="GFUJU9" localSheetId="22" hidden="1">{#N/A,#N/A,FALSE,"Plan1";#N/A,#N/A,FALSE,"Plan2"}</definedName>
    <definedName name="GFUJU9" localSheetId="19">{#N/A,#N/A,FALSE,"Plan1";#N/A,#N/A,FALSE,"Plan2"}</definedName>
    <definedName name="GFUJU9" localSheetId="18" hidden="1">{#N/A,#N/A,FALSE,"Plan1";#N/A,#N/A,FALSE,"Plan2"}</definedName>
    <definedName name="GFUJU9">{#N/A,#N/A,FALSE,"Plan1";#N/A,#N/A,FALSE,"Plan2"}</definedName>
    <definedName name="ggg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20">{#N/A,#N/A,FALSE,"Plan1";#N/A,#N/A,FALSE,"Plan2"}</definedName>
    <definedName name="gggg" localSheetId="8">{"'장비'!$A$3:$M$12"}</definedName>
    <definedName name="GGGG" localSheetId="17" hidden="1">{#N/A,#N/A,FALSE,"Plan1";#N/A,#N/A,FALSE,"Plan2"}</definedName>
    <definedName name="GGGG" localSheetId="3">{#N/A,#N/A,FALSE,"Plan1";#N/A,#N/A,FALSE,"Plan2"}</definedName>
    <definedName name="gggg" localSheetId="11">{"'장비'!$A$3:$M$12"}</definedName>
    <definedName name="GGGG" localSheetId="6">{#N/A,#N/A,FALSE,"Plan1";#N/A,#N/A,FALSE,"Plan2"}</definedName>
    <definedName name="GGGG" localSheetId="5">{#N/A,#N/A,FALSE,"Plan1";#N/A,#N/A,FALSE,"Plan2"}</definedName>
    <definedName name="GGGG" localSheetId="16" hidden="1">{#N/A,#N/A,FALSE,"Plan1";#N/A,#N/A,FALSE,"Plan2"}</definedName>
    <definedName name="GGGG" localSheetId="15">{#N/A,#N/A,FALSE,"Plan1";#N/A,#N/A,FALSE,"Plan2"}</definedName>
    <definedName name="gggg" localSheetId="7">{"'장비'!$A$3:$M$12"}</definedName>
    <definedName name="GGGG" localSheetId="24">{#N/A,#N/A,FALSE,"Plan1";#N/A,#N/A,FALSE,"Plan2"}</definedName>
    <definedName name="gggg" localSheetId="25">{"'장비'!$A$3:$M$12"}</definedName>
    <definedName name="GGGG" localSheetId="0">{#N/A,#N/A,FALSE,"Plan1";#N/A,#N/A,FALSE,"Plan2"}</definedName>
    <definedName name="GGGG" localSheetId="23">{#N/A,#N/A,FALSE,"Plan1";#N/A,#N/A,FALSE,"Plan2"}</definedName>
    <definedName name="GGGG" localSheetId="22" hidden="1">{#N/A,#N/A,FALSE,"Plan1";#N/A,#N/A,FALSE,"Plan2"}</definedName>
    <definedName name="GGGG" localSheetId="19">{#N/A,#N/A,FALSE,"Plan1";#N/A,#N/A,FALSE,"Plan2"}</definedName>
    <definedName name="GGGG" localSheetId="18" hidden="1">{#N/A,#N/A,FALSE,"Plan1";#N/A,#N/A,FALSE,"Plan2"}</definedName>
    <definedName name="GGGG">{#N/A,#N/A,FALSE,"Plan1";#N/A,#N/A,FALSE,"Plan2"}</definedName>
    <definedName name="ggggggggg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20">{"'장비'!$A$3:$M$12"}</definedName>
    <definedName name="gh" localSheetId="8">{"'장비'!$A$3:$M$12"}</definedName>
    <definedName name="gh" localSheetId="17" hidden="1">{"'장비'!$A$3:$M$12"}</definedName>
    <definedName name="gh" localSheetId="3">{"'장비'!$A$3:$M$12"}</definedName>
    <definedName name="gh" localSheetId="11">{"'장비'!$A$3:$M$12"}</definedName>
    <definedName name="gh" localSheetId="6">{"'장비'!$A$3:$M$12"}</definedName>
    <definedName name="gh" localSheetId="5">{"'장비'!$A$3:$M$12"}</definedName>
    <definedName name="gh" localSheetId="16" hidden="1">{"'장비'!$A$3:$M$12"}</definedName>
    <definedName name="gh" localSheetId="15">{"'장비'!$A$3:$M$12"}</definedName>
    <definedName name="gh" localSheetId="7">{"'장비'!$A$3:$M$12"}</definedName>
    <definedName name="gh" localSheetId="24">{"'장비'!$A$3:$M$12"}</definedName>
    <definedName name="gh" localSheetId="25">{"'장비'!$A$3:$M$12"}</definedName>
    <definedName name="gh" localSheetId="0">{"'장비'!$A$3:$M$12"}</definedName>
    <definedName name="gh" localSheetId="23">{"'장비'!$A$3:$M$12"}</definedName>
    <definedName name="gh" localSheetId="22" hidden="1">{"'장비'!$A$3:$M$12"}</definedName>
    <definedName name="gh" localSheetId="19">{"'장비'!$A$3:$M$12"}</definedName>
    <definedName name="gh" localSheetId="18" hidden="1">{"'장비'!$A$3:$M$12"}</definedName>
    <definedName name="gh">{"'장비'!$A$3:$M$12"}</definedName>
    <definedName name="ghfgdfrtert" localSheetId="20">{#N/A,#N/A,FALSE,"Plan1";#N/A,#N/A,FALSE,"Plan2"}</definedName>
    <definedName name="ghfgdfrtert" localSheetId="8">{#N/A,#N/A,FALSE,"Plan1";#N/A,#N/A,FALSE,"Plan2"}</definedName>
    <definedName name="ghfgdfrtert" localSheetId="17" hidden="1">{#N/A,#N/A,FALSE,"Plan1";#N/A,#N/A,FALSE,"Plan2"}</definedName>
    <definedName name="ghfgdfrtert" localSheetId="3">{#N/A,#N/A,FALSE,"Plan1";#N/A,#N/A,FALSE,"Plan2"}</definedName>
    <definedName name="ghfgdfrtert" localSheetId="11">{#N/A,#N/A,FALSE,"Plan1";#N/A,#N/A,FALSE,"Plan2"}</definedName>
    <definedName name="ghfgdfrtert" localSheetId="6">{#N/A,#N/A,FALSE,"Plan1";#N/A,#N/A,FALSE,"Plan2"}</definedName>
    <definedName name="ghfgdfrtert" localSheetId="5">{#N/A,#N/A,FALSE,"Plan1";#N/A,#N/A,FALSE,"Plan2"}</definedName>
    <definedName name="ghfgdfrtert" localSheetId="16" hidden="1">{#N/A,#N/A,FALSE,"Plan1";#N/A,#N/A,FALSE,"Plan2"}</definedName>
    <definedName name="ghfgdfrtert" localSheetId="15">{#N/A,#N/A,FALSE,"Plan1";#N/A,#N/A,FALSE,"Plan2"}</definedName>
    <definedName name="ghfgdfrtert" localSheetId="7">{#N/A,#N/A,FALSE,"Plan1";#N/A,#N/A,FALSE,"Plan2"}</definedName>
    <definedName name="ghfgdfrtert" localSheetId="24">{#N/A,#N/A,FALSE,"Plan1";#N/A,#N/A,FALSE,"Plan2"}</definedName>
    <definedName name="ghfgdfrtert" localSheetId="25">{#N/A,#N/A,FALSE,"Plan1";#N/A,#N/A,FALSE,"Plan2"}</definedName>
    <definedName name="ghfgdfrtert" localSheetId="0">{#N/A,#N/A,FALSE,"Plan1";#N/A,#N/A,FALSE,"Plan2"}</definedName>
    <definedName name="ghfgdfrtert" localSheetId="23">{#N/A,#N/A,FALSE,"Plan1";#N/A,#N/A,FALSE,"Plan2"}</definedName>
    <definedName name="ghfgdfrtert" localSheetId="22" hidden="1">{#N/A,#N/A,FALSE,"Plan1";#N/A,#N/A,FALSE,"Plan2"}</definedName>
    <definedName name="ghfgdfrtert" localSheetId="19">{#N/A,#N/A,FALSE,"Plan1";#N/A,#N/A,FALSE,"Plan2"}</definedName>
    <definedName name="ghfgdfrtert" localSheetId="18" hidden="1">{#N/A,#N/A,FALSE,"Plan1";#N/A,#N/A,FALSE,"Plan2"}</definedName>
    <definedName name="ghfgdfrtert">{#N/A,#N/A,FALSE,"Plan1";#N/A,#N/A,FALSE,"Plan2"}</definedName>
    <definedName name="ghfhghft" localSheetId="20">{#N/A,#N/A,FALSE,"Plan1";#N/A,#N/A,FALSE,"Plan2"}</definedName>
    <definedName name="ghfhghft" localSheetId="8">{#N/A,#N/A,FALSE,"Plan1";#N/A,#N/A,FALSE,"Plan2"}</definedName>
    <definedName name="ghfhghft" localSheetId="17" hidden="1">{#N/A,#N/A,FALSE,"Plan1";#N/A,#N/A,FALSE,"Plan2"}</definedName>
    <definedName name="ghfhghft" localSheetId="3">{#N/A,#N/A,FALSE,"Plan1";#N/A,#N/A,FALSE,"Plan2"}</definedName>
    <definedName name="ghfhghft" localSheetId="11">{#N/A,#N/A,FALSE,"Plan1";#N/A,#N/A,FALSE,"Plan2"}</definedName>
    <definedName name="ghfhghft" localSheetId="6">{#N/A,#N/A,FALSE,"Plan1";#N/A,#N/A,FALSE,"Plan2"}</definedName>
    <definedName name="ghfhghft" localSheetId="5">{#N/A,#N/A,FALSE,"Plan1";#N/A,#N/A,FALSE,"Plan2"}</definedName>
    <definedName name="ghfhghft" localSheetId="16" hidden="1">{#N/A,#N/A,FALSE,"Plan1";#N/A,#N/A,FALSE,"Plan2"}</definedName>
    <definedName name="ghfhghft" localSheetId="15">{#N/A,#N/A,FALSE,"Plan1";#N/A,#N/A,FALSE,"Plan2"}</definedName>
    <definedName name="ghfhghft" localSheetId="7">{#N/A,#N/A,FALSE,"Plan1";#N/A,#N/A,FALSE,"Plan2"}</definedName>
    <definedName name="ghfhghft" localSheetId="24">{#N/A,#N/A,FALSE,"Plan1";#N/A,#N/A,FALSE,"Plan2"}</definedName>
    <definedName name="ghfhghft" localSheetId="25">{#N/A,#N/A,FALSE,"Plan1";#N/A,#N/A,FALSE,"Plan2"}</definedName>
    <definedName name="ghfhghft" localSheetId="0">{#N/A,#N/A,FALSE,"Plan1";#N/A,#N/A,FALSE,"Plan2"}</definedName>
    <definedName name="ghfhghft" localSheetId="23">{#N/A,#N/A,FALSE,"Plan1";#N/A,#N/A,FALSE,"Plan2"}</definedName>
    <definedName name="ghfhghft" localSheetId="22" hidden="1">{#N/A,#N/A,FALSE,"Plan1";#N/A,#N/A,FALSE,"Plan2"}</definedName>
    <definedName name="ghfhghft" localSheetId="19">{#N/A,#N/A,FALSE,"Plan1";#N/A,#N/A,FALSE,"Plan2"}</definedName>
    <definedName name="ghfhghft" localSheetId="18" hidden="1">{#N/A,#N/A,FALSE,"Plan1";#N/A,#N/A,FALSE,"Plan2"}</definedName>
    <definedName name="ghfhghft">{#N/A,#N/A,FALSE,"Plan1";#N/A,#N/A,FALSE,"Plan2"}</definedName>
    <definedName name="ghjg" localSheetId="20">{"'Estimativa de Lançamento-JAN'!$A$1:$AI$85"}</definedName>
    <definedName name="ghjg" localSheetId="8">{"'Estimativa de Lançamento-JAN'!$A$1:$AI$85"}</definedName>
    <definedName name="ghjg" localSheetId="17" hidden="1">{"'Estimativa de Lançamento-JAN'!$A$1:$AI$85"}</definedName>
    <definedName name="ghjg" localSheetId="3">{"'Estimativa de Lançamento-JAN'!$A$1:$AI$85"}</definedName>
    <definedName name="ghjg" localSheetId="11">{"'Estimativa de Lançamento-JAN'!$A$1:$AI$85"}</definedName>
    <definedName name="ghjg" localSheetId="6">{"'Estimativa de Lançamento-JAN'!$A$1:$AI$85"}</definedName>
    <definedName name="ghjg" localSheetId="5">{"'Estimativa de Lançamento-JAN'!$A$1:$AI$85"}</definedName>
    <definedName name="ghjg" localSheetId="16" hidden="1">{"'Estimativa de Lançamento-JAN'!$A$1:$AI$85"}</definedName>
    <definedName name="ghjg" localSheetId="15">{"'Estimativa de Lançamento-JAN'!$A$1:$AI$85"}</definedName>
    <definedName name="ghjg" localSheetId="7">{"'Estimativa de Lançamento-JAN'!$A$1:$AI$85"}</definedName>
    <definedName name="ghjg" localSheetId="24">{"'Estimativa de Lançamento-JAN'!$A$1:$AI$85"}</definedName>
    <definedName name="ghjg" localSheetId="25">{"'Estimativa de Lançamento-JAN'!$A$1:$AI$85"}</definedName>
    <definedName name="ghjg" localSheetId="0">{"'Estimativa de Lançamento-JAN'!$A$1:$AI$85"}</definedName>
    <definedName name="ghjg" localSheetId="23">{"'Estimativa de Lançamento-JAN'!$A$1:$AI$85"}</definedName>
    <definedName name="ghjg" localSheetId="22" hidden="1">{"'Estimativa de Lançamento-JAN'!$A$1:$AI$85"}</definedName>
    <definedName name="ghjg" localSheetId="19">{"'Estimativa de Lançamento-JAN'!$A$1:$AI$85"}</definedName>
    <definedName name="ghjg" localSheetId="18" hidden="1">{"'Estimativa de Lançamento-JAN'!$A$1:$AI$85"}</definedName>
    <definedName name="ghjg">{"'Estimativa de Lançamento-JAN'!$A$1:$AI$85"}</definedName>
    <definedName name="ghkfhgh" localSheetId="20">{#N/A,#N/A,FALSE,"Plan1";#N/A,#N/A,FALSE,"Plan2"}</definedName>
    <definedName name="ghkfhgh" localSheetId="8">{#N/A,#N/A,FALSE,"Plan1";#N/A,#N/A,FALSE,"Plan2"}</definedName>
    <definedName name="ghkfhgh" localSheetId="17" hidden="1">{#N/A,#N/A,FALSE,"Plan1";#N/A,#N/A,FALSE,"Plan2"}</definedName>
    <definedName name="ghkfhgh" localSheetId="3">{#N/A,#N/A,FALSE,"Plan1";#N/A,#N/A,FALSE,"Plan2"}</definedName>
    <definedName name="ghkfhgh" localSheetId="11">{#N/A,#N/A,FALSE,"Plan1";#N/A,#N/A,FALSE,"Plan2"}</definedName>
    <definedName name="ghkfhgh" localSheetId="6">{#N/A,#N/A,FALSE,"Plan1";#N/A,#N/A,FALSE,"Plan2"}</definedName>
    <definedName name="ghkfhgh" localSheetId="5">{#N/A,#N/A,FALSE,"Plan1";#N/A,#N/A,FALSE,"Plan2"}</definedName>
    <definedName name="ghkfhgh" localSheetId="16" hidden="1">{#N/A,#N/A,FALSE,"Plan1";#N/A,#N/A,FALSE,"Plan2"}</definedName>
    <definedName name="ghkfhgh" localSheetId="15">{#N/A,#N/A,FALSE,"Plan1";#N/A,#N/A,FALSE,"Plan2"}</definedName>
    <definedName name="ghkfhgh" localSheetId="7">{#N/A,#N/A,FALSE,"Plan1";#N/A,#N/A,FALSE,"Plan2"}</definedName>
    <definedName name="ghkfhgh" localSheetId="24">{#N/A,#N/A,FALSE,"Plan1";#N/A,#N/A,FALSE,"Plan2"}</definedName>
    <definedName name="ghkfhgh" localSheetId="25">{#N/A,#N/A,FALSE,"Plan1";#N/A,#N/A,FALSE,"Plan2"}</definedName>
    <definedName name="ghkfhgh" localSheetId="0">{#N/A,#N/A,FALSE,"Plan1";#N/A,#N/A,FALSE,"Plan2"}</definedName>
    <definedName name="ghkfhgh" localSheetId="23">{#N/A,#N/A,FALSE,"Plan1";#N/A,#N/A,FALSE,"Plan2"}</definedName>
    <definedName name="ghkfhgh" localSheetId="22" hidden="1">{#N/A,#N/A,FALSE,"Plan1";#N/A,#N/A,FALSE,"Plan2"}</definedName>
    <definedName name="ghkfhgh" localSheetId="19">{#N/A,#N/A,FALSE,"Plan1";#N/A,#N/A,FALSE,"Plan2"}</definedName>
    <definedName name="ghkfhgh" localSheetId="18" hidden="1">{#N/A,#N/A,FALSE,"Plan1";#N/A,#N/A,FALSE,"Plan2"}</definedName>
    <definedName name="ghkfhgh">{#N/A,#N/A,FALSE,"Plan1";#N/A,#N/A,FALSE,"Plan2"}</definedName>
    <definedName name="ghkjh" localSheetId="20">{#N/A,#N/A,FALSE,"ENG'G(보호계전기)"}</definedName>
    <definedName name="ghkjh" localSheetId="8">{#N/A,#N/A,FALSE,"ENG'G(보호계전기)"}</definedName>
    <definedName name="ghkjh" localSheetId="17" hidden="1">{#N/A,#N/A,FALSE,"ENG'G(보호계전기)"}</definedName>
    <definedName name="ghkjh" localSheetId="3">{#N/A,#N/A,FALSE,"ENG'G(보호계전기)"}</definedName>
    <definedName name="ghkjh" localSheetId="11">{#N/A,#N/A,FALSE,"ENG'G(보호계전기)"}</definedName>
    <definedName name="ghkjh" localSheetId="6">{#N/A,#N/A,FALSE,"ENG'G(보호계전기)"}</definedName>
    <definedName name="ghkjh" localSheetId="5">{#N/A,#N/A,FALSE,"ENG'G(보호계전기)"}</definedName>
    <definedName name="ghkjh" localSheetId="16" hidden="1">{#N/A,#N/A,FALSE,"ENG'G(보호계전기)"}</definedName>
    <definedName name="ghkjh" localSheetId="15">{#N/A,#N/A,FALSE,"ENG'G(보호계전기)"}</definedName>
    <definedName name="ghkjh" localSheetId="7">{#N/A,#N/A,FALSE,"ENG'G(보호계전기)"}</definedName>
    <definedName name="ghkjh" localSheetId="24">{#N/A,#N/A,FALSE,"ENG'G(보호계전기)"}</definedName>
    <definedName name="ghkjh" localSheetId="25">{#N/A,#N/A,FALSE,"ENG'G(보호계전기)"}</definedName>
    <definedName name="ghkjh" localSheetId="0">{#N/A,#N/A,FALSE,"ENG'G(보호계전기)"}</definedName>
    <definedName name="ghkjh" localSheetId="23">{#N/A,#N/A,FALSE,"ENG'G(보호계전기)"}</definedName>
    <definedName name="ghkjh" localSheetId="22" hidden="1">{#N/A,#N/A,FALSE,"ENG'G(보호계전기)"}</definedName>
    <definedName name="ghkjh" localSheetId="19">{#N/A,#N/A,FALSE,"ENG'G(보호계전기)"}</definedName>
    <definedName name="ghkjh" localSheetId="18" hidden="1">{#N/A,#N/A,FALSE,"ENG'G(보호계전기)"}</definedName>
    <definedName name="ghkjh">{#N/A,#N/A,FALSE,"ENG'G(보호계전기)"}</definedName>
    <definedName name="GJ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20">{#N/A,#N/A,FALSE,"Plan1";#N/A,#N/A,FALSE,"Plan2"}</definedName>
    <definedName name="gjfhjktgcf" localSheetId="8">{#N/A,#N/A,FALSE,"Plan1";#N/A,#N/A,FALSE,"Plan2"}</definedName>
    <definedName name="gjfhjktgcf" localSheetId="17" hidden="1">{#N/A,#N/A,FALSE,"Plan1";#N/A,#N/A,FALSE,"Plan2"}</definedName>
    <definedName name="gjfhjktgcf" localSheetId="3">{#N/A,#N/A,FALSE,"Plan1";#N/A,#N/A,FALSE,"Plan2"}</definedName>
    <definedName name="gjfhjktgcf" localSheetId="11">{#N/A,#N/A,FALSE,"Plan1";#N/A,#N/A,FALSE,"Plan2"}</definedName>
    <definedName name="gjfhjktgcf" localSheetId="6">{#N/A,#N/A,FALSE,"Plan1";#N/A,#N/A,FALSE,"Plan2"}</definedName>
    <definedName name="gjfhjktgcf" localSheetId="5">{#N/A,#N/A,FALSE,"Plan1";#N/A,#N/A,FALSE,"Plan2"}</definedName>
    <definedName name="gjfhjktgcf" localSheetId="16" hidden="1">{#N/A,#N/A,FALSE,"Plan1";#N/A,#N/A,FALSE,"Plan2"}</definedName>
    <definedName name="gjfhjktgcf" localSheetId="15">{#N/A,#N/A,FALSE,"Plan1";#N/A,#N/A,FALSE,"Plan2"}</definedName>
    <definedName name="gjfhjktgcf" localSheetId="7">{#N/A,#N/A,FALSE,"Plan1";#N/A,#N/A,FALSE,"Plan2"}</definedName>
    <definedName name="gjfhjktgcf" localSheetId="24">{#N/A,#N/A,FALSE,"Plan1";#N/A,#N/A,FALSE,"Plan2"}</definedName>
    <definedName name="gjfhjktgcf" localSheetId="25">{#N/A,#N/A,FALSE,"Plan1";#N/A,#N/A,FALSE,"Plan2"}</definedName>
    <definedName name="gjfhjktgcf" localSheetId="0">{#N/A,#N/A,FALSE,"Plan1";#N/A,#N/A,FALSE,"Plan2"}</definedName>
    <definedName name="gjfhjktgcf" localSheetId="23">{#N/A,#N/A,FALSE,"Plan1";#N/A,#N/A,FALSE,"Plan2"}</definedName>
    <definedName name="gjfhjktgcf" localSheetId="22" hidden="1">{#N/A,#N/A,FALSE,"Plan1";#N/A,#N/A,FALSE,"Plan2"}</definedName>
    <definedName name="gjfhjktgcf" localSheetId="19">{#N/A,#N/A,FALSE,"Plan1";#N/A,#N/A,FALSE,"Plan2"}</definedName>
    <definedName name="gjfhjktgcf" localSheetId="18" hidden="1">{#N/A,#N/A,FALSE,"Plan1";#N/A,#N/A,FALSE,"Plan2"}</definedName>
    <definedName name="gjfhjktgcf">{#N/A,#N/A,FALSE,"Plan1";#N/A,#N/A,FALSE,"Plan2"}</definedName>
    <definedName name="GJ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20">{#N/A,#N/A,FALSE,"Plan1";#N/A,#N/A,FALSE,"Plan2"}</definedName>
    <definedName name="gjkhgjhjfggfjhfg" localSheetId="8">{#N/A,#N/A,FALSE,"Plan1";#N/A,#N/A,FALSE,"Plan2"}</definedName>
    <definedName name="gjkhgjhjfggfjhfg" localSheetId="17" hidden="1">{#N/A,#N/A,FALSE,"Plan1";#N/A,#N/A,FALSE,"Plan2"}</definedName>
    <definedName name="gjkhgjhjfggfjhfg" localSheetId="3">{#N/A,#N/A,FALSE,"Plan1";#N/A,#N/A,FALSE,"Plan2"}</definedName>
    <definedName name="gjkhgjhjfggfjhfg" localSheetId="11">{#N/A,#N/A,FALSE,"Plan1";#N/A,#N/A,FALSE,"Plan2"}</definedName>
    <definedName name="gjkhgjhjfggfjhfg" localSheetId="6">{#N/A,#N/A,FALSE,"Plan1";#N/A,#N/A,FALSE,"Plan2"}</definedName>
    <definedName name="gjkhgjhjfggfjhfg" localSheetId="5">{#N/A,#N/A,FALSE,"Plan1";#N/A,#N/A,FALSE,"Plan2"}</definedName>
    <definedName name="gjkhgjhjfggfjhfg" localSheetId="16" hidden="1">{#N/A,#N/A,FALSE,"Plan1";#N/A,#N/A,FALSE,"Plan2"}</definedName>
    <definedName name="gjkhgjhjfggfjhfg" localSheetId="15">{#N/A,#N/A,FALSE,"Plan1";#N/A,#N/A,FALSE,"Plan2"}</definedName>
    <definedName name="gjkhgjhjfggfjhfg" localSheetId="7">{#N/A,#N/A,FALSE,"Plan1";#N/A,#N/A,FALSE,"Plan2"}</definedName>
    <definedName name="gjkhgjhjfggfjhfg" localSheetId="24">{#N/A,#N/A,FALSE,"Plan1";#N/A,#N/A,FALSE,"Plan2"}</definedName>
    <definedName name="gjkhgjhjfggfjhfg" localSheetId="25">{#N/A,#N/A,FALSE,"Plan1";#N/A,#N/A,FALSE,"Plan2"}</definedName>
    <definedName name="gjkhgjhjfggfjhfg" localSheetId="0">{#N/A,#N/A,FALSE,"Plan1";#N/A,#N/A,FALSE,"Plan2"}</definedName>
    <definedName name="gjkhgjhjfggfjhfg" localSheetId="23">{#N/A,#N/A,FALSE,"Plan1";#N/A,#N/A,FALSE,"Plan2"}</definedName>
    <definedName name="gjkhgjhjfggfjhfg" localSheetId="22" hidden="1">{#N/A,#N/A,FALSE,"Plan1";#N/A,#N/A,FALSE,"Plan2"}</definedName>
    <definedName name="gjkhgjhjfggfjhfg" localSheetId="19">{#N/A,#N/A,FALSE,"Plan1";#N/A,#N/A,FALSE,"Plan2"}</definedName>
    <definedName name="gjkhgjhjfggfjhfg" localSheetId="18" hidden="1">{#N/A,#N/A,FALSE,"Plan1";#N/A,#N/A,FALSE,"Plan2"}</definedName>
    <definedName name="gjkhgjhjfggfjhfg">{#N/A,#N/A,FALSE,"Plan1";#N/A,#N/A,FALSE,"Plan2"}</definedName>
    <definedName name="glgl" localSheetId="20">{#N/A,#N/A,FALSE,"Plan1";#N/A,#N/A,FALSE,"Plan2"}</definedName>
    <definedName name="glgl" localSheetId="8">{#N/A,#N/A,FALSE,"Plan1";#N/A,#N/A,FALSE,"Plan2"}</definedName>
    <definedName name="glgl" localSheetId="17" hidden="1">{#N/A,#N/A,FALSE,"Plan1";#N/A,#N/A,FALSE,"Plan2"}</definedName>
    <definedName name="glgl" localSheetId="3">{#N/A,#N/A,FALSE,"Plan1";#N/A,#N/A,FALSE,"Plan2"}</definedName>
    <definedName name="glgl" localSheetId="11">{#N/A,#N/A,FALSE,"Plan1";#N/A,#N/A,FALSE,"Plan2"}</definedName>
    <definedName name="glgl" localSheetId="6">{#N/A,#N/A,FALSE,"Plan1";#N/A,#N/A,FALSE,"Plan2"}</definedName>
    <definedName name="glgl" localSheetId="5">{#N/A,#N/A,FALSE,"Plan1";#N/A,#N/A,FALSE,"Plan2"}</definedName>
    <definedName name="glgl" localSheetId="16" hidden="1">{#N/A,#N/A,FALSE,"Plan1";#N/A,#N/A,FALSE,"Plan2"}</definedName>
    <definedName name="glgl" localSheetId="15">{#N/A,#N/A,FALSE,"Plan1";#N/A,#N/A,FALSE,"Plan2"}</definedName>
    <definedName name="glgl" localSheetId="7">{#N/A,#N/A,FALSE,"Plan1";#N/A,#N/A,FALSE,"Plan2"}</definedName>
    <definedName name="glgl" localSheetId="24">{#N/A,#N/A,FALSE,"Plan1";#N/A,#N/A,FALSE,"Plan2"}</definedName>
    <definedName name="glgl" localSheetId="25">{#N/A,#N/A,FALSE,"Plan1";#N/A,#N/A,FALSE,"Plan2"}</definedName>
    <definedName name="glgl" localSheetId="0">{#N/A,#N/A,FALSE,"Plan1";#N/A,#N/A,FALSE,"Plan2"}</definedName>
    <definedName name="glgl" localSheetId="23">{#N/A,#N/A,FALSE,"Plan1";#N/A,#N/A,FALSE,"Plan2"}</definedName>
    <definedName name="glgl" localSheetId="22" hidden="1">{#N/A,#N/A,FALSE,"Plan1";#N/A,#N/A,FALSE,"Plan2"}</definedName>
    <definedName name="glgl" localSheetId="19">{#N/A,#N/A,FALSE,"Plan1";#N/A,#N/A,FALSE,"Plan2"}</definedName>
    <definedName name="glgl" localSheetId="18" hidden="1">{#N/A,#N/A,FALSE,"Plan1";#N/A,#N/A,FALSE,"Plan2"}</definedName>
    <definedName name="glgl">{#N/A,#N/A,FALSE,"Plan1";#N/A,#N/A,FALSE,"Plan2"}</definedName>
    <definedName name="global" localSheetId="8">{"'Estimativa de Lançamento-JAN'!$A$1:$AI$85"}</definedName>
    <definedName name="GLOBAL" localSheetId="17">#REF!</definedName>
    <definedName name="global" localSheetId="3">{"'Estimativa de Lançamento-JAN'!$A$1:$AI$85"}</definedName>
    <definedName name="global" localSheetId="11">{"'Estimativa de Lançamento-JAN'!$A$1:$AI$85"}</definedName>
    <definedName name="GLOBAL" localSheetId="6">#REF!</definedName>
    <definedName name="GLOBAL" localSheetId="16">#REF!</definedName>
    <definedName name="GLOBAL" localSheetId="15">#REF!</definedName>
    <definedName name="global" localSheetId="7">{"'Estimativa de Lançamento-JAN'!$A$1:$AI$85"}</definedName>
    <definedName name="global" localSheetId="25">{"'Estimativa de Lançamento-JAN'!$A$1:$AI$85"}</definedName>
    <definedName name="global" localSheetId="0">{"'Estimativa de Lançamento-JAN'!$A$1:$AI$85"}</definedName>
    <definedName name="GLOBAL" localSheetId="22">#REF!</definedName>
    <definedName name="GLOBAL" localSheetId="19">#REF!</definedName>
    <definedName name="GLOBAL" localSheetId="18">#REF!</definedName>
    <definedName name="GLOBAL">#REF!</definedName>
    <definedName name="gnfrth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7">#REF!</definedName>
    <definedName name="grec_cdi" localSheetId="3">#REF!</definedName>
    <definedName name="grec_cdi" localSheetId="6">#REF!</definedName>
    <definedName name="grec_cdi" localSheetId="16">#REF!</definedName>
    <definedName name="grec_cdi" localSheetId="15">#REF!</definedName>
    <definedName name="grec_cdi" localSheetId="25">#REF!</definedName>
    <definedName name="grec_cdi" localSheetId="22">#REF!</definedName>
    <definedName name="grec_cdi" localSheetId="19">#REF!</definedName>
    <definedName name="grec_cdi" localSheetId="18">#REF!</definedName>
    <definedName name="grec_cdi">#REF!</definedName>
    <definedName name="grec_hist" localSheetId="17">#REF!</definedName>
    <definedName name="grec_hist" localSheetId="3">#REF!</definedName>
    <definedName name="grec_hist" localSheetId="6">#REF!</definedName>
    <definedName name="grec_hist" localSheetId="16">#REF!</definedName>
    <definedName name="grec_hist" localSheetId="15">#REF!</definedName>
    <definedName name="grec_hist" localSheetId="25">#REF!</definedName>
    <definedName name="grec_hist" localSheetId="22">#REF!</definedName>
    <definedName name="grec_hist" localSheetId="19">#REF!</definedName>
    <definedName name="grec_hist" localSheetId="18">#REF!</definedName>
    <definedName name="grec_hist">#REF!</definedName>
    <definedName name="grec_uss" localSheetId="17">#REF!</definedName>
    <definedName name="grec_uss" localSheetId="3">#REF!</definedName>
    <definedName name="grec_uss" localSheetId="6">#REF!</definedName>
    <definedName name="grec_uss" localSheetId="16">#REF!</definedName>
    <definedName name="grec_uss" localSheetId="15">#REF!</definedName>
    <definedName name="grec_uss" localSheetId="25">#REF!</definedName>
    <definedName name="grec_uss" localSheetId="22">#REF!</definedName>
    <definedName name="grec_uss" localSheetId="19">#REF!</definedName>
    <definedName name="grec_uss" localSheetId="18">#REF!</definedName>
    <definedName name="grec_uss">#REF!</definedName>
    <definedName name="grua" localSheetId="3">#REF!</definedName>
    <definedName name="grua" localSheetId="6">#REF!</definedName>
    <definedName name="grua" localSheetId="15">#REF!</definedName>
    <definedName name="grua" localSheetId="25">#REF!</definedName>
    <definedName name="grua">#REF!</definedName>
    <definedName name="GSDWJSTGE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20">{#N/A,#N/A,FALSE,"Plan1";#N/A,#N/A,FALSE,"Plan2"}</definedName>
    <definedName name="gtuigsdyugsdf" localSheetId="8">{#N/A,#N/A,FALSE,"Plan1";#N/A,#N/A,FALSE,"Plan2"}</definedName>
    <definedName name="gtuigsdyugsdf" localSheetId="17" hidden="1">{#N/A,#N/A,FALSE,"Plan1";#N/A,#N/A,FALSE,"Plan2"}</definedName>
    <definedName name="gtuigsdyugsdf" localSheetId="3">{#N/A,#N/A,FALSE,"Plan1";#N/A,#N/A,FALSE,"Plan2"}</definedName>
    <definedName name="gtuigsdyugsdf" localSheetId="11">{#N/A,#N/A,FALSE,"Plan1";#N/A,#N/A,FALSE,"Plan2"}</definedName>
    <definedName name="gtuigsdyugsdf" localSheetId="6">{#N/A,#N/A,FALSE,"Plan1";#N/A,#N/A,FALSE,"Plan2"}</definedName>
    <definedName name="gtuigsdyugsdf" localSheetId="5">{#N/A,#N/A,FALSE,"Plan1";#N/A,#N/A,FALSE,"Plan2"}</definedName>
    <definedName name="gtuigsdyugsdf" localSheetId="16" hidden="1">{#N/A,#N/A,FALSE,"Plan1";#N/A,#N/A,FALSE,"Plan2"}</definedName>
    <definedName name="gtuigsdyugsdf" localSheetId="15">{#N/A,#N/A,FALSE,"Plan1";#N/A,#N/A,FALSE,"Plan2"}</definedName>
    <definedName name="gtuigsdyugsdf" localSheetId="7">{#N/A,#N/A,FALSE,"Plan1";#N/A,#N/A,FALSE,"Plan2"}</definedName>
    <definedName name="gtuigsdyugsdf" localSheetId="24">{#N/A,#N/A,FALSE,"Plan1";#N/A,#N/A,FALSE,"Plan2"}</definedName>
    <definedName name="gtuigsdyugsdf" localSheetId="25">{#N/A,#N/A,FALSE,"Plan1";#N/A,#N/A,FALSE,"Plan2"}</definedName>
    <definedName name="gtuigsdyugsdf" localSheetId="0">{#N/A,#N/A,FALSE,"Plan1";#N/A,#N/A,FALSE,"Plan2"}</definedName>
    <definedName name="gtuigsdyugsdf" localSheetId="23">{#N/A,#N/A,FALSE,"Plan1";#N/A,#N/A,FALSE,"Plan2"}</definedName>
    <definedName name="gtuigsdyugsdf" localSheetId="22" hidden="1">{#N/A,#N/A,FALSE,"Plan1";#N/A,#N/A,FALSE,"Plan2"}</definedName>
    <definedName name="gtuigsdyugsdf" localSheetId="19">{#N/A,#N/A,FALSE,"Plan1";#N/A,#N/A,FALSE,"Plan2"}</definedName>
    <definedName name="gtuigsdyugsdf" localSheetId="18" hidden="1">{#N/A,#N/A,FALSE,"Plan1";#N/A,#N/A,FALSE,"Plan2"}</definedName>
    <definedName name="gtuigsdyugsdf">{#N/A,#N/A,FALSE,"Plan1";#N/A,#N/A,FALSE,"Plan2"}</definedName>
    <definedName name="GUI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20">{#N/A,#N/A,FALSE,"CCTV"}</definedName>
    <definedName name="GV" localSheetId="8">{#N/A,#N/A,FALSE,"CCTV"}</definedName>
    <definedName name="GV" localSheetId="17" hidden="1">{#N/A,#N/A,FALSE,"CCTV"}</definedName>
    <definedName name="GV" localSheetId="3">{#N/A,#N/A,FALSE,"CCTV"}</definedName>
    <definedName name="GV" localSheetId="11">{#N/A,#N/A,FALSE,"CCTV"}</definedName>
    <definedName name="GV" localSheetId="6">{#N/A,#N/A,FALSE,"CCTV"}</definedName>
    <definedName name="GV" localSheetId="5">{#N/A,#N/A,FALSE,"CCTV"}</definedName>
    <definedName name="GV" localSheetId="16" hidden="1">{#N/A,#N/A,FALSE,"CCTV"}</definedName>
    <definedName name="GV" localSheetId="15">{#N/A,#N/A,FALSE,"CCTV"}</definedName>
    <definedName name="GV" localSheetId="7">{#N/A,#N/A,FALSE,"CCTV"}</definedName>
    <definedName name="GV" localSheetId="24">{#N/A,#N/A,FALSE,"CCTV"}</definedName>
    <definedName name="GV" localSheetId="25">{#N/A,#N/A,FALSE,"CCTV"}</definedName>
    <definedName name="GV" localSheetId="0">{#N/A,#N/A,FALSE,"CCTV"}</definedName>
    <definedName name="GV" localSheetId="23">{#N/A,#N/A,FALSE,"CCTV"}</definedName>
    <definedName name="GV" localSheetId="22" hidden="1">{#N/A,#N/A,FALSE,"CCTV"}</definedName>
    <definedName name="GV" localSheetId="19">{#N/A,#N/A,FALSE,"CCTV"}</definedName>
    <definedName name="GV" localSheetId="18" hidden="1">{#N/A,#N/A,FALSE,"CCTV"}</definedName>
    <definedName name="GV">{#N/A,#N/A,FALSE,"CCTV"}</definedName>
    <definedName name="h" localSheetId="17">#REF!</definedName>
    <definedName name="h" localSheetId="3">#REF!</definedName>
    <definedName name="h" localSheetId="6">#REF!</definedName>
    <definedName name="h" localSheetId="16">#REF!</definedName>
    <definedName name="h" localSheetId="15">#REF!</definedName>
    <definedName name="h" localSheetId="25">#REF!</definedName>
    <definedName name="h" localSheetId="22">#REF!</definedName>
    <definedName name="h" localSheetId="19">#REF!</definedName>
    <definedName name="h" localSheetId="18">#REF!</definedName>
    <definedName name="h">#REF!</definedName>
    <definedName name="hbjgjuae" localSheetId="17">#REF!</definedName>
    <definedName name="hbjgjuae" localSheetId="3">#REF!</definedName>
    <definedName name="hbjgjuae" localSheetId="6">#REF!</definedName>
    <definedName name="hbjgjuae" localSheetId="16">#REF!</definedName>
    <definedName name="hbjgjuae" localSheetId="15">#REF!</definedName>
    <definedName name="hbjgjuae" localSheetId="25">#REF!</definedName>
    <definedName name="hbjgjuae" localSheetId="22">#REF!</definedName>
    <definedName name="hbjgjuae" localSheetId="19">#REF!</definedName>
    <definedName name="hbjgjuae" localSheetId="18">#REF!</definedName>
    <definedName name="hbjgjuae">#REF!</definedName>
    <definedName name="hcjfkhdghfktg" localSheetId="20">{#N/A,#N/A,FALSE,"Plan1";#N/A,#N/A,FALSE,"Plan2"}</definedName>
    <definedName name="hcjfkhdghfktg" localSheetId="8">{#N/A,#N/A,FALSE,"Plan1";#N/A,#N/A,FALSE,"Plan2"}</definedName>
    <definedName name="hcjfkhdghfktg" localSheetId="17" hidden="1">{#N/A,#N/A,FALSE,"Plan1";#N/A,#N/A,FALSE,"Plan2"}</definedName>
    <definedName name="hcjfkhdghfktg" localSheetId="3">{#N/A,#N/A,FALSE,"Plan1";#N/A,#N/A,FALSE,"Plan2"}</definedName>
    <definedName name="hcjfkhdghfktg" localSheetId="11">{#N/A,#N/A,FALSE,"Plan1";#N/A,#N/A,FALSE,"Plan2"}</definedName>
    <definedName name="hcjfkhdghfktg" localSheetId="6">{#N/A,#N/A,FALSE,"Plan1";#N/A,#N/A,FALSE,"Plan2"}</definedName>
    <definedName name="hcjfkhdghfktg" localSheetId="5">{#N/A,#N/A,FALSE,"Plan1";#N/A,#N/A,FALSE,"Plan2"}</definedName>
    <definedName name="hcjfkhdghfktg" localSheetId="16" hidden="1">{#N/A,#N/A,FALSE,"Plan1";#N/A,#N/A,FALSE,"Plan2"}</definedName>
    <definedName name="hcjfkhdghfktg" localSheetId="15">{#N/A,#N/A,FALSE,"Plan1";#N/A,#N/A,FALSE,"Plan2"}</definedName>
    <definedName name="hcjfkhdghfktg" localSheetId="7">{#N/A,#N/A,FALSE,"Plan1";#N/A,#N/A,FALSE,"Plan2"}</definedName>
    <definedName name="hcjfkhdghfktg" localSheetId="24">{#N/A,#N/A,FALSE,"Plan1";#N/A,#N/A,FALSE,"Plan2"}</definedName>
    <definedName name="hcjfkhdghfktg" localSheetId="25">{#N/A,#N/A,FALSE,"Plan1";#N/A,#N/A,FALSE,"Plan2"}</definedName>
    <definedName name="hcjfkhdghfktg" localSheetId="0">{#N/A,#N/A,FALSE,"Plan1";#N/A,#N/A,FALSE,"Plan2"}</definedName>
    <definedName name="hcjfkhdghfktg" localSheetId="23">{#N/A,#N/A,FALSE,"Plan1";#N/A,#N/A,FALSE,"Plan2"}</definedName>
    <definedName name="hcjfkhdghfktg" localSheetId="22" hidden="1">{#N/A,#N/A,FALSE,"Plan1";#N/A,#N/A,FALSE,"Plan2"}</definedName>
    <definedName name="hcjfkhdghfktg" localSheetId="19">{#N/A,#N/A,FALSE,"Plan1";#N/A,#N/A,FALSE,"Plan2"}</definedName>
    <definedName name="hcjfkhdghfktg" localSheetId="18" hidden="1">{#N/A,#N/A,FALSE,"Plan1";#N/A,#N/A,FALSE,"Plan2"}</definedName>
    <definedName name="hcjfkhdghfktg">{#N/A,#N/A,FALSE,"Plan1";#N/A,#N/A,FALSE,"Plan2"}</definedName>
    <definedName name="hckhjfdkgfdg" localSheetId="17" hidden="1">#REF!</definedName>
    <definedName name="hckhjfdkgfdg" localSheetId="3">#REF!</definedName>
    <definedName name="hckhjfdkgfdg" localSheetId="6">#REF!</definedName>
    <definedName name="hckhjfdkgfdg" localSheetId="16" hidden="1">#REF!</definedName>
    <definedName name="hckhjfdkgfdg" localSheetId="15">#REF!</definedName>
    <definedName name="hckhjfdkgfdg" localSheetId="25">#REF!</definedName>
    <definedName name="hckhjfdkgfdg" localSheetId="0">#REF!</definedName>
    <definedName name="hckhjfdkgfdg" localSheetId="22" hidden="1">#REF!</definedName>
    <definedName name="hckhjfdkgfdg" localSheetId="19">#REF!</definedName>
    <definedName name="hckhjfdkgfdg" localSheetId="18" hidden="1">#REF!</definedName>
    <definedName name="hckhjfdkgfdg">#REF!</definedName>
    <definedName name="hddfndgdfg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20">{#N/A,#N/A,FALSE,"Plan1";#N/A,#N/A,FALSE,"Plan2"}</definedName>
    <definedName name="HDFGHGST" localSheetId="8">{#N/A,#N/A,FALSE,"Plan1";#N/A,#N/A,FALSE,"Plan2"}</definedName>
    <definedName name="HDFGHGST" localSheetId="17" hidden="1">{#N/A,#N/A,FALSE,"Plan1";#N/A,#N/A,FALSE,"Plan2"}</definedName>
    <definedName name="HDFGHGST" localSheetId="3">{#N/A,#N/A,FALSE,"Plan1";#N/A,#N/A,FALSE,"Plan2"}</definedName>
    <definedName name="HDFGHGST" localSheetId="11">{#N/A,#N/A,FALSE,"Plan1";#N/A,#N/A,FALSE,"Plan2"}</definedName>
    <definedName name="HDFGHGST" localSheetId="6">{#N/A,#N/A,FALSE,"Plan1";#N/A,#N/A,FALSE,"Plan2"}</definedName>
    <definedName name="HDFGHGST" localSheetId="5">{#N/A,#N/A,FALSE,"Plan1";#N/A,#N/A,FALSE,"Plan2"}</definedName>
    <definedName name="HDFGHGST" localSheetId="16" hidden="1">{#N/A,#N/A,FALSE,"Plan1";#N/A,#N/A,FALSE,"Plan2"}</definedName>
    <definedName name="HDFGHGST" localSheetId="15">{#N/A,#N/A,FALSE,"Plan1";#N/A,#N/A,FALSE,"Plan2"}</definedName>
    <definedName name="HDFGHGST" localSheetId="7">{#N/A,#N/A,FALSE,"Plan1";#N/A,#N/A,FALSE,"Plan2"}</definedName>
    <definedName name="HDFGHGST" localSheetId="24">{#N/A,#N/A,FALSE,"Plan1";#N/A,#N/A,FALSE,"Plan2"}</definedName>
    <definedName name="HDFGHGST" localSheetId="25">{#N/A,#N/A,FALSE,"Plan1";#N/A,#N/A,FALSE,"Plan2"}</definedName>
    <definedName name="HDFGHGST" localSheetId="0">{#N/A,#N/A,FALSE,"Plan1";#N/A,#N/A,FALSE,"Plan2"}</definedName>
    <definedName name="HDFGHGST" localSheetId="23">{#N/A,#N/A,FALSE,"Plan1";#N/A,#N/A,FALSE,"Plan2"}</definedName>
    <definedName name="HDFGHGST" localSheetId="22" hidden="1">{#N/A,#N/A,FALSE,"Plan1";#N/A,#N/A,FALSE,"Plan2"}</definedName>
    <definedName name="HDFGHGST" localSheetId="19">{#N/A,#N/A,FALSE,"Plan1";#N/A,#N/A,FALSE,"Plan2"}</definedName>
    <definedName name="HDFGHGST" localSheetId="18" hidden="1">{#N/A,#N/A,FALSE,"Plan1";#N/A,#N/A,FALSE,"Plan2"}</definedName>
    <definedName name="HDFGHGST">{#N/A,#N/A,FALSE,"Plan1";#N/A,#N/A,FALSE,"Plan2"}</definedName>
    <definedName name="HDFGJKHKFDHTY" localSheetId="20">{#N/A,#N/A,FALSE,"Plan1";#N/A,#N/A,FALSE,"Plan2"}</definedName>
    <definedName name="HDFGJKHKFDHTY" localSheetId="8">{#N/A,#N/A,FALSE,"Plan1";#N/A,#N/A,FALSE,"Plan2"}</definedName>
    <definedName name="HDFGJKHKFDHTY" localSheetId="17" hidden="1">{#N/A,#N/A,FALSE,"Plan1";#N/A,#N/A,FALSE,"Plan2"}</definedName>
    <definedName name="HDFGJKHKFDHTY" localSheetId="3">{#N/A,#N/A,FALSE,"Plan1";#N/A,#N/A,FALSE,"Plan2"}</definedName>
    <definedName name="HDFGJKHKFDHTY" localSheetId="11">{#N/A,#N/A,FALSE,"Plan1";#N/A,#N/A,FALSE,"Plan2"}</definedName>
    <definedName name="HDFGJKHKFDHTY" localSheetId="6">{#N/A,#N/A,FALSE,"Plan1";#N/A,#N/A,FALSE,"Plan2"}</definedName>
    <definedName name="HDFGJKHKFDHTY" localSheetId="5">{#N/A,#N/A,FALSE,"Plan1";#N/A,#N/A,FALSE,"Plan2"}</definedName>
    <definedName name="HDFGJKHKFDHTY" localSheetId="16" hidden="1">{#N/A,#N/A,FALSE,"Plan1";#N/A,#N/A,FALSE,"Plan2"}</definedName>
    <definedName name="HDFGJKHKFDHTY" localSheetId="15">{#N/A,#N/A,FALSE,"Plan1";#N/A,#N/A,FALSE,"Plan2"}</definedName>
    <definedName name="HDFGJKHKFDHTY" localSheetId="7">{#N/A,#N/A,FALSE,"Plan1";#N/A,#N/A,FALSE,"Plan2"}</definedName>
    <definedName name="HDFGJKHKFDHTY" localSheetId="24">{#N/A,#N/A,FALSE,"Plan1";#N/A,#N/A,FALSE,"Plan2"}</definedName>
    <definedName name="HDFGJKHKFDHTY" localSheetId="25">{#N/A,#N/A,FALSE,"Plan1";#N/A,#N/A,FALSE,"Plan2"}</definedName>
    <definedName name="HDFGJKHKFDHTY" localSheetId="0">{#N/A,#N/A,FALSE,"Plan1";#N/A,#N/A,FALSE,"Plan2"}</definedName>
    <definedName name="HDFGJKHKFDHTY" localSheetId="23">{#N/A,#N/A,FALSE,"Plan1";#N/A,#N/A,FALSE,"Plan2"}</definedName>
    <definedName name="HDFGJKHKFDHTY" localSheetId="22" hidden="1">{#N/A,#N/A,FALSE,"Plan1";#N/A,#N/A,FALSE,"Plan2"}</definedName>
    <definedName name="HDFGJKHKFDHTY" localSheetId="19">{#N/A,#N/A,FALSE,"Plan1";#N/A,#N/A,FALSE,"Plan2"}</definedName>
    <definedName name="HDFGJKHKFDHTY" localSheetId="18" hidden="1">{#N/A,#N/A,FALSE,"Plan1";#N/A,#N/A,FALSE,"Plan2"}</definedName>
    <definedName name="HDFGJKHKFDHTY">{#N/A,#N/A,FALSE,"Plan1";#N/A,#N/A,FALSE,"Plan2"}</definedName>
    <definedName name="hdfhdhrtgd" localSheetId="20">{#N/A,#N/A,FALSE,"Plan1";#N/A,#N/A,FALSE,"Plan2"}</definedName>
    <definedName name="hdfhdhrtgd" localSheetId="8">{#N/A,#N/A,FALSE,"Plan1";#N/A,#N/A,FALSE,"Plan2"}</definedName>
    <definedName name="hdfhdhrtgd" localSheetId="17" hidden="1">{#N/A,#N/A,FALSE,"Plan1";#N/A,#N/A,FALSE,"Plan2"}</definedName>
    <definedName name="hdfhdhrtgd" localSheetId="3">{#N/A,#N/A,FALSE,"Plan1";#N/A,#N/A,FALSE,"Plan2"}</definedName>
    <definedName name="hdfhdhrtgd" localSheetId="11">{#N/A,#N/A,FALSE,"Plan1";#N/A,#N/A,FALSE,"Plan2"}</definedName>
    <definedName name="hdfhdhrtgd" localSheetId="6">{#N/A,#N/A,FALSE,"Plan1";#N/A,#N/A,FALSE,"Plan2"}</definedName>
    <definedName name="hdfhdhrtgd" localSheetId="5">{#N/A,#N/A,FALSE,"Plan1";#N/A,#N/A,FALSE,"Plan2"}</definedName>
    <definedName name="hdfhdhrtgd" localSheetId="16" hidden="1">{#N/A,#N/A,FALSE,"Plan1";#N/A,#N/A,FALSE,"Plan2"}</definedName>
    <definedName name="hdfhdhrtgd" localSheetId="15">{#N/A,#N/A,FALSE,"Plan1";#N/A,#N/A,FALSE,"Plan2"}</definedName>
    <definedName name="hdfhdhrtgd" localSheetId="7">{#N/A,#N/A,FALSE,"Plan1";#N/A,#N/A,FALSE,"Plan2"}</definedName>
    <definedName name="hdfhdhrtgd" localSheetId="24">{#N/A,#N/A,FALSE,"Plan1";#N/A,#N/A,FALSE,"Plan2"}</definedName>
    <definedName name="hdfhdhrtgd" localSheetId="25">{#N/A,#N/A,FALSE,"Plan1";#N/A,#N/A,FALSE,"Plan2"}</definedName>
    <definedName name="hdfhdhrtgd" localSheetId="0">{#N/A,#N/A,FALSE,"Plan1";#N/A,#N/A,FALSE,"Plan2"}</definedName>
    <definedName name="hdfhdhrtgd" localSheetId="23">{#N/A,#N/A,FALSE,"Plan1";#N/A,#N/A,FALSE,"Plan2"}</definedName>
    <definedName name="hdfhdhrtgd" localSheetId="22" hidden="1">{#N/A,#N/A,FALSE,"Plan1";#N/A,#N/A,FALSE,"Plan2"}</definedName>
    <definedName name="hdfhdhrtgd" localSheetId="19">{#N/A,#N/A,FALSE,"Plan1";#N/A,#N/A,FALSE,"Plan2"}</definedName>
    <definedName name="hdfhdhrtgd" localSheetId="18" hidden="1">{#N/A,#N/A,FALSE,"Plan1";#N/A,#N/A,FALSE,"Plan2"}</definedName>
    <definedName name="hdfhdhrtgd">{#N/A,#N/A,FALSE,"Plan1";#N/A,#N/A,FALSE,"Plan2"}</definedName>
    <definedName name="hdfhftde" localSheetId="20">{#N/A,#N/A,FALSE,"Plan1";#N/A,#N/A,FALSE,"Plan2"}</definedName>
    <definedName name="hdfhftde" localSheetId="8">{#N/A,#N/A,FALSE,"Plan1";#N/A,#N/A,FALSE,"Plan2"}</definedName>
    <definedName name="hdfhftde" localSheetId="17" hidden="1">{#N/A,#N/A,FALSE,"Plan1";#N/A,#N/A,FALSE,"Plan2"}</definedName>
    <definedName name="hdfhftde" localSheetId="3">{#N/A,#N/A,FALSE,"Plan1";#N/A,#N/A,FALSE,"Plan2"}</definedName>
    <definedName name="hdfhftde" localSheetId="11">{#N/A,#N/A,FALSE,"Plan1";#N/A,#N/A,FALSE,"Plan2"}</definedName>
    <definedName name="hdfhftde" localSheetId="6">{#N/A,#N/A,FALSE,"Plan1";#N/A,#N/A,FALSE,"Plan2"}</definedName>
    <definedName name="hdfhftde" localSheetId="5">{#N/A,#N/A,FALSE,"Plan1";#N/A,#N/A,FALSE,"Plan2"}</definedName>
    <definedName name="hdfhftde" localSheetId="16" hidden="1">{#N/A,#N/A,FALSE,"Plan1";#N/A,#N/A,FALSE,"Plan2"}</definedName>
    <definedName name="hdfhftde" localSheetId="15">{#N/A,#N/A,FALSE,"Plan1";#N/A,#N/A,FALSE,"Plan2"}</definedName>
    <definedName name="hdfhftde" localSheetId="7">{#N/A,#N/A,FALSE,"Plan1";#N/A,#N/A,FALSE,"Plan2"}</definedName>
    <definedName name="hdfhftde" localSheetId="24">{#N/A,#N/A,FALSE,"Plan1";#N/A,#N/A,FALSE,"Plan2"}</definedName>
    <definedName name="hdfhftde" localSheetId="25">{#N/A,#N/A,FALSE,"Plan1";#N/A,#N/A,FALSE,"Plan2"}</definedName>
    <definedName name="hdfhftde" localSheetId="0">{#N/A,#N/A,FALSE,"Plan1";#N/A,#N/A,FALSE,"Plan2"}</definedName>
    <definedName name="hdfhftde" localSheetId="23">{#N/A,#N/A,FALSE,"Plan1";#N/A,#N/A,FALSE,"Plan2"}</definedName>
    <definedName name="hdfhftde" localSheetId="22" hidden="1">{#N/A,#N/A,FALSE,"Plan1";#N/A,#N/A,FALSE,"Plan2"}</definedName>
    <definedName name="hdfhftde" localSheetId="19">{#N/A,#N/A,FALSE,"Plan1";#N/A,#N/A,FALSE,"Plan2"}</definedName>
    <definedName name="hdfhftde" localSheetId="18" hidden="1">{#N/A,#N/A,FALSE,"Plan1";#N/A,#N/A,FALSE,"Plan2"}</definedName>
    <definedName name="hdfhftde">{#N/A,#N/A,FALSE,"Plan1";#N/A,#N/A,FALSE,"Plan2"}</definedName>
    <definedName name="hdfhgkdhgtrf" localSheetId="20">{#N/A,#N/A,FALSE,"Plan1";#N/A,#N/A,FALSE,"Plan2"}</definedName>
    <definedName name="hdfhgkdhgtrf" localSheetId="8">{#N/A,#N/A,FALSE,"Plan1";#N/A,#N/A,FALSE,"Plan2"}</definedName>
    <definedName name="hdfhgkdhgtrf" localSheetId="17" hidden="1">{#N/A,#N/A,FALSE,"Plan1";#N/A,#N/A,FALSE,"Plan2"}</definedName>
    <definedName name="hdfhgkdhgtrf" localSheetId="3">{#N/A,#N/A,FALSE,"Plan1";#N/A,#N/A,FALSE,"Plan2"}</definedName>
    <definedName name="hdfhgkdhgtrf" localSheetId="11">{#N/A,#N/A,FALSE,"Plan1";#N/A,#N/A,FALSE,"Plan2"}</definedName>
    <definedName name="hdfhgkdhgtrf" localSheetId="6">{#N/A,#N/A,FALSE,"Plan1";#N/A,#N/A,FALSE,"Plan2"}</definedName>
    <definedName name="hdfhgkdhgtrf" localSheetId="5">{#N/A,#N/A,FALSE,"Plan1";#N/A,#N/A,FALSE,"Plan2"}</definedName>
    <definedName name="hdfhgkdhgtrf" localSheetId="16" hidden="1">{#N/A,#N/A,FALSE,"Plan1";#N/A,#N/A,FALSE,"Plan2"}</definedName>
    <definedName name="hdfhgkdhgtrf" localSheetId="15">{#N/A,#N/A,FALSE,"Plan1";#N/A,#N/A,FALSE,"Plan2"}</definedName>
    <definedName name="hdfhgkdhgtrf" localSheetId="7">{#N/A,#N/A,FALSE,"Plan1";#N/A,#N/A,FALSE,"Plan2"}</definedName>
    <definedName name="hdfhgkdhgtrf" localSheetId="24">{#N/A,#N/A,FALSE,"Plan1";#N/A,#N/A,FALSE,"Plan2"}</definedName>
    <definedName name="hdfhgkdhgtrf" localSheetId="25">{#N/A,#N/A,FALSE,"Plan1";#N/A,#N/A,FALSE,"Plan2"}</definedName>
    <definedName name="hdfhgkdhgtrf" localSheetId="0">{#N/A,#N/A,FALSE,"Plan1";#N/A,#N/A,FALSE,"Plan2"}</definedName>
    <definedName name="hdfhgkdhgtrf" localSheetId="23">{#N/A,#N/A,FALSE,"Plan1";#N/A,#N/A,FALSE,"Plan2"}</definedName>
    <definedName name="hdfhgkdhgtrf" localSheetId="22" hidden="1">{#N/A,#N/A,FALSE,"Plan1";#N/A,#N/A,FALSE,"Plan2"}</definedName>
    <definedName name="hdfhgkdhgtrf" localSheetId="19">{#N/A,#N/A,FALSE,"Plan1";#N/A,#N/A,FALSE,"Plan2"}</definedName>
    <definedName name="hdfhgkdhgtrf" localSheetId="18" hidden="1">{#N/A,#N/A,FALSE,"Plan1";#N/A,#N/A,FALSE,"Plan2"}</definedName>
    <definedName name="hdfhgkdhgtrf">{#N/A,#N/A,FALSE,"Plan1";#N/A,#N/A,FALSE,"Plan2"}</definedName>
    <definedName name="hdfjhdkzhgdr" localSheetId="20">{#N/A,#N/A,FALSE,"Plan1";#N/A,#N/A,FALSE,"Plan2"}</definedName>
    <definedName name="hdfjhdkzhgdr" localSheetId="8">{#N/A,#N/A,FALSE,"Plan1";#N/A,#N/A,FALSE,"Plan2"}</definedName>
    <definedName name="hdfjhdkzhgdr" localSheetId="17" hidden="1">{#N/A,#N/A,FALSE,"Plan1";#N/A,#N/A,FALSE,"Plan2"}</definedName>
    <definedName name="hdfjhdkzhgdr" localSheetId="3">{#N/A,#N/A,FALSE,"Plan1";#N/A,#N/A,FALSE,"Plan2"}</definedName>
    <definedName name="hdfjhdkzhgdr" localSheetId="11">{#N/A,#N/A,FALSE,"Plan1";#N/A,#N/A,FALSE,"Plan2"}</definedName>
    <definedName name="hdfjhdkzhgdr" localSheetId="6">{#N/A,#N/A,FALSE,"Plan1";#N/A,#N/A,FALSE,"Plan2"}</definedName>
    <definedName name="hdfjhdkzhgdr" localSheetId="5">{#N/A,#N/A,FALSE,"Plan1";#N/A,#N/A,FALSE,"Plan2"}</definedName>
    <definedName name="hdfjhdkzhgdr" localSheetId="16" hidden="1">{#N/A,#N/A,FALSE,"Plan1";#N/A,#N/A,FALSE,"Plan2"}</definedName>
    <definedName name="hdfjhdkzhgdr" localSheetId="15">{#N/A,#N/A,FALSE,"Plan1";#N/A,#N/A,FALSE,"Plan2"}</definedName>
    <definedName name="hdfjhdkzhgdr" localSheetId="7">{#N/A,#N/A,FALSE,"Plan1";#N/A,#N/A,FALSE,"Plan2"}</definedName>
    <definedName name="hdfjhdkzhgdr" localSheetId="24">{#N/A,#N/A,FALSE,"Plan1";#N/A,#N/A,FALSE,"Plan2"}</definedName>
    <definedName name="hdfjhdkzhgdr" localSheetId="25">{#N/A,#N/A,FALSE,"Plan1";#N/A,#N/A,FALSE,"Plan2"}</definedName>
    <definedName name="hdfjhdkzhgdr" localSheetId="0">{#N/A,#N/A,FALSE,"Plan1";#N/A,#N/A,FALSE,"Plan2"}</definedName>
    <definedName name="hdfjhdkzhgdr" localSheetId="23">{#N/A,#N/A,FALSE,"Plan1";#N/A,#N/A,FALSE,"Plan2"}</definedName>
    <definedName name="hdfjhdkzhgdr" localSheetId="22" hidden="1">{#N/A,#N/A,FALSE,"Plan1";#N/A,#N/A,FALSE,"Plan2"}</definedName>
    <definedName name="hdfjhdkzhgdr" localSheetId="19">{#N/A,#N/A,FALSE,"Plan1";#N/A,#N/A,FALSE,"Plan2"}</definedName>
    <definedName name="hdfjhdkzhgdr" localSheetId="18" hidden="1">{#N/A,#N/A,FALSE,"Plan1";#N/A,#N/A,FALSE,"Plan2"}</definedName>
    <definedName name="hdfjhdkzhgdr">{#N/A,#N/A,FALSE,"Plan1";#N/A,#N/A,FALSE,"Plan2"}</definedName>
    <definedName name="hdfjkgvjgtd" localSheetId="20">{#N/A,#N/A,FALSE,"Plan1";#N/A,#N/A,FALSE,"Plan2"}</definedName>
    <definedName name="hdfjkgvjgtd" localSheetId="8">{#N/A,#N/A,FALSE,"Plan1";#N/A,#N/A,FALSE,"Plan2"}</definedName>
    <definedName name="hdfjkgvjgtd" localSheetId="17" hidden="1">{#N/A,#N/A,FALSE,"Plan1";#N/A,#N/A,FALSE,"Plan2"}</definedName>
    <definedName name="hdfjkgvjgtd" localSheetId="3">{#N/A,#N/A,FALSE,"Plan1";#N/A,#N/A,FALSE,"Plan2"}</definedName>
    <definedName name="hdfjkgvjgtd" localSheetId="11">{#N/A,#N/A,FALSE,"Plan1";#N/A,#N/A,FALSE,"Plan2"}</definedName>
    <definedName name="hdfjkgvjgtd" localSheetId="6">{#N/A,#N/A,FALSE,"Plan1";#N/A,#N/A,FALSE,"Plan2"}</definedName>
    <definedName name="hdfjkgvjgtd" localSheetId="5">{#N/A,#N/A,FALSE,"Plan1";#N/A,#N/A,FALSE,"Plan2"}</definedName>
    <definedName name="hdfjkgvjgtd" localSheetId="16" hidden="1">{#N/A,#N/A,FALSE,"Plan1";#N/A,#N/A,FALSE,"Plan2"}</definedName>
    <definedName name="hdfjkgvjgtd" localSheetId="15">{#N/A,#N/A,FALSE,"Plan1";#N/A,#N/A,FALSE,"Plan2"}</definedName>
    <definedName name="hdfjkgvjgtd" localSheetId="7">{#N/A,#N/A,FALSE,"Plan1";#N/A,#N/A,FALSE,"Plan2"}</definedName>
    <definedName name="hdfjkgvjgtd" localSheetId="24">{#N/A,#N/A,FALSE,"Plan1";#N/A,#N/A,FALSE,"Plan2"}</definedName>
    <definedName name="hdfjkgvjgtd" localSheetId="25">{#N/A,#N/A,FALSE,"Plan1";#N/A,#N/A,FALSE,"Plan2"}</definedName>
    <definedName name="hdfjkgvjgtd" localSheetId="0">{#N/A,#N/A,FALSE,"Plan1";#N/A,#N/A,FALSE,"Plan2"}</definedName>
    <definedName name="hdfjkgvjgtd" localSheetId="23">{#N/A,#N/A,FALSE,"Plan1";#N/A,#N/A,FALSE,"Plan2"}</definedName>
    <definedName name="hdfjkgvjgtd" localSheetId="22" hidden="1">{#N/A,#N/A,FALSE,"Plan1";#N/A,#N/A,FALSE,"Plan2"}</definedName>
    <definedName name="hdfjkgvjgtd" localSheetId="19">{#N/A,#N/A,FALSE,"Plan1";#N/A,#N/A,FALSE,"Plan2"}</definedName>
    <definedName name="hdfjkgvjgtd" localSheetId="18" hidden="1">{#N/A,#N/A,FALSE,"Plan1";#N/A,#N/A,FALSE,"Plan2"}</definedName>
    <definedName name="hdfjkgvjgtd">{#N/A,#N/A,FALSE,"Plan1";#N/A,#N/A,FALSE,"Plan2"}</definedName>
    <definedName name="hdfjkhdhrute" localSheetId="20">{#N/A,#N/A,FALSE,"Plan1";#N/A,#N/A,FALSE,"Plan2"}</definedName>
    <definedName name="hdfjkhdhrute" localSheetId="8">{#N/A,#N/A,FALSE,"Plan1";#N/A,#N/A,FALSE,"Plan2"}</definedName>
    <definedName name="hdfjkhdhrute" localSheetId="17" hidden="1">{#N/A,#N/A,FALSE,"Plan1";#N/A,#N/A,FALSE,"Plan2"}</definedName>
    <definedName name="hdfjkhdhrute" localSheetId="3">{#N/A,#N/A,FALSE,"Plan1";#N/A,#N/A,FALSE,"Plan2"}</definedName>
    <definedName name="hdfjkhdhrute" localSheetId="11">{#N/A,#N/A,FALSE,"Plan1";#N/A,#N/A,FALSE,"Plan2"}</definedName>
    <definedName name="hdfjkhdhrute" localSheetId="6">{#N/A,#N/A,FALSE,"Plan1";#N/A,#N/A,FALSE,"Plan2"}</definedName>
    <definedName name="hdfjkhdhrute" localSheetId="5">{#N/A,#N/A,FALSE,"Plan1";#N/A,#N/A,FALSE,"Plan2"}</definedName>
    <definedName name="hdfjkhdhrute" localSheetId="16" hidden="1">{#N/A,#N/A,FALSE,"Plan1";#N/A,#N/A,FALSE,"Plan2"}</definedName>
    <definedName name="hdfjkhdhrute" localSheetId="15">{#N/A,#N/A,FALSE,"Plan1";#N/A,#N/A,FALSE,"Plan2"}</definedName>
    <definedName name="hdfjkhdhrute" localSheetId="7">{#N/A,#N/A,FALSE,"Plan1";#N/A,#N/A,FALSE,"Plan2"}</definedName>
    <definedName name="hdfjkhdhrute" localSheetId="24">{#N/A,#N/A,FALSE,"Plan1";#N/A,#N/A,FALSE,"Plan2"}</definedName>
    <definedName name="hdfjkhdhrute" localSheetId="25">{#N/A,#N/A,FALSE,"Plan1";#N/A,#N/A,FALSE,"Plan2"}</definedName>
    <definedName name="hdfjkhdhrute" localSheetId="0">{#N/A,#N/A,FALSE,"Plan1";#N/A,#N/A,FALSE,"Plan2"}</definedName>
    <definedName name="hdfjkhdhrute" localSheetId="23">{#N/A,#N/A,FALSE,"Plan1";#N/A,#N/A,FALSE,"Plan2"}</definedName>
    <definedName name="hdfjkhdhrute" localSheetId="22" hidden="1">{#N/A,#N/A,FALSE,"Plan1";#N/A,#N/A,FALSE,"Plan2"}</definedName>
    <definedName name="hdfjkhdhrute" localSheetId="19">{#N/A,#N/A,FALSE,"Plan1";#N/A,#N/A,FALSE,"Plan2"}</definedName>
    <definedName name="hdfjkhdhrute" localSheetId="18" hidden="1">{#N/A,#N/A,FALSE,"Plan1";#N/A,#N/A,FALSE,"Plan2"}</definedName>
    <definedName name="hdfjkhdhrute">{#N/A,#N/A,FALSE,"Plan1";#N/A,#N/A,FALSE,"Plan2"}</definedName>
    <definedName name="HDFKGVF" localSheetId="20">{#N/A,#N/A,FALSE,"Plan1";#N/A,#N/A,FALSE,"Plan2"}</definedName>
    <definedName name="HDFKGVF" localSheetId="8">{#N/A,#N/A,FALSE,"Plan1";#N/A,#N/A,FALSE,"Plan2"}</definedName>
    <definedName name="HDFKGVF" localSheetId="17" hidden="1">{#N/A,#N/A,FALSE,"Plan1";#N/A,#N/A,FALSE,"Plan2"}</definedName>
    <definedName name="HDFKGVF" localSheetId="3">{#N/A,#N/A,FALSE,"Plan1";#N/A,#N/A,FALSE,"Plan2"}</definedName>
    <definedName name="HDFKGVF" localSheetId="11">{#N/A,#N/A,FALSE,"Plan1";#N/A,#N/A,FALSE,"Plan2"}</definedName>
    <definedName name="HDFKGVF" localSheetId="6">{#N/A,#N/A,FALSE,"Plan1";#N/A,#N/A,FALSE,"Plan2"}</definedName>
    <definedName name="HDFKGVF" localSheetId="5">{#N/A,#N/A,FALSE,"Plan1";#N/A,#N/A,FALSE,"Plan2"}</definedName>
    <definedName name="HDFKGVF" localSheetId="16" hidden="1">{#N/A,#N/A,FALSE,"Plan1";#N/A,#N/A,FALSE,"Plan2"}</definedName>
    <definedName name="HDFKGVF" localSheetId="15">{#N/A,#N/A,FALSE,"Plan1";#N/A,#N/A,FALSE,"Plan2"}</definedName>
    <definedName name="HDFKGVF" localSheetId="7">{#N/A,#N/A,FALSE,"Plan1";#N/A,#N/A,FALSE,"Plan2"}</definedName>
    <definedName name="HDFKGVF" localSheetId="24">{#N/A,#N/A,FALSE,"Plan1";#N/A,#N/A,FALSE,"Plan2"}</definedName>
    <definedName name="HDFKGVF" localSheetId="25">{#N/A,#N/A,FALSE,"Plan1";#N/A,#N/A,FALSE,"Plan2"}</definedName>
    <definedName name="HDFKGVF" localSheetId="0">{#N/A,#N/A,FALSE,"Plan1";#N/A,#N/A,FALSE,"Plan2"}</definedName>
    <definedName name="HDFKGVF" localSheetId="23">{#N/A,#N/A,FALSE,"Plan1";#N/A,#N/A,FALSE,"Plan2"}</definedName>
    <definedName name="HDFKGVF" localSheetId="22" hidden="1">{#N/A,#N/A,FALSE,"Plan1";#N/A,#N/A,FALSE,"Plan2"}</definedName>
    <definedName name="HDFKGVF" localSheetId="19">{#N/A,#N/A,FALSE,"Plan1";#N/A,#N/A,FALSE,"Plan2"}</definedName>
    <definedName name="HDFKGVF" localSheetId="18" hidden="1">{#N/A,#N/A,FALSE,"Plan1";#N/A,#N/A,FALSE,"Plan2"}</definedName>
    <definedName name="HDFKGVF">{#N/A,#N/A,FALSE,"Plan1";#N/A,#N/A,FALSE,"Plan2"}</definedName>
    <definedName name="hdgfhdgtdrt" localSheetId="20">{#N/A,#N/A,FALSE,"Plan1";#N/A,#N/A,FALSE,"Plan2"}</definedName>
    <definedName name="hdgfhdgtdrt" localSheetId="8">{#N/A,#N/A,FALSE,"Plan1";#N/A,#N/A,FALSE,"Plan2"}</definedName>
    <definedName name="hdgfhdgtdrt" localSheetId="17" hidden="1">{#N/A,#N/A,FALSE,"Plan1";#N/A,#N/A,FALSE,"Plan2"}</definedName>
    <definedName name="hdgfhdgtdrt" localSheetId="3">{#N/A,#N/A,FALSE,"Plan1";#N/A,#N/A,FALSE,"Plan2"}</definedName>
    <definedName name="hdgfhdgtdrt" localSheetId="11">{#N/A,#N/A,FALSE,"Plan1";#N/A,#N/A,FALSE,"Plan2"}</definedName>
    <definedName name="hdgfhdgtdrt" localSheetId="6">{#N/A,#N/A,FALSE,"Plan1";#N/A,#N/A,FALSE,"Plan2"}</definedName>
    <definedName name="hdgfhdgtdrt" localSheetId="5">{#N/A,#N/A,FALSE,"Plan1";#N/A,#N/A,FALSE,"Plan2"}</definedName>
    <definedName name="hdgfhdgtdrt" localSheetId="16" hidden="1">{#N/A,#N/A,FALSE,"Plan1";#N/A,#N/A,FALSE,"Plan2"}</definedName>
    <definedName name="hdgfhdgtdrt" localSheetId="15">{#N/A,#N/A,FALSE,"Plan1";#N/A,#N/A,FALSE,"Plan2"}</definedName>
    <definedName name="hdgfhdgtdrt" localSheetId="7">{#N/A,#N/A,FALSE,"Plan1";#N/A,#N/A,FALSE,"Plan2"}</definedName>
    <definedName name="hdgfhdgtdrt" localSheetId="24">{#N/A,#N/A,FALSE,"Plan1";#N/A,#N/A,FALSE,"Plan2"}</definedName>
    <definedName name="hdgfhdgtdrt" localSheetId="25">{#N/A,#N/A,FALSE,"Plan1";#N/A,#N/A,FALSE,"Plan2"}</definedName>
    <definedName name="hdgfhdgtdrt" localSheetId="0">{#N/A,#N/A,FALSE,"Plan1";#N/A,#N/A,FALSE,"Plan2"}</definedName>
    <definedName name="hdgfhdgtdrt" localSheetId="23">{#N/A,#N/A,FALSE,"Plan1";#N/A,#N/A,FALSE,"Plan2"}</definedName>
    <definedName name="hdgfhdgtdrt" localSheetId="22" hidden="1">{#N/A,#N/A,FALSE,"Plan1";#N/A,#N/A,FALSE,"Plan2"}</definedName>
    <definedName name="hdgfhdgtdrt" localSheetId="19">{#N/A,#N/A,FALSE,"Plan1";#N/A,#N/A,FALSE,"Plan2"}</definedName>
    <definedName name="hdgfhdgtdrt" localSheetId="18" hidden="1">{#N/A,#N/A,FALSE,"Plan1";#N/A,#N/A,FALSE,"Plan2"}</definedName>
    <definedName name="hdgfhdgtdrt">{#N/A,#N/A,FALSE,"Plan1";#N/A,#N/A,FALSE,"Plan2"}</definedName>
    <definedName name="hdghgtgtrgd" localSheetId="20">{#N/A,#N/A,FALSE,"Plan1";#N/A,#N/A,FALSE,"Plan2"}</definedName>
    <definedName name="hdghgtgtrgd" localSheetId="8">{#N/A,#N/A,FALSE,"Plan1";#N/A,#N/A,FALSE,"Plan2"}</definedName>
    <definedName name="hdghgtgtrgd" localSheetId="17" hidden="1">{#N/A,#N/A,FALSE,"Plan1";#N/A,#N/A,FALSE,"Plan2"}</definedName>
    <definedName name="hdghgtgtrgd" localSheetId="3">{#N/A,#N/A,FALSE,"Plan1";#N/A,#N/A,FALSE,"Plan2"}</definedName>
    <definedName name="hdghgtgtrgd" localSheetId="11">{#N/A,#N/A,FALSE,"Plan1";#N/A,#N/A,FALSE,"Plan2"}</definedName>
    <definedName name="hdghgtgtrgd" localSheetId="6">{#N/A,#N/A,FALSE,"Plan1";#N/A,#N/A,FALSE,"Plan2"}</definedName>
    <definedName name="hdghgtgtrgd" localSheetId="5">{#N/A,#N/A,FALSE,"Plan1";#N/A,#N/A,FALSE,"Plan2"}</definedName>
    <definedName name="hdghgtgtrgd" localSheetId="16" hidden="1">{#N/A,#N/A,FALSE,"Plan1";#N/A,#N/A,FALSE,"Plan2"}</definedName>
    <definedName name="hdghgtgtrgd" localSheetId="15">{#N/A,#N/A,FALSE,"Plan1";#N/A,#N/A,FALSE,"Plan2"}</definedName>
    <definedName name="hdghgtgtrgd" localSheetId="7">{#N/A,#N/A,FALSE,"Plan1";#N/A,#N/A,FALSE,"Plan2"}</definedName>
    <definedName name="hdghgtgtrgd" localSheetId="24">{#N/A,#N/A,FALSE,"Plan1";#N/A,#N/A,FALSE,"Plan2"}</definedName>
    <definedName name="hdghgtgtrgd" localSheetId="25">{#N/A,#N/A,FALSE,"Plan1";#N/A,#N/A,FALSE,"Plan2"}</definedName>
    <definedName name="hdghgtgtrgd" localSheetId="0">{#N/A,#N/A,FALSE,"Plan1";#N/A,#N/A,FALSE,"Plan2"}</definedName>
    <definedName name="hdghgtgtrgd" localSheetId="23">{#N/A,#N/A,FALSE,"Plan1";#N/A,#N/A,FALSE,"Plan2"}</definedName>
    <definedName name="hdghgtgtrgd" localSheetId="22" hidden="1">{#N/A,#N/A,FALSE,"Plan1";#N/A,#N/A,FALSE,"Plan2"}</definedName>
    <definedName name="hdghgtgtrgd" localSheetId="19">{#N/A,#N/A,FALSE,"Plan1";#N/A,#N/A,FALSE,"Plan2"}</definedName>
    <definedName name="hdghgtgtrgd" localSheetId="18" hidden="1">{#N/A,#N/A,FALSE,"Plan1";#N/A,#N/A,FALSE,"Plan2"}</definedName>
    <definedName name="hdghgtgtrgd">{#N/A,#N/A,FALSE,"Plan1";#N/A,#N/A,FALSE,"Plan2"}</definedName>
    <definedName name="HDHDGHTUHDTG" localSheetId="20">{#N/A,#N/A,FALSE,"Plan1";#N/A,#N/A,FALSE,"Plan2"}</definedName>
    <definedName name="HDHDGHTUHDTG" localSheetId="8">{#N/A,#N/A,FALSE,"Plan1";#N/A,#N/A,FALSE,"Plan2"}</definedName>
    <definedName name="HDHDGHTUHDTG" localSheetId="17" hidden="1">{#N/A,#N/A,FALSE,"Plan1";#N/A,#N/A,FALSE,"Plan2"}</definedName>
    <definedName name="HDHDGHTUHDTG" localSheetId="3">{#N/A,#N/A,FALSE,"Plan1";#N/A,#N/A,FALSE,"Plan2"}</definedName>
    <definedName name="HDHDGHTUHDTG" localSheetId="11">{#N/A,#N/A,FALSE,"Plan1";#N/A,#N/A,FALSE,"Plan2"}</definedName>
    <definedName name="HDHDGHTUHDTG" localSheetId="6">{#N/A,#N/A,FALSE,"Plan1";#N/A,#N/A,FALSE,"Plan2"}</definedName>
    <definedName name="HDHDGHTUHDTG" localSheetId="5">{#N/A,#N/A,FALSE,"Plan1";#N/A,#N/A,FALSE,"Plan2"}</definedName>
    <definedName name="HDHDGHTUHDTG" localSheetId="16" hidden="1">{#N/A,#N/A,FALSE,"Plan1";#N/A,#N/A,FALSE,"Plan2"}</definedName>
    <definedName name="HDHDGHTUHDTG" localSheetId="15">{#N/A,#N/A,FALSE,"Plan1";#N/A,#N/A,FALSE,"Plan2"}</definedName>
    <definedName name="HDHDGHTUHDTG" localSheetId="7">{#N/A,#N/A,FALSE,"Plan1";#N/A,#N/A,FALSE,"Plan2"}</definedName>
    <definedName name="HDHDGHTUHDTG" localSheetId="24">{#N/A,#N/A,FALSE,"Plan1";#N/A,#N/A,FALSE,"Plan2"}</definedName>
    <definedName name="HDHDGHTUHDTG" localSheetId="25">{#N/A,#N/A,FALSE,"Plan1";#N/A,#N/A,FALSE,"Plan2"}</definedName>
    <definedName name="HDHDGHTUHDTG" localSheetId="0">{#N/A,#N/A,FALSE,"Plan1";#N/A,#N/A,FALSE,"Plan2"}</definedName>
    <definedName name="HDHDGHTUHDTG" localSheetId="23">{#N/A,#N/A,FALSE,"Plan1";#N/A,#N/A,FALSE,"Plan2"}</definedName>
    <definedName name="HDHDGHTUHDTG" localSheetId="22" hidden="1">{#N/A,#N/A,FALSE,"Plan1";#N/A,#N/A,FALSE,"Plan2"}</definedName>
    <definedName name="HDHDGHTUHDTG" localSheetId="19">{#N/A,#N/A,FALSE,"Plan1";#N/A,#N/A,FALSE,"Plan2"}</definedName>
    <definedName name="HDHDGHTUHDTG" localSheetId="18" hidden="1">{#N/A,#N/A,FALSE,"Plan1";#N/A,#N/A,FALSE,"Plan2"}</definedName>
    <definedName name="HDHDGHTUHDTG">{#N/A,#N/A,FALSE,"Plan1";#N/A,#N/A,FALSE,"Plan2"}</definedName>
    <definedName name="hdhghfthrrhy" localSheetId="20">{#N/A,#N/A,FALSE,"Plan1";#N/A,#N/A,FALSE,"Plan2"}</definedName>
    <definedName name="hdhghfthrrhy" localSheetId="8">{#N/A,#N/A,FALSE,"Plan1";#N/A,#N/A,FALSE,"Plan2"}</definedName>
    <definedName name="hdhghfthrrhy" localSheetId="17" hidden="1">{#N/A,#N/A,FALSE,"Plan1";#N/A,#N/A,FALSE,"Plan2"}</definedName>
    <definedName name="hdhghfthrrhy" localSheetId="3">{#N/A,#N/A,FALSE,"Plan1";#N/A,#N/A,FALSE,"Plan2"}</definedName>
    <definedName name="hdhghfthrrhy" localSheetId="11">{#N/A,#N/A,FALSE,"Plan1";#N/A,#N/A,FALSE,"Plan2"}</definedName>
    <definedName name="hdhghfthrrhy" localSheetId="6">{#N/A,#N/A,FALSE,"Plan1";#N/A,#N/A,FALSE,"Plan2"}</definedName>
    <definedName name="hdhghfthrrhy" localSheetId="5">{#N/A,#N/A,FALSE,"Plan1";#N/A,#N/A,FALSE,"Plan2"}</definedName>
    <definedName name="hdhghfthrrhy" localSheetId="16" hidden="1">{#N/A,#N/A,FALSE,"Plan1";#N/A,#N/A,FALSE,"Plan2"}</definedName>
    <definedName name="hdhghfthrrhy" localSheetId="15">{#N/A,#N/A,FALSE,"Plan1";#N/A,#N/A,FALSE,"Plan2"}</definedName>
    <definedName name="hdhghfthrrhy" localSheetId="7">{#N/A,#N/A,FALSE,"Plan1";#N/A,#N/A,FALSE,"Plan2"}</definedName>
    <definedName name="hdhghfthrrhy" localSheetId="24">{#N/A,#N/A,FALSE,"Plan1";#N/A,#N/A,FALSE,"Plan2"}</definedName>
    <definedName name="hdhghfthrrhy" localSheetId="25">{#N/A,#N/A,FALSE,"Plan1";#N/A,#N/A,FALSE,"Plan2"}</definedName>
    <definedName name="hdhghfthrrhy" localSheetId="0">{#N/A,#N/A,FALSE,"Plan1";#N/A,#N/A,FALSE,"Plan2"}</definedName>
    <definedName name="hdhghfthrrhy" localSheetId="23">{#N/A,#N/A,FALSE,"Plan1";#N/A,#N/A,FALSE,"Plan2"}</definedName>
    <definedName name="hdhghfthrrhy" localSheetId="22" hidden="1">{#N/A,#N/A,FALSE,"Plan1";#N/A,#N/A,FALSE,"Plan2"}</definedName>
    <definedName name="hdhghfthrrhy" localSheetId="19">{#N/A,#N/A,FALSE,"Plan1";#N/A,#N/A,FALSE,"Plan2"}</definedName>
    <definedName name="hdhghfthrrhy" localSheetId="18" hidden="1">{#N/A,#N/A,FALSE,"Plan1";#N/A,#N/A,FALSE,"Plan2"}</definedName>
    <definedName name="hdhghfthrrhy">{#N/A,#N/A,FALSE,"Plan1";#N/A,#N/A,FALSE,"Plan2"}</definedName>
    <definedName name="hdkfjhydjh" localSheetId="20">{#N/A,#N/A,FALSE,"Plan1";#N/A,#N/A,FALSE,"Plan2"}</definedName>
    <definedName name="hdkfjhydjh" localSheetId="8">{#N/A,#N/A,FALSE,"Plan1";#N/A,#N/A,FALSE,"Plan2"}</definedName>
    <definedName name="hdkfjhydjh" localSheetId="17" hidden="1">{#N/A,#N/A,FALSE,"Plan1";#N/A,#N/A,FALSE,"Plan2"}</definedName>
    <definedName name="hdkfjhydjh" localSheetId="3">{#N/A,#N/A,FALSE,"Plan1";#N/A,#N/A,FALSE,"Plan2"}</definedName>
    <definedName name="hdkfjhydjh" localSheetId="11">{#N/A,#N/A,FALSE,"Plan1";#N/A,#N/A,FALSE,"Plan2"}</definedName>
    <definedName name="hdkfjhydjh" localSheetId="6">{#N/A,#N/A,FALSE,"Plan1";#N/A,#N/A,FALSE,"Plan2"}</definedName>
    <definedName name="hdkfjhydjh" localSheetId="5">{#N/A,#N/A,FALSE,"Plan1";#N/A,#N/A,FALSE,"Plan2"}</definedName>
    <definedName name="hdkfjhydjh" localSheetId="16" hidden="1">{#N/A,#N/A,FALSE,"Plan1";#N/A,#N/A,FALSE,"Plan2"}</definedName>
    <definedName name="hdkfjhydjh" localSheetId="15">{#N/A,#N/A,FALSE,"Plan1";#N/A,#N/A,FALSE,"Plan2"}</definedName>
    <definedName name="hdkfjhydjh" localSheetId="7">{#N/A,#N/A,FALSE,"Plan1";#N/A,#N/A,FALSE,"Plan2"}</definedName>
    <definedName name="hdkfjhydjh" localSheetId="24">{#N/A,#N/A,FALSE,"Plan1";#N/A,#N/A,FALSE,"Plan2"}</definedName>
    <definedName name="hdkfjhydjh" localSheetId="25">{#N/A,#N/A,FALSE,"Plan1";#N/A,#N/A,FALSE,"Plan2"}</definedName>
    <definedName name="hdkfjhydjh" localSheetId="0">{#N/A,#N/A,FALSE,"Plan1";#N/A,#N/A,FALSE,"Plan2"}</definedName>
    <definedName name="hdkfjhydjh" localSheetId="23">{#N/A,#N/A,FALSE,"Plan1";#N/A,#N/A,FALSE,"Plan2"}</definedName>
    <definedName name="hdkfjhydjh" localSheetId="22" hidden="1">{#N/A,#N/A,FALSE,"Plan1";#N/A,#N/A,FALSE,"Plan2"}</definedName>
    <definedName name="hdkfjhydjh" localSheetId="19">{#N/A,#N/A,FALSE,"Plan1";#N/A,#N/A,FALSE,"Plan2"}</definedName>
    <definedName name="hdkfjhydjh" localSheetId="18" hidden="1">{#N/A,#N/A,FALSE,"Plan1";#N/A,#N/A,FALSE,"Plan2"}</definedName>
    <definedName name="hdkfjhydjh">{#N/A,#N/A,FALSE,"Plan1";#N/A,#N/A,FALSE,"Plan2"}</definedName>
    <definedName name="hdsgfgrrdgr" localSheetId="20">{#N/A,#N/A,FALSE,"Plan1";#N/A,#N/A,FALSE,"Plan2"}</definedName>
    <definedName name="hdsgfgrrdgr" localSheetId="8">{#N/A,#N/A,FALSE,"Plan1";#N/A,#N/A,FALSE,"Plan2"}</definedName>
    <definedName name="hdsgfgrrdgr" localSheetId="17" hidden="1">{#N/A,#N/A,FALSE,"Plan1";#N/A,#N/A,FALSE,"Plan2"}</definedName>
    <definedName name="hdsgfgrrdgr" localSheetId="3">{#N/A,#N/A,FALSE,"Plan1";#N/A,#N/A,FALSE,"Plan2"}</definedName>
    <definedName name="hdsgfgrrdgr" localSheetId="11">{#N/A,#N/A,FALSE,"Plan1";#N/A,#N/A,FALSE,"Plan2"}</definedName>
    <definedName name="hdsgfgrrdgr" localSheetId="6">{#N/A,#N/A,FALSE,"Plan1";#N/A,#N/A,FALSE,"Plan2"}</definedName>
    <definedName name="hdsgfgrrdgr" localSheetId="5">{#N/A,#N/A,FALSE,"Plan1";#N/A,#N/A,FALSE,"Plan2"}</definedName>
    <definedName name="hdsgfgrrdgr" localSheetId="16" hidden="1">{#N/A,#N/A,FALSE,"Plan1";#N/A,#N/A,FALSE,"Plan2"}</definedName>
    <definedName name="hdsgfgrrdgr" localSheetId="15">{#N/A,#N/A,FALSE,"Plan1";#N/A,#N/A,FALSE,"Plan2"}</definedName>
    <definedName name="hdsgfgrrdgr" localSheetId="7">{#N/A,#N/A,FALSE,"Plan1";#N/A,#N/A,FALSE,"Plan2"}</definedName>
    <definedName name="hdsgfgrrdgr" localSheetId="24">{#N/A,#N/A,FALSE,"Plan1";#N/A,#N/A,FALSE,"Plan2"}</definedName>
    <definedName name="hdsgfgrrdgr" localSheetId="25">{#N/A,#N/A,FALSE,"Plan1";#N/A,#N/A,FALSE,"Plan2"}</definedName>
    <definedName name="hdsgfgrrdgr" localSheetId="0">{#N/A,#N/A,FALSE,"Plan1";#N/A,#N/A,FALSE,"Plan2"}</definedName>
    <definedName name="hdsgfgrrdgr" localSheetId="23">{#N/A,#N/A,FALSE,"Plan1";#N/A,#N/A,FALSE,"Plan2"}</definedName>
    <definedName name="hdsgfgrrdgr" localSheetId="22" hidden="1">{#N/A,#N/A,FALSE,"Plan1";#N/A,#N/A,FALSE,"Plan2"}</definedName>
    <definedName name="hdsgfgrrdgr" localSheetId="19">{#N/A,#N/A,FALSE,"Plan1";#N/A,#N/A,FALSE,"Plan2"}</definedName>
    <definedName name="hdsgfgrrdgr" localSheetId="18" hidden="1">{#N/A,#N/A,FALSE,"Plan1";#N/A,#N/A,FALSE,"Plan2"}</definedName>
    <definedName name="hdsgfgrrdgr">{#N/A,#N/A,FALSE,"Plan1";#N/A,#N/A,FALSE,"Plan2"}</definedName>
    <definedName name="hdtertkkdsa" localSheetId="20">{#N/A,#N/A,FALSE,"Plan1";#N/A,#N/A,FALSE,"Plan2"}</definedName>
    <definedName name="hdtertkkdsa" localSheetId="8">{#N/A,#N/A,FALSE,"Plan1";#N/A,#N/A,FALSE,"Plan2"}</definedName>
    <definedName name="hdtertkkdsa" localSheetId="17" hidden="1">{#N/A,#N/A,FALSE,"Plan1";#N/A,#N/A,FALSE,"Plan2"}</definedName>
    <definedName name="hdtertkkdsa" localSheetId="3">{#N/A,#N/A,FALSE,"Plan1";#N/A,#N/A,FALSE,"Plan2"}</definedName>
    <definedName name="hdtertkkdsa" localSheetId="11">{#N/A,#N/A,FALSE,"Plan1";#N/A,#N/A,FALSE,"Plan2"}</definedName>
    <definedName name="hdtertkkdsa" localSheetId="6">{#N/A,#N/A,FALSE,"Plan1";#N/A,#N/A,FALSE,"Plan2"}</definedName>
    <definedName name="hdtertkkdsa" localSheetId="5">{#N/A,#N/A,FALSE,"Plan1";#N/A,#N/A,FALSE,"Plan2"}</definedName>
    <definedName name="hdtertkkdsa" localSheetId="16" hidden="1">{#N/A,#N/A,FALSE,"Plan1";#N/A,#N/A,FALSE,"Plan2"}</definedName>
    <definedName name="hdtertkkdsa" localSheetId="15">{#N/A,#N/A,FALSE,"Plan1";#N/A,#N/A,FALSE,"Plan2"}</definedName>
    <definedName name="hdtertkkdsa" localSheetId="7">{#N/A,#N/A,FALSE,"Plan1";#N/A,#N/A,FALSE,"Plan2"}</definedName>
    <definedName name="hdtertkkdsa" localSheetId="24">{#N/A,#N/A,FALSE,"Plan1";#N/A,#N/A,FALSE,"Plan2"}</definedName>
    <definedName name="hdtertkkdsa" localSheetId="25">{#N/A,#N/A,FALSE,"Plan1";#N/A,#N/A,FALSE,"Plan2"}</definedName>
    <definedName name="hdtertkkdsa" localSheetId="0">{#N/A,#N/A,FALSE,"Plan1";#N/A,#N/A,FALSE,"Plan2"}</definedName>
    <definedName name="hdtertkkdsa" localSheetId="23">{#N/A,#N/A,FALSE,"Plan1";#N/A,#N/A,FALSE,"Plan2"}</definedName>
    <definedName name="hdtertkkdsa" localSheetId="22" hidden="1">{#N/A,#N/A,FALSE,"Plan1";#N/A,#N/A,FALSE,"Plan2"}</definedName>
    <definedName name="hdtertkkdsa" localSheetId="19">{#N/A,#N/A,FALSE,"Plan1";#N/A,#N/A,FALSE,"Plan2"}</definedName>
    <definedName name="hdtertkkdsa" localSheetId="18" hidden="1">{#N/A,#N/A,FALSE,"Plan1";#N/A,#N/A,FALSE,"Plan2"}</definedName>
    <definedName name="hdtertkkdsa">{#N/A,#N/A,FALSE,"Plan1";#N/A,#N/A,FALSE,"Plan2"}</definedName>
    <definedName name="Header" localSheetId="17">#REF!</definedName>
    <definedName name="Header" localSheetId="3">#REF!</definedName>
    <definedName name="Header" localSheetId="6">#REF!</definedName>
    <definedName name="Header" localSheetId="16">#REF!</definedName>
    <definedName name="Header" localSheetId="15">#REF!</definedName>
    <definedName name="Header" localSheetId="25">#REF!</definedName>
    <definedName name="Header" localSheetId="22">#REF!</definedName>
    <definedName name="Header" localSheetId="19">#REF!</definedName>
    <definedName name="Header" localSheetId="18">#REF!</definedName>
    <definedName name="Header">#REF!</definedName>
    <definedName name="HEDHA" localSheetId="20">{#N/A,#N/A,FALSE,"Plan1";#N/A,#N/A,FALSE,"Plan2"}</definedName>
    <definedName name="HEDHA" localSheetId="8">{#N/A,#N/A,FALSE,"Plan1";#N/A,#N/A,FALSE,"Plan2"}</definedName>
    <definedName name="HEDHA" localSheetId="17" hidden="1">{#N/A,#N/A,FALSE,"Plan1";#N/A,#N/A,FALSE,"Plan2"}</definedName>
    <definedName name="HEDHA" localSheetId="3">{#N/A,#N/A,FALSE,"Plan1";#N/A,#N/A,FALSE,"Plan2"}</definedName>
    <definedName name="HEDHA" localSheetId="11">{#N/A,#N/A,FALSE,"Plan1";#N/A,#N/A,FALSE,"Plan2"}</definedName>
    <definedName name="HEDHA" localSheetId="6">{#N/A,#N/A,FALSE,"Plan1";#N/A,#N/A,FALSE,"Plan2"}</definedName>
    <definedName name="HEDHA" localSheetId="5">{#N/A,#N/A,FALSE,"Plan1";#N/A,#N/A,FALSE,"Plan2"}</definedName>
    <definedName name="HEDHA" localSheetId="16" hidden="1">{#N/A,#N/A,FALSE,"Plan1";#N/A,#N/A,FALSE,"Plan2"}</definedName>
    <definedName name="HEDHA" localSheetId="15">{#N/A,#N/A,FALSE,"Plan1";#N/A,#N/A,FALSE,"Plan2"}</definedName>
    <definedName name="HEDHA" localSheetId="7">{#N/A,#N/A,FALSE,"Plan1";#N/A,#N/A,FALSE,"Plan2"}</definedName>
    <definedName name="HEDHA" localSheetId="24">{#N/A,#N/A,FALSE,"Plan1";#N/A,#N/A,FALSE,"Plan2"}</definedName>
    <definedName name="HEDHA" localSheetId="25">{#N/A,#N/A,FALSE,"Plan1";#N/A,#N/A,FALSE,"Plan2"}</definedName>
    <definedName name="HEDHA" localSheetId="0">{#N/A,#N/A,FALSE,"Plan1";#N/A,#N/A,FALSE,"Plan2"}</definedName>
    <definedName name="HEDHA" localSheetId="23">{#N/A,#N/A,FALSE,"Plan1";#N/A,#N/A,FALSE,"Plan2"}</definedName>
    <definedName name="HEDHA" localSheetId="22" hidden="1">{#N/A,#N/A,FALSE,"Plan1";#N/A,#N/A,FALSE,"Plan2"}</definedName>
    <definedName name="HEDHA" localSheetId="19">{#N/A,#N/A,FALSE,"Plan1";#N/A,#N/A,FALSE,"Plan2"}</definedName>
    <definedName name="HEDHA" localSheetId="18" hidden="1">{#N/A,#N/A,FALSE,"Plan1";#N/A,#N/A,FALSE,"Plan2"}</definedName>
    <definedName name="HEDHA">{#N/A,#N/A,FALSE,"Plan1";#N/A,#N/A,FALSE,"Plan2"}</definedName>
    <definedName name="heife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7">#REF!</definedName>
    <definedName name="HELP" localSheetId="3">#REF!</definedName>
    <definedName name="HELP" localSheetId="6">#REF!</definedName>
    <definedName name="HELP" localSheetId="16">#REF!</definedName>
    <definedName name="HELP" localSheetId="15">#REF!</definedName>
    <definedName name="HELP" localSheetId="25">#REF!</definedName>
    <definedName name="HELP" localSheetId="22">#REF!</definedName>
    <definedName name="HELP" localSheetId="19">#REF!</definedName>
    <definedName name="HELP" localSheetId="18">#REF!</definedName>
    <definedName name="HELP">#REF!</definedName>
    <definedName name="herkfdshfker" localSheetId="20">{#N/A,#N/A,FALSE,"Plan1";#N/A,#N/A,FALSE,"Plan2"}</definedName>
    <definedName name="herkfdshfker" localSheetId="8">{#N/A,#N/A,FALSE,"Plan1";#N/A,#N/A,FALSE,"Plan2"}</definedName>
    <definedName name="herkfdshfker" localSheetId="17" hidden="1">{#N/A,#N/A,FALSE,"Plan1";#N/A,#N/A,FALSE,"Plan2"}</definedName>
    <definedName name="herkfdshfker" localSheetId="3">{#N/A,#N/A,FALSE,"Plan1";#N/A,#N/A,FALSE,"Plan2"}</definedName>
    <definedName name="herkfdshfker" localSheetId="11">{#N/A,#N/A,FALSE,"Plan1";#N/A,#N/A,FALSE,"Plan2"}</definedName>
    <definedName name="herkfdshfker" localSheetId="6">{#N/A,#N/A,FALSE,"Plan1";#N/A,#N/A,FALSE,"Plan2"}</definedName>
    <definedName name="herkfdshfker" localSheetId="5">{#N/A,#N/A,FALSE,"Plan1";#N/A,#N/A,FALSE,"Plan2"}</definedName>
    <definedName name="herkfdshfker" localSheetId="16" hidden="1">{#N/A,#N/A,FALSE,"Plan1";#N/A,#N/A,FALSE,"Plan2"}</definedName>
    <definedName name="herkfdshfker" localSheetId="15">{#N/A,#N/A,FALSE,"Plan1";#N/A,#N/A,FALSE,"Plan2"}</definedName>
    <definedName name="herkfdshfker" localSheetId="7">{#N/A,#N/A,FALSE,"Plan1";#N/A,#N/A,FALSE,"Plan2"}</definedName>
    <definedName name="herkfdshfker" localSheetId="24">{#N/A,#N/A,FALSE,"Plan1";#N/A,#N/A,FALSE,"Plan2"}</definedName>
    <definedName name="herkfdshfker" localSheetId="25">{#N/A,#N/A,FALSE,"Plan1";#N/A,#N/A,FALSE,"Plan2"}</definedName>
    <definedName name="herkfdshfker" localSheetId="0">{#N/A,#N/A,FALSE,"Plan1";#N/A,#N/A,FALSE,"Plan2"}</definedName>
    <definedName name="herkfdshfker" localSheetId="23">{#N/A,#N/A,FALSE,"Plan1";#N/A,#N/A,FALSE,"Plan2"}</definedName>
    <definedName name="herkfdshfker" localSheetId="22" hidden="1">{#N/A,#N/A,FALSE,"Plan1";#N/A,#N/A,FALSE,"Plan2"}</definedName>
    <definedName name="herkfdshfker" localSheetId="19">{#N/A,#N/A,FALSE,"Plan1";#N/A,#N/A,FALSE,"Plan2"}</definedName>
    <definedName name="herkfdshfker" localSheetId="18" hidden="1">{#N/A,#N/A,FALSE,"Plan1";#N/A,#N/A,FALSE,"Plan2"}</definedName>
    <definedName name="herkfdshfker">{#N/A,#N/A,FALSE,"Plan1";#N/A,#N/A,FALSE,"Plan2"}</definedName>
    <definedName name="hersdtretyt" localSheetId="20">{#N/A,#N/A,FALSE,"Plan1";#N/A,#N/A,FALSE,"Plan2"}</definedName>
    <definedName name="hersdtretyt" localSheetId="8">{#N/A,#N/A,FALSE,"Plan1";#N/A,#N/A,FALSE,"Plan2"}</definedName>
    <definedName name="hersdtretyt" localSheetId="17" hidden="1">{#N/A,#N/A,FALSE,"Plan1";#N/A,#N/A,FALSE,"Plan2"}</definedName>
    <definedName name="hersdtretyt" localSheetId="3">{#N/A,#N/A,FALSE,"Plan1";#N/A,#N/A,FALSE,"Plan2"}</definedName>
    <definedName name="hersdtretyt" localSheetId="11">{#N/A,#N/A,FALSE,"Plan1";#N/A,#N/A,FALSE,"Plan2"}</definedName>
    <definedName name="hersdtretyt" localSheetId="6">{#N/A,#N/A,FALSE,"Plan1";#N/A,#N/A,FALSE,"Plan2"}</definedName>
    <definedName name="hersdtretyt" localSheetId="5">{#N/A,#N/A,FALSE,"Plan1";#N/A,#N/A,FALSE,"Plan2"}</definedName>
    <definedName name="hersdtretyt" localSheetId="16" hidden="1">{#N/A,#N/A,FALSE,"Plan1";#N/A,#N/A,FALSE,"Plan2"}</definedName>
    <definedName name="hersdtretyt" localSheetId="15">{#N/A,#N/A,FALSE,"Plan1";#N/A,#N/A,FALSE,"Plan2"}</definedName>
    <definedName name="hersdtretyt" localSheetId="7">{#N/A,#N/A,FALSE,"Plan1";#N/A,#N/A,FALSE,"Plan2"}</definedName>
    <definedName name="hersdtretyt" localSheetId="24">{#N/A,#N/A,FALSE,"Plan1";#N/A,#N/A,FALSE,"Plan2"}</definedName>
    <definedName name="hersdtretyt" localSheetId="25">{#N/A,#N/A,FALSE,"Plan1";#N/A,#N/A,FALSE,"Plan2"}</definedName>
    <definedName name="hersdtretyt" localSheetId="0">{#N/A,#N/A,FALSE,"Plan1";#N/A,#N/A,FALSE,"Plan2"}</definedName>
    <definedName name="hersdtretyt" localSheetId="23">{#N/A,#N/A,FALSE,"Plan1";#N/A,#N/A,FALSE,"Plan2"}</definedName>
    <definedName name="hersdtretyt" localSheetId="22" hidden="1">{#N/A,#N/A,FALSE,"Plan1";#N/A,#N/A,FALSE,"Plan2"}</definedName>
    <definedName name="hersdtretyt" localSheetId="19">{#N/A,#N/A,FALSE,"Plan1";#N/A,#N/A,FALSE,"Plan2"}</definedName>
    <definedName name="hersdtretyt" localSheetId="18" hidden="1">{#N/A,#N/A,FALSE,"Plan1";#N/A,#N/A,FALSE,"Plan2"}</definedName>
    <definedName name="hersdtretyt">{#N/A,#N/A,FALSE,"Plan1";#N/A,#N/A,FALSE,"Plan2"}</definedName>
    <definedName name="HFDJTHTRS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20">{#N/A,#N/A,FALSE,"Plan1";#N/A,#N/A,FALSE,"Plan2"}</definedName>
    <definedName name="HFDKHGFR" localSheetId="8">{#N/A,#N/A,FALSE,"Plan1";#N/A,#N/A,FALSE,"Plan2"}</definedName>
    <definedName name="HFDKHGFR" localSheetId="17" hidden="1">{#N/A,#N/A,FALSE,"Plan1";#N/A,#N/A,FALSE,"Plan2"}</definedName>
    <definedName name="HFDKHGFR" localSheetId="3">{#N/A,#N/A,FALSE,"Plan1";#N/A,#N/A,FALSE,"Plan2"}</definedName>
    <definedName name="HFDKHGFR" localSheetId="11">{#N/A,#N/A,FALSE,"Plan1";#N/A,#N/A,FALSE,"Plan2"}</definedName>
    <definedName name="HFDKHGFR" localSheetId="6">{#N/A,#N/A,FALSE,"Plan1";#N/A,#N/A,FALSE,"Plan2"}</definedName>
    <definedName name="HFDKHGFR" localSheetId="5">{#N/A,#N/A,FALSE,"Plan1";#N/A,#N/A,FALSE,"Plan2"}</definedName>
    <definedName name="HFDKHGFR" localSheetId="16" hidden="1">{#N/A,#N/A,FALSE,"Plan1";#N/A,#N/A,FALSE,"Plan2"}</definedName>
    <definedName name="HFDKHGFR" localSheetId="15">{#N/A,#N/A,FALSE,"Plan1";#N/A,#N/A,FALSE,"Plan2"}</definedName>
    <definedName name="HFDKHGFR" localSheetId="7">{#N/A,#N/A,FALSE,"Plan1";#N/A,#N/A,FALSE,"Plan2"}</definedName>
    <definedName name="HFDKHGFR" localSheetId="24">{#N/A,#N/A,FALSE,"Plan1";#N/A,#N/A,FALSE,"Plan2"}</definedName>
    <definedName name="HFDKHGFR" localSheetId="25">{#N/A,#N/A,FALSE,"Plan1";#N/A,#N/A,FALSE,"Plan2"}</definedName>
    <definedName name="HFDKHGFR" localSheetId="0">{#N/A,#N/A,FALSE,"Plan1";#N/A,#N/A,FALSE,"Plan2"}</definedName>
    <definedName name="HFDKHGFR" localSheetId="23">{#N/A,#N/A,FALSE,"Plan1";#N/A,#N/A,FALSE,"Plan2"}</definedName>
    <definedName name="HFDKHGFR" localSheetId="22" hidden="1">{#N/A,#N/A,FALSE,"Plan1";#N/A,#N/A,FALSE,"Plan2"}</definedName>
    <definedName name="HFDKHGFR" localSheetId="19">{#N/A,#N/A,FALSE,"Plan1";#N/A,#N/A,FALSE,"Plan2"}</definedName>
    <definedName name="HFDKHGFR" localSheetId="18" hidden="1">{#N/A,#N/A,FALSE,"Plan1";#N/A,#N/A,FALSE,"Plan2"}</definedName>
    <definedName name="HFDKHGFR">{#N/A,#N/A,FALSE,"Plan1";#N/A,#N/A,FALSE,"Plan2"}</definedName>
    <definedName name="hfdkhgkfdhtj" localSheetId="20">{#N/A,#N/A,FALSE,"Plan1";#N/A,#N/A,FALSE,"Plan2"}</definedName>
    <definedName name="hfdkhgkfdhtj" localSheetId="8">{#N/A,#N/A,FALSE,"Plan1";#N/A,#N/A,FALSE,"Plan2"}</definedName>
    <definedName name="hfdkhgkfdhtj" localSheetId="17" hidden="1">{#N/A,#N/A,FALSE,"Plan1";#N/A,#N/A,FALSE,"Plan2"}</definedName>
    <definedName name="hfdkhgkfdhtj" localSheetId="3">{#N/A,#N/A,FALSE,"Plan1";#N/A,#N/A,FALSE,"Plan2"}</definedName>
    <definedName name="hfdkhgkfdhtj" localSheetId="11">{#N/A,#N/A,FALSE,"Plan1";#N/A,#N/A,FALSE,"Plan2"}</definedName>
    <definedName name="hfdkhgkfdhtj" localSheetId="6">{#N/A,#N/A,FALSE,"Plan1";#N/A,#N/A,FALSE,"Plan2"}</definedName>
    <definedName name="hfdkhgkfdhtj" localSheetId="5">{#N/A,#N/A,FALSE,"Plan1";#N/A,#N/A,FALSE,"Plan2"}</definedName>
    <definedName name="hfdkhgkfdhtj" localSheetId="16" hidden="1">{#N/A,#N/A,FALSE,"Plan1";#N/A,#N/A,FALSE,"Plan2"}</definedName>
    <definedName name="hfdkhgkfdhtj" localSheetId="15">{#N/A,#N/A,FALSE,"Plan1";#N/A,#N/A,FALSE,"Plan2"}</definedName>
    <definedName name="hfdkhgkfdhtj" localSheetId="7">{#N/A,#N/A,FALSE,"Plan1";#N/A,#N/A,FALSE,"Plan2"}</definedName>
    <definedName name="hfdkhgkfdhtj" localSheetId="24">{#N/A,#N/A,FALSE,"Plan1";#N/A,#N/A,FALSE,"Plan2"}</definedName>
    <definedName name="hfdkhgkfdhtj" localSheetId="25">{#N/A,#N/A,FALSE,"Plan1";#N/A,#N/A,FALSE,"Plan2"}</definedName>
    <definedName name="hfdkhgkfdhtj" localSheetId="0">{#N/A,#N/A,FALSE,"Plan1";#N/A,#N/A,FALSE,"Plan2"}</definedName>
    <definedName name="hfdkhgkfdhtj" localSheetId="23">{#N/A,#N/A,FALSE,"Plan1";#N/A,#N/A,FALSE,"Plan2"}</definedName>
    <definedName name="hfdkhgkfdhtj" localSheetId="22" hidden="1">{#N/A,#N/A,FALSE,"Plan1";#N/A,#N/A,FALSE,"Plan2"}</definedName>
    <definedName name="hfdkhgkfdhtj" localSheetId="19">{#N/A,#N/A,FALSE,"Plan1";#N/A,#N/A,FALSE,"Plan2"}</definedName>
    <definedName name="hfdkhgkfdhtj" localSheetId="18" hidden="1">{#N/A,#N/A,FALSE,"Plan1";#N/A,#N/A,FALSE,"Plan2"}</definedName>
    <definedName name="hfdkhgkfdhtj">{#N/A,#N/A,FALSE,"Plan1";#N/A,#N/A,FALSE,"Plan2"}</definedName>
    <definedName name="hfgfktgkhyt" localSheetId="20">{#N/A,#N/A,FALSE,"Plan1";#N/A,#N/A,FALSE,"Plan2"}</definedName>
    <definedName name="hfgfktgkhyt" localSheetId="8">{#N/A,#N/A,FALSE,"Plan1";#N/A,#N/A,FALSE,"Plan2"}</definedName>
    <definedName name="hfgfktgkhyt" localSheetId="17" hidden="1">{#N/A,#N/A,FALSE,"Plan1";#N/A,#N/A,FALSE,"Plan2"}</definedName>
    <definedName name="hfgfktgkhyt" localSheetId="3">{#N/A,#N/A,FALSE,"Plan1";#N/A,#N/A,FALSE,"Plan2"}</definedName>
    <definedName name="hfgfktgkhyt" localSheetId="11">{#N/A,#N/A,FALSE,"Plan1";#N/A,#N/A,FALSE,"Plan2"}</definedName>
    <definedName name="hfgfktgkhyt" localSheetId="6">{#N/A,#N/A,FALSE,"Plan1";#N/A,#N/A,FALSE,"Plan2"}</definedName>
    <definedName name="hfgfktgkhyt" localSheetId="5">{#N/A,#N/A,FALSE,"Plan1";#N/A,#N/A,FALSE,"Plan2"}</definedName>
    <definedName name="hfgfktgkhyt" localSheetId="16" hidden="1">{#N/A,#N/A,FALSE,"Plan1";#N/A,#N/A,FALSE,"Plan2"}</definedName>
    <definedName name="hfgfktgkhyt" localSheetId="15">{#N/A,#N/A,FALSE,"Plan1";#N/A,#N/A,FALSE,"Plan2"}</definedName>
    <definedName name="hfgfktgkhyt" localSheetId="7">{#N/A,#N/A,FALSE,"Plan1";#N/A,#N/A,FALSE,"Plan2"}</definedName>
    <definedName name="hfgfktgkhyt" localSheetId="24">{#N/A,#N/A,FALSE,"Plan1";#N/A,#N/A,FALSE,"Plan2"}</definedName>
    <definedName name="hfgfktgkhyt" localSheetId="25">{#N/A,#N/A,FALSE,"Plan1";#N/A,#N/A,FALSE,"Plan2"}</definedName>
    <definedName name="hfgfktgkhyt" localSheetId="0">{#N/A,#N/A,FALSE,"Plan1";#N/A,#N/A,FALSE,"Plan2"}</definedName>
    <definedName name="hfgfktgkhyt" localSheetId="23">{#N/A,#N/A,FALSE,"Plan1";#N/A,#N/A,FALSE,"Plan2"}</definedName>
    <definedName name="hfgfktgkhyt" localSheetId="22" hidden="1">{#N/A,#N/A,FALSE,"Plan1";#N/A,#N/A,FALSE,"Plan2"}</definedName>
    <definedName name="hfgfktgkhyt" localSheetId="19">{#N/A,#N/A,FALSE,"Plan1";#N/A,#N/A,FALSE,"Plan2"}</definedName>
    <definedName name="hfgfktgkhyt" localSheetId="18" hidden="1">{#N/A,#N/A,FALSE,"Plan1";#N/A,#N/A,FALSE,"Plan2"}</definedName>
    <definedName name="hfgfktgkhyt">{#N/A,#N/A,FALSE,"Plan1";#N/A,#N/A,FALSE,"Plan2"}</definedName>
    <definedName name="hfghdkhrgkjg" localSheetId="20">{#N/A,#N/A,FALSE,"Plan1";#N/A,#N/A,FALSE,"Plan2"}</definedName>
    <definedName name="hfghdkhrgkjg" localSheetId="8">{#N/A,#N/A,FALSE,"Plan1";#N/A,#N/A,FALSE,"Plan2"}</definedName>
    <definedName name="hfghdkhrgkjg" localSheetId="17" hidden="1">{#N/A,#N/A,FALSE,"Plan1";#N/A,#N/A,FALSE,"Plan2"}</definedName>
    <definedName name="hfghdkhrgkjg" localSheetId="3">{#N/A,#N/A,FALSE,"Plan1";#N/A,#N/A,FALSE,"Plan2"}</definedName>
    <definedName name="hfghdkhrgkjg" localSheetId="11">{#N/A,#N/A,FALSE,"Plan1";#N/A,#N/A,FALSE,"Plan2"}</definedName>
    <definedName name="hfghdkhrgkjg" localSheetId="6">{#N/A,#N/A,FALSE,"Plan1";#N/A,#N/A,FALSE,"Plan2"}</definedName>
    <definedName name="hfghdkhrgkjg" localSheetId="5">{#N/A,#N/A,FALSE,"Plan1";#N/A,#N/A,FALSE,"Plan2"}</definedName>
    <definedName name="hfghdkhrgkjg" localSheetId="16" hidden="1">{#N/A,#N/A,FALSE,"Plan1";#N/A,#N/A,FALSE,"Plan2"}</definedName>
    <definedName name="hfghdkhrgkjg" localSheetId="15">{#N/A,#N/A,FALSE,"Plan1";#N/A,#N/A,FALSE,"Plan2"}</definedName>
    <definedName name="hfghdkhrgkjg" localSheetId="7">{#N/A,#N/A,FALSE,"Plan1";#N/A,#N/A,FALSE,"Plan2"}</definedName>
    <definedName name="hfghdkhrgkjg" localSheetId="24">{#N/A,#N/A,FALSE,"Plan1";#N/A,#N/A,FALSE,"Plan2"}</definedName>
    <definedName name="hfghdkhrgkjg" localSheetId="25">{#N/A,#N/A,FALSE,"Plan1";#N/A,#N/A,FALSE,"Plan2"}</definedName>
    <definedName name="hfghdkhrgkjg" localSheetId="0">{#N/A,#N/A,FALSE,"Plan1";#N/A,#N/A,FALSE,"Plan2"}</definedName>
    <definedName name="hfghdkhrgkjg" localSheetId="23">{#N/A,#N/A,FALSE,"Plan1";#N/A,#N/A,FALSE,"Plan2"}</definedName>
    <definedName name="hfghdkhrgkjg" localSheetId="22" hidden="1">{#N/A,#N/A,FALSE,"Plan1";#N/A,#N/A,FALSE,"Plan2"}</definedName>
    <definedName name="hfghdkhrgkjg" localSheetId="19">{#N/A,#N/A,FALSE,"Plan1";#N/A,#N/A,FALSE,"Plan2"}</definedName>
    <definedName name="hfghdkhrgkjg" localSheetId="18" hidden="1">{#N/A,#N/A,FALSE,"Plan1";#N/A,#N/A,FALSE,"Plan2"}</definedName>
    <definedName name="hfghdkhrgkjg">{#N/A,#N/A,FALSE,"Plan1";#N/A,#N/A,FALSE,"Plan2"}</definedName>
    <definedName name="hfighfth" localSheetId="20">{#N/A,#N/A,FALSE,"Plan1";#N/A,#N/A,FALSE,"Plan2"}</definedName>
    <definedName name="hfighfth" localSheetId="8">{#N/A,#N/A,FALSE,"Plan1";#N/A,#N/A,FALSE,"Plan2"}</definedName>
    <definedName name="hfighfth" localSheetId="17" hidden="1">{#N/A,#N/A,FALSE,"Plan1";#N/A,#N/A,FALSE,"Plan2"}</definedName>
    <definedName name="hfighfth" localSheetId="3">{#N/A,#N/A,FALSE,"Plan1";#N/A,#N/A,FALSE,"Plan2"}</definedName>
    <definedName name="hfighfth" localSheetId="11">{#N/A,#N/A,FALSE,"Plan1";#N/A,#N/A,FALSE,"Plan2"}</definedName>
    <definedName name="hfighfth" localSheetId="6">{#N/A,#N/A,FALSE,"Plan1";#N/A,#N/A,FALSE,"Plan2"}</definedName>
    <definedName name="hfighfth" localSheetId="5">{#N/A,#N/A,FALSE,"Plan1";#N/A,#N/A,FALSE,"Plan2"}</definedName>
    <definedName name="hfighfth" localSheetId="16" hidden="1">{#N/A,#N/A,FALSE,"Plan1";#N/A,#N/A,FALSE,"Plan2"}</definedName>
    <definedName name="hfighfth" localSheetId="15">{#N/A,#N/A,FALSE,"Plan1";#N/A,#N/A,FALSE,"Plan2"}</definedName>
    <definedName name="hfighfth" localSheetId="7">{#N/A,#N/A,FALSE,"Plan1";#N/A,#N/A,FALSE,"Plan2"}</definedName>
    <definedName name="hfighfth" localSheetId="24">{#N/A,#N/A,FALSE,"Plan1";#N/A,#N/A,FALSE,"Plan2"}</definedName>
    <definedName name="hfighfth" localSheetId="25">{#N/A,#N/A,FALSE,"Plan1";#N/A,#N/A,FALSE,"Plan2"}</definedName>
    <definedName name="hfighfth" localSheetId="0">{#N/A,#N/A,FALSE,"Plan1";#N/A,#N/A,FALSE,"Plan2"}</definedName>
    <definedName name="hfighfth" localSheetId="23">{#N/A,#N/A,FALSE,"Plan1";#N/A,#N/A,FALSE,"Plan2"}</definedName>
    <definedName name="hfighfth" localSheetId="22" hidden="1">{#N/A,#N/A,FALSE,"Plan1";#N/A,#N/A,FALSE,"Plan2"}</definedName>
    <definedName name="hfighfth" localSheetId="19">{#N/A,#N/A,FALSE,"Plan1";#N/A,#N/A,FALSE,"Plan2"}</definedName>
    <definedName name="hfighfth" localSheetId="18" hidden="1">{#N/A,#N/A,FALSE,"Plan1";#N/A,#N/A,FALSE,"Plan2"}</definedName>
    <definedName name="hfighfth">{#N/A,#N/A,FALSE,"Plan1";#N/A,#N/A,FALSE,"Plan2"}</definedName>
    <definedName name="hfjghtfuyrf" localSheetId="20">{#N/A,#N/A,FALSE,"Plan1";#N/A,#N/A,FALSE,"Plan2"}</definedName>
    <definedName name="hfjghtfuyrf" localSheetId="8">{#N/A,#N/A,FALSE,"Plan1";#N/A,#N/A,FALSE,"Plan2"}</definedName>
    <definedName name="hfjghtfuyrf" localSheetId="17" hidden="1">{#N/A,#N/A,FALSE,"Plan1";#N/A,#N/A,FALSE,"Plan2"}</definedName>
    <definedName name="hfjghtfuyrf" localSheetId="3">{#N/A,#N/A,FALSE,"Plan1";#N/A,#N/A,FALSE,"Plan2"}</definedName>
    <definedName name="hfjghtfuyrf" localSheetId="11">{#N/A,#N/A,FALSE,"Plan1";#N/A,#N/A,FALSE,"Plan2"}</definedName>
    <definedName name="hfjghtfuyrf" localSheetId="6">{#N/A,#N/A,FALSE,"Plan1";#N/A,#N/A,FALSE,"Plan2"}</definedName>
    <definedName name="hfjghtfuyrf" localSheetId="5">{#N/A,#N/A,FALSE,"Plan1";#N/A,#N/A,FALSE,"Plan2"}</definedName>
    <definedName name="hfjghtfuyrf" localSheetId="16" hidden="1">{#N/A,#N/A,FALSE,"Plan1";#N/A,#N/A,FALSE,"Plan2"}</definedName>
    <definedName name="hfjghtfuyrf" localSheetId="15">{#N/A,#N/A,FALSE,"Plan1";#N/A,#N/A,FALSE,"Plan2"}</definedName>
    <definedName name="hfjghtfuyrf" localSheetId="7">{#N/A,#N/A,FALSE,"Plan1";#N/A,#N/A,FALSE,"Plan2"}</definedName>
    <definedName name="hfjghtfuyrf" localSheetId="24">{#N/A,#N/A,FALSE,"Plan1";#N/A,#N/A,FALSE,"Plan2"}</definedName>
    <definedName name="hfjghtfuyrf" localSheetId="25">{#N/A,#N/A,FALSE,"Plan1";#N/A,#N/A,FALSE,"Plan2"}</definedName>
    <definedName name="hfjghtfuyrf" localSheetId="0">{#N/A,#N/A,FALSE,"Plan1";#N/A,#N/A,FALSE,"Plan2"}</definedName>
    <definedName name="hfjghtfuyrf" localSheetId="23">{#N/A,#N/A,FALSE,"Plan1";#N/A,#N/A,FALSE,"Plan2"}</definedName>
    <definedName name="hfjghtfuyrf" localSheetId="22" hidden="1">{#N/A,#N/A,FALSE,"Plan1";#N/A,#N/A,FALSE,"Plan2"}</definedName>
    <definedName name="hfjghtfuyrf" localSheetId="19">{#N/A,#N/A,FALSE,"Plan1";#N/A,#N/A,FALSE,"Plan2"}</definedName>
    <definedName name="hfjghtfuyrf" localSheetId="18" hidden="1">{#N/A,#N/A,FALSE,"Plan1";#N/A,#N/A,FALSE,"Plan2"}</definedName>
    <definedName name="hfjghtfuyrf">{#N/A,#N/A,FALSE,"Plan1";#N/A,#N/A,FALSE,"Plan2"}</definedName>
    <definedName name="HFKJHDJGHFJ" localSheetId="20">{#N/A,#N/A,FALSE,"Plan1";#N/A,#N/A,FALSE,"Plan2"}</definedName>
    <definedName name="HFKJHDJGHFJ" localSheetId="8">{#N/A,#N/A,FALSE,"Plan1";#N/A,#N/A,FALSE,"Plan2"}</definedName>
    <definedName name="HFKJHDJGHFJ" localSheetId="17" hidden="1">{#N/A,#N/A,FALSE,"Plan1";#N/A,#N/A,FALSE,"Plan2"}</definedName>
    <definedName name="HFKJHDJGHFJ" localSheetId="3">{#N/A,#N/A,FALSE,"Plan1";#N/A,#N/A,FALSE,"Plan2"}</definedName>
    <definedName name="HFKJHDJGHFJ" localSheetId="11">{#N/A,#N/A,FALSE,"Plan1";#N/A,#N/A,FALSE,"Plan2"}</definedName>
    <definedName name="HFKJHDJGHFJ" localSheetId="6">{#N/A,#N/A,FALSE,"Plan1";#N/A,#N/A,FALSE,"Plan2"}</definedName>
    <definedName name="HFKJHDJGHFJ" localSheetId="5">{#N/A,#N/A,FALSE,"Plan1";#N/A,#N/A,FALSE,"Plan2"}</definedName>
    <definedName name="HFKJHDJGHFJ" localSheetId="16" hidden="1">{#N/A,#N/A,FALSE,"Plan1";#N/A,#N/A,FALSE,"Plan2"}</definedName>
    <definedName name="HFKJHDJGHFJ" localSheetId="15">{#N/A,#N/A,FALSE,"Plan1";#N/A,#N/A,FALSE,"Plan2"}</definedName>
    <definedName name="HFKJHDJGHFJ" localSheetId="7">{#N/A,#N/A,FALSE,"Plan1";#N/A,#N/A,FALSE,"Plan2"}</definedName>
    <definedName name="HFKJHDJGHFJ" localSheetId="24">{#N/A,#N/A,FALSE,"Plan1";#N/A,#N/A,FALSE,"Plan2"}</definedName>
    <definedName name="HFKJHDJGHFJ" localSheetId="25">{#N/A,#N/A,FALSE,"Plan1";#N/A,#N/A,FALSE,"Plan2"}</definedName>
    <definedName name="HFKJHDJGHFJ" localSheetId="0">{#N/A,#N/A,FALSE,"Plan1";#N/A,#N/A,FALSE,"Plan2"}</definedName>
    <definedName name="HFKJHDJGHFJ" localSheetId="23">{#N/A,#N/A,FALSE,"Plan1";#N/A,#N/A,FALSE,"Plan2"}</definedName>
    <definedName name="HFKJHDJGHFJ" localSheetId="22" hidden="1">{#N/A,#N/A,FALSE,"Plan1";#N/A,#N/A,FALSE,"Plan2"}</definedName>
    <definedName name="HFKJHDJGHFJ" localSheetId="19">{#N/A,#N/A,FALSE,"Plan1";#N/A,#N/A,FALSE,"Plan2"}</definedName>
    <definedName name="HFKJHDJGHFJ" localSheetId="18" hidden="1">{#N/A,#N/A,FALSE,"Plan1";#N/A,#N/A,FALSE,"Plan2"}</definedName>
    <definedName name="HFKJHDJGHFJ">{#N/A,#N/A,FALSE,"Plan1";#N/A,#N/A,FALSE,"Plan2"}</definedName>
    <definedName name="hgdesgfgsj" localSheetId="20">{#N/A,#N/A,FALSE,"Plan1";#N/A,#N/A,FALSE,"Plan2"}</definedName>
    <definedName name="hgdesgfgsj" localSheetId="8">{#N/A,#N/A,FALSE,"Plan1";#N/A,#N/A,FALSE,"Plan2"}</definedName>
    <definedName name="hgdesgfgsj" localSheetId="17" hidden="1">{#N/A,#N/A,FALSE,"Plan1";#N/A,#N/A,FALSE,"Plan2"}</definedName>
    <definedName name="hgdesgfgsj" localSheetId="3">{#N/A,#N/A,FALSE,"Plan1";#N/A,#N/A,FALSE,"Plan2"}</definedName>
    <definedName name="hgdesgfgsj" localSheetId="11">{#N/A,#N/A,FALSE,"Plan1";#N/A,#N/A,FALSE,"Plan2"}</definedName>
    <definedName name="hgdesgfgsj" localSheetId="6">{#N/A,#N/A,FALSE,"Plan1";#N/A,#N/A,FALSE,"Plan2"}</definedName>
    <definedName name="hgdesgfgsj" localSheetId="5">{#N/A,#N/A,FALSE,"Plan1";#N/A,#N/A,FALSE,"Plan2"}</definedName>
    <definedName name="hgdesgfgsj" localSheetId="16" hidden="1">{#N/A,#N/A,FALSE,"Plan1";#N/A,#N/A,FALSE,"Plan2"}</definedName>
    <definedName name="hgdesgfgsj" localSheetId="15">{#N/A,#N/A,FALSE,"Plan1";#N/A,#N/A,FALSE,"Plan2"}</definedName>
    <definedName name="hgdesgfgsj" localSheetId="7">{#N/A,#N/A,FALSE,"Plan1";#N/A,#N/A,FALSE,"Plan2"}</definedName>
    <definedName name="hgdesgfgsj" localSheetId="24">{#N/A,#N/A,FALSE,"Plan1";#N/A,#N/A,FALSE,"Plan2"}</definedName>
    <definedName name="hgdesgfgsj" localSheetId="25">{#N/A,#N/A,FALSE,"Plan1";#N/A,#N/A,FALSE,"Plan2"}</definedName>
    <definedName name="hgdesgfgsj" localSheetId="0">{#N/A,#N/A,FALSE,"Plan1";#N/A,#N/A,FALSE,"Plan2"}</definedName>
    <definedName name="hgdesgfgsj" localSheetId="23">{#N/A,#N/A,FALSE,"Plan1";#N/A,#N/A,FALSE,"Plan2"}</definedName>
    <definedName name="hgdesgfgsj" localSheetId="22" hidden="1">{#N/A,#N/A,FALSE,"Plan1";#N/A,#N/A,FALSE,"Plan2"}</definedName>
    <definedName name="hgdesgfgsj" localSheetId="19">{#N/A,#N/A,FALSE,"Plan1";#N/A,#N/A,FALSE,"Plan2"}</definedName>
    <definedName name="hgdesgfgsj" localSheetId="18" hidden="1">{#N/A,#N/A,FALSE,"Plan1";#N/A,#N/A,FALSE,"Plan2"}</definedName>
    <definedName name="hgdesgfgsj">{#N/A,#N/A,FALSE,"Plan1";#N/A,#N/A,FALSE,"Plan2"}</definedName>
    <definedName name="hgdgfd" localSheetId="20">{#N/A,#N/A,FALSE,"Plan1";#N/A,#N/A,FALSE,"Plan2"}</definedName>
    <definedName name="hgdgfd" localSheetId="8">{#N/A,#N/A,FALSE,"Plan1";#N/A,#N/A,FALSE,"Plan2"}</definedName>
    <definedName name="hgdgfd" localSheetId="17" hidden="1">{#N/A,#N/A,FALSE,"Plan1";#N/A,#N/A,FALSE,"Plan2"}</definedName>
    <definedName name="hgdgfd" localSheetId="3">{#N/A,#N/A,FALSE,"Plan1";#N/A,#N/A,FALSE,"Plan2"}</definedName>
    <definedName name="hgdgfd" localSheetId="11">{#N/A,#N/A,FALSE,"Plan1";#N/A,#N/A,FALSE,"Plan2"}</definedName>
    <definedName name="hgdgfd" localSheetId="6">{#N/A,#N/A,FALSE,"Plan1";#N/A,#N/A,FALSE,"Plan2"}</definedName>
    <definedName name="hgdgfd" localSheetId="5">{#N/A,#N/A,FALSE,"Plan1";#N/A,#N/A,FALSE,"Plan2"}</definedName>
    <definedName name="hgdgfd" localSheetId="16" hidden="1">{#N/A,#N/A,FALSE,"Plan1";#N/A,#N/A,FALSE,"Plan2"}</definedName>
    <definedName name="hgdgfd" localSheetId="15">{#N/A,#N/A,FALSE,"Plan1";#N/A,#N/A,FALSE,"Plan2"}</definedName>
    <definedName name="hgdgfd" localSheetId="7">{#N/A,#N/A,FALSE,"Plan1";#N/A,#N/A,FALSE,"Plan2"}</definedName>
    <definedName name="hgdgfd" localSheetId="24">{#N/A,#N/A,FALSE,"Plan1";#N/A,#N/A,FALSE,"Plan2"}</definedName>
    <definedName name="hgdgfd" localSheetId="25">{#N/A,#N/A,FALSE,"Plan1";#N/A,#N/A,FALSE,"Plan2"}</definedName>
    <definedName name="hgdgfd" localSheetId="0">{#N/A,#N/A,FALSE,"Plan1";#N/A,#N/A,FALSE,"Plan2"}</definedName>
    <definedName name="hgdgfd" localSheetId="23">{#N/A,#N/A,FALSE,"Plan1";#N/A,#N/A,FALSE,"Plan2"}</definedName>
    <definedName name="hgdgfd" localSheetId="22" hidden="1">{#N/A,#N/A,FALSE,"Plan1";#N/A,#N/A,FALSE,"Plan2"}</definedName>
    <definedName name="hgdgfd" localSheetId="19">{#N/A,#N/A,FALSE,"Plan1";#N/A,#N/A,FALSE,"Plan2"}</definedName>
    <definedName name="hgdgfd" localSheetId="18" hidden="1">{#N/A,#N/A,FALSE,"Plan1";#N/A,#N/A,FALSE,"Plan2"}</definedName>
    <definedName name="hgdgfd">{#N/A,#N/A,FALSE,"Plan1";#N/A,#N/A,FALSE,"Plan2"}</definedName>
    <definedName name="hgfhjkdfhj" localSheetId="20">{#N/A,#N/A,FALSE,"Plan1";#N/A,#N/A,FALSE,"Plan2"}</definedName>
    <definedName name="hgfhjkdfhj" localSheetId="8">{#N/A,#N/A,FALSE,"Plan1";#N/A,#N/A,FALSE,"Plan2"}</definedName>
    <definedName name="hgfhjkdfhj" localSheetId="17" hidden="1">{#N/A,#N/A,FALSE,"Plan1";#N/A,#N/A,FALSE,"Plan2"}</definedName>
    <definedName name="hgfhjkdfhj" localSheetId="3">{#N/A,#N/A,FALSE,"Plan1";#N/A,#N/A,FALSE,"Plan2"}</definedName>
    <definedName name="hgfhjkdfhj" localSheetId="11">{#N/A,#N/A,FALSE,"Plan1";#N/A,#N/A,FALSE,"Plan2"}</definedName>
    <definedName name="hgfhjkdfhj" localSheetId="6">{#N/A,#N/A,FALSE,"Plan1";#N/A,#N/A,FALSE,"Plan2"}</definedName>
    <definedName name="hgfhjkdfhj" localSheetId="5">{#N/A,#N/A,FALSE,"Plan1";#N/A,#N/A,FALSE,"Plan2"}</definedName>
    <definedName name="hgfhjkdfhj" localSheetId="16" hidden="1">{#N/A,#N/A,FALSE,"Plan1";#N/A,#N/A,FALSE,"Plan2"}</definedName>
    <definedName name="hgfhjkdfhj" localSheetId="15">{#N/A,#N/A,FALSE,"Plan1";#N/A,#N/A,FALSE,"Plan2"}</definedName>
    <definedName name="hgfhjkdfhj" localSheetId="7">{#N/A,#N/A,FALSE,"Plan1";#N/A,#N/A,FALSE,"Plan2"}</definedName>
    <definedName name="hgfhjkdfhj" localSheetId="24">{#N/A,#N/A,FALSE,"Plan1";#N/A,#N/A,FALSE,"Plan2"}</definedName>
    <definedName name="hgfhjkdfhj" localSheetId="25">{#N/A,#N/A,FALSE,"Plan1";#N/A,#N/A,FALSE,"Plan2"}</definedName>
    <definedName name="hgfhjkdfhj" localSheetId="0">{#N/A,#N/A,FALSE,"Plan1";#N/A,#N/A,FALSE,"Plan2"}</definedName>
    <definedName name="hgfhjkdfhj" localSheetId="23">{#N/A,#N/A,FALSE,"Plan1";#N/A,#N/A,FALSE,"Plan2"}</definedName>
    <definedName name="hgfhjkdfhj" localSheetId="22" hidden="1">{#N/A,#N/A,FALSE,"Plan1";#N/A,#N/A,FALSE,"Plan2"}</definedName>
    <definedName name="hgfhjkdfhj" localSheetId="19">{#N/A,#N/A,FALSE,"Plan1";#N/A,#N/A,FALSE,"Plan2"}</definedName>
    <definedName name="hgfhjkdfhj" localSheetId="18" hidden="1">{#N/A,#N/A,FALSE,"Plan1";#N/A,#N/A,FALSE,"Plan2"}</definedName>
    <definedName name="hgfhjkdfhj">{#N/A,#N/A,FALSE,"Plan1";#N/A,#N/A,FALSE,"Plan2"}</definedName>
    <definedName name="hgg" localSheetId="20">{#N/A,#N/A,FALSE,"Plan1";#N/A,#N/A,FALSE,"Plan2"}</definedName>
    <definedName name="hgg" localSheetId="8">{#N/A,#N/A,FALSE,"Plan1";#N/A,#N/A,FALSE,"Plan2"}</definedName>
    <definedName name="hgg" localSheetId="17" hidden="1">{#N/A,#N/A,FALSE,"Plan1";#N/A,#N/A,FALSE,"Plan2"}</definedName>
    <definedName name="hgg" localSheetId="3">{#N/A,#N/A,FALSE,"Plan1";#N/A,#N/A,FALSE,"Plan2"}</definedName>
    <definedName name="hgg" localSheetId="11">{#N/A,#N/A,FALSE,"Plan1";#N/A,#N/A,FALSE,"Plan2"}</definedName>
    <definedName name="hgg" localSheetId="6">{#N/A,#N/A,FALSE,"Plan1";#N/A,#N/A,FALSE,"Plan2"}</definedName>
    <definedName name="hgg" localSheetId="5">{#N/A,#N/A,FALSE,"Plan1";#N/A,#N/A,FALSE,"Plan2"}</definedName>
    <definedName name="hgg" localSheetId="16" hidden="1">{#N/A,#N/A,FALSE,"Plan1";#N/A,#N/A,FALSE,"Plan2"}</definedName>
    <definedName name="hgg" localSheetId="15">{#N/A,#N/A,FALSE,"Plan1";#N/A,#N/A,FALSE,"Plan2"}</definedName>
    <definedName name="hgg" localSheetId="7">{#N/A,#N/A,FALSE,"Plan1";#N/A,#N/A,FALSE,"Plan2"}</definedName>
    <definedName name="hgg" localSheetId="24">{#N/A,#N/A,FALSE,"Plan1";#N/A,#N/A,FALSE,"Plan2"}</definedName>
    <definedName name="hgg" localSheetId="25">{#N/A,#N/A,FALSE,"Plan1";#N/A,#N/A,FALSE,"Plan2"}</definedName>
    <definedName name="hgg" localSheetId="0">{#N/A,#N/A,FALSE,"Plan1";#N/A,#N/A,FALSE,"Plan2"}</definedName>
    <definedName name="hgg" localSheetId="23">{#N/A,#N/A,FALSE,"Plan1";#N/A,#N/A,FALSE,"Plan2"}</definedName>
    <definedName name="hgg" localSheetId="22" hidden="1">{#N/A,#N/A,FALSE,"Plan1";#N/A,#N/A,FALSE,"Plan2"}</definedName>
    <definedName name="hgg" localSheetId="19">{#N/A,#N/A,FALSE,"Plan1";#N/A,#N/A,FALSE,"Plan2"}</definedName>
    <definedName name="hgg" localSheetId="18" hidden="1">{#N/A,#N/A,FALSE,"Plan1";#N/A,#N/A,FALSE,"Plan2"}</definedName>
    <definedName name="hgg">{#N/A,#N/A,FALSE,"Plan1";#N/A,#N/A,FALSE,"Plan2"}</definedName>
    <definedName name="hgjdfgghg" localSheetId="20">{#N/A,#N/A,FALSE,"Plan1";#N/A,#N/A,FALSE,"Plan2"}</definedName>
    <definedName name="hgjdfgghg" localSheetId="8">{#N/A,#N/A,FALSE,"Plan1";#N/A,#N/A,FALSE,"Plan2"}</definedName>
    <definedName name="hgjdfgghg" localSheetId="17" hidden="1">{#N/A,#N/A,FALSE,"Plan1";#N/A,#N/A,FALSE,"Plan2"}</definedName>
    <definedName name="hgjdfgghg" localSheetId="3">{#N/A,#N/A,FALSE,"Plan1";#N/A,#N/A,FALSE,"Plan2"}</definedName>
    <definedName name="hgjdfgghg" localSheetId="11">{#N/A,#N/A,FALSE,"Plan1";#N/A,#N/A,FALSE,"Plan2"}</definedName>
    <definedName name="hgjdfgghg" localSheetId="6">{#N/A,#N/A,FALSE,"Plan1";#N/A,#N/A,FALSE,"Plan2"}</definedName>
    <definedName name="hgjdfgghg" localSheetId="5">{#N/A,#N/A,FALSE,"Plan1";#N/A,#N/A,FALSE,"Plan2"}</definedName>
    <definedName name="hgjdfgghg" localSheetId="16" hidden="1">{#N/A,#N/A,FALSE,"Plan1";#N/A,#N/A,FALSE,"Plan2"}</definedName>
    <definedName name="hgjdfgghg" localSheetId="15">{#N/A,#N/A,FALSE,"Plan1";#N/A,#N/A,FALSE,"Plan2"}</definedName>
    <definedName name="hgjdfgghg" localSheetId="7">{#N/A,#N/A,FALSE,"Plan1";#N/A,#N/A,FALSE,"Plan2"}</definedName>
    <definedName name="hgjdfgghg" localSheetId="24">{#N/A,#N/A,FALSE,"Plan1";#N/A,#N/A,FALSE,"Plan2"}</definedName>
    <definedName name="hgjdfgghg" localSheetId="25">{#N/A,#N/A,FALSE,"Plan1";#N/A,#N/A,FALSE,"Plan2"}</definedName>
    <definedName name="hgjdfgghg" localSheetId="0">{#N/A,#N/A,FALSE,"Plan1";#N/A,#N/A,FALSE,"Plan2"}</definedName>
    <definedName name="hgjdfgghg" localSheetId="23">{#N/A,#N/A,FALSE,"Plan1";#N/A,#N/A,FALSE,"Plan2"}</definedName>
    <definedName name="hgjdfgghg" localSheetId="22" hidden="1">{#N/A,#N/A,FALSE,"Plan1";#N/A,#N/A,FALSE,"Plan2"}</definedName>
    <definedName name="hgjdfgghg" localSheetId="19">{#N/A,#N/A,FALSE,"Plan1";#N/A,#N/A,FALSE,"Plan2"}</definedName>
    <definedName name="hgjdfgghg" localSheetId="18" hidden="1">{#N/A,#N/A,FALSE,"Plan1";#N/A,#N/A,FALSE,"Plan2"}</definedName>
    <definedName name="hgjdfgghg">{#N/A,#N/A,FALSE,"Plan1";#N/A,#N/A,FALSE,"Plan2"}</definedName>
    <definedName name="hgjkfdhg" localSheetId="20">{#N/A,#N/A,FALSE,"Plan1";#N/A,#N/A,FALSE,"Plan2"}</definedName>
    <definedName name="hgjkfdhg" localSheetId="8">{#N/A,#N/A,FALSE,"Plan1";#N/A,#N/A,FALSE,"Plan2"}</definedName>
    <definedName name="hgjkfdhg" localSheetId="17" hidden="1">{#N/A,#N/A,FALSE,"Plan1";#N/A,#N/A,FALSE,"Plan2"}</definedName>
    <definedName name="hgjkfdhg" localSheetId="3">{#N/A,#N/A,FALSE,"Plan1";#N/A,#N/A,FALSE,"Plan2"}</definedName>
    <definedName name="hgjkfdhg" localSheetId="11">{#N/A,#N/A,FALSE,"Plan1";#N/A,#N/A,FALSE,"Plan2"}</definedName>
    <definedName name="hgjkfdhg" localSheetId="6">{#N/A,#N/A,FALSE,"Plan1";#N/A,#N/A,FALSE,"Plan2"}</definedName>
    <definedName name="hgjkfdhg" localSheetId="5">{#N/A,#N/A,FALSE,"Plan1";#N/A,#N/A,FALSE,"Plan2"}</definedName>
    <definedName name="hgjkfdhg" localSheetId="16" hidden="1">{#N/A,#N/A,FALSE,"Plan1";#N/A,#N/A,FALSE,"Plan2"}</definedName>
    <definedName name="hgjkfdhg" localSheetId="15">{#N/A,#N/A,FALSE,"Plan1";#N/A,#N/A,FALSE,"Plan2"}</definedName>
    <definedName name="hgjkfdhg" localSheetId="7">{#N/A,#N/A,FALSE,"Plan1";#N/A,#N/A,FALSE,"Plan2"}</definedName>
    <definedName name="hgjkfdhg" localSheetId="24">{#N/A,#N/A,FALSE,"Plan1";#N/A,#N/A,FALSE,"Plan2"}</definedName>
    <definedName name="hgjkfdhg" localSheetId="25">{#N/A,#N/A,FALSE,"Plan1";#N/A,#N/A,FALSE,"Plan2"}</definedName>
    <definedName name="hgjkfdhg" localSheetId="0">{#N/A,#N/A,FALSE,"Plan1";#N/A,#N/A,FALSE,"Plan2"}</definedName>
    <definedName name="hgjkfdhg" localSheetId="23">{#N/A,#N/A,FALSE,"Plan1";#N/A,#N/A,FALSE,"Plan2"}</definedName>
    <definedName name="hgjkfdhg" localSheetId="22" hidden="1">{#N/A,#N/A,FALSE,"Plan1";#N/A,#N/A,FALSE,"Plan2"}</definedName>
    <definedName name="hgjkfdhg" localSheetId="19">{#N/A,#N/A,FALSE,"Plan1";#N/A,#N/A,FALSE,"Plan2"}</definedName>
    <definedName name="hgjkfdhg" localSheetId="18" hidden="1">{#N/A,#N/A,FALSE,"Plan1";#N/A,#N/A,FALSE,"Plan2"}</definedName>
    <definedName name="hgjkfdhg">{#N/A,#N/A,FALSE,"Plan1";#N/A,#N/A,FALSE,"Plan2"}</definedName>
    <definedName name="hgkdfhkfk" localSheetId="20">{#N/A,#N/A,FALSE,"Plan1";#N/A,#N/A,FALSE,"Plan2"}</definedName>
    <definedName name="hgkdfhkfk" localSheetId="8">{#N/A,#N/A,FALSE,"Plan1";#N/A,#N/A,FALSE,"Plan2"}</definedName>
    <definedName name="hgkdfhkfk" localSheetId="17" hidden="1">{#N/A,#N/A,FALSE,"Plan1";#N/A,#N/A,FALSE,"Plan2"}</definedName>
    <definedName name="hgkdfhkfk" localSheetId="3">{#N/A,#N/A,FALSE,"Plan1";#N/A,#N/A,FALSE,"Plan2"}</definedName>
    <definedName name="hgkdfhkfk" localSheetId="11">{#N/A,#N/A,FALSE,"Plan1";#N/A,#N/A,FALSE,"Plan2"}</definedName>
    <definedName name="hgkdfhkfk" localSheetId="6">{#N/A,#N/A,FALSE,"Plan1";#N/A,#N/A,FALSE,"Plan2"}</definedName>
    <definedName name="hgkdfhkfk" localSheetId="5">{#N/A,#N/A,FALSE,"Plan1";#N/A,#N/A,FALSE,"Plan2"}</definedName>
    <definedName name="hgkdfhkfk" localSheetId="16" hidden="1">{#N/A,#N/A,FALSE,"Plan1";#N/A,#N/A,FALSE,"Plan2"}</definedName>
    <definedName name="hgkdfhkfk" localSheetId="15">{#N/A,#N/A,FALSE,"Plan1";#N/A,#N/A,FALSE,"Plan2"}</definedName>
    <definedName name="hgkdfhkfk" localSheetId="7">{#N/A,#N/A,FALSE,"Plan1";#N/A,#N/A,FALSE,"Plan2"}</definedName>
    <definedName name="hgkdfhkfk" localSheetId="24">{#N/A,#N/A,FALSE,"Plan1";#N/A,#N/A,FALSE,"Plan2"}</definedName>
    <definedName name="hgkdfhkfk" localSheetId="25">{#N/A,#N/A,FALSE,"Plan1";#N/A,#N/A,FALSE,"Plan2"}</definedName>
    <definedName name="hgkdfhkfk" localSheetId="0">{#N/A,#N/A,FALSE,"Plan1";#N/A,#N/A,FALSE,"Plan2"}</definedName>
    <definedName name="hgkdfhkfk" localSheetId="23">{#N/A,#N/A,FALSE,"Plan1";#N/A,#N/A,FALSE,"Plan2"}</definedName>
    <definedName name="hgkdfhkfk" localSheetId="22" hidden="1">{#N/A,#N/A,FALSE,"Plan1";#N/A,#N/A,FALSE,"Plan2"}</definedName>
    <definedName name="hgkdfhkfk" localSheetId="19">{#N/A,#N/A,FALSE,"Plan1";#N/A,#N/A,FALSE,"Plan2"}</definedName>
    <definedName name="hgkdfhkfk" localSheetId="18" hidden="1">{#N/A,#N/A,FALSE,"Plan1";#N/A,#N/A,FALSE,"Plan2"}</definedName>
    <definedName name="hgkdfhkfk">{#N/A,#N/A,FALSE,"Plan1";#N/A,#N/A,FALSE,"Plan2"}</definedName>
    <definedName name="hgkjhdfhtrdyt" localSheetId="20">{#N/A,#N/A,FALSE,"Plan1";#N/A,#N/A,FALSE,"Plan2"}</definedName>
    <definedName name="hgkjhdfhtrdyt" localSheetId="8">{#N/A,#N/A,FALSE,"Plan1";#N/A,#N/A,FALSE,"Plan2"}</definedName>
    <definedName name="hgkjhdfhtrdyt" localSheetId="17" hidden="1">{#N/A,#N/A,FALSE,"Plan1";#N/A,#N/A,FALSE,"Plan2"}</definedName>
    <definedName name="hgkjhdfhtrdyt" localSheetId="3">{#N/A,#N/A,FALSE,"Plan1";#N/A,#N/A,FALSE,"Plan2"}</definedName>
    <definedName name="hgkjhdfhtrdyt" localSheetId="11">{#N/A,#N/A,FALSE,"Plan1";#N/A,#N/A,FALSE,"Plan2"}</definedName>
    <definedName name="hgkjhdfhtrdyt" localSheetId="6">{#N/A,#N/A,FALSE,"Plan1";#N/A,#N/A,FALSE,"Plan2"}</definedName>
    <definedName name="hgkjhdfhtrdyt" localSheetId="5">{#N/A,#N/A,FALSE,"Plan1";#N/A,#N/A,FALSE,"Plan2"}</definedName>
    <definedName name="hgkjhdfhtrdyt" localSheetId="16" hidden="1">{#N/A,#N/A,FALSE,"Plan1";#N/A,#N/A,FALSE,"Plan2"}</definedName>
    <definedName name="hgkjhdfhtrdyt" localSheetId="15">{#N/A,#N/A,FALSE,"Plan1";#N/A,#N/A,FALSE,"Plan2"}</definedName>
    <definedName name="hgkjhdfhtrdyt" localSheetId="7">{#N/A,#N/A,FALSE,"Plan1";#N/A,#N/A,FALSE,"Plan2"}</definedName>
    <definedName name="hgkjhdfhtrdyt" localSheetId="24">{#N/A,#N/A,FALSE,"Plan1";#N/A,#N/A,FALSE,"Plan2"}</definedName>
    <definedName name="hgkjhdfhtrdyt" localSheetId="25">{#N/A,#N/A,FALSE,"Plan1";#N/A,#N/A,FALSE,"Plan2"}</definedName>
    <definedName name="hgkjhdfhtrdyt" localSheetId="0">{#N/A,#N/A,FALSE,"Plan1";#N/A,#N/A,FALSE,"Plan2"}</definedName>
    <definedName name="hgkjhdfhtrdyt" localSheetId="23">{#N/A,#N/A,FALSE,"Plan1";#N/A,#N/A,FALSE,"Plan2"}</definedName>
    <definedName name="hgkjhdfhtrdyt" localSheetId="22" hidden="1">{#N/A,#N/A,FALSE,"Plan1";#N/A,#N/A,FALSE,"Plan2"}</definedName>
    <definedName name="hgkjhdfhtrdyt" localSheetId="19">{#N/A,#N/A,FALSE,"Plan1";#N/A,#N/A,FALSE,"Plan2"}</definedName>
    <definedName name="hgkjhdfhtrdyt" localSheetId="18" hidden="1">{#N/A,#N/A,FALSE,"Plan1";#N/A,#N/A,FALSE,"Plan2"}</definedName>
    <definedName name="hgkjhdfhtrdyt">{#N/A,#N/A,FALSE,"Plan1";#N/A,#N/A,FALSE,"Plan2"}</definedName>
    <definedName name="hgkjhdfkhgtfhg" localSheetId="20">{#N/A,#N/A,FALSE,"Plan1";#N/A,#N/A,FALSE,"Plan2"}</definedName>
    <definedName name="hgkjhdfkhgtfhg" localSheetId="8">{#N/A,#N/A,FALSE,"Plan1";#N/A,#N/A,FALSE,"Plan2"}</definedName>
    <definedName name="hgkjhdfkhgtfhg" localSheetId="17" hidden="1">{#N/A,#N/A,FALSE,"Plan1";#N/A,#N/A,FALSE,"Plan2"}</definedName>
    <definedName name="hgkjhdfkhgtfhg" localSheetId="3">{#N/A,#N/A,FALSE,"Plan1";#N/A,#N/A,FALSE,"Plan2"}</definedName>
    <definedName name="hgkjhdfkhgtfhg" localSheetId="11">{#N/A,#N/A,FALSE,"Plan1";#N/A,#N/A,FALSE,"Plan2"}</definedName>
    <definedName name="hgkjhdfkhgtfhg" localSheetId="6">{#N/A,#N/A,FALSE,"Plan1";#N/A,#N/A,FALSE,"Plan2"}</definedName>
    <definedName name="hgkjhdfkhgtfhg" localSheetId="5">{#N/A,#N/A,FALSE,"Plan1";#N/A,#N/A,FALSE,"Plan2"}</definedName>
    <definedName name="hgkjhdfkhgtfhg" localSheetId="16" hidden="1">{#N/A,#N/A,FALSE,"Plan1";#N/A,#N/A,FALSE,"Plan2"}</definedName>
    <definedName name="hgkjhdfkhgtfhg" localSheetId="15">{#N/A,#N/A,FALSE,"Plan1";#N/A,#N/A,FALSE,"Plan2"}</definedName>
    <definedName name="hgkjhdfkhgtfhg" localSheetId="7">{#N/A,#N/A,FALSE,"Plan1";#N/A,#N/A,FALSE,"Plan2"}</definedName>
    <definedName name="hgkjhdfkhgtfhg" localSheetId="24">{#N/A,#N/A,FALSE,"Plan1";#N/A,#N/A,FALSE,"Plan2"}</definedName>
    <definedName name="hgkjhdfkhgtfhg" localSheetId="25">{#N/A,#N/A,FALSE,"Plan1";#N/A,#N/A,FALSE,"Plan2"}</definedName>
    <definedName name="hgkjhdfkhgtfhg" localSheetId="0">{#N/A,#N/A,FALSE,"Plan1";#N/A,#N/A,FALSE,"Plan2"}</definedName>
    <definedName name="hgkjhdfkhgtfhg" localSheetId="23">{#N/A,#N/A,FALSE,"Plan1";#N/A,#N/A,FALSE,"Plan2"}</definedName>
    <definedName name="hgkjhdfkhgtfhg" localSheetId="22" hidden="1">{#N/A,#N/A,FALSE,"Plan1";#N/A,#N/A,FALSE,"Plan2"}</definedName>
    <definedName name="hgkjhdfkhgtfhg" localSheetId="19">{#N/A,#N/A,FALSE,"Plan1";#N/A,#N/A,FALSE,"Plan2"}</definedName>
    <definedName name="hgkjhdfkhgtfhg" localSheetId="18" hidden="1">{#N/A,#N/A,FALSE,"Plan1";#N/A,#N/A,FALSE,"Plan2"}</definedName>
    <definedName name="hgkjhdfkhgtfhg">{#N/A,#N/A,FALSE,"Plan1";#N/A,#N/A,FALSE,"Plan2"}</definedName>
    <definedName name="hgkjhkfhsdkdhgk" localSheetId="20">{#N/A,#N/A,FALSE,"Plan1";#N/A,#N/A,FALSE,"Plan2"}</definedName>
    <definedName name="hgkjhkfhsdkdhgk" localSheetId="8">{#N/A,#N/A,FALSE,"Plan1";#N/A,#N/A,FALSE,"Plan2"}</definedName>
    <definedName name="hgkjhkfhsdkdhgk" localSheetId="17" hidden="1">{#N/A,#N/A,FALSE,"Plan1";#N/A,#N/A,FALSE,"Plan2"}</definedName>
    <definedName name="hgkjhkfhsdkdhgk" localSheetId="3">{#N/A,#N/A,FALSE,"Plan1";#N/A,#N/A,FALSE,"Plan2"}</definedName>
    <definedName name="hgkjhkfhsdkdhgk" localSheetId="11">{#N/A,#N/A,FALSE,"Plan1";#N/A,#N/A,FALSE,"Plan2"}</definedName>
    <definedName name="hgkjhkfhsdkdhgk" localSheetId="6">{#N/A,#N/A,FALSE,"Plan1";#N/A,#N/A,FALSE,"Plan2"}</definedName>
    <definedName name="hgkjhkfhsdkdhgk" localSheetId="5">{#N/A,#N/A,FALSE,"Plan1";#N/A,#N/A,FALSE,"Plan2"}</definedName>
    <definedName name="hgkjhkfhsdkdhgk" localSheetId="16" hidden="1">{#N/A,#N/A,FALSE,"Plan1";#N/A,#N/A,FALSE,"Plan2"}</definedName>
    <definedName name="hgkjhkfhsdkdhgk" localSheetId="15">{#N/A,#N/A,FALSE,"Plan1";#N/A,#N/A,FALSE,"Plan2"}</definedName>
    <definedName name="hgkjhkfhsdkdhgk" localSheetId="7">{#N/A,#N/A,FALSE,"Plan1";#N/A,#N/A,FALSE,"Plan2"}</definedName>
    <definedName name="hgkjhkfhsdkdhgk" localSheetId="24">{#N/A,#N/A,FALSE,"Plan1";#N/A,#N/A,FALSE,"Plan2"}</definedName>
    <definedName name="hgkjhkfhsdkdhgk" localSheetId="25">{#N/A,#N/A,FALSE,"Plan1";#N/A,#N/A,FALSE,"Plan2"}</definedName>
    <definedName name="hgkjhkfhsdkdhgk" localSheetId="0">{#N/A,#N/A,FALSE,"Plan1";#N/A,#N/A,FALSE,"Plan2"}</definedName>
    <definedName name="hgkjhkfhsdkdhgk" localSheetId="23">{#N/A,#N/A,FALSE,"Plan1";#N/A,#N/A,FALSE,"Plan2"}</definedName>
    <definedName name="hgkjhkfhsdkdhgk" localSheetId="22" hidden="1">{#N/A,#N/A,FALSE,"Plan1";#N/A,#N/A,FALSE,"Plan2"}</definedName>
    <definedName name="hgkjhkfhsdkdhgk" localSheetId="19">{#N/A,#N/A,FALSE,"Plan1";#N/A,#N/A,FALSE,"Plan2"}</definedName>
    <definedName name="hgkjhkfhsdkdhgk" localSheetId="18" hidden="1">{#N/A,#N/A,FALSE,"Plan1";#N/A,#N/A,FALSE,"Plan2"}</definedName>
    <definedName name="hgkjhkfhsdkdhgk">{#N/A,#N/A,FALSE,"Plan1";#N/A,#N/A,FALSE,"Plan2"}</definedName>
    <definedName name="hgsufgdhghd" localSheetId="20">{#N/A,#N/A,FALSE,"Plan1";#N/A,#N/A,FALSE,"Plan2"}</definedName>
    <definedName name="hgsufgdhghd" localSheetId="8">{#N/A,#N/A,FALSE,"Plan1";#N/A,#N/A,FALSE,"Plan2"}</definedName>
    <definedName name="hgsufgdhghd" localSheetId="17" hidden="1">{#N/A,#N/A,FALSE,"Plan1";#N/A,#N/A,FALSE,"Plan2"}</definedName>
    <definedName name="hgsufgdhghd" localSheetId="3">{#N/A,#N/A,FALSE,"Plan1";#N/A,#N/A,FALSE,"Plan2"}</definedName>
    <definedName name="hgsufgdhghd" localSheetId="11">{#N/A,#N/A,FALSE,"Plan1";#N/A,#N/A,FALSE,"Plan2"}</definedName>
    <definedName name="hgsufgdhghd" localSheetId="6">{#N/A,#N/A,FALSE,"Plan1";#N/A,#N/A,FALSE,"Plan2"}</definedName>
    <definedName name="hgsufgdhghd" localSheetId="5">{#N/A,#N/A,FALSE,"Plan1";#N/A,#N/A,FALSE,"Plan2"}</definedName>
    <definedName name="hgsufgdhghd" localSheetId="16" hidden="1">{#N/A,#N/A,FALSE,"Plan1";#N/A,#N/A,FALSE,"Plan2"}</definedName>
    <definedName name="hgsufgdhghd" localSheetId="15">{#N/A,#N/A,FALSE,"Plan1";#N/A,#N/A,FALSE,"Plan2"}</definedName>
    <definedName name="hgsufgdhghd" localSheetId="7">{#N/A,#N/A,FALSE,"Plan1";#N/A,#N/A,FALSE,"Plan2"}</definedName>
    <definedName name="hgsufgdhghd" localSheetId="24">{#N/A,#N/A,FALSE,"Plan1";#N/A,#N/A,FALSE,"Plan2"}</definedName>
    <definedName name="hgsufgdhghd" localSheetId="25">{#N/A,#N/A,FALSE,"Plan1";#N/A,#N/A,FALSE,"Plan2"}</definedName>
    <definedName name="hgsufgdhghd" localSheetId="0">{#N/A,#N/A,FALSE,"Plan1";#N/A,#N/A,FALSE,"Plan2"}</definedName>
    <definedName name="hgsufgdhghd" localSheetId="23">{#N/A,#N/A,FALSE,"Plan1";#N/A,#N/A,FALSE,"Plan2"}</definedName>
    <definedName name="hgsufgdhghd" localSheetId="22" hidden="1">{#N/A,#N/A,FALSE,"Plan1";#N/A,#N/A,FALSE,"Plan2"}</definedName>
    <definedName name="hgsufgdhghd" localSheetId="19">{#N/A,#N/A,FALSE,"Plan1";#N/A,#N/A,FALSE,"Plan2"}</definedName>
    <definedName name="hgsufgdhghd" localSheetId="18" hidden="1">{#N/A,#N/A,FALSE,"Plan1";#N/A,#N/A,FALSE,"Plan2"}</definedName>
    <definedName name="hgsufgdhghd">{#N/A,#N/A,FALSE,"Plan1";#N/A,#N/A,FALSE,"Plan2"}</definedName>
    <definedName name="HHGFHTYUT" localSheetId="20">{#N/A,#N/A,FALSE,"Plan1";#N/A,#N/A,FALSE,"Plan2"}</definedName>
    <definedName name="HHGFHTYUT" localSheetId="8">{#N/A,#N/A,FALSE,"Plan1";#N/A,#N/A,FALSE,"Plan2"}</definedName>
    <definedName name="HHGFHTYUT" localSheetId="17" hidden="1">{#N/A,#N/A,FALSE,"Plan1";#N/A,#N/A,FALSE,"Plan2"}</definedName>
    <definedName name="HHGFHTYUT" localSheetId="3">{#N/A,#N/A,FALSE,"Plan1";#N/A,#N/A,FALSE,"Plan2"}</definedName>
    <definedName name="HHGFHTYUT" localSheetId="11">{#N/A,#N/A,FALSE,"Plan1";#N/A,#N/A,FALSE,"Plan2"}</definedName>
    <definedName name="HHGFHTYUT" localSheetId="6">{#N/A,#N/A,FALSE,"Plan1";#N/A,#N/A,FALSE,"Plan2"}</definedName>
    <definedName name="HHGFHTYUT" localSheetId="5">{#N/A,#N/A,FALSE,"Plan1";#N/A,#N/A,FALSE,"Plan2"}</definedName>
    <definedName name="HHGFHTYUT" localSheetId="16" hidden="1">{#N/A,#N/A,FALSE,"Plan1";#N/A,#N/A,FALSE,"Plan2"}</definedName>
    <definedName name="HHGFHTYUT" localSheetId="15">{#N/A,#N/A,FALSE,"Plan1";#N/A,#N/A,FALSE,"Plan2"}</definedName>
    <definedName name="HHGFHTYUT" localSheetId="7">{#N/A,#N/A,FALSE,"Plan1";#N/A,#N/A,FALSE,"Plan2"}</definedName>
    <definedName name="HHGFHTYUT" localSheetId="24">{#N/A,#N/A,FALSE,"Plan1";#N/A,#N/A,FALSE,"Plan2"}</definedName>
    <definedName name="HHGFHTYUT" localSheetId="25">{#N/A,#N/A,FALSE,"Plan1";#N/A,#N/A,FALSE,"Plan2"}</definedName>
    <definedName name="HHGFHTYUT" localSheetId="0">{#N/A,#N/A,FALSE,"Plan1";#N/A,#N/A,FALSE,"Plan2"}</definedName>
    <definedName name="HHGFHTYUT" localSheetId="23">{#N/A,#N/A,FALSE,"Plan1";#N/A,#N/A,FALSE,"Plan2"}</definedName>
    <definedName name="HHGFHTYUT" localSheetId="22" hidden="1">{#N/A,#N/A,FALSE,"Plan1";#N/A,#N/A,FALSE,"Plan2"}</definedName>
    <definedName name="HHGFHTYUT" localSheetId="19">{#N/A,#N/A,FALSE,"Plan1";#N/A,#N/A,FALSE,"Plan2"}</definedName>
    <definedName name="HHGFHTYUT" localSheetId="18" hidden="1">{#N/A,#N/A,FALSE,"Plan1";#N/A,#N/A,FALSE,"Plan2"}</definedName>
    <definedName name="HHGFHTYUT">{#N/A,#N/A,FALSE,"Plan1";#N/A,#N/A,FALSE,"Plan2"}</definedName>
    <definedName name="hhh" localSheetId="20">{"'Total'!$A$1","'Total'!$A$3"}</definedName>
    <definedName name="hhh" localSheetId="8">{"'Total'!$A$1","'Total'!$A$3"}</definedName>
    <definedName name="hhh" localSheetId="17" hidden="1">{"'Total'!$A$1","'Total'!$A$3"}</definedName>
    <definedName name="hhh" localSheetId="3">{"'Total'!$A$1","'Total'!$A$3"}</definedName>
    <definedName name="hhh" localSheetId="11">{"'Total'!$A$1","'Total'!$A$3"}</definedName>
    <definedName name="hhh" localSheetId="6">{"'Total'!$A$1","'Total'!$A$3"}</definedName>
    <definedName name="hhh" localSheetId="5">{"'Total'!$A$1","'Total'!$A$3"}</definedName>
    <definedName name="hhh" localSheetId="16" hidden="1">{"'Total'!$A$1","'Total'!$A$3"}</definedName>
    <definedName name="hhh" localSheetId="15">{"'Total'!$A$1","'Total'!$A$3"}</definedName>
    <definedName name="hhh" localSheetId="7">{"'Total'!$A$1","'Total'!$A$3"}</definedName>
    <definedName name="hhh" localSheetId="24">{"'Total'!$A$1","'Total'!$A$3"}</definedName>
    <definedName name="hhh" localSheetId="25">{"'Total'!$A$1","'Total'!$A$3"}</definedName>
    <definedName name="hhh" localSheetId="0">{"'Total'!$A$1","'Total'!$A$3"}</definedName>
    <definedName name="hhh" localSheetId="23">{"'Total'!$A$1","'Total'!$A$3"}</definedName>
    <definedName name="hhh" localSheetId="22" hidden="1">{"'Total'!$A$1","'Total'!$A$3"}</definedName>
    <definedName name="hhh" localSheetId="19">{"'Total'!$A$1","'Total'!$A$3"}</definedName>
    <definedName name="hhh" localSheetId="18" hidden="1">{"'Total'!$A$1","'Total'!$A$3"}</definedName>
    <definedName name="hhh">{"'Total'!$A$1","'Total'!$A$3"}</definedName>
    <definedName name="HHIHLK" localSheetId="17" hidden="1">#REF!</definedName>
    <definedName name="HHIHLK" localSheetId="3">#REF!</definedName>
    <definedName name="HHIHLK" localSheetId="6">#REF!</definedName>
    <definedName name="HHIHLK" localSheetId="16" hidden="1">#REF!</definedName>
    <definedName name="HHIHLK" localSheetId="15">#REF!</definedName>
    <definedName name="HHIHLK" localSheetId="25">#REF!</definedName>
    <definedName name="HHIHLK" localSheetId="0">#REF!</definedName>
    <definedName name="HHIHLK" localSheetId="22" hidden="1">#REF!</definedName>
    <definedName name="HHIHLK" localSheetId="19">#REF!</definedName>
    <definedName name="HHIHLK" localSheetId="18" hidden="1">#REF!</definedName>
    <definedName name="HHIHLK">#REF!</definedName>
    <definedName name="hik" localSheetId="20">{#N/A,#N/A,FALSE,"TABLE"}</definedName>
    <definedName name="hik" localSheetId="8">{#N/A,#N/A,FALSE,"TABLE"}</definedName>
    <definedName name="hik" localSheetId="17" hidden="1">{#N/A,#N/A,FALSE,"TABLE"}</definedName>
    <definedName name="hik" localSheetId="3">{#N/A,#N/A,FALSE,"TABLE"}</definedName>
    <definedName name="hik" localSheetId="11">{#N/A,#N/A,FALSE,"TABLE"}</definedName>
    <definedName name="hik" localSheetId="6">{#N/A,#N/A,FALSE,"TABLE"}</definedName>
    <definedName name="hik" localSheetId="5">{#N/A,#N/A,FALSE,"TABLE"}</definedName>
    <definedName name="hik" localSheetId="16" hidden="1">{#N/A,#N/A,FALSE,"TABLE"}</definedName>
    <definedName name="hik" localSheetId="15">{#N/A,#N/A,FALSE,"TABLE"}</definedName>
    <definedName name="hik" localSheetId="7">{#N/A,#N/A,FALSE,"TABLE"}</definedName>
    <definedName name="hik" localSheetId="24">{#N/A,#N/A,FALSE,"TABLE"}</definedName>
    <definedName name="hik" localSheetId="25">{#N/A,#N/A,FALSE,"TABLE"}</definedName>
    <definedName name="hik" localSheetId="0">{#N/A,#N/A,FALSE,"TABLE"}</definedName>
    <definedName name="hik" localSheetId="23">{#N/A,#N/A,FALSE,"TABLE"}</definedName>
    <definedName name="hik" localSheetId="22" hidden="1">{#N/A,#N/A,FALSE,"TABLE"}</definedName>
    <definedName name="hik" localSheetId="19">{#N/A,#N/A,FALSE,"TABLE"}</definedName>
    <definedName name="hik" localSheetId="18" hidden="1">{#N/A,#N/A,FALSE,"TABLE"}</definedName>
    <definedName name="hik">{#N/A,#N/A,FALSE,"TABLE"}</definedName>
    <definedName name="hist" localSheetId="17">#REF!</definedName>
    <definedName name="hist" localSheetId="3">#REF!</definedName>
    <definedName name="hist" localSheetId="6">#REF!</definedName>
    <definedName name="hist" localSheetId="16">#REF!</definedName>
    <definedName name="hist" localSheetId="15">#REF!</definedName>
    <definedName name="hist" localSheetId="25">#REF!</definedName>
    <definedName name="hist" localSheetId="22">#REF!</definedName>
    <definedName name="hist" localSheetId="19">#REF!</definedName>
    <definedName name="hist" localSheetId="18">#REF!</definedName>
    <definedName name="hist">#REF!</definedName>
    <definedName name="HIST1" localSheetId="17">#REF!</definedName>
    <definedName name="HIST1" localSheetId="3">#REF!</definedName>
    <definedName name="HIST1" localSheetId="6">#REF!</definedName>
    <definedName name="HIST1" localSheetId="16">#REF!</definedName>
    <definedName name="HIST1" localSheetId="15">#REF!</definedName>
    <definedName name="HIST1" localSheetId="25">#REF!</definedName>
    <definedName name="HIST1" localSheetId="22">#REF!</definedName>
    <definedName name="HIST1" localSheetId="19">#REF!</definedName>
    <definedName name="HIST1" localSheetId="18">#REF!</definedName>
    <definedName name="HIST1">#REF!</definedName>
    <definedName name="HISTEQ" localSheetId="17">#REF!</definedName>
    <definedName name="HISTEQ" localSheetId="3">#REF!</definedName>
    <definedName name="HISTEQ" localSheetId="6">#REF!</definedName>
    <definedName name="HISTEQ" localSheetId="16">#REF!</definedName>
    <definedName name="HISTEQ" localSheetId="15">#REF!</definedName>
    <definedName name="HISTEQ" localSheetId="25">#REF!</definedName>
    <definedName name="HISTEQ" localSheetId="22">#REF!</definedName>
    <definedName name="HISTEQ" localSheetId="19">#REF!</definedName>
    <definedName name="HISTEQ" localSheetId="18">#REF!</definedName>
    <definedName name="HISTEQ">#REF!</definedName>
    <definedName name="HISTOGRAMA" localSheetId="3">#REF!</definedName>
    <definedName name="HISTOGRAMA" localSheetId="6">#REF!</definedName>
    <definedName name="HISTOGRAMA" localSheetId="15">#REF!</definedName>
    <definedName name="HISTOGRAMA" localSheetId="25">#REF!</definedName>
    <definedName name="HISTOGRAMA">#REF!</definedName>
    <definedName name="hjdgtjdjxrfg" localSheetId="20">{#N/A,#N/A,FALSE,"Plan1";#N/A,#N/A,FALSE,"Plan2"}</definedName>
    <definedName name="hjdgtjdjxrfg" localSheetId="8">{#N/A,#N/A,FALSE,"Plan1";#N/A,#N/A,FALSE,"Plan2"}</definedName>
    <definedName name="hjdgtjdjxrfg" localSheetId="17" hidden="1">{#N/A,#N/A,FALSE,"Plan1";#N/A,#N/A,FALSE,"Plan2"}</definedName>
    <definedName name="hjdgtjdjxrfg" localSheetId="3">{#N/A,#N/A,FALSE,"Plan1";#N/A,#N/A,FALSE,"Plan2"}</definedName>
    <definedName name="hjdgtjdjxrfg" localSheetId="11">{#N/A,#N/A,FALSE,"Plan1";#N/A,#N/A,FALSE,"Plan2"}</definedName>
    <definedName name="hjdgtjdjxrfg" localSheetId="6">{#N/A,#N/A,FALSE,"Plan1";#N/A,#N/A,FALSE,"Plan2"}</definedName>
    <definedName name="hjdgtjdjxrfg" localSheetId="5">{#N/A,#N/A,FALSE,"Plan1";#N/A,#N/A,FALSE,"Plan2"}</definedName>
    <definedName name="hjdgtjdjxrfg" localSheetId="16" hidden="1">{#N/A,#N/A,FALSE,"Plan1";#N/A,#N/A,FALSE,"Plan2"}</definedName>
    <definedName name="hjdgtjdjxrfg" localSheetId="15">{#N/A,#N/A,FALSE,"Plan1";#N/A,#N/A,FALSE,"Plan2"}</definedName>
    <definedName name="hjdgtjdjxrfg" localSheetId="7">{#N/A,#N/A,FALSE,"Plan1";#N/A,#N/A,FALSE,"Plan2"}</definedName>
    <definedName name="hjdgtjdjxrfg" localSheetId="24">{#N/A,#N/A,FALSE,"Plan1";#N/A,#N/A,FALSE,"Plan2"}</definedName>
    <definedName name="hjdgtjdjxrfg" localSheetId="25">{#N/A,#N/A,FALSE,"Plan1";#N/A,#N/A,FALSE,"Plan2"}</definedName>
    <definedName name="hjdgtjdjxrfg" localSheetId="0">{#N/A,#N/A,FALSE,"Plan1";#N/A,#N/A,FALSE,"Plan2"}</definedName>
    <definedName name="hjdgtjdjxrfg" localSheetId="23">{#N/A,#N/A,FALSE,"Plan1";#N/A,#N/A,FALSE,"Plan2"}</definedName>
    <definedName name="hjdgtjdjxrfg" localSheetId="22" hidden="1">{#N/A,#N/A,FALSE,"Plan1";#N/A,#N/A,FALSE,"Plan2"}</definedName>
    <definedName name="hjdgtjdjxrfg" localSheetId="19">{#N/A,#N/A,FALSE,"Plan1";#N/A,#N/A,FALSE,"Plan2"}</definedName>
    <definedName name="hjdgtjdjxrfg" localSheetId="18" hidden="1">{#N/A,#N/A,FALSE,"Plan1";#N/A,#N/A,FALSE,"Plan2"}</definedName>
    <definedName name="hjdgtjdjxrfg">{#N/A,#N/A,FALSE,"Plan1";#N/A,#N/A,FALSE,"Plan2"}</definedName>
    <definedName name="HJFDGD" localSheetId="20">{#N/A,#N/A,FALSE,"Plan1";#N/A,#N/A,FALSE,"Plan2"}</definedName>
    <definedName name="HJFDGD" localSheetId="8">{#N/A,#N/A,FALSE,"Plan1";#N/A,#N/A,FALSE,"Plan2"}</definedName>
    <definedName name="HJFDGD" localSheetId="17" hidden="1">{#N/A,#N/A,FALSE,"Plan1";#N/A,#N/A,FALSE,"Plan2"}</definedName>
    <definedName name="HJFDGD" localSheetId="3">{#N/A,#N/A,FALSE,"Plan1";#N/A,#N/A,FALSE,"Plan2"}</definedName>
    <definedName name="HJFDGD" localSheetId="11">{#N/A,#N/A,FALSE,"Plan1";#N/A,#N/A,FALSE,"Plan2"}</definedName>
    <definedName name="HJFDGD" localSheetId="6">{#N/A,#N/A,FALSE,"Plan1";#N/A,#N/A,FALSE,"Plan2"}</definedName>
    <definedName name="HJFDGD" localSheetId="5">{#N/A,#N/A,FALSE,"Plan1";#N/A,#N/A,FALSE,"Plan2"}</definedName>
    <definedName name="HJFDGD" localSheetId="16" hidden="1">{#N/A,#N/A,FALSE,"Plan1";#N/A,#N/A,FALSE,"Plan2"}</definedName>
    <definedName name="HJFDGD" localSheetId="15">{#N/A,#N/A,FALSE,"Plan1";#N/A,#N/A,FALSE,"Plan2"}</definedName>
    <definedName name="HJFDGD" localSheetId="7">{#N/A,#N/A,FALSE,"Plan1";#N/A,#N/A,FALSE,"Plan2"}</definedName>
    <definedName name="HJFDGD" localSheetId="24">{#N/A,#N/A,FALSE,"Plan1";#N/A,#N/A,FALSE,"Plan2"}</definedName>
    <definedName name="HJFDGD" localSheetId="25">{#N/A,#N/A,FALSE,"Plan1";#N/A,#N/A,FALSE,"Plan2"}</definedName>
    <definedName name="HJFDGD" localSheetId="0">{#N/A,#N/A,FALSE,"Plan1";#N/A,#N/A,FALSE,"Plan2"}</definedName>
    <definedName name="HJFDGD" localSheetId="23">{#N/A,#N/A,FALSE,"Plan1";#N/A,#N/A,FALSE,"Plan2"}</definedName>
    <definedName name="HJFDGD" localSheetId="22" hidden="1">{#N/A,#N/A,FALSE,"Plan1";#N/A,#N/A,FALSE,"Plan2"}</definedName>
    <definedName name="HJFDGD" localSheetId="19">{#N/A,#N/A,FALSE,"Plan1";#N/A,#N/A,FALSE,"Plan2"}</definedName>
    <definedName name="HJFDGD" localSheetId="18" hidden="1">{#N/A,#N/A,FALSE,"Plan1";#N/A,#N/A,FALSE,"Plan2"}</definedName>
    <definedName name="HJFDGD">{#N/A,#N/A,FALSE,"Plan1";#N/A,#N/A,FALSE,"Plan2"}</definedName>
    <definedName name="HJGASD" localSheetId="20">{#N/A,#N/A,FALSE,"Plan1";#N/A,#N/A,FALSE,"Plan2"}</definedName>
    <definedName name="HJGASD" localSheetId="8">{#N/A,#N/A,FALSE,"Plan1";#N/A,#N/A,FALSE,"Plan2"}</definedName>
    <definedName name="HJGASD" localSheetId="17" hidden="1">{#N/A,#N/A,FALSE,"Plan1";#N/A,#N/A,FALSE,"Plan2"}</definedName>
    <definedName name="HJGASD" localSheetId="3">{#N/A,#N/A,FALSE,"Plan1";#N/A,#N/A,FALSE,"Plan2"}</definedName>
    <definedName name="HJGASD" localSheetId="11">{#N/A,#N/A,FALSE,"Plan1";#N/A,#N/A,FALSE,"Plan2"}</definedName>
    <definedName name="HJGASD" localSheetId="6">{#N/A,#N/A,FALSE,"Plan1";#N/A,#N/A,FALSE,"Plan2"}</definedName>
    <definedName name="HJGASD" localSheetId="5">{#N/A,#N/A,FALSE,"Plan1";#N/A,#N/A,FALSE,"Plan2"}</definedName>
    <definedName name="HJGASD" localSheetId="16" hidden="1">{#N/A,#N/A,FALSE,"Plan1";#N/A,#N/A,FALSE,"Plan2"}</definedName>
    <definedName name="HJGASD" localSheetId="15">{#N/A,#N/A,FALSE,"Plan1";#N/A,#N/A,FALSE,"Plan2"}</definedName>
    <definedName name="HJGASD" localSheetId="7">{#N/A,#N/A,FALSE,"Plan1";#N/A,#N/A,FALSE,"Plan2"}</definedName>
    <definedName name="HJGASD" localSheetId="24">{#N/A,#N/A,FALSE,"Plan1";#N/A,#N/A,FALSE,"Plan2"}</definedName>
    <definedName name="HJGASD" localSheetId="25">{#N/A,#N/A,FALSE,"Plan1";#N/A,#N/A,FALSE,"Plan2"}</definedName>
    <definedName name="HJGASD" localSheetId="0">{#N/A,#N/A,FALSE,"Plan1";#N/A,#N/A,FALSE,"Plan2"}</definedName>
    <definedName name="HJGASD" localSheetId="23">{#N/A,#N/A,FALSE,"Plan1";#N/A,#N/A,FALSE,"Plan2"}</definedName>
    <definedName name="HJGASD" localSheetId="22" hidden="1">{#N/A,#N/A,FALSE,"Plan1";#N/A,#N/A,FALSE,"Plan2"}</definedName>
    <definedName name="HJGASD" localSheetId="19">{#N/A,#N/A,FALSE,"Plan1";#N/A,#N/A,FALSE,"Plan2"}</definedName>
    <definedName name="HJGASD" localSheetId="18" hidden="1">{#N/A,#N/A,FALSE,"Plan1";#N/A,#N/A,FALSE,"Plan2"}</definedName>
    <definedName name="HJGASD">{#N/A,#N/A,FALSE,"Plan1";#N/A,#N/A,FALSE,"Plan2"}</definedName>
    <definedName name="HJGFGTFDG" localSheetId="20">{#N/A,#N/A,FALSE,"Plan1";#N/A,#N/A,FALSE,"Plan2"}</definedName>
    <definedName name="HJGFGTFDG" localSheetId="8">{#N/A,#N/A,FALSE,"Plan1";#N/A,#N/A,FALSE,"Plan2"}</definedName>
    <definedName name="HJGFGTFDG" localSheetId="17" hidden="1">{#N/A,#N/A,FALSE,"Plan1";#N/A,#N/A,FALSE,"Plan2"}</definedName>
    <definedName name="HJGFGTFDG" localSheetId="3">{#N/A,#N/A,FALSE,"Plan1";#N/A,#N/A,FALSE,"Plan2"}</definedName>
    <definedName name="HJGFGTFDG" localSheetId="11">{#N/A,#N/A,FALSE,"Plan1";#N/A,#N/A,FALSE,"Plan2"}</definedName>
    <definedName name="HJGFGTFDG" localSheetId="6">{#N/A,#N/A,FALSE,"Plan1";#N/A,#N/A,FALSE,"Plan2"}</definedName>
    <definedName name="HJGFGTFDG" localSheetId="5">{#N/A,#N/A,FALSE,"Plan1";#N/A,#N/A,FALSE,"Plan2"}</definedName>
    <definedName name="HJGFGTFDG" localSheetId="16" hidden="1">{#N/A,#N/A,FALSE,"Plan1";#N/A,#N/A,FALSE,"Plan2"}</definedName>
    <definedName name="HJGFGTFDG" localSheetId="15">{#N/A,#N/A,FALSE,"Plan1";#N/A,#N/A,FALSE,"Plan2"}</definedName>
    <definedName name="HJGFGTFDG" localSheetId="7">{#N/A,#N/A,FALSE,"Plan1";#N/A,#N/A,FALSE,"Plan2"}</definedName>
    <definedName name="HJGFGTFDG" localSheetId="24">{#N/A,#N/A,FALSE,"Plan1";#N/A,#N/A,FALSE,"Plan2"}</definedName>
    <definedName name="HJGFGTFDG" localSheetId="25">{#N/A,#N/A,FALSE,"Plan1";#N/A,#N/A,FALSE,"Plan2"}</definedName>
    <definedName name="HJGFGTFDG" localSheetId="0">{#N/A,#N/A,FALSE,"Plan1";#N/A,#N/A,FALSE,"Plan2"}</definedName>
    <definedName name="HJGFGTFDG" localSheetId="23">{#N/A,#N/A,FALSE,"Plan1";#N/A,#N/A,FALSE,"Plan2"}</definedName>
    <definedName name="HJGFGTFDG" localSheetId="22" hidden="1">{#N/A,#N/A,FALSE,"Plan1";#N/A,#N/A,FALSE,"Plan2"}</definedName>
    <definedName name="HJGFGTFDG" localSheetId="19">{#N/A,#N/A,FALSE,"Plan1";#N/A,#N/A,FALSE,"Plan2"}</definedName>
    <definedName name="HJGFGTFDG" localSheetId="18" hidden="1">{#N/A,#N/A,FALSE,"Plan1";#N/A,#N/A,FALSE,"Plan2"}</definedName>
    <definedName name="HJGFGTFDG">{#N/A,#N/A,FALSE,"Plan1";#N/A,#N/A,FALSE,"Plan2"}</definedName>
    <definedName name="hjgfhdsgfhsd" localSheetId="20">{#N/A,#N/A,FALSE,"Plan1";#N/A,#N/A,FALSE,"Plan2"}</definedName>
    <definedName name="hjgfhdsgfhsd" localSheetId="8">{#N/A,#N/A,FALSE,"Plan1";#N/A,#N/A,FALSE,"Plan2"}</definedName>
    <definedName name="hjgfhdsgfhsd" localSheetId="17" hidden="1">{#N/A,#N/A,FALSE,"Plan1";#N/A,#N/A,FALSE,"Plan2"}</definedName>
    <definedName name="hjgfhdsgfhsd" localSheetId="3">{#N/A,#N/A,FALSE,"Plan1";#N/A,#N/A,FALSE,"Plan2"}</definedName>
    <definedName name="hjgfhdsgfhsd" localSheetId="11">{#N/A,#N/A,FALSE,"Plan1";#N/A,#N/A,FALSE,"Plan2"}</definedName>
    <definedName name="hjgfhdsgfhsd" localSheetId="6">{#N/A,#N/A,FALSE,"Plan1";#N/A,#N/A,FALSE,"Plan2"}</definedName>
    <definedName name="hjgfhdsgfhsd" localSheetId="5">{#N/A,#N/A,FALSE,"Plan1";#N/A,#N/A,FALSE,"Plan2"}</definedName>
    <definedName name="hjgfhdsgfhsd" localSheetId="16" hidden="1">{#N/A,#N/A,FALSE,"Plan1";#N/A,#N/A,FALSE,"Plan2"}</definedName>
    <definedName name="hjgfhdsgfhsd" localSheetId="15">{#N/A,#N/A,FALSE,"Plan1";#N/A,#N/A,FALSE,"Plan2"}</definedName>
    <definedName name="hjgfhdsgfhsd" localSheetId="7">{#N/A,#N/A,FALSE,"Plan1";#N/A,#N/A,FALSE,"Plan2"}</definedName>
    <definedName name="hjgfhdsgfhsd" localSheetId="24">{#N/A,#N/A,FALSE,"Plan1";#N/A,#N/A,FALSE,"Plan2"}</definedName>
    <definedName name="hjgfhdsgfhsd" localSheetId="25">{#N/A,#N/A,FALSE,"Plan1";#N/A,#N/A,FALSE,"Plan2"}</definedName>
    <definedName name="hjgfhdsgfhsd" localSheetId="0">{#N/A,#N/A,FALSE,"Plan1";#N/A,#N/A,FALSE,"Plan2"}</definedName>
    <definedName name="hjgfhdsgfhsd" localSheetId="23">{#N/A,#N/A,FALSE,"Plan1";#N/A,#N/A,FALSE,"Plan2"}</definedName>
    <definedName name="hjgfhdsgfhsd" localSheetId="22" hidden="1">{#N/A,#N/A,FALSE,"Plan1";#N/A,#N/A,FALSE,"Plan2"}</definedName>
    <definedName name="hjgfhdsgfhsd" localSheetId="19">{#N/A,#N/A,FALSE,"Plan1";#N/A,#N/A,FALSE,"Plan2"}</definedName>
    <definedName name="hjgfhdsgfhsd" localSheetId="18" hidden="1">{#N/A,#N/A,FALSE,"Plan1";#N/A,#N/A,FALSE,"Plan2"}</definedName>
    <definedName name="hjgfhdsgfhsd">{#N/A,#N/A,FALSE,"Plan1";#N/A,#N/A,FALSE,"Plan2"}</definedName>
    <definedName name="hjgxfjgdjyftr" localSheetId="20">{#N/A,#N/A,FALSE,"Plan1";#N/A,#N/A,FALSE,"Plan2"}</definedName>
    <definedName name="hjgxfjgdjyftr" localSheetId="8">{#N/A,#N/A,FALSE,"Plan1";#N/A,#N/A,FALSE,"Plan2"}</definedName>
    <definedName name="hjgxfjgdjyftr" localSheetId="17" hidden="1">{#N/A,#N/A,FALSE,"Plan1";#N/A,#N/A,FALSE,"Plan2"}</definedName>
    <definedName name="hjgxfjgdjyftr" localSheetId="3">{#N/A,#N/A,FALSE,"Plan1";#N/A,#N/A,FALSE,"Plan2"}</definedName>
    <definedName name="hjgxfjgdjyftr" localSheetId="11">{#N/A,#N/A,FALSE,"Plan1";#N/A,#N/A,FALSE,"Plan2"}</definedName>
    <definedName name="hjgxfjgdjyftr" localSheetId="6">{#N/A,#N/A,FALSE,"Plan1";#N/A,#N/A,FALSE,"Plan2"}</definedName>
    <definedName name="hjgxfjgdjyftr" localSheetId="5">{#N/A,#N/A,FALSE,"Plan1";#N/A,#N/A,FALSE,"Plan2"}</definedName>
    <definedName name="hjgxfjgdjyftr" localSheetId="16" hidden="1">{#N/A,#N/A,FALSE,"Plan1";#N/A,#N/A,FALSE,"Plan2"}</definedName>
    <definedName name="hjgxfjgdjyftr" localSheetId="15">{#N/A,#N/A,FALSE,"Plan1";#N/A,#N/A,FALSE,"Plan2"}</definedName>
    <definedName name="hjgxfjgdjyftr" localSheetId="7">{#N/A,#N/A,FALSE,"Plan1";#N/A,#N/A,FALSE,"Plan2"}</definedName>
    <definedName name="hjgxfjgdjyftr" localSheetId="24">{#N/A,#N/A,FALSE,"Plan1";#N/A,#N/A,FALSE,"Plan2"}</definedName>
    <definedName name="hjgxfjgdjyftr" localSheetId="25">{#N/A,#N/A,FALSE,"Plan1";#N/A,#N/A,FALSE,"Plan2"}</definedName>
    <definedName name="hjgxfjgdjyftr" localSheetId="0">{#N/A,#N/A,FALSE,"Plan1";#N/A,#N/A,FALSE,"Plan2"}</definedName>
    <definedName name="hjgxfjgdjyftr" localSheetId="23">{#N/A,#N/A,FALSE,"Plan1";#N/A,#N/A,FALSE,"Plan2"}</definedName>
    <definedName name="hjgxfjgdjyftr" localSheetId="22" hidden="1">{#N/A,#N/A,FALSE,"Plan1";#N/A,#N/A,FALSE,"Plan2"}</definedName>
    <definedName name="hjgxfjgdjyftr" localSheetId="19">{#N/A,#N/A,FALSE,"Plan1";#N/A,#N/A,FALSE,"Plan2"}</definedName>
    <definedName name="hjgxfjgdjyftr" localSheetId="18" hidden="1">{#N/A,#N/A,FALSE,"Plan1";#N/A,#N/A,FALSE,"Plan2"}</definedName>
    <definedName name="hjgxfjgdjyftr">{#N/A,#N/A,FALSE,"Plan1";#N/A,#N/A,FALSE,"Plan2"}</definedName>
    <definedName name="hjgyugasd" localSheetId="20">{#N/A,#N/A,FALSE,"Plan1";#N/A,#N/A,FALSE,"Plan2"}</definedName>
    <definedName name="hjgyugasd" localSheetId="8">{#N/A,#N/A,FALSE,"Plan1";#N/A,#N/A,FALSE,"Plan2"}</definedName>
    <definedName name="hjgyugasd" localSheetId="17" hidden="1">{#N/A,#N/A,FALSE,"Plan1";#N/A,#N/A,FALSE,"Plan2"}</definedName>
    <definedName name="hjgyugasd" localSheetId="3">{#N/A,#N/A,FALSE,"Plan1";#N/A,#N/A,FALSE,"Plan2"}</definedName>
    <definedName name="hjgyugasd" localSheetId="11">{#N/A,#N/A,FALSE,"Plan1";#N/A,#N/A,FALSE,"Plan2"}</definedName>
    <definedName name="hjgyugasd" localSheetId="6">{#N/A,#N/A,FALSE,"Plan1";#N/A,#N/A,FALSE,"Plan2"}</definedName>
    <definedName name="hjgyugasd" localSheetId="5">{#N/A,#N/A,FALSE,"Plan1";#N/A,#N/A,FALSE,"Plan2"}</definedName>
    <definedName name="hjgyugasd" localSheetId="16" hidden="1">{#N/A,#N/A,FALSE,"Plan1";#N/A,#N/A,FALSE,"Plan2"}</definedName>
    <definedName name="hjgyugasd" localSheetId="15">{#N/A,#N/A,FALSE,"Plan1";#N/A,#N/A,FALSE,"Plan2"}</definedName>
    <definedName name="hjgyugasd" localSheetId="7">{#N/A,#N/A,FALSE,"Plan1";#N/A,#N/A,FALSE,"Plan2"}</definedName>
    <definedName name="hjgyugasd" localSheetId="24">{#N/A,#N/A,FALSE,"Plan1";#N/A,#N/A,FALSE,"Plan2"}</definedName>
    <definedName name="hjgyugasd" localSheetId="25">{#N/A,#N/A,FALSE,"Plan1";#N/A,#N/A,FALSE,"Plan2"}</definedName>
    <definedName name="hjgyugasd" localSheetId="0">{#N/A,#N/A,FALSE,"Plan1";#N/A,#N/A,FALSE,"Plan2"}</definedName>
    <definedName name="hjgyugasd" localSheetId="23">{#N/A,#N/A,FALSE,"Plan1";#N/A,#N/A,FALSE,"Plan2"}</definedName>
    <definedName name="hjgyugasd" localSheetId="22" hidden="1">{#N/A,#N/A,FALSE,"Plan1";#N/A,#N/A,FALSE,"Plan2"}</definedName>
    <definedName name="hjgyugasd" localSheetId="19">{#N/A,#N/A,FALSE,"Plan1";#N/A,#N/A,FALSE,"Plan2"}</definedName>
    <definedName name="hjgyugasd" localSheetId="18" hidden="1">{#N/A,#N/A,FALSE,"Plan1";#N/A,#N/A,FALSE,"Plan2"}</definedName>
    <definedName name="hjgyugasd">{#N/A,#N/A,FALSE,"Plan1";#N/A,#N/A,FALSE,"Plan2"}</definedName>
    <definedName name="hjjfyfy" localSheetId="20">{#N/A,#N/A,FALSE,"Plan1";#N/A,#N/A,FALSE,"Plan2"}</definedName>
    <definedName name="hjjfyfy" localSheetId="8">{#N/A,#N/A,FALSE,"Plan1";#N/A,#N/A,FALSE,"Plan2"}</definedName>
    <definedName name="hjjfyfy" localSheetId="17" hidden="1">{#N/A,#N/A,FALSE,"Plan1";#N/A,#N/A,FALSE,"Plan2"}</definedName>
    <definedName name="hjjfyfy" localSheetId="3">{#N/A,#N/A,FALSE,"Plan1";#N/A,#N/A,FALSE,"Plan2"}</definedName>
    <definedName name="hjjfyfy" localSheetId="11">{#N/A,#N/A,FALSE,"Plan1";#N/A,#N/A,FALSE,"Plan2"}</definedName>
    <definedName name="hjjfyfy" localSheetId="6">{#N/A,#N/A,FALSE,"Plan1";#N/A,#N/A,FALSE,"Plan2"}</definedName>
    <definedName name="hjjfyfy" localSheetId="5">{#N/A,#N/A,FALSE,"Plan1";#N/A,#N/A,FALSE,"Plan2"}</definedName>
    <definedName name="hjjfyfy" localSheetId="16" hidden="1">{#N/A,#N/A,FALSE,"Plan1";#N/A,#N/A,FALSE,"Plan2"}</definedName>
    <definedName name="hjjfyfy" localSheetId="15">{#N/A,#N/A,FALSE,"Plan1";#N/A,#N/A,FALSE,"Plan2"}</definedName>
    <definedName name="hjjfyfy" localSheetId="7">{#N/A,#N/A,FALSE,"Plan1";#N/A,#N/A,FALSE,"Plan2"}</definedName>
    <definedName name="hjjfyfy" localSheetId="24">{#N/A,#N/A,FALSE,"Plan1";#N/A,#N/A,FALSE,"Plan2"}</definedName>
    <definedName name="hjjfyfy" localSheetId="25">{#N/A,#N/A,FALSE,"Plan1";#N/A,#N/A,FALSE,"Plan2"}</definedName>
    <definedName name="hjjfyfy" localSheetId="0">{#N/A,#N/A,FALSE,"Plan1";#N/A,#N/A,FALSE,"Plan2"}</definedName>
    <definedName name="hjjfyfy" localSheetId="23">{#N/A,#N/A,FALSE,"Plan1";#N/A,#N/A,FALSE,"Plan2"}</definedName>
    <definedName name="hjjfyfy" localSheetId="22" hidden="1">{#N/A,#N/A,FALSE,"Plan1";#N/A,#N/A,FALSE,"Plan2"}</definedName>
    <definedName name="hjjfyfy" localSheetId="19">{#N/A,#N/A,FALSE,"Plan1";#N/A,#N/A,FALSE,"Plan2"}</definedName>
    <definedName name="hjjfyfy" localSheetId="18" hidden="1">{#N/A,#N/A,FALSE,"Plan1";#N/A,#N/A,FALSE,"Plan2"}</definedName>
    <definedName name="hjjfyfy">{#N/A,#N/A,FALSE,"Plan1";#N/A,#N/A,FALSE,"Plan2"}</definedName>
    <definedName name="hjkchkvjhdjkgh" localSheetId="20">{#N/A,#N/A,FALSE,"Plan1";#N/A,#N/A,FALSE,"Plan2"}</definedName>
    <definedName name="hjkchkvjhdjkgh" localSheetId="8">{#N/A,#N/A,FALSE,"Plan1";#N/A,#N/A,FALSE,"Plan2"}</definedName>
    <definedName name="hjkchkvjhdjkgh" localSheetId="17" hidden="1">{#N/A,#N/A,FALSE,"Plan1";#N/A,#N/A,FALSE,"Plan2"}</definedName>
    <definedName name="hjkchkvjhdjkgh" localSheetId="3">{#N/A,#N/A,FALSE,"Plan1";#N/A,#N/A,FALSE,"Plan2"}</definedName>
    <definedName name="hjkchkvjhdjkgh" localSheetId="11">{#N/A,#N/A,FALSE,"Plan1";#N/A,#N/A,FALSE,"Plan2"}</definedName>
    <definedName name="hjkchkvjhdjkgh" localSheetId="6">{#N/A,#N/A,FALSE,"Plan1";#N/A,#N/A,FALSE,"Plan2"}</definedName>
    <definedName name="hjkchkvjhdjkgh" localSheetId="5">{#N/A,#N/A,FALSE,"Plan1";#N/A,#N/A,FALSE,"Plan2"}</definedName>
    <definedName name="hjkchkvjhdjkgh" localSheetId="16" hidden="1">{#N/A,#N/A,FALSE,"Plan1";#N/A,#N/A,FALSE,"Plan2"}</definedName>
    <definedName name="hjkchkvjhdjkgh" localSheetId="15">{#N/A,#N/A,FALSE,"Plan1";#N/A,#N/A,FALSE,"Plan2"}</definedName>
    <definedName name="hjkchkvjhdjkgh" localSheetId="7">{#N/A,#N/A,FALSE,"Plan1";#N/A,#N/A,FALSE,"Plan2"}</definedName>
    <definedName name="hjkchkvjhdjkgh" localSheetId="24">{#N/A,#N/A,FALSE,"Plan1";#N/A,#N/A,FALSE,"Plan2"}</definedName>
    <definedName name="hjkchkvjhdjkgh" localSheetId="25">{#N/A,#N/A,FALSE,"Plan1";#N/A,#N/A,FALSE,"Plan2"}</definedName>
    <definedName name="hjkchkvjhdjkgh" localSheetId="0">{#N/A,#N/A,FALSE,"Plan1";#N/A,#N/A,FALSE,"Plan2"}</definedName>
    <definedName name="hjkchkvjhdjkgh" localSheetId="23">{#N/A,#N/A,FALSE,"Plan1";#N/A,#N/A,FALSE,"Plan2"}</definedName>
    <definedName name="hjkchkvjhdjkgh" localSheetId="22" hidden="1">{#N/A,#N/A,FALSE,"Plan1";#N/A,#N/A,FALSE,"Plan2"}</definedName>
    <definedName name="hjkchkvjhdjkgh" localSheetId="19">{#N/A,#N/A,FALSE,"Plan1";#N/A,#N/A,FALSE,"Plan2"}</definedName>
    <definedName name="hjkchkvjhdjkgh" localSheetId="18" hidden="1">{#N/A,#N/A,FALSE,"Plan1";#N/A,#N/A,FALSE,"Plan2"}</definedName>
    <definedName name="hjkchkvjhdjkgh">{#N/A,#N/A,FALSE,"Plan1";#N/A,#N/A,FALSE,"Plan2"}</definedName>
    <definedName name="hjkfjdyht" localSheetId="20">{#N/A,#N/A,FALSE,"Plan1";#N/A,#N/A,FALSE,"Plan2"}</definedName>
    <definedName name="hjkfjdyht" localSheetId="8">{#N/A,#N/A,FALSE,"Plan1";#N/A,#N/A,FALSE,"Plan2"}</definedName>
    <definedName name="hjkfjdyht" localSheetId="17" hidden="1">{#N/A,#N/A,FALSE,"Plan1";#N/A,#N/A,FALSE,"Plan2"}</definedName>
    <definedName name="hjkfjdyht" localSheetId="3">{#N/A,#N/A,FALSE,"Plan1";#N/A,#N/A,FALSE,"Plan2"}</definedName>
    <definedName name="hjkfjdyht" localSheetId="11">{#N/A,#N/A,FALSE,"Plan1";#N/A,#N/A,FALSE,"Plan2"}</definedName>
    <definedName name="hjkfjdyht" localSheetId="6">{#N/A,#N/A,FALSE,"Plan1";#N/A,#N/A,FALSE,"Plan2"}</definedName>
    <definedName name="hjkfjdyht" localSheetId="5">{#N/A,#N/A,FALSE,"Plan1";#N/A,#N/A,FALSE,"Plan2"}</definedName>
    <definedName name="hjkfjdyht" localSheetId="16" hidden="1">{#N/A,#N/A,FALSE,"Plan1";#N/A,#N/A,FALSE,"Plan2"}</definedName>
    <definedName name="hjkfjdyht" localSheetId="15">{#N/A,#N/A,FALSE,"Plan1";#N/A,#N/A,FALSE,"Plan2"}</definedName>
    <definedName name="hjkfjdyht" localSheetId="7">{#N/A,#N/A,FALSE,"Plan1";#N/A,#N/A,FALSE,"Plan2"}</definedName>
    <definedName name="hjkfjdyht" localSheetId="24">{#N/A,#N/A,FALSE,"Plan1";#N/A,#N/A,FALSE,"Plan2"}</definedName>
    <definedName name="hjkfjdyht" localSheetId="25">{#N/A,#N/A,FALSE,"Plan1";#N/A,#N/A,FALSE,"Plan2"}</definedName>
    <definedName name="hjkfjdyht" localSheetId="0">{#N/A,#N/A,FALSE,"Plan1";#N/A,#N/A,FALSE,"Plan2"}</definedName>
    <definedName name="hjkfjdyht" localSheetId="23">{#N/A,#N/A,FALSE,"Plan1";#N/A,#N/A,FALSE,"Plan2"}</definedName>
    <definedName name="hjkfjdyht" localSheetId="22" hidden="1">{#N/A,#N/A,FALSE,"Plan1";#N/A,#N/A,FALSE,"Plan2"}</definedName>
    <definedName name="hjkfjdyht" localSheetId="19">{#N/A,#N/A,FALSE,"Plan1";#N/A,#N/A,FALSE,"Plan2"}</definedName>
    <definedName name="hjkfjdyht" localSheetId="18" hidden="1">{#N/A,#N/A,FALSE,"Plan1";#N/A,#N/A,FALSE,"Plan2"}</definedName>
    <definedName name="hjkfjdyht">{#N/A,#N/A,FALSE,"Plan1";#N/A,#N/A,FALSE,"Plan2"}</definedName>
    <definedName name="hjsdffe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20">{#N/A,#N/A,FALSE,"Plan1";#N/A,#N/A,FALSE,"Plan2"}</definedName>
    <definedName name="hjsdkhk" localSheetId="8">{#N/A,#N/A,FALSE,"Plan1";#N/A,#N/A,FALSE,"Plan2"}</definedName>
    <definedName name="hjsdkhk" localSheetId="17" hidden="1">{#N/A,#N/A,FALSE,"Plan1";#N/A,#N/A,FALSE,"Plan2"}</definedName>
    <definedName name="hjsdkhk" localSheetId="3">{#N/A,#N/A,FALSE,"Plan1";#N/A,#N/A,FALSE,"Plan2"}</definedName>
    <definedName name="hjsdkhk" localSheetId="11">{#N/A,#N/A,FALSE,"Plan1";#N/A,#N/A,FALSE,"Plan2"}</definedName>
    <definedName name="hjsdkhk" localSheetId="6">{#N/A,#N/A,FALSE,"Plan1";#N/A,#N/A,FALSE,"Plan2"}</definedName>
    <definedName name="hjsdkhk" localSheetId="5">{#N/A,#N/A,FALSE,"Plan1";#N/A,#N/A,FALSE,"Plan2"}</definedName>
    <definedName name="hjsdkhk" localSheetId="16" hidden="1">{#N/A,#N/A,FALSE,"Plan1";#N/A,#N/A,FALSE,"Plan2"}</definedName>
    <definedName name="hjsdkhk" localSheetId="15">{#N/A,#N/A,FALSE,"Plan1";#N/A,#N/A,FALSE,"Plan2"}</definedName>
    <definedName name="hjsdkhk" localSheetId="7">{#N/A,#N/A,FALSE,"Plan1";#N/A,#N/A,FALSE,"Plan2"}</definedName>
    <definedName name="hjsdkhk" localSheetId="24">{#N/A,#N/A,FALSE,"Plan1";#N/A,#N/A,FALSE,"Plan2"}</definedName>
    <definedName name="hjsdkhk" localSheetId="25">{#N/A,#N/A,FALSE,"Plan1";#N/A,#N/A,FALSE,"Plan2"}</definedName>
    <definedName name="hjsdkhk" localSheetId="0">{#N/A,#N/A,FALSE,"Plan1";#N/A,#N/A,FALSE,"Plan2"}</definedName>
    <definedName name="hjsdkhk" localSheetId="23">{#N/A,#N/A,FALSE,"Plan1";#N/A,#N/A,FALSE,"Plan2"}</definedName>
    <definedName name="hjsdkhk" localSheetId="22" hidden="1">{#N/A,#N/A,FALSE,"Plan1";#N/A,#N/A,FALSE,"Plan2"}</definedName>
    <definedName name="hjsdkhk" localSheetId="19">{#N/A,#N/A,FALSE,"Plan1";#N/A,#N/A,FALSE,"Plan2"}</definedName>
    <definedName name="hjsdkhk" localSheetId="18" hidden="1">{#N/A,#N/A,FALSE,"Plan1";#N/A,#N/A,FALSE,"Plan2"}</definedName>
    <definedName name="hjsdkhk">{#N/A,#N/A,FALSE,"Plan1";#N/A,#N/A,FALSE,"Plan2"}</definedName>
    <definedName name="hjsdsdrjfrh">2</definedName>
    <definedName name="hjsrdfre" localSheetId="20">{"Econ Consolidado",#N/A,FALSE,"Econ Consol";"Fluxo de Caixa",#N/A,FALSE,"Fluxo Caixa";"Investimentos",#N/A,FALSE,"Investimentos"}</definedName>
    <definedName name="hjsrdfre" localSheetId="8">{"Econ Consolidado",#N/A,FALSE,"Econ Consol";"Fluxo de Caixa",#N/A,FALSE,"Fluxo Caixa";"Investimentos",#N/A,FALSE,"Investimentos"}</definedName>
    <definedName name="hjsrdfre" localSheetId="17" hidden="1">{"Econ Consolidado",#N/A,FALSE,"Econ Consol";"Fluxo de Caixa",#N/A,FALSE,"Fluxo Caixa";"Investimentos",#N/A,FALSE,"Investimentos"}</definedName>
    <definedName name="hjsrdfre" localSheetId="3">{"Econ Consolidado",#N/A,FALSE,"Econ Consol";"Fluxo de Caixa",#N/A,FALSE,"Fluxo Caixa";"Investimentos",#N/A,FALSE,"Investimentos"}</definedName>
    <definedName name="hjsrdfre" localSheetId="11">{"Econ Consolidado",#N/A,FALSE,"Econ Consol";"Fluxo de Caixa",#N/A,FALSE,"Fluxo Caixa";"Investimentos",#N/A,FALSE,"Investimentos"}</definedName>
    <definedName name="hjsrdfre" localSheetId="6">{"Econ Consolidado",#N/A,FALSE,"Econ Consol";"Fluxo de Caixa",#N/A,FALSE,"Fluxo Caixa";"Investimentos",#N/A,FALSE,"Investimentos"}</definedName>
    <definedName name="hjsrdfre" localSheetId="5">{"Econ Consolidado",#N/A,FALSE,"Econ Consol";"Fluxo de Caixa",#N/A,FALSE,"Fluxo Caixa";"Investimentos",#N/A,FALSE,"Investimentos"}</definedName>
    <definedName name="hjsrdfre" localSheetId="16" hidden="1">{"Econ Consolidado",#N/A,FALSE,"Econ Consol";"Fluxo de Caixa",#N/A,FALSE,"Fluxo Caixa";"Investimentos",#N/A,FALSE,"Investimentos"}</definedName>
    <definedName name="hjsrdfre" localSheetId="15">{"Econ Consolidado",#N/A,FALSE,"Econ Consol";"Fluxo de Caixa",#N/A,FALSE,"Fluxo Caixa";"Investimentos",#N/A,FALSE,"Investimentos"}</definedName>
    <definedName name="hjsrdfre" localSheetId="7">{"Econ Consolidado",#N/A,FALSE,"Econ Consol";"Fluxo de Caixa",#N/A,FALSE,"Fluxo Caixa";"Investimentos",#N/A,FALSE,"Investimentos"}</definedName>
    <definedName name="hjsrdfre" localSheetId="24">{"Econ Consolidado",#N/A,FALSE,"Econ Consol";"Fluxo de Caixa",#N/A,FALSE,"Fluxo Caixa";"Investimentos",#N/A,FALSE,"Investimentos"}</definedName>
    <definedName name="hjsrdfre" localSheetId="25">{"Econ Consolidado",#N/A,FALSE,"Econ Consol";"Fluxo de Caixa",#N/A,FALSE,"Fluxo Caixa";"Investimentos",#N/A,FALSE,"Investimentos"}</definedName>
    <definedName name="hjsrdfre" localSheetId="0">{"Econ Consolidado",#N/A,FALSE,"Econ Consol";"Fluxo de Caixa",#N/A,FALSE,"Fluxo Caixa";"Investimentos",#N/A,FALSE,"Investimentos"}</definedName>
    <definedName name="hjsrdfre" localSheetId="23">{"Econ Consolidado",#N/A,FALSE,"Econ Consol";"Fluxo de Caixa",#N/A,FALSE,"Fluxo Caixa";"Investimentos",#N/A,FALSE,"Investimentos"}</definedName>
    <definedName name="hjsrdfre" localSheetId="22" hidden="1">{"Econ Consolidado",#N/A,FALSE,"Econ Consol";"Fluxo de Caixa",#N/A,FALSE,"Fluxo Caixa";"Investimentos",#N/A,FALSE,"Investimentos"}</definedName>
    <definedName name="hjsrdfre" localSheetId="19">{"Econ Consolidado",#N/A,FALSE,"Econ Consol";"Fluxo de Caixa",#N/A,FALSE,"Fluxo Caixa";"Investimentos",#N/A,FALSE,"Investimentos"}</definedName>
    <definedName name="hjsrdfre" localSheetId="18" hidden="1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name="HKewewsr" localSheetId="20">{#N/A,#N/A,FALSE,"Plan1";#N/A,#N/A,FALSE,"Plan2"}</definedName>
    <definedName name="HKewewsr" localSheetId="8">{#N/A,#N/A,FALSE,"Plan1";#N/A,#N/A,FALSE,"Plan2"}</definedName>
    <definedName name="HKewewsr" localSheetId="17" hidden="1">{#N/A,#N/A,FALSE,"Plan1";#N/A,#N/A,FALSE,"Plan2"}</definedName>
    <definedName name="HKewewsr" localSheetId="3">{#N/A,#N/A,FALSE,"Plan1";#N/A,#N/A,FALSE,"Plan2"}</definedName>
    <definedName name="HKewewsr" localSheetId="11">{#N/A,#N/A,FALSE,"Plan1";#N/A,#N/A,FALSE,"Plan2"}</definedName>
    <definedName name="HKewewsr" localSheetId="6">{#N/A,#N/A,FALSE,"Plan1";#N/A,#N/A,FALSE,"Plan2"}</definedName>
    <definedName name="HKewewsr" localSheetId="5">{#N/A,#N/A,FALSE,"Plan1";#N/A,#N/A,FALSE,"Plan2"}</definedName>
    <definedName name="HKewewsr" localSheetId="16" hidden="1">{#N/A,#N/A,FALSE,"Plan1";#N/A,#N/A,FALSE,"Plan2"}</definedName>
    <definedName name="HKewewsr" localSheetId="15">{#N/A,#N/A,FALSE,"Plan1";#N/A,#N/A,FALSE,"Plan2"}</definedName>
    <definedName name="HKewewsr" localSheetId="7">{#N/A,#N/A,FALSE,"Plan1";#N/A,#N/A,FALSE,"Plan2"}</definedName>
    <definedName name="HKewewsr" localSheetId="24">{#N/A,#N/A,FALSE,"Plan1";#N/A,#N/A,FALSE,"Plan2"}</definedName>
    <definedName name="HKewewsr" localSheetId="25">{#N/A,#N/A,FALSE,"Plan1";#N/A,#N/A,FALSE,"Plan2"}</definedName>
    <definedName name="HKewewsr" localSheetId="0">{#N/A,#N/A,FALSE,"Plan1";#N/A,#N/A,FALSE,"Plan2"}</definedName>
    <definedName name="HKewewsr" localSheetId="23">{#N/A,#N/A,FALSE,"Plan1";#N/A,#N/A,FALSE,"Plan2"}</definedName>
    <definedName name="HKewewsr" localSheetId="22" hidden="1">{#N/A,#N/A,FALSE,"Plan1";#N/A,#N/A,FALSE,"Plan2"}</definedName>
    <definedName name="HKewewsr" localSheetId="19">{#N/A,#N/A,FALSE,"Plan1";#N/A,#N/A,FALSE,"Plan2"}</definedName>
    <definedName name="HKewewsr" localSheetId="18" hidden="1">{#N/A,#N/A,FALSE,"Plan1";#N/A,#N/A,FALSE,"Plan2"}</definedName>
    <definedName name="HKewewsr">{#N/A,#N/A,FALSE,"Plan1";#N/A,#N/A,FALSE,"Plan2"}</definedName>
    <definedName name="hkhdskacd" localSheetId="20">{#N/A,#N/A,FALSE,"Plan1";#N/A,#N/A,FALSE,"Plan2"}</definedName>
    <definedName name="hkhdskacd" localSheetId="8">{#N/A,#N/A,FALSE,"Plan1";#N/A,#N/A,FALSE,"Plan2"}</definedName>
    <definedName name="hkhdskacd" localSheetId="17" hidden="1">{#N/A,#N/A,FALSE,"Plan1";#N/A,#N/A,FALSE,"Plan2"}</definedName>
    <definedName name="hkhdskacd" localSheetId="3">{#N/A,#N/A,FALSE,"Plan1";#N/A,#N/A,FALSE,"Plan2"}</definedName>
    <definedName name="hkhdskacd" localSheetId="11">{#N/A,#N/A,FALSE,"Plan1";#N/A,#N/A,FALSE,"Plan2"}</definedName>
    <definedName name="hkhdskacd" localSheetId="6">{#N/A,#N/A,FALSE,"Plan1";#N/A,#N/A,FALSE,"Plan2"}</definedName>
    <definedName name="hkhdskacd" localSheetId="5">{#N/A,#N/A,FALSE,"Plan1";#N/A,#N/A,FALSE,"Plan2"}</definedName>
    <definedName name="hkhdskacd" localSheetId="16" hidden="1">{#N/A,#N/A,FALSE,"Plan1";#N/A,#N/A,FALSE,"Plan2"}</definedName>
    <definedName name="hkhdskacd" localSheetId="15">{#N/A,#N/A,FALSE,"Plan1";#N/A,#N/A,FALSE,"Plan2"}</definedName>
    <definedName name="hkhdskacd" localSheetId="7">{#N/A,#N/A,FALSE,"Plan1";#N/A,#N/A,FALSE,"Plan2"}</definedName>
    <definedName name="hkhdskacd" localSheetId="24">{#N/A,#N/A,FALSE,"Plan1";#N/A,#N/A,FALSE,"Plan2"}</definedName>
    <definedName name="hkhdskacd" localSheetId="25">{#N/A,#N/A,FALSE,"Plan1";#N/A,#N/A,FALSE,"Plan2"}</definedName>
    <definedName name="hkhdskacd" localSheetId="0">{#N/A,#N/A,FALSE,"Plan1";#N/A,#N/A,FALSE,"Plan2"}</definedName>
    <definedName name="hkhdskacd" localSheetId="23">{#N/A,#N/A,FALSE,"Plan1";#N/A,#N/A,FALSE,"Plan2"}</definedName>
    <definedName name="hkhdskacd" localSheetId="22" hidden="1">{#N/A,#N/A,FALSE,"Plan1";#N/A,#N/A,FALSE,"Plan2"}</definedName>
    <definedName name="hkhdskacd" localSheetId="19">{#N/A,#N/A,FALSE,"Plan1";#N/A,#N/A,FALSE,"Plan2"}</definedName>
    <definedName name="hkhdskacd" localSheetId="18" hidden="1">{#N/A,#N/A,FALSE,"Plan1";#N/A,#N/A,FALSE,"Plan2"}</definedName>
    <definedName name="hkhdskacd">{#N/A,#N/A,FALSE,"Plan1";#N/A,#N/A,FALSE,"Plan2"}</definedName>
    <definedName name="hkjfgfhgfh" localSheetId="20">{#N/A,#N/A,FALSE,"Plan1";#N/A,#N/A,FALSE,"Plan2"}</definedName>
    <definedName name="hkjfgfhgfh" localSheetId="8">{#N/A,#N/A,FALSE,"Plan1";#N/A,#N/A,FALSE,"Plan2"}</definedName>
    <definedName name="hkjfgfhgfh" localSheetId="17" hidden="1">{#N/A,#N/A,FALSE,"Plan1";#N/A,#N/A,FALSE,"Plan2"}</definedName>
    <definedName name="hkjfgfhgfh" localSheetId="3">{#N/A,#N/A,FALSE,"Plan1";#N/A,#N/A,FALSE,"Plan2"}</definedName>
    <definedName name="hkjfgfhgfh" localSheetId="11">{#N/A,#N/A,FALSE,"Plan1";#N/A,#N/A,FALSE,"Plan2"}</definedName>
    <definedName name="hkjfgfhgfh" localSheetId="6">{#N/A,#N/A,FALSE,"Plan1";#N/A,#N/A,FALSE,"Plan2"}</definedName>
    <definedName name="hkjfgfhgfh" localSheetId="5">{#N/A,#N/A,FALSE,"Plan1";#N/A,#N/A,FALSE,"Plan2"}</definedName>
    <definedName name="hkjfgfhgfh" localSheetId="16" hidden="1">{#N/A,#N/A,FALSE,"Plan1";#N/A,#N/A,FALSE,"Plan2"}</definedName>
    <definedName name="hkjfgfhgfh" localSheetId="15">{#N/A,#N/A,FALSE,"Plan1";#N/A,#N/A,FALSE,"Plan2"}</definedName>
    <definedName name="hkjfgfhgfh" localSheetId="7">{#N/A,#N/A,FALSE,"Plan1";#N/A,#N/A,FALSE,"Plan2"}</definedName>
    <definedName name="hkjfgfhgfh" localSheetId="24">{#N/A,#N/A,FALSE,"Plan1";#N/A,#N/A,FALSE,"Plan2"}</definedName>
    <definedName name="hkjfgfhgfh" localSheetId="25">{#N/A,#N/A,FALSE,"Plan1";#N/A,#N/A,FALSE,"Plan2"}</definedName>
    <definedName name="hkjfgfhgfh" localSheetId="0">{#N/A,#N/A,FALSE,"Plan1";#N/A,#N/A,FALSE,"Plan2"}</definedName>
    <definedName name="hkjfgfhgfh" localSheetId="23">{#N/A,#N/A,FALSE,"Plan1";#N/A,#N/A,FALSE,"Plan2"}</definedName>
    <definedName name="hkjfgfhgfh" localSheetId="22" hidden="1">{#N/A,#N/A,FALSE,"Plan1";#N/A,#N/A,FALSE,"Plan2"}</definedName>
    <definedName name="hkjfgfhgfh" localSheetId="19">{#N/A,#N/A,FALSE,"Plan1";#N/A,#N/A,FALSE,"Plan2"}</definedName>
    <definedName name="hkjfgfhgfh" localSheetId="18" hidden="1">{#N/A,#N/A,FALSE,"Plan1";#N/A,#N/A,FALSE,"Plan2"}</definedName>
    <definedName name="hkjfgfhgfh">{#N/A,#N/A,FALSE,"Plan1";#N/A,#N/A,FALSE,"Plan2"}</definedName>
    <definedName name="hkjfhgjkfhghfg" localSheetId="20">{#N/A,#N/A,FALSE,"Plan1";#N/A,#N/A,FALSE,"Plan2"}</definedName>
    <definedName name="hkjfhgjkfhghfg" localSheetId="8">{#N/A,#N/A,FALSE,"Plan1";#N/A,#N/A,FALSE,"Plan2"}</definedName>
    <definedName name="hkjfhgjkfhghfg" localSheetId="17" hidden="1">{#N/A,#N/A,FALSE,"Plan1";#N/A,#N/A,FALSE,"Plan2"}</definedName>
    <definedName name="hkjfhgjkfhghfg" localSheetId="3">{#N/A,#N/A,FALSE,"Plan1";#N/A,#N/A,FALSE,"Plan2"}</definedName>
    <definedName name="hkjfhgjkfhghfg" localSheetId="11">{#N/A,#N/A,FALSE,"Plan1";#N/A,#N/A,FALSE,"Plan2"}</definedName>
    <definedName name="hkjfhgjkfhghfg" localSheetId="6">{#N/A,#N/A,FALSE,"Plan1";#N/A,#N/A,FALSE,"Plan2"}</definedName>
    <definedName name="hkjfhgjkfhghfg" localSheetId="5">{#N/A,#N/A,FALSE,"Plan1";#N/A,#N/A,FALSE,"Plan2"}</definedName>
    <definedName name="hkjfhgjkfhghfg" localSheetId="16" hidden="1">{#N/A,#N/A,FALSE,"Plan1";#N/A,#N/A,FALSE,"Plan2"}</definedName>
    <definedName name="hkjfhgjkfhghfg" localSheetId="15">{#N/A,#N/A,FALSE,"Plan1";#N/A,#N/A,FALSE,"Plan2"}</definedName>
    <definedName name="hkjfhgjkfhghfg" localSheetId="7">{#N/A,#N/A,FALSE,"Plan1";#N/A,#N/A,FALSE,"Plan2"}</definedName>
    <definedName name="hkjfhgjkfhghfg" localSheetId="24">{#N/A,#N/A,FALSE,"Plan1";#N/A,#N/A,FALSE,"Plan2"}</definedName>
    <definedName name="hkjfhgjkfhghfg" localSheetId="25">{#N/A,#N/A,FALSE,"Plan1";#N/A,#N/A,FALSE,"Plan2"}</definedName>
    <definedName name="hkjfhgjkfhghfg" localSheetId="0">{#N/A,#N/A,FALSE,"Plan1";#N/A,#N/A,FALSE,"Plan2"}</definedName>
    <definedName name="hkjfhgjkfhghfg" localSheetId="23">{#N/A,#N/A,FALSE,"Plan1";#N/A,#N/A,FALSE,"Plan2"}</definedName>
    <definedName name="hkjfhgjkfhghfg" localSheetId="22" hidden="1">{#N/A,#N/A,FALSE,"Plan1";#N/A,#N/A,FALSE,"Plan2"}</definedName>
    <definedName name="hkjfhgjkfhghfg" localSheetId="19">{#N/A,#N/A,FALSE,"Plan1";#N/A,#N/A,FALSE,"Plan2"}</definedName>
    <definedName name="hkjfhgjkfhghfg" localSheetId="18" hidden="1">{#N/A,#N/A,FALSE,"Plan1";#N/A,#N/A,FALSE,"Plan2"}</definedName>
    <definedName name="hkjfhgjkfhghfg">{#N/A,#N/A,FALSE,"Plan1";#N/A,#N/A,FALSE,"Plan2"}</definedName>
    <definedName name="HKLZHFRH" localSheetId="20">{#N/A,#N/A,FALSE,"Plan1";#N/A,#N/A,FALSE,"Plan2"}</definedName>
    <definedName name="HKLZHFRH" localSheetId="8">{#N/A,#N/A,FALSE,"Plan1";#N/A,#N/A,FALSE,"Plan2"}</definedName>
    <definedName name="HKLZHFRH" localSheetId="17" hidden="1">{#N/A,#N/A,FALSE,"Plan1";#N/A,#N/A,FALSE,"Plan2"}</definedName>
    <definedName name="HKLZHFRH" localSheetId="3">{#N/A,#N/A,FALSE,"Plan1";#N/A,#N/A,FALSE,"Plan2"}</definedName>
    <definedName name="HKLZHFRH" localSheetId="11">{#N/A,#N/A,FALSE,"Plan1";#N/A,#N/A,FALSE,"Plan2"}</definedName>
    <definedName name="HKLZHFRH" localSheetId="6">{#N/A,#N/A,FALSE,"Plan1";#N/A,#N/A,FALSE,"Plan2"}</definedName>
    <definedName name="HKLZHFRH" localSheetId="5">{#N/A,#N/A,FALSE,"Plan1";#N/A,#N/A,FALSE,"Plan2"}</definedName>
    <definedName name="HKLZHFRH" localSheetId="16" hidden="1">{#N/A,#N/A,FALSE,"Plan1";#N/A,#N/A,FALSE,"Plan2"}</definedName>
    <definedName name="HKLZHFRH" localSheetId="15">{#N/A,#N/A,FALSE,"Plan1";#N/A,#N/A,FALSE,"Plan2"}</definedName>
    <definedName name="HKLZHFRH" localSheetId="7">{#N/A,#N/A,FALSE,"Plan1";#N/A,#N/A,FALSE,"Plan2"}</definedName>
    <definedName name="HKLZHFRH" localSheetId="24">{#N/A,#N/A,FALSE,"Plan1";#N/A,#N/A,FALSE,"Plan2"}</definedName>
    <definedName name="HKLZHFRH" localSheetId="25">{#N/A,#N/A,FALSE,"Plan1";#N/A,#N/A,FALSE,"Plan2"}</definedName>
    <definedName name="HKLZHFRH" localSheetId="0">{#N/A,#N/A,FALSE,"Plan1";#N/A,#N/A,FALSE,"Plan2"}</definedName>
    <definedName name="HKLZHFRH" localSheetId="23">{#N/A,#N/A,FALSE,"Plan1";#N/A,#N/A,FALSE,"Plan2"}</definedName>
    <definedName name="HKLZHFRH" localSheetId="22" hidden="1">{#N/A,#N/A,FALSE,"Plan1";#N/A,#N/A,FALSE,"Plan2"}</definedName>
    <definedName name="HKLZHFRH" localSheetId="19">{#N/A,#N/A,FALSE,"Plan1";#N/A,#N/A,FALSE,"Plan2"}</definedName>
    <definedName name="HKLZHFRH" localSheetId="18" hidden="1">{#N/A,#N/A,FALSE,"Plan1";#N/A,#N/A,FALSE,"Plan2"}</definedName>
    <definedName name="HKLZHFRH">{#N/A,#N/A,FALSE,"Plan1";#N/A,#N/A,FALSE,"Plan2"}</definedName>
    <definedName name="ho" localSheetId="20">{#N/A,#N/A,FALSE,"TABLE"}</definedName>
    <definedName name="ho" localSheetId="8">{#N/A,#N/A,FALSE,"TABLE"}</definedName>
    <definedName name="ho" localSheetId="17" hidden="1">{#N/A,#N/A,FALSE,"TABLE"}</definedName>
    <definedName name="ho" localSheetId="3">{#N/A,#N/A,FALSE,"TABLE"}</definedName>
    <definedName name="ho" localSheetId="11">{#N/A,#N/A,FALSE,"TABLE"}</definedName>
    <definedName name="ho" localSheetId="6">{#N/A,#N/A,FALSE,"TABLE"}</definedName>
    <definedName name="ho" localSheetId="5">{#N/A,#N/A,FALSE,"TABLE"}</definedName>
    <definedName name="ho" localSheetId="16" hidden="1">{#N/A,#N/A,FALSE,"TABLE"}</definedName>
    <definedName name="ho" localSheetId="15">{#N/A,#N/A,FALSE,"TABLE"}</definedName>
    <definedName name="ho" localSheetId="7">{#N/A,#N/A,FALSE,"TABLE"}</definedName>
    <definedName name="ho" localSheetId="24">{#N/A,#N/A,FALSE,"TABLE"}</definedName>
    <definedName name="ho" localSheetId="25">{#N/A,#N/A,FALSE,"TABLE"}</definedName>
    <definedName name="ho" localSheetId="0">{#N/A,#N/A,FALSE,"TABLE"}</definedName>
    <definedName name="ho" localSheetId="23">{#N/A,#N/A,FALSE,"TABLE"}</definedName>
    <definedName name="ho" localSheetId="22" hidden="1">{#N/A,#N/A,FALSE,"TABLE"}</definedName>
    <definedName name="ho" localSheetId="19">{#N/A,#N/A,FALSE,"TABLE"}</definedName>
    <definedName name="ho" localSheetId="18" hidden="1">{#N/A,#N/A,FALSE,"TABLE"}</definedName>
    <definedName name="ho">{#N/A,#N/A,FALSE,"TABLE"}</definedName>
    <definedName name="HOJE" localSheetId="17">#REF!</definedName>
    <definedName name="HOJE" localSheetId="3">#REF!</definedName>
    <definedName name="HOJE" localSheetId="6">#REF!</definedName>
    <definedName name="HOJE" localSheetId="16">#REF!</definedName>
    <definedName name="HOJE" localSheetId="15">#REF!</definedName>
    <definedName name="HOJE" localSheetId="25">#REF!</definedName>
    <definedName name="HOJE" localSheetId="22">#REF!</definedName>
    <definedName name="HOJE" localSheetId="19">#REF!</definedName>
    <definedName name="HOJE" localSheetId="18">#REF!</definedName>
    <definedName name="HOJE">#REF!</definedName>
    <definedName name="HONORARIOS" localSheetId="17">#REF!</definedName>
    <definedName name="HONORARIOS" localSheetId="3">#REF!</definedName>
    <definedName name="HONORARIOS" localSheetId="6">#REF!</definedName>
    <definedName name="HONORARIOS" localSheetId="16">#REF!</definedName>
    <definedName name="HONORARIOS" localSheetId="15">#REF!</definedName>
    <definedName name="HONORARIOS" localSheetId="25">#REF!</definedName>
    <definedName name="HONORARIOS" localSheetId="22">#REF!</definedName>
    <definedName name="HONORARIOS" localSheetId="19">#REF!</definedName>
    <definedName name="HONORARIOS" localSheetId="18">#REF!</definedName>
    <definedName name="HONORARIOS">#REF!</definedName>
    <definedName name="HOSPEDES" localSheetId="17">#REF!</definedName>
    <definedName name="HOSPEDES" localSheetId="3">#REF!</definedName>
    <definedName name="HOSPEDES" localSheetId="6">#REF!</definedName>
    <definedName name="HOSPEDES" localSheetId="16">#REF!</definedName>
    <definedName name="HOSPEDES" localSheetId="15">#REF!</definedName>
    <definedName name="HOSPEDES" localSheetId="25">#REF!</definedName>
    <definedName name="HOSPEDES" localSheetId="22">#REF!</definedName>
    <definedName name="HOSPEDES" localSheetId="19">#REF!</definedName>
    <definedName name="HOSPEDES" localSheetId="18">#REF!</definedName>
    <definedName name="HOSPEDES">#REF!</definedName>
    <definedName name="HOTEL" localSheetId="3">#REF!</definedName>
    <definedName name="HOTEL" localSheetId="6">#REF!</definedName>
    <definedName name="HOTEL" localSheetId="15">#REF!</definedName>
    <definedName name="HOTEL" localSheetId="25">#REF!</definedName>
    <definedName name="HOTEL">#REF!</definedName>
    <definedName name="hrterte" localSheetId="20">{#N/A,#N/A,FALSE,"Plan1";#N/A,#N/A,FALSE,"Plan2"}</definedName>
    <definedName name="hrterte" localSheetId="8">{#N/A,#N/A,FALSE,"Plan1";#N/A,#N/A,FALSE,"Plan2"}</definedName>
    <definedName name="hrterte" localSheetId="17" hidden="1">{#N/A,#N/A,FALSE,"Plan1";#N/A,#N/A,FALSE,"Plan2"}</definedName>
    <definedName name="hrterte" localSheetId="3">{#N/A,#N/A,FALSE,"Plan1";#N/A,#N/A,FALSE,"Plan2"}</definedName>
    <definedName name="hrterte" localSheetId="11">{#N/A,#N/A,FALSE,"Plan1";#N/A,#N/A,FALSE,"Plan2"}</definedName>
    <definedName name="hrterte" localSheetId="6">{#N/A,#N/A,FALSE,"Plan1";#N/A,#N/A,FALSE,"Plan2"}</definedName>
    <definedName name="hrterte" localSheetId="5">{#N/A,#N/A,FALSE,"Plan1";#N/A,#N/A,FALSE,"Plan2"}</definedName>
    <definedName name="hrterte" localSheetId="16" hidden="1">{#N/A,#N/A,FALSE,"Plan1";#N/A,#N/A,FALSE,"Plan2"}</definedName>
    <definedName name="hrterte" localSheetId="15">{#N/A,#N/A,FALSE,"Plan1";#N/A,#N/A,FALSE,"Plan2"}</definedName>
    <definedName name="hrterte" localSheetId="7">{#N/A,#N/A,FALSE,"Plan1";#N/A,#N/A,FALSE,"Plan2"}</definedName>
    <definedName name="hrterte" localSheetId="24">{#N/A,#N/A,FALSE,"Plan1";#N/A,#N/A,FALSE,"Plan2"}</definedName>
    <definedName name="hrterte" localSheetId="25">{#N/A,#N/A,FALSE,"Plan1";#N/A,#N/A,FALSE,"Plan2"}</definedName>
    <definedName name="hrterte" localSheetId="0">{#N/A,#N/A,FALSE,"Plan1";#N/A,#N/A,FALSE,"Plan2"}</definedName>
    <definedName name="hrterte" localSheetId="23">{#N/A,#N/A,FALSE,"Plan1";#N/A,#N/A,FALSE,"Plan2"}</definedName>
    <definedName name="hrterte" localSheetId="22" hidden="1">{#N/A,#N/A,FALSE,"Plan1";#N/A,#N/A,FALSE,"Plan2"}</definedName>
    <definedName name="hrterte" localSheetId="19">{#N/A,#N/A,FALSE,"Plan1";#N/A,#N/A,FALSE,"Plan2"}</definedName>
    <definedName name="hrterte" localSheetId="18" hidden="1">{#N/A,#N/A,FALSE,"Plan1";#N/A,#N/A,FALSE,"Plan2"}</definedName>
    <definedName name="hrterte">{#N/A,#N/A,FALSE,"Plan1";#N/A,#N/A,FALSE,"Plan2"}</definedName>
    <definedName name="hsdf" localSheetId="20">{#N/A,#N/A,FALSE,"Plan1";#N/A,#N/A,FALSE,"Plan2"}</definedName>
    <definedName name="hsdf" localSheetId="8">{#N/A,#N/A,FALSE,"Plan1";#N/A,#N/A,FALSE,"Plan2"}</definedName>
    <definedName name="hsdf" localSheetId="17" hidden="1">{#N/A,#N/A,FALSE,"Plan1";#N/A,#N/A,FALSE,"Plan2"}</definedName>
    <definedName name="hsdf" localSheetId="3">{#N/A,#N/A,FALSE,"Plan1";#N/A,#N/A,FALSE,"Plan2"}</definedName>
    <definedName name="hsdf" localSheetId="11">{#N/A,#N/A,FALSE,"Plan1";#N/A,#N/A,FALSE,"Plan2"}</definedName>
    <definedName name="hsdf" localSheetId="6">{#N/A,#N/A,FALSE,"Plan1";#N/A,#N/A,FALSE,"Plan2"}</definedName>
    <definedName name="hsdf" localSheetId="5">{#N/A,#N/A,FALSE,"Plan1";#N/A,#N/A,FALSE,"Plan2"}</definedName>
    <definedName name="hsdf" localSheetId="16" hidden="1">{#N/A,#N/A,FALSE,"Plan1";#N/A,#N/A,FALSE,"Plan2"}</definedName>
    <definedName name="hsdf" localSheetId="15">{#N/A,#N/A,FALSE,"Plan1";#N/A,#N/A,FALSE,"Plan2"}</definedName>
    <definedName name="hsdf" localSheetId="7">{#N/A,#N/A,FALSE,"Plan1";#N/A,#N/A,FALSE,"Plan2"}</definedName>
    <definedName name="hsdf" localSheetId="24">{#N/A,#N/A,FALSE,"Plan1";#N/A,#N/A,FALSE,"Plan2"}</definedName>
    <definedName name="hsdf" localSheetId="25">{#N/A,#N/A,FALSE,"Plan1";#N/A,#N/A,FALSE,"Plan2"}</definedName>
    <definedName name="hsdf" localSheetId="0">{#N/A,#N/A,FALSE,"Plan1";#N/A,#N/A,FALSE,"Plan2"}</definedName>
    <definedName name="hsdf" localSheetId="23">{#N/A,#N/A,FALSE,"Plan1";#N/A,#N/A,FALSE,"Plan2"}</definedName>
    <definedName name="hsdf" localSheetId="22" hidden="1">{#N/A,#N/A,FALSE,"Plan1";#N/A,#N/A,FALSE,"Plan2"}</definedName>
    <definedName name="hsdf" localSheetId="19">{#N/A,#N/A,FALSE,"Plan1";#N/A,#N/A,FALSE,"Plan2"}</definedName>
    <definedName name="hsdf" localSheetId="18" hidden="1">{#N/A,#N/A,FALSE,"Plan1";#N/A,#N/A,FALSE,"Plan2"}</definedName>
    <definedName name="hsdf">{#N/A,#N/A,FALSE,"Plan1";#N/A,#N/A,FALSE,"Plan2"}</definedName>
    <definedName name="hsdfgdgudrt" localSheetId="20">{#N/A,#N/A,FALSE,"Plan1";#N/A,#N/A,FALSE,"Plan2"}</definedName>
    <definedName name="hsdfgdgudrt" localSheetId="8">{#N/A,#N/A,FALSE,"Plan1";#N/A,#N/A,FALSE,"Plan2"}</definedName>
    <definedName name="hsdfgdgudrt" localSheetId="17" hidden="1">{#N/A,#N/A,FALSE,"Plan1";#N/A,#N/A,FALSE,"Plan2"}</definedName>
    <definedName name="hsdfgdgudrt" localSheetId="3">{#N/A,#N/A,FALSE,"Plan1";#N/A,#N/A,FALSE,"Plan2"}</definedName>
    <definedName name="hsdfgdgudrt" localSheetId="11">{#N/A,#N/A,FALSE,"Plan1";#N/A,#N/A,FALSE,"Plan2"}</definedName>
    <definedName name="hsdfgdgudrt" localSheetId="6">{#N/A,#N/A,FALSE,"Plan1";#N/A,#N/A,FALSE,"Plan2"}</definedName>
    <definedName name="hsdfgdgudrt" localSheetId="5">{#N/A,#N/A,FALSE,"Plan1";#N/A,#N/A,FALSE,"Plan2"}</definedName>
    <definedName name="hsdfgdgudrt" localSheetId="16" hidden="1">{#N/A,#N/A,FALSE,"Plan1";#N/A,#N/A,FALSE,"Plan2"}</definedName>
    <definedName name="hsdfgdgudrt" localSheetId="15">{#N/A,#N/A,FALSE,"Plan1";#N/A,#N/A,FALSE,"Plan2"}</definedName>
    <definedName name="hsdfgdgudrt" localSheetId="7">{#N/A,#N/A,FALSE,"Plan1";#N/A,#N/A,FALSE,"Plan2"}</definedName>
    <definedName name="hsdfgdgudrt" localSheetId="24">{#N/A,#N/A,FALSE,"Plan1";#N/A,#N/A,FALSE,"Plan2"}</definedName>
    <definedName name="hsdfgdgudrt" localSheetId="25">{#N/A,#N/A,FALSE,"Plan1";#N/A,#N/A,FALSE,"Plan2"}</definedName>
    <definedName name="hsdfgdgudrt" localSheetId="0">{#N/A,#N/A,FALSE,"Plan1";#N/A,#N/A,FALSE,"Plan2"}</definedName>
    <definedName name="hsdfgdgudrt" localSheetId="23">{#N/A,#N/A,FALSE,"Plan1";#N/A,#N/A,FALSE,"Plan2"}</definedName>
    <definedName name="hsdfgdgudrt" localSheetId="22" hidden="1">{#N/A,#N/A,FALSE,"Plan1";#N/A,#N/A,FALSE,"Plan2"}</definedName>
    <definedName name="hsdfgdgudrt" localSheetId="19">{#N/A,#N/A,FALSE,"Plan1";#N/A,#N/A,FALSE,"Plan2"}</definedName>
    <definedName name="hsdfgdgudrt" localSheetId="18" hidden="1">{#N/A,#N/A,FALSE,"Plan1";#N/A,#N/A,FALSE,"Plan2"}</definedName>
    <definedName name="hsdfgdgudrt">{#N/A,#N/A,FALSE,"Plan1";#N/A,#N/A,FALSE,"Plan2"}</definedName>
    <definedName name="hsdfjkdhur" localSheetId="20">{#N/A,#N/A,FALSE,"Plan1";#N/A,#N/A,FALSE,"Plan2"}</definedName>
    <definedName name="hsdfjkdhur" localSheetId="8">{#N/A,#N/A,FALSE,"Plan1";#N/A,#N/A,FALSE,"Plan2"}</definedName>
    <definedName name="hsdfjkdhur" localSheetId="17" hidden="1">{#N/A,#N/A,FALSE,"Plan1";#N/A,#N/A,FALSE,"Plan2"}</definedName>
    <definedName name="hsdfjkdhur" localSheetId="3">{#N/A,#N/A,FALSE,"Plan1";#N/A,#N/A,FALSE,"Plan2"}</definedName>
    <definedName name="hsdfjkdhur" localSheetId="11">{#N/A,#N/A,FALSE,"Plan1";#N/A,#N/A,FALSE,"Plan2"}</definedName>
    <definedName name="hsdfjkdhur" localSheetId="6">{#N/A,#N/A,FALSE,"Plan1";#N/A,#N/A,FALSE,"Plan2"}</definedName>
    <definedName name="hsdfjkdhur" localSheetId="5">{#N/A,#N/A,FALSE,"Plan1";#N/A,#N/A,FALSE,"Plan2"}</definedName>
    <definedName name="hsdfjkdhur" localSheetId="16" hidden="1">{#N/A,#N/A,FALSE,"Plan1";#N/A,#N/A,FALSE,"Plan2"}</definedName>
    <definedName name="hsdfjkdhur" localSheetId="15">{#N/A,#N/A,FALSE,"Plan1";#N/A,#N/A,FALSE,"Plan2"}</definedName>
    <definedName name="hsdfjkdhur" localSheetId="7">{#N/A,#N/A,FALSE,"Plan1";#N/A,#N/A,FALSE,"Plan2"}</definedName>
    <definedName name="hsdfjkdhur" localSheetId="24">{#N/A,#N/A,FALSE,"Plan1";#N/A,#N/A,FALSE,"Plan2"}</definedName>
    <definedName name="hsdfjkdhur" localSheetId="25">{#N/A,#N/A,FALSE,"Plan1";#N/A,#N/A,FALSE,"Plan2"}</definedName>
    <definedName name="hsdfjkdhur" localSheetId="0">{#N/A,#N/A,FALSE,"Plan1";#N/A,#N/A,FALSE,"Plan2"}</definedName>
    <definedName name="hsdfjkdhur" localSheetId="23">{#N/A,#N/A,FALSE,"Plan1";#N/A,#N/A,FALSE,"Plan2"}</definedName>
    <definedName name="hsdfjkdhur" localSheetId="22" hidden="1">{#N/A,#N/A,FALSE,"Plan1";#N/A,#N/A,FALSE,"Plan2"}</definedName>
    <definedName name="hsdfjkdhur" localSheetId="19">{#N/A,#N/A,FALSE,"Plan1";#N/A,#N/A,FALSE,"Plan2"}</definedName>
    <definedName name="hsdfjkdhur" localSheetId="18" hidden="1">{#N/A,#N/A,FALSE,"Plan1";#N/A,#N/A,FALSE,"Plan2"}</definedName>
    <definedName name="hsdfjkdhur">{#N/A,#N/A,FALSE,"Plan1";#N/A,#N/A,FALSE,"Plan2"}</definedName>
    <definedName name="hsdgftdht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20">{#N/A,#N/A,FALSE,"Plan1";#N/A,#N/A,FALSE,"Plan2"}</definedName>
    <definedName name="hsdjffd" localSheetId="8">{#N/A,#N/A,FALSE,"Plan1";#N/A,#N/A,FALSE,"Plan2"}</definedName>
    <definedName name="hsdjffd" localSheetId="17" hidden="1">{#N/A,#N/A,FALSE,"Plan1";#N/A,#N/A,FALSE,"Plan2"}</definedName>
    <definedName name="hsdjffd" localSheetId="3">{#N/A,#N/A,FALSE,"Plan1";#N/A,#N/A,FALSE,"Plan2"}</definedName>
    <definedName name="hsdjffd" localSheetId="11">{#N/A,#N/A,FALSE,"Plan1";#N/A,#N/A,FALSE,"Plan2"}</definedName>
    <definedName name="hsdjffd" localSheetId="6">{#N/A,#N/A,FALSE,"Plan1";#N/A,#N/A,FALSE,"Plan2"}</definedName>
    <definedName name="hsdjffd" localSheetId="5">{#N/A,#N/A,FALSE,"Plan1";#N/A,#N/A,FALSE,"Plan2"}</definedName>
    <definedName name="hsdjffd" localSheetId="16" hidden="1">{#N/A,#N/A,FALSE,"Plan1";#N/A,#N/A,FALSE,"Plan2"}</definedName>
    <definedName name="hsdjffd" localSheetId="15">{#N/A,#N/A,FALSE,"Plan1";#N/A,#N/A,FALSE,"Plan2"}</definedName>
    <definedName name="hsdjffd" localSheetId="7">{#N/A,#N/A,FALSE,"Plan1";#N/A,#N/A,FALSE,"Plan2"}</definedName>
    <definedName name="hsdjffd" localSheetId="24">{#N/A,#N/A,FALSE,"Plan1";#N/A,#N/A,FALSE,"Plan2"}</definedName>
    <definedName name="hsdjffd" localSheetId="25">{#N/A,#N/A,FALSE,"Plan1";#N/A,#N/A,FALSE,"Plan2"}</definedName>
    <definedName name="hsdjffd" localSheetId="0">{#N/A,#N/A,FALSE,"Plan1";#N/A,#N/A,FALSE,"Plan2"}</definedName>
    <definedName name="hsdjffd" localSheetId="23">{#N/A,#N/A,FALSE,"Plan1";#N/A,#N/A,FALSE,"Plan2"}</definedName>
    <definedName name="hsdjffd" localSheetId="22" hidden="1">{#N/A,#N/A,FALSE,"Plan1";#N/A,#N/A,FALSE,"Plan2"}</definedName>
    <definedName name="hsdjffd" localSheetId="19">{#N/A,#N/A,FALSE,"Plan1";#N/A,#N/A,FALSE,"Plan2"}</definedName>
    <definedName name="hsdjffd" localSheetId="18" hidden="1">{#N/A,#N/A,FALSE,"Plan1";#N/A,#N/A,FALSE,"Plan2"}</definedName>
    <definedName name="hsdjffd">{#N/A,#N/A,FALSE,"Plan1";#N/A,#N/A,FALSE,"Plan2"}</definedName>
    <definedName name="hsdjffe" localSheetId="20">{#N/A,#N/A,FALSE,"Plan1";#N/A,#N/A,FALSE,"Plan2"}</definedName>
    <definedName name="hsdjffe" localSheetId="8">{#N/A,#N/A,FALSE,"Plan1";#N/A,#N/A,FALSE,"Plan2"}</definedName>
    <definedName name="hsdjffe" localSheetId="17" hidden="1">{#N/A,#N/A,FALSE,"Plan1";#N/A,#N/A,FALSE,"Plan2"}</definedName>
    <definedName name="hsdjffe" localSheetId="3">{#N/A,#N/A,FALSE,"Plan1";#N/A,#N/A,FALSE,"Plan2"}</definedName>
    <definedName name="hsdjffe" localSheetId="11">{#N/A,#N/A,FALSE,"Plan1";#N/A,#N/A,FALSE,"Plan2"}</definedName>
    <definedName name="hsdjffe" localSheetId="6">{#N/A,#N/A,FALSE,"Plan1";#N/A,#N/A,FALSE,"Plan2"}</definedName>
    <definedName name="hsdjffe" localSheetId="5">{#N/A,#N/A,FALSE,"Plan1";#N/A,#N/A,FALSE,"Plan2"}</definedName>
    <definedName name="hsdjffe" localSheetId="16" hidden="1">{#N/A,#N/A,FALSE,"Plan1";#N/A,#N/A,FALSE,"Plan2"}</definedName>
    <definedName name="hsdjffe" localSheetId="15">{#N/A,#N/A,FALSE,"Plan1";#N/A,#N/A,FALSE,"Plan2"}</definedName>
    <definedName name="hsdjffe" localSheetId="7">{#N/A,#N/A,FALSE,"Plan1";#N/A,#N/A,FALSE,"Plan2"}</definedName>
    <definedName name="hsdjffe" localSheetId="24">{#N/A,#N/A,FALSE,"Plan1";#N/A,#N/A,FALSE,"Plan2"}</definedName>
    <definedName name="hsdjffe" localSheetId="25">{#N/A,#N/A,FALSE,"Plan1";#N/A,#N/A,FALSE,"Plan2"}</definedName>
    <definedName name="hsdjffe" localSheetId="0">{#N/A,#N/A,FALSE,"Plan1";#N/A,#N/A,FALSE,"Plan2"}</definedName>
    <definedName name="hsdjffe" localSheetId="23">{#N/A,#N/A,FALSE,"Plan1";#N/A,#N/A,FALSE,"Plan2"}</definedName>
    <definedName name="hsdjffe" localSheetId="22" hidden="1">{#N/A,#N/A,FALSE,"Plan1";#N/A,#N/A,FALSE,"Plan2"}</definedName>
    <definedName name="hsdjffe" localSheetId="19">{#N/A,#N/A,FALSE,"Plan1";#N/A,#N/A,FALSE,"Plan2"}</definedName>
    <definedName name="hsdjffe" localSheetId="18" hidden="1">{#N/A,#N/A,FALSE,"Plan1";#N/A,#N/A,FALSE,"Plan2"}</definedName>
    <definedName name="hsdjffe">{#N/A,#N/A,FALSE,"Plan1";#N/A,#N/A,FALSE,"Plan2"}</definedName>
    <definedName name="HSFIHDTR" localSheetId="20">{"Econ Consolidado",#N/A,FALSE,"Econ Consol";"Fluxo de Caixa",#N/A,FALSE,"Fluxo Caixa";"Investimentos",#N/A,FALSE,"Investimentos"}</definedName>
    <definedName name="HSFIHDTR" localSheetId="8">{"Econ Consolidado",#N/A,FALSE,"Econ Consol";"Fluxo de Caixa",#N/A,FALSE,"Fluxo Caixa";"Investimentos",#N/A,FALSE,"Investimentos"}</definedName>
    <definedName name="HSFIHDTR" localSheetId="17" hidden="1">{"Econ Consolidado",#N/A,FALSE,"Econ Consol";"Fluxo de Caixa",#N/A,FALSE,"Fluxo Caixa";"Investimentos",#N/A,FALSE,"Investimentos"}</definedName>
    <definedName name="HSFIHDTR" localSheetId="3">{"Econ Consolidado",#N/A,FALSE,"Econ Consol";"Fluxo de Caixa",#N/A,FALSE,"Fluxo Caixa";"Investimentos",#N/A,FALSE,"Investimentos"}</definedName>
    <definedName name="HSFIHDTR" localSheetId="11">{"Econ Consolidado",#N/A,FALSE,"Econ Consol";"Fluxo de Caixa",#N/A,FALSE,"Fluxo Caixa";"Investimentos",#N/A,FALSE,"Investimentos"}</definedName>
    <definedName name="HSFIHDTR" localSheetId="6">{"Econ Consolidado",#N/A,FALSE,"Econ Consol";"Fluxo de Caixa",#N/A,FALSE,"Fluxo Caixa";"Investimentos",#N/A,FALSE,"Investimentos"}</definedName>
    <definedName name="HSFIHDTR" localSheetId="5">{"Econ Consolidado",#N/A,FALSE,"Econ Consol";"Fluxo de Caixa",#N/A,FALSE,"Fluxo Caixa";"Investimentos",#N/A,FALSE,"Investimentos"}</definedName>
    <definedName name="HSFIHDTR" localSheetId="16" hidden="1">{"Econ Consolidado",#N/A,FALSE,"Econ Consol";"Fluxo de Caixa",#N/A,FALSE,"Fluxo Caixa";"Investimentos",#N/A,FALSE,"Investimentos"}</definedName>
    <definedName name="HSFIHDTR" localSheetId="15">{"Econ Consolidado",#N/A,FALSE,"Econ Consol";"Fluxo de Caixa",#N/A,FALSE,"Fluxo Caixa";"Investimentos",#N/A,FALSE,"Investimentos"}</definedName>
    <definedName name="HSFIHDTR" localSheetId="7">{"Econ Consolidado",#N/A,FALSE,"Econ Consol";"Fluxo de Caixa",#N/A,FALSE,"Fluxo Caixa";"Investimentos",#N/A,FALSE,"Investimentos"}</definedName>
    <definedName name="HSFIHDTR" localSheetId="24">{"Econ Consolidado",#N/A,FALSE,"Econ Consol";"Fluxo de Caixa",#N/A,FALSE,"Fluxo Caixa";"Investimentos",#N/A,FALSE,"Investimentos"}</definedName>
    <definedName name="HSFIHDTR" localSheetId="25">{"Econ Consolidado",#N/A,FALSE,"Econ Consol";"Fluxo de Caixa",#N/A,FALSE,"Fluxo Caixa";"Investimentos",#N/A,FALSE,"Investimentos"}</definedName>
    <definedName name="HSFIHDTR" localSheetId="0">{"Econ Consolidado",#N/A,FALSE,"Econ Consol";"Fluxo de Caixa",#N/A,FALSE,"Fluxo Caixa";"Investimentos",#N/A,FALSE,"Investimentos"}</definedName>
    <definedName name="HSFIHDTR" localSheetId="23">{"Econ Consolidado",#N/A,FALSE,"Econ Consol";"Fluxo de Caixa",#N/A,FALSE,"Fluxo Caixa";"Investimentos",#N/A,FALSE,"Investimentos"}</definedName>
    <definedName name="HSFIHDTR" localSheetId="22" hidden="1">{"Econ Consolidado",#N/A,FALSE,"Econ Consol";"Fluxo de Caixa",#N/A,FALSE,"Fluxo Caixa";"Investimentos",#N/A,FALSE,"Investimentos"}</definedName>
    <definedName name="HSFIHDTR" localSheetId="19">{"Econ Consolidado",#N/A,FALSE,"Econ Consol";"Fluxo de Caixa",#N/A,FALSE,"Fluxo Caixa";"Investimentos",#N/A,FALSE,"Investimentos"}</definedName>
    <definedName name="HSFIHDTR" localSheetId="18" hidden="1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name="hsfjkdshrgf" localSheetId="20">{#N/A,#N/A,FALSE,"Plan1";#N/A,#N/A,FALSE,"Plan2"}</definedName>
    <definedName name="hsfjkdshrgf" localSheetId="8">{#N/A,#N/A,FALSE,"Plan1";#N/A,#N/A,FALSE,"Plan2"}</definedName>
    <definedName name="hsfjkdshrgf" localSheetId="17" hidden="1">{#N/A,#N/A,FALSE,"Plan1";#N/A,#N/A,FALSE,"Plan2"}</definedName>
    <definedName name="hsfjkdshrgf" localSheetId="3">{#N/A,#N/A,FALSE,"Plan1";#N/A,#N/A,FALSE,"Plan2"}</definedName>
    <definedName name="hsfjkdshrgf" localSheetId="11">{#N/A,#N/A,FALSE,"Plan1";#N/A,#N/A,FALSE,"Plan2"}</definedName>
    <definedName name="hsfjkdshrgf" localSheetId="6">{#N/A,#N/A,FALSE,"Plan1";#N/A,#N/A,FALSE,"Plan2"}</definedName>
    <definedName name="hsfjkdshrgf" localSheetId="5">{#N/A,#N/A,FALSE,"Plan1";#N/A,#N/A,FALSE,"Plan2"}</definedName>
    <definedName name="hsfjkdshrgf" localSheetId="16" hidden="1">{#N/A,#N/A,FALSE,"Plan1";#N/A,#N/A,FALSE,"Plan2"}</definedName>
    <definedName name="hsfjkdshrgf" localSheetId="15">{#N/A,#N/A,FALSE,"Plan1";#N/A,#N/A,FALSE,"Plan2"}</definedName>
    <definedName name="hsfjkdshrgf" localSheetId="7">{#N/A,#N/A,FALSE,"Plan1";#N/A,#N/A,FALSE,"Plan2"}</definedName>
    <definedName name="hsfjkdshrgf" localSheetId="24">{#N/A,#N/A,FALSE,"Plan1";#N/A,#N/A,FALSE,"Plan2"}</definedName>
    <definedName name="hsfjkdshrgf" localSheetId="25">{#N/A,#N/A,FALSE,"Plan1";#N/A,#N/A,FALSE,"Plan2"}</definedName>
    <definedName name="hsfjkdshrgf" localSheetId="0">{#N/A,#N/A,FALSE,"Plan1";#N/A,#N/A,FALSE,"Plan2"}</definedName>
    <definedName name="hsfjkdshrgf" localSheetId="23">{#N/A,#N/A,FALSE,"Plan1";#N/A,#N/A,FALSE,"Plan2"}</definedName>
    <definedName name="hsfjkdshrgf" localSheetId="22" hidden="1">{#N/A,#N/A,FALSE,"Plan1";#N/A,#N/A,FALSE,"Plan2"}</definedName>
    <definedName name="hsfjkdshrgf" localSheetId="19">{#N/A,#N/A,FALSE,"Plan1";#N/A,#N/A,FALSE,"Plan2"}</definedName>
    <definedName name="hsfjkdshrgf" localSheetId="18" hidden="1">{#N/A,#N/A,FALSE,"Plan1";#N/A,#N/A,FALSE,"Plan2"}</definedName>
    <definedName name="hsfjkdshrgf">{#N/A,#N/A,FALSE,"Plan1";#N/A,#N/A,FALSE,"Plan2"}</definedName>
    <definedName name="hthhrtetdre" localSheetId="20">{#N/A,#N/A,FALSE,"Plan1";#N/A,#N/A,FALSE,"Plan2"}</definedName>
    <definedName name="hthhrtetdre" localSheetId="8">{#N/A,#N/A,FALSE,"Plan1";#N/A,#N/A,FALSE,"Plan2"}</definedName>
    <definedName name="hthhrtetdre" localSheetId="17" hidden="1">{#N/A,#N/A,FALSE,"Plan1";#N/A,#N/A,FALSE,"Plan2"}</definedName>
    <definedName name="hthhrtetdre" localSheetId="3">{#N/A,#N/A,FALSE,"Plan1";#N/A,#N/A,FALSE,"Plan2"}</definedName>
    <definedName name="hthhrtetdre" localSheetId="11">{#N/A,#N/A,FALSE,"Plan1";#N/A,#N/A,FALSE,"Plan2"}</definedName>
    <definedName name="hthhrtetdre" localSheetId="6">{#N/A,#N/A,FALSE,"Plan1";#N/A,#N/A,FALSE,"Plan2"}</definedName>
    <definedName name="hthhrtetdre" localSheetId="5">{#N/A,#N/A,FALSE,"Plan1";#N/A,#N/A,FALSE,"Plan2"}</definedName>
    <definedName name="hthhrtetdre" localSheetId="16" hidden="1">{#N/A,#N/A,FALSE,"Plan1";#N/A,#N/A,FALSE,"Plan2"}</definedName>
    <definedName name="hthhrtetdre" localSheetId="15">{#N/A,#N/A,FALSE,"Plan1";#N/A,#N/A,FALSE,"Plan2"}</definedName>
    <definedName name="hthhrtetdre" localSheetId="7">{#N/A,#N/A,FALSE,"Plan1";#N/A,#N/A,FALSE,"Plan2"}</definedName>
    <definedName name="hthhrtetdre" localSheetId="24">{#N/A,#N/A,FALSE,"Plan1";#N/A,#N/A,FALSE,"Plan2"}</definedName>
    <definedName name="hthhrtetdre" localSheetId="25">{#N/A,#N/A,FALSE,"Plan1";#N/A,#N/A,FALSE,"Plan2"}</definedName>
    <definedName name="hthhrtetdre" localSheetId="0">{#N/A,#N/A,FALSE,"Plan1";#N/A,#N/A,FALSE,"Plan2"}</definedName>
    <definedName name="hthhrtetdre" localSheetId="23">{#N/A,#N/A,FALSE,"Plan1";#N/A,#N/A,FALSE,"Plan2"}</definedName>
    <definedName name="hthhrtetdre" localSheetId="22" hidden="1">{#N/A,#N/A,FALSE,"Plan1";#N/A,#N/A,FALSE,"Plan2"}</definedName>
    <definedName name="hthhrtetdre" localSheetId="19">{#N/A,#N/A,FALSE,"Plan1";#N/A,#N/A,FALSE,"Plan2"}</definedName>
    <definedName name="hthhrtetdre" localSheetId="18" hidden="1">{#N/A,#N/A,FALSE,"Plan1";#N/A,#N/A,FALSE,"Plan2"}</definedName>
    <definedName name="hthhrtetdre">{#N/A,#N/A,FALSE,"Plan1";#N/A,#N/A,FALSE,"Plan2"}</definedName>
    <definedName name="HTM" localSheetId="17">#REF!</definedName>
    <definedName name="HTM" localSheetId="3">#REF!</definedName>
    <definedName name="HTM" localSheetId="6">#REF!</definedName>
    <definedName name="HTM" localSheetId="16">#REF!</definedName>
    <definedName name="HTM" localSheetId="15">#REF!</definedName>
    <definedName name="HTM" localSheetId="25">#REF!</definedName>
    <definedName name="HTM" localSheetId="22">#REF!</definedName>
    <definedName name="HTM" localSheetId="19">#REF!</definedName>
    <definedName name="HTM" localSheetId="18">#REF!</definedName>
    <definedName name="HTM">#REF!</definedName>
    <definedName name="HTML_CodePage">949</definedName>
    <definedName name="HTML_Control" localSheetId="20">{"'장비'!$A$3:$M$12"}</definedName>
    <definedName name="HTML_Control" localSheetId="8">{"'장비'!$A$3:$M$12"}</definedName>
    <definedName name="HTML_Control" localSheetId="17" hidden="1">{"'장비'!$A$3:$M$12"}</definedName>
    <definedName name="HTML_Control" localSheetId="3">{"'장비'!$A$3:$M$12"}</definedName>
    <definedName name="HTML_Control" localSheetId="11">{"'장비'!$A$3:$M$12"}</definedName>
    <definedName name="HTML_Control" localSheetId="6">{"'장비'!$A$3:$M$12"}</definedName>
    <definedName name="HTML_Control" localSheetId="5">{"'장비'!$A$3:$M$12"}</definedName>
    <definedName name="HTML_Control" localSheetId="16" hidden="1">{"'장비'!$A$3:$M$12"}</definedName>
    <definedName name="HTML_Control" localSheetId="15">{"'장비'!$A$3:$M$12"}</definedName>
    <definedName name="HTML_Control" localSheetId="7">{"'장비'!$A$3:$M$12"}</definedName>
    <definedName name="HTML_Control" localSheetId="24">{"'장비'!$A$3:$M$12"}</definedName>
    <definedName name="HTML_Control" localSheetId="25">{"'장비'!$A$3:$M$12"}</definedName>
    <definedName name="HTML_Control" localSheetId="0">{"'장비'!$A$3:$M$12"}</definedName>
    <definedName name="HTML_Control" localSheetId="23">{"'장비'!$A$3:$M$12"}</definedName>
    <definedName name="HTML_Control" localSheetId="22" hidden="1">{"'장비'!$A$3:$M$12"}</definedName>
    <definedName name="HTML_Control" localSheetId="19">{"'장비'!$A$3:$M$12"}</definedName>
    <definedName name="HTML_Control" localSheetId="18" hidden="1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 localSheetId="20">{"'Estimativa de Lançamento-JAN'!$A$1:$AI$85"}</definedName>
    <definedName name="HTML2_CONTROL" localSheetId="8">{"'Estimativa de Lançamento-JAN'!$A$1:$AI$85"}</definedName>
    <definedName name="HTML2_CONTROL" localSheetId="17" hidden="1">{"'Estimativa de Lançamento-JAN'!$A$1:$AI$85"}</definedName>
    <definedName name="HTML2_CONTROL" localSheetId="3">{"'Estimativa de Lançamento-JAN'!$A$1:$AI$85"}</definedName>
    <definedName name="HTML2_CONTROL" localSheetId="11">{"'Estimativa de Lançamento-JAN'!$A$1:$AI$85"}</definedName>
    <definedName name="HTML2_CONTROL" localSheetId="6">{"'Estimativa de Lançamento-JAN'!$A$1:$AI$85"}</definedName>
    <definedName name="HTML2_CONTROL" localSheetId="5">{"'Estimativa de Lançamento-JAN'!$A$1:$AI$85"}</definedName>
    <definedName name="HTML2_CONTROL" localSheetId="16" hidden="1">{"'Estimativa de Lançamento-JAN'!$A$1:$AI$85"}</definedName>
    <definedName name="HTML2_CONTROL" localSheetId="15">{"'Estimativa de Lançamento-JAN'!$A$1:$AI$85"}</definedName>
    <definedName name="HTML2_CONTROL" localSheetId="7">{"'Estimativa de Lançamento-JAN'!$A$1:$AI$85"}</definedName>
    <definedName name="HTML2_CONTROL" localSheetId="24">{"'Estimativa de Lançamento-JAN'!$A$1:$AI$85"}</definedName>
    <definedName name="HTML2_CONTROL" localSheetId="25">{"'Estimativa de Lançamento-JAN'!$A$1:$AI$85"}</definedName>
    <definedName name="HTML2_CONTROL" localSheetId="0">{"'Estimativa de Lançamento-JAN'!$A$1:$AI$85"}</definedName>
    <definedName name="HTML2_CONTROL" localSheetId="23">{"'Estimativa de Lançamento-JAN'!$A$1:$AI$85"}</definedName>
    <definedName name="HTML2_CONTROL" localSheetId="22" hidden="1">{"'Estimativa de Lançamento-JAN'!$A$1:$AI$85"}</definedName>
    <definedName name="HTML2_CONTROL" localSheetId="19">{"'Estimativa de Lançamento-JAN'!$A$1:$AI$85"}</definedName>
    <definedName name="HTML2_CONTROL" localSheetId="18" hidden="1">{"'Estimativa de Lançamento-JAN'!$A$1:$AI$85"}</definedName>
    <definedName name="HTML2_CONTROL">{"'Estimativa de Lançamento-JAN'!$A$1:$AI$85"}</definedName>
    <definedName name="HTML3_CONTROL" localSheetId="20">{"'Estimativa de Lançamento-JAN'!$A$1:$AI$85"}</definedName>
    <definedName name="HTML3_CONTROL" localSheetId="8">{"'Estimativa de Lançamento-JAN'!$A$1:$AI$85"}</definedName>
    <definedName name="HTML3_CONTROL" localSheetId="17" hidden="1">{"'Estimativa de Lançamento-JAN'!$A$1:$AI$85"}</definedName>
    <definedName name="HTML3_CONTROL" localSheetId="3">{"'Estimativa de Lançamento-JAN'!$A$1:$AI$85"}</definedName>
    <definedName name="HTML3_CONTROL" localSheetId="11">{"'Estimativa de Lançamento-JAN'!$A$1:$AI$85"}</definedName>
    <definedName name="HTML3_CONTROL" localSheetId="6">{"'Estimativa de Lançamento-JAN'!$A$1:$AI$85"}</definedName>
    <definedName name="HTML3_CONTROL" localSheetId="5">{"'Estimativa de Lançamento-JAN'!$A$1:$AI$85"}</definedName>
    <definedName name="HTML3_CONTROL" localSheetId="16" hidden="1">{"'Estimativa de Lançamento-JAN'!$A$1:$AI$85"}</definedName>
    <definedName name="HTML3_CONTROL" localSheetId="15">{"'Estimativa de Lançamento-JAN'!$A$1:$AI$85"}</definedName>
    <definedName name="HTML3_CONTROL" localSheetId="7">{"'Estimativa de Lançamento-JAN'!$A$1:$AI$85"}</definedName>
    <definedName name="HTML3_CONTROL" localSheetId="24">{"'Estimativa de Lançamento-JAN'!$A$1:$AI$85"}</definedName>
    <definedName name="HTML3_CONTROL" localSheetId="25">{"'Estimativa de Lançamento-JAN'!$A$1:$AI$85"}</definedName>
    <definedName name="HTML3_CONTROL" localSheetId="0">{"'Estimativa de Lançamento-JAN'!$A$1:$AI$85"}</definedName>
    <definedName name="HTML3_CONTROL" localSheetId="23">{"'Estimativa de Lançamento-JAN'!$A$1:$AI$85"}</definedName>
    <definedName name="HTML3_CONTROL" localSheetId="22" hidden="1">{"'Estimativa de Lançamento-JAN'!$A$1:$AI$85"}</definedName>
    <definedName name="HTML3_CONTROL" localSheetId="19">{"'Estimativa de Lançamento-JAN'!$A$1:$AI$85"}</definedName>
    <definedName name="HTML3_CONTROL" localSheetId="18" hidden="1">{"'Estimativa de Lançamento-JAN'!$A$1:$AI$85"}</definedName>
    <definedName name="HTML3_CONTROL">{"'Estimativa de Lançamento-JAN'!$A$1:$AI$85"}</definedName>
    <definedName name="HTMLControl" localSheetId="20">{"'Edit'!$A$1:$V$2277"}</definedName>
    <definedName name="HTMLControl" localSheetId="8">{"'Edit'!$A$1:$V$2277"}</definedName>
    <definedName name="HTMLControl" localSheetId="17" hidden="1">{"'Edit'!$A$1:$V$2277"}</definedName>
    <definedName name="HTMLControl" localSheetId="3">{"'Edit'!$A$1:$V$2277"}</definedName>
    <definedName name="HTMLControl" localSheetId="11">{"'Edit'!$A$1:$V$2277"}</definedName>
    <definedName name="HTMLControl" localSheetId="6">{"'Edit'!$A$1:$V$2277"}</definedName>
    <definedName name="HTMLControl" localSheetId="5">{"'Edit'!$A$1:$V$2277"}</definedName>
    <definedName name="HTMLControl" localSheetId="16" hidden="1">{"'Edit'!$A$1:$V$2277"}</definedName>
    <definedName name="HTMLControl" localSheetId="15">{"'Edit'!$A$1:$V$2277"}</definedName>
    <definedName name="HTMLControl" localSheetId="7">{"'Edit'!$A$1:$V$2277"}</definedName>
    <definedName name="HTMLControl" localSheetId="24">{"'Edit'!$A$1:$V$2277"}</definedName>
    <definedName name="HTMLControl" localSheetId="25">{"'Edit'!$A$1:$V$2277"}</definedName>
    <definedName name="HTMLControl" localSheetId="0">{"'Edit'!$A$1:$V$2277"}</definedName>
    <definedName name="HTMLControl" localSheetId="23">{"'Edit'!$A$1:$V$2277"}</definedName>
    <definedName name="HTMLControl" localSheetId="22" hidden="1">{"'Edit'!$A$1:$V$2277"}</definedName>
    <definedName name="HTMLControl" localSheetId="19">{"'Edit'!$A$1:$V$2277"}</definedName>
    <definedName name="HTMLControl" localSheetId="18" hidden="1">{"'Edit'!$A$1:$V$2277"}</definedName>
    <definedName name="HTMLControl">{"'Edit'!$A$1:$V$2277"}</definedName>
    <definedName name="HTN" localSheetId="3">#REF!</definedName>
    <definedName name="HTN" localSheetId="6">#REF!</definedName>
    <definedName name="HTN" localSheetId="15">#REF!</definedName>
    <definedName name="HTN" localSheetId="25">#REF!</definedName>
    <definedName name="HTN">#REF!</definedName>
    <definedName name="HVJKHGKFXHFD" localSheetId="20">{#N/A,#N/A,FALSE,"Plan1";#N/A,#N/A,FALSE,"Plan2"}</definedName>
    <definedName name="HVJKHGKFXHFD" localSheetId="8">{#N/A,#N/A,FALSE,"Plan1";#N/A,#N/A,FALSE,"Plan2"}</definedName>
    <definedName name="HVJKHGKFXHFD" localSheetId="17" hidden="1">{#N/A,#N/A,FALSE,"Plan1";#N/A,#N/A,FALSE,"Plan2"}</definedName>
    <definedName name="HVJKHGKFXHFD" localSheetId="3">{#N/A,#N/A,FALSE,"Plan1";#N/A,#N/A,FALSE,"Plan2"}</definedName>
    <definedName name="HVJKHGKFXHFD" localSheetId="11">{#N/A,#N/A,FALSE,"Plan1";#N/A,#N/A,FALSE,"Plan2"}</definedName>
    <definedName name="HVJKHGKFXHFD" localSheetId="6">{#N/A,#N/A,FALSE,"Plan1";#N/A,#N/A,FALSE,"Plan2"}</definedName>
    <definedName name="HVJKHGKFXHFD" localSheetId="5">{#N/A,#N/A,FALSE,"Plan1";#N/A,#N/A,FALSE,"Plan2"}</definedName>
    <definedName name="HVJKHGKFXHFD" localSheetId="16" hidden="1">{#N/A,#N/A,FALSE,"Plan1";#N/A,#N/A,FALSE,"Plan2"}</definedName>
    <definedName name="HVJKHGKFXHFD" localSheetId="15">{#N/A,#N/A,FALSE,"Plan1";#N/A,#N/A,FALSE,"Plan2"}</definedName>
    <definedName name="HVJKHGKFXHFD" localSheetId="7">{#N/A,#N/A,FALSE,"Plan1";#N/A,#N/A,FALSE,"Plan2"}</definedName>
    <definedName name="HVJKHGKFXHFD" localSheetId="24">{#N/A,#N/A,FALSE,"Plan1";#N/A,#N/A,FALSE,"Plan2"}</definedName>
    <definedName name="HVJKHGKFXHFD" localSheetId="25">{#N/A,#N/A,FALSE,"Plan1";#N/A,#N/A,FALSE,"Plan2"}</definedName>
    <definedName name="HVJKHGKFXHFD" localSheetId="0">{#N/A,#N/A,FALSE,"Plan1";#N/A,#N/A,FALSE,"Plan2"}</definedName>
    <definedName name="HVJKHGKFXHFD" localSheetId="23">{#N/A,#N/A,FALSE,"Plan1";#N/A,#N/A,FALSE,"Plan2"}</definedName>
    <definedName name="HVJKHGKFXHFD" localSheetId="22" hidden="1">{#N/A,#N/A,FALSE,"Plan1";#N/A,#N/A,FALSE,"Plan2"}</definedName>
    <definedName name="HVJKHGKFXHFD" localSheetId="19">{#N/A,#N/A,FALSE,"Plan1";#N/A,#N/A,FALSE,"Plan2"}</definedName>
    <definedName name="HVJKHGKFXHFD" localSheetId="18" hidden="1">{#N/A,#N/A,FALSE,"Plan1";#N/A,#N/A,FALSE,"Plan2"}</definedName>
    <definedName name="HVJKHGKFXHFD">{#N/A,#N/A,FALSE,"Plan1";#N/A,#N/A,FALSE,"Plan2"}</definedName>
    <definedName name="hwekjhekhf" localSheetId="20">{#N/A,#N/A,FALSE,"Plan1";#N/A,#N/A,FALSE,"Plan2"}</definedName>
    <definedName name="hwekjhekhf" localSheetId="8">{#N/A,#N/A,FALSE,"Plan1";#N/A,#N/A,FALSE,"Plan2"}</definedName>
    <definedName name="hwekjhekhf" localSheetId="17" hidden="1">{#N/A,#N/A,FALSE,"Plan1";#N/A,#N/A,FALSE,"Plan2"}</definedName>
    <definedName name="hwekjhekhf" localSheetId="3">{#N/A,#N/A,FALSE,"Plan1";#N/A,#N/A,FALSE,"Plan2"}</definedName>
    <definedName name="hwekjhekhf" localSheetId="11">{#N/A,#N/A,FALSE,"Plan1";#N/A,#N/A,FALSE,"Plan2"}</definedName>
    <definedName name="hwekjhekhf" localSheetId="6">{#N/A,#N/A,FALSE,"Plan1";#N/A,#N/A,FALSE,"Plan2"}</definedName>
    <definedName name="hwekjhekhf" localSheetId="5">{#N/A,#N/A,FALSE,"Plan1";#N/A,#N/A,FALSE,"Plan2"}</definedName>
    <definedName name="hwekjhekhf" localSheetId="16" hidden="1">{#N/A,#N/A,FALSE,"Plan1";#N/A,#N/A,FALSE,"Plan2"}</definedName>
    <definedName name="hwekjhekhf" localSheetId="15">{#N/A,#N/A,FALSE,"Plan1";#N/A,#N/A,FALSE,"Plan2"}</definedName>
    <definedName name="hwekjhekhf" localSheetId="7">{#N/A,#N/A,FALSE,"Plan1";#N/A,#N/A,FALSE,"Plan2"}</definedName>
    <definedName name="hwekjhekhf" localSheetId="24">{#N/A,#N/A,FALSE,"Plan1";#N/A,#N/A,FALSE,"Plan2"}</definedName>
    <definedName name="hwekjhekhf" localSheetId="25">{#N/A,#N/A,FALSE,"Plan1";#N/A,#N/A,FALSE,"Plan2"}</definedName>
    <definedName name="hwekjhekhf" localSheetId="0">{#N/A,#N/A,FALSE,"Plan1";#N/A,#N/A,FALSE,"Plan2"}</definedName>
    <definedName name="hwekjhekhf" localSheetId="23">{#N/A,#N/A,FALSE,"Plan1";#N/A,#N/A,FALSE,"Plan2"}</definedName>
    <definedName name="hwekjhekhf" localSheetId="22" hidden="1">{#N/A,#N/A,FALSE,"Plan1";#N/A,#N/A,FALSE,"Plan2"}</definedName>
    <definedName name="hwekjhekhf" localSheetId="19">{#N/A,#N/A,FALSE,"Plan1";#N/A,#N/A,FALSE,"Plan2"}</definedName>
    <definedName name="hwekjhekhf" localSheetId="18" hidden="1">{#N/A,#N/A,FALSE,"Plan1";#N/A,#N/A,FALSE,"Plan2"}</definedName>
    <definedName name="hwekjhekhf">{#N/A,#N/A,FALSE,"Plan1";#N/A,#N/A,FALSE,"Plan2"}</definedName>
    <definedName name="HXFRE" localSheetId="20">{#N/A,#N/A,FALSE,"Plan1";#N/A,#N/A,FALSE,"Plan2"}</definedName>
    <definedName name="HXFRE" localSheetId="8">{#N/A,#N/A,FALSE,"Plan1";#N/A,#N/A,FALSE,"Plan2"}</definedName>
    <definedName name="HXFRE" localSheetId="17" hidden="1">{#N/A,#N/A,FALSE,"Plan1";#N/A,#N/A,FALSE,"Plan2"}</definedName>
    <definedName name="HXFRE" localSheetId="3">{#N/A,#N/A,FALSE,"Plan1";#N/A,#N/A,FALSE,"Plan2"}</definedName>
    <definedName name="HXFRE" localSheetId="11">{#N/A,#N/A,FALSE,"Plan1";#N/A,#N/A,FALSE,"Plan2"}</definedName>
    <definedName name="HXFRE" localSheetId="6">{#N/A,#N/A,FALSE,"Plan1";#N/A,#N/A,FALSE,"Plan2"}</definedName>
    <definedName name="HXFRE" localSheetId="5">{#N/A,#N/A,FALSE,"Plan1";#N/A,#N/A,FALSE,"Plan2"}</definedName>
    <definedName name="HXFRE" localSheetId="16" hidden="1">{#N/A,#N/A,FALSE,"Plan1";#N/A,#N/A,FALSE,"Plan2"}</definedName>
    <definedName name="HXFRE" localSheetId="15">{#N/A,#N/A,FALSE,"Plan1";#N/A,#N/A,FALSE,"Plan2"}</definedName>
    <definedName name="HXFRE" localSheetId="7">{#N/A,#N/A,FALSE,"Plan1";#N/A,#N/A,FALSE,"Plan2"}</definedName>
    <definedName name="HXFRE" localSheetId="24">{#N/A,#N/A,FALSE,"Plan1";#N/A,#N/A,FALSE,"Plan2"}</definedName>
    <definedName name="HXFRE" localSheetId="25">{#N/A,#N/A,FALSE,"Plan1";#N/A,#N/A,FALSE,"Plan2"}</definedName>
    <definedName name="HXFRE" localSheetId="0">{#N/A,#N/A,FALSE,"Plan1";#N/A,#N/A,FALSE,"Plan2"}</definedName>
    <definedName name="HXFRE" localSheetId="23">{#N/A,#N/A,FALSE,"Plan1";#N/A,#N/A,FALSE,"Plan2"}</definedName>
    <definedName name="HXFRE" localSheetId="22" hidden="1">{#N/A,#N/A,FALSE,"Plan1";#N/A,#N/A,FALSE,"Plan2"}</definedName>
    <definedName name="HXFRE" localSheetId="19">{#N/A,#N/A,FALSE,"Plan1";#N/A,#N/A,FALSE,"Plan2"}</definedName>
    <definedName name="HXFRE" localSheetId="18" hidden="1">{#N/A,#N/A,FALSE,"Plan1";#N/A,#N/A,FALSE,"Plan2"}</definedName>
    <definedName name="HXFRE">{#N/A,#N/A,FALSE,"Plan1";#N/A,#N/A,FALSE,"Plan2"}</definedName>
    <definedName name="HXKJFGDKHG" localSheetId="20">{#N/A,#N/A,FALSE,"Plan1";#N/A,#N/A,FALSE,"Plan2"}</definedName>
    <definedName name="HXKJFGDKHG" localSheetId="8">{#N/A,#N/A,FALSE,"Plan1";#N/A,#N/A,FALSE,"Plan2"}</definedName>
    <definedName name="HXKJFGDKHG" localSheetId="17" hidden="1">{#N/A,#N/A,FALSE,"Plan1";#N/A,#N/A,FALSE,"Plan2"}</definedName>
    <definedName name="HXKJFGDKHG" localSheetId="3">{#N/A,#N/A,FALSE,"Plan1";#N/A,#N/A,FALSE,"Plan2"}</definedName>
    <definedName name="HXKJFGDKHG" localSheetId="11">{#N/A,#N/A,FALSE,"Plan1";#N/A,#N/A,FALSE,"Plan2"}</definedName>
    <definedName name="HXKJFGDKHG" localSheetId="6">{#N/A,#N/A,FALSE,"Plan1";#N/A,#N/A,FALSE,"Plan2"}</definedName>
    <definedName name="HXKJFGDKHG" localSheetId="5">{#N/A,#N/A,FALSE,"Plan1";#N/A,#N/A,FALSE,"Plan2"}</definedName>
    <definedName name="HXKJFGDKHG" localSheetId="16" hidden="1">{#N/A,#N/A,FALSE,"Plan1";#N/A,#N/A,FALSE,"Plan2"}</definedName>
    <definedName name="HXKJFGDKHG" localSheetId="15">{#N/A,#N/A,FALSE,"Plan1";#N/A,#N/A,FALSE,"Plan2"}</definedName>
    <definedName name="HXKJFGDKHG" localSheetId="7">{#N/A,#N/A,FALSE,"Plan1";#N/A,#N/A,FALSE,"Plan2"}</definedName>
    <definedName name="HXKJFGDKHG" localSheetId="24">{#N/A,#N/A,FALSE,"Plan1";#N/A,#N/A,FALSE,"Plan2"}</definedName>
    <definedName name="HXKJFGDKHG" localSheetId="25">{#N/A,#N/A,FALSE,"Plan1";#N/A,#N/A,FALSE,"Plan2"}</definedName>
    <definedName name="HXKJFGDKHG" localSheetId="0">{#N/A,#N/A,FALSE,"Plan1";#N/A,#N/A,FALSE,"Plan2"}</definedName>
    <definedName name="HXKJFGDKHG" localSheetId="23">{#N/A,#N/A,FALSE,"Plan1";#N/A,#N/A,FALSE,"Plan2"}</definedName>
    <definedName name="HXKJFGDKHG" localSheetId="22" hidden="1">{#N/A,#N/A,FALSE,"Plan1";#N/A,#N/A,FALSE,"Plan2"}</definedName>
    <definedName name="HXKJFGDKHG" localSheetId="19">{#N/A,#N/A,FALSE,"Plan1";#N/A,#N/A,FALSE,"Plan2"}</definedName>
    <definedName name="HXKJFGDKHG" localSheetId="18" hidden="1">{#N/A,#N/A,FALSE,"Plan1";#N/A,#N/A,FALSE,"Plan2"}</definedName>
    <definedName name="HXKJFGDKHG">{#N/A,#N/A,FALSE,"Plan1";#N/A,#N/A,FALSE,"Plan2"}</definedName>
    <definedName name="I" localSheetId="17">#REF!</definedName>
    <definedName name="I" localSheetId="3">#REF!</definedName>
    <definedName name="I" localSheetId="11">#REF!</definedName>
    <definedName name="I" localSheetId="6">#REF!</definedName>
    <definedName name="I" localSheetId="16">#REF!</definedName>
    <definedName name="I" localSheetId="15">#REF!</definedName>
    <definedName name="I" localSheetId="25">#REF!</definedName>
    <definedName name="I" localSheetId="22">#REF!</definedName>
    <definedName name="I" localSheetId="19">#REF!</definedName>
    <definedName name="I" localSheetId="18">#REF!</definedName>
    <definedName name="I">#REF!</definedName>
    <definedName name="ibir_cdi" localSheetId="17">#REF!</definedName>
    <definedName name="ibir_cdi" localSheetId="3">#REF!</definedName>
    <definedName name="ibir_cdi" localSheetId="6">#REF!</definedName>
    <definedName name="ibir_cdi" localSheetId="16">#REF!</definedName>
    <definedName name="ibir_cdi" localSheetId="15">#REF!</definedName>
    <definedName name="ibir_cdi" localSheetId="25">#REF!</definedName>
    <definedName name="ibir_cdi" localSheetId="22">#REF!</definedName>
    <definedName name="ibir_cdi" localSheetId="19">#REF!</definedName>
    <definedName name="ibir_cdi" localSheetId="18">#REF!</definedName>
    <definedName name="ibir_cdi">#REF!</definedName>
    <definedName name="ibir_hist" localSheetId="17">#REF!</definedName>
    <definedName name="ibir_hist" localSheetId="3">#REF!</definedName>
    <definedName name="ibir_hist" localSheetId="6">#REF!</definedName>
    <definedName name="ibir_hist" localSheetId="16">#REF!</definedName>
    <definedName name="ibir_hist" localSheetId="15">#REF!</definedName>
    <definedName name="ibir_hist" localSheetId="25">#REF!</definedName>
    <definedName name="ibir_hist" localSheetId="22">#REF!</definedName>
    <definedName name="ibir_hist" localSheetId="19">#REF!</definedName>
    <definedName name="ibir_hist" localSheetId="18">#REF!</definedName>
    <definedName name="ibir_hist">#REF!</definedName>
    <definedName name="ibir_uss" localSheetId="3">#REF!</definedName>
    <definedName name="ibir_uss" localSheetId="6">#REF!</definedName>
    <definedName name="ibir_uss" localSheetId="15">#REF!</definedName>
    <definedName name="ibir_uss" localSheetId="25">#REF!</definedName>
    <definedName name="ibir_uss">#REF!</definedName>
    <definedName name="IC" localSheetId="3">#REF!</definedName>
    <definedName name="IC" localSheetId="15">#REF!</definedName>
    <definedName name="IC" localSheetId="0">#REF!</definedName>
    <definedName name="IC">#REF!</definedName>
    <definedName name="icoa_cdi" localSheetId="3">#REF!</definedName>
    <definedName name="icoa_cdi" localSheetId="6">#REF!</definedName>
    <definedName name="icoa_cdi" localSheetId="15">#REF!</definedName>
    <definedName name="icoa_cdi" localSheetId="25">#REF!</definedName>
    <definedName name="icoa_cdi">#REF!</definedName>
    <definedName name="icoa_hist" localSheetId="3">#REF!</definedName>
    <definedName name="icoa_hist" localSheetId="6">#REF!</definedName>
    <definedName name="icoa_hist" localSheetId="15">#REF!</definedName>
    <definedName name="icoa_hist" localSheetId="25">#REF!</definedName>
    <definedName name="icoa_hist">#REF!</definedName>
    <definedName name="icoa_uss" localSheetId="3">#REF!</definedName>
    <definedName name="icoa_uss" localSheetId="6">#REF!</definedName>
    <definedName name="icoa_uss" localSheetId="15">#REF!</definedName>
    <definedName name="icoa_uss" localSheetId="25">#REF!</definedName>
    <definedName name="icoa_uss">#REF!</definedName>
    <definedName name="Identificação" localSheetId="3">#REF!</definedName>
    <definedName name="Identificação" localSheetId="6">#REF!</definedName>
    <definedName name="Identificação" localSheetId="15">#REF!</definedName>
    <definedName name="Identificação" localSheetId="25">#REF!</definedName>
    <definedName name="Identificação">#REF!</definedName>
    <definedName name="idfhgkjhfkthy" localSheetId="20">{#N/A,#N/A,FALSE,"Plan1";#N/A,#N/A,FALSE,"Plan2"}</definedName>
    <definedName name="idfhgkjhfkthy" localSheetId="8">{#N/A,#N/A,FALSE,"Plan1";#N/A,#N/A,FALSE,"Plan2"}</definedName>
    <definedName name="idfhgkjhfkthy" localSheetId="17" hidden="1">{#N/A,#N/A,FALSE,"Plan1";#N/A,#N/A,FALSE,"Plan2"}</definedName>
    <definedName name="idfhgkjhfkthy" localSheetId="3">{#N/A,#N/A,FALSE,"Plan1";#N/A,#N/A,FALSE,"Plan2"}</definedName>
    <definedName name="idfhgkjhfkthy" localSheetId="11">{#N/A,#N/A,FALSE,"Plan1";#N/A,#N/A,FALSE,"Plan2"}</definedName>
    <definedName name="idfhgkjhfkthy" localSheetId="6">{#N/A,#N/A,FALSE,"Plan1";#N/A,#N/A,FALSE,"Plan2"}</definedName>
    <definedName name="idfhgkjhfkthy" localSheetId="5">{#N/A,#N/A,FALSE,"Plan1";#N/A,#N/A,FALSE,"Plan2"}</definedName>
    <definedName name="idfhgkjhfkthy" localSheetId="16" hidden="1">{#N/A,#N/A,FALSE,"Plan1";#N/A,#N/A,FALSE,"Plan2"}</definedName>
    <definedName name="idfhgkjhfkthy" localSheetId="15">{#N/A,#N/A,FALSE,"Plan1";#N/A,#N/A,FALSE,"Plan2"}</definedName>
    <definedName name="idfhgkjhfkthy" localSheetId="7">{#N/A,#N/A,FALSE,"Plan1";#N/A,#N/A,FALSE,"Plan2"}</definedName>
    <definedName name="idfhgkjhfkthy" localSheetId="24">{#N/A,#N/A,FALSE,"Plan1";#N/A,#N/A,FALSE,"Plan2"}</definedName>
    <definedName name="idfhgkjhfkthy" localSheetId="25">{#N/A,#N/A,FALSE,"Plan1";#N/A,#N/A,FALSE,"Plan2"}</definedName>
    <definedName name="idfhgkjhfkthy" localSheetId="0">{#N/A,#N/A,FALSE,"Plan1";#N/A,#N/A,FALSE,"Plan2"}</definedName>
    <definedName name="idfhgkjhfkthy" localSheetId="23">{#N/A,#N/A,FALSE,"Plan1";#N/A,#N/A,FALSE,"Plan2"}</definedName>
    <definedName name="idfhgkjhfkthy" localSheetId="22" hidden="1">{#N/A,#N/A,FALSE,"Plan1";#N/A,#N/A,FALSE,"Plan2"}</definedName>
    <definedName name="idfhgkjhfkthy" localSheetId="19">{#N/A,#N/A,FALSE,"Plan1";#N/A,#N/A,FALSE,"Plan2"}</definedName>
    <definedName name="idfhgkjhfkthy" localSheetId="18" hidden="1">{#N/A,#N/A,FALSE,"Plan1";#N/A,#N/A,FALSE,"Plan2"}</definedName>
    <definedName name="idfhgkjhfkthy">{#N/A,#N/A,FALSE,"Plan1";#N/A,#N/A,FALSE,"Plan2"}</definedName>
    <definedName name="ieroweft" localSheetId="20">{#N/A,#N/A,FALSE,"Plan1";#N/A,#N/A,FALSE,"Plan2"}</definedName>
    <definedName name="ieroweft" localSheetId="8">{#N/A,#N/A,FALSE,"Plan1";#N/A,#N/A,FALSE,"Plan2"}</definedName>
    <definedName name="ieroweft" localSheetId="17" hidden="1">{#N/A,#N/A,FALSE,"Plan1";#N/A,#N/A,FALSE,"Plan2"}</definedName>
    <definedName name="ieroweft" localSheetId="3">{#N/A,#N/A,FALSE,"Plan1";#N/A,#N/A,FALSE,"Plan2"}</definedName>
    <definedName name="ieroweft" localSheetId="11">{#N/A,#N/A,FALSE,"Plan1";#N/A,#N/A,FALSE,"Plan2"}</definedName>
    <definedName name="ieroweft" localSheetId="6">{#N/A,#N/A,FALSE,"Plan1";#N/A,#N/A,FALSE,"Plan2"}</definedName>
    <definedName name="ieroweft" localSheetId="5">{#N/A,#N/A,FALSE,"Plan1";#N/A,#N/A,FALSE,"Plan2"}</definedName>
    <definedName name="ieroweft" localSheetId="16" hidden="1">{#N/A,#N/A,FALSE,"Plan1";#N/A,#N/A,FALSE,"Plan2"}</definedName>
    <definedName name="ieroweft" localSheetId="15">{#N/A,#N/A,FALSE,"Plan1";#N/A,#N/A,FALSE,"Plan2"}</definedName>
    <definedName name="ieroweft" localSheetId="7">{#N/A,#N/A,FALSE,"Plan1";#N/A,#N/A,FALSE,"Plan2"}</definedName>
    <definedName name="ieroweft" localSheetId="24">{#N/A,#N/A,FALSE,"Plan1";#N/A,#N/A,FALSE,"Plan2"}</definedName>
    <definedName name="ieroweft" localSheetId="25">{#N/A,#N/A,FALSE,"Plan1";#N/A,#N/A,FALSE,"Plan2"}</definedName>
    <definedName name="ieroweft" localSheetId="0">{#N/A,#N/A,FALSE,"Plan1";#N/A,#N/A,FALSE,"Plan2"}</definedName>
    <definedName name="ieroweft" localSheetId="23">{#N/A,#N/A,FALSE,"Plan1";#N/A,#N/A,FALSE,"Plan2"}</definedName>
    <definedName name="ieroweft" localSheetId="22" hidden="1">{#N/A,#N/A,FALSE,"Plan1";#N/A,#N/A,FALSE,"Plan2"}</definedName>
    <definedName name="ieroweft" localSheetId="19">{#N/A,#N/A,FALSE,"Plan1";#N/A,#N/A,FALSE,"Plan2"}</definedName>
    <definedName name="ieroweft" localSheetId="18" hidden="1">{#N/A,#N/A,FALSE,"Plan1";#N/A,#N/A,FALSE,"Plan2"}</definedName>
    <definedName name="ieroweft">{#N/A,#N/A,FALSE,"Plan1";#N/A,#N/A,FALSE,"Plan2"}</definedName>
    <definedName name="iewpotqi5poejy" localSheetId="20">{#N/A,#N/A,FALSE,"Plan1";#N/A,#N/A,FALSE,"Plan2"}</definedName>
    <definedName name="iewpotqi5poejy" localSheetId="8">{#N/A,#N/A,FALSE,"Plan1";#N/A,#N/A,FALSE,"Plan2"}</definedName>
    <definedName name="iewpotqi5poejy" localSheetId="17" hidden="1">{#N/A,#N/A,FALSE,"Plan1";#N/A,#N/A,FALSE,"Plan2"}</definedName>
    <definedName name="iewpotqi5poejy" localSheetId="3">{#N/A,#N/A,FALSE,"Plan1";#N/A,#N/A,FALSE,"Plan2"}</definedName>
    <definedName name="iewpotqi5poejy" localSheetId="11">{#N/A,#N/A,FALSE,"Plan1";#N/A,#N/A,FALSE,"Plan2"}</definedName>
    <definedName name="iewpotqi5poejy" localSheetId="6">{#N/A,#N/A,FALSE,"Plan1";#N/A,#N/A,FALSE,"Plan2"}</definedName>
    <definedName name="iewpotqi5poejy" localSheetId="5">{#N/A,#N/A,FALSE,"Plan1";#N/A,#N/A,FALSE,"Plan2"}</definedName>
    <definedName name="iewpotqi5poejy" localSheetId="16" hidden="1">{#N/A,#N/A,FALSE,"Plan1";#N/A,#N/A,FALSE,"Plan2"}</definedName>
    <definedName name="iewpotqi5poejy" localSheetId="15">{#N/A,#N/A,FALSE,"Plan1";#N/A,#N/A,FALSE,"Plan2"}</definedName>
    <definedName name="iewpotqi5poejy" localSheetId="7">{#N/A,#N/A,FALSE,"Plan1";#N/A,#N/A,FALSE,"Plan2"}</definedName>
    <definedName name="iewpotqi5poejy" localSheetId="24">{#N/A,#N/A,FALSE,"Plan1";#N/A,#N/A,FALSE,"Plan2"}</definedName>
    <definedName name="iewpotqi5poejy" localSheetId="25">{#N/A,#N/A,FALSE,"Plan1";#N/A,#N/A,FALSE,"Plan2"}</definedName>
    <definedName name="iewpotqi5poejy" localSheetId="0">{#N/A,#N/A,FALSE,"Plan1";#N/A,#N/A,FALSE,"Plan2"}</definedName>
    <definedName name="iewpotqi5poejy" localSheetId="23">{#N/A,#N/A,FALSE,"Plan1";#N/A,#N/A,FALSE,"Plan2"}</definedName>
    <definedName name="iewpotqi5poejy" localSheetId="22" hidden="1">{#N/A,#N/A,FALSE,"Plan1";#N/A,#N/A,FALSE,"Plan2"}</definedName>
    <definedName name="iewpotqi5poejy" localSheetId="19">{#N/A,#N/A,FALSE,"Plan1";#N/A,#N/A,FALSE,"Plan2"}</definedName>
    <definedName name="iewpotqi5poejy" localSheetId="18" hidden="1">{#N/A,#N/A,FALSE,"Plan1";#N/A,#N/A,FALSE,"Plan2"}</definedName>
    <definedName name="iewpotqi5poejy">{#N/A,#N/A,FALSE,"Plan1";#N/A,#N/A,FALSE,"Plan2"}</definedName>
    <definedName name="ihdfifguhgfuiyh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7" hidden="1">#REF!</definedName>
    <definedName name="iheidhgufr" localSheetId="3">#REF!</definedName>
    <definedName name="iheidhgufr" localSheetId="6">#REF!</definedName>
    <definedName name="iheidhgufr" localSheetId="16" hidden="1">#REF!</definedName>
    <definedName name="iheidhgufr" localSheetId="15">#REF!</definedName>
    <definedName name="iheidhgufr" localSheetId="25">#REF!</definedName>
    <definedName name="iheidhgufr" localSheetId="0">#REF!</definedName>
    <definedName name="iheidhgufr" localSheetId="22" hidden="1">#REF!</definedName>
    <definedName name="iheidhgufr" localSheetId="19">#REF!</definedName>
    <definedName name="iheidhgufr" localSheetId="18" hidden="1">#REF!</definedName>
    <definedName name="iheidhgufr">#REF!</definedName>
    <definedName name="ihfdkjhktgrd" localSheetId="20">{#N/A,#N/A,FALSE,"Plan1";#N/A,#N/A,FALSE,"Plan2"}</definedName>
    <definedName name="ihfdkjhktgrd" localSheetId="8">{#N/A,#N/A,FALSE,"Plan1";#N/A,#N/A,FALSE,"Plan2"}</definedName>
    <definedName name="ihfdkjhktgrd" localSheetId="17" hidden="1">{#N/A,#N/A,FALSE,"Plan1";#N/A,#N/A,FALSE,"Plan2"}</definedName>
    <definedName name="ihfdkjhktgrd" localSheetId="3">{#N/A,#N/A,FALSE,"Plan1";#N/A,#N/A,FALSE,"Plan2"}</definedName>
    <definedName name="ihfdkjhktgrd" localSheetId="11">{#N/A,#N/A,FALSE,"Plan1";#N/A,#N/A,FALSE,"Plan2"}</definedName>
    <definedName name="ihfdkjhktgrd" localSheetId="6">{#N/A,#N/A,FALSE,"Plan1";#N/A,#N/A,FALSE,"Plan2"}</definedName>
    <definedName name="ihfdkjhktgrd" localSheetId="5">{#N/A,#N/A,FALSE,"Plan1";#N/A,#N/A,FALSE,"Plan2"}</definedName>
    <definedName name="ihfdkjhktgrd" localSheetId="16" hidden="1">{#N/A,#N/A,FALSE,"Plan1";#N/A,#N/A,FALSE,"Plan2"}</definedName>
    <definedName name="ihfdkjhktgrd" localSheetId="15">{#N/A,#N/A,FALSE,"Plan1";#N/A,#N/A,FALSE,"Plan2"}</definedName>
    <definedName name="ihfdkjhktgrd" localSheetId="7">{#N/A,#N/A,FALSE,"Plan1";#N/A,#N/A,FALSE,"Plan2"}</definedName>
    <definedName name="ihfdkjhktgrd" localSheetId="24">{#N/A,#N/A,FALSE,"Plan1";#N/A,#N/A,FALSE,"Plan2"}</definedName>
    <definedName name="ihfdkjhktgrd" localSheetId="25">{#N/A,#N/A,FALSE,"Plan1";#N/A,#N/A,FALSE,"Plan2"}</definedName>
    <definedName name="ihfdkjhktgrd" localSheetId="0">{#N/A,#N/A,FALSE,"Plan1";#N/A,#N/A,FALSE,"Plan2"}</definedName>
    <definedName name="ihfdkjhktgrd" localSheetId="23">{#N/A,#N/A,FALSE,"Plan1";#N/A,#N/A,FALSE,"Plan2"}</definedName>
    <definedName name="ihfdkjhktgrd" localSheetId="22" hidden="1">{#N/A,#N/A,FALSE,"Plan1";#N/A,#N/A,FALSE,"Plan2"}</definedName>
    <definedName name="ihfdkjhktgrd" localSheetId="19">{#N/A,#N/A,FALSE,"Plan1";#N/A,#N/A,FALSE,"Plan2"}</definedName>
    <definedName name="ihfdkjhktgrd" localSheetId="18" hidden="1">{#N/A,#N/A,FALSE,"Plan1";#N/A,#N/A,FALSE,"Plan2"}</definedName>
    <definedName name="ihfdkjhktgrd">{#N/A,#N/A,FALSE,"Plan1";#N/A,#N/A,FALSE,"Plan2"}</definedName>
    <definedName name="ihrtetw4r" localSheetId="20">{#N/A,#N/A,FALSE,"Plan1";#N/A,#N/A,FALSE,"Plan2"}</definedName>
    <definedName name="ihrtetw4r" localSheetId="8">{#N/A,#N/A,FALSE,"Plan1";#N/A,#N/A,FALSE,"Plan2"}</definedName>
    <definedName name="ihrtetw4r" localSheetId="17" hidden="1">{#N/A,#N/A,FALSE,"Plan1";#N/A,#N/A,FALSE,"Plan2"}</definedName>
    <definedName name="ihrtetw4r" localSheetId="3">{#N/A,#N/A,FALSE,"Plan1";#N/A,#N/A,FALSE,"Plan2"}</definedName>
    <definedName name="ihrtetw4r" localSheetId="11">{#N/A,#N/A,FALSE,"Plan1";#N/A,#N/A,FALSE,"Plan2"}</definedName>
    <definedName name="ihrtetw4r" localSheetId="6">{#N/A,#N/A,FALSE,"Plan1";#N/A,#N/A,FALSE,"Plan2"}</definedName>
    <definedName name="ihrtetw4r" localSheetId="5">{#N/A,#N/A,FALSE,"Plan1";#N/A,#N/A,FALSE,"Plan2"}</definedName>
    <definedName name="ihrtetw4r" localSheetId="16" hidden="1">{#N/A,#N/A,FALSE,"Plan1";#N/A,#N/A,FALSE,"Plan2"}</definedName>
    <definedName name="ihrtetw4r" localSheetId="15">{#N/A,#N/A,FALSE,"Plan1";#N/A,#N/A,FALSE,"Plan2"}</definedName>
    <definedName name="ihrtetw4r" localSheetId="7">{#N/A,#N/A,FALSE,"Plan1";#N/A,#N/A,FALSE,"Plan2"}</definedName>
    <definedName name="ihrtetw4r" localSheetId="24">{#N/A,#N/A,FALSE,"Plan1";#N/A,#N/A,FALSE,"Plan2"}</definedName>
    <definedName name="ihrtetw4r" localSheetId="25">{#N/A,#N/A,FALSE,"Plan1";#N/A,#N/A,FALSE,"Plan2"}</definedName>
    <definedName name="ihrtetw4r" localSheetId="0">{#N/A,#N/A,FALSE,"Plan1";#N/A,#N/A,FALSE,"Plan2"}</definedName>
    <definedName name="ihrtetw4r" localSheetId="23">{#N/A,#N/A,FALSE,"Plan1";#N/A,#N/A,FALSE,"Plan2"}</definedName>
    <definedName name="ihrtetw4r" localSheetId="22" hidden="1">{#N/A,#N/A,FALSE,"Plan1";#N/A,#N/A,FALSE,"Plan2"}</definedName>
    <definedName name="ihrtetw4r" localSheetId="19">{#N/A,#N/A,FALSE,"Plan1";#N/A,#N/A,FALSE,"Plan2"}</definedName>
    <definedName name="ihrtetw4r" localSheetId="18" hidden="1">{#N/A,#N/A,FALSE,"Plan1";#N/A,#N/A,FALSE,"Plan2"}</definedName>
    <definedName name="ihrtetw4r">{#N/A,#N/A,FALSE,"Plan1";#N/A,#N/A,FALSE,"Plan2"}</definedName>
    <definedName name="II" localSheetId="17">#REF!</definedName>
    <definedName name="II" localSheetId="3">#REF!</definedName>
    <definedName name="II" localSheetId="11">#REF!</definedName>
    <definedName name="II" localSheetId="6">#REF!</definedName>
    <definedName name="II" localSheetId="16">#REF!</definedName>
    <definedName name="II" localSheetId="15">#REF!</definedName>
    <definedName name="II" localSheetId="25">#REF!</definedName>
    <definedName name="II" localSheetId="22">#REF!</definedName>
    <definedName name="II" localSheetId="19">#REF!</definedName>
    <definedName name="II" localSheetId="18">#REF!</definedName>
    <definedName name="II">#REF!</definedName>
    <definedName name="IIASDSAWE" localSheetId="20">{"Econ Consolidado",#N/A,FALSE,"Econ Consol";"Fluxo de Caixa",#N/A,FALSE,"Fluxo Caixa";"Investimentos",#N/A,FALSE,"Investimentos"}</definedName>
    <definedName name="IIASDSAWE" localSheetId="8">{"Econ Consolidado",#N/A,FALSE,"Econ Consol";"Fluxo de Caixa",#N/A,FALSE,"Fluxo Caixa";"Investimentos",#N/A,FALSE,"Investimentos"}</definedName>
    <definedName name="IIASDSAWE" localSheetId="17" hidden="1">{"Econ Consolidado",#N/A,FALSE,"Econ Consol";"Fluxo de Caixa",#N/A,FALSE,"Fluxo Caixa";"Investimentos",#N/A,FALSE,"Investimentos"}</definedName>
    <definedName name="IIASDSAWE" localSheetId="3">{"Econ Consolidado",#N/A,FALSE,"Econ Consol";"Fluxo de Caixa",#N/A,FALSE,"Fluxo Caixa";"Investimentos",#N/A,FALSE,"Investimentos"}</definedName>
    <definedName name="IIASDSAWE" localSheetId="11">{"Econ Consolidado",#N/A,FALSE,"Econ Consol";"Fluxo de Caixa",#N/A,FALSE,"Fluxo Caixa";"Investimentos",#N/A,FALSE,"Investimentos"}</definedName>
    <definedName name="IIASDSAWE" localSheetId="6">{"Econ Consolidado",#N/A,FALSE,"Econ Consol";"Fluxo de Caixa",#N/A,FALSE,"Fluxo Caixa";"Investimentos",#N/A,FALSE,"Investimentos"}</definedName>
    <definedName name="IIASDSAWE" localSheetId="5">{"Econ Consolidado",#N/A,FALSE,"Econ Consol";"Fluxo de Caixa",#N/A,FALSE,"Fluxo Caixa";"Investimentos",#N/A,FALSE,"Investimentos"}</definedName>
    <definedName name="IIASDSAWE" localSheetId="16" hidden="1">{"Econ Consolidado",#N/A,FALSE,"Econ Consol";"Fluxo de Caixa",#N/A,FALSE,"Fluxo Caixa";"Investimentos",#N/A,FALSE,"Investimentos"}</definedName>
    <definedName name="IIASDSAWE" localSheetId="15">{"Econ Consolidado",#N/A,FALSE,"Econ Consol";"Fluxo de Caixa",#N/A,FALSE,"Fluxo Caixa";"Investimentos",#N/A,FALSE,"Investimentos"}</definedName>
    <definedName name="IIASDSAWE" localSheetId="7">{"Econ Consolidado",#N/A,FALSE,"Econ Consol";"Fluxo de Caixa",#N/A,FALSE,"Fluxo Caixa";"Investimentos",#N/A,FALSE,"Investimentos"}</definedName>
    <definedName name="IIASDSAWE" localSheetId="24">{"Econ Consolidado",#N/A,FALSE,"Econ Consol";"Fluxo de Caixa",#N/A,FALSE,"Fluxo Caixa";"Investimentos",#N/A,FALSE,"Investimentos"}</definedName>
    <definedName name="IIASDSAWE" localSheetId="25">{"Econ Consolidado",#N/A,FALSE,"Econ Consol";"Fluxo de Caixa",#N/A,FALSE,"Fluxo Caixa";"Investimentos",#N/A,FALSE,"Investimentos"}</definedName>
    <definedName name="IIASDSAWE" localSheetId="0">{"Econ Consolidado",#N/A,FALSE,"Econ Consol";"Fluxo de Caixa",#N/A,FALSE,"Fluxo Caixa";"Investimentos",#N/A,FALSE,"Investimentos"}</definedName>
    <definedName name="IIASDSAWE" localSheetId="23">{"Econ Consolidado",#N/A,FALSE,"Econ Consol";"Fluxo de Caixa",#N/A,FALSE,"Fluxo Caixa";"Investimentos",#N/A,FALSE,"Investimentos"}</definedName>
    <definedName name="IIASDSAWE" localSheetId="22" hidden="1">{"Econ Consolidado",#N/A,FALSE,"Econ Consol";"Fluxo de Caixa",#N/A,FALSE,"Fluxo Caixa";"Investimentos",#N/A,FALSE,"Investimentos"}</definedName>
    <definedName name="IIASDSAWE" localSheetId="19">{"Econ Consolidado",#N/A,FALSE,"Econ Consol";"Fluxo de Caixa",#N/A,FALSE,"Fluxo Caixa";"Investimentos",#N/A,FALSE,"Investimentos"}</definedName>
    <definedName name="IIASDSAWE" localSheetId="18" hidden="1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name="III" localSheetId="17">#REF!</definedName>
    <definedName name="III" localSheetId="3">#REF!</definedName>
    <definedName name="III" localSheetId="11">#REF!</definedName>
    <definedName name="III" localSheetId="6">#REF!</definedName>
    <definedName name="III" localSheetId="16">#REF!</definedName>
    <definedName name="III" localSheetId="15">#REF!</definedName>
    <definedName name="III" localSheetId="25">#REF!</definedName>
    <definedName name="III" localSheetId="22">#REF!</definedName>
    <definedName name="III" localSheetId="19">#REF!</definedName>
    <definedName name="III" localSheetId="18">#REF!</definedName>
    <definedName name="III">#REF!</definedName>
    <definedName name="iinstalações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20">{#N/A,#N/A,FALSE,"Plan1";#N/A,#N/A,FALSE,"Plan2"}</definedName>
    <definedName name="ilhweilrji4e" localSheetId="8">{#N/A,#N/A,FALSE,"Plan1";#N/A,#N/A,FALSE,"Plan2"}</definedName>
    <definedName name="ilhweilrji4e" localSheetId="17" hidden="1">{#N/A,#N/A,FALSE,"Plan1";#N/A,#N/A,FALSE,"Plan2"}</definedName>
    <definedName name="ilhweilrji4e" localSheetId="3">{#N/A,#N/A,FALSE,"Plan1";#N/A,#N/A,FALSE,"Plan2"}</definedName>
    <definedName name="ilhweilrji4e" localSheetId="11">{#N/A,#N/A,FALSE,"Plan1";#N/A,#N/A,FALSE,"Plan2"}</definedName>
    <definedName name="ilhweilrji4e" localSheetId="6">{#N/A,#N/A,FALSE,"Plan1";#N/A,#N/A,FALSE,"Plan2"}</definedName>
    <definedName name="ilhweilrji4e" localSheetId="5">{#N/A,#N/A,FALSE,"Plan1";#N/A,#N/A,FALSE,"Plan2"}</definedName>
    <definedName name="ilhweilrji4e" localSheetId="16" hidden="1">{#N/A,#N/A,FALSE,"Plan1";#N/A,#N/A,FALSE,"Plan2"}</definedName>
    <definedName name="ilhweilrji4e" localSheetId="15">{#N/A,#N/A,FALSE,"Plan1";#N/A,#N/A,FALSE,"Plan2"}</definedName>
    <definedName name="ilhweilrji4e" localSheetId="7">{#N/A,#N/A,FALSE,"Plan1";#N/A,#N/A,FALSE,"Plan2"}</definedName>
    <definedName name="ilhweilrji4e" localSheetId="24">{#N/A,#N/A,FALSE,"Plan1";#N/A,#N/A,FALSE,"Plan2"}</definedName>
    <definedName name="ilhweilrji4e" localSheetId="25">{#N/A,#N/A,FALSE,"Plan1";#N/A,#N/A,FALSE,"Plan2"}</definedName>
    <definedName name="ilhweilrji4e" localSheetId="0">{#N/A,#N/A,FALSE,"Plan1";#N/A,#N/A,FALSE,"Plan2"}</definedName>
    <definedName name="ilhweilrji4e" localSheetId="23">{#N/A,#N/A,FALSE,"Plan1";#N/A,#N/A,FALSE,"Plan2"}</definedName>
    <definedName name="ilhweilrji4e" localSheetId="22" hidden="1">{#N/A,#N/A,FALSE,"Plan1";#N/A,#N/A,FALSE,"Plan2"}</definedName>
    <definedName name="ilhweilrji4e" localSheetId="19">{#N/A,#N/A,FALSE,"Plan1";#N/A,#N/A,FALSE,"Plan2"}</definedName>
    <definedName name="ilhweilrji4e" localSheetId="18" hidden="1">{#N/A,#N/A,FALSE,"Plan1";#N/A,#N/A,FALSE,"Plan2"}</definedName>
    <definedName name="ilhweilrji4e">{#N/A,#N/A,FALSE,"Plan1";#N/A,#N/A,FALSE,"Plan2"}</definedName>
    <definedName name="ilsdr4wf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7">#REF!</definedName>
    <definedName name="IM" localSheetId="3">#REF!</definedName>
    <definedName name="IM" localSheetId="6">#REF!</definedName>
    <definedName name="IM" localSheetId="16">#REF!</definedName>
    <definedName name="IM" localSheetId="15">#REF!</definedName>
    <definedName name="IM" localSheetId="25">#REF!</definedName>
    <definedName name="IM" localSheetId="22">#REF!</definedName>
    <definedName name="IM" localSheetId="19">#REF!</definedName>
    <definedName name="IM" localSheetId="18">#REF!</definedName>
    <definedName name="IM">#REF!</definedName>
    <definedName name="IMP" localSheetId="17" hidden="1">#REF!</definedName>
    <definedName name="IMP" localSheetId="3">#REF!</definedName>
    <definedName name="IMP" localSheetId="6">#REF!</definedName>
    <definedName name="IMP" localSheetId="16" hidden="1">#REF!</definedName>
    <definedName name="IMP" localSheetId="15">#REF!</definedName>
    <definedName name="IMP" localSheetId="25">#REF!</definedName>
    <definedName name="IMP" localSheetId="0">#REF!</definedName>
    <definedName name="IMP" localSheetId="22" hidden="1">#REF!</definedName>
    <definedName name="IMP" localSheetId="19">#REF!</definedName>
    <definedName name="IMP" localSheetId="18" hidden="1">#REF!</definedName>
    <definedName name="IMP">#REF!</definedName>
    <definedName name="IMPERMEABILIZ." localSheetId="17">#REF!</definedName>
    <definedName name="IMPERMEABILIZ." localSheetId="3">#REF!</definedName>
    <definedName name="IMPERMEABILIZ." localSheetId="6">#REF!</definedName>
    <definedName name="IMPERMEABILIZ." localSheetId="16">#REF!</definedName>
    <definedName name="IMPERMEABILIZ." localSheetId="15">#REF!</definedName>
    <definedName name="IMPERMEABILIZ." localSheetId="25">#REF!</definedName>
    <definedName name="IMPERMEABILIZ." localSheetId="22">#REF!</definedName>
    <definedName name="IMPERMEABILIZ." localSheetId="19">#REF!</definedName>
    <definedName name="IMPERMEABILIZ." localSheetId="18">#REF!</definedName>
    <definedName name="IMPERMEABILIZ.">#REF!</definedName>
    <definedName name="IMPF" localSheetId="3">#REF!</definedName>
    <definedName name="IMPF" localSheetId="6">#REF!</definedName>
    <definedName name="IMPF" localSheetId="15">#REF!</definedName>
    <definedName name="IMPF" localSheetId="25">#REF!</definedName>
    <definedName name="IMPF">#REF!</definedName>
    <definedName name="IMPI" localSheetId="3">#REF!</definedName>
    <definedName name="IMPI" localSheetId="6">#REF!</definedName>
    <definedName name="IMPI" localSheetId="15">#REF!</definedName>
    <definedName name="IMPI" localSheetId="25">#REF!</definedName>
    <definedName name="IMPI">#REF!</definedName>
    <definedName name="IMPOSTO" localSheetId="3">#REF!</definedName>
    <definedName name="IMPOSTO" localSheetId="6">#REF!</definedName>
    <definedName name="IMPOSTO" localSheetId="15">#REF!</definedName>
    <definedName name="IMPOSTO" localSheetId="25">#REF!</definedName>
    <definedName name="IMPOSTO">#REF!</definedName>
    <definedName name="INCC" localSheetId="3">#REF!</definedName>
    <definedName name="INCC" localSheetId="6">#REF!</definedName>
    <definedName name="INCC" localSheetId="15">#REF!</definedName>
    <definedName name="INCC" localSheetId="25">#REF!</definedName>
    <definedName name="INCC">#REF!</definedName>
    <definedName name="Incorido_Aplicado_X_Físico" localSheetId="3">#REF!</definedName>
    <definedName name="Incorido_Aplicado_X_Físico" localSheetId="6">#REF!</definedName>
    <definedName name="Incorido_Aplicado_X_Físico" localSheetId="15">#REF!</definedName>
    <definedName name="Incorido_Aplicado_X_Físico" localSheetId="25">#REF!</definedName>
    <definedName name="Incorido_Aplicado_X_Físico">#REF!</definedName>
    <definedName name="INCORPORAÇÃO" localSheetId="3">#REF!</definedName>
    <definedName name="INCORPORAÇÃO" localSheetId="6">#REF!</definedName>
    <definedName name="INCORPORAÇÃO" localSheetId="15">#REF!</definedName>
    <definedName name="INCORPORAÇÃO" localSheetId="25">#REF!</definedName>
    <definedName name="INCORPORAÇÃO">#REF!</definedName>
    <definedName name="Index" localSheetId="3">#REF!</definedName>
    <definedName name="Index" localSheetId="6">#REF!</definedName>
    <definedName name="Index" localSheetId="15">#REF!</definedName>
    <definedName name="Index" localSheetId="25">#REF!</definedName>
    <definedName name="Index" localSheetId="0">#REF!</definedName>
    <definedName name="Index">#REF!</definedName>
    <definedName name="Indice" localSheetId="3">#REF!</definedName>
    <definedName name="Indice" localSheetId="6">#REF!</definedName>
    <definedName name="Indice" localSheetId="15">#REF!</definedName>
    <definedName name="Indice" localSheetId="25">#REF!</definedName>
    <definedName name="Indice">#REF!</definedName>
    <definedName name="indice_correcao_proj" localSheetId="3">#REF!</definedName>
    <definedName name="indice_correcao_proj" localSheetId="6">#REF!</definedName>
    <definedName name="indice_correcao_proj" localSheetId="15">#REF!</definedName>
    <definedName name="indice_correcao_proj" localSheetId="25">#REF!</definedName>
    <definedName name="indice_correcao_proj">#REF!</definedName>
    <definedName name="infra" localSheetId="3">#REF!</definedName>
    <definedName name="infra" localSheetId="6">#REF!</definedName>
    <definedName name="infra" localSheetId="15">#REF!</definedName>
    <definedName name="infra" localSheetId="25">#REF!</definedName>
    <definedName name="infra">#REF!</definedName>
    <definedName name="Infra_OBra_Sienge" localSheetId="3">#REF!</definedName>
    <definedName name="Infra_OBra_Sienge" localSheetId="6">#REF!</definedName>
    <definedName name="Infra_OBra_Sienge" localSheetId="15">#REF!</definedName>
    <definedName name="Infra_OBra_Sienge" localSheetId="25">#REF!</definedName>
    <definedName name="Infra_OBra_Sienge">#REF!</definedName>
    <definedName name="Infra_Projetos_Sienge" localSheetId="3">#REF!</definedName>
    <definedName name="Infra_Projetos_Sienge" localSheetId="6">#REF!</definedName>
    <definedName name="Infra_Projetos_Sienge" localSheetId="15">#REF!</definedName>
    <definedName name="Infra_Projetos_Sienge" localSheetId="25">#REF!</definedName>
    <definedName name="Infra_Projetos_Sienge">#REF!</definedName>
    <definedName name="INFRA2" localSheetId="3">#REF!</definedName>
    <definedName name="INFRA2" localSheetId="6">#REF!</definedName>
    <definedName name="INFRA2" localSheetId="15">#REF!</definedName>
    <definedName name="INFRA2" localSheetId="25">#REF!</definedName>
    <definedName name="INFRA2">#REF!</definedName>
    <definedName name="Insatalações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7">#REF!</definedName>
    <definedName name="INSS_Bloqueado_Fin_Medição" localSheetId="3">#REF!</definedName>
    <definedName name="INSS_Bloqueado_Fin_Medição" localSheetId="6">#REF!</definedName>
    <definedName name="INSS_Bloqueado_Fin_Medição" localSheetId="16">#REF!</definedName>
    <definedName name="INSS_Bloqueado_Fin_Medição" localSheetId="15">#REF!</definedName>
    <definedName name="INSS_Bloqueado_Fin_Medição" localSheetId="25">#REF!</definedName>
    <definedName name="INSS_Bloqueado_Fin_Medição" localSheetId="22">#REF!</definedName>
    <definedName name="INSS_Bloqueado_Fin_Medição" localSheetId="19">#REF!</definedName>
    <definedName name="INSS_Bloqueado_Fin_Medição" localSheetId="18">#REF!</definedName>
    <definedName name="INSS_Bloqueado_Fin_Medição">#REF!</definedName>
    <definedName name="Inss_Bloqueado_Previsão_Fin_Medições" localSheetId="17">#REF!</definedName>
    <definedName name="Inss_Bloqueado_Previsão_Fin_Medições" localSheetId="3">#REF!</definedName>
    <definedName name="Inss_Bloqueado_Previsão_Fin_Medições" localSheetId="6">#REF!</definedName>
    <definedName name="Inss_Bloqueado_Previsão_Fin_Medições" localSheetId="16">#REF!</definedName>
    <definedName name="Inss_Bloqueado_Previsão_Fin_Medições" localSheetId="15">#REF!</definedName>
    <definedName name="Inss_Bloqueado_Previsão_Fin_Medições" localSheetId="25">#REF!</definedName>
    <definedName name="Inss_Bloqueado_Previsão_Fin_Medições" localSheetId="22">#REF!</definedName>
    <definedName name="Inss_Bloqueado_Previsão_Fin_Medições" localSheetId="19">#REF!</definedName>
    <definedName name="Inss_Bloqueado_Previsão_Fin_Medições" localSheetId="18">#REF!</definedName>
    <definedName name="Inss_Bloqueado_Previsão_Fin_Medições">#REF!</definedName>
    <definedName name="instalaçoes2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7">OFFSET(#REF!,0,0,COUNTA(#REF!),1)</definedName>
    <definedName name="INSU" localSheetId="3">OFFSET(#REF!,0,0,COUNTA(#REF!),1)</definedName>
    <definedName name="INSU" localSheetId="6">OFFSET(#REF!,0,0,COUNTA(#REF!),1)</definedName>
    <definedName name="INSU" localSheetId="16">OFFSET(#REF!,0,0,COUNTA(#REF!),1)</definedName>
    <definedName name="INSU" localSheetId="15">OFFSET(#REF!,0,0,COUNTA(#REF!),1)</definedName>
    <definedName name="INSU" localSheetId="25">OFFSET(#REF!,0,0,COUNTA(#REF!),1)</definedName>
    <definedName name="INSU" localSheetId="22">OFFSET(#REF!,0,0,COUNTA(#REF!),1)</definedName>
    <definedName name="INSU" localSheetId="19">OFFSET(#REF!,0,0,COUNTA(#REF!),1)</definedName>
    <definedName name="INSU" localSheetId="18">OFFSET(#REF!,0,0,COUNTA(#REF!),1)</definedName>
    <definedName name="INSU">OFFSET(#REF!,0,0,COUNTA(#REF!),1)</definedName>
    <definedName name="INSUMOS" localSheetId="17">#REF!</definedName>
    <definedName name="INSUMOS" localSheetId="3">#REF!</definedName>
    <definedName name="INSUMOS" localSheetId="6">#REF!</definedName>
    <definedName name="INSUMOS" localSheetId="16">#REF!</definedName>
    <definedName name="INSUMOS" localSheetId="15">#REF!</definedName>
    <definedName name="INSUMOS" localSheetId="25">#REF!</definedName>
    <definedName name="INSUMOS" localSheetId="22">#REF!</definedName>
    <definedName name="INSUMOS" localSheetId="19">#REF!</definedName>
    <definedName name="INSUMOS" localSheetId="18">#REF!</definedName>
    <definedName name="INSUMOS">#REF!</definedName>
    <definedName name="INT.FILTRO.NBASE" localSheetId="17">#REF!</definedName>
    <definedName name="INT.FILTRO.NBASE" localSheetId="3">#REF!</definedName>
    <definedName name="INT.FILTRO.NBASE" localSheetId="6">#REF!</definedName>
    <definedName name="INT.FILTRO.NBASE" localSheetId="16">#REF!</definedName>
    <definedName name="INT.FILTRO.NBASE" localSheetId="15">#REF!</definedName>
    <definedName name="INT.FILTRO.NBASE" localSheetId="25">#REF!</definedName>
    <definedName name="INT.FILTRO.NBASE" localSheetId="22">#REF!</definedName>
    <definedName name="INT.FILTRO.NBASE" localSheetId="19">#REF!</definedName>
    <definedName name="INT.FILTRO.NBASE" localSheetId="18">#REF!</definedName>
    <definedName name="INT.FILTRO.NBASE">#REF!</definedName>
    <definedName name="INTEGRA" localSheetId="20">{"'Edit'!$A$1:$V$2277"}</definedName>
    <definedName name="INTEGRA" localSheetId="8">{"'Edit'!$A$1:$V$2277"}</definedName>
    <definedName name="INTEGRA" localSheetId="17" hidden="1">{"'Edit'!$A$1:$V$2277"}</definedName>
    <definedName name="INTEGRA" localSheetId="3">{"'Edit'!$A$1:$V$2277"}</definedName>
    <definedName name="INTEGRA" localSheetId="11">{"'Edit'!$A$1:$V$2277"}</definedName>
    <definedName name="INTEGRA" localSheetId="6">{"'Edit'!$A$1:$V$2277"}</definedName>
    <definedName name="INTEGRA" localSheetId="5">{"'Edit'!$A$1:$V$2277"}</definedName>
    <definedName name="INTEGRA" localSheetId="16" hidden="1">{"'Edit'!$A$1:$V$2277"}</definedName>
    <definedName name="INTEGRA" localSheetId="15">{"'Edit'!$A$1:$V$2277"}</definedName>
    <definedName name="INTEGRA" localSheetId="7">{"'Edit'!$A$1:$V$2277"}</definedName>
    <definedName name="INTEGRA" localSheetId="24">{"'Edit'!$A$1:$V$2277"}</definedName>
    <definedName name="INTEGRA" localSheetId="25">{"'Edit'!$A$1:$V$2277"}</definedName>
    <definedName name="INTEGRA" localSheetId="0">{"'Edit'!$A$1:$V$2277"}</definedName>
    <definedName name="INTEGRA" localSheetId="23">{"'Edit'!$A$1:$V$2277"}</definedName>
    <definedName name="INTEGRA" localSheetId="22" hidden="1">{"'Edit'!$A$1:$V$2277"}</definedName>
    <definedName name="INTEGRA" localSheetId="19">{"'Edit'!$A$1:$V$2277"}</definedName>
    <definedName name="INTEGRA" localSheetId="18" hidden="1">{"'Edit'!$A$1:$V$2277"}</definedName>
    <definedName name="INTEGRA">{"'Edit'!$A$1:$V$2277"}</definedName>
    <definedName name="IO">196.003</definedName>
    <definedName name="ioeriotyt" localSheetId="20">{#N/A,#N/A,FALSE,"Plan1";#N/A,#N/A,FALSE,"Plan2"}</definedName>
    <definedName name="ioeriotyt" localSheetId="8">{#N/A,#N/A,FALSE,"Plan1";#N/A,#N/A,FALSE,"Plan2"}</definedName>
    <definedName name="ioeriotyt" localSheetId="17" hidden="1">{#N/A,#N/A,FALSE,"Plan1";#N/A,#N/A,FALSE,"Plan2"}</definedName>
    <definedName name="ioeriotyt" localSheetId="3">{#N/A,#N/A,FALSE,"Plan1";#N/A,#N/A,FALSE,"Plan2"}</definedName>
    <definedName name="ioeriotyt" localSheetId="11">{#N/A,#N/A,FALSE,"Plan1";#N/A,#N/A,FALSE,"Plan2"}</definedName>
    <definedName name="ioeriotyt" localSheetId="6">{#N/A,#N/A,FALSE,"Plan1";#N/A,#N/A,FALSE,"Plan2"}</definedName>
    <definedName name="ioeriotyt" localSheetId="5">{#N/A,#N/A,FALSE,"Plan1";#N/A,#N/A,FALSE,"Plan2"}</definedName>
    <definedName name="ioeriotyt" localSheetId="16" hidden="1">{#N/A,#N/A,FALSE,"Plan1";#N/A,#N/A,FALSE,"Plan2"}</definedName>
    <definedName name="ioeriotyt" localSheetId="15">{#N/A,#N/A,FALSE,"Plan1";#N/A,#N/A,FALSE,"Plan2"}</definedName>
    <definedName name="ioeriotyt" localSheetId="7">{#N/A,#N/A,FALSE,"Plan1";#N/A,#N/A,FALSE,"Plan2"}</definedName>
    <definedName name="ioeriotyt" localSheetId="24">{#N/A,#N/A,FALSE,"Plan1";#N/A,#N/A,FALSE,"Plan2"}</definedName>
    <definedName name="ioeriotyt" localSheetId="25">{#N/A,#N/A,FALSE,"Plan1";#N/A,#N/A,FALSE,"Plan2"}</definedName>
    <definedName name="ioeriotyt" localSheetId="0">{#N/A,#N/A,FALSE,"Plan1";#N/A,#N/A,FALSE,"Plan2"}</definedName>
    <definedName name="ioeriotyt" localSheetId="23">{#N/A,#N/A,FALSE,"Plan1";#N/A,#N/A,FALSE,"Plan2"}</definedName>
    <definedName name="ioeriotyt" localSheetId="22" hidden="1">{#N/A,#N/A,FALSE,"Plan1";#N/A,#N/A,FALSE,"Plan2"}</definedName>
    <definedName name="ioeriotyt" localSheetId="19">{#N/A,#N/A,FALSE,"Plan1";#N/A,#N/A,FALSE,"Plan2"}</definedName>
    <definedName name="ioeriotyt" localSheetId="18" hidden="1">{#N/A,#N/A,FALSE,"Plan1";#N/A,#N/A,FALSE,"Plan2"}</definedName>
    <definedName name="ioeriotyt">{#N/A,#N/A,FALSE,"Plan1";#N/A,#N/A,FALSE,"Plan2"}</definedName>
    <definedName name="iohudtorh" localSheetId="20">{#N/A,#N/A,FALSE,"Plan1";#N/A,#N/A,FALSE,"Plan2"}</definedName>
    <definedName name="iohudtorh" localSheetId="8">{#N/A,#N/A,FALSE,"Plan1";#N/A,#N/A,FALSE,"Plan2"}</definedName>
    <definedName name="iohudtorh" localSheetId="17" hidden="1">{#N/A,#N/A,FALSE,"Plan1";#N/A,#N/A,FALSE,"Plan2"}</definedName>
    <definedName name="iohudtorh" localSheetId="3">{#N/A,#N/A,FALSE,"Plan1";#N/A,#N/A,FALSE,"Plan2"}</definedName>
    <definedName name="iohudtorh" localSheetId="11">{#N/A,#N/A,FALSE,"Plan1";#N/A,#N/A,FALSE,"Plan2"}</definedName>
    <definedName name="iohudtorh" localSheetId="6">{#N/A,#N/A,FALSE,"Plan1";#N/A,#N/A,FALSE,"Plan2"}</definedName>
    <definedName name="iohudtorh" localSheetId="5">{#N/A,#N/A,FALSE,"Plan1";#N/A,#N/A,FALSE,"Plan2"}</definedName>
    <definedName name="iohudtorh" localSheetId="16" hidden="1">{#N/A,#N/A,FALSE,"Plan1";#N/A,#N/A,FALSE,"Plan2"}</definedName>
    <definedName name="iohudtorh" localSheetId="15">{#N/A,#N/A,FALSE,"Plan1";#N/A,#N/A,FALSE,"Plan2"}</definedName>
    <definedName name="iohudtorh" localSheetId="7">{#N/A,#N/A,FALSE,"Plan1";#N/A,#N/A,FALSE,"Plan2"}</definedName>
    <definedName name="iohudtorh" localSheetId="24">{#N/A,#N/A,FALSE,"Plan1";#N/A,#N/A,FALSE,"Plan2"}</definedName>
    <definedName name="iohudtorh" localSheetId="25">{#N/A,#N/A,FALSE,"Plan1";#N/A,#N/A,FALSE,"Plan2"}</definedName>
    <definedName name="iohudtorh" localSheetId="0">{#N/A,#N/A,FALSE,"Plan1";#N/A,#N/A,FALSE,"Plan2"}</definedName>
    <definedName name="iohudtorh" localSheetId="23">{#N/A,#N/A,FALSE,"Plan1";#N/A,#N/A,FALSE,"Plan2"}</definedName>
    <definedName name="iohudtorh" localSheetId="22" hidden="1">{#N/A,#N/A,FALSE,"Plan1";#N/A,#N/A,FALSE,"Plan2"}</definedName>
    <definedName name="iohudtorh" localSheetId="19">{#N/A,#N/A,FALSE,"Plan1";#N/A,#N/A,FALSE,"Plan2"}</definedName>
    <definedName name="iohudtorh" localSheetId="18" hidden="1">{#N/A,#N/A,FALSE,"Plan1";#N/A,#N/A,FALSE,"Plan2"}</definedName>
    <definedName name="iohudtorh">{#N/A,#N/A,FALSE,"Plan1";#N/A,#N/A,FALSE,"Plan2"}</definedName>
    <definedName name="iojtkheayed" localSheetId="20">{#N/A,#N/A,FALSE,"Plan1";#N/A,#N/A,FALSE,"Plan2"}</definedName>
    <definedName name="iojtkheayed" localSheetId="8">{#N/A,#N/A,FALSE,"Plan1";#N/A,#N/A,FALSE,"Plan2"}</definedName>
    <definedName name="iojtkheayed" localSheetId="17" hidden="1">{#N/A,#N/A,FALSE,"Plan1";#N/A,#N/A,FALSE,"Plan2"}</definedName>
    <definedName name="iojtkheayed" localSheetId="3">{#N/A,#N/A,FALSE,"Plan1";#N/A,#N/A,FALSE,"Plan2"}</definedName>
    <definedName name="iojtkheayed" localSheetId="11">{#N/A,#N/A,FALSE,"Plan1";#N/A,#N/A,FALSE,"Plan2"}</definedName>
    <definedName name="iojtkheayed" localSheetId="6">{#N/A,#N/A,FALSE,"Plan1";#N/A,#N/A,FALSE,"Plan2"}</definedName>
    <definedName name="iojtkheayed" localSheetId="5">{#N/A,#N/A,FALSE,"Plan1";#N/A,#N/A,FALSE,"Plan2"}</definedName>
    <definedName name="iojtkheayed" localSheetId="16" hidden="1">{#N/A,#N/A,FALSE,"Plan1";#N/A,#N/A,FALSE,"Plan2"}</definedName>
    <definedName name="iojtkheayed" localSheetId="15">{#N/A,#N/A,FALSE,"Plan1";#N/A,#N/A,FALSE,"Plan2"}</definedName>
    <definedName name="iojtkheayed" localSheetId="7">{#N/A,#N/A,FALSE,"Plan1";#N/A,#N/A,FALSE,"Plan2"}</definedName>
    <definedName name="iojtkheayed" localSheetId="24">{#N/A,#N/A,FALSE,"Plan1";#N/A,#N/A,FALSE,"Plan2"}</definedName>
    <definedName name="iojtkheayed" localSheetId="25">{#N/A,#N/A,FALSE,"Plan1";#N/A,#N/A,FALSE,"Plan2"}</definedName>
    <definedName name="iojtkheayed" localSheetId="0">{#N/A,#N/A,FALSE,"Plan1";#N/A,#N/A,FALSE,"Plan2"}</definedName>
    <definedName name="iojtkheayed" localSheetId="23">{#N/A,#N/A,FALSE,"Plan1";#N/A,#N/A,FALSE,"Plan2"}</definedName>
    <definedName name="iojtkheayed" localSheetId="22" hidden="1">{#N/A,#N/A,FALSE,"Plan1";#N/A,#N/A,FALSE,"Plan2"}</definedName>
    <definedName name="iojtkheayed" localSheetId="19">{#N/A,#N/A,FALSE,"Plan1";#N/A,#N/A,FALSE,"Plan2"}</definedName>
    <definedName name="iojtkheayed" localSheetId="18" hidden="1">{#N/A,#N/A,FALSE,"Plan1";#N/A,#N/A,FALSE,"Plan2"}</definedName>
    <definedName name="iojtkheayed">{#N/A,#N/A,FALSE,"Plan1";#N/A,#N/A,FALSE,"Plan2"}</definedName>
    <definedName name="iouweroieuw4" localSheetId="20">{#N/A,#N/A,FALSE,"Plan1";#N/A,#N/A,FALSE,"Plan2"}</definedName>
    <definedName name="iouweroieuw4" localSheetId="8">{#N/A,#N/A,FALSE,"Plan1";#N/A,#N/A,FALSE,"Plan2"}</definedName>
    <definedName name="iouweroieuw4" localSheetId="17" hidden="1">{#N/A,#N/A,FALSE,"Plan1";#N/A,#N/A,FALSE,"Plan2"}</definedName>
    <definedName name="iouweroieuw4" localSheetId="3">{#N/A,#N/A,FALSE,"Plan1";#N/A,#N/A,FALSE,"Plan2"}</definedName>
    <definedName name="iouweroieuw4" localSheetId="11">{#N/A,#N/A,FALSE,"Plan1";#N/A,#N/A,FALSE,"Plan2"}</definedName>
    <definedName name="iouweroieuw4" localSheetId="6">{#N/A,#N/A,FALSE,"Plan1";#N/A,#N/A,FALSE,"Plan2"}</definedName>
    <definedName name="iouweroieuw4" localSheetId="5">{#N/A,#N/A,FALSE,"Plan1";#N/A,#N/A,FALSE,"Plan2"}</definedName>
    <definedName name="iouweroieuw4" localSheetId="16" hidden="1">{#N/A,#N/A,FALSE,"Plan1";#N/A,#N/A,FALSE,"Plan2"}</definedName>
    <definedName name="iouweroieuw4" localSheetId="15">{#N/A,#N/A,FALSE,"Plan1";#N/A,#N/A,FALSE,"Plan2"}</definedName>
    <definedName name="iouweroieuw4" localSheetId="7">{#N/A,#N/A,FALSE,"Plan1";#N/A,#N/A,FALSE,"Plan2"}</definedName>
    <definedName name="iouweroieuw4" localSheetId="24">{#N/A,#N/A,FALSE,"Plan1";#N/A,#N/A,FALSE,"Plan2"}</definedName>
    <definedName name="iouweroieuw4" localSheetId="25">{#N/A,#N/A,FALSE,"Plan1";#N/A,#N/A,FALSE,"Plan2"}</definedName>
    <definedName name="iouweroieuw4" localSheetId="0">{#N/A,#N/A,FALSE,"Plan1";#N/A,#N/A,FALSE,"Plan2"}</definedName>
    <definedName name="iouweroieuw4" localSheetId="23">{#N/A,#N/A,FALSE,"Plan1";#N/A,#N/A,FALSE,"Plan2"}</definedName>
    <definedName name="iouweroieuw4" localSheetId="22" hidden="1">{#N/A,#N/A,FALSE,"Plan1";#N/A,#N/A,FALSE,"Plan2"}</definedName>
    <definedName name="iouweroieuw4" localSheetId="19">{#N/A,#N/A,FALSE,"Plan1";#N/A,#N/A,FALSE,"Plan2"}</definedName>
    <definedName name="iouweroieuw4" localSheetId="18" hidden="1">{#N/A,#N/A,FALSE,"Plan1";#N/A,#N/A,FALSE,"Plan2"}</definedName>
    <definedName name="iouweroieuw4">{#N/A,#N/A,FALSE,"Plan1";#N/A,#N/A,FALSE,"Plan2"}</definedName>
    <definedName name="iphifpgh" localSheetId="20">{#N/A,#N/A,FALSE,"Plan1";#N/A,#N/A,FALSE,"Plan2"}</definedName>
    <definedName name="iphifpgh" localSheetId="8">{#N/A,#N/A,FALSE,"Plan1";#N/A,#N/A,FALSE,"Plan2"}</definedName>
    <definedName name="iphifpgh" localSheetId="17" hidden="1">{#N/A,#N/A,FALSE,"Plan1";#N/A,#N/A,FALSE,"Plan2"}</definedName>
    <definedName name="iphifpgh" localSheetId="3">{#N/A,#N/A,FALSE,"Plan1";#N/A,#N/A,FALSE,"Plan2"}</definedName>
    <definedName name="iphifpgh" localSheetId="11">{#N/A,#N/A,FALSE,"Plan1";#N/A,#N/A,FALSE,"Plan2"}</definedName>
    <definedName name="iphifpgh" localSheetId="6">{#N/A,#N/A,FALSE,"Plan1";#N/A,#N/A,FALSE,"Plan2"}</definedName>
    <definedName name="iphifpgh" localSheetId="5">{#N/A,#N/A,FALSE,"Plan1";#N/A,#N/A,FALSE,"Plan2"}</definedName>
    <definedName name="iphifpgh" localSheetId="16" hidden="1">{#N/A,#N/A,FALSE,"Plan1";#N/A,#N/A,FALSE,"Plan2"}</definedName>
    <definedName name="iphifpgh" localSheetId="15">{#N/A,#N/A,FALSE,"Plan1";#N/A,#N/A,FALSE,"Plan2"}</definedName>
    <definedName name="iphifpgh" localSheetId="7">{#N/A,#N/A,FALSE,"Plan1";#N/A,#N/A,FALSE,"Plan2"}</definedName>
    <definedName name="iphifpgh" localSheetId="24">{#N/A,#N/A,FALSE,"Plan1";#N/A,#N/A,FALSE,"Plan2"}</definedName>
    <definedName name="iphifpgh" localSheetId="25">{#N/A,#N/A,FALSE,"Plan1";#N/A,#N/A,FALSE,"Plan2"}</definedName>
    <definedName name="iphifpgh" localSheetId="0">{#N/A,#N/A,FALSE,"Plan1";#N/A,#N/A,FALSE,"Plan2"}</definedName>
    <definedName name="iphifpgh" localSheetId="23">{#N/A,#N/A,FALSE,"Plan1";#N/A,#N/A,FALSE,"Plan2"}</definedName>
    <definedName name="iphifpgh" localSheetId="22" hidden="1">{#N/A,#N/A,FALSE,"Plan1";#N/A,#N/A,FALSE,"Plan2"}</definedName>
    <definedName name="iphifpgh" localSheetId="19">{#N/A,#N/A,FALSE,"Plan1";#N/A,#N/A,FALSE,"Plan2"}</definedName>
    <definedName name="iphifpgh" localSheetId="18" hidden="1">{#N/A,#N/A,FALSE,"Plan1";#N/A,#N/A,FALSE,"Plan2"}</definedName>
    <definedName name="iphifpgh">{#N/A,#N/A,FALSE,"Plan1";#N/A,#N/A,FALSE,"Plan2"}</definedName>
    <definedName name="IPMF" localSheetId="17">#REF!</definedName>
    <definedName name="IPMF" localSheetId="3">#REF!</definedName>
    <definedName name="IPMF" localSheetId="6">#REF!</definedName>
    <definedName name="IPMF" localSheetId="16">#REF!</definedName>
    <definedName name="IPMF" localSheetId="15">#REF!</definedName>
    <definedName name="IPMF" localSheetId="25">#REF!</definedName>
    <definedName name="IPMF" localSheetId="22">#REF!</definedName>
    <definedName name="IPMF" localSheetId="19">#REF!</definedName>
    <definedName name="IPMF" localSheetId="18">#REF!</definedName>
    <definedName name="IPMF">#REF!</definedName>
    <definedName name="ipodsifgpds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20">{#N/A,#N/A,FALSE,"Plan1";#N/A,#N/A,FALSE,"Plan2"}</definedName>
    <definedName name="ipotjrjketjr" localSheetId="8">{#N/A,#N/A,FALSE,"Plan1";#N/A,#N/A,FALSE,"Plan2"}</definedName>
    <definedName name="ipotjrjketjr" localSheetId="17" hidden="1">{#N/A,#N/A,FALSE,"Plan1";#N/A,#N/A,FALSE,"Plan2"}</definedName>
    <definedName name="ipotjrjketjr" localSheetId="3">{#N/A,#N/A,FALSE,"Plan1";#N/A,#N/A,FALSE,"Plan2"}</definedName>
    <definedName name="ipotjrjketjr" localSheetId="11">{#N/A,#N/A,FALSE,"Plan1";#N/A,#N/A,FALSE,"Plan2"}</definedName>
    <definedName name="ipotjrjketjr" localSheetId="6">{#N/A,#N/A,FALSE,"Plan1";#N/A,#N/A,FALSE,"Plan2"}</definedName>
    <definedName name="ipotjrjketjr" localSheetId="5">{#N/A,#N/A,FALSE,"Plan1";#N/A,#N/A,FALSE,"Plan2"}</definedName>
    <definedName name="ipotjrjketjr" localSheetId="16" hidden="1">{#N/A,#N/A,FALSE,"Plan1";#N/A,#N/A,FALSE,"Plan2"}</definedName>
    <definedName name="ipotjrjketjr" localSheetId="15">{#N/A,#N/A,FALSE,"Plan1";#N/A,#N/A,FALSE,"Plan2"}</definedName>
    <definedName name="ipotjrjketjr" localSheetId="7">{#N/A,#N/A,FALSE,"Plan1";#N/A,#N/A,FALSE,"Plan2"}</definedName>
    <definedName name="ipotjrjketjr" localSheetId="24">{#N/A,#N/A,FALSE,"Plan1";#N/A,#N/A,FALSE,"Plan2"}</definedName>
    <definedName name="ipotjrjketjr" localSheetId="25">{#N/A,#N/A,FALSE,"Plan1";#N/A,#N/A,FALSE,"Plan2"}</definedName>
    <definedName name="ipotjrjketjr" localSheetId="0">{#N/A,#N/A,FALSE,"Plan1";#N/A,#N/A,FALSE,"Plan2"}</definedName>
    <definedName name="ipotjrjketjr" localSheetId="23">{#N/A,#N/A,FALSE,"Plan1";#N/A,#N/A,FALSE,"Plan2"}</definedName>
    <definedName name="ipotjrjketjr" localSheetId="22" hidden="1">{#N/A,#N/A,FALSE,"Plan1";#N/A,#N/A,FALSE,"Plan2"}</definedName>
    <definedName name="ipotjrjketjr" localSheetId="19">{#N/A,#N/A,FALSE,"Plan1";#N/A,#N/A,FALSE,"Plan2"}</definedName>
    <definedName name="ipotjrjketjr" localSheetId="18" hidden="1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 localSheetId="17">#REF!</definedName>
    <definedName name="IR_diferido" localSheetId="3">#REF!</definedName>
    <definedName name="IR_diferido" localSheetId="6">#REF!</definedName>
    <definedName name="IR_diferido" localSheetId="16">#REF!</definedName>
    <definedName name="IR_diferido" localSheetId="15">#REF!</definedName>
    <definedName name="IR_diferido" localSheetId="25">#REF!</definedName>
    <definedName name="IR_diferido" localSheetId="22">#REF!</definedName>
    <definedName name="IR_diferido" localSheetId="19">#REF!</definedName>
    <definedName name="IR_diferido" localSheetId="18">#REF!</definedName>
    <definedName name="IR_diferido">#REF!</definedName>
    <definedName name="ISOPOR" localSheetId="3">#REF!</definedName>
    <definedName name="ISOPOR" localSheetId="6">#REF!</definedName>
    <definedName name="ISOPOR" localSheetId="15">#REF!</definedName>
    <definedName name="ISOPOR" localSheetId="25">#REF!</definedName>
    <definedName name="ISOPOR">#REF!</definedName>
    <definedName name="ISS" localSheetId="3">#REF!</definedName>
    <definedName name="ISS" localSheetId="6">#REF!</definedName>
    <definedName name="ISS" localSheetId="15">#REF!</definedName>
    <definedName name="ISS" localSheetId="25">#REF!</definedName>
    <definedName name="ISS">#REF!</definedName>
    <definedName name="ItalieNS" localSheetId="3">#REF!</definedName>
    <definedName name="ItalieNS" localSheetId="6">#REF!</definedName>
    <definedName name="ItalieNS" localSheetId="15">#REF!</definedName>
    <definedName name="ItalieNS" localSheetId="25">#REF!</definedName>
    <definedName name="ItalieNS">#REF!</definedName>
    <definedName name="ItalieNT" localSheetId="3">#REF!</definedName>
    <definedName name="ItalieNT" localSheetId="6">#REF!</definedName>
    <definedName name="ItalieNT" localSheetId="15">#REF!</definedName>
    <definedName name="ItalieNT" localSheetId="25">#REF!</definedName>
    <definedName name="ItalieNT">#REF!</definedName>
    <definedName name="itc_cdi" localSheetId="3">#REF!</definedName>
    <definedName name="itc_cdi" localSheetId="6">#REF!</definedName>
    <definedName name="itc_cdi" localSheetId="15">#REF!</definedName>
    <definedName name="itc_cdi" localSheetId="25">#REF!</definedName>
    <definedName name="itc_cdi">#REF!</definedName>
    <definedName name="itc_hist" localSheetId="3">#REF!</definedName>
    <definedName name="itc_hist" localSheetId="6">#REF!</definedName>
    <definedName name="itc_hist" localSheetId="15">#REF!</definedName>
    <definedName name="itc_hist" localSheetId="25">#REF!</definedName>
    <definedName name="itc_hist">#REF!</definedName>
    <definedName name="itc_uss" localSheetId="3">#REF!</definedName>
    <definedName name="itc_uss" localSheetId="6">#REF!</definedName>
    <definedName name="itc_uss" localSheetId="15">#REF!</definedName>
    <definedName name="itc_uss" localSheetId="25">#REF!</definedName>
    <definedName name="itc_uss">#REF!</definedName>
    <definedName name="item_1" localSheetId="17">#REF!</definedName>
    <definedName name="item_1" localSheetId="3">#REF!</definedName>
    <definedName name="item_1" localSheetId="1">#REF!</definedName>
    <definedName name="item_1" localSheetId="6">#REF!</definedName>
    <definedName name="item_1" localSheetId="16">#REF!</definedName>
    <definedName name="item_1" localSheetId="15">#REF!</definedName>
    <definedName name="item_1" localSheetId="25">#REF!</definedName>
    <definedName name="item_1" localSheetId="0">#REF!</definedName>
    <definedName name="item_1" localSheetId="19">#REF!</definedName>
    <definedName name="item_1" localSheetId="14">#REF!</definedName>
    <definedName name="item_1" localSheetId="18">#REF!</definedName>
    <definedName name="item_1">#REF!</definedName>
    <definedName name="ITEMCONT" localSheetId="3">#REF!</definedName>
    <definedName name="ITEMCONT" localSheetId="6">#REF!</definedName>
    <definedName name="ITEMCONT" localSheetId="15">#REF!</definedName>
    <definedName name="ITEMCONT" localSheetId="25">#REF!</definedName>
    <definedName name="ITEMCONT">#REF!</definedName>
    <definedName name="ITEMDER" localSheetId="3">#REF!</definedName>
    <definedName name="ITEMDER" localSheetId="6">#REF!</definedName>
    <definedName name="ITEMDER" localSheetId="15">#REF!</definedName>
    <definedName name="ITEMDER" localSheetId="25">#REF!</definedName>
    <definedName name="ITEMDER">#REF!</definedName>
    <definedName name="ITEMIZAÇÃO" localSheetId="3">#REF!</definedName>
    <definedName name="ITEMIZAÇÃO" localSheetId="6">#REF!</definedName>
    <definedName name="ITEMIZAÇÃO" localSheetId="15">#REF!</definedName>
    <definedName name="ITEMIZAÇÃO" localSheetId="25">#REF!</definedName>
    <definedName name="ITEMIZAÇÃO">#REF!</definedName>
    <definedName name="ITEMIZAÇÃO_2" localSheetId="3">#REF!</definedName>
    <definedName name="ITEMIZAÇÃO_2" localSheetId="6">#REF!</definedName>
    <definedName name="ITEMIZAÇÃO_2" localSheetId="15">#REF!</definedName>
    <definedName name="ITEMIZAÇÃO_2" localSheetId="25">#REF!</definedName>
    <definedName name="ITEMIZAÇÃO_2">#REF!</definedName>
    <definedName name="ITEMIZAÇÃO_3" localSheetId="3">#REF!</definedName>
    <definedName name="ITEMIZAÇÃO_3" localSheetId="6">#REF!</definedName>
    <definedName name="ITEMIZAÇÃO_3" localSheetId="15">#REF!</definedName>
    <definedName name="ITEMIZAÇÃO_3" localSheetId="25">#REF!</definedName>
    <definedName name="ITEMIZAÇÃO_3">#REF!</definedName>
    <definedName name="ITEMIZAÇÃO_4" localSheetId="3">#REF!</definedName>
    <definedName name="ITEMIZAÇÃO_4" localSheetId="6">#REF!</definedName>
    <definedName name="ITEMIZAÇÃO_4" localSheetId="15">#REF!</definedName>
    <definedName name="ITEMIZAÇÃO_4" localSheetId="25">#REF!</definedName>
    <definedName name="ITEMIZAÇÃO_4">#REF!</definedName>
    <definedName name="ITEMIZAÇÃO_5" localSheetId="3">#REF!</definedName>
    <definedName name="ITEMIZAÇÃO_5" localSheetId="6">#REF!</definedName>
    <definedName name="ITEMIZAÇÃO_5" localSheetId="15">#REF!</definedName>
    <definedName name="ITEMIZAÇÃO_5" localSheetId="25">#REF!</definedName>
    <definedName name="ITEMIZAÇÃO_5">#REF!</definedName>
    <definedName name="ITEMIZAÇÃO_7" localSheetId="3">#REF!</definedName>
    <definedName name="ITEMIZAÇÃO_7" localSheetId="6">#REF!</definedName>
    <definedName name="ITEMIZAÇÃO_7" localSheetId="15">#REF!</definedName>
    <definedName name="ITEMIZAÇÃO_7" localSheetId="25">#REF!</definedName>
    <definedName name="ITEMIZAÇÃO_7">#REF!</definedName>
    <definedName name="ITEMIZAÇÃO_8" localSheetId="3">#REF!</definedName>
    <definedName name="ITEMIZAÇÃO_8" localSheetId="6">#REF!</definedName>
    <definedName name="ITEMIZAÇÃO_8" localSheetId="15">#REF!</definedName>
    <definedName name="ITEMIZAÇÃO_8" localSheetId="25">#REF!</definedName>
    <definedName name="ITEMIZAÇÃO_8">#REF!</definedName>
    <definedName name="ITEMR20" localSheetId="3">#REF!</definedName>
    <definedName name="ITEMR20" localSheetId="6">#REF!</definedName>
    <definedName name="ITEMR20" localSheetId="15">#REF!</definedName>
    <definedName name="ITEMR20" localSheetId="25">#REF!</definedName>
    <definedName name="ITEMR20">#REF!</definedName>
    <definedName name="ITEM별상세업무분장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7">#REF!</definedName>
    <definedName name="ITENS" localSheetId="3">#REF!</definedName>
    <definedName name="ITENS" localSheetId="6">#REF!</definedName>
    <definedName name="ITENS" localSheetId="16">#REF!</definedName>
    <definedName name="ITENS" localSheetId="15">#REF!</definedName>
    <definedName name="ITENS" localSheetId="25">#REF!</definedName>
    <definedName name="ITENS" localSheetId="22">#REF!</definedName>
    <definedName name="ITENS" localSheetId="19">#REF!</definedName>
    <definedName name="ITENS" localSheetId="18">#REF!</definedName>
    <definedName name="ITENS">#REF!</definedName>
    <definedName name="ITENS0" localSheetId="17">#REF!</definedName>
    <definedName name="ITENS0" localSheetId="3">#REF!</definedName>
    <definedName name="ITENS0" localSheetId="6">#REF!</definedName>
    <definedName name="ITENS0" localSheetId="16">#REF!</definedName>
    <definedName name="ITENS0" localSheetId="15">#REF!</definedName>
    <definedName name="ITENS0" localSheetId="25">#REF!</definedName>
    <definedName name="ITENS0" localSheetId="22">#REF!</definedName>
    <definedName name="ITENS0" localSheetId="19">#REF!</definedName>
    <definedName name="ITENS0" localSheetId="18">#REF!</definedName>
    <definedName name="ITENS0">#REF!</definedName>
    <definedName name="ITENS1" localSheetId="17">#REF!</definedName>
    <definedName name="ITENS1" localSheetId="3">#REF!</definedName>
    <definedName name="ITENS1" localSheetId="6">#REF!</definedName>
    <definedName name="ITENS1" localSheetId="16">#REF!</definedName>
    <definedName name="ITENS1" localSheetId="15">#REF!</definedName>
    <definedName name="ITENS1" localSheetId="25">#REF!</definedName>
    <definedName name="ITENS1" localSheetId="22">#REF!</definedName>
    <definedName name="ITENS1" localSheetId="19">#REF!</definedName>
    <definedName name="ITENS1" localSheetId="18">#REF!</definedName>
    <definedName name="ITENS1">#REF!</definedName>
    <definedName name="ITENSP" localSheetId="3">#REF!</definedName>
    <definedName name="ITENSP" localSheetId="6">#REF!</definedName>
    <definedName name="ITENSP" localSheetId="15">#REF!</definedName>
    <definedName name="ITENSP" localSheetId="25">#REF!</definedName>
    <definedName name="ITENSP">#REF!</definedName>
    <definedName name="ITENSPMED" localSheetId="3">#REF!</definedName>
    <definedName name="ITENSPMED" localSheetId="6">#REF!</definedName>
    <definedName name="ITENSPMED" localSheetId="15">#REF!</definedName>
    <definedName name="ITENSPMED" localSheetId="25">#REF!</definedName>
    <definedName name="ITENSPMED">#REF!</definedName>
    <definedName name="IUGFGDFUY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7">#REF!</definedName>
    <definedName name="IV" localSheetId="3">#REF!</definedName>
    <definedName name="IV" localSheetId="11">#REF!</definedName>
    <definedName name="IV" localSheetId="6">#REF!</definedName>
    <definedName name="IV" localSheetId="16">#REF!</definedName>
    <definedName name="IV" localSheetId="15">#REF!</definedName>
    <definedName name="IV" localSheetId="25">#REF!</definedName>
    <definedName name="IV" localSheetId="22">#REF!</definedName>
    <definedName name="IV" localSheetId="19">#REF!</definedName>
    <definedName name="IV" localSheetId="18">#REF!</definedName>
    <definedName name="IV">#REF!</definedName>
    <definedName name="iyguygiyt" localSheetId="20">{#N/A,#N/A,FALSE,"Plan1";#N/A,#N/A,FALSE,"Plan2"}</definedName>
    <definedName name="iyguygiyt" localSheetId="8">{#N/A,#N/A,FALSE,"Plan1";#N/A,#N/A,FALSE,"Plan2"}</definedName>
    <definedName name="iyguygiyt" localSheetId="17" hidden="1">{#N/A,#N/A,FALSE,"Plan1";#N/A,#N/A,FALSE,"Plan2"}</definedName>
    <definedName name="iyguygiyt" localSheetId="3">{#N/A,#N/A,FALSE,"Plan1";#N/A,#N/A,FALSE,"Plan2"}</definedName>
    <definedName name="iyguygiyt" localSheetId="11">{#N/A,#N/A,FALSE,"Plan1";#N/A,#N/A,FALSE,"Plan2"}</definedName>
    <definedName name="iyguygiyt" localSheetId="6">{#N/A,#N/A,FALSE,"Plan1";#N/A,#N/A,FALSE,"Plan2"}</definedName>
    <definedName name="iyguygiyt" localSheetId="5">{#N/A,#N/A,FALSE,"Plan1";#N/A,#N/A,FALSE,"Plan2"}</definedName>
    <definedName name="iyguygiyt" localSheetId="16" hidden="1">{#N/A,#N/A,FALSE,"Plan1";#N/A,#N/A,FALSE,"Plan2"}</definedName>
    <definedName name="iyguygiyt" localSheetId="15">{#N/A,#N/A,FALSE,"Plan1";#N/A,#N/A,FALSE,"Plan2"}</definedName>
    <definedName name="iyguygiyt" localSheetId="7">{#N/A,#N/A,FALSE,"Plan1";#N/A,#N/A,FALSE,"Plan2"}</definedName>
    <definedName name="iyguygiyt" localSheetId="24">{#N/A,#N/A,FALSE,"Plan1";#N/A,#N/A,FALSE,"Plan2"}</definedName>
    <definedName name="iyguygiyt" localSheetId="25">{#N/A,#N/A,FALSE,"Plan1";#N/A,#N/A,FALSE,"Plan2"}</definedName>
    <definedName name="iyguygiyt" localSheetId="0">{#N/A,#N/A,FALSE,"Plan1";#N/A,#N/A,FALSE,"Plan2"}</definedName>
    <definedName name="iyguygiyt" localSheetId="23">{#N/A,#N/A,FALSE,"Plan1";#N/A,#N/A,FALSE,"Plan2"}</definedName>
    <definedName name="iyguygiyt" localSheetId="22" hidden="1">{#N/A,#N/A,FALSE,"Plan1";#N/A,#N/A,FALSE,"Plan2"}</definedName>
    <definedName name="iyguygiyt" localSheetId="19">{#N/A,#N/A,FALSE,"Plan1";#N/A,#N/A,FALSE,"Plan2"}</definedName>
    <definedName name="iyguygiyt" localSheetId="18" hidden="1">{#N/A,#N/A,FALSE,"Plan1";#N/A,#N/A,FALSE,"Plan2"}</definedName>
    <definedName name="iyguygiyt">{#N/A,#N/A,FALSE,"Plan1";#N/A,#N/A,FALSE,"Plan2"}</definedName>
    <definedName name="iyuyheturtd" localSheetId="20">{#N/A,#N/A,FALSE,"Plan1";#N/A,#N/A,FALSE,"Plan2"}</definedName>
    <definedName name="iyuyheturtd" localSheetId="8">{#N/A,#N/A,FALSE,"Plan1";#N/A,#N/A,FALSE,"Plan2"}</definedName>
    <definedName name="iyuyheturtd" localSheetId="17" hidden="1">{#N/A,#N/A,FALSE,"Plan1";#N/A,#N/A,FALSE,"Plan2"}</definedName>
    <definedName name="iyuyheturtd" localSheetId="3">{#N/A,#N/A,FALSE,"Plan1";#N/A,#N/A,FALSE,"Plan2"}</definedName>
    <definedName name="iyuyheturtd" localSheetId="11">{#N/A,#N/A,FALSE,"Plan1";#N/A,#N/A,FALSE,"Plan2"}</definedName>
    <definedName name="iyuyheturtd" localSheetId="6">{#N/A,#N/A,FALSE,"Plan1";#N/A,#N/A,FALSE,"Plan2"}</definedName>
    <definedName name="iyuyheturtd" localSheetId="5">{#N/A,#N/A,FALSE,"Plan1";#N/A,#N/A,FALSE,"Plan2"}</definedName>
    <definedName name="iyuyheturtd" localSheetId="16" hidden="1">{#N/A,#N/A,FALSE,"Plan1";#N/A,#N/A,FALSE,"Plan2"}</definedName>
    <definedName name="iyuyheturtd" localSheetId="15">{#N/A,#N/A,FALSE,"Plan1";#N/A,#N/A,FALSE,"Plan2"}</definedName>
    <definedName name="iyuyheturtd" localSheetId="7">{#N/A,#N/A,FALSE,"Plan1";#N/A,#N/A,FALSE,"Plan2"}</definedName>
    <definedName name="iyuyheturtd" localSheetId="24">{#N/A,#N/A,FALSE,"Plan1";#N/A,#N/A,FALSE,"Plan2"}</definedName>
    <definedName name="iyuyheturtd" localSheetId="25">{#N/A,#N/A,FALSE,"Plan1";#N/A,#N/A,FALSE,"Plan2"}</definedName>
    <definedName name="iyuyheturtd" localSheetId="0">{#N/A,#N/A,FALSE,"Plan1";#N/A,#N/A,FALSE,"Plan2"}</definedName>
    <definedName name="iyuyheturtd" localSheetId="23">{#N/A,#N/A,FALSE,"Plan1";#N/A,#N/A,FALSE,"Plan2"}</definedName>
    <definedName name="iyuyheturtd" localSheetId="22" hidden="1">{#N/A,#N/A,FALSE,"Plan1";#N/A,#N/A,FALSE,"Plan2"}</definedName>
    <definedName name="iyuyheturtd" localSheetId="19">{#N/A,#N/A,FALSE,"Plan1";#N/A,#N/A,FALSE,"Plan2"}</definedName>
    <definedName name="iyuyheturtd" localSheetId="18" hidden="1">{#N/A,#N/A,FALSE,"Plan1";#N/A,#N/A,FALSE,"Plan2"}</definedName>
    <definedName name="iyuyheturtd">{#N/A,#N/A,FALSE,"Plan1";#N/A,#N/A,FALSE,"Plan2"}</definedName>
    <definedName name="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20">{#N/A,#N/A,FALSE,"Plan1";#N/A,#N/A,FALSE,"Plan2"}</definedName>
    <definedName name="jalejdasjf" localSheetId="8">{#N/A,#N/A,FALSE,"Plan1";#N/A,#N/A,FALSE,"Plan2"}</definedName>
    <definedName name="jalejdasjf" localSheetId="17" hidden="1">{#N/A,#N/A,FALSE,"Plan1";#N/A,#N/A,FALSE,"Plan2"}</definedName>
    <definedName name="jalejdasjf" localSheetId="3">{#N/A,#N/A,FALSE,"Plan1";#N/A,#N/A,FALSE,"Plan2"}</definedName>
    <definedName name="jalejdasjf" localSheetId="11">{#N/A,#N/A,FALSE,"Plan1";#N/A,#N/A,FALSE,"Plan2"}</definedName>
    <definedName name="jalejdasjf" localSheetId="6">{#N/A,#N/A,FALSE,"Plan1";#N/A,#N/A,FALSE,"Plan2"}</definedName>
    <definedName name="jalejdasjf" localSheetId="5">{#N/A,#N/A,FALSE,"Plan1";#N/A,#N/A,FALSE,"Plan2"}</definedName>
    <definedName name="jalejdasjf" localSheetId="16" hidden="1">{#N/A,#N/A,FALSE,"Plan1";#N/A,#N/A,FALSE,"Plan2"}</definedName>
    <definedName name="jalejdasjf" localSheetId="15">{#N/A,#N/A,FALSE,"Plan1";#N/A,#N/A,FALSE,"Plan2"}</definedName>
    <definedName name="jalejdasjf" localSheetId="7">{#N/A,#N/A,FALSE,"Plan1";#N/A,#N/A,FALSE,"Plan2"}</definedName>
    <definedName name="jalejdasjf" localSheetId="24">{#N/A,#N/A,FALSE,"Plan1";#N/A,#N/A,FALSE,"Plan2"}</definedName>
    <definedName name="jalejdasjf" localSheetId="25">{#N/A,#N/A,FALSE,"Plan1";#N/A,#N/A,FALSE,"Plan2"}</definedName>
    <definedName name="jalejdasjf" localSheetId="0">{#N/A,#N/A,FALSE,"Plan1";#N/A,#N/A,FALSE,"Plan2"}</definedName>
    <definedName name="jalejdasjf" localSheetId="23">{#N/A,#N/A,FALSE,"Plan1";#N/A,#N/A,FALSE,"Plan2"}</definedName>
    <definedName name="jalejdasjf" localSheetId="22" hidden="1">{#N/A,#N/A,FALSE,"Plan1";#N/A,#N/A,FALSE,"Plan2"}</definedName>
    <definedName name="jalejdasjf" localSheetId="19">{#N/A,#N/A,FALSE,"Plan1";#N/A,#N/A,FALSE,"Plan2"}</definedName>
    <definedName name="jalejdasjf" localSheetId="18" hidden="1">{#N/A,#N/A,FALSE,"Plan1";#N/A,#N/A,FALSE,"Plan2"}</definedName>
    <definedName name="jalejdasjf">{#N/A,#N/A,FALSE,"Plan1";#N/A,#N/A,FALSE,"Plan2"}</definedName>
    <definedName name="jan_05" localSheetId="17">#REF!</definedName>
    <definedName name="jan_05" localSheetId="3">#REF!</definedName>
    <definedName name="jan_05" localSheetId="6">#REF!</definedName>
    <definedName name="jan_05" localSheetId="16">#REF!</definedName>
    <definedName name="jan_05" localSheetId="15">#REF!</definedName>
    <definedName name="jan_05" localSheetId="25">#REF!</definedName>
    <definedName name="jan_05" localSheetId="22">#REF!</definedName>
    <definedName name="jan_05" localSheetId="19">#REF!</definedName>
    <definedName name="jan_05" localSheetId="18">#REF!</definedName>
    <definedName name="jan_05">#REF!</definedName>
    <definedName name="jan17RJ" localSheetId="17">#REF!</definedName>
    <definedName name="jan17RJ" localSheetId="3">#REF!</definedName>
    <definedName name="jan17RJ" localSheetId="6">#REF!</definedName>
    <definedName name="jan17RJ" localSheetId="16">#REF!</definedName>
    <definedName name="jan17RJ" localSheetId="15">#REF!</definedName>
    <definedName name="jan17RJ" localSheetId="25">#REF!</definedName>
    <definedName name="jan17RJ" localSheetId="22">#REF!</definedName>
    <definedName name="jan17RJ" localSheetId="19">#REF!</definedName>
    <definedName name="jan17RJ" localSheetId="18">#REF!</definedName>
    <definedName name="jan17RJ">#REF!</definedName>
    <definedName name="JANEIRO2001" localSheetId="17">#REF!</definedName>
    <definedName name="JANEIRO2001" localSheetId="3">#REF!</definedName>
    <definedName name="JANEIRO2001" localSheetId="6">#REF!</definedName>
    <definedName name="JANEIRO2001" localSheetId="16">#REF!</definedName>
    <definedName name="JANEIRO2001" localSheetId="15">#REF!</definedName>
    <definedName name="JANEIRO2001" localSheetId="25">#REF!</definedName>
    <definedName name="JANEIRO2001" localSheetId="22">#REF!</definedName>
    <definedName name="JANEIRO2001" localSheetId="19">#REF!</definedName>
    <definedName name="JANEIRO2001" localSheetId="18">#REF!</definedName>
    <definedName name="JANEIRO2001">#REF!</definedName>
    <definedName name="JASDJS" localSheetId="20">{#N/A,#N/A,FALSE,"Plan1";#N/A,#N/A,FALSE,"Plan2"}</definedName>
    <definedName name="JASDJS" localSheetId="8">{#N/A,#N/A,FALSE,"Plan1";#N/A,#N/A,FALSE,"Plan2"}</definedName>
    <definedName name="JASDJS" localSheetId="17" hidden="1">{#N/A,#N/A,FALSE,"Plan1";#N/A,#N/A,FALSE,"Plan2"}</definedName>
    <definedName name="JASDJS" localSheetId="3">{#N/A,#N/A,FALSE,"Plan1";#N/A,#N/A,FALSE,"Plan2"}</definedName>
    <definedName name="JASDJS" localSheetId="11">{#N/A,#N/A,FALSE,"Plan1";#N/A,#N/A,FALSE,"Plan2"}</definedName>
    <definedName name="JASDJS" localSheetId="6">{#N/A,#N/A,FALSE,"Plan1";#N/A,#N/A,FALSE,"Plan2"}</definedName>
    <definedName name="JASDJS" localSheetId="5">{#N/A,#N/A,FALSE,"Plan1";#N/A,#N/A,FALSE,"Plan2"}</definedName>
    <definedName name="JASDJS" localSheetId="16" hidden="1">{#N/A,#N/A,FALSE,"Plan1";#N/A,#N/A,FALSE,"Plan2"}</definedName>
    <definedName name="JASDJS" localSheetId="15">{#N/A,#N/A,FALSE,"Plan1";#N/A,#N/A,FALSE,"Plan2"}</definedName>
    <definedName name="JASDJS" localSheetId="7">{#N/A,#N/A,FALSE,"Plan1";#N/A,#N/A,FALSE,"Plan2"}</definedName>
    <definedName name="JASDJS" localSheetId="24">{#N/A,#N/A,FALSE,"Plan1";#N/A,#N/A,FALSE,"Plan2"}</definedName>
    <definedName name="JASDJS" localSheetId="25">{#N/A,#N/A,FALSE,"Plan1";#N/A,#N/A,FALSE,"Plan2"}</definedName>
    <definedName name="JASDJS" localSheetId="0">{#N/A,#N/A,FALSE,"Plan1";#N/A,#N/A,FALSE,"Plan2"}</definedName>
    <definedName name="JASDJS" localSheetId="23">{#N/A,#N/A,FALSE,"Plan1";#N/A,#N/A,FALSE,"Plan2"}</definedName>
    <definedName name="JASDJS" localSheetId="22" hidden="1">{#N/A,#N/A,FALSE,"Plan1";#N/A,#N/A,FALSE,"Plan2"}</definedName>
    <definedName name="JASDJS" localSheetId="19">{#N/A,#N/A,FALSE,"Plan1";#N/A,#N/A,FALSE,"Plan2"}</definedName>
    <definedName name="JASDJS" localSheetId="18" hidden="1">{#N/A,#N/A,FALSE,"Plan1";#N/A,#N/A,FALSE,"Plan2"}</definedName>
    <definedName name="JASDJS">{#N/A,#N/A,FALSE,"Plan1";#N/A,#N/A,FALSE,"Plan2"}</definedName>
    <definedName name="jaskldjlse" localSheetId="20">{#N/A,#N/A,FALSE,"Plan1";#N/A,#N/A,FALSE,"Plan2"}</definedName>
    <definedName name="jaskldjlse" localSheetId="8">{#N/A,#N/A,FALSE,"Plan1";#N/A,#N/A,FALSE,"Plan2"}</definedName>
    <definedName name="jaskldjlse" localSheetId="17" hidden="1">{#N/A,#N/A,FALSE,"Plan1";#N/A,#N/A,FALSE,"Plan2"}</definedName>
    <definedName name="jaskldjlse" localSheetId="3">{#N/A,#N/A,FALSE,"Plan1";#N/A,#N/A,FALSE,"Plan2"}</definedName>
    <definedName name="jaskldjlse" localSheetId="11">{#N/A,#N/A,FALSE,"Plan1";#N/A,#N/A,FALSE,"Plan2"}</definedName>
    <definedName name="jaskldjlse" localSheetId="6">{#N/A,#N/A,FALSE,"Plan1";#N/A,#N/A,FALSE,"Plan2"}</definedName>
    <definedName name="jaskldjlse" localSheetId="5">{#N/A,#N/A,FALSE,"Plan1";#N/A,#N/A,FALSE,"Plan2"}</definedName>
    <definedName name="jaskldjlse" localSheetId="16" hidden="1">{#N/A,#N/A,FALSE,"Plan1";#N/A,#N/A,FALSE,"Plan2"}</definedName>
    <definedName name="jaskldjlse" localSheetId="15">{#N/A,#N/A,FALSE,"Plan1";#N/A,#N/A,FALSE,"Plan2"}</definedName>
    <definedName name="jaskldjlse" localSheetId="7">{#N/A,#N/A,FALSE,"Plan1";#N/A,#N/A,FALSE,"Plan2"}</definedName>
    <definedName name="jaskldjlse" localSheetId="24">{#N/A,#N/A,FALSE,"Plan1";#N/A,#N/A,FALSE,"Plan2"}</definedName>
    <definedName name="jaskldjlse" localSheetId="25">{#N/A,#N/A,FALSE,"Plan1";#N/A,#N/A,FALSE,"Plan2"}</definedName>
    <definedName name="jaskldjlse" localSheetId="0">{#N/A,#N/A,FALSE,"Plan1";#N/A,#N/A,FALSE,"Plan2"}</definedName>
    <definedName name="jaskldjlse" localSheetId="23">{#N/A,#N/A,FALSE,"Plan1";#N/A,#N/A,FALSE,"Plan2"}</definedName>
    <definedName name="jaskldjlse" localSheetId="22" hidden="1">{#N/A,#N/A,FALSE,"Plan1";#N/A,#N/A,FALSE,"Plan2"}</definedName>
    <definedName name="jaskldjlse" localSheetId="19">{#N/A,#N/A,FALSE,"Plan1";#N/A,#N/A,FALSE,"Plan2"}</definedName>
    <definedName name="jaskldjlse" localSheetId="18" hidden="1">{#N/A,#N/A,FALSE,"Plan1";#N/A,#N/A,FALSE,"Plan2"}</definedName>
    <definedName name="jaskldjlse">{#N/A,#N/A,FALSE,"Plan1";#N/A,#N/A,FALSE,"Plan2"}</definedName>
    <definedName name="JASLDKLD" localSheetId="20">{#N/A,#N/A,FALSE,"Plan1";#N/A,#N/A,FALSE,"Plan2"}</definedName>
    <definedName name="JASLDKLD" localSheetId="8">{#N/A,#N/A,FALSE,"Plan1";#N/A,#N/A,FALSE,"Plan2"}</definedName>
    <definedName name="JASLDKLD" localSheetId="17" hidden="1">{#N/A,#N/A,FALSE,"Plan1";#N/A,#N/A,FALSE,"Plan2"}</definedName>
    <definedName name="JASLDKLD" localSheetId="3">{#N/A,#N/A,FALSE,"Plan1";#N/A,#N/A,FALSE,"Plan2"}</definedName>
    <definedName name="JASLDKLD" localSheetId="11">{#N/A,#N/A,FALSE,"Plan1";#N/A,#N/A,FALSE,"Plan2"}</definedName>
    <definedName name="JASLDKLD" localSheetId="6">{#N/A,#N/A,FALSE,"Plan1";#N/A,#N/A,FALSE,"Plan2"}</definedName>
    <definedName name="JASLDKLD" localSheetId="5">{#N/A,#N/A,FALSE,"Plan1";#N/A,#N/A,FALSE,"Plan2"}</definedName>
    <definedName name="JASLDKLD" localSheetId="16" hidden="1">{#N/A,#N/A,FALSE,"Plan1";#N/A,#N/A,FALSE,"Plan2"}</definedName>
    <definedName name="JASLDKLD" localSheetId="15">{#N/A,#N/A,FALSE,"Plan1";#N/A,#N/A,FALSE,"Plan2"}</definedName>
    <definedName name="JASLDKLD" localSheetId="7">{#N/A,#N/A,FALSE,"Plan1";#N/A,#N/A,FALSE,"Plan2"}</definedName>
    <definedName name="JASLDKLD" localSheetId="24">{#N/A,#N/A,FALSE,"Plan1";#N/A,#N/A,FALSE,"Plan2"}</definedName>
    <definedName name="JASLDKLD" localSheetId="25">{#N/A,#N/A,FALSE,"Plan1";#N/A,#N/A,FALSE,"Plan2"}</definedName>
    <definedName name="JASLDKLD" localSheetId="0">{#N/A,#N/A,FALSE,"Plan1";#N/A,#N/A,FALSE,"Plan2"}</definedName>
    <definedName name="JASLDKLD" localSheetId="23">{#N/A,#N/A,FALSE,"Plan1";#N/A,#N/A,FALSE,"Plan2"}</definedName>
    <definedName name="JASLDKLD" localSheetId="22" hidden="1">{#N/A,#N/A,FALSE,"Plan1";#N/A,#N/A,FALSE,"Plan2"}</definedName>
    <definedName name="JASLDKLD" localSheetId="19">{#N/A,#N/A,FALSE,"Plan1";#N/A,#N/A,FALSE,"Plan2"}</definedName>
    <definedName name="JASLDKLD" localSheetId="18" hidden="1">{#N/A,#N/A,FALSE,"Plan1";#N/A,#N/A,FALSE,"Plan2"}</definedName>
    <definedName name="JASLDKLD">{#N/A,#N/A,FALSE,"Plan1";#N/A,#N/A,FALSE,"Plan2"}</definedName>
    <definedName name="jasoe" localSheetId="17" hidden="1">#REF!</definedName>
    <definedName name="jasoe" localSheetId="3">#REF!</definedName>
    <definedName name="jasoe" localSheetId="6">#REF!</definedName>
    <definedName name="jasoe" localSheetId="16" hidden="1">#REF!</definedName>
    <definedName name="jasoe" localSheetId="15">#REF!</definedName>
    <definedName name="jasoe" localSheetId="25">#REF!</definedName>
    <definedName name="jasoe" localSheetId="0">#REF!</definedName>
    <definedName name="jasoe" localSheetId="22" hidden="1">#REF!</definedName>
    <definedName name="jasoe" localSheetId="19">#REF!</definedName>
    <definedName name="jasoe" localSheetId="18" hidden="1">#REF!</definedName>
    <definedName name="jasoe">#REF!</definedName>
    <definedName name="jbzxffcbgdhgft" localSheetId="17" hidden="1">#REF!</definedName>
    <definedName name="jbzxffcbgdhgft" localSheetId="3">#REF!</definedName>
    <definedName name="jbzxffcbgdhgft" localSheetId="6">#REF!</definedName>
    <definedName name="jbzxffcbgdhgft" localSheetId="16" hidden="1">#REF!</definedName>
    <definedName name="jbzxffcbgdhgft" localSheetId="15">#REF!</definedName>
    <definedName name="jbzxffcbgdhgft" localSheetId="25">#REF!</definedName>
    <definedName name="jbzxffcbgdhgft" localSheetId="0">#REF!</definedName>
    <definedName name="jbzxffcbgdhgft" localSheetId="22" hidden="1">#REF!</definedName>
    <definedName name="jbzxffcbgdhgft" localSheetId="19">#REF!</definedName>
    <definedName name="jbzxffcbgdhgft" localSheetId="18" hidden="1">#REF!</definedName>
    <definedName name="jbzxffcbgdhgft">#REF!</definedName>
    <definedName name="JÇDFHDF" localSheetId="20">{"Econ Consolidado",#N/A,FALSE,"Econ Consol";"Fluxo de Caixa",#N/A,FALSE,"Fluxo Caixa";"Investimentos",#N/A,FALSE,"Investimentos"}</definedName>
    <definedName name="JÇDFHDF" localSheetId="8">{"Econ Consolidado",#N/A,FALSE,"Econ Consol";"Fluxo de Caixa",#N/A,FALSE,"Fluxo Caixa";"Investimentos",#N/A,FALSE,"Investimentos"}</definedName>
    <definedName name="JÇDFHDF" localSheetId="17" hidden="1">{"Econ Consolidado",#N/A,FALSE,"Econ Consol";"Fluxo de Caixa",#N/A,FALSE,"Fluxo Caixa";"Investimentos",#N/A,FALSE,"Investimentos"}</definedName>
    <definedName name="JÇDFHDF" localSheetId="3">{"Econ Consolidado",#N/A,FALSE,"Econ Consol";"Fluxo de Caixa",#N/A,FALSE,"Fluxo Caixa";"Investimentos",#N/A,FALSE,"Investimentos"}</definedName>
    <definedName name="JÇDFHDF" localSheetId="11">{"Econ Consolidado",#N/A,FALSE,"Econ Consol";"Fluxo de Caixa",#N/A,FALSE,"Fluxo Caixa";"Investimentos",#N/A,FALSE,"Investimentos"}</definedName>
    <definedName name="JÇDFHDF" localSheetId="6">{"Econ Consolidado",#N/A,FALSE,"Econ Consol";"Fluxo de Caixa",#N/A,FALSE,"Fluxo Caixa";"Investimentos",#N/A,FALSE,"Investimentos"}</definedName>
    <definedName name="JÇDFHDF" localSheetId="5">{"Econ Consolidado",#N/A,FALSE,"Econ Consol";"Fluxo de Caixa",#N/A,FALSE,"Fluxo Caixa";"Investimentos",#N/A,FALSE,"Investimentos"}</definedName>
    <definedName name="JÇDFHDF" localSheetId="16" hidden="1">{"Econ Consolidado",#N/A,FALSE,"Econ Consol";"Fluxo de Caixa",#N/A,FALSE,"Fluxo Caixa";"Investimentos",#N/A,FALSE,"Investimentos"}</definedName>
    <definedName name="JÇDFHDF" localSheetId="15">{"Econ Consolidado",#N/A,FALSE,"Econ Consol";"Fluxo de Caixa",#N/A,FALSE,"Fluxo Caixa";"Investimentos",#N/A,FALSE,"Investimentos"}</definedName>
    <definedName name="JÇDFHDF" localSheetId="7">{"Econ Consolidado",#N/A,FALSE,"Econ Consol";"Fluxo de Caixa",#N/A,FALSE,"Fluxo Caixa";"Investimentos",#N/A,FALSE,"Investimentos"}</definedName>
    <definedName name="JÇDFHDF" localSheetId="24">{"Econ Consolidado",#N/A,FALSE,"Econ Consol";"Fluxo de Caixa",#N/A,FALSE,"Fluxo Caixa";"Investimentos",#N/A,FALSE,"Investimentos"}</definedName>
    <definedName name="JÇDFHDF" localSheetId="25">{"Econ Consolidado",#N/A,FALSE,"Econ Consol";"Fluxo de Caixa",#N/A,FALSE,"Fluxo Caixa";"Investimentos",#N/A,FALSE,"Investimentos"}</definedName>
    <definedName name="JÇDFHDF" localSheetId="0">{"Econ Consolidado",#N/A,FALSE,"Econ Consol";"Fluxo de Caixa",#N/A,FALSE,"Fluxo Caixa";"Investimentos",#N/A,FALSE,"Investimentos"}</definedName>
    <definedName name="JÇDFHDF" localSheetId="23">{"Econ Consolidado",#N/A,FALSE,"Econ Consol";"Fluxo de Caixa",#N/A,FALSE,"Fluxo Caixa";"Investimentos",#N/A,FALSE,"Investimentos"}</definedName>
    <definedName name="JÇDFHDF" localSheetId="22" hidden="1">{"Econ Consolidado",#N/A,FALSE,"Econ Consol";"Fluxo de Caixa",#N/A,FALSE,"Fluxo Caixa";"Investimentos",#N/A,FALSE,"Investimentos"}</definedName>
    <definedName name="JÇDFHDF" localSheetId="19">{"Econ Consolidado",#N/A,FALSE,"Econ Consol";"Fluxo de Caixa",#N/A,FALSE,"Fluxo Caixa";"Investimentos",#N/A,FALSE,"Investimentos"}</definedName>
    <definedName name="JÇDFHDF" localSheetId="18" hidden="1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name="jdbgftbhr" localSheetId="20">{#N/A,#N/A,FALSE,"Plan1";#N/A,#N/A,FALSE,"Plan2"}</definedName>
    <definedName name="jdbgftbhr" localSheetId="8">{#N/A,#N/A,FALSE,"Plan1";#N/A,#N/A,FALSE,"Plan2"}</definedName>
    <definedName name="jdbgftbhr" localSheetId="17" hidden="1">{#N/A,#N/A,FALSE,"Plan1";#N/A,#N/A,FALSE,"Plan2"}</definedName>
    <definedName name="jdbgftbhr" localSheetId="3">{#N/A,#N/A,FALSE,"Plan1";#N/A,#N/A,FALSE,"Plan2"}</definedName>
    <definedName name="jdbgftbhr" localSheetId="11">{#N/A,#N/A,FALSE,"Plan1";#N/A,#N/A,FALSE,"Plan2"}</definedName>
    <definedName name="jdbgftbhr" localSheetId="6">{#N/A,#N/A,FALSE,"Plan1";#N/A,#N/A,FALSE,"Plan2"}</definedName>
    <definedName name="jdbgftbhr" localSheetId="5">{#N/A,#N/A,FALSE,"Plan1";#N/A,#N/A,FALSE,"Plan2"}</definedName>
    <definedName name="jdbgftbhr" localSheetId="16" hidden="1">{#N/A,#N/A,FALSE,"Plan1";#N/A,#N/A,FALSE,"Plan2"}</definedName>
    <definedName name="jdbgftbhr" localSheetId="15">{#N/A,#N/A,FALSE,"Plan1";#N/A,#N/A,FALSE,"Plan2"}</definedName>
    <definedName name="jdbgftbhr" localSheetId="7">{#N/A,#N/A,FALSE,"Plan1";#N/A,#N/A,FALSE,"Plan2"}</definedName>
    <definedName name="jdbgftbhr" localSheetId="24">{#N/A,#N/A,FALSE,"Plan1";#N/A,#N/A,FALSE,"Plan2"}</definedName>
    <definedName name="jdbgftbhr" localSheetId="25">{#N/A,#N/A,FALSE,"Plan1";#N/A,#N/A,FALSE,"Plan2"}</definedName>
    <definedName name="jdbgftbhr" localSheetId="0">{#N/A,#N/A,FALSE,"Plan1";#N/A,#N/A,FALSE,"Plan2"}</definedName>
    <definedName name="jdbgftbhr" localSheetId="23">{#N/A,#N/A,FALSE,"Plan1";#N/A,#N/A,FALSE,"Plan2"}</definedName>
    <definedName name="jdbgftbhr" localSheetId="22" hidden="1">{#N/A,#N/A,FALSE,"Plan1";#N/A,#N/A,FALSE,"Plan2"}</definedName>
    <definedName name="jdbgftbhr" localSheetId="19">{#N/A,#N/A,FALSE,"Plan1";#N/A,#N/A,FALSE,"Plan2"}</definedName>
    <definedName name="jdbgftbhr" localSheetId="18" hidden="1">{#N/A,#N/A,FALSE,"Plan1";#N/A,#N/A,FALSE,"Plan2"}</definedName>
    <definedName name="jdbgftbhr">{#N/A,#N/A,FALSE,"Plan1";#N/A,#N/A,FALSE,"Plan2"}</definedName>
    <definedName name="jdfgkrhgft" localSheetId="17" hidden="1">#REF!</definedName>
    <definedName name="jdfgkrhgft" localSheetId="3">#REF!</definedName>
    <definedName name="jdfgkrhgft" localSheetId="6">#REF!</definedName>
    <definedName name="jdfgkrhgft" localSheetId="16" hidden="1">#REF!</definedName>
    <definedName name="jdfgkrhgft" localSheetId="15">#REF!</definedName>
    <definedName name="jdfgkrhgft" localSheetId="25">#REF!</definedName>
    <definedName name="jdfgkrhgft" localSheetId="0">#REF!</definedName>
    <definedName name="jdfgkrhgft" localSheetId="22" hidden="1">#REF!</definedName>
    <definedName name="jdfgkrhgft" localSheetId="19">#REF!</definedName>
    <definedName name="jdfgkrhgft" localSheetId="18" hidden="1">#REF!</definedName>
    <definedName name="jdfgkrhgft">#REF!</definedName>
    <definedName name="jdfgldfjgklh" localSheetId="20">{#N/A,#N/A,FALSE,"Plan1";#N/A,#N/A,FALSE,"Plan2"}</definedName>
    <definedName name="jdfgldfjgklh" localSheetId="8">{#N/A,#N/A,FALSE,"Plan1";#N/A,#N/A,FALSE,"Plan2"}</definedName>
    <definedName name="jdfgldfjgklh" localSheetId="17" hidden="1">{#N/A,#N/A,FALSE,"Plan1";#N/A,#N/A,FALSE,"Plan2"}</definedName>
    <definedName name="jdfgldfjgklh" localSheetId="3">{#N/A,#N/A,FALSE,"Plan1";#N/A,#N/A,FALSE,"Plan2"}</definedName>
    <definedName name="jdfgldfjgklh" localSheetId="11">{#N/A,#N/A,FALSE,"Plan1";#N/A,#N/A,FALSE,"Plan2"}</definedName>
    <definedName name="jdfgldfjgklh" localSheetId="6">{#N/A,#N/A,FALSE,"Plan1";#N/A,#N/A,FALSE,"Plan2"}</definedName>
    <definedName name="jdfgldfjgklh" localSheetId="5">{#N/A,#N/A,FALSE,"Plan1";#N/A,#N/A,FALSE,"Plan2"}</definedName>
    <definedName name="jdfgldfjgklh" localSheetId="16" hidden="1">{#N/A,#N/A,FALSE,"Plan1";#N/A,#N/A,FALSE,"Plan2"}</definedName>
    <definedName name="jdfgldfjgklh" localSheetId="15">{#N/A,#N/A,FALSE,"Plan1";#N/A,#N/A,FALSE,"Plan2"}</definedName>
    <definedName name="jdfgldfjgklh" localSheetId="7">{#N/A,#N/A,FALSE,"Plan1";#N/A,#N/A,FALSE,"Plan2"}</definedName>
    <definedName name="jdfgldfjgklh" localSheetId="24">{#N/A,#N/A,FALSE,"Plan1";#N/A,#N/A,FALSE,"Plan2"}</definedName>
    <definedName name="jdfgldfjgklh" localSheetId="25">{#N/A,#N/A,FALSE,"Plan1";#N/A,#N/A,FALSE,"Plan2"}</definedName>
    <definedName name="jdfgldfjgklh" localSheetId="0">{#N/A,#N/A,FALSE,"Plan1";#N/A,#N/A,FALSE,"Plan2"}</definedName>
    <definedName name="jdfgldfjgklh" localSheetId="23">{#N/A,#N/A,FALSE,"Plan1";#N/A,#N/A,FALSE,"Plan2"}</definedName>
    <definedName name="jdfgldfjgklh" localSheetId="22" hidden="1">{#N/A,#N/A,FALSE,"Plan1";#N/A,#N/A,FALSE,"Plan2"}</definedName>
    <definedName name="jdfgldfjgklh" localSheetId="19">{#N/A,#N/A,FALSE,"Plan1";#N/A,#N/A,FALSE,"Plan2"}</definedName>
    <definedName name="jdfgldfjgklh" localSheetId="18" hidden="1">{#N/A,#N/A,FALSE,"Plan1";#N/A,#N/A,FALSE,"Plan2"}</definedName>
    <definedName name="jdfgldfjgklh">{#N/A,#N/A,FALSE,"Plan1";#N/A,#N/A,FALSE,"Plan2"}</definedName>
    <definedName name="jdfhjkdrhjtkg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20">{#N/A,#N/A,FALSE,"Plan1";#N/A,#N/A,FALSE,"Plan2"}</definedName>
    <definedName name="jdfjdtrgt" localSheetId="8">{#N/A,#N/A,FALSE,"Plan1";#N/A,#N/A,FALSE,"Plan2"}</definedName>
    <definedName name="jdfjdtrgt" localSheetId="17" hidden="1">{#N/A,#N/A,FALSE,"Plan1";#N/A,#N/A,FALSE,"Plan2"}</definedName>
    <definedName name="jdfjdtrgt" localSheetId="3">{#N/A,#N/A,FALSE,"Plan1";#N/A,#N/A,FALSE,"Plan2"}</definedName>
    <definedName name="jdfjdtrgt" localSheetId="11">{#N/A,#N/A,FALSE,"Plan1";#N/A,#N/A,FALSE,"Plan2"}</definedName>
    <definedName name="jdfjdtrgt" localSheetId="6">{#N/A,#N/A,FALSE,"Plan1";#N/A,#N/A,FALSE,"Plan2"}</definedName>
    <definedName name="jdfjdtrgt" localSheetId="5">{#N/A,#N/A,FALSE,"Plan1";#N/A,#N/A,FALSE,"Plan2"}</definedName>
    <definedName name="jdfjdtrgt" localSheetId="16" hidden="1">{#N/A,#N/A,FALSE,"Plan1";#N/A,#N/A,FALSE,"Plan2"}</definedName>
    <definedName name="jdfjdtrgt" localSheetId="15">{#N/A,#N/A,FALSE,"Plan1";#N/A,#N/A,FALSE,"Plan2"}</definedName>
    <definedName name="jdfjdtrgt" localSheetId="7">{#N/A,#N/A,FALSE,"Plan1";#N/A,#N/A,FALSE,"Plan2"}</definedName>
    <definedName name="jdfjdtrgt" localSheetId="24">{#N/A,#N/A,FALSE,"Plan1";#N/A,#N/A,FALSE,"Plan2"}</definedName>
    <definedName name="jdfjdtrgt" localSheetId="25">{#N/A,#N/A,FALSE,"Plan1";#N/A,#N/A,FALSE,"Plan2"}</definedName>
    <definedName name="jdfjdtrgt" localSheetId="0">{#N/A,#N/A,FALSE,"Plan1";#N/A,#N/A,FALSE,"Plan2"}</definedName>
    <definedName name="jdfjdtrgt" localSheetId="23">{#N/A,#N/A,FALSE,"Plan1";#N/A,#N/A,FALSE,"Plan2"}</definedName>
    <definedName name="jdfjdtrgt" localSheetId="22" hidden="1">{#N/A,#N/A,FALSE,"Plan1";#N/A,#N/A,FALSE,"Plan2"}</definedName>
    <definedName name="jdfjdtrgt" localSheetId="19">{#N/A,#N/A,FALSE,"Plan1";#N/A,#N/A,FALSE,"Plan2"}</definedName>
    <definedName name="jdfjdtrgt" localSheetId="18" hidden="1">{#N/A,#N/A,FALSE,"Plan1";#N/A,#N/A,FALSE,"Plan2"}</definedName>
    <definedName name="jdfjdtrgt">{#N/A,#N/A,FALSE,"Plan1";#N/A,#N/A,FALSE,"Plan2"}</definedName>
    <definedName name="JDFJLDJR" localSheetId="20">{#N/A,#N/A,FALSE,"Plan1";#N/A,#N/A,FALSE,"Plan2"}</definedName>
    <definedName name="JDFJLDJR" localSheetId="8">{#N/A,#N/A,FALSE,"Plan1";#N/A,#N/A,FALSE,"Plan2"}</definedName>
    <definedName name="JDFJLDJR" localSheetId="17" hidden="1">{#N/A,#N/A,FALSE,"Plan1";#N/A,#N/A,FALSE,"Plan2"}</definedName>
    <definedName name="JDFJLDJR" localSheetId="3">{#N/A,#N/A,FALSE,"Plan1";#N/A,#N/A,FALSE,"Plan2"}</definedName>
    <definedName name="JDFJLDJR" localSheetId="11">{#N/A,#N/A,FALSE,"Plan1";#N/A,#N/A,FALSE,"Plan2"}</definedName>
    <definedName name="JDFJLDJR" localSheetId="6">{#N/A,#N/A,FALSE,"Plan1";#N/A,#N/A,FALSE,"Plan2"}</definedName>
    <definedName name="JDFJLDJR" localSheetId="5">{#N/A,#N/A,FALSE,"Plan1";#N/A,#N/A,FALSE,"Plan2"}</definedName>
    <definedName name="JDFJLDJR" localSheetId="16" hidden="1">{#N/A,#N/A,FALSE,"Plan1";#N/A,#N/A,FALSE,"Plan2"}</definedName>
    <definedName name="JDFJLDJR" localSheetId="15">{#N/A,#N/A,FALSE,"Plan1";#N/A,#N/A,FALSE,"Plan2"}</definedName>
    <definedName name="JDFJLDJR" localSheetId="7">{#N/A,#N/A,FALSE,"Plan1";#N/A,#N/A,FALSE,"Plan2"}</definedName>
    <definedName name="JDFJLDJR" localSheetId="24">{#N/A,#N/A,FALSE,"Plan1";#N/A,#N/A,FALSE,"Plan2"}</definedName>
    <definedName name="JDFJLDJR" localSheetId="25">{#N/A,#N/A,FALSE,"Plan1";#N/A,#N/A,FALSE,"Plan2"}</definedName>
    <definedName name="JDFJLDJR" localSheetId="0">{#N/A,#N/A,FALSE,"Plan1";#N/A,#N/A,FALSE,"Plan2"}</definedName>
    <definedName name="JDFJLDJR" localSheetId="23">{#N/A,#N/A,FALSE,"Plan1";#N/A,#N/A,FALSE,"Plan2"}</definedName>
    <definedName name="JDFJLDJR" localSheetId="22" hidden="1">{#N/A,#N/A,FALSE,"Plan1";#N/A,#N/A,FALSE,"Plan2"}</definedName>
    <definedName name="JDFJLDJR" localSheetId="19">{#N/A,#N/A,FALSE,"Plan1";#N/A,#N/A,FALSE,"Plan2"}</definedName>
    <definedName name="JDFJLDJR" localSheetId="18" hidden="1">{#N/A,#N/A,FALSE,"Plan1";#N/A,#N/A,FALSE,"Plan2"}</definedName>
    <definedName name="JDFJLDJR">{#N/A,#N/A,FALSE,"Plan1";#N/A,#N/A,FALSE,"Plan2"}</definedName>
    <definedName name="jdfkgitfgdrtt" localSheetId="20">{#N/A,#N/A,FALSE,"Plan1";#N/A,#N/A,FALSE,"Plan2"}</definedName>
    <definedName name="jdfkgitfgdrtt" localSheetId="8">{#N/A,#N/A,FALSE,"Plan1";#N/A,#N/A,FALSE,"Plan2"}</definedName>
    <definedName name="jdfkgitfgdrtt" localSheetId="17" hidden="1">{#N/A,#N/A,FALSE,"Plan1";#N/A,#N/A,FALSE,"Plan2"}</definedName>
    <definedName name="jdfkgitfgdrtt" localSheetId="3">{#N/A,#N/A,FALSE,"Plan1";#N/A,#N/A,FALSE,"Plan2"}</definedName>
    <definedName name="jdfkgitfgdrtt" localSheetId="11">{#N/A,#N/A,FALSE,"Plan1";#N/A,#N/A,FALSE,"Plan2"}</definedName>
    <definedName name="jdfkgitfgdrtt" localSheetId="6">{#N/A,#N/A,FALSE,"Plan1";#N/A,#N/A,FALSE,"Plan2"}</definedName>
    <definedName name="jdfkgitfgdrtt" localSheetId="5">{#N/A,#N/A,FALSE,"Plan1";#N/A,#N/A,FALSE,"Plan2"}</definedName>
    <definedName name="jdfkgitfgdrtt" localSheetId="16" hidden="1">{#N/A,#N/A,FALSE,"Plan1";#N/A,#N/A,FALSE,"Plan2"}</definedName>
    <definedName name="jdfkgitfgdrtt" localSheetId="15">{#N/A,#N/A,FALSE,"Plan1";#N/A,#N/A,FALSE,"Plan2"}</definedName>
    <definedName name="jdfkgitfgdrtt" localSheetId="7">{#N/A,#N/A,FALSE,"Plan1";#N/A,#N/A,FALSE,"Plan2"}</definedName>
    <definedName name="jdfkgitfgdrtt" localSheetId="24">{#N/A,#N/A,FALSE,"Plan1";#N/A,#N/A,FALSE,"Plan2"}</definedName>
    <definedName name="jdfkgitfgdrtt" localSheetId="25">{#N/A,#N/A,FALSE,"Plan1";#N/A,#N/A,FALSE,"Plan2"}</definedName>
    <definedName name="jdfkgitfgdrtt" localSheetId="0">{#N/A,#N/A,FALSE,"Plan1";#N/A,#N/A,FALSE,"Plan2"}</definedName>
    <definedName name="jdfkgitfgdrtt" localSheetId="23">{#N/A,#N/A,FALSE,"Plan1";#N/A,#N/A,FALSE,"Plan2"}</definedName>
    <definedName name="jdfkgitfgdrtt" localSheetId="22" hidden="1">{#N/A,#N/A,FALSE,"Plan1";#N/A,#N/A,FALSE,"Plan2"}</definedName>
    <definedName name="jdfkgitfgdrtt" localSheetId="19">{#N/A,#N/A,FALSE,"Plan1";#N/A,#N/A,FALSE,"Plan2"}</definedName>
    <definedName name="jdfkgitfgdrtt" localSheetId="18" hidden="1">{#N/A,#N/A,FALSE,"Plan1";#N/A,#N/A,FALSE,"Plan2"}</definedName>
    <definedName name="jdfkgitfgdrtt">{#N/A,#N/A,FALSE,"Plan1";#N/A,#N/A,FALSE,"Plan2"}</definedName>
    <definedName name="JDFKHFKJ" localSheetId="20">{#N/A,#N/A,FALSE,"Plan1";#N/A,#N/A,FALSE,"Plan2"}</definedName>
    <definedName name="JDFKHFKJ" localSheetId="8">{#N/A,#N/A,FALSE,"Plan1";#N/A,#N/A,FALSE,"Plan2"}</definedName>
    <definedName name="JDFKHFKJ" localSheetId="17" hidden="1">{#N/A,#N/A,FALSE,"Plan1";#N/A,#N/A,FALSE,"Plan2"}</definedName>
    <definedName name="JDFKHFKJ" localSheetId="3">{#N/A,#N/A,FALSE,"Plan1";#N/A,#N/A,FALSE,"Plan2"}</definedName>
    <definedName name="JDFKHFKJ" localSheetId="11">{#N/A,#N/A,FALSE,"Plan1";#N/A,#N/A,FALSE,"Plan2"}</definedName>
    <definedName name="JDFKHFKJ" localSheetId="6">{#N/A,#N/A,FALSE,"Plan1";#N/A,#N/A,FALSE,"Plan2"}</definedName>
    <definedName name="JDFKHFKJ" localSheetId="5">{#N/A,#N/A,FALSE,"Plan1";#N/A,#N/A,FALSE,"Plan2"}</definedName>
    <definedName name="JDFKHFKJ" localSheetId="16" hidden="1">{#N/A,#N/A,FALSE,"Plan1";#N/A,#N/A,FALSE,"Plan2"}</definedName>
    <definedName name="JDFKHFKJ" localSheetId="15">{#N/A,#N/A,FALSE,"Plan1";#N/A,#N/A,FALSE,"Plan2"}</definedName>
    <definedName name="JDFKHFKJ" localSheetId="7">{#N/A,#N/A,FALSE,"Plan1";#N/A,#N/A,FALSE,"Plan2"}</definedName>
    <definedName name="JDFKHFKJ" localSheetId="24">{#N/A,#N/A,FALSE,"Plan1";#N/A,#N/A,FALSE,"Plan2"}</definedName>
    <definedName name="JDFKHFKJ" localSheetId="25">{#N/A,#N/A,FALSE,"Plan1";#N/A,#N/A,FALSE,"Plan2"}</definedName>
    <definedName name="JDFKHFKJ" localSheetId="0">{#N/A,#N/A,FALSE,"Plan1";#N/A,#N/A,FALSE,"Plan2"}</definedName>
    <definedName name="JDFKHFKJ" localSheetId="23">{#N/A,#N/A,FALSE,"Plan1";#N/A,#N/A,FALSE,"Plan2"}</definedName>
    <definedName name="JDFKHFKJ" localSheetId="22" hidden="1">{#N/A,#N/A,FALSE,"Plan1";#N/A,#N/A,FALSE,"Plan2"}</definedName>
    <definedName name="JDFKHFKJ" localSheetId="19">{#N/A,#N/A,FALSE,"Plan1";#N/A,#N/A,FALSE,"Plan2"}</definedName>
    <definedName name="JDFKHFKJ" localSheetId="18" hidden="1">{#N/A,#N/A,FALSE,"Plan1";#N/A,#N/A,FALSE,"Plan2"}</definedName>
    <definedName name="JDFKHFKJ">{#N/A,#N/A,FALSE,"Plan1";#N/A,#N/A,FALSE,"Plan2"}</definedName>
    <definedName name="jdfklgtdtr" localSheetId="20">{#N/A,#N/A,FALSE,"Plan1";#N/A,#N/A,FALSE,"Plan2"}</definedName>
    <definedName name="jdfklgtdtr" localSheetId="8">{#N/A,#N/A,FALSE,"Plan1";#N/A,#N/A,FALSE,"Plan2"}</definedName>
    <definedName name="jdfklgtdtr" localSheetId="17" hidden="1">{#N/A,#N/A,FALSE,"Plan1";#N/A,#N/A,FALSE,"Plan2"}</definedName>
    <definedName name="jdfklgtdtr" localSheetId="3">{#N/A,#N/A,FALSE,"Plan1";#N/A,#N/A,FALSE,"Plan2"}</definedName>
    <definedName name="jdfklgtdtr" localSheetId="11">{#N/A,#N/A,FALSE,"Plan1";#N/A,#N/A,FALSE,"Plan2"}</definedName>
    <definedName name="jdfklgtdtr" localSheetId="6">{#N/A,#N/A,FALSE,"Plan1";#N/A,#N/A,FALSE,"Plan2"}</definedName>
    <definedName name="jdfklgtdtr" localSheetId="5">{#N/A,#N/A,FALSE,"Plan1";#N/A,#N/A,FALSE,"Plan2"}</definedName>
    <definedName name="jdfklgtdtr" localSheetId="16" hidden="1">{#N/A,#N/A,FALSE,"Plan1";#N/A,#N/A,FALSE,"Plan2"}</definedName>
    <definedName name="jdfklgtdtr" localSheetId="15">{#N/A,#N/A,FALSE,"Plan1";#N/A,#N/A,FALSE,"Plan2"}</definedName>
    <definedName name="jdfklgtdtr" localSheetId="7">{#N/A,#N/A,FALSE,"Plan1";#N/A,#N/A,FALSE,"Plan2"}</definedName>
    <definedName name="jdfklgtdtr" localSheetId="24">{#N/A,#N/A,FALSE,"Plan1";#N/A,#N/A,FALSE,"Plan2"}</definedName>
    <definedName name="jdfklgtdtr" localSheetId="25">{#N/A,#N/A,FALSE,"Plan1";#N/A,#N/A,FALSE,"Plan2"}</definedName>
    <definedName name="jdfklgtdtr" localSheetId="0">{#N/A,#N/A,FALSE,"Plan1";#N/A,#N/A,FALSE,"Plan2"}</definedName>
    <definedName name="jdfklgtdtr" localSheetId="23">{#N/A,#N/A,FALSE,"Plan1";#N/A,#N/A,FALSE,"Plan2"}</definedName>
    <definedName name="jdfklgtdtr" localSheetId="22" hidden="1">{#N/A,#N/A,FALSE,"Plan1";#N/A,#N/A,FALSE,"Plan2"}</definedName>
    <definedName name="jdfklgtdtr" localSheetId="19">{#N/A,#N/A,FALSE,"Plan1";#N/A,#N/A,FALSE,"Plan2"}</definedName>
    <definedName name="jdfklgtdtr" localSheetId="18" hidden="1">{#N/A,#N/A,FALSE,"Plan1";#N/A,#N/A,FALSE,"Plan2"}</definedName>
    <definedName name="jdfklgtdtr">{#N/A,#N/A,FALSE,"Plan1";#N/A,#N/A,FALSE,"Plan2"}</definedName>
    <definedName name="JDFKTHRT" localSheetId="20">{#N/A,#N/A,FALSE,"Plan1";#N/A,#N/A,FALSE,"Plan2"}</definedName>
    <definedName name="JDFKTHRT" localSheetId="8">{#N/A,#N/A,FALSE,"Plan1";#N/A,#N/A,FALSE,"Plan2"}</definedName>
    <definedName name="JDFKTHRT" localSheetId="17" hidden="1">{#N/A,#N/A,FALSE,"Plan1";#N/A,#N/A,FALSE,"Plan2"}</definedName>
    <definedName name="JDFKTHRT" localSheetId="3">{#N/A,#N/A,FALSE,"Plan1";#N/A,#N/A,FALSE,"Plan2"}</definedName>
    <definedName name="JDFKTHRT" localSheetId="11">{#N/A,#N/A,FALSE,"Plan1";#N/A,#N/A,FALSE,"Plan2"}</definedName>
    <definedName name="JDFKTHRT" localSheetId="6">{#N/A,#N/A,FALSE,"Plan1";#N/A,#N/A,FALSE,"Plan2"}</definedName>
    <definedName name="JDFKTHRT" localSheetId="5">{#N/A,#N/A,FALSE,"Plan1";#N/A,#N/A,FALSE,"Plan2"}</definedName>
    <definedName name="JDFKTHRT" localSheetId="16" hidden="1">{#N/A,#N/A,FALSE,"Plan1";#N/A,#N/A,FALSE,"Plan2"}</definedName>
    <definedName name="JDFKTHRT" localSheetId="15">{#N/A,#N/A,FALSE,"Plan1";#N/A,#N/A,FALSE,"Plan2"}</definedName>
    <definedName name="JDFKTHRT" localSheetId="7">{#N/A,#N/A,FALSE,"Plan1";#N/A,#N/A,FALSE,"Plan2"}</definedName>
    <definedName name="JDFKTHRT" localSheetId="24">{#N/A,#N/A,FALSE,"Plan1";#N/A,#N/A,FALSE,"Plan2"}</definedName>
    <definedName name="JDFKTHRT" localSheetId="25">{#N/A,#N/A,FALSE,"Plan1";#N/A,#N/A,FALSE,"Plan2"}</definedName>
    <definedName name="JDFKTHRT" localSheetId="0">{#N/A,#N/A,FALSE,"Plan1";#N/A,#N/A,FALSE,"Plan2"}</definedName>
    <definedName name="JDFKTHRT" localSheetId="23">{#N/A,#N/A,FALSE,"Plan1";#N/A,#N/A,FALSE,"Plan2"}</definedName>
    <definedName name="JDFKTHRT" localSheetId="22" hidden="1">{#N/A,#N/A,FALSE,"Plan1";#N/A,#N/A,FALSE,"Plan2"}</definedName>
    <definedName name="JDFKTHRT" localSheetId="19">{#N/A,#N/A,FALSE,"Plan1";#N/A,#N/A,FALSE,"Plan2"}</definedName>
    <definedName name="JDFKTHRT" localSheetId="18" hidden="1">{#N/A,#N/A,FALSE,"Plan1";#N/A,#N/A,FALSE,"Plan2"}</definedName>
    <definedName name="JDFKTHRT">{#N/A,#N/A,FALSE,"Plan1";#N/A,#N/A,FALSE,"Plan2"}</definedName>
    <definedName name="JDFLKJDRF" localSheetId="20">{#N/A,#N/A,FALSE,"Plan1";#N/A,#N/A,FALSE,"Plan2"}</definedName>
    <definedName name="JDFLKJDRF" localSheetId="8">{#N/A,#N/A,FALSE,"Plan1";#N/A,#N/A,FALSE,"Plan2"}</definedName>
    <definedName name="JDFLKJDRF" localSheetId="17" hidden="1">{#N/A,#N/A,FALSE,"Plan1";#N/A,#N/A,FALSE,"Plan2"}</definedName>
    <definedName name="JDFLKJDRF" localSheetId="3">{#N/A,#N/A,FALSE,"Plan1";#N/A,#N/A,FALSE,"Plan2"}</definedName>
    <definedName name="JDFLKJDRF" localSheetId="11">{#N/A,#N/A,FALSE,"Plan1";#N/A,#N/A,FALSE,"Plan2"}</definedName>
    <definedName name="JDFLKJDRF" localSheetId="6">{#N/A,#N/A,FALSE,"Plan1";#N/A,#N/A,FALSE,"Plan2"}</definedName>
    <definedName name="JDFLKJDRF" localSheetId="5">{#N/A,#N/A,FALSE,"Plan1";#N/A,#N/A,FALSE,"Plan2"}</definedName>
    <definedName name="JDFLKJDRF" localSheetId="16" hidden="1">{#N/A,#N/A,FALSE,"Plan1";#N/A,#N/A,FALSE,"Plan2"}</definedName>
    <definedName name="JDFLKJDRF" localSheetId="15">{#N/A,#N/A,FALSE,"Plan1";#N/A,#N/A,FALSE,"Plan2"}</definedName>
    <definedName name="JDFLKJDRF" localSheetId="7">{#N/A,#N/A,FALSE,"Plan1";#N/A,#N/A,FALSE,"Plan2"}</definedName>
    <definedName name="JDFLKJDRF" localSheetId="24">{#N/A,#N/A,FALSE,"Plan1";#N/A,#N/A,FALSE,"Plan2"}</definedName>
    <definedName name="JDFLKJDRF" localSheetId="25">{#N/A,#N/A,FALSE,"Plan1";#N/A,#N/A,FALSE,"Plan2"}</definedName>
    <definedName name="JDFLKJDRF" localSheetId="0">{#N/A,#N/A,FALSE,"Plan1";#N/A,#N/A,FALSE,"Plan2"}</definedName>
    <definedName name="JDFLKJDRF" localSheetId="23">{#N/A,#N/A,FALSE,"Plan1";#N/A,#N/A,FALSE,"Plan2"}</definedName>
    <definedName name="JDFLKJDRF" localSheetId="22" hidden="1">{#N/A,#N/A,FALSE,"Plan1";#N/A,#N/A,FALSE,"Plan2"}</definedName>
    <definedName name="JDFLKJDRF" localSheetId="19">{#N/A,#N/A,FALSE,"Plan1";#N/A,#N/A,FALSE,"Plan2"}</definedName>
    <definedName name="JDFLKJDRF" localSheetId="18" hidden="1">{#N/A,#N/A,FALSE,"Plan1";#N/A,#N/A,FALSE,"Plan2"}</definedName>
    <definedName name="JDFLKJDRF">{#N/A,#N/A,FALSE,"Plan1";#N/A,#N/A,FALSE,"Plan2"}</definedName>
    <definedName name="jdfzlkjgfdht" localSheetId="20">{#N/A,#N/A,FALSE,"Plan1";#N/A,#N/A,FALSE,"Plan2"}</definedName>
    <definedName name="jdfzlkjgfdht" localSheetId="8">{#N/A,#N/A,FALSE,"Plan1";#N/A,#N/A,FALSE,"Plan2"}</definedName>
    <definedName name="jdfzlkjgfdht" localSheetId="17" hidden="1">{#N/A,#N/A,FALSE,"Plan1";#N/A,#N/A,FALSE,"Plan2"}</definedName>
    <definedName name="jdfzlkjgfdht" localSheetId="3">{#N/A,#N/A,FALSE,"Plan1";#N/A,#N/A,FALSE,"Plan2"}</definedName>
    <definedName name="jdfzlkjgfdht" localSheetId="11">{#N/A,#N/A,FALSE,"Plan1";#N/A,#N/A,FALSE,"Plan2"}</definedName>
    <definedName name="jdfzlkjgfdht" localSheetId="6">{#N/A,#N/A,FALSE,"Plan1";#N/A,#N/A,FALSE,"Plan2"}</definedName>
    <definedName name="jdfzlkjgfdht" localSheetId="5">{#N/A,#N/A,FALSE,"Plan1";#N/A,#N/A,FALSE,"Plan2"}</definedName>
    <definedName name="jdfzlkjgfdht" localSheetId="16" hidden="1">{#N/A,#N/A,FALSE,"Plan1";#N/A,#N/A,FALSE,"Plan2"}</definedName>
    <definedName name="jdfzlkjgfdht" localSheetId="15">{#N/A,#N/A,FALSE,"Plan1";#N/A,#N/A,FALSE,"Plan2"}</definedName>
    <definedName name="jdfzlkjgfdht" localSheetId="7">{#N/A,#N/A,FALSE,"Plan1";#N/A,#N/A,FALSE,"Plan2"}</definedName>
    <definedName name="jdfzlkjgfdht" localSheetId="24">{#N/A,#N/A,FALSE,"Plan1";#N/A,#N/A,FALSE,"Plan2"}</definedName>
    <definedName name="jdfzlkjgfdht" localSheetId="25">{#N/A,#N/A,FALSE,"Plan1";#N/A,#N/A,FALSE,"Plan2"}</definedName>
    <definedName name="jdfzlkjgfdht" localSheetId="0">{#N/A,#N/A,FALSE,"Plan1";#N/A,#N/A,FALSE,"Plan2"}</definedName>
    <definedName name="jdfzlkjgfdht" localSheetId="23">{#N/A,#N/A,FALSE,"Plan1";#N/A,#N/A,FALSE,"Plan2"}</definedName>
    <definedName name="jdfzlkjgfdht" localSheetId="22" hidden="1">{#N/A,#N/A,FALSE,"Plan1";#N/A,#N/A,FALSE,"Plan2"}</definedName>
    <definedName name="jdfzlkjgfdht" localSheetId="19">{#N/A,#N/A,FALSE,"Plan1";#N/A,#N/A,FALSE,"Plan2"}</definedName>
    <definedName name="jdfzlkjgfdht" localSheetId="18" hidden="1">{#N/A,#N/A,FALSE,"Plan1";#N/A,#N/A,FALSE,"Plan2"}</definedName>
    <definedName name="jdfzlkjgfdht">{#N/A,#N/A,FALSE,"Plan1";#N/A,#N/A,FALSE,"Plan2"}</definedName>
    <definedName name="jdglhfghkt" localSheetId="20">{#N/A,#N/A,FALSE,"Plan1";#N/A,#N/A,FALSE,"Plan2"}</definedName>
    <definedName name="jdglhfghkt" localSheetId="8">{#N/A,#N/A,FALSE,"Plan1";#N/A,#N/A,FALSE,"Plan2"}</definedName>
    <definedName name="jdglhfghkt" localSheetId="17" hidden="1">{#N/A,#N/A,FALSE,"Plan1";#N/A,#N/A,FALSE,"Plan2"}</definedName>
    <definedName name="jdglhfghkt" localSheetId="3">{#N/A,#N/A,FALSE,"Plan1";#N/A,#N/A,FALSE,"Plan2"}</definedName>
    <definedName name="jdglhfghkt" localSheetId="11">{#N/A,#N/A,FALSE,"Plan1";#N/A,#N/A,FALSE,"Plan2"}</definedName>
    <definedName name="jdglhfghkt" localSheetId="6">{#N/A,#N/A,FALSE,"Plan1";#N/A,#N/A,FALSE,"Plan2"}</definedName>
    <definedName name="jdglhfghkt" localSheetId="5">{#N/A,#N/A,FALSE,"Plan1";#N/A,#N/A,FALSE,"Plan2"}</definedName>
    <definedName name="jdglhfghkt" localSheetId="16" hidden="1">{#N/A,#N/A,FALSE,"Plan1";#N/A,#N/A,FALSE,"Plan2"}</definedName>
    <definedName name="jdglhfghkt" localSheetId="15">{#N/A,#N/A,FALSE,"Plan1";#N/A,#N/A,FALSE,"Plan2"}</definedName>
    <definedName name="jdglhfghkt" localSheetId="7">{#N/A,#N/A,FALSE,"Plan1";#N/A,#N/A,FALSE,"Plan2"}</definedName>
    <definedName name="jdglhfghkt" localSheetId="24">{#N/A,#N/A,FALSE,"Plan1";#N/A,#N/A,FALSE,"Plan2"}</definedName>
    <definedName name="jdglhfghkt" localSheetId="25">{#N/A,#N/A,FALSE,"Plan1";#N/A,#N/A,FALSE,"Plan2"}</definedName>
    <definedName name="jdglhfghkt" localSheetId="0">{#N/A,#N/A,FALSE,"Plan1";#N/A,#N/A,FALSE,"Plan2"}</definedName>
    <definedName name="jdglhfghkt" localSheetId="23">{#N/A,#N/A,FALSE,"Plan1";#N/A,#N/A,FALSE,"Plan2"}</definedName>
    <definedName name="jdglhfghkt" localSheetId="22" hidden="1">{#N/A,#N/A,FALSE,"Plan1";#N/A,#N/A,FALSE,"Plan2"}</definedName>
    <definedName name="jdglhfghkt" localSheetId="19">{#N/A,#N/A,FALSE,"Plan1";#N/A,#N/A,FALSE,"Plan2"}</definedName>
    <definedName name="jdglhfghkt" localSheetId="18" hidden="1">{#N/A,#N/A,FALSE,"Plan1";#N/A,#N/A,FALSE,"Plan2"}</definedName>
    <definedName name="jdglhfghkt">{#N/A,#N/A,FALSE,"Plan1";#N/A,#N/A,FALSE,"Plan2"}</definedName>
    <definedName name="jdhfjdhgfd" localSheetId="20">{#N/A,#N/A,FALSE,"Plan1";#N/A,#N/A,FALSE,"Plan2"}</definedName>
    <definedName name="jdhfjdhgfd" localSheetId="8">{#N/A,#N/A,FALSE,"Plan1";#N/A,#N/A,FALSE,"Plan2"}</definedName>
    <definedName name="jdhfjdhgfd" localSheetId="17" hidden="1">{#N/A,#N/A,FALSE,"Plan1";#N/A,#N/A,FALSE,"Plan2"}</definedName>
    <definedName name="jdhfjdhgfd" localSheetId="3">{#N/A,#N/A,FALSE,"Plan1";#N/A,#N/A,FALSE,"Plan2"}</definedName>
    <definedName name="jdhfjdhgfd" localSheetId="11">{#N/A,#N/A,FALSE,"Plan1";#N/A,#N/A,FALSE,"Plan2"}</definedName>
    <definedName name="jdhfjdhgfd" localSheetId="6">{#N/A,#N/A,FALSE,"Plan1";#N/A,#N/A,FALSE,"Plan2"}</definedName>
    <definedName name="jdhfjdhgfd" localSheetId="5">{#N/A,#N/A,FALSE,"Plan1";#N/A,#N/A,FALSE,"Plan2"}</definedName>
    <definedName name="jdhfjdhgfd" localSheetId="16" hidden="1">{#N/A,#N/A,FALSE,"Plan1";#N/A,#N/A,FALSE,"Plan2"}</definedName>
    <definedName name="jdhfjdhgfd" localSheetId="15">{#N/A,#N/A,FALSE,"Plan1";#N/A,#N/A,FALSE,"Plan2"}</definedName>
    <definedName name="jdhfjdhgfd" localSheetId="7">{#N/A,#N/A,FALSE,"Plan1";#N/A,#N/A,FALSE,"Plan2"}</definedName>
    <definedName name="jdhfjdhgfd" localSheetId="24">{#N/A,#N/A,FALSE,"Plan1";#N/A,#N/A,FALSE,"Plan2"}</definedName>
    <definedName name="jdhfjdhgfd" localSheetId="25">{#N/A,#N/A,FALSE,"Plan1";#N/A,#N/A,FALSE,"Plan2"}</definedName>
    <definedName name="jdhfjdhgfd" localSheetId="0">{#N/A,#N/A,FALSE,"Plan1";#N/A,#N/A,FALSE,"Plan2"}</definedName>
    <definedName name="jdhfjdhgfd" localSheetId="23">{#N/A,#N/A,FALSE,"Plan1";#N/A,#N/A,FALSE,"Plan2"}</definedName>
    <definedName name="jdhfjdhgfd" localSheetId="22" hidden="1">{#N/A,#N/A,FALSE,"Plan1";#N/A,#N/A,FALSE,"Plan2"}</definedName>
    <definedName name="jdhfjdhgfd" localSheetId="19">{#N/A,#N/A,FALSE,"Plan1";#N/A,#N/A,FALSE,"Plan2"}</definedName>
    <definedName name="jdhfjdhgfd" localSheetId="18" hidden="1">{#N/A,#N/A,FALSE,"Plan1";#N/A,#N/A,FALSE,"Plan2"}</definedName>
    <definedName name="jdhfjdhgfd">{#N/A,#N/A,FALSE,"Plan1";#N/A,#N/A,FALSE,"Plan2"}</definedName>
    <definedName name="jdjdjdjd" localSheetId="20">{#N/A,#N/A,FALSE,"명세표"}</definedName>
    <definedName name="jdjdjdjd" localSheetId="8">{#N/A,#N/A,FALSE,"명세표"}</definedName>
    <definedName name="jdjdjdjd" localSheetId="17" hidden="1">{#N/A,#N/A,FALSE,"명세표"}</definedName>
    <definedName name="jdjdjdjd" localSheetId="3">{#N/A,#N/A,FALSE,"명세표"}</definedName>
    <definedName name="jdjdjdjd" localSheetId="11">{#N/A,#N/A,FALSE,"명세표"}</definedName>
    <definedName name="jdjdjdjd" localSheetId="6">{#N/A,#N/A,FALSE,"명세표"}</definedName>
    <definedName name="jdjdjdjd" localSheetId="5">{#N/A,#N/A,FALSE,"명세표"}</definedName>
    <definedName name="jdjdjdjd" localSheetId="16" hidden="1">{#N/A,#N/A,FALSE,"명세표"}</definedName>
    <definedName name="jdjdjdjd" localSheetId="15">{#N/A,#N/A,FALSE,"명세표"}</definedName>
    <definedName name="jdjdjdjd" localSheetId="7">{#N/A,#N/A,FALSE,"명세표"}</definedName>
    <definedName name="jdjdjdjd" localSheetId="24">{#N/A,#N/A,FALSE,"명세표"}</definedName>
    <definedName name="jdjdjdjd" localSheetId="25">{#N/A,#N/A,FALSE,"명세표"}</definedName>
    <definedName name="jdjdjdjd" localSheetId="0">{#N/A,#N/A,FALSE,"명세표"}</definedName>
    <definedName name="jdjdjdjd" localSheetId="23">{#N/A,#N/A,FALSE,"명세표"}</definedName>
    <definedName name="jdjdjdjd" localSheetId="22" hidden="1">{#N/A,#N/A,FALSE,"명세표"}</definedName>
    <definedName name="jdjdjdjd" localSheetId="19">{#N/A,#N/A,FALSE,"명세표"}</definedName>
    <definedName name="jdjdjdjd" localSheetId="18" hidden="1">{#N/A,#N/A,FALSE,"명세표"}</definedName>
    <definedName name="jdjdjdjd">{#N/A,#N/A,FALSE,"명세표"}</definedName>
    <definedName name="jdkfhgjhf" localSheetId="20">{#N/A,#N/A,FALSE,"Plan1";#N/A,#N/A,FALSE,"Plan2"}</definedName>
    <definedName name="jdkfhgjhf" localSheetId="8">{#N/A,#N/A,FALSE,"Plan1";#N/A,#N/A,FALSE,"Plan2"}</definedName>
    <definedName name="jdkfhgjhf" localSheetId="17" hidden="1">{#N/A,#N/A,FALSE,"Plan1";#N/A,#N/A,FALSE,"Plan2"}</definedName>
    <definedName name="jdkfhgjhf" localSheetId="3">{#N/A,#N/A,FALSE,"Plan1";#N/A,#N/A,FALSE,"Plan2"}</definedName>
    <definedName name="jdkfhgjhf" localSheetId="11">{#N/A,#N/A,FALSE,"Plan1";#N/A,#N/A,FALSE,"Plan2"}</definedName>
    <definedName name="jdkfhgjhf" localSheetId="6">{#N/A,#N/A,FALSE,"Plan1";#N/A,#N/A,FALSE,"Plan2"}</definedName>
    <definedName name="jdkfhgjhf" localSheetId="5">{#N/A,#N/A,FALSE,"Plan1";#N/A,#N/A,FALSE,"Plan2"}</definedName>
    <definedName name="jdkfhgjhf" localSheetId="16" hidden="1">{#N/A,#N/A,FALSE,"Plan1";#N/A,#N/A,FALSE,"Plan2"}</definedName>
    <definedName name="jdkfhgjhf" localSheetId="15">{#N/A,#N/A,FALSE,"Plan1";#N/A,#N/A,FALSE,"Plan2"}</definedName>
    <definedName name="jdkfhgjhf" localSheetId="7">{#N/A,#N/A,FALSE,"Plan1";#N/A,#N/A,FALSE,"Plan2"}</definedName>
    <definedName name="jdkfhgjhf" localSheetId="24">{#N/A,#N/A,FALSE,"Plan1";#N/A,#N/A,FALSE,"Plan2"}</definedName>
    <definedName name="jdkfhgjhf" localSheetId="25">{#N/A,#N/A,FALSE,"Plan1";#N/A,#N/A,FALSE,"Plan2"}</definedName>
    <definedName name="jdkfhgjhf" localSheetId="0">{#N/A,#N/A,FALSE,"Plan1";#N/A,#N/A,FALSE,"Plan2"}</definedName>
    <definedName name="jdkfhgjhf" localSheetId="23">{#N/A,#N/A,FALSE,"Plan1";#N/A,#N/A,FALSE,"Plan2"}</definedName>
    <definedName name="jdkfhgjhf" localSheetId="22" hidden="1">{#N/A,#N/A,FALSE,"Plan1";#N/A,#N/A,FALSE,"Plan2"}</definedName>
    <definedName name="jdkfhgjhf" localSheetId="19">{#N/A,#N/A,FALSE,"Plan1";#N/A,#N/A,FALSE,"Plan2"}</definedName>
    <definedName name="jdkfhgjhf" localSheetId="18" hidden="1">{#N/A,#N/A,FALSE,"Plan1";#N/A,#N/A,FALSE,"Plan2"}</definedName>
    <definedName name="jdkfhgjhf">{#N/A,#N/A,FALSE,"Plan1";#N/A,#N/A,FALSE,"Plan2"}</definedName>
    <definedName name="jdkfjdtr" localSheetId="20">{#N/A,#N/A,FALSE,"Plan1";#N/A,#N/A,FALSE,"Plan2"}</definedName>
    <definedName name="jdkfjdtr" localSheetId="8">{#N/A,#N/A,FALSE,"Plan1";#N/A,#N/A,FALSE,"Plan2"}</definedName>
    <definedName name="jdkfjdtr" localSheetId="17" hidden="1">{#N/A,#N/A,FALSE,"Plan1";#N/A,#N/A,FALSE,"Plan2"}</definedName>
    <definedName name="jdkfjdtr" localSheetId="3">{#N/A,#N/A,FALSE,"Plan1";#N/A,#N/A,FALSE,"Plan2"}</definedName>
    <definedName name="jdkfjdtr" localSheetId="11">{#N/A,#N/A,FALSE,"Plan1";#N/A,#N/A,FALSE,"Plan2"}</definedName>
    <definedName name="jdkfjdtr" localSheetId="6">{#N/A,#N/A,FALSE,"Plan1";#N/A,#N/A,FALSE,"Plan2"}</definedName>
    <definedName name="jdkfjdtr" localSheetId="5">{#N/A,#N/A,FALSE,"Plan1";#N/A,#N/A,FALSE,"Plan2"}</definedName>
    <definedName name="jdkfjdtr" localSheetId="16" hidden="1">{#N/A,#N/A,FALSE,"Plan1";#N/A,#N/A,FALSE,"Plan2"}</definedName>
    <definedName name="jdkfjdtr" localSheetId="15">{#N/A,#N/A,FALSE,"Plan1";#N/A,#N/A,FALSE,"Plan2"}</definedName>
    <definedName name="jdkfjdtr" localSheetId="7">{#N/A,#N/A,FALSE,"Plan1";#N/A,#N/A,FALSE,"Plan2"}</definedName>
    <definedName name="jdkfjdtr" localSheetId="24">{#N/A,#N/A,FALSE,"Plan1";#N/A,#N/A,FALSE,"Plan2"}</definedName>
    <definedName name="jdkfjdtr" localSheetId="25">{#N/A,#N/A,FALSE,"Plan1";#N/A,#N/A,FALSE,"Plan2"}</definedName>
    <definedName name="jdkfjdtr" localSheetId="0">{#N/A,#N/A,FALSE,"Plan1";#N/A,#N/A,FALSE,"Plan2"}</definedName>
    <definedName name="jdkfjdtr" localSheetId="23">{#N/A,#N/A,FALSE,"Plan1";#N/A,#N/A,FALSE,"Plan2"}</definedName>
    <definedName name="jdkfjdtr" localSheetId="22" hidden="1">{#N/A,#N/A,FALSE,"Plan1";#N/A,#N/A,FALSE,"Plan2"}</definedName>
    <definedName name="jdkfjdtr" localSheetId="19">{#N/A,#N/A,FALSE,"Plan1";#N/A,#N/A,FALSE,"Plan2"}</definedName>
    <definedName name="jdkfjdtr" localSheetId="18" hidden="1">{#N/A,#N/A,FALSE,"Plan1";#N/A,#N/A,FALSE,"Plan2"}</definedName>
    <definedName name="jdkfjdtr">{#N/A,#N/A,FALSE,"Plan1";#N/A,#N/A,FALSE,"Plan2"}</definedName>
    <definedName name="jdljgftldjti5r" localSheetId="20">{#N/A,#N/A,FALSE,"Plan1";#N/A,#N/A,FALSE,"Plan2"}</definedName>
    <definedName name="jdljgftldjti5r" localSheetId="8">{#N/A,#N/A,FALSE,"Plan1";#N/A,#N/A,FALSE,"Plan2"}</definedName>
    <definedName name="jdljgftldjti5r" localSheetId="17" hidden="1">{#N/A,#N/A,FALSE,"Plan1";#N/A,#N/A,FALSE,"Plan2"}</definedName>
    <definedName name="jdljgftldjti5r" localSheetId="3">{#N/A,#N/A,FALSE,"Plan1";#N/A,#N/A,FALSE,"Plan2"}</definedName>
    <definedName name="jdljgftldjti5r" localSheetId="11">{#N/A,#N/A,FALSE,"Plan1";#N/A,#N/A,FALSE,"Plan2"}</definedName>
    <definedName name="jdljgftldjti5r" localSheetId="6">{#N/A,#N/A,FALSE,"Plan1";#N/A,#N/A,FALSE,"Plan2"}</definedName>
    <definedName name="jdljgftldjti5r" localSheetId="5">{#N/A,#N/A,FALSE,"Plan1";#N/A,#N/A,FALSE,"Plan2"}</definedName>
    <definedName name="jdljgftldjti5r" localSheetId="16" hidden="1">{#N/A,#N/A,FALSE,"Plan1";#N/A,#N/A,FALSE,"Plan2"}</definedName>
    <definedName name="jdljgftldjti5r" localSheetId="15">{#N/A,#N/A,FALSE,"Plan1";#N/A,#N/A,FALSE,"Plan2"}</definedName>
    <definedName name="jdljgftldjti5r" localSheetId="7">{#N/A,#N/A,FALSE,"Plan1";#N/A,#N/A,FALSE,"Plan2"}</definedName>
    <definedName name="jdljgftldjti5r" localSheetId="24">{#N/A,#N/A,FALSE,"Plan1";#N/A,#N/A,FALSE,"Plan2"}</definedName>
    <definedName name="jdljgftldjti5r" localSheetId="25">{#N/A,#N/A,FALSE,"Plan1";#N/A,#N/A,FALSE,"Plan2"}</definedName>
    <definedName name="jdljgftldjti5r" localSheetId="0">{#N/A,#N/A,FALSE,"Plan1";#N/A,#N/A,FALSE,"Plan2"}</definedName>
    <definedName name="jdljgftldjti5r" localSheetId="23">{#N/A,#N/A,FALSE,"Plan1";#N/A,#N/A,FALSE,"Plan2"}</definedName>
    <definedName name="jdljgftldjti5r" localSheetId="22" hidden="1">{#N/A,#N/A,FALSE,"Plan1";#N/A,#N/A,FALSE,"Plan2"}</definedName>
    <definedName name="jdljgftldjti5r" localSheetId="19">{#N/A,#N/A,FALSE,"Plan1";#N/A,#N/A,FALSE,"Plan2"}</definedName>
    <definedName name="jdljgftldjti5r" localSheetId="18" hidden="1">{#N/A,#N/A,FALSE,"Plan1";#N/A,#N/A,FALSE,"Plan2"}</definedName>
    <definedName name="jdljgftldjti5r">{#N/A,#N/A,FALSE,"Plan1";#N/A,#N/A,FALSE,"Plan2"}</definedName>
    <definedName name="JDLKJDASGF" localSheetId="20">{#N/A,#N/A,FALSE,"Plan1";#N/A,#N/A,FALSE,"Plan2"}</definedName>
    <definedName name="JDLKJDASGF" localSheetId="8">{#N/A,#N/A,FALSE,"Plan1";#N/A,#N/A,FALSE,"Plan2"}</definedName>
    <definedName name="JDLKJDASGF" localSheetId="17" hidden="1">{#N/A,#N/A,FALSE,"Plan1";#N/A,#N/A,FALSE,"Plan2"}</definedName>
    <definedName name="JDLKJDASGF" localSheetId="3">{#N/A,#N/A,FALSE,"Plan1";#N/A,#N/A,FALSE,"Plan2"}</definedName>
    <definedName name="JDLKJDASGF" localSheetId="11">{#N/A,#N/A,FALSE,"Plan1";#N/A,#N/A,FALSE,"Plan2"}</definedName>
    <definedName name="JDLKJDASGF" localSheetId="6">{#N/A,#N/A,FALSE,"Plan1";#N/A,#N/A,FALSE,"Plan2"}</definedName>
    <definedName name="JDLKJDASGF" localSheetId="5">{#N/A,#N/A,FALSE,"Plan1";#N/A,#N/A,FALSE,"Plan2"}</definedName>
    <definedName name="JDLKJDASGF" localSheetId="16" hidden="1">{#N/A,#N/A,FALSE,"Plan1";#N/A,#N/A,FALSE,"Plan2"}</definedName>
    <definedName name="JDLKJDASGF" localSheetId="15">{#N/A,#N/A,FALSE,"Plan1";#N/A,#N/A,FALSE,"Plan2"}</definedName>
    <definedName name="JDLKJDASGF" localSheetId="7">{#N/A,#N/A,FALSE,"Plan1";#N/A,#N/A,FALSE,"Plan2"}</definedName>
    <definedName name="JDLKJDASGF" localSheetId="24">{#N/A,#N/A,FALSE,"Plan1";#N/A,#N/A,FALSE,"Plan2"}</definedName>
    <definedName name="JDLKJDASGF" localSheetId="25">{#N/A,#N/A,FALSE,"Plan1";#N/A,#N/A,FALSE,"Plan2"}</definedName>
    <definedName name="JDLKJDASGF" localSheetId="0">{#N/A,#N/A,FALSE,"Plan1";#N/A,#N/A,FALSE,"Plan2"}</definedName>
    <definedName name="JDLKJDASGF" localSheetId="23">{#N/A,#N/A,FALSE,"Plan1";#N/A,#N/A,FALSE,"Plan2"}</definedName>
    <definedName name="JDLKJDASGF" localSheetId="22" hidden="1">{#N/A,#N/A,FALSE,"Plan1";#N/A,#N/A,FALSE,"Plan2"}</definedName>
    <definedName name="JDLKJDASGF" localSheetId="19">{#N/A,#N/A,FALSE,"Plan1";#N/A,#N/A,FALSE,"Plan2"}</definedName>
    <definedName name="JDLKJDASGF" localSheetId="18" hidden="1">{#N/A,#N/A,FALSE,"Plan1";#N/A,#N/A,FALSE,"Plan2"}</definedName>
    <definedName name="JDLKJDASGF">{#N/A,#N/A,FALSE,"Plan1";#N/A,#N/A,FALSE,"Plan2"}</definedName>
    <definedName name="jdrfkdjfghrtfjg" localSheetId="20">{#N/A,#N/A,FALSE,"Plan1";#N/A,#N/A,FALSE,"Plan2"}</definedName>
    <definedName name="jdrfkdjfghrtfjg" localSheetId="8">{#N/A,#N/A,FALSE,"Plan1";#N/A,#N/A,FALSE,"Plan2"}</definedName>
    <definedName name="jdrfkdjfghrtfjg" localSheetId="17" hidden="1">{#N/A,#N/A,FALSE,"Plan1";#N/A,#N/A,FALSE,"Plan2"}</definedName>
    <definedName name="jdrfkdjfghrtfjg" localSheetId="3">{#N/A,#N/A,FALSE,"Plan1";#N/A,#N/A,FALSE,"Plan2"}</definedName>
    <definedName name="jdrfkdjfghrtfjg" localSheetId="11">{#N/A,#N/A,FALSE,"Plan1";#N/A,#N/A,FALSE,"Plan2"}</definedName>
    <definedName name="jdrfkdjfghrtfjg" localSheetId="6">{#N/A,#N/A,FALSE,"Plan1";#N/A,#N/A,FALSE,"Plan2"}</definedName>
    <definedName name="jdrfkdjfghrtfjg" localSheetId="5">{#N/A,#N/A,FALSE,"Plan1";#N/A,#N/A,FALSE,"Plan2"}</definedName>
    <definedName name="jdrfkdjfghrtfjg" localSheetId="16" hidden="1">{#N/A,#N/A,FALSE,"Plan1";#N/A,#N/A,FALSE,"Plan2"}</definedName>
    <definedName name="jdrfkdjfghrtfjg" localSheetId="15">{#N/A,#N/A,FALSE,"Plan1";#N/A,#N/A,FALSE,"Plan2"}</definedName>
    <definedName name="jdrfkdjfghrtfjg" localSheetId="7">{#N/A,#N/A,FALSE,"Plan1";#N/A,#N/A,FALSE,"Plan2"}</definedName>
    <definedName name="jdrfkdjfghrtfjg" localSheetId="24">{#N/A,#N/A,FALSE,"Plan1";#N/A,#N/A,FALSE,"Plan2"}</definedName>
    <definedName name="jdrfkdjfghrtfjg" localSheetId="25">{#N/A,#N/A,FALSE,"Plan1";#N/A,#N/A,FALSE,"Plan2"}</definedName>
    <definedName name="jdrfkdjfghrtfjg" localSheetId="0">{#N/A,#N/A,FALSE,"Plan1";#N/A,#N/A,FALSE,"Plan2"}</definedName>
    <definedName name="jdrfkdjfghrtfjg" localSheetId="23">{#N/A,#N/A,FALSE,"Plan1";#N/A,#N/A,FALSE,"Plan2"}</definedName>
    <definedName name="jdrfkdjfghrtfjg" localSheetId="22" hidden="1">{#N/A,#N/A,FALSE,"Plan1";#N/A,#N/A,FALSE,"Plan2"}</definedName>
    <definedName name="jdrfkdjfghrtfjg" localSheetId="19">{#N/A,#N/A,FALSE,"Plan1";#N/A,#N/A,FALSE,"Plan2"}</definedName>
    <definedName name="jdrfkdjfghrtfjg" localSheetId="18" hidden="1">{#N/A,#N/A,FALSE,"Plan1";#N/A,#N/A,FALSE,"Plan2"}</definedName>
    <definedName name="jdrfkdjfghrtfjg">{#N/A,#N/A,FALSE,"Plan1";#N/A,#N/A,FALSE,"Plan2"}</definedName>
    <definedName name="jdskfhdk" localSheetId="20">{#N/A,#N/A,FALSE,"Plan1";#N/A,#N/A,FALSE,"Plan2"}</definedName>
    <definedName name="jdskfhdk" localSheetId="8">{#N/A,#N/A,FALSE,"Plan1";#N/A,#N/A,FALSE,"Plan2"}</definedName>
    <definedName name="jdskfhdk" localSheetId="17" hidden="1">{#N/A,#N/A,FALSE,"Plan1";#N/A,#N/A,FALSE,"Plan2"}</definedName>
    <definedName name="jdskfhdk" localSheetId="3">{#N/A,#N/A,FALSE,"Plan1";#N/A,#N/A,FALSE,"Plan2"}</definedName>
    <definedName name="jdskfhdk" localSheetId="11">{#N/A,#N/A,FALSE,"Plan1";#N/A,#N/A,FALSE,"Plan2"}</definedName>
    <definedName name="jdskfhdk" localSheetId="6">{#N/A,#N/A,FALSE,"Plan1";#N/A,#N/A,FALSE,"Plan2"}</definedName>
    <definedName name="jdskfhdk" localSheetId="5">{#N/A,#N/A,FALSE,"Plan1";#N/A,#N/A,FALSE,"Plan2"}</definedName>
    <definedName name="jdskfhdk" localSheetId="16" hidden="1">{#N/A,#N/A,FALSE,"Plan1";#N/A,#N/A,FALSE,"Plan2"}</definedName>
    <definedName name="jdskfhdk" localSheetId="15">{#N/A,#N/A,FALSE,"Plan1";#N/A,#N/A,FALSE,"Plan2"}</definedName>
    <definedName name="jdskfhdk" localSheetId="7">{#N/A,#N/A,FALSE,"Plan1";#N/A,#N/A,FALSE,"Plan2"}</definedName>
    <definedName name="jdskfhdk" localSheetId="24">{#N/A,#N/A,FALSE,"Plan1";#N/A,#N/A,FALSE,"Plan2"}</definedName>
    <definedName name="jdskfhdk" localSheetId="25">{#N/A,#N/A,FALSE,"Plan1";#N/A,#N/A,FALSE,"Plan2"}</definedName>
    <definedName name="jdskfhdk" localSheetId="0">{#N/A,#N/A,FALSE,"Plan1";#N/A,#N/A,FALSE,"Plan2"}</definedName>
    <definedName name="jdskfhdk" localSheetId="23">{#N/A,#N/A,FALSE,"Plan1";#N/A,#N/A,FALSE,"Plan2"}</definedName>
    <definedName name="jdskfhdk" localSheetId="22" hidden="1">{#N/A,#N/A,FALSE,"Plan1";#N/A,#N/A,FALSE,"Plan2"}</definedName>
    <definedName name="jdskfhdk" localSheetId="19">{#N/A,#N/A,FALSE,"Plan1";#N/A,#N/A,FALSE,"Plan2"}</definedName>
    <definedName name="jdskfhdk" localSheetId="18" hidden="1">{#N/A,#N/A,FALSE,"Plan1";#N/A,#N/A,FALSE,"Plan2"}</definedName>
    <definedName name="jdskfhdk">{#N/A,#N/A,FALSE,"Plan1";#N/A,#N/A,FALSE,"Plan2"}</definedName>
    <definedName name="JDSKLGKDRHGGF" localSheetId="20">{#N/A,#N/A,FALSE,"Plan1";#N/A,#N/A,FALSE,"Plan2"}</definedName>
    <definedName name="JDSKLGKDRHGGF" localSheetId="8">{#N/A,#N/A,FALSE,"Plan1";#N/A,#N/A,FALSE,"Plan2"}</definedName>
    <definedName name="JDSKLGKDRHGGF" localSheetId="17" hidden="1">{#N/A,#N/A,FALSE,"Plan1";#N/A,#N/A,FALSE,"Plan2"}</definedName>
    <definedName name="JDSKLGKDRHGGF" localSheetId="3">{#N/A,#N/A,FALSE,"Plan1";#N/A,#N/A,FALSE,"Plan2"}</definedName>
    <definedName name="JDSKLGKDRHGGF" localSheetId="11">{#N/A,#N/A,FALSE,"Plan1";#N/A,#N/A,FALSE,"Plan2"}</definedName>
    <definedName name="JDSKLGKDRHGGF" localSheetId="6">{#N/A,#N/A,FALSE,"Plan1";#N/A,#N/A,FALSE,"Plan2"}</definedName>
    <definedName name="JDSKLGKDRHGGF" localSheetId="5">{#N/A,#N/A,FALSE,"Plan1";#N/A,#N/A,FALSE,"Plan2"}</definedName>
    <definedName name="JDSKLGKDRHGGF" localSheetId="16" hidden="1">{#N/A,#N/A,FALSE,"Plan1";#N/A,#N/A,FALSE,"Plan2"}</definedName>
    <definedName name="JDSKLGKDRHGGF" localSheetId="15">{#N/A,#N/A,FALSE,"Plan1";#N/A,#N/A,FALSE,"Plan2"}</definedName>
    <definedName name="JDSKLGKDRHGGF" localSheetId="7">{#N/A,#N/A,FALSE,"Plan1";#N/A,#N/A,FALSE,"Plan2"}</definedName>
    <definedName name="JDSKLGKDRHGGF" localSheetId="24">{#N/A,#N/A,FALSE,"Plan1";#N/A,#N/A,FALSE,"Plan2"}</definedName>
    <definedName name="JDSKLGKDRHGGF" localSheetId="25">{#N/A,#N/A,FALSE,"Plan1";#N/A,#N/A,FALSE,"Plan2"}</definedName>
    <definedName name="JDSKLGKDRHGGF" localSheetId="0">{#N/A,#N/A,FALSE,"Plan1";#N/A,#N/A,FALSE,"Plan2"}</definedName>
    <definedName name="JDSKLGKDRHGGF" localSheetId="23">{#N/A,#N/A,FALSE,"Plan1";#N/A,#N/A,FALSE,"Plan2"}</definedName>
    <definedName name="JDSKLGKDRHGGF" localSheetId="22" hidden="1">{#N/A,#N/A,FALSE,"Plan1";#N/A,#N/A,FALSE,"Plan2"}</definedName>
    <definedName name="JDSKLGKDRHGGF" localSheetId="19">{#N/A,#N/A,FALSE,"Plan1";#N/A,#N/A,FALSE,"Plan2"}</definedName>
    <definedName name="JDSKLGKDRHGGF" localSheetId="18" hidden="1">{#N/A,#N/A,FALSE,"Plan1";#N/A,#N/A,FALSE,"Plan2"}</definedName>
    <definedName name="JDSKLGKDRHGGF">{#N/A,#N/A,FALSE,"Plan1";#N/A,#N/A,FALSE,"Plan2"}</definedName>
    <definedName name="jefsgfr" localSheetId="20">{#N/A,#N/A,FALSE,"Plan1";#N/A,#N/A,FALSE,"Plan2"}</definedName>
    <definedName name="jefsgfr" localSheetId="8">{#N/A,#N/A,FALSE,"Plan1";#N/A,#N/A,FALSE,"Plan2"}</definedName>
    <definedName name="jefsgfr" localSheetId="17" hidden="1">{#N/A,#N/A,FALSE,"Plan1";#N/A,#N/A,FALSE,"Plan2"}</definedName>
    <definedName name="jefsgfr" localSheetId="3">{#N/A,#N/A,FALSE,"Plan1";#N/A,#N/A,FALSE,"Plan2"}</definedName>
    <definedName name="jefsgfr" localSheetId="11">{#N/A,#N/A,FALSE,"Plan1";#N/A,#N/A,FALSE,"Plan2"}</definedName>
    <definedName name="jefsgfr" localSheetId="6">{#N/A,#N/A,FALSE,"Plan1";#N/A,#N/A,FALSE,"Plan2"}</definedName>
    <definedName name="jefsgfr" localSheetId="5">{#N/A,#N/A,FALSE,"Plan1";#N/A,#N/A,FALSE,"Plan2"}</definedName>
    <definedName name="jefsgfr" localSheetId="16" hidden="1">{#N/A,#N/A,FALSE,"Plan1";#N/A,#N/A,FALSE,"Plan2"}</definedName>
    <definedName name="jefsgfr" localSheetId="15">{#N/A,#N/A,FALSE,"Plan1";#N/A,#N/A,FALSE,"Plan2"}</definedName>
    <definedName name="jefsgfr" localSheetId="7">{#N/A,#N/A,FALSE,"Plan1";#N/A,#N/A,FALSE,"Plan2"}</definedName>
    <definedName name="jefsgfr" localSheetId="24">{#N/A,#N/A,FALSE,"Plan1";#N/A,#N/A,FALSE,"Plan2"}</definedName>
    <definedName name="jefsgfr" localSheetId="25">{#N/A,#N/A,FALSE,"Plan1";#N/A,#N/A,FALSE,"Plan2"}</definedName>
    <definedName name="jefsgfr" localSheetId="0">{#N/A,#N/A,FALSE,"Plan1";#N/A,#N/A,FALSE,"Plan2"}</definedName>
    <definedName name="jefsgfr" localSheetId="23">{#N/A,#N/A,FALSE,"Plan1";#N/A,#N/A,FALSE,"Plan2"}</definedName>
    <definedName name="jefsgfr" localSheetId="22" hidden="1">{#N/A,#N/A,FALSE,"Plan1";#N/A,#N/A,FALSE,"Plan2"}</definedName>
    <definedName name="jefsgfr" localSheetId="19">{#N/A,#N/A,FALSE,"Plan1";#N/A,#N/A,FALSE,"Plan2"}</definedName>
    <definedName name="jefsgfr" localSheetId="18" hidden="1">{#N/A,#N/A,FALSE,"Plan1";#N/A,#N/A,FALSE,"Plan2"}</definedName>
    <definedName name="jefsgfr">{#N/A,#N/A,FALSE,"Plan1";#N/A,#N/A,FALSE,"Plan2"}</definedName>
    <definedName name="JERHIEHYURE" localSheetId="20">{#N/A,#N/A,FALSE,"Plan1";#N/A,#N/A,FALSE,"Plan2"}</definedName>
    <definedName name="JERHIEHYURE" localSheetId="8">{#N/A,#N/A,FALSE,"Plan1";#N/A,#N/A,FALSE,"Plan2"}</definedName>
    <definedName name="JERHIEHYURE" localSheetId="17" hidden="1">{#N/A,#N/A,FALSE,"Plan1";#N/A,#N/A,FALSE,"Plan2"}</definedName>
    <definedName name="JERHIEHYURE" localSheetId="3">{#N/A,#N/A,FALSE,"Plan1";#N/A,#N/A,FALSE,"Plan2"}</definedName>
    <definedName name="JERHIEHYURE" localSheetId="11">{#N/A,#N/A,FALSE,"Plan1";#N/A,#N/A,FALSE,"Plan2"}</definedName>
    <definedName name="JERHIEHYURE" localSheetId="6">{#N/A,#N/A,FALSE,"Plan1";#N/A,#N/A,FALSE,"Plan2"}</definedName>
    <definedName name="JERHIEHYURE" localSheetId="5">{#N/A,#N/A,FALSE,"Plan1";#N/A,#N/A,FALSE,"Plan2"}</definedName>
    <definedName name="JERHIEHYURE" localSheetId="16" hidden="1">{#N/A,#N/A,FALSE,"Plan1";#N/A,#N/A,FALSE,"Plan2"}</definedName>
    <definedName name="JERHIEHYURE" localSheetId="15">{#N/A,#N/A,FALSE,"Plan1";#N/A,#N/A,FALSE,"Plan2"}</definedName>
    <definedName name="JERHIEHYURE" localSheetId="7">{#N/A,#N/A,FALSE,"Plan1";#N/A,#N/A,FALSE,"Plan2"}</definedName>
    <definedName name="JERHIEHYURE" localSheetId="24">{#N/A,#N/A,FALSE,"Plan1";#N/A,#N/A,FALSE,"Plan2"}</definedName>
    <definedName name="JERHIEHYURE" localSheetId="25">{#N/A,#N/A,FALSE,"Plan1";#N/A,#N/A,FALSE,"Plan2"}</definedName>
    <definedName name="JERHIEHYURE" localSheetId="0">{#N/A,#N/A,FALSE,"Plan1";#N/A,#N/A,FALSE,"Plan2"}</definedName>
    <definedName name="JERHIEHYURE" localSheetId="23">{#N/A,#N/A,FALSE,"Plan1";#N/A,#N/A,FALSE,"Plan2"}</definedName>
    <definedName name="JERHIEHYURE" localSheetId="22" hidden="1">{#N/A,#N/A,FALSE,"Plan1";#N/A,#N/A,FALSE,"Plan2"}</definedName>
    <definedName name="JERHIEHYURE" localSheetId="19">{#N/A,#N/A,FALSE,"Plan1";#N/A,#N/A,FALSE,"Plan2"}</definedName>
    <definedName name="JERHIEHYURE" localSheetId="18" hidden="1">{#N/A,#N/A,FALSE,"Plan1";#N/A,#N/A,FALSE,"Plan2"}</definedName>
    <definedName name="JERHIEHYURE">{#N/A,#N/A,FALSE,"Plan1";#N/A,#N/A,FALSE,"Plan2"}</definedName>
    <definedName name="jfddlsrtyty" localSheetId="20">{#N/A,#N/A,FALSE,"Plan1";#N/A,#N/A,FALSE,"Plan2"}</definedName>
    <definedName name="jfddlsrtyty" localSheetId="8">{#N/A,#N/A,FALSE,"Plan1";#N/A,#N/A,FALSE,"Plan2"}</definedName>
    <definedName name="jfddlsrtyty" localSheetId="17" hidden="1">{#N/A,#N/A,FALSE,"Plan1";#N/A,#N/A,FALSE,"Plan2"}</definedName>
    <definedName name="jfddlsrtyty" localSheetId="3">{#N/A,#N/A,FALSE,"Plan1";#N/A,#N/A,FALSE,"Plan2"}</definedName>
    <definedName name="jfddlsrtyty" localSheetId="11">{#N/A,#N/A,FALSE,"Plan1";#N/A,#N/A,FALSE,"Plan2"}</definedName>
    <definedName name="jfddlsrtyty" localSheetId="6">{#N/A,#N/A,FALSE,"Plan1";#N/A,#N/A,FALSE,"Plan2"}</definedName>
    <definedName name="jfddlsrtyty" localSheetId="5">{#N/A,#N/A,FALSE,"Plan1";#N/A,#N/A,FALSE,"Plan2"}</definedName>
    <definedName name="jfddlsrtyty" localSheetId="16" hidden="1">{#N/A,#N/A,FALSE,"Plan1";#N/A,#N/A,FALSE,"Plan2"}</definedName>
    <definedName name="jfddlsrtyty" localSheetId="15">{#N/A,#N/A,FALSE,"Plan1";#N/A,#N/A,FALSE,"Plan2"}</definedName>
    <definedName name="jfddlsrtyty" localSheetId="7">{#N/A,#N/A,FALSE,"Plan1";#N/A,#N/A,FALSE,"Plan2"}</definedName>
    <definedName name="jfddlsrtyty" localSheetId="24">{#N/A,#N/A,FALSE,"Plan1";#N/A,#N/A,FALSE,"Plan2"}</definedName>
    <definedName name="jfddlsrtyty" localSheetId="25">{#N/A,#N/A,FALSE,"Plan1";#N/A,#N/A,FALSE,"Plan2"}</definedName>
    <definedName name="jfddlsrtyty" localSheetId="0">{#N/A,#N/A,FALSE,"Plan1";#N/A,#N/A,FALSE,"Plan2"}</definedName>
    <definedName name="jfddlsrtyty" localSheetId="23">{#N/A,#N/A,FALSE,"Plan1";#N/A,#N/A,FALSE,"Plan2"}</definedName>
    <definedName name="jfddlsrtyty" localSheetId="22" hidden="1">{#N/A,#N/A,FALSE,"Plan1";#N/A,#N/A,FALSE,"Plan2"}</definedName>
    <definedName name="jfddlsrtyty" localSheetId="19">{#N/A,#N/A,FALSE,"Plan1";#N/A,#N/A,FALSE,"Plan2"}</definedName>
    <definedName name="jfddlsrtyty" localSheetId="18" hidden="1">{#N/A,#N/A,FALSE,"Plan1";#N/A,#N/A,FALSE,"Plan2"}</definedName>
    <definedName name="jfddlsrtyty">{#N/A,#N/A,FALSE,"Plan1";#N/A,#N/A,FALSE,"Plan2"}</definedName>
    <definedName name="jfdjtgdjghitfyh" localSheetId="20">{#N/A,#N/A,FALSE,"Plan1";#N/A,#N/A,FALSE,"Plan2"}</definedName>
    <definedName name="jfdjtgdjghitfyh" localSheetId="8">{#N/A,#N/A,FALSE,"Plan1";#N/A,#N/A,FALSE,"Plan2"}</definedName>
    <definedName name="jfdjtgdjghitfyh" localSheetId="17" hidden="1">{#N/A,#N/A,FALSE,"Plan1";#N/A,#N/A,FALSE,"Plan2"}</definedName>
    <definedName name="jfdjtgdjghitfyh" localSheetId="3">{#N/A,#N/A,FALSE,"Plan1";#N/A,#N/A,FALSE,"Plan2"}</definedName>
    <definedName name="jfdjtgdjghitfyh" localSheetId="11">{#N/A,#N/A,FALSE,"Plan1";#N/A,#N/A,FALSE,"Plan2"}</definedName>
    <definedName name="jfdjtgdjghitfyh" localSheetId="6">{#N/A,#N/A,FALSE,"Plan1";#N/A,#N/A,FALSE,"Plan2"}</definedName>
    <definedName name="jfdjtgdjghitfyh" localSheetId="5">{#N/A,#N/A,FALSE,"Plan1";#N/A,#N/A,FALSE,"Plan2"}</definedName>
    <definedName name="jfdjtgdjghitfyh" localSheetId="16" hidden="1">{#N/A,#N/A,FALSE,"Plan1";#N/A,#N/A,FALSE,"Plan2"}</definedName>
    <definedName name="jfdjtgdjghitfyh" localSheetId="15">{#N/A,#N/A,FALSE,"Plan1";#N/A,#N/A,FALSE,"Plan2"}</definedName>
    <definedName name="jfdjtgdjghitfyh" localSheetId="7">{#N/A,#N/A,FALSE,"Plan1";#N/A,#N/A,FALSE,"Plan2"}</definedName>
    <definedName name="jfdjtgdjghitfyh" localSheetId="24">{#N/A,#N/A,FALSE,"Plan1";#N/A,#N/A,FALSE,"Plan2"}</definedName>
    <definedName name="jfdjtgdjghitfyh" localSheetId="25">{#N/A,#N/A,FALSE,"Plan1";#N/A,#N/A,FALSE,"Plan2"}</definedName>
    <definedName name="jfdjtgdjghitfyh" localSheetId="0">{#N/A,#N/A,FALSE,"Plan1";#N/A,#N/A,FALSE,"Plan2"}</definedName>
    <definedName name="jfdjtgdjghitfyh" localSheetId="23">{#N/A,#N/A,FALSE,"Plan1";#N/A,#N/A,FALSE,"Plan2"}</definedName>
    <definedName name="jfdjtgdjghitfyh" localSheetId="22" hidden="1">{#N/A,#N/A,FALSE,"Plan1";#N/A,#N/A,FALSE,"Plan2"}</definedName>
    <definedName name="jfdjtgdjghitfyh" localSheetId="19">{#N/A,#N/A,FALSE,"Plan1";#N/A,#N/A,FALSE,"Plan2"}</definedName>
    <definedName name="jfdjtgdjghitfyh" localSheetId="18" hidden="1">{#N/A,#N/A,FALSE,"Plan1";#N/A,#N/A,FALSE,"Plan2"}</definedName>
    <definedName name="jfdjtgdjghitfyh">{#N/A,#N/A,FALSE,"Plan1";#N/A,#N/A,FALSE,"Plan2"}</definedName>
    <definedName name="jfdkgkftftg" localSheetId="20">{#N/A,#N/A,FALSE,"Plan1";#N/A,#N/A,FALSE,"Plan2"}</definedName>
    <definedName name="jfdkgkftftg" localSheetId="8">{#N/A,#N/A,FALSE,"Plan1";#N/A,#N/A,FALSE,"Plan2"}</definedName>
    <definedName name="jfdkgkftftg" localSheetId="17" hidden="1">{#N/A,#N/A,FALSE,"Plan1";#N/A,#N/A,FALSE,"Plan2"}</definedName>
    <definedName name="jfdkgkftftg" localSheetId="3">{#N/A,#N/A,FALSE,"Plan1";#N/A,#N/A,FALSE,"Plan2"}</definedName>
    <definedName name="jfdkgkftftg" localSheetId="11">{#N/A,#N/A,FALSE,"Plan1";#N/A,#N/A,FALSE,"Plan2"}</definedName>
    <definedName name="jfdkgkftftg" localSheetId="6">{#N/A,#N/A,FALSE,"Plan1";#N/A,#N/A,FALSE,"Plan2"}</definedName>
    <definedName name="jfdkgkftftg" localSheetId="5">{#N/A,#N/A,FALSE,"Plan1";#N/A,#N/A,FALSE,"Plan2"}</definedName>
    <definedName name="jfdkgkftftg" localSheetId="16" hidden="1">{#N/A,#N/A,FALSE,"Plan1";#N/A,#N/A,FALSE,"Plan2"}</definedName>
    <definedName name="jfdkgkftftg" localSheetId="15">{#N/A,#N/A,FALSE,"Plan1";#N/A,#N/A,FALSE,"Plan2"}</definedName>
    <definedName name="jfdkgkftftg" localSheetId="7">{#N/A,#N/A,FALSE,"Plan1";#N/A,#N/A,FALSE,"Plan2"}</definedName>
    <definedName name="jfdkgkftftg" localSheetId="24">{#N/A,#N/A,FALSE,"Plan1";#N/A,#N/A,FALSE,"Plan2"}</definedName>
    <definedName name="jfdkgkftftg" localSheetId="25">{#N/A,#N/A,FALSE,"Plan1";#N/A,#N/A,FALSE,"Plan2"}</definedName>
    <definedName name="jfdkgkftftg" localSheetId="0">{#N/A,#N/A,FALSE,"Plan1";#N/A,#N/A,FALSE,"Plan2"}</definedName>
    <definedName name="jfdkgkftftg" localSheetId="23">{#N/A,#N/A,FALSE,"Plan1";#N/A,#N/A,FALSE,"Plan2"}</definedName>
    <definedName name="jfdkgkftftg" localSheetId="22" hidden="1">{#N/A,#N/A,FALSE,"Plan1";#N/A,#N/A,FALSE,"Plan2"}</definedName>
    <definedName name="jfdkgkftftg" localSheetId="19">{#N/A,#N/A,FALSE,"Plan1";#N/A,#N/A,FALSE,"Plan2"}</definedName>
    <definedName name="jfdkgkftftg" localSheetId="18" hidden="1">{#N/A,#N/A,FALSE,"Plan1";#N/A,#N/A,FALSE,"Plan2"}</definedName>
    <definedName name="jfdkgkftftg">{#N/A,#N/A,FALSE,"Plan1";#N/A,#N/A,FALSE,"Plan2"}</definedName>
    <definedName name="jfghjkfdhtkyru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20">{#N/A,#N/A,FALSE,"Plan1";#N/A,#N/A,FALSE,"Plan2"}</definedName>
    <definedName name="JFGJYHTY" localSheetId="8">{#N/A,#N/A,FALSE,"Plan1";#N/A,#N/A,FALSE,"Plan2"}</definedName>
    <definedName name="JFGJYHTY" localSheetId="17" hidden="1">{#N/A,#N/A,FALSE,"Plan1";#N/A,#N/A,FALSE,"Plan2"}</definedName>
    <definedName name="JFGJYHTY" localSheetId="3">{#N/A,#N/A,FALSE,"Plan1";#N/A,#N/A,FALSE,"Plan2"}</definedName>
    <definedName name="JFGJYHTY" localSheetId="11">{#N/A,#N/A,FALSE,"Plan1";#N/A,#N/A,FALSE,"Plan2"}</definedName>
    <definedName name="JFGJYHTY" localSheetId="6">{#N/A,#N/A,FALSE,"Plan1";#N/A,#N/A,FALSE,"Plan2"}</definedName>
    <definedName name="JFGJYHTY" localSheetId="5">{#N/A,#N/A,FALSE,"Plan1";#N/A,#N/A,FALSE,"Plan2"}</definedName>
    <definedName name="JFGJYHTY" localSheetId="16" hidden="1">{#N/A,#N/A,FALSE,"Plan1";#N/A,#N/A,FALSE,"Plan2"}</definedName>
    <definedName name="JFGJYHTY" localSheetId="15">{#N/A,#N/A,FALSE,"Plan1";#N/A,#N/A,FALSE,"Plan2"}</definedName>
    <definedName name="JFGJYHTY" localSheetId="7">{#N/A,#N/A,FALSE,"Plan1";#N/A,#N/A,FALSE,"Plan2"}</definedName>
    <definedName name="JFGJYHTY" localSheetId="24">{#N/A,#N/A,FALSE,"Plan1";#N/A,#N/A,FALSE,"Plan2"}</definedName>
    <definedName name="JFGJYHTY" localSheetId="25">{#N/A,#N/A,FALSE,"Plan1";#N/A,#N/A,FALSE,"Plan2"}</definedName>
    <definedName name="JFGJYHTY" localSheetId="0">{#N/A,#N/A,FALSE,"Plan1";#N/A,#N/A,FALSE,"Plan2"}</definedName>
    <definedName name="JFGJYHTY" localSheetId="23">{#N/A,#N/A,FALSE,"Plan1";#N/A,#N/A,FALSE,"Plan2"}</definedName>
    <definedName name="JFGJYHTY" localSheetId="22" hidden="1">{#N/A,#N/A,FALSE,"Plan1";#N/A,#N/A,FALSE,"Plan2"}</definedName>
    <definedName name="JFGJYHTY" localSheetId="19">{#N/A,#N/A,FALSE,"Plan1";#N/A,#N/A,FALSE,"Plan2"}</definedName>
    <definedName name="JFGJYHTY" localSheetId="18" hidden="1">{#N/A,#N/A,FALSE,"Plan1";#N/A,#N/A,FALSE,"Plan2"}</definedName>
    <definedName name="JFGJYHTY">{#N/A,#N/A,FALSE,"Plan1";#N/A,#N/A,FALSE,"Plan2"}</definedName>
    <definedName name="jfgkflcnjkglc" localSheetId="20">{#N/A,#N/A,FALSE,"Plan1";#N/A,#N/A,FALSE,"Plan2"}</definedName>
    <definedName name="jfgkflcnjkglc" localSheetId="8">{#N/A,#N/A,FALSE,"Plan1";#N/A,#N/A,FALSE,"Plan2"}</definedName>
    <definedName name="jfgkflcnjkglc" localSheetId="17" hidden="1">{#N/A,#N/A,FALSE,"Plan1";#N/A,#N/A,FALSE,"Plan2"}</definedName>
    <definedName name="jfgkflcnjkglc" localSheetId="3">{#N/A,#N/A,FALSE,"Plan1";#N/A,#N/A,FALSE,"Plan2"}</definedName>
    <definedName name="jfgkflcnjkglc" localSheetId="11">{#N/A,#N/A,FALSE,"Plan1";#N/A,#N/A,FALSE,"Plan2"}</definedName>
    <definedName name="jfgkflcnjkglc" localSheetId="6">{#N/A,#N/A,FALSE,"Plan1";#N/A,#N/A,FALSE,"Plan2"}</definedName>
    <definedName name="jfgkflcnjkglc" localSheetId="5">{#N/A,#N/A,FALSE,"Plan1";#N/A,#N/A,FALSE,"Plan2"}</definedName>
    <definedName name="jfgkflcnjkglc" localSheetId="16" hidden="1">{#N/A,#N/A,FALSE,"Plan1";#N/A,#N/A,FALSE,"Plan2"}</definedName>
    <definedName name="jfgkflcnjkglc" localSheetId="15">{#N/A,#N/A,FALSE,"Plan1";#N/A,#N/A,FALSE,"Plan2"}</definedName>
    <definedName name="jfgkflcnjkglc" localSheetId="7">{#N/A,#N/A,FALSE,"Plan1";#N/A,#N/A,FALSE,"Plan2"}</definedName>
    <definedName name="jfgkflcnjkglc" localSheetId="24">{#N/A,#N/A,FALSE,"Plan1";#N/A,#N/A,FALSE,"Plan2"}</definedName>
    <definedName name="jfgkflcnjkglc" localSheetId="25">{#N/A,#N/A,FALSE,"Plan1";#N/A,#N/A,FALSE,"Plan2"}</definedName>
    <definedName name="jfgkflcnjkglc" localSheetId="0">{#N/A,#N/A,FALSE,"Plan1";#N/A,#N/A,FALSE,"Plan2"}</definedName>
    <definedName name="jfgkflcnjkglc" localSheetId="23">{#N/A,#N/A,FALSE,"Plan1";#N/A,#N/A,FALSE,"Plan2"}</definedName>
    <definedName name="jfgkflcnjkglc" localSheetId="22" hidden="1">{#N/A,#N/A,FALSE,"Plan1";#N/A,#N/A,FALSE,"Plan2"}</definedName>
    <definedName name="jfgkflcnjkglc" localSheetId="19">{#N/A,#N/A,FALSE,"Plan1";#N/A,#N/A,FALSE,"Plan2"}</definedName>
    <definedName name="jfgkflcnjkglc" localSheetId="18" hidden="1">{#N/A,#N/A,FALSE,"Plan1";#N/A,#N/A,FALSE,"Plan2"}</definedName>
    <definedName name="jfgkflcnjkglc">{#N/A,#N/A,FALSE,"Plan1";#N/A,#N/A,FALSE,"Plan2"}</definedName>
    <definedName name="JFHRE" localSheetId="20">{#N/A,#N/A,FALSE,"Plan1";#N/A,#N/A,FALSE,"Plan2"}</definedName>
    <definedName name="JFHRE" localSheetId="8">{#N/A,#N/A,FALSE,"Plan1";#N/A,#N/A,FALSE,"Plan2"}</definedName>
    <definedName name="JFHRE" localSheetId="17" hidden="1">{#N/A,#N/A,FALSE,"Plan1";#N/A,#N/A,FALSE,"Plan2"}</definedName>
    <definedName name="JFHRE" localSheetId="3">{#N/A,#N/A,FALSE,"Plan1";#N/A,#N/A,FALSE,"Plan2"}</definedName>
    <definedName name="JFHRE" localSheetId="11">{#N/A,#N/A,FALSE,"Plan1";#N/A,#N/A,FALSE,"Plan2"}</definedName>
    <definedName name="JFHRE" localSheetId="6">{#N/A,#N/A,FALSE,"Plan1";#N/A,#N/A,FALSE,"Plan2"}</definedName>
    <definedName name="JFHRE" localSheetId="5">{#N/A,#N/A,FALSE,"Plan1";#N/A,#N/A,FALSE,"Plan2"}</definedName>
    <definedName name="JFHRE" localSheetId="16" hidden="1">{#N/A,#N/A,FALSE,"Plan1";#N/A,#N/A,FALSE,"Plan2"}</definedName>
    <definedName name="JFHRE" localSheetId="15">{#N/A,#N/A,FALSE,"Plan1";#N/A,#N/A,FALSE,"Plan2"}</definedName>
    <definedName name="JFHRE" localSheetId="7">{#N/A,#N/A,FALSE,"Plan1";#N/A,#N/A,FALSE,"Plan2"}</definedName>
    <definedName name="JFHRE" localSheetId="24">{#N/A,#N/A,FALSE,"Plan1";#N/A,#N/A,FALSE,"Plan2"}</definedName>
    <definedName name="JFHRE" localSheetId="25">{#N/A,#N/A,FALSE,"Plan1";#N/A,#N/A,FALSE,"Plan2"}</definedName>
    <definedName name="JFHRE" localSheetId="0">{#N/A,#N/A,FALSE,"Plan1";#N/A,#N/A,FALSE,"Plan2"}</definedName>
    <definedName name="JFHRE" localSheetId="23">{#N/A,#N/A,FALSE,"Plan1";#N/A,#N/A,FALSE,"Plan2"}</definedName>
    <definedName name="JFHRE" localSheetId="22" hidden="1">{#N/A,#N/A,FALSE,"Plan1";#N/A,#N/A,FALSE,"Plan2"}</definedName>
    <definedName name="JFHRE" localSheetId="19">{#N/A,#N/A,FALSE,"Plan1";#N/A,#N/A,FALSE,"Plan2"}</definedName>
    <definedName name="JFHRE" localSheetId="18" hidden="1">{#N/A,#N/A,FALSE,"Plan1";#N/A,#N/A,FALSE,"Plan2"}</definedName>
    <definedName name="JFHRE">{#N/A,#N/A,FALSE,"Plan1";#N/A,#N/A,FALSE,"Plan2"}</definedName>
    <definedName name="jfkdls5jtirjd" localSheetId="20">{#N/A,#N/A,FALSE,"Plan1";#N/A,#N/A,FALSE,"Plan2"}</definedName>
    <definedName name="jfkdls5jtirjd" localSheetId="8">{#N/A,#N/A,FALSE,"Plan1";#N/A,#N/A,FALSE,"Plan2"}</definedName>
    <definedName name="jfkdls5jtirjd" localSheetId="17" hidden="1">{#N/A,#N/A,FALSE,"Plan1";#N/A,#N/A,FALSE,"Plan2"}</definedName>
    <definedName name="jfkdls5jtirjd" localSheetId="3">{#N/A,#N/A,FALSE,"Plan1";#N/A,#N/A,FALSE,"Plan2"}</definedName>
    <definedName name="jfkdls5jtirjd" localSheetId="11">{#N/A,#N/A,FALSE,"Plan1";#N/A,#N/A,FALSE,"Plan2"}</definedName>
    <definedName name="jfkdls5jtirjd" localSheetId="6">{#N/A,#N/A,FALSE,"Plan1";#N/A,#N/A,FALSE,"Plan2"}</definedName>
    <definedName name="jfkdls5jtirjd" localSheetId="5">{#N/A,#N/A,FALSE,"Plan1";#N/A,#N/A,FALSE,"Plan2"}</definedName>
    <definedName name="jfkdls5jtirjd" localSheetId="16" hidden="1">{#N/A,#N/A,FALSE,"Plan1";#N/A,#N/A,FALSE,"Plan2"}</definedName>
    <definedName name="jfkdls5jtirjd" localSheetId="15">{#N/A,#N/A,FALSE,"Plan1";#N/A,#N/A,FALSE,"Plan2"}</definedName>
    <definedName name="jfkdls5jtirjd" localSheetId="7">{#N/A,#N/A,FALSE,"Plan1";#N/A,#N/A,FALSE,"Plan2"}</definedName>
    <definedName name="jfkdls5jtirjd" localSheetId="24">{#N/A,#N/A,FALSE,"Plan1";#N/A,#N/A,FALSE,"Plan2"}</definedName>
    <definedName name="jfkdls5jtirjd" localSheetId="25">{#N/A,#N/A,FALSE,"Plan1";#N/A,#N/A,FALSE,"Plan2"}</definedName>
    <definedName name="jfkdls5jtirjd" localSheetId="0">{#N/A,#N/A,FALSE,"Plan1";#N/A,#N/A,FALSE,"Plan2"}</definedName>
    <definedName name="jfkdls5jtirjd" localSheetId="23">{#N/A,#N/A,FALSE,"Plan1";#N/A,#N/A,FALSE,"Plan2"}</definedName>
    <definedName name="jfkdls5jtirjd" localSheetId="22" hidden="1">{#N/A,#N/A,FALSE,"Plan1";#N/A,#N/A,FALSE,"Plan2"}</definedName>
    <definedName name="jfkdls5jtirjd" localSheetId="19">{#N/A,#N/A,FALSE,"Plan1";#N/A,#N/A,FALSE,"Plan2"}</definedName>
    <definedName name="jfkdls5jtirjd" localSheetId="18" hidden="1">{#N/A,#N/A,FALSE,"Plan1";#N/A,#N/A,FALSE,"Plan2"}</definedName>
    <definedName name="jfkdls5jtirjd">{#N/A,#N/A,FALSE,"Plan1";#N/A,#N/A,FALSE,"Plan2"}</definedName>
    <definedName name="jfkljdkfcj" localSheetId="20">{#N/A,#N/A,FALSE,"Plan1";#N/A,#N/A,FALSE,"Plan2"}</definedName>
    <definedName name="jfkljdkfcj" localSheetId="8">{#N/A,#N/A,FALSE,"Plan1";#N/A,#N/A,FALSE,"Plan2"}</definedName>
    <definedName name="jfkljdkfcj" localSheetId="17" hidden="1">{#N/A,#N/A,FALSE,"Plan1";#N/A,#N/A,FALSE,"Plan2"}</definedName>
    <definedName name="jfkljdkfcj" localSheetId="3">{#N/A,#N/A,FALSE,"Plan1";#N/A,#N/A,FALSE,"Plan2"}</definedName>
    <definedName name="jfkljdkfcj" localSheetId="11">{#N/A,#N/A,FALSE,"Plan1";#N/A,#N/A,FALSE,"Plan2"}</definedName>
    <definedName name="jfkljdkfcj" localSheetId="6">{#N/A,#N/A,FALSE,"Plan1";#N/A,#N/A,FALSE,"Plan2"}</definedName>
    <definedName name="jfkljdkfcj" localSheetId="5">{#N/A,#N/A,FALSE,"Plan1";#N/A,#N/A,FALSE,"Plan2"}</definedName>
    <definedName name="jfkljdkfcj" localSheetId="16" hidden="1">{#N/A,#N/A,FALSE,"Plan1";#N/A,#N/A,FALSE,"Plan2"}</definedName>
    <definedName name="jfkljdkfcj" localSheetId="15">{#N/A,#N/A,FALSE,"Plan1";#N/A,#N/A,FALSE,"Plan2"}</definedName>
    <definedName name="jfkljdkfcj" localSheetId="7">{#N/A,#N/A,FALSE,"Plan1";#N/A,#N/A,FALSE,"Plan2"}</definedName>
    <definedName name="jfkljdkfcj" localSheetId="24">{#N/A,#N/A,FALSE,"Plan1";#N/A,#N/A,FALSE,"Plan2"}</definedName>
    <definedName name="jfkljdkfcj" localSheetId="25">{#N/A,#N/A,FALSE,"Plan1";#N/A,#N/A,FALSE,"Plan2"}</definedName>
    <definedName name="jfkljdkfcj" localSheetId="0">{#N/A,#N/A,FALSE,"Plan1";#N/A,#N/A,FALSE,"Plan2"}</definedName>
    <definedName name="jfkljdkfcj" localSheetId="23">{#N/A,#N/A,FALSE,"Plan1";#N/A,#N/A,FALSE,"Plan2"}</definedName>
    <definedName name="jfkljdkfcj" localSheetId="22" hidden="1">{#N/A,#N/A,FALSE,"Plan1";#N/A,#N/A,FALSE,"Plan2"}</definedName>
    <definedName name="jfkljdkfcj" localSheetId="19">{#N/A,#N/A,FALSE,"Plan1";#N/A,#N/A,FALSE,"Plan2"}</definedName>
    <definedName name="jfkljdkfcj" localSheetId="18" hidden="1">{#N/A,#N/A,FALSE,"Plan1";#N/A,#N/A,FALSE,"Plan2"}</definedName>
    <definedName name="jfkljdkfcj">{#N/A,#N/A,FALSE,"Plan1";#N/A,#N/A,FALSE,"Plan2"}</definedName>
    <definedName name="jfkrhdtghdut" localSheetId="20">{#N/A,#N/A,FALSE,"Plan1";#N/A,#N/A,FALSE,"Plan2"}</definedName>
    <definedName name="jfkrhdtghdut" localSheetId="8">{#N/A,#N/A,FALSE,"Plan1";#N/A,#N/A,FALSE,"Plan2"}</definedName>
    <definedName name="jfkrhdtghdut" localSheetId="17" hidden="1">{#N/A,#N/A,FALSE,"Plan1";#N/A,#N/A,FALSE,"Plan2"}</definedName>
    <definedName name="jfkrhdtghdut" localSheetId="3">{#N/A,#N/A,FALSE,"Plan1";#N/A,#N/A,FALSE,"Plan2"}</definedName>
    <definedName name="jfkrhdtghdut" localSheetId="11">{#N/A,#N/A,FALSE,"Plan1";#N/A,#N/A,FALSE,"Plan2"}</definedName>
    <definedName name="jfkrhdtghdut" localSheetId="6">{#N/A,#N/A,FALSE,"Plan1";#N/A,#N/A,FALSE,"Plan2"}</definedName>
    <definedName name="jfkrhdtghdut" localSheetId="5">{#N/A,#N/A,FALSE,"Plan1";#N/A,#N/A,FALSE,"Plan2"}</definedName>
    <definedName name="jfkrhdtghdut" localSheetId="16" hidden="1">{#N/A,#N/A,FALSE,"Plan1";#N/A,#N/A,FALSE,"Plan2"}</definedName>
    <definedName name="jfkrhdtghdut" localSheetId="15">{#N/A,#N/A,FALSE,"Plan1";#N/A,#N/A,FALSE,"Plan2"}</definedName>
    <definedName name="jfkrhdtghdut" localSheetId="7">{#N/A,#N/A,FALSE,"Plan1";#N/A,#N/A,FALSE,"Plan2"}</definedName>
    <definedName name="jfkrhdtghdut" localSheetId="24">{#N/A,#N/A,FALSE,"Plan1";#N/A,#N/A,FALSE,"Plan2"}</definedName>
    <definedName name="jfkrhdtghdut" localSheetId="25">{#N/A,#N/A,FALSE,"Plan1";#N/A,#N/A,FALSE,"Plan2"}</definedName>
    <definedName name="jfkrhdtghdut" localSheetId="0">{#N/A,#N/A,FALSE,"Plan1";#N/A,#N/A,FALSE,"Plan2"}</definedName>
    <definedName name="jfkrhdtghdut" localSheetId="23">{#N/A,#N/A,FALSE,"Plan1";#N/A,#N/A,FALSE,"Plan2"}</definedName>
    <definedName name="jfkrhdtghdut" localSheetId="22" hidden="1">{#N/A,#N/A,FALSE,"Plan1";#N/A,#N/A,FALSE,"Plan2"}</definedName>
    <definedName name="jfkrhdtghdut" localSheetId="19">{#N/A,#N/A,FALSE,"Plan1";#N/A,#N/A,FALSE,"Plan2"}</definedName>
    <definedName name="jfkrhdtghdut" localSheetId="18" hidden="1">{#N/A,#N/A,FALSE,"Plan1";#N/A,#N/A,FALSE,"Plan2"}</definedName>
    <definedName name="jfkrhdtghdut">{#N/A,#N/A,FALSE,"Plan1";#N/A,#N/A,FALSE,"Plan2"}</definedName>
    <definedName name="JFRESR" localSheetId="20">{#N/A,#N/A,FALSE,"Plan1";#N/A,#N/A,FALSE,"Plan2"}</definedName>
    <definedName name="JFRESR" localSheetId="8">{#N/A,#N/A,FALSE,"Plan1";#N/A,#N/A,FALSE,"Plan2"}</definedName>
    <definedName name="JFRESR" localSheetId="17" hidden="1">{#N/A,#N/A,FALSE,"Plan1";#N/A,#N/A,FALSE,"Plan2"}</definedName>
    <definedName name="JFRESR" localSheetId="3">{#N/A,#N/A,FALSE,"Plan1";#N/A,#N/A,FALSE,"Plan2"}</definedName>
    <definedName name="JFRESR" localSheetId="11">{#N/A,#N/A,FALSE,"Plan1";#N/A,#N/A,FALSE,"Plan2"}</definedName>
    <definedName name="JFRESR" localSheetId="6">{#N/A,#N/A,FALSE,"Plan1";#N/A,#N/A,FALSE,"Plan2"}</definedName>
    <definedName name="JFRESR" localSheetId="5">{#N/A,#N/A,FALSE,"Plan1";#N/A,#N/A,FALSE,"Plan2"}</definedName>
    <definedName name="JFRESR" localSheetId="16" hidden="1">{#N/A,#N/A,FALSE,"Plan1";#N/A,#N/A,FALSE,"Plan2"}</definedName>
    <definedName name="JFRESR" localSheetId="15">{#N/A,#N/A,FALSE,"Plan1";#N/A,#N/A,FALSE,"Plan2"}</definedName>
    <definedName name="JFRESR" localSheetId="7">{#N/A,#N/A,FALSE,"Plan1";#N/A,#N/A,FALSE,"Plan2"}</definedName>
    <definedName name="JFRESR" localSheetId="24">{#N/A,#N/A,FALSE,"Plan1";#N/A,#N/A,FALSE,"Plan2"}</definedName>
    <definedName name="JFRESR" localSheetId="25">{#N/A,#N/A,FALSE,"Plan1";#N/A,#N/A,FALSE,"Plan2"}</definedName>
    <definedName name="JFRESR" localSheetId="0">{#N/A,#N/A,FALSE,"Plan1";#N/A,#N/A,FALSE,"Plan2"}</definedName>
    <definedName name="JFRESR" localSheetId="23">{#N/A,#N/A,FALSE,"Plan1";#N/A,#N/A,FALSE,"Plan2"}</definedName>
    <definedName name="JFRESR" localSheetId="22" hidden="1">{#N/A,#N/A,FALSE,"Plan1";#N/A,#N/A,FALSE,"Plan2"}</definedName>
    <definedName name="JFRESR" localSheetId="19">{#N/A,#N/A,FALSE,"Plan1";#N/A,#N/A,FALSE,"Plan2"}</definedName>
    <definedName name="JFRESR" localSheetId="18" hidden="1">{#N/A,#N/A,FALSE,"Plan1";#N/A,#N/A,FALSE,"Plan2"}</definedName>
    <definedName name="JFRESR">{#N/A,#N/A,FALSE,"Plan1";#N/A,#N/A,FALSE,"Plan2"}</definedName>
    <definedName name="jgdfdgfjgdj" localSheetId="20">{#N/A,#N/A,FALSE,"Plan1";#N/A,#N/A,FALSE,"Plan2"}</definedName>
    <definedName name="jgdfdgfjgdj" localSheetId="8">{#N/A,#N/A,FALSE,"Plan1";#N/A,#N/A,FALSE,"Plan2"}</definedName>
    <definedName name="jgdfdgfjgdj" localSheetId="17" hidden="1">{#N/A,#N/A,FALSE,"Plan1";#N/A,#N/A,FALSE,"Plan2"}</definedName>
    <definedName name="jgdfdgfjgdj" localSheetId="3">{#N/A,#N/A,FALSE,"Plan1";#N/A,#N/A,FALSE,"Plan2"}</definedName>
    <definedName name="jgdfdgfjgdj" localSheetId="11">{#N/A,#N/A,FALSE,"Plan1";#N/A,#N/A,FALSE,"Plan2"}</definedName>
    <definedName name="jgdfdgfjgdj" localSheetId="6">{#N/A,#N/A,FALSE,"Plan1";#N/A,#N/A,FALSE,"Plan2"}</definedName>
    <definedName name="jgdfdgfjgdj" localSheetId="5">{#N/A,#N/A,FALSE,"Plan1";#N/A,#N/A,FALSE,"Plan2"}</definedName>
    <definedName name="jgdfdgfjgdj" localSheetId="16" hidden="1">{#N/A,#N/A,FALSE,"Plan1";#N/A,#N/A,FALSE,"Plan2"}</definedName>
    <definedName name="jgdfdgfjgdj" localSheetId="15">{#N/A,#N/A,FALSE,"Plan1";#N/A,#N/A,FALSE,"Plan2"}</definedName>
    <definedName name="jgdfdgfjgdj" localSheetId="7">{#N/A,#N/A,FALSE,"Plan1";#N/A,#N/A,FALSE,"Plan2"}</definedName>
    <definedName name="jgdfdgfjgdj" localSheetId="24">{#N/A,#N/A,FALSE,"Plan1";#N/A,#N/A,FALSE,"Plan2"}</definedName>
    <definedName name="jgdfdgfjgdj" localSheetId="25">{#N/A,#N/A,FALSE,"Plan1";#N/A,#N/A,FALSE,"Plan2"}</definedName>
    <definedName name="jgdfdgfjgdj" localSheetId="0">{#N/A,#N/A,FALSE,"Plan1";#N/A,#N/A,FALSE,"Plan2"}</definedName>
    <definedName name="jgdfdgfjgdj" localSheetId="23">{#N/A,#N/A,FALSE,"Plan1";#N/A,#N/A,FALSE,"Plan2"}</definedName>
    <definedName name="jgdfdgfjgdj" localSheetId="22" hidden="1">{#N/A,#N/A,FALSE,"Plan1";#N/A,#N/A,FALSE,"Plan2"}</definedName>
    <definedName name="jgdfdgfjgdj" localSheetId="19">{#N/A,#N/A,FALSE,"Plan1";#N/A,#N/A,FALSE,"Plan2"}</definedName>
    <definedName name="jgdfdgfjgdj" localSheetId="18" hidden="1">{#N/A,#N/A,FALSE,"Plan1";#N/A,#N/A,FALSE,"Plan2"}</definedName>
    <definedName name="jgdfdgfjgdj">{#N/A,#N/A,FALSE,"Plan1";#N/A,#N/A,FALSE,"Plan2"}</definedName>
    <definedName name="jgdfght" localSheetId="20">{#N/A,#N/A,FALSE,"Plan1";#N/A,#N/A,FALSE,"Plan2"}</definedName>
    <definedName name="jgdfght" localSheetId="8">{#N/A,#N/A,FALSE,"Plan1";#N/A,#N/A,FALSE,"Plan2"}</definedName>
    <definedName name="jgdfght" localSheetId="17" hidden="1">{#N/A,#N/A,FALSE,"Plan1";#N/A,#N/A,FALSE,"Plan2"}</definedName>
    <definedName name="jgdfght" localSheetId="3">{#N/A,#N/A,FALSE,"Plan1";#N/A,#N/A,FALSE,"Plan2"}</definedName>
    <definedName name="jgdfght" localSheetId="11">{#N/A,#N/A,FALSE,"Plan1";#N/A,#N/A,FALSE,"Plan2"}</definedName>
    <definedName name="jgdfght" localSheetId="6">{#N/A,#N/A,FALSE,"Plan1";#N/A,#N/A,FALSE,"Plan2"}</definedName>
    <definedName name="jgdfght" localSheetId="5">{#N/A,#N/A,FALSE,"Plan1";#N/A,#N/A,FALSE,"Plan2"}</definedName>
    <definedName name="jgdfght" localSheetId="16" hidden="1">{#N/A,#N/A,FALSE,"Plan1";#N/A,#N/A,FALSE,"Plan2"}</definedName>
    <definedName name="jgdfght" localSheetId="15">{#N/A,#N/A,FALSE,"Plan1";#N/A,#N/A,FALSE,"Plan2"}</definedName>
    <definedName name="jgdfght" localSheetId="7">{#N/A,#N/A,FALSE,"Plan1";#N/A,#N/A,FALSE,"Plan2"}</definedName>
    <definedName name="jgdfght" localSheetId="24">{#N/A,#N/A,FALSE,"Plan1";#N/A,#N/A,FALSE,"Plan2"}</definedName>
    <definedName name="jgdfght" localSheetId="25">{#N/A,#N/A,FALSE,"Plan1";#N/A,#N/A,FALSE,"Plan2"}</definedName>
    <definedName name="jgdfght" localSheetId="0">{#N/A,#N/A,FALSE,"Plan1";#N/A,#N/A,FALSE,"Plan2"}</definedName>
    <definedName name="jgdfght" localSheetId="23">{#N/A,#N/A,FALSE,"Plan1";#N/A,#N/A,FALSE,"Plan2"}</definedName>
    <definedName name="jgdfght" localSheetId="22" hidden="1">{#N/A,#N/A,FALSE,"Plan1";#N/A,#N/A,FALSE,"Plan2"}</definedName>
    <definedName name="jgdfght" localSheetId="19">{#N/A,#N/A,FALSE,"Plan1";#N/A,#N/A,FALSE,"Plan2"}</definedName>
    <definedName name="jgdfght" localSheetId="18" hidden="1">{#N/A,#N/A,FALSE,"Plan1";#N/A,#N/A,FALSE,"Plan2"}</definedName>
    <definedName name="jgdfght">{#N/A,#N/A,FALSE,"Plan1";#N/A,#N/A,FALSE,"Plan2"}</definedName>
    <definedName name="jgfgdsgfdhrf" localSheetId="20">{#N/A,#N/A,FALSE,"Plan1";#N/A,#N/A,FALSE,"Plan2"}</definedName>
    <definedName name="jgfgdsgfdhrf" localSheetId="8">{#N/A,#N/A,FALSE,"Plan1";#N/A,#N/A,FALSE,"Plan2"}</definedName>
    <definedName name="jgfgdsgfdhrf" localSheetId="17" hidden="1">{#N/A,#N/A,FALSE,"Plan1";#N/A,#N/A,FALSE,"Plan2"}</definedName>
    <definedName name="jgfgdsgfdhrf" localSheetId="3">{#N/A,#N/A,FALSE,"Plan1";#N/A,#N/A,FALSE,"Plan2"}</definedName>
    <definedName name="jgfgdsgfdhrf" localSheetId="11">{#N/A,#N/A,FALSE,"Plan1";#N/A,#N/A,FALSE,"Plan2"}</definedName>
    <definedName name="jgfgdsgfdhrf" localSheetId="6">{#N/A,#N/A,FALSE,"Plan1";#N/A,#N/A,FALSE,"Plan2"}</definedName>
    <definedName name="jgfgdsgfdhrf" localSheetId="5">{#N/A,#N/A,FALSE,"Plan1";#N/A,#N/A,FALSE,"Plan2"}</definedName>
    <definedName name="jgfgdsgfdhrf" localSheetId="16" hidden="1">{#N/A,#N/A,FALSE,"Plan1";#N/A,#N/A,FALSE,"Plan2"}</definedName>
    <definedName name="jgfgdsgfdhrf" localSheetId="15">{#N/A,#N/A,FALSE,"Plan1";#N/A,#N/A,FALSE,"Plan2"}</definedName>
    <definedName name="jgfgdsgfdhrf" localSheetId="7">{#N/A,#N/A,FALSE,"Plan1";#N/A,#N/A,FALSE,"Plan2"}</definedName>
    <definedName name="jgfgdsgfdhrf" localSheetId="24">{#N/A,#N/A,FALSE,"Plan1";#N/A,#N/A,FALSE,"Plan2"}</definedName>
    <definedName name="jgfgdsgfdhrf" localSheetId="25">{#N/A,#N/A,FALSE,"Plan1";#N/A,#N/A,FALSE,"Plan2"}</definedName>
    <definedName name="jgfgdsgfdhrf" localSheetId="0">{#N/A,#N/A,FALSE,"Plan1";#N/A,#N/A,FALSE,"Plan2"}</definedName>
    <definedName name="jgfgdsgfdhrf" localSheetId="23">{#N/A,#N/A,FALSE,"Plan1";#N/A,#N/A,FALSE,"Plan2"}</definedName>
    <definedName name="jgfgdsgfdhrf" localSheetId="22" hidden="1">{#N/A,#N/A,FALSE,"Plan1";#N/A,#N/A,FALSE,"Plan2"}</definedName>
    <definedName name="jgfgdsgfdhrf" localSheetId="19">{#N/A,#N/A,FALSE,"Plan1";#N/A,#N/A,FALSE,"Plan2"}</definedName>
    <definedName name="jgfgdsgfdhrf" localSheetId="18" hidden="1">{#N/A,#N/A,FALSE,"Plan1";#N/A,#N/A,FALSE,"Plan2"}</definedName>
    <definedName name="jgfgdsgfdhrf">{#N/A,#N/A,FALSE,"Plan1";#N/A,#N/A,FALSE,"Plan2"}</definedName>
    <definedName name="JGFJGTFT" localSheetId="20">{#N/A,#N/A,FALSE,"Plan1";#N/A,#N/A,FALSE,"Plan2"}</definedName>
    <definedName name="JGFJGTFT" localSheetId="8">{#N/A,#N/A,FALSE,"Plan1";#N/A,#N/A,FALSE,"Plan2"}</definedName>
    <definedName name="JGFJGTFT" localSheetId="17" hidden="1">{#N/A,#N/A,FALSE,"Plan1";#N/A,#N/A,FALSE,"Plan2"}</definedName>
    <definedName name="JGFJGTFT" localSheetId="3">{#N/A,#N/A,FALSE,"Plan1";#N/A,#N/A,FALSE,"Plan2"}</definedName>
    <definedName name="JGFJGTFT" localSheetId="11">{#N/A,#N/A,FALSE,"Plan1";#N/A,#N/A,FALSE,"Plan2"}</definedName>
    <definedName name="JGFJGTFT" localSheetId="6">{#N/A,#N/A,FALSE,"Plan1";#N/A,#N/A,FALSE,"Plan2"}</definedName>
    <definedName name="JGFJGTFT" localSheetId="5">{#N/A,#N/A,FALSE,"Plan1";#N/A,#N/A,FALSE,"Plan2"}</definedName>
    <definedName name="JGFJGTFT" localSheetId="16" hidden="1">{#N/A,#N/A,FALSE,"Plan1";#N/A,#N/A,FALSE,"Plan2"}</definedName>
    <definedName name="JGFJGTFT" localSheetId="15">{#N/A,#N/A,FALSE,"Plan1";#N/A,#N/A,FALSE,"Plan2"}</definedName>
    <definedName name="JGFJGTFT" localSheetId="7">{#N/A,#N/A,FALSE,"Plan1";#N/A,#N/A,FALSE,"Plan2"}</definedName>
    <definedName name="JGFJGTFT" localSheetId="24">{#N/A,#N/A,FALSE,"Plan1";#N/A,#N/A,FALSE,"Plan2"}</definedName>
    <definedName name="JGFJGTFT" localSheetId="25">{#N/A,#N/A,FALSE,"Plan1";#N/A,#N/A,FALSE,"Plan2"}</definedName>
    <definedName name="JGFJGTFT" localSheetId="0">{#N/A,#N/A,FALSE,"Plan1";#N/A,#N/A,FALSE,"Plan2"}</definedName>
    <definedName name="JGFJGTFT" localSheetId="23">{#N/A,#N/A,FALSE,"Plan1";#N/A,#N/A,FALSE,"Plan2"}</definedName>
    <definedName name="JGFJGTFT" localSheetId="22" hidden="1">{#N/A,#N/A,FALSE,"Plan1";#N/A,#N/A,FALSE,"Plan2"}</definedName>
    <definedName name="JGFJGTFT" localSheetId="19">{#N/A,#N/A,FALSE,"Plan1";#N/A,#N/A,FALSE,"Plan2"}</definedName>
    <definedName name="JGFJGTFT" localSheetId="18" hidden="1">{#N/A,#N/A,FALSE,"Plan1";#N/A,#N/A,FALSE,"Plan2"}</definedName>
    <definedName name="JGFJGTFT">{#N/A,#N/A,FALSE,"Plan1";#N/A,#N/A,FALSE,"Plan2"}</definedName>
    <definedName name="JGJSFJKSDGB">17</definedName>
    <definedName name="jgkjkhjuftgi" localSheetId="20">{#N/A,#N/A,FALSE,"Plan1";#N/A,#N/A,FALSE,"Plan2"}</definedName>
    <definedName name="jgkjkhjuftgi" localSheetId="8">{#N/A,#N/A,FALSE,"Plan1";#N/A,#N/A,FALSE,"Plan2"}</definedName>
    <definedName name="jgkjkhjuftgi" localSheetId="17" hidden="1">{#N/A,#N/A,FALSE,"Plan1";#N/A,#N/A,FALSE,"Plan2"}</definedName>
    <definedName name="jgkjkhjuftgi" localSheetId="3">{#N/A,#N/A,FALSE,"Plan1";#N/A,#N/A,FALSE,"Plan2"}</definedName>
    <definedName name="jgkjkhjuftgi" localSheetId="11">{#N/A,#N/A,FALSE,"Plan1";#N/A,#N/A,FALSE,"Plan2"}</definedName>
    <definedName name="jgkjkhjuftgi" localSheetId="6">{#N/A,#N/A,FALSE,"Plan1";#N/A,#N/A,FALSE,"Plan2"}</definedName>
    <definedName name="jgkjkhjuftgi" localSheetId="5">{#N/A,#N/A,FALSE,"Plan1";#N/A,#N/A,FALSE,"Plan2"}</definedName>
    <definedName name="jgkjkhjuftgi" localSheetId="16" hidden="1">{#N/A,#N/A,FALSE,"Plan1";#N/A,#N/A,FALSE,"Plan2"}</definedName>
    <definedName name="jgkjkhjuftgi" localSheetId="15">{#N/A,#N/A,FALSE,"Plan1";#N/A,#N/A,FALSE,"Plan2"}</definedName>
    <definedName name="jgkjkhjuftgi" localSheetId="7">{#N/A,#N/A,FALSE,"Plan1";#N/A,#N/A,FALSE,"Plan2"}</definedName>
    <definedName name="jgkjkhjuftgi" localSheetId="24">{#N/A,#N/A,FALSE,"Plan1";#N/A,#N/A,FALSE,"Plan2"}</definedName>
    <definedName name="jgkjkhjuftgi" localSheetId="25">{#N/A,#N/A,FALSE,"Plan1";#N/A,#N/A,FALSE,"Plan2"}</definedName>
    <definedName name="jgkjkhjuftgi" localSheetId="0">{#N/A,#N/A,FALSE,"Plan1";#N/A,#N/A,FALSE,"Plan2"}</definedName>
    <definedName name="jgkjkhjuftgi" localSheetId="23">{#N/A,#N/A,FALSE,"Plan1";#N/A,#N/A,FALSE,"Plan2"}</definedName>
    <definedName name="jgkjkhjuftgi" localSheetId="22" hidden="1">{#N/A,#N/A,FALSE,"Plan1";#N/A,#N/A,FALSE,"Plan2"}</definedName>
    <definedName name="jgkjkhjuftgi" localSheetId="19">{#N/A,#N/A,FALSE,"Plan1";#N/A,#N/A,FALSE,"Plan2"}</definedName>
    <definedName name="jgkjkhjuftgi" localSheetId="18" hidden="1">{#N/A,#N/A,FALSE,"Plan1";#N/A,#N/A,FALSE,"Plan2"}</definedName>
    <definedName name="jgkjkhjuftgi">{#N/A,#N/A,FALSE,"Plan1";#N/A,#N/A,FALSE,"Plan2"}</definedName>
    <definedName name="jh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20">{#N/A,#N/A,FALSE,"Plan1";#N/A,#N/A,FALSE,"Plan2"}</definedName>
    <definedName name="jhdfjjhirft" localSheetId="8">{#N/A,#N/A,FALSE,"Plan1";#N/A,#N/A,FALSE,"Plan2"}</definedName>
    <definedName name="jhdfjjhirft" localSheetId="17" hidden="1">{#N/A,#N/A,FALSE,"Plan1";#N/A,#N/A,FALSE,"Plan2"}</definedName>
    <definedName name="jhdfjjhirft" localSheetId="3">{#N/A,#N/A,FALSE,"Plan1";#N/A,#N/A,FALSE,"Plan2"}</definedName>
    <definedName name="jhdfjjhirft" localSheetId="11">{#N/A,#N/A,FALSE,"Plan1";#N/A,#N/A,FALSE,"Plan2"}</definedName>
    <definedName name="jhdfjjhirft" localSheetId="6">{#N/A,#N/A,FALSE,"Plan1";#N/A,#N/A,FALSE,"Plan2"}</definedName>
    <definedName name="jhdfjjhirft" localSheetId="5">{#N/A,#N/A,FALSE,"Plan1";#N/A,#N/A,FALSE,"Plan2"}</definedName>
    <definedName name="jhdfjjhirft" localSheetId="16" hidden="1">{#N/A,#N/A,FALSE,"Plan1";#N/A,#N/A,FALSE,"Plan2"}</definedName>
    <definedName name="jhdfjjhirft" localSheetId="15">{#N/A,#N/A,FALSE,"Plan1";#N/A,#N/A,FALSE,"Plan2"}</definedName>
    <definedName name="jhdfjjhirft" localSheetId="7">{#N/A,#N/A,FALSE,"Plan1";#N/A,#N/A,FALSE,"Plan2"}</definedName>
    <definedName name="jhdfjjhirft" localSheetId="24">{#N/A,#N/A,FALSE,"Plan1";#N/A,#N/A,FALSE,"Plan2"}</definedName>
    <definedName name="jhdfjjhirft" localSheetId="25">{#N/A,#N/A,FALSE,"Plan1";#N/A,#N/A,FALSE,"Plan2"}</definedName>
    <definedName name="jhdfjjhirft" localSheetId="0">{#N/A,#N/A,FALSE,"Plan1";#N/A,#N/A,FALSE,"Plan2"}</definedName>
    <definedName name="jhdfjjhirft" localSheetId="23">{#N/A,#N/A,FALSE,"Plan1";#N/A,#N/A,FALSE,"Plan2"}</definedName>
    <definedName name="jhdfjjhirft" localSheetId="22" hidden="1">{#N/A,#N/A,FALSE,"Plan1";#N/A,#N/A,FALSE,"Plan2"}</definedName>
    <definedName name="jhdfjjhirft" localSheetId="19">{#N/A,#N/A,FALSE,"Plan1";#N/A,#N/A,FALSE,"Plan2"}</definedName>
    <definedName name="jhdfjjhirft" localSheetId="18" hidden="1">{#N/A,#N/A,FALSE,"Plan1";#N/A,#N/A,FALSE,"Plan2"}</definedName>
    <definedName name="jhdfjjhirft">{#N/A,#N/A,FALSE,"Plan1";#N/A,#N/A,FALSE,"Plan2"}</definedName>
    <definedName name="jhdfjkhtrdhf" localSheetId="20">{#N/A,#N/A,FALSE,"Plan1";#N/A,#N/A,FALSE,"Plan2"}</definedName>
    <definedName name="jhdfjkhtrdhf" localSheetId="8">{#N/A,#N/A,FALSE,"Plan1";#N/A,#N/A,FALSE,"Plan2"}</definedName>
    <definedName name="jhdfjkhtrdhf" localSheetId="17" hidden="1">{#N/A,#N/A,FALSE,"Plan1";#N/A,#N/A,FALSE,"Plan2"}</definedName>
    <definedName name="jhdfjkhtrdhf" localSheetId="3">{#N/A,#N/A,FALSE,"Plan1";#N/A,#N/A,FALSE,"Plan2"}</definedName>
    <definedName name="jhdfjkhtrdhf" localSheetId="11">{#N/A,#N/A,FALSE,"Plan1";#N/A,#N/A,FALSE,"Plan2"}</definedName>
    <definedName name="jhdfjkhtrdhf" localSheetId="6">{#N/A,#N/A,FALSE,"Plan1";#N/A,#N/A,FALSE,"Plan2"}</definedName>
    <definedName name="jhdfjkhtrdhf" localSheetId="5">{#N/A,#N/A,FALSE,"Plan1";#N/A,#N/A,FALSE,"Plan2"}</definedName>
    <definedName name="jhdfjkhtrdhf" localSheetId="16" hidden="1">{#N/A,#N/A,FALSE,"Plan1";#N/A,#N/A,FALSE,"Plan2"}</definedName>
    <definedName name="jhdfjkhtrdhf" localSheetId="15">{#N/A,#N/A,FALSE,"Plan1";#N/A,#N/A,FALSE,"Plan2"}</definedName>
    <definedName name="jhdfjkhtrdhf" localSheetId="7">{#N/A,#N/A,FALSE,"Plan1";#N/A,#N/A,FALSE,"Plan2"}</definedName>
    <definedName name="jhdfjkhtrdhf" localSheetId="24">{#N/A,#N/A,FALSE,"Plan1";#N/A,#N/A,FALSE,"Plan2"}</definedName>
    <definedName name="jhdfjkhtrdhf" localSheetId="25">{#N/A,#N/A,FALSE,"Plan1";#N/A,#N/A,FALSE,"Plan2"}</definedName>
    <definedName name="jhdfjkhtrdhf" localSheetId="0">{#N/A,#N/A,FALSE,"Plan1";#N/A,#N/A,FALSE,"Plan2"}</definedName>
    <definedName name="jhdfjkhtrdhf" localSheetId="23">{#N/A,#N/A,FALSE,"Plan1";#N/A,#N/A,FALSE,"Plan2"}</definedName>
    <definedName name="jhdfjkhtrdhf" localSheetId="22" hidden="1">{#N/A,#N/A,FALSE,"Plan1";#N/A,#N/A,FALSE,"Plan2"}</definedName>
    <definedName name="jhdfjkhtrdhf" localSheetId="19">{#N/A,#N/A,FALSE,"Plan1";#N/A,#N/A,FALSE,"Plan2"}</definedName>
    <definedName name="jhdfjkhtrdhf" localSheetId="18" hidden="1">{#N/A,#N/A,FALSE,"Plan1";#N/A,#N/A,FALSE,"Plan2"}</definedName>
    <definedName name="jhdfjkhtrdhf">{#N/A,#N/A,FALSE,"Plan1";#N/A,#N/A,FALSE,"Plan2"}</definedName>
    <definedName name="jhdfuthr" localSheetId="20">{#N/A,#N/A,FALSE,"Plan1";#N/A,#N/A,FALSE,"Plan2"}</definedName>
    <definedName name="jhdfuthr" localSheetId="8">{#N/A,#N/A,FALSE,"Plan1";#N/A,#N/A,FALSE,"Plan2"}</definedName>
    <definedName name="jhdfuthr" localSheetId="17" hidden="1">{#N/A,#N/A,FALSE,"Plan1";#N/A,#N/A,FALSE,"Plan2"}</definedName>
    <definedName name="jhdfuthr" localSheetId="3">{#N/A,#N/A,FALSE,"Plan1";#N/A,#N/A,FALSE,"Plan2"}</definedName>
    <definedName name="jhdfuthr" localSheetId="11">{#N/A,#N/A,FALSE,"Plan1";#N/A,#N/A,FALSE,"Plan2"}</definedName>
    <definedName name="jhdfuthr" localSheetId="6">{#N/A,#N/A,FALSE,"Plan1";#N/A,#N/A,FALSE,"Plan2"}</definedName>
    <definedName name="jhdfuthr" localSheetId="5">{#N/A,#N/A,FALSE,"Plan1";#N/A,#N/A,FALSE,"Plan2"}</definedName>
    <definedName name="jhdfuthr" localSheetId="16" hidden="1">{#N/A,#N/A,FALSE,"Plan1";#N/A,#N/A,FALSE,"Plan2"}</definedName>
    <definedName name="jhdfuthr" localSheetId="15">{#N/A,#N/A,FALSE,"Plan1";#N/A,#N/A,FALSE,"Plan2"}</definedName>
    <definedName name="jhdfuthr" localSheetId="7">{#N/A,#N/A,FALSE,"Plan1";#N/A,#N/A,FALSE,"Plan2"}</definedName>
    <definedName name="jhdfuthr" localSheetId="24">{#N/A,#N/A,FALSE,"Plan1";#N/A,#N/A,FALSE,"Plan2"}</definedName>
    <definedName name="jhdfuthr" localSheetId="25">{#N/A,#N/A,FALSE,"Plan1";#N/A,#N/A,FALSE,"Plan2"}</definedName>
    <definedName name="jhdfuthr" localSheetId="0">{#N/A,#N/A,FALSE,"Plan1";#N/A,#N/A,FALSE,"Plan2"}</definedName>
    <definedName name="jhdfuthr" localSheetId="23">{#N/A,#N/A,FALSE,"Plan1";#N/A,#N/A,FALSE,"Plan2"}</definedName>
    <definedName name="jhdfuthr" localSheetId="22" hidden="1">{#N/A,#N/A,FALSE,"Plan1";#N/A,#N/A,FALSE,"Plan2"}</definedName>
    <definedName name="jhdfuthr" localSheetId="19">{#N/A,#N/A,FALSE,"Plan1";#N/A,#N/A,FALSE,"Plan2"}</definedName>
    <definedName name="jhdfuthr" localSheetId="18" hidden="1">{#N/A,#N/A,FALSE,"Plan1";#N/A,#N/A,FALSE,"Plan2"}</definedName>
    <definedName name="jhdfuthr">{#N/A,#N/A,FALSE,"Plan1";#N/A,#N/A,FALSE,"Plan2"}</definedName>
    <definedName name="JHDFZGRDHF" localSheetId="20">{"Econ Consolidado",#N/A,FALSE,"Econ Consol";"Fluxo de Caixa",#N/A,FALSE,"Fluxo Caixa";"Investimentos",#N/A,FALSE,"Investimentos"}</definedName>
    <definedName name="JHDFZGRDHF" localSheetId="8">{"Econ Consolidado",#N/A,FALSE,"Econ Consol";"Fluxo de Caixa",#N/A,FALSE,"Fluxo Caixa";"Investimentos",#N/A,FALSE,"Investimentos"}</definedName>
    <definedName name="JHDFZGRDHF" localSheetId="17" hidden="1">{"Econ Consolidado",#N/A,FALSE,"Econ Consol";"Fluxo de Caixa",#N/A,FALSE,"Fluxo Caixa";"Investimentos",#N/A,FALSE,"Investimentos"}</definedName>
    <definedName name="JHDFZGRDHF" localSheetId="3">{"Econ Consolidado",#N/A,FALSE,"Econ Consol";"Fluxo de Caixa",#N/A,FALSE,"Fluxo Caixa";"Investimentos",#N/A,FALSE,"Investimentos"}</definedName>
    <definedName name="JHDFZGRDHF" localSheetId="11">{"Econ Consolidado",#N/A,FALSE,"Econ Consol";"Fluxo de Caixa",#N/A,FALSE,"Fluxo Caixa";"Investimentos",#N/A,FALSE,"Investimentos"}</definedName>
    <definedName name="JHDFZGRDHF" localSheetId="6">{"Econ Consolidado",#N/A,FALSE,"Econ Consol";"Fluxo de Caixa",#N/A,FALSE,"Fluxo Caixa";"Investimentos",#N/A,FALSE,"Investimentos"}</definedName>
    <definedName name="JHDFZGRDHF" localSheetId="5">{"Econ Consolidado",#N/A,FALSE,"Econ Consol";"Fluxo de Caixa",#N/A,FALSE,"Fluxo Caixa";"Investimentos",#N/A,FALSE,"Investimentos"}</definedName>
    <definedName name="JHDFZGRDHF" localSheetId="16" hidden="1">{"Econ Consolidado",#N/A,FALSE,"Econ Consol";"Fluxo de Caixa",#N/A,FALSE,"Fluxo Caixa";"Investimentos",#N/A,FALSE,"Investimentos"}</definedName>
    <definedName name="JHDFZGRDHF" localSheetId="15">{"Econ Consolidado",#N/A,FALSE,"Econ Consol";"Fluxo de Caixa",#N/A,FALSE,"Fluxo Caixa";"Investimentos",#N/A,FALSE,"Investimentos"}</definedName>
    <definedName name="JHDFZGRDHF" localSheetId="7">{"Econ Consolidado",#N/A,FALSE,"Econ Consol";"Fluxo de Caixa",#N/A,FALSE,"Fluxo Caixa";"Investimentos",#N/A,FALSE,"Investimentos"}</definedName>
    <definedName name="JHDFZGRDHF" localSheetId="24">{"Econ Consolidado",#N/A,FALSE,"Econ Consol";"Fluxo de Caixa",#N/A,FALSE,"Fluxo Caixa";"Investimentos",#N/A,FALSE,"Investimentos"}</definedName>
    <definedName name="JHDFZGRDHF" localSheetId="25">{"Econ Consolidado",#N/A,FALSE,"Econ Consol";"Fluxo de Caixa",#N/A,FALSE,"Fluxo Caixa";"Investimentos",#N/A,FALSE,"Investimentos"}</definedName>
    <definedName name="JHDFZGRDHF" localSheetId="0">{"Econ Consolidado",#N/A,FALSE,"Econ Consol";"Fluxo de Caixa",#N/A,FALSE,"Fluxo Caixa";"Investimentos",#N/A,FALSE,"Investimentos"}</definedName>
    <definedName name="JHDFZGRDHF" localSheetId="23">{"Econ Consolidado",#N/A,FALSE,"Econ Consol";"Fluxo de Caixa",#N/A,FALSE,"Fluxo Caixa";"Investimentos",#N/A,FALSE,"Investimentos"}</definedName>
    <definedName name="JHDFZGRDHF" localSheetId="22" hidden="1">{"Econ Consolidado",#N/A,FALSE,"Econ Consol";"Fluxo de Caixa",#N/A,FALSE,"Fluxo Caixa";"Investimentos",#N/A,FALSE,"Investimentos"}</definedName>
    <definedName name="JHDFZGRDHF" localSheetId="19">{"Econ Consolidado",#N/A,FALSE,"Econ Consol";"Fluxo de Caixa",#N/A,FALSE,"Fluxo Caixa";"Investimentos",#N/A,FALSE,"Investimentos"}</definedName>
    <definedName name="JHDFZGRDHF" localSheetId="18" hidden="1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name="JHERKHKFGH" localSheetId="20">{#N/A,#N/A,FALSE,"Plan1";#N/A,#N/A,FALSE,"Plan2"}</definedName>
    <definedName name="JHERKHKFGH" localSheetId="8">{#N/A,#N/A,FALSE,"Plan1";#N/A,#N/A,FALSE,"Plan2"}</definedName>
    <definedName name="JHERKHKFGH" localSheetId="17" hidden="1">{#N/A,#N/A,FALSE,"Plan1";#N/A,#N/A,FALSE,"Plan2"}</definedName>
    <definedName name="JHERKHKFGH" localSheetId="3">{#N/A,#N/A,FALSE,"Plan1";#N/A,#N/A,FALSE,"Plan2"}</definedName>
    <definedName name="JHERKHKFGH" localSheetId="11">{#N/A,#N/A,FALSE,"Plan1";#N/A,#N/A,FALSE,"Plan2"}</definedName>
    <definedName name="JHERKHKFGH" localSheetId="6">{#N/A,#N/A,FALSE,"Plan1";#N/A,#N/A,FALSE,"Plan2"}</definedName>
    <definedName name="JHERKHKFGH" localSheetId="5">{#N/A,#N/A,FALSE,"Plan1";#N/A,#N/A,FALSE,"Plan2"}</definedName>
    <definedName name="JHERKHKFGH" localSheetId="16" hidden="1">{#N/A,#N/A,FALSE,"Plan1";#N/A,#N/A,FALSE,"Plan2"}</definedName>
    <definedName name="JHERKHKFGH" localSheetId="15">{#N/A,#N/A,FALSE,"Plan1";#N/A,#N/A,FALSE,"Plan2"}</definedName>
    <definedName name="JHERKHKFGH" localSheetId="7">{#N/A,#N/A,FALSE,"Plan1";#N/A,#N/A,FALSE,"Plan2"}</definedName>
    <definedName name="JHERKHKFGH" localSheetId="24">{#N/A,#N/A,FALSE,"Plan1";#N/A,#N/A,FALSE,"Plan2"}</definedName>
    <definedName name="JHERKHKFGH" localSheetId="25">{#N/A,#N/A,FALSE,"Plan1";#N/A,#N/A,FALSE,"Plan2"}</definedName>
    <definedName name="JHERKHKFGH" localSheetId="0">{#N/A,#N/A,FALSE,"Plan1";#N/A,#N/A,FALSE,"Plan2"}</definedName>
    <definedName name="JHERKHKFGH" localSheetId="23">{#N/A,#N/A,FALSE,"Plan1";#N/A,#N/A,FALSE,"Plan2"}</definedName>
    <definedName name="JHERKHKFGH" localSheetId="22" hidden="1">{#N/A,#N/A,FALSE,"Plan1";#N/A,#N/A,FALSE,"Plan2"}</definedName>
    <definedName name="JHERKHKFGH" localSheetId="19">{#N/A,#N/A,FALSE,"Plan1";#N/A,#N/A,FALSE,"Plan2"}</definedName>
    <definedName name="JHERKHKFGH" localSheetId="18" hidden="1">{#N/A,#N/A,FALSE,"Plan1";#N/A,#N/A,FALSE,"Plan2"}</definedName>
    <definedName name="JHERKHKFGH">{#N/A,#N/A,FALSE,"Plan1";#N/A,#N/A,FALSE,"Plan2"}</definedName>
    <definedName name="jhfhhztfhe" localSheetId="17" hidden="1">#REF!</definedName>
    <definedName name="jhfhhztfhe" localSheetId="3">#REF!</definedName>
    <definedName name="jhfhhztfhe" localSheetId="6">#REF!</definedName>
    <definedName name="jhfhhztfhe" localSheetId="16" hidden="1">#REF!</definedName>
    <definedName name="jhfhhztfhe" localSheetId="15">#REF!</definedName>
    <definedName name="jhfhhztfhe" localSheetId="25">#REF!</definedName>
    <definedName name="jhfhhztfhe" localSheetId="0">#REF!</definedName>
    <definedName name="jhfhhztfhe" localSheetId="22" hidden="1">#REF!</definedName>
    <definedName name="jhfhhztfhe" localSheetId="19">#REF!</definedName>
    <definedName name="jhfhhztfhe" localSheetId="18" hidden="1">#REF!</definedName>
    <definedName name="jhfhhztfhe">#REF!</definedName>
    <definedName name="JHGKJFJFJGL" localSheetId="20">{#N/A,#N/A,FALSE,"Plan1";#N/A,#N/A,FALSE,"Plan2"}</definedName>
    <definedName name="JHGKJFJFJGL" localSheetId="8">{#N/A,#N/A,FALSE,"Plan1";#N/A,#N/A,FALSE,"Plan2"}</definedName>
    <definedName name="JHGKJFJFJGL" localSheetId="17" hidden="1">{#N/A,#N/A,FALSE,"Plan1";#N/A,#N/A,FALSE,"Plan2"}</definedName>
    <definedName name="JHGKJFJFJGL" localSheetId="3">{#N/A,#N/A,FALSE,"Plan1";#N/A,#N/A,FALSE,"Plan2"}</definedName>
    <definedName name="JHGKJFJFJGL" localSheetId="11">{#N/A,#N/A,FALSE,"Plan1";#N/A,#N/A,FALSE,"Plan2"}</definedName>
    <definedName name="JHGKJFJFJGL" localSheetId="6">{#N/A,#N/A,FALSE,"Plan1";#N/A,#N/A,FALSE,"Plan2"}</definedName>
    <definedName name="JHGKJFJFJGL" localSheetId="5">{#N/A,#N/A,FALSE,"Plan1";#N/A,#N/A,FALSE,"Plan2"}</definedName>
    <definedName name="JHGKJFJFJGL" localSheetId="16" hidden="1">{#N/A,#N/A,FALSE,"Plan1";#N/A,#N/A,FALSE,"Plan2"}</definedName>
    <definedName name="JHGKJFJFJGL" localSheetId="15">{#N/A,#N/A,FALSE,"Plan1";#N/A,#N/A,FALSE,"Plan2"}</definedName>
    <definedName name="JHGKJFJFJGL" localSheetId="7">{#N/A,#N/A,FALSE,"Plan1";#N/A,#N/A,FALSE,"Plan2"}</definedName>
    <definedName name="JHGKJFJFJGL" localSheetId="24">{#N/A,#N/A,FALSE,"Plan1";#N/A,#N/A,FALSE,"Plan2"}</definedName>
    <definedName name="JHGKJFJFJGL" localSheetId="25">{#N/A,#N/A,FALSE,"Plan1";#N/A,#N/A,FALSE,"Plan2"}</definedName>
    <definedName name="JHGKJFJFJGL" localSheetId="0">{#N/A,#N/A,FALSE,"Plan1";#N/A,#N/A,FALSE,"Plan2"}</definedName>
    <definedName name="JHGKJFJFJGL" localSheetId="23">{#N/A,#N/A,FALSE,"Plan1";#N/A,#N/A,FALSE,"Plan2"}</definedName>
    <definedName name="JHGKJFJFJGL" localSheetId="22" hidden="1">{#N/A,#N/A,FALSE,"Plan1";#N/A,#N/A,FALSE,"Plan2"}</definedName>
    <definedName name="JHGKJFJFJGL" localSheetId="19">{#N/A,#N/A,FALSE,"Plan1";#N/A,#N/A,FALSE,"Plan2"}</definedName>
    <definedName name="JHGKJFJFJGL" localSheetId="18" hidden="1">{#N/A,#N/A,FALSE,"Plan1";#N/A,#N/A,FALSE,"Plan2"}</definedName>
    <definedName name="JHGKJFJFJGL">{#N/A,#N/A,FALSE,"Plan1";#N/A,#N/A,FALSE,"Plan2"}</definedName>
    <definedName name="jhsdjkhfuks" localSheetId="20">{#N/A,#N/A,FALSE,"Plan1";#N/A,#N/A,FALSE,"Plan2"}</definedName>
    <definedName name="jhsdjkhfuks" localSheetId="8">{#N/A,#N/A,FALSE,"Plan1";#N/A,#N/A,FALSE,"Plan2"}</definedName>
    <definedName name="jhsdjkhfuks" localSheetId="17" hidden="1">{#N/A,#N/A,FALSE,"Plan1";#N/A,#N/A,FALSE,"Plan2"}</definedName>
    <definedName name="jhsdjkhfuks" localSheetId="3">{#N/A,#N/A,FALSE,"Plan1";#N/A,#N/A,FALSE,"Plan2"}</definedName>
    <definedName name="jhsdjkhfuks" localSheetId="11">{#N/A,#N/A,FALSE,"Plan1";#N/A,#N/A,FALSE,"Plan2"}</definedName>
    <definedName name="jhsdjkhfuks" localSheetId="6">{#N/A,#N/A,FALSE,"Plan1";#N/A,#N/A,FALSE,"Plan2"}</definedName>
    <definedName name="jhsdjkhfuks" localSheetId="5">{#N/A,#N/A,FALSE,"Plan1";#N/A,#N/A,FALSE,"Plan2"}</definedName>
    <definedName name="jhsdjkhfuks" localSheetId="16" hidden="1">{#N/A,#N/A,FALSE,"Plan1";#N/A,#N/A,FALSE,"Plan2"}</definedName>
    <definedName name="jhsdjkhfuks" localSheetId="15">{#N/A,#N/A,FALSE,"Plan1";#N/A,#N/A,FALSE,"Plan2"}</definedName>
    <definedName name="jhsdjkhfuks" localSheetId="7">{#N/A,#N/A,FALSE,"Plan1";#N/A,#N/A,FALSE,"Plan2"}</definedName>
    <definedName name="jhsdjkhfuks" localSheetId="24">{#N/A,#N/A,FALSE,"Plan1";#N/A,#N/A,FALSE,"Plan2"}</definedName>
    <definedName name="jhsdjkhfuks" localSheetId="25">{#N/A,#N/A,FALSE,"Plan1";#N/A,#N/A,FALSE,"Plan2"}</definedName>
    <definedName name="jhsdjkhfuks" localSheetId="0">{#N/A,#N/A,FALSE,"Plan1";#N/A,#N/A,FALSE,"Plan2"}</definedName>
    <definedName name="jhsdjkhfuks" localSheetId="23">{#N/A,#N/A,FALSE,"Plan1";#N/A,#N/A,FALSE,"Plan2"}</definedName>
    <definedName name="jhsdjkhfuks" localSheetId="22" hidden="1">{#N/A,#N/A,FALSE,"Plan1";#N/A,#N/A,FALSE,"Plan2"}</definedName>
    <definedName name="jhsdjkhfuks" localSheetId="19">{#N/A,#N/A,FALSE,"Plan1";#N/A,#N/A,FALSE,"Plan2"}</definedName>
    <definedName name="jhsdjkhfuks" localSheetId="18" hidden="1">{#N/A,#N/A,FALSE,"Plan1";#N/A,#N/A,FALSE,"Plan2"}</definedName>
    <definedName name="jhsdjkhfuks">{#N/A,#N/A,FALSE,"Plan1";#N/A,#N/A,FALSE,"Plan2"}</definedName>
    <definedName name="jisdrkje" localSheetId="20">{#N/A,#N/A,FALSE,"Plan1";#N/A,#N/A,FALSE,"Plan2"}</definedName>
    <definedName name="jisdrkje" localSheetId="8">{#N/A,#N/A,FALSE,"Plan1";#N/A,#N/A,FALSE,"Plan2"}</definedName>
    <definedName name="jisdrkje" localSheetId="17" hidden="1">{#N/A,#N/A,FALSE,"Plan1";#N/A,#N/A,FALSE,"Plan2"}</definedName>
    <definedName name="jisdrkje" localSheetId="3">{#N/A,#N/A,FALSE,"Plan1";#N/A,#N/A,FALSE,"Plan2"}</definedName>
    <definedName name="jisdrkje" localSheetId="11">{#N/A,#N/A,FALSE,"Plan1";#N/A,#N/A,FALSE,"Plan2"}</definedName>
    <definedName name="jisdrkje" localSheetId="6">{#N/A,#N/A,FALSE,"Plan1";#N/A,#N/A,FALSE,"Plan2"}</definedName>
    <definedName name="jisdrkje" localSheetId="5">{#N/A,#N/A,FALSE,"Plan1";#N/A,#N/A,FALSE,"Plan2"}</definedName>
    <definedName name="jisdrkje" localSheetId="16" hidden="1">{#N/A,#N/A,FALSE,"Plan1";#N/A,#N/A,FALSE,"Plan2"}</definedName>
    <definedName name="jisdrkje" localSheetId="15">{#N/A,#N/A,FALSE,"Plan1";#N/A,#N/A,FALSE,"Plan2"}</definedName>
    <definedName name="jisdrkje" localSheetId="7">{#N/A,#N/A,FALSE,"Plan1";#N/A,#N/A,FALSE,"Plan2"}</definedName>
    <definedName name="jisdrkje" localSheetId="24">{#N/A,#N/A,FALSE,"Plan1";#N/A,#N/A,FALSE,"Plan2"}</definedName>
    <definedName name="jisdrkje" localSheetId="25">{#N/A,#N/A,FALSE,"Plan1";#N/A,#N/A,FALSE,"Plan2"}</definedName>
    <definedName name="jisdrkje" localSheetId="0">{#N/A,#N/A,FALSE,"Plan1";#N/A,#N/A,FALSE,"Plan2"}</definedName>
    <definedName name="jisdrkje" localSheetId="23">{#N/A,#N/A,FALSE,"Plan1";#N/A,#N/A,FALSE,"Plan2"}</definedName>
    <definedName name="jisdrkje" localSheetId="22" hidden="1">{#N/A,#N/A,FALSE,"Plan1";#N/A,#N/A,FALSE,"Plan2"}</definedName>
    <definedName name="jisdrkje" localSheetId="19">{#N/A,#N/A,FALSE,"Plan1";#N/A,#N/A,FALSE,"Plan2"}</definedName>
    <definedName name="jisdrkje" localSheetId="18" hidden="1">{#N/A,#N/A,FALSE,"Plan1";#N/A,#N/A,FALSE,"Plan2"}</definedName>
    <definedName name="jisdrkje">{#N/A,#N/A,FALSE,"Plan1";#N/A,#N/A,FALSE,"Plan2"}</definedName>
    <definedName name="jishfrieyhtau" localSheetId="20">{#N/A,#N/A,FALSE,"Plan1";#N/A,#N/A,FALSE,"Plan2"}</definedName>
    <definedName name="jishfrieyhtau" localSheetId="8">{#N/A,#N/A,FALSE,"Plan1";#N/A,#N/A,FALSE,"Plan2"}</definedName>
    <definedName name="jishfrieyhtau" localSheetId="17" hidden="1">{#N/A,#N/A,FALSE,"Plan1";#N/A,#N/A,FALSE,"Plan2"}</definedName>
    <definedName name="jishfrieyhtau" localSheetId="3">{#N/A,#N/A,FALSE,"Plan1";#N/A,#N/A,FALSE,"Plan2"}</definedName>
    <definedName name="jishfrieyhtau" localSheetId="11">{#N/A,#N/A,FALSE,"Plan1";#N/A,#N/A,FALSE,"Plan2"}</definedName>
    <definedName name="jishfrieyhtau" localSheetId="6">{#N/A,#N/A,FALSE,"Plan1";#N/A,#N/A,FALSE,"Plan2"}</definedName>
    <definedName name="jishfrieyhtau" localSheetId="5">{#N/A,#N/A,FALSE,"Plan1";#N/A,#N/A,FALSE,"Plan2"}</definedName>
    <definedName name="jishfrieyhtau" localSheetId="16" hidden="1">{#N/A,#N/A,FALSE,"Plan1";#N/A,#N/A,FALSE,"Plan2"}</definedName>
    <definedName name="jishfrieyhtau" localSheetId="15">{#N/A,#N/A,FALSE,"Plan1";#N/A,#N/A,FALSE,"Plan2"}</definedName>
    <definedName name="jishfrieyhtau" localSheetId="7">{#N/A,#N/A,FALSE,"Plan1";#N/A,#N/A,FALSE,"Plan2"}</definedName>
    <definedName name="jishfrieyhtau" localSheetId="24">{#N/A,#N/A,FALSE,"Plan1";#N/A,#N/A,FALSE,"Plan2"}</definedName>
    <definedName name="jishfrieyhtau" localSheetId="25">{#N/A,#N/A,FALSE,"Plan1";#N/A,#N/A,FALSE,"Plan2"}</definedName>
    <definedName name="jishfrieyhtau" localSheetId="0">{#N/A,#N/A,FALSE,"Plan1";#N/A,#N/A,FALSE,"Plan2"}</definedName>
    <definedName name="jishfrieyhtau" localSheetId="23">{#N/A,#N/A,FALSE,"Plan1";#N/A,#N/A,FALSE,"Plan2"}</definedName>
    <definedName name="jishfrieyhtau" localSheetId="22" hidden="1">{#N/A,#N/A,FALSE,"Plan1";#N/A,#N/A,FALSE,"Plan2"}</definedName>
    <definedName name="jishfrieyhtau" localSheetId="19">{#N/A,#N/A,FALSE,"Plan1";#N/A,#N/A,FALSE,"Plan2"}</definedName>
    <definedName name="jishfrieyhtau" localSheetId="18" hidden="1">{#N/A,#N/A,FALSE,"Plan1";#N/A,#N/A,FALSE,"Plan2"}</definedName>
    <definedName name="jishfrieyhtau">{#N/A,#N/A,FALSE,"Plan1";#N/A,#N/A,FALSE,"Plan2"}</definedName>
    <definedName name="jiu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20">{"'Apr-00'!$B$4:$AD$44"}</definedName>
    <definedName name="jj" localSheetId="8">{"'Apr-00'!$B$4:$AD$44"}</definedName>
    <definedName name="jj" localSheetId="17" hidden="1">{"'Apr-00'!$B$4:$AD$44"}</definedName>
    <definedName name="jj" localSheetId="3">{"'Apr-00'!$B$4:$AD$44"}</definedName>
    <definedName name="jj" localSheetId="11">{"'Apr-00'!$B$4:$AD$44"}</definedName>
    <definedName name="jj" localSheetId="6">{"'Apr-00'!$B$4:$AD$44"}</definedName>
    <definedName name="jj" localSheetId="5">{"'Apr-00'!$B$4:$AD$44"}</definedName>
    <definedName name="jj" localSheetId="16" hidden="1">{"'Apr-00'!$B$4:$AD$44"}</definedName>
    <definedName name="jj" localSheetId="15">{"'Apr-00'!$B$4:$AD$44"}</definedName>
    <definedName name="jj" localSheetId="7">{"'Apr-00'!$B$4:$AD$44"}</definedName>
    <definedName name="jj" localSheetId="24">{"'Apr-00'!$B$4:$AD$44"}</definedName>
    <definedName name="jj" localSheetId="25">{"'Apr-00'!$B$4:$AD$44"}</definedName>
    <definedName name="jj" localSheetId="0">{"'Apr-00'!$B$4:$AD$44"}</definedName>
    <definedName name="jj" localSheetId="23">{"'Apr-00'!$B$4:$AD$44"}</definedName>
    <definedName name="jj" localSheetId="22" hidden="1">{"'Apr-00'!$B$4:$AD$44"}</definedName>
    <definedName name="jj" localSheetId="19">{"'Apr-00'!$B$4:$AD$44"}</definedName>
    <definedName name="jj" localSheetId="18" hidden="1">{"'Apr-00'!$B$4:$AD$44"}</definedName>
    <definedName name="jj">{"'Apr-00'!$B$4:$AD$44"}</definedName>
    <definedName name="jjfdsktyhhy" localSheetId="20">{#N/A,#N/A,FALSE,"Plan1";#N/A,#N/A,FALSE,"Plan2"}</definedName>
    <definedName name="jjfdsktyhhy" localSheetId="8">{#N/A,#N/A,FALSE,"Plan1";#N/A,#N/A,FALSE,"Plan2"}</definedName>
    <definedName name="jjfdsktyhhy" localSheetId="17" hidden="1">{#N/A,#N/A,FALSE,"Plan1";#N/A,#N/A,FALSE,"Plan2"}</definedName>
    <definedName name="jjfdsktyhhy" localSheetId="3">{#N/A,#N/A,FALSE,"Plan1";#N/A,#N/A,FALSE,"Plan2"}</definedName>
    <definedName name="jjfdsktyhhy" localSheetId="11">{#N/A,#N/A,FALSE,"Plan1";#N/A,#N/A,FALSE,"Plan2"}</definedName>
    <definedName name="jjfdsktyhhy" localSheetId="6">{#N/A,#N/A,FALSE,"Plan1";#N/A,#N/A,FALSE,"Plan2"}</definedName>
    <definedName name="jjfdsktyhhy" localSheetId="5">{#N/A,#N/A,FALSE,"Plan1";#N/A,#N/A,FALSE,"Plan2"}</definedName>
    <definedName name="jjfdsktyhhy" localSheetId="16" hidden="1">{#N/A,#N/A,FALSE,"Plan1";#N/A,#N/A,FALSE,"Plan2"}</definedName>
    <definedName name="jjfdsktyhhy" localSheetId="15">{#N/A,#N/A,FALSE,"Plan1";#N/A,#N/A,FALSE,"Plan2"}</definedName>
    <definedName name="jjfdsktyhhy" localSheetId="7">{#N/A,#N/A,FALSE,"Plan1";#N/A,#N/A,FALSE,"Plan2"}</definedName>
    <definedName name="jjfdsktyhhy" localSheetId="24">{#N/A,#N/A,FALSE,"Plan1";#N/A,#N/A,FALSE,"Plan2"}</definedName>
    <definedName name="jjfdsktyhhy" localSheetId="25">{#N/A,#N/A,FALSE,"Plan1";#N/A,#N/A,FALSE,"Plan2"}</definedName>
    <definedName name="jjfdsktyhhy" localSheetId="0">{#N/A,#N/A,FALSE,"Plan1";#N/A,#N/A,FALSE,"Plan2"}</definedName>
    <definedName name="jjfdsktyhhy" localSheetId="23">{#N/A,#N/A,FALSE,"Plan1";#N/A,#N/A,FALSE,"Plan2"}</definedName>
    <definedName name="jjfdsktyhhy" localSheetId="22" hidden="1">{#N/A,#N/A,FALSE,"Plan1";#N/A,#N/A,FALSE,"Plan2"}</definedName>
    <definedName name="jjfdsktyhhy" localSheetId="19">{#N/A,#N/A,FALSE,"Plan1";#N/A,#N/A,FALSE,"Plan2"}</definedName>
    <definedName name="jjfdsktyhhy" localSheetId="18" hidden="1">{#N/A,#N/A,FALSE,"Plan1";#N/A,#N/A,FALSE,"Plan2"}</definedName>
    <definedName name="jjfdsktyhhy">{#N/A,#N/A,FALSE,"Plan1";#N/A,#N/A,FALSE,"Plan2"}</definedName>
    <definedName name="jjjjjjjjjjjjjjjjjjjj" localSheetId="17">#REF!</definedName>
    <definedName name="jjjjjjjjjjjjjjjjjjjj" localSheetId="3">#REF!</definedName>
    <definedName name="jjjjjjjjjjjjjjjjjjjj" localSheetId="6">#REF!</definedName>
    <definedName name="jjjjjjjjjjjjjjjjjjjj" localSheetId="16">#REF!</definedName>
    <definedName name="jjjjjjjjjjjjjjjjjjjj" localSheetId="15">#REF!</definedName>
    <definedName name="jjjjjjjjjjjjjjjjjjjj" localSheetId="25">#REF!</definedName>
    <definedName name="jjjjjjjjjjjjjjjjjjjj" localSheetId="22">#REF!</definedName>
    <definedName name="jjjjjjjjjjjjjjjjjjjj" localSheetId="19">#REF!</definedName>
    <definedName name="jjjjjjjjjjjjjjjjjjjj" localSheetId="18">#REF!</definedName>
    <definedName name="jjjjjjjjjjjjjjjjjjjj">#REF!</definedName>
    <definedName name="jjkjkjk" localSheetId="20">{#N/A,#N/A,FALSE,"Plan1";#N/A,#N/A,FALSE,"Plan2"}</definedName>
    <definedName name="jjkjkjk" localSheetId="8">{#N/A,#N/A,FALSE,"Plan1";#N/A,#N/A,FALSE,"Plan2"}</definedName>
    <definedName name="jjkjkjk" localSheetId="17" hidden="1">{#N/A,#N/A,FALSE,"Plan1";#N/A,#N/A,FALSE,"Plan2"}</definedName>
    <definedName name="jjkjkjk" localSheetId="3">{#N/A,#N/A,FALSE,"Plan1";#N/A,#N/A,FALSE,"Plan2"}</definedName>
    <definedName name="jjkjkjk" localSheetId="11">{#N/A,#N/A,FALSE,"Plan1";#N/A,#N/A,FALSE,"Plan2"}</definedName>
    <definedName name="jjkjkjk" localSheetId="6">{#N/A,#N/A,FALSE,"Plan1";#N/A,#N/A,FALSE,"Plan2"}</definedName>
    <definedName name="jjkjkjk" localSheetId="5">{#N/A,#N/A,FALSE,"Plan1";#N/A,#N/A,FALSE,"Plan2"}</definedName>
    <definedName name="jjkjkjk" localSheetId="16" hidden="1">{#N/A,#N/A,FALSE,"Plan1";#N/A,#N/A,FALSE,"Plan2"}</definedName>
    <definedName name="jjkjkjk" localSheetId="15">{#N/A,#N/A,FALSE,"Plan1";#N/A,#N/A,FALSE,"Plan2"}</definedName>
    <definedName name="jjkjkjk" localSheetId="7">{#N/A,#N/A,FALSE,"Plan1";#N/A,#N/A,FALSE,"Plan2"}</definedName>
    <definedName name="jjkjkjk" localSheetId="24">{#N/A,#N/A,FALSE,"Plan1";#N/A,#N/A,FALSE,"Plan2"}</definedName>
    <definedName name="jjkjkjk" localSheetId="25">{#N/A,#N/A,FALSE,"Plan1";#N/A,#N/A,FALSE,"Plan2"}</definedName>
    <definedName name="jjkjkjk" localSheetId="0">{#N/A,#N/A,FALSE,"Plan1";#N/A,#N/A,FALSE,"Plan2"}</definedName>
    <definedName name="jjkjkjk" localSheetId="23">{#N/A,#N/A,FALSE,"Plan1";#N/A,#N/A,FALSE,"Plan2"}</definedName>
    <definedName name="jjkjkjk" localSheetId="22" hidden="1">{#N/A,#N/A,FALSE,"Plan1";#N/A,#N/A,FALSE,"Plan2"}</definedName>
    <definedName name="jjkjkjk" localSheetId="19">{#N/A,#N/A,FALSE,"Plan1";#N/A,#N/A,FALSE,"Plan2"}</definedName>
    <definedName name="jjkjkjk" localSheetId="18" hidden="1">{#N/A,#N/A,FALSE,"Plan1";#N/A,#N/A,FALSE,"Plan2"}</definedName>
    <definedName name="jjkjkjk">{#N/A,#N/A,FALSE,"Plan1";#N/A,#N/A,FALSE,"Plan2"}</definedName>
    <definedName name="JKDCK" localSheetId="20">{#N/A,#N/A,FALSE,"Plan1";#N/A,#N/A,FALSE,"Plan2"}</definedName>
    <definedName name="JKDCK" localSheetId="8">{#N/A,#N/A,FALSE,"Plan1";#N/A,#N/A,FALSE,"Plan2"}</definedName>
    <definedName name="JKDCK" localSheetId="17" hidden="1">{#N/A,#N/A,FALSE,"Plan1";#N/A,#N/A,FALSE,"Plan2"}</definedName>
    <definedName name="JKDCK" localSheetId="3">{#N/A,#N/A,FALSE,"Plan1";#N/A,#N/A,FALSE,"Plan2"}</definedName>
    <definedName name="JKDCK" localSheetId="11">{#N/A,#N/A,FALSE,"Plan1";#N/A,#N/A,FALSE,"Plan2"}</definedName>
    <definedName name="JKDCK" localSheetId="6">{#N/A,#N/A,FALSE,"Plan1";#N/A,#N/A,FALSE,"Plan2"}</definedName>
    <definedName name="JKDCK" localSheetId="5">{#N/A,#N/A,FALSE,"Plan1";#N/A,#N/A,FALSE,"Plan2"}</definedName>
    <definedName name="JKDCK" localSheetId="16" hidden="1">{#N/A,#N/A,FALSE,"Plan1";#N/A,#N/A,FALSE,"Plan2"}</definedName>
    <definedName name="JKDCK" localSheetId="15">{#N/A,#N/A,FALSE,"Plan1";#N/A,#N/A,FALSE,"Plan2"}</definedName>
    <definedName name="JKDCK" localSheetId="7">{#N/A,#N/A,FALSE,"Plan1";#N/A,#N/A,FALSE,"Plan2"}</definedName>
    <definedName name="JKDCK" localSheetId="24">{#N/A,#N/A,FALSE,"Plan1";#N/A,#N/A,FALSE,"Plan2"}</definedName>
    <definedName name="JKDCK" localSheetId="25">{#N/A,#N/A,FALSE,"Plan1";#N/A,#N/A,FALSE,"Plan2"}</definedName>
    <definedName name="JKDCK" localSheetId="0">{#N/A,#N/A,FALSE,"Plan1";#N/A,#N/A,FALSE,"Plan2"}</definedName>
    <definedName name="JKDCK" localSheetId="23">{#N/A,#N/A,FALSE,"Plan1";#N/A,#N/A,FALSE,"Plan2"}</definedName>
    <definedName name="JKDCK" localSheetId="22" hidden="1">{#N/A,#N/A,FALSE,"Plan1";#N/A,#N/A,FALSE,"Plan2"}</definedName>
    <definedName name="JKDCK" localSheetId="19">{#N/A,#N/A,FALSE,"Plan1";#N/A,#N/A,FALSE,"Plan2"}</definedName>
    <definedName name="JKDCK" localSheetId="18" hidden="1">{#N/A,#N/A,FALSE,"Plan1";#N/A,#N/A,FALSE,"Plan2"}</definedName>
    <definedName name="JKDCK">{#N/A,#N/A,FALSE,"Plan1";#N/A,#N/A,FALSE,"Plan2"}</definedName>
    <definedName name="JKDFHKHFR" localSheetId="20">{#N/A,#N/A,FALSE,"Plan1";#N/A,#N/A,FALSE,"Plan2"}</definedName>
    <definedName name="JKDFHKHFR" localSheetId="8">{#N/A,#N/A,FALSE,"Plan1";#N/A,#N/A,FALSE,"Plan2"}</definedName>
    <definedName name="JKDFHKHFR" localSheetId="17" hidden="1">{#N/A,#N/A,FALSE,"Plan1";#N/A,#N/A,FALSE,"Plan2"}</definedName>
    <definedName name="JKDFHKHFR" localSheetId="3">{#N/A,#N/A,FALSE,"Plan1";#N/A,#N/A,FALSE,"Plan2"}</definedName>
    <definedName name="JKDFHKHFR" localSheetId="11">{#N/A,#N/A,FALSE,"Plan1";#N/A,#N/A,FALSE,"Plan2"}</definedName>
    <definedName name="JKDFHKHFR" localSheetId="6">{#N/A,#N/A,FALSE,"Plan1";#N/A,#N/A,FALSE,"Plan2"}</definedName>
    <definedName name="JKDFHKHFR" localSheetId="5">{#N/A,#N/A,FALSE,"Plan1";#N/A,#N/A,FALSE,"Plan2"}</definedName>
    <definedName name="JKDFHKHFR" localSheetId="16" hidden="1">{#N/A,#N/A,FALSE,"Plan1";#N/A,#N/A,FALSE,"Plan2"}</definedName>
    <definedName name="JKDFHKHFR" localSheetId="15">{#N/A,#N/A,FALSE,"Plan1";#N/A,#N/A,FALSE,"Plan2"}</definedName>
    <definedName name="JKDFHKHFR" localSheetId="7">{#N/A,#N/A,FALSE,"Plan1";#N/A,#N/A,FALSE,"Plan2"}</definedName>
    <definedName name="JKDFHKHFR" localSheetId="24">{#N/A,#N/A,FALSE,"Plan1";#N/A,#N/A,FALSE,"Plan2"}</definedName>
    <definedName name="JKDFHKHFR" localSheetId="25">{#N/A,#N/A,FALSE,"Plan1";#N/A,#N/A,FALSE,"Plan2"}</definedName>
    <definedName name="JKDFHKHFR" localSheetId="0">{#N/A,#N/A,FALSE,"Plan1";#N/A,#N/A,FALSE,"Plan2"}</definedName>
    <definedName name="JKDFHKHFR" localSheetId="23">{#N/A,#N/A,FALSE,"Plan1";#N/A,#N/A,FALSE,"Plan2"}</definedName>
    <definedName name="JKDFHKHFR" localSheetId="22" hidden="1">{#N/A,#N/A,FALSE,"Plan1";#N/A,#N/A,FALSE,"Plan2"}</definedName>
    <definedName name="JKDFHKHFR" localSheetId="19">{#N/A,#N/A,FALSE,"Plan1";#N/A,#N/A,FALSE,"Plan2"}</definedName>
    <definedName name="JKDFHKHFR" localSheetId="18" hidden="1">{#N/A,#N/A,FALSE,"Plan1";#N/A,#N/A,FALSE,"Plan2"}</definedName>
    <definedName name="JKDFHKHFR">{#N/A,#N/A,FALSE,"Plan1";#N/A,#N/A,FALSE,"Plan2"}</definedName>
    <definedName name="JKDFTRDRJ" localSheetId="20">{#N/A,#N/A,FALSE,"Plan1";#N/A,#N/A,FALSE,"Plan2"}</definedName>
    <definedName name="JKDFTRDRJ" localSheetId="8">{#N/A,#N/A,FALSE,"Plan1";#N/A,#N/A,FALSE,"Plan2"}</definedName>
    <definedName name="JKDFTRDRJ" localSheetId="17" hidden="1">{#N/A,#N/A,FALSE,"Plan1";#N/A,#N/A,FALSE,"Plan2"}</definedName>
    <definedName name="JKDFTRDRJ" localSheetId="3">{#N/A,#N/A,FALSE,"Plan1";#N/A,#N/A,FALSE,"Plan2"}</definedName>
    <definedName name="JKDFTRDRJ" localSheetId="11">{#N/A,#N/A,FALSE,"Plan1";#N/A,#N/A,FALSE,"Plan2"}</definedName>
    <definedName name="JKDFTRDRJ" localSheetId="6">{#N/A,#N/A,FALSE,"Plan1";#N/A,#N/A,FALSE,"Plan2"}</definedName>
    <definedName name="JKDFTRDRJ" localSheetId="5">{#N/A,#N/A,FALSE,"Plan1";#N/A,#N/A,FALSE,"Plan2"}</definedName>
    <definedName name="JKDFTRDRJ" localSheetId="16" hidden="1">{#N/A,#N/A,FALSE,"Plan1";#N/A,#N/A,FALSE,"Plan2"}</definedName>
    <definedName name="JKDFTRDRJ" localSheetId="15">{#N/A,#N/A,FALSE,"Plan1";#N/A,#N/A,FALSE,"Plan2"}</definedName>
    <definedName name="JKDFTRDRJ" localSheetId="7">{#N/A,#N/A,FALSE,"Plan1";#N/A,#N/A,FALSE,"Plan2"}</definedName>
    <definedName name="JKDFTRDRJ" localSheetId="24">{#N/A,#N/A,FALSE,"Plan1";#N/A,#N/A,FALSE,"Plan2"}</definedName>
    <definedName name="JKDFTRDRJ" localSheetId="25">{#N/A,#N/A,FALSE,"Plan1";#N/A,#N/A,FALSE,"Plan2"}</definedName>
    <definedName name="JKDFTRDRJ" localSheetId="0">{#N/A,#N/A,FALSE,"Plan1";#N/A,#N/A,FALSE,"Plan2"}</definedName>
    <definedName name="JKDFTRDRJ" localSheetId="23">{#N/A,#N/A,FALSE,"Plan1";#N/A,#N/A,FALSE,"Plan2"}</definedName>
    <definedName name="JKDFTRDRJ" localSheetId="22" hidden="1">{#N/A,#N/A,FALSE,"Plan1";#N/A,#N/A,FALSE,"Plan2"}</definedName>
    <definedName name="JKDFTRDRJ" localSheetId="19">{#N/A,#N/A,FALSE,"Plan1";#N/A,#N/A,FALSE,"Plan2"}</definedName>
    <definedName name="JKDFTRDRJ" localSheetId="18" hidden="1">{#N/A,#N/A,FALSE,"Plan1";#N/A,#N/A,FALSE,"Plan2"}</definedName>
    <definedName name="JKDFTRDRJ">{#N/A,#N/A,FALSE,"Plan1";#N/A,#N/A,FALSE,"Plan2"}</definedName>
    <definedName name="jkdhfukhddf" localSheetId="20">{#N/A,#N/A,FALSE,"Plan1";#N/A,#N/A,FALSE,"Plan2"}</definedName>
    <definedName name="jkdhfukhddf" localSheetId="8">{#N/A,#N/A,FALSE,"Plan1";#N/A,#N/A,FALSE,"Plan2"}</definedName>
    <definedName name="jkdhfukhddf" localSheetId="17" hidden="1">{#N/A,#N/A,FALSE,"Plan1";#N/A,#N/A,FALSE,"Plan2"}</definedName>
    <definedName name="jkdhfukhddf" localSheetId="3">{#N/A,#N/A,FALSE,"Plan1";#N/A,#N/A,FALSE,"Plan2"}</definedName>
    <definedName name="jkdhfukhddf" localSheetId="11">{#N/A,#N/A,FALSE,"Plan1";#N/A,#N/A,FALSE,"Plan2"}</definedName>
    <definedName name="jkdhfukhddf" localSheetId="6">{#N/A,#N/A,FALSE,"Plan1";#N/A,#N/A,FALSE,"Plan2"}</definedName>
    <definedName name="jkdhfukhddf" localSheetId="5">{#N/A,#N/A,FALSE,"Plan1";#N/A,#N/A,FALSE,"Plan2"}</definedName>
    <definedName name="jkdhfukhddf" localSheetId="16" hidden="1">{#N/A,#N/A,FALSE,"Plan1";#N/A,#N/A,FALSE,"Plan2"}</definedName>
    <definedName name="jkdhfukhddf" localSheetId="15">{#N/A,#N/A,FALSE,"Plan1";#N/A,#N/A,FALSE,"Plan2"}</definedName>
    <definedName name="jkdhfukhddf" localSheetId="7">{#N/A,#N/A,FALSE,"Plan1";#N/A,#N/A,FALSE,"Plan2"}</definedName>
    <definedName name="jkdhfukhddf" localSheetId="24">{#N/A,#N/A,FALSE,"Plan1";#N/A,#N/A,FALSE,"Plan2"}</definedName>
    <definedName name="jkdhfukhddf" localSheetId="25">{#N/A,#N/A,FALSE,"Plan1";#N/A,#N/A,FALSE,"Plan2"}</definedName>
    <definedName name="jkdhfukhddf" localSheetId="0">{#N/A,#N/A,FALSE,"Plan1";#N/A,#N/A,FALSE,"Plan2"}</definedName>
    <definedName name="jkdhfukhddf" localSheetId="23">{#N/A,#N/A,FALSE,"Plan1";#N/A,#N/A,FALSE,"Plan2"}</definedName>
    <definedName name="jkdhfukhddf" localSheetId="22" hidden="1">{#N/A,#N/A,FALSE,"Plan1";#N/A,#N/A,FALSE,"Plan2"}</definedName>
    <definedName name="jkdhfukhddf" localSheetId="19">{#N/A,#N/A,FALSE,"Plan1";#N/A,#N/A,FALSE,"Plan2"}</definedName>
    <definedName name="jkdhfukhddf" localSheetId="18" hidden="1">{#N/A,#N/A,FALSE,"Plan1";#N/A,#N/A,FALSE,"Plan2"}</definedName>
    <definedName name="jkdhfukhddf">{#N/A,#N/A,FALSE,"Plan1";#N/A,#N/A,FALSE,"Plan2"}</definedName>
    <definedName name="JKDRKGJHTDR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20">{#N/A,#N/A,FALSE,"Plan1";#N/A,#N/A,FALSE,"Plan2"}</definedName>
    <definedName name="jkelsjreja" localSheetId="8">{#N/A,#N/A,FALSE,"Plan1";#N/A,#N/A,FALSE,"Plan2"}</definedName>
    <definedName name="jkelsjreja" localSheetId="17" hidden="1">{#N/A,#N/A,FALSE,"Plan1";#N/A,#N/A,FALSE,"Plan2"}</definedName>
    <definedName name="jkelsjreja" localSheetId="3">{#N/A,#N/A,FALSE,"Plan1";#N/A,#N/A,FALSE,"Plan2"}</definedName>
    <definedName name="jkelsjreja" localSheetId="11">{#N/A,#N/A,FALSE,"Plan1";#N/A,#N/A,FALSE,"Plan2"}</definedName>
    <definedName name="jkelsjreja" localSheetId="6">{#N/A,#N/A,FALSE,"Plan1";#N/A,#N/A,FALSE,"Plan2"}</definedName>
    <definedName name="jkelsjreja" localSheetId="5">{#N/A,#N/A,FALSE,"Plan1";#N/A,#N/A,FALSE,"Plan2"}</definedName>
    <definedName name="jkelsjreja" localSheetId="16" hidden="1">{#N/A,#N/A,FALSE,"Plan1";#N/A,#N/A,FALSE,"Plan2"}</definedName>
    <definedName name="jkelsjreja" localSheetId="15">{#N/A,#N/A,FALSE,"Plan1";#N/A,#N/A,FALSE,"Plan2"}</definedName>
    <definedName name="jkelsjreja" localSheetId="7">{#N/A,#N/A,FALSE,"Plan1";#N/A,#N/A,FALSE,"Plan2"}</definedName>
    <definedName name="jkelsjreja" localSheetId="24">{#N/A,#N/A,FALSE,"Plan1";#N/A,#N/A,FALSE,"Plan2"}</definedName>
    <definedName name="jkelsjreja" localSheetId="25">{#N/A,#N/A,FALSE,"Plan1";#N/A,#N/A,FALSE,"Plan2"}</definedName>
    <definedName name="jkelsjreja" localSheetId="0">{#N/A,#N/A,FALSE,"Plan1";#N/A,#N/A,FALSE,"Plan2"}</definedName>
    <definedName name="jkelsjreja" localSheetId="23">{#N/A,#N/A,FALSE,"Plan1";#N/A,#N/A,FALSE,"Plan2"}</definedName>
    <definedName name="jkelsjreja" localSheetId="22" hidden="1">{#N/A,#N/A,FALSE,"Plan1";#N/A,#N/A,FALSE,"Plan2"}</definedName>
    <definedName name="jkelsjreja" localSheetId="19">{#N/A,#N/A,FALSE,"Plan1";#N/A,#N/A,FALSE,"Plan2"}</definedName>
    <definedName name="jkelsjreja" localSheetId="18" hidden="1">{#N/A,#N/A,FALSE,"Plan1";#N/A,#N/A,FALSE,"Plan2"}</definedName>
    <definedName name="jkelsjreja">{#N/A,#N/A,FALSE,"Plan1";#N/A,#N/A,FALSE,"Plan2"}</definedName>
    <definedName name="jkfhjgkfhghh" localSheetId="20">{#N/A,#N/A,FALSE,"Plan1";#N/A,#N/A,FALSE,"Plan2"}</definedName>
    <definedName name="jkfhjgkfhghh" localSheetId="8">{#N/A,#N/A,FALSE,"Plan1";#N/A,#N/A,FALSE,"Plan2"}</definedName>
    <definedName name="jkfhjgkfhghh" localSheetId="17" hidden="1">{#N/A,#N/A,FALSE,"Plan1";#N/A,#N/A,FALSE,"Plan2"}</definedName>
    <definedName name="jkfhjgkfhghh" localSheetId="3">{#N/A,#N/A,FALSE,"Plan1";#N/A,#N/A,FALSE,"Plan2"}</definedName>
    <definedName name="jkfhjgkfhghh" localSheetId="11">{#N/A,#N/A,FALSE,"Plan1";#N/A,#N/A,FALSE,"Plan2"}</definedName>
    <definedName name="jkfhjgkfhghh" localSheetId="6">{#N/A,#N/A,FALSE,"Plan1";#N/A,#N/A,FALSE,"Plan2"}</definedName>
    <definedName name="jkfhjgkfhghh" localSheetId="5">{#N/A,#N/A,FALSE,"Plan1";#N/A,#N/A,FALSE,"Plan2"}</definedName>
    <definedName name="jkfhjgkfhghh" localSheetId="16" hidden="1">{#N/A,#N/A,FALSE,"Plan1";#N/A,#N/A,FALSE,"Plan2"}</definedName>
    <definedName name="jkfhjgkfhghh" localSheetId="15">{#N/A,#N/A,FALSE,"Plan1";#N/A,#N/A,FALSE,"Plan2"}</definedName>
    <definedName name="jkfhjgkfhghh" localSheetId="7">{#N/A,#N/A,FALSE,"Plan1";#N/A,#N/A,FALSE,"Plan2"}</definedName>
    <definedName name="jkfhjgkfhghh" localSheetId="24">{#N/A,#N/A,FALSE,"Plan1";#N/A,#N/A,FALSE,"Plan2"}</definedName>
    <definedName name="jkfhjgkfhghh" localSheetId="25">{#N/A,#N/A,FALSE,"Plan1";#N/A,#N/A,FALSE,"Plan2"}</definedName>
    <definedName name="jkfhjgkfhghh" localSheetId="0">{#N/A,#N/A,FALSE,"Plan1";#N/A,#N/A,FALSE,"Plan2"}</definedName>
    <definedName name="jkfhjgkfhghh" localSheetId="23">{#N/A,#N/A,FALSE,"Plan1";#N/A,#N/A,FALSE,"Plan2"}</definedName>
    <definedName name="jkfhjgkfhghh" localSheetId="22" hidden="1">{#N/A,#N/A,FALSE,"Plan1";#N/A,#N/A,FALSE,"Plan2"}</definedName>
    <definedName name="jkfhjgkfhghh" localSheetId="19">{#N/A,#N/A,FALSE,"Plan1";#N/A,#N/A,FALSE,"Plan2"}</definedName>
    <definedName name="jkfhjgkfhghh" localSheetId="18" hidden="1">{#N/A,#N/A,FALSE,"Plan1";#N/A,#N/A,FALSE,"Plan2"}</definedName>
    <definedName name="jkfhjgkfhghh">{#N/A,#N/A,FALSE,"Plan1";#N/A,#N/A,FALSE,"Plan2"}</definedName>
    <definedName name="jkhderjkhes" localSheetId="20">{#N/A,#N/A,FALSE,"Plan1";#N/A,#N/A,FALSE,"Plan2"}</definedName>
    <definedName name="jkhderjkhes" localSheetId="8">{#N/A,#N/A,FALSE,"Plan1";#N/A,#N/A,FALSE,"Plan2"}</definedName>
    <definedName name="jkhderjkhes" localSheetId="17" hidden="1">{#N/A,#N/A,FALSE,"Plan1";#N/A,#N/A,FALSE,"Plan2"}</definedName>
    <definedName name="jkhderjkhes" localSheetId="3">{#N/A,#N/A,FALSE,"Plan1";#N/A,#N/A,FALSE,"Plan2"}</definedName>
    <definedName name="jkhderjkhes" localSheetId="11">{#N/A,#N/A,FALSE,"Plan1";#N/A,#N/A,FALSE,"Plan2"}</definedName>
    <definedName name="jkhderjkhes" localSheetId="6">{#N/A,#N/A,FALSE,"Plan1";#N/A,#N/A,FALSE,"Plan2"}</definedName>
    <definedName name="jkhderjkhes" localSheetId="5">{#N/A,#N/A,FALSE,"Plan1";#N/A,#N/A,FALSE,"Plan2"}</definedName>
    <definedName name="jkhderjkhes" localSheetId="16" hidden="1">{#N/A,#N/A,FALSE,"Plan1";#N/A,#N/A,FALSE,"Plan2"}</definedName>
    <definedName name="jkhderjkhes" localSheetId="15">{#N/A,#N/A,FALSE,"Plan1";#N/A,#N/A,FALSE,"Plan2"}</definedName>
    <definedName name="jkhderjkhes" localSheetId="7">{#N/A,#N/A,FALSE,"Plan1";#N/A,#N/A,FALSE,"Plan2"}</definedName>
    <definedName name="jkhderjkhes" localSheetId="24">{#N/A,#N/A,FALSE,"Plan1";#N/A,#N/A,FALSE,"Plan2"}</definedName>
    <definedName name="jkhderjkhes" localSheetId="25">{#N/A,#N/A,FALSE,"Plan1";#N/A,#N/A,FALSE,"Plan2"}</definedName>
    <definedName name="jkhderjkhes" localSheetId="0">{#N/A,#N/A,FALSE,"Plan1";#N/A,#N/A,FALSE,"Plan2"}</definedName>
    <definedName name="jkhderjkhes" localSheetId="23">{#N/A,#N/A,FALSE,"Plan1";#N/A,#N/A,FALSE,"Plan2"}</definedName>
    <definedName name="jkhderjkhes" localSheetId="22" hidden="1">{#N/A,#N/A,FALSE,"Plan1";#N/A,#N/A,FALSE,"Plan2"}</definedName>
    <definedName name="jkhderjkhes" localSheetId="19">{#N/A,#N/A,FALSE,"Plan1";#N/A,#N/A,FALSE,"Plan2"}</definedName>
    <definedName name="jkhderjkhes" localSheetId="18" hidden="1">{#N/A,#N/A,FALSE,"Plan1";#N/A,#N/A,FALSE,"Plan2"}</definedName>
    <definedName name="jkhderjkhes">{#N/A,#N/A,FALSE,"Plan1";#N/A,#N/A,FALSE,"Plan2"}</definedName>
    <definedName name="jkhdfhfd" localSheetId="20">{#N/A,#N/A,FALSE,"Plan1";#N/A,#N/A,FALSE,"Plan2"}</definedName>
    <definedName name="jkhdfhfd" localSheetId="8">{#N/A,#N/A,FALSE,"Plan1";#N/A,#N/A,FALSE,"Plan2"}</definedName>
    <definedName name="jkhdfhfd" localSheetId="17" hidden="1">{#N/A,#N/A,FALSE,"Plan1";#N/A,#N/A,FALSE,"Plan2"}</definedName>
    <definedName name="jkhdfhfd" localSheetId="3">{#N/A,#N/A,FALSE,"Plan1";#N/A,#N/A,FALSE,"Plan2"}</definedName>
    <definedName name="jkhdfhfd" localSheetId="11">{#N/A,#N/A,FALSE,"Plan1";#N/A,#N/A,FALSE,"Plan2"}</definedName>
    <definedName name="jkhdfhfd" localSheetId="6">{#N/A,#N/A,FALSE,"Plan1";#N/A,#N/A,FALSE,"Plan2"}</definedName>
    <definedName name="jkhdfhfd" localSheetId="5">{#N/A,#N/A,FALSE,"Plan1";#N/A,#N/A,FALSE,"Plan2"}</definedName>
    <definedName name="jkhdfhfd" localSheetId="16" hidden="1">{#N/A,#N/A,FALSE,"Plan1";#N/A,#N/A,FALSE,"Plan2"}</definedName>
    <definedName name="jkhdfhfd" localSheetId="15">{#N/A,#N/A,FALSE,"Plan1";#N/A,#N/A,FALSE,"Plan2"}</definedName>
    <definedName name="jkhdfhfd" localSheetId="7">{#N/A,#N/A,FALSE,"Plan1";#N/A,#N/A,FALSE,"Plan2"}</definedName>
    <definedName name="jkhdfhfd" localSheetId="24">{#N/A,#N/A,FALSE,"Plan1";#N/A,#N/A,FALSE,"Plan2"}</definedName>
    <definedName name="jkhdfhfd" localSheetId="25">{#N/A,#N/A,FALSE,"Plan1";#N/A,#N/A,FALSE,"Plan2"}</definedName>
    <definedName name="jkhdfhfd" localSheetId="0">{#N/A,#N/A,FALSE,"Plan1";#N/A,#N/A,FALSE,"Plan2"}</definedName>
    <definedName name="jkhdfhfd" localSheetId="23">{#N/A,#N/A,FALSE,"Plan1";#N/A,#N/A,FALSE,"Plan2"}</definedName>
    <definedName name="jkhdfhfd" localSheetId="22" hidden="1">{#N/A,#N/A,FALSE,"Plan1";#N/A,#N/A,FALSE,"Plan2"}</definedName>
    <definedName name="jkhdfhfd" localSheetId="19">{#N/A,#N/A,FALSE,"Plan1";#N/A,#N/A,FALSE,"Plan2"}</definedName>
    <definedName name="jkhdfhfd" localSheetId="18" hidden="1">{#N/A,#N/A,FALSE,"Plan1";#N/A,#N/A,FALSE,"Plan2"}</definedName>
    <definedName name="jkhdfhfd">{#N/A,#N/A,FALSE,"Plan1";#N/A,#N/A,FALSE,"Plan2"}</definedName>
    <definedName name="jkhfhest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20">{#N/A,#N/A,FALSE,"Plan1";#N/A,#N/A,FALSE,"Plan2"}</definedName>
    <definedName name="JKHFKJHGKFTHUDET" localSheetId="8">{#N/A,#N/A,FALSE,"Plan1";#N/A,#N/A,FALSE,"Plan2"}</definedName>
    <definedName name="JKHFKJHGKFTHUDET" localSheetId="17" hidden="1">{#N/A,#N/A,FALSE,"Plan1";#N/A,#N/A,FALSE,"Plan2"}</definedName>
    <definedName name="JKHFKJHGKFTHUDET" localSheetId="3">{#N/A,#N/A,FALSE,"Plan1";#N/A,#N/A,FALSE,"Plan2"}</definedName>
    <definedName name="JKHFKJHGKFTHUDET" localSheetId="11">{#N/A,#N/A,FALSE,"Plan1";#N/A,#N/A,FALSE,"Plan2"}</definedName>
    <definedName name="JKHFKJHGKFTHUDET" localSheetId="6">{#N/A,#N/A,FALSE,"Plan1";#N/A,#N/A,FALSE,"Plan2"}</definedName>
    <definedName name="JKHFKJHGKFTHUDET" localSheetId="5">{#N/A,#N/A,FALSE,"Plan1";#N/A,#N/A,FALSE,"Plan2"}</definedName>
    <definedName name="JKHFKJHGKFTHUDET" localSheetId="16" hidden="1">{#N/A,#N/A,FALSE,"Plan1";#N/A,#N/A,FALSE,"Plan2"}</definedName>
    <definedName name="JKHFKJHGKFTHUDET" localSheetId="15">{#N/A,#N/A,FALSE,"Plan1";#N/A,#N/A,FALSE,"Plan2"}</definedName>
    <definedName name="JKHFKJHGKFTHUDET" localSheetId="7">{#N/A,#N/A,FALSE,"Plan1";#N/A,#N/A,FALSE,"Plan2"}</definedName>
    <definedName name="JKHFKJHGKFTHUDET" localSheetId="24">{#N/A,#N/A,FALSE,"Plan1";#N/A,#N/A,FALSE,"Plan2"}</definedName>
    <definedName name="JKHFKJHGKFTHUDET" localSheetId="25">{#N/A,#N/A,FALSE,"Plan1";#N/A,#N/A,FALSE,"Plan2"}</definedName>
    <definedName name="JKHFKJHGKFTHUDET" localSheetId="0">{#N/A,#N/A,FALSE,"Plan1";#N/A,#N/A,FALSE,"Plan2"}</definedName>
    <definedName name="JKHFKJHGKFTHUDET" localSheetId="23">{#N/A,#N/A,FALSE,"Plan1";#N/A,#N/A,FALSE,"Plan2"}</definedName>
    <definedName name="JKHFKJHGKFTHUDET" localSheetId="22" hidden="1">{#N/A,#N/A,FALSE,"Plan1";#N/A,#N/A,FALSE,"Plan2"}</definedName>
    <definedName name="JKHFKJHGKFTHUDET" localSheetId="19">{#N/A,#N/A,FALSE,"Plan1";#N/A,#N/A,FALSE,"Plan2"}</definedName>
    <definedName name="JKHFKJHGKFTHUDET" localSheetId="18" hidden="1">{#N/A,#N/A,FALSE,"Plan1";#N/A,#N/A,FALSE,"Plan2"}</definedName>
    <definedName name="JKHFKJHGKFTHUDET">{#N/A,#N/A,FALSE,"Plan1";#N/A,#N/A,FALSE,"Plan2"}</definedName>
    <definedName name="JKHGDHFUHTG" localSheetId="20">{#N/A,#N/A,FALSE,"Plan1";#N/A,#N/A,FALSE,"Plan2"}</definedName>
    <definedName name="JKHGDHFUHTG" localSheetId="8">{#N/A,#N/A,FALSE,"Plan1";#N/A,#N/A,FALSE,"Plan2"}</definedName>
    <definedName name="JKHGDHFUHTG" localSheetId="17" hidden="1">{#N/A,#N/A,FALSE,"Plan1";#N/A,#N/A,FALSE,"Plan2"}</definedName>
    <definedName name="JKHGDHFUHTG" localSheetId="3">{#N/A,#N/A,FALSE,"Plan1";#N/A,#N/A,FALSE,"Plan2"}</definedName>
    <definedName name="JKHGDHFUHTG" localSheetId="11">{#N/A,#N/A,FALSE,"Plan1";#N/A,#N/A,FALSE,"Plan2"}</definedName>
    <definedName name="JKHGDHFUHTG" localSheetId="6">{#N/A,#N/A,FALSE,"Plan1";#N/A,#N/A,FALSE,"Plan2"}</definedName>
    <definedName name="JKHGDHFUHTG" localSheetId="5">{#N/A,#N/A,FALSE,"Plan1";#N/A,#N/A,FALSE,"Plan2"}</definedName>
    <definedName name="JKHGDHFUHTG" localSheetId="16" hidden="1">{#N/A,#N/A,FALSE,"Plan1";#N/A,#N/A,FALSE,"Plan2"}</definedName>
    <definedName name="JKHGDHFUHTG" localSheetId="15">{#N/A,#N/A,FALSE,"Plan1";#N/A,#N/A,FALSE,"Plan2"}</definedName>
    <definedName name="JKHGDHFUHTG" localSheetId="7">{#N/A,#N/A,FALSE,"Plan1";#N/A,#N/A,FALSE,"Plan2"}</definedName>
    <definedName name="JKHGDHFUHTG" localSheetId="24">{#N/A,#N/A,FALSE,"Plan1";#N/A,#N/A,FALSE,"Plan2"}</definedName>
    <definedName name="JKHGDHFUHTG" localSheetId="25">{#N/A,#N/A,FALSE,"Plan1";#N/A,#N/A,FALSE,"Plan2"}</definedName>
    <definedName name="JKHGDHFUHTG" localSheetId="0">{#N/A,#N/A,FALSE,"Plan1";#N/A,#N/A,FALSE,"Plan2"}</definedName>
    <definedName name="JKHGDHFUHTG" localSheetId="23">{#N/A,#N/A,FALSE,"Plan1";#N/A,#N/A,FALSE,"Plan2"}</definedName>
    <definedName name="JKHGDHFUHTG" localSheetId="22" hidden="1">{#N/A,#N/A,FALSE,"Plan1";#N/A,#N/A,FALSE,"Plan2"}</definedName>
    <definedName name="JKHGDHFUHTG" localSheetId="19">{#N/A,#N/A,FALSE,"Plan1";#N/A,#N/A,FALSE,"Plan2"}</definedName>
    <definedName name="JKHGDHFUHTG" localSheetId="18" hidden="1">{#N/A,#N/A,FALSE,"Plan1";#N/A,#N/A,FALSE,"Plan2"}</definedName>
    <definedName name="JKHGDHFUHTG">{#N/A,#N/A,FALSE,"Plan1";#N/A,#N/A,FALSE,"Plan2"}</definedName>
    <definedName name="jkhsdzjkfyiu" localSheetId="20">{#N/A,#N/A,FALSE,"Plan1";#N/A,#N/A,FALSE,"Plan2"}</definedName>
    <definedName name="jkhsdzjkfyiu" localSheetId="8">{#N/A,#N/A,FALSE,"Plan1";#N/A,#N/A,FALSE,"Plan2"}</definedName>
    <definedName name="jkhsdzjkfyiu" localSheetId="17" hidden="1">{#N/A,#N/A,FALSE,"Plan1";#N/A,#N/A,FALSE,"Plan2"}</definedName>
    <definedName name="jkhsdzjkfyiu" localSheetId="3">{#N/A,#N/A,FALSE,"Plan1";#N/A,#N/A,FALSE,"Plan2"}</definedName>
    <definedName name="jkhsdzjkfyiu" localSheetId="11">{#N/A,#N/A,FALSE,"Plan1";#N/A,#N/A,FALSE,"Plan2"}</definedName>
    <definedName name="jkhsdzjkfyiu" localSheetId="6">{#N/A,#N/A,FALSE,"Plan1";#N/A,#N/A,FALSE,"Plan2"}</definedName>
    <definedName name="jkhsdzjkfyiu" localSheetId="5">{#N/A,#N/A,FALSE,"Plan1";#N/A,#N/A,FALSE,"Plan2"}</definedName>
    <definedName name="jkhsdzjkfyiu" localSheetId="16" hidden="1">{#N/A,#N/A,FALSE,"Plan1";#N/A,#N/A,FALSE,"Plan2"}</definedName>
    <definedName name="jkhsdzjkfyiu" localSheetId="15">{#N/A,#N/A,FALSE,"Plan1";#N/A,#N/A,FALSE,"Plan2"}</definedName>
    <definedName name="jkhsdzjkfyiu" localSheetId="7">{#N/A,#N/A,FALSE,"Plan1";#N/A,#N/A,FALSE,"Plan2"}</definedName>
    <definedName name="jkhsdzjkfyiu" localSheetId="24">{#N/A,#N/A,FALSE,"Plan1";#N/A,#N/A,FALSE,"Plan2"}</definedName>
    <definedName name="jkhsdzjkfyiu" localSheetId="25">{#N/A,#N/A,FALSE,"Plan1";#N/A,#N/A,FALSE,"Plan2"}</definedName>
    <definedName name="jkhsdzjkfyiu" localSheetId="0">{#N/A,#N/A,FALSE,"Plan1";#N/A,#N/A,FALSE,"Plan2"}</definedName>
    <definedName name="jkhsdzjkfyiu" localSheetId="23">{#N/A,#N/A,FALSE,"Plan1";#N/A,#N/A,FALSE,"Plan2"}</definedName>
    <definedName name="jkhsdzjkfyiu" localSheetId="22" hidden="1">{#N/A,#N/A,FALSE,"Plan1";#N/A,#N/A,FALSE,"Plan2"}</definedName>
    <definedName name="jkhsdzjkfyiu" localSheetId="19">{#N/A,#N/A,FALSE,"Plan1";#N/A,#N/A,FALSE,"Plan2"}</definedName>
    <definedName name="jkhsdzjkfyiu" localSheetId="18" hidden="1">{#N/A,#N/A,FALSE,"Plan1";#N/A,#N/A,FALSE,"Plan2"}</definedName>
    <definedName name="jkhsdzjkfyiu">{#N/A,#N/A,FALSE,"Plan1";#N/A,#N/A,FALSE,"Plan2"}</definedName>
    <definedName name="jkjsdkhfdhrf" localSheetId="20">{#N/A,#N/A,FALSE,"Plan1";#N/A,#N/A,FALSE,"Plan2"}</definedName>
    <definedName name="jkjsdkhfdhrf" localSheetId="8">{#N/A,#N/A,FALSE,"Plan1";#N/A,#N/A,FALSE,"Plan2"}</definedName>
    <definedName name="jkjsdkhfdhrf" localSheetId="17" hidden="1">{#N/A,#N/A,FALSE,"Plan1";#N/A,#N/A,FALSE,"Plan2"}</definedName>
    <definedName name="jkjsdkhfdhrf" localSheetId="3">{#N/A,#N/A,FALSE,"Plan1";#N/A,#N/A,FALSE,"Plan2"}</definedName>
    <definedName name="jkjsdkhfdhrf" localSheetId="11">{#N/A,#N/A,FALSE,"Plan1";#N/A,#N/A,FALSE,"Plan2"}</definedName>
    <definedName name="jkjsdkhfdhrf" localSheetId="6">{#N/A,#N/A,FALSE,"Plan1";#N/A,#N/A,FALSE,"Plan2"}</definedName>
    <definedName name="jkjsdkhfdhrf" localSheetId="5">{#N/A,#N/A,FALSE,"Plan1";#N/A,#N/A,FALSE,"Plan2"}</definedName>
    <definedName name="jkjsdkhfdhrf" localSheetId="16" hidden="1">{#N/A,#N/A,FALSE,"Plan1";#N/A,#N/A,FALSE,"Plan2"}</definedName>
    <definedName name="jkjsdkhfdhrf" localSheetId="15">{#N/A,#N/A,FALSE,"Plan1";#N/A,#N/A,FALSE,"Plan2"}</definedName>
    <definedName name="jkjsdkhfdhrf" localSheetId="7">{#N/A,#N/A,FALSE,"Plan1";#N/A,#N/A,FALSE,"Plan2"}</definedName>
    <definedName name="jkjsdkhfdhrf" localSheetId="24">{#N/A,#N/A,FALSE,"Plan1";#N/A,#N/A,FALSE,"Plan2"}</definedName>
    <definedName name="jkjsdkhfdhrf" localSheetId="25">{#N/A,#N/A,FALSE,"Plan1";#N/A,#N/A,FALSE,"Plan2"}</definedName>
    <definedName name="jkjsdkhfdhrf" localSheetId="0">{#N/A,#N/A,FALSE,"Plan1";#N/A,#N/A,FALSE,"Plan2"}</definedName>
    <definedName name="jkjsdkhfdhrf" localSheetId="23">{#N/A,#N/A,FALSE,"Plan1";#N/A,#N/A,FALSE,"Plan2"}</definedName>
    <definedName name="jkjsdkhfdhrf" localSheetId="22" hidden="1">{#N/A,#N/A,FALSE,"Plan1";#N/A,#N/A,FALSE,"Plan2"}</definedName>
    <definedName name="jkjsdkhfdhrf" localSheetId="19">{#N/A,#N/A,FALSE,"Plan1";#N/A,#N/A,FALSE,"Plan2"}</definedName>
    <definedName name="jkjsdkhfdhrf" localSheetId="18" hidden="1">{#N/A,#N/A,FALSE,"Plan1";#N/A,#N/A,FALSE,"Plan2"}</definedName>
    <definedName name="jkjsdkhfdhrf">{#N/A,#N/A,FALSE,"Plan1";#N/A,#N/A,FALSE,"Plan2"}</definedName>
    <definedName name="jklgfsjgtjtg" localSheetId="20">{#N/A,#N/A,FALSE,"Plan1";#N/A,#N/A,FALSE,"Plan2"}</definedName>
    <definedName name="jklgfsjgtjtg" localSheetId="8">{#N/A,#N/A,FALSE,"Plan1";#N/A,#N/A,FALSE,"Plan2"}</definedName>
    <definedName name="jklgfsjgtjtg" localSheetId="17" hidden="1">{#N/A,#N/A,FALSE,"Plan1";#N/A,#N/A,FALSE,"Plan2"}</definedName>
    <definedName name="jklgfsjgtjtg" localSheetId="3">{#N/A,#N/A,FALSE,"Plan1";#N/A,#N/A,FALSE,"Plan2"}</definedName>
    <definedName name="jklgfsjgtjtg" localSheetId="11">{#N/A,#N/A,FALSE,"Plan1";#N/A,#N/A,FALSE,"Plan2"}</definedName>
    <definedName name="jklgfsjgtjtg" localSheetId="6">{#N/A,#N/A,FALSE,"Plan1";#N/A,#N/A,FALSE,"Plan2"}</definedName>
    <definedName name="jklgfsjgtjtg" localSheetId="5">{#N/A,#N/A,FALSE,"Plan1";#N/A,#N/A,FALSE,"Plan2"}</definedName>
    <definedName name="jklgfsjgtjtg" localSheetId="16" hidden="1">{#N/A,#N/A,FALSE,"Plan1";#N/A,#N/A,FALSE,"Plan2"}</definedName>
    <definedName name="jklgfsjgtjtg" localSheetId="15">{#N/A,#N/A,FALSE,"Plan1";#N/A,#N/A,FALSE,"Plan2"}</definedName>
    <definedName name="jklgfsjgtjtg" localSheetId="7">{#N/A,#N/A,FALSE,"Plan1";#N/A,#N/A,FALSE,"Plan2"}</definedName>
    <definedName name="jklgfsjgtjtg" localSheetId="24">{#N/A,#N/A,FALSE,"Plan1";#N/A,#N/A,FALSE,"Plan2"}</definedName>
    <definedName name="jklgfsjgtjtg" localSheetId="25">{#N/A,#N/A,FALSE,"Plan1";#N/A,#N/A,FALSE,"Plan2"}</definedName>
    <definedName name="jklgfsjgtjtg" localSheetId="0">{#N/A,#N/A,FALSE,"Plan1";#N/A,#N/A,FALSE,"Plan2"}</definedName>
    <definedName name="jklgfsjgtjtg" localSheetId="23">{#N/A,#N/A,FALSE,"Plan1";#N/A,#N/A,FALSE,"Plan2"}</definedName>
    <definedName name="jklgfsjgtjtg" localSheetId="22" hidden="1">{#N/A,#N/A,FALSE,"Plan1";#N/A,#N/A,FALSE,"Plan2"}</definedName>
    <definedName name="jklgfsjgtjtg" localSheetId="19">{#N/A,#N/A,FALSE,"Plan1";#N/A,#N/A,FALSE,"Plan2"}</definedName>
    <definedName name="jklgfsjgtjtg" localSheetId="18" hidden="1">{#N/A,#N/A,FALSE,"Plan1";#N/A,#N/A,FALSE,"Plan2"}</definedName>
    <definedName name="jklgfsjgtjtg">{#N/A,#N/A,FALSE,"Plan1";#N/A,#N/A,FALSE,"Plan2"}</definedName>
    <definedName name="jksldfjsdhf" localSheetId="20">{#N/A,#N/A,FALSE,"Plan1";#N/A,#N/A,FALSE,"Plan2"}</definedName>
    <definedName name="jksldfjsdhf" localSheetId="8">{#N/A,#N/A,FALSE,"Plan1";#N/A,#N/A,FALSE,"Plan2"}</definedName>
    <definedName name="jksldfjsdhf" localSheetId="17" hidden="1">{#N/A,#N/A,FALSE,"Plan1";#N/A,#N/A,FALSE,"Plan2"}</definedName>
    <definedName name="jksldfjsdhf" localSheetId="3">{#N/A,#N/A,FALSE,"Plan1";#N/A,#N/A,FALSE,"Plan2"}</definedName>
    <definedName name="jksldfjsdhf" localSheetId="11">{#N/A,#N/A,FALSE,"Plan1";#N/A,#N/A,FALSE,"Plan2"}</definedName>
    <definedName name="jksldfjsdhf" localSheetId="6">{#N/A,#N/A,FALSE,"Plan1";#N/A,#N/A,FALSE,"Plan2"}</definedName>
    <definedName name="jksldfjsdhf" localSheetId="5">{#N/A,#N/A,FALSE,"Plan1";#N/A,#N/A,FALSE,"Plan2"}</definedName>
    <definedName name="jksldfjsdhf" localSheetId="16" hidden="1">{#N/A,#N/A,FALSE,"Plan1";#N/A,#N/A,FALSE,"Plan2"}</definedName>
    <definedName name="jksldfjsdhf" localSheetId="15">{#N/A,#N/A,FALSE,"Plan1";#N/A,#N/A,FALSE,"Plan2"}</definedName>
    <definedName name="jksldfjsdhf" localSheetId="7">{#N/A,#N/A,FALSE,"Plan1";#N/A,#N/A,FALSE,"Plan2"}</definedName>
    <definedName name="jksldfjsdhf" localSheetId="24">{#N/A,#N/A,FALSE,"Plan1";#N/A,#N/A,FALSE,"Plan2"}</definedName>
    <definedName name="jksldfjsdhf" localSheetId="25">{#N/A,#N/A,FALSE,"Plan1";#N/A,#N/A,FALSE,"Plan2"}</definedName>
    <definedName name="jksldfjsdhf" localSheetId="0">{#N/A,#N/A,FALSE,"Plan1";#N/A,#N/A,FALSE,"Plan2"}</definedName>
    <definedName name="jksldfjsdhf" localSheetId="23">{#N/A,#N/A,FALSE,"Plan1";#N/A,#N/A,FALSE,"Plan2"}</definedName>
    <definedName name="jksldfjsdhf" localSheetId="22" hidden="1">{#N/A,#N/A,FALSE,"Plan1";#N/A,#N/A,FALSE,"Plan2"}</definedName>
    <definedName name="jksldfjsdhf" localSheetId="19">{#N/A,#N/A,FALSE,"Plan1";#N/A,#N/A,FALSE,"Plan2"}</definedName>
    <definedName name="jksldfjsdhf" localSheetId="18" hidden="1">{#N/A,#N/A,FALSE,"Plan1";#N/A,#N/A,FALSE,"Plan2"}</definedName>
    <definedName name="jksldfjsdhf">{#N/A,#N/A,FALSE,"Plan1";#N/A,#N/A,FALSE,"Plan2"}</definedName>
    <definedName name="jkxhcjkhfr" localSheetId="20">{#N/A,#N/A,FALSE,"Plan1";#N/A,#N/A,FALSE,"Plan2"}</definedName>
    <definedName name="jkxhcjkhfr" localSheetId="8">{#N/A,#N/A,FALSE,"Plan1";#N/A,#N/A,FALSE,"Plan2"}</definedName>
    <definedName name="jkxhcjkhfr" localSheetId="17" hidden="1">{#N/A,#N/A,FALSE,"Plan1";#N/A,#N/A,FALSE,"Plan2"}</definedName>
    <definedName name="jkxhcjkhfr" localSheetId="3">{#N/A,#N/A,FALSE,"Plan1";#N/A,#N/A,FALSE,"Plan2"}</definedName>
    <definedName name="jkxhcjkhfr" localSheetId="11">{#N/A,#N/A,FALSE,"Plan1";#N/A,#N/A,FALSE,"Plan2"}</definedName>
    <definedName name="jkxhcjkhfr" localSheetId="6">{#N/A,#N/A,FALSE,"Plan1";#N/A,#N/A,FALSE,"Plan2"}</definedName>
    <definedName name="jkxhcjkhfr" localSheetId="5">{#N/A,#N/A,FALSE,"Plan1";#N/A,#N/A,FALSE,"Plan2"}</definedName>
    <definedName name="jkxhcjkhfr" localSheetId="16" hidden="1">{#N/A,#N/A,FALSE,"Plan1";#N/A,#N/A,FALSE,"Plan2"}</definedName>
    <definedName name="jkxhcjkhfr" localSheetId="15">{#N/A,#N/A,FALSE,"Plan1";#N/A,#N/A,FALSE,"Plan2"}</definedName>
    <definedName name="jkxhcjkhfr" localSheetId="7">{#N/A,#N/A,FALSE,"Plan1";#N/A,#N/A,FALSE,"Plan2"}</definedName>
    <definedName name="jkxhcjkhfr" localSheetId="24">{#N/A,#N/A,FALSE,"Plan1";#N/A,#N/A,FALSE,"Plan2"}</definedName>
    <definedName name="jkxhcjkhfr" localSheetId="25">{#N/A,#N/A,FALSE,"Plan1";#N/A,#N/A,FALSE,"Plan2"}</definedName>
    <definedName name="jkxhcjkhfr" localSheetId="0">{#N/A,#N/A,FALSE,"Plan1";#N/A,#N/A,FALSE,"Plan2"}</definedName>
    <definedName name="jkxhcjkhfr" localSheetId="23">{#N/A,#N/A,FALSE,"Plan1";#N/A,#N/A,FALSE,"Plan2"}</definedName>
    <definedName name="jkxhcjkhfr" localSheetId="22" hidden="1">{#N/A,#N/A,FALSE,"Plan1";#N/A,#N/A,FALSE,"Plan2"}</definedName>
    <definedName name="jkxhcjkhfr" localSheetId="19">{#N/A,#N/A,FALSE,"Plan1";#N/A,#N/A,FALSE,"Plan2"}</definedName>
    <definedName name="jkxhcjkhfr" localSheetId="18" hidden="1">{#N/A,#N/A,FALSE,"Plan1";#N/A,#N/A,FALSE,"Plan2"}</definedName>
    <definedName name="jkxhcjkhfr">{#N/A,#N/A,FALSE,"Plan1";#N/A,#N/A,FALSE,"Plan2"}</definedName>
    <definedName name="JNGCKFKJFGH" localSheetId="20">{#N/A,#N/A,FALSE,"Plan1";#N/A,#N/A,FALSE,"Plan2"}</definedName>
    <definedName name="JNGCKFKJFGH" localSheetId="8">{#N/A,#N/A,FALSE,"Plan1";#N/A,#N/A,FALSE,"Plan2"}</definedName>
    <definedName name="JNGCKFKJFGH" localSheetId="17" hidden="1">{#N/A,#N/A,FALSE,"Plan1";#N/A,#N/A,FALSE,"Plan2"}</definedName>
    <definedName name="JNGCKFKJFGH" localSheetId="3">{#N/A,#N/A,FALSE,"Plan1";#N/A,#N/A,FALSE,"Plan2"}</definedName>
    <definedName name="JNGCKFKJFGH" localSheetId="11">{#N/A,#N/A,FALSE,"Plan1";#N/A,#N/A,FALSE,"Plan2"}</definedName>
    <definedName name="JNGCKFKJFGH" localSheetId="6">{#N/A,#N/A,FALSE,"Plan1";#N/A,#N/A,FALSE,"Plan2"}</definedName>
    <definedName name="JNGCKFKJFGH" localSheetId="5">{#N/A,#N/A,FALSE,"Plan1";#N/A,#N/A,FALSE,"Plan2"}</definedName>
    <definedName name="JNGCKFKJFGH" localSheetId="16" hidden="1">{#N/A,#N/A,FALSE,"Plan1";#N/A,#N/A,FALSE,"Plan2"}</definedName>
    <definedName name="JNGCKFKJFGH" localSheetId="15">{#N/A,#N/A,FALSE,"Plan1";#N/A,#N/A,FALSE,"Plan2"}</definedName>
    <definedName name="JNGCKFKJFGH" localSheetId="7">{#N/A,#N/A,FALSE,"Plan1";#N/A,#N/A,FALSE,"Plan2"}</definedName>
    <definedName name="JNGCKFKJFGH" localSheetId="24">{#N/A,#N/A,FALSE,"Plan1";#N/A,#N/A,FALSE,"Plan2"}</definedName>
    <definedName name="JNGCKFKJFGH" localSheetId="25">{#N/A,#N/A,FALSE,"Plan1";#N/A,#N/A,FALSE,"Plan2"}</definedName>
    <definedName name="JNGCKFKJFGH" localSheetId="0">{#N/A,#N/A,FALSE,"Plan1";#N/A,#N/A,FALSE,"Plan2"}</definedName>
    <definedName name="JNGCKFKJFGH" localSheetId="23">{#N/A,#N/A,FALSE,"Plan1";#N/A,#N/A,FALSE,"Plan2"}</definedName>
    <definedName name="JNGCKFKJFGH" localSheetId="22" hidden="1">{#N/A,#N/A,FALSE,"Plan1";#N/A,#N/A,FALSE,"Plan2"}</definedName>
    <definedName name="JNGCKFKJFGH" localSheetId="19">{#N/A,#N/A,FALSE,"Plan1";#N/A,#N/A,FALSE,"Plan2"}</definedName>
    <definedName name="JNGCKFKJFGH" localSheetId="18" hidden="1">{#N/A,#N/A,FALSE,"Plan1";#N/A,#N/A,FALSE,"Plan2"}</definedName>
    <definedName name="JNGCKFKJFGH">{#N/A,#N/A,FALSE,"Plan1";#N/A,#N/A,FALSE,"Plan2"}</definedName>
    <definedName name="JOALDO" localSheetId="17">#REF!</definedName>
    <definedName name="JOALDO" localSheetId="3">#REF!</definedName>
    <definedName name="JOALDO" localSheetId="6">#REF!</definedName>
    <definedName name="JOALDO" localSheetId="16">#REF!</definedName>
    <definedName name="JOALDO" localSheetId="15">#REF!</definedName>
    <definedName name="JOALDO" localSheetId="25">#REF!</definedName>
    <definedName name="JOALDO" localSheetId="22">#REF!</definedName>
    <definedName name="JOALDO" localSheetId="19">#REF!</definedName>
    <definedName name="JOALDO" localSheetId="18">#REF!</definedName>
    <definedName name="JOALDO">#REF!</definedName>
    <definedName name="joao_cdi" localSheetId="17">#REF!</definedName>
    <definedName name="joao_cdi" localSheetId="3">#REF!</definedName>
    <definedName name="joao_cdi" localSheetId="6">#REF!</definedName>
    <definedName name="joao_cdi" localSheetId="16">#REF!</definedName>
    <definedName name="joao_cdi" localSheetId="15">#REF!</definedName>
    <definedName name="joao_cdi" localSheetId="25">#REF!</definedName>
    <definedName name="joao_cdi" localSheetId="22">#REF!</definedName>
    <definedName name="joao_cdi" localSheetId="19">#REF!</definedName>
    <definedName name="joao_cdi" localSheetId="18">#REF!</definedName>
    <definedName name="joao_cdi">#REF!</definedName>
    <definedName name="joao_hist" localSheetId="17">#REF!</definedName>
    <definedName name="joao_hist" localSheetId="3">#REF!</definedName>
    <definedName name="joao_hist" localSheetId="6">#REF!</definedName>
    <definedName name="joao_hist" localSheetId="16">#REF!</definedName>
    <definedName name="joao_hist" localSheetId="15">#REF!</definedName>
    <definedName name="joao_hist" localSheetId="25">#REF!</definedName>
    <definedName name="joao_hist" localSheetId="22">#REF!</definedName>
    <definedName name="joao_hist" localSheetId="19">#REF!</definedName>
    <definedName name="joao_hist" localSheetId="18">#REF!</definedName>
    <definedName name="joao_hist">#REF!</definedName>
    <definedName name="joao_uss" localSheetId="3">#REF!</definedName>
    <definedName name="joao_uss" localSheetId="6">#REF!</definedName>
    <definedName name="joao_uss" localSheetId="15">#REF!</definedName>
    <definedName name="joao_uss" localSheetId="25">#REF!</definedName>
    <definedName name="joao_uss">#REF!</definedName>
    <definedName name="JREJRW" localSheetId="20">{#N/A,#N/A,FALSE,"Plan1";#N/A,#N/A,FALSE,"Plan2"}</definedName>
    <definedName name="JREJRW" localSheetId="8">{#N/A,#N/A,FALSE,"Plan1";#N/A,#N/A,FALSE,"Plan2"}</definedName>
    <definedName name="JREJRW" localSheetId="17" hidden="1">{#N/A,#N/A,FALSE,"Plan1";#N/A,#N/A,FALSE,"Plan2"}</definedName>
    <definedName name="JREJRW" localSheetId="3">{#N/A,#N/A,FALSE,"Plan1";#N/A,#N/A,FALSE,"Plan2"}</definedName>
    <definedName name="JREJRW" localSheetId="11">{#N/A,#N/A,FALSE,"Plan1";#N/A,#N/A,FALSE,"Plan2"}</definedName>
    <definedName name="JREJRW" localSheetId="6">{#N/A,#N/A,FALSE,"Plan1";#N/A,#N/A,FALSE,"Plan2"}</definedName>
    <definedName name="JREJRW" localSheetId="5">{#N/A,#N/A,FALSE,"Plan1";#N/A,#N/A,FALSE,"Plan2"}</definedName>
    <definedName name="JREJRW" localSheetId="16" hidden="1">{#N/A,#N/A,FALSE,"Plan1";#N/A,#N/A,FALSE,"Plan2"}</definedName>
    <definedName name="JREJRW" localSheetId="15">{#N/A,#N/A,FALSE,"Plan1";#N/A,#N/A,FALSE,"Plan2"}</definedName>
    <definedName name="JREJRW" localSheetId="7">{#N/A,#N/A,FALSE,"Plan1";#N/A,#N/A,FALSE,"Plan2"}</definedName>
    <definedName name="JREJRW" localSheetId="24">{#N/A,#N/A,FALSE,"Plan1";#N/A,#N/A,FALSE,"Plan2"}</definedName>
    <definedName name="JREJRW" localSheetId="25">{#N/A,#N/A,FALSE,"Plan1";#N/A,#N/A,FALSE,"Plan2"}</definedName>
    <definedName name="JREJRW" localSheetId="0">{#N/A,#N/A,FALSE,"Plan1";#N/A,#N/A,FALSE,"Plan2"}</definedName>
    <definedName name="JREJRW" localSheetId="23">{#N/A,#N/A,FALSE,"Plan1";#N/A,#N/A,FALSE,"Plan2"}</definedName>
    <definedName name="JREJRW" localSheetId="22" hidden="1">{#N/A,#N/A,FALSE,"Plan1";#N/A,#N/A,FALSE,"Plan2"}</definedName>
    <definedName name="JREJRW" localSheetId="19">{#N/A,#N/A,FALSE,"Plan1";#N/A,#N/A,FALSE,"Plan2"}</definedName>
    <definedName name="JREJRW" localSheetId="18" hidden="1">{#N/A,#N/A,FALSE,"Plan1";#N/A,#N/A,FALSE,"Plan2"}</definedName>
    <definedName name="JREJRW">{#N/A,#N/A,FALSE,"Plan1";#N/A,#N/A,FALSE,"Plan2"}</definedName>
    <definedName name="JSADKAH" localSheetId="20">{"Econ Consolidado",#N/A,FALSE,"Econ Consol";"Fluxo de Caixa",#N/A,FALSE,"Fluxo Caixa";"Investimentos",#N/A,FALSE,"Investimentos"}</definedName>
    <definedName name="JSADKAH" localSheetId="8">{"Econ Consolidado",#N/A,FALSE,"Econ Consol";"Fluxo de Caixa",#N/A,FALSE,"Fluxo Caixa";"Investimentos",#N/A,FALSE,"Investimentos"}</definedName>
    <definedName name="JSADKAH" localSheetId="17" hidden="1">{"Econ Consolidado",#N/A,FALSE,"Econ Consol";"Fluxo de Caixa",#N/A,FALSE,"Fluxo Caixa";"Investimentos",#N/A,FALSE,"Investimentos"}</definedName>
    <definedName name="JSADKAH" localSheetId="3">{"Econ Consolidado",#N/A,FALSE,"Econ Consol";"Fluxo de Caixa",#N/A,FALSE,"Fluxo Caixa";"Investimentos",#N/A,FALSE,"Investimentos"}</definedName>
    <definedName name="JSADKAH" localSheetId="11">{"Econ Consolidado",#N/A,FALSE,"Econ Consol";"Fluxo de Caixa",#N/A,FALSE,"Fluxo Caixa";"Investimentos",#N/A,FALSE,"Investimentos"}</definedName>
    <definedName name="JSADKAH" localSheetId="6">{"Econ Consolidado",#N/A,FALSE,"Econ Consol";"Fluxo de Caixa",#N/A,FALSE,"Fluxo Caixa";"Investimentos",#N/A,FALSE,"Investimentos"}</definedName>
    <definedName name="JSADKAH" localSheetId="5">{"Econ Consolidado",#N/A,FALSE,"Econ Consol";"Fluxo de Caixa",#N/A,FALSE,"Fluxo Caixa";"Investimentos",#N/A,FALSE,"Investimentos"}</definedName>
    <definedName name="JSADKAH" localSheetId="16" hidden="1">{"Econ Consolidado",#N/A,FALSE,"Econ Consol";"Fluxo de Caixa",#N/A,FALSE,"Fluxo Caixa";"Investimentos",#N/A,FALSE,"Investimentos"}</definedName>
    <definedName name="JSADKAH" localSheetId="15">{"Econ Consolidado",#N/A,FALSE,"Econ Consol";"Fluxo de Caixa",#N/A,FALSE,"Fluxo Caixa";"Investimentos",#N/A,FALSE,"Investimentos"}</definedName>
    <definedName name="JSADKAH" localSheetId="7">{"Econ Consolidado",#N/A,FALSE,"Econ Consol";"Fluxo de Caixa",#N/A,FALSE,"Fluxo Caixa";"Investimentos",#N/A,FALSE,"Investimentos"}</definedName>
    <definedName name="JSADKAH" localSheetId="24">{"Econ Consolidado",#N/A,FALSE,"Econ Consol";"Fluxo de Caixa",#N/A,FALSE,"Fluxo Caixa";"Investimentos",#N/A,FALSE,"Investimentos"}</definedName>
    <definedName name="JSADKAH" localSheetId="25">{"Econ Consolidado",#N/A,FALSE,"Econ Consol";"Fluxo de Caixa",#N/A,FALSE,"Fluxo Caixa";"Investimentos",#N/A,FALSE,"Investimentos"}</definedName>
    <definedName name="JSADKAH" localSheetId="0">{"Econ Consolidado",#N/A,FALSE,"Econ Consol";"Fluxo de Caixa",#N/A,FALSE,"Fluxo Caixa";"Investimentos",#N/A,FALSE,"Investimentos"}</definedName>
    <definedName name="JSADKAH" localSheetId="23">{"Econ Consolidado",#N/A,FALSE,"Econ Consol";"Fluxo de Caixa",#N/A,FALSE,"Fluxo Caixa";"Investimentos",#N/A,FALSE,"Investimentos"}</definedName>
    <definedName name="JSADKAH" localSheetId="22" hidden="1">{"Econ Consolidado",#N/A,FALSE,"Econ Consol";"Fluxo de Caixa",#N/A,FALSE,"Fluxo Caixa";"Investimentos",#N/A,FALSE,"Investimentos"}</definedName>
    <definedName name="JSADKAH" localSheetId="19">{"Econ Consolidado",#N/A,FALSE,"Econ Consol";"Fluxo de Caixa",#N/A,FALSE,"Fluxo Caixa";"Investimentos",#N/A,FALSE,"Investimentos"}</definedName>
    <definedName name="JSADKAH" localSheetId="18" hidden="1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name="JSDAJRE" localSheetId="20">{#N/A,#N/A,FALSE,"Plan1";#N/A,#N/A,FALSE,"Plan2"}</definedName>
    <definedName name="JSDAJRE" localSheetId="8">{#N/A,#N/A,FALSE,"Plan1";#N/A,#N/A,FALSE,"Plan2"}</definedName>
    <definedName name="JSDAJRE" localSheetId="17" hidden="1">{#N/A,#N/A,FALSE,"Plan1";#N/A,#N/A,FALSE,"Plan2"}</definedName>
    <definedName name="JSDAJRE" localSheetId="3">{#N/A,#N/A,FALSE,"Plan1";#N/A,#N/A,FALSE,"Plan2"}</definedName>
    <definedName name="JSDAJRE" localSheetId="11">{#N/A,#N/A,FALSE,"Plan1";#N/A,#N/A,FALSE,"Plan2"}</definedName>
    <definedName name="JSDAJRE" localSheetId="6">{#N/A,#N/A,FALSE,"Plan1";#N/A,#N/A,FALSE,"Plan2"}</definedName>
    <definedName name="JSDAJRE" localSheetId="5">{#N/A,#N/A,FALSE,"Plan1";#N/A,#N/A,FALSE,"Plan2"}</definedName>
    <definedName name="JSDAJRE" localSheetId="16" hidden="1">{#N/A,#N/A,FALSE,"Plan1";#N/A,#N/A,FALSE,"Plan2"}</definedName>
    <definedName name="JSDAJRE" localSheetId="15">{#N/A,#N/A,FALSE,"Plan1";#N/A,#N/A,FALSE,"Plan2"}</definedName>
    <definedName name="JSDAJRE" localSheetId="7">{#N/A,#N/A,FALSE,"Plan1";#N/A,#N/A,FALSE,"Plan2"}</definedName>
    <definedName name="JSDAJRE" localSheetId="24">{#N/A,#N/A,FALSE,"Plan1";#N/A,#N/A,FALSE,"Plan2"}</definedName>
    <definedName name="JSDAJRE" localSheetId="25">{#N/A,#N/A,FALSE,"Plan1";#N/A,#N/A,FALSE,"Plan2"}</definedName>
    <definedName name="JSDAJRE" localSheetId="0">{#N/A,#N/A,FALSE,"Plan1";#N/A,#N/A,FALSE,"Plan2"}</definedName>
    <definedName name="JSDAJRE" localSheetId="23">{#N/A,#N/A,FALSE,"Plan1";#N/A,#N/A,FALSE,"Plan2"}</definedName>
    <definedName name="JSDAJRE" localSheetId="22" hidden="1">{#N/A,#N/A,FALSE,"Plan1";#N/A,#N/A,FALSE,"Plan2"}</definedName>
    <definedName name="JSDAJRE" localSheetId="19">{#N/A,#N/A,FALSE,"Plan1";#N/A,#N/A,FALSE,"Plan2"}</definedName>
    <definedName name="JSDAJRE" localSheetId="18" hidden="1">{#N/A,#N/A,FALSE,"Plan1";#N/A,#N/A,FALSE,"Plan2"}</definedName>
    <definedName name="JSDAJRE">{#N/A,#N/A,FALSE,"Plan1";#N/A,#N/A,FALSE,"Plan2"}</definedName>
    <definedName name="jsdffse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20">{#N/A,#N/A,FALSE,"Plan1";#N/A,#N/A,FALSE,"Plan2"}</definedName>
    <definedName name="jsdfjgx" localSheetId="8">{#N/A,#N/A,FALSE,"Plan1";#N/A,#N/A,FALSE,"Plan2"}</definedName>
    <definedName name="jsdfjgx" localSheetId="17" hidden="1">{#N/A,#N/A,FALSE,"Plan1";#N/A,#N/A,FALSE,"Plan2"}</definedName>
    <definedName name="jsdfjgx" localSheetId="3">{#N/A,#N/A,FALSE,"Plan1";#N/A,#N/A,FALSE,"Plan2"}</definedName>
    <definedName name="jsdfjgx" localSheetId="11">{#N/A,#N/A,FALSE,"Plan1";#N/A,#N/A,FALSE,"Plan2"}</definedName>
    <definedName name="jsdfjgx" localSheetId="6">{#N/A,#N/A,FALSE,"Plan1";#N/A,#N/A,FALSE,"Plan2"}</definedName>
    <definedName name="jsdfjgx" localSheetId="5">{#N/A,#N/A,FALSE,"Plan1";#N/A,#N/A,FALSE,"Plan2"}</definedName>
    <definedName name="jsdfjgx" localSheetId="16" hidden="1">{#N/A,#N/A,FALSE,"Plan1";#N/A,#N/A,FALSE,"Plan2"}</definedName>
    <definedName name="jsdfjgx" localSheetId="15">{#N/A,#N/A,FALSE,"Plan1";#N/A,#N/A,FALSE,"Plan2"}</definedName>
    <definedName name="jsdfjgx" localSheetId="7">{#N/A,#N/A,FALSE,"Plan1";#N/A,#N/A,FALSE,"Plan2"}</definedName>
    <definedName name="jsdfjgx" localSheetId="24">{#N/A,#N/A,FALSE,"Plan1";#N/A,#N/A,FALSE,"Plan2"}</definedName>
    <definedName name="jsdfjgx" localSheetId="25">{#N/A,#N/A,FALSE,"Plan1";#N/A,#N/A,FALSE,"Plan2"}</definedName>
    <definedName name="jsdfjgx" localSheetId="0">{#N/A,#N/A,FALSE,"Plan1";#N/A,#N/A,FALSE,"Plan2"}</definedName>
    <definedName name="jsdfjgx" localSheetId="23">{#N/A,#N/A,FALSE,"Plan1";#N/A,#N/A,FALSE,"Plan2"}</definedName>
    <definedName name="jsdfjgx" localSheetId="22" hidden="1">{#N/A,#N/A,FALSE,"Plan1";#N/A,#N/A,FALSE,"Plan2"}</definedName>
    <definedName name="jsdfjgx" localSheetId="19">{#N/A,#N/A,FALSE,"Plan1";#N/A,#N/A,FALSE,"Plan2"}</definedName>
    <definedName name="jsdfjgx" localSheetId="18" hidden="1">{#N/A,#N/A,FALSE,"Plan1";#N/A,#N/A,FALSE,"Plan2"}</definedName>
    <definedName name="jsdfjgx">{#N/A,#N/A,FALSE,"Plan1";#N/A,#N/A,FALSE,"Plan2"}</definedName>
    <definedName name="jsdfkgnfr" localSheetId="17" hidden="1">#REF!</definedName>
    <definedName name="jsdfkgnfr" localSheetId="3">#REF!</definedName>
    <definedName name="jsdfkgnfr" localSheetId="6">#REF!</definedName>
    <definedName name="jsdfkgnfr" localSheetId="16" hidden="1">#REF!</definedName>
    <definedName name="jsdfkgnfr" localSheetId="15">#REF!</definedName>
    <definedName name="jsdfkgnfr" localSheetId="25">#REF!</definedName>
    <definedName name="jsdfkgnfr" localSheetId="0">#REF!</definedName>
    <definedName name="jsdfkgnfr" localSheetId="22" hidden="1">#REF!</definedName>
    <definedName name="jsdfkgnfr" localSheetId="19">#REF!</definedName>
    <definedName name="jsdfkgnfr" localSheetId="18" hidden="1">#REF!</definedName>
    <definedName name="jsdfkgnfr">#REF!</definedName>
    <definedName name="jsdfsdfd" localSheetId="20">{#N/A,#N/A,FALSE,"Plan1";#N/A,#N/A,FALSE,"Plan2"}</definedName>
    <definedName name="jsdfsdfd" localSheetId="8">{#N/A,#N/A,FALSE,"Plan1";#N/A,#N/A,FALSE,"Plan2"}</definedName>
    <definedName name="jsdfsdfd" localSheetId="17" hidden="1">{#N/A,#N/A,FALSE,"Plan1";#N/A,#N/A,FALSE,"Plan2"}</definedName>
    <definedName name="jsdfsdfd" localSheetId="3">{#N/A,#N/A,FALSE,"Plan1";#N/A,#N/A,FALSE,"Plan2"}</definedName>
    <definedName name="jsdfsdfd" localSheetId="11">{#N/A,#N/A,FALSE,"Plan1";#N/A,#N/A,FALSE,"Plan2"}</definedName>
    <definedName name="jsdfsdfd" localSheetId="6">{#N/A,#N/A,FALSE,"Plan1";#N/A,#N/A,FALSE,"Plan2"}</definedName>
    <definedName name="jsdfsdfd" localSheetId="5">{#N/A,#N/A,FALSE,"Plan1";#N/A,#N/A,FALSE,"Plan2"}</definedName>
    <definedName name="jsdfsdfd" localSheetId="16" hidden="1">{#N/A,#N/A,FALSE,"Plan1";#N/A,#N/A,FALSE,"Plan2"}</definedName>
    <definedName name="jsdfsdfd" localSheetId="15">{#N/A,#N/A,FALSE,"Plan1";#N/A,#N/A,FALSE,"Plan2"}</definedName>
    <definedName name="jsdfsdfd" localSheetId="7">{#N/A,#N/A,FALSE,"Plan1";#N/A,#N/A,FALSE,"Plan2"}</definedName>
    <definedName name="jsdfsdfd" localSheetId="24">{#N/A,#N/A,FALSE,"Plan1";#N/A,#N/A,FALSE,"Plan2"}</definedName>
    <definedName name="jsdfsdfd" localSheetId="25">{#N/A,#N/A,FALSE,"Plan1";#N/A,#N/A,FALSE,"Plan2"}</definedName>
    <definedName name="jsdfsdfd" localSheetId="0">{#N/A,#N/A,FALSE,"Plan1";#N/A,#N/A,FALSE,"Plan2"}</definedName>
    <definedName name="jsdfsdfd" localSheetId="23">{#N/A,#N/A,FALSE,"Plan1";#N/A,#N/A,FALSE,"Plan2"}</definedName>
    <definedName name="jsdfsdfd" localSheetId="22" hidden="1">{#N/A,#N/A,FALSE,"Plan1";#N/A,#N/A,FALSE,"Plan2"}</definedName>
    <definedName name="jsdfsdfd" localSheetId="19">{#N/A,#N/A,FALSE,"Plan1";#N/A,#N/A,FALSE,"Plan2"}</definedName>
    <definedName name="jsdfsdfd" localSheetId="18" hidden="1">{#N/A,#N/A,FALSE,"Plan1";#N/A,#N/A,FALSE,"Plan2"}</definedName>
    <definedName name="jsdfsdfd">{#N/A,#N/A,FALSE,"Plan1";#N/A,#N/A,FALSE,"Plan2"}</definedName>
    <definedName name="jsdljficd" localSheetId="20">{#N/A,#N/A,FALSE,"Plan1";#N/A,#N/A,FALSE,"Plan2"}</definedName>
    <definedName name="jsdljficd" localSheetId="8">{#N/A,#N/A,FALSE,"Plan1";#N/A,#N/A,FALSE,"Plan2"}</definedName>
    <definedName name="jsdljficd" localSheetId="17" hidden="1">{#N/A,#N/A,FALSE,"Plan1";#N/A,#N/A,FALSE,"Plan2"}</definedName>
    <definedName name="jsdljficd" localSheetId="3">{#N/A,#N/A,FALSE,"Plan1";#N/A,#N/A,FALSE,"Plan2"}</definedName>
    <definedName name="jsdljficd" localSheetId="11">{#N/A,#N/A,FALSE,"Plan1";#N/A,#N/A,FALSE,"Plan2"}</definedName>
    <definedName name="jsdljficd" localSheetId="6">{#N/A,#N/A,FALSE,"Plan1";#N/A,#N/A,FALSE,"Plan2"}</definedName>
    <definedName name="jsdljficd" localSheetId="5">{#N/A,#N/A,FALSE,"Plan1";#N/A,#N/A,FALSE,"Plan2"}</definedName>
    <definedName name="jsdljficd" localSheetId="16" hidden="1">{#N/A,#N/A,FALSE,"Plan1";#N/A,#N/A,FALSE,"Plan2"}</definedName>
    <definedName name="jsdljficd" localSheetId="15">{#N/A,#N/A,FALSE,"Plan1";#N/A,#N/A,FALSE,"Plan2"}</definedName>
    <definedName name="jsdljficd" localSheetId="7">{#N/A,#N/A,FALSE,"Plan1";#N/A,#N/A,FALSE,"Plan2"}</definedName>
    <definedName name="jsdljficd" localSheetId="24">{#N/A,#N/A,FALSE,"Plan1";#N/A,#N/A,FALSE,"Plan2"}</definedName>
    <definedName name="jsdljficd" localSheetId="25">{#N/A,#N/A,FALSE,"Plan1";#N/A,#N/A,FALSE,"Plan2"}</definedName>
    <definedName name="jsdljficd" localSheetId="0">{#N/A,#N/A,FALSE,"Plan1";#N/A,#N/A,FALSE,"Plan2"}</definedName>
    <definedName name="jsdljficd" localSheetId="23">{#N/A,#N/A,FALSE,"Plan1";#N/A,#N/A,FALSE,"Plan2"}</definedName>
    <definedName name="jsdljficd" localSheetId="22" hidden="1">{#N/A,#N/A,FALSE,"Plan1";#N/A,#N/A,FALSE,"Plan2"}</definedName>
    <definedName name="jsdljficd" localSheetId="19">{#N/A,#N/A,FALSE,"Plan1";#N/A,#N/A,FALSE,"Plan2"}</definedName>
    <definedName name="jsdljficd" localSheetId="18" hidden="1">{#N/A,#N/A,FALSE,"Plan1";#N/A,#N/A,FALSE,"Plan2"}</definedName>
    <definedName name="jsdljficd">{#N/A,#N/A,FALSE,"Plan1";#N/A,#N/A,FALSE,"Plan2"}</definedName>
    <definedName name="JSDTLFJDRG" localSheetId="20">{#N/A,#N/A,FALSE,"Plan1";#N/A,#N/A,FALSE,"Plan2"}</definedName>
    <definedName name="JSDTLFJDRG" localSheetId="8">{#N/A,#N/A,FALSE,"Plan1";#N/A,#N/A,FALSE,"Plan2"}</definedName>
    <definedName name="JSDTLFJDRG" localSheetId="17" hidden="1">{#N/A,#N/A,FALSE,"Plan1";#N/A,#N/A,FALSE,"Plan2"}</definedName>
    <definedName name="JSDTLFJDRG" localSheetId="3">{#N/A,#N/A,FALSE,"Plan1";#N/A,#N/A,FALSE,"Plan2"}</definedName>
    <definedName name="JSDTLFJDRG" localSheetId="11">{#N/A,#N/A,FALSE,"Plan1";#N/A,#N/A,FALSE,"Plan2"}</definedName>
    <definedName name="JSDTLFJDRG" localSheetId="6">{#N/A,#N/A,FALSE,"Plan1";#N/A,#N/A,FALSE,"Plan2"}</definedName>
    <definedName name="JSDTLFJDRG" localSheetId="5">{#N/A,#N/A,FALSE,"Plan1";#N/A,#N/A,FALSE,"Plan2"}</definedName>
    <definedName name="JSDTLFJDRG" localSheetId="16" hidden="1">{#N/A,#N/A,FALSE,"Plan1";#N/A,#N/A,FALSE,"Plan2"}</definedName>
    <definedName name="JSDTLFJDRG" localSheetId="15">{#N/A,#N/A,FALSE,"Plan1";#N/A,#N/A,FALSE,"Plan2"}</definedName>
    <definedName name="JSDTLFJDRG" localSheetId="7">{#N/A,#N/A,FALSE,"Plan1";#N/A,#N/A,FALSE,"Plan2"}</definedName>
    <definedName name="JSDTLFJDRG" localSheetId="24">{#N/A,#N/A,FALSE,"Plan1";#N/A,#N/A,FALSE,"Plan2"}</definedName>
    <definedName name="JSDTLFJDRG" localSheetId="25">{#N/A,#N/A,FALSE,"Plan1";#N/A,#N/A,FALSE,"Plan2"}</definedName>
    <definedName name="JSDTLFJDRG" localSheetId="0">{#N/A,#N/A,FALSE,"Plan1";#N/A,#N/A,FALSE,"Plan2"}</definedName>
    <definedName name="JSDTLFJDRG" localSheetId="23">{#N/A,#N/A,FALSE,"Plan1";#N/A,#N/A,FALSE,"Plan2"}</definedName>
    <definedName name="JSDTLFJDRG" localSheetId="22" hidden="1">{#N/A,#N/A,FALSE,"Plan1";#N/A,#N/A,FALSE,"Plan2"}</definedName>
    <definedName name="JSDTLFJDRG" localSheetId="19">{#N/A,#N/A,FALSE,"Plan1";#N/A,#N/A,FALSE,"Plan2"}</definedName>
    <definedName name="JSDTLFJDRG" localSheetId="18" hidden="1">{#N/A,#N/A,FALSE,"Plan1";#N/A,#N/A,FALSE,"Plan2"}</definedName>
    <definedName name="JSDTLFJDRG">{#N/A,#N/A,FALSE,"Plan1";#N/A,#N/A,FALSE,"Plan2"}</definedName>
    <definedName name="jsfjsjferwea" localSheetId="20">{#N/A,#N/A,FALSE,"Plan1";#N/A,#N/A,FALSE,"Plan2"}</definedName>
    <definedName name="jsfjsjferwea" localSheetId="8">{#N/A,#N/A,FALSE,"Plan1";#N/A,#N/A,FALSE,"Plan2"}</definedName>
    <definedName name="jsfjsjferwea" localSheetId="17" hidden="1">{#N/A,#N/A,FALSE,"Plan1";#N/A,#N/A,FALSE,"Plan2"}</definedName>
    <definedName name="jsfjsjferwea" localSheetId="3">{#N/A,#N/A,FALSE,"Plan1";#N/A,#N/A,FALSE,"Plan2"}</definedName>
    <definedName name="jsfjsjferwea" localSheetId="11">{#N/A,#N/A,FALSE,"Plan1";#N/A,#N/A,FALSE,"Plan2"}</definedName>
    <definedName name="jsfjsjferwea" localSheetId="6">{#N/A,#N/A,FALSE,"Plan1";#N/A,#N/A,FALSE,"Plan2"}</definedName>
    <definedName name="jsfjsjferwea" localSheetId="5">{#N/A,#N/A,FALSE,"Plan1";#N/A,#N/A,FALSE,"Plan2"}</definedName>
    <definedName name="jsfjsjferwea" localSheetId="16" hidden="1">{#N/A,#N/A,FALSE,"Plan1";#N/A,#N/A,FALSE,"Plan2"}</definedName>
    <definedName name="jsfjsjferwea" localSheetId="15">{#N/A,#N/A,FALSE,"Plan1";#N/A,#N/A,FALSE,"Plan2"}</definedName>
    <definedName name="jsfjsjferwea" localSheetId="7">{#N/A,#N/A,FALSE,"Plan1";#N/A,#N/A,FALSE,"Plan2"}</definedName>
    <definedName name="jsfjsjferwea" localSheetId="24">{#N/A,#N/A,FALSE,"Plan1";#N/A,#N/A,FALSE,"Plan2"}</definedName>
    <definedName name="jsfjsjferwea" localSheetId="25">{#N/A,#N/A,FALSE,"Plan1";#N/A,#N/A,FALSE,"Plan2"}</definedName>
    <definedName name="jsfjsjferwea" localSheetId="0">{#N/A,#N/A,FALSE,"Plan1";#N/A,#N/A,FALSE,"Plan2"}</definedName>
    <definedName name="jsfjsjferwea" localSheetId="23">{#N/A,#N/A,FALSE,"Plan1";#N/A,#N/A,FALSE,"Plan2"}</definedName>
    <definedName name="jsfjsjferwea" localSheetId="22" hidden="1">{#N/A,#N/A,FALSE,"Plan1";#N/A,#N/A,FALSE,"Plan2"}</definedName>
    <definedName name="jsfjsjferwea" localSheetId="19">{#N/A,#N/A,FALSE,"Plan1";#N/A,#N/A,FALSE,"Plan2"}</definedName>
    <definedName name="jsfjsjferwea" localSheetId="18" hidden="1">{#N/A,#N/A,FALSE,"Plan1";#N/A,#N/A,FALSE,"Plan2"}</definedName>
    <definedName name="jsfjsjferwea">{#N/A,#N/A,FALSE,"Plan1";#N/A,#N/A,FALSE,"Plan2"}</definedName>
    <definedName name="jslrjer" localSheetId="20">{#N/A,#N/A,FALSE,"Plan1";#N/A,#N/A,FALSE,"Plan2"}</definedName>
    <definedName name="jslrjer" localSheetId="8">{#N/A,#N/A,FALSE,"Plan1";#N/A,#N/A,FALSE,"Plan2"}</definedName>
    <definedName name="jslrjer" localSheetId="17" hidden="1">{#N/A,#N/A,FALSE,"Plan1";#N/A,#N/A,FALSE,"Plan2"}</definedName>
    <definedName name="jslrjer" localSheetId="3">{#N/A,#N/A,FALSE,"Plan1";#N/A,#N/A,FALSE,"Plan2"}</definedName>
    <definedName name="jslrjer" localSheetId="11">{#N/A,#N/A,FALSE,"Plan1";#N/A,#N/A,FALSE,"Plan2"}</definedName>
    <definedName name="jslrjer" localSheetId="6">{#N/A,#N/A,FALSE,"Plan1";#N/A,#N/A,FALSE,"Plan2"}</definedName>
    <definedName name="jslrjer" localSheetId="5">{#N/A,#N/A,FALSE,"Plan1";#N/A,#N/A,FALSE,"Plan2"}</definedName>
    <definedName name="jslrjer" localSheetId="16" hidden="1">{#N/A,#N/A,FALSE,"Plan1";#N/A,#N/A,FALSE,"Plan2"}</definedName>
    <definedName name="jslrjer" localSheetId="15">{#N/A,#N/A,FALSE,"Plan1";#N/A,#N/A,FALSE,"Plan2"}</definedName>
    <definedName name="jslrjer" localSheetId="7">{#N/A,#N/A,FALSE,"Plan1";#N/A,#N/A,FALSE,"Plan2"}</definedName>
    <definedName name="jslrjer" localSheetId="24">{#N/A,#N/A,FALSE,"Plan1";#N/A,#N/A,FALSE,"Plan2"}</definedName>
    <definedName name="jslrjer" localSheetId="25">{#N/A,#N/A,FALSE,"Plan1";#N/A,#N/A,FALSE,"Plan2"}</definedName>
    <definedName name="jslrjer" localSheetId="0">{#N/A,#N/A,FALSE,"Plan1";#N/A,#N/A,FALSE,"Plan2"}</definedName>
    <definedName name="jslrjer" localSheetId="23">{#N/A,#N/A,FALSE,"Plan1";#N/A,#N/A,FALSE,"Plan2"}</definedName>
    <definedName name="jslrjer" localSheetId="22" hidden="1">{#N/A,#N/A,FALSE,"Plan1";#N/A,#N/A,FALSE,"Plan2"}</definedName>
    <definedName name="jslrjer" localSheetId="19">{#N/A,#N/A,FALSE,"Plan1";#N/A,#N/A,FALSE,"Plan2"}</definedName>
    <definedName name="jslrjer" localSheetId="18" hidden="1">{#N/A,#N/A,FALSE,"Plan1";#N/A,#N/A,FALSE,"Plan2"}</definedName>
    <definedName name="jslrjer">{#N/A,#N/A,FALSE,"Plan1";#N/A,#N/A,FALSE,"Plan2"}</definedName>
    <definedName name="juklhkhdf" localSheetId="20">{#N/A,#N/A,FALSE,"Plan1";#N/A,#N/A,FALSE,"Plan2"}</definedName>
    <definedName name="juklhkhdf" localSheetId="8">{#N/A,#N/A,FALSE,"Plan1";#N/A,#N/A,FALSE,"Plan2"}</definedName>
    <definedName name="juklhkhdf" localSheetId="17" hidden="1">{#N/A,#N/A,FALSE,"Plan1";#N/A,#N/A,FALSE,"Plan2"}</definedName>
    <definedName name="juklhkhdf" localSheetId="3">{#N/A,#N/A,FALSE,"Plan1";#N/A,#N/A,FALSE,"Plan2"}</definedName>
    <definedName name="juklhkhdf" localSheetId="11">{#N/A,#N/A,FALSE,"Plan1";#N/A,#N/A,FALSE,"Plan2"}</definedName>
    <definedName name="juklhkhdf" localSheetId="6">{#N/A,#N/A,FALSE,"Plan1";#N/A,#N/A,FALSE,"Plan2"}</definedName>
    <definedName name="juklhkhdf" localSheetId="5">{#N/A,#N/A,FALSE,"Plan1";#N/A,#N/A,FALSE,"Plan2"}</definedName>
    <definedName name="juklhkhdf" localSheetId="16" hidden="1">{#N/A,#N/A,FALSE,"Plan1";#N/A,#N/A,FALSE,"Plan2"}</definedName>
    <definedName name="juklhkhdf" localSheetId="15">{#N/A,#N/A,FALSE,"Plan1";#N/A,#N/A,FALSE,"Plan2"}</definedName>
    <definedName name="juklhkhdf" localSheetId="7">{#N/A,#N/A,FALSE,"Plan1";#N/A,#N/A,FALSE,"Plan2"}</definedName>
    <definedName name="juklhkhdf" localSheetId="24">{#N/A,#N/A,FALSE,"Plan1";#N/A,#N/A,FALSE,"Plan2"}</definedName>
    <definedName name="juklhkhdf" localSheetId="25">{#N/A,#N/A,FALSE,"Plan1";#N/A,#N/A,FALSE,"Plan2"}</definedName>
    <definedName name="juklhkhdf" localSheetId="0">{#N/A,#N/A,FALSE,"Plan1";#N/A,#N/A,FALSE,"Plan2"}</definedName>
    <definedName name="juklhkhdf" localSheetId="23">{#N/A,#N/A,FALSE,"Plan1";#N/A,#N/A,FALSE,"Plan2"}</definedName>
    <definedName name="juklhkhdf" localSheetId="22" hidden="1">{#N/A,#N/A,FALSE,"Plan1";#N/A,#N/A,FALSE,"Plan2"}</definedName>
    <definedName name="juklhkhdf" localSheetId="19">{#N/A,#N/A,FALSE,"Plan1";#N/A,#N/A,FALSE,"Plan2"}</definedName>
    <definedName name="juklhkhdf" localSheetId="18" hidden="1">{#N/A,#N/A,FALSE,"Plan1";#N/A,#N/A,FALSE,"Plan2"}</definedName>
    <definedName name="juklhkhdf">{#N/A,#N/A,FALSE,"Plan1";#N/A,#N/A,FALSE,"Plan2"}</definedName>
    <definedName name="jul17RJ" localSheetId="17">#REF!</definedName>
    <definedName name="jul17RJ" localSheetId="3">#REF!</definedName>
    <definedName name="jul17RJ" localSheetId="6">#REF!</definedName>
    <definedName name="jul17RJ" localSheetId="16">#REF!</definedName>
    <definedName name="jul17RJ" localSheetId="15">#REF!</definedName>
    <definedName name="jul17RJ" localSheetId="25">#REF!</definedName>
    <definedName name="jul17RJ" localSheetId="22">#REF!</definedName>
    <definedName name="jul17RJ" localSheetId="19">#REF!</definedName>
    <definedName name="jul17RJ" localSheetId="18">#REF!</definedName>
    <definedName name="jul17RJ">#REF!</definedName>
    <definedName name="JULHO" localSheetId="17">#REF!</definedName>
    <definedName name="JULHO" localSheetId="3">#REF!</definedName>
    <definedName name="JULHO" localSheetId="6">#REF!</definedName>
    <definedName name="JULHO" localSheetId="16">#REF!</definedName>
    <definedName name="JULHO" localSheetId="15">#REF!</definedName>
    <definedName name="JULHO" localSheetId="25">#REF!</definedName>
    <definedName name="JULHO" localSheetId="22">#REF!</definedName>
    <definedName name="JULHO" localSheetId="19">#REF!</definedName>
    <definedName name="JULHO" localSheetId="18">#REF!</definedName>
    <definedName name="JULHO">#REF!</definedName>
    <definedName name="JULHO2001" localSheetId="17">#REF!</definedName>
    <definedName name="JULHO2001" localSheetId="3">#REF!</definedName>
    <definedName name="JULHO2001" localSheetId="6">#REF!</definedName>
    <definedName name="JULHO2001" localSheetId="16">#REF!</definedName>
    <definedName name="JULHO2001" localSheetId="15">#REF!</definedName>
    <definedName name="JULHO2001" localSheetId="25">#REF!</definedName>
    <definedName name="JULHO2001" localSheetId="22">#REF!</definedName>
    <definedName name="JULHO2001" localSheetId="19">#REF!</definedName>
    <definedName name="JULHO2001" localSheetId="18">#REF!</definedName>
    <definedName name="JULHO2001">#REF!</definedName>
    <definedName name="JULHO99" localSheetId="20">{#N/A,#N/A,TRUE,"Quinzena 01 à 15-04-98 "}</definedName>
    <definedName name="JULHO99" localSheetId="8">{#N/A,#N/A,TRUE,"Quinzena 01 à 15-04-98 "}</definedName>
    <definedName name="JULHO99" localSheetId="17" hidden="1">{#N/A,#N/A,TRUE,"Quinzena 01 à 15-04-98 "}</definedName>
    <definedName name="JULHO99" localSheetId="3">{#N/A,#N/A,TRUE,"Quinzena 01 à 15-04-98 "}</definedName>
    <definedName name="JULHO99" localSheetId="11">{#N/A,#N/A,TRUE,"Quinzena 01 à 15-04-98 "}</definedName>
    <definedName name="JULHO99" localSheetId="6">{#N/A,#N/A,TRUE,"Quinzena 01 à 15-04-98 "}</definedName>
    <definedName name="JULHO99" localSheetId="5">{#N/A,#N/A,TRUE,"Quinzena 01 à 15-04-98 "}</definedName>
    <definedName name="JULHO99" localSheetId="16" hidden="1">{#N/A,#N/A,TRUE,"Quinzena 01 à 15-04-98 "}</definedName>
    <definedName name="JULHO99" localSheetId="15">{#N/A,#N/A,TRUE,"Quinzena 01 à 15-04-98 "}</definedName>
    <definedName name="JULHO99" localSheetId="7">{#N/A,#N/A,TRUE,"Quinzena 01 à 15-04-98 "}</definedName>
    <definedName name="JULHO99" localSheetId="24">{#N/A,#N/A,TRUE,"Quinzena 01 à 15-04-98 "}</definedName>
    <definedName name="JULHO99" localSheetId="25">{#N/A,#N/A,TRUE,"Quinzena 01 à 15-04-98 "}</definedName>
    <definedName name="JULHO99" localSheetId="0">{#N/A,#N/A,TRUE,"Quinzena 01 à 15-04-98 "}</definedName>
    <definedName name="JULHO99" localSheetId="23">{#N/A,#N/A,TRUE,"Quinzena 01 à 15-04-98 "}</definedName>
    <definedName name="JULHO99" localSheetId="22" hidden="1">{#N/A,#N/A,TRUE,"Quinzena 01 à 15-04-98 "}</definedName>
    <definedName name="JULHO99" localSheetId="19">{#N/A,#N/A,TRUE,"Quinzena 01 à 15-04-98 "}</definedName>
    <definedName name="JULHO99" localSheetId="18" hidden="1">{#N/A,#N/A,TRUE,"Quinzena 01 à 15-04-98 "}</definedName>
    <definedName name="JULHO99">{#N/A,#N/A,TRUE,"Quinzena 01 à 15-04-98 "}</definedName>
    <definedName name="jun17RJ" localSheetId="17">#REF!</definedName>
    <definedName name="jun17RJ" localSheetId="3">#REF!</definedName>
    <definedName name="jun17RJ" localSheetId="6">#REF!</definedName>
    <definedName name="jun17RJ" localSheetId="16">#REF!</definedName>
    <definedName name="jun17RJ" localSheetId="15">#REF!</definedName>
    <definedName name="jun17RJ" localSheetId="25">#REF!</definedName>
    <definedName name="jun17RJ" localSheetId="22">#REF!</definedName>
    <definedName name="jun17RJ" localSheetId="19">#REF!</definedName>
    <definedName name="jun17RJ" localSheetId="18">#REF!</definedName>
    <definedName name="jun17RJ">#REF!</definedName>
    <definedName name="JUNHO" localSheetId="17">#REF!</definedName>
    <definedName name="JUNHO" localSheetId="3">#REF!</definedName>
    <definedName name="JUNHO" localSheetId="6">#REF!</definedName>
    <definedName name="JUNHO" localSheetId="16">#REF!</definedName>
    <definedName name="JUNHO" localSheetId="15">#REF!</definedName>
    <definedName name="JUNHO" localSheetId="25">#REF!</definedName>
    <definedName name="JUNHO" localSheetId="22">#REF!</definedName>
    <definedName name="JUNHO" localSheetId="19">#REF!</definedName>
    <definedName name="JUNHO" localSheetId="18">#REF!</definedName>
    <definedName name="JUNHO">#REF!</definedName>
    <definedName name="JUNHO2001" localSheetId="17">#REF!</definedName>
    <definedName name="JUNHO2001" localSheetId="3">#REF!</definedName>
    <definedName name="JUNHO2001" localSheetId="6">#REF!</definedName>
    <definedName name="JUNHO2001" localSheetId="16">#REF!</definedName>
    <definedName name="JUNHO2001" localSheetId="15">#REF!</definedName>
    <definedName name="JUNHO2001" localSheetId="25">#REF!</definedName>
    <definedName name="JUNHO2001" localSheetId="22">#REF!</definedName>
    <definedName name="JUNHO2001" localSheetId="19">#REF!</definedName>
    <definedName name="JUNHO2001" localSheetId="18">#REF!</definedName>
    <definedName name="JUNHO2001">#REF!</definedName>
    <definedName name="JurosTpMes" localSheetId="3">#REF!</definedName>
    <definedName name="JurosTpMes" localSheetId="6">#REF!</definedName>
    <definedName name="JurosTpMes" localSheetId="15">#REF!</definedName>
    <definedName name="JurosTpMes" localSheetId="25">#REF!</definedName>
    <definedName name="JurosTpMes">#REF!</definedName>
    <definedName name="jwekljd" localSheetId="20">{#N/A,#N/A,FALSE,"Plan1";#N/A,#N/A,FALSE,"Plan2"}</definedName>
    <definedName name="jwekljd" localSheetId="8">{#N/A,#N/A,FALSE,"Plan1";#N/A,#N/A,FALSE,"Plan2"}</definedName>
    <definedName name="jwekljd" localSheetId="17" hidden="1">{#N/A,#N/A,FALSE,"Plan1";#N/A,#N/A,FALSE,"Plan2"}</definedName>
    <definedName name="jwekljd" localSheetId="3">{#N/A,#N/A,FALSE,"Plan1";#N/A,#N/A,FALSE,"Plan2"}</definedName>
    <definedName name="jwekljd" localSheetId="11">{#N/A,#N/A,FALSE,"Plan1";#N/A,#N/A,FALSE,"Plan2"}</definedName>
    <definedName name="jwekljd" localSheetId="6">{#N/A,#N/A,FALSE,"Plan1";#N/A,#N/A,FALSE,"Plan2"}</definedName>
    <definedName name="jwekljd" localSheetId="5">{#N/A,#N/A,FALSE,"Plan1";#N/A,#N/A,FALSE,"Plan2"}</definedName>
    <definedName name="jwekljd" localSheetId="16" hidden="1">{#N/A,#N/A,FALSE,"Plan1";#N/A,#N/A,FALSE,"Plan2"}</definedName>
    <definedName name="jwekljd" localSheetId="15">{#N/A,#N/A,FALSE,"Plan1";#N/A,#N/A,FALSE,"Plan2"}</definedName>
    <definedName name="jwekljd" localSheetId="7">{#N/A,#N/A,FALSE,"Plan1";#N/A,#N/A,FALSE,"Plan2"}</definedName>
    <definedName name="jwekljd" localSheetId="24">{#N/A,#N/A,FALSE,"Plan1";#N/A,#N/A,FALSE,"Plan2"}</definedName>
    <definedName name="jwekljd" localSheetId="25">{#N/A,#N/A,FALSE,"Plan1";#N/A,#N/A,FALSE,"Plan2"}</definedName>
    <definedName name="jwekljd" localSheetId="0">{#N/A,#N/A,FALSE,"Plan1";#N/A,#N/A,FALSE,"Plan2"}</definedName>
    <definedName name="jwekljd" localSheetId="23">{#N/A,#N/A,FALSE,"Plan1";#N/A,#N/A,FALSE,"Plan2"}</definedName>
    <definedName name="jwekljd" localSheetId="22" hidden="1">{#N/A,#N/A,FALSE,"Plan1";#N/A,#N/A,FALSE,"Plan2"}</definedName>
    <definedName name="jwekljd" localSheetId="19">{#N/A,#N/A,FALSE,"Plan1";#N/A,#N/A,FALSE,"Plan2"}</definedName>
    <definedName name="jwekljd" localSheetId="18" hidden="1">{#N/A,#N/A,FALSE,"Plan1";#N/A,#N/A,FALSE,"Plan2"}</definedName>
    <definedName name="jwekljd">{#N/A,#N/A,FALSE,"Plan1";#N/A,#N/A,FALSE,"Plan2"}</definedName>
    <definedName name="JWEOITORU5Y" localSheetId="20">{#N/A,#N/A,FALSE,"Plan1";#N/A,#N/A,FALSE,"Plan2"}</definedName>
    <definedName name="JWEOITORU5Y" localSheetId="8">{#N/A,#N/A,FALSE,"Plan1";#N/A,#N/A,FALSE,"Plan2"}</definedName>
    <definedName name="JWEOITORU5Y" localSheetId="17" hidden="1">{#N/A,#N/A,FALSE,"Plan1";#N/A,#N/A,FALSE,"Plan2"}</definedName>
    <definedName name="JWEOITORU5Y" localSheetId="3">{#N/A,#N/A,FALSE,"Plan1";#N/A,#N/A,FALSE,"Plan2"}</definedName>
    <definedName name="JWEOITORU5Y" localSheetId="11">{#N/A,#N/A,FALSE,"Plan1";#N/A,#N/A,FALSE,"Plan2"}</definedName>
    <definedName name="JWEOITORU5Y" localSheetId="6">{#N/A,#N/A,FALSE,"Plan1";#N/A,#N/A,FALSE,"Plan2"}</definedName>
    <definedName name="JWEOITORU5Y" localSheetId="5">{#N/A,#N/A,FALSE,"Plan1";#N/A,#N/A,FALSE,"Plan2"}</definedName>
    <definedName name="JWEOITORU5Y" localSheetId="16" hidden="1">{#N/A,#N/A,FALSE,"Plan1";#N/A,#N/A,FALSE,"Plan2"}</definedName>
    <definedName name="JWEOITORU5Y" localSheetId="15">{#N/A,#N/A,FALSE,"Plan1";#N/A,#N/A,FALSE,"Plan2"}</definedName>
    <definedName name="JWEOITORU5Y" localSheetId="7">{#N/A,#N/A,FALSE,"Plan1";#N/A,#N/A,FALSE,"Plan2"}</definedName>
    <definedName name="JWEOITORU5Y" localSheetId="24">{#N/A,#N/A,FALSE,"Plan1";#N/A,#N/A,FALSE,"Plan2"}</definedName>
    <definedName name="JWEOITORU5Y" localSheetId="25">{#N/A,#N/A,FALSE,"Plan1";#N/A,#N/A,FALSE,"Plan2"}</definedName>
    <definedName name="JWEOITORU5Y" localSheetId="0">{#N/A,#N/A,FALSE,"Plan1";#N/A,#N/A,FALSE,"Plan2"}</definedName>
    <definedName name="JWEOITORU5Y" localSheetId="23">{#N/A,#N/A,FALSE,"Plan1";#N/A,#N/A,FALSE,"Plan2"}</definedName>
    <definedName name="JWEOITORU5Y" localSheetId="22" hidden="1">{#N/A,#N/A,FALSE,"Plan1";#N/A,#N/A,FALSE,"Plan2"}</definedName>
    <definedName name="JWEOITORU5Y" localSheetId="19">{#N/A,#N/A,FALSE,"Plan1";#N/A,#N/A,FALSE,"Plan2"}</definedName>
    <definedName name="JWEOITORU5Y" localSheetId="18" hidden="1">{#N/A,#N/A,FALSE,"Plan1";#N/A,#N/A,FALSE,"Plan2"}</definedName>
    <definedName name="JWEOITORU5Y">{#N/A,#N/A,FALSE,"Plan1";#N/A,#N/A,FALSE,"Plan2"}</definedName>
    <definedName name="jxdfjsrf" localSheetId="20">{#N/A,#N/A,FALSE,"Plan1";#N/A,#N/A,FALSE,"Plan2"}</definedName>
    <definedName name="jxdfjsrf" localSheetId="8">{#N/A,#N/A,FALSE,"Plan1";#N/A,#N/A,FALSE,"Plan2"}</definedName>
    <definedName name="jxdfjsrf" localSheetId="17" hidden="1">{#N/A,#N/A,FALSE,"Plan1";#N/A,#N/A,FALSE,"Plan2"}</definedName>
    <definedName name="jxdfjsrf" localSheetId="3">{#N/A,#N/A,FALSE,"Plan1";#N/A,#N/A,FALSE,"Plan2"}</definedName>
    <definedName name="jxdfjsrf" localSheetId="11">{#N/A,#N/A,FALSE,"Plan1";#N/A,#N/A,FALSE,"Plan2"}</definedName>
    <definedName name="jxdfjsrf" localSheetId="6">{#N/A,#N/A,FALSE,"Plan1";#N/A,#N/A,FALSE,"Plan2"}</definedName>
    <definedName name="jxdfjsrf" localSheetId="5">{#N/A,#N/A,FALSE,"Plan1";#N/A,#N/A,FALSE,"Plan2"}</definedName>
    <definedName name="jxdfjsrf" localSheetId="16" hidden="1">{#N/A,#N/A,FALSE,"Plan1";#N/A,#N/A,FALSE,"Plan2"}</definedName>
    <definedName name="jxdfjsrf" localSheetId="15">{#N/A,#N/A,FALSE,"Plan1";#N/A,#N/A,FALSE,"Plan2"}</definedName>
    <definedName name="jxdfjsrf" localSheetId="7">{#N/A,#N/A,FALSE,"Plan1";#N/A,#N/A,FALSE,"Plan2"}</definedName>
    <definedName name="jxdfjsrf" localSheetId="24">{#N/A,#N/A,FALSE,"Plan1";#N/A,#N/A,FALSE,"Plan2"}</definedName>
    <definedName name="jxdfjsrf" localSheetId="25">{#N/A,#N/A,FALSE,"Plan1";#N/A,#N/A,FALSE,"Plan2"}</definedName>
    <definedName name="jxdfjsrf" localSheetId="0">{#N/A,#N/A,FALSE,"Plan1";#N/A,#N/A,FALSE,"Plan2"}</definedName>
    <definedName name="jxdfjsrf" localSheetId="23">{#N/A,#N/A,FALSE,"Plan1";#N/A,#N/A,FALSE,"Plan2"}</definedName>
    <definedName name="jxdfjsrf" localSheetId="22" hidden="1">{#N/A,#N/A,FALSE,"Plan1";#N/A,#N/A,FALSE,"Plan2"}</definedName>
    <definedName name="jxdfjsrf" localSheetId="19">{#N/A,#N/A,FALSE,"Plan1";#N/A,#N/A,FALSE,"Plan2"}</definedName>
    <definedName name="jxdfjsrf" localSheetId="18" hidden="1">{#N/A,#N/A,FALSE,"Plan1";#N/A,#N/A,FALSE,"Plan2"}</definedName>
    <definedName name="jxdfjsrf">{#N/A,#N/A,FALSE,"Plan1";#N/A,#N/A,FALSE,"Plan2"}</definedName>
    <definedName name="jxdklfjv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7" hidden="1">#REF!</definedName>
    <definedName name="JY" localSheetId="3">#REF!</definedName>
    <definedName name="JY" localSheetId="6">#REF!</definedName>
    <definedName name="JY" localSheetId="16" hidden="1">#REF!</definedName>
    <definedName name="JY" localSheetId="15">#REF!</definedName>
    <definedName name="JY" localSheetId="25">#REF!</definedName>
    <definedName name="JY" localSheetId="0">#REF!</definedName>
    <definedName name="JY" localSheetId="22" hidden="1">#REF!</definedName>
    <definedName name="JY" localSheetId="19">#REF!</definedName>
    <definedName name="JY" localSheetId="18" hidden="1">#REF!</definedName>
    <definedName name="JY">#REF!</definedName>
    <definedName name="jzsdjkszl" localSheetId="20">{#N/A,#N/A,FALSE,"Plan1";#N/A,#N/A,FALSE,"Plan2"}</definedName>
    <definedName name="jzsdjkszl" localSheetId="8">{#N/A,#N/A,FALSE,"Plan1";#N/A,#N/A,FALSE,"Plan2"}</definedName>
    <definedName name="jzsdjkszl" localSheetId="17" hidden="1">{#N/A,#N/A,FALSE,"Plan1";#N/A,#N/A,FALSE,"Plan2"}</definedName>
    <definedName name="jzsdjkszl" localSheetId="3">{#N/A,#N/A,FALSE,"Plan1";#N/A,#N/A,FALSE,"Plan2"}</definedName>
    <definedName name="jzsdjkszl" localSheetId="11">{#N/A,#N/A,FALSE,"Plan1";#N/A,#N/A,FALSE,"Plan2"}</definedName>
    <definedName name="jzsdjkszl" localSheetId="6">{#N/A,#N/A,FALSE,"Plan1";#N/A,#N/A,FALSE,"Plan2"}</definedName>
    <definedName name="jzsdjkszl" localSheetId="5">{#N/A,#N/A,FALSE,"Plan1";#N/A,#N/A,FALSE,"Plan2"}</definedName>
    <definedName name="jzsdjkszl" localSheetId="16" hidden="1">{#N/A,#N/A,FALSE,"Plan1";#N/A,#N/A,FALSE,"Plan2"}</definedName>
    <definedName name="jzsdjkszl" localSheetId="15">{#N/A,#N/A,FALSE,"Plan1";#N/A,#N/A,FALSE,"Plan2"}</definedName>
    <definedName name="jzsdjkszl" localSheetId="7">{#N/A,#N/A,FALSE,"Plan1";#N/A,#N/A,FALSE,"Plan2"}</definedName>
    <definedName name="jzsdjkszl" localSheetId="24">{#N/A,#N/A,FALSE,"Plan1";#N/A,#N/A,FALSE,"Plan2"}</definedName>
    <definedName name="jzsdjkszl" localSheetId="25">{#N/A,#N/A,FALSE,"Plan1";#N/A,#N/A,FALSE,"Plan2"}</definedName>
    <definedName name="jzsdjkszl" localSheetId="0">{#N/A,#N/A,FALSE,"Plan1";#N/A,#N/A,FALSE,"Plan2"}</definedName>
    <definedName name="jzsdjkszl" localSheetId="23">{#N/A,#N/A,FALSE,"Plan1";#N/A,#N/A,FALSE,"Plan2"}</definedName>
    <definedName name="jzsdjkszl" localSheetId="22" hidden="1">{#N/A,#N/A,FALSE,"Plan1";#N/A,#N/A,FALSE,"Plan2"}</definedName>
    <definedName name="jzsdjkszl" localSheetId="19">{#N/A,#N/A,FALSE,"Plan1";#N/A,#N/A,FALSE,"Plan2"}</definedName>
    <definedName name="jzsdjkszl" localSheetId="18" hidden="1">{#N/A,#N/A,FALSE,"Plan1";#N/A,#N/A,FALSE,"Plan2"}</definedName>
    <definedName name="jzsdjkszl">{#N/A,#N/A,FALSE,"Plan1";#N/A,#N/A,FALSE,"Plan2"}</definedName>
    <definedName name="JZXFKLJLDJF" localSheetId="20">{#N/A,#N/A,FALSE,"Plan1";#N/A,#N/A,FALSE,"Plan2"}</definedName>
    <definedName name="JZXFKLJLDJF" localSheetId="8">{#N/A,#N/A,FALSE,"Plan1";#N/A,#N/A,FALSE,"Plan2"}</definedName>
    <definedName name="JZXFKLJLDJF" localSheetId="17" hidden="1">{#N/A,#N/A,FALSE,"Plan1";#N/A,#N/A,FALSE,"Plan2"}</definedName>
    <definedName name="JZXFKLJLDJF" localSheetId="3">{#N/A,#N/A,FALSE,"Plan1";#N/A,#N/A,FALSE,"Plan2"}</definedName>
    <definedName name="JZXFKLJLDJF" localSheetId="11">{#N/A,#N/A,FALSE,"Plan1";#N/A,#N/A,FALSE,"Plan2"}</definedName>
    <definedName name="JZXFKLJLDJF" localSheetId="6">{#N/A,#N/A,FALSE,"Plan1";#N/A,#N/A,FALSE,"Plan2"}</definedName>
    <definedName name="JZXFKLJLDJF" localSheetId="5">{#N/A,#N/A,FALSE,"Plan1";#N/A,#N/A,FALSE,"Plan2"}</definedName>
    <definedName name="JZXFKLJLDJF" localSheetId="16" hidden="1">{#N/A,#N/A,FALSE,"Plan1";#N/A,#N/A,FALSE,"Plan2"}</definedName>
    <definedName name="JZXFKLJLDJF" localSheetId="15">{#N/A,#N/A,FALSE,"Plan1";#N/A,#N/A,FALSE,"Plan2"}</definedName>
    <definedName name="JZXFKLJLDJF" localSheetId="7">{#N/A,#N/A,FALSE,"Plan1";#N/A,#N/A,FALSE,"Plan2"}</definedName>
    <definedName name="JZXFKLJLDJF" localSheetId="24">{#N/A,#N/A,FALSE,"Plan1";#N/A,#N/A,FALSE,"Plan2"}</definedName>
    <definedName name="JZXFKLJLDJF" localSheetId="25">{#N/A,#N/A,FALSE,"Plan1";#N/A,#N/A,FALSE,"Plan2"}</definedName>
    <definedName name="JZXFKLJLDJF" localSheetId="0">{#N/A,#N/A,FALSE,"Plan1";#N/A,#N/A,FALSE,"Plan2"}</definedName>
    <definedName name="JZXFKLJLDJF" localSheetId="23">{#N/A,#N/A,FALSE,"Plan1";#N/A,#N/A,FALSE,"Plan2"}</definedName>
    <definedName name="JZXFKLJLDJF" localSheetId="22" hidden="1">{#N/A,#N/A,FALSE,"Plan1";#N/A,#N/A,FALSE,"Plan2"}</definedName>
    <definedName name="JZXFKLJLDJF" localSheetId="19">{#N/A,#N/A,FALSE,"Plan1";#N/A,#N/A,FALSE,"Plan2"}</definedName>
    <definedName name="JZXFKLJLDJF" localSheetId="18" hidden="1">{#N/A,#N/A,FALSE,"Plan1";#N/A,#N/A,FALSE,"Plan2"}</definedName>
    <definedName name="JZXFKLJLDJF">{#N/A,#N/A,FALSE,"Plan1";#N/A,#N/A,FALSE,"Plan2"}</definedName>
    <definedName name="jzxklfdlvgfg" localSheetId="20">{#N/A,#N/A,FALSE,"Plan1";#N/A,#N/A,FALSE,"Plan2"}</definedName>
    <definedName name="jzxklfdlvgfg" localSheetId="8">{#N/A,#N/A,FALSE,"Plan1";#N/A,#N/A,FALSE,"Plan2"}</definedName>
    <definedName name="jzxklfdlvgfg" localSheetId="17" hidden="1">{#N/A,#N/A,FALSE,"Plan1";#N/A,#N/A,FALSE,"Plan2"}</definedName>
    <definedName name="jzxklfdlvgfg" localSheetId="3">{#N/A,#N/A,FALSE,"Plan1";#N/A,#N/A,FALSE,"Plan2"}</definedName>
    <definedName name="jzxklfdlvgfg" localSheetId="11">{#N/A,#N/A,FALSE,"Plan1";#N/A,#N/A,FALSE,"Plan2"}</definedName>
    <definedName name="jzxklfdlvgfg" localSheetId="6">{#N/A,#N/A,FALSE,"Plan1";#N/A,#N/A,FALSE,"Plan2"}</definedName>
    <definedName name="jzxklfdlvgfg" localSheetId="5">{#N/A,#N/A,FALSE,"Plan1";#N/A,#N/A,FALSE,"Plan2"}</definedName>
    <definedName name="jzxklfdlvgfg" localSheetId="16" hidden="1">{#N/A,#N/A,FALSE,"Plan1";#N/A,#N/A,FALSE,"Plan2"}</definedName>
    <definedName name="jzxklfdlvgfg" localSheetId="15">{#N/A,#N/A,FALSE,"Plan1";#N/A,#N/A,FALSE,"Plan2"}</definedName>
    <definedName name="jzxklfdlvgfg" localSheetId="7">{#N/A,#N/A,FALSE,"Plan1";#N/A,#N/A,FALSE,"Plan2"}</definedName>
    <definedName name="jzxklfdlvgfg" localSheetId="24">{#N/A,#N/A,FALSE,"Plan1";#N/A,#N/A,FALSE,"Plan2"}</definedName>
    <definedName name="jzxklfdlvgfg" localSheetId="25">{#N/A,#N/A,FALSE,"Plan1";#N/A,#N/A,FALSE,"Plan2"}</definedName>
    <definedName name="jzxklfdlvgfg" localSheetId="0">{#N/A,#N/A,FALSE,"Plan1";#N/A,#N/A,FALSE,"Plan2"}</definedName>
    <definedName name="jzxklfdlvgfg" localSheetId="23">{#N/A,#N/A,FALSE,"Plan1";#N/A,#N/A,FALSE,"Plan2"}</definedName>
    <definedName name="jzxklfdlvgfg" localSheetId="22" hidden="1">{#N/A,#N/A,FALSE,"Plan1";#N/A,#N/A,FALSE,"Plan2"}</definedName>
    <definedName name="jzxklfdlvgfg" localSheetId="19">{#N/A,#N/A,FALSE,"Plan1";#N/A,#N/A,FALSE,"Plan2"}</definedName>
    <definedName name="jzxklfdlvgfg" localSheetId="18" hidden="1">{#N/A,#N/A,FALSE,"Plan1";#N/A,#N/A,FALSE,"Plan2"}</definedName>
    <definedName name="jzxklfdlvgfg">{#N/A,#N/A,FALSE,"Plan1";#N/A,#N/A,FALSE,"Plan2"}</definedName>
    <definedName name="k" localSheetId="20">{#N/A,#N/A,FALSE,"Plan1";#N/A,#N/A,FALSE,"Plan2"}</definedName>
    <definedName name="k" localSheetId="8">{#N/A,#N/A,FALSE,"Plan1";#N/A,#N/A,FALSE,"Plan2"}</definedName>
    <definedName name="k" localSheetId="17" hidden="1">{#N/A,#N/A,FALSE,"Plan1";#N/A,#N/A,FALSE,"Plan2"}</definedName>
    <definedName name="k" localSheetId="3">{#N/A,#N/A,FALSE,"Plan1";#N/A,#N/A,FALSE,"Plan2"}</definedName>
    <definedName name="k" localSheetId="11">{#N/A,#N/A,FALSE,"Plan1";#N/A,#N/A,FALSE,"Plan2"}</definedName>
    <definedName name="k" localSheetId="6">{#N/A,#N/A,FALSE,"Plan1";#N/A,#N/A,FALSE,"Plan2"}</definedName>
    <definedName name="k" localSheetId="5">{#N/A,#N/A,FALSE,"Plan1";#N/A,#N/A,FALSE,"Plan2"}</definedName>
    <definedName name="k" localSheetId="16" hidden="1">{#N/A,#N/A,FALSE,"Plan1";#N/A,#N/A,FALSE,"Plan2"}</definedName>
    <definedName name="k" localSheetId="15">{#N/A,#N/A,FALSE,"Plan1";#N/A,#N/A,FALSE,"Plan2"}</definedName>
    <definedName name="k" localSheetId="7">{#N/A,#N/A,FALSE,"Plan1";#N/A,#N/A,FALSE,"Plan2"}</definedName>
    <definedName name="k" localSheetId="24">{#N/A,#N/A,FALSE,"Plan1";#N/A,#N/A,FALSE,"Plan2"}</definedName>
    <definedName name="k" localSheetId="25">{#N/A,#N/A,FALSE,"Plan1";#N/A,#N/A,FALSE,"Plan2"}</definedName>
    <definedName name="k" localSheetId="0">{#N/A,#N/A,FALSE,"Plan1";#N/A,#N/A,FALSE,"Plan2"}</definedName>
    <definedName name="k" localSheetId="23">{#N/A,#N/A,FALSE,"Plan1";#N/A,#N/A,FALSE,"Plan2"}</definedName>
    <definedName name="k" localSheetId="22" hidden="1">{#N/A,#N/A,FALSE,"Plan1";#N/A,#N/A,FALSE,"Plan2"}</definedName>
    <definedName name="k" localSheetId="19">{#N/A,#N/A,FALSE,"Plan1";#N/A,#N/A,FALSE,"Plan2"}</definedName>
    <definedName name="k" localSheetId="18" hidden="1">{#N/A,#N/A,FALSE,"Plan1";#N/A,#N/A,FALSE,"Plan2"}</definedName>
    <definedName name="k">{#N/A,#N/A,FALSE,"Plan1";#N/A,#N/A,FALSE,"Plan2"}</definedName>
    <definedName name="K_1" localSheetId="17">#REF!</definedName>
    <definedName name="K_1" localSheetId="3">#REF!</definedName>
    <definedName name="K_1" localSheetId="6">#REF!</definedName>
    <definedName name="K_1" localSheetId="16">#REF!</definedName>
    <definedName name="K_1" localSheetId="15">#REF!</definedName>
    <definedName name="K_1" localSheetId="25">#REF!</definedName>
    <definedName name="K_1" localSheetId="22">#REF!</definedName>
    <definedName name="K_1" localSheetId="19">#REF!</definedName>
    <definedName name="K_1" localSheetId="18">#REF!</definedName>
    <definedName name="K_1">#REF!</definedName>
    <definedName name="kaedkroswr" localSheetId="20">{"Econ Consolidado",#N/A,FALSE,"Econ Consol";"Fluxo de Caixa",#N/A,FALSE,"Fluxo Caixa";"Investimentos",#N/A,FALSE,"Investimentos"}</definedName>
    <definedName name="kaedkroswr" localSheetId="8">{"Econ Consolidado",#N/A,FALSE,"Econ Consol";"Fluxo de Caixa",#N/A,FALSE,"Fluxo Caixa";"Investimentos",#N/A,FALSE,"Investimentos"}</definedName>
    <definedName name="kaedkroswr" localSheetId="17" hidden="1">{"Econ Consolidado",#N/A,FALSE,"Econ Consol";"Fluxo de Caixa",#N/A,FALSE,"Fluxo Caixa";"Investimentos",#N/A,FALSE,"Investimentos"}</definedName>
    <definedName name="kaedkroswr" localSheetId="3">{"Econ Consolidado",#N/A,FALSE,"Econ Consol";"Fluxo de Caixa",#N/A,FALSE,"Fluxo Caixa";"Investimentos",#N/A,FALSE,"Investimentos"}</definedName>
    <definedName name="kaedkroswr" localSheetId="11">{"Econ Consolidado",#N/A,FALSE,"Econ Consol";"Fluxo de Caixa",#N/A,FALSE,"Fluxo Caixa";"Investimentos",#N/A,FALSE,"Investimentos"}</definedName>
    <definedName name="kaedkroswr" localSheetId="6">{"Econ Consolidado",#N/A,FALSE,"Econ Consol";"Fluxo de Caixa",#N/A,FALSE,"Fluxo Caixa";"Investimentos",#N/A,FALSE,"Investimentos"}</definedName>
    <definedName name="kaedkroswr" localSheetId="5">{"Econ Consolidado",#N/A,FALSE,"Econ Consol";"Fluxo de Caixa",#N/A,FALSE,"Fluxo Caixa";"Investimentos",#N/A,FALSE,"Investimentos"}</definedName>
    <definedName name="kaedkroswr" localSheetId="16" hidden="1">{"Econ Consolidado",#N/A,FALSE,"Econ Consol";"Fluxo de Caixa",#N/A,FALSE,"Fluxo Caixa";"Investimentos",#N/A,FALSE,"Investimentos"}</definedName>
    <definedName name="kaedkroswr" localSheetId="15">{"Econ Consolidado",#N/A,FALSE,"Econ Consol";"Fluxo de Caixa",#N/A,FALSE,"Fluxo Caixa";"Investimentos",#N/A,FALSE,"Investimentos"}</definedName>
    <definedName name="kaedkroswr" localSheetId="7">{"Econ Consolidado",#N/A,FALSE,"Econ Consol";"Fluxo de Caixa",#N/A,FALSE,"Fluxo Caixa";"Investimentos",#N/A,FALSE,"Investimentos"}</definedName>
    <definedName name="kaedkroswr" localSheetId="24">{"Econ Consolidado",#N/A,FALSE,"Econ Consol";"Fluxo de Caixa",#N/A,FALSE,"Fluxo Caixa";"Investimentos",#N/A,FALSE,"Investimentos"}</definedName>
    <definedName name="kaedkroswr" localSheetId="25">{"Econ Consolidado",#N/A,FALSE,"Econ Consol";"Fluxo de Caixa",#N/A,FALSE,"Fluxo Caixa";"Investimentos",#N/A,FALSE,"Investimentos"}</definedName>
    <definedName name="kaedkroswr" localSheetId="0">{"Econ Consolidado",#N/A,FALSE,"Econ Consol";"Fluxo de Caixa",#N/A,FALSE,"Fluxo Caixa";"Investimentos",#N/A,FALSE,"Investimentos"}</definedName>
    <definedName name="kaedkroswr" localSheetId="23">{"Econ Consolidado",#N/A,FALSE,"Econ Consol";"Fluxo de Caixa",#N/A,FALSE,"Fluxo Caixa";"Investimentos",#N/A,FALSE,"Investimentos"}</definedName>
    <definedName name="kaedkroswr" localSheetId="22" hidden="1">{"Econ Consolidado",#N/A,FALSE,"Econ Consol";"Fluxo de Caixa",#N/A,FALSE,"Fluxo Caixa";"Investimentos",#N/A,FALSE,"Investimentos"}</definedName>
    <definedName name="kaedkroswr" localSheetId="19">{"Econ Consolidado",#N/A,FALSE,"Econ Consol";"Fluxo de Caixa",#N/A,FALSE,"Fluxo Caixa";"Investimentos",#N/A,FALSE,"Investimentos"}</definedName>
    <definedName name="kaedkroswr" localSheetId="18" hidden="1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name="kapa" localSheetId="17">#REF!</definedName>
    <definedName name="kapa" localSheetId="3">#REF!</definedName>
    <definedName name="kapa" localSheetId="6">#REF!</definedName>
    <definedName name="kapa" localSheetId="16">#REF!</definedName>
    <definedName name="kapa" localSheetId="15">#REF!</definedName>
    <definedName name="kapa" localSheetId="25">#REF!</definedName>
    <definedName name="kapa" localSheetId="22">#REF!</definedName>
    <definedName name="kapa" localSheetId="19">#REF!</definedName>
    <definedName name="kapa" localSheetId="18">#REF!</definedName>
    <definedName name="kapa">#REF!</definedName>
    <definedName name="kç\lKçaksdçaqew" localSheetId="17" hidden="1">{#N/A,#N/A,FALSE,"Plan1";#N/A,#N/A,FALSE,"Plan2"}</definedName>
    <definedName name="kç\lKçaksdçaqew" localSheetId="22" hidden="1">{#N/A,#N/A,FALSE,"Plan1";#N/A,#N/A,FALSE,"Plan2"}</definedName>
    <definedName name="kç\lKçaksdçaqew" localSheetId="18" hidden="1">{#N/A,#N/A,FALSE,"Plan1";#N/A,#N/A,FALSE,"Plan2"}</definedName>
    <definedName name="kç\lKçaksdçaqew" hidden="1">{#N/A,#N/A,FALSE,"Plan1";#N/A,#N/A,FALSE,"Plan2"}</definedName>
    <definedName name="kçdasekr" localSheetId="20">{#N/A,#N/A,FALSE,"Plan1";#N/A,#N/A,FALSE,"Plan2"}</definedName>
    <definedName name="kçdasekr" localSheetId="8">{#N/A,#N/A,FALSE,"Plan1";#N/A,#N/A,FALSE,"Plan2"}</definedName>
    <definedName name="kçdasekr" localSheetId="17" hidden="1">{#N/A,#N/A,FALSE,"Plan1";#N/A,#N/A,FALSE,"Plan2"}</definedName>
    <definedName name="kçdasekr" localSheetId="3">{#N/A,#N/A,FALSE,"Plan1";#N/A,#N/A,FALSE,"Plan2"}</definedName>
    <definedName name="kçdasekr" localSheetId="11">{#N/A,#N/A,FALSE,"Plan1";#N/A,#N/A,FALSE,"Plan2"}</definedName>
    <definedName name="kçdasekr" localSheetId="6">{#N/A,#N/A,FALSE,"Plan1";#N/A,#N/A,FALSE,"Plan2"}</definedName>
    <definedName name="kçdasekr" localSheetId="5">{#N/A,#N/A,FALSE,"Plan1";#N/A,#N/A,FALSE,"Plan2"}</definedName>
    <definedName name="kçdasekr" localSheetId="16" hidden="1">{#N/A,#N/A,FALSE,"Plan1";#N/A,#N/A,FALSE,"Plan2"}</definedName>
    <definedName name="kçdasekr" localSheetId="15">{#N/A,#N/A,FALSE,"Plan1";#N/A,#N/A,FALSE,"Plan2"}</definedName>
    <definedName name="kçdasekr" localSheetId="7">{#N/A,#N/A,FALSE,"Plan1";#N/A,#N/A,FALSE,"Plan2"}</definedName>
    <definedName name="kçdasekr" localSheetId="24">{#N/A,#N/A,FALSE,"Plan1";#N/A,#N/A,FALSE,"Plan2"}</definedName>
    <definedName name="kçdasekr" localSheetId="25">{#N/A,#N/A,FALSE,"Plan1";#N/A,#N/A,FALSE,"Plan2"}</definedName>
    <definedName name="kçdasekr" localSheetId="0">{#N/A,#N/A,FALSE,"Plan1";#N/A,#N/A,FALSE,"Plan2"}</definedName>
    <definedName name="kçdasekr" localSheetId="23">{#N/A,#N/A,FALSE,"Plan1";#N/A,#N/A,FALSE,"Plan2"}</definedName>
    <definedName name="kçdasekr" localSheetId="22" hidden="1">{#N/A,#N/A,FALSE,"Plan1";#N/A,#N/A,FALSE,"Plan2"}</definedName>
    <definedName name="kçdasekr" localSheetId="19">{#N/A,#N/A,FALSE,"Plan1";#N/A,#N/A,FALSE,"Plan2"}</definedName>
    <definedName name="kçdasekr" localSheetId="18" hidden="1">{#N/A,#N/A,FALSE,"Plan1";#N/A,#N/A,FALSE,"Plan2"}</definedName>
    <definedName name="kçdasekr">{#N/A,#N/A,FALSE,"Plan1";#N/A,#N/A,FALSE,"Plan2"}</definedName>
    <definedName name="kçfdljtredr" localSheetId="20">{#N/A,#N/A,FALSE,"Plan1";#N/A,#N/A,FALSE,"Plan2"}</definedName>
    <definedName name="kçfdljtredr" localSheetId="8">{#N/A,#N/A,FALSE,"Plan1";#N/A,#N/A,FALSE,"Plan2"}</definedName>
    <definedName name="kçfdljtredr" localSheetId="17" hidden="1">{#N/A,#N/A,FALSE,"Plan1";#N/A,#N/A,FALSE,"Plan2"}</definedName>
    <definedName name="kçfdljtredr" localSheetId="3">{#N/A,#N/A,FALSE,"Plan1";#N/A,#N/A,FALSE,"Plan2"}</definedName>
    <definedName name="kçfdljtredr" localSheetId="11">{#N/A,#N/A,FALSE,"Plan1";#N/A,#N/A,FALSE,"Plan2"}</definedName>
    <definedName name="kçfdljtredr" localSheetId="6">{#N/A,#N/A,FALSE,"Plan1";#N/A,#N/A,FALSE,"Plan2"}</definedName>
    <definedName name="kçfdljtredr" localSheetId="5">{#N/A,#N/A,FALSE,"Plan1";#N/A,#N/A,FALSE,"Plan2"}</definedName>
    <definedName name="kçfdljtredr" localSheetId="16" hidden="1">{#N/A,#N/A,FALSE,"Plan1";#N/A,#N/A,FALSE,"Plan2"}</definedName>
    <definedName name="kçfdljtredr" localSheetId="15">{#N/A,#N/A,FALSE,"Plan1";#N/A,#N/A,FALSE,"Plan2"}</definedName>
    <definedName name="kçfdljtredr" localSheetId="7">{#N/A,#N/A,FALSE,"Plan1";#N/A,#N/A,FALSE,"Plan2"}</definedName>
    <definedName name="kçfdljtredr" localSheetId="24">{#N/A,#N/A,FALSE,"Plan1";#N/A,#N/A,FALSE,"Plan2"}</definedName>
    <definedName name="kçfdljtredr" localSheetId="25">{#N/A,#N/A,FALSE,"Plan1";#N/A,#N/A,FALSE,"Plan2"}</definedName>
    <definedName name="kçfdljtredr" localSheetId="0">{#N/A,#N/A,FALSE,"Plan1";#N/A,#N/A,FALSE,"Plan2"}</definedName>
    <definedName name="kçfdljtredr" localSheetId="23">{#N/A,#N/A,FALSE,"Plan1";#N/A,#N/A,FALSE,"Plan2"}</definedName>
    <definedName name="kçfdljtredr" localSheetId="22" hidden="1">{#N/A,#N/A,FALSE,"Plan1";#N/A,#N/A,FALSE,"Plan2"}</definedName>
    <definedName name="kçfdljtredr" localSheetId="19">{#N/A,#N/A,FALSE,"Plan1";#N/A,#N/A,FALSE,"Plan2"}</definedName>
    <definedName name="kçfdljtredr" localSheetId="18" hidden="1">{#N/A,#N/A,FALSE,"Plan1";#N/A,#N/A,FALSE,"Plan2"}</definedName>
    <definedName name="kçfdljtredr">{#N/A,#N/A,FALSE,"Plan1";#N/A,#N/A,FALSE,"Plan2"}</definedName>
    <definedName name="KCIVIL" localSheetId="17">#REF!</definedName>
    <definedName name="KCIVIL" localSheetId="3">#REF!</definedName>
    <definedName name="KCIVIL" localSheetId="6">#REF!</definedName>
    <definedName name="KCIVIL" localSheetId="16">#REF!</definedName>
    <definedName name="KCIVIL" localSheetId="15">#REF!</definedName>
    <definedName name="KCIVIL" localSheetId="25">#REF!</definedName>
    <definedName name="KCIVIL" localSheetId="22">#REF!</definedName>
    <definedName name="KCIVIL" localSheetId="19">#REF!</definedName>
    <definedName name="KCIVIL" localSheetId="18">#REF!</definedName>
    <definedName name="KCIVIL">#REF!</definedName>
    <definedName name="kclçkglf" localSheetId="20">{#N/A,#N/A,FALSE,"Plan1";#N/A,#N/A,FALSE,"Plan2"}</definedName>
    <definedName name="kclçkglf" localSheetId="8">{#N/A,#N/A,FALSE,"Plan1";#N/A,#N/A,FALSE,"Plan2"}</definedName>
    <definedName name="kclçkglf" localSheetId="17" hidden="1">{#N/A,#N/A,FALSE,"Plan1";#N/A,#N/A,FALSE,"Plan2"}</definedName>
    <definedName name="kclçkglf" localSheetId="3">{#N/A,#N/A,FALSE,"Plan1";#N/A,#N/A,FALSE,"Plan2"}</definedName>
    <definedName name="kclçkglf" localSheetId="11">{#N/A,#N/A,FALSE,"Plan1";#N/A,#N/A,FALSE,"Plan2"}</definedName>
    <definedName name="kclçkglf" localSheetId="6">{#N/A,#N/A,FALSE,"Plan1";#N/A,#N/A,FALSE,"Plan2"}</definedName>
    <definedName name="kclçkglf" localSheetId="5">{#N/A,#N/A,FALSE,"Plan1";#N/A,#N/A,FALSE,"Plan2"}</definedName>
    <definedName name="kclçkglf" localSheetId="16" hidden="1">{#N/A,#N/A,FALSE,"Plan1";#N/A,#N/A,FALSE,"Plan2"}</definedName>
    <definedName name="kclçkglf" localSheetId="15">{#N/A,#N/A,FALSE,"Plan1";#N/A,#N/A,FALSE,"Plan2"}</definedName>
    <definedName name="kclçkglf" localSheetId="7">{#N/A,#N/A,FALSE,"Plan1";#N/A,#N/A,FALSE,"Plan2"}</definedName>
    <definedName name="kclçkglf" localSheetId="24">{#N/A,#N/A,FALSE,"Plan1";#N/A,#N/A,FALSE,"Plan2"}</definedName>
    <definedName name="kclçkglf" localSheetId="25">{#N/A,#N/A,FALSE,"Plan1";#N/A,#N/A,FALSE,"Plan2"}</definedName>
    <definedName name="kclçkglf" localSheetId="0">{#N/A,#N/A,FALSE,"Plan1";#N/A,#N/A,FALSE,"Plan2"}</definedName>
    <definedName name="kclçkglf" localSheetId="23">{#N/A,#N/A,FALSE,"Plan1";#N/A,#N/A,FALSE,"Plan2"}</definedName>
    <definedName name="kclçkglf" localSheetId="22" hidden="1">{#N/A,#N/A,FALSE,"Plan1";#N/A,#N/A,FALSE,"Plan2"}</definedName>
    <definedName name="kclçkglf" localSheetId="19">{#N/A,#N/A,FALSE,"Plan1";#N/A,#N/A,FALSE,"Plan2"}</definedName>
    <definedName name="kclçkglf" localSheetId="18" hidden="1">{#N/A,#N/A,FALSE,"Plan1";#N/A,#N/A,FALSE,"Plan2"}</definedName>
    <definedName name="kclçkglf">{#N/A,#N/A,FALSE,"Plan1";#N/A,#N/A,FALSE,"Plan2"}</definedName>
    <definedName name="kçlkasçkere" localSheetId="20">{#N/A,#N/A,FALSE,"Plan1";#N/A,#N/A,FALSE,"Plan2"}</definedName>
    <definedName name="kçlkasçkere" localSheetId="8">{#N/A,#N/A,FALSE,"Plan1";#N/A,#N/A,FALSE,"Plan2"}</definedName>
    <definedName name="kçlkasçkere" localSheetId="17" hidden="1">{#N/A,#N/A,FALSE,"Plan1";#N/A,#N/A,FALSE,"Plan2"}</definedName>
    <definedName name="kçlkasçkere" localSheetId="3">{#N/A,#N/A,FALSE,"Plan1";#N/A,#N/A,FALSE,"Plan2"}</definedName>
    <definedName name="kçlkasçkere" localSheetId="11">{#N/A,#N/A,FALSE,"Plan1";#N/A,#N/A,FALSE,"Plan2"}</definedName>
    <definedName name="kçlkasçkere" localSheetId="6">{#N/A,#N/A,FALSE,"Plan1";#N/A,#N/A,FALSE,"Plan2"}</definedName>
    <definedName name="kçlkasçkere" localSheetId="5">{#N/A,#N/A,FALSE,"Plan1";#N/A,#N/A,FALSE,"Plan2"}</definedName>
    <definedName name="kçlkasçkere" localSheetId="16" hidden="1">{#N/A,#N/A,FALSE,"Plan1";#N/A,#N/A,FALSE,"Plan2"}</definedName>
    <definedName name="kçlkasçkere" localSheetId="15">{#N/A,#N/A,FALSE,"Plan1";#N/A,#N/A,FALSE,"Plan2"}</definedName>
    <definedName name="kçlkasçkere" localSheetId="7">{#N/A,#N/A,FALSE,"Plan1";#N/A,#N/A,FALSE,"Plan2"}</definedName>
    <definedName name="kçlkasçkere" localSheetId="24">{#N/A,#N/A,FALSE,"Plan1";#N/A,#N/A,FALSE,"Plan2"}</definedName>
    <definedName name="kçlkasçkere" localSheetId="25">{#N/A,#N/A,FALSE,"Plan1";#N/A,#N/A,FALSE,"Plan2"}</definedName>
    <definedName name="kçlkasçkere" localSheetId="0">{#N/A,#N/A,FALSE,"Plan1";#N/A,#N/A,FALSE,"Plan2"}</definedName>
    <definedName name="kçlkasçkere" localSheetId="23">{#N/A,#N/A,FALSE,"Plan1";#N/A,#N/A,FALSE,"Plan2"}</definedName>
    <definedName name="kçlkasçkere" localSheetId="22" hidden="1">{#N/A,#N/A,FALSE,"Plan1";#N/A,#N/A,FALSE,"Plan2"}</definedName>
    <definedName name="kçlkasçkere" localSheetId="19">{#N/A,#N/A,FALSE,"Plan1";#N/A,#N/A,FALSE,"Plan2"}</definedName>
    <definedName name="kçlkasçkere" localSheetId="18" hidden="1">{#N/A,#N/A,FALSE,"Plan1";#N/A,#N/A,FALSE,"Plan2"}</definedName>
    <definedName name="kçlkasçkere">{#N/A,#N/A,FALSE,"Plan1";#N/A,#N/A,FALSE,"Plan2"}</definedName>
    <definedName name="kdfbngtjkbf" localSheetId="20">{#N/A,#N/A,FALSE,"Plan1";#N/A,#N/A,FALSE,"Plan2"}</definedName>
    <definedName name="kdfbngtjkbf" localSheetId="8">{#N/A,#N/A,FALSE,"Plan1";#N/A,#N/A,FALSE,"Plan2"}</definedName>
    <definedName name="kdfbngtjkbf" localSheetId="17" hidden="1">{#N/A,#N/A,FALSE,"Plan1";#N/A,#N/A,FALSE,"Plan2"}</definedName>
    <definedName name="kdfbngtjkbf" localSheetId="3">{#N/A,#N/A,FALSE,"Plan1";#N/A,#N/A,FALSE,"Plan2"}</definedName>
    <definedName name="kdfbngtjkbf" localSheetId="11">{#N/A,#N/A,FALSE,"Plan1";#N/A,#N/A,FALSE,"Plan2"}</definedName>
    <definedName name="kdfbngtjkbf" localSheetId="6">{#N/A,#N/A,FALSE,"Plan1";#N/A,#N/A,FALSE,"Plan2"}</definedName>
    <definedName name="kdfbngtjkbf" localSheetId="5">{#N/A,#N/A,FALSE,"Plan1";#N/A,#N/A,FALSE,"Plan2"}</definedName>
    <definedName name="kdfbngtjkbf" localSheetId="16" hidden="1">{#N/A,#N/A,FALSE,"Plan1";#N/A,#N/A,FALSE,"Plan2"}</definedName>
    <definedName name="kdfbngtjkbf" localSheetId="15">{#N/A,#N/A,FALSE,"Plan1";#N/A,#N/A,FALSE,"Plan2"}</definedName>
    <definedName name="kdfbngtjkbf" localSheetId="7">{#N/A,#N/A,FALSE,"Plan1";#N/A,#N/A,FALSE,"Plan2"}</definedName>
    <definedName name="kdfbngtjkbf" localSheetId="24">{#N/A,#N/A,FALSE,"Plan1";#N/A,#N/A,FALSE,"Plan2"}</definedName>
    <definedName name="kdfbngtjkbf" localSheetId="25">{#N/A,#N/A,FALSE,"Plan1";#N/A,#N/A,FALSE,"Plan2"}</definedName>
    <definedName name="kdfbngtjkbf" localSheetId="0">{#N/A,#N/A,FALSE,"Plan1";#N/A,#N/A,FALSE,"Plan2"}</definedName>
    <definedName name="kdfbngtjkbf" localSheetId="23">{#N/A,#N/A,FALSE,"Plan1";#N/A,#N/A,FALSE,"Plan2"}</definedName>
    <definedName name="kdfbngtjkbf" localSheetId="22" hidden="1">{#N/A,#N/A,FALSE,"Plan1";#N/A,#N/A,FALSE,"Plan2"}</definedName>
    <definedName name="kdfbngtjkbf" localSheetId="19">{#N/A,#N/A,FALSE,"Plan1";#N/A,#N/A,FALSE,"Plan2"}</definedName>
    <definedName name="kdfbngtjkbf" localSheetId="18" hidden="1">{#N/A,#N/A,FALSE,"Plan1";#N/A,#N/A,FALSE,"Plan2"}</definedName>
    <definedName name="kdfbngtjkbf">{#N/A,#N/A,FALSE,"Plan1";#N/A,#N/A,FALSE,"Plan2"}</definedName>
    <definedName name="kdfhkghkrh" localSheetId="20">{#N/A,#N/A,FALSE,"Plan1";#N/A,#N/A,FALSE,"Plan2"}</definedName>
    <definedName name="kdfhkghkrh" localSheetId="8">{#N/A,#N/A,FALSE,"Plan1";#N/A,#N/A,FALSE,"Plan2"}</definedName>
    <definedName name="kdfhkghkrh" localSheetId="17" hidden="1">{#N/A,#N/A,FALSE,"Plan1";#N/A,#N/A,FALSE,"Plan2"}</definedName>
    <definedName name="kdfhkghkrh" localSheetId="3">{#N/A,#N/A,FALSE,"Plan1";#N/A,#N/A,FALSE,"Plan2"}</definedName>
    <definedName name="kdfhkghkrh" localSheetId="11">{#N/A,#N/A,FALSE,"Plan1";#N/A,#N/A,FALSE,"Plan2"}</definedName>
    <definedName name="kdfhkghkrh" localSheetId="6">{#N/A,#N/A,FALSE,"Plan1";#N/A,#N/A,FALSE,"Plan2"}</definedName>
    <definedName name="kdfhkghkrh" localSheetId="5">{#N/A,#N/A,FALSE,"Plan1";#N/A,#N/A,FALSE,"Plan2"}</definedName>
    <definedName name="kdfhkghkrh" localSheetId="16" hidden="1">{#N/A,#N/A,FALSE,"Plan1";#N/A,#N/A,FALSE,"Plan2"}</definedName>
    <definedName name="kdfhkghkrh" localSheetId="15">{#N/A,#N/A,FALSE,"Plan1";#N/A,#N/A,FALSE,"Plan2"}</definedName>
    <definedName name="kdfhkghkrh" localSheetId="7">{#N/A,#N/A,FALSE,"Plan1";#N/A,#N/A,FALSE,"Plan2"}</definedName>
    <definedName name="kdfhkghkrh" localSheetId="24">{#N/A,#N/A,FALSE,"Plan1";#N/A,#N/A,FALSE,"Plan2"}</definedName>
    <definedName name="kdfhkghkrh" localSheetId="25">{#N/A,#N/A,FALSE,"Plan1";#N/A,#N/A,FALSE,"Plan2"}</definedName>
    <definedName name="kdfhkghkrh" localSheetId="0">{#N/A,#N/A,FALSE,"Plan1";#N/A,#N/A,FALSE,"Plan2"}</definedName>
    <definedName name="kdfhkghkrh" localSheetId="23">{#N/A,#N/A,FALSE,"Plan1";#N/A,#N/A,FALSE,"Plan2"}</definedName>
    <definedName name="kdfhkghkrh" localSheetId="22" hidden="1">{#N/A,#N/A,FALSE,"Plan1";#N/A,#N/A,FALSE,"Plan2"}</definedName>
    <definedName name="kdfhkghkrh" localSheetId="19">{#N/A,#N/A,FALSE,"Plan1";#N/A,#N/A,FALSE,"Plan2"}</definedName>
    <definedName name="kdfhkghkrh" localSheetId="18" hidden="1">{#N/A,#N/A,FALSE,"Plan1";#N/A,#N/A,FALSE,"Plan2"}</definedName>
    <definedName name="kdfhkghkrh">{#N/A,#N/A,FALSE,"Plan1";#N/A,#N/A,FALSE,"Plan2"}</definedName>
    <definedName name="kdfiere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20">{#N/A,#N/A,FALSE,"Plan1";#N/A,#N/A,FALSE,"Plan2"}</definedName>
    <definedName name="kdfkçrkf" localSheetId="8">{#N/A,#N/A,FALSE,"Plan1";#N/A,#N/A,FALSE,"Plan2"}</definedName>
    <definedName name="kdfkçrkf" localSheetId="17" hidden="1">{#N/A,#N/A,FALSE,"Plan1";#N/A,#N/A,FALSE,"Plan2"}</definedName>
    <definedName name="kdfkçrkf" localSheetId="3">{#N/A,#N/A,FALSE,"Plan1";#N/A,#N/A,FALSE,"Plan2"}</definedName>
    <definedName name="kdfkçrkf" localSheetId="11">{#N/A,#N/A,FALSE,"Plan1";#N/A,#N/A,FALSE,"Plan2"}</definedName>
    <definedName name="kdfkçrkf" localSheetId="6">{#N/A,#N/A,FALSE,"Plan1";#N/A,#N/A,FALSE,"Plan2"}</definedName>
    <definedName name="kdfkçrkf" localSheetId="5">{#N/A,#N/A,FALSE,"Plan1";#N/A,#N/A,FALSE,"Plan2"}</definedName>
    <definedName name="kdfkçrkf" localSheetId="16" hidden="1">{#N/A,#N/A,FALSE,"Plan1";#N/A,#N/A,FALSE,"Plan2"}</definedName>
    <definedName name="kdfkçrkf" localSheetId="15">{#N/A,#N/A,FALSE,"Plan1";#N/A,#N/A,FALSE,"Plan2"}</definedName>
    <definedName name="kdfkçrkf" localSheetId="7">{#N/A,#N/A,FALSE,"Plan1";#N/A,#N/A,FALSE,"Plan2"}</definedName>
    <definedName name="kdfkçrkf" localSheetId="24">{#N/A,#N/A,FALSE,"Plan1";#N/A,#N/A,FALSE,"Plan2"}</definedName>
    <definedName name="kdfkçrkf" localSheetId="25">{#N/A,#N/A,FALSE,"Plan1";#N/A,#N/A,FALSE,"Plan2"}</definedName>
    <definedName name="kdfkçrkf" localSheetId="0">{#N/A,#N/A,FALSE,"Plan1";#N/A,#N/A,FALSE,"Plan2"}</definedName>
    <definedName name="kdfkçrkf" localSheetId="23">{#N/A,#N/A,FALSE,"Plan1";#N/A,#N/A,FALSE,"Plan2"}</definedName>
    <definedName name="kdfkçrkf" localSheetId="22" hidden="1">{#N/A,#N/A,FALSE,"Plan1";#N/A,#N/A,FALSE,"Plan2"}</definedName>
    <definedName name="kdfkçrkf" localSheetId="19">{#N/A,#N/A,FALSE,"Plan1";#N/A,#N/A,FALSE,"Plan2"}</definedName>
    <definedName name="kdfkçrkf" localSheetId="18" hidden="1">{#N/A,#N/A,FALSE,"Plan1";#N/A,#N/A,FALSE,"Plan2"}</definedName>
    <definedName name="kdfkçrkf">{#N/A,#N/A,FALSE,"Plan1";#N/A,#N/A,FALSE,"Plan2"}</definedName>
    <definedName name="kdfljlfr" localSheetId="20">{#N/A,#N/A,FALSE,"Plan1";#N/A,#N/A,FALSE,"Plan2"}</definedName>
    <definedName name="kdfljlfr" localSheetId="8">{#N/A,#N/A,FALSE,"Plan1";#N/A,#N/A,FALSE,"Plan2"}</definedName>
    <definedName name="kdfljlfr" localSheetId="17" hidden="1">{#N/A,#N/A,FALSE,"Plan1";#N/A,#N/A,FALSE,"Plan2"}</definedName>
    <definedName name="kdfljlfr" localSheetId="3">{#N/A,#N/A,FALSE,"Plan1";#N/A,#N/A,FALSE,"Plan2"}</definedName>
    <definedName name="kdfljlfr" localSheetId="11">{#N/A,#N/A,FALSE,"Plan1";#N/A,#N/A,FALSE,"Plan2"}</definedName>
    <definedName name="kdfljlfr" localSheetId="6">{#N/A,#N/A,FALSE,"Plan1";#N/A,#N/A,FALSE,"Plan2"}</definedName>
    <definedName name="kdfljlfr" localSheetId="5">{#N/A,#N/A,FALSE,"Plan1";#N/A,#N/A,FALSE,"Plan2"}</definedName>
    <definedName name="kdfljlfr" localSheetId="16" hidden="1">{#N/A,#N/A,FALSE,"Plan1";#N/A,#N/A,FALSE,"Plan2"}</definedName>
    <definedName name="kdfljlfr" localSheetId="15">{#N/A,#N/A,FALSE,"Plan1";#N/A,#N/A,FALSE,"Plan2"}</definedName>
    <definedName name="kdfljlfr" localSheetId="7">{#N/A,#N/A,FALSE,"Plan1";#N/A,#N/A,FALSE,"Plan2"}</definedName>
    <definedName name="kdfljlfr" localSheetId="24">{#N/A,#N/A,FALSE,"Plan1";#N/A,#N/A,FALSE,"Plan2"}</definedName>
    <definedName name="kdfljlfr" localSheetId="25">{#N/A,#N/A,FALSE,"Plan1";#N/A,#N/A,FALSE,"Plan2"}</definedName>
    <definedName name="kdfljlfr" localSheetId="0">{#N/A,#N/A,FALSE,"Plan1";#N/A,#N/A,FALSE,"Plan2"}</definedName>
    <definedName name="kdfljlfr" localSheetId="23">{#N/A,#N/A,FALSE,"Plan1";#N/A,#N/A,FALSE,"Plan2"}</definedName>
    <definedName name="kdfljlfr" localSheetId="22" hidden="1">{#N/A,#N/A,FALSE,"Plan1";#N/A,#N/A,FALSE,"Plan2"}</definedName>
    <definedName name="kdfljlfr" localSheetId="19">{#N/A,#N/A,FALSE,"Plan1";#N/A,#N/A,FALSE,"Plan2"}</definedName>
    <definedName name="kdfljlfr" localSheetId="18" hidden="1">{#N/A,#N/A,FALSE,"Plan1";#N/A,#N/A,FALSE,"Plan2"}</definedName>
    <definedName name="kdfljlfr">{#N/A,#N/A,FALSE,"Plan1";#N/A,#N/A,FALSE,"Plan2"}</definedName>
    <definedName name="kdhfgkdfhytgu" localSheetId="20">{#N/A,#N/A,FALSE,"Plan1";#N/A,#N/A,FALSE,"Plan2"}</definedName>
    <definedName name="kdhfgkdfhytgu" localSheetId="8">{#N/A,#N/A,FALSE,"Plan1";#N/A,#N/A,FALSE,"Plan2"}</definedName>
    <definedName name="kdhfgkdfhytgu" localSheetId="17" hidden="1">{#N/A,#N/A,FALSE,"Plan1";#N/A,#N/A,FALSE,"Plan2"}</definedName>
    <definedName name="kdhfgkdfhytgu" localSheetId="3">{#N/A,#N/A,FALSE,"Plan1";#N/A,#N/A,FALSE,"Plan2"}</definedName>
    <definedName name="kdhfgkdfhytgu" localSheetId="11">{#N/A,#N/A,FALSE,"Plan1";#N/A,#N/A,FALSE,"Plan2"}</definedName>
    <definedName name="kdhfgkdfhytgu" localSheetId="6">{#N/A,#N/A,FALSE,"Plan1";#N/A,#N/A,FALSE,"Plan2"}</definedName>
    <definedName name="kdhfgkdfhytgu" localSheetId="5">{#N/A,#N/A,FALSE,"Plan1";#N/A,#N/A,FALSE,"Plan2"}</definedName>
    <definedName name="kdhfgkdfhytgu" localSheetId="16" hidden="1">{#N/A,#N/A,FALSE,"Plan1";#N/A,#N/A,FALSE,"Plan2"}</definedName>
    <definedName name="kdhfgkdfhytgu" localSheetId="15">{#N/A,#N/A,FALSE,"Plan1";#N/A,#N/A,FALSE,"Plan2"}</definedName>
    <definedName name="kdhfgkdfhytgu" localSheetId="7">{#N/A,#N/A,FALSE,"Plan1";#N/A,#N/A,FALSE,"Plan2"}</definedName>
    <definedName name="kdhfgkdfhytgu" localSheetId="24">{#N/A,#N/A,FALSE,"Plan1";#N/A,#N/A,FALSE,"Plan2"}</definedName>
    <definedName name="kdhfgkdfhytgu" localSheetId="25">{#N/A,#N/A,FALSE,"Plan1";#N/A,#N/A,FALSE,"Plan2"}</definedName>
    <definedName name="kdhfgkdfhytgu" localSheetId="0">{#N/A,#N/A,FALSE,"Plan1";#N/A,#N/A,FALSE,"Plan2"}</definedName>
    <definedName name="kdhfgkdfhytgu" localSheetId="23">{#N/A,#N/A,FALSE,"Plan1";#N/A,#N/A,FALSE,"Plan2"}</definedName>
    <definedName name="kdhfgkdfhytgu" localSheetId="22" hidden="1">{#N/A,#N/A,FALSE,"Plan1";#N/A,#N/A,FALSE,"Plan2"}</definedName>
    <definedName name="kdhfgkdfhytgu" localSheetId="19">{#N/A,#N/A,FALSE,"Plan1";#N/A,#N/A,FALSE,"Plan2"}</definedName>
    <definedName name="kdhfgkdfhytgu" localSheetId="18" hidden="1">{#N/A,#N/A,FALSE,"Plan1";#N/A,#N/A,FALSE,"Plan2"}</definedName>
    <definedName name="kdhfgkdfhytgu">{#N/A,#N/A,FALSE,"Plan1";#N/A,#N/A,FALSE,"Plan2"}</definedName>
    <definedName name="kdhgftfg" localSheetId="20">{#N/A,#N/A,FALSE,"Plan1";#N/A,#N/A,FALSE,"Plan2"}</definedName>
    <definedName name="kdhgftfg" localSheetId="8">{#N/A,#N/A,FALSE,"Plan1";#N/A,#N/A,FALSE,"Plan2"}</definedName>
    <definedName name="kdhgftfg" localSheetId="17" hidden="1">{#N/A,#N/A,FALSE,"Plan1";#N/A,#N/A,FALSE,"Plan2"}</definedName>
    <definedName name="kdhgftfg" localSheetId="3">{#N/A,#N/A,FALSE,"Plan1";#N/A,#N/A,FALSE,"Plan2"}</definedName>
    <definedName name="kdhgftfg" localSheetId="11">{#N/A,#N/A,FALSE,"Plan1";#N/A,#N/A,FALSE,"Plan2"}</definedName>
    <definedName name="kdhgftfg" localSheetId="6">{#N/A,#N/A,FALSE,"Plan1";#N/A,#N/A,FALSE,"Plan2"}</definedName>
    <definedName name="kdhgftfg" localSheetId="5">{#N/A,#N/A,FALSE,"Plan1";#N/A,#N/A,FALSE,"Plan2"}</definedName>
    <definedName name="kdhgftfg" localSheetId="16" hidden="1">{#N/A,#N/A,FALSE,"Plan1";#N/A,#N/A,FALSE,"Plan2"}</definedName>
    <definedName name="kdhgftfg" localSheetId="15">{#N/A,#N/A,FALSE,"Plan1";#N/A,#N/A,FALSE,"Plan2"}</definedName>
    <definedName name="kdhgftfg" localSheetId="7">{#N/A,#N/A,FALSE,"Plan1";#N/A,#N/A,FALSE,"Plan2"}</definedName>
    <definedName name="kdhgftfg" localSheetId="24">{#N/A,#N/A,FALSE,"Plan1";#N/A,#N/A,FALSE,"Plan2"}</definedName>
    <definedName name="kdhgftfg" localSheetId="25">{#N/A,#N/A,FALSE,"Plan1";#N/A,#N/A,FALSE,"Plan2"}</definedName>
    <definedName name="kdhgftfg" localSheetId="0">{#N/A,#N/A,FALSE,"Plan1";#N/A,#N/A,FALSE,"Plan2"}</definedName>
    <definedName name="kdhgftfg" localSheetId="23">{#N/A,#N/A,FALSE,"Plan1";#N/A,#N/A,FALSE,"Plan2"}</definedName>
    <definedName name="kdhgftfg" localSheetId="22" hidden="1">{#N/A,#N/A,FALSE,"Plan1";#N/A,#N/A,FALSE,"Plan2"}</definedName>
    <definedName name="kdhgftfg" localSheetId="19">{#N/A,#N/A,FALSE,"Plan1";#N/A,#N/A,FALSE,"Plan2"}</definedName>
    <definedName name="kdhgftfg" localSheetId="18" hidden="1">{#N/A,#N/A,FALSE,"Plan1";#N/A,#N/A,FALSE,"Plan2"}</definedName>
    <definedName name="kdhgftfg">{#N/A,#N/A,FALSE,"Plan1";#N/A,#N/A,FALSE,"Plan2"}</definedName>
    <definedName name="KDHKFGKKHGF" localSheetId="20">{#N/A,#N/A,FALSE,"Plan1";#N/A,#N/A,FALSE,"Plan2"}</definedName>
    <definedName name="KDHKFGKKHGF" localSheetId="8">{#N/A,#N/A,FALSE,"Plan1";#N/A,#N/A,FALSE,"Plan2"}</definedName>
    <definedName name="KDHKFGKKHGF" localSheetId="17" hidden="1">{#N/A,#N/A,FALSE,"Plan1";#N/A,#N/A,FALSE,"Plan2"}</definedName>
    <definedName name="KDHKFGKKHGF" localSheetId="3">{#N/A,#N/A,FALSE,"Plan1";#N/A,#N/A,FALSE,"Plan2"}</definedName>
    <definedName name="KDHKFGKKHGF" localSheetId="11">{#N/A,#N/A,FALSE,"Plan1";#N/A,#N/A,FALSE,"Plan2"}</definedName>
    <definedName name="KDHKFGKKHGF" localSheetId="6">{#N/A,#N/A,FALSE,"Plan1";#N/A,#N/A,FALSE,"Plan2"}</definedName>
    <definedName name="KDHKFGKKHGF" localSheetId="5">{#N/A,#N/A,FALSE,"Plan1";#N/A,#N/A,FALSE,"Plan2"}</definedName>
    <definedName name="KDHKFGKKHGF" localSheetId="16" hidden="1">{#N/A,#N/A,FALSE,"Plan1";#N/A,#N/A,FALSE,"Plan2"}</definedName>
    <definedName name="KDHKFGKKHGF" localSheetId="15">{#N/A,#N/A,FALSE,"Plan1";#N/A,#N/A,FALSE,"Plan2"}</definedName>
    <definedName name="KDHKFGKKHGF" localSheetId="7">{#N/A,#N/A,FALSE,"Plan1";#N/A,#N/A,FALSE,"Plan2"}</definedName>
    <definedName name="KDHKFGKKHGF" localSheetId="24">{#N/A,#N/A,FALSE,"Plan1";#N/A,#N/A,FALSE,"Plan2"}</definedName>
    <definedName name="KDHKFGKKHGF" localSheetId="25">{#N/A,#N/A,FALSE,"Plan1";#N/A,#N/A,FALSE,"Plan2"}</definedName>
    <definedName name="KDHKFGKKHGF" localSheetId="0">{#N/A,#N/A,FALSE,"Plan1";#N/A,#N/A,FALSE,"Plan2"}</definedName>
    <definedName name="KDHKFGKKHGF" localSheetId="23">{#N/A,#N/A,FALSE,"Plan1";#N/A,#N/A,FALSE,"Plan2"}</definedName>
    <definedName name="KDHKFGKKHGF" localSheetId="22" hidden="1">{#N/A,#N/A,FALSE,"Plan1";#N/A,#N/A,FALSE,"Plan2"}</definedName>
    <definedName name="KDHKFGKKHGF" localSheetId="19">{#N/A,#N/A,FALSE,"Plan1";#N/A,#N/A,FALSE,"Plan2"}</definedName>
    <definedName name="KDHKFGKKHGF" localSheetId="18" hidden="1">{#N/A,#N/A,FALSE,"Plan1";#N/A,#N/A,FALSE,"Plan2"}</definedName>
    <definedName name="KDHKFGKKHGF">{#N/A,#N/A,FALSE,"Plan1";#N/A,#N/A,FALSE,"Plan2"}</definedName>
    <definedName name="kdjfdr" localSheetId="17" hidden="1">#REF!</definedName>
    <definedName name="kdjfdr" localSheetId="3">#REF!</definedName>
    <definedName name="kdjfdr" localSheetId="6">#REF!</definedName>
    <definedName name="kdjfdr" localSheetId="16" hidden="1">#REF!</definedName>
    <definedName name="kdjfdr" localSheetId="15">#REF!</definedName>
    <definedName name="kdjfdr" localSheetId="25">#REF!</definedName>
    <definedName name="kdjfdr" localSheetId="0">#REF!</definedName>
    <definedName name="kdjfdr" localSheetId="22" hidden="1">#REF!</definedName>
    <definedName name="kdjfdr" localSheetId="19">#REF!</definedName>
    <definedName name="kdjfdr" localSheetId="18" hidden="1">#REF!</definedName>
    <definedName name="kdjfdr">#REF!</definedName>
    <definedName name="kdjgkfjgd" localSheetId="20">{#N/A,#N/A,FALSE,"Plan1";#N/A,#N/A,FALSE,"Plan2"}</definedName>
    <definedName name="kdjgkfjgd" localSheetId="8">{#N/A,#N/A,FALSE,"Plan1";#N/A,#N/A,FALSE,"Plan2"}</definedName>
    <definedName name="kdjgkfjgd" localSheetId="17" hidden="1">{#N/A,#N/A,FALSE,"Plan1";#N/A,#N/A,FALSE,"Plan2"}</definedName>
    <definedName name="kdjgkfjgd" localSheetId="3">{#N/A,#N/A,FALSE,"Plan1";#N/A,#N/A,FALSE,"Plan2"}</definedName>
    <definedName name="kdjgkfjgd" localSheetId="11">{#N/A,#N/A,FALSE,"Plan1";#N/A,#N/A,FALSE,"Plan2"}</definedName>
    <definedName name="kdjgkfjgd" localSheetId="6">{#N/A,#N/A,FALSE,"Plan1";#N/A,#N/A,FALSE,"Plan2"}</definedName>
    <definedName name="kdjgkfjgd" localSheetId="5">{#N/A,#N/A,FALSE,"Plan1";#N/A,#N/A,FALSE,"Plan2"}</definedName>
    <definedName name="kdjgkfjgd" localSheetId="16" hidden="1">{#N/A,#N/A,FALSE,"Plan1";#N/A,#N/A,FALSE,"Plan2"}</definedName>
    <definedName name="kdjgkfjgd" localSheetId="15">{#N/A,#N/A,FALSE,"Plan1";#N/A,#N/A,FALSE,"Plan2"}</definedName>
    <definedName name="kdjgkfjgd" localSheetId="7">{#N/A,#N/A,FALSE,"Plan1";#N/A,#N/A,FALSE,"Plan2"}</definedName>
    <definedName name="kdjgkfjgd" localSheetId="24">{#N/A,#N/A,FALSE,"Plan1";#N/A,#N/A,FALSE,"Plan2"}</definedName>
    <definedName name="kdjgkfjgd" localSheetId="25">{#N/A,#N/A,FALSE,"Plan1";#N/A,#N/A,FALSE,"Plan2"}</definedName>
    <definedName name="kdjgkfjgd" localSheetId="0">{#N/A,#N/A,FALSE,"Plan1";#N/A,#N/A,FALSE,"Plan2"}</definedName>
    <definedName name="kdjgkfjgd" localSheetId="23">{#N/A,#N/A,FALSE,"Plan1";#N/A,#N/A,FALSE,"Plan2"}</definedName>
    <definedName name="kdjgkfjgd" localSheetId="22" hidden="1">{#N/A,#N/A,FALSE,"Plan1";#N/A,#N/A,FALSE,"Plan2"}</definedName>
    <definedName name="kdjgkfjgd" localSheetId="19">{#N/A,#N/A,FALSE,"Plan1";#N/A,#N/A,FALSE,"Plan2"}</definedName>
    <definedName name="kdjgkfjgd" localSheetId="18" hidden="1">{#N/A,#N/A,FALSE,"Plan1";#N/A,#N/A,FALSE,"Plan2"}</definedName>
    <definedName name="kdjgkfjgd">{#N/A,#N/A,FALSE,"Plan1";#N/A,#N/A,FALSE,"Plan2"}</definedName>
    <definedName name="kdjglkdlgjd" localSheetId="20">{#N/A,#N/A,FALSE,"Plan1";#N/A,#N/A,FALSE,"Plan2"}</definedName>
    <definedName name="kdjglkdlgjd" localSheetId="8">{#N/A,#N/A,FALSE,"Plan1";#N/A,#N/A,FALSE,"Plan2"}</definedName>
    <definedName name="kdjglkdlgjd" localSheetId="17" hidden="1">{#N/A,#N/A,FALSE,"Plan1";#N/A,#N/A,FALSE,"Plan2"}</definedName>
    <definedName name="kdjglkdlgjd" localSheetId="3">{#N/A,#N/A,FALSE,"Plan1";#N/A,#N/A,FALSE,"Plan2"}</definedName>
    <definedName name="kdjglkdlgjd" localSheetId="11">{#N/A,#N/A,FALSE,"Plan1";#N/A,#N/A,FALSE,"Plan2"}</definedName>
    <definedName name="kdjglkdlgjd" localSheetId="6">{#N/A,#N/A,FALSE,"Plan1";#N/A,#N/A,FALSE,"Plan2"}</definedName>
    <definedName name="kdjglkdlgjd" localSheetId="5">{#N/A,#N/A,FALSE,"Plan1";#N/A,#N/A,FALSE,"Plan2"}</definedName>
    <definedName name="kdjglkdlgjd" localSheetId="16" hidden="1">{#N/A,#N/A,FALSE,"Plan1";#N/A,#N/A,FALSE,"Plan2"}</definedName>
    <definedName name="kdjglkdlgjd" localSheetId="15">{#N/A,#N/A,FALSE,"Plan1";#N/A,#N/A,FALSE,"Plan2"}</definedName>
    <definedName name="kdjglkdlgjd" localSheetId="7">{#N/A,#N/A,FALSE,"Plan1";#N/A,#N/A,FALSE,"Plan2"}</definedName>
    <definedName name="kdjglkdlgjd" localSheetId="24">{#N/A,#N/A,FALSE,"Plan1";#N/A,#N/A,FALSE,"Plan2"}</definedName>
    <definedName name="kdjglkdlgjd" localSheetId="25">{#N/A,#N/A,FALSE,"Plan1";#N/A,#N/A,FALSE,"Plan2"}</definedName>
    <definedName name="kdjglkdlgjd" localSheetId="0">{#N/A,#N/A,FALSE,"Plan1";#N/A,#N/A,FALSE,"Plan2"}</definedName>
    <definedName name="kdjglkdlgjd" localSheetId="23">{#N/A,#N/A,FALSE,"Plan1";#N/A,#N/A,FALSE,"Plan2"}</definedName>
    <definedName name="kdjglkdlgjd" localSheetId="22" hidden="1">{#N/A,#N/A,FALSE,"Plan1";#N/A,#N/A,FALSE,"Plan2"}</definedName>
    <definedName name="kdjglkdlgjd" localSheetId="19">{#N/A,#N/A,FALSE,"Plan1";#N/A,#N/A,FALSE,"Plan2"}</definedName>
    <definedName name="kdjglkdlgjd" localSheetId="18" hidden="1">{#N/A,#N/A,FALSE,"Plan1";#N/A,#N/A,FALSE,"Plan2"}</definedName>
    <definedName name="kdjglkdlgjd">{#N/A,#N/A,FALSE,"Plan1";#N/A,#N/A,FALSE,"Plan2"}</definedName>
    <definedName name="kdjsfkldjgkty" localSheetId="20">{#N/A,#N/A,FALSE,"Plan1";#N/A,#N/A,FALSE,"Plan2"}</definedName>
    <definedName name="kdjsfkldjgkty" localSheetId="8">{#N/A,#N/A,FALSE,"Plan1";#N/A,#N/A,FALSE,"Plan2"}</definedName>
    <definedName name="kdjsfkldjgkty" localSheetId="17" hidden="1">{#N/A,#N/A,FALSE,"Plan1";#N/A,#N/A,FALSE,"Plan2"}</definedName>
    <definedName name="kdjsfkldjgkty" localSheetId="3">{#N/A,#N/A,FALSE,"Plan1";#N/A,#N/A,FALSE,"Plan2"}</definedName>
    <definedName name="kdjsfkldjgkty" localSheetId="11">{#N/A,#N/A,FALSE,"Plan1";#N/A,#N/A,FALSE,"Plan2"}</definedName>
    <definedName name="kdjsfkldjgkty" localSheetId="6">{#N/A,#N/A,FALSE,"Plan1";#N/A,#N/A,FALSE,"Plan2"}</definedName>
    <definedName name="kdjsfkldjgkty" localSheetId="5">{#N/A,#N/A,FALSE,"Plan1";#N/A,#N/A,FALSE,"Plan2"}</definedName>
    <definedName name="kdjsfkldjgkty" localSheetId="16" hidden="1">{#N/A,#N/A,FALSE,"Plan1";#N/A,#N/A,FALSE,"Plan2"}</definedName>
    <definedName name="kdjsfkldjgkty" localSheetId="15">{#N/A,#N/A,FALSE,"Plan1";#N/A,#N/A,FALSE,"Plan2"}</definedName>
    <definedName name="kdjsfkldjgkty" localSheetId="7">{#N/A,#N/A,FALSE,"Plan1";#N/A,#N/A,FALSE,"Plan2"}</definedName>
    <definedName name="kdjsfkldjgkty" localSheetId="24">{#N/A,#N/A,FALSE,"Plan1";#N/A,#N/A,FALSE,"Plan2"}</definedName>
    <definedName name="kdjsfkldjgkty" localSheetId="25">{#N/A,#N/A,FALSE,"Plan1";#N/A,#N/A,FALSE,"Plan2"}</definedName>
    <definedName name="kdjsfkldjgkty" localSheetId="0">{#N/A,#N/A,FALSE,"Plan1";#N/A,#N/A,FALSE,"Plan2"}</definedName>
    <definedName name="kdjsfkldjgkty" localSheetId="23">{#N/A,#N/A,FALSE,"Plan1";#N/A,#N/A,FALSE,"Plan2"}</definedName>
    <definedName name="kdjsfkldjgkty" localSheetId="22" hidden="1">{#N/A,#N/A,FALSE,"Plan1";#N/A,#N/A,FALSE,"Plan2"}</definedName>
    <definedName name="kdjsfkldjgkty" localSheetId="19">{#N/A,#N/A,FALSE,"Plan1";#N/A,#N/A,FALSE,"Plan2"}</definedName>
    <definedName name="kdjsfkldjgkty" localSheetId="18" hidden="1">{#N/A,#N/A,FALSE,"Plan1";#N/A,#N/A,FALSE,"Plan2"}</definedName>
    <definedName name="kdjsfkldjgkty">{#N/A,#N/A,FALSE,"Plan1";#N/A,#N/A,FALSE,"Plan2"}</definedName>
    <definedName name="KDJU" localSheetId="20">{"'장비'!$A$3:$M$12"}</definedName>
    <definedName name="KDJU" localSheetId="8">{"'장비'!$A$3:$M$12"}</definedName>
    <definedName name="KDJU" localSheetId="17" hidden="1">{"'장비'!$A$3:$M$12"}</definedName>
    <definedName name="KDJU" localSheetId="3">{"'장비'!$A$3:$M$12"}</definedName>
    <definedName name="KDJU" localSheetId="11">{"'장비'!$A$3:$M$12"}</definedName>
    <definedName name="KDJU" localSheetId="6">{"'장비'!$A$3:$M$12"}</definedName>
    <definedName name="KDJU" localSheetId="5">{"'장비'!$A$3:$M$12"}</definedName>
    <definedName name="KDJU" localSheetId="16" hidden="1">{"'장비'!$A$3:$M$12"}</definedName>
    <definedName name="KDJU" localSheetId="15">{"'장비'!$A$3:$M$12"}</definedName>
    <definedName name="KDJU" localSheetId="7">{"'장비'!$A$3:$M$12"}</definedName>
    <definedName name="KDJU" localSheetId="24">{"'장비'!$A$3:$M$12"}</definedName>
    <definedName name="KDJU" localSheetId="25">{"'장비'!$A$3:$M$12"}</definedName>
    <definedName name="KDJU" localSheetId="0">{"'장비'!$A$3:$M$12"}</definedName>
    <definedName name="KDJU" localSheetId="23">{"'장비'!$A$3:$M$12"}</definedName>
    <definedName name="KDJU" localSheetId="22" hidden="1">{"'장비'!$A$3:$M$12"}</definedName>
    <definedName name="KDJU" localSheetId="19">{"'장비'!$A$3:$M$12"}</definedName>
    <definedName name="KDJU" localSheetId="18" hidden="1">{"'장비'!$A$3:$M$12"}</definedName>
    <definedName name="KDJU">{"'장비'!$A$3:$M$12"}</definedName>
    <definedName name="kdkjhgdkfhjk" localSheetId="20">{#N/A,#N/A,FALSE,"Plan1";#N/A,#N/A,FALSE,"Plan2"}</definedName>
    <definedName name="kdkjhgdkfhjk" localSheetId="8">{#N/A,#N/A,FALSE,"Plan1";#N/A,#N/A,FALSE,"Plan2"}</definedName>
    <definedName name="kdkjhgdkfhjk" localSheetId="17" hidden="1">{#N/A,#N/A,FALSE,"Plan1";#N/A,#N/A,FALSE,"Plan2"}</definedName>
    <definedName name="kdkjhgdkfhjk" localSheetId="3">{#N/A,#N/A,FALSE,"Plan1";#N/A,#N/A,FALSE,"Plan2"}</definedName>
    <definedName name="kdkjhgdkfhjk" localSheetId="11">{#N/A,#N/A,FALSE,"Plan1";#N/A,#N/A,FALSE,"Plan2"}</definedName>
    <definedName name="kdkjhgdkfhjk" localSheetId="6">{#N/A,#N/A,FALSE,"Plan1";#N/A,#N/A,FALSE,"Plan2"}</definedName>
    <definedName name="kdkjhgdkfhjk" localSheetId="5">{#N/A,#N/A,FALSE,"Plan1";#N/A,#N/A,FALSE,"Plan2"}</definedName>
    <definedName name="kdkjhgdkfhjk" localSheetId="16" hidden="1">{#N/A,#N/A,FALSE,"Plan1";#N/A,#N/A,FALSE,"Plan2"}</definedName>
    <definedName name="kdkjhgdkfhjk" localSheetId="15">{#N/A,#N/A,FALSE,"Plan1";#N/A,#N/A,FALSE,"Plan2"}</definedName>
    <definedName name="kdkjhgdkfhjk" localSheetId="7">{#N/A,#N/A,FALSE,"Plan1";#N/A,#N/A,FALSE,"Plan2"}</definedName>
    <definedName name="kdkjhgdkfhjk" localSheetId="24">{#N/A,#N/A,FALSE,"Plan1";#N/A,#N/A,FALSE,"Plan2"}</definedName>
    <definedName name="kdkjhgdkfhjk" localSheetId="25">{#N/A,#N/A,FALSE,"Plan1";#N/A,#N/A,FALSE,"Plan2"}</definedName>
    <definedName name="kdkjhgdkfhjk" localSheetId="0">{#N/A,#N/A,FALSE,"Plan1";#N/A,#N/A,FALSE,"Plan2"}</definedName>
    <definedName name="kdkjhgdkfhjk" localSheetId="23">{#N/A,#N/A,FALSE,"Plan1";#N/A,#N/A,FALSE,"Plan2"}</definedName>
    <definedName name="kdkjhgdkfhjk" localSheetId="22" hidden="1">{#N/A,#N/A,FALSE,"Plan1";#N/A,#N/A,FALSE,"Plan2"}</definedName>
    <definedName name="kdkjhgdkfhjk" localSheetId="19">{#N/A,#N/A,FALSE,"Plan1";#N/A,#N/A,FALSE,"Plan2"}</definedName>
    <definedName name="kdkjhgdkfhjk" localSheetId="18" hidden="1">{#N/A,#N/A,FALSE,"Plan1";#N/A,#N/A,FALSE,"Plan2"}</definedName>
    <definedName name="kdkjhgdkfhjk">{#N/A,#N/A,FALSE,"Plan1";#N/A,#N/A,FALSE,"Plan2"}</definedName>
    <definedName name="kdsf" localSheetId="20">{#N/A,#N/A,FALSE,"Plan1";#N/A,#N/A,FALSE,"Plan2"}</definedName>
    <definedName name="kdsf" localSheetId="8">{#N/A,#N/A,FALSE,"Plan1";#N/A,#N/A,FALSE,"Plan2"}</definedName>
    <definedName name="kdsf" localSheetId="17" hidden="1">{#N/A,#N/A,FALSE,"Plan1";#N/A,#N/A,FALSE,"Plan2"}</definedName>
    <definedName name="kdsf" localSheetId="3">{#N/A,#N/A,FALSE,"Plan1";#N/A,#N/A,FALSE,"Plan2"}</definedName>
    <definedName name="kdsf" localSheetId="11">{#N/A,#N/A,FALSE,"Plan1";#N/A,#N/A,FALSE,"Plan2"}</definedName>
    <definedName name="kdsf" localSheetId="6">{#N/A,#N/A,FALSE,"Plan1";#N/A,#N/A,FALSE,"Plan2"}</definedName>
    <definedName name="kdsf" localSheetId="5">{#N/A,#N/A,FALSE,"Plan1";#N/A,#N/A,FALSE,"Plan2"}</definedName>
    <definedName name="kdsf" localSheetId="16" hidden="1">{#N/A,#N/A,FALSE,"Plan1";#N/A,#N/A,FALSE,"Plan2"}</definedName>
    <definedName name="kdsf" localSheetId="15">{#N/A,#N/A,FALSE,"Plan1";#N/A,#N/A,FALSE,"Plan2"}</definedName>
    <definedName name="kdsf" localSheetId="7">{#N/A,#N/A,FALSE,"Plan1";#N/A,#N/A,FALSE,"Plan2"}</definedName>
    <definedName name="kdsf" localSheetId="24">{#N/A,#N/A,FALSE,"Plan1";#N/A,#N/A,FALSE,"Plan2"}</definedName>
    <definedName name="kdsf" localSheetId="25">{#N/A,#N/A,FALSE,"Plan1";#N/A,#N/A,FALSE,"Plan2"}</definedName>
    <definedName name="kdsf" localSheetId="0">{#N/A,#N/A,FALSE,"Plan1";#N/A,#N/A,FALSE,"Plan2"}</definedName>
    <definedName name="kdsf" localSheetId="23">{#N/A,#N/A,FALSE,"Plan1";#N/A,#N/A,FALSE,"Plan2"}</definedName>
    <definedName name="kdsf" localSheetId="22" hidden="1">{#N/A,#N/A,FALSE,"Plan1";#N/A,#N/A,FALSE,"Plan2"}</definedName>
    <definedName name="kdsf" localSheetId="19">{#N/A,#N/A,FALSE,"Plan1";#N/A,#N/A,FALSE,"Plan2"}</definedName>
    <definedName name="kdsf" localSheetId="18" hidden="1">{#N/A,#N/A,FALSE,"Plan1";#N/A,#N/A,FALSE,"Plan2"}</definedName>
    <definedName name="kdsf">{#N/A,#N/A,FALSE,"Plan1";#N/A,#N/A,FALSE,"Plan2"}</definedName>
    <definedName name="kdsr" localSheetId="20">{#N/A,#N/A,FALSE,"Plan1";#N/A,#N/A,FALSE,"Plan2"}</definedName>
    <definedName name="kdsr" localSheetId="8">{#N/A,#N/A,FALSE,"Plan1";#N/A,#N/A,FALSE,"Plan2"}</definedName>
    <definedName name="kdsr" localSheetId="17" hidden="1">{#N/A,#N/A,FALSE,"Plan1";#N/A,#N/A,FALSE,"Plan2"}</definedName>
    <definedName name="kdsr" localSheetId="3">{#N/A,#N/A,FALSE,"Plan1";#N/A,#N/A,FALSE,"Plan2"}</definedName>
    <definedName name="kdsr" localSheetId="11">{#N/A,#N/A,FALSE,"Plan1";#N/A,#N/A,FALSE,"Plan2"}</definedName>
    <definedName name="kdsr" localSheetId="6">{#N/A,#N/A,FALSE,"Plan1";#N/A,#N/A,FALSE,"Plan2"}</definedName>
    <definedName name="kdsr" localSheetId="5">{#N/A,#N/A,FALSE,"Plan1";#N/A,#N/A,FALSE,"Plan2"}</definedName>
    <definedName name="kdsr" localSheetId="16" hidden="1">{#N/A,#N/A,FALSE,"Plan1";#N/A,#N/A,FALSE,"Plan2"}</definedName>
    <definedName name="kdsr" localSheetId="15">{#N/A,#N/A,FALSE,"Plan1";#N/A,#N/A,FALSE,"Plan2"}</definedName>
    <definedName name="kdsr" localSheetId="7">{#N/A,#N/A,FALSE,"Plan1";#N/A,#N/A,FALSE,"Plan2"}</definedName>
    <definedName name="kdsr" localSheetId="24">{#N/A,#N/A,FALSE,"Plan1";#N/A,#N/A,FALSE,"Plan2"}</definedName>
    <definedName name="kdsr" localSheetId="25">{#N/A,#N/A,FALSE,"Plan1";#N/A,#N/A,FALSE,"Plan2"}</definedName>
    <definedName name="kdsr" localSheetId="0">{#N/A,#N/A,FALSE,"Plan1";#N/A,#N/A,FALSE,"Plan2"}</definedName>
    <definedName name="kdsr" localSheetId="23">{#N/A,#N/A,FALSE,"Plan1";#N/A,#N/A,FALSE,"Plan2"}</definedName>
    <definedName name="kdsr" localSheetId="22" hidden="1">{#N/A,#N/A,FALSE,"Plan1";#N/A,#N/A,FALSE,"Plan2"}</definedName>
    <definedName name="kdsr" localSheetId="19">{#N/A,#N/A,FALSE,"Plan1";#N/A,#N/A,FALSE,"Plan2"}</definedName>
    <definedName name="kdsr" localSheetId="18" hidden="1">{#N/A,#N/A,FALSE,"Plan1";#N/A,#N/A,FALSE,"Plan2"}</definedName>
    <definedName name="kdsr">{#N/A,#N/A,FALSE,"Plan1";#N/A,#N/A,FALSE,"Plan2"}</definedName>
    <definedName name="kergtfdstr" localSheetId="20">{#N/A,#N/A,FALSE,"Plan1";#N/A,#N/A,FALSE,"Plan2"}</definedName>
    <definedName name="kergtfdstr" localSheetId="8">{#N/A,#N/A,FALSE,"Plan1";#N/A,#N/A,FALSE,"Plan2"}</definedName>
    <definedName name="kergtfdstr" localSheetId="17" hidden="1">{#N/A,#N/A,FALSE,"Plan1";#N/A,#N/A,FALSE,"Plan2"}</definedName>
    <definedName name="kergtfdstr" localSheetId="3">{#N/A,#N/A,FALSE,"Plan1";#N/A,#N/A,FALSE,"Plan2"}</definedName>
    <definedName name="kergtfdstr" localSheetId="11">{#N/A,#N/A,FALSE,"Plan1";#N/A,#N/A,FALSE,"Plan2"}</definedName>
    <definedName name="kergtfdstr" localSheetId="6">{#N/A,#N/A,FALSE,"Plan1";#N/A,#N/A,FALSE,"Plan2"}</definedName>
    <definedName name="kergtfdstr" localSheetId="5">{#N/A,#N/A,FALSE,"Plan1";#N/A,#N/A,FALSE,"Plan2"}</definedName>
    <definedName name="kergtfdstr" localSheetId="16" hidden="1">{#N/A,#N/A,FALSE,"Plan1";#N/A,#N/A,FALSE,"Plan2"}</definedName>
    <definedName name="kergtfdstr" localSheetId="15">{#N/A,#N/A,FALSE,"Plan1";#N/A,#N/A,FALSE,"Plan2"}</definedName>
    <definedName name="kergtfdstr" localSheetId="7">{#N/A,#N/A,FALSE,"Plan1";#N/A,#N/A,FALSE,"Plan2"}</definedName>
    <definedName name="kergtfdstr" localSheetId="24">{#N/A,#N/A,FALSE,"Plan1";#N/A,#N/A,FALSE,"Plan2"}</definedName>
    <definedName name="kergtfdstr" localSheetId="25">{#N/A,#N/A,FALSE,"Plan1";#N/A,#N/A,FALSE,"Plan2"}</definedName>
    <definedName name="kergtfdstr" localSheetId="0">{#N/A,#N/A,FALSE,"Plan1";#N/A,#N/A,FALSE,"Plan2"}</definedName>
    <definedName name="kergtfdstr" localSheetId="23">{#N/A,#N/A,FALSE,"Plan1";#N/A,#N/A,FALSE,"Plan2"}</definedName>
    <definedName name="kergtfdstr" localSheetId="22" hidden="1">{#N/A,#N/A,FALSE,"Plan1";#N/A,#N/A,FALSE,"Plan2"}</definedName>
    <definedName name="kergtfdstr" localSheetId="19">{#N/A,#N/A,FALSE,"Plan1";#N/A,#N/A,FALSE,"Plan2"}</definedName>
    <definedName name="kergtfdstr" localSheetId="18" hidden="1">{#N/A,#N/A,FALSE,"Plan1";#N/A,#N/A,FALSE,"Plan2"}</definedName>
    <definedName name="kergtfdstr">{#N/A,#N/A,FALSE,"Plan1";#N/A,#N/A,FALSE,"Plan2"}</definedName>
    <definedName name="kesp" localSheetId="17">#REF!</definedName>
    <definedName name="kesp" localSheetId="3">#REF!</definedName>
    <definedName name="kesp" localSheetId="6">#REF!</definedName>
    <definedName name="kesp" localSheetId="16">#REF!</definedName>
    <definedName name="kesp" localSheetId="15">#REF!</definedName>
    <definedName name="kesp" localSheetId="25">#REF!</definedName>
    <definedName name="kesp" localSheetId="22">#REF!</definedName>
    <definedName name="kesp" localSheetId="19">#REF!</definedName>
    <definedName name="kesp" localSheetId="18">#REF!</definedName>
    <definedName name="kesp">#REF!</definedName>
    <definedName name="KFDKTHGT" localSheetId="20">{#N/A,#N/A,FALSE,"Plan1";#N/A,#N/A,FALSE,"Plan2"}</definedName>
    <definedName name="KFDKTHGT" localSheetId="8">{#N/A,#N/A,FALSE,"Plan1";#N/A,#N/A,FALSE,"Plan2"}</definedName>
    <definedName name="KFDKTHGT" localSheetId="17" hidden="1">{#N/A,#N/A,FALSE,"Plan1";#N/A,#N/A,FALSE,"Plan2"}</definedName>
    <definedName name="KFDKTHGT" localSheetId="3">{#N/A,#N/A,FALSE,"Plan1";#N/A,#N/A,FALSE,"Plan2"}</definedName>
    <definedName name="KFDKTHGT" localSheetId="11">{#N/A,#N/A,FALSE,"Plan1";#N/A,#N/A,FALSE,"Plan2"}</definedName>
    <definedName name="KFDKTHGT" localSheetId="6">{#N/A,#N/A,FALSE,"Plan1";#N/A,#N/A,FALSE,"Plan2"}</definedName>
    <definedName name="KFDKTHGT" localSheetId="5">{#N/A,#N/A,FALSE,"Plan1";#N/A,#N/A,FALSE,"Plan2"}</definedName>
    <definedName name="KFDKTHGT" localSheetId="16" hidden="1">{#N/A,#N/A,FALSE,"Plan1";#N/A,#N/A,FALSE,"Plan2"}</definedName>
    <definedName name="KFDKTHGT" localSheetId="15">{#N/A,#N/A,FALSE,"Plan1";#N/A,#N/A,FALSE,"Plan2"}</definedName>
    <definedName name="KFDKTHGT" localSheetId="7">{#N/A,#N/A,FALSE,"Plan1";#N/A,#N/A,FALSE,"Plan2"}</definedName>
    <definedName name="KFDKTHGT" localSheetId="24">{#N/A,#N/A,FALSE,"Plan1";#N/A,#N/A,FALSE,"Plan2"}</definedName>
    <definedName name="KFDKTHGT" localSheetId="25">{#N/A,#N/A,FALSE,"Plan1";#N/A,#N/A,FALSE,"Plan2"}</definedName>
    <definedName name="KFDKTHGT" localSheetId="0">{#N/A,#N/A,FALSE,"Plan1";#N/A,#N/A,FALSE,"Plan2"}</definedName>
    <definedName name="KFDKTHGT" localSheetId="23">{#N/A,#N/A,FALSE,"Plan1";#N/A,#N/A,FALSE,"Plan2"}</definedName>
    <definedName name="KFDKTHGT" localSheetId="22" hidden="1">{#N/A,#N/A,FALSE,"Plan1";#N/A,#N/A,FALSE,"Plan2"}</definedName>
    <definedName name="KFDKTHGT" localSheetId="19">{#N/A,#N/A,FALSE,"Plan1";#N/A,#N/A,FALSE,"Plan2"}</definedName>
    <definedName name="KFDKTHGT" localSheetId="18" hidden="1">{#N/A,#N/A,FALSE,"Plan1";#N/A,#N/A,FALSE,"Plan2"}</definedName>
    <definedName name="KFDKTHGT">{#N/A,#N/A,FALSE,"Plan1";#N/A,#N/A,FALSE,"Plan2"}</definedName>
    <definedName name="kfdxlfdzs" localSheetId="20">{"Econ Consolidado",#N/A,FALSE,"Econ Consol";"Fluxo de Caixa",#N/A,FALSE,"Fluxo Caixa";"Investimentos",#N/A,FALSE,"Investimentos"}</definedName>
    <definedName name="kfdxlfdzs" localSheetId="8">{"Econ Consolidado",#N/A,FALSE,"Econ Consol";"Fluxo de Caixa",#N/A,FALSE,"Fluxo Caixa";"Investimentos",#N/A,FALSE,"Investimentos"}</definedName>
    <definedName name="kfdxlfdzs" localSheetId="17" hidden="1">{"Econ Consolidado",#N/A,FALSE,"Econ Consol";"Fluxo de Caixa",#N/A,FALSE,"Fluxo Caixa";"Investimentos",#N/A,FALSE,"Investimentos"}</definedName>
    <definedName name="kfdxlfdzs" localSheetId="3">{"Econ Consolidado",#N/A,FALSE,"Econ Consol";"Fluxo de Caixa",#N/A,FALSE,"Fluxo Caixa";"Investimentos",#N/A,FALSE,"Investimentos"}</definedName>
    <definedName name="kfdxlfdzs" localSheetId="11">{"Econ Consolidado",#N/A,FALSE,"Econ Consol";"Fluxo de Caixa",#N/A,FALSE,"Fluxo Caixa";"Investimentos",#N/A,FALSE,"Investimentos"}</definedName>
    <definedName name="kfdxlfdzs" localSheetId="6">{"Econ Consolidado",#N/A,FALSE,"Econ Consol";"Fluxo de Caixa",#N/A,FALSE,"Fluxo Caixa";"Investimentos",#N/A,FALSE,"Investimentos"}</definedName>
    <definedName name="kfdxlfdzs" localSheetId="5">{"Econ Consolidado",#N/A,FALSE,"Econ Consol";"Fluxo de Caixa",#N/A,FALSE,"Fluxo Caixa";"Investimentos",#N/A,FALSE,"Investimentos"}</definedName>
    <definedName name="kfdxlfdzs" localSheetId="16" hidden="1">{"Econ Consolidado",#N/A,FALSE,"Econ Consol";"Fluxo de Caixa",#N/A,FALSE,"Fluxo Caixa";"Investimentos",#N/A,FALSE,"Investimentos"}</definedName>
    <definedName name="kfdxlfdzs" localSheetId="15">{"Econ Consolidado",#N/A,FALSE,"Econ Consol";"Fluxo de Caixa",#N/A,FALSE,"Fluxo Caixa";"Investimentos",#N/A,FALSE,"Investimentos"}</definedName>
    <definedName name="kfdxlfdzs" localSheetId="7">{"Econ Consolidado",#N/A,FALSE,"Econ Consol";"Fluxo de Caixa",#N/A,FALSE,"Fluxo Caixa";"Investimentos",#N/A,FALSE,"Investimentos"}</definedName>
    <definedName name="kfdxlfdzs" localSheetId="24">{"Econ Consolidado",#N/A,FALSE,"Econ Consol";"Fluxo de Caixa",#N/A,FALSE,"Fluxo Caixa";"Investimentos",#N/A,FALSE,"Investimentos"}</definedName>
    <definedName name="kfdxlfdzs" localSheetId="25">{"Econ Consolidado",#N/A,FALSE,"Econ Consol";"Fluxo de Caixa",#N/A,FALSE,"Fluxo Caixa";"Investimentos",#N/A,FALSE,"Investimentos"}</definedName>
    <definedName name="kfdxlfdzs" localSheetId="0">{"Econ Consolidado",#N/A,FALSE,"Econ Consol";"Fluxo de Caixa",#N/A,FALSE,"Fluxo Caixa";"Investimentos",#N/A,FALSE,"Investimentos"}</definedName>
    <definedName name="kfdxlfdzs" localSheetId="23">{"Econ Consolidado",#N/A,FALSE,"Econ Consol";"Fluxo de Caixa",#N/A,FALSE,"Fluxo Caixa";"Investimentos",#N/A,FALSE,"Investimentos"}</definedName>
    <definedName name="kfdxlfdzs" localSheetId="22" hidden="1">{"Econ Consolidado",#N/A,FALSE,"Econ Consol";"Fluxo de Caixa",#N/A,FALSE,"Fluxo Caixa";"Investimentos",#N/A,FALSE,"Investimentos"}</definedName>
    <definedName name="kfdxlfdzs" localSheetId="19">{"Econ Consolidado",#N/A,FALSE,"Econ Consol";"Fluxo de Caixa",#N/A,FALSE,"Fluxo Caixa";"Investimentos",#N/A,FALSE,"Investimentos"}</definedName>
    <definedName name="kfdxlfdzs" localSheetId="18" hidden="1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name="kfgkhjkjhy" localSheetId="20">{#N/A,#N/A,FALSE,"Plan1";#N/A,#N/A,FALSE,"Plan2"}</definedName>
    <definedName name="kfgkhjkjhy" localSheetId="8">{#N/A,#N/A,FALSE,"Plan1";#N/A,#N/A,FALSE,"Plan2"}</definedName>
    <definedName name="kfgkhjkjhy" localSheetId="17" hidden="1">{#N/A,#N/A,FALSE,"Plan1";#N/A,#N/A,FALSE,"Plan2"}</definedName>
    <definedName name="kfgkhjkjhy" localSheetId="3">{#N/A,#N/A,FALSE,"Plan1";#N/A,#N/A,FALSE,"Plan2"}</definedName>
    <definedName name="kfgkhjkjhy" localSheetId="11">{#N/A,#N/A,FALSE,"Plan1";#N/A,#N/A,FALSE,"Plan2"}</definedName>
    <definedName name="kfgkhjkjhy" localSheetId="6">{#N/A,#N/A,FALSE,"Plan1";#N/A,#N/A,FALSE,"Plan2"}</definedName>
    <definedName name="kfgkhjkjhy" localSheetId="5">{#N/A,#N/A,FALSE,"Plan1";#N/A,#N/A,FALSE,"Plan2"}</definedName>
    <definedName name="kfgkhjkjhy" localSheetId="16" hidden="1">{#N/A,#N/A,FALSE,"Plan1";#N/A,#N/A,FALSE,"Plan2"}</definedName>
    <definedName name="kfgkhjkjhy" localSheetId="15">{#N/A,#N/A,FALSE,"Plan1";#N/A,#N/A,FALSE,"Plan2"}</definedName>
    <definedName name="kfgkhjkjhy" localSheetId="7">{#N/A,#N/A,FALSE,"Plan1";#N/A,#N/A,FALSE,"Plan2"}</definedName>
    <definedName name="kfgkhjkjhy" localSheetId="24">{#N/A,#N/A,FALSE,"Plan1";#N/A,#N/A,FALSE,"Plan2"}</definedName>
    <definedName name="kfgkhjkjhy" localSheetId="25">{#N/A,#N/A,FALSE,"Plan1";#N/A,#N/A,FALSE,"Plan2"}</definedName>
    <definedName name="kfgkhjkjhy" localSheetId="0">{#N/A,#N/A,FALSE,"Plan1";#N/A,#N/A,FALSE,"Plan2"}</definedName>
    <definedName name="kfgkhjkjhy" localSheetId="23">{#N/A,#N/A,FALSE,"Plan1";#N/A,#N/A,FALSE,"Plan2"}</definedName>
    <definedName name="kfgkhjkjhy" localSheetId="22" hidden="1">{#N/A,#N/A,FALSE,"Plan1";#N/A,#N/A,FALSE,"Plan2"}</definedName>
    <definedName name="kfgkhjkjhy" localSheetId="19">{#N/A,#N/A,FALSE,"Plan1";#N/A,#N/A,FALSE,"Plan2"}</definedName>
    <definedName name="kfgkhjkjhy" localSheetId="18" hidden="1">{#N/A,#N/A,FALSE,"Plan1";#N/A,#N/A,FALSE,"Plan2"}</definedName>
    <definedName name="kfgkhjkjhy">{#N/A,#N/A,FALSE,"Plan1";#N/A,#N/A,FALSE,"Plan2"}</definedName>
    <definedName name="KFJFDSDF" localSheetId="20">{#N/A,#N/A,FALSE,"Plan1";#N/A,#N/A,FALSE,"Plan2"}</definedName>
    <definedName name="KFJFDSDF" localSheetId="8">{#N/A,#N/A,FALSE,"Plan1";#N/A,#N/A,FALSE,"Plan2"}</definedName>
    <definedName name="KFJFDSDF" localSheetId="17" hidden="1">{#N/A,#N/A,FALSE,"Plan1";#N/A,#N/A,FALSE,"Plan2"}</definedName>
    <definedName name="KFJFDSDF" localSheetId="3">{#N/A,#N/A,FALSE,"Plan1";#N/A,#N/A,FALSE,"Plan2"}</definedName>
    <definedName name="KFJFDSDF" localSheetId="11">{#N/A,#N/A,FALSE,"Plan1";#N/A,#N/A,FALSE,"Plan2"}</definedName>
    <definedName name="KFJFDSDF" localSheetId="6">{#N/A,#N/A,FALSE,"Plan1";#N/A,#N/A,FALSE,"Plan2"}</definedName>
    <definedName name="KFJFDSDF" localSheetId="5">{#N/A,#N/A,FALSE,"Plan1";#N/A,#N/A,FALSE,"Plan2"}</definedName>
    <definedName name="KFJFDSDF" localSheetId="16" hidden="1">{#N/A,#N/A,FALSE,"Plan1";#N/A,#N/A,FALSE,"Plan2"}</definedName>
    <definedName name="KFJFDSDF" localSheetId="15">{#N/A,#N/A,FALSE,"Plan1";#N/A,#N/A,FALSE,"Plan2"}</definedName>
    <definedName name="KFJFDSDF" localSheetId="7">{#N/A,#N/A,FALSE,"Plan1";#N/A,#N/A,FALSE,"Plan2"}</definedName>
    <definedName name="KFJFDSDF" localSheetId="24">{#N/A,#N/A,FALSE,"Plan1";#N/A,#N/A,FALSE,"Plan2"}</definedName>
    <definedName name="KFJFDSDF" localSheetId="25">{#N/A,#N/A,FALSE,"Plan1";#N/A,#N/A,FALSE,"Plan2"}</definedName>
    <definedName name="KFJFDSDF" localSheetId="0">{#N/A,#N/A,FALSE,"Plan1";#N/A,#N/A,FALSE,"Plan2"}</definedName>
    <definedName name="KFJFDSDF" localSheetId="23">{#N/A,#N/A,FALSE,"Plan1";#N/A,#N/A,FALSE,"Plan2"}</definedName>
    <definedName name="KFJFDSDF" localSheetId="22" hidden="1">{#N/A,#N/A,FALSE,"Plan1";#N/A,#N/A,FALSE,"Plan2"}</definedName>
    <definedName name="KFJFDSDF" localSheetId="19">{#N/A,#N/A,FALSE,"Plan1";#N/A,#N/A,FALSE,"Plan2"}</definedName>
    <definedName name="KFJFDSDF" localSheetId="18" hidden="1">{#N/A,#N/A,FALSE,"Plan1";#N/A,#N/A,FALSE,"Plan2"}</definedName>
    <definedName name="KFJFDSDF">{#N/A,#N/A,FALSE,"Plan1";#N/A,#N/A,FALSE,"Plan2"}</definedName>
    <definedName name="kfnkeasd" localSheetId="20">{#N/A,#N/A,FALSE,"Plan1";#N/A,#N/A,FALSE,"Plan2"}</definedName>
    <definedName name="kfnkeasd" localSheetId="8">{#N/A,#N/A,FALSE,"Plan1";#N/A,#N/A,FALSE,"Plan2"}</definedName>
    <definedName name="kfnkeasd" localSheetId="17" hidden="1">{#N/A,#N/A,FALSE,"Plan1";#N/A,#N/A,FALSE,"Plan2"}</definedName>
    <definedName name="kfnkeasd" localSheetId="3">{#N/A,#N/A,FALSE,"Plan1";#N/A,#N/A,FALSE,"Plan2"}</definedName>
    <definedName name="kfnkeasd" localSheetId="11">{#N/A,#N/A,FALSE,"Plan1";#N/A,#N/A,FALSE,"Plan2"}</definedName>
    <definedName name="kfnkeasd" localSheetId="6">{#N/A,#N/A,FALSE,"Plan1";#N/A,#N/A,FALSE,"Plan2"}</definedName>
    <definedName name="kfnkeasd" localSheetId="5">{#N/A,#N/A,FALSE,"Plan1";#N/A,#N/A,FALSE,"Plan2"}</definedName>
    <definedName name="kfnkeasd" localSheetId="16" hidden="1">{#N/A,#N/A,FALSE,"Plan1";#N/A,#N/A,FALSE,"Plan2"}</definedName>
    <definedName name="kfnkeasd" localSheetId="15">{#N/A,#N/A,FALSE,"Plan1";#N/A,#N/A,FALSE,"Plan2"}</definedName>
    <definedName name="kfnkeasd" localSheetId="7">{#N/A,#N/A,FALSE,"Plan1";#N/A,#N/A,FALSE,"Plan2"}</definedName>
    <definedName name="kfnkeasd" localSheetId="24">{#N/A,#N/A,FALSE,"Plan1";#N/A,#N/A,FALSE,"Plan2"}</definedName>
    <definedName name="kfnkeasd" localSheetId="25">{#N/A,#N/A,FALSE,"Plan1";#N/A,#N/A,FALSE,"Plan2"}</definedName>
    <definedName name="kfnkeasd" localSheetId="0">{#N/A,#N/A,FALSE,"Plan1";#N/A,#N/A,FALSE,"Plan2"}</definedName>
    <definedName name="kfnkeasd" localSheetId="23">{#N/A,#N/A,FALSE,"Plan1";#N/A,#N/A,FALSE,"Plan2"}</definedName>
    <definedName name="kfnkeasd" localSheetId="22" hidden="1">{#N/A,#N/A,FALSE,"Plan1";#N/A,#N/A,FALSE,"Plan2"}</definedName>
    <definedName name="kfnkeasd" localSheetId="19">{#N/A,#N/A,FALSE,"Plan1";#N/A,#N/A,FALSE,"Plan2"}</definedName>
    <definedName name="kfnkeasd" localSheetId="18" hidden="1">{#N/A,#N/A,FALSE,"Plan1";#N/A,#N/A,FALSE,"Plan2"}</definedName>
    <definedName name="kfnkeasd">{#N/A,#N/A,FALSE,"Plan1";#N/A,#N/A,FALSE,"Plan2"}</definedName>
    <definedName name="khdjkfkjhtg" localSheetId="20">{#N/A,#N/A,FALSE,"Plan1";#N/A,#N/A,FALSE,"Plan2"}</definedName>
    <definedName name="khdjkfkjhtg" localSheetId="8">{#N/A,#N/A,FALSE,"Plan1";#N/A,#N/A,FALSE,"Plan2"}</definedName>
    <definedName name="khdjkfkjhtg" localSheetId="17" hidden="1">{#N/A,#N/A,FALSE,"Plan1";#N/A,#N/A,FALSE,"Plan2"}</definedName>
    <definedName name="khdjkfkjhtg" localSheetId="3">{#N/A,#N/A,FALSE,"Plan1";#N/A,#N/A,FALSE,"Plan2"}</definedName>
    <definedName name="khdjkfkjhtg" localSheetId="11">{#N/A,#N/A,FALSE,"Plan1";#N/A,#N/A,FALSE,"Plan2"}</definedName>
    <definedName name="khdjkfkjhtg" localSheetId="6">{#N/A,#N/A,FALSE,"Plan1";#N/A,#N/A,FALSE,"Plan2"}</definedName>
    <definedName name="khdjkfkjhtg" localSheetId="5">{#N/A,#N/A,FALSE,"Plan1";#N/A,#N/A,FALSE,"Plan2"}</definedName>
    <definedName name="khdjkfkjhtg" localSheetId="16" hidden="1">{#N/A,#N/A,FALSE,"Plan1";#N/A,#N/A,FALSE,"Plan2"}</definedName>
    <definedName name="khdjkfkjhtg" localSheetId="15">{#N/A,#N/A,FALSE,"Plan1";#N/A,#N/A,FALSE,"Plan2"}</definedName>
    <definedName name="khdjkfkjhtg" localSheetId="7">{#N/A,#N/A,FALSE,"Plan1";#N/A,#N/A,FALSE,"Plan2"}</definedName>
    <definedName name="khdjkfkjhtg" localSheetId="24">{#N/A,#N/A,FALSE,"Plan1";#N/A,#N/A,FALSE,"Plan2"}</definedName>
    <definedName name="khdjkfkjhtg" localSheetId="25">{#N/A,#N/A,FALSE,"Plan1";#N/A,#N/A,FALSE,"Plan2"}</definedName>
    <definedName name="khdjkfkjhtg" localSheetId="0">{#N/A,#N/A,FALSE,"Plan1";#N/A,#N/A,FALSE,"Plan2"}</definedName>
    <definedName name="khdjkfkjhtg" localSheetId="23">{#N/A,#N/A,FALSE,"Plan1";#N/A,#N/A,FALSE,"Plan2"}</definedName>
    <definedName name="khdjkfkjhtg" localSheetId="22" hidden="1">{#N/A,#N/A,FALSE,"Plan1";#N/A,#N/A,FALSE,"Plan2"}</definedName>
    <definedName name="khdjkfkjhtg" localSheetId="19">{#N/A,#N/A,FALSE,"Plan1";#N/A,#N/A,FALSE,"Plan2"}</definedName>
    <definedName name="khdjkfkjhtg" localSheetId="18" hidden="1">{#N/A,#N/A,FALSE,"Plan1";#N/A,#N/A,FALSE,"Plan2"}</definedName>
    <definedName name="khdjkfkjhtg">{#N/A,#N/A,FALSE,"Plan1";#N/A,#N/A,FALSE,"Plan2"}</definedName>
    <definedName name="khdkfjhhfsdg" localSheetId="20">{#N/A,#N/A,FALSE,"Plan1";#N/A,#N/A,FALSE,"Plan2"}</definedName>
    <definedName name="khdkfjhhfsdg" localSheetId="8">{#N/A,#N/A,FALSE,"Plan1";#N/A,#N/A,FALSE,"Plan2"}</definedName>
    <definedName name="khdkfjhhfsdg" localSheetId="17" hidden="1">{#N/A,#N/A,FALSE,"Plan1";#N/A,#N/A,FALSE,"Plan2"}</definedName>
    <definedName name="khdkfjhhfsdg" localSheetId="3">{#N/A,#N/A,FALSE,"Plan1";#N/A,#N/A,FALSE,"Plan2"}</definedName>
    <definedName name="khdkfjhhfsdg" localSheetId="11">{#N/A,#N/A,FALSE,"Plan1";#N/A,#N/A,FALSE,"Plan2"}</definedName>
    <definedName name="khdkfjhhfsdg" localSheetId="6">{#N/A,#N/A,FALSE,"Plan1";#N/A,#N/A,FALSE,"Plan2"}</definedName>
    <definedName name="khdkfjhhfsdg" localSheetId="5">{#N/A,#N/A,FALSE,"Plan1";#N/A,#N/A,FALSE,"Plan2"}</definedName>
    <definedName name="khdkfjhhfsdg" localSheetId="16" hidden="1">{#N/A,#N/A,FALSE,"Plan1";#N/A,#N/A,FALSE,"Plan2"}</definedName>
    <definedName name="khdkfjhhfsdg" localSheetId="15">{#N/A,#N/A,FALSE,"Plan1";#N/A,#N/A,FALSE,"Plan2"}</definedName>
    <definedName name="khdkfjhhfsdg" localSheetId="7">{#N/A,#N/A,FALSE,"Plan1";#N/A,#N/A,FALSE,"Plan2"}</definedName>
    <definedName name="khdkfjhhfsdg" localSheetId="24">{#N/A,#N/A,FALSE,"Plan1";#N/A,#N/A,FALSE,"Plan2"}</definedName>
    <definedName name="khdkfjhhfsdg" localSheetId="25">{#N/A,#N/A,FALSE,"Plan1";#N/A,#N/A,FALSE,"Plan2"}</definedName>
    <definedName name="khdkfjhhfsdg" localSheetId="0">{#N/A,#N/A,FALSE,"Plan1";#N/A,#N/A,FALSE,"Plan2"}</definedName>
    <definedName name="khdkfjhhfsdg" localSheetId="23">{#N/A,#N/A,FALSE,"Plan1";#N/A,#N/A,FALSE,"Plan2"}</definedName>
    <definedName name="khdkfjhhfsdg" localSheetId="22" hidden="1">{#N/A,#N/A,FALSE,"Plan1";#N/A,#N/A,FALSE,"Plan2"}</definedName>
    <definedName name="khdkfjhhfsdg" localSheetId="19">{#N/A,#N/A,FALSE,"Plan1";#N/A,#N/A,FALSE,"Plan2"}</definedName>
    <definedName name="khdkfjhhfsdg" localSheetId="18" hidden="1">{#N/A,#N/A,FALSE,"Plan1";#N/A,#N/A,FALSE,"Plan2"}</definedName>
    <definedName name="khdkfjhhfsdg">{#N/A,#N/A,FALSE,"Plan1";#N/A,#N/A,FALSE,"Plan2"}</definedName>
    <definedName name="khdkjfhgudytu" localSheetId="20">{#N/A,#N/A,FALSE,"Plan1";#N/A,#N/A,FALSE,"Plan2"}</definedName>
    <definedName name="khdkjfhgudytu" localSheetId="8">{#N/A,#N/A,FALSE,"Plan1";#N/A,#N/A,FALSE,"Plan2"}</definedName>
    <definedName name="khdkjfhgudytu" localSheetId="17" hidden="1">{#N/A,#N/A,FALSE,"Plan1";#N/A,#N/A,FALSE,"Plan2"}</definedName>
    <definedName name="khdkjfhgudytu" localSheetId="3">{#N/A,#N/A,FALSE,"Plan1";#N/A,#N/A,FALSE,"Plan2"}</definedName>
    <definedName name="khdkjfhgudytu" localSheetId="11">{#N/A,#N/A,FALSE,"Plan1";#N/A,#N/A,FALSE,"Plan2"}</definedName>
    <definedName name="khdkjfhgudytu" localSheetId="6">{#N/A,#N/A,FALSE,"Plan1";#N/A,#N/A,FALSE,"Plan2"}</definedName>
    <definedName name="khdkjfhgudytu" localSheetId="5">{#N/A,#N/A,FALSE,"Plan1";#N/A,#N/A,FALSE,"Plan2"}</definedName>
    <definedName name="khdkjfhgudytu" localSheetId="16" hidden="1">{#N/A,#N/A,FALSE,"Plan1";#N/A,#N/A,FALSE,"Plan2"}</definedName>
    <definedName name="khdkjfhgudytu" localSheetId="15">{#N/A,#N/A,FALSE,"Plan1";#N/A,#N/A,FALSE,"Plan2"}</definedName>
    <definedName name="khdkjfhgudytu" localSheetId="7">{#N/A,#N/A,FALSE,"Plan1";#N/A,#N/A,FALSE,"Plan2"}</definedName>
    <definedName name="khdkjfhgudytu" localSheetId="24">{#N/A,#N/A,FALSE,"Plan1";#N/A,#N/A,FALSE,"Plan2"}</definedName>
    <definedName name="khdkjfhgudytu" localSheetId="25">{#N/A,#N/A,FALSE,"Plan1";#N/A,#N/A,FALSE,"Plan2"}</definedName>
    <definedName name="khdkjfhgudytu" localSheetId="0">{#N/A,#N/A,FALSE,"Plan1";#N/A,#N/A,FALSE,"Plan2"}</definedName>
    <definedName name="khdkjfhgudytu" localSheetId="23">{#N/A,#N/A,FALSE,"Plan1";#N/A,#N/A,FALSE,"Plan2"}</definedName>
    <definedName name="khdkjfhgudytu" localSheetId="22" hidden="1">{#N/A,#N/A,FALSE,"Plan1";#N/A,#N/A,FALSE,"Plan2"}</definedName>
    <definedName name="khdkjfhgudytu" localSheetId="19">{#N/A,#N/A,FALSE,"Plan1";#N/A,#N/A,FALSE,"Plan2"}</definedName>
    <definedName name="khdkjfhgudytu" localSheetId="18" hidden="1">{#N/A,#N/A,FALSE,"Plan1";#N/A,#N/A,FALSE,"Plan2"}</definedName>
    <definedName name="khdkjfhgudytu">{#N/A,#N/A,FALSE,"Plan1";#N/A,#N/A,FALSE,"Plan2"}</definedName>
    <definedName name="khfdghhhgd" localSheetId="20">{#N/A,#N/A,FALSE,"Plan1";#N/A,#N/A,FALSE,"Plan2"}</definedName>
    <definedName name="khfdghhhgd" localSheetId="8">{#N/A,#N/A,FALSE,"Plan1";#N/A,#N/A,FALSE,"Plan2"}</definedName>
    <definedName name="khfdghhhgd" localSheetId="17" hidden="1">{#N/A,#N/A,FALSE,"Plan1";#N/A,#N/A,FALSE,"Plan2"}</definedName>
    <definedName name="khfdghhhgd" localSheetId="3">{#N/A,#N/A,FALSE,"Plan1";#N/A,#N/A,FALSE,"Plan2"}</definedName>
    <definedName name="khfdghhhgd" localSheetId="11">{#N/A,#N/A,FALSE,"Plan1";#N/A,#N/A,FALSE,"Plan2"}</definedName>
    <definedName name="khfdghhhgd" localSheetId="6">{#N/A,#N/A,FALSE,"Plan1";#N/A,#N/A,FALSE,"Plan2"}</definedName>
    <definedName name="khfdghhhgd" localSheetId="5">{#N/A,#N/A,FALSE,"Plan1";#N/A,#N/A,FALSE,"Plan2"}</definedName>
    <definedName name="khfdghhhgd" localSheetId="16" hidden="1">{#N/A,#N/A,FALSE,"Plan1";#N/A,#N/A,FALSE,"Plan2"}</definedName>
    <definedName name="khfdghhhgd" localSheetId="15">{#N/A,#N/A,FALSE,"Plan1";#N/A,#N/A,FALSE,"Plan2"}</definedName>
    <definedName name="khfdghhhgd" localSheetId="7">{#N/A,#N/A,FALSE,"Plan1";#N/A,#N/A,FALSE,"Plan2"}</definedName>
    <definedName name="khfdghhhgd" localSheetId="24">{#N/A,#N/A,FALSE,"Plan1";#N/A,#N/A,FALSE,"Plan2"}</definedName>
    <definedName name="khfdghhhgd" localSheetId="25">{#N/A,#N/A,FALSE,"Plan1";#N/A,#N/A,FALSE,"Plan2"}</definedName>
    <definedName name="khfdghhhgd" localSheetId="0">{#N/A,#N/A,FALSE,"Plan1";#N/A,#N/A,FALSE,"Plan2"}</definedName>
    <definedName name="khfdghhhgd" localSheetId="23">{#N/A,#N/A,FALSE,"Plan1";#N/A,#N/A,FALSE,"Plan2"}</definedName>
    <definedName name="khfdghhhgd" localSheetId="22" hidden="1">{#N/A,#N/A,FALSE,"Plan1";#N/A,#N/A,FALSE,"Plan2"}</definedName>
    <definedName name="khfdghhhgd" localSheetId="19">{#N/A,#N/A,FALSE,"Plan1";#N/A,#N/A,FALSE,"Plan2"}</definedName>
    <definedName name="khfdghhhgd" localSheetId="18" hidden="1">{#N/A,#N/A,FALSE,"Plan1";#N/A,#N/A,FALSE,"Plan2"}</definedName>
    <definedName name="khfdghhhgd">{#N/A,#N/A,FALSE,"Plan1";#N/A,#N/A,FALSE,"Plan2"}</definedName>
    <definedName name="khfdkjhsdjf" localSheetId="20">{#N/A,#N/A,FALSE,"Plan1";#N/A,#N/A,FALSE,"Plan2"}</definedName>
    <definedName name="khfdkjhsdjf" localSheetId="8">{#N/A,#N/A,FALSE,"Plan1";#N/A,#N/A,FALSE,"Plan2"}</definedName>
    <definedName name="khfdkjhsdjf" localSheetId="17" hidden="1">{#N/A,#N/A,FALSE,"Plan1";#N/A,#N/A,FALSE,"Plan2"}</definedName>
    <definedName name="khfdkjhsdjf" localSheetId="3">{#N/A,#N/A,FALSE,"Plan1";#N/A,#N/A,FALSE,"Plan2"}</definedName>
    <definedName name="khfdkjhsdjf" localSheetId="11">{#N/A,#N/A,FALSE,"Plan1";#N/A,#N/A,FALSE,"Plan2"}</definedName>
    <definedName name="khfdkjhsdjf" localSheetId="6">{#N/A,#N/A,FALSE,"Plan1";#N/A,#N/A,FALSE,"Plan2"}</definedName>
    <definedName name="khfdkjhsdjf" localSheetId="5">{#N/A,#N/A,FALSE,"Plan1";#N/A,#N/A,FALSE,"Plan2"}</definedName>
    <definedName name="khfdkjhsdjf" localSheetId="16" hidden="1">{#N/A,#N/A,FALSE,"Plan1";#N/A,#N/A,FALSE,"Plan2"}</definedName>
    <definedName name="khfdkjhsdjf" localSheetId="15">{#N/A,#N/A,FALSE,"Plan1";#N/A,#N/A,FALSE,"Plan2"}</definedName>
    <definedName name="khfdkjhsdjf" localSheetId="7">{#N/A,#N/A,FALSE,"Plan1";#N/A,#N/A,FALSE,"Plan2"}</definedName>
    <definedName name="khfdkjhsdjf" localSheetId="24">{#N/A,#N/A,FALSE,"Plan1";#N/A,#N/A,FALSE,"Plan2"}</definedName>
    <definedName name="khfdkjhsdjf" localSheetId="25">{#N/A,#N/A,FALSE,"Plan1";#N/A,#N/A,FALSE,"Plan2"}</definedName>
    <definedName name="khfdkjhsdjf" localSheetId="0">{#N/A,#N/A,FALSE,"Plan1";#N/A,#N/A,FALSE,"Plan2"}</definedName>
    <definedName name="khfdkjhsdjf" localSheetId="23">{#N/A,#N/A,FALSE,"Plan1";#N/A,#N/A,FALSE,"Plan2"}</definedName>
    <definedName name="khfdkjhsdjf" localSheetId="22" hidden="1">{#N/A,#N/A,FALSE,"Plan1";#N/A,#N/A,FALSE,"Plan2"}</definedName>
    <definedName name="khfdkjhsdjf" localSheetId="19">{#N/A,#N/A,FALSE,"Plan1";#N/A,#N/A,FALSE,"Plan2"}</definedName>
    <definedName name="khfdkjhsdjf" localSheetId="18" hidden="1">{#N/A,#N/A,FALSE,"Plan1";#N/A,#N/A,FALSE,"Plan2"}</definedName>
    <definedName name="khfdkjhsdjf">{#N/A,#N/A,FALSE,"Plan1";#N/A,#N/A,FALSE,"Plan2"}</definedName>
    <definedName name="khgdkftfy" localSheetId="20">{#N/A,#N/A,FALSE,"Plan1";#N/A,#N/A,FALSE,"Plan2"}</definedName>
    <definedName name="khgdkftfy" localSheetId="8">{#N/A,#N/A,FALSE,"Plan1";#N/A,#N/A,FALSE,"Plan2"}</definedName>
    <definedName name="khgdkftfy" localSheetId="17" hidden="1">{#N/A,#N/A,FALSE,"Plan1";#N/A,#N/A,FALSE,"Plan2"}</definedName>
    <definedName name="khgdkftfy" localSheetId="3">{#N/A,#N/A,FALSE,"Plan1";#N/A,#N/A,FALSE,"Plan2"}</definedName>
    <definedName name="khgdkftfy" localSheetId="11">{#N/A,#N/A,FALSE,"Plan1";#N/A,#N/A,FALSE,"Plan2"}</definedName>
    <definedName name="khgdkftfy" localSheetId="6">{#N/A,#N/A,FALSE,"Plan1";#N/A,#N/A,FALSE,"Plan2"}</definedName>
    <definedName name="khgdkftfy" localSheetId="5">{#N/A,#N/A,FALSE,"Plan1";#N/A,#N/A,FALSE,"Plan2"}</definedName>
    <definedName name="khgdkftfy" localSheetId="16" hidden="1">{#N/A,#N/A,FALSE,"Plan1";#N/A,#N/A,FALSE,"Plan2"}</definedName>
    <definedName name="khgdkftfy" localSheetId="15">{#N/A,#N/A,FALSE,"Plan1";#N/A,#N/A,FALSE,"Plan2"}</definedName>
    <definedName name="khgdkftfy" localSheetId="7">{#N/A,#N/A,FALSE,"Plan1";#N/A,#N/A,FALSE,"Plan2"}</definedName>
    <definedName name="khgdkftfy" localSheetId="24">{#N/A,#N/A,FALSE,"Plan1";#N/A,#N/A,FALSE,"Plan2"}</definedName>
    <definedName name="khgdkftfy" localSheetId="25">{#N/A,#N/A,FALSE,"Plan1";#N/A,#N/A,FALSE,"Plan2"}</definedName>
    <definedName name="khgdkftfy" localSheetId="0">{#N/A,#N/A,FALSE,"Plan1";#N/A,#N/A,FALSE,"Plan2"}</definedName>
    <definedName name="khgdkftfy" localSheetId="23">{#N/A,#N/A,FALSE,"Plan1";#N/A,#N/A,FALSE,"Plan2"}</definedName>
    <definedName name="khgdkftfy" localSheetId="22" hidden="1">{#N/A,#N/A,FALSE,"Plan1";#N/A,#N/A,FALSE,"Plan2"}</definedName>
    <definedName name="khgdkftfy" localSheetId="19">{#N/A,#N/A,FALSE,"Plan1";#N/A,#N/A,FALSE,"Plan2"}</definedName>
    <definedName name="khgdkftfy" localSheetId="18" hidden="1">{#N/A,#N/A,FALSE,"Plan1";#N/A,#N/A,FALSE,"Plan2"}</definedName>
    <definedName name="khgdkftfy">{#N/A,#N/A,FALSE,"Plan1";#N/A,#N/A,FALSE,"Plan2"}</definedName>
    <definedName name="khgfhhtuhf" localSheetId="20">{#N/A,#N/A,FALSE,"Plan1";#N/A,#N/A,FALSE,"Plan2"}</definedName>
    <definedName name="khgfhhtuhf" localSheetId="8">{#N/A,#N/A,FALSE,"Plan1";#N/A,#N/A,FALSE,"Plan2"}</definedName>
    <definedName name="khgfhhtuhf" localSheetId="17" hidden="1">{#N/A,#N/A,FALSE,"Plan1";#N/A,#N/A,FALSE,"Plan2"}</definedName>
    <definedName name="khgfhhtuhf" localSheetId="3">{#N/A,#N/A,FALSE,"Plan1";#N/A,#N/A,FALSE,"Plan2"}</definedName>
    <definedName name="khgfhhtuhf" localSheetId="11">{#N/A,#N/A,FALSE,"Plan1";#N/A,#N/A,FALSE,"Plan2"}</definedName>
    <definedName name="khgfhhtuhf" localSheetId="6">{#N/A,#N/A,FALSE,"Plan1";#N/A,#N/A,FALSE,"Plan2"}</definedName>
    <definedName name="khgfhhtuhf" localSheetId="5">{#N/A,#N/A,FALSE,"Plan1";#N/A,#N/A,FALSE,"Plan2"}</definedName>
    <definedName name="khgfhhtuhf" localSheetId="16" hidden="1">{#N/A,#N/A,FALSE,"Plan1";#N/A,#N/A,FALSE,"Plan2"}</definedName>
    <definedName name="khgfhhtuhf" localSheetId="15">{#N/A,#N/A,FALSE,"Plan1";#N/A,#N/A,FALSE,"Plan2"}</definedName>
    <definedName name="khgfhhtuhf" localSheetId="7">{#N/A,#N/A,FALSE,"Plan1";#N/A,#N/A,FALSE,"Plan2"}</definedName>
    <definedName name="khgfhhtuhf" localSheetId="24">{#N/A,#N/A,FALSE,"Plan1";#N/A,#N/A,FALSE,"Plan2"}</definedName>
    <definedName name="khgfhhtuhf" localSheetId="25">{#N/A,#N/A,FALSE,"Plan1";#N/A,#N/A,FALSE,"Plan2"}</definedName>
    <definedName name="khgfhhtuhf" localSheetId="0">{#N/A,#N/A,FALSE,"Plan1";#N/A,#N/A,FALSE,"Plan2"}</definedName>
    <definedName name="khgfhhtuhf" localSheetId="23">{#N/A,#N/A,FALSE,"Plan1";#N/A,#N/A,FALSE,"Plan2"}</definedName>
    <definedName name="khgfhhtuhf" localSheetId="22" hidden="1">{#N/A,#N/A,FALSE,"Plan1";#N/A,#N/A,FALSE,"Plan2"}</definedName>
    <definedName name="khgfhhtuhf" localSheetId="19">{#N/A,#N/A,FALSE,"Plan1";#N/A,#N/A,FALSE,"Plan2"}</definedName>
    <definedName name="khgfhhtuhf" localSheetId="18" hidden="1">{#N/A,#N/A,FALSE,"Plan1";#N/A,#N/A,FALSE,"Plan2"}</definedName>
    <definedName name="khgfhhtuhf">{#N/A,#N/A,FALSE,"Plan1";#N/A,#N/A,FALSE,"Plan2"}</definedName>
    <definedName name="khjkh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20">{#N/A,#N/A,FALSE,"Plan1";#N/A,#N/A,FALSE,"Plan2"}</definedName>
    <definedName name="KHJKLSDF" localSheetId="8">{#N/A,#N/A,FALSE,"Plan1";#N/A,#N/A,FALSE,"Plan2"}</definedName>
    <definedName name="KHJKLSDF" localSheetId="17" hidden="1">{#N/A,#N/A,FALSE,"Plan1";#N/A,#N/A,FALSE,"Plan2"}</definedName>
    <definedName name="KHJKLSDF" localSheetId="3">{#N/A,#N/A,FALSE,"Plan1";#N/A,#N/A,FALSE,"Plan2"}</definedName>
    <definedName name="KHJKLSDF" localSheetId="11">{#N/A,#N/A,FALSE,"Plan1";#N/A,#N/A,FALSE,"Plan2"}</definedName>
    <definedName name="KHJKLSDF" localSheetId="6">{#N/A,#N/A,FALSE,"Plan1";#N/A,#N/A,FALSE,"Plan2"}</definedName>
    <definedName name="KHJKLSDF" localSheetId="5">{#N/A,#N/A,FALSE,"Plan1";#N/A,#N/A,FALSE,"Plan2"}</definedName>
    <definedName name="KHJKLSDF" localSheetId="16" hidden="1">{#N/A,#N/A,FALSE,"Plan1";#N/A,#N/A,FALSE,"Plan2"}</definedName>
    <definedName name="KHJKLSDF" localSheetId="15">{#N/A,#N/A,FALSE,"Plan1";#N/A,#N/A,FALSE,"Plan2"}</definedName>
    <definedName name="KHJKLSDF" localSheetId="7">{#N/A,#N/A,FALSE,"Plan1";#N/A,#N/A,FALSE,"Plan2"}</definedName>
    <definedName name="KHJKLSDF" localSheetId="24">{#N/A,#N/A,FALSE,"Plan1";#N/A,#N/A,FALSE,"Plan2"}</definedName>
    <definedName name="KHJKLSDF" localSheetId="25">{#N/A,#N/A,FALSE,"Plan1";#N/A,#N/A,FALSE,"Plan2"}</definedName>
    <definedName name="KHJKLSDF" localSheetId="0">{#N/A,#N/A,FALSE,"Plan1";#N/A,#N/A,FALSE,"Plan2"}</definedName>
    <definedName name="KHJKLSDF" localSheetId="23">{#N/A,#N/A,FALSE,"Plan1";#N/A,#N/A,FALSE,"Plan2"}</definedName>
    <definedName name="KHJKLSDF" localSheetId="22" hidden="1">{#N/A,#N/A,FALSE,"Plan1";#N/A,#N/A,FALSE,"Plan2"}</definedName>
    <definedName name="KHJKLSDF" localSheetId="19">{#N/A,#N/A,FALSE,"Plan1";#N/A,#N/A,FALSE,"Plan2"}</definedName>
    <definedName name="KHJKLSDF" localSheetId="18" hidden="1">{#N/A,#N/A,FALSE,"Plan1";#N/A,#N/A,FALSE,"Plan2"}</definedName>
    <definedName name="KHJKLSDF">{#N/A,#N/A,FALSE,"Plan1";#N/A,#N/A,FALSE,"Plan2"}</definedName>
    <definedName name="kieret" localSheetId="20">{#N/A,#N/A,FALSE,"Plan1";#N/A,#N/A,FALSE,"Plan2"}</definedName>
    <definedName name="kieret" localSheetId="8">{#N/A,#N/A,FALSE,"Plan1";#N/A,#N/A,FALSE,"Plan2"}</definedName>
    <definedName name="kieret" localSheetId="17" hidden="1">{#N/A,#N/A,FALSE,"Plan1";#N/A,#N/A,FALSE,"Plan2"}</definedName>
    <definedName name="kieret" localSheetId="3">{#N/A,#N/A,FALSE,"Plan1";#N/A,#N/A,FALSE,"Plan2"}</definedName>
    <definedName name="kieret" localSheetId="11">{#N/A,#N/A,FALSE,"Plan1";#N/A,#N/A,FALSE,"Plan2"}</definedName>
    <definedName name="kieret" localSheetId="6">{#N/A,#N/A,FALSE,"Plan1";#N/A,#N/A,FALSE,"Plan2"}</definedName>
    <definedName name="kieret" localSheetId="5">{#N/A,#N/A,FALSE,"Plan1";#N/A,#N/A,FALSE,"Plan2"}</definedName>
    <definedName name="kieret" localSheetId="16" hidden="1">{#N/A,#N/A,FALSE,"Plan1";#N/A,#N/A,FALSE,"Plan2"}</definedName>
    <definedName name="kieret" localSheetId="15">{#N/A,#N/A,FALSE,"Plan1";#N/A,#N/A,FALSE,"Plan2"}</definedName>
    <definedName name="kieret" localSheetId="7">{#N/A,#N/A,FALSE,"Plan1";#N/A,#N/A,FALSE,"Plan2"}</definedName>
    <definedName name="kieret" localSheetId="24">{#N/A,#N/A,FALSE,"Plan1";#N/A,#N/A,FALSE,"Plan2"}</definedName>
    <definedName name="kieret" localSheetId="25">{#N/A,#N/A,FALSE,"Plan1";#N/A,#N/A,FALSE,"Plan2"}</definedName>
    <definedName name="kieret" localSheetId="0">{#N/A,#N/A,FALSE,"Plan1";#N/A,#N/A,FALSE,"Plan2"}</definedName>
    <definedName name="kieret" localSheetId="23">{#N/A,#N/A,FALSE,"Plan1";#N/A,#N/A,FALSE,"Plan2"}</definedName>
    <definedName name="kieret" localSheetId="22" hidden="1">{#N/A,#N/A,FALSE,"Plan1";#N/A,#N/A,FALSE,"Plan2"}</definedName>
    <definedName name="kieret" localSheetId="19">{#N/A,#N/A,FALSE,"Plan1";#N/A,#N/A,FALSE,"Plan2"}</definedName>
    <definedName name="kieret" localSheetId="18" hidden="1">{#N/A,#N/A,FALSE,"Plan1";#N/A,#N/A,FALSE,"Plan2"}</definedName>
    <definedName name="kieret">{#N/A,#N/A,FALSE,"Plan1";#N/A,#N/A,FALSE,"Plan2"}</definedName>
    <definedName name="kiweokwr" localSheetId="17" hidden="1">#REF!</definedName>
    <definedName name="kiweokwr" localSheetId="3">#REF!</definedName>
    <definedName name="kiweokwr" localSheetId="6">#REF!</definedName>
    <definedName name="kiweokwr" localSheetId="16" hidden="1">#REF!</definedName>
    <definedName name="kiweokwr" localSheetId="15">#REF!</definedName>
    <definedName name="kiweokwr" localSheetId="25">#REF!</definedName>
    <definedName name="kiweokwr" localSheetId="0">#REF!</definedName>
    <definedName name="kiweokwr" localSheetId="22" hidden="1">#REF!</definedName>
    <definedName name="kiweokwr" localSheetId="19">#REF!</definedName>
    <definedName name="kiweokwr" localSheetId="18" hidden="1">#REF!</definedName>
    <definedName name="kiweokwr">#REF!</definedName>
    <definedName name="kjchkfhsezk" localSheetId="20">{#N/A,#N/A,FALSE,"Plan1";#N/A,#N/A,FALSE,"Plan2"}</definedName>
    <definedName name="kjchkfhsezk" localSheetId="8">{#N/A,#N/A,FALSE,"Plan1";#N/A,#N/A,FALSE,"Plan2"}</definedName>
    <definedName name="kjchkfhsezk" localSheetId="17" hidden="1">{#N/A,#N/A,FALSE,"Plan1";#N/A,#N/A,FALSE,"Plan2"}</definedName>
    <definedName name="kjchkfhsezk" localSheetId="3">{#N/A,#N/A,FALSE,"Plan1";#N/A,#N/A,FALSE,"Plan2"}</definedName>
    <definedName name="kjchkfhsezk" localSheetId="11">{#N/A,#N/A,FALSE,"Plan1";#N/A,#N/A,FALSE,"Plan2"}</definedName>
    <definedName name="kjchkfhsezk" localSheetId="6">{#N/A,#N/A,FALSE,"Plan1";#N/A,#N/A,FALSE,"Plan2"}</definedName>
    <definedName name="kjchkfhsezk" localSheetId="5">{#N/A,#N/A,FALSE,"Plan1";#N/A,#N/A,FALSE,"Plan2"}</definedName>
    <definedName name="kjchkfhsezk" localSheetId="16" hidden="1">{#N/A,#N/A,FALSE,"Plan1";#N/A,#N/A,FALSE,"Plan2"}</definedName>
    <definedName name="kjchkfhsezk" localSheetId="15">{#N/A,#N/A,FALSE,"Plan1";#N/A,#N/A,FALSE,"Plan2"}</definedName>
    <definedName name="kjchkfhsezk" localSheetId="7">{#N/A,#N/A,FALSE,"Plan1";#N/A,#N/A,FALSE,"Plan2"}</definedName>
    <definedName name="kjchkfhsezk" localSheetId="24">{#N/A,#N/A,FALSE,"Plan1";#N/A,#N/A,FALSE,"Plan2"}</definedName>
    <definedName name="kjchkfhsezk" localSheetId="25">{#N/A,#N/A,FALSE,"Plan1";#N/A,#N/A,FALSE,"Plan2"}</definedName>
    <definedName name="kjchkfhsezk" localSheetId="0">{#N/A,#N/A,FALSE,"Plan1";#N/A,#N/A,FALSE,"Plan2"}</definedName>
    <definedName name="kjchkfhsezk" localSheetId="23">{#N/A,#N/A,FALSE,"Plan1";#N/A,#N/A,FALSE,"Plan2"}</definedName>
    <definedName name="kjchkfhsezk" localSheetId="22" hidden="1">{#N/A,#N/A,FALSE,"Plan1";#N/A,#N/A,FALSE,"Plan2"}</definedName>
    <definedName name="kjchkfhsezk" localSheetId="19">{#N/A,#N/A,FALSE,"Plan1";#N/A,#N/A,FALSE,"Plan2"}</definedName>
    <definedName name="kjchkfhsezk" localSheetId="18" hidden="1">{#N/A,#N/A,FALSE,"Plan1";#N/A,#N/A,FALSE,"Plan2"}</definedName>
    <definedName name="kjchkfhsezk">{#N/A,#N/A,FALSE,"Plan1";#N/A,#N/A,FALSE,"Plan2"}</definedName>
    <definedName name="kjdghksef" localSheetId="20">{#N/A,#N/A,FALSE,"Plan1";#N/A,#N/A,FALSE,"Plan2"}</definedName>
    <definedName name="kjdghksef" localSheetId="8">{#N/A,#N/A,FALSE,"Plan1";#N/A,#N/A,FALSE,"Plan2"}</definedName>
    <definedName name="kjdghksef" localSheetId="17" hidden="1">{#N/A,#N/A,FALSE,"Plan1";#N/A,#N/A,FALSE,"Plan2"}</definedName>
    <definedName name="kjdghksef" localSheetId="3">{#N/A,#N/A,FALSE,"Plan1";#N/A,#N/A,FALSE,"Plan2"}</definedName>
    <definedName name="kjdghksef" localSheetId="11">{#N/A,#N/A,FALSE,"Plan1";#N/A,#N/A,FALSE,"Plan2"}</definedName>
    <definedName name="kjdghksef" localSheetId="6">{#N/A,#N/A,FALSE,"Plan1";#N/A,#N/A,FALSE,"Plan2"}</definedName>
    <definedName name="kjdghksef" localSheetId="5">{#N/A,#N/A,FALSE,"Plan1";#N/A,#N/A,FALSE,"Plan2"}</definedName>
    <definedName name="kjdghksef" localSheetId="16" hidden="1">{#N/A,#N/A,FALSE,"Plan1";#N/A,#N/A,FALSE,"Plan2"}</definedName>
    <definedName name="kjdghksef" localSheetId="15">{#N/A,#N/A,FALSE,"Plan1";#N/A,#N/A,FALSE,"Plan2"}</definedName>
    <definedName name="kjdghksef" localSheetId="7">{#N/A,#N/A,FALSE,"Plan1";#N/A,#N/A,FALSE,"Plan2"}</definedName>
    <definedName name="kjdghksef" localSheetId="24">{#N/A,#N/A,FALSE,"Plan1";#N/A,#N/A,FALSE,"Plan2"}</definedName>
    <definedName name="kjdghksef" localSheetId="25">{#N/A,#N/A,FALSE,"Plan1";#N/A,#N/A,FALSE,"Plan2"}</definedName>
    <definedName name="kjdghksef" localSheetId="0">{#N/A,#N/A,FALSE,"Plan1";#N/A,#N/A,FALSE,"Plan2"}</definedName>
    <definedName name="kjdghksef" localSheetId="23">{#N/A,#N/A,FALSE,"Plan1";#N/A,#N/A,FALSE,"Plan2"}</definedName>
    <definedName name="kjdghksef" localSheetId="22" hidden="1">{#N/A,#N/A,FALSE,"Plan1";#N/A,#N/A,FALSE,"Plan2"}</definedName>
    <definedName name="kjdghksef" localSheetId="19">{#N/A,#N/A,FALSE,"Plan1";#N/A,#N/A,FALSE,"Plan2"}</definedName>
    <definedName name="kjdghksef" localSheetId="18" hidden="1">{#N/A,#N/A,FALSE,"Plan1";#N/A,#N/A,FALSE,"Plan2"}</definedName>
    <definedName name="kjdghksef">{#N/A,#N/A,FALSE,"Plan1";#N/A,#N/A,FALSE,"Plan2"}</definedName>
    <definedName name="kjdkftyhtert" localSheetId="20">{#N/A,#N/A,FALSE,"Plan1";#N/A,#N/A,FALSE,"Plan2"}</definedName>
    <definedName name="kjdkftyhtert" localSheetId="8">{#N/A,#N/A,FALSE,"Plan1";#N/A,#N/A,FALSE,"Plan2"}</definedName>
    <definedName name="kjdkftyhtert" localSheetId="17" hidden="1">{#N/A,#N/A,FALSE,"Plan1";#N/A,#N/A,FALSE,"Plan2"}</definedName>
    <definedName name="kjdkftyhtert" localSheetId="3">{#N/A,#N/A,FALSE,"Plan1";#N/A,#N/A,FALSE,"Plan2"}</definedName>
    <definedName name="kjdkftyhtert" localSheetId="11">{#N/A,#N/A,FALSE,"Plan1";#N/A,#N/A,FALSE,"Plan2"}</definedName>
    <definedName name="kjdkftyhtert" localSheetId="6">{#N/A,#N/A,FALSE,"Plan1";#N/A,#N/A,FALSE,"Plan2"}</definedName>
    <definedName name="kjdkftyhtert" localSheetId="5">{#N/A,#N/A,FALSE,"Plan1";#N/A,#N/A,FALSE,"Plan2"}</definedName>
    <definedName name="kjdkftyhtert" localSheetId="16" hidden="1">{#N/A,#N/A,FALSE,"Plan1";#N/A,#N/A,FALSE,"Plan2"}</definedName>
    <definedName name="kjdkftyhtert" localSheetId="15">{#N/A,#N/A,FALSE,"Plan1";#N/A,#N/A,FALSE,"Plan2"}</definedName>
    <definedName name="kjdkftyhtert" localSheetId="7">{#N/A,#N/A,FALSE,"Plan1";#N/A,#N/A,FALSE,"Plan2"}</definedName>
    <definedName name="kjdkftyhtert" localSheetId="24">{#N/A,#N/A,FALSE,"Plan1";#N/A,#N/A,FALSE,"Plan2"}</definedName>
    <definedName name="kjdkftyhtert" localSheetId="25">{#N/A,#N/A,FALSE,"Plan1";#N/A,#N/A,FALSE,"Plan2"}</definedName>
    <definedName name="kjdkftyhtert" localSheetId="0">{#N/A,#N/A,FALSE,"Plan1";#N/A,#N/A,FALSE,"Plan2"}</definedName>
    <definedName name="kjdkftyhtert" localSheetId="23">{#N/A,#N/A,FALSE,"Plan1";#N/A,#N/A,FALSE,"Plan2"}</definedName>
    <definedName name="kjdkftyhtert" localSheetId="22" hidden="1">{#N/A,#N/A,FALSE,"Plan1";#N/A,#N/A,FALSE,"Plan2"}</definedName>
    <definedName name="kjdkftyhtert" localSheetId="19">{#N/A,#N/A,FALSE,"Plan1";#N/A,#N/A,FALSE,"Plan2"}</definedName>
    <definedName name="kjdkftyhtert" localSheetId="18" hidden="1">{#N/A,#N/A,FALSE,"Plan1";#N/A,#N/A,FALSE,"Plan2"}</definedName>
    <definedName name="kjdkftyhtert">{#N/A,#N/A,FALSE,"Plan1";#N/A,#N/A,FALSE,"Plan2"}</definedName>
    <definedName name="kjdlfkjds" localSheetId="20">{#N/A,#N/A,FALSE,"Plan1";#N/A,#N/A,FALSE,"Plan2"}</definedName>
    <definedName name="kjdlfkjds" localSheetId="8">{#N/A,#N/A,FALSE,"Plan1";#N/A,#N/A,FALSE,"Plan2"}</definedName>
    <definedName name="kjdlfkjds" localSheetId="17" hidden="1">{#N/A,#N/A,FALSE,"Plan1";#N/A,#N/A,FALSE,"Plan2"}</definedName>
    <definedName name="kjdlfkjds" localSheetId="3">{#N/A,#N/A,FALSE,"Plan1";#N/A,#N/A,FALSE,"Plan2"}</definedName>
    <definedName name="kjdlfkjds" localSheetId="11">{#N/A,#N/A,FALSE,"Plan1";#N/A,#N/A,FALSE,"Plan2"}</definedName>
    <definedName name="kjdlfkjds" localSheetId="6">{#N/A,#N/A,FALSE,"Plan1";#N/A,#N/A,FALSE,"Plan2"}</definedName>
    <definedName name="kjdlfkjds" localSheetId="5">{#N/A,#N/A,FALSE,"Plan1";#N/A,#N/A,FALSE,"Plan2"}</definedName>
    <definedName name="kjdlfkjds" localSheetId="16" hidden="1">{#N/A,#N/A,FALSE,"Plan1";#N/A,#N/A,FALSE,"Plan2"}</definedName>
    <definedName name="kjdlfkjds" localSheetId="15">{#N/A,#N/A,FALSE,"Plan1";#N/A,#N/A,FALSE,"Plan2"}</definedName>
    <definedName name="kjdlfkjds" localSheetId="7">{#N/A,#N/A,FALSE,"Plan1";#N/A,#N/A,FALSE,"Plan2"}</definedName>
    <definedName name="kjdlfkjds" localSheetId="24">{#N/A,#N/A,FALSE,"Plan1";#N/A,#N/A,FALSE,"Plan2"}</definedName>
    <definedName name="kjdlfkjds" localSheetId="25">{#N/A,#N/A,FALSE,"Plan1";#N/A,#N/A,FALSE,"Plan2"}</definedName>
    <definedName name="kjdlfkjds" localSheetId="0">{#N/A,#N/A,FALSE,"Plan1";#N/A,#N/A,FALSE,"Plan2"}</definedName>
    <definedName name="kjdlfkjds" localSheetId="23">{#N/A,#N/A,FALSE,"Plan1";#N/A,#N/A,FALSE,"Plan2"}</definedName>
    <definedName name="kjdlfkjds" localSheetId="22" hidden="1">{#N/A,#N/A,FALSE,"Plan1";#N/A,#N/A,FALSE,"Plan2"}</definedName>
    <definedName name="kjdlfkjds" localSheetId="19">{#N/A,#N/A,FALSE,"Plan1";#N/A,#N/A,FALSE,"Plan2"}</definedName>
    <definedName name="kjdlfkjds" localSheetId="18" hidden="1">{#N/A,#N/A,FALSE,"Plan1";#N/A,#N/A,FALSE,"Plan2"}</definedName>
    <definedName name="kjdlfkjds">{#N/A,#N/A,FALSE,"Plan1";#N/A,#N/A,FALSE,"Plan2"}</definedName>
    <definedName name="kjdzhfytrfy" localSheetId="20">{#N/A,#N/A,FALSE,"Plan1";#N/A,#N/A,FALSE,"Plan2"}</definedName>
    <definedName name="kjdzhfytrfy" localSheetId="8">{#N/A,#N/A,FALSE,"Plan1";#N/A,#N/A,FALSE,"Plan2"}</definedName>
    <definedName name="kjdzhfytrfy" localSheetId="17" hidden="1">{#N/A,#N/A,FALSE,"Plan1";#N/A,#N/A,FALSE,"Plan2"}</definedName>
    <definedName name="kjdzhfytrfy" localSheetId="3">{#N/A,#N/A,FALSE,"Plan1";#N/A,#N/A,FALSE,"Plan2"}</definedName>
    <definedName name="kjdzhfytrfy" localSheetId="11">{#N/A,#N/A,FALSE,"Plan1";#N/A,#N/A,FALSE,"Plan2"}</definedName>
    <definedName name="kjdzhfytrfy" localSheetId="6">{#N/A,#N/A,FALSE,"Plan1";#N/A,#N/A,FALSE,"Plan2"}</definedName>
    <definedName name="kjdzhfytrfy" localSheetId="5">{#N/A,#N/A,FALSE,"Plan1";#N/A,#N/A,FALSE,"Plan2"}</definedName>
    <definedName name="kjdzhfytrfy" localSheetId="16" hidden="1">{#N/A,#N/A,FALSE,"Plan1";#N/A,#N/A,FALSE,"Plan2"}</definedName>
    <definedName name="kjdzhfytrfy" localSheetId="15">{#N/A,#N/A,FALSE,"Plan1";#N/A,#N/A,FALSE,"Plan2"}</definedName>
    <definedName name="kjdzhfytrfy" localSheetId="7">{#N/A,#N/A,FALSE,"Plan1";#N/A,#N/A,FALSE,"Plan2"}</definedName>
    <definedName name="kjdzhfytrfy" localSheetId="24">{#N/A,#N/A,FALSE,"Plan1";#N/A,#N/A,FALSE,"Plan2"}</definedName>
    <definedName name="kjdzhfytrfy" localSheetId="25">{#N/A,#N/A,FALSE,"Plan1";#N/A,#N/A,FALSE,"Plan2"}</definedName>
    <definedName name="kjdzhfytrfy" localSheetId="0">{#N/A,#N/A,FALSE,"Plan1";#N/A,#N/A,FALSE,"Plan2"}</definedName>
    <definedName name="kjdzhfytrfy" localSheetId="23">{#N/A,#N/A,FALSE,"Plan1";#N/A,#N/A,FALSE,"Plan2"}</definedName>
    <definedName name="kjdzhfytrfy" localSheetId="22" hidden="1">{#N/A,#N/A,FALSE,"Plan1";#N/A,#N/A,FALSE,"Plan2"}</definedName>
    <definedName name="kjdzhfytrfy" localSheetId="19">{#N/A,#N/A,FALSE,"Plan1";#N/A,#N/A,FALSE,"Plan2"}</definedName>
    <definedName name="kjdzhfytrfy" localSheetId="18" hidden="1">{#N/A,#N/A,FALSE,"Plan1";#N/A,#N/A,FALSE,"Plan2"}</definedName>
    <definedName name="kjdzhfytrfy">{#N/A,#N/A,FALSE,"Plan1";#N/A,#N/A,FALSE,"Plan2"}</definedName>
    <definedName name="kjhdfgjthdft" localSheetId="20">{#N/A,#N/A,FALSE,"Plan1";#N/A,#N/A,FALSE,"Plan2"}</definedName>
    <definedName name="kjhdfgjthdft" localSheetId="8">{#N/A,#N/A,FALSE,"Plan1";#N/A,#N/A,FALSE,"Plan2"}</definedName>
    <definedName name="kjhdfgjthdft" localSheetId="17" hidden="1">{#N/A,#N/A,FALSE,"Plan1";#N/A,#N/A,FALSE,"Plan2"}</definedName>
    <definedName name="kjhdfgjthdft" localSheetId="3">{#N/A,#N/A,FALSE,"Plan1";#N/A,#N/A,FALSE,"Plan2"}</definedName>
    <definedName name="kjhdfgjthdft" localSheetId="11">{#N/A,#N/A,FALSE,"Plan1";#N/A,#N/A,FALSE,"Plan2"}</definedName>
    <definedName name="kjhdfgjthdft" localSheetId="6">{#N/A,#N/A,FALSE,"Plan1";#N/A,#N/A,FALSE,"Plan2"}</definedName>
    <definedName name="kjhdfgjthdft" localSheetId="5">{#N/A,#N/A,FALSE,"Plan1";#N/A,#N/A,FALSE,"Plan2"}</definedName>
    <definedName name="kjhdfgjthdft" localSheetId="16" hidden="1">{#N/A,#N/A,FALSE,"Plan1";#N/A,#N/A,FALSE,"Plan2"}</definedName>
    <definedName name="kjhdfgjthdft" localSheetId="15">{#N/A,#N/A,FALSE,"Plan1";#N/A,#N/A,FALSE,"Plan2"}</definedName>
    <definedName name="kjhdfgjthdft" localSheetId="7">{#N/A,#N/A,FALSE,"Plan1";#N/A,#N/A,FALSE,"Plan2"}</definedName>
    <definedName name="kjhdfgjthdft" localSheetId="24">{#N/A,#N/A,FALSE,"Plan1";#N/A,#N/A,FALSE,"Plan2"}</definedName>
    <definedName name="kjhdfgjthdft" localSheetId="25">{#N/A,#N/A,FALSE,"Plan1";#N/A,#N/A,FALSE,"Plan2"}</definedName>
    <definedName name="kjhdfgjthdft" localSheetId="0">{#N/A,#N/A,FALSE,"Plan1";#N/A,#N/A,FALSE,"Plan2"}</definedName>
    <definedName name="kjhdfgjthdft" localSheetId="23">{#N/A,#N/A,FALSE,"Plan1";#N/A,#N/A,FALSE,"Plan2"}</definedName>
    <definedName name="kjhdfgjthdft" localSheetId="22" hidden="1">{#N/A,#N/A,FALSE,"Plan1";#N/A,#N/A,FALSE,"Plan2"}</definedName>
    <definedName name="kjhdfgjthdft" localSheetId="19">{#N/A,#N/A,FALSE,"Plan1";#N/A,#N/A,FALSE,"Plan2"}</definedName>
    <definedName name="kjhdfgjthdft" localSheetId="18" hidden="1">{#N/A,#N/A,FALSE,"Plan1";#N/A,#N/A,FALSE,"Plan2"}</definedName>
    <definedName name="kjhdfgjthdft">{#N/A,#N/A,FALSE,"Plan1";#N/A,#N/A,FALSE,"Plan2"}</definedName>
    <definedName name="kjhsdfk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20">{#N/A,#N/A,FALSE,"Plan1";#N/A,#N/A,FALSE,"Plan2"}</definedName>
    <definedName name="kjhsiorf" localSheetId="8">{#N/A,#N/A,FALSE,"Plan1";#N/A,#N/A,FALSE,"Plan2"}</definedName>
    <definedName name="kjhsiorf" localSheetId="17" hidden="1">{#N/A,#N/A,FALSE,"Plan1";#N/A,#N/A,FALSE,"Plan2"}</definedName>
    <definedName name="kjhsiorf" localSheetId="3">{#N/A,#N/A,FALSE,"Plan1";#N/A,#N/A,FALSE,"Plan2"}</definedName>
    <definedName name="kjhsiorf" localSheetId="11">{#N/A,#N/A,FALSE,"Plan1";#N/A,#N/A,FALSE,"Plan2"}</definedName>
    <definedName name="kjhsiorf" localSheetId="6">{#N/A,#N/A,FALSE,"Plan1";#N/A,#N/A,FALSE,"Plan2"}</definedName>
    <definedName name="kjhsiorf" localSheetId="5">{#N/A,#N/A,FALSE,"Plan1";#N/A,#N/A,FALSE,"Plan2"}</definedName>
    <definedName name="kjhsiorf" localSheetId="16" hidden="1">{#N/A,#N/A,FALSE,"Plan1";#N/A,#N/A,FALSE,"Plan2"}</definedName>
    <definedName name="kjhsiorf" localSheetId="15">{#N/A,#N/A,FALSE,"Plan1";#N/A,#N/A,FALSE,"Plan2"}</definedName>
    <definedName name="kjhsiorf" localSheetId="7">{#N/A,#N/A,FALSE,"Plan1";#N/A,#N/A,FALSE,"Plan2"}</definedName>
    <definedName name="kjhsiorf" localSheetId="24">{#N/A,#N/A,FALSE,"Plan1";#N/A,#N/A,FALSE,"Plan2"}</definedName>
    <definedName name="kjhsiorf" localSheetId="25">{#N/A,#N/A,FALSE,"Plan1";#N/A,#N/A,FALSE,"Plan2"}</definedName>
    <definedName name="kjhsiorf" localSheetId="0">{#N/A,#N/A,FALSE,"Plan1";#N/A,#N/A,FALSE,"Plan2"}</definedName>
    <definedName name="kjhsiorf" localSheetId="23">{#N/A,#N/A,FALSE,"Plan1";#N/A,#N/A,FALSE,"Plan2"}</definedName>
    <definedName name="kjhsiorf" localSheetId="22" hidden="1">{#N/A,#N/A,FALSE,"Plan1";#N/A,#N/A,FALSE,"Plan2"}</definedName>
    <definedName name="kjhsiorf" localSheetId="19">{#N/A,#N/A,FALSE,"Plan1";#N/A,#N/A,FALSE,"Plan2"}</definedName>
    <definedName name="kjhsiorf" localSheetId="18" hidden="1">{#N/A,#N/A,FALSE,"Plan1";#N/A,#N/A,FALSE,"Plan2"}</definedName>
    <definedName name="kjhsiorf">{#N/A,#N/A,FALSE,"Plan1";#N/A,#N/A,FALSE,"Plan2"}</definedName>
    <definedName name="KJ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20">{#N/A,#N/A,FALSE,"Plan1";#N/A,#N/A,FALSE,"Plan2"}</definedName>
    <definedName name="kjjwww" localSheetId="8">{#N/A,#N/A,FALSE,"Plan1";#N/A,#N/A,FALSE,"Plan2"}</definedName>
    <definedName name="kjjwww" localSheetId="17" hidden="1">{#N/A,#N/A,FALSE,"Plan1";#N/A,#N/A,FALSE,"Plan2"}</definedName>
    <definedName name="kjjwww" localSheetId="3">{#N/A,#N/A,FALSE,"Plan1";#N/A,#N/A,FALSE,"Plan2"}</definedName>
    <definedName name="kjjwww" localSheetId="11">{#N/A,#N/A,FALSE,"Plan1";#N/A,#N/A,FALSE,"Plan2"}</definedName>
    <definedName name="kjjwww" localSheetId="6">{#N/A,#N/A,FALSE,"Plan1";#N/A,#N/A,FALSE,"Plan2"}</definedName>
    <definedName name="kjjwww" localSheetId="5">{#N/A,#N/A,FALSE,"Plan1";#N/A,#N/A,FALSE,"Plan2"}</definedName>
    <definedName name="kjjwww" localSheetId="16" hidden="1">{#N/A,#N/A,FALSE,"Plan1";#N/A,#N/A,FALSE,"Plan2"}</definedName>
    <definedName name="kjjwww" localSheetId="15">{#N/A,#N/A,FALSE,"Plan1";#N/A,#N/A,FALSE,"Plan2"}</definedName>
    <definedName name="kjjwww" localSheetId="7">{#N/A,#N/A,FALSE,"Plan1";#N/A,#N/A,FALSE,"Plan2"}</definedName>
    <definedName name="kjjwww" localSheetId="24">{#N/A,#N/A,FALSE,"Plan1";#N/A,#N/A,FALSE,"Plan2"}</definedName>
    <definedName name="kjjwww" localSheetId="25">{#N/A,#N/A,FALSE,"Plan1";#N/A,#N/A,FALSE,"Plan2"}</definedName>
    <definedName name="kjjwww" localSheetId="0">{#N/A,#N/A,FALSE,"Plan1";#N/A,#N/A,FALSE,"Plan2"}</definedName>
    <definedName name="kjjwww" localSheetId="23">{#N/A,#N/A,FALSE,"Plan1";#N/A,#N/A,FALSE,"Plan2"}</definedName>
    <definedName name="kjjwww" localSheetId="22" hidden="1">{#N/A,#N/A,FALSE,"Plan1";#N/A,#N/A,FALSE,"Plan2"}</definedName>
    <definedName name="kjjwww" localSheetId="19">{#N/A,#N/A,FALSE,"Plan1";#N/A,#N/A,FALSE,"Plan2"}</definedName>
    <definedName name="kjjwww" localSheetId="18" hidden="1">{#N/A,#N/A,FALSE,"Plan1";#N/A,#N/A,FALSE,"Plan2"}</definedName>
    <definedName name="kjjwww">{#N/A,#N/A,FALSE,"Plan1";#N/A,#N/A,FALSE,"Plan2"}</definedName>
    <definedName name="kjl" localSheetId="20">{#N/A,#N/A,FALSE,"ENG'G(보호계전기)"}</definedName>
    <definedName name="kjl" localSheetId="8">{#N/A,#N/A,FALSE,"ENG'G(보호계전기)"}</definedName>
    <definedName name="kjl" localSheetId="17" hidden="1">{#N/A,#N/A,FALSE,"ENG'G(보호계전기)"}</definedName>
    <definedName name="kjl" localSheetId="3">{#N/A,#N/A,FALSE,"ENG'G(보호계전기)"}</definedName>
    <definedName name="kjl" localSheetId="11">{#N/A,#N/A,FALSE,"ENG'G(보호계전기)"}</definedName>
    <definedName name="kjl" localSheetId="6">{#N/A,#N/A,FALSE,"ENG'G(보호계전기)"}</definedName>
    <definedName name="kjl" localSheetId="5">{#N/A,#N/A,FALSE,"ENG'G(보호계전기)"}</definedName>
    <definedName name="kjl" localSheetId="16" hidden="1">{#N/A,#N/A,FALSE,"ENG'G(보호계전기)"}</definedName>
    <definedName name="kjl" localSheetId="15">{#N/A,#N/A,FALSE,"ENG'G(보호계전기)"}</definedName>
    <definedName name="kjl" localSheetId="7">{#N/A,#N/A,FALSE,"ENG'G(보호계전기)"}</definedName>
    <definedName name="kjl" localSheetId="24">{#N/A,#N/A,FALSE,"ENG'G(보호계전기)"}</definedName>
    <definedName name="kjl" localSheetId="25">{#N/A,#N/A,FALSE,"ENG'G(보호계전기)"}</definedName>
    <definedName name="kjl" localSheetId="0">{#N/A,#N/A,FALSE,"ENG'G(보호계전기)"}</definedName>
    <definedName name="kjl" localSheetId="23">{#N/A,#N/A,FALSE,"ENG'G(보호계전기)"}</definedName>
    <definedName name="kjl" localSheetId="22" hidden="1">{#N/A,#N/A,FALSE,"ENG'G(보호계전기)"}</definedName>
    <definedName name="kjl" localSheetId="19">{#N/A,#N/A,FALSE,"ENG'G(보호계전기)"}</definedName>
    <definedName name="kjl" localSheetId="18" hidden="1">{#N/A,#N/A,FALSE,"ENG'G(보호계전기)"}</definedName>
    <definedName name="kjl">{#N/A,#N/A,FALSE,"ENG'G(보호계전기)"}</definedName>
    <definedName name="KJOI" localSheetId="20">{#N/A,#N/A,FALSE,"Plan1";#N/A,#N/A,FALSE,"Plan2"}</definedName>
    <definedName name="KJOI" localSheetId="8">{#N/A,#N/A,FALSE,"Plan1";#N/A,#N/A,FALSE,"Plan2"}</definedName>
    <definedName name="KJOI" localSheetId="17" hidden="1">{#N/A,#N/A,FALSE,"Plan1";#N/A,#N/A,FALSE,"Plan2"}</definedName>
    <definedName name="KJOI" localSheetId="3">{#N/A,#N/A,FALSE,"Plan1";#N/A,#N/A,FALSE,"Plan2"}</definedName>
    <definedName name="KJOI" localSheetId="11">{#N/A,#N/A,FALSE,"Plan1";#N/A,#N/A,FALSE,"Plan2"}</definedName>
    <definedName name="KJOI" localSheetId="6">{#N/A,#N/A,FALSE,"Plan1";#N/A,#N/A,FALSE,"Plan2"}</definedName>
    <definedName name="KJOI" localSheetId="5">{#N/A,#N/A,FALSE,"Plan1";#N/A,#N/A,FALSE,"Plan2"}</definedName>
    <definedName name="KJOI" localSheetId="16" hidden="1">{#N/A,#N/A,FALSE,"Plan1";#N/A,#N/A,FALSE,"Plan2"}</definedName>
    <definedName name="KJOI" localSheetId="15">{#N/A,#N/A,FALSE,"Plan1";#N/A,#N/A,FALSE,"Plan2"}</definedName>
    <definedName name="KJOI" localSheetId="7">{#N/A,#N/A,FALSE,"Plan1";#N/A,#N/A,FALSE,"Plan2"}</definedName>
    <definedName name="KJOI" localSheetId="24">{#N/A,#N/A,FALSE,"Plan1";#N/A,#N/A,FALSE,"Plan2"}</definedName>
    <definedName name="KJOI" localSheetId="25">{#N/A,#N/A,FALSE,"Plan1";#N/A,#N/A,FALSE,"Plan2"}</definedName>
    <definedName name="KJOI" localSheetId="0">{#N/A,#N/A,FALSE,"Plan1";#N/A,#N/A,FALSE,"Plan2"}</definedName>
    <definedName name="KJOI" localSheetId="23">{#N/A,#N/A,FALSE,"Plan1";#N/A,#N/A,FALSE,"Plan2"}</definedName>
    <definedName name="KJOI" localSheetId="22" hidden="1">{#N/A,#N/A,FALSE,"Plan1";#N/A,#N/A,FALSE,"Plan2"}</definedName>
    <definedName name="KJOI" localSheetId="19">{#N/A,#N/A,FALSE,"Plan1";#N/A,#N/A,FALSE,"Plan2"}</definedName>
    <definedName name="KJOI" localSheetId="18" hidden="1">{#N/A,#N/A,FALSE,"Plan1";#N/A,#N/A,FALSE,"Plan2"}</definedName>
    <definedName name="KJOI">{#N/A,#N/A,FALSE,"Plan1";#N/A,#N/A,FALSE,"Plan2"}</definedName>
    <definedName name="kjqwerw" localSheetId="20">{#N/A,#N/A,FALSE,"Plan1";#N/A,#N/A,FALSE,"Plan2"}</definedName>
    <definedName name="kjqwerw" localSheetId="8">{#N/A,#N/A,FALSE,"Plan1";#N/A,#N/A,FALSE,"Plan2"}</definedName>
    <definedName name="kjqwerw" localSheetId="17" hidden="1">{#N/A,#N/A,FALSE,"Plan1";#N/A,#N/A,FALSE,"Plan2"}</definedName>
    <definedName name="kjqwerw" localSheetId="3">{#N/A,#N/A,FALSE,"Plan1";#N/A,#N/A,FALSE,"Plan2"}</definedName>
    <definedName name="kjqwerw" localSheetId="11">{#N/A,#N/A,FALSE,"Plan1";#N/A,#N/A,FALSE,"Plan2"}</definedName>
    <definedName name="kjqwerw" localSheetId="6">{#N/A,#N/A,FALSE,"Plan1";#N/A,#N/A,FALSE,"Plan2"}</definedName>
    <definedName name="kjqwerw" localSheetId="5">{#N/A,#N/A,FALSE,"Plan1";#N/A,#N/A,FALSE,"Plan2"}</definedName>
    <definedName name="kjqwerw" localSheetId="16" hidden="1">{#N/A,#N/A,FALSE,"Plan1";#N/A,#N/A,FALSE,"Plan2"}</definedName>
    <definedName name="kjqwerw" localSheetId="15">{#N/A,#N/A,FALSE,"Plan1";#N/A,#N/A,FALSE,"Plan2"}</definedName>
    <definedName name="kjqwerw" localSheetId="7">{#N/A,#N/A,FALSE,"Plan1";#N/A,#N/A,FALSE,"Plan2"}</definedName>
    <definedName name="kjqwerw" localSheetId="24">{#N/A,#N/A,FALSE,"Plan1";#N/A,#N/A,FALSE,"Plan2"}</definedName>
    <definedName name="kjqwerw" localSheetId="25">{#N/A,#N/A,FALSE,"Plan1";#N/A,#N/A,FALSE,"Plan2"}</definedName>
    <definedName name="kjqwerw" localSheetId="0">{#N/A,#N/A,FALSE,"Plan1";#N/A,#N/A,FALSE,"Plan2"}</definedName>
    <definedName name="kjqwerw" localSheetId="23">{#N/A,#N/A,FALSE,"Plan1";#N/A,#N/A,FALSE,"Plan2"}</definedName>
    <definedName name="kjqwerw" localSheetId="22" hidden="1">{#N/A,#N/A,FALSE,"Plan1";#N/A,#N/A,FALSE,"Plan2"}</definedName>
    <definedName name="kjqwerw" localSheetId="19">{#N/A,#N/A,FALSE,"Plan1";#N/A,#N/A,FALSE,"Plan2"}</definedName>
    <definedName name="kjqwerw" localSheetId="18" hidden="1">{#N/A,#N/A,FALSE,"Plan1";#N/A,#N/A,FALSE,"Plan2"}</definedName>
    <definedName name="kjqwerw">{#N/A,#N/A,FALSE,"Plan1";#N/A,#N/A,FALSE,"Plan2"}</definedName>
    <definedName name="kjsfert" localSheetId="20">{#N/A,#N/A,FALSE,"Plan1";#N/A,#N/A,FALSE,"Plan2"}</definedName>
    <definedName name="kjsfert" localSheetId="8">{#N/A,#N/A,FALSE,"Plan1";#N/A,#N/A,FALSE,"Plan2"}</definedName>
    <definedName name="kjsfert" localSheetId="17" hidden="1">{#N/A,#N/A,FALSE,"Plan1";#N/A,#N/A,FALSE,"Plan2"}</definedName>
    <definedName name="kjsfert" localSheetId="3">{#N/A,#N/A,FALSE,"Plan1";#N/A,#N/A,FALSE,"Plan2"}</definedName>
    <definedName name="kjsfert" localSheetId="11">{#N/A,#N/A,FALSE,"Plan1";#N/A,#N/A,FALSE,"Plan2"}</definedName>
    <definedName name="kjsfert" localSheetId="6">{#N/A,#N/A,FALSE,"Plan1";#N/A,#N/A,FALSE,"Plan2"}</definedName>
    <definedName name="kjsfert" localSheetId="5">{#N/A,#N/A,FALSE,"Plan1";#N/A,#N/A,FALSE,"Plan2"}</definedName>
    <definedName name="kjsfert" localSheetId="16" hidden="1">{#N/A,#N/A,FALSE,"Plan1";#N/A,#N/A,FALSE,"Plan2"}</definedName>
    <definedName name="kjsfert" localSheetId="15">{#N/A,#N/A,FALSE,"Plan1";#N/A,#N/A,FALSE,"Plan2"}</definedName>
    <definedName name="kjsfert" localSheetId="7">{#N/A,#N/A,FALSE,"Plan1";#N/A,#N/A,FALSE,"Plan2"}</definedName>
    <definedName name="kjsfert" localSheetId="24">{#N/A,#N/A,FALSE,"Plan1";#N/A,#N/A,FALSE,"Plan2"}</definedName>
    <definedName name="kjsfert" localSheetId="25">{#N/A,#N/A,FALSE,"Plan1";#N/A,#N/A,FALSE,"Plan2"}</definedName>
    <definedName name="kjsfert" localSheetId="0">{#N/A,#N/A,FALSE,"Plan1";#N/A,#N/A,FALSE,"Plan2"}</definedName>
    <definedName name="kjsfert" localSheetId="23">{#N/A,#N/A,FALSE,"Plan1";#N/A,#N/A,FALSE,"Plan2"}</definedName>
    <definedName name="kjsfert" localSheetId="22" hidden="1">{#N/A,#N/A,FALSE,"Plan1";#N/A,#N/A,FALSE,"Plan2"}</definedName>
    <definedName name="kjsfert" localSheetId="19">{#N/A,#N/A,FALSE,"Plan1";#N/A,#N/A,FALSE,"Plan2"}</definedName>
    <definedName name="kjsfert" localSheetId="18" hidden="1">{#N/A,#N/A,FALSE,"Plan1";#N/A,#N/A,FALSE,"Plan2"}</definedName>
    <definedName name="kjsfert">{#N/A,#N/A,FALSE,"Plan1";#N/A,#N/A,FALSE,"Plan2"}</definedName>
    <definedName name="KJXCFKR" localSheetId="20">{#N/A,#N/A,FALSE,"Plan1";#N/A,#N/A,FALSE,"Plan2"}</definedName>
    <definedName name="KJXCFKR" localSheetId="8">{#N/A,#N/A,FALSE,"Plan1";#N/A,#N/A,FALSE,"Plan2"}</definedName>
    <definedName name="KJXCFKR" localSheetId="17" hidden="1">{#N/A,#N/A,FALSE,"Plan1";#N/A,#N/A,FALSE,"Plan2"}</definedName>
    <definedName name="KJXCFKR" localSheetId="3">{#N/A,#N/A,FALSE,"Plan1";#N/A,#N/A,FALSE,"Plan2"}</definedName>
    <definedName name="KJXCFKR" localSheetId="11">{#N/A,#N/A,FALSE,"Plan1";#N/A,#N/A,FALSE,"Plan2"}</definedName>
    <definedName name="KJXCFKR" localSheetId="6">{#N/A,#N/A,FALSE,"Plan1";#N/A,#N/A,FALSE,"Plan2"}</definedName>
    <definedName name="KJXCFKR" localSheetId="5">{#N/A,#N/A,FALSE,"Plan1";#N/A,#N/A,FALSE,"Plan2"}</definedName>
    <definedName name="KJXCFKR" localSheetId="16" hidden="1">{#N/A,#N/A,FALSE,"Plan1";#N/A,#N/A,FALSE,"Plan2"}</definedName>
    <definedName name="KJXCFKR" localSheetId="15">{#N/A,#N/A,FALSE,"Plan1";#N/A,#N/A,FALSE,"Plan2"}</definedName>
    <definedName name="KJXCFKR" localSheetId="7">{#N/A,#N/A,FALSE,"Plan1";#N/A,#N/A,FALSE,"Plan2"}</definedName>
    <definedName name="KJXCFKR" localSheetId="24">{#N/A,#N/A,FALSE,"Plan1";#N/A,#N/A,FALSE,"Plan2"}</definedName>
    <definedName name="KJXCFKR" localSheetId="25">{#N/A,#N/A,FALSE,"Plan1";#N/A,#N/A,FALSE,"Plan2"}</definedName>
    <definedName name="KJXCFKR" localSheetId="0">{#N/A,#N/A,FALSE,"Plan1";#N/A,#N/A,FALSE,"Plan2"}</definedName>
    <definedName name="KJXCFKR" localSheetId="23">{#N/A,#N/A,FALSE,"Plan1";#N/A,#N/A,FALSE,"Plan2"}</definedName>
    <definedName name="KJXCFKR" localSheetId="22" hidden="1">{#N/A,#N/A,FALSE,"Plan1";#N/A,#N/A,FALSE,"Plan2"}</definedName>
    <definedName name="KJXCFKR" localSheetId="19">{#N/A,#N/A,FALSE,"Plan1";#N/A,#N/A,FALSE,"Plan2"}</definedName>
    <definedName name="KJXCFKR" localSheetId="18" hidden="1">{#N/A,#N/A,FALSE,"Plan1";#N/A,#N/A,FALSE,"Plan2"}</definedName>
    <definedName name="KJXCFKR">{#N/A,#N/A,FALSE,"Plan1";#N/A,#N/A,FALSE,"Plan2"}</definedName>
    <definedName name="KJXDFD" localSheetId="20">{#N/A,#N/A,FALSE,"Plan1";#N/A,#N/A,FALSE,"Plan2"}</definedName>
    <definedName name="KJXDFD" localSheetId="8">{#N/A,#N/A,FALSE,"Plan1";#N/A,#N/A,FALSE,"Plan2"}</definedName>
    <definedName name="KJXDFD" localSheetId="17" hidden="1">{#N/A,#N/A,FALSE,"Plan1";#N/A,#N/A,FALSE,"Plan2"}</definedName>
    <definedName name="KJXDFD" localSheetId="3">{#N/A,#N/A,FALSE,"Plan1";#N/A,#N/A,FALSE,"Plan2"}</definedName>
    <definedName name="KJXDFD" localSheetId="11">{#N/A,#N/A,FALSE,"Plan1";#N/A,#N/A,FALSE,"Plan2"}</definedName>
    <definedName name="KJXDFD" localSheetId="6">{#N/A,#N/A,FALSE,"Plan1";#N/A,#N/A,FALSE,"Plan2"}</definedName>
    <definedName name="KJXDFD" localSheetId="5">{#N/A,#N/A,FALSE,"Plan1";#N/A,#N/A,FALSE,"Plan2"}</definedName>
    <definedName name="KJXDFD" localSheetId="16" hidden="1">{#N/A,#N/A,FALSE,"Plan1";#N/A,#N/A,FALSE,"Plan2"}</definedName>
    <definedName name="KJXDFD" localSheetId="15">{#N/A,#N/A,FALSE,"Plan1";#N/A,#N/A,FALSE,"Plan2"}</definedName>
    <definedName name="KJXDFD" localSheetId="7">{#N/A,#N/A,FALSE,"Plan1";#N/A,#N/A,FALSE,"Plan2"}</definedName>
    <definedName name="KJXDFD" localSheetId="24">{#N/A,#N/A,FALSE,"Plan1";#N/A,#N/A,FALSE,"Plan2"}</definedName>
    <definedName name="KJXDFD" localSheetId="25">{#N/A,#N/A,FALSE,"Plan1";#N/A,#N/A,FALSE,"Plan2"}</definedName>
    <definedName name="KJXDFD" localSheetId="0">{#N/A,#N/A,FALSE,"Plan1";#N/A,#N/A,FALSE,"Plan2"}</definedName>
    <definedName name="KJXDFD" localSheetId="23">{#N/A,#N/A,FALSE,"Plan1";#N/A,#N/A,FALSE,"Plan2"}</definedName>
    <definedName name="KJXDFD" localSheetId="22" hidden="1">{#N/A,#N/A,FALSE,"Plan1";#N/A,#N/A,FALSE,"Plan2"}</definedName>
    <definedName name="KJXDFD" localSheetId="19">{#N/A,#N/A,FALSE,"Plan1";#N/A,#N/A,FALSE,"Plan2"}</definedName>
    <definedName name="KJXDFD" localSheetId="18" hidden="1">{#N/A,#N/A,FALSE,"Plan1";#N/A,#N/A,FALSE,"Plan2"}</definedName>
    <definedName name="KJXDFD">{#N/A,#N/A,FALSE,"Plan1";#N/A,#N/A,FALSE,"Plan2"}</definedName>
    <definedName name="kjydhfkjghkjfh" localSheetId="17" hidden="1">#REF!</definedName>
    <definedName name="kjydhfkjghkjfh" localSheetId="3">#REF!</definedName>
    <definedName name="kjydhfkjghkjfh" localSheetId="6">#REF!</definedName>
    <definedName name="kjydhfkjghkjfh" localSheetId="16" hidden="1">#REF!</definedName>
    <definedName name="kjydhfkjghkjfh" localSheetId="15">#REF!</definedName>
    <definedName name="kjydhfkjghkjfh" localSheetId="25">#REF!</definedName>
    <definedName name="kjydhfkjghkjfh" localSheetId="0">#REF!</definedName>
    <definedName name="kjydhfkjghkjfh" localSheetId="22" hidden="1">#REF!</definedName>
    <definedName name="kjydhfkjghkjfh" localSheetId="19">#REF!</definedName>
    <definedName name="kjydhfkjghkjfh" localSheetId="18" hidden="1">#REF!</definedName>
    <definedName name="kjydhfkjghkjfh">#REF!</definedName>
    <definedName name="kk" localSheetId="17">#REF!</definedName>
    <definedName name="kk" localSheetId="3">#REF!</definedName>
    <definedName name="kk" localSheetId="6">#REF!</definedName>
    <definedName name="kk" localSheetId="16">#REF!</definedName>
    <definedName name="kk" localSheetId="15">#REF!</definedName>
    <definedName name="kk" localSheetId="25">#REF!</definedName>
    <definedName name="kk" localSheetId="22">#REF!</definedName>
    <definedName name="kk" localSheetId="19">#REF!</definedName>
    <definedName name="kk" localSheetId="18">#REF!</definedName>
    <definedName name="kk">#REF!</definedName>
    <definedName name="kk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20">{#N/A,#N/A,FALSE,"Plan1";#N/A,#N/A,FALSE,"Plan2"}</definedName>
    <definedName name="kkk" localSheetId="8">{#N/A,#N/A,FALSE,"Plan1";#N/A,#N/A,FALSE,"Plan2"}</definedName>
    <definedName name="kkk" localSheetId="17" hidden="1">{#N/A,#N/A,FALSE,"Plan1";#N/A,#N/A,FALSE,"Plan2"}</definedName>
    <definedName name="kkk" localSheetId="3">{#N/A,#N/A,FALSE,"Plan1";#N/A,#N/A,FALSE,"Plan2"}</definedName>
    <definedName name="kkk" localSheetId="11">{#N/A,#N/A,FALSE,"Plan1";#N/A,#N/A,FALSE,"Plan2"}</definedName>
    <definedName name="kkk" localSheetId="6">{#N/A,#N/A,FALSE,"Plan1";#N/A,#N/A,FALSE,"Plan2"}</definedName>
    <definedName name="kkk" localSheetId="5">{#N/A,#N/A,FALSE,"Plan1";#N/A,#N/A,FALSE,"Plan2"}</definedName>
    <definedName name="kkk" localSheetId="16" hidden="1">{#N/A,#N/A,FALSE,"Plan1";#N/A,#N/A,FALSE,"Plan2"}</definedName>
    <definedName name="kkk" localSheetId="15">{#N/A,#N/A,FALSE,"Plan1";#N/A,#N/A,FALSE,"Plan2"}</definedName>
    <definedName name="kkk" localSheetId="7">{#N/A,#N/A,FALSE,"Plan1";#N/A,#N/A,FALSE,"Plan2"}</definedName>
    <definedName name="kkk" localSheetId="24">{#N/A,#N/A,FALSE,"Plan1";#N/A,#N/A,FALSE,"Plan2"}</definedName>
    <definedName name="kkk" localSheetId="25">{#N/A,#N/A,FALSE,"Plan1";#N/A,#N/A,FALSE,"Plan2"}</definedName>
    <definedName name="kkk" localSheetId="0">{#N/A,#N/A,FALSE,"Plan1";#N/A,#N/A,FALSE,"Plan2"}</definedName>
    <definedName name="kkk" localSheetId="23">{#N/A,#N/A,FALSE,"Plan1";#N/A,#N/A,FALSE,"Plan2"}</definedName>
    <definedName name="kkk" localSheetId="22" hidden="1">{#N/A,#N/A,FALSE,"Plan1";#N/A,#N/A,FALSE,"Plan2"}</definedName>
    <definedName name="kkk" localSheetId="19">{#N/A,#N/A,FALSE,"Plan1";#N/A,#N/A,FALSE,"Plan2"}</definedName>
    <definedName name="kkk" localSheetId="18" hidden="1">{#N/A,#N/A,FALSE,"Plan1";#N/A,#N/A,FALSE,"Plan2"}</definedName>
    <definedName name="kkk">{#N/A,#N/A,FALSE,"Plan1";#N/A,#N/A,FALSE,"Plan2"}</definedName>
    <definedName name="kkkkk" localSheetId="20">{#N/A,#N/A,FALSE,"Plan1";#N/A,#N/A,FALSE,"Plan2"}</definedName>
    <definedName name="kkkkk" localSheetId="8">{#N/A,#N/A,FALSE,"Plan1";#N/A,#N/A,FALSE,"Plan2"}</definedName>
    <definedName name="kkkkk" localSheetId="17" hidden="1">{#N/A,#N/A,FALSE,"Plan1";#N/A,#N/A,FALSE,"Plan2"}</definedName>
    <definedName name="kkkkk" localSheetId="3">{#N/A,#N/A,FALSE,"Plan1";#N/A,#N/A,FALSE,"Plan2"}</definedName>
    <definedName name="kkkkk" localSheetId="11">{#N/A,#N/A,FALSE,"Plan1";#N/A,#N/A,FALSE,"Plan2"}</definedName>
    <definedName name="kkkkk" localSheetId="6">{#N/A,#N/A,FALSE,"Plan1";#N/A,#N/A,FALSE,"Plan2"}</definedName>
    <definedName name="kkkkk" localSheetId="5">{#N/A,#N/A,FALSE,"Plan1";#N/A,#N/A,FALSE,"Plan2"}</definedName>
    <definedName name="kkkkk" localSheetId="16" hidden="1">{#N/A,#N/A,FALSE,"Plan1";#N/A,#N/A,FALSE,"Plan2"}</definedName>
    <definedName name="kkkkk" localSheetId="15">{#N/A,#N/A,FALSE,"Plan1";#N/A,#N/A,FALSE,"Plan2"}</definedName>
    <definedName name="kkkkk" localSheetId="7">{#N/A,#N/A,FALSE,"Plan1";#N/A,#N/A,FALSE,"Plan2"}</definedName>
    <definedName name="kkkkk" localSheetId="24">{#N/A,#N/A,FALSE,"Plan1";#N/A,#N/A,FALSE,"Plan2"}</definedName>
    <definedName name="kkkkk" localSheetId="25">{#N/A,#N/A,FALSE,"Plan1";#N/A,#N/A,FALSE,"Plan2"}</definedName>
    <definedName name="kkkkk" localSheetId="0">{#N/A,#N/A,FALSE,"Plan1";#N/A,#N/A,FALSE,"Plan2"}</definedName>
    <definedName name="kkkkk" localSheetId="23">{#N/A,#N/A,FALSE,"Plan1";#N/A,#N/A,FALSE,"Plan2"}</definedName>
    <definedName name="kkkkk" localSheetId="22" hidden="1">{#N/A,#N/A,FALSE,"Plan1";#N/A,#N/A,FALSE,"Plan2"}</definedName>
    <definedName name="kkkkk" localSheetId="19">{#N/A,#N/A,FALSE,"Plan1";#N/A,#N/A,FALSE,"Plan2"}</definedName>
    <definedName name="kkkkk" localSheetId="18" hidden="1">{#N/A,#N/A,FALSE,"Plan1";#N/A,#N/A,FALSE,"Plan2"}</definedName>
    <definedName name="kkkkk">{#N/A,#N/A,FALSE,"Plan1";#N/A,#N/A,FALSE,"Plan2"}</definedName>
    <definedName name="kkkkkk" localSheetId="20">{#N/A,#N/A,FALSE,"Plan1";#N/A,#N/A,FALSE,"Plan2"}</definedName>
    <definedName name="kkkkkk" localSheetId="8">{#N/A,#N/A,FALSE,"Plan1";#N/A,#N/A,FALSE,"Plan2"}</definedName>
    <definedName name="kkkkkk" localSheetId="17" hidden="1">{#N/A,#N/A,FALSE,"Plan1";#N/A,#N/A,FALSE,"Plan2"}</definedName>
    <definedName name="kkkkkk" localSheetId="3">{#N/A,#N/A,FALSE,"Plan1";#N/A,#N/A,FALSE,"Plan2"}</definedName>
    <definedName name="kkkkkk" localSheetId="11">{#N/A,#N/A,FALSE,"Plan1";#N/A,#N/A,FALSE,"Plan2"}</definedName>
    <definedName name="kkkkkk" localSheetId="6">{#N/A,#N/A,FALSE,"Plan1";#N/A,#N/A,FALSE,"Plan2"}</definedName>
    <definedName name="kkkkkk" localSheetId="5">{#N/A,#N/A,FALSE,"Plan1";#N/A,#N/A,FALSE,"Plan2"}</definedName>
    <definedName name="kkkkkk" localSheetId="16" hidden="1">{#N/A,#N/A,FALSE,"Plan1";#N/A,#N/A,FALSE,"Plan2"}</definedName>
    <definedName name="kkkkkk" localSheetId="15">{#N/A,#N/A,FALSE,"Plan1";#N/A,#N/A,FALSE,"Plan2"}</definedName>
    <definedName name="kkkkkk" localSheetId="7">{#N/A,#N/A,FALSE,"Plan1";#N/A,#N/A,FALSE,"Plan2"}</definedName>
    <definedName name="kkkkkk" localSheetId="24">{#N/A,#N/A,FALSE,"Plan1";#N/A,#N/A,FALSE,"Plan2"}</definedName>
    <definedName name="kkkkkk" localSheetId="25">{#N/A,#N/A,FALSE,"Plan1";#N/A,#N/A,FALSE,"Plan2"}</definedName>
    <definedName name="kkkkkk" localSheetId="0">{#N/A,#N/A,FALSE,"Plan1";#N/A,#N/A,FALSE,"Plan2"}</definedName>
    <definedName name="kkkkkk" localSheetId="23">{#N/A,#N/A,FALSE,"Plan1";#N/A,#N/A,FALSE,"Plan2"}</definedName>
    <definedName name="kkkkkk" localSheetId="22" hidden="1">{#N/A,#N/A,FALSE,"Plan1";#N/A,#N/A,FALSE,"Plan2"}</definedName>
    <definedName name="kkkkkk" localSheetId="19">{#N/A,#N/A,FALSE,"Plan1";#N/A,#N/A,FALSE,"Plan2"}</definedName>
    <definedName name="kkkkkk" localSheetId="18" hidden="1">{#N/A,#N/A,FALSE,"Plan1";#N/A,#N/A,FALSE,"Plan2"}</definedName>
    <definedName name="kkkkkk">{#N/A,#N/A,FALSE,"Plan1";#N/A,#N/A,FALSE,"Plan2"}</definedName>
    <definedName name="kko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20">{#N/A,#N/A,FALSE,"Plan1";#N/A,#N/A,FALSE,"Plan2"}</definedName>
    <definedName name="kksaklçer" localSheetId="8">{#N/A,#N/A,FALSE,"Plan1";#N/A,#N/A,FALSE,"Plan2"}</definedName>
    <definedName name="kksaklçer" localSheetId="17" hidden="1">{#N/A,#N/A,FALSE,"Plan1";#N/A,#N/A,FALSE,"Plan2"}</definedName>
    <definedName name="kksaklçer" localSheetId="3">{#N/A,#N/A,FALSE,"Plan1";#N/A,#N/A,FALSE,"Plan2"}</definedName>
    <definedName name="kksaklçer" localSheetId="11">{#N/A,#N/A,FALSE,"Plan1";#N/A,#N/A,FALSE,"Plan2"}</definedName>
    <definedName name="kksaklçer" localSheetId="6">{#N/A,#N/A,FALSE,"Plan1";#N/A,#N/A,FALSE,"Plan2"}</definedName>
    <definedName name="kksaklçer" localSheetId="5">{#N/A,#N/A,FALSE,"Plan1";#N/A,#N/A,FALSE,"Plan2"}</definedName>
    <definedName name="kksaklçer" localSheetId="16" hidden="1">{#N/A,#N/A,FALSE,"Plan1";#N/A,#N/A,FALSE,"Plan2"}</definedName>
    <definedName name="kksaklçer" localSheetId="15">{#N/A,#N/A,FALSE,"Plan1";#N/A,#N/A,FALSE,"Plan2"}</definedName>
    <definedName name="kksaklçer" localSheetId="7">{#N/A,#N/A,FALSE,"Plan1";#N/A,#N/A,FALSE,"Plan2"}</definedName>
    <definedName name="kksaklçer" localSheetId="24">{#N/A,#N/A,FALSE,"Plan1";#N/A,#N/A,FALSE,"Plan2"}</definedName>
    <definedName name="kksaklçer" localSheetId="25">{#N/A,#N/A,FALSE,"Plan1";#N/A,#N/A,FALSE,"Plan2"}</definedName>
    <definedName name="kksaklçer" localSheetId="0">{#N/A,#N/A,FALSE,"Plan1";#N/A,#N/A,FALSE,"Plan2"}</definedName>
    <definedName name="kksaklçer" localSheetId="23">{#N/A,#N/A,FALSE,"Plan1";#N/A,#N/A,FALSE,"Plan2"}</definedName>
    <definedName name="kksaklçer" localSheetId="22" hidden="1">{#N/A,#N/A,FALSE,"Plan1";#N/A,#N/A,FALSE,"Plan2"}</definedName>
    <definedName name="kksaklçer" localSheetId="19">{#N/A,#N/A,FALSE,"Plan1";#N/A,#N/A,FALSE,"Plan2"}</definedName>
    <definedName name="kksaklçer" localSheetId="18" hidden="1">{#N/A,#N/A,FALSE,"Plan1";#N/A,#N/A,FALSE,"Plan2"}</definedName>
    <definedName name="kksaklçer">{#N/A,#N/A,FALSE,"Plan1";#N/A,#N/A,FALSE,"Plan2"}</definedName>
    <definedName name="kksarde" localSheetId="20">{#N/A,#N/A,FALSE,"Plan1";#N/A,#N/A,FALSE,"Plan2"}</definedName>
    <definedName name="kksarde" localSheetId="8">{#N/A,#N/A,FALSE,"Plan1";#N/A,#N/A,FALSE,"Plan2"}</definedName>
    <definedName name="kksarde" localSheetId="17" hidden="1">{#N/A,#N/A,FALSE,"Plan1";#N/A,#N/A,FALSE,"Plan2"}</definedName>
    <definedName name="kksarde" localSheetId="3">{#N/A,#N/A,FALSE,"Plan1";#N/A,#N/A,FALSE,"Plan2"}</definedName>
    <definedName name="kksarde" localSheetId="11">{#N/A,#N/A,FALSE,"Plan1";#N/A,#N/A,FALSE,"Plan2"}</definedName>
    <definedName name="kksarde" localSheetId="6">{#N/A,#N/A,FALSE,"Plan1";#N/A,#N/A,FALSE,"Plan2"}</definedName>
    <definedName name="kksarde" localSheetId="5">{#N/A,#N/A,FALSE,"Plan1";#N/A,#N/A,FALSE,"Plan2"}</definedName>
    <definedName name="kksarde" localSheetId="16" hidden="1">{#N/A,#N/A,FALSE,"Plan1";#N/A,#N/A,FALSE,"Plan2"}</definedName>
    <definedName name="kksarde" localSheetId="15">{#N/A,#N/A,FALSE,"Plan1";#N/A,#N/A,FALSE,"Plan2"}</definedName>
    <definedName name="kksarde" localSheetId="7">{#N/A,#N/A,FALSE,"Plan1";#N/A,#N/A,FALSE,"Plan2"}</definedName>
    <definedName name="kksarde" localSheetId="24">{#N/A,#N/A,FALSE,"Plan1";#N/A,#N/A,FALSE,"Plan2"}</definedName>
    <definedName name="kksarde" localSheetId="25">{#N/A,#N/A,FALSE,"Plan1";#N/A,#N/A,FALSE,"Plan2"}</definedName>
    <definedName name="kksarde" localSheetId="0">{#N/A,#N/A,FALSE,"Plan1";#N/A,#N/A,FALSE,"Plan2"}</definedName>
    <definedName name="kksarde" localSheetId="23">{#N/A,#N/A,FALSE,"Plan1";#N/A,#N/A,FALSE,"Plan2"}</definedName>
    <definedName name="kksarde" localSheetId="22" hidden="1">{#N/A,#N/A,FALSE,"Plan1";#N/A,#N/A,FALSE,"Plan2"}</definedName>
    <definedName name="kksarde" localSheetId="19">{#N/A,#N/A,FALSE,"Plan1";#N/A,#N/A,FALSE,"Plan2"}</definedName>
    <definedName name="kksarde" localSheetId="18" hidden="1">{#N/A,#N/A,FALSE,"Plan1";#N/A,#N/A,FALSE,"Plan2"}</definedName>
    <definedName name="kksarde">{#N/A,#N/A,FALSE,"Plan1";#N/A,#N/A,FALSE,"Plan2"}</definedName>
    <definedName name="klaskldjsw" localSheetId="20">{#N/A,#N/A,FALSE,"Plan1";#N/A,#N/A,FALSE,"Plan2"}</definedName>
    <definedName name="klaskldjsw" localSheetId="8">{#N/A,#N/A,FALSE,"Plan1";#N/A,#N/A,FALSE,"Plan2"}</definedName>
    <definedName name="klaskldjsw" localSheetId="17" hidden="1">{#N/A,#N/A,FALSE,"Plan1";#N/A,#N/A,FALSE,"Plan2"}</definedName>
    <definedName name="klaskldjsw" localSheetId="3">{#N/A,#N/A,FALSE,"Plan1";#N/A,#N/A,FALSE,"Plan2"}</definedName>
    <definedName name="klaskldjsw" localSheetId="11">{#N/A,#N/A,FALSE,"Plan1";#N/A,#N/A,FALSE,"Plan2"}</definedName>
    <definedName name="klaskldjsw" localSheetId="6">{#N/A,#N/A,FALSE,"Plan1";#N/A,#N/A,FALSE,"Plan2"}</definedName>
    <definedName name="klaskldjsw" localSheetId="5">{#N/A,#N/A,FALSE,"Plan1";#N/A,#N/A,FALSE,"Plan2"}</definedName>
    <definedName name="klaskldjsw" localSheetId="16" hidden="1">{#N/A,#N/A,FALSE,"Plan1";#N/A,#N/A,FALSE,"Plan2"}</definedName>
    <definedName name="klaskldjsw" localSheetId="15">{#N/A,#N/A,FALSE,"Plan1";#N/A,#N/A,FALSE,"Plan2"}</definedName>
    <definedName name="klaskldjsw" localSheetId="7">{#N/A,#N/A,FALSE,"Plan1";#N/A,#N/A,FALSE,"Plan2"}</definedName>
    <definedName name="klaskldjsw" localSheetId="24">{#N/A,#N/A,FALSE,"Plan1";#N/A,#N/A,FALSE,"Plan2"}</definedName>
    <definedName name="klaskldjsw" localSheetId="25">{#N/A,#N/A,FALSE,"Plan1";#N/A,#N/A,FALSE,"Plan2"}</definedName>
    <definedName name="klaskldjsw" localSheetId="0">{#N/A,#N/A,FALSE,"Plan1";#N/A,#N/A,FALSE,"Plan2"}</definedName>
    <definedName name="klaskldjsw" localSheetId="23">{#N/A,#N/A,FALSE,"Plan1";#N/A,#N/A,FALSE,"Plan2"}</definedName>
    <definedName name="klaskldjsw" localSheetId="22" hidden="1">{#N/A,#N/A,FALSE,"Plan1";#N/A,#N/A,FALSE,"Plan2"}</definedName>
    <definedName name="klaskldjsw" localSheetId="19">{#N/A,#N/A,FALSE,"Plan1";#N/A,#N/A,FALSE,"Plan2"}</definedName>
    <definedName name="klaskldjsw" localSheetId="18" hidden="1">{#N/A,#N/A,FALSE,"Plan1";#N/A,#N/A,FALSE,"Plan2"}</definedName>
    <definedName name="klaskldjsw">{#N/A,#N/A,FALSE,"Plan1";#N/A,#N/A,FALSE,"Plan2"}</definedName>
    <definedName name="klçkop" localSheetId="20">{#N/A,#N/A,FALSE,"Plan1";#N/A,#N/A,FALSE,"Plan2"}</definedName>
    <definedName name="klçkop" localSheetId="8">{#N/A,#N/A,FALSE,"Plan1";#N/A,#N/A,FALSE,"Plan2"}</definedName>
    <definedName name="klçkop" localSheetId="17" hidden="1">{#N/A,#N/A,FALSE,"Plan1";#N/A,#N/A,FALSE,"Plan2"}</definedName>
    <definedName name="klçkop" localSheetId="3">{#N/A,#N/A,FALSE,"Plan1";#N/A,#N/A,FALSE,"Plan2"}</definedName>
    <definedName name="klçkop" localSheetId="11">{#N/A,#N/A,FALSE,"Plan1";#N/A,#N/A,FALSE,"Plan2"}</definedName>
    <definedName name="klçkop" localSheetId="6">{#N/A,#N/A,FALSE,"Plan1";#N/A,#N/A,FALSE,"Plan2"}</definedName>
    <definedName name="klçkop" localSheetId="5">{#N/A,#N/A,FALSE,"Plan1";#N/A,#N/A,FALSE,"Plan2"}</definedName>
    <definedName name="klçkop" localSheetId="16" hidden="1">{#N/A,#N/A,FALSE,"Plan1";#N/A,#N/A,FALSE,"Plan2"}</definedName>
    <definedName name="klçkop" localSheetId="15">{#N/A,#N/A,FALSE,"Plan1";#N/A,#N/A,FALSE,"Plan2"}</definedName>
    <definedName name="klçkop" localSheetId="7">{#N/A,#N/A,FALSE,"Plan1";#N/A,#N/A,FALSE,"Plan2"}</definedName>
    <definedName name="klçkop" localSheetId="24">{#N/A,#N/A,FALSE,"Plan1";#N/A,#N/A,FALSE,"Plan2"}</definedName>
    <definedName name="klçkop" localSheetId="25">{#N/A,#N/A,FALSE,"Plan1";#N/A,#N/A,FALSE,"Plan2"}</definedName>
    <definedName name="klçkop" localSheetId="0">{#N/A,#N/A,FALSE,"Plan1";#N/A,#N/A,FALSE,"Plan2"}</definedName>
    <definedName name="klçkop" localSheetId="23">{#N/A,#N/A,FALSE,"Plan1";#N/A,#N/A,FALSE,"Plan2"}</definedName>
    <definedName name="klçkop" localSheetId="22" hidden="1">{#N/A,#N/A,FALSE,"Plan1";#N/A,#N/A,FALSE,"Plan2"}</definedName>
    <definedName name="klçkop" localSheetId="19">{#N/A,#N/A,FALSE,"Plan1";#N/A,#N/A,FALSE,"Plan2"}</definedName>
    <definedName name="klçkop" localSheetId="18" hidden="1">{#N/A,#N/A,FALSE,"Plan1";#N/A,#N/A,FALSE,"Plan2"}</definedName>
    <definedName name="klçkop">{#N/A,#N/A,FALSE,"Plan1";#N/A,#N/A,FALSE,"Plan2"}</definedName>
    <definedName name="KLDFNTRDT" localSheetId="20">{#N/A,#N/A,FALSE,"Plan1";#N/A,#N/A,FALSE,"Plan2"}</definedName>
    <definedName name="KLDFNTRDT" localSheetId="8">{#N/A,#N/A,FALSE,"Plan1";#N/A,#N/A,FALSE,"Plan2"}</definedName>
    <definedName name="KLDFNTRDT" localSheetId="17" hidden="1">{#N/A,#N/A,FALSE,"Plan1";#N/A,#N/A,FALSE,"Plan2"}</definedName>
    <definedName name="KLDFNTRDT" localSheetId="3">{#N/A,#N/A,FALSE,"Plan1";#N/A,#N/A,FALSE,"Plan2"}</definedName>
    <definedName name="KLDFNTRDT" localSheetId="11">{#N/A,#N/A,FALSE,"Plan1";#N/A,#N/A,FALSE,"Plan2"}</definedName>
    <definedName name="KLDFNTRDT" localSheetId="6">{#N/A,#N/A,FALSE,"Plan1";#N/A,#N/A,FALSE,"Plan2"}</definedName>
    <definedName name="KLDFNTRDT" localSheetId="5">{#N/A,#N/A,FALSE,"Plan1";#N/A,#N/A,FALSE,"Plan2"}</definedName>
    <definedName name="KLDFNTRDT" localSheetId="16" hidden="1">{#N/A,#N/A,FALSE,"Plan1";#N/A,#N/A,FALSE,"Plan2"}</definedName>
    <definedName name="KLDFNTRDT" localSheetId="15">{#N/A,#N/A,FALSE,"Plan1";#N/A,#N/A,FALSE,"Plan2"}</definedName>
    <definedName name="KLDFNTRDT" localSheetId="7">{#N/A,#N/A,FALSE,"Plan1";#N/A,#N/A,FALSE,"Plan2"}</definedName>
    <definedName name="KLDFNTRDT" localSheetId="24">{#N/A,#N/A,FALSE,"Plan1";#N/A,#N/A,FALSE,"Plan2"}</definedName>
    <definedName name="KLDFNTRDT" localSheetId="25">{#N/A,#N/A,FALSE,"Plan1";#N/A,#N/A,FALSE,"Plan2"}</definedName>
    <definedName name="KLDFNTRDT" localSheetId="0">{#N/A,#N/A,FALSE,"Plan1";#N/A,#N/A,FALSE,"Plan2"}</definedName>
    <definedName name="KLDFNTRDT" localSheetId="23">{#N/A,#N/A,FALSE,"Plan1";#N/A,#N/A,FALSE,"Plan2"}</definedName>
    <definedName name="KLDFNTRDT" localSheetId="22" hidden="1">{#N/A,#N/A,FALSE,"Plan1";#N/A,#N/A,FALSE,"Plan2"}</definedName>
    <definedName name="KLDFNTRDT" localSheetId="19">{#N/A,#N/A,FALSE,"Plan1";#N/A,#N/A,FALSE,"Plan2"}</definedName>
    <definedName name="KLDFNTRDT" localSheetId="18" hidden="1">{#N/A,#N/A,FALSE,"Plan1";#N/A,#N/A,FALSE,"Plan2"}</definedName>
    <definedName name="KLDFNTRDT">{#N/A,#N/A,FALSE,"Plan1";#N/A,#N/A,FALSE,"Plan2"}</definedName>
    <definedName name="klhjsdklhdf" localSheetId="20">{#N/A,#N/A,FALSE,"Plan1";#N/A,#N/A,FALSE,"Plan2"}</definedName>
    <definedName name="klhjsdklhdf" localSheetId="8">{#N/A,#N/A,FALSE,"Plan1";#N/A,#N/A,FALSE,"Plan2"}</definedName>
    <definedName name="klhjsdklhdf" localSheetId="17" hidden="1">{#N/A,#N/A,FALSE,"Plan1";#N/A,#N/A,FALSE,"Plan2"}</definedName>
    <definedName name="klhjsdklhdf" localSheetId="3">{#N/A,#N/A,FALSE,"Plan1";#N/A,#N/A,FALSE,"Plan2"}</definedName>
    <definedName name="klhjsdklhdf" localSheetId="11">{#N/A,#N/A,FALSE,"Plan1";#N/A,#N/A,FALSE,"Plan2"}</definedName>
    <definedName name="klhjsdklhdf" localSheetId="6">{#N/A,#N/A,FALSE,"Plan1";#N/A,#N/A,FALSE,"Plan2"}</definedName>
    <definedName name="klhjsdklhdf" localSheetId="5">{#N/A,#N/A,FALSE,"Plan1";#N/A,#N/A,FALSE,"Plan2"}</definedName>
    <definedName name="klhjsdklhdf" localSheetId="16" hidden="1">{#N/A,#N/A,FALSE,"Plan1";#N/A,#N/A,FALSE,"Plan2"}</definedName>
    <definedName name="klhjsdklhdf" localSheetId="15">{#N/A,#N/A,FALSE,"Plan1";#N/A,#N/A,FALSE,"Plan2"}</definedName>
    <definedName name="klhjsdklhdf" localSheetId="7">{#N/A,#N/A,FALSE,"Plan1";#N/A,#N/A,FALSE,"Plan2"}</definedName>
    <definedName name="klhjsdklhdf" localSheetId="24">{#N/A,#N/A,FALSE,"Plan1";#N/A,#N/A,FALSE,"Plan2"}</definedName>
    <definedName name="klhjsdklhdf" localSheetId="25">{#N/A,#N/A,FALSE,"Plan1";#N/A,#N/A,FALSE,"Plan2"}</definedName>
    <definedName name="klhjsdklhdf" localSheetId="0">{#N/A,#N/A,FALSE,"Plan1";#N/A,#N/A,FALSE,"Plan2"}</definedName>
    <definedName name="klhjsdklhdf" localSheetId="23">{#N/A,#N/A,FALSE,"Plan1";#N/A,#N/A,FALSE,"Plan2"}</definedName>
    <definedName name="klhjsdklhdf" localSheetId="22" hidden="1">{#N/A,#N/A,FALSE,"Plan1";#N/A,#N/A,FALSE,"Plan2"}</definedName>
    <definedName name="klhjsdklhdf" localSheetId="19">{#N/A,#N/A,FALSE,"Plan1";#N/A,#N/A,FALSE,"Plan2"}</definedName>
    <definedName name="klhjsdklhdf" localSheetId="18" hidden="1">{#N/A,#N/A,FALSE,"Plan1";#N/A,#N/A,FALSE,"Plan2"}</definedName>
    <definedName name="klhjsdklhdf">{#N/A,#N/A,FALSE,"Plan1";#N/A,#N/A,FALSE,"Plan2"}</definedName>
    <definedName name="KLHSKLRHWE" localSheetId="20">{#N/A,#N/A,FALSE,"Plan1";#N/A,#N/A,FALSE,"Plan2"}</definedName>
    <definedName name="KLHSKLRHWE" localSheetId="8">{#N/A,#N/A,FALSE,"Plan1";#N/A,#N/A,FALSE,"Plan2"}</definedName>
    <definedName name="KLHSKLRHWE" localSheetId="17" hidden="1">{#N/A,#N/A,FALSE,"Plan1";#N/A,#N/A,FALSE,"Plan2"}</definedName>
    <definedName name="KLHSKLRHWE" localSheetId="3">{#N/A,#N/A,FALSE,"Plan1";#N/A,#N/A,FALSE,"Plan2"}</definedName>
    <definedName name="KLHSKLRHWE" localSheetId="11">{#N/A,#N/A,FALSE,"Plan1";#N/A,#N/A,FALSE,"Plan2"}</definedName>
    <definedName name="KLHSKLRHWE" localSheetId="6">{#N/A,#N/A,FALSE,"Plan1";#N/A,#N/A,FALSE,"Plan2"}</definedName>
    <definedName name="KLHSKLRHWE" localSheetId="5">{#N/A,#N/A,FALSE,"Plan1";#N/A,#N/A,FALSE,"Plan2"}</definedName>
    <definedName name="KLHSKLRHWE" localSheetId="16" hidden="1">{#N/A,#N/A,FALSE,"Plan1";#N/A,#N/A,FALSE,"Plan2"}</definedName>
    <definedName name="KLHSKLRHWE" localSheetId="15">{#N/A,#N/A,FALSE,"Plan1";#N/A,#N/A,FALSE,"Plan2"}</definedName>
    <definedName name="KLHSKLRHWE" localSheetId="7">{#N/A,#N/A,FALSE,"Plan1";#N/A,#N/A,FALSE,"Plan2"}</definedName>
    <definedName name="KLHSKLRHWE" localSheetId="24">{#N/A,#N/A,FALSE,"Plan1";#N/A,#N/A,FALSE,"Plan2"}</definedName>
    <definedName name="KLHSKLRHWE" localSheetId="25">{#N/A,#N/A,FALSE,"Plan1";#N/A,#N/A,FALSE,"Plan2"}</definedName>
    <definedName name="KLHSKLRHWE" localSheetId="0">{#N/A,#N/A,FALSE,"Plan1";#N/A,#N/A,FALSE,"Plan2"}</definedName>
    <definedName name="KLHSKLRHWE" localSheetId="23">{#N/A,#N/A,FALSE,"Plan1";#N/A,#N/A,FALSE,"Plan2"}</definedName>
    <definedName name="KLHSKLRHWE" localSheetId="22" hidden="1">{#N/A,#N/A,FALSE,"Plan1";#N/A,#N/A,FALSE,"Plan2"}</definedName>
    <definedName name="KLHSKLRHWE" localSheetId="19">{#N/A,#N/A,FALSE,"Plan1";#N/A,#N/A,FALSE,"Plan2"}</definedName>
    <definedName name="KLHSKLRHWE" localSheetId="18" hidden="1">{#N/A,#N/A,FALSE,"Plan1";#N/A,#N/A,FALSE,"Plan2"}</definedName>
    <definedName name="KLHSKLRHWE">{#N/A,#N/A,FALSE,"Plan1";#N/A,#N/A,FALSE,"Plan2"}</definedName>
    <definedName name="KLJASKJD" localSheetId="20">{#N/A,#N/A,FALSE,"Plan1";#N/A,#N/A,FALSE,"Plan2"}</definedName>
    <definedName name="KLJASKJD" localSheetId="8">{#N/A,#N/A,FALSE,"Plan1";#N/A,#N/A,FALSE,"Plan2"}</definedName>
    <definedName name="KLJASKJD" localSheetId="17" hidden="1">{#N/A,#N/A,FALSE,"Plan1";#N/A,#N/A,FALSE,"Plan2"}</definedName>
    <definedName name="KLJASKJD" localSheetId="3">{#N/A,#N/A,FALSE,"Plan1";#N/A,#N/A,FALSE,"Plan2"}</definedName>
    <definedName name="KLJASKJD" localSheetId="11">{#N/A,#N/A,FALSE,"Plan1";#N/A,#N/A,FALSE,"Plan2"}</definedName>
    <definedName name="KLJASKJD" localSheetId="6">{#N/A,#N/A,FALSE,"Plan1";#N/A,#N/A,FALSE,"Plan2"}</definedName>
    <definedName name="KLJASKJD" localSheetId="5">{#N/A,#N/A,FALSE,"Plan1";#N/A,#N/A,FALSE,"Plan2"}</definedName>
    <definedName name="KLJASKJD" localSheetId="16" hidden="1">{#N/A,#N/A,FALSE,"Plan1";#N/A,#N/A,FALSE,"Plan2"}</definedName>
    <definedName name="KLJASKJD" localSheetId="15">{#N/A,#N/A,FALSE,"Plan1";#N/A,#N/A,FALSE,"Plan2"}</definedName>
    <definedName name="KLJASKJD" localSheetId="7">{#N/A,#N/A,FALSE,"Plan1";#N/A,#N/A,FALSE,"Plan2"}</definedName>
    <definedName name="KLJASKJD" localSheetId="24">{#N/A,#N/A,FALSE,"Plan1";#N/A,#N/A,FALSE,"Plan2"}</definedName>
    <definedName name="KLJASKJD" localSheetId="25">{#N/A,#N/A,FALSE,"Plan1";#N/A,#N/A,FALSE,"Plan2"}</definedName>
    <definedName name="KLJASKJD" localSheetId="0">{#N/A,#N/A,FALSE,"Plan1";#N/A,#N/A,FALSE,"Plan2"}</definedName>
    <definedName name="KLJASKJD" localSheetId="23">{#N/A,#N/A,FALSE,"Plan1";#N/A,#N/A,FALSE,"Plan2"}</definedName>
    <definedName name="KLJASKJD" localSheetId="22" hidden="1">{#N/A,#N/A,FALSE,"Plan1";#N/A,#N/A,FALSE,"Plan2"}</definedName>
    <definedName name="KLJASKJD" localSheetId="19">{#N/A,#N/A,FALSE,"Plan1";#N/A,#N/A,FALSE,"Plan2"}</definedName>
    <definedName name="KLJASKJD" localSheetId="18" hidden="1">{#N/A,#N/A,FALSE,"Plan1";#N/A,#N/A,FALSE,"Plan2"}</definedName>
    <definedName name="KLJASKJD">{#N/A,#N/A,FALSE,"Plan1";#N/A,#N/A,FALSE,"Plan2"}</definedName>
    <definedName name="KLJDXLG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20">{#N/A,#N/A,FALSE,"Plan1";#N/A,#N/A,FALSE,"Plan2"}</definedName>
    <definedName name="kljeflwr" localSheetId="8">{#N/A,#N/A,FALSE,"Plan1";#N/A,#N/A,FALSE,"Plan2"}</definedName>
    <definedName name="kljeflwr" localSheetId="17" hidden="1">{#N/A,#N/A,FALSE,"Plan1";#N/A,#N/A,FALSE,"Plan2"}</definedName>
    <definedName name="kljeflwr" localSheetId="3">{#N/A,#N/A,FALSE,"Plan1";#N/A,#N/A,FALSE,"Plan2"}</definedName>
    <definedName name="kljeflwr" localSheetId="11">{#N/A,#N/A,FALSE,"Plan1";#N/A,#N/A,FALSE,"Plan2"}</definedName>
    <definedName name="kljeflwr" localSheetId="6">{#N/A,#N/A,FALSE,"Plan1";#N/A,#N/A,FALSE,"Plan2"}</definedName>
    <definedName name="kljeflwr" localSheetId="5">{#N/A,#N/A,FALSE,"Plan1";#N/A,#N/A,FALSE,"Plan2"}</definedName>
    <definedName name="kljeflwr" localSheetId="16" hidden="1">{#N/A,#N/A,FALSE,"Plan1";#N/A,#N/A,FALSE,"Plan2"}</definedName>
    <definedName name="kljeflwr" localSheetId="15">{#N/A,#N/A,FALSE,"Plan1";#N/A,#N/A,FALSE,"Plan2"}</definedName>
    <definedName name="kljeflwr" localSheetId="7">{#N/A,#N/A,FALSE,"Plan1";#N/A,#N/A,FALSE,"Plan2"}</definedName>
    <definedName name="kljeflwr" localSheetId="24">{#N/A,#N/A,FALSE,"Plan1";#N/A,#N/A,FALSE,"Plan2"}</definedName>
    <definedName name="kljeflwr" localSheetId="25">{#N/A,#N/A,FALSE,"Plan1";#N/A,#N/A,FALSE,"Plan2"}</definedName>
    <definedName name="kljeflwr" localSheetId="0">{#N/A,#N/A,FALSE,"Plan1";#N/A,#N/A,FALSE,"Plan2"}</definedName>
    <definedName name="kljeflwr" localSheetId="23">{#N/A,#N/A,FALSE,"Plan1";#N/A,#N/A,FALSE,"Plan2"}</definedName>
    <definedName name="kljeflwr" localSheetId="22" hidden="1">{#N/A,#N/A,FALSE,"Plan1";#N/A,#N/A,FALSE,"Plan2"}</definedName>
    <definedName name="kljeflwr" localSheetId="19">{#N/A,#N/A,FALSE,"Plan1";#N/A,#N/A,FALSE,"Plan2"}</definedName>
    <definedName name="kljeflwr" localSheetId="18" hidden="1">{#N/A,#N/A,FALSE,"Plan1";#N/A,#N/A,FALSE,"Plan2"}</definedName>
    <definedName name="kljeflwr">{#N/A,#N/A,FALSE,"Plan1";#N/A,#N/A,FALSE,"Plan2"}</definedName>
    <definedName name="kljflgjrf" localSheetId="20">{#N/A,#N/A,FALSE,"Plan1";#N/A,#N/A,FALSE,"Plan2"}</definedName>
    <definedName name="kljflgjrf" localSheetId="8">{#N/A,#N/A,FALSE,"Plan1";#N/A,#N/A,FALSE,"Plan2"}</definedName>
    <definedName name="kljflgjrf" localSheetId="17" hidden="1">{#N/A,#N/A,FALSE,"Plan1";#N/A,#N/A,FALSE,"Plan2"}</definedName>
    <definedName name="kljflgjrf" localSheetId="3">{#N/A,#N/A,FALSE,"Plan1";#N/A,#N/A,FALSE,"Plan2"}</definedName>
    <definedName name="kljflgjrf" localSheetId="11">{#N/A,#N/A,FALSE,"Plan1";#N/A,#N/A,FALSE,"Plan2"}</definedName>
    <definedName name="kljflgjrf" localSheetId="6">{#N/A,#N/A,FALSE,"Plan1";#N/A,#N/A,FALSE,"Plan2"}</definedName>
    <definedName name="kljflgjrf" localSheetId="5">{#N/A,#N/A,FALSE,"Plan1";#N/A,#N/A,FALSE,"Plan2"}</definedName>
    <definedName name="kljflgjrf" localSheetId="16" hidden="1">{#N/A,#N/A,FALSE,"Plan1";#N/A,#N/A,FALSE,"Plan2"}</definedName>
    <definedName name="kljflgjrf" localSheetId="15">{#N/A,#N/A,FALSE,"Plan1";#N/A,#N/A,FALSE,"Plan2"}</definedName>
    <definedName name="kljflgjrf" localSheetId="7">{#N/A,#N/A,FALSE,"Plan1";#N/A,#N/A,FALSE,"Plan2"}</definedName>
    <definedName name="kljflgjrf" localSheetId="24">{#N/A,#N/A,FALSE,"Plan1";#N/A,#N/A,FALSE,"Plan2"}</definedName>
    <definedName name="kljflgjrf" localSheetId="25">{#N/A,#N/A,FALSE,"Plan1";#N/A,#N/A,FALSE,"Plan2"}</definedName>
    <definedName name="kljflgjrf" localSheetId="0">{#N/A,#N/A,FALSE,"Plan1";#N/A,#N/A,FALSE,"Plan2"}</definedName>
    <definedName name="kljflgjrf" localSheetId="23">{#N/A,#N/A,FALSE,"Plan1";#N/A,#N/A,FALSE,"Plan2"}</definedName>
    <definedName name="kljflgjrf" localSheetId="22" hidden="1">{#N/A,#N/A,FALSE,"Plan1";#N/A,#N/A,FALSE,"Plan2"}</definedName>
    <definedName name="kljflgjrf" localSheetId="19">{#N/A,#N/A,FALSE,"Plan1";#N/A,#N/A,FALSE,"Plan2"}</definedName>
    <definedName name="kljflgjrf" localSheetId="18" hidden="1">{#N/A,#N/A,FALSE,"Plan1";#N/A,#N/A,FALSE,"Plan2"}</definedName>
    <definedName name="kljflgjrf">{#N/A,#N/A,FALSE,"Plan1";#N/A,#N/A,FALSE,"Plan2"}</definedName>
    <definedName name="kljgfdfr" localSheetId="20">{#N/A,#N/A,FALSE,"Plan1";#N/A,#N/A,FALSE,"Plan2"}</definedName>
    <definedName name="kljgfdfr" localSheetId="8">{#N/A,#N/A,FALSE,"Plan1";#N/A,#N/A,FALSE,"Plan2"}</definedName>
    <definedName name="kljgfdfr" localSheetId="17" hidden="1">{#N/A,#N/A,FALSE,"Plan1";#N/A,#N/A,FALSE,"Plan2"}</definedName>
    <definedName name="kljgfdfr" localSheetId="3">{#N/A,#N/A,FALSE,"Plan1";#N/A,#N/A,FALSE,"Plan2"}</definedName>
    <definedName name="kljgfdfr" localSheetId="11">{#N/A,#N/A,FALSE,"Plan1";#N/A,#N/A,FALSE,"Plan2"}</definedName>
    <definedName name="kljgfdfr" localSheetId="6">{#N/A,#N/A,FALSE,"Plan1";#N/A,#N/A,FALSE,"Plan2"}</definedName>
    <definedName name="kljgfdfr" localSheetId="5">{#N/A,#N/A,FALSE,"Plan1";#N/A,#N/A,FALSE,"Plan2"}</definedName>
    <definedName name="kljgfdfr" localSheetId="16" hidden="1">{#N/A,#N/A,FALSE,"Plan1";#N/A,#N/A,FALSE,"Plan2"}</definedName>
    <definedName name="kljgfdfr" localSheetId="15">{#N/A,#N/A,FALSE,"Plan1";#N/A,#N/A,FALSE,"Plan2"}</definedName>
    <definedName name="kljgfdfr" localSheetId="7">{#N/A,#N/A,FALSE,"Plan1";#N/A,#N/A,FALSE,"Plan2"}</definedName>
    <definedName name="kljgfdfr" localSheetId="24">{#N/A,#N/A,FALSE,"Plan1";#N/A,#N/A,FALSE,"Plan2"}</definedName>
    <definedName name="kljgfdfr" localSheetId="25">{#N/A,#N/A,FALSE,"Plan1";#N/A,#N/A,FALSE,"Plan2"}</definedName>
    <definedName name="kljgfdfr" localSheetId="0">{#N/A,#N/A,FALSE,"Plan1";#N/A,#N/A,FALSE,"Plan2"}</definedName>
    <definedName name="kljgfdfr" localSheetId="23">{#N/A,#N/A,FALSE,"Plan1";#N/A,#N/A,FALSE,"Plan2"}</definedName>
    <definedName name="kljgfdfr" localSheetId="22" hidden="1">{#N/A,#N/A,FALSE,"Plan1";#N/A,#N/A,FALSE,"Plan2"}</definedName>
    <definedName name="kljgfdfr" localSheetId="19">{#N/A,#N/A,FALSE,"Plan1";#N/A,#N/A,FALSE,"Plan2"}</definedName>
    <definedName name="kljgfdfr" localSheetId="18" hidden="1">{#N/A,#N/A,FALSE,"Plan1";#N/A,#N/A,FALSE,"Plan2"}</definedName>
    <definedName name="kljgfdfr">{#N/A,#N/A,FALSE,"Plan1";#N/A,#N/A,FALSE,"Plan2"}</definedName>
    <definedName name="kljgfjrt" localSheetId="20">{#N/A,#N/A,FALSE,"Plan1";#N/A,#N/A,FALSE,"Plan2"}</definedName>
    <definedName name="kljgfjrt" localSheetId="8">{#N/A,#N/A,FALSE,"Plan1";#N/A,#N/A,FALSE,"Plan2"}</definedName>
    <definedName name="kljgfjrt" localSheetId="17" hidden="1">{#N/A,#N/A,FALSE,"Plan1";#N/A,#N/A,FALSE,"Plan2"}</definedName>
    <definedName name="kljgfjrt" localSheetId="3">{#N/A,#N/A,FALSE,"Plan1";#N/A,#N/A,FALSE,"Plan2"}</definedName>
    <definedName name="kljgfjrt" localSheetId="11">{#N/A,#N/A,FALSE,"Plan1";#N/A,#N/A,FALSE,"Plan2"}</definedName>
    <definedName name="kljgfjrt" localSheetId="6">{#N/A,#N/A,FALSE,"Plan1";#N/A,#N/A,FALSE,"Plan2"}</definedName>
    <definedName name="kljgfjrt" localSheetId="5">{#N/A,#N/A,FALSE,"Plan1";#N/A,#N/A,FALSE,"Plan2"}</definedName>
    <definedName name="kljgfjrt" localSheetId="16" hidden="1">{#N/A,#N/A,FALSE,"Plan1";#N/A,#N/A,FALSE,"Plan2"}</definedName>
    <definedName name="kljgfjrt" localSheetId="15">{#N/A,#N/A,FALSE,"Plan1";#N/A,#N/A,FALSE,"Plan2"}</definedName>
    <definedName name="kljgfjrt" localSheetId="7">{#N/A,#N/A,FALSE,"Plan1";#N/A,#N/A,FALSE,"Plan2"}</definedName>
    <definedName name="kljgfjrt" localSheetId="24">{#N/A,#N/A,FALSE,"Plan1";#N/A,#N/A,FALSE,"Plan2"}</definedName>
    <definedName name="kljgfjrt" localSheetId="25">{#N/A,#N/A,FALSE,"Plan1";#N/A,#N/A,FALSE,"Plan2"}</definedName>
    <definedName name="kljgfjrt" localSheetId="0">{#N/A,#N/A,FALSE,"Plan1";#N/A,#N/A,FALSE,"Plan2"}</definedName>
    <definedName name="kljgfjrt" localSheetId="23">{#N/A,#N/A,FALSE,"Plan1";#N/A,#N/A,FALSE,"Plan2"}</definedName>
    <definedName name="kljgfjrt" localSheetId="22" hidden="1">{#N/A,#N/A,FALSE,"Plan1";#N/A,#N/A,FALSE,"Plan2"}</definedName>
    <definedName name="kljgfjrt" localSheetId="19">{#N/A,#N/A,FALSE,"Plan1";#N/A,#N/A,FALSE,"Plan2"}</definedName>
    <definedName name="kljgfjrt" localSheetId="18" hidden="1">{#N/A,#N/A,FALSE,"Plan1";#N/A,#N/A,FALSE,"Plan2"}</definedName>
    <definedName name="kljgfjrt">{#N/A,#N/A,FALSE,"Plan1";#N/A,#N/A,FALSE,"Plan2"}</definedName>
    <definedName name="kljlkdfj" localSheetId="20">{#N/A,#N/A,FALSE,"Plan1";#N/A,#N/A,FALSE,"Plan2"}</definedName>
    <definedName name="kljlkdfj" localSheetId="8">{#N/A,#N/A,FALSE,"Plan1";#N/A,#N/A,FALSE,"Plan2"}</definedName>
    <definedName name="kljlkdfj" localSheetId="17" hidden="1">{#N/A,#N/A,FALSE,"Plan1";#N/A,#N/A,FALSE,"Plan2"}</definedName>
    <definedName name="kljlkdfj" localSheetId="3">{#N/A,#N/A,FALSE,"Plan1";#N/A,#N/A,FALSE,"Plan2"}</definedName>
    <definedName name="kljlkdfj" localSheetId="11">{#N/A,#N/A,FALSE,"Plan1";#N/A,#N/A,FALSE,"Plan2"}</definedName>
    <definedName name="kljlkdfj" localSheetId="6">{#N/A,#N/A,FALSE,"Plan1";#N/A,#N/A,FALSE,"Plan2"}</definedName>
    <definedName name="kljlkdfj" localSheetId="5">{#N/A,#N/A,FALSE,"Plan1";#N/A,#N/A,FALSE,"Plan2"}</definedName>
    <definedName name="kljlkdfj" localSheetId="16" hidden="1">{#N/A,#N/A,FALSE,"Plan1";#N/A,#N/A,FALSE,"Plan2"}</definedName>
    <definedName name="kljlkdfj" localSheetId="15">{#N/A,#N/A,FALSE,"Plan1";#N/A,#N/A,FALSE,"Plan2"}</definedName>
    <definedName name="kljlkdfj" localSheetId="7">{#N/A,#N/A,FALSE,"Plan1";#N/A,#N/A,FALSE,"Plan2"}</definedName>
    <definedName name="kljlkdfj" localSheetId="24">{#N/A,#N/A,FALSE,"Plan1";#N/A,#N/A,FALSE,"Plan2"}</definedName>
    <definedName name="kljlkdfj" localSheetId="25">{#N/A,#N/A,FALSE,"Plan1";#N/A,#N/A,FALSE,"Plan2"}</definedName>
    <definedName name="kljlkdfj" localSheetId="0">{#N/A,#N/A,FALSE,"Plan1";#N/A,#N/A,FALSE,"Plan2"}</definedName>
    <definedName name="kljlkdfj" localSheetId="23">{#N/A,#N/A,FALSE,"Plan1";#N/A,#N/A,FALSE,"Plan2"}</definedName>
    <definedName name="kljlkdfj" localSheetId="22" hidden="1">{#N/A,#N/A,FALSE,"Plan1";#N/A,#N/A,FALSE,"Plan2"}</definedName>
    <definedName name="kljlkdfj" localSheetId="19">{#N/A,#N/A,FALSE,"Plan1";#N/A,#N/A,FALSE,"Plan2"}</definedName>
    <definedName name="kljlkdfj" localSheetId="18" hidden="1">{#N/A,#N/A,FALSE,"Plan1";#N/A,#N/A,FALSE,"Plan2"}</definedName>
    <definedName name="kljlkdfj">{#N/A,#N/A,FALSE,"Plan1";#N/A,#N/A,FALSE,"Plan2"}</definedName>
    <definedName name="kljsakjfr" localSheetId="20">{#N/A,#N/A,FALSE,"Plan1";#N/A,#N/A,FALSE,"Plan2"}</definedName>
    <definedName name="kljsakjfr" localSheetId="8">{#N/A,#N/A,FALSE,"Plan1";#N/A,#N/A,FALSE,"Plan2"}</definedName>
    <definedName name="kljsakjfr" localSheetId="17" hidden="1">{#N/A,#N/A,FALSE,"Plan1";#N/A,#N/A,FALSE,"Plan2"}</definedName>
    <definedName name="kljsakjfr" localSheetId="3">{#N/A,#N/A,FALSE,"Plan1";#N/A,#N/A,FALSE,"Plan2"}</definedName>
    <definedName name="kljsakjfr" localSheetId="11">{#N/A,#N/A,FALSE,"Plan1";#N/A,#N/A,FALSE,"Plan2"}</definedName>
    <definedName name="kljsakjfr" localSheetId="6">{#N/A,#N/A,FALSE,"Plan1";#N/A,#N/A,FALSE,"Plan2"}</definedName>
    <definedName name="kljsakjfr" localSheetId="5">{#N/A,#N/A,FALSE,"Plan1";#N/A,#N/A,FALSE,"Plan2"}</definedName>
    <definedName name="kljsakjfr" localSheetId="16" hidden="1">{#N/A,#N/A,FALSE,"Plan1";#N/A,#N/A,FALSE,"Plan2"}</definedName>
    <definedName name="kljsakjfr" localSheetId="15">{#N/A,#N/A,FALSE,"Plan1";#N/A,#N/A,FALSE,"Plan2"}</definedName>
    <definedName name="kljsakjfr" localSheetId="7">{#N/A,#N/A,FALSE,"Plan1";#N/A,#N/A,FALSE,"Plan2"}</definedName>
    <definedName name="kljsakjfr" localSheetId="24">{#N/A,#N/A,FALSE,"Plan1";#N/A,#N/A,FALSE,"Plan2"}</definedName>
    <definedName name="kljsakjfr" localSheetId="25">{#N/A,#N/A,FALSE,"Plan1";#N/A,#N/A,FALSE,"Plan2"}</definedName>
    <definedName name="kljsakjfr" localSheetId="0">{#N/A,#N/A,FALSE,"Plan1";#N/A,#N/A,FALSE,"Plan2"}</definedName>
    <definedName name="kljsakjfr" localSheetId="23">{#N/A,#N/A,FALSE,"Plan1";#N/A,#N/A,FALSE,"Plan2"}</definedName>
    <definedName name="kljsakjfr" localSheetId="22" hidden="1">{#N/A,#N/A,FALSE,"Plan1";#N/A,#N/A,FALSE,"Plan2"}</definedName>
    <definedName name="kljsakjfr" localSheetId="19">{#N/A,#N/A,FALSE,"Plan1";#N/A,#N/A,FALSE,"Plan2"}</definedName>
    <definedName name="kljsakjfr" localSheetId="18" hidden="1">{#N/A,#N/A,FALSE,"Plan1";#N/A,#N/A,FALSE,"Plan2"}</definedName>
    <definedName name="kljsakjfr">{#N/A,#N/A,FALSE,"Plan1";#N/A,#N/A,FALSE,"Plan2"}</definedName>
    <definedName name="kljsdje" localSheetId="20">{#N/A,#N/A,FALSE,"Plan1";#N/A,#N/A,FALSE,"Plan2"}</definedName>
    <definedName name="kljsdje" localSheetId="8">{#N/A,#N/A,FALSE,"Plan1";#N/A,#N/A,FALSE,"Plan2"}</definedName>
    <definedName name="kljsdje" localSheetId="17" hidden="1">{#N/A,#N/A,FALSE,"Plan1";#N/A,#N/A,FALSE,"Plan2"}</definedName>
    <definedName name="kljsdje" localSheetId="3">{#N/A,#N/A,FALSE,"Plan1";#N/A,#N/A,FALSE,"Plan2"}</definedName>
    <definedName name="kljsdje" localSheetId="11">{#N/A,#N/A,FALSE,"Plan1";#N/A,#N/A,FALSE,"Plan2"}</definedName>
    <definedName name="kljsdje" localSheetId="6">{#N/A,#N/A,FALSE,"Plan1";#N/A,#N/A,FALSE,"Plan2"}</definedName>
    <definedName name="kljsdje" localSheetId="5">{#N/A,#N/A,FALSE,"Plan1";#N/A,#N/A,FALSE,"Plan2"}</definedName>
    <definedName name="kljsdje" localSheetId="16" hidden="1">{#N/A,#N/A,FALSE,"Plan1";#N/A,#N/A,FALSE,"Plan2"}</definedName>
    <definedName name="kljsdje" localSheetId="15">{#N/A,#N/A,FALSE,"Plan1";#N/A,#N/A,FALSE,"Plan2"}</definedName>
    <definedName name="kljsdje" localSheetId="7">{#N/A,#N/A,FALSE,"Plan1";#N/A,#N/A,FALSE,"Plan2"}</definedName>
    <definedName name="kljsdje" localSheetId="24">{#N/A,#N/A,FALSE,"Plan1";#N/A,#N/A,FALSE,"Plan2"}</definedName>
    <definedName name="kljsdje" localSheetId="25">{#N/A,#N/A,FALSE,"Plan1";#N/A,#N/A,FALSE,"Plan2"}</definedName>
    <definedName name="kljsdje" localSheetId="0">{#N/A,#N/A,FALSE,"Plan1";#N/A,#N/A,FALSE,"Plan2"}</definedName>
    <definedName name="kljsdje" localSheetId="23">{#N/A,#N/A,FALSE,"Plan1";#N/A,#N/A,FALSE,"Plan2"}</definedName>
    <definedName name="kljsdje" localSheetId="22" hidden="1">{#N/A,#N/A,FALSE,"Plan1";#N/A,#N/A,FALSE,"Plan2"}</definedName>
    <definedName name="kljsdje" localSheetId="19">{#N/A,#N/A,FALSE,"Plan1";#N/A,#N/A,FALSE,"Plan2"}</definedName>
    <definedName name="kljsdje" localSheetId="18" hidden="1">{#N/A,#N/A,FALSE,"Plan1";#N/A,#N/A,FALSE,"Plan2"}</definedName>
    <definedName name="kljsdje">{#N/A,#N/A,FALSE,"Plan1";#N/A,#N/A,FALSE,"Plan2"}</definedName>
    <definedName name="kljsfwe" localSheetId="20">{#N/A,#N/A,FALSE,"Plan1";#N/A,#N/A,FALSE,"Plan2"}</definedName>
    <definedName name="kljsfwe" localSheetId="8">{#N/A,#N/A,FALSE,"Plan1";#N/A,#N/A,FALSE,"Plan2"}</definedName>
    <definedName name="kljsfwe" localSheetId="17" hidden="1">{#N/A,#N/A,FALSE,"Plan1";#N/A,#N/A,FALSE,"Plan2"}</definedName>
    <definedName name="kljsfwe" localSheetId="3">{#N/A,#N/A,FALSE,"Plan1";#N/A,#N/A,FALSE,"Plan2"}</definedName>
    <definedName name="kljsfwe" localSheetId="11">{#N/A,#N/A,FALSE,"Plan1";#N/A,#N/A,FALSE,"Plan2"}</definedName>
    <definedName name="kljsfwe" localSheetId="6">{#N/A,#N/A,FALSE,"Plan1";#N/A,#N/A,FALSE,"Plan2"}</definedName>
    <definedName name="kljsfwe" localSheetId="5">{#N/A,#N/A,FALSE,"Plan1";#N/A,#N/A,FALSE,"Plan2"}</definedName>
    <definedName name="kljsfwe" localSheetId="16" hidden="1">{#N/A,#N/A,FALSE,"Plan1";#N/A,#N/A,FALSE,"Plan2"}</definedName>
    <definedName name="kljsfwe" localSheetId="15">{#N/A,#N/A,FALSE,"Plan1";#N/A,#N/A,FALSE,"Plan2"}</definedName>
    <definedName name="kljsfwe" localSheetId="7">{#N/A,#N/A,FALSE,"Plan1";#N/A,#N/A,FALSE,"Plan2"}</definedName>
    <definedName name="kljsfwe" localSheetId="24">{#N/A,#N/A,FALSE,"Plan1";#N/A,#N/A,FALSE,"Plan2"}</definedName>
    <definedName name="kljsfwe" localSheetId="25">{#N/A,#N/A,FALSE,"Plan1";#N/A,#N/A,FALSE,"Plan2"}</definedName>
    <definedName name="kljsfwe" localSheetId="0">{#N/A,#N/A,FALSE,"Plan1";#N/A,#N/A,FALSE,"Plan2"}</definedName>
    <definedName name="kljsfwe" localSheetId="23">{#N/A,#N/A,FALSE,"Plan1";#N/A,#N/A,FALSE,"Plan2"}</definedName>
    <definedName name="kljsfwe" localSheetId="22" hidden="1">{#N/A,#N/A,FALSE,"Plan1";#N/A,#N/A,FALSE,"Plan2"}</definedName>
    <definedName name="kljsfwe" localSheetId="19">{#N/A,#N/A,FALSE,"Plan1";#N/A,#N/A,FALSE,"Plan2"}</definedName>
    <definedName name="kljsfwe" localSheetId="18" hidden="1">{#N/A,#N/A,FALSE,"Plan1";#N/A,#N/A,FALSE,"Plan2"}</definedName>
    <definedName name="kljsfwe">{#N/A,#N/A,FALSE,"Plan1";#N/A,#N/A,FALSE,"Plan2"}</definedName>
    <definedName name="klk" localSheetId="20">{#N/A,#N/A,FALSE,"Plan1";#N/A,#N/A,FALSE,"Plan2"}</definedName>
    <definedName name="klk" localSheetId="8">{#N/A,#N/A,FALSE,"Plan1";#N/A,#N/A,FALSE,"Plan2"}</definedName>
    <definedName name="klk" localSheetId="17" hidden="1">{#N/A,#N/A,FALSE,"Plan1";#N/A,#N/A,FALSE,"Plan2"}</definedName>
    <definedName name="klk" localSheetId="3">{#N/A,#N/A,FALSE,"Plan1";#N/A,#N/A,FALSE,"Plan2"}</definedName>
    <definedName name="klk" localSheetId="11">{#N/A,#N/A,FALSE,"Plan1";#N/A,#N/A,FALSE,"Plan2"}</definedName>
    <definedName name="klk" localSheetId="6">{#N/A,#N/A,FALSE,"Plan1";#N/A,#N/A,FALSE,"Plan2"}</definedName>
    <definedName name="klk" localSheetId="5">{#N/A,#N/A,FALSE,"Plan1";#N/A,#N/A,FALSE,"Plan2"}</definedName>
    <definedName name="klk" localSheetId="16" hidden="1">{#N/A,#N/A,FALSE,"Plan1";#N/A,#N/A,FALSE,"Plan2"}</definedName>
    <definedName name="klk" localSheetId="15">{#N/A,#N/A,FALSE,"Plan1";#N/A,#N/A,FALSE,"Plan2"}</definedName>
    <definedName name="klk" localSheetId="7">{#N/A,#N/A,FALSE,"Plan1";#N/A,#N/A,FALSE,"Plan2"}</definedName>
    <definedName name="klk" localSheetId="24">{#N/A,#N/A,FALSE,"Plan1";#N/A,#N/A,FALSE,"Plan2"}</definedName>
    <definedName name="klk" localSheetId="25">{#N/A,#N/A,FALSE,"Plan1";#N/A,#N/A,FALSE,"Plan2"}</definedName>
    <definedName name="klk" localSheetId="0">{#N/A,#N/A,FALSE,"Plan1";#N/A,#N/A,FALSE,"Plan2"}</definedName>
    <definedName name="klk" localSheetId="23">{#N/A,#N/A,FALSE,"Plan1";#N/A,#N/A,FALSE,"Plan2"}</definedName>
    <definedName name="klk" localSheetId="22" hidden="1">{#N/A,#N/A,FALSE,"Plan1";#N/A,#N/A,FALSE,"Plan2"}</definedName>
    <definedName name="klk" localSheetId="19">{#N/A,#N/A,FALSE,"Plan1";#N/A,#N/A,FALSE,"Plan2"}</definedName>
    <definedName name="klk" localSheetId="18" hidden="1">{#N/A,#N/A,FALSE,"Plan1";#N/A,#N/A,FALSE,"Plan2"}</definedName>
    <definedName name="klk">{#N/A,#N/A,FALSE,"Plan1";#N/A,#N/A,FALSE,"Plan2"}</definedName>
    <definedName name="KLKKLKÇJÇ" localSheetId="20">{#N/A,#N/A,FALSE,"Plan1";#N/A,#N/A,FALSE,"Plan2"}</definedName>
    <definedName name="KLKKLKÇJÇ" localSheetId="8">{#N/A,#N/A,FALSE,"Plan1";#N/A,#N/A,FALSE,"Plan2"}</definedName>
    <definedName name="KLKKLKÇJÇ" localSheetId="17" hidden="1">{#N/A,#N/A,FALSE,"Plan1";#N/A,#N/A,FALSE,"Plan2"}</definedName>
    <definedName name="KLKKLKÇJÇ" localSheetId="3">{#N/A,#N/A,FALSE,"Plan1";#N/A,#N/A,FALSE,"Plan2"}</definedName>
    <definedName name="KLKKLKÇJÇ" localSheetId="11">{#N/A,#N/A,FALSE,"Plan1";#N/A,#N/A,FALSE,"Plan2"}</definedName>
    <definedName name="KLKKLKÇJÇ" localSheetId="6">{#N/A,#N/A,FALSE,"Plan1";#N/A,#N/A,FALSE,"Plan2"}</definedName>
    <definedName name="KLKKLKÇJÇ" localSheetId="5">{#N/A,#N/A,FALSE,"Plan1";#N/A,#N/A,FALSE,"Plan2"}</definedName>
    <definedName name="KLKKLKÇJÇ" localSheetId="16" hidden="1">{#N/A,#N/A,FALSE,"Plan1";#N/A,#N/A,FALSE,"Plan2"}</definedName>
    <definedName name="KLKKLKÇJÇ" localSheetId="15">{#N/A,#N/A,FALSE,"Plan1";#N/A,#N/A,FALSE,"Plan2"}</definedName>
    <definedName name="KLKKLKÇJÇ" localSheetId="7">{#N/A,#N/A,FALSE,"Plan1";#N/A,#N/A,FALSE,"Plan2"}</definedName>
    <definedName name="KLKKLKÇJÇ" localSheetId="24">{#N/A,#N/A,FALSE,"Plan1";#N/A,#N/A,FALSE,"Plan2"}</definedName>
    <definedName name="KLKKLKÇJÇ" localSheetId="25">{#N/A,#N/A,FALSE,"Plan1";#N/A,#N/A,FALSE,"Plan2"}</definedName>
    <definedName name="KLKKLKÇJÇ" localSheetId="0">{#N/A,#N/A,FALSE,"Plan1";#N/A,#N/A,FALSE,"Plan2"}</definedName>
    <definedName name="KLKKLKÇJÇ" localSheetId="23">{#N/A,#N/A,FALSE,"Plan1";#N/A,#N/A,FALSE,"Plan2"}</definedName>
    <definedName name="KLKKLKÇJÇ" localSheetId="22" hidden="1">{#N/A,#N/A,FALSE,"Plan1";#N/A,#N/A,FALSE,"Plan2"}</definedName>
    <definedName name="KLKKLKÇJÇ" localSheetId="19">{#N/A,#N/A,FALSE,"Plan1";#N/A,#N/A,FALSE,"Plan2"}</definedName>
    <definedName name="KLKKLKÇJÇ" localSheetId="18" hidden="1">{#N/A,#N/A,FALSE,"Plan1";#N/A,#N/A,FALSE,"Plan2"}</definedName>
    <definedName name="KLKKLKÇJÇ">{#N/A,#N/A,FALSE,"Plan1";#N/A,#N/A,FALSE,"Plan2"}</definedName>
    <definedName name="KLSDFT" localSheetId="20">{#N/A,#N/A,FALSE,"Plan1";#N/A,#N/A,FALSE,"Plan2"}</definedName>
    <definedName name="KLSDFT" localSheetId="8">{#N/A,#N/A,FALSE,"Plan1";#N/A,#N/A,FALSE,"Plan2"}</definedName>
    <definedName name="KLSDFT" localSheetId="17" hidden="1">{#N/A,#N/A,FALSE,"Plan1";#N/A,#N/A,FALSE,"Plan2"}</definedName>
    <definedName name="KLSDFT" localSheetId="3">{#N/A,#N/A,FALSE,"Plan1";#N/A,#N/A,FALSE,"Plan2"}</definedName>
    <definedName name="KLSDFT" localSheetId="11">{#N/A,#N/A,FALSE,"Plan1";#N/A,#N/A,FALSE,"Plan2"}</definedName>
    <definedName name="KLSDFT" localSheetId="6">{#N/A,#N/A,FALSE,"Plan1";#N/A,#N/A,FALSE,"Plan2"}</definedName>
    <definedName name="KLSDFT" localSheetId="5">{#N/A,#N/A,FALSE,"Plan1";#N/A,#N/A,FALSE,"Plan2"}</definedName>
    <definedName name="KLSDFT" localSheetId="16" hidden="1">{#N/A,#N/A,FALSE,"Plan1";#N/A,#N/A,FALSE,"Plan2"}</definedName>
    <definedName name="KLSDFT" localSheetId="15">{#N/A,#N/A,FALSE,"Plan1";#N/A,#N/A,FALSE,"Plan2"}</definedName>
    <definedName name="KLSDFT" localSheetId="7">{#N/A,#N/A,FALSE,"Plan1";#N/A,#N/A,FALSE,"Plan2"}</definedName>
    <definedName name="KLSDFT" localSheetId="24">{#N/A,#N/A,FALSE,"Plan1";#N/A,#N/A,FALSE,"Plan2"}</definedName>
    <definedName name="KLSDFT" localSheetId="25">{#N/A,#N/A,FALSE,"Plan1";#N/A,#N/A,FALSE,"Plan2"}</definedName>
    <definedName name="KLSDFT" localSheetId="0">{#N/A,#N/A,FALSE,"Plan1";#N/A,#N/A,FALSE,"Plan2"}</definedName>
    <definedName name="KLSDFT" localSheetId="23">{#N/A,#N/A,FALSE,"Plan1";#N/A,#N/A,FALSE,"Plan2"}</definedName>
    <definedName name="KLSDFT" localSheetId="22" hidden="1">{#N/A,#N/A,FALSE,"Plan1";#N/A,#N/A,FALSE,"Plan2"}</definedName>
    <definedName name="KLSDFT" localSheetId="19">{#N/A,#N/A,FALSE,"Plan1";#N/A,#N/A,FALSE,"Plan2"}</definedName>
    <definedName name="KLSDFT" localSheetId="18" hidden="1">{#N/A,#N/A,FALSE,"Plan1";#N/A,#N/A,FALSE,"Plan2"}</definedName>
    <definedName name="KLSDFT">{#N/A,#N/A,FALSE,"Plan1";#N/A,#N/A,FALSE,"Plan2"}</definedName>
    <definedName name="KLSDHSJKHF" localSheetId="20">{#N/A,#N/A,FALSE,"Plan1";#N/A,#N/A,FALSE,"Plan2"}</definedName>
    <definedName name="KLSDHSJKHF" localSheetId="8">{#N/A,#N/A,FALSE,"Plan1";#N/A,#N/A,FALSE,"Plan2"}</definedName>
    <definedName name="KLSDHSJKHF" localSheetId="17" hidden="1">{#N/A,#N/A,FALSE,"Plan1";#N/A,#N/A,FALSE,"Plan2"}</definedName>
    <definedName name="KLSDHSJKHF" localSheetId="3">{#N/A,#N/A,FALSE,"Plan1";#N/A,#N/A,FALSE,"Plan2"}</definedName>
    <definedName name="KLSDHSJKHF" localSheetId="11">{#N/A,#N/A,FALSE,"Plan1";#N/A,#N/A,FALSE,"Plan2"}</definedName>
    <definedName name="KLSDHSJKHF" localSheetId="6">{#N/A,#N/A,FALSE,"Plan1";#N/A,#N/A,FALSE,"Plan2"}</definedName>
    <definedName name="KLSDHSJKHF" localSheetId="5">{#N/A,#N/A,FALSE,"Plan1";#N/A,#N/A,FALSE,"Plan2"}</definedName>
    <definedName name="KLSDHSJKHF" localSheetId="16" hidden="1">{#N/A,#N/A,FALSE,"Plan1";#N/A,#N/A,FALSE,"Plan2"}</definedName>
    <definedName name="KLSDHSJKHF" localSheetId="15">{#N/A,#N/A,FALSE,"Plan1";#N/A,#N/A,FALSE,"Plan2"}</definedName>
    <definedName name="KLSDHSJKHF" localSheetId="7">{#N/A,#N/A,FALSE,"Plan1";#N/A,#N/A,FALSE,"Plan2"}</definedName>
    <definedName name="KLSDHSJKHF" localSheetId="24">{#N/A,#N/A,FALSE,"Plan1";#N/A,#N/A,FALSE,"Plan2"}</definedName>
    <definedName name="KLSDHSJKHF" localSheetId="25">{#N/A,#N/A,FALSE,"Plan1";#N/A,#N/A,FALSE,"Plan2"}</definedName>
    <definedName name="KLSDHSJKHF" localSheetId="0">{#N/A,#N/A,FALSE,"Plan1";#N/A,#N/A,FALSE,"Plan2"}</definedName>
    <definedName name="KLSDHSJKHF" localSheetId="23">{#N/A,#N/A,FALSE,"Plan1";#N/A,#N/A,FALSE,"Plan2"}</definedName>
    <definedName name="KLSDHSJKHF" localSheetId="22" hidden="1">{#N/A,#N/A,FALSE,"Plan1";#N/A,#N/A,FALSE,"Plan2"}</definedName>
    <definedName name="KLSDHSJKHF" localSheetId="19">{#N/A,#N/A,FALSE,"Plan1";#N/A,#N/A,FALSE,"Plan2"}</definedName>
    <definedName name="KLSDHSJKHF" localSheetId="18" hidden="1">{#N/A,#N/A,FALSE,"Plan1";#N/A,#N/A,FALSE,"Plan2"}</definedName>
    <definedName name="KLSDHSJKHF">{#N/A,#N/A,FALSE,"Plan1";#N/A,#N/A,FALSE,"Plan2"}</definedName>
    <definedName name="klsdkre" localSheetId="20">{#N/A,#N/A,FALSE,"Plan1";#N/A,#N/A,FALSE,"Plan2"}</definedName>
    <definedName name="klsdkre" localSheetId="8">{#N/A,#N/A,FALSE,"Plan1";#N/A,#N/A,FALSE,"Plan2"}</definedName>
    <definedName name="klsdkre" localSheetId="17" hidden="1">{#N/A,#N/A,FALSE,"Plan1";#N/A,#N/A,FALSE,"Plan2"}</definedName>
    <definedName name="klsdkre" localSheetId="3">{#N/A,#N/A,FALSE,"Plan1";#N/A,#N/A,FALSE,"Plan2"}</definedName>
    <definedName name="klsdkre" localSheetId="11">{#N/A,#N/A,FALSE,"Plan1";#N/A,#N/A,FALSE,"Plan2"}</definedName>
    <definedName name="klsdkre" localSheetId="6">{#N/A,#N/A,FALSE,"Plan1";#N/A,#N/A,FALSE,"Plan2"}</definedName>
    <definedName name="klsdkre" localSheetId="5">{#N/A,#N/A,FALSE,"Plan1";#N/A,#N/A,FALSE,"Plan2"}</definedName>
    <definedName name="klsdkre" localSheetId="16" hidden="1">{#N/A,#N/A,FALSE,"Plan1";#N/A,#N/A,FALSE,"Plan2"}</definedName>
    <definedName name="klsdkre" localSheetId="15">{#N/A,#N/A,FALSE,"Plan1";#N/A,#N/A,FALSE,"Plan2"}</definedName>
    <definedName name="klsdkre" localSheetId="7">{#N/A,#N/A,FALSE,"Plan1";#N/A,#N/A,FALSE,"Plan2"}</definedName>
    <definedName name="klsdkre" localSheetId="24">{#N/A,#N/A,FALSE,"Plan1";#N/A,#N/A,FALSE,"Plan2"}</definedName>
    <definedName name="klsdkre" localSheetId="25">{#N/A,#N/A,FALSE,"Plan1";#N/A,#N/A,FALSE,"Plan2"}</definedName>
    <definedName name="klsdkre" localSheetId="0">{#N/A,#N/A,FALSE,"Plan1";#N/A,#N/A,FALSE,"Plan2"}</definedName>
    <definedName name="klsdkre" localSheetId="23">{#N/A,#N/A,FALSE,"Plan1";#N/A,#N/A,FALSE,"Plan2"}</definedName>
    <definedName name="klsdkre" localSheetId="22" hidden="1">{#N/A,#N/A,FALSE,"Plan1";#N/A,#N/A,FALSE,"Plan2"}</definedName>
    <definedName name="klsdkre" localSheetId="19">{#N/A,#N/A,FALSE,"Plan1";#N/A,#N/A,FALSE,"Plan2"}</definedName>
    <definedName name="klsdkre" localSheetId="18" hidden="1">{#N/A,#N/A,FALSE,"Plan1";#N/A,#N/A,FALSE,"Plan2"}</definedName>
    <definedName name="klsdkre">{#N/A,#N/A,FALSE,"Plan1";#N/A,#N/A,FALSE,"Plan2"}</definedName>
    <definedName name="KLSIDJE" localSheetId="20">{#N/A,#N/A,FALSE,"Plan1";#N/A,#N/A,FALSE,"Plan2"}</definedName>
    <definedName name="KLSIDJE" localSheetId="8">{#N/A,#N/A,FALSE,"Plan1";#N/A,#N/A,FALSE,"Plan2"}</definedName>
    <definedName name="KLSIDJE" localSheetId="17" hidden="1">{#N/A,#N/A,FALSE,"Plan1";#N/A,#N/A,FALSE,"Plan2"}</definedName>
    <definedName name="KLSIDJE" localSheetId="3">{#N/A,#N/A,FALSE,"Plan1";#N/A,#N/A,FALSE,"Plan2"}</definedName>
    <definedName name="KLSIDJE" localSheetId="11">{#N/A,#N/A,FALSE,"Plan1";#N/A,#N/A,FALSE,"Plan2"}</definedName>
    <definedName name="KLSIDJE" localSheetId="6">{#N/A,#N/A,FALSE,"Plan1";#N/A,#N/A,FALSE,"Plan2"}</definedName>
    <definedName name="KLSIDJE" localSheetId="5">{#N/A,#N/A,FALSE,"Plan1";#N/A,#N/A,FALSE,"Plan2"}</definedName>
    <definedName name="KLSIDJE" localSheetId="16" hidden="1">{#N/A,#N/A,FALSE,"Plan1";#N/A,#N/A,FALSE,"Plan2"}</definedName>
    <definedName name="KLSIDJE" localSheetId="15">{#N/A,#N/A,FALSE,"Plan1";#N/A,#N/A,FALSE,"Plan2"}</definedName>
    <definedName name="KLSIDJE" localSheetId="7">{#N/A,#N/A,FALSE,"Plan1";#N/A,#N/A,FALSE,"Plan2"}</definedName>
    <definedName name="KLSIDJE" localSheetId="24">{#N/A,#N/A,FALSE,"Plan1";#N/A,#N/A,FALSE,"Plan2"}</definedName>
    <definedName name="KLSIDJE" localSheetId="25">{#N/A,#N/A,FALSE,"Plan1";#N/A,#N/A,FALSE,"Plan2"}</definedName>
    <definedName name="KLSIDJE" localSheetId="0">{#N/A,#N/A,FALSE,"Plan1";#N/A,#N/A,FALSE,"Plan2"}</definedName>
    <definedName name="KLSIDJE" localSheetId="23">{#N/A,#N/A,FALSE,"Plan1";#N/A,#N/A,FALSE,"Plan2"}</definedName>
    <definedName name="KLSIDJE" localSheetId="22" hidden="1">{#N/A,#N/A,FALSE,"Plan1";#N/A,#N/A,FALSE,"Plan2"}</definedName>
    <definedName name="KLSIDJE" localSheetId="19">{#N/A,#N/A,FALSE,"Plan1";#N/A,#N/A,FALSE,"Plan2"}</definedName>
    <definedName name="KLSIDJE" localSheetId="18" hidden="1">{#N/A,#N/A,FALSE,"Plan1";#N/A,#N/A,FALSE,"Plan2"}</definedName>
    <definedName name="KLSIDJE">{#N/A,#N/A,FALSE,"Plan1";#N/A,#N/A,FALSE,"Plan2"}</definedName>
    <definedName name="klsjarsf" localSheetId="20">{#N/A,#N/A,FALSE,"Plan1";#N/A,#N/A,FALSE,"Plan2"}</definedName>
    <definedName name="klsjarsf" localSheetId="8">{#N/A,#N/A,FALSE,"Plan1";#N/A,#N/A,FALSE,"Plan2"}</definedName>
    <definedName name="klsjarsf" localSheetId="17" hidden="1">{#N/A,#N/A,FALSE,"Plan1";#N/A,#N/A,FALSE,"Plan2"}</definedName>
    <definedName name="klsjarsf" localSheetId="3">{#N/A,#N/A,FALSE,"Plan1";#N/A,#N/A,FALSE,"Plan2"}</definedName>
    <definedName name="klsjarsf" localSheetId="11">{#N/A,#N/A,FALSE,"Plan1";#N/A,#N/A,FALSE,"Plan2"}</definedName>
    <definedName name="klsjarsf" localSheetId="6">{#N/A,#N/A,FALSE,"Plan1";#N/A,#N/A,FALSE,"Plan2"}</definedName>
    <definedName name="klsjarsf" localSheetId="5">{#N/A,#N/A,FALSE,"Plan1";#N/A,#N/A,FALSE,"Plan2"}</definedName>
    <definedName name="klsjarsf" localSheetId="16" hidden="1">{#N/A,#N/A,FALSE,"Plan1";#N/A,#N/A,FALSE,"Plan2"}</definedName>
    <definedName name="klsjarsf" localSheetId="15">{#N/A,#N/A,FALSE,"Plan1";#N/A,#N/A,FALSE,"Plan2"}</definedName>
    <definedName name="klsjarsf" localSheetId="7">{#N/A,#N/A,FALSE,"Plan1";#N/A,#N/A,FALSE,"Plan2"}</definedName>
    <definedName name="klsjarsf" localSheetId="24">{#N/A,#N/A,FALSE,"Plan1";#N/A,#N/A,FALSE,"Plan2"}</definedName>
    <definedName name="klsjarsf" localSheetId="25">{#N/A,#N/A,FALSE,"Plan1";#N/A,#N/A,FALSE,"Plan2"}</definedName>
    <definedName name="klsjarsf" localSheetId="0">{#N/A,#N/A,FALSE,"Plan1";#N/A,#N/A,FALSE,"Plan2"}</definedName>
    <definedName name="klsjarsf" localSheetId="23">{#N/A,#N/A,FALSE,"Plan1";#N/A,#N/A,FALSE,"Plan2"}</definedName>
    <definedName name="klsjarsf" localSheetId="22" hidden="1">{#N/A,#N/A,FALSE,"Plan1";#N/A,#N/A,FALSE,"Plan2"}</definedName>
    <definedName name="klsjarsf" localSheetId="19">{#N/A,#N/A,FALSE,"Plan1";#N/A,#N/A,FALSE,"Plan2"}</definedName>
    <definedName name="klsjarsf" localSheetId="18" hidden="1">{#N/A,#N/A,FALSE,"Plan1";#N/A,#N/A,FALSE,"Plan2"}</definedName>
    <definedName name="klsjarsf">{#N/A,#N/A,FALSE,"Plan1";#N/A,#N/A,FALSE,"Plan2"}</definedName>
    <definedName name="klsjdwe" localSheetId="17" hidden="1">#REF!</definedName>
    <definedName name="klsjdwe" localSheetId="3">#REF!</definedName>
    <definedName name="klsjdwe" localSheetId="6">#REF!</definedName>
    <definedName name="klsjdwe" localSheetId="16" hidden="1">#REF!</definedName>
    <definedName name="klsjdwe" localSheetId="15">#REF!</definedName>
    <definedName name="klsjdwe" localSheetId="25">#REF!</definedName>
    <definedName name="klsjdwe" localSheetId="0">#REF!</definedName>
    <definedName name="klsjdwe" localSheetId="22" hidden="1">#REF!</definedName>
    <definedName name="klsjdwe" localSheetId="19">#REF!</definedName>
    <definedName name="klsjdwe" localSheetId="18" hidden="1">#REF!</definedName>
    <definedName name="klsjdwe">#REF!</definedName>
    <definedName name="klxhjfdkhser" localSheetId="20">{#N/A,#N/A,FALSE,"Plan1";#N/A,#N/A,FALSE,"Plan2"}</definedName>
    <definedName name="klxhjfdkhser" localSheetId="8">{#N/A,#N/A,FALSE,"Plan1";#N/A,#N/A,FALSE,"Plan2"}</definedName>
    <definedName name="klxhjfdkhser" localSheetId="17" hidden="1">{#N/A,#N/A,FALSE,"Plan1";#N/A,#N/A,FALSE,"Plan2"}</definedName>
    <definedName name="klxhjfdkhser" localSheetId="3">{#N/A,#N/A,FALSE,"Plan1";#N/A,#N/A,FALSE,"Plan2"}</definedName>
    <definedName name="klxhjfdkhser" localSheetId="11">{#N/A,#N/A,FALSE,"Plan1";#N/A,#N/A,FALSE,"Plan2"}</definedName>
    <definedName name="klxhjfdkhser" localSheetId="6">{#N/A,#N/A,FALSE,"Plan1";#N/A,#N/A,FALSE,"Plan2"}</definedName>
    <definedName name="klxhjfdkhser" localSheetId="5">{#N/A,#N/A,FALSE,"Plan1";#N/A,#N/A,FALSE,"Plan2"}</definedName>
    <definedName name="klxhjfdkhser" localSheetId="16" hidden="1">{#N/A,#N/A,FALSE,"Plan1";#N/A,#N/A,FALSE,"Plan2"}</definedName>
    <definedName name="klxhjfdkhser" localSheetId="15">{#N/A,#N/A,FALSE,"Plan1";#N/A,#N/A,FALSE,"Plan2"}</definedName>
    <definedName name="klxhjfdkhser" localSheetId="7">{#N/A,#N/A,FALSE,"Plan1";#N/A,#N/A,FALSE,"Plan2"}</definedName>
    <definedName name="klxhjfdkhser" localSheetId="24">{#N/A,#N/A,FALSE,"Plan1";#N/A,#N/A,FALSE,"Plan2"}</definedName>
    <definedName name="klxhjfdkhser" localSheetId="25">{#N/A,#N/A,FALSE,"Plan1";#N/A,#N/A,FALSE,"Plan2"}</definedName>
    <definedName name="klxhjfdkhser" localSheetId="0">{#N/A,#N/A,FALSE,"Plan1";#N/A,#N/A,FALSE,"Plan2"}</definedName>
    <definedName name="klxhjfdkhser" localSheetId="23">{#N/A,#N/A,FALSE,"Plan1";#N/A,#N/A,FALSE,"Plan2"}</definedName>
    <definedName name="klxhjfdkhser" localSheetId="22" hidden="1">{#N/A,#N/A,FALSE,"Plan1";#N/A,#N/A,FALSE,"Plan2"}</definedName>
    <definedName name="klxhjfdkhser" localSheetId="19">{#N/A,#N/A,FALSE,"Plan1";#N/A,#N/A,FALSE,"Plan2"}</definedName>
    <definedName name="klxhjfdkhser" localSheetId="18" hidden="1">{#N/A,#N/A,FALSE,"Plan1";#N/A,#N/A,FALSE,"Plan2"}</definedName>
    <definedName name="klxhjfdkhser">{#N/A,#N/A,FALSE,"Plan1";#N/A,#N/A,FALSE,"Plan2"}</definedName>
    <definedName name="kopipnsdfne" localSheetId="20">{#N/A,#N/A,FALSE,"Plan1";#N/A,#N/A,FALSE,"Plan2"}</definedName>
    <definedName name="kopipnsdfne" localSheetId="8">{#N/A,#N/A,FALSE,"Plan1";#N/A,#N/A,FALSE,"Plan2"}</definedName>
    <definedName name="kopipnsdfne" localSheetId="17" hidden="1">{#N/A,#N/A,FALSE,"Plan1";#N/A,#N/A,FALSE,"Plan2"}</definedName>
    <definedName name="kopipnsdfne" localSheetId="3">{#N/A,#N/A,FALSE,"Plan1";#N/A,#N/A,FALSE,"Plan2"}</definedName>
    <definedName name="kopipnsdfne" localSheetId="11">{#N/A,#N/A,FALSE,"Plan1";#N/A,#N/A,FALSE,"Plan2"}</definedName>
    <definedName name="kopipnsdfne" localSheetId="6">{#N/A,#N/A,FALSE,"Plan1";#N/A,#N/A,FALSE,"Plan2"}</definedName>
    <definedName name="kopipnsdfne" localSheetId="5">{#N/A,#N/A,FALSE,"Plan1";#N/A,#N/A,FALSE,"Plan2"}</definedName>
    <definedName name="kopipnsdfne" localSheetId="16" hidden="1">{#N/A,#N/A,FALSE,"Plan1";#N/A,#N/A,FALSE,"Plan2"}</definedName>
    <definedName name="kopipnsdfne" localSheetId="15">{#N/A,#N/A,FALSE,"Plan1";#N/A,#N/A,FALSE,"Plan2"}</definedName>
    <definedName name="kopipnsdfne" localSheetId="7">{#N/A,#N/A,FALSE,"Plan1";#N/A,#N/A,FALSE,"Plan2"}</definedName>
    <definedName name="kopipnsdfne" localSheetId="24">{#N/A,#N/A,FALSE,"Plan1";#N/A,#N/A,FALSE,"Plan2"}</definedName>
    <definedName name="kopipnsdfne" localSheetId="25">{#N/A,#N/A,FALSE,"Plan1";#N/A,#N/A,FALSE,"Plan2"}</definedName>
    <definedName name="kopipnsdfne" localSheetId="0">{#N/A,#N/A,FALSE,"Plan1";#N/A,#N/A,FALSE,"Plan2"}</definedName>
    <definedName name="kopipnsdfne" localSheetId="23">{#N/A,#N/A,FALSE,"Plan1";#N/A,#N/A,FALSE,"Plan2"}</definedName>
    <definedName name="kopipnsdfne" localSheetId="22" hidden="1">{#N/A,#N/A,FALSE,"Plan1";#N/A,#N/A,FALSE,"Plan2"}</definedName>
    <definedName name="kopipnsdfne" localSheetId="19">{#N/A,#N/A,FALSE,"Plan1";#N/A,#N/A,FALSE,"Plan2"}</definedName>
    <definedName name="kopipnsdfne" localSheetId="18" hidden="1">{#N/A,#N/A,FALSE,"Plan1";#N/A,#N/A,FALSE,"Plan2"}</definedName>
    <definedName name="kopipnsdfne">{#N/A,#N/A,FALSE,"Plan1";#N/A,#N/A,FALSE,"Plan2"}</definedName>
    <definedName name="kp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20">{#N/A,#N/A,FALSE,"Plan1";#N/A,#N/A,FALSE,"Plan2"}</definedName>
    <definedName name="KSDLDF" localSheetId="8">{#N/A,#N/A,FALSE,"Plan1";#N/A,#N/A,FALSE,"Plan2"}</definedName>
    <definedName name="KSDLDF" localSheetId="17" hidden="1">{#N/A,#N/A,FALSE,"Plan1";#N/A,#N/A,FALSE,"Plan2"}</definedName>
    <definedName name="KSDLDF" localSheetId="3">{#N/A,#N/A,FALSE,"Plan1";#N/A,#N/A,FALSE,"Plan2"}</definedName>
    <definedName name="KSDLDF" localSheetId="11">{#N/A,#N/A,FALSE,"Plan1";#N/A,#N/A,FALSE,"Plan2"}</definedName>
    <definedName name="KSDLDF" localSheetId="6">{#N/A,#N/A,FALSE,"Plan1";#N/A,#N/A,FALSE,"Plan2"}</definedName>
    <definedName name="KSDLDF" localSheetId="5">{#N/A,#N/A,FALSE,"Plan1";#N/A,#N/A,FALSE,"Plan2"}</definedName>
    <definedName name="KSDLDF" localSheetId="16" hidden="1">{#N/A,#N/A,FALSE,"Plan1";#N/A,#N/A,FALSE,"Plan2"}</definedName>
    <definedName name="KSDLDF" localSheetId="15">{#N/A,#N/A,FALSE,"Plan1";#N/A,#N/A,FALSE,"Plan2"}</definedName>
    <definedName name="KSDLDF" localSheetId="7">{#N/A,#N/A,FALSE,"Plan1";#N/A,#N/A,FALSE,"Plan2"}</definedName>
    <definedName name="KSDLDF" localSheetId="24">{#N/A,#N/A,FALSE,"Plan1";#N/A,#N/A,FALSE,"Plan2"}</definedName>
    <definedName name="KSDLDF" localSheetId="25">{#N/A,#N/A,FALSE,"Plan1";#N/A,#N/A,FALSE,"Plan2"}</definedName>
    <definedName name="KSDLDF" localSheetId="0">{#N/A,#N/A,FALSE,"Plan1";#N/A,#N/A,FALSE,"Plan2"}</definedName>
    <definedName name="KSDLDF" localSheetId="23">{#N/A,#N/A,FALSE,"Plan1";#N/A,#N/A,FALSE,"Plan2"}</definedName>
    <definedName name="KSDLDF" localSheetId="22" hidden="1">{#N/A,#N/A,FALSE,"Plan1";#N/A,#N/A,FALSE,"Plan2"}</definedName>
    <definedName name="KSDLDF" localSheetId="19">{#N/A,#N/A,FALSE,"Plan1";#N/A,#N/A,FALSE,"Plan2"}</definedName>
    <definedName name="KSDLDF" localSheetId="18" hidden="1">{#N/A,#N/A,FALSE,"Plan1";#N/A,#N/A,FALSE,"Plan2"}</definedName>
    <definedName name="KSDLDF">{#N/A,#N/A,FALSE,"Plan1";#N/A,#N/A,FALSE,"Plan2"}</definedName>
    <definedName name="ksdlkfsçzd" localSheetId="20">{#N/A,#N/A,FALSE,"Plan1";#N/A,#N/A,FALSE,"Plan2"}</definedName>
    <definedName name="ksdlkfsçzd" localSheetId="8">{#N/A,#N/A,FALSE,"Plan1";#N/A,#N/A,FALSE,"Plan2"}</definedName>
    <definedName name="ksdlkfsçzd" localSheetId="17" hidden="1">{#N/A,#N/A,FALSE,"Plan1";#N/A,#N/A,FALSE,"Plan2"}</definedName>
    <definedName name="ksdlkfsçzd" localSheetId="3">{#N/A,#N/A,FALSE,"Plan1";#N/A,#N/A,FALSE,"Plan2"}</definedName>
    <definedName name="ksdlkfsçzd" localSheetId="11">{#N/A,#N/A,FALSE,"Plan1";#N/A,#N/A,FALSE,"Plan2"}</definedName>
    <definedName name="ksdlkfsçzd" localSheetId="6">{#N/A,#N/A,FALSE,"Plan1";#N/A,#N/A,FALSE,"Plan2"}</definedName>
    <definedName name="ksdlkfsçzd" localSheetId="5">{#N/A,#N/A,FALSE,"Plan1";#N/A,#N/A,FALSE,"Plan2"}</definedName>
    <definedName name="ksdlkfsçzd" localSheetId="16" hidden="1">{#N/A,#N/A,FALSE,"Plan1";#N/A,#N/A,FALSE,"Plan2"}</definedName>
    <definedName name="ksdlkfsçzd" localSheetId="15">{#N/A,#N/A,FALSE,"Plan1";#N/A,#N/A,FALSE,"Plan2"}</definedName>
    <definedName name="ksdlkfsçzd" localSheetId="7">{#N/A,#N/A,FALSE,"Plan1";#N/A,#N/A,FALSE,"Plan2"}</definedName>
    <definedName name="ksdlkfsçzd" localSheetId="24">{#N/A,#N/A,FALSE,"Plan1";#N/A,#N/A,FALSE,"Plan2"}</definedName>
    <definedName name="ksdlkfsçzd" localSheetId="25">{#N/A,#N/A,FALSE,"Plan1";#N/A,#N/A,FALSE,"Plan2"}</definedName>
    <definedName name="ksdlkfsçzd" localSheetId="0">{#N/A,#N/A,FALSE,"Plan1";#N/A,#N/A,FALSE,"Plan2"}</definedName>
    <definedName name="ksdlkfsçzd" localSheetId="23">{#N/A,#N/A,FALSE,"Plan1";#N/A,#N/A,FALSE,"Plan2"}</definedName>
    <definedName name="ksdlkfsçzd" localSheetId="22" hidden="1">{#N/A,#N/A,FALSE,"Plan1";#N/A,#N/A,FALSE,"Plan2"}</definedName>
    <definedName name="ksdlkfsçzd" localSheetId="19">{#N/A,#N/A,FALSE,"Plan1";#N/A,#N/A,FALSE,"Plan2"}</definedName>
    <definedName name="ksdlkfsçzd" localSheetId="18" hidden="1">{#N/A,#N/A,FALSE,"Plan1";#N/A,#N/A,FALSE,"Plan2"}</definedName>
    <definedName name="ksdlkfsçzd">{#N/A,#N/A,FALSE,"Plan1";#N/A,#N/A,FALSE,"Plan2"}</definedName>
    <definedName name="KSDNFK" localSheetId="17">#REF!</definedName>
    <definedName name="KSDNFK" localSheetId="3">#REF!</definedName>
    <definedName name="KSDNFK" localSheetId="6">#REF!</definedName>
    <definedName name="KSDNFK" localSheetId="16">#REF!</definedName>
    <definedName name="KSDNFK" localSheetId="15">#REF!</definedName>
    <definedName name="KSDNFK" localSheetId="25">#REF!</definedName>
    <definedName name="KSDNFK" localSheetId="22">#REF!</definedName>
    <definedName name="KSDNFK" localSheetId="19">#REF!</definedName>
    <definedName name="KSDNFK" localSheetId="18">#REF!</definedName>
    <definedName name="KSDNFK">#REF!</definedName>
    <definedName name="ksdoçierfe" localSheetId="20">{#N/A,#N/A,FALSE,"Plan1";#N/A,#N/A,FALSE,"Plan2"}</definedName>
    <definedName name="ksdoçierfe" localSheetId="8">{#N/A,#N/A,FALSE,"Plan1";#N/A,#N/A,FALSE,"Plan2"}</definedName>
    <definedName name="ksdoçierfe" localSheetId="17" hidden="1">{#N/A,#N/A,FALSE,"Plan1";#N/A,#N/A,FALSE,"Plan2"}</definedName>
    <definedName name="ksdoçierfe" localSheetId="3">{#N/A,#N/A,FALSE,"Plan1";#N/A,#N/A,FALSE,"Plan2"}</definedName>
    <definedName name="ksdoçierfe" localSheetId="11">{#N/A,#N/A,FALSE,"Plan1";#N/A,#N/A,FALSE,"Plan2"}</definedName>
    <definedName name="ksdoçierfe" localSheetId="6">{#N/A,#N/A,FALSE,"Plan1";#N/A,#N/A,FALSE,"Plan2"}</definedName>
    <definedName name="ksdoçierfe" localSheetId="5">{#N/A,#N/A,FALSE,"Plan1";#N/A,#N/A,FALSE,"Plan2"}</definedName>
    <definedName name="ksdoçierfe" localSheetId="16" hidden="1">{#N/A,#N/A,FALSE,"Plan1";#N/A,#N/A,FALSE,"Plan2"}</definedName>
    <definedName name="ksdoçierfe" localSheetId="15">{#N/A,#N/A,FALSE,"Plan1";#N/A,#N/A,FALSE,"Plan2"}</definedName>
    <definedName name="ksdoçierfe" localSheetId="7">{#N/A,#N/A,FALSE,"Plan1";#N/A,#N/A,FALSE,"Plan2"}</definedName>
    <definedName name="ksdoçierfe" localSheetId="24">{#N/A,#N/A,FALSE,"Plan1";#N/A,#N/A,FALSE,"Plan2"}</definedName>
    <definedName name="ksdoçierfe" localSheetId="25">{#N/A,#N/A,FALSE,"Plan1";#N/A,#N/A,FALSE,"Plan2"}</definedName>
    <definedName name="ksdoçierfe" localSheetId="0">{#N/A,#N/A,FALSE,"Plan1";#N/A,#N/A,FALSE,"Plan2"}</definedName>
    <definedName name="ksdoçierfe" localSheetId="23">{#N/A,#N/A,FALSE,"Plan1";#N/A,#N/A,FALSE,"Plan2"}</definedName>
    <definedName name="ksdoçierfe" localSheetId="22" hidden="1">{#N/A,#N/A,FALSE,"Plan1";#N/A,#N/A,FALSE,"Plan2"}</definedName>
    <definedName name="ksdoçierfe" localSheetId="19">{#N/A,#N/A,FALSE,"Plan1";#N/A,#N/A,FALSE,"Plan2"}</definedName>
    <definedName name="ksdoçierfe" localSheetId="18" hidden="1">{#N/A,#N/A,FALSE,"Plan1";#N/A,#N/A,FALSE,"Plan2"}</definedName>
    <definedName name="ksdoçierfe">{#N/A,#N/A,FALSE,"Plan1";#N/A,#N/A,FALSE,"Plan2"}</definedName>
    <definedName name="ksdtrdrkf" localSheetId="20">{#N/A,#N/A,FALSE,"Plan1";#N/A,#N/A,FALSE,"Plan2"}</definedName>
    <definedName name="ksdtrdrkf" localSheetId="8">{#N/A,#N/A,FALSE,"Plan1";#N/A,#N/A,FALSE,"Plan2"}</definedName>
    <definedName name="ksdtrdrkf" localSheetId="17" hidden="1">{#N/A,#N/A,FALSE,"Plan1";#N/A,#N/A,FALSE,"Plan2"}</definedName>
    <definedName name="ksdtrdrkf" localSheetId="3">{#N/A,#N/A,FALSE,"Plan1";#N/A,#N/A,FALSE,"Plan2"}</definedName>
    <definedName name="ksdtrdrkf" localSheetId="11">{#N/A,#N/A,FALSE,"Plan1";#N/A,#N/A,FALSE,"Plan2"}</definedName>
    <definedName name="ksdtrdrkf" localSheetId="6">{#N/A,#N/A,FALSE,"Plan1";#N/A,#N/A,FALSE,"Plan2"}</definedName>
    <definedName name="ksdtrdrkf" localSheetId="5">{#N/A,#N/A,FALSE,"Plan1";#N/A,#N/A,FALSE,"Plan2"}</definedName>
    <definedName name="ksdtrdrkf" localSheetId="16" hidden="1">{#N/A,#N/A,FALSE,"Plan1";#N/A,#N/A,FALSE,"Plan2"}</definedName>
    <definedName name="ksdtrdrkf" localSheetId="15">{#N/A,#N/A,FALSE,"Plan1";#N/A,#N/A,FALSE,"Plan2"}</definedName>
    <definedName name="ksdtrdrkf" localSheetId="7">{#N/A,#N/A,FALSE,"Plan1";#N/A,#N/A,FALSE,"Plan2"}</definedName>
    <definedName name="ksdtrdrkf" localSheetId="24">{#N/A,#N/A,FALSE,"Plan1";#N/A,#N/A,FALSE,"Plan2"}</definedName>
    <definedName name="ksdtrdrkf" localSheetId="25">{#N/A,#N/A,FALSE,"Plan1";#N/A,#N/A,FALSE,"Plan2"}</definedName>
    <definedName name="ksdtrdrkf" localSheetId="0">{#N/A,#N/A,FALSE,"Plan1";#N/A,#N/A,FALSE,"Plan2"}</definedName>
    <definedName name="ksdtrdrkf" localSheetId="23">{#N/A,#N/A,FALSE,"Plan1";#N/A,#N/A,FALSE,"Plan2"}</definedName>
    <definedName name="ksdtrdrkf" localSheetId="22" hidden="1">{#N/A,#N/A,FALSE,"Plan1";#N/A,#N/A,FALSE,"Plan2"}</definedName>
    <definedName name="ksdtrdrkf" localSheetId="19">{#N/A,#N/A,FALSE,"Plan1";#N/A,#N/A,FALSE,"Plan2"}</definedName>
    <definedName name="ksdtrdrkf" localSheetId="18" hidden="1">{#N/A,#N/A,FALSE,"Plan1";#N/A,#N/A,FALSE,"Plan2"}</definedName>
    <definedName name="ksdtrdrkf">{#N/A,#N/A,FALSE,"Plan1";#N/A,#N/A,FALSE,"Plan2"}</definedName>
    <definedName name="KSFÇJDFJL" localSheetId="20">{#N/A,#N/A,FALSE,"Plan1";#N/A,#N/A,FALSE,"Plan2"}</definedName>
    <definedName name="KSFÇJDFJL" localSheetId="8">{#N/A,#N/A,FALSE,"Plan1";#N/A,#N/A,FALSE,"Plan2"}</definedName>
    <definedName name="KSFÇJDFJL" localSheetId="17" hidden="1">{#N/A,#N/A,FALSE,"Plan1";#N/A,#N/A,FALSE,"Plan2"}</definedName>
    <definedName name="KSFÇJDFJL" localSheetId="3">{#N/A,#N/A,FALSE,"Plan1";#N/A,#N/A,FALSE,"Plan2"}</definedName>
    <definedName name="KSFÇJDFJL" localSheetId="11">{#N/A,#N/A,FALSE,"Plan1";#N/A,#N/A,FALSE,"Plan2"}</definedName>
    <definedName name="KSFÇJDFJL" localSheetId="6">{#N/A,#N/A,FALSE,"Plan1";#N/A,#N/A,FALSE,"Plan2"}</definedName>
    <definedName name="KSFÇJDFJL" localSheetId="5">{#N/A,#N/A,FALSE,"Plan1";#N/A,#N/A,FALSE,"Plan2"}</definedName>
    <definedName name="KSFÇJDFJL" localSheetId="16" hidden="1">{#N/A,#N/A,FALSE,"Plan1";#N/A,#N/A,FALSE,"Plan2"}</definedName>
    <definedName name="KSFÇJDFJL" localSheetId="15">{#N/A,#N/A,FALSE,"Plan1";#N/A,#N/A,FALSE,"Plan2"}</definedName>
    <definedName name="KSFÇJDFJL" localSheetId="7">{#N/A,#N/A,FALSE,"Plan1";#N/A,#N/A,FALSE,"Plan2"}</definedName>
    <definedName name="KSFÇJDFJL" localSheetId="24">{#N/A,#N/A,FALSE,"Plan1";#N/A,#N/A,FALSE,"Plan2"}</definedName>
    <definedName name="KSFÇJDFJL" localSheetId="25">{#N/A,#N/A,FALSE,"Plan1";#N/A,#N/A,FALSE,"Plan2"}</definedName>
    <definedName name="KSFÇJDFJL" localSheetId="0">{#N/A,#N/A,FALSE,"Plan1";#N/A,#N/A,FALSE,"Plan2"}</definedName>
    <definedName name="KSFÇJDFJL" localSheetId="23">{#N/A,#N/A,FALSE,"Plan1";#N/A,#N/A,FALSE,"Plan2"}</definedName>
    <definedName name="KSFÇJDFJL" localSheetId="22" hidden="1">{#N/A,#N/A,FALSE,"Plan1";#N/A,#N/A,FALSE,"Plan2"}</definedName>
    <definedName name="KSFÇJDFJL" localSheetId="19">{#N/A,#N/A,FALSE,"Plan1";#N/A,#N/A,FALSE,"Plan2"}</definedName>
    <definedName name="KSFÇJDFJL" localSheetId="18" hidden="1">{#N/A,#N/A,FALSE,"Plan1";#N/A,#N/A,FALSE,"Plan2"}</definedName>
    <definedName name="KSFÇJDFJL">{#N/A,#N/A,FALSE,"Plan1";#N/A,#N/A,FALSE,"Plan2"}</definedName>
    <definedName name="ksfhse" localSheetId="20">{#N/A,#N/A,FALSE,"Plan1";#N/A,#N/A,FALSE,"Plan2"}</definedName>
    <definedName name="ksfhse" localSheetId="8">{#N/A,#N/A,FALSE,"Plan1";#N/A,#N/A,FALSE,"Plan2"}</definedName>
    <definedName name="ksfhse" localSheetId="17" hidden="1">{#N/A,#N/A,FALSE,"Plan1";#N/A,#N/A,FALSE,"Plan2"}</definedName>
    <definedName name="ksfhse" localSheetId="3">{#N/A,#N/A,FALSE,"Plan1";#N/A,#N/A,FALSE,"Plan2"}</definedName>
    <definedName name="ksfhse" localSheetId="11">{#N/A,#N/A,FALSE,"Plan1";#N/A,#N/A,FALSE,"Plan2"}</definedName>
    <definedName name="ksfhse" localSheetId="6">{#N/A,#N/A,FALSE,"Plan1";#N/A,#N/A,FALSE,"Plan2"}</definedName>
    <definedName name="ksfhse" localSheetId="5">{#N/A,#N/A,FALSE,"Plan1";#N/A,#N/A,FALSE,"Plan2"}</definedName>
    <definedName name="ksfhse" localSheetId="16" hidden="1">{#N/A,#N/A,FALSE,"Plan1";#N/A,#N/A,FALSE,"Plan2"}</definedName>
    <definedName name="ksfhse" localSheetId="15">{#N/A,#N/A,FALSE,"Plan1";#N/A,#N/A,FALSE,"Plan2"}</definedName>
    <definedName name="ksfhse" localSheetId="7">{#N/A,#N/A,FALSE,"Plan1";#N/A,#N/A,FALSE,"Plan2"}</definedName>
    <definedName name="ksfhse" localSheetId="24">{#N/A,#N/A,FALSE,"Plan1";#N/A,#N/A,FALSE,"Plan2"}</definedName>
    <definedName name="ksfhse" localSheetId="25">{#N/A,#N/A,FALSE,"Plan1";#N/A,#N/A,FALSE,"Plan2"}</definedName>
    <definedName name="ksfhse" localSheetId="0">{#N/A,#N/A,FALSE,"Plan1";#N/A,#N/A,FALSE,"Plan2"}</definedName>
    <definedName name="ksfhse" localSheetId="23">{#N/A,#N/A,FALSE,"Plan1";#N/A,#N/A,FALSE,"Plan2"}</definedName>
    <definedName name="ksfhse" localSheetId="22" hidden="1">{#N/A,#N/A,FALSE,"Plan1";#N/A,#N/A,FALSE,"Plan2"}</definedName>
    <definedName name="ksfhse" localSheetId="19">{#N/A,#N/A,FALSE,"Plan1";#N/A,#N/A,FALSE,"Plan2"}</definedName>
    <definedName name="ksfhse" localSheetId="18" hidden="1">{#N/A,#N/A,FALSE,"Plan1";#N/A,#N/A,FALSE,"Plan2"}</definedName>
    <definedName name="ksfhse">{#N/A,#N/A,FALSE,"Plan1";#N/A,#N/A,FALSE,"Plan2"}</definedName>
    <definedName name="KSRKOE" localSheetId="20">{#N/A,#N/A,FALSE,"Plan1";#N/A,#N/A,FALSE,"Plan2"}</definedName>
    <definedName name="KSRKOE" localSheetId="8">{#N/A,#N/A,FALSE,"Plan1";#N/A,#N/A,FALSE,"Plan2"}</definedName>
    <definedName name="KSRKOE" localSheetId="17" hidden="1">{#N/A,#N/A,FALSE,"Plan1";#N/A,#N/A,FALSE,"Plan2"}</definedName>
    <definedName name="KSRKOE" localSheetId="3">{#N/A,#N/A,FALSE,"Plan1";#N/A,#N/A,FALSE,"Plan2"}</definedName>
    <definedName name="KSRKOE" localSheetId="11">{#N/A,#N/A,FALSE,"Plan1";#N/A,#N/A,FALSE,"Plan2"}</definedName>
    <definedName name="KSRKOE" localSheetId="6">{#N/A,#N/A,FALSE,"Plan1";#N/A,#N/A,FALSE,"Plan2"}</definedName>
    <definedName name="KSRKOE" localSheetId="5">{#N/A,#N/A,FALSE,"Plan1";#N/A,#N/A,FALSE,"Plan2"}</definedName>
    <definedName name="KSRKOE" localSheetId="16" hidden="1">{#N/A,#N/A,FALSE,"Plan1";#N/A,#N/A,FALSE,"Plan2"}</definedName>
    <definedName name="KSRKOE" localSheetId="15">{#N/A,#N/A,FALSE,"Plan1";#N/A,#N/A,FALSE,"Plan2"}</definedName>
    <definedName name="KSRKOE" localSheetId="7">{#N/A,#N/A,FALSE,"Plan1";#N/A,#N/A,FALSE,"Plan2"}</definedName>
    <definedName name="KSRKOE" localSheetId="24">{#N/A,#N/A,FALSE,"Plan1";#N/A,#N/A,FALSE,"Plan2"}</definedName>
    <definedName name="KSRKOE" localSheetId="25">{#N/A,#N/A,FALSE,"Plan1";#N/A,#N/A,FALSE,"Plan2"}</definedName>
    <definedName name="KSRKOE" localSheetId="0">{#N/A,#N/A,FALSE,"Plan1";#N/A,#N/A,FALSE,"Plan2"}</definedName>
    <definedName name="KSRKOE" localSheetId="23">{#N/A,#N/A,FALSE,"Plan1";#N/A,#N/A,FALSE,"Plan2"}</definedName>
    <definedName name="KSRKOE" localSheetId="22" hidden="1">{#N/A,#N/A,FALSE,"Plan1";#N/A,#N/A,FALSE,"Plan2"}</definedName>
    <definedName name="KSRKOE" localSheetId="19">{#N/A,#N/A,FALSE,"Plan1";#N/A,#N/A,FALSE,"Plan2"}</definedName>
    <definedName name="KSRKOE" localSheetId="18" hidden="1">{#N/A,#N/A,FALSE,"Plan1";#N/A,#N/A,FALSE,"Plan2"}</definedName>
    <definedName name="KSRKOE">{#N/A,#N/A,FALSE,"Plan1";#N/A,#N/A,FALSE,"Plan2"}</definedName>
    <definedName name="KSWKE" localSheetId="20">{#N/A,#N/A,FALSE,"Plan1";#N/A,#N/A,FALSE,"Plan2"}</definedName>
    <definedName name="KSWKE" localSheetId="8">{#N/A,#N/A,FALSE,"Plan1";#N/A,#N/A,FALSE,"Plan2"}</definedName>
    <definedName name="KSWKE" localSheetId="17" hidden="1">{#N/A,#N/A,FALSE,"Plan1";#N/A,#N/A,FALSE,"Plan2"}</definedName>
    <definedName name="KSWKE" localSheetId="3">{#N/A,#N/A,FALSE,"Plan1";#N/A,#N/A,FALSE,"Plan2"}</definedName>
    <definedName name="KSWKE" localSheetId="11">{#N/A,#N/A,FALSE,"Plan1";#N/A,#N/A,FALSE,"Plan2"}</definedName>
    <definedName name="KSWKE" localSheetId="6">{#N/A,#N/A,FALSE,"Plan1";#N/A,#N/A,FALSE,"Plan2"}</definedName>
    <definedName name="KSWKE" localSheetId="5">{#N/A,#N/A,FALSE,"Plan1";#N/A,#N/A,FALSE,"Plan2"}</definedName>
    <definedName name="KSWKE" localSheetId="16" hidden="1">{#N/A,#N/A,FALSE,"Plan1";#N/A,#N/A,FALSE,"Plan2"}</definedName>
    <definedName name="KSWKE" localSheetId="15">{#N/A,#N/A,FALSE,"Plan1";#N/A,#N/A,FALSE,"Plan2"}</definedName>
    <definedName name="KSWKE" localSheetId="7">{#N/A,#N/A,FALSE,"Plan1";#N/A,#N/A,FALSE,"Plan2"}</definedName>
    <definedName name="KSWKE" localSheetId="24">{#N/A,#N/A,FALSE,"Plan1";#N/A,#N/A,FALSE,"Plan2"}</definedName>
    <definedName name="KSWKE" localSheetId="25">{#N/A,#N/A,FALSE,"Plan1";#N/A,#N/A,FALSE,"Plan2"}</definedName>
    <definedName name="KSWKE" localSheetId="0">{#N/A,#N/A,FALSE,"Plan1";#N/A,#N/A,FALSE,"Plan2"}</definedName>
    <definedName name="KSWKE" localSheetId="23">{#N/A,#N/A,FALSE,"Plan1";#N/A,#N/A,FALSE,"Plan2"}</definedName>
    <definedName name="KSWKE" localSheetId="22" hidden="1">{#N/A,#N/A,FALSE,"Plan1";#N/A,#N/A,FALSE,"Plan2"}</definedName>
    <definedName name="KSWKE" localSheetId="19">{#N/A,#N/A,FALSE,"Plan1";#N/A,#N/A,FALSE,"Plan2"}</definedName>
    <definedName name="KSWKE" localSheetId="18" hidden="1">{#N/A,#N/A,FALSE,"Plan1";#N/A,#N/A,FALSE,"Plan2"}</definedName>
    <definedName name="KSWKE">{#N/A,#N/A,FALSE,"Plan1";#N/A,#N/A,FALSE,"Plan2"}</definedName>
    <definedName name="kubus" localSheetId="17">#REF!</definedName>
    <definedName name="kubus" localSheetId="3">#REF!</definedName>
    <definedName name="kubus" localSheetId="11">#REF!</definedName>
    <definedName name="kubus" localSheetId="6">#REF!</definedName>
    <definedName name="kubus" localSheetId="16">#REF!</definedName>
    <definedName name="kubus" localSheetId="15">#REF!</definedName>
    <definedName name="kubus" localSheetId="25">#REF!</definedName>
    <definedName name="kubus" localSheetId="22">#REF!</definedName>
    <definedName name="kubus" localSheetId="19">#REF!</definedName>
    <definedName name="kubus" localSheetId="18">#REF!</definedName>
    <definedName name="kubus">#REF!</definedName>
    <definedName name="kubus1" localSheetId="17">#REF!</definedName>
    <definedName name="kubus1" localSheetId="3">#REF!</definedName>
    <definedName name="kubus1" localSheetId="6">#REF!</definedName>
    <definedName name="kubus1" localSheetId="16">#REF!</definedName>
    <definedName name="kubus1" localSheetId="15">#REF!</definedName>
    <definedName name="kubus1" localSheetId="25">#REF!</definedName>
    <definedName name="kubus1" localSheetId="22">#REF!</definedName>
    <definedName name="kubus1" localSheetId="19">#REF!</definedName>
    <definedName name="kubus1" localSheetId="18">#REF!</definedName>
    <definedName name="kubus1">#REF!</definedName>
    <definedName name="kysdusf" localSheetId="20">{#N/A,#N/A,FALSE,"Plan1";#N/A,#N/A,FALSE,"Plan2"}</definedName>
    <definedName name="kysdusf" localSheetId="8">{#N/A,#N/A,FALSE,"Plan1";#N/A,#N/A,FALSE,"Plan2"}</definedName>
    <definedName name="kysdusf" localSheetId="17" hidden="1">{#N/A,#N/A,FALSE,"Plan1";#N/A,#N/A,FALSE,"Plan2"}</definedName>
    <definedName name="kysdusf" localSheetId="3">{#N/A,#N/A,FALSE,"Plan1";#N/A,#N/A,FALSE,"Plan2"}</definedName>
    <definedName name="kysdusf" localSheetId="11">{#N/A,#N/A,FALSE,"Plan1";#N/A,#N/A,FALSE,"Plan2"}</definedName>
    <definedName name="kysdusf" localSheetId="6">{#N/A,#N/A,FALSE,"Plan1";#N/A,#N/A,FALSE,"Plan2"}</definedName>
    <definedName name="kysdusf" localSheetId="5">{#N/A,#N/A,FALSE,"Plan1";#N/A,#N/A,FALSE,"Plan2"}</definedName>
    <definedName name="kysdusf" localSheetId="16" hidden="1">{#N/A,#N/A,FALSE,"Plan1";#N/A,#N/A,FALSE,"Plan2"}</definedName>
    <definedName name="kysdusf" localSheetId="15">{#N/A,#N/A,FALSE,"Plan1";#N/A,#N/A,FALSE,"Plan2"}</definedName>
    <definedName name="kysdusf" localSheetId="7">{#N/A,#N/A,FALSE,"Plan1";#N/A,#N/A,FALSE,"Plan2"}</definedName>
    <definedName name="kysdusf" localSheetId="24">{#N/A,#N/A,FALSE,"Plan1";#N/A,#N/A,FALSE,"Plan2"}</definedName>
    <definedName name="kysdusf" localSheetId="25">{#N/A,#N/A,FALSE,"Plan1";#N/A,#N/A,FALSE,"Plan2"}</definedName>
    <definedName name="kysdusf" localSheetId="0">{#N/A,#N/A,FALSE,"Plan1";#N/A,#N/A,FALSE,"Plan2"}</definedName>
    <definedName name="kysdusf" localSheetId="23">{#N/A,#N/A,FALSE,"Plan1";#N/A,#N/A,FALSE,"Plan2"}</definedName>
    <definedName name="kysdusf" localSheetId="22" hidden="1">{#N/A,#N/A,FALSE,"Plan1";#N/A,#N/A,FALSE,"Plan2"}</definedName>
    <definedName name="kysdusf" localSheetId="19">{#N/A,#N/A,FALSE,"Plan1";#N/A,#N/A,FALSE,"Plan2"}</definedName>
    <definedName name="kysdusf" localSheetId="18" hidden="1">{#N/A,#N/A,FALSE,"Plan1";#N/A,#N/A,FALSE,"Plan2"}</definedName>
    <definedName name="kysdusf">{#N/A,#N/A,FALSE,"Plan1";#N/A,#N/A,FALSE,"Plan2"}</definedName>
    <definedName name="kzslçdkçle" localSheetId="20">{#N/A,#N/A,FALSE,"Plan1";#N/A,#N/A,FALSE,"Plan2"}</definedName>
    <definedName name="kzslçdkçle" localSheetId="8">{#N/A,#N/A,FALSE,"Plan1";#N/A,#N/A,FALSE,"Plan2"}</definedName>
    <definedName name="kzslçdkçle" localSheetId="17" hidden="1">{#N/A,#N/A,FALSE,"Plan1";#N/A,#N/A,FALSE,"Plan2"}</definedName>
    <definedName name="kzslçdkçle" localSheetId="3">{#N/A,#N/A,FALSE,"Plan1";#N/A,#N/A,FALSE,"Plan2"}</definedName>
    <definedName name="kzslçdkçle" localSheetId="11">{#N/A,#N/A,FALSE,"Plan1";#N/A,#N/A,FALSE,"Plan2"}</definedName>
    <definedName name="kzslçdkçle" localSheetId="6">{#N/A,#N/A,FALSE,"Plan1";#N/A,#N/A,FALSE,"Plan2"}</definedName>
    <definedName name="kzslçdkçle" localSheetId="5">{#N/A,#N/A,FALSE,"Plan1";#N/A,#N/A,FALSE,"Plan2"}</definedName>
    <definedName name="kzslçdkçle" localSheetId="16" hidden="1">{#N/A,#N/A,FALSE,"Plan1";#N/A,#N/A,FALSE,"Plan2"}</definedName>
    <definedName name="kzslçdkçle" localSheetId="15">{#N/A,#N/A,FALSE,"Plan1";#N/A,#N/A,FALSE,"Plan2"}</definedName>
    <definedName name="kzslçdkçle" localSheetId="7">{#N/A,#N/A,FALSE,"Plan1";#N/A,#N/A,FALSE,"Plan2"}</definedName>
    <definedName name="kzslçdkçle" localSheetId="24">{#N/A,#N/A,FALSE,"Plan1";#N/A,#N/A,FALSE,"Plan2"}</definedName>
    <definedName name="kzslçdkçle" localSheetId="25">{#N/A,#N/A,FALSE,"Plan1";#N/A,#N/A,FALSE,"Plan2"}</definedName>
    <definedName name="kzslçdkçle" localSheetId="0">{#N/A,#N/A,FALSE,"Plan1";#N/A,#N/A,FALSE,"Plan2"}</definedName>
    <definedName name="kzslçdkçle" localSheetId="23">{#N/A,#N/A,FALSE,"Plan1";#N/A,#N/A,FALSE,"Plan2"}</definedName>
    <definedName name="kzslçdkçle" localSheetId="22" hidden="1">{#N/A,#N/A,FALSE,"Plan1";#N/A,#N/A,FALSE,"Plan2"}</definedName>
    <definedName name="kzslçdkçle" localSheetId="19">{#N/A,#N/A,FALSE,"Plan1";#N/A,#N/A,FALSE,"Plan2"}</definedName>
    <definedName name="kzslçdkçle" localSheetId="18" hidden="1">{#N/A,#N/A,FALSE,"Plan1";#N/A,#N/A,FALSE,"Plan2"}</definedName>
    <definedName name="kzslçdkçle">{#N/A,#N/A,FALSE,"Plan1";#N/A,#N/A,FALSE,"Plan2"}</definedName>
    <definedName name="L_" localSheetId="17">#REF!</definedName>
    <definedName name="L_" localSheetId="3">#REF!</definedName>
    <definedName name="L_" localSheetId="11">#REF!</definedName>
    <definedName name="L_" localSheetId="6">#REF!</definedName>
    <definedName name="L_" localSheetId="16">#REF!</definedName>
    <definedName name="L_" localSheetId="15">#REF!</definedName>
    <definedName name="L_" localSheetId="25">#REF!</definedName>
    <definedName name="L_" localSheetId="22">#REF!</definedName>
    <definedName name="L_" localSheetId="19">#REF!</definedName>
    <definedName name="L_" localSheetId="18">#REF!</definedName>
    <definedName name="L_">#REF!</definedName>
    <definedName name="LAEKWRK" localSheetId="20">{#N/A,#N/A,FALSE,"Plan1";#N/A,#N/A,FALSE,"Plan2"}</definedName>
    <definedName name="LAEKWRK" localSheetId="8">{#N/A,#N/A,FALSE,"Plan1";#N/A,#N/A,FALSE,"Plan2"}</definedName>
    <definedName name="LAEKWRK" localSheetId="17" hidden="1">{#N/A,#N/A,FALSE,"Plan1";#N/A,#N/A,FALSE,"Plan2"}</definedName>
    <definedName name="LAEKWRK" localSheetId="3">{#N/A,#N/A,FALSE,"Plan1";#N/A,#N/A,FALSE,"Plan2"}</definedName>
    <definedName name="LAEKWRK" localSheetId="11">{#N/A,#N/A,FALSE,"Plan1";#N/A,#N/A,FALSE,"Plan2"}</definedName>
    <definedName name="LAEKWRK" localSheetId="6">{#N/A,#N/A,FALSE,"Plan1";#N/A,#N/A,FALSE,"Plan2"}</definedName>
    <definedName name="LAEKWRK" localSheetId="5">{#N/A,#N/A,FALSE,"Plan1";#N/A,#N/A,FALSE,"Plan2"}</definedName>
    <definedName name="LAEKWRK" localSheetId="16" hidden="1">{#N/A,#N/A,FALSE,"Plan1";#N/A,#N/A,FALSE,"Plan2"}</definedName>
    <definedName name="LAEKWRK" localSheetId="15">{#N/A,#N/A,FALSE,"Plan1";#N/A,#N/A,FALSE,"Plan2"}</definedName>
    <definedName name="LAEKWRK" localSheetId="7">{#N/A,#N/A,FALSE,"Plan1";#N/A,#N/A,FALSE,"Plan2"}</definedName>
    <definedName name="LAEKWRK" localSheetId="24">{#N/A,#N/A,FALSE,"Plan1";#N/A,#N/A,FALSE,"Plan2"}</definedName>
    <definedName name="LAEKWRK" localSheetId="25">{#N/A,#N/A,FALSE,"Plan1";#N/A,#N/A,FALSE,"Plan2"}</definedName>
    <definedName name="LAEKWRK" localSheetId="0">{#N/A,#N/A,FALSE,"Plan1";#N/A,#N/A,FALSE,"Plan2"}</definedName>
    <definedName name="LAEKWRK" localSheetId="23">{#N/A,#N/A,FALSE,"Plan1";#N/A,#N/A,FALSE,"Plan2"}</definedName>
    <definedName name="LAEKWRK" localSheetId="22" hidden="1">{#N/A,#N/A,FALSE,"Plan1";#N/A,#N/A,FALSE,"Plan2"}</definedName>
    <definedName name="LAEKWRK" localSheetId="19">{#N/A,#N/A,FALSE,"Plan1";#N/A,#N/A,FALSE,"Plan2"}</definedName>
    <definedName name="LAEKWRK" localSheetId="18" hidden="1">{#N/A,#N/A,FALSE,"Plan1";#N/A,#N/A,FALSE,"Plan2"}</definedName>
    <definedName name="LAEKWRK">{#N/A,#N/A,FALSE,"Plan1";#N/A,#N/A,FALSE,"Plan2"}</definedName>
    <definedName name="laeqwep" localSheetId="17" hidden="1">#REF!</definedName>
    <definedName name="laeqwep" localSheetId="3">#REF!</definedName>
    <definedName name="laeqwep" localSheetId="6">#REF!</definedName>
    <definedName name="laeqwep" localSheetId="16" hidden="1">#REF!</definedName>
    <definedName name="laeqwep" localSheetId="15">#REF!</definedName>
    <definedName name="laeqwep" localSheetId="25">#REF!</definedName>
    <definedName name="laeqwep" localSheetId="0">#REF!</definedName>
    <definedName name="laeqwep" localSheetId="22" hidden="1">#REF!</definedName>
    <definedName name="laeqwep" localSheetId="19">#REF!</definedName>
    <definedName name="laeqwep" localSheetId="18" hidden="1">#REF!</definedName>
    <definedName name="laeqwep">#REF!</definedName>
    <definedName name="LAKDEWRF" localSheetId="20">{#N/A,#N/A,FALSE,"Plan1";#N/A,#N/A,FALSE,"Plan2"}</definedName>
    <definedName name="LAKDEWRF" localSheetId="8">{#N/A,#N/A,FALSE,"Plan1";#N/A,#N/A,FALSE,"Plan2"}</definedName>
    <definedName name="LAKDEWRF" localSheetId="17" hidden="1">{#N/A,#N/A,FALSE,"Plan1";#N/A,#N/A,FALSE,"Plan2"}</definedName>
    <definedName name="LAKDEWRF" localSheetId="3">{#N/A,#N/A,FALSE,"Plan1";#N/A,#N/A,FALSE,"Plan2"}</definedName>
    <definedName name="LAKDEWRF" localSheetId="11">{#N/A,#N/A,FALSE,"Plan1";#N/A,#N/A,FALSE,"Plan2"}</definedName>
    <definedName name="LAKDEWRF" localSheetId="6">{#N/A,#N/A,FALSE,"Plan1";#N/A,#N/A,FALSE,"Plan2"}</definedName>
    <definedName name="LAKDEWRF" localSheetId="5">{#N/A,#N/A,FALSE,"Plan1";#N/A,#N/A,FALSE,"Plan2"}</definedName>
    <definedName name="LAKDEWRF" localSheetId="16" hidden="1">{#N/A,#N/A,FALSE,"Plan1";#N/A,#N/A,FALSE,"Plan2"}</definedName>
    <definedName name="LAKDEWRF" localSheetId="15">{#N/A,#N/A,FALSE,"Plan1";#N/A,#N/A,FALSE,"Plan2"}</definedName>
    <definedName name="LAKDEWRF" localSheetId="7">{#N/A,#N/A,FALSE,"Plan1";#N/A,#N/A,FALSE,"Plan2"}</definedName>
    <definedName name="LAKDEWRF" localSheetId="24">{#N/A,#N/A,FALSE,"Plan1";#N/A,#N/A,FALSE,"Plan2"}</definedName>
    <definedName name="LAKDEWRF" localSheetId="25">{#N/A,#N/A,FALSE,"Plan1";#N/A,#N/A,FALSE,"Plan2"}</definedName>
    <definedName name="LAKDEWRF" localSheetId="0">{#N/A,#N/A,FALSE,"Plan1";#N/A,#N/A,FALSE,"Plan2"}</definedName>
    <definedName name="LAKDEWRF" localSheetId="23">{#N/A,#N/A,FALSE,"Plan1";#N/A,#N/A,FALSE,"Plan2"}</definedName>
    <definedName name="LAKDEWRF" localSheetId="22" hidden="1">{#N/A,#N/A,FALSE,"Plan1";#N/A,#N/A,FALSE,"Plan2"}</definedName>
    <definedName name="LAKDEWRF" localSheetId="19">{#N/A,#N/A,FALSE,"Plan1";#N/A,#N/A,FALSE,"Plan2"}</definedName>
    <definedName name="LAKDEWRF" localSheetId="18" hidden="1">{#N/A,#N/A,FALSE,"Plan1";#N/A,#N/A,FALSE,"Plan2"}</definedName>
    <definedName name="LAKDEWRF">{#N/A,#N/A,FALSE,"Plan1";#N/A,#N/A,FALSE,"Plan2"}</definedName>
    <definedName name="Lancamentos" localSheetId="17">#REF!</definedName>
    <definedName name="Lancamentos" localSheetId="3">#REF!</definedName>
    <definedName name="Lancamentos" localSheetId="6">#REF!</definedName>
    <definedName name="Lancamentos" localSheetId="16">#REF!</definedName>
    <definedName name="Lancamentos" localSheetId="15">#REF!</definedName>
    <definedName name="Lancamentos" localSheetId="25">#REF!</definedName>
    <definedName name="Lancamentos" localSheetId="22">#REF!</definedName>
    <definedName name="Lancamentos" localSheetId="19">#REF!</definedName>
    <definedName name="Lancamentos" localSheetId="18">#REF!</definedName>
    <definedName name="Lancamentos">#REF!</definedName>
    <definedName name="LARGURA" localSheetId="17">#REF!</definedName>
    <definedName name="LARGURA" localSheetId="3">#REF!</definedName>
    <definedName name="LARGURA" localSheetId="6">#REF!</definedName>
    <definedName name="LARGURA" localSheetId="16">#REF!</definedName>
    <definedName name="LARGURA" localSheetId="15">#REF!</definedName>
    <definedName name="LARGURA" localSheetId="25">#REF!</definedName>
    <definedName name="LARGURA" localSheetId="22">#REF!</definedName>
    <definedName name="LARGURA" localSheetId="19">#REF!</definedName>
    <definedName name="LARGURA" localSheetId="18">#REF!</definedName>
    <definedName name="LARGURA">#REF!</definedName>
    <definedName name="LASÇDSRLF" localSheetId="20">{#N/A,#N/A,FALSE,"Plan1";#N/A,#N/A,FALSE,"Plan2"}</definedName>
    <definedName name="LASÇDSRLF" localSheetId="8">{#N/A,#N/A,FALSE,"Plan1";#N/A,#N/A,FALSE,"Plan2"}</definedName>
    <definedName name="LASÇDSRLF" localSheetId="17" hidden="1">{#N/A,#N/A,FALSE,"Plan1";#N/A,#N/A,FALSE,"Plan2"}</definedName>
    <definedName name="LASÇDSRLF" localSheetId="3">{#N/A,#N/A,FALSE,"Plan1";#N/A,#N/A,FALSE,"Plan2"}</definedName>
    <definedName name="LASÇDSRLF" localSheetId="11">{#N/A,#N/A,FALSE,"Plan1";#N/A,#N/A,FALSE,"Plan2"}</definedName>
    <definedName name="LASÇDSRLF" localSheetId="6">{#N/A,#N/A,FALSE,"Plan1";#N/A,#N/A,FALSE,"Plan2"}</definedName>
    <definedName name="LASÇDSRLF" localSheetId="5">{#N/A,#N/A,FALSE,"Plan1";#N/A,#N/A,FALSE,"Plan2"}</definedName>
    <definedName name="LASÇDSRLF" localSheetId="16" hidden="1">{#N/A,#N/A,FALSE,"Plan1";#N/A,#N/A,FALSE,"Plan2"}</definedName>
    <definedName name="LASÇDSRLF" localSheetId="15">{#N/A,#N/A,FALSE,"Plan1";#N/A,#N/A,FALSE,"Plan2"}</definedName>
    <definedName name="LASÇDSRLF" localSheetId="7">{#N/A,#N/A,FALSE,"Plan1";#N/A,#N/A,FALSE,"Plan2"}</definedName>
    <definedName name="LASÇDSRLF" localSheetId="24">{#N/A,#N/A,FALSE,"Plan1";#N/A,#N/A,FALSE,"Plan2"}</definedName>
    <definedName name="LASÇDSRLF" localSheetId="25">{#N/A,#N/A,FALSE,"Plan1";#N/A,#N/A,FALSE,"Plan2"}</definedName>
    <definedName name="LASÇDSRLF" localSheetId="0">{#N/A,#N/A,FALSE,"Plan1";#N/A,#N/A,FALSE,"Plan2"}</definedName>
    <definedName name="LASÇDSRLF" localSheetId="23">{#N/A,#N/A,FALSE,"Plan1";#N/A,#N/A,FALSE,"Plan2"}</definedName>
    <definedName name="LASÇDSRLF" localSheetId="22" hidden="1">{#N/A,#N/A,FALSE,"Plan1";#N/A,#N/A,FALSE,"Plan2"}</definedName>
    <definedName name="LASÇDSRLF" localSheetId="19">{#N/A,#N/A,FALSE,"Plan1";#N/A,#N/A,FALSE,"Plan2"}</definedName>
    <definedName name="LASÇDSRLF" localSheetId="18" hidden="1">{#N/A,#N/A,FALSE,"Plan1";#N/A,#N/A,FALSE,"Plan2"}</definedName>
    <definedName name="LASÇDSRLF">{#N/A,#N/A,FALSE,"Plan1";#N/A,#N/A,FALSE,"Plan2"}</definedName>
    <definedName name="LASDAKWE">25</definedName>
    <definedName name="lasrlswer" localSheetId="20">{#N/A,#N/A,FALSE,"Plan1";#N/A,#N/A,FALSE,"Plan2"}</definedName>
    <definedName name="lasrlswer" localSheetId="8">{#N/A,#N/A,FALSE,"Plan1";#N/A,#N/A,FALSE,"Plan2"}</definedName>
    <definedName name="lasrlswer" localSheetId="17" hidden="1">{#N/A,#N/A,FALSE,"Plan1";#N/A,#N/A,FALSE,"Plan2"}</definedName>
    <definedName name="lasrlswer" localSheetId="3">{#N/A,#N/A,FALSE,"Plan1";#N/A,#N/A,FALSE,"Plan2"}</definedName>
    <definedName name="lasrlswer" localSheetId="11">{#N/A,#N/A,FALSE,"Plan1";#N/A,#N/A,FALSE,"Plan2"}</definedName>
    <definedName name="lasrlswer" localSheetId="6">{#N/A,#N/A,FALSE,"Plan1";#N/A,#N/A,FALSE,"Plan2"}</definedName>
    <definedName name="lasrlswer" localSheetId="5">{#N/A,#N/A,FALSE,"Plan1";#N/A,#N/A,FALSE,"Plan2"}</definedName>
    <definedName name="lasrlswer" localSheetId="16" hidden="1">{#N/A,#N/A,FALSE,"Plan1";#N/A,#N/A,FALSE,"Plan2"}</definedName>
    <definedName name="lasrlswer" localSheetId="15">{#N/A,#N/A,FALSE,"Plan1";#N/A,#N/A,FALSE,"Plan2"}</definedName>
    <definedName name="lasrlswer" localSheetId="7">{#N/A,#N/A,FALSE,"Plan1";#N/A,#N/A,FALSE,"Plan2"}</definedName>
    <definedName name="lasrlswer" localSheetId="24">{#N/A,#N/A,FALSE,"Plan1";#N/A,#N/A,FALSE,"Plan2"}</definedName>
    <definedName name="lasrlswer" localSheetId="25">{#N/A,#N/A,FALSE,"Plan1";#N/A,#N/A,FALSE,"Plan2"}</definedName>
    <definedName name="lasrlswer" localSheetId="0">{#N/A,#N/A,FALSE,"Plan1";#N/A,#N/A,FALSE,"Plan2"}</definedName>
    <definedName name="lasrlswer" localSheetId="23">{#N/A,#N/A,FALSE,"Plan1";#N/A,#N/A,FALSE,"Plan2"}</definedName>
    <definedName name="lasrlswer" localSheetId="22" hidden="1">{#N/A,#N/A,FALSE,"Plan1";#N/A,#N/A,FALSE,"Plan2"}</definedName>
    <definedName name="lasrlswer" localSheetId="19">{#N/A,#N/A,FALSE,"Plan1";#N/A,#N/A,FALSE,"Plan2"}</definedName>
    <definedName name="lasrlswer" localSheetId="18" hidden="1">{#N/A,#N/A,FALSE,"Plan1";#N/A,#N/A,FALSE,"Plan2"}</definedName>
    <definedName name="lasrlswer">{#N/A,#N/A,FALSE,"Plan1";#N/A,#N/A,FALSE,"Plan2"}</definedName>
    <definedName name="LAZER" localSheetId="17">#REF!</definedName>
    <definedName name="LAZER" localSheetId="3">#REF!</definedName>
    <definedName name="LAZER" localSheetId="6">#REF!</definedName>
    <definedName name="LAZER" localSheetId="16">#REF!</definedName>
    <definedName name="LAZER" localSheetId="15">#REF!</definedName>
    <definedName name="LAZER" localSheetId="25">#REF!</definedName>
    <definedName name="LAZER" localSheetId="22">#REF!</definedName>
    <definedName name="LAZER" localSheetId="19">#REF!</definedName>
    <definedName name="LAZER" localSheetId="18">#REF!</definedName>
    <definedName name="LAZER">#REF!</definedName>
    <definedName name="lbla1" localSheetId="17" hidden="1">#REF!</definedName>
    <definedName name="lbla1" localSheetId="3">#REF!</definedName>
    <definedName name="lbla1" localSheetId="6">#REF!</definedName>
    <definedName name="lbla1" localSheetId="16" hidden="1">#REF!</definedName>
    <definedName name="lbla1" localSheetId="15">#REF!</definedName>
    <definedName name="lbla1" localSheetId="25">#REF!</definedName>
    <definedName name="lbla1" localSheetId="22" hidden="1">#REF!</definedName>
    <definedName name="lbla1" localSheetId="19">#REF!</definedName>
    <definedName name="lbla1" localSheetId="18" hidden="1">#REF!</definedName>
    <definedName name="lbla1">#REF!</definedName>
    <definedName name="lbla10" localSheetId="17" hidden="1">#REF!</definedName>
    <definedName name="lbla10" localSheetId="3">#REF!</definedName>
    <definedName name="lbla10" localSheetId="6">#REF!</definedName>
    <definedName name="lbla10" localSheetId="16" hidden="1">#REF!</definedName>
    <definedName name="lbla10" localSheetId="15">#REF!</definedName>
    <definedName name="lbla10" localSheetId="25">#REF!</definedName>
    <definedName name="lbla10" localSheetId="22" hidden="1">#REF!</definedName>
    <definedName name="lbla10" localSheetId="19">#REF!</definedName>
    <definedName name="lbla10" localSheetId="18" hidden="1">#REF!</definedName>
    <definedName name="lbla10">#REF!</definedName>
    <definedName name="lbla11" localSheetId="3">#REF!</definedName>
    <definedName name="lbla11" localSheetId="6">#REF!</definedName>
    <definedName name="lbla11" localSheetId="15">#REF!</definedName>
    <definedName name="lbla11" localSheetId="25">#REF!</definedName>
    <definedName name="lbla11">#REF!</definedName>
    <definedName name="lbla12" localSheetId="15">#REF!</definedName>
    <definedName name="lbla12">#REF!</definedName>
    <definedName name="lbla13" localSheetId="15">#REF!</definedName>
    <definedName name="lbla13">#REF!</definedName>
    <definedName name="lbla14" localSheetId="15">#REF!</definedName>
    <definedName name="lbla14">#REF!</definedName>
    <definedName name="lbla15" localSheetId="15">#REF!</definedName>
    <definedName name="lbla15">#REF!</definedName>
    <definedName name="lbla16" localSheetId="15">#REF!</definedName>
    <definedName name="lbla16">#REF!</definedName>
    <definedName name="lbla17" localSheetId="15">#REF!</definedName>
    <definedName name="lbla17">#REF!</definedName>
    <definedName name="lbla18" localSheetId="15">#REF!</definedName>
    <definedName name="lbla18">#REF!</definedName>
    <definedName name="lbla19" localSheetId="15">#REF!</definedName>
    <definedName name="lbla19">#REF!</definedName>
    <definedName name="lbla2" localSheetId="15">#REF!</definedName>
    <definedName name="lbla2">#REF!</definedName>
    <definedName name="lbla20" localSheetId="15">#REF!</definedName>
    <definedName name="lbla20">#REF!</definedName>
    <definedName name="lbla21" localSheetId="15">#REF!</definedName>
    <definedName name="lbla21">#REF!</definedName>
    <definedName name="lbla22" localSheetId="15">#REF!</definedName>
    <definedName name="lbla22">#REF!</definedName>
    <definedName name="lbla23" localSheetId="15">#REF!</definedName>
    <definedName name="lbla23">#REF!</definedName>
    <definedName name="lbla24" localSheetId="15">#REF!</definedName>
    <definedName name="lbla24">#REF!</definedName>
    <definedName name="lbla25" localSheetId="15">#REF!</definedName>
    <definedName name="lbla25">#REF!</definedName>
    <definedName name="lbla27" localSheetId="15">#REF!</definedName>
    <definedName name="lbla27">#REF!</definedName>
    <definedName name="lbla28" localSheetId="15">#REF!</definedName>
    <definedName name="lbla28">#REF!</definedName>
    <definedName name="lçadple4r" localSheetId="20">{#N/A,#N/A,FALSE,"Plan1";#N/A,#N/A,FALSE,"Plan2"}</definedName>
    <definedName name="lçadple4r" localSheetId="8">{#N/A,#N/A,FALSE,"Plan1";#N/A,#N/A,FALSE,"Plan2"}</definedName>
    <definedName name="lçadple4r" localSheetId="17" hidden="1">{#N/A,#N/A,FALSE,"Plan1";#N/A,#N/A,FALSE,"Plan2"}</definedName>
    <definedName name="lçadple4r" localSheetId="3">{#N/A,#N/A,FALSE,"Plan1";#N/A,#N/A,FALSE,"Plan2"}</definedName>
    <definedName name="lçadple4r" localSheetId="11">{#N/A,#N/A,FALSE,"Plan1";#N/A,#N/A,FALSE,"Plan2"}</definedName>
    <definedName name="lçadple4r" localSheetId="6">{#N/A,#N/A,FALSE,"Plan1";#N/A,#N/A,FALSE,"Plan2"}</definedName>
    <definedName name="lçadple4r" localSheetId="5">{#N/A,#N/A,FALSE,"Plan1";#N/A,#N/A,FALSE,"Plan2"}</definedName>
    <definedName name="lçadple4r" localSheetId="16" hidden="1">{#N/A,#N/A,FALSE,"Plan1";#N/A,#N/A,FALSE,"Plan2"}</definedName>
    <definedName name="lçadple4r" localSheetId="15">{#N/A,#N/A,FALSE,"Plan1";#N/A,#N/A,FALSE,"Plan2"}</definedName>
    <definedName name="lçadple4r" localSheetId="7">{#N/A,#N/A,FALSE,"Plan1";#N/A,#N/A,FALSE,"Plan2"}</definedName>
    <definedName name="lçadple4r" localSheetId="24">{#N/A,#N/A,FALSE,"Plan1";#N/A,#N/A,FALSE,"Plan2"}</definedName>
    <definedName name="lçadple4r" localSheetId="25">{#N/A,#N/A,FALSE,"Plan1";#N/A,#N/A,FALSE,"Plan2"}</definedName>
    <definedName name="lçadple4r" localSheetId="0">{#N/A,#N/A,FALSE,"Plan1";#N/A,#N/A,FALSE,"Plan2"}</definedName>
    <definedName name="lçadple4r" localSheetId="23">{#N/A,#N/A,FALSE,"Plan1";#N/A,#N/A,FALSE,"Plan2"}</definedName>
    <definedName name="lçadple4r" localSheetId="22" hidden="1">{#N/A,#N/A,FALSE,"Plan1";#N/A,#N/A,FALSE,"Plan2"}</definedName>
    <definedName name="lçadple4r" localSheetId="19">{#N/A,#N/A,FALSE,"Plan1";#N/A,#N/A,FALSE,"Plan2"}</definedName>
    <definedName name="lçadple4r" localSheetId="18" hidden="1">{#N/A,#N/A,FALSE,"Plan1";#N/A,#N/A,FALSE,"Plan2"}</definedName>
    <definedName name="lçadple4r">{#N/A,#N/A,FALSE,"Plan1";#N/A,#N/A,FALSE,"Plan2"}</definedName>
    <definedName name="lçasser" localSheetId="20">{#N/A,#N/A,FALSE,"Plan1";#N/A,#N/A,FALSE,"Plan2"}</definedName>
    <definedName name="lçasser" localSheetId="8">{#N/A,#N/A,FALSE,"Plan1";#N/A,#N/A,FALSE,"Plan2"}</definedName>
    <definedName name="lçasser" localSheetId="17" hidden="1">{#N/A,#N/A,FALSE,"Plan1";#N/A,#N/A,FALSE,"Plan2"}</definedName>
    <definedName name="lçasser" localSheetId="3">{#N/A,#N/A,FALSE,"Plan1";#N/A,#N/A,FALSE,"Plan2"}</definedName>
    <definedName name="lçasser" localSheetId="11">{#N/A,#N/A,FALSE,"Plan1";#N/A,#N/A,FALSE,"Plan2"}</definedName>
    <definedName name="lçasser" localSheetId="6">{#N/A,#N/A,FALSE,"Plan1";#N/A,#N/A,FALSE,"Plan2"}</definedName>
    <definedName name="lçasser" localSheetId="5">{#N/A,#N/A,FALSE,"Plan1";#N/A,#N/A,FALSE,"Plan2"}</definedName>
    <definedName name="lçasser" localSheetId="16" hidden="1">{#N/A,#N/A,FALSE,"Plan1";#N/A,#N/A,FALSE,"Plan2"}</definedName>
    <definedName name="lçasser" localSheetId="15">{#N/A,#N/A,FALSE,"Plan1";#N/A,#N/A,FALSE,"Plan2"}</definedName>
    <definedName name="lçasser" localSheetId="7">{#N/A,#N/A,FALSE,"Plan1";#N/A,#N/A,FALSE,"Plan2"}</definedName>
    <definedName name="lçasser" localSheetId="24">{#N/A,#N/A,FALSE,"Plan1";#N/A,#N/A,FALSE,"Plan2"}</definedName>
    <definedName name="lçasser" localSheetId="25">{#N/A,#N/A,FALSE,"Plan1";#N/A,#N/A,FALSE,"Plan2"}</definedName>
    <definedName name="lçasser" localSheetId="0">{#N/A,#N/A,FALSE,"Plan1";#N/A,#N/A,FALSE,"Plan2"}</definedName>
    <definedName name="lçasser" localSheetId="23">{#N/A,#N/A,FALSE,"Plan1";#N/A,#N/A,FALSE,"Plan2"}</definedName>
    <definedName name="lçasser" localSheetId="22" hidden="1">{#N/A,#N/A,FALSE,"Plan1";#N/A,#N/A,FALSE,"Plan2"}</definedName>
    <definedName name="lçasser" localSheetId="19">{#N/A,#N/A,FALSE,"Plan1";#N/A,#N/A,FALSE,"Plan2"}</definedName>
    <definedName name="lçasser" localSheetId="18" hidden="1">{#N/A,#N/A,FALSE,"Plan1";#N/A,#N/A,FALSE,"Plan2"}</definedName>
    <definedName name="lçasser">{#N/A,#N/A,FALSE,"Plan1";#N/A,#N/A,FALSE,"Plan2"}</definedName>
    <definedName name="lcdgjtklfrn" localSheetId="20">{#N/A,#N/A,FALSE,"Plan1";#N/A,#N/A,FALSE,"Plan2"}</definedName>
    <definedName name="lcdgjtklfrn" localSheetId="8">{#N/A,#N/A,FALSE,"Plan1";#N/A,#N/A,FALSE,"Plan2"}</definedName>
    <definedName name="lcdgjtklfrn" localSheetId="17" hidden="1">{#N/A,#N/A,FALSE,"Plan1";#N/A,#N/A,FALSE,"Plan2"}</definedName>
    <definedName name="lcdgjtklfrn" localSheetId="3">{#N/A,#N/A,FALSE,"Plan1";#N/A,#N/A,FALSE,"Plan2"}</definedName>
    <definedName name="lcdgjtklfrn" localSheetId="11">{#N/A,#N/A,FALSE,"Plan1";#N/A,#N/A,FALSE,"Plan2"}</definedName>
    <definedName name="lcdgjtklfrn" localSheetId="6">{#N/A,#N/A,FALSE,"Plan1";#N/A,#N/A,FALSE,"Plan2"}</definedName>
    <definedName name="lcdgjtklfrn" localSheetId="5">{#N/A,#N/A,FALSE,"Plan1";#N/A,#N/A,FALSE,"Plan2"}</definedName>
    <definedName name="lcdgjtklfrn" localSheetId="16" hidden="1">{#N/A,#N/A,FALSE,"Plan1";#N/A,#N/A,FALSE,"Plan2"}</definedName>
    <definedName name="lcdgjtklfrn" localSheetId="15">{#N/A,#N/A,FALSE,"Plan1";#N/A,#N/A,FALSE,"Plan2"}</definedName>
    <definedName name="lcdgjtklfrn" localSheetId="7">{#N/A,#N/A,FALSE,"Plan1";#N/A,#N/A,FALSE,"Plan2"}</definedName>
    <definedName name="lcdgjtklfrn" localSheetId="24">{#N/A,#N/A,FALSE,"Plan1";#N/A,#N/A,FALSE,"Plan2"}</definedName>
    <definedName name="lcdgjtklfrn" localSheetId="25">{#N/A,#N/A,FALSE,"Plan1";#N/A,#N/A,FALSE,"Plan2"}</definedName>
    <definedName name="lcdgjtklfrn" localSheetId="0">{#N/A,#N/A,FALSE,"Plan1";#N/A,#N/A,FALSE,"Plan2"}</definedName>
    <definedName name="lcdgjtklfrn" localSheetId="23">{#N/A,#N/A,FALSE,"Plan1";#N/A,#N/A,FALSE,"Plan2"}</definedName>
    <definedName name="lcdgjtklfrn" localSheetId="22" hidden="1">{#N/A,#N/A,FALSE,"Plan1";#N/A,#N/A,FALSE,"Plan2"}</definedName>
    <definedName name="lcdgjtklfrn" localSheetId="19">{#N/A,#N/A,FALSE,"Plan1";#N/A,#N/A,FALSE,"Plan2"}</definedName>
    <definedName name="lcdgjtklfrn" localSheetId="18" hidden="1">{#N/A,#N/A,FALSE,"Plan1";#N/A,#N/A,FALSE,"Plan2"}</definedName>
    <definedName name="lcdgjtklfrn">{#N/A,#N/A,FALSE,"Plan1";#N/A,#N/A,FALSE,"Plan2"}</definedName>
    <definedName name="lçfklsdkçaer" localSheetId="20">{#N/A,#N/A,FALSE,"Plan1";#N/A,#N/A,FALSE,"Plan2"}</definedName>
    <definedName name="lçfklsdkçaer" localSheetId="8">{#N/A,#N/A,FALSE,"Plan1";#N/A,#N/A,FALSE,"Plan2"}</definedName>
    <definedName name="lçfklsdkçaer" localSheetId="17" hidden="1">{#N/A,#N/A,FALSE,"Plan1";#N/A,#N/A,FALSE,"Plan2"}</definedName>
    <definedName name="lçfklsdkçaer" localSheetId="3">{#N/A,#N/A,FALSE,"Plan1";#N/A,#N/A,FALSE,"Plan2"}</definedName>
    <definedName name="lçfklsdkçaer" localSheetId="11">{#N/A,#N/A,FALSE,"Plan1";#N/A,#N/A,FALSE,"Plan2"}</definedName>
    <definedName name="lçfklsdkçaer" localSheetId="6">{#N/A,#N/A,FALSE,"Plan1";#N/A,#N/A,FALSE,"Plan2"}</definedName>
    <definedName name="lçfklsdkçaer" localSheetId="5">{#N/A,#N/A,FALSE,"Plan1";#N/A,#N/A,FALSE,"Plan2"}</definedName>
    <definedName name="lçfklsdkçaer" localSheetId="16" hidden="1">{#N/A,#N/A,FALSE,"Plan1";#N/A,#N/A,FALSE,"Plan2"}</definedName>
    <definedName name="lçfklsdkçaer" localSheetId="15">{#N/A,#N/A,FALSE,"Plan1";#N/A,#N/A,FALSE,"Plan2"}</definedName>
    <definedName name="lçfklsdkçaer" localSheetId="7">{#N/A,#N/A,FALSE,"Plan1";#N/A,#N/A,FALSE,"Plan2"}</definedName>
    <definedName name="lçfklsdkçaer" localSheetId="24">{#N/A,#N/A,FALSE,"Plan1";#N/A,#N/A,FALSE,"Plan2"}</definedName>
    <definedName name="lçfklsdkçaer" localSheetId="25">{#N/A,#N/A,FALSE,"Plan1";#N/A,#N/A,FALSE,"Plan2"}</definedName>
    <definedName name="lçfklsdkçaer" localSheetId="0">{#N/A,#N/A,FALSE,"Plan1";#N/A,#N/A,FALSE,"Plan2"}</definedName>
    <definedName name="lçfklsdkçaer" localSheetId="23">{#N/A,#N/A,FALSE,"Plan1";#N/A,#N/A,FALSE,"Plan2"}</definedName>
    <definedName name="lçfklsdkçaer" localSheetId="22" hidden="1">{#N/A,#N/A,FALSE,"Plan1";#N/A,#N/A,FALSE,"Plan2"}</definedName>
    <definedName name="lçfklsdkçaer" localSheetId="19">{#N/A,#N/A,FALSE,"Plan1";#N/A,#N/A,FALSE,"Plan2"}</definedName>
    <definedName name="lçfklsdkçaer" localSheetId="18" hidden="1">{#N/A,#N/A,FALSE,"Plan1";#N/A,#N/A,FALSE,"Plan2"}</definedName>
    <definedName name="lçfklsdkçaer">{#N/A,#N/A,FALSE,"Plan1";#N/A,#N/A,FALSE,"Plan2"}</definedName>
    <definedName name="lçjkgf" localSheetId="20">{#N/A,#N/A,FALSE,"Plan1";#N/A,#N/A,FALSE,"Plan2"}</definedName>
    <definedName name="lçjkgf" localSheetId="8">{#N/A,#N/A,FALSE,"Plan1";#N/A,#N/A,FALSE,"Plan2"}</definedName>
    <definedName name="lçjkgf" localSheetId="17" hidden="1">{#N/A,#N/A,FALSE,"Plan1";#N/A,#N/A,FALSE,"Plan2"}</definedName>
    <definedName name="lçjkgf" localSheetId="3">{#N/A,#N/A,FALSE,"Plan1";#N/A,#N/A,FALSE,"Plan2"}</definedName>
    <definedName name="lçjkgf" localSheetId="11">{#N/A,#N/A,FALSE,"Plan1";#N/A,#N/A,FALSE,"Plan2"}</definedName>
    <definedName name="lçjkgf" localSheetId="6">{#N/A,#N/A,FALSE,"Plan1";#N/A,#N/A,FALSE,"Plan2"}</definedName>
    <definedName name="lçjkgf" localSheetId="5">{#N/A,#N/A,FALSE,"Plan1";#N/A,#N/A,FALSE,"Plan2"}</definedName>
    <definedName name="lçjkgf" localSheetId="16" hidden="1">{#N/A,#N/A,FALSE,"Plan1";#N/A,#N/A,FALSE,"Plan2"}</definedName>
    <definedName name="lçjkgf" localSheetId="15">{#N/A,#N/A,FALSE,"Plan1";#N/A,#N/A,FALSE,"Plan2"}</definedName>
    <definedName name="lçjkgf" localSheetId="7">{#N/A,#N/A,FALSE,"Plan1";#N/A,#N/A,FALSE,"Plan2"}</definedName>
    <definedName name="lçjkgf" localSheetId="24">{#N/A,#N/A,FALSE,"Plan1";#N/A,#N/A,FALSE,"Plan2"}</definedName>
    <definedName name="lçjkgf" localSheetId="25">{#N/A,#N/A,FALSE,"Plan1";#N/A,#N/A,FALSE,"Plan2"}</definedName>
    <definedName name="lçjkgf" localSheetId="0">{#N/A,#N/A,FALSE,"Plan1";#N/A,#N/A,FALSE,"Plan2"}</definedName>
    <definedName name="lçjkgf" localSheetId="23">{#N/A,#N/A,FALSE,"Plan1";#N/A,#N/A,FALSE,"Plan2"}</definedName>
    <definedName name="lçjkgf" localSheetId="22" hidden="1">{#N/A,#N/A,FALSE,"Plan1";#N/A,#N/A,FALSE,"Plan2"}</definedName>
    <definedName name="lçjkgf" localSheetId="19">{#N/A,#N/A,FALSE,"Plan1";#N/A,#N/A,FALSE,"Plan2"}</definedName>
    <definedName name="lçjkgf" localSheetId="18" hidden="1">{#N/A,#N/A,FALSE,"Plan1";#N/A,#N/A,FALSE,"Plan2"}</definedName>
    <definedName name="lçjkgf">{#N/A,#N/A,FALSE,"Plan1";#N/A,#N/A,FALSE,"Plan2"}</definedName>
    <definedName name="LÇJSLDFJ" localSheetId="20">{#N/A,#N/A,FALSE,"Plan1";#N/A,#N/A,FALSE,"Plan2"}</definedName>
    <definedName name="LÇJSLDFJ" localSheetId="8">{#N/A,#N/A,FALSE,"Plan1";#N/A,#N/A,FALSE,"Plan2"}</definedName>
    <definedName name="LÇJSLDFJ" localSheetId="17" hidden="1">{#N/A,#N/A,FALSE,"Plan1";#N/A,#N/A,FALSE,"Plan2"}</definedName>
    <definedName name="LÇJSLDFJ" localSheetId="3">{#N/A,#N/A,FALSE,"Plan1";#N/A,#N/A,FALSE,"Plan2"}</definedName>
    <definedName name="LÇJSLDFJ" localSheetId="11">{#N/A,#N/A,FALSE,"Plan1";#N/A,#N/A,FALSE,"Plan2"}</definedName>
    <definedName name="LÇJSLDFJ" localSheetId="6">{#N/A,#N/A,FALSE,"Plan1";#N/A,#N/A,FALSE,"Plan2"}</definedName>
    <definedName name="LÇJSLDFJ" localSheetId="5">{#N/A,#N/A,FALSE,"Plan1";#N/A,#N/A,FALSE,"Plan2"}</definedName>
    <definedName name="LÇJSLDFJ" localSheetId="16" hidden="1">{#N/A,#N/A,FALSE,"Plan1";#N/A,#N/A,FALSE,"Plan2"}</definedName>
    <definedName name="LÇJSLDFJ" localSheetId="15">{#N/A,#N/A,FALSE,"Plan1";#N/A,#N/A,FALSE,"Plan2"}</definedName>
    <definedName name="LÇJSLDFJ" localSheetId="7">{#N/A,#N/A,FALSE,"Plan1";#N/A,#N/A,FALSE,"Plan2"}</definedName>
    <definedName name="LÇJSLDFJ" localSheetId="24">{#N/A,#N/A,FALSE,"Plan1";#N/A,#N/A,FALSE,"Plan2"}</definedName>
    <definedName name="LÇJSLDFJ" localSheetId="25">{#N/A,#N/A,FALSE,"Plan1";#N/A,#N/A,FALSE,"Plan2"}</definedName>
    <definedName name="LÇJSLDFJ" localSheetId="0">{#N/A,#N/A,FALSE,"Plan1";#N/A,#N/A,FALSE,"Plan2"}</definedName>
    <definedName name="LÇJSLDFJ" localSheetId="23">{#N/A,#N/A,FALSE,"Plan1";#N/A,#N/A,FALSE,"Plan2"}</definedName>
    <definedName name="LÇJSLDFJ" localSheetId="22" hidden="1">{#N/A,#N/A,FALSE,"Plan1";#N/A,#N/A,FALSE,"Plan2"}</definedName>
    <definedName name="LÇJSLDFJ" localSheetId="19">{#N/A,#N/A,FALSE,"Plan1";#N/A,#N/A,FALSE,"Plan2"}</definedName>
    <definedName name="LÇJSLDFJ" localSheetId="18" hidden="1">{#N/A,#N/A,FALSE,"Plan1";#N/A,#N/A,FALSE,"Plan2"}</definedName>
    <definedName name="LÇJSLDFJ">{#N/A,#N/A,FALSE,"Plan1";#N/A,#N/A,FALSE,"Plan2"}</definedName>
    <definedName name="LÇKÇSDRLK" localSheetId="20">{#N/A,#N/A,FALSE,"Plan1";#N/A,#N/A,FALSE,"Plan2"}</definedName>
    <definedName name="LÇKÇSDRLK" localSheetId="8">{#N/A,#N/A,FALSE,"Plan1";#N/A,#N/A,FALSE,"Plan2"}</definedName>
    <definedName name="LÇKÇSDRLK" localSheetId="17" hidden="1">{#N/A,#N/A,FALSE,"Plan1";#N/A,#N/A,FALSE,"Plan2"}</definedName>
    <definedName name="LÇKÇSDRLK" localSheetId="3">{#N/A,#N/A,FALSE,"Plan1";#N/A,#N/A,FALSE,"Plan2"}</definedName>
    <definedName name="LÇKÇSDRLK" localSheetId="11">{#N/A,#N/A,FALSE,"Plan1";#N/A,#N/A,FALSE,"Plan2"}</definedName>
    <definedName name="LÇKÇSDRLK" localSheetId="6">{#N/A,#N/A,FALSE,"Plan1";#N/A,#N/A,FALSE,"Plan2"}</definedName>
    <definedName name="LÇKÇSDRLK" localSheetId="5">{#N/A,#N/A,FALSE,"Plan1";#N/A,#N/A,FALSE,"Plan2"}</definedName>
    <definedName name="LÇKÇSDRLK" localSheetId="16" hidden="1">{#N/A,#N/A,FALSE,"Plan1";#N/A,#N/A,FALSE,"Plan2"}</definedName>
    <definedName name="LÇKÇSDRLK" localSheetId="15">{#N/A,#N/A,FALSE,"Plan1";#N/A,#N/A,FALSE,"Plan2"}</definedName>
    <definedName name="LÇKÇSDRLK" localSheetId="7">{#N/A,#N/A,FALSE,"Plan1";#N/A,#N/A,FALSE,"Plan2"}</definedName>
    <definedName name="LÇKÇSDRLK" localSheetId="24">{#N/A,#N/A,FALSE,"Plan1";#N/A,#N/A,FALSE,"Plan2"}</definedName>
    <definedName name="LÇKÇSDRLK" localSheetId="25">{#N/A,#N/A,FALSE,"Plan1";#N/A,#N/A,FALSE,"Plan2"}</definedName>
    <definedName name="LÇKÇSDRLK" localSheetId="0">{#N/A,#N/A,FALSE,"Plan1";#N/A,#N/A,FALSE,"Plan2"}</definedName>
    <definedName name="LÇKÇSDRLK" localSheetId="23">{#N/A,#N/A,FALSE,"Plan1";#N/A,#N/A,FALSE,"Plan2"}</definedName>
    <definedName name="LÇKÇSDRLK" localSheetId="22" hidden="1">{#N/A,#N/A,FALSE,"Plan1";#N/A,#N/A,FALSE,"Plan2"}</definedName>
    <definedName name="LÇKÇSDRLK" localSheetId="19">{#N/A,#N/A,FALSE,"Plan1";#N/A,#N/A,FALSE,"Plan2"}</definedName>
    <definedName name="LÇKÇSDRLK" localSheetId="18" hidden="1">{#N/A,#N/A,FALSE,"Plan1";#N/A,#N/A,FALSE,"Plan2"}</definedName>
    <definedName name="LÇKÇSDRLK">{#N/A,#N/A,FALSE,"Plan1";#N/A,#N/A,FALSE,"Plan2"}</definedName>
    <definedName name="lçkdfkdstkre">25</definedName>
    <definedName name="lçkl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20">{#N/A,#N/A,FALSE,"Plan1";#N/A,#N/A,FALSE,"Plan2"}</definedName>
    <definedName name="lçlfklçdglfdgt" localSheetId="8">{#N/A,#N/A,FALSE,"Plan1";#N/A,#N/A,FALSE,"Plan2"}</definedName>
    <definedName name="lçlfklçdglfdgt" localSheetId="17" hidden="1">{#N/A,#N/A,FALSE,"Plan1";#N/A,#N/A,FALSE,"Plan2"}</definedName>
    <definedName name="lçlfklçdglfdgt" localSheetId="3">{#N/A,#N/A,FALSE,"Plan1";#N/A,#N/A,FALSE,"Plan2"}</definedName>
    <definedName name="lçlfklçdglfdgt" localSheetId="11">{#N/A,#N/A,FALSE,"Plan1";#N/A,#N/A,FALSE,"Plan2"}</definedName>
    <definedName name="lçlfklçdglfdgt" localSheetId="6">{#N/A,#N/A,FALSE,"Plan1";#N/A,#N/A,FALSE,"Plan2"}</definedName>
    <definedName name="lçlfklçdglfdgt" localSheetId="5">{#N/A,#N/A,FALSE,"Plan1";#N/A,#N/A,FALSE,"Plan2"}</definedName>
    <definedName name="lçlfklçdglfdgt" localSheetId="16" hidden="1">{#N/A,#N/A,FALSE,"Plan1";#N/A,#N/A,FALSE,"Plan2"}</definedName>
    <definedName name="lçlfklçdglfdgt" localSheetId="15">{#N/A,#N/A,FALSE,"Plan1";#N/A,#N/A,FALSE,"Plan2"}</definedName>
    <definedName name="lçlfklçdglfdgt" localSheetId="7">{#N/A,#N/A,FALSE,"Plan1";#N/A,#N/A,FALSE,"Plan2"}</definedName>
    <definedName name="lçlfklçdglfdgt" localSheetId="24">{#N/A,#N/A,FALSE,"Plan1";#N/A,#N/A,FALSE,"Plan2"}</definedName>
    <definedName name="lçlfklçdglfdgt" localSheetId="25">{#N/A,#N/A,FALSE,"Plan1";#N/A,#N/A,FALSE,"Plan2"}</definedName>
    <definedName name="lçlfklçdglfdgt" localSheetId="0">{#N/A,#N/A,FALSE,"Plan1";#N/A,#N/A,FALSE,"Plan2"}</definedName>
    <definedName name="lçlfklçdglfdgt" localSheetId="23">{#N/A,#N/A,FALSE,"Plan1";#N/A,#N/A,FALSE,"Plan2"}</definedName>
    <definedName name="lçlfklçdglfdgt" localSheetId="22" hidden="1">{#N/A,#N/A,FALSE,"Plan1";#N/A,#N/A,FALSE,"Plan2"}</definedName>
    <definedName name="lçlfklçdglfdgt" localSheetId="19">{#N/A,#N/A,FALSE,"Plan1";#N/A,#N/A,FALSE,"Plan2"}</definedName>
    <definedName name="lçlfklçdglfdgt" localSheetId="18" hidden="1">{#N/A,#N/A,FALSE,"Plan1";#N/A,#N/A,FALSE,"Plan2"}</definedName>
    <definedName name="lçlfklçdglfdgt">{#N/A,#N/A,FALSE,"Plan1";#N/A,#N/A,FALSE,"Plan2"}</definedName>
    <definedName name="lçslrr4r" localSheetId="20">{#N/A,#N/A,FALSE,"Plan1";#N/A,#N/A,FALSE,"Plan2"}</definedName>
    <definedName name="lçslrr4r" localSheetId="8">{#N/A,#N/A,FALSE,"Plan1";#N/A,#N/A,FALSE,"Plan2"}</definedName>
    <definedName name="lçslrr4r" localSheetId="17" hidden="1">{#N/A,#N/A,FALSE,"Plan1";#N/A,#N/A,FALSE,"Plan2"}</definedName>
    <definedName name="lçslrr4r" localSheetId="3">{#N/A,#N/A,FALSE,"Plan1";#N/A,#N/A,FALSE,"Plan2"}</definedName>
    <definedName name="lçslrr4r" localSheetId="11">{#N/A,#N/A,FALSE,"Plan1";#N/A,#N/A,FALSE,"Plan2"}</definedName>
    <definedName name="lçslrr4r" localSheetId="6">{#N/A,#N/A,FALSE,"Plan1";#N/A,#N/A,FALSE,"Plan2"}</definedName>
    <definedName name="lçslrr4r" localSheetId="5">{#N/A,#N/A,FALSE,"Plan1";#N/A,#N/A,FALSE,"Plan2"}</definedName>
    <definedName name="lçslrr4r" localSheetId="16" hidden="1">{#N/A,#N/A,FALSE,"Plan1";#N/A,#N/A,FALSE,"Plan2"}</definedName>
    <definedName name="lçslrr4r" localSheetId="15">{#N/A,#N/A,FALSE,"Plan1";#N/A,#N/A,FALSE,"Plan2"}</definedName>
    <definedName name="lçslrr4r" localSheetId="7">{#N/A,#N/A,FALSE,"Plan1";#N/A,#N/A,FALSE,"Plan2"}</definedName>
    <definedName name="lçslrr4r" localSheetId="24">{#N/A,#N/A,FALSE,"Plan1";#N/A,#N/A,FALSE,"Plan2"}</definedName>
    <definedName name="lçslrr4r" localSheetId="25">{#N/A,#N/A,FALSE,"Plan1";#N/A,#N/A,FALSE,"Plan2"}</definedName>
    <definedName name="lçslrr4r" localSheetId="0">{#N/A,#N/A,FALSE,"Plan1";#N/A,#N/A,FALSE,"Plan2"}</definedName>
    <definedName name="lçslrr4r" localSheetId="23">{#N/A,#N/A,FALSE,"Plan1";#N/A,#N/A,FALSE,"Plan2"}</definedName>
    <definedName name="lçslrr4r" localSheetId="22" hidden="1">{#N/A,#N/A,FALSE,"Plan1";#N/A,#N/A,FALSE,"Plan2"}</definedName>
    <definedName name="lçslrr4r" localSheetId="19">{#N/A,#N/A,FALSE,"Plan1";#N/A,#N/A,FALSE,"Plan2"}</definedName>
    <definedName name="lçslrr4r" localSheetId="18" hidden="1">{#N/A,#N/A,FALSE,"Plan1";#N/A,#N/A,FALSE,"Plan2"}</definedName>
    <definedName name="lçslrr4r">{#N/A,#N/A,FALSE,"Plan1";#N/A,#N/A,FALSE,"Plan2"}</definedName>
    <definedName name="ldfjgry" localSheetId="20">{#N/A,#N/A,FALSE,"Plan1";#N/A,#N/A,FALSE,"Plan2"}</definedName>
    <definedName name="ldfjgry" localSheetId="8">{#N/A,#N/A,FALSE,"Plan1";#N/A,#N/A,FALSE,"Plan2"}</definedName>
    <definedName name="ldfjgry" localSheetId="17" hidden="1">{#N/A,#N/A,FALSE,"Plan1";#N/A,#N/A,FALSE,"Plan2"}</definedName>
    <definedName name="ldfjgry" localSheetId="3">{#N/A,#N/A,FALSE,"Plan1";#N/A,#N/A,FALSE,"Plan2"}</definedName>
    <definedName name="ldfjgry" localSheetId="11">{#N/A,#N/A,FALSE,"Plan1";#N/A,#N/A,FALSE,"Plan2"}</definedName>
    <definedName name="ldfjgry" localSheetId="6">{#N/A,#N/A,FALSE,"Plan1";#N/A,#N/A,FALSE,"Plan2"}</definedName>
    <definedName name="ldfjgry" localSheetId="5">{#N/A,#N/A,FALSE,"Plan1";#N/A,#N/A,FALSE,"Plan2"}</definedName>
    <definedName name="ldfjgry" localSheetId="16" hidden="1">{#N/A,#N/A,FALSE,"Plan1";#N/A,#N/A,FALSE,"Plan2"}</definedName>
    <definedName name="ldfjgry" localSheetId="15">{#N/A,#N/A,FALSE,"Plan1";#N/A,#N/A,FALSE,"Plan2"}</definedName>
    <definedName name="ldfjgry" localSheetId="7">{#N/A,#N/A,FALSE,"Plan1";#N/A,#N/A,FALSE,"Plan2"}</definedName>
    <definedName name="ldfjgry" localSheetId="24">{#N/A,#N/A,FALSE,"Plan1";#N/A,#N/A,FALSE,"Plan2"}</definedName>
    <definedName name="ldfjgry" localSheetId="25">{#N/A,#N/A,FALSE,"Plan1";#N/A,#N/A,FALSE,"Plan2"}</definedName>
    <definedName name="ldfjgry" localSheetId="0">{#N/A,#N/A,FALSE,"Plan1";#N/A,#N/A,FALSE,"Plan2"}</definedName>
    <definedName name="ldfjgry" localSheetId="23">{#N/A,#N/A,FALSE,"Plan1";#N/A,#N/A,FALSE,"Plan2"}</definedName>
    <definedName name="ldfjgry" localSheetId="22" hidden="1">{#N/A,#N/A,FALSE,"Plan1";#N/A,#N/A,FALSE,"Plan2"}</definedName>
    <definedName name="ldfjgry" localSheetId="19">{#N/A,#N/A,FALSE,"Plan1";#N/A,#N/A,FALSE,"Plan2"}</definedName>
    <definedName name="ldfjgry" localSheetId="18" hidden="1">{#N/A,#N/A,FALSE,"Plan1";#N/A,#N/A,FALSE,"Plan2"}</definedName>
    <definedName name="ldfjgry">{#N/A,#N/A,FALSE,"Plan1";#N/A,#N/A,FALSE,"Plan2"}</definedName>
    <definedName name="ldfjgtilrf" localSheetId="20">{#N/A,#N/A,FALSE,"Plan1";#N/A,#N/A,FALSE,"Plan2"}</definedName>
    <definedName name="ldfjgtilrf" localSheetId="8">{#N/A,#N/A,FALSE,"Plan1";#N/A,#N/A,FALSE,"Plan2"}</definedName>
    <definedName name="ldfjgtilrf" localSheetId="17" hidden="1">{#N/A,#N/A,FALSE,"Plan1";#N/A,#N/A,FALSE,"Plan2"}</definedName>
    <definedName name="ldfjgtilrf" localSheetId="3">{#N/A,#N/A,FALSE,"Plan1";#N/A,#N/A,FALSE,"Plan2"}</definedName>
    <definedName name="ldfjgtilrf" localSheetId="11">{#N/A,#N/A,FALSE,"Plan1";#N/A,#N/A,FALSE,"Plan2"}</definedName>
    <definedName name="ldfjgtilrf" localSheetId="6">{#N/A,#N/A,FALSE,"Plan1";#N/A,#N/A,FALSE,"Plan2"}</definedName>
    <definedName name="ldfjgtilrf" localSheetId="5">{#N/A,#N/A,FALSE,"Plan1";#N/A,#N/A,FALSE,"Plan2"}</definedName>
    <definedName name="ldfjgtilrf" localSheetId="16" hidden="1">{#N/A,#N/A,FALSE,"Plan1";#N/A,#N/A,FALSE,"Plan2"}</definedName>
    <definedName name="ldfjgtilrf" localSheetId="15">{#N/A,#N/A,FALSE,"Plan1";#N/A,#N/A,FALSE,"Plan2"}</definedName>
    <definedName name="ldfjgtilrf" localSheetId="7">{#N/A,#N/A,FALSE,"Plan1";#N/A,#N/A,FALSE,"Plan2"}</definedName>
    <definedName name="ldfjgtilrf" localSheetId="24">{#N/A,#N/A,FALSE,"Plan1";#N/A,#N/A,FALSE,"Plan2"}</definedName>
    <definedName name="ldfjgtilrf" localSheetId="25">{#N/A,#N/A,FALSE,"Plan1";#N/A,#N/A,FALSE,"Plan2"}</definedName>
    <definedName name="ldfjgtilrf" localSheetId="0">{#N/A,#N/A,FALSE,"Plan1";#N/A,#N/A,FALSE,"Plan2"}</definedName>
    <definedName name="ldfjgtilrf" localSheetId="23">{#N/A,#N/A,FALSE,"Plan1";#N/A,#N/A,FALSE,"Plan2"}</definedName>
    <definedName name="ldfjgtilrf" localSheetId="22" hidden="1">{#N/A,#N/A,FALSE,"Plan1";#N/A,#N/A,FALSE,"Plan2"}</definedName>
    <definedName name="ldfjgtilrf" localSheetId="19">{#N/A,#N/A,FALSE,"Plan1";#N/A,#N/A,FALSE,"Plan2"}</definedName>
    <definedName name="ldfjgtilrf" localSheetId="18" hidden="1">{#N/A,#N/A,FALSE,"Plan1";#N/A,#N/A,FALSE,"Plan2"}</definedName>
    <definedName name="ldfjgtilrf">{#N/A,#N/A,FALSE,"Plan1";#N/A,#N/A,FALSE,"Plan2"}</definedName>
    <definedName name="ldk" localSheetId="20">{#N/A,#N/A,FALSE,"Plan1";#N/A,#N/A,FALSE,"Plan2"}</definedName>
    <definedName name="ldk" localSheetId="8">{#N/A,#N/A,FALSE,"Plan1";#N/A,#N/A,FALSE,"Plan2"}</definedName>
    <definedName name="ldk" localSheetId="17" hidden="1">{#N/A,#N/A,FALSE,"Plan1";#N/A,#N/A,FALSE,"Plan2"}</definedName>
    <definedName name="ldk" localSheetId="3">{#N/A,#N/A,FALSE,"Plan1";#N/A,#N/A,FALSE,"Plan2"}</definedName>
    <definedName name="ldk" localSheetId="11">{#N/A,#N/A,FALSE,"Plan1";#N/A,#N/A,FALSE,"Plan2"}</definedName>
    <definedName name="ldk" localSheetId="6">{#N/A,#N/A,FALSE,"Plan1";#N/A,#N/A,FALSE,"Plan2"}</definedName>
    <definedName name="ldk" localSheetId="5">{#N/A,#N/A,FALSE,"Plan1";#N/A,#N/A,FALSE,"Plan2"}</definedName>
    <definedName name="ldk" localSheetId="16" hidden="1">{#N/A,#N/A,FALSE,"Plan1";#N/A,#N/A,FALSE,"Plan2"}</definedName>
    <definedName name="ldk" localSheetId="15">{#N/A,#N/A,FALSE,"Plan1";#N/A,#N/A,FALSE,"Plan2"}</definedName>
    <definedName name="ldk" localSheetId="7">{#N/A,#N/A,FALSE,"Plan1";#N/A,#N/A,FALSE,"Plan2"}</definedName>
    <definedName name="ldk" localSheetId="24">{#N/A,#N/A,FALSE,"Plan1";#N/A,#N/A,FALSE,"Plan2"}</definedName>
    <definedName name="ldk" localSheetId="25">{#N/A,#N/A,FALSE,"Plan1";#N/A,#N/A,FALSE,"Plan2"}</definedName>
    <definedName name="ldk" localSheetId="0">{#N/A,#N/A,FALSE,"Plan1";#N/A,#N/A,FALSE,"Plan2"}</definedName>
    <definedName name="ldk" localSheetId="23">{#N/A,#N/A,FALSE,"Plan1";#N/A,#N/A,FALSE,"Plan2"}</definedName>
    <definedName name="ldk" localSheetId="22" hidden="1">{#N/A,#N/A,FALSE,"Plan1";#N/A,#N/A,FALSE,"Plan2"}</definedName>
    <definedName name="ldk" localSheetId="19">{#N/A,#N/A,FALSE,"Plan1";#N/A,#N/A,FALSE,"Plan2"}</definedName>
    <definedName name="ldk" localSheetId="18" hidden="1">{#N/A,#N/A,FALSE,"Plan1";#N/A,#N/A,FALSE,"Plan2"}</definedName>
    <definedName name="ldk">{#N/A,#N/A,FALSE,"Plan1";#N/A,#N/A,FALSE,"Plan2"}</definedName>
    <definedName name="ldkgkdfjgkh" localSheetId="20">{#N/A,#N/A,FALSE,"Plan1";#N/A,#N/A,FALSE,"Plan2"}</definedName>
    <definedName name="ldkgkdfjgkh" localSheetId="8">{#N/A,#N/A,FALSE,"Plan1";#N/A,#N/A,FALSE,"Plan2"}</definedName>
    <definedName name="ldkgkdfjgkh" localSheetId="17" hidden="1">{#N/A,#N/A,FALSE,"Plan1";#N/A,#N/A,FALSE,"Plan2"}</definedName>
    <definedName name="ldkgkdfjgkh" localSheetId="3">{#N/A,#N/A,FALSE,"Plan1";#N/A,#N/A,FALSE,"Plan2"}</definedName>
    <definedName name="ldkgkdfjgkh" localSheetId="11">{#N/A,#N/A,FALSE,"Plan1";#N/A,#N/A,FALSE,"Plan2"}</definedName>
    <definedName name="ldkgkdfjgkh" localSheetId="6">{#N/A,#N/A,FALSE,"Plan1";#N/A,#N/A,FALSE,"Plan2"}</definedName>
    <definedName name="ldkgkdfjgkh" localSheetId="5">{#N/A,#N/A,FALSE,"Plan1";#N/A,#N/A,FALSE,"Plan2"}</definedName>
    <definedName name="ldkgkdfjgkh" localSheetId="16" hidden="1">{#N/A,#N/A,FALSE,"Plan1";#N/A,#N/A,FALSE,"Plan2"}</definedName>
    <definedName name="ldkgkdfjgkh" localSheetId="15">{#N/A,#N/A,FALSE,"Plan1";#N/A,#N/A,FALSE,"Plan2"}</definedName>
    <definedName name="ldkgkdfjgkh" localSheetId="7">{#N/A,#N/A,FALSE,"Plan1";#N/A,#N/A,FALSE,"Plan2"}</definedName>
    <definedName name="ldkgkdfjgkh" localSheetId="24">{#N/A,#N/A,FALSE,"Plan1";#N/A,#N/A,FALSE,"Plan2"}</definedName>
    <definedName name="ldkgkdfjgkh" localSheetId="25">{#N/A,#N/A,FALSE,"Plan1";#N/A,#N/A,FALSE,"Plan2"}</definedName>
    <definedName name="ldkgkdfjgkh" localSheetId="0">{#N/A,#N/A,FALSE,"Plan1";#N/A,#N/A,FALSE,"Plan2"}</definedName>
    <definedName name="ldkgkdfjgkh" localSheetId="23">{#N/A,#N/A,FALSE,"Plan1";#N/A,#N/A,FALSE,"Plan2"}</definedName>
    <definedName name="ldkgkdfjgkh" localSheetId="22" hidden="1">{#N/A,#N/A,FALSE,"Plan1";#N/A,#N/A,FALSE,"Plan2"}</definedName>
    <definedName name="ldkgkdfjgkh" localSheetId="19">{#N/A,#N/A,FALSE,"Plan1";#N/A,#N/A,FALSE,"Plan2"}</definedName>
    <definedName name="ldkgkdfjgkh" localSheetId="18" hidden="1">{#N/A,#N/A,FALSE,"Plan1";#N/A,#N/A,FALSE,"Plan2"}</definedName>
    <definedName name="ldkgkdfjgkh">{#N/A,#N/A,FALSE,"Plan1";#N/A,#N/A,FALSE,"Plan2"}</definedName>
    <definedName name="LDTJGR" localSheetId="20">{#N/A,#N/A,FALSE,"Plan1";#N/A,#N/A,FALSE,"Plan2"}</definedName>
    <definedName name="LDTJGR" localSheetId="8">{#N/A,#N/A,FALSE,"Plan1";#N/A,#N/A,FALSE,"Plan2"}</definedName>
    <definedName name="LDTJGR" localSheetId="17" hidden="1">{#N/A,#N/A,FALSE,"Plan1";#N/A,#N/A,FALSE,"Plan2"}</definedName>
    <definedName name="LDTJGR" localSheetId="3">{#N/A,#N/A,FALSE,"Plan1";#N/A,#N/A,FALSE,"Plan2"}</definedName>
    <definedName name="LDTJGR" localSheetId="11">{#N/A,#N/A,FALSE,"Plan1";#N/A,#N/A,FALSE,"Plan2"}</definedName>
    <definedName name="LDTJGR" localSheetId="6">{#N/A,#N/A,FALSE,"Plan1";#N/A,#N/A,FALSE,"Plan2"}</definedName>
    <definedName name="LDTJGR" localSheetId="5">{#N/A,#N/A,FALSE,"Plan1";#N/A,#N/A,FALSE,"Plan2"}</definedName>
    <definedName name="LDTJGR" localSheetId="16" hidden="1">{#N/A,#N/A,FALSE,"Plan1";#N/A,#N/A,FALSE,"Plan2"}</definedName>
    <definedName name="LDTJGR" localSheetId="15">{#N/A,#N/A,FALSE,"Plan1";#N/A,#N/A,FALSE,"Plan2"}</definedName>
    <definedName name="LDTJGR" localSheetId="7">{#N/A,#N/A,FALSE,"Plan1";#N/A,#N/A,FALSE,"Plan2"}</definedName>
    <definedName name="LDTJGR" localSheetId="24">{#N/A,#N/A,FALSE,"Plan1";#N/A,#N/A,FALSE,"Plan2"}</definedName>
    <definedName name="LDTJGR" localSheetId="25">{#N/A,#N/A,FALSE,"Plan1";#N/A,#N/A,FALSE,"Plan2"}</definedName>
    <definedName name="LDTJGR" localSheetId="0">{#N/A,#N/A,FALSE,"Plan1";#N/A,#N/A,FALSE,"Plan2"}</definedName>
    <definedName name="LDTJGR" localSheetId="23">{#N/A,#N/A,FALSE,"Plan1";#N/A,#N/A,FALSE,"Plan2"}</definedName>
    <definedName name="LDTJGR" localSheetId="22" hidden="1">{#N/A,#N/A,FALSE,"Plan1";#N/A,#N/A,FALSE,"Plan2"}</definedName>
    <definedName name="LDTJGR" localSheetId="19">{#N/A,#N/A,FALSE,"Plan1";#N/A,#N/A,FALSE,"Plan2"}</definedName>
    <definedName name="LDTJGR" localSheetId="18" hidden="1">{#N/A,#N/A,FALSE,"Plan1";#N/A,#N/A,FALSE,"Plan2"}</definedName>
    <definedName name="LDTJGR">{#N/A,#N/A,FALSE,"Plan1";#N/A,#N/A,FALSE,"Plan2"}</definedName>
    <definedName name="Leg" localSheetId="17" hidden="1">#REF!</definedName>
    <definedName name="Leg" localSheetId="3">#REF!</definedName>
    <definedName name="Leg" localSheetId="6">#REF!</definedName>
    <definedName name="Leg" localSheetId="16" hidden="1">#REF!</definedName>
    <definedName name="Leg" localSheetId="15">#REF!</definedName>
    <definedName name="Leg" localSheetId="25">#REF!</definedName>
    <definedName name="Leg" localSheetId="0">#REF!</definedName>
    <definedName name="Leg" localSheetId="22" hidden="1">#REF!</definedName>
    <definedName name="Leg" localSheetId="19">#REF!</definedName>
    <definedName name="Leg" localSheetId="18" hidden="1">#REF!</definedName>
    <definedName name="Leg">#REF!</definedName>
    <definedName name="legr_cdi" localSheetId="17">#REF!</definedName>
    <definedName name="legr_cdi" localSheetId="3">#REF!</definedName>
    <definedName name="legr_cdi" localSheetId="6">#REF!</definedName>
    <definedName name="legr_cdi" localSheetId="16">#REF!</definedName>
    <definedName name="legr_cdi" localSheetId="15">#REF!</definedName>
    <definedName name="legr_cdi" localSheetId="25">#REF!</definedName>
    <definedName name="legr_cdi" localSheetId="22">#REF!</definedName>
    <definedName name="legr_cdi" localSheetId="19">#REF!</definedName>
    <definedName name="legr_cdi" localSheetId="18">#REF!</definedName>
    <definedName name="legr_cdi">#REF!</definedName>
    <definedName name="legr_hist" localSheetId="17">#REF!</definedName>
    <definedName name="legr_hist" localSheetId="3">#REF!</definedName>
    <definedName name="legr_hist" localSheetId="6">#REF!</definedName>
    <definedName name="legr_hist" localSheetId="16">#REF!</definedName>
    <definedName name="legr_hist" localSheetId="15">#REF!</definedName>
    <definedName name="legr_hist" localSheetId="25">#REF!</definedName>
    <definedName name="legr_hist" localSheetId="22">#REF!</definedName>
    <definedName name="legr_hist" localSheetId="19">#REF!</definedName>
    <definedName name="legr_hist" localSheetId="18">#REF!</definedName>
    <definedName name="legr_hist">#REF!</definedName>
    <definedName name="legr_uss" localSheetId="3">#REF!</definedName>
    <definedName name="legr_uss" localSheetId="6">#REF!</definedName>
    <definedName name="legr_uss" localSheetId="15">#REF!</definedName>
    <definedName name="legr_uss" localSheetId="25">#REF!</definedName>
    <definedName name="legr_uss">#REF!</definedName>
    <definedName name="LEKG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7">#REF!</definedName>
    <definedName name="LEVANTAMENTO" localSheetId="3">#REF!</definedName>
    <definedName name="LEVANTAMENTO" localSheetId="6">#REF!</definedName>
    <definedName name="LEVANTAMENTO" localSheetId="16">#REF!</definedName>
    <definedName name="LEVANTAMENTO" localSheetId="15">#REF!</definedName>
    <definedName name="LEVANTAMENTO" localSheetId="25">#REF!</definedName>
    <definedName name="LEVANTAMENTO" localSheetId="22">#REF!</definedName>
    <definedName name="LEVANTAMENTO" localSheetId="19">#REF!</definedName>
    <definedName name="LEVANTAMENTO" localSheetId="18">#REF!</definedName>
    <definedName name="LEVANTAMENTO">#REF!</definedName>
    <definedName name="lfjdjrt" localSheetId="20">{#N/A,#N/A,FALSE,"Plan1";#N/A,#N/A,FALSE,"Plan2"}</definedName>
    <definedName name="lfjdjrt" localSheetId="8">{#N/A,#N/A,FALSE,"Plan1";#N/A,#N/A,FALSE,"Plan2"}</definedName>
    <definedName name="lfjdjrt" localSheetId="17" hidden="1">{#N/A,#N/A,FALSE,"Plan1";#N/A,#N/A,FALSE,"Plan2"}</definedName>
    <definedName name="lfjdjrt" localSheetId="3">{#N/A,#N/A,FALSE,"Plan1";#N/A,#N/A,FALSE,"Plan2"}</definedName>
    <definedName name="lfjdjrt" localSheetId="11">{#N/A,#N/A,FALSE,"Plan1";#N/A,#N/A,FALSE,"Plan2"}</definedName>
    <definedName name="lfjdjrt" localSheetId="6">{#N/A,#N/A,FALSE,"Plan1";#N/A,#N/A,FALSE,"Plan2"}</definedName>
    <definedName name="lfjdjrt" localSheetId="5">{#N/A,#N/A,FALSE,"Plan1";#N/A,#N/A,FALSE,"Plan2"}</definedName>
    <definedName name="lfjdjrt" localSheetId="16" hidden="1">{#N/A,#N/A,FALSE,"Plan1";#N/A,#N/A,FALSE,"Plan2"}</definedName>
    <definedName name="lfjdjrt" localSheetId="15">{#N/A,#N/A,FALSE,"Plan1";#N/A,#N/A,FALSE,"Plan2"}</definedName>
    <definedName name="lfjdjrt" localSheetId="7">{#N/A,#N/A,FALSE,"Plan1";#N/A,#N/A,FALSE,"Plan2"}</definedName>
    <definedName name="lfjdjrt" localSheetId="24">{#N/A,#N/A,FALSE,"Plan1";#N/A,#N/A,FALSE,"Plan2"}</definedName>
    <definedName name="lfjdjrt" localSheetId="25">{#N/A,#N/A,FALSE,"Plan1";#N/A,#N/A,FALSE,"Plan2"}</definedName>
    <definedName name="lfjdjrt" localSheetId="0">{#N/A,#N/A,FALSE,"Plan1";#N/A,#N/A,FALSE,"Plan2"}</definedName>
    <definedName name="lfjdjrt" localSheetId="23">{#N/A,#N/A,FALSE,"Plan1";#N/A,#N/A,FALSE,"Plan2"}</definedName>
    <definedName name="lfjdjrt" localSheetId="22" hidden="1">{#N/A,#N/A,FALSE,"Plan1";#N/A,#N/A,FALSE,"Plan2"}</definedName>
    <definedName name="lfjdjrt" localSheetId="19">{#N/A,#N/A,FALSE,"Plan1";#N/A,#N/A,FALSE,"Plan2"}</definedName>
    <definedName name="lfjdjrt" localSheetId="18" hidden="1">{#N/A,#N/A,FALSE,"Plan1";#N/A,#N/A,FALSE,"Plan2"}</definedName>
    <definedName name="lfjdjrt">{#N/A,#N/A,FALSE,"Plan1";#N/A,#N/A,FALSE,"Plan2"}</definedName>
    <definedName name="LI" localSheetId="17">#REF!</definedName>
    <definedName name="LI" localSheetId="3">#REF!</definedName>
    <definedName name="LI" localSheetId="11">#REF!</definedName>
    <definedName name="LI" localSheetId="6">#REF!</definedName>
    <definedName name="LI" localSheetId="16">#REF!</definedName>
    <definedName name="LI" localSheetId="15">#REF!</definedName>
    <definedName name="LI" localSheetId="25">#REF!</definedName>
    <definedName name="LI" localSheetId="22">#REF!</definedName>
    <definedName name="LI" localSheetId="19">#REF!</definedName>
    <definedName name="LI" localSheetId="18">#REF!</definedName>
    <definedName name="LI">#REF!</definedName>
    <definedName name="LIDER_OPER" localSheetId="17">#REF!</definedName>
    <definedName name="LIDER_OPER" localSheetId="3">#REF!</definedName>
    <definedName name="LIDER_OPER" localSheetId="6">#REF!</definedName>
    <definedName name="LIDER_OPER" localSheetId="16">#REF!</definedName>
    <definedName name="LIDER_OPER" localSheetId="15">#REF!</definedName>
    <definedName name="LIDER_OPER" localSheetId="25">#REF!</definedName>
    <definedName name="LIDER_OPER" localSheetId="22">#REF!</definedName>
    <definedName name="LIDER_OPER" localSheetId="19">#REF!</definedName>
    <definedName name="LIDER_OPER" localSheetId="18">#REF!</definedName>
    <definedName name="LIDER_OPER">#REF!</definedName>
    <definedName name="lidfjgklruf" localSheetId="20">{#N/A,#N/A,FALSE,"Plan1";#N/A,#N/A,FALSE,"Plan2"}</definedName>
    <definedName name="lidfjgklruf" localSheetId="8">{#N/A,#N/A,FALSE,"Plan1";#N/A,#N/A,FALSE,"Plan2"}</definedName>
    <definedName name="lidfjgklruf" localSheetId="17" hidden="1">{#N/A,#N/A,FALSE,"Plan1";#N/A,#N/A,FALSE,"Plan2"}</definedName>
    <definedName name="lidfjgklruf" localSheetId="3">{#N/A,#N/A,FALSE,"Plan1";#N/A,#N/A,FALSE,"Plan2"}</definedName>
    <definedName name="lidfjgklruf" localSheetId="11">{#N/A,#N/A,FALSE,"Plan1";#N/A,#N/A,FALSE,"Plan2"}</definedName>
    <definedName name="lidfjgklruf" localSheetId="6">{#N/A,#N/A,FALSE,"Plan1";#N/A,#N/A,FALSE,"Plan2"}</definedName>
    <definedName name="lidfjgklruf" localSheetId="5">{#N/A,#N/A,FALSE,"Plan1";#N/A,#N/A,FALSE,"Plan2"}</definedName>
    <definedName name="lidfjgklruf" localSheetId="16" hidden="1">{#N/A,#N/A,FALSE,"Plan1";#N/A,#N/A,FALSE,"Plan2"}</definedName>
    <definedName name="lidfjgklruf" localSheetId="15">{#N/A,#N/A,FALSE,"Plan1";#N/A,#N/A,FALSE,"Plan2"}</definedName>
    <definedName name="lidfjgklruf" localSheetId="7">{#N/A,#N/A,FALSE,"Plan1";#N/A,#N/A,FALSE,"Plan2"}</definedName>
    <definedName name="lidfjgklruf" localSheetId="24">{#N/A,#N/A,FALSE,"Plan1";#N/A,#N/A,FALSE,"Plan2"}</definedName>
    <definedName name="lidfjgklruf" localSheetId="25">{#N/A,#N/A,FALSE,"Plan1";#N/A,#N/A,FALSE,"Plan2"}</definedName>
    <definedName name="lidfjgklruf" localSheetId="0">{#N/A,#N/A,FALSE,"Plan1";#N/A,#N/A,FALSE,"Plan2"}</definedName>
    <definedName name="lidfjgklruf" localSheetId="23">{#N/A,#N/A,FALSE,"Plan1";#N/A,#N/A,FALSE,"Plan2"}</definedName>
    <definedName name="lidfjgklruf" localSheetId="22" hidden="1">{#N/A,#N/A,FALSE,"Plan1";#N/A,#N/A,FALSE,"Plan2"}</definedName>
    <definedName name="lidfjgklruf" localSheetId="19">{#N/A,#N/A,FALSE,"Plan1";#N/A,#N/A,FALSE,"Plan2"}</definedName>
    <definedName name="lidfjgklruf" localSheetId="18" hidden="1">{#N/A,#N/A,FALSE,"Plan1";#N/A,#N/A,FALSE,"Plan2"}</definedName>
    <definedName name="lidfjgklruf">{#N/A,#N/A,FALSE,"Plan1";#N/A,#N/A,FALSE,"Plan2"}</definedName>
    <definedName name="LII" localSheetId="17">#REF!</definedName>
    <definedName name="LII" localSheetId="3">#REF!</definedName>
    <definedName name="LII" localSheetId="11">#REF!</definedName>
    <definedName name="LII" localSheetId="6">#REF!</definedName>
    <definedName name="LII" localSheetId="16">#REF!</definedName>
    <definedName name="LII" localSheetId="15">#REF!</definedName>
    <definedName name="LII" localSheetId="25">#REF!</definedName>
    <definedName name="LII" localSheetId="22">#REF!</definedName>
    <definedName name="LII" localSheetId="19">#REF!</definedName>
    <definedName name="LII" localSheetId="18">#REF!</definedName>
    <definedName name="LII">#REF!</definedName>
    <definedName name="LIII" localSheetId="17">#REF!</definedName>
    <definedName name="LIII" localSheetId="3">#REF!</definedName>
    <definedName name="LIII" localSheetId="6">#REF!</definedName>
    <definedName name="LIII" localSheetId="16">#REF!</definedName>
    <definedName name="LIII" localSheetId="15">#REF!</definedName>
    <definedName name="LIII" localSheetId="25">#REF!</definedName>
    <definedName name="LIII" localSheetId="22">#REF!</definedName>
    <definedName name="LIII" localSheetId="19">#REF!</definedName>
    <definedName name="LIII" localSheetId="18">#REF!</definedName>
    <definedName name="LIII">#REF!</definedName>
    <definedName name="LIMBO" localSheetId="17">#REF!</definedName>
    <definedName name="LIMBO" localSheetId="3">#REF!</definedName>
    <definedName name="LIMBO" localSheetId="6">#REF!</definedName>
    <definedName name="LIMBO" localSheetId="16">#REF!</definedName>
    <definedName name="LIMBO" localSheetId="15">#REF!</definedName>
    <definedName name="LIMBO" localSheetId="25">#REF!</definedName>
    <definedName name="LIMBO" localSheetId="22">#REF!</definedName>
    <definedName name="LIMBO" localSheetId="19">#REF!</definedName>
    <definedName name="LIMBO" localSheetId="18">#REF!</definedName>
    <definedName name="LIMBO">#REF!</definedName>
    <definedName name="limcount">3</definedName>
    <definedName name="LIN" localSheetId="17">#REF!</definedName>
    <definedName name="LIN" localSheetId="3">#REF!</definedName>
    <definedName name="LIN" localSheetId="6">#REF!</definedName>
    <definedName name="LIN" localSheetId="16">#REF!</definedName>
    <definedName name="LIN" localSheetId="15">#REF!</definedName>
    <definedName name="LIN" localSheetId="25">#REF!</definedName>
    <definedName name="LIN" localSheetId="22">#REF!</definedName>
    <definedName name="LIN" localSheetId="19">#REF!</definedName>
    <definedName name="LIN" localSheetId="18">#REF!</definedName>
    <definedName name="LIN">#REF!</definedName>
    <definedName name="list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7">#REF!</definedName>
    <definedName name="LISTA" localSheetId="3">#REF!</definedName>
    <definedName name="LISTA" localSheetId="6">#REF!</definedName>
    <definedName name="LISTA" localSheetId="16">#REF!</definedName>
    <definedName name="LISTA" localSheetId="15">#REF!</definedName>
    <definedName name="LISTA" localSheetId="25">#REF!</definedName>
    <definedName name="LISTA" localSheetId="22">#REF!</definedName>
    <definedName name="LISTA" localSheetId="19">#REF!</definedName>
    <definedName name="LISTA" localSheetId="18">#REF!</definedName>
    <definedName name="LISTA">#REF!</definedName>
    <definedName name="LISTA_CONTAS" localSheetId="17">#REF!</definedName>
    <definedName name="LISTA_CONTAS" localSheetId="3">#REF!</definedName>
    <definedName name="LISTA_CONTAS" localSheetId="6">#REF!</definedName>
    <definedName name="LISTA_CONTAS" localSheetId="16">#REF!</definedName>
    <definedName name="LISTA_CONTAS" localSheetId="15">#REF!</definedName>
    <definedName name="LISTA_CONTAS" localSheetId="25">#REF!</definedName>
    <definedName name="LISTA_CONTAS" localSheetId="22">#REF!</definedName>
    <definedName name="LISTA_CONTAS" localSheetId="19">#REF!</definedName>
    <definedName name="LISTA_CONTAS" localSheetId="18">#REF!</definedName>
    <definedName name="LISTA_CONTAS">#REF!</definedName>
    <definedName name="lista_empresa" localSheetId="17">OFFSET(INDEX(#REF!,MATCH(#REF!,#REF!,0)),1,0,COUNTA(#REF!)-1)</definedName>
    <definedName name="lista_empresa" localSheetId="3">OFFSET(INDEX(#REF!,MATCH(#REF!,#REF!,0)),1,0,COUNTA(#REF!)-1)</definedName>
    <definedName name="lista_empresa" localSheetId="6">OFFSET(INDEX(#REF!,MATCH(#REF!,#REF!,0)),1,0,COUNTA(#REF!)-1)</definedName>
    <definedName name="lista_empresa" localSheetId="16">OFFSET(INDEX(#REF!,MATCH(#REF!,#REF!,0)),1,0,COUNTA(#REF!)-1)</definedName>
    <definedName name="lista_empresa" localSheetId="15">OFFSET(INDEX(#REF!,MATCH(#REF!,#REF!,0)),1,0,COUNTA(#REF!)-1)</definedName>
    <definedName name="lista_empresa" localSheetId="25">OFFSET(INDEX(#REF!,MATCH(#REF!,#REF!,0)),1,0,COUNTA(#REF!)-1)</definedName>
    <definedName name="lista_empresa" localSheetId="22">OFFSET(INDEX(#REF!,MATCH(#REF!,#REF!,0)),1,0,COUNTA(#REF!)-1)</definedName>
    <definedName name="lista_empresa" localSheetId="19">OFFSET(INDEX(#REF!,MATCH(#REF!,#REF!,0)),1,0,COUNTA(#REF!)-1)</definedName>
    <definedName name="lista_empresa" localSheetId="18">OFFSET(INDEX(#REF!,MATCH(#REF!,#REF!,0)),1,0,COUNTA(#REF!)-1)</definedName>
    <definedName name="lista_empresa">OFFSET(INDEX(#REF!,MATCH(#REF!,#REF!,0)),1,0,COUNTA(#REF!)-1)</definedName>
    <definedName name="LISTA_FORNECEDORES" localSheetId="17">#REF!</definedName>
    <definedName name="LISTA_FORNECEDORES" localSheetId="3">#REF!</definedName>
    <definedName name="LISTA_FORNECEDORES" localSheetId="6">#REF!</definedName>
    <definedName name="LISTA_FORNECEDORES" localSheetId="16">#REF!</definedName>
    <definedName name="LISTA_FORNECEDORES" localSheetId="15">#REF!</definedName>
    <definedName name="LISTA_FORNECEDORES" localSheetId="25">#REF!</definedName>
    <definedName name="LISTA_FORNECEDORES" localSheetId="22">#REF!</definedName>
    <definedName name="LISTA_FORNECEDORES" localSheetId="19">#REF!</definedName>
    <definedName name="LISTA_FORNECEDORES" localSheetId="18">#REF!</definedName>
    <definedName name="LISTA_FORNECEDORES">#REF!</definedName>
    <definedName name="LISTSEL" localSheetId="17">#REF!</definedName>
    <definedName name="LISTSEL" localSheetId="3">#REF!</definedName>
    <definedName name="LISTSEL" localSheetId="6">#REF!</definedName>
    <definedName name="LISTSEL" localSheetId="16">#REF!</definedName>
    <definedName name="LISTSEL" localSheetId="15">#REF!</definedName>
    <definedName name="LISTSEL" localSheetId="25">#REF!</definedName>
    <definedName name="LISTSEL" localSheetId="22">#REF!</definedName>
    <definedName name="LISTSEL" localSheetId="19">#REF!</definedName>
    <definedName name="LISTSEL" localSheetId="18">#REF!</definedName>
    <definedName name="LISTSEL">#REF!</definedName>
    <definedName name="listt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7">#REF!</definedName>
    <definedName name="LIV" localSheetId="3">#REF!</definedName>
    <definedName name="LIV" localSheetId="11">#REF!</definedName>
    <definedName name="LIV" localSheetId="6">#REF!</definedName>
    <definedName name="LIV" localSheetId="16">#REF!</definedName>
    <definedName name="LIV" localSheetId="15">#REF!</definedName>
    <definedName name="LIV" localSheetId="25">#REF!</definedName>
    <definedName name="LIV" localSheetId="22">#REF!</definedName>
    <definedName name="LIV" localSheetId="19">#REF!</definedName>
    <definedName name="LIV" localSheetId="18">#REF!</definedName>
    <definedName name="LIV">#REF!</definedName>
    <definedName name="LIX" localSheetId="17">#REF!</definedName>
    <definedName name="LIX" localSheetId="3">#REF!</definedName>
    <definedName name="LIX" localSheetId="6">#REF!</definedName>
    <definedName name="LIX" localSheetId="16">#REF!</definedName>
    <definedName name="LIX" localSheetId="15">#REF!</definedName>
    <definedName name="LIX" localSheetId="25">#REF!</definedName>
    <definedName name="LIX" localSheetId="22">#REF!</definedName>
    <definedName name="LIX" localSheetId="19">#REF!</definedName>
    <definedName name="LIX" localSheetId="18">#REF!</definedName>
    <definedName name="LIX">#REF!</definedName>
    <definedName name="ljdfkgyt" localSheetId="20">{#N/A,#N/A,FALSE,"Plan1";#N/A,#N/A,FALSE,"Plan2"}</definedName>
    <definedName name="ljdfkgyt" localSheetId="8">{#N/A,#N/A,FALSE,"Plan1";#N/A,#N/A,FALSE,"Plan2"}</definedName>
    <definedName name="ljdfkgyt" localSheetId="17" hidden="1">{#N/A,#N/A,FALSE,"Plan1";#N/A,#N/A,FALSE,"Plan2"}</definedName>
    <definedName name="ljdfkgyt" localSheetId="3">{#N/A,#N/A,FALSE,"Plan1";#N/A,#N/A,FALSE,"Plan2"}</definedName>
    <definedName name="ljdfkgyt" localSheetId="11">{#N/A,#N/A,FALSE,"Plan1";#N/A,#N/A,FALSE,"Plan2"}</definedName>
    <definedName name="ljdfkgyt" localSheetId="6">{#N/A,#N/A,FALSE,"Plan1";#N/A,#N/A,FALSE,"Plan2"}</definedName>
    <definedName name="ljdfkgyt" localSheetId="5">{#N/A,#N/A,FALSE,"Plan1";#N/A,#N/A,FALSE,"Plan2"}</definedName>
    <definedName name="ljdfkgyt" localSheetId="16" hidden="1">{#N/A,#N/A,FALSE,"Plan1";#N/A,#N/A,FALSE,"Plan2"}</definedName>
    <definedName name="ljdfkgyt" localSheetId="15">{#N/A,#N/A,FALSE,"Plan1";#N/A,#N/A,FALSE,"Plan2"}</definedName>
    <definedName name="ljdfkgyt" localSheetId="7">{#N/A,#N/A,FALSE,"Plan1";#N/A,#N/A,FALSE,"Plan2"}</definedName>
    <definedName name="ljdfkgyt" localSheetId="24">{#N/A,#N/A,FALSE,"Plan1";#N/A,#N/A,FALSE,"Plan2"}</definedName>
    <definedName name="ljdfkgyt" localSheetId="25">{#N/A,#N/A,FALSE,"Plan1";#N/A,#N/A,FALSE,"Plan2"}</definedName>
    <definedName name="ljdfkgyt" localSheetId="0">{#N/A,#N/A,FALSE,"Plan1";#N/A,#N/A,FALSE,"Plan2"}</definedName>
    <definedName name="ljdfkgyt" localSheetId="23">{#N/A,#N/A,FALSE,"Plan1";#N/A,#N/A,FALSE,"Plan2"}</definedName>
    <definedName name="ljdfkgyt" localSheetId="22" hidden="1">{#N/A,#N/A,FALSE,"Plan1";#N/A,#N/A,FALSE,"Plan2"}</definedName>
    <definedName name="ljdfkgyt" localSheetId="19">{#N/A,#N/A,FALSE,"Plan1";#N/A,#N/A,FALSE,"Plan2"}</definedName>
    <definedName name="ljdfkgyt" localSheetId="18" hidden="1">{#N/A,#N/A,FALSE,"Plan1";#N/A,#N/A,FALSE,"Plan2"}</definedName>
    <definedName name="ljdfkgyt">{#N/A,#N/A,FALSE,"Plan1";#N/A,#N/A,FALSE,"Plan2"}</definedName>
    <definedName name="LJDFLJRL" localSheetId="20">{#N/A,#N/A,FALSE,"Plan1";#N/A,#N/A,FALSE,"Plan2"}</definedName>
    <definedName name="LJDFLJRL" localSheetId="8">{#N/A,#N/A,FALSE,"Plan1";#N/A,#N/A,FALSE,"Plan2"}</definedName>
    <definedName name="LJDFLJRL" localSheetId="17" hidden="1">{#N/A,#N/A,FALSE,"Plan1";#N/A,#N/A,FALSE,"Plan2"}</definedName>
    <definedName name="LJDFLJRL" localSheetId="3">{#N/A,#N/A,FALSE,"Plan1";#N/A,#N/A,FALSE,"Plan2"}</definedName>
    <definedName name="LJDFLJRL" localSheetId="11">{#N/A,#N/A,FALSE,"Plan1";#N/A,#N/A,FALSE,"Plan2"}</definedName>
    <definedName name="LJDFLJRL" localSheetId="6">{#N/A,#N/A,FALSE,"Plan1";#N/A,#N/A,FALSE,"Plan2"}</definedName>
    <definedName name="LJDFLJRL" localSheetId="5">{#N/A,#N/A,FALSE,"Plan1";#N/A,#N/A,FALSE,"Plan2"}</definedName>
    <definedName name="LJDFLJRL" localSheetId="16" hidden="1">{#N/A,#N/A,FALSE,"Plan1";#N/A,#N/A,FALSE,"Plan2"}</definedName>
    <definedName name="LJDFLJRL" localSheetId="15">{#N/A,#N/A,FALSE,"Plan1";#N/A,#N/A,FALSE,"Plan2"}</definedName>
    <definedName name="LJDFLJRL" localSheetId="7">{#N/A,#N/A,FALSE,"Plan1";#N/A,#N/A,FALSE,"Plan2"}</definedName>
    <definedName name="LJDFLJRL" localSheetId="24">{#N/A,#N/A,FALSE,"Plan1";#N/A,#N/A,FALSE,"Plan2"}</definedName>
    <definedName name="LJDFLJRL" localSheetId="25">{#N/A,#N/A,FALSE,"Plan1";#N/A,#N/A,FALSE,"Plan2"}</definedName>
    <definedName name="LJDFLJRL" localSheetId="0">{#N/A,#N/A,FALSE,"Plan1";#N/A,#N/A,FALSE,"Plan2"}</definedName>
    <definedName name="LJDFLJRL" localSheetId="23">{#N/A,#N/A,FALSE,"Plan1";#N/A,#N/A,FALSE,"Plan2"}</definedName>
    <definedName name="LJDFLJRL" localSheetId="22" hidden="1">{#N/A,#N/A,FALSE,"Plan1";#N/A,#N/A,FALSE,"Plan2"}</definedName>
    <definedName name="LJDFLJRL" localSheetId="19">{#N/A,#N/A,FALSE,"Plan1";#N/A,#N/A,FALSE,"Plan2"}</definedName>
    <definedName name="LJDFLJRL" localSheetId="18" hidden="1">{#N/A,#N/A,FALSE,"Plan1";#N/A,#N/A,FALSE,"Plan2"}</definedName>
    <definedName name="LJDFLJRL">{#N/A,#N/A,FALSE,"Plan1";#N/A,#N/A,FALSE,"Plan2"}</definedName>
    <definedName name="ljsdfrd" localSheetId="20">{#N/A,#N/A,FALSE,"Plan1";#N/A,#N/A,FALSE,"Plan2"}</definedName>
    <definedName name="ljsdfrd" localSheetId="8">{#N/A,#N/A,FALSE,"Plan1";#N/A,#N/A,FALSE,"Plan2"}</definedName>
    <definedName name="ljsdfrd" localSheetId="17" hidden="1">{#N/A,#N/A,FALSE,"Plan1";#N/A,#N/A,FALSE,"Plan2"}</definedName>
    <definedName name="ljsdfrd" localSheetId="3">{#N/A,#N/A,FALSE,"Plan1";#N/A,#N/A,FALSE,"Plan2"}</definedName>
    <definedName name="ljsdfrd" localSheetId="11">{#N/A,#N/A,FALSE,"Plan1";#N/A,#N/A,FALSE,"Plan2"}</definedName>
    <definedName name="ljsdfrd" localSheetId="6">{#N/A,#N/A,FALSE,"Plan1";#N/A,#N/A,FALSE,"Plan2"}</definedName>
    <definedName name="ljsdfrd" localSheetId="5">{#N/A,#N/A,FALSE,"Plan1";#N/A,#N/A,FALSE,"Plan2"}</definedName>
    <definedName name="ljsdfrd" localSheetId="16" hidden="1">{#N/A,#N/A,FALSE,"Plan1";#N/A,#N/A,FALSE,"Plan2"}</definedName>
    <definedName name="ljsdfrd" localSheetId="15">{#N/A,#N/A,FALSE,"Plan1";#N/A,#N/A,FALSE,"Plan2"}</definedName>
    <definedName name="ljsdfrd" localSheetId="7">{#N/A,#N/A,FALSE,"Plan1";#N/A,#N/A,FALSE,"Plan2"}</definedName>
    <definedName name="ljsdfrd" localSheetId="24">{#N/A,#N/A,FALSE,"Plan1";#N/A,#N/A,FALSE,"Plan2"}</definedName>
    <definedName name="ljsdfrd" localSheetId="25">{#N/A,#N/A,FALSE,"Plan1";#N/A,#N/A,FALSE,"Plan2"}</definedName>
    <definedName name="ljsdfrd" localSheetId="0">{#N/A,#N/A,FALSE,"Plan1";#N/A,#N/A,FALSE,"Plan2"}</definedName>
    <definedName name="ljsdfrd" localSheetId="23">{#N/A,#N/A,FALSE,"Plan1";#N/A,#N/A,FALSE,"Plan2"}</definedName>
    <definedName name="ljsdfrd" localSheetId="22" hidden="1">{#N/A,#N/A,FALSE,"Plan1";#N/A,#N/A,FALSE,"Plan2"}</definedName>
    <definedName name="ljsdfrd" localSheetId="19">{#N/A,#N/A,FALSE,"Plan1";#N/A,#N/A,FALSE,"Plan2"}</definedName>
    <definedName name="ljsdfrd" localSheetId="18" hidden="1">{#N/A,#N/A,FALSE,"Plan1";#N/A,#N/A,FALSE,"Plan2"}</definedName>
    <definedName name="ljsdfrd">{#N/A,#N/A,FALSE,"Plan1";#N/A,#N/A,FALSE,"Plan2"}</definedName>
    <definedName name="LJSFLDJDLKFJG" localSheetId="17" hidden="1">#REF!</definedName>
    <definedName name="LJSFLDJDLKFJG" localSheetId="3">#REF!</definedName>
    <definedName name="LJSFLDJDLKFJG" localSheetId="6">#REF!</definedName>
    <definedName name="LJSFLDJDLKFJG" localSheetId="16" hidden="1">#REF!</definedName>
    <definedName name="LJSFLDJDLKFJG" localSheetId="15">#REF!</definedName>
    <definedName name="LJSFLDJDLKFJG" localSheetId="25">#REF!</definedName>
    <definedName name="LJSFLDJDLKFJG" localSheetId="0">#REF!</definedName>
    <definedName name="LJSFLDJDLKFJG" localSheetId="22" hidden="1">#REF!</definedName>
    <definedName name="LJSFLDJDLKFJG" localSheetId="19">#REF!</definedName>
    <definedName name="LJSFLDJDLKFJG" localSheetId="18" hidden="1">#REF!</definedName>
    <definedName name="LJSFLDJDLKFJG">#REF!</definedName>
    <definedName name="LK" localSheetId="20">{#N/A,#N/A,TRUE,"Quinzena 01 à 15-04-98 "}</definedName>
    <definedName name="LK" localSheetId="8">{#N/A,#N/A,TRUE,"Quinzena 01 à 15-04-98 "}</definedName>
    <definedName name="LK" localSheetId="17" hidden="1">{#N/A,#N/A,TRUE,"Quinzena 01 à 15-04-98 "}</definedName>
    <definedName name="LK" localSheetId="3">{#N/A,#N/A,TRUE,"Quinzena 01 à 15-04-98 "}</definedName>
    <definedName name="LK" localSheetId="11">{#N/A,#N/A,TRUE,"Quinzena 01 à 15-04-98 "}</definedName>
    <definedName name="LK" localSheetId="6">{#N/A,#N/A,TRUE,"Quinzena 01 à 15-04-98 "}</definedName>
    <definedName name="LK" localSheetId="5">{#N/A,#N/A,TRUE,"Quinzena 01 à 15-04-98 "}</definedName>
    <definedName name="LK" localSheetId="16" hidden="1">{#N/A,#N/A,TRUE,"Quinzena 01 à 15-04-98 "}</definedName>
    <definedName name="LK" localSheetId="15">{#N/A,#N/A,TRUE,"Quinzena 01 à 15-04-98 "}</definedName>
    <definedName name="LK" localSheetId="7">{#N/A,#N/A,TRUE,"Quinzena 01 à 15-04-98 "}</definedName>
    <definedName name="LK" localSheetId="24">{#N/A,#N/A,TRUE,"Quinzena 01 à 15-04-98 "}</definedName>
    <definedName name="LK" localSheetId="25">{#N/A,#N/A,TRUE,"Quinzena 01 à 15-04-98 "}</definedName>
    <definedName name="LK" localSheetId="0">{#N/A,#N/A,TRUE,"Quinzena 01 à 15-04-98 "}</definedName>
    <definedName name="LK" localSheetId="23">{#N/A,#N/A,TRUE,"Quinzena 01 à 15-04-98 "}</definedName>
    <definedName name="LK" localSheetId="22" hidden="1">{#N/A,#N/A,TRUE,"Quinzena 01 à 15-04-98 "}</definedName>
    <definedName name="LK" localSheetId="19">{#N/A,#N/A,TRUE,"Quinzena 01 à 15-04-98 "}</definedName>
    <definedName name="LK" localSheetId="18" hidden="1">{#N/A,#N/A,TRUE,"Quinzena 01 à 15-04-98 "}</definedName>
    <definedName name="LK">{#N/A,#N/A,TRUE,"Quinzena 01 à 15-04-98 "}</definedName>
    <definedName name="lkasdkeo" localSheetId="20">{#N/A,#N/A,FALSE,"Plan1";#N/A,#N/A,FALSE,"Plan2"}</definedName>
    <definedName name="lkasdkeo" localSheetId="8">{#N/A,#N/A,FALSE,"Plan1";#N/A,#N/A,FALSE,"Plan2"}</definedName>
    <definedName name="lkasdkeo" localSheetId="17" hidden="1">{#N/A,#N/A,FALSE,"Plan1";#N/A,#N/A,FALSE,"Plan2"}</definedName>
    <definedName name="lkasdkeo" localSheetId="3">{#N/A,#N/A,FALSE,"Plan1";#N/A,#N/A,FALSE,"Plan2"}</definedName>
    <definedName name="lkasdkeo" localSheetId="11">{#N/A,#N/A,FALSE,"Plan1";#N/A,#N/A,FALSE,"Plan2"}</definedName>
    <definedName name="lkasdkeo" localSheetId="6">{#N/A,#N/A,FALSE,"Plan1";#N/A,#N/A,FALSE,"Plan2"}</definedName>
    <definedName name="lkasdkeo" localSheetId="5">{#N/A,#N/A,FALSE,"Plan1";#N/A,#N/A,FALSE,"Plan2"}</definedName>
    <definedName name="lkasdkeo" localSheetId="16" hidden="1">{#N/A,#N/A,FALSE,"Plan1";#N/A,#N/A,FALSE,"Plan2"}</definedName>
    <definedName name="lkasdkeo" localSheetId="15">{#N/A,#N/A,FALSE,"Plan1";#N/A,#N/A,FALSE,"Plan2"}</definedName>
    <definedName name="lkasdkeo" localSheetId="7">{#N/A,#N/A,FALSE,"Plan1";#N/A,#N/A,FALSE,"Plan2"}</definedName>
    <definedName name="lkasdkeo" localSheetId="24">{#N/A,#N/A,FALSE,"Plan1";#N/A,#N/A,FALSE,"Plan2"}</definedName>
    <definedName name="lkasdkeo" localSheetId="25">{#N/A,#N/A,FALSE,"Plan1";#N/A,#N/A,FALSE,"Plan2"}</definedName>
    <definedName name="lkasdkeo" localSheetId="0">{#N/A,#N/A,FALSE,"Plan1";#N/A,#N/A,FALSE,"Plan2"}</definedName>
    <definedName name="lkasdkeo" localSheetId="23">{#N/A,#N/A,FALSE,"Plan1";#N/A,#N/A,FALSE,"Plan2"}</definedName>
    <definedName name="lkasdkeo" localSheetId="22" hidden="1">{#N/A,#N/A,FALSE,"Plan1";#N/A,#N/A,FALSE,"Plan2"}</definedName>
    <definedName name="lkasdkeo" localSheetId="19">{#N/A,#N/A,FALSE,"Plan1";#N/A,#N/A,FALSE,"Plan2"}</definedName>
    <definedName name="lkasdkeo" localSheetId="18" hidden="1">{#N/A,#N/A,FALSE,"Plan1";#N/A,#N/A,FALSE,"Plan2"}</definedName>
    <definedName name="lkasdkeo">{#N/A,#N/A,FALSE,"Plan1";#N/A,#N/A,FALSE,"Plan2"}</definedName>
    <definedName name="lkdeas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20">{#N/A,#N/A,FALSE,"Plan1";#N/A,#N/A,FALSE,"Plan2"}</definedName>
    <definedName name="lkdzxfsdrf" localSheetId="8">{#N/A,#N/A,FALSE,"Plan1";#N/A,#N/A,FALSE,"Plan2"}</definedName>
    <definedName name="lkdzxfsdrf" localSheetId="17" hidden="1">{#N/A,#N/A,FALSE,"Plan1";#N/A,#N/A,FALSE,"Plan2"}</definedName>
    <definedName name="lkdzxfsdrf" localSheetId="3">{#N/A,#N/A,FALSE,"Plan1";#N/A,#N/A,FALSE,"Plan2"}</definedName>
    <definedName name="lkdzxfsdrf" localSheetId="11">{#N/A,#N/A,FALSE,"Plan1";#N/A,#N/A,FALSE,"Plan2"}</definedName>
    <definedName name="lkdzxfsdrf" localSheetId="6">{#N/A,#N/A,FALSE,"Plan1";#N/A,#N/A,FALSE,"Plan2"}</definedName>
    <definedName name="lkdzxfsdrf" localSheetId="5">{#N/A,#N/A,FALSE,"Plan1";#N/A,#N/A,FALSE,"Plan2"}</definedName>
    <definedName name="lkdzxfsdrf" localSheetId="16" hidden="1">{#N/A,#N/A,FALSE,"Plan1";#N/A,#N/A,FALSE,"Plan2"}</definedName>
    <definedName name="lkdzxfsdrf" localSheetId="15">{#N/A,#N/A,FALSE,"Plan1";#N/A,#N/A,FALSE,"Plan2"}</definedName>
    <definedName name="lkdzxfsdrf" localSheetId="7">{#N/A,#N/A,FALSE,"Plan1";#N/A,#N/A,FALSE,"Plan2"}</definedName>
    <definedName name="lkdzxfsdrf" localSheetId="24">{#N/A,#N/A,FALSE,"Plan1";#N/A,#N/A,FALSE,"Plan2"}</definedName>
    <definedName name="lkdzxfsdrf" localSheetId="25">{#N/A,#N/A,FALSE,"Plan1";#N/A,#N/A,FALSE,"Plan2"}</definedName>
    <definedName name="lkdzxfsdrf" localSheetId="0">{#N/A,#N/A,FALSE,"Plan1";#N/A,#N/A,FALSE,"Plan2"}</definedName>
    <definedName name="lkdzxfsdrf" localSheetId="23">{#N/A,#N/A,FALSE,"Plan1";#N/A,#N/A,FALSE,"Plan2"}</definedName>
    <definedName name="lkdzxfsdrf" localSheetId="22" hidden="1">{#N/A,#N/A,FALSE,"Plan1";#N/A,#N/A,FALSE,"Plan2"}</definedName>
    <definedName name="lkdzxfsdrf" localSheetId="19">{#N/A,#N/A,FALSE,"Plan1";#N/A,#N/A,FALSE,"Plan2"}</definedName>
    <definedName name="lkdzxfsdrf" localSheetId="18" hidden="1">{#N/A,#N/A,FALSE,"Plan1";#N/A,#N/A,FALSE,"Plan2"}</definedName>
    <definedName name="lkdzxfsdrf">{#N/A,#N/A,FALSE,"Plan1";#N/A,#N/A,FALSE,"Plan2"}</definedName>
    <definedName name="lkfdkçtktr" localSheetId="20">{#N/A,#N/A,FALSE,"Plan1";#N/A,#N/A,FALSE,"Plan2"}</definedName>
    <definedName name="lkfdkçtktr" localSheetId="8">{#N/A,#N/A,FALSE,"Plan1";#N/A,#N/A,FALSE,"Plan2"}</definedName>
    <definedName name="lkfdkçtktr" localSheetId="17" hidden="1">{#N/A,#N/A,FALSE,"Plan1";#N/A,#N/A,FALSE,"Plan2"}</definedName>
    <definedName name="lkfdkçtktr" localSheetId="3">{#N/A,#N/A,FALSE,"Plan1";#N/A,#N/A,FALSE,"Plan2"}</definedName>
    <definedName name="lkfdkçtktr" localSheetId="11">{#N/A,#N/A,FALSE,"Plan1";#N/A,#N/A,FALSE,"Plan2"}</definedName>
    <definedName name="lkfdkçtktr" localSheetId="6">{#N/A,#N/A,FALSE,"Plan1";#N/A,#N/A,FALSE,"Plan2"}</definedName>
    <definedName name="lkfdkçtktr" localSheetId="5">{#N/A,#N/A,FALSE,"Plan1";#N/A,#N/A,FALSE,"Plan2"}</definedName>
    <definedName name="lkfdkçtktr" localSheetId="16" hidden="1">{#N/A,#N/A,FALSE,"Plan1";#N/A,#N/A,FALSE,"Plan2"}</definedName>
    <definedName name="lkfdkçtktr" localSheetId="15">{#N/A,#N/A,FALSE,"Plan1";#N/A,#N/A,FALSE,"Plan2"}</definedName>
    <definedName name="lkfdkçtktr" localSheetId="7">{#N/A,#N/A,FALSE,"Plan1";#N/A,#N/A,FALSE,"Plan2"}</definedName>
    <definedName name="lkfdkçtktr" localSheetId="24">{#N/A,#N/A,FALSE,"Plan1";#N/A,#N/A,FALSE,"Plan2"}</definedName>
    <definedName name="lkfdkçtktr" localSheetId="25">{#N/A,#N/A,FALSE,"Plan1";#N/A,#N/A,FALSE,"Plan2"}</definedName>
    <definedName name="lkfdkçtktr" localSheetId="0">{#N/A,#N/A,FALSE,"Plan1";#N/A,#N/A,FALSE,"Plan2"}</definedName>
    <definedName name="lkfdkçtktr" localSheetId="23">{#N/A,#N/A,FALSE,"Plan1";#N/A,#N/A,FALSE,"Plan2"}</definedName>
    <definedName name="lkfdkçtktr" localSheetId="22" hidden="1">{#N/A,#N/A,FALSE,"Plan1";#N/A,#N/A,FALSE,"Plan2"}</definedName>
    <definedName name="lkfdkçtktr" localSheetId="19">{#N/A,#N/A,FALSE,"Plan1";#N/A,#N/A,FALSE,"Plan2"}</definedName>
    <definedName name="lkfdkçtktr" localSheetId="18" hidden="1">{#N/A,#N/A,FALSE,"Plan1";#N/A,#N/A,FALSE,"Plan2"}</definedName>
    <definedName name="lkfdkçtktr">{#N/A,#N/A,FALSE,"Plan1";#N/A,#N/A,FALSE,"Plan2"}</definedName>
    <definedName name="lkjr4">17</definedName>
    <definedName name="LKSSDKÇ\E" localSheetId="17" hidden="1">{#N/A,#N/A,FALSE,"Plan1";#N/A,#N/A,FALSE,"Plan2"}</definedName>
    <definedName name="LKSSDKÇ\E" localSheetId="22" hidden="1">{#N/A,#N/A,FALSE,"Plan1";#N/A,#N/A,FALSE,"Plan2"}</definedName>
    <definedName name="LKSSDKÇ\E" localSheetId="18" hidden="1">{#N/A,#N/A,FALSE,"Plan1";#N/A,#N/A,FALSE,"Plan2"}</definedName>
    <definedName name="LKSSDKÇ\E" hidden="1">{#N/A,#N/A,FALSE,"Plan1";#N/A,#N/A,FALSE,"Plan2"}</definedName>
    <definedName name="lkt" localSheetId="20">{#N/A,#N/A,FALSE,"Plan1";#N/A,#N/A,FALSE,"Plan2"}</definedName>
    <definedName name="lkt" localSheetId="8">{#N/A,#N/A,FALSE,"Plan1";#N/A,#N/A,FALSE,"Plan2"}</definedName>
    <definedName name="lkt" localSheetId="17" hidden="1">{#N/A,#N/A,FALSE,"Plan1";#N/A,#N/A,FALSE,"Plan2"}</definedName>
    <definedName name="lkt" localSheetId="3">{#N/A,#N/A,FALSE,"Plan1";#N/A,#N/A,FALSE,"Plan2"}</definedName>
    <definedName name="lkt" localSheetId="11">{#N/A,#N/A,FALSE,"Plan1";#N/A,#N/A,FALSE,"Plan2"}</definedName>
    <definedName name="lkt" localSheetId="6">{#N/A,#N/A,FALSE,"Plan1";#N/A,#N/A,FALSE,"Plan2"}</definedName>
    <definedName name="lkt" localSheetId="5">{#N/A,#N/A,FALSE,"Plan1";#N/A,#N/A,FALSE,"Plan2"}</definedName>
    <definedName name="lkt" localSheetId="16" hidden="1">{#N/A,#N/A,FALSE,"Plan1";#N/A,#N/A,FALSE,"Plan2"}</definedName>
    <definedName name="lkt" localSheetId="15">{#N/A,#N/A,FALSE,"Plan1";#N/A,#N/A,FALSE,"Plan2"}</definedName>
    <definedName name="lkt" localSheetId="7">{#N/A,#N/A,FALSE,"Plan1";#N/A,#N/A,FALSE,"Plan2"}</definedName>
    <definedName name="lkt" localSheetId="24">{#N/A,#N/A,FALSE,"Plan1";#N/A,#N/A,FALSE,"Plan2"}</definedName>
    <definedName name="lkt" localSheetId="25">{#N/A,#N/A,FALSE,"Plan1";#N/A,#N/A,FALSE,"Plan2"}</definedName>
    <definedName name="lkt" localSheetId="0">{#N/A,#N/A,FALSE,"Plan1";#N/A,#N/A,FALSE,"Plan2"}</definedName>
    <definedName name="lkt" localSheetId="23">{#N/A,#N/A,FALSE,"Plan1";#N/A,#N/A,FALSE,"Plan2"}</definedName>
    <definedName name="lkt" localSheetId="22" hidden="1">{#N/A,#N/A,FALSE,"Plan1";#N/A,#N/A,FALSE,"Plan2"}</definedName>
    <definedName name="lkt" localSheetId="19">{#N/A,#N/A,FALSE,"Plan1";#N/A,#N/A,FALSE,"Plan2"}</definedName>
    <definedName name="lkt" localSheetId="18" hidden="1">{#N/A,#N/A,FALSE,"Plan1";#N/A,#N/A,FALSE,"Plan2"}</definedName>
    <definedName name="lkt">{#N/A,#N/A,FALSE,"Plan1";#N/A,#N/A,FALSE,"Plan2"}</definedName>
    <definedName name="lktlyklt" localSheetId="20">{#N/A,#N/A,FALSE,"Plan1";#N/A,#N/A,FALSE,"Plan2"}</definedName>
    <definedName name="lktlyklt" localSheetId="8">{#N/A,#N/A,FALSE,"Plan1";#N/A,#N/A,FALSE,"Plan2"}</definedName>
    <definedName name="lktlyklt" localSheetId="17" hidden="1">{#N/A,#N/A,FALSE,"Plan1";#N/A,#N/A,FALSE,"Plan2"}</definedName>
    <definedName name="lktlyklt" localSheetId="3">{#N/A,#N/A,FALSE,"Plan1";#N/A,#N/A,FALSE,"Plan2"}</definedName>
    <definedName name="lktlyklt" localSheetId="11">{#N/A,#N/A,FALSE,"Plan1";#N/A,#N/A,FALSE,"Plan2"}</definedName>
    <definedName name="lktlyklt" localSheetId="6">{#N/A,#N/A,FALSE,"Plan1";#N/A,#N/A,FALSE,"Plan2"}</definedName>
    <definedName name="lktlyklt" localSheetId="5">{#N/A,#N/A,FALSE,"Plan1";#N/A,#N/A,FALSE,"Plan2"}</definedName>
    <definedName name="lktlyklt" localSheetId="16" hidden="1">{#N/A,#N/A,FALSE,"Plan1";#N/A,#N/A,FALSE,"Plan2"}</definedName>
    <definedName name="lktlyklt" localSheetId="15">{#N/A,#N/A,FALSE,"Plan1";#N/A,#N/A,FALSE,"Plan2"}</definedName>
    <definedName name="lktlyklt" localSheetId="7">{#N/A,#N/A,FALSE,"Plan1";#N/A,#N/A,FALSE,"Plan2"}</definedName>
    <definedName name="lktlyklt" localSheetId="24">{#N/A,#N/A,FALSE,"Plan1";#N/A,#N/A,FALSE,"Plan2"}</definedName>
    <definedName name="lktlyklt" localSheetId="25">{#N/A,#N/A,FALSE,"Plan1";#N/A,#N/A,FALSE,"Plan2"}</definedName>
    <definedName name="lktlyklt" localSheetId="0">{#N/A,#N/A,FALSE,"Plan1";#N/A,#N/A,FALSE,"Plan2"}</definedName>
    <definedName name="lktlyklt" localSheetId="23">{#N/A,#N/A,FALSE,"Plan1";#N/A,#N/A,FALSE,"Plan2"}</definedName>
    <definedName name="lktlyklt" localSheetId="22" hidden="1">{#N/A,#N/A,FALSE,"Plan1";#N/A,#N/A,FALSE,"Plan2"}</definedName>
    <definedName name="lktlyklt" localSheetId="19">{#N/A,#N/A,FALSE,"Plan1";#N/A,#N/A,FALSE,"Plan2"}</definedName>
    <definedName name="lktlyklt" localSheetId="18" hidden="1">{#N/A,#N/A,FALSE,"Plan1";#N/A,#N/A,FALSE,"Plan2"}</definedName>
    <definedName name="lktlyklt">{#N/A,#N/A,FALSE,"Plan1";#N/A,#N/A,FALSE,"Plan2"}</definedName>
    <definedName name="LKTTYT" localSheetId="20">{#N/A,#N/A,FALSE,"Plan1";#N/A,#N/A,FALSE,"Plan2"}</definedName>
    <definedName name="LKTTYT" localSheetId="8">{#N/A,#N/A,FALSE,"Plan1";#N/A,#N/A,FALSE,"Plan2"}</definedName>
    <definedName name="LKTTYT" localSheetId="17" hidden="1">{#N/A,#N/A,FALSE,"Plan1";#N/A,#N/A,FALSE,"Plan2"}</definedName>
    <definedName name="LKTTYT" localSheetId="3">{#N/A,#N/A,FALSE,"Plan1";#N/A,#N/A,FALSE,"Plan2"}</definedName>
    <definedName name="LKTTYT" localSheetId="11">{#N/A,#N/A,FALSE,"Plan1";#N/A,#N/A,FALSE,"Plan2"}</definedName>
    <definedName name="LKTTYT" localSheetId="6">{#N/A,#N/A,FALSE,"Plan1";#N/A,#N/A,FALSE,"Plan2"}</definedName>
    <definedName name="LKTTYT" localSheetId="5">{#N/A,#N/A,FALSE,"Plan1";#N/A,#N/A,FALSE,"Plan2"}</definedName>
    <definedName name="LKTTYT" localSheetId="16" hidden="1">{#N/A,#N/A,FALSE,"Plan1";#N/A,#N/A,FALSE,"Plan2"}</definedName>
    <definedName name="LKTTYT" localSheetId="15">{#N/A,#N/A,FALSE,"Plan1";#N/A,#N/A,FALSE,"Plan2"}</definedName>
    <definedName name="LKTTYT" localSheetId="7">{#N/A,#N/A,FALSE,"Plan1";#N/A,#N/A,FALSE,"Plan2"}</definedName>
    <definedName name="LKTTYT" localSheetId="24">{#N/A,#N/A,FALSE,"Plan1";#N/A,#N/A,FALSE,"Plan2"}</definedName>
    <definedName name="LKTTYT" localSheetId="25">{#N/A,#N/A,FALSE,"Plan1";#N/A,#N/A,FALSE,"Plan2"}</definedName>
    <definedName name="LKTTYT" localSheetId="0">{#N/A,#N/A,FALSE,"Plan1";#N/A,#N/A,FALSE,"Plan2"}</definedName>
    <definedName name="LKTTYT" localSheetId="23">{#N/A,#N/A,FALSE,"Plan1";#N/A,#N/A,FALSE,"Plan2"}</definedName>
    <definedName name="LKTTYT" localSheetId="22" hidden="1">{#N/A,#N/A,FALSE,"Plan1";#N/A,#N/A,FALSE,"Plan2"}</definedName>
    <definedName name="LKTTYT" localSheetId="19">{#N/A,#N/A,FALSE,"Plan1";#N/A,#N/A,FALSE,"Plan2"}</definedName>
    <definedName name="LKTTYT" localSheetId="18" hidden="1">{#N/A,#N/A,FALSE,"Plan1";#N/A,#N/A,FALSE,"Plan2"}</definedName>
    <definedName name="LKTTYT">{#N/A,#N/A,FALSE,"Plan1";#N/A,#N/A,FALSE,"Plan2"}</definedName>
    <definedName name="llgg" localSheetId="20">{#N/A,#N/A,FALSE,"Plan1";#N/A,#N/A,FALSE,"Plan2"}</definedName>
    <definedName name="llgg" localSheetId="8">{#N/A,#N/A,FALSE,"Plan1";#N/A,#N/A,FALSE,"Plan2"}</definedName>
    <definedName name="llgg" localSheetId="17" hidden="1">{#N/A,#N/A,FALSE,"Plan1";#N/A,#N/A,FALSE,"Plan2"}</definedName>
    <definedName name="llgg" localSheetId="3">{#N/A,#N/A,FALSE,"Plan1";#N/A,#N/A,FALSE,"Plan2"}</definedName>
    <definedName name="llgg" localSheetId="11">{#N/A,#N/A,FALSE,"Plan1";#N/A,#N/A,FALSE,"Plan2"}</definedName>
    <definedName name="llgg" localSheetId="6">{#N/A,#N/A,FALSE,"Plan1";#N/A,#N/A,FALSE,"Plan2"}</definedName>
    <definedName name="llgg" localSheetId="5">{#N/A,#N/A,FALSE,"Plan1";#N/A,#N/A,FALSE,"Plan2"}</definedName>
    <definedName name="llgg" localSheetId="16" hidden="1">{#N/A,#N/A,FALSE,"Plan1";#N/A,#N/A,FALSE,"Plan2"}</definedName>
    <definedName name="llgg" localSheetId="15">{#N/A,#N/A,FALSE,"Plan1";#N/A,#N/A,FALSE,"Plan2"}</definedName>
    <definedName name="llgg" localSheetId="7">{#N/A,#N/A,FALSE,"Plan1";#N/A,#N/A,FALSE,"Plan2"}</definedName>
    <definedName name="llgg" localSheetId="24">{#N/A,#N/A,FALSE,"Plan1";#N/A,#N/A,FALSE,"Plan2"}</definedName>
    <definedName name="llgg" localSheetId="25">{#N/A,#N/A,FALSE,"Plan1";#N/A,#N/A,FALSE,"Plan2"}</definedName>
    <definedName name="llgg" localSheetId="0">{#N/A,#N/A,FALSE,"Plan1";#N/A,#N/A,FALSE,"Plan2"}</definedName>
    <definedName name="llgg" localSheetId="23">{#N/A,#N/A,FALSE,"Plan1";#N/A,#N/A,FALSE,"Plan2"}</definedName>
    <definedName name="llgg" localSheetId="22" hidden="1">{#N/A,#N/A,FALSE,"Plan1";#N/A,#N/A,FALSE,"Plan2"}</definedName>
    <definedName name="llgg" localSheetId="19">{#N/A,#N/A,FALSE,"Plan1";#N/A,#N/A,FALSE,"Plan2"}</definedName>
    <definedName name="llgg" localSheetId="18" hidden="1">{#N/A,#N/A,FALSE,"Plan1";#N/A,#N/A,FALSE,"Plan2"}</definedName>
    <definedName name="llgg">{#N/A,#N/A,FALSE,"Plan1";#N/A,#N/A,FALSE,"Plan2"}</definedName>
    <definedName name="LLL" localSheetId="20">{#N/A,#N/A,FALSE,"Plan1";#N/A,#N/A,FALSE,"Plan2"}</definedName>
    <definedName name="LLL" localSheetId="8">{#N/A,#N/A,FALSE,"Plan1";#N/A,#N/A,FALSE,"Plan2"}</definedName>
    <definedName name="LLL" localSheetId="17" hidden="1">{#N/A,#N/A,FALSE,"Plan1";#N/A,#N/A,FALSE,"Plan2"}</definedName>
    <definedName name="LLL" localSheetId="3">{#N/A,#N/A,FALSE,"Plan1";#N/A,#N/A,FALSE,"Plan2"}</definedName>
    <definedName name="LLL" localSheetId="11">{#N/A,#N/A,FALSE,"Plan1";#N/A,#N/A,FALSE,"Plan2"}</definedName>
    <definedName name="LLL" localSheetId="6">{#N/A,#N/A,FALSE,"Plan1";#N/A,#N/A,FALSE,"Plan2"}</definedName>
    <definedName name="LLL" localSheetId="5">{#N/A,#N/A,FALSE,"Plan1";#N/A,#N/A,FALSE,"Plan2"}</definedName>
    <definedName name="LLL" localSheetId="16" hidden="1">{#N/A,#N/A,FALSE,"Plan1";#N/A,#N/A,FALSE,"Plan2"}</definedName>
    <definedName name="LLL" localSheetId="15">{#N/A,#N/A,FALSE,"Plan1";#N/A,#N/A,FALSE,"Plan2"}</definedName>
    <definedName name="LLL" localSheetId="7">{#N/A,#N/A,FALSE,"Plan1";#N/A,#N/A,FALSE,"Plan2"}</definedName>
    <definedName name="LLL" localSheetId="24">{#N/A,#N/A,FALSE,"Plan1";#N/A,#N/A,FALSE,"Plan2"}</definedName>
    <definedName name="LLL" localSheetId="25">{#N/A,#N/A,FALSE,"Plan1";#N/A,#N/A,FALSE,"Plan2"}</definedName>
    <definedName name="LLL" localSheetId="0">{#N/A,#N/A,FALSE,"Plan1";#N/A,#N/A,FALSE,"Plan2"}</definedName>
    <definedName name="LLL" localSheetId="23">{#N/A,#N/A,FALSE,"Plan1";#N/A,#N/A,FALSE,"Plan2"}</definedName>
    <definedName name="LLL" localSheetId="22" hidden="1">{#N/A,#N/A,FALSE,"Plan1";#N/A,#N/A,FALSE,"Plan2"}</definedName>
    <definedName name="LLL" localSheetId="19">{#N/A,#N/A,FALSE,"Plan1";#N/A,#N/A,FALSE,"Plan2"}</definedName>
    <definedName name="LLL" localSheetId="18" hidden="1">{#N/A,#N/A,FALSE,"Plan1";#N/A,#N/A,FALSE,"Plan2"}</definedName>
    <definedName name="LLL">{#N/A,#N/A,FALSE,"Plan1";#N/A,#N/A,FALSE,"Plan2"}</definedName>
    <definedName name="LM_AR" localSheetId="20">{#N/A,#N/A,FALSE,"F-01"}</definedName>
    <definedName name="LM_AR" localSheetId="8">{#N/A,#N/A,FALSE,"F-01"}</definedName>
    <definedName name="LM_AR" localSheetId="17" hidden="1">{#N/A,#N/A,FALSE,"F-01"}</definedName>
    <definedName name="LM_AR" localSheetId="3">{#N/A,#N/A,FALSE,"F-01"}</definedName>
    <definedName name="LM_AR" localSheetId="11">{#N/A,#N/A,FALSE,"F-01"}</definedName>
    <definedName name="LM_AR" localSheetId="6">{#N/A,#N/A,FALSE,"F-01"}</definedName>
    <definedName name="LM_AR" localSheetId="5">{#N/A,#N/A,FALSE,"F-01"}</definedName>
    <definedName name="LM_AR" localSheetId="16" hidden="1">{#N/A,#N/A,FALSE,"F-01"}</definedName>
    <definedName name="LM_AR" localSheetId="15">{#N/A,#N/A,FALSE,"F-01"}</definedName>
    <definedName name="LM_AR" localSheetId="7">{#N/A,#N/A,FALSE,"F-01"}</definedName>
    <definedName name="LM_AR" localSheetId="24">{#N/A,#N/A,FALSE,"F-01"}</definedName>
    <definedName name="LM_AR" localSheetId="25">{#N/A,#N/A,FALSE,"F-01"}</definedName>
    <definedName name="LM_AR" localSheetId="0">{#N/A,#N/A,FALSE,"F-01"}</definedName>
    <definedName name="LM_AR" localSheetId="23">{#N/A,#N/A,FALSE,"F-01"}</definedName>
    <definedName name="LM_AR" localSheetId="22" hidden="1">{#N/A,#N/A,FALSE,"F-01"}</definedName>
    <definedName name="LM_AR" localSheetId="19">{#N/A,#N/A,FALSE,"F-01"}</definedName>
    <definedName name="LM_AR" localSheetId="18" hidden="1">{#N/A,#N/A,FALSE,"F-01"}</definedName>
    <definedName name="LM_AR">{#N/A,#N/A,FALSE,"F-01"}</definedName>
    <definedName name="LM_AT" localSheetId="20">{#N/A,#N/A,FALSE,"F-01"}</definedName>
    <definedName name="LM_AT" localSheetId="8">{#N/A,#N/A,FALSE,"F-01"}</definedName>
    <definedName name="LM_AT" localSheetId="17" hidden="1">{#N/A,#N/A,FALSE,"F-01"}</definedName>
    <definedName name="LM_AT" localSheetId="3">{#N/A,#N/A,FALSE,"F-01"}</definedName>
    <definedName name="LM_AT" localSheetId="11">{#N/A,#N/A,FALSE,"F-01"}</definedName>
    <definedName name="LM_AT" localSheetId="6">{#N/A,#N/A,FALSE,"F-01"}</definedName>
    <definedName name="LM_AT" localSheetId="5">{#N/A,#N/A,FALSE,"F-01"}</definedName>
    <definedName name="LM_AT" localSheetId="16" hidden="1">{#N/A,#N/A,FALSE,"F-01"}</definedName>
    <definedName name="LM_AT" localSheetId="15">{#N/A,#N/A,FALSE,"F-01"}</definedName>
    <definedName name="LM_AT" localSheetId="7">{#N/A,#N/A,FALSE,"F-01"}</definedName>
    <definedName name="LM_AT" localSheetId="24">{#N/A,#N/A,FALSE,"F-01"}</definedName>
    <definedName name="LM_AT" localSheetId="25">{#N/A,#N/A,FALSE,"F-01"}</definedName>
    <definedName name="LM_AT" localSheetId="0">{#N/A,#N/A,FALSE,"F-01"}</definedName>
    <definedName name="LM_AT" localSheetId="23">{#N/A,#N/A,FALSE,"F-01"}</definedName>
    <definedName name="LM_AT" localSheetId="22" hidden="1">{#N/A,#N/A,FALSE,"F-01"}</definedName>
    <definedName name="LM_AT" localSheetId="19">{#N/A,#N/A,FALSE,"F-01"}</definedName>
    <definedName name="LM_AT" localSheetId="18" hidden="1">{#N/A,#N/A,FALSE,"F-01"}</definedName>
    <definedName name="LM_AT">{#N/A,#N/A,FALSE,"F-01"}</definedName>
    <definedName name="LM_INC" localSheetId="20">{#N/A,#N/A,FALSE,"F-01"}</definedName>
    <definedName name="LM_INC" localSheetId="8">{#N/A,#N/A,FALSE,"F-01"}</definedName>
    <definedName name="LM_INC" localSheetId="17" hidden="1">{#N/A,#N/A,FALSE,"F-01"}</definedName>
    <definedName name="LM_INC" localSheetId="3">{#N/A,#N/A,FALSE,"F-01"}</definedName>
    <definedName name="LM_INC" localSheetId="11">{#N/A,#N/A,FALSE,"F-01"}</definedName>
    <definedName name="LM_INC" localSheetId="6">{#N/A,#N/A,FALSE,"F-01"}</definedName>
    <definedName name="LM_INC" localSheetId="5">{#N/A,#N/A,FALSE,"F-01"}</definedName>
    <definedName name="LM_INC" localSheetId="16" hidden="1">{#N/A,#N/A,FALSE,"F-01"}</definedName>
    <definedName name="LM_INC" localSheetId="15">{#N/A,#N/A,FALSE,"F-01"}</definedName>
    <definedName name="LM_INC" localSheetId="7">{#N/A,#N/A,FALSE,"F-01"}</definedName>
    <definedName name="LM_INC" localSheetId="24">{#N/A,#N/A,FALSE,"F-01"}</definedName>
    <definedName name="LM_INC" localSheetId="25">{#N/A,#N/A,FALSE,"F-01"}</definedName>
    <definedName name="LM_INC" localSheetId="0">{#N/A,#N/A,FALSE,"F-01"}</definedName>
    <definedName name="LM_INC" localSheetId="23">{#N/A,#N/A,FALSE,"F-01"}</definedName>
    <definedName name="LM_INC" localSheetId="22" hidden="1">{#N/A,#N/A,FALSE,"F-01"}</definedName>
    <definedName name="LM_INC" localSheetId="19">{#N/A,#N/A,FALSE,"F-01"}</definedName>
    <definedName name="LM_INC" localSheetId="18" hidden="1">{#N/A,#N/A,FALSE,"F-01"}</definedName>
    <definedName name="LM_INC">{#N/A,#N/A,FALSE,"F-01"}</definedName>
    <definedName name="LMPAS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7">#REF!</definedName>
    <definedName name="LOCALMENU" localSheetId="3">#REF!</definedName>
    <definedName name="LOCALMENU" localSheetId="11">#REF!</definedName>
    <definedName name="LOCALMENU" localSheetId="6">#REF!</definedName>
    <definedName name="LOCALMENU" localSheetId="16">#REF!</definedName>
    <definedName name="LOCALMENU" localSheetId="15">#REF!</definedName>
    <definedName name="LOCALMENU" localSheetId="25">#REF!</definedName>
    <definedName name="LOCALMENU" localSheetId="22">#REF!</definedName>
    <definedName name="LOCALMENU" localSheetId="19">#REF!</definedName>
    <definedName name="LOCALMENU" localSheetId="18">#REF!</definedName>
    <definedName name="LOCALMENU">#REF!</definedName>
    <definedName name="LOCALOBRA" localSheetId="17">#REF!</definedName>
    <definedName name="LOCALOBRA" localSheetId="3">#REF!</definedName>
    <definedName name="LOCALOBRA" localSheetId="6">#REF!</definedName>
    <definedName name="LOCALOBRA" localSheetId="16">#REF!</definedName>
    <definedName name="LOCALOBRA" localSheetId="15">#REF!</definedName>
    <definedName name="LOCALOBRA" localSheetId="25">#REF!</definedName>
    <definedName name="LOCALOBRA" localSheetId="22">#REF!</definedName>
    <definedName name="LOCALOBRA" localSheetId="19">#REF!</definedName>
    <definedName name="LOCALOBRA" localSheetId="18">#REF!</definedName>
    <definedName name="LOCALOBRA">#REF!</definedName>
    <definedName name="LS" localSheetId="20">#REF!</definedName>
    <definedName name="LS" localSheetId="17">#REF!</definedName>
    <definedName name="LS" localSheetId="3">#REF!</definedName>
    <definedName name="LS" localSheetId="1">#REF!</definedName>
    <definedName name="LS" localSheetId="11">#REF!</definedName>
    <definedName name="LS" localSheetId="6">#REF!</definedName>
    <definedName name="LS" localSheetId="16">#REF!</definedName>
    <definedName name="LS" localSheetId="15">#REF!</definedName>
    <definedName name="LS" localSheetId="24">#REF!</definedName>
    <definedName name="LS" localSheetId="25">#REF!</definedName>
    <definedName name="LS" localSheetId="0">#REF!</definedName>
    <definedName name="LS" localSheetId="23">#REF!</definedName>
    <definedName name="LS" localSheetId="19">#REF!</definedName>
    <definedName name="LS" localSheetId="14">#REF!</definedName>
    <definedName name="LS" localSheetId="18">#REF!</definedName>
    <definedName name="LS">#REF!</definedName>
    <definedName name="LSDFKLDKFTR" localSheetId="20">{#N/A,#N/A,FALSE,"Plan1";#N/A,#N/A,FALSE,"Plan2"}</definedName>
    <definedName name="LSDFKLDKFTR" localSheetId="8">{#N/A,#N/A,FALSE,"Plan1";#N/A,#N/A,FALSE,"Plan2"}</definedName>
    <definedName name="LSDFKLDKFTR" localSheetId="17" hidden="1">{#N/A,#N/A,FALSE,"Plan1";#N/A,#N/A,FALSE,"Plan2"}</definedName>
    <definedName name="LSDFKLDKFTR" localSheetId="3">{#N/A,#N/A,FALSE,"Plan1";#N/A,#N/A,FALSE,"Plan2"}</definedName>
    <definedName name="LSDFKLDKFTR" localSheetId="11">{#N/A,#N/A,FALSE,"Plan1";#N/A,#N/A,FALSE,"Plan2"}</definedName>
    <definedName name="LSDFKLDKFTR" localSheetId="6">{#N/A,#N/A,FALSE,"Plan1";#N/A,#N/A,FALSE,"Plan2"}</definedName>
    <definedName name="LSDFKLDKFTR" localSheetId="5">{#N/A,#N/A,FALSE,"Plan1";#N/A,#N/A,FALSE,"Plan2"}</definedName>
    <definedName name="LSDFKLDKFTR" localSheetId="16" hidden="1">{#N/A,#N/A,FALSE,"Plan1";#N/A,#N/A,FALSE,"Plan2"}</definedName>
    <definedName name="LSDFKLDKFTR" localSheetId="15">{#N/A,#N/A,FALSE,"Plan1";#N/A,#N/A,FALSE,"Plan2"}</definedName>
    <definedName name="LSDFKLDKFTR" localSheetId="7">{#N/A,#N/A,FALSE,"Plan1";#N/A,#N/A,FALSE,"Plan2"}</definedName>
    <definedName name="LSDFKLDKFTR" localSheetId="24">{#N/A,#N/A,FALSE,"Plan1";#N/A,#N/A,FALSE,"Plan2"}</definedName>
    <definedName name="LSDFKLDKFTR" localSheetId="25">{#N/A,#N/A,FALSE,"Plan1";#N/A,#N/A,FALSE,"Plan2"}</definedName>
    <definedName name="LSDFKLDKFTR" localSheetId="0">{#N/A,#N/A,FALSE,"Plan1";#N/A,#N/A,FALSE,"Plan2"}</definedName>
    <definedName name="LSDFKLDKFTR" localSheetId="23">{#N/A,#N/A,FALSE,"Plan1";#N/A,#N/A,FALSE,"Plan2"}</definedName>
    <definedName name="LSDFKLDKFTR" localSheetId="22" hidden="1">{#N/A,#N/A,FALSE,"Plan1";#N/A,#N/A,FALSE,"Plan2"}</definedName>
    <definedName name="LSDFKLDKFTR" localSheetId="19">{#N/A,#N/A,FALSE,"Plan1";#N/A,#N/A,FALSE,"Plan2"}</definedName>
    <definedName name="LSDFKLDKFTR" localSheetId="18" hidden="1">{#N/A,#N/A,FALSE,"Plan1";#N/A,#N/A,FALSE,"Plan2"}</definedName>
    <definedName name="LSDFKLDKFTR">{#N/A,#N/A,FALSE,"Plan1";#N/A,#N/A,FALSE,"Plan2"}</definedName>
    <definedName name="lsdjse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20">{#N/A,#N/A,FALSE,"Plan1";#N/A,#N/A,FALSE,"Plan2"}</definedName>
    <definedName name="lsdkljfkg" localSheetId="8">{#N/A,#N/A,FALSE,"Plan1";#N/A,#N/A,FALSE,"Plan2"}</definedName>
    <definedName name="lsdkljfkg" localSheetId="17" hidden="1">{#N/A,#N/A,FALSE,"Plan1";#N/A,#N/A,FALSE,"Plan2"}</definedName>
    <definedName name="lsdkljfkg" localSheetId="3">{#N/A,#N/A,FALSE,"Plan1";#N/A,#N/A,FALSE,"Plan2"}</definedName>
    <definedName name="lsdkljfkg" localSheetId="11">{#N/A,#N/A,FALSE,"Plan1";#N/A,#N/A,FALSE,"Plan2"}</definedName>
    <definedName name="lsdkljfkg" localSheetId="6">{#N/A,#N/A,FALSE,"Plan1";#N/A,#N/A,FALSE,"Plan2"}</definedName>
    <definedName name="lsdkljfkg" localSheetId="5">{#N/A,#N/A,FALSE,"Plan1";#N/A,#N/A,FALSE,"Plan2"}</definedName>
    <definedName name="lsdkljfkg" localSheetId="16" hidden="1">{#N/A,#N/A,FALSE,"Plan1";#N/A,#N/A,FALSE,"Plan2"}</definedName>
    <definedName name="lsdkljfkg" localSheetId="15">{#N/A,#N/A,FALSE,"Plan1";#N/A,#N/A,FALSE,"Plan2"}</definedName>
    <definedName name="lsdkljfkg" localSheetId="7">{#N/A,#N/A,FALSE,"Plan1";#N/A,#N/A,FALSE,"Plan2"}</definedName>
    <definedName name="lsdkljfkg" localSheetId="24">{#N/A,#N/A,FALSE,"Plan1";#N/A,#N/A,FALSE,"Plan2"}</definedName>
    <definedName name="lsdkljfkg" localSheetId="25">{#N/A,#N/A,FALSE,"Plan1";#N/A,#N/A,FALSE,"Plan2"}</definedName>
    <definedName name="lsdkljfkg" localSheetId="0">{#N/A,#N/A,FALSE,"Plan1";#N/A,#N/A,FALSE,"Plan2"}</definedName>
    <definedName name="lsdkljfkg" localSheetId="23">{#N/A,#N/A,FALSE,"Plan1";#N/A,#N/A,FALSE,"Plan2"}</definedName>
    <definedName name="lsdkljfkg" localSheetId="22" hidden="1">{#N/A,#N/A,FALSE,"Plan1";#N/A,#N/A,FALSE,"Plan2"}</definedName>
    <definedName name="lsdkljfkg" localSheetId="19">{#N/A,#N/A,FALSE,"Plan1";#N/A,#N/A,FALSE,"Plan2"}</definedName>
    <definedName name="lsdkljfkg" localSheetId="18" hidden="1">{#N/A,#N/A,FALSE,"Plan1";#N/A,#N/A,FALSE,"Plan2"}</definedName>
    <definedName name="lsdkljfkg">{#N/A,#N/A,FALSE,"Plan1";#N/A,#N/A,FALSE,"Plan2"}</definedName>
    <definedName name="lsdsder" localSheetId="20">{#N/A,#N/A,FALSE,"Plan1";#N/A,#N/A,FALSE,"Plan2"}</definedName>
    <definedName name="lsdsder" localSheetId="8">{#N/A,#N/A,FALSE,"Plan1";#N/A,#N/A,FALSE,"Plan2"}</definedName>
    <definedName name="lsdsder" localSheetId="17" hidden="1">{#N/A,#N/A,FALSE,"Plan1";#N/A,#N/A,FALSE,"Plan2"}</definedName>
    <definedName name="lsdsder" localSheetId="3">{#N/A,#N/A,FALSE,"Plan1";#N/A,#N/A,FALSE,"Plan2"}</definedName>
    <definedName name="lsdsder" localSheetId="11">{#N/A,#N/A,FALSE,"Plan1";#N/A,#N/A,FALSE,"Plan2"}</definedName>
    <definedName name="lsdsder" localSheetId="6">{#N/A,#N/A,FALSE,"Plan1";#N/A,#N/A,FALSE,"Plan2"}</definedName>
    <definedName name="lsdsder" localSheetId="5">{#N/A,#N/A,FALSE,"Plan1";#N/A,#N/A,FALSE,"Plan2"}</definedName>
    <definedName name="lsdsder" localSheetId="16" hidden="1">{#N/A,#N/A,FALSE,"Plan1";#N/A,#N/A,FALSE,"Plan2"}</definedName>
    <definedName name="lsdsder" localSheetId="15">{#N/A,#N/A,FALSE,"Plan1";#N/A,#N/A,FALSE,"Plan2"}</definedName>
    <definedName name="lsdsder" localSheetId="7">{#N/A,#N/A,FALSE,"Plan1";#N/A,#N/A,FALSE,"Plan2"}</definedName>
    <definedName name="lsdsder" localSheetId="24">{#N/A,#N/A,FALSE,"Plan1";#N/A,#N/A,FALSE,"Plan2"}</definedName>
    <definedName name="lsdsder" localSheetId="25">{#N/A,#N/A,FALSE,"Plan1";#N/A,#N/A,FALSE,"Plan2"}</definedName>
    <definedName name="lsdsder" localSheetId="0">{#N/A,#N/A,FALSE,"Plan1";#N/A,#N/A,FALSE,"Plan2"}</definedName>
    <definedName name="lsdsder" localSheetId="23">{#N/A,#N/A,FALSE,"Plan1";#N/A,#N/A,FALSE,"Plan2"}</definedName>
    <definedName name="lsdsder" localSheetId="22" hidden="1">{#N/A,#N/A,FALSE,"Plan1";#N/A,#N/A,FALSE,"Plan2"}</definedName>
    <definedName name="lsdsder" localSheetId="19">{#N/A,#N/A,FALSE,"Plan1";#N/A,#N/A,FALSE,"Plan2"}</definedName>
    <definedName name="lsdsder" localSheetId="18" hidden="1">{#N/A,#N/A,FALSE,"Plan1";#N/A,#N/A,FALSE,"Plan2"}</definedName>
    <definedName name="lsdsder">{#N/A,#N/A,FALSE,"Plan1";#N/A,#N/A,FALSE,"Plan2"}</definedName>
    <definedName name="ltj6ljyhdjhngças" localSheetId="20">{#N/A,#N/A,FALSE,"Plan1";#N/A,#N/A,FALSE,"Plan2"}</definedName>
    <definedName name="ltj6ljyhdjhngças" localSheetId="8">{#N/A,#N/A,FALSE,"Plan1";#N/A,#N/A,FALSE,"Plan2"}</definedName>
    <definedName name="ltj6ljyhdjhngças" localSheetId="17" hidden="1">{#N/A,#N/A,FALSE,"Plan1";#N/A,#N/A,FALSE,"Plan2"}</definedName>
    <definedName name="ltj6ljyhdjhngças" localSheetId="3">{#N/A,#N/A,FALSE,"Plan1";#N/A,#N/A,FALSE,"Plan2"}</definedName>
    <definedName name="ltj6ljyhdjhngças" localSheetId="11">{#N/A,#N/A,FALSE,"Plan1";#N/A,#N/A,FALSE,"Plan2"}</definedName>
    <definedName name="ltj6ljyhdjhngças" localSheetId="6">{#N/A,#N/A,FALSE,"Plan1";#N/A,#N/A,FALSE,"Plan2"}</definedName>
    <definedName name="ltj6ljyhdjhngças" localSheetId="5">{#N/A,#N/A,FALSE,"Plan1";#N/A,#N/A,FALSE,"Plan2"}</definedName>
    <definedName name="ltj6ljyhdjhngças" localSheetId="16" hidden="1">{#N/A,#N/A,FALSE,"Plan1";#N/A,#N/A,FALSE,"Plan2"}</definedName>
    <definedName name="ltj6ljyhdjhngças" localSheetId="15">{#N/A,#N/A,FALSE,"Plan1";#N/A,#N/A,FALSE,"Plan2"}</definedName>
    <definedName name="ltj6ljyhdjhngças" localSheetId="7">{#N/A,#N/A,FALSE,"Plan1";#N/A,#N/A,FALSE,"Plan2"}</definedName>
    <definedName name="ltj6ljyhdjhngças" localSheetId="24">{#N/A,#N/A,FALSE,"Plan1";#N/A,#N/A,FALSE,"Plan2"}</definedName>
    <definedName name="ltj6ljyhdjhngças" localSheetId="25">{#N/A,#N/A,FALSE,"Plan1";#N/A,#N/A,FALSE,"Plan2"}</definedName>
    <definedName name="ltj6ljyhdjhngças" localSheetId="0">{#N/A,#N/A,FALSE,"Plan1";#N/A,#N/A,FALSE,"Plan2"}</definedName>
    <definedName name="ltj6ljyhdjhngças" localSheetId="23">{#N/A,#N/A,FALSE,"Plan1";#N/A,#N/A,FALSE,"Plan2"}</definedName>
    <definedName name="ltj6ljyhdjhngças" localSheetId="22" hidden="1">{#N/A,#N/A,FALSE,"Plan1";#N/A,#N/A,FALSE,"Plan2"}</definedName>
    <definedName name="ltj6ljyhdjhngças" localSheetId="19">{#N/A,#N/A,FALSE,"Plan1";#N/A,#N/A,FALSE,"Plan2"}</definedName>
    <definedName name="ltj6ljyhdjhngças" localSheetId="18" hidden="1">{#N/A,#N/A,FALSE,"Plan1";#N/A,#N/A,FALSE,"Plan2"}</definedName>
    <definedName name="ltj6ljyhdjhngças">{#N/A,#N/A,FALSE,"Plan1";#N/A,#N/A,FALSE,"Plan2"}</definedName>
    <definedName name="LUCRO" localSheetId="17">#REF!</definedName>
    <definedName name="LUCRO" localSheetId="3">#REF!</definedName>
    <definedName name="LUCRO" localSheetId="6">#REF!</definedName>
    <definedName name="LUCRO" localSheetId="16">#REF!</definedName>
    <definedName name="LUCRO" localSheetId="15">#REF!</definedName>
    <definedName name="LUCRO" localSheetId="25">#REF!</definedName>
    <definedName name="LUCRO" localSheetId="22">#REF!</definedName>
    <definedName name="LUCRO" localSheetId="19">#REF!</definedName>
    <definedName name="LUCRO" localSheetId="18">#REF!</definedName>
    <definedName name="LUCRO">#REF!</definedName>
    <definedName name="luis_cdi" localSheetId="17">#REF!</definedName>
    <definedName name="luis_cdi" localSheetId="3">#REF!</definedName>
    <definedName name="luis_cdi" localSheetId="6">#REF!</definedName>
    <definedName name="luis_cdi" localSheetId="16">#REF!</definedName>
    <definedName name="luis_cdi" localSheetId="15">#REF!</definedName>
    <definedName name="luis_cdi" localSheetId="25">#REF!</definedName>
    <definedName name="luis_cdi" localSheetId="22">#REF!</definedName>
    <definedName name="luis_cdi" localSheetId="19">#REF!</definedName>
    <definedName name="luis_cdi" localSheetId="18">#REF!</definedName>
    <definedName name="luis_cdi">#REF!</definedName>
    <definedName name="luis_hist" localSheetId="17">#REF!</definedName>
    <definedName name="luis_hist" localSheetId="3">#REF!</definedName>
    <definedName name="luis_hist" localSheetId="6">#REF!</definedName>
    <definedName name="luis_hist" localSheetId="16">#REF!</definedName>
    <definedName name="luis_hist" localSheetId="15">#REF!</definedName>
    <definedName name="luis_hist" localSheetId="25">#REF!</definedName>
    <definedName name="luis_hist" localSheetId="22">#REF!</definedName>
    <definedName name="luis_hist" localSheetId="19">#REF!</definedName>
    <definedName name="luis_hist" localSheetId="18">#REF!</definedName>
    <definedName name="luis_hist">#REF!</definedName>
    <definedName name="luis_uss" localSheetId="3">#REF!</definedName>
    <definedName name="luis_uss" localSheetId="6">#REF!</definedName>
    <definedName name="luis_uss" localSheetId="15">#REF!</definedName>
    <definedName name="luis_uss" localSheetId="25">#REF!</definedName>
    <definedName name="luis_uss">#REF!</definedName>
    <definedName name="LV" localSheetId="3">#REF!</definedName>
    <definedName name="LV" localSheetId="6">#REF!</definedName>
    <definedName name="LV" localSheetId="15">#REF!</definedName>
    <definedName name="LV" localSheetId="25">#REF!</definedName>
    <definedName name="LV">#REF!</definedName>
    <definedName name="LVI" localSheetId="3">#REF!</definedName>
    <definedName name="LVI" localSheetId="6">#REF!</definedName>
    <definedName name="LVI" localSheetId="15">#REF!</definedName>
    <definedName name="LVI" localSheetId="25">#REF!</definedName>
    <definedName name="LVI">#REF!</definedName>
    <definedName name="LVII" localSheetId="3">#REF!</definedName>
    <definedName name="LVII" localSheetId="6">#REF!</definedName>
    <definedName name="LVII" localSheetId="15">#REF!</definedName>
    <definedName name="LVII" localSheetId="25">#REF!</definedName>
    <definedName name="LVII">#REF!</definedName>
    <definedName name="LVIII" localSheetId="3">#REF!</definedName>
    <definedName name="LVIII" localSheetId="6">#REF!</definedName>
    <definedName name="LVIII" localSheetId="15">#REF!</definedName>
    <definedName name="LVIII" localSheetId="25">#REF!</definedName>
    <definedName name="LVIII">#REF!</definedName>
    <definedName name="lwaeddew" localSheetId="3">#REF!</definedName>
    <definedName name="lwaeddew" localSheetId="15">#REF!</definedName>
    <definedName name="lwaeddew" localSheetId="0">#REF!</definedName>
    <definedName name="lwaeddew">#REF!</definedName>
    <definedName name="LXX" localSheetId="3">#REF!</definedName>
    <definedName name="LXX" localSheetId="6">#REF!</definedName>
    <definedName name="LXX" localSheetId="15">#REF!</definedName>
    <definedName name="LXX" localSheetId="25">#REF!</definedName>
    <definedName name="LXX">#REF!</definedName>
    <definedName name="LXXI" localSheetId="3">#REF!</definedName>
    <definedName name="LXXI" localSheetId="6">#REF!</definedName>
    <definedName name="LXXI" localSheetId="15">#REF!</definedName>
    <definedName name="LXXI" localSheetId="25">#REF!</definedName>
    <definedName name="LXXI">#REF!</definedName>
    <definedName name="LXXII" localSheetId="3">#REF!</definedName>
    <definedName name="LXXII" localSheetId="6">#REF!</definedName>
    <definedName name="LXXII" localSheetId="15">#REF!</definedName>
    <definedName name="LXXII" localSheetId="25">#REF!</definedName>
    <definedName name="LXXII">#REF!</definedName>
    <definedName name="LXXIII" localSheetId="3">#REF!</definedName>
    <definedName name="LXXIII" localSheetId="6">#REF!</definedName>
    <definedName name="LXXIII" localSheetId="15">#REF!</definedName>
    <definedName name="LXXIII" localSheetId="25">#REF!</definedName>
    <definedName name="LXXIII">#REF!</definedName>
    <definedName name="LXXIV" localSheetId="3">#REF!</definedName>
    <definedName name="LXXIV" localSheetId="6">#REF!</definedName>
    <definedName name="LXXIV" localSheetId="15">#REF!</definedName>
    <definedName name="LXXIV" localSheetId="25">#REF!</definedName>
    <definedName name="LXXIV">#REF!</definedName>
    <definedName name="LXXIX" localSheetId="3">#REF!</definedName>
    <definedName name="LXXIX" localSheetId="6">#REF!</definedName>
    <definedName name="LXXIX" localSheetId="15">#REF!</definedName>
    <definedName name="LXXIX" localSheetId="25">#REF!</definedName>
    <definedName name="LXXIX">#REF!</definedName>
    <definedName name="LXXV" localSheetId="3">#REF!</definedName>
    <definedName name="LXXV" localSheetId="6">#REF!</definedName>
    <definedName name="LXXV" localSheetId="15">#REF!</definedName>
    <definedName name="LXXV" localSheetId="25">#REF!</definedName>
    <definedName name="LXXV">#REF!</definedName>
    <definedName name="LXXVI" localSheetId="3">#REF!</definedName>
    <definedName name="LXXVI" localSheetId="6">#REF!</definedName>
    <definedName name="LXXVI" localSheetId="15">#REF!</definedName>
    <definedName name="LXXVI" localSheetId="25">#REF!</definedName>
    <definedName name="LXXVI">#REF!</definedName>
    <definedName name="LXXVII" localSheetId="3">#REF!</definedName>
    <definedName name="LXXVII" localSheetId="6">#REF!</definedName>
    <definedName name="LXXVII" localSheetId="15">#REF!</definedName>
    <definedName name="LXXVII" localSheetId="25">#REF!</definedName>
    <definedName name="LXXVII">#REF!</definedName>
    <definedName name="LXXVIII" localSheetId="3">#REF!</definedName>
    <definedName name="LXXVIII" localSheetId="6">#REF!</definedName>
    <definedName name="LXXVIII" localSheetId="15">#REF!</definedName>
    <definedName name="LXXVIII" localSheetId="25">#REF!</definedName>
    <definedName name="LXXVIII">#REF!</definedName>
    <definedName name="LXXX" localSheetId="3">#REF!</definedName>
    <definedName name="LXXX" localSheetId="6">#REF!</definedName>
    <definedName name="LXXX" localSheetId="15">#REF!</definedName>
    <definedName name="LXXX" localSheetId="25">#REF!</definedName>
    <definedName name="LXXX">#REF!</definedName>
    <definedName name="LXXXI" localSheetId="3">#REF!</definedName>
    <definedName name="LXXXI" localSheetId="6">#REF!</definedName>
    <definedName name="LXXXI" localSheetId="15">#REF!</definedName>
    <definedName name="LXXXI" localSheetId="25">#REF!</definedName>
    <definedName name="LXXXI">#REF!</definedName>
    <definedName name="LXXXII" localSheetId="3">#REF!</definedName>
    <definedName name="LXXXII" localSheetId="6">#REF!</definedName>
    <definedName name="LXXXII" localSheetId="15">#REF!</definedName>
    <definedName name="LXXXII" localSheetId="25">#REF!</definedName>
    <definedName name="LXXXII">#REF!</definedName>
    <definedName name="LXXXIII" localSheetId="3">#REF!</definedName>
    <definedName name="LXXXIII" localSheetId="6">#REF!</definedName>
    <definedName name="LXXXIII" localSheetId="15">#REF!</definedName>
    <definedName name="LXXXIII" localSheetId="25">#REF!</definedName>
    <definedName name="LXXXIII">#REF!</definedName>
    <definedName name="LXXXIV" localSheetId="3">#REF!</definedName>
    <definedName name="LXXXIV" localSheetId="6">#REF!</definedName>
    <definedName name="LXXXIV" localSheetId="15">#REF!</definedName>
    <definedName name="LXXXIV" localSheetId="25">#REF!</definedName>
    <definedName name="LXXXIV">#REF!</definedName>
    <definedName name="LXXXV" localSheetId="3">#REF!</definedName>
    <definedName name="LXXXV" localSheetId="6">#REF!</definedName>
    <definedName name="LXXXV" localSheetId="15">#REF!</definedName>
    <definedName name="LXXXV" localSheetId="25">#REF!</definedName>
    <definedName name="LXXXV">#REF!</definedName>
    <definedName name="m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7">#REF!</definedName>
    <definedName name="MADRI" localSheetId="3">#REF!</definedName>
    <definedName name="MADRI" localSheetId="6">#REF!</definedName>
    <definedName name="MADRI" localSheetId="16">#REF!</definedName>
    <definedName name="MADRI" localSheetId="15">#REF!</definedName>
    <definedName name="MADRI" localSheetId="25">#REF!</definedName>
    <definedName name="MADRI" localSheetId="22">#REF!</definedName>
    <definedName name="MADRI" localSheetId="19">#REF!</definedName>
    <definedName name="MADRI" localSheetId="18">#REF!</definedName>
    <definedName name="MADRI">#REF!</definedName>
    <definedName name="mai17RJ" localSheetId="17">#REF!</definedName>
    <definedName name="mai17RJ" localSheetId="3">#REF!</definedName>
    <definedName name="mai17RJ" localSheetId="6">#REF!</definedName>
    <definedName name="mai17RJ" localSheetId="16">#REF!</definedName>
    <definedName name="mai17RJ" localSheetId="15">#REF!</definedName>
    <definedName name="mai17RJ" localSheetId="25">#REF!</definedName>
    <definedName name="mai17RJ" localSheetId="22">#REF!</definedName>
    <definedName name="mai17RJ" localSheetId="19">#REF!</definedName>
    <definedName name="mai17RJ" localSheetId="18">#REF!</definedName>
    <definedName name="mai17RJ">#REF!</definedName>
    <definedName name="MAIO" localSheetId="17">#REF!</definedName>
    <definedName name="MAIO" localSheetId="3">#REF!</definedName>
    <definedName name="MAIO" localSheetId="6">#REF!</definedName>
    <definedName name="MAIO" localSheetId="16">#REF!</definedName>
    <definedName name="MAIO" localSheetId="15">#REF!</definedName>
    <definedName name="MAIO" localSheetId="25">#REF!</definedName>
    <definedName name="MAIO" localSheetId="22">#REF!</definedName>
    <definedName name="MAIO" localSheetId="19">#REF!</definedName>
    <definedName name="MAIO" localSheetId="18">#REF!</definedName>
    <definedName name="MAIO">#REF!</definedName>
    <definedName name="MAIO2001" localSheetId="3">#REF!</definedName>
    <definedName name="MAIO2001" localSheetId="6">#REF!</definedName>
    <definedName name="MAIO2001" localSheetId="15">#REF!</definedName>
    <definedName name="MAIO2001" localSheetId="25">#REF!</definedName>
    <definedName name="MAIO2001">#REF!</definedName>
    <definedName name="MAISAP" localSheetId="20">{#N/A,#N/A,FALSE,"Plan1";#N/A,#N/A,FALSE,"Plan2"}</definedName>
    <definedName name="MAISAP" localSheetId="8">{#N/A,#N/A,FALSE,"Plan1";#N/A,#N/A,FALSE,"Plan2"}</definedName>
    <definedName name="MAISAP" localSheetId="17" hidden="1">{#N/A,#N/A,FALSE,"Plan1";#N/A,#N/A,FALSE,"Plan2"}</definedName>
    <definedName name="MAISAP" localSheetId="3">{#N/A,#N/A,FALSE,"Plan1";#N/A,#N/A,FALSE,"Plan2"}</definedName>
    <definedName name="MAISAP" localSheetId="11">{#N/A,#N/A,FALSE,"Plan1";#N/A,#N/A,FALSE,"Plan2"}</definedName>
    <definedName name="MAISAP" localSheetId="6">{#N/A,#N/A,FALSE,"Plan1";#N/A,#N/A,FALSE,"Plan2"}</definedName>
    <definedName name="MAISAP" localSheetId="5">{#N/A,#N/A,FALSE,"Plan1";#N/A,#N/A,FALSE,"Plan2"}</definedName>
    <definedName name="MAISAP" localSheetId="16" hidden="1">{#N/A,#N/A,FALSE,"Plan1";#N/A,#N/A,FALSE,"Plan2"}</definedName>
    <definedName name="MAISAP" localSheetId="15">{#N/A,#N/A,FALSE,"Plan1";#N/A,#N/A,FALSE,"Plan2"}</definedName>
    <definedName name="MAISAP" localSheetId="7">{#N/A,#N/A,FALSE,"Plan1";#N/A,#N/A,FALSE,"Plan2"}</definedName>
    <definedName name="MAISAP" localSheetId="24">{#N/A,#N/A,FALSE,"Plan1";#N/A,#N/A,FALSE,"Plan2"}</definedName>
    <definedName name="MAISAP" localSheetId="25">{#N/A,#N/A,FALSE,"Plan1";#N/A,#N/A,FALSE,"Plan2"}</definedName>
    <definedName name="MAISAP" localSheetId="0">{#N/A,#N/A,FALSE,"Plan1";#N/A,#N/A,FALSE,"Plan2"}</definedName>
    <definedName name="MAISAP" localSheetId="23">{#N/A,#N/A,FALSE,"Plan1";#N/A,#N/A,FALSE,"Plan2"}</definedName>
    <definedName name="MAISAP" localSheetId="22" hidden="1">{#N/A,#N/A,FALSE,"Plan1";#N/A,#N/A,FALSE,"Plan2"}</definedName>
    <definedName name="MAISAP" localSheetId="19">{#N/A,#N/A,FALSE,"Plan1";#N/A,#N/A,FALSE,"Plan2"}</definedName>
    <definedName name="MAISAP" localSheetId="18" hidden="1">{#N/A,#N/A,FALSE,"Plan1";#N/A,#N/A,FALSE,"Plan2"}</definedName>
    <definedName name="MAISAP">{#N/A,#N/A,FALSE,"Plan1";#N/A,#N/A,FALSE,"Plan2"}</definedName>
    <definedName name="MANTO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7">#REF!</definedName>
    <definedName name="MAO_DE_OBRA" localSheetId="3">#REF!</definedName>
    <definedName name="MAO_DE_OBRA" localSheetId="6">#REF!</definedName>
    <definedName name="MAO_DE_OBRA" localSheetId="16">#REF!</definedName>
    <definedName name="MAO_DE_OBRA" localSheetId="15">#REF!</definedName>
    <definedName name="MAO_DE_OBRA" localSheetId="25">#REF!</definedName>
    <definedName name="MAO_DE_OBRA" localSheetId="22">#REF!</definedName>
    <definedName name="MAO_DE_OBRA" localSheetId="19">#REF!</definedName>
    <definedName name="MAO_DE_OBRA" localSheetId="18">#REF!</definedName>
    <definedName name="MAO_DE_OBRA">#REF!</definedName>
    <definedName name="mar17RJ" localSheetId="17">#REF!</definedName>
    <definedName name="mar17RJ" localSheetId="3">#REF!</definedName>
    <definedName name="mar17RJ" localSheetId="6">#REF!</definedName>
    <definedName name="mar17RJ" localSheetId="16">#REF!</definedName>
    <definedName name="mar17RJ" localSheetId="15">#REF!</definedName>
    <definedName name="mar17RJ" localSheetId="25">#REF!</definedName>
    <definedName name="mar17RJ" localSheetId="22">#REF!</definedName>
    <definedName name="mar17RJ" localSheetId="19">#REF!</definedName>
    <definedName name="mar17RJ" localSheetId="18">#REF!</definedName>
    <definedName name="mar17RJ">#REF!</definedName>
    <definedName name="MARCAX" localSheetId="17">#REF!</definedName>
    <definedName name="MARCAX" localSheetId="3">#REF!</definedName>
    <definedName name="MARCAX" localSheetId="6">#REF!</definedName>
    <definedName name="MARCAX" localSheetId="16">#REF!</definedName>
    <definedName name="MARCAX" localSheetId="15">#REF!</definedName>
    <definedName name="MARCAX" localSheetId="25">#REF!</definedName>
    <definedName name="MARCAX" localSheetId="22">#REF!</definedName>
    <definedName name="MARCAX" localSheetId="19">#REF!</definedName>
    <definedName name="MARCAX" localSheetId="18">#REF!</definedName>
    <definedName name="MARCAX">#REF!</definedName>
    <definedName name="MARÇO" localSheetId="3">#REF!</definedName>
    <definedName name="MARÇO" localSheetId="6">#REF!</definedName>
    <definedName name="MARÇO" localSheetId="15">#REF!</definedName>
    <definedName name="MARÇO" localSheetId="25">#REF!</definedName>
    <definedName name="MARÇO">#REF!</definedName>
    <definedName name="MARÇO2001" localSheetId="3">#REF!</definedName>
    <definedName name="MARÇO2001" localSheetId="6">#REF!</definedName>
    <definedName name="MARÇO2001" localSheetId="15">#REF!</definedName>
    <definedName name="MARÇO2001" localSheetId="25">#REF!</definedName>
    <definedName name="MARÇO2001">#REF!</definedName>
    <definedName name="martha" localSheetId="3">#REF!</definedName>
    <definedName name="martha" localSheetId="6">#REF!</definedName>
    <definedName name="martha" localSheetId="15">#REF!</definedName>
    <definedName name="martha" localSheetId="25">#REF!</definedName>
    <definedName name="martha">#REF!</definedName>
    <definedName name="MASTER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7">#REF!</definedName>
    <definedName name="MATERIAL" localSheetId="3">#REF!</definedName>
    <definedName name="MATERIAL" localSheetId="6">#REF!</definedName>
    <definedName name="MATERIAL" localSheetId="16">#REF!</definedName>
    <definedName name="MATERIAL" localSheetId="15">#REF!</definedName>
    <definedName name="MATERIAL" localSheetId="25">#REF!</definedName>
    <definedName name="MATERIAL" localSheetId="22">#REF!</definedName>
    <definedName name="MATERIAL" localSheetId="19">#REF!</definedName>
    <definedName name="MATERIAL" localSheetId="18">#REF!</definedName>
    <definedName name="MATERIAL">#REF!</definedName>
    <definedName name="mattubcust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20">{#N/A,#N/A,FALSE,"Plan1";#N/A,#N/A,FALSE,"Plan2"}</definedName>
    <definedName name="MAURILIO" localSheetId="8">{#N/A,#N/A,FALSE,"Plan1";#N/A,#N/A,FALSE,"Plan2"}</definedName>
    <definedName name="MAURILIO" localSheetId="17" hidden="1">{#N/A,#N/A,FALSE,"Plan1";#N/A,#N/A,FALSE,"Plan2"}</definedName>
    <definedName name="MAURILIO" localSheetId="3">{#N/A,#N/A,FALSE,"Plan1";#N/A,#N/A,FALSE,"Plan2"}</definedName>
    <definedName name="MAURILIO" localSheetId="11">{#N/A,#N/A,FALSE,"Plan1";#N/A,#N/A,FALSE,"Plan2"}</definedName>
    <definedName name="MAURILIO" localSheetId="6">{#N/A,#N/A,FALSE,"Plan1";#N/A,#N/A,FALSE,"Plan2"}</definedName>
    <definedName name="MAURILIO" localSheetId="5">{#N/A,#N/A,FALSE,"Plan1";#N/A,#N/A,FALSE,"Plan2"}</definedName>
    <definedName name="MAURILIO" localSheetId="16" hidden="1">{#N/A,#N/A,FALSE,"Plan1";#N/A,#N/A,FALSE,"Plan2"}</definedName>
    <definedName name="MAURILIO" localSheetId="15">{#N/A,#N/A,FALSE,"Plan1";#N/A,#N/A,FALSE,"Plan2"}</definedName>
    <definedName name="MAURILIO" localSheetId="7">{#N/A,#N/A,FALSE,"Plan1";#N/A,#N/A,FALSE,"Plan2"}</definedName>
    <definedName name="MAURILIO" localSheetId="24">{#N/A,#N/A,FALSE,"Plan1";#N/A,#N/A,FALSE,"Plan2"}</definedName>
    <definedName name="MAURILIO" localSheetId="25">{#N/A,#N/A,FALSE,"Plan1";#N/A,#N/A,FALSE,"Plan2"}</definedName>
    <definedName name="MAURILIO" localSheetId="0">{#N/A,#N/A,FALSE,"Plan1";#N/A,#N/A,FALSE,"Plan2"}</definedName>
    <definedName name="MAURILIO" localSheetId="23">{#N/A,#N/A,FALSE,"Plan1";#N/A,#N/A,FALSE,"Plan2"}</definedName>
    <definedName name="MAURILIO" localSheetId="22" hidden="1">{#N/A,#N/A,FALSE,"Plan1";#N/A,#N/A,FALSE,"Plan2"}</definedName>
    <definedName name="MAURILIO" localSheetId="19">{#N/A,#N/A,FALSE,"Plan1";#N/A,#N/A,FALSE,"Plan2"}</definedName>
    <definedName name="MAURILIO" localSheetId="18" hidden="1">{#N/A,#N/A,FALSE,"Plan1";#N/A,#N/A,FALSE,"Plan2"}</definedName>
    <definedName name="MAURILIO">{#N/A,#N/A,FALSE,"Plan1";#N/A,#N/A,FALSE,"Plan2"}</definedName>
    <definedName name="MC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7">#REF!</definedName>
    <definedName name="MCMV" localSheetId="3">#REF!</definedName>
    <definedName name="MCMV" localSheetId="6">#REF!</definedName>
    <definedName name="MCMV" localSheetId="16">#REF!</definedName>
    <definedName name="MCMV" localSheetId="15">#REF!</definedName>
    <definedName name="MCMV" localSheetId="25">#REF!</definedName>
    <definedName name="MCMV" localSheetId="22">#REF!</definedName>
    <definedName name="MCMV" localSheetId="19">#REF!</definedName>
    <definedName name="MCMV" localSheetId="18">#REF!</definedName>
    <definedName name="MCMV">#REF!</definedName>
    <definedName name="mdfgtr" localSheetId="20">{#N/A,#N/A,FALSE,"Plan1";#N/A,#N/A,FALSE,"Plan2"}</definedName>
    <definedName name="mdfgtr" localSheetId="8">{#N/A,#N/A,FALSE,"Plan1";#N/A,#N/A,FALSE,"Plan2"}</definedName>
    <definedName name="mdfgtr" localSheetId="17" hidden="1">{#N/A,#N/A,FALSE,"Plan1";#N/A,#N/A,FALSE,"Plan2"}</definedName>
    <definedName name="mdfgtr" localSheetId="3">{#N/A,#N/A,FALSE,"Plan1";#N/A,#N/A,FALSE,"Plan2"}</definedName>
    <definedName name="mdfgtr" localSheetId="11">{#N/A,#N/A,FALSE,"Plan1";#N/A,#N/A,FALSE,"Plan2"}</definedName>
    <definedName name="mdfgtr" localSheetId="6">{#N/A,#N/A,FALSE,"Plan1";#N/A,#N/A,FALSE,"Plan2"}</definedName>
    <definedName name="mdfgtr" localSheetId="5">{#N/A,#N/A,FALSE,"Plan1";#N/A,#N/A,FALSE,"Plan2"}</definedName>
    <definedName name="mdfgtr" localSheetId="16" hidden="1">{#N/A,#N/A,FALSE,"Plan1";#N/A,#N/A,FALSE,"Plan2"}</definedName>
    <definedName name="mdfgtr" localSheetId="15">{#N/A,#N/A,FALSE,"Plan1";#N/A,#N/A,FALSE,"Plan2"}</definedName>
    <definedName name="mdfgtr" localSheetId="7">{#N/A,#N/A,FALSE,"Plan1";#N/A,#N/A,FALSE,"Plan2"}</definedName>
    <definedName name="mdfgtr" localSheetId="24">{#N/A,#N/A,FALSE,"Plan1";#N/A,#N/A,FALSE,"Plan2"}</definedName>
    <definedName name="mdfgtr" localSheetId="25">{#N/A,#N/A,FALSE,"Plan1";#N/A,#N/A,FALSE,"Plan2"}</definedName>
    <definedName name="mdfgtr" localSheetId="0">{#N/A,#N/A,FALSE,"Plan1";#N/A,#N/A,FALSE,"Plan2"}</definedName>
    <definedName name="mdfgtr" localSheetId="23">{#N/A,#N/A,FALSE,"Plan1";#N/A,#N/A,FALSE,"Plan2"}</definedName>
    <definedName name="mdfgtr" localSheetId="22" hidden="1">{#N/A,#N/A,FALSE,"Plan1";#N/A,#N/A,FALSE,"Plan2"}</definedName>
    <definedName name="mdfgtr" localSheetId="19">{#N/A,#N/A,FALSE,"Plan1";#N/A,#N/A,FALSE,"Plan2"}</definedName>
    <definedName name="mdfgtr" localSheetId="18" hidden="1">{#N/A,#N/A,FALSE,"Plan1";#N/A,#N/A,FALSE,"Plan2"}</definedName>
    <definedName name="mdfgtr">{#N/A,#N/A,FALSE,"Plan1";#N/A,#N/A,FALSE,"Plan2"}</definedName>
    <definedName name="MDSÇLFJKJSD" localSheetId="20">{#N/A,#N/A,FALSE,"Plan1";#N/A,#N/A,FALSE,"Plan2"}</definedName>
    <definedName name="MDSÇLFJKJSD" localSheetId="8">{#N/A,#N/A,FALSE,"Plan1";#N/A,#N/A,FALSE,"Plan2"}</definedName>
    <definedName name="MDSÇLFJKJSD" localSheetId="17" hidden="1">{#N/A,#N/A,FALSE,"Plan1";#N/A,#N/A,FALSE,"Plan2"}</definedName>
    <definedName name="MDSÇLFJKJSD" localSheetId="3">{#N/A,#N/A,FALSE,"Plan1";#N/A,#N/A,FALSE,"Plan2"}</definedName>
    <definedName name="MDSÇLFJKJSD" localSheetId="11">{#N/A,#N/A,FALSE,"Plan1";#N/A,#N/A,FALSE,"Plan2"}</definedName>
    <definedName name="MDSÇLFJKJSD" localSheetId="6">{#N/A,#N/A,FALSE,"Plan1";#N/A,#N/A,FALSE,"Plan2"}</definedName>
    <definedName name="MDSÇLFJKJSD" localSheetId="5">{#N/A,#N/A,FALSE,"Plan1";#N/A,#N/A,FALSE,"Plan2"}</definedName>
    <definedName name="MDSÇLFJKJSD" localSheetId="16" hidden="1">{#N/A,#N/A,FALSE,"Plan1";#N/A,#N/A,FALSE,"Plan2"}</definedName>
    <definedName name="MDSÇLFJKJSD" localSheetId="15">{#N/A,#N/A,FALSE,"Plan1";#N/A,#N/A,FALSE,"Plan2"}</definedName>
    <definedName name="MDSÇLFJKJSD" localSheetId="7">{#N/A,#N/A,FALSE,"Plan1";#N/A,#N/A,FALSE,"Plan2"}</definedName>
    <definedName name="MDSÇLFJKJSD" localSheetId="24">{#N/A,#N/A,FALSE,"Plan1";#N/A,#N/A,FALSE,"Plan2"}</definedName>
    <definedName name="MDSÇLFJKJSD" localSheetId="25">{#N/A,#N/A,FALSE,"Plan1";#N/A,#N/A,FALSE,"Plan2"}</definedName>
    <definedName name="MDSÇLFJKJSD" localSheetId="0">{#N/A,#N/A,FALSE,"Plan1";#N/A,#N/A,FALSE,"Plan2"}</definedName>
    <definedName name="MDSÇLFJKJSD" localSheetId="23">{#N/A,#N/A,FALSE,"Plan1";#N/A,#N/A,FALSE,"Plan2"}</definedName>
    <definedName name="MDSÇLFJKJSD" localSheetId="22" hidden="1">{#N/A,#N/A,FALSE,"Plan1";#N/A,#N/A,FALSE,"Plan2"}</definedName>
    <definedName name="MDSÇLFJKJSD" localSheetId="19">{#N/A,#N/A,FALSE,"Plan1";#N/A,#N/A,FALSE,"Plan2"}</definedName>
    <definedName name="MDSÇLFJKJSD" localSheetId="18" hidden="1">{#N/A,#N/A,FALSE,"Plan1";#N/A,#N/A,FALSE,"Plan2"}</definedName>
    <definedName name="MDSÇLFJKJSD">{#N/A,#N/A,FALSE,"Plan1";#N/A,#N/A,FALSE,"Plan2"}</definedName>
    <definedName name="ME" localSheetId="20">{"HW",#N/A,FALSE,"1998"}</definedName>
    <definedName name="ME" localSheetId="8">{"HW",#N/A,FALSE,"1998"}</definedName>
    <definedName name="ME" localSheetId="17" hidden="1">{"HW",#N/A,FALSE,"1998"}</definedName>
    <definedName name="ME" localSheetId="3">{"HW",#N/A,FALSE,"1998"}</definedName>
    <definedName name="ME" localSheetId="11">{"HW",#N/A,FALSE,"1998"}</definedName>
    <definedName name="ME" localSheetId="6">{"HW",#N/A,FALSE,"1998"}</definedName>
    <definedName name="ME" localSheetId="5">{"HW",#N/A,FALSE,"1998"}</definedName>
    <definedName name="ME" localSheetId="16" hidden="1">{"HW",#N/A,FALSE,"1998"}</definedName>
    <definedName name="ME" localSheetId="15">{"HW",#N/A,FALSE,"1998"}</definedName>
    <definedName name="ME" localSheetId="7">{"HW",#N/A,FALSE,"1998"}</definedName>
    <definedName name="ME" localSheetId="24">{"HW",#N/A,FALSE,"1998"}</definedName>
    <definedName name="ME" localSheetId="25">{"HW",#N/A,FALSE,"1998"}</definedName>
    <definedName name="ME" localSheetId="0">{"HW",#N/A,FALSE,"1998"}</definedName>
    <definedName name="ME" localSheetId="23">{"HW",#N/A,FALSE,"1998"}</definedName>
    <definedName name="ME" localSheetId="22" hidden="1">{"HW",#N/A,FALSE,"1998"}</definedName>
    <definedName name="ME" localSheetId="19">{"HW",#N/A,FALSE,"1998"}</definedName>
    <definedName name="ME" localSheetId="18" hidden="1">{"HW",#N/A,FALSE,"1998"}</definedName>
    <definedName name="ME">{"HW",#N/A,FALSE,"1998"}</definedName>
    <definedName name="Medido_Fin_Medições" localSheetId="17">#REF!</definedName>
    <definedName name="Medido_Fin_Medições" localSheetId="3">#REF!</definedName>
    <definedName name="Medido_Fin_Medições" localSheetId="6">#REF!</definedName>
    <definedName name="Medido_Fin_Medições" localSheetId="16">#REF!</definedName>
    <definedName name="Medido_Fin_Medições" localSheetId="15">#REF!</definedName>
    <definedName name="Medido_Fin_Medições" localSheetId="25">#REF!</definedName>
    <definedName name="Medido_Fin_Medições" localSheetId="22">#REF!</definedName>
    <definedName name="Medido_Fin_Medições" localSheetId="19">#REF!</definedName>
    <definedName name="Medido_Fin_Medições" localSheetId="18">#REF!</definedName>
    <definedName name="Medido_Fin_Medições">#REF!</definedName>
    <definedName name="melo_cdi" localSheetId="17">#REF!</definedName>
    <definedName name="melo_cdi" localSheetId="3">#REF!</definedName>
    <definedName name="melo_cdi" localSheetId="6">#REF!</definedName>
    <definedName name="melo_cdi" localSheetId="16">#REF!</definedName>
    <definedName name="melo_cdi" localSheetId="15">#REF!</definedName>
    <definedName name="melo_cdi" localSheetId="25">#REF!</definedName>
    <definedName name="melo_cdi" localSheetId="22">#REF!</definedName>
    <definedName name="melo_cdi" localSheetId="19">#REF!</definedName>
    <definedName name="melo_cdi" localSheetId="18">#REF!</definedName>
    <definedName name="melo_cdi">#REF!</definedName>
    <definedName name="melo_hist" localSheetId="17">#REF!</definedName>
    <definedName name="melo_hist" localSheetId="3">#REF!</definedName>
    <definedName name="melo_hist" localSheetId="6">#REF!</definedName>
    <definedName name="melo_hist" localSheetId="16">#REF!</definedName>
    <definedName name="melo_hist" localSheetId="15">#REF!</definedName>
    <definedName name="melo_hist" localSheetId="25">#REF!</definedName>
    <definedName name="melo_hist" localSheetId="22">#REF!</definedName>
    <definedName name="melo_hist" localSheetId="19">#REF!</definedName>
    <definedName name="melo_hist" localSheetId="18">#REF!</definedName>
    <definedName name="melo_hist">#REF!</definedName>
    <definedName name="melo_uss" localSheetId="3">#REF!</definedName>
    <definedName name="melo_uss" localSheetId="6">#REF!</definedName>
    <definedName name="melo_uss" localSheetId="15">#REF!</definedName>
    <definedName name="melo_uss" localSheetId="25">#REF!</definedName>
    <definedName name="melo_uss">#REF!</definedName>
    <definedName name="MEMÓRIA" localSheetId="3">#REF!</definedName>
    <definedName name="MEMÓRIA" localSheetId="6">#REF!</definedName>
    <definedName name="MEMÓRIA" localSheetId="15">#REF!</definedName>
    <definedName name="MEMÓRIA" localSheetId="25">#REF!</definedName>
    <definedName name="MEMÓRIA">#REF!</definedName>
    <definedName name="memória2" localSheetId="3">#REF!</definedName>
    <definedName name="memória2" localSheetId="6">#REF!</definedName>
    <definedName name="memória2" localSheetId="15">#REF!</definedName>
    <definedName name="memória2" localSheetId="25">#REF!</definedName>
    <definedName name="memória2">#REF!</definedName>
    <definedName name="mensal" localSheetId="3">#REF!</definedName>
    <definedName name="mensal" localSheetId="6">#REF!</definedName>
    <definedName name="mensal" localSheetId="15">#REF!</definedName>
    <definedName name="mensal" localSheetId="25">#REF!</definedName>
    <definedName name="mensal">#REF!</definedName>
    <definedName name="MENU" localSheetId="2">#REF!</definedName>
    <definedName name="MENU" localSheetId="17">#REF!</definedName>
    <definedName name="MENU" localSheetId="3">#REF!</definedName>
    <definedName name="MENU" localSheetId="1">#REF!</definedName>
    <definedName name="MENU" localSheetId="6">#REF!</definedName>
    <definedName name="MENU" localSheetId="16">#REF!</definedName>
    <definedName name="MENU" localSheetId="15">#REF!</definedName>
    <definedName name="MENU" localSheetId="25">#REF!</definedName>
    <definedName name="MENU" localSheetId="0">#REF!</definedName>
    <definedName name="MENU" localSheetId="19">#REF!</definedName>
    <definedName name="MENU" localSheetId="14">#REF!</definedName>
    <definedName name="MENU" localSheetId="18">#REF!</definedName>
    <definedName name="MENU">#REF!</definedName>
    <definedName name="MENU1" localSheetId="17">#REF!</definedName>
    <definedName name="MENU1" localSheetId="3">#REF!</definedName>
    <definedName name="MENU1" localSheetId="1">#REF!</definedName>
    <definedName name="MENU1" localSheetId="6">#REF!</definedName>
    <definedName name="MENU1" localSheetId="16">#REF!</definedName>
    <definedName name="MENU1" localSheetId="15">#REF!</definedName>
    <definedName name="MENU1" localSheetId="25">#REF!</definedName>
    <definedName name="MENU1" localSheetId="0">#REF!</definedName>
    <definedName name="MENU1" localSheetId="19">#REF!</definedName>
    <definedName name="MENU1" localSheetId="14">#REF!</definedName>
    <definedName name="MENU1" localSheetId="18">#REF!</definedName>
    <definedName name="MENU1">#REF!</definedName>
    <definedName name="MENU2" localSheetId="17">#REF!</definedName>
    <definedName name="MENU2" localSheetId="3">#REF!</definedName>
    <definedName name="MENU2" localSheetId="1">#REF!</definedName>
    <definedName name="MENU2" localSheetId="6">#REF!</definedName>
    <definedName name="MENU2" localSheetId="16">#REF!</definedName>
    <definedName name="MENU2" localSheetId="15">#REF!</definedName>
    <definedName name="MENU2" localSheetId="25">#REF!</definedName>
    <definedName name="MENU2" localSheetId="0">#REF!</definedName>
    <definedName name="MENU2" localSheetId="19">#REF!</definedName>
    <definedName name="MENU2" localSheetId="14">#REF!</definedName>
    <definedName name="MENU2" localSheetId="18">#REF!</definedName>
    <definedName name="MENU2">#REF!</definedName>
    <definedName name="MENU3" localSheetId="17">#REF!</definedName>
    <definedName name="MENU3" localSheetId="3">#REF!</definedName>
    <definedName name="MENU3" localSheetId="1">#REF!</definedName>
    <definedName name="MENU3" localSheetId="6">#REF!</definedName>
    <definedName name="MENU3" localSheetId="16">#REF!</definedName>
    <definedName name="MENU3" localSheetId="15">#REF!</definedName>
    <definedName name="MENU3" localSheetId="25">#REF!</definedName>
    <definedName name="MENU3" localSheetId="0">#REF!</definedName>
    <definedName name="MENU3" localSheetId="19">#REF!</definedName>
    <definedName name="MENU3" localSheetId="14">#REF!</definedName>
    <definedName name="MENU3" localSheetId="18">#REF!</definedName>
    <definedName name="MENU3">#REF!</definedName>
    <definedName name="MENU4" localSheetId="17">#REF!</definedName>
    <definedName name="MENU4" localSheetId="3">#REF!</definedName>
    <definedName name="MENU4" localSheetId="1">#REF!</definedName>
    <definedName name="MENU4" localSheetId="6">#REF!</definedName>
    <definedName name="MENU4" localSheetId="16">#REF!</definedName>
    <definedName name="MENU4" localSheetId="15">#REF!</definedName>
    <definedName name="MENU4" localSheetId="25">#REF!</definedName>
    <definedName name="MENU4" localSheetId="0">#REF!</definedName>
    <definedName name="MENU4" localSheetId="19">#REF!</definedName>
    <definedName name="MENU4" localSheetId="14">#REF!</definedName>
    <definedName name="MENU4" localSheetId="18">#REF!</definedName>
    <definedName name="MENU4">#REF!</definedName>
    <definedName name="MENU5" localSheetId="17">#REF!</definedName>
    <definedName name="MENU5" localSheetId="3">#REF!</definedName>
    <definedName name="MENU5" localSheetId="1">#REF!</definedName>
    <definedName name="MENU5" localSheetId="6">#REF!</definedName>
    <definedName name="MENU5" localSheetId="16">#REF!</definedName>
    <definedName name="MENU5" localSheetId="15">#REF!</definedName>
    <definedName name="MENU5" localSheetId="25">#REF!</definedName>
    <definedName name="MENU5" localSheetId="0">#REF!</definedName>
    <definedName name="MENU5" localSheetId="19">#REF!</definedName>
    <definedName name="MENU5" localSheetId="14">#REF!</definedName>
    <definedName name="MENU5" localSheetId="18">#REF!</definedName>
    <definedName name="MENU5">#REF!</definedName>
    <definedName name="MENU6" localSheetId="17">#REF!</definedName>
    <definedName name="MENU6" localSheetId="3">#REF!</definedName>
    <definedName name="MENU6" localSheetId="1">#REF!</definedName>
    <definedName name="MENU6" localSheetId="6">#REF!</definedName>
    <definedName name="MENU6" localSheetId="16">#REF!</definedName>
    <definedName name="MENU6" localSheetId="15">#REF!</definedName>
    <definedName name="MENU6" localSheetId="25">#REF!</definedName>
    <definedName name="MENU6" localSheetId="0">#REF!</definedName>
    <definedName name="MENU6" localSheetId="19">#REF!</definedName>
    <definedName name="MENU6" localSheetId="14">#REF!</definedName>
    <definedName name="MENU6" localSheetId="18">#REF!</definedName>
    <definedName name="MENU6">#REF!</definedName>
    <definedName name="MENUBOM" localSheetId="3">#REF!</definedName>
    <definedName name="MENUBOM" localSheetId="6">#REF!</definedName>
    <definedName name="MENUBOM" localSheetId="15">#REF!</definedName>
    <definedName name="MENUBOM" localSheetId="25">#REF!</definedName>
    <definedName name="MENUBOM">#REF!</definedName>
    <definedName name="MENUEQP" localSheetId="3">#REF!</definedName>
    <definedName name="MENUEQP" localSheetId="6">#REF!</definedName>
    <definedName name="MENUEQP" localSheetId="15">#REF!</definedName>
    <definedName name="MENUEQP" localSheetId="25">#REF!</definedName>
    <definedName name="MENUEQP">#REF!</definedName>
    <definedName name="MENUFIM" localSheetId="3">#REF!</definedName>
    <definedName name="MENUFIM" localSheetId="6">#REF!</definedName>
    <definedName name="MENUFIM" localSheetId="15">#REF!</definedName>
    <definedName name="MENUFIM" localSheetId="25">#REF!</definedName>
    <definedName name="MENUFIM">#REF!</definedName>
    <definedName name="MENUMED" localSheetId="3">#REF!</definedName>
    <definedName name="MENUMED" localSheetId="6">#REF!</definedName>
    <definedName name="MENUMED" localSheetId="15">#REF!</definedName>
    <definedName name="MENUMED" localSheetId="25">#REF!</definedName>
    <definedName name="MENUMED">#REF!</definedName>
    <definedName name="MENUOBRA" localSheetId="3">#REF!</definedName>
    <definedName name="MENUOBRA" localSheetId="6">#REF!</definedName>
    <definedName name="MENUOBRA" localSheetId="15">#REF!</definedName>
    <definedName name="MENUOBRA" localSheetId="25">#REF!</definedName>
    <definedName name="MENUOBRA">#REF!</definedName>
    <definedName name="MENUOUT" localSheetId="3">#REF!</definedName>
    <definedName name="MENUOUT" localSheetId="6">#REF!</definedName>
    <definedName name="MENUOUT" localSheetId="15">#REF!</definedName>
    <definedName name="MENUOUT" localSheetId="25">#REF!</definedName>
    <definedName name="MENUOUT">#REF!</definedName>
    <definedName name="MENUOUTRO" localSheetId="3">#REF!</definedName>
    <definedName name="MENUOUTRO" localSheetId="6">#REF!</definedName>
    <definedName name="MENUOUTRO" localSheetId="15">#REF!</definedName>
    <definedName name="MENUOUTRO" localSheetId="25">#REF!</definedName>
    <definedName name="MENUOUTRO">#REF!</definedName>
    <definedName name="menures" localSheetId="3">#REF!</definedName>
    <definedName name="menures" localSheetId="6">#REF!</definedName>
    <definedName name="menures" localSheetId="15">#REF!</definedName>
    <definedName name="menures" localSheetId="25">#REF!</definedName>
    <definedName name="menures">#REF!</definedName>
    <definedName name="Mês_data_base" localSheetId="3">#REF!</definedName>
    <definedName name="Mês_data_base" localSheetId="6">#REF!</definedName>
    <definedName name="Mês_data_base" localSheetId="15">#REF!</definedName>
    <definedName name="Mês_data_base" localSheetId="25">#REF!</definedName>
    <definedName name="Mês_data_base">#REF!</definedName>
    <definedName name="Mês_Medição_Fin_Medições" localSheetId="3">#REF!</definedName>
    <definedName name="Mês_Medição_Fin_Medições" localSheetId="6">#REF!</definedName>
    <definedName name="Mês_Medição_Fin_Medições" localSheetId="15">#REF!</definedName>
    <definedName name="Mês_Medição_Fin_Medições" localSheetId="25">#REF!</definedName>
    <definedName name="Mês_Medição_Fin_Medições">#REF!</definedName>
    <definedName name="mes_relatorio" localSheetId="3">#REF!</definedName>
    <definedName name="mes_relatorio" localSheetId="6">#REF!</definedName>
    <definedName name="mes_relatorio" localSheetId="15">#REF!</definedName>
    <definedName name="mes_relatorio" localSheetId="25">#REF!</definedName>
    <definedName name="mes_relatorio">#REF!</definedName>
    <definedName name="Meses" localSheetId="3">#REF!</definedName>
    <definedName name="Meses" localSheetId="6">#REF!</definedName>
    <definedName name="Meses" localSheetId="15">#REF!</definedName>
    <definedName name="Meses" localSheetId="25">#REF!</definedName>
    <definedName name="Meses">#REF!</definedName>
    <definedName name="MESTRE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7">#REF!</definedName>
    <definedName name="meta_venda" localSheetId="3">#REF!</definedName>
    <definedName name="meta_venda" localSheetId="6">#REF!</definedName>
    <definedName name="meta_venda" localSheetId="16">#REF!</definedName>
    <definedName name="meta_venda" localSheetId="15">#REF!</definedName>
    <definedName name="meta_venda" localSheetId="25">#REF!</definedName>
    <definedName name="meta_venda" localSheetId="22">#REF!</definedName>
    <definedName name="meta_venda" localSheetId="19">#REF!</definedName>
    <definedName name="meta_venda" localSheetId="18">#REF!</definedName>
    <definedName name="meta_venda">#REF!</definedName>
    <definedName name="MetaBP" localSheetId="17">#REF!</definedName>
    <definedName name="MetaBP" localSheetId="3">#REF!</definedName>
    <definedName name="MetaBP" localSheetId="6">#REF!</definedName>
    <definedName name="MetaBP" localSheetId="16">#REF!</definedName>
    <definedName name="MetaBP" localSheetId="15">#REF!</definedName>
    <definedName name="MetaBP" localSheetId="25">#REF!</definedName>
    <definedName name="MetaBP" localSheetId="22">#REF!</definedName>
    <definedName name="MetaBP" localSheetId="19">#REF!</definedName>
    <definedName name="MetaBP" localSheetId="18">#REF!</definedName>
    <definedName name="MetaBP">#REF!</definedName>
    <definedName name="MILENA" localSheetId="17" hidden="1">#REF!</definedName>
    <definedName name="MILENA" localSheetId="3">#REF!</definedName>
    <definedName name="MILENA" localSheetId="16" hidden="1">#REF!</definedName>
    <definedName name="MILENA" localSheetId="15">#REF!</definedName>
    <definedName name="MILENA" localSheetId="25">#REF!</definedName>
    <definedName name="MILENA" localSheetId="0">#REF!</definedName>
    <definedName name="MILENA" localSheetId="22" hidden="1">#REF!</definedName>
    <definedName name="MILENA" localSheetId="19">#REF!</definedName>
    <definedName name="MILENA" localSheetId="18" hidden="1">#REF!</definedName>
    <definedName name="MILENA">#REF!</definedName>
    <definedName name="Minha_Casa_Minha_Vida" localSheetId="3">#REF!</definedName>
    <definedName name="Minha_Casa_Minha_Vida" localSheetId="6">#REF!</definedName>
    <definedName name="Minha_Casa_Minha_Vida" localSheetId="15">#REF!</definedName>
    <definedName name="Minha_Casa_Minha_Vida" localSheetId="25">#REF!</definedName>
    <definedName name="Minha_Casa_Minha_Vida">#REF!</definedName>
    <definedName name="MLMÇLKJKI" localSheetId="20">{#N/A,#N/A,FALSE,"Plan1";#N/A,#N/A,FALSE,"Plan2"}</definedName>
    <definedName name="MLMÇLKJKI" localSheetId="8">{#N/A,#N/A,FALSE,"Plan1";#N/A,#N/A,FALSE,"Plan2"}</definedName>
    <definedName name="MLMÇLKJKI" localSheetId="17" hidden="1">{#N/A,#N/A,FALSE,"Plan1";#N/A,#N/A,FALSE,"Plan2"}</definedName>
    <definedName name="MLMÇLKJKI" localSheetId="3">{#N/A,#N/A,FALSE,"Plan1";#N/A,#N/A,FALSE,"Plan2"}</definedName>
    <definedName name="MLMÇLKJKI" localSheetId="11">{#N/A,#N/A,FALSE,"Plan1";#N/A,#N/A,FALSE,"Plan2"}</definedName>
    <definedName name="MLMÇLKJKI" localSheetId="6">{#N/A,#N/A,FALSE,"Plan1";#N/A,#N/A,FALSE,"Plan2"}</definedName>
    <definedName name="MLMÇLKJKI" localSheetId="5">{#N/A,#N/A,FALSE,"Plan1";#N/A,#N/A,FALSE,"Plan2"}</definedName>
    <definedName name="MLMÇLKJKI" localSheetId="16" hidden="1">{#N/A,#N/A,FALSE,"Plan1";#N/A,#N/A,FALSE,"Plan2"}</definedName>
    <definedName name="MLMÇLKJKI" localSheetId="15">{#N/A,#N/A,FALSE,"Plan1";#N/A,#N/A,FALSE,"Plan2"}</definedName>
    <definedName name="MLMÇLKJKI" localSheetId="7">{#N/A,#N/A,FALSE,"Plan1";#N/A,#N/A,FALSE,"Plan2"}</definedName>
    <definedName name="MLMÇLKJKI" localSheetId="24">{#N/A,#N/A,FALSE,"Plan1";#N/A,#N/A,FALSE,"Plan2"}</definedName>
    <definedName name="MLMÇLKJKI" localSheetId="25">{#N/A,#N/A,FALSE,"Plan1";#N/A,#N/A,FALSE,"Plan2"}</definedName>
    <definedName name="MLMÇLKJKI" localSheetId="0">{#N/A,#N/A,FALSE,"Plan1";#N/A,#N/A,FALSE,"Plan2"}</definedName>
    <definedName name="MLMÇLKJKI" localSheetId="23">{#N/A,#N/A,FALSE,"Plan1";#N/A,#N/A,FALSE,"Plan2"}</definedName>
    <definedName name="MLMÇLKJKI" localSheetId="22" hidden="1">{#N/A,#N/A,FALSE,"Plan1";#N/A,#N/A,FALSE,"Plan2"}</definedName>
    <definedName name="MLMÇLKJKI" localSheetId="19">{#N/A,#N/A,FALSE,"Plan1";#N/A,#N/A,FALSE,"Plan2"}</definedName>
    <definedName name="MLMÇLKJKI" localSheetId="18" hidden="1">{#N/A,#N/A,FALSE,"Plan1";#N/A,#N/A,FALSE,"Plan2"}</definedName>
    <definedName name="MLMÇLKJKI">{#N/A,#N/A,FALSE,"Plan1";#N/A,#N/A,FALSE,"Plan2"}</definedName>
    <definedName name="MM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20">{"tabela",#N/A,FALSE,"Tabela";"decoração",#N/A,FALSE,"Decor.";"Informações",#N/A,FALSE,"Inform."}</definedName>
    <definedName name="mmmmm" localSheetId="8">{"tabela",#N/A,FALSE,"Tabela";"decoração",#N/A,FALSE,"Decor.";"Informações",#N/A,FALSE,"Inform."}</definedName>
    <definedName name="mmmmm" localSheetId="17" hidden="1">{"tabela",#N/A,FALSE,"Tabela";"decoração",#N/A,FALSE,"Decor.";"Informações",#N/A,FALSE,"Inform."}</definedName>
    <definedName name="mmmmm" localSheetId="3">{"tabela",#N/A,FALSE,"Tabela";"decoração",#N/A,FALSE,"Decor.";"Informações",#N/A,FALSE,"Inform."}</definedName>
    <definedName name="mmmmm" localSheetId="11">{"tabela",#N/A,FALSE,"Tabela";"decoração",#N/A,FALSE,"Decor.";"Informações",#N/A,FALSE,"Inform."}</definedName>
    <definedName name="mmmmm" localSheetId="6">{"tabela",#N/A,FALSE,"Tabela";"decoração",#N/A,FALSE,"Decor.";"Informações",#N/A,FALSE,"Inform."}</definedName>
    <definedName name="mmmmm" localSheetId="5">{"tabela",#N/A,FALSE,"Tabela";"decoração",#N/A,FALSE,"Decor.";"Informações",#N/A,FALSE,"Inform."}</definedName>
    <definedName name="mmmmm" localSheetId="16" hidden="1">{"tabela",#N/A,FALSE,"Tabela";"decoração",#N/A,FALSE,"Decor.";"Informações",#N/A,FALSE,"Inform."}</definedName>
    <definedName name="mmmmm" localSheetId="15">{"tabela",#N/A,FALSE,"Tabela";"decoração",#N/A,FALSE,"Decor.";"Informações",#N/A,FALSE,"Inform."}</definedName>
    <definedName name="mmmmm" localSheetId="7">{"tabela",#N/A,FALSE,"Tabela";"decoração",#N/A,FALSE,"Decor.";"Informações",#N/A,FALSE,"Inform."}</definedName>
    <definedName name="mmmmm" localSheetId="24">{"tabela",#N/A,FALSE,"Tabela";"decoração",#N/A,FALSE,"Decor.";"Informações",#N/A,FALSE,"Inform."}</definedName>
    <definedName name="mmmmm" localSheetId="25">{"tabela",#N/A,FALSE,"Tabela";"decoração",#N/A,FALSE,"Decor.";"Informações",#N/A,FALSE,"Inform."}</definedName>
    <definedName name="mmmmm" localSheetId="0">{"tabela",#N/A,FALSE,"Tabela";"decoração",#N/A,FALSE,"Decor.";"Informações",#N/A,FALSE,"Inform."}</definedName>
    <definedName name="mmmmm" localSheetId="23">{"tabela",#N/A,FALSE,"Tabela";"decoração",#N/A,FALSE,"Decor.";"Informações",#N/A,FALSE,"Inform."}</definedName>
    <definedName name="mmmmm" localSheetId="22" hidden="1">{"tabela",#N/A,FALSE,"Tabela";"decoração",#N/A,FALSE,"Decor.";"Informações",#N/A,FALSE,"Inform."}</definedName>
    <definedName name="mmmmm" localSheetId="19">{"tabela",#N/A,FALSE,"Tabela";"decoração",#N/A,FALSE,"Decor.";"Informações",#N/A,FALSE,"Inform."}</definedName>
    <definedName name="mmmmm" localSheetId="18" hidden="1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name="mmmmmmm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7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20">{#N/A,#N/A,FALSE,"Plan1";#N/A,#N/A,FALSE,"Plan2"}</definedName>
    <definedName name="MNBXFKGS" localSheetId="8">{#N/A,#N/A,FALSE,"Plan1";#N/A,#N/A,FALSE,"Plan2"}</definedName>
    <definedName name="MNBXFKGS" localSheetId="17" hidden="1">{#N/A,#N/A,FALSE,"Plan1";#N/A,#N/A,FALSE,"Plan2"}</definedName>
    <definedName name="MNBXFKGS" localSheetId="3">{#N/A,#N/A,FALSE,"Plan1";#N/A,#N/A,FALSE,"Plan2"}</definedName>
    <definedName name="MNBXFKGS" localSheetId="11">{#N/A,#N/A,FALSE,"Plan1";#N/A,#N/A,FALSE,"Plan2"}</definedName>
    <definedName name="MNBXFKGS" localSheetId="6">{#N/A,#N/A,FALSE,"Plan1";#N/A,#N/A,FALSE,"Plan2"}</definedName>
    <definedName name="MNBXFKGS" localSheetId="5">{#N/A,#N/A,FALSE,"Plan1";#N/A,#N/A,FALSE,"Plan2"}</definedName>
    <definedName name="MNBXFKGS" localSheetId="16" hidden="1">{#N/A,#N/A,FALSE,"Plan1";#N/A,#N/A,FALSE,"Plan2"}</definedName>
    <definedName name="MNBXFKGS" localSheetId="15">{#N/A,#N/A,FALSE,"Plan1";#N/A,#N/A,FALSE,"Plan2"}</definedName>
    <definedName name="MNBXFKGS" localSheetId="7">{#N/A,#N/A,FALSE,"Plan1";#N/A,#N/A,FALSE,"Plan2"}</definedName>
    <definedName name="MNBXFKGS" localSheetId="24">{#N/A,#N/A,FALSE,"Plan1";#N/A,#N/A,FALSE,"Plan2"}</definedName>
    <definedName name="MNBXFKGS" localSheetId="25">{#N/A,#N/A,FALSE,"Plan1";#N/A,#N/A,FALSE,"Plan2"}</definedName>
    <definedName name="MNBXFKGS" localSheetId="0">{#N/A,#N/A,FALSE,"Plan1";#N/A,#N/A,FALSE,"Plan2"}</definedName>
    <definedName name="MNBXFKGS" localSheetId="23">{#N/A,#N/A,FALSE,"Plan1";#N/A,#N/A,FALSE,"Plan2"}</definedName>
    <definedName name="MNBXFKGS" localSheetId="22" hidden="1">{#N/A,#N/A,FALSE,"Plan1";#N/A,#N/A,FALSE,"Plan2"}</definedName>
    <definedName name="MNBXFKGS" localSheetId="19">{#N/A,#N/A,FALSE,"Plan1";#N/A,#N/A,FALSE,"Plan2"}</definedName>
    <definedName name="MNBXFKGS" localSheetId="18" hidden="1">{#N/A,#N/A,FALSE,"Plan1";#N/A,#N/A,FALSE,"Plan2"}</definedName>
    <definedName name="MNBXFKGS">{#N/A,#N/A,FALSE,"Plan1";#N/A,#N/A,FALSE,"Plan2"}</definedName>
    <definedName name="mncvbgcvmc" localSheetId="20">{#N/A,#N/A,FALSE,"Plan1";#N/A,#N/A,FALSE,"Plan2"}</definedName>
    <definedName name="mncvbgcvmc" localSheetId="8">{#N/A,#N/A,FALSE,"Plan1";#N/A,#N/A,FALSE,"Plan2"}</definedName>
    <definedName name="mncvbgcvmc" localSheetId="17" hidden="1">{#N/A,#N/A,FALSE,"Plan1";#N/A,#N/A,FALSE,"Plan2"}</definedName>
    <definedName name="mncvbgcvmc" localSheetId="3">{#N/A,#N/A,FALSE,"Plan1";#N/A,#N/A,FALSE,"Plan2"}</definedName>
    <definedName name="mncvbgcvmc" localSheetId="11">{#N/A,#N/A,FALSE,"Plan1";#N/A,#N/A,FALSE,"Plan2"}</definedName>
    <definedName name="mncvbgcvmc" localSheetId="6">{#N/A,#N/A,FALSE,"Plan1";#N/A,#N/A,FALSE,"Plan2"}</definedName>
    <definedName name="mncvbgcvmc" localSheetId="5">{#N/A,#N/A,FALSE,"Plan1";#N/A,#N/A,FALSE,"Plan2"}</definedName>
    <definedName name="mncvbgcvmc" localSheetId="16" hidden="1">{#N/A,#N/A,FALSE,"Plan1";#N/A,#N/A,FALSE,"Plan2"}</definedName>
    <definedName name="mncvbgcvmc" localSheetId="15">{#N/A,#N/A,FALSE,"Plan1";#N/A,#N/A,FALSE,"Plan2"}</definedName>
    <definedName name="mncvbgcvmc" localSheetId="7">{#N/A,#N/A,FALSE,"Plan1";#N/A,#N/A,FALSE,"Plan2"}</definedName>
    <definedName name="mncvbgcvmc" localSheetId="24">{#N/A,#N/A,FALSE,"Plan1";#N/A,#N/A,FALSE,"Plan2"}</definedName>
    <definedName name="mncvbgcvmc" localSheetId="25">{#N/A,#N/A,FALSE,"Plan1";#N/A,#N/A,FALSE,"Plan2"}</definedName>
    <definedName name="mncvbgcvmc" localSheetId="0">{#N/A,#N/A,FALSE,"Plan1";#N/A,#N/A,FALSE,"Plan2"}</definedName>
    <definedName name="mncvbgcvmc" localSheetId="23">{#N/A,#N/A,FALSE,"Plan1";#N/A,#N/A,FALSE,"Plan2"}</definedName>
    <definedName name="mncvbgcvmc" localSheetId="22" hidden="1">{#N/A,#N/A,FALSE,"Plan1";#N/A,#N/A,FALSE,"Plan2"}</definedName>
    <definedName name="mncvbgcvmc" localSheetId="19">{#N/A,#N/A,FALSE,"Plan1";#N/A,#N/A,FALSE,"Plan2"}</definedName>
    <definedName name="mncvbgcvmc" localSheetId="18" hidden="1">{#N/A,#N/A,FALSE,"Plan1";#N/A,#N/A,FALSE,"Plan2"}</definedName>
    <definedName name="mncvbgcvmc">{#N/A,#N/A,FALSE,"Plan1";#N/A,#N/A,FALSE,"Plan2"}</definedName>
    <definedName name="MNDKZSFNCEA" localSheetId="20">{#N/A,#N/A,FALSE,"Plan1";#N/A,#N/A,FALSE,"Plan2"}</definedName>
    <definedName name="MNDKZSFNCEA" localSheetId="8">{#N/A,#N/A,FALSE,"Plan1";#N/A,#N/A,FALSE,"Plan2"}</definedName>
    <definedName name="MNDKZSFNCEA" localSheetId="17" hidden="1">{#N/A,#N/A,FALSE,"Plan1";#N/A,#N/A,FALSE,"Plan2"}</definedName>
    <definedName name="MNDKZSFNCEA" localSheetId="3">{#N/A,#N/A,FALSE,"Plan1";#N/A,#N/A,FALSE,"Plan2"}</definedName>
    <definedName name="MNDKZSFNCEA" localSheetId="11">{#N/A,#N/A,FALSE,"Plan1";#N/A,#N/A,FALSE,"Plan2"}</definedName>
    <definedName name="MNDKZSFNCEA" localSheetId="6">{#N/A,#N/A,FALSE,"Plan1";#N/A,#N/A,FALSE,"Plan2"}</definedName>
    <definedName name="MNDKZSFNCEA" localSheetId="5">{#N/A,#N/A,FALSE,"Plan1";#N/A,#N/A,FALSE,"Plan2"}</definedName>
    <definedName name="MNDKZSFNCEA" localSheetId="16" hidden="1">{#N/A,#N/A,FALSE,"Plan1";#N/A,#N/A,FALSE,"Plan2"}</definedName>
    <definedName name="MNDKZSFNCEA" localSheetId="15">{#N/A,#N/A,FALSE,"Plan1";#N/A,#N/A,FALSE,"Plan2"}</definedName>
    <definedName name="MNDKZSFNCEA" localSheetId="7">{#N/A,#N/A,FALSE,"Plan1";#N/A,#N/A,FALSE,"Plan2"}</definedName>
    <definedName name="MNDKZSFNCEA" localSheetId="24">{#N/A,#N/A,FALSE,"Plan1";#N/A,#N/A,FALSE,"Plan2"}</definedName>
    <definedName name="MNDKZSFNCEA" localSheetId="25">{#N/A,#N/A,FALSE,"Plan1";#N/A,#N/A,FALSE,"Plan2"}</definedName>
    <definedName name="MNDKZSFNCEA" localSheetId="0">{#N/A,#N/A,FALSE,"Plan1";#N/A,#N/A,FALSE,"Plan2"}</definedName>
    <definedName name="MNDKZSFNCEA" localSheetId="23">{#N/A,#N/A,FALSE,"Plan1";#N/A,#N/A,FALSE,"Plan2"}</definedName>
    <definedName name="MNDKZSFNCEA" localSheetId="22" hidden="1">{#N/A,#N/A,FALSE,"Plan1";#N/A,#N/A,FALSE,"Plan2"}</definedName>
    <definedName name="MNDKZSFNCEA" localSheetId="19">{#N/A,#N/A,FALSE,"Plan1";#N/A,#N/A,FALSE,"Plan2"}</definedName>
    <definedName name="MNDKZSFNCEA" localSheetId="18" hidden="1">{#N/A,#N/A,FALSE,"Plan1";#N/A,#N/A,FALSE,"Plan2"}</definedName>
    <definedName name="MNDKZSFNCEA">{#N/A,#N/A,FALSE,"Plan1";#N/A,#N/A,FALSE,"Plan2"}</definedName>
    <definedName name="mnhdshfgfhd" localSheetId="20">{#N/A,#N/A,FALSE,"Plan1";#N/A,#N/A,FALSE,"Plan2"}</definedName>
    <definedName name="mnhdshfgfhd" localSheetId="8">{#N/A,#N/A,FALSE,"Plan1";#N/A,#N/A,FALSE,"Plan2"}</definedName>
    <definedName name="mnhdshfgfhd" localSheetId="17" hidden="1">{#N/A,#N/A,FALSE,"Plan1";#N/A,#N/A,FALSE,"Plan2"}</definedName>
    <definedName name="mnhdshfgfhd" localSheetId="3">{#N/A,#N/A,FALSE,"Plan1";#N/A,#N/A,FALSE,"Plan2"}</definedName>
    <definedName name="mnhdshfgfhd" localSheetId="11">{#N/A,#N/A,FALSE,"Plan1";#N/A,#N/A,FALSE,"Plan2"}</definedName>
    <definedName name="mnhdshfgfhd" localSheetId="6">{#N/A,#N/A,FALSE,"Plan1";#N/A,#N/A,FALSE,"Plan2"}</definedName>
    <definedName name="mnhdshfgfhd" localSheetId="5">{#N/A,#N/A,FALSE,"Plan1";#N/A,#N/A,FALSE,"Plan2"}</definedName>
    <definedName name="mnhdshfgfhd" localSheetId="16" hidden="1">{#N/A,#N/A,FALSE,"Plan1";#N/A,#N/A,FALSE,"Plan2"}</definedName>
    <definedName name="mnhdshfgfhd" localSheetId="15">{#N/A,#N/A,FALSE,"Plan1";#N/A,#N/A,FALSE,"Plan2"}</definedName>
    <definedName name="mnhdshfgfhd" localSheetId="7">{#N/A,#N/A,FALSE,"Plan1";#N/A,#N/A,FALSE,"Plan2"}</definedName>
    <definedName name="mnhdshfgfhd" localSheetId="24">{#N/A,#N/A,FALSE,"Plan1";#N/A,#N/A,FALSE,"Plan2"}</definedName>
    <definedName name="mnhdshfgfhd" localSheetId="25">{#N/A,#N/A,FALSE,"Plan1";#N/A,#N/A,FALSE,"Plan2"}</definedName>
    <definedName name="mnhdshfgfhd" localSheetId="0">{#N/A,#N/A,FALSE,"Plan1";#N/A,#N/A,FALSE,"Plan2"}</definedName>
    <definedName name="mnhdshfgfhd" localSheetId="23">{#N/A,#N/A,FALSE,"Plan1";#N/A,#N/A,FALSE,"Plan2"}</definedName>
    <definedName name="mnhdshfgfhd" localSheetId="22" hidden="1">{#N/A,#N/A,FALSE,"Plan1";#N/A,#N/A,FALSE,"Plan2"}</definedName>
    <definedName name="mnhdshfgfhd" localSheetId="19">{#N/A,#N/A,FALSE,"Plan1";#N/A,#N/A,FALSE,"Plan2"}</definedName>
    <definedName name="mnhdshfgfhd" localSheetId="18" hidden="1">{#N/A,#N/A,FALSE,"Plan1";#N/A,#N/A,FALSE,"Plan2"}</definedName>
    <definedName name="mnhdshfgfhd">{#N/A,#N/A,FALSE,"Plan1";#N/A,#N/A,FALSE,"Plan2"}</definedName>
    <definedName name="mo" localSheetId="17">#REF!</definedName>
    <definedName name="mo" localSheetId="3">#REF!</definedName>
    <definedName name="mo" localSheetId="1">#REF!</definedName>
    <definedName name="mo" localSheetId="6">#REF!</definedName>
    <definedName name="mo" localSheetId="16">#REF!</definedName>
    <definedName name="mo" localSheetId="15">#REF!</definedName>
    <definedName name="mo" localSheetId="25">#REF!</definedName>
    <definedName name="mo" localSheetId="0">#REF!</definedName>
    <definedName name="mo" localSheetId="22">#REF!</definedName>
    <definedName name="mo" localSheetId="19">#REF!</definedName>
    <definedName name="mo" localSheetId="14">#REF!</definedName>
    <definedName name="mo" localSheetId="18">#REF!</definedName>
    <definedName name="mo">#REF!</definedName>
    <definedName name="mobra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20">{#N/A,#N/A,FALSE,"cdi";#N/A,#N/A,FALSE,"debent";#N/A,#N/A,FALSE,"fdos";#N/A,#N/A,FALSE,"resumo"}</definedName>
    <definedName name="Modelo1" localSheetId="8">{#N/A,#N/A,FALSE,"cdi";#N/A,#N/A,FALSE,"debent";#N/A,#N/A,FALSE,"fdos";#N/A,#N/A,FALSE,"resumo"}</definedName>
    <definedName name="Modelo1" localSheetId="17" hidden="1">{#N/A,#N/A,FALSE,"cdi";#N/A,#N/A,FALSE,"debent";#N/A,#N/A,FALSE,"fdos";#N/A,#N/A,FALSE,"resumo"}</definedName>
    <definedName name="Modelo1" localSheetId="3">{#N/A,#N/A,FALSE,"cdi";#N/A,#N/A,FALSE,"debent";#N/A,#N/A,FALSE,"fdos";#N/A,#N/A,FALSE,"resumo"}</definedName>
    <definedName name="Modelo1" localSheetId="11">{#N/A,#N/A,FALSE,"cdi";#N/A,#N/A,FALSE,"debent";#N/A,#N/A,FALSE,"fdos";#N/A,#N/A,FALSE,"resumo"}</definedName>
    <definedName name="Modelo1" localSheetId="6">{#N/A,#N/A,FALSE,"cdi";#N/A,#N/A,FALSE,"debent";#N/A,#N/A,FALSE,"fdos";#N/A,#N/A,FALSE,"resumo"}</definedName>
    <definedName name="Modelo1" localSheetId="5">{#N/A,#N/A,FALSE,"cdi";#N/A,#N/A,FALSE,"debent";#N/A,#N/A,FALSE,"fdos";#N/A,#N/A,FALSE,"resumo"}</definedName>
    <definedName name="Modelo1" localSheetId="16" hidden="1">{#N/A,#N/A,FALSE,"cdi";#N/A,#N/A,FALSE,"debent";#N/A,#N/A,FALSE,"fdos";#N/A,#N/A,FALSE,"resumo"}</definedName>
    <definedName name="Modelo1" localSheetId="15">{#N/A,#N/A,FALSE,"cdi";#N/A,#N/A,FALSE,"debent";#N/A,#N/A,FALSE,"fdos";#N/A,#N/A,FALSE,"resumo"}</definedName>
    <definedName name="Modelo1" localSheetId="7">{#N/A,#N/A,FALSE,"cdi";#N/A,#N/A,FALSE,"debent";#N/A,#N/A,FALSE,"fdos";#N/A,#N/A,FALSE,"resumo"}</definedName>
    <definedName name="Modelo1" localSheetId="24">{#N/A,#N/A,FALSE,"cdi";#N/A,#N/A,FALSE,"debent";#N/A,#N/A,FALSE,"fdos";#N/A,#N/A,FALSE,"resumo"}</definedName>
    <definedName name="Modelo1" localSheetId="25">{#N/A,#N/A,FALSE,"cdi";#N/A,#N/A,FALSE,"debent";#N/A,#N/A,FALSE,"fdos";#N/A,#N/A,FALSE,"resumo"}</definedName>
    <definedName name="Modelo1" localSheetId="0">{#N/A,#N/A,FALSE,"cdi";#N/A,#N/A,FALSE,"debent";#N/A,#N/A,FALSE,"fdos";#N/A,#N/A,FALSE,"resumo"}</definedName>
    <definedName name="Modelo1" localSheetId="23">{#N/A,#N/A,FALSE,"cdi";#N/A,#N/A,FALSE,"debent";#N/A,#N/A,FALSE,"fdos";#N/A,#N/A,FALSE,"resumo"}</definedName>
    <definedName name="Modelo1" localSheetId="22" hidden="1">{#N/A,#N/A,FALSE,"cdi";#N/A,#N/A,FALSE,"debent";#N/A,#N/A,FALSE,"fdos";#N/A,#N/A,FALSE,"resumo"}</definedName>
    <definedName name="Modelo1" localSheetId="19">{#N/A,#N/A,FALSE,"cdi";#N/A,#N/A,FALSE,"debent";#N/A,#N/A,FALSE,"fdos";#N/A,#N/A,FALSE,"resumo"}</definedName>
    <definedName name="Modelo1" localSheetId="18" hidden="1">{#N/A,#N/A,FALSE,"cdi";#N/A,#N/A,FALSE,"debent";#N/A,#N/A,FALSE,"fdos";#N/A,#N/A,FALSE,"resumo"}</definedName>
    <definedName name="Modelo1">{#N/A,#N/A,FALSE,"cdi";#N/A,#N/A,FALSE,"debent";#N/A,#N/A,FALSE,"fdos";#N/A,#N/A,FALSE,"resumo"}</definedName>
    <definedName name="Modelo1a" localSheetId="20">{#N/A,#N/A,FALSE,"cdi";#N/A,#N/A,FALSE,"debent";#N/A,#N/A,FALSE,"fdos";#N/A,#N/A,FALSE,"resumo"}</definedName>
    <definedName name="Modelo1a" localSheetId="8">{#N/A,#N/A,FALSE,"cdi";#N/A,#N/A,FALSE,"debent";#N/A,#N/A,FALSE,"fdos";#N/A,#N/A,FALSE,"resumo"}</definedName>
    <definedName name="Modelo1a" localSheetId="17" hidden="1">{#N/A,#N/A,FALSE,"cdi";#N/A,#N/A,FALSE,"debent";#N/A,#N/A,FALSE,"fdos";#N/A,#N/A,FALSE,"resumo"}</definedName>
    <definedName name="Modelo1a" localSheetId="3">{#N/A,#N/A,FALSE,"cdi";#N/A,#N/A,FALSE,"debent";#N/A,#N/A,FALSE,"fdos";#N/A,#N/A,FALSE,"resumo"}</definedName>
    <definedName name="Modelo1a" localSheetId="11">{#N/A,#N/A,FALSE,"cdi";#N/A,#N/A,FALSE,"debent";#N/A,#N/A,FALSE,"fdos";#N/A,#N/A,FALSE,"resumo"}</definedName>
    <definedName name="Modelo1a" localSheetId="6">{#N/A,#N/A,FALSE,"cdi";#N/A,#N/A,FALSE,"debent";#N/A,#N/A,FALSE,"fdos";#N/A,#N/A,FALSE,"resumo"}</definedName>
    <definedName name="Modelo1a" localSheetId="5">{#N/A,#N/A,FALSE,"cdi";#N/A,#N/A,FALSE,"debent";#N/A,#N/A,FALSE,"fdos";#N/A,#N/A,FALSE,"resumo"}</definedName>
    <definedName name="Modelo1a" localSheetId="16" hidden="1">{#N/A,#N/A,FALSE,"cdi";#N/A,#N/A,FALSE,"debent";#N/A,#N/A,FALSE,"fdos";#N/A,#N/A,FALSE,"resumo"}</definedName>
    <definedName name="Modelo1a" localSheetId="15">{#N/A,#N/A,FALSE,"cdi";#N/A,#N/A,FALSE,"debent";#N/A,#N/A,FALSE,"fdos";#N/A,#N/A,FALSE,"resumo"}</definedName>
    <definedName name="Modelo1a" localSheetId="7">{#N/A,#N/A,FALSE,"cdi";#N/A,#N/A,FALSE,"debent";#N/A,#N/A,FALSE,"fdos";#N/A,#N/A,FALSE,"resumo"}</definedName>
    <definedName name="Modelo1a" localSheetId="24">{#N/A,#N/A,FALSE,"cdi";#N/A,#N/A,FALSE,"debent";#N/A,#N/A,FALSE,"fdos";#N/A,#N/A,FALSE,"resumo"}</definedName>
    <definedName name="Modelo1a" localSheetId="25">{#N/A,#N/A,FALSE,"cdi";#N/A,#N/A,FALSE,"debent";#N/A,#N/A,FALSE,"fdos";#N/A,#N/A,FALSE,"resumo"}</definedName>
    <definedName name="Modelo1a" localSheetId="0">{#N/A,#N/A,FALSE,"cdi";#N/A,#N/A,FALSE,"debent";#N/A,#N/A,FALSE,"fdos";#N/A,#N/A,FALSE,"resumo"}</definedName>
    <definedName name="Modelo1a" localSheetId="23">{#N/A,#N/A,FALSE,"cdi";#N/A,#N/A,FALSE,"debent";#N/A,#N/A,FALSE,"fdos";#N/A,#N/A,FALSE,"resumo"}</definedName>
    <definedName name="Modelo1a" localSheetId="22" hidden="1">{#N/A,#N/A,FALSE,"cdi";#N/A,#N/A,FALSE,"debent";#N/A,#N/A,FALSE,"fdos";#N/A,#N/A,FALSE,"resumo"}</definedName>
    <definedName name="Modelo1a" localSheetId="19">{#N/A,#N/A,FALSE,"cdi";#N/A,#N/A,FALSE,"debent";#N/A,#N/A,FALSE,"fdos";#N/A,#N/A,FALSE,"resumo"}</definedName>
    <definedName name="Modelo1a" localSheetId="18" hidden="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 localSheetId="2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7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7">#REF!</definedName>
    <definedName name="módulo" localSheetId="3">#REF!</definedName>
    <definedName name="módulo" localSheetId="6">#REF!</definedName>
    <definedName name="módulo" localSheetId="16">#REF!</definedName>
    <definedName name="módulo" localSheetId="15">#REF!</definedName>
    <definedName name="módulo" localSheetId="25">#REF!</definedName>
    <definedName name="módulo" localSheetId="22">#REF!</definedName>
    <definedName name="módulo" localSheetId="19">#REF!</definedName>
    <definedName name="módulo" localSheetId="18">#REF!</definedName>
    <definedName name="módulo">#REF!</definedName>
    <definedName name="mond_cdi" localSheetId="17">#REF!</definedName>
    <definedName name="mond_cdi" localSheetId="3">#REF!</definedName>
    <definedName name="mond_cdi" localSheetId="6">#REF!</definedName>
    <definedName name="mond_cdi" localSheetId="16">#REF!</definedName>
    <definedName name="mond_cdi" localSheetId="15">#REF!</definedName>
    <definedName name="mond_cdi" localSheetId="25">#REF!</definedName>
    <definedName name="mond_cdi" localSheetId="22">#REF!</definedName>
    <definedName name="mond_cdi" localSheetId="19">#REF!</definedName>
    <definedName name="mond_cdi" localSheetId="18">#REF!</definedName>
    <definedName name="mond_cdi">#REF!</definedName>
    <definedName name="mond_hist" localSheetId="17">#REF!</definedName>
    <definedName name="mond_hist" localSheetId="3">#REF!</definedName>
    <definedName name="mond_hist" localSheetId="6">#REF!</definedName>
    <definedName name="mond_hist" localSheetId="16">#REF!</definedName>
    <definedName name="mond_hist" localSheetId="15">#REF!</definedName>
    <definedName name="mond_hist" localSheetId="25">#REF!</definedName>
    <definedName name="mond_hist" localSheetId="22">#REF!</definedName>
    <definedName name="mond_hist" localSheetId="19">#REF!</definedName>
    <definedName name="mond_hist" localSheetId="18">#REF!</definedName>
    <definedName name="mond_hist">#REF!</definedName>
    <definedName name="mond_uss" localSheetId="3">#REF!</definedName>
    <definedName name="mond_uss" localSheetId="6">#REF!</definedName>
    <definedName name="mond_uss" localSheetId="15">#REF!</definedName>
    <definedName name="mond_uss" localSheetId="25">#REF!</definedName>
    <definedName name="mond_uss">#REF!</definedName>
    <definedName name="MP" localSheetId="20">{#N/A,#N/A,FALSE,"CCTV"}</definedName>
    <definedName name="MP" localSheetId="8">{#N/A,#N/A,FALSE,"CCTV"}</definedName>
    <definedName name="MP" localSheetId="17" hidden="1">{#N/A,#N/A,FALSE,"CCTV"}</definedName>
    <definedName name="MP" localSheetId="3">{#N/A,#N/A,FALSE,"CCTV"}</definedName>
    <definedName name="MP" localSheetId="11">{#N/A,#N/A,FALSE,"CCTV"}</definedName>
    <definedName name="MP" localSheetId="6">{#N/A,#N/A,FALSE,"CCTV"}</definedName>
    <definedName name="MP" localSheetId="5">{#N/A,#N/A,FALSE,"CCTV"}</definedName>
    <definedName name="MP" localSheetId="16" hidden="1">{#N/A,#N/A,FALSE,"CCTV"}</definedName>
    <definedName name="MP" localSheetId="15">{#N/A,#N/A,FALSE,"CCTV"}</definedName>
    <definedName name="MP" localSheetId="7">{#N/A,#N/A,FALSE,"CCTV"}</definedName>
    <definedName name="MP" localSheetId="24">{#N/A,#N/A,FALSE,"CCTV"}</definedName>
    <definedName name="MP" localSheetId="25">{#N/A,#N/A,FALSE,"CCTV"}</definedName>
    <definedName name="MP" localSheetId="0">{#N/A,#N/A,FALSE,"CCTV"}</definedName>
    <definedName name="MP" localSheetId="23">{#N/A,#N/A,FALSE,"CCTV"}</definedName>
    <definedName name="MP" localSheetId="22" hidden="1">{#N/A,#N/A,FALSE,"CCTV"}</definedName>
    <definedName name="MP" localSheetId="19">{#N/A,#N/A,FALSE,"CCTV"}</definedName>
    <definedName name="MP" localSheetId="18" hidden="1">{#N/A,#N/A,FALSE,"CCTV"}</definedName>
    <definedName name="MP">{#N/A,#N/A,FALSE,"CCTV"}</definedName>
    <definedName name="MSDFJKDT">25</definedName>
    <definedName name="MSDRFSWER" localSheetId="20">{"Econ Consolidado",#N/A,FALSE,"Econ Consol";"Fluxo de Caixa",#N/A,FALSE,"Fluxo Caixa";"Investimentos",#N/A,FALSE,"Investimentos"}</definedName>
    <definedName name="MSDRFSWER" localSheetId="8">{"Econ Consolidado",#N/A,FALSE,"Econ Consol";"Fluxo de Caixa",#N/A,FALSE,"Fluxo Caixa";"Investimentos",#N/A,FALSE,"Investimentos"}</definedName>
    <definedName name="MSDRFSWER" localSheetId="17" hidden="1">{"Econ Consolidado",#N/A,FALSE,"Econ Consol";"Fluxo de Caixa",#N/A,FALSE,"Fluxo Caixa";"Investimentos",#N/A,FALSE,"Investimentos"}</definedName>
    <definedName name="MSDRFSWER" localSheetId="3">{"Econ Consolidado",#N/A,FALSE,"Econ Consol";"Fluxo de Caixa",#N/A,FALSE,"Fluxo Caixa";"Investimentos",#N/A,FALSE,"Investimentos"}</definedName>
    <definedName name="MSDRFSWER" localSheetId="11">{"Econ Consolidado",#N/A,FALSE,"Econ Consol";"Fluxo de Caixa",#N/A,FALSE,"Fluxo Caixa";"Investimentos",#N/A,FALSE,"Investimentos"}</definedName>
    <definedName name="MSDRFSWER" localSheetId="6">{"Econ Consolidado",#N/A,FALSE,"Econ Consol";"Fluxo de Caixa",#N/A,FALSE,"Fluxo Caixa";"Investimentos",#N/A,FALSE,"Investimentos"}</definedName>
    <definedName name="MSDRFSWER" localSheetId="5">{"Econ Consolidado",#N/A,FALSE,"Econ Consol";"Fluxo de Caixa",#N/A,FALSE,"Fluxo Caixa";"Investimentos",#N/A,FALSE,"Investimentos"}</definedName>
    <definedName name="MSDRFSWER" localSheetId="16" hidden="1">{"Econ Consolidado",#N/A,FALSE,"Econ Consol";"Fluxo de Caixa",#N/A,FALSE,"Fluxo Caixa";"Investimentos",#N/A,FALSE,"Investimentos"}</definedName>
    <definedName name="MSDRFSWER" localSheetId="15">{"Econ Consolidado",#N/A,FALSE,"Econ Consol";"Fluxo de Caixa",#N/A,FALSE,"Fluxo Caixa";"Investimentos",#N/A,FALSE,"Investimentos"}</definedName>
    <definedName name="MSDRFSWER" localSheetId="7">{"Econ Consolidado",#N/A,FALSE,"Econ Consol";"Fluxo de Caixa",#N/A,FALSE,"Fluxo Caixa";"Investimentos",#N/A,FALSE,"Investimentos"}</definedName>
    <definedName name="MSDRFSWER" localSheetId="24">{"Econ Consolidado",#N/A,FALSE,"Econ Consol";"Fluxo de Caixa",#N/A,FALSE,"Fluxo Caixa";"Investimentos",#N/A,FALSE,"Investimentos"}</definedName>
    <definedName name="MSDRFSWER" localSheetId="25">{"Econ Consolidado",#N/A,FALSE,"Econ Consol";"Fluxo de Caixa",#N/A,FALSE,"Fluxo Caixa";"Investimentos",#N/A,FALSE,"Investimentos"}</definedName>
    <definedName name="MSDRFSWER" localSheetId="0">{"Econ Consolidado",#N/A,FALSE,"Econ Consol";"Fluxo de Caixa",#N/A,FALSE,"Fluxo Caixa";"Investimentos",#N/A,FALSE,"Investimentos"}</definedName>
    <definedName name="MSDRFSWER" localSheetId="23">{"Econ Consolidado",#N/A,FALSE,"Econ Consol";"Fluxo de Caixa",#N/A,FALSE,"Fluxo Caixa";"Investimentos",#N/A,FALSE,"Investimentos"}</definedName>
    <definedName name="MSDRFSWER" localSheetId="22" hidden="1">{"Econ Consolidado",#N/A,FALSE,"Econ Consol";"Fluxo de Caixa",#N/A,FALSE,"Fluxo Caixa";"Investimentos",#N/A,FALSE,"Investimentos"}</definedName>
    <definedName name="MSDRFSWER" localSheetId="19">{"Econ Consolidado",#N/A,FALSE,"Econ Consol";"Fluxo de Caixa",#N/A,FALSE,"Fluxo Caixa";"Investimentos",#N/A,FALSE,"Investimentos"}</definedName>
    <definedName name="MSDRFSWER" localSheetId="18" hidden="1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name="MURBOMB" localSheetId="17">#REF!</definedName>
    <definedName name="MURBOMB" localSheetId="3">#REF!</definedName>
    <definedName name="MURBOMB" localSheetId="6">#REF!</definedName>
    <definedName name="MURBOMB" localSheetId="16">#REF!</definedName>
    <definedName name="MURBOMB" localSheetId="15">#REF!</definedName>
    <definedName name="MURBOMB" localSheetId="25">#REF!</definedName>
    <definedName name="MURBOMB" localSheetId="22">#REF!</definedName>
    <definedName name="MURBOMB" localSheetId="19">#REF!</definedName>
    <definedName name="MURBOMB" localSheetId="18">#REF!</definedName>
    <definedName name="MURBOMB">#REF!</definedName>
    <definedName name="mzshdjshjs" localSheetId="20">{#N/A,#N/A,FALSE,"Plan1";#N/A,#N/A,FALSE,"Plan2"}</definedName>
    <definedName name="mzshdjshjs" localSheetId="8">{#N/A,#N/A,FALSE,"Plan1";#N/A,#N/A,FALSE,"Plan2"}</definedName>
    <definedName name="mzshdjshjs" localSheetId="17" hidden="1">{#N/A,#N/A,FALSE,"Plan1";#N/A,#N/A,FALSE,"Plan2"}</definedName>
    <definedName name="mzshdjshjs" localSheetId="3">{#N/A,#N/A,FALSE,"Plan1";#N/A,#N/A,FALSE,"Plan2"}</definedName>
    <definedName name="mzshdjshjs" localSheetId="11">{#N/A,#N/A,FALSE,"Plan1";#N/A,#N/A,FALSE,"Plan2"}</definedName>
    <definedName name="mzshdjshjs" localSheetId="6">{#N/A,#N/A,FALSE,"Plan1";#N/A,#N/A,FALSE,"Plan2"}</definedName>
    <definedName name="mzshdjshjs" localSheetId="5">{#N/A,#N/A,FALSE,"Plan1";#N/A,#N/A,FALSE,"Plan2"}</definedName>
    <definedName name="mzshdjshjs" localSheetId="16" hidden="1">{#N/A,#N/A,FALSE,"Plan1";#N/A,#N/A,FALSE,"Plan2"}</definedName>
    <definedName name="mzshdjshjs" localSheetId="15">{#N/A,#N/A,FALSE,"Plan1";#N/A,#N/A,FALSE,"Plan2"}</definedName>
    <definedName name="mzshdjshjs" localSheetId="7">{#N/A,#N/A,FALSE,"Plan1";#N/A,#N/A,FALSE,"Plan2"}</definedName>
    <definedName name="mzshdjshjs" localSheetId="24">{#N/A,#N/A,FALSE,"Plan1";#N/A,#N/A,FALSE,"Plan2"}</definedName>
    <definedName name="mzshdjshjs" localSheetId="25">{#N/A,#N/A,FALSE,"Plan1";#N/A,#N/A,FALSE,"Plan2"}</definedName>
    <definedName name="mzshdjshjs" localSheetId="0">{#N/A,#N/A,FALSE,"Plan1";#N/A,#N/A,FALSE,"Plan2"}</definedName>
    <definedName name="mzshdjshjs" localSheetId="23">{#N/A,#N/A,FALSE,"Plan1";#N/A,#N/A,FALSE,"Plan2"}</definedName>
    <definedName name="mzshdjshjs" localSheetId="22" hidden="1">{#N/A,#N/A,FALSE,"Plan1";#N/A,#N/A,FALSE,"Plan2"}</definedName>
    <definedName name="mzshdjshjs" localSheetId="19">{#N/A,#N/A,FALSE,"Plan1";#N/A,#N/A,FALSE,"Plan2"}</definedName>
    <definedName name="mzshdjshjs" localSheetId="18" hidden="1">{#N/A,#N/A,FALSE,"Plan1";#N/A,#N/A,FALSE,"Plan2"}</definedName>
    <definedName name="mzshdjshjs">{#N/A,#N/A,FALSE,"Plan1";#N/A,#N/A,FALSE,"Plan2"}</definedName>
    <definedName name="na" localSheetId="20">{#N/A,#N/A,FALSE,"$170M Cash";#N/A,#N/A,FALSE,"$250M Cash";#N/A,#N/A,FALSE,"$325M Cash"}</definedName>
    <definedName name="na" localSheetId="8">{#N/A,#N/A,FALSE,"$170M Cash";#N/A,#N/A,FALSE,"$250M Cash";#N/A,#N/A,FALSE,"$325M Cash"}</definedName>
    <definedName name="na" localSheetId="17" hidden="1">{#N/A,#N/A,FALSE,"$170M Cash";#N/A,#N/A,FALSE,"$250M Cash";#N/A,#N/A,FALSE,"$325M Cash"}</definedName>
    <definedName name="na" localSheetId="3">{#N/A,#N/A,FALSE,"$170M Cash";#N/A,#N/A,FALSE,"$250M Cash";#N/A,#N/A,FALSE,"$325M Cash"}</definedName>
    <definedName name="na" localSheetId="11">{#N/A,#N/A,FALSE,"$170M Cash";#N/A,#N/A,FALSE,"$250M Cash";#N/A,#N/A,FALSE,"$325M Cash"}</definedName>
    <definedName name="na" localSheetId="6">{#N/A,#N/A,FALSE,"$170M Cash";#N/A,#N/A,FALSE,"$250M Cash";#N/A,#N/A,FALSE,"$325M Cash"}</definedName>
    <definedName name="na" localSheetId="5">{#N/A,#N/A,FALSE,"$170M Cash";#N/A,#N/A,FALSE,"$250M Cash";#N/A,#N/A,FALSE,"$325M Cash"}</definedName>
    <definedName name="na" localSheetId="16" hidden="1">{#N/A,#N/A,FALSE,"$170M Cash";#N/A,#N/A,FALSE,"$250M Cash";#N/A,#N/A,FALSE,"$325M Cash"}</definedName>
    <definedName name="na" localSheetId="15">{#N/A,#N/A,FALSE,"$170M Cash";#N/A,#N/A,FALSE,"$250M Cash";#N/A,#N/A,FALSE,"$325M Cash"}</definedName>
    <definedName name="na" localSheetId="7">{#N/A,#N/A,FALSE,"$170M Cash";#N/A,#N/A,FALSE,"$250M Cash";#N/A,#N/A,FALSE,"$325M Cash"}</definedName>
    <definedName name="na" localSheetId="24">{#N/A,#N/A,FALSE,"$170M Cash";#N/A,#N/A,FALSE,"$250M Cash";#N/A,#N/A,FALSE,"$325M Cash"}</definedName>
    <definedName name="na" localSheetId="25">{#N/A,#N/A,FALSE,"$170M Cash";#N/A,#N/A,FALSE,"$250M Cash";#N/A,#N/A,FALSE,"$325M Cash"}</definedName>
    <definedName name="na" localSheetId="0">{#N/A,#N/A,FALSE,"$170M Cash";#N/A,#N/A,FALSE,"$250M Cash";#N/A,#N/A,FALSE,"$325M Cash"}</definedName>
    <definedName name="na" localSheetId="23">{#N/A,#N/A,FALSE,"$170M Cash";#N/A,#N/A,FALSE,"$250M Cash";#N/A,#N/A,FALSE,"$325M Cash"}</definedName>
    <definedName name="na" localSheetId="22" hidden="1">{#N/A,#N/A,FALSE,"$170M Cash";#N/A,#N/A,FALSE,"$250M Cash";#N/A,#N/A,FALSE,"$325M Cash"}</definedName>
    <definedName name="na" localSheetId="19">{#N/A,#N/A,FALSE,"$170M Cash";#N/A,#N/A,FALSE,"$250M Cash";#N/A,#N/A,FALSE,"$325M Cash"}</definedName>
    <definedName name="na" localSheetId="18" hidden="1">{#N/A,#N/A,FALSE,"$170M Cash";#N/A,#N/A,FALSE,"$250M Cash";#N/A,#N/A,FALSE,"$325M Cash"}</definedName>
    <definedName name="na">{#N/A,#N/A,FALSE,"$170M Cash";#N/A,#N/A,FALSE,"$250M Cash";#N/A,#N/A,FALSE,"$325M Cash"}</definedName>
    <definedName name="ncdgrdhrtg" localSheetId="20">{#N/A,#N/A,FALSE,"Plan1";#N/A,#N/A,FALSE,"Plan2"}</definedName>
    <definedName name="ncdgrdhrtg" localSheetId="8">{#N/A,#N/A,FALSE,"Plan1";#N/A,#N/A,FALSE,"Plan2"}</definedName>
    <definedName name="ncdgrdhrtg" localSheetId="17" hidden="1">{#N/A,#N/A,FALSE,"Plan1";#N/A,#N/A,FALSE,"Plan2"}</definedName>
    <definedName name="ncdgrdhrtg" localSheetId="3">{#N/A,#N/A,FALSE,"Plan1";#N/A,#N/A,FALSE,"Plan2"}</definedName>
    <definedName name="ncdgrdhrtg" localSheetId="11">{#N/A,#N/A,FALSE,"Plan1";#N/A,#N/A,FALSE,"Plan2"}</definedName>
    <definedName name="ncdgrdhrtg" localSheetId="6">{#N/A,#N/A,FALSE,"Plan1";#N/A,#N/A,FALSE,"Plan2"}</definedName>
    <definedName name="ncdgrdhrtg" localSheetId="5">{#N/A,#N/A,FALSE,"Plan1";#N/A,#N/A,FALSE,"Plan2"}</definedName>
    <definedName name="ncdgrdhrtg" localSheetId="16" hidden="1">{#N/A,#N/A,FALSE,"Plan1";#N/A,#N/A,FALSE,"Plan2"}</definedName>
    <definedName name="ncdgrdhrtg" localSheetId="15">{#N/A,#N/A,FALSE,"Plan1";#N/A,#N/A,FALSE,"Plan2"}</definedName>
    <definedName name="ncdgrdhrtg" localSheetId="7">{#N/A,#N/A,FALSE,"Plan1";#N/A,#N/A,FALSE,"Plan2"}</definedName>
    <definedName name="ncdgrdhrtg" localSheetId="24">{#N/A,#N/A,FALSE,"Plan1";#N/A,#N/A,FALSE,"Plan2"}</definedName>
    <definedName name="ncdgrdhrtg" localSheetId="25">{#N/A,#N/A,FALSE,"Plan1";#N/A,#N/A,FALSE,"Plan2"}</definedName>
    <definedName name="ncdgrdhrtg" localSheetId="0">{#N/A,#N/A,FALSE,"Plan1";#N/A,#N/A,FALSE,"Plan2"}</definedName>
    <definedName name="ncdgrdhrtg" localSheetId="23">{#N/A,#N/A,FALSE,"Plan1";#N/A,#N/A,FALSE,"Plan2"}</definedName>
    <definedName name="ncdgrdhrtg" localSheetId="22" hidden="1">{#N/A,#N/A,FALSE,"Plan1";#N/A,#N/A,FALSE,"Plan2"}</definedName>
    <definedName name="ncdgrdhrtg" localSheetId="19">{#N/A,#N/A,FALSE,"Plan1";#N/A,#N/A,FALSE,"Plan2"}</definedName>
    <definedName name="ncdgrdhrtg" localSheetId="18" hidden="1">{#N/A,#N/A,FALSE,"Plan1";#N/A,#N/A,FALSE,"Plan2"}</definedName>
    <definedName name="ncdgrdhrtg">{#N/A,#N/A,FALSE,"Plan1";#N/A,#N/A,FALSE,"Plan2"}</definedName>
    <definedName name="nchngdfhgdh" localSheetId="20">{#N/A,#N/A,FALSE,"Plan1";#N/A,#N/A,FALSE,"Plan2"}</definedName>
    <definedName name="nchngdfhgdh" localSheetId="8">{#N/A,#N/A,FALSE,"Plan1";#N/A,#N/A,FALSE,"Plan2"}</definedName>
    <definedName name="nchngdfhgdh" localSheetId="17" hidden="1">{#N/A,#N/A,FALSE,"Plan1";#N/A,#N/A,FALSE,"Plan2"}</definedName>
    <definedName name="nchngdfhgdh" localSheetId="3">{#N/A,#N/A,FALSE,"Plan1";#N/A,#N/A,FALSE,"Plan2"}</definedName>
    <definedName name="nchngdfhgdh" localSheetId="11">{#N/A,#N/A,FALSE,"Plan1";#N/A,#N/A,FALSE,"Plan2"}</definedName>
    <definedName name="nchngdfhgdh" localSheetId="6">{#N/A,#N/A,FALSE,"Plan1";#N/A,#N/A,FALSE,"Plan2"}</definedName>
    <definedName name="nchngdfhgdh" localSheetId="5">{#N/A,#N/A,FALSE,"Plan1";#N/A,#N/A,FALSE,"Plan2"}</definedName>
    <definedName name="nchngdfhgdh" localSheetId="16" hidden="1">{#N/A,#N/A,FALSE,"Plan1";#N/A,#N/A,FALSE,"Plan2"}</definedName>
    <definedName name="nchngdfhgdh" localSheetId="15">{#N/A,#N/A,FALSE,"Plan1";#N/A,#N/A,FALSE,"Plan2"}</definedName>
    <definedName name="nchngdfhgdh" localSheetId="7">{#N/A,#N/A,FALSE,"Plan1";#N/A,#N/A,FALSE,"Plan2"}</definedName>
    <definedName name="nchngdfhgdh" localSheetId="24">{#N/A,#N/A,FALSE,"Plan1";#N/A,#N/A,FALSE,"Plan2"}</definedName>
    <definedName name="nchngdfhgdh" localSheetId="25">{#N/A,#N/A,FALSE,"Plan1";#N/A,#N/A,FALSE,"Plan2"}</definedName>
    <definedName name="nchngdfhgdh" localSheetId="0">{#N/A,#N/A,FALSE,"Plan1";#N/A,#N/A,FALSE,"Plan2"}</definedName>
    <definedName name="nchngdfhgdh" localSheetId="23">{#N/A,#N/A,FALSE,"Plan1";#N/A,#N/A,FALSE,"Plan2"}</definedName>
    <definedName name="nchngdfhgdh" localSheetId="22" hidden="1">{#N/A,#N/A,FALSE,"Plan1";#N/A,#N/A,FALSE,"Plan2"}</definedName>
    <definedName name="nchngdfhgdh" localSheetId="19">{#N/A,#N/A,FALSE,"Plan1";#N/A,#N/A,FALSE,"Plan2"}</definedName>
    <definedName name="nchngdfhgdh" localSheetId="18" hidden="1">{#N/A,#N/A,FALSE,"Plan1";#N/A,#N/A,FALSE,"Plan2"}</definedName>
    <definedName name="nchngdfhgdh">{#N/A,#N/A,FALSE,"Plan1";#N/A,#N/A,FALSE,"Plan2"}</definedName>
    <definedName name="NCJFKNGJHF" localSheetId="20">{#N/A,#N/A,FALSE,"Plan1";#N/A,#N/A,FALSE,"Plan2"}</definedName>
    <definedName name="NCJFKNGJHF" localSheetId="8">{#N/A,#N/A,FALSE,"Plan1";#N/A,#N/A,FALSE,"Plan2"}</definedName>
    <definedName name="NCJFKNGJHF" localSheetId="17" hidden="1">{#N/A,#N/A,FALSE,"Plan1";#N/A,#N/A,FALSE,"Plan2"}</definedName>
    <definedName name="NCJFKNGJHF" localSheetId="3">{#N/A,#N/A,FALSE,"Plan1";#N/A,#N/A,FALSE,"Plan2"}</definedName>
    <definedName name="NCJFKNGJHF" localSheetId="11">{#N/A,#N/A,FALSE,"Plan1";#N/A,#N/A,FALSE,"Plan2"}</definedName>
    <definedName name="NCJFKNGJHF" localSheetId="6">{#N/A,#N/A,FALSE,"Plan1";#N/A,#N/A,FALSE,"Plan2"}</definedName>
    <definedName name="NCJFKNGJHF" localSheetId="5">{#N/A,#N/A,FALSE,"Plan1";#N/A,#N/A,FALSE,"Plan2"}</definedName>
    <definedName name="NCJFKNGJHF" localSheetId="16" hidden="1">{#N/A,#N/A,FALSE,"Plan1";#N/A,#N/A,FALSE,"Plan2"}</definedName>
    <definedName name="NCJFKNGJHF" localSheetId="15">{#N/A,#N/A,FALSE,"Plan1";#N/A,#N/A,FALSE,"Plan2"}</definedName>
    <definedName name="NCJFKNGJHF" localSheetId="7">{#N/A,#N/A,FALSE,"Plan1";#N/A,#N/A,FALSE,"Plan2"}</definedName>
    <definedName name="NCJFKNGJHF" localSheetId="24">{#N/A,#N/A,FALSE,"Plan1";#N/A,#N/A,FALSE,"Plan2"}</definedName>
    <definedName name="NCJFKNGJHF" localSheetId="25">{#N/A,#N/A,FALSE,"Plan1";#N/A,#N/A,FALSE,"Plan2"}</definedName>
    <definedName name="NCJFKNGJHF" localSheetId="0">{#N/A,#N/A,FALSE,"Plan1";#N/A,#N/A,FALSE,"Plan2"}</definedName>
    <definedName name="NCJFKNGJHF" localSheetId="23">{#N/A,#N/A,FALSE,"Plan1";#N/A,#N/A,FALSE,"Plan2"}</definedName>
    <definedName name="NCJFKNGJHF" localSheetId="22" hidden="1">{#N/A,#N/A,FALSE,"Plan1";#N/A,#N/A,FALSE,"Plan2"}</definedName>
    <definedName name="NCJFKNGJHF" localSheetId="19">{#N/A,#N/A,FALSE,"Plan1";#N/A,#N/A,FALSE,"Plan2"}</definedName>
    <definedName name="NCJFKNGJHF" localSheetId="18" hidden="1">{#N/A,#N/A,FALSE,"Plan1";#N/A,#N/A,FALSE,"Plan2"}</definedName>
    <definedName name="NCJFKNGJHF">{#N/A,#N/A,FALSE,"Plan1";#N/A,#N/A,FALSE,"Plan2"}</definedName>
    <definedName name="NDATA" localSheetId="17">#REF!</definedName>
    <definedName name="NDATA" localSheetId="3">#REF!</definedName>
    <definedName name="NDATA" localSheetId="6">#REF!</definedName>
    <definedName name="NDATA" localSheetId="16">#REF!</definedName>
    <definedName name="NDATA" localSheetId="15">#REF!</definedName>
    <definedName name="NDATA" localSheetId="25">#REF!</definedName>
    <definedName name="NDATA" localSheetId="22">#REF!</definedName>
    <definedName name="NDATA" localSheetId="19">#REF!</definedName>
    <definedName name="NDATA" localSheetId="18">#REF!</definedName>
    <definedName name="NDATA">#REF!</definedName>
    <definedName name="ndcxhgdhf" localSheetId="20">{#N/A,#N/A,FALSE,"Plan1";#N/A,#N/A,FALSE,"Plan2"}</definedName>
    <definedName name="ndcxhgdhf" localSheetId="8">{#N/A,#N/A,FALSE,"Plan1";#N/A,#N/A,FALSE,"Plan2"}</definedName>
    <definedName name="ndcxhgdhf" localSheetId="17" hidden="1">{#N/A,#N/A,FALSE,"Plan1";#N/A,#N/A,FALSE,"Plan2"}</definedName>
    <definedName name="ndcxhgdhf" localSheetId="3">{#N/A,#N/A,FALSE,"Plan1";#N/A,#N/A,FALSE,"Plan2"}</definedName>
    <definedName name="ndcxhgdhf" localSheetId="11">{#N/A,#N/A,FALSE,"Plan1";#N/A,#N/A,FALSE,"Plan2"}</definedName>
    <definedName name="ndcxhgdhf" localSheetId="6">{#N/A,#N/A,FALSE,"Plan1";#N/A,#N/A,FALSE,"Plan2"}</definedName>
    <definedName name="ndcxhgdhf" localSheetId="5">{#N/A,#N/A,FALSE,"Plan1";#N/A,#N/A,FALSE,"Plan2"}</definedName>
    <definedName name="ndcxhgdhf" localSheetId="16" hidden="1">{#N/A,#N/A,FALSE,"Plan1";#N/A,#N/A,FALSE,"Plan2"}</definedName>
    <definedName name="ndcxhgdhf" localSheetId="15">{#N/A,#N/A,FALSE,"Plan1";#N/A,#N/A,FALSE,"Plan2"}</definedName>
    <definedName name="ndcxhgdhf" localSheetId="7">{#N/A,#N/A,FALSE,"Plan1";#N/A,#N/A,FALSE,"Plan2"}</definedName>
    <definedName name="ndcxhgdhf" localSheetId="24">{#N/A,#N/A,FALSE,"Plan1";#N/A,#N/A,FALSE,"Plan2"}</definedName>
    <definedName name="ndcxhgdhf" localSheetId="25">{#N/A,#N/A,FALSE,"Plan1";#N/A,#N/A,FALSE,"Plan2"}</definedName>
    <definedName name="ndcxhgdhf" localSheetId="0">{#N/A,#N/A,FALSE,"Plan1";#N/A,#N/A,FALSE,"Plan2"}</definedName>
    <definedName name="ndcxhgdhf" localSheetId="23">{#N/A,#N/A,FALSE,"Plan1";#N/A,#N/A,FALSE,"Plan2"}</definedName>
    <definedName name="ndcxhgdhf" localSheetId="22" hidden="1">{#N/A,#N/A,FALSE,"Plan1";#N/A,#N/A,FALSE,"Plan2"}</definedName>
    <definedName name="ndcxhgdhf" localSheetId="19">{#N/A,#N/A,FALSE,"Plan1";#N/A,#N/A,FALSE,"Plan2"}</definedName>
    <definedName name="ndcxhgdhf" localSheetId="18" hidden="1">{#N/A,#N/A,FALSE,"Plan1";#N/A,#N/A,FALSE,"Plan2"}</definedName>
    <definedName name="ndcxhgdhf">{#N/A,#N/A,FALSE,"Plan1";#N/A,#N/A,FALSE,"Plan2"}</definedName>
    <definedName name="ndfjnjkrhdgt" localSheetId="20">{#N/A,#N/A,FALSE,"Plan1";#N/A,#N/A,FALSE,"Plan2"}</definedName>
    <definedName name="ndfjnjkrhdgt" localSheetId="8">{#N/A,#N/A,FALSE,"Plan1";#N/A,#N/A,FALSE,"Plan2"}</definedName>
    <definedName name="ndfjnjkrhdgt" localSheetId="17" hidden="1">{#N/A,#N/A,FALSE,"Plan1";#N/A,#N/A,FALSE,"Plan2"}</definedName>
    <definedName name="ndfjnjkrhdgt" localSheetId="3">{#N/A,#N/A,FALSE,"Plan1";#N/A,#N/A,FALSE,"Plan2"}</definedName>
    <definedName name="ndfjnjkrhdgt" localSheetId="11">{#N/A,#N/A,FALSE,"Plan1";#N/A,#N/A,FALSE,"Plan2"}</definedName>
    <definedName name="ndfjnjkrhdgt" localSheetId="6">{#N/A,#N/A,FALSE,"Plan1";#N/A,#N/A,FALSE,"Plan2"}</definedName>
    <definedName name="ndfjnjkrhdgt" localSheetId="5">{#N/A,#N/A,FALSE,"Plan1";#N/A,#N/A,FALSE,"Plan2"}</definedName>
    <definedName name="ndfjnjkrhdgt" localSheetId="16" hidden="1">{#N/A,#N/A,FALSE,"Plan1";#N/A,#N/A,FALSE,"Plan2"}</definedName>
    <definedName name="ndfjnjkrhdgt" localSheetId="15">{#N/A,#N/A,FALSE,"Plan1";#N/A,#N/A,FALSE,"Plan2"}</definedName>
    <definedName name="ndfjnjkrhdgt" localSheetId="7">{#N/A,#N/A,FALSE,"Plan1";#N/A,#N/A,FALSE,"Plan2"}</definedName>
    <definedName name="ndfjnjkrhdgt" localSheetId="24">{#N/A,#N/A,FALSE,"Plan1";#N/A,#N/A,FALSE,"Plan2"}</definedName>
    <definedName name="ndfjnjkrhdgt" localSheetId="25">{#N/A,#N/A,FALSE,"Plan1";#N/A,#N/A,FALSE,"Plan2"}</definedName>
    <definedName name="ndfjnjkrhdgt" localSheetId="0">{#N/A,#N/A,FALSE,"Plan1";#N/A,#N/A,FALSE,"Plan2"}</definedName>
    <definedName name="ndfjnjkrhdgt" localSheetId="23">{#N/A,#N/A,FALSE,"Plan1";#N/A,#N/A,FALSE,"Plan2"}</definedName>
    <definedName name="ndfjnjkrhdgt" localSheetId="22" hidden="1">{#N/A,#N/A,FALSE,"Plan1";#N/A,#N/A,FALSE,"Plan2"}</definedName>
    <definedName name="ndfjnjkrhdgt" localSheetId="19">{#N/A,#N/A,FALSE,"Plan1";#N/A,#N/A,FALSE,"Plan2"}</definedName>
    <definedName name="ndfjnjkrhdgt" localSheetId="18" hidden="1">{#N/A,#N/A,FALSE,"Plan1";#N/A,#N/A,FALSE,"Plan2"}</definedName>
    <definedName name="ndfjnjkrhdgt">{#N/A,#N/A,FALSE,"Plan1";#N/A,#N/A,FALSE,"Plan2"}</definedName>
    <definedName name="ndfkghkjthfyst" localSheetId="20">{#N/A,#N/A,FALSE,"Plan1";#N/A,#N/A,FALSE,"Plan2"}</definedName>
    <definedName name="ndfkghkjthfyst" localSheetId="8">{#N/A,#N/A,FALSE,"Plan1";#N/A,#N/A,FALSE,"Plan2"}</definedName>
    <definedName name="ndfkghkjthfyst" localSheetId="17" hidden="1">{#N/A,#N/A,FALSE,"Plan1";#N/A,#N/A,FALSE,"Plan2"}</definedName>
    <definedName name="ndfkghkjthfyst" localSheetId="3">{#N/A,#N/A,FALSE,"Plan1";#N/A,#N/A,FALSE,"Plan2"}</definedName>
    <definedName name="ndfkghkjthfyst" localSheetId="11">{#N/A,#N/A,FALSE,"Plan1";#N/A,#N/A,FALSE,"Plan2"}</definedName>
    <definedName name="ndfkghkjthfyst" localSheetId="6">{#N/A,#N/A,FALSE,"Plan1";#N/A,#N/A,FALSE,"Plan2"}</definedName>
    <definedName name="ndfkghkjthfyst" localSheetId="5">{#N/A,#N/A,FALSE,"Plan1";#N/A,#N/A,FALSE,"Plan2"}</definedName>
    <definedName name="ndfkghkjthfyst" localSheetId="16" hidden="1">{#N/A,#N/A,FALSE,"Plan1";#N/A,#N/A,FALSE,"Plan2"}</definedName>
    <definedName name="ndfkghkjthfyst" localSheetId="15">{#N/A,#N/A,FALSE,"Plan1";#N/A,#N/A,FALSE,"Plan2"}</definedName>
    <definedName name="ndfkghkjthfyst" localSheetId="7">{#N/A,#N/A,FALSE,"Plan1";#N/A,#N/A,FALSE,"Plan2"}</definedName>
    <definedName name="ndfkghkjthfyst" localSheetId="24">{#N/A,#N/A,FALSE,"Plan1";#N/A,#N/A,FALSE,"Plan2"}</definedName>
    <definedName name="ndfkghkjthfyst" localSheetId="25">{#N/A,#N/A,FALSE,"Plan1";#N/A,#N/A,FALSE,"Plan2"}</definedName>
    <definedName name="ndfkghkjthfyst" localSheetId="0">{#N/A,#N/A,FALSE,"Plan1";#N/A,#N/A,FALSE,"Plan2"}</definedName>
    <definedName name="ndfkghkjthfyst" localSheetId="23">{#N/A,#N/A,FALSE,"Plan1";#N/A,#N/A,FALSE,"Plan2"}</definedName>
    <definedName name="ndfkghkjthfyst" localSheetId="22" hidden="1">{#N/A,#N/A,FALSE,"Plan1";#N/A,#N/A,FALSE,"Plan2"}</definedName>
    <definedName name="ndfkghkjthfyst" localSheetId="19">{#N/A,#N/A,FALSE,"Plan1";#N/A,#N/A,FALSE,"Plan2"}</definedName>
    <definedName name="ndfkghkjthfyst" localSheetId="18" hidden="1">{#N/A,#N/A,FALSE,"Plan1";#N/A,#N/A,FALSE,"Plan2"}</definedName>
    <definedName name="ndfkghkjthfyst">{#N/A,#N/A,FALSE,"Plan1";#N/A,#N/A,FALSE,"Plan2"}</definedName>
    <definedName name="ndfldslvjnvberugberqubquierbv" localSheetId="17">#REF!</definedName>
    <definedName name="ndfldslvjnvberugberqubquierbv" localSheetId="3">#REF!</definedName>
    <definedName name="ndfldslvjnvberugberqubquierbv" localSheetId="6">#REF!</definedName>
    <definedName name="ndfldslvjnvberugberqubquierbv" localSheetId="16">#REF!</definedName>
    <definedName name="ndfldslvjnvberugberqubquierbv" localSheetId="15">#REF!</definedName>
    <definedName name="ndfldslvjnvberugberqubquierbv" localSheetId="25">#REF!</definedName>
    <definedName name="ndfldslvjnvberugberqubquierbv" localSheetId="22">#REF!</definedName>
    <definedName name="ndfldslvjnvberugberqubquierbv" localSheetId="19">#REF!</definedName>
    <definedName name="ndfldslvjnvberugberqubquierbv" localSheetId="18">#REF!</definedName>
    <definedName name="ndfldslvjnvberugberqubquierbv">#REF!</definedName>
    <definedName name="NDJGKFKGHUFG" localSheetId="20">{#N/A,#N/A,FALSE,"Plan1";#N/A,#N/A,FALSE,"Plan2"}</definedName>
    <definedName name="NDJGKFKGHUFG" localSheetId="8">{#N/A,#N/A,FALSE,"Plan1";#N/A,#N/A,FALSE,"Plan2"}</definedName>
    <definedName name="NDJGKFKGHUFG" localSheetId="17" hidden="1">{#N/A,#N/A,FALSE,"Plan1";#N/A,#N/A,FALSE,"Plan2"}</definedName>
    <definedName name="NDJGKFKGHUFG" localSheetId="3">{#N/A,#N/A,FALSE,"Plan1";#N/A,#N/A,FALSE,"Plan2"}</definedName>
    <definedName name="NDJGKFKGHUFG" localSheetId="11">{#N/A,#N/A,FALSE,"Plan1";#N/A,#N/A,FALSE,"Plan2"}</definedName>
    <definedName name="NDJGKFKGHUFG" localSheetId="6">{#N/A,#N/A,FALSE,"Plan1";#N/A,#N/A,FALSE,"Plan2"}</definedName>
    <definedName name="NDJGKFKGHUFG" localSheetId="5">{#N/A,#N/A,FALSE,"Plan1";#N/A,#N/A,FALSE,"Plan2"}</definedName>
    <definedName name="NDJGKFKGHUFG" localSheetId="16" hidden="1">{#N/A,#N/A,FALSE,"Plan1";#N/A,#N/A,FALSE,"Plan2"}</definedName>
    <definedName name="NDJGKFKGHUFG" localSheetId="15">{#N/A,#N/A,FALSE,"Plan1";#N/A,#N/A,FALSE,"Plan2"}</definedName>
    <definedName name="NDJGKFKGHUFG" localSheetId="7">{#N/A,#N/A,FALSE,"Plan1";#N/A,#N/A,FALSE,"Plan2"}</definedName>
    <definedName name="NDJGKFKGHUFG" localSheetId="24">{#N/A,#N/A,FALSE,"Plan1";#N/A,#N/A,FALSE,"Plan2"}</definedName>
    <definedName name="NDJGKFKGHUFG" localSheetId="25">{#N/A,#N/A,FALSE,"Plan1";#N/A,#N/A,FALSE,"Plan2"}</definedName>
    <definedName name="NDJGKFKGHUFG" localSheetId="0">{#N/A,#N/A,FALSE,"Plan1";#N/A,#N/A,FALSE,"Plan2"}</definedName>
    <definedName name="NDJGKFKGHUFG" localSheetId="23">{#N/A,#N/A,FALSE,"Plan1";#N/A,#N/A,FALSE,"Plan2"}</definedName>
    <definedName name="NDJGKFKGHUFG" localSheetId="22" hidden="1">{#N/A,#N/A,FALSE,"Plan1";#N/A,#N/A,FALSE,"Plan2"}</definedName>
    <definedName name="NDJGKFKGHUFG" localSheetId="19">{#N/A,#N/A,FALSE,"Plan1";#N/A,#N/A,FALSE,"Plan2"}</definedName>
    <definedName name="NDJGKFKGHUFG" localSheetId="18" hidden="1">{#N/A,#N/A,FALSE,"Plan1";#N/A,#N/A,FALSE,"Plan2"}</definedName>
    <definedName name="NDJGKFKGHUFG">{#N/A,#N/A,FALSE,"Plan1";#N/A,#N/A,FALSE,"Plan2"}</definedName>
    <definedName name="ndrjkt" localSheetId="20">{#N/A,#N/A,FALSE,"Plan1";#N/A,#N/A,FALSE,"Plan2"}</definedName>
    <definedName name="ndrjkt" localSheetId="8">{#N/A,#N/A,FALSE,"Plan1";#N/A,#N/A,FALSE,"Plan2"}</definedName>
    <definedName name="ndrjkt" localSheetId="17" hidden="1">{#N/A,#N/A,FALSE,"Plan1";#N/A,#N/A,FALSE,"Plan2"}</definedName>
    <definedName name="ndrjkt" localSheetId="3">{#N/A,#N/A,FALSE,"Plan1";#N/A,#N/A,FALSE,"Plan2"}</definedName>
    <definedName name="ndrjkt" localSheetId="11">{#N/A,#N/A,FALSE,"Plan1";#N/A,#N/A,FALSE,"Plan2"}</definedName>
    <definedName name="ndrjkt" localSheetId="6">{#N/A,#N/A,FALSE,"Plan1";#N/A,#N/A,FALSE,"Plan2"}</definedName>
    <definedName name="ndrjkt" localSheetId="5">{#N/A,#N/A,FALSE,"Plan1";#N/A,#N/A,FALSE,"Plan2"}</definedName>
    <definedName name="ndrjkt" localSheetId="16" hidden="1">{#N/A,#N/A,FALSE,"Plan1";#N/A,#N/A,FALSE,"Plan2"}</definedName>
    <definedName name="ndrjkt" localSheetId="15">{#N/A,#N/A,FALSE,"Plan1";#N/A,#N/A,FALSE,"Plan2"}</definedName>
    <definedName name="ndrjkt" localSheetId="7">{#N/A,#N/A,FALSE,"Plan1";#N/A,#N/A,FALSE,"Plan2"}</definedName>
    <definedName name="ndrjkt" localSheetId="24">{#N/A,#N/A,FALSE,"Plan1";#N/A,#N/A,FALSE,"Plan2"}</definedName>
    <definedName name="ndrjkt" localSheetId="25">{#N/A,#N/A,FALSE,"Plan1";#N/A,#N/A,FALSE,"Plan2"}</definedName>
    <definedName name="ndrjkt" localSheetId="0">{#N/A,#N/A,FALSE,"Plan1";#N/A,#N/A,FALSE,"Plan2"}</definedName>
    <definedName name="ndrjkt" localSheetId="23">{#N/A,#N/A,FALSE,"Plan1";#N/A,#N/A,FALSE,"Plan2"}</definedName>
    <definedName name="ndrjkt" localSheetId="22" hidden="1">{#N/A,#N/A,FALSE,"Plan1";#N/A,#N/A,FALSE,"Plan2"}</definedName>
    <definedName name="ndrjkt" localSheetId="19">{#N/A,#N/A,FALSE,"Plan1";#N/A,#N/A,FALSE,"Plan2"}</definedName>
    <definedName name="ndrjkt" localSheetId="18" hidden="1">{#N/A,#N/A,FALSE,"Plan1";#N/A,#N/A,FALSE,"Plan2"}</definedName>
    <definedName name="ndrjkt">{#N/A,#N/A,FALSE,"Plan1";#N/A,#N/A,FALSE,"Plan2"}</definedName>
    <definedName name="new" localSheetId="20">{#N/A,#N/A,FALSE,"Global by BU";#N/A,#N/A,FALSE,"U.S. by BU";#N/A,#N/A,FALSE,"Canada by BU";#N/A,#N/A,FALSE,"Europe by BU";#N/A,#N/A,FALSE,"Asia by BU";#N/A,#N/A,FALSE,"Cala by BU"}</definedName>
    <definedName name="new" localSheetId="8">{#N/A,#N/A,FALSE,"Global by BU";#N/A,#N/A,FALSE,"U.S. by BU";#N/A,#N/A,FALSE,"Canada by BU";#N/A,#N/A,FALSE,"Europe by BU";#N/A,#N/A,FALSE,"Asia by BU";#N/A,#N/A,FALSE,"Cala by BU"}</definedName>
    <definedName name="new" localSheetId="17" hidden="1">{#N/A,#N/A,FALSE,"Global by BU";#N/A,#N/A,FALSE,"U.S. by BU";#N/A,#N/A,FALSE,"Canada by BU";#N/A,#N/A,FALSE,"Europe by BU";#N/A,#N/A,FALSE,"Asia by BU";#N/A,#N/A,FALSE,"Cala by BU"}</definedName>
    <definedName name="new" localSheetId="3">{#N/A,#N/A,FALSE,"Global by BU";#N/A,#N/A,FALSE,"U.S. by BU";#N/A,#N/A,FALSE,"Canada by BU";#N/A,#N/A,FALSE,"Europe by BU";#N/A,#N/A,FALSE,"Asia by BU";#N/A,#N/A,FALSE,"Cala by BU"}</definedName>
    <definedName name="new" localSheetId="11">{#N/A,#N/A,FALSE,"Global by BU";#N/A,#N/A,FALSE,"U.S. by BU";#N/A,#N/A,FALSE,"Canada by BU";#N/A,#N/A,FALSE,"Europe by BU";#N/A,#N/A,FALSE,"Asia by BU";#N/A,#N/A,FALSE,"Cala by BU"}</definedName>
    <definedName name="new" localSheetId="6">{#N/A,#N/A,FALSE,"Global by BU";#N/A,#N/A,FALSE,"U.S. by BU";#N/A,#N/A,FALSE,"Canada by BU";#N/A,#N/A,FALSE,"Europe by BU";#N/A,#N/A,FALSE,"Asia by BU";#N/A,#N/A,FALSE,"Cala by BU"}</definedName>
    <definedName name="new" localSheetId="5">{#N/A,#N/A,FALSE,"Global by BU";#N/A,#N/A,FALSE,"U.S. by BU";#N/A,#N/A,FALSE,"Canada by BU";#N/A,#N/A,FALSE,"Europe by BU";#N/A,#N/A,FALSE,"Asia by BU";#N/A,#N/A,FALSE,"Cala by BU"}</definedName>
    <definedName name="new" localSheetId="16" hidden="1">{#N/A,#N/A,FALSE,"Global by BU";#N/A,#N/A,FALSE,"U.S. by BU";#N/A,#N/A,FALSE,"Canada by BU";#N/A,#N/A,FALSE,"Europe by BU";#N/A,#N/A,FALSE,"Asia by BU";#N/A,#N/A,FALSE,"Cala by BU"}</definedName>
    <definedName name="new" localSheetId="15">{#N/A,#N/A,FALSE,"Global by BU";#N/A,#N/A,FALSE,"U.S. by BU";#N/A,#N/A,FALSE,"Canada by BU";#N/A,#N/A,FALSE,"Europe by BU";#N/A,#N/A,FALSE,"Asia by BU";#N/A,#N/A,FALSE,"Cala by BU"}</definedName>
    <definedName name="new" localSheetId="7">{#N/A,#N/A,FALSE,"Global by BU";#N/A,#N/A,FALSE,"U.S. by BU";#N/A,#N/A,FALSE,"Canada by BU";#N/A,#N/A,FALSE,"Europe by BU";#N/A,#N/A,FALSE,"Asia by BU";#N/A,#N/A,FALSE,"Cala by BU"}</definedName>
    <definedName name="new" localSheetId="24">{#N/A,#N/A,FALSE,"Global by BU";#N/A,#N/A,FALSE,"U.S. by BU";#N/A,#N/A,FALSE,"Canada by BU";#N/A,#N/A,FALSE,"Europe by BU";#N/A,#N/A,FALSE,"Asia by BU";#N/A,#N/A,FALSE,"Cala by BU"}</definedName>
    <definedName name="new" localSheetId="25">{#N/A,#N/A,FALSE,"Global by BU";#N/A,#N/A,FALSE,"U.S. by BU";#N/A,#N/A,FALSE,"Canada by BU";#N/A,#N/A,FALSE,"Europe by BU";#N/A,#N/A,FALSE,"Asia by BU";#N/A,#N/A,FALSE,"Cala by BU"}</definedName>
    <definedName name="new" localSheetId="0">{#N/A,#N/A,FALSE,"Global by BU";#N/A,#N/A,FALSE,"U.S. by BU";#N/A,#N/A,FALSE,"Canada by BU";#N/A,#N/A,FALSE,"Europe by BU";#N/A,#N/A,FALSE,"Asia by BU";#N/A,#N/A,FALSE,"Cala by BU"}</definedName>
    <definedName name="new" localSheetId="23">{#N/A,#N/A,FALSE,"Global by BU";#N/A,#N/A,FALSE,"U.S. by BU";#N/A,#N/A,FALSE,"Canada by BU";#N/A,#N/A,FALSE,"Europe by BU";#N/A,#N/A,FALSE,"Asia by BU";#N/A,#N/A,FALSE,"Cala by BU"}</definedName>
    <definedName name="new" localSheetId="22" hidden="1">{#N/A,#N/A,FALSE,"Global by BU";#N/A,#N/A,FALSE,"U.S. by BU";#N/A,#N/A,FALSE,"Canada by BU";#N/A,#N/A,FALSE,"Europe by BU";#N/A,#N/A,FALSE,"Asia by BU";#N/A,#N/A,FALSE,"Cala by BU"}</definedName>
    <definedName name="new" localSheetId="19">{#N/A,#N/A,FALSE,"Global by BU";#N/A,#N/A,FALSE,"U.S. by BU";#N/A,#N/A,FALSE,"Canada by BU";#N/A,#N/A,FALSE,"Europe by BU";#N/A,#N/A,FALSE,"Asia by BU";#N/A,#N/A,FALSE,"Cala by BU"}</definedName>
    <definedName name="new" localSheetId="18" hidden="1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name="NEWNAME" localSheetId="20">{#N/A,#N/A,FALSE,"CCTV"}</definedName>
    <definedName name="NEWNAME" localSheetId="8">{#N/A,#N/A,FALSE,"CCTV"}</definedName>
    <definedName name="NEWNAME" localSheetId="17" hidden="1">{#N/A,#N/A,FALSE,"CCTV"}</definedName>
    <definedName name="NEWNAME" localSheetId="3">{#N/A,#N/A,FALSE,"CCTV"}</definedName>
    <definedName name="NEWNAME" localSheetId="11">{#N/A,#N/A,FALSE,"CCTV"}</definedName>
    <definedName name="NEWNAME" localSheetId="6">{#N/A,#N/A,FALSE,"CCTV"}</definedName>
    <definedName name="NEWNAME" localSheetId="5">{#N/A,#N/A,FALSE,"CCTV"}</definedName>
    <definedName name="NEWNAME" localSheetId="16" hidden="1">{#N/A,#N/A,FALSE,"CCTV"}</definedName>
    <definedName name="NEWNAME" localSheetId="15">{#N/A,#N/A,FALSE,"CCTV"}</definedName>
    <definedName name="NEWNAME" localSheetId="7">{#N/A,#N/A,FALSE,"CCTV"}</definedName>
    <definedName name="NEWNAME" localSheetId="24">{#N/A,#N/A,FALSE,"CCTV"}</definedName>
    <definedName name="NEWNAME" localSheetId="25">{#N/A,#N/A,FALSE,"CCTV"}</definedName>
    <definedName name="NEWNAME" localSheetId="0">{#N/A,#N/A,FALSE,"CCTV"}</definedName>
    <definedName name="NEWNAME" localSheetId="23">{#N/A,#N/A,FALSE,"CCTV"}</definedName>
    <definedName name="NEWNAME" localSheetId="22" hidden="1">{#N/A,#N/A,FALSE,"CCTV"}</definedName>
    <definedName name="NEWNAME" localSheetId="19">{#N/A,#N/A,FALSE,"CCTV"}</definedName>
    <definedName name="NEWNAME" localSheetId="18" hidden="1">{#N/A,#N/A,FALSE,"CCTV"}</definedName>
    <definedName name="NEWNAME">{#N/A,#N/A,FALSE,"CCTV"}</definedName>
    <definedName name="nfgjkhvhfghn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20">{#N/A,#N/A,FALSE,"Plan1";#N/A,#N/A,FALSE,"Plan2"}</definedName>
    <definedName name="nfkhdjkthde" localSheetId="8">{#N/A,#N/A,FALSE,"Plan1";#N/A,#N/A,FALSE,"Plan2"}</definedName>
    <definedName name="nfkhdjkthde" localSheetId="17" hidden="1">{#N/A,#N/A,FALSE,"Plan1";#N/A,#N/A,FALSE,"Plan2"}</definedName>
    <definedName name="nfkhdjkthde" localSheetId="3">{#N/A,#N/A,FALSE,"Plan1";#N/A,#N/A,FALSE,"Plan2"}</definedName>
    <definedName name="nfkhdjkthde" localSheetId="11">{#N/A,#N/A,FALSE,"Plan1";#N/A,#N/A,FALSE,"Plan2"}</definedName>
    <definedName name="nfkhdjkthde" localSheetId="6">{#N/A,#N/A,FALSE,"Plan1";#N/A,#N/A,FALSE,"Plan2"}</definedName>
    <definedName name="nfkhdjkthde" localSheetId="5">{#N/A,#N/A,FALSE,"Plan1";#N/A,#N/A,FALSE,"Plan2"}</definedName>
    <definedName name="nfkhdjkthde" localSheetId="16" hidden="1">{#N/A,#N/A,FALSE,"Plan1";#N/A,#N/A,FALSE,"Plan2"}</definedName>
    <definedName name="nfkhdjkthde" localSheetId="15">{#N/A,#N/A,FALSE,"Plan1";#N/A,#N/A,FALSE,"Plan2"}</definedName>
    <definedName name="nfkhdjkthde" localSheetId="7">{#N/A,#N/A,FALSE,"Plan1";#N/A,#N/A,FALSE,"Plan2"}</definedName>
    <definedName name="nfkhdjkthde" localSheetId="24">{#N/A,#N/A,FALSE,"Plan1";#N/A,#N/A,FALSE,"Plan2"}</definedName>
    <definedName name="nfkhdjkthde" localSheetId="25">{#N/A,#N/A,FALSE,"Plan1";#N/A,#N/A,FALSE,"Plan2"}</definedName>
    <definedName name="nfkhdjkthde" localSheetId="0">{#N/A,#N/A,FALSE,"Plan1";#N/A,#N/A,FALSE,"Plan2"}</definedName>
    <definedName name="nfkhdjkthde" localSheetId="23">{#N/A,#N/A,FALSE,"Plan1";#N/A,#N/A,FALSE,"Plan2"}</definedName>
    <definedName name="nfkhdjkthde" localSheetId="22" hidden="1">{#N/A,#N/A,FALSE,"Plan1";#N/A,#N/A,FALSE,"Plan2"}</definedName>
    <definedName name="nfkhdjkthde" localSheetId="19">{#N/A,#N/A,FALSE,"Plan1";#N/A,#N/A,FALSE,"Plan2"}</definedName>
    <definedName name="nfkhdjkthde" localSheetId="18" hidden="1">{#N/A,#N/A,FALSE,"Plan1";#N/A,#N/A,FALSE,"Plan2"}</definedName>
    <definedName name="nfkhdjkthde">{#N/A,#N/A,FALSE,"Plan1";#N/A,#N/A,FALSE,"Plan2"}</definedName>
    <definedName name="nh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20">{#N/A,#N/A,FALSE,"Plan1";#N/A,#N/A,FALSE,"Plan2"}</definedName>
    <definedName name="NHJHFDSHF" localSheetId="8">{#N/A,#N/A,FALSE,"Plan1";#N/A,#N/A,FALSE,"Plan2"}</definedName>
    <definedName name="NHJHFDSHF" localSheetId="17" hidden="1">{#N/A,#N/A,FALSE,"Plan1";#N/A,#N/A,FALSE,"Plan2"}</definedName>
    <definedName name="NHJHFDSHF" localSheetId="3">{#N/A,#N/A,FALSE,"Plan1";#N/A,#N/A,FALSE,"Plan2"}</definedName>
    <definedName name="NHJHFDSHF" localSheetId="11">{#N/A,#N/A,FALSE,"Plan1";#N/A,#N/A,FALSE,"Plan2"}</definedName>
    <definedName name="NHJHFDSHF" localSheetId="6">{#N/A,#N/A,FALSE,"Plan1";#N/A,#N/A,FALSE,"Plan2"}</definedName>
    <definedName name="NHJHFDSHF" localSheetId="5">{#N/A,#N/A,FALSE,"Plan1";#N/A,#N/A,FALSE,"Plan2"}</definedName>
    <definedName name="NHJHFDSHF" localSheetId="16" hidden="1">{#N/A,#N/A,FALSE,"Plan1";#N/A,#N/A,FALSE,"Plan2"}</definedName>
    <definedName name="NHJHFDSHF" localSheetId="15">{#N/A,#N/A,FALSE,"Plan1";#N/A,#N/A,FALSE,"Plan2"}</definedName>
    <definedName name="NHJHFDSHF" localSheetId="7">{#N/A,#N/A,FALSE,"Plan1";#N/A,#N/A,FALSE,"Plan2"}</definedName>
    <definedName name="NHJHFDSHF" localSheetId="24">{#N/A,#N/A,FALSE,"Plan1";#N/A,#N/A,FALSE,"Plan2"}</definedName>
    <definedName name="NHJHFDSHF" localSheetId="25">{#N/A,#N/A,FALSE,"Plan1";#N/A,#N/A,FALSE,"Plan2"}</definedName>
    <definedName name="NHJHFDSHF" localSheetId="0">{#N/A,#N/A,FALSE,"Plan1";#N/A,#N/A,FALSE,"Plan2"}</definedName>
    <definedName name="NHJHFDSHF" localSheetId="23">{#N/A,#N/A,FALSE,"Plan1";#N/A,#N/A,FALSE,"Plan2"}</definedName>
    <definedName name="NHJHFDSHF" localSheetId="22" hidden="1">{#N/A,#N/A,FALSE,"Plan1";#N/A,#N/A,FALSE,"Plan2"}</definedName>
    <definedName name="NHJHFDSHF" localSheetId="19">{#N/A,#N/A,FALSE,"Plan1";#N/A,#N/A,FALSE,"Plan2"}</definedName>
    <definedName name="NHJHFDSHF" localSheetId="18" hidden="1">{#N/A,#N/A,FALSE,"Plan1";#N/A,#N/A,FALSE,"Plan2"}</definedName>
    <definedName name="NHJHFDSHF">{#N/A,#N/A,FALSE,"Plan1";#N/A,#N/A,FALSE,"Plan2"}</definedName>
    <definedName name="NJSDFHERTG" localSheetId="20">{#N/A,#N/A,FALSE,"Plan1";#N/A,#N/A,FALSE,"Plan2"}</definedName>
    <definedName name="NJSDFHERTG" localSheetId="8">{#N/A,#N/A,FALSE,"Plan1";#N/A,#N/A,FALSE,"Plan2"}</definedName>
    <definedName name="NJSDFHERTG" localSheetId="17" hidden="1">{#N/A,#N/A,FALSE,"Plan1";#N/A,#N/A,FALSE,"Plan2"}</definedName>
    <definedName name="NJSDFHERTG" localSheetId="3">{#N/A,#N/A,FALSE,"Plan1";#N/A,#N/A,FALSE,"Plan2"}</definedName>
    <definedName name="NJSDFHERTG" localSheetId="11">{#N/A,#N/A,FALSE,"Plan1";#N/A,#N/A,FALSE,"Plan2"}</definedName>
    <definedName name="NJSDFHERTG" localSheetId="6">{#N/A,#N/A,FALSE,"Plan1";#N/A,#N/A,FALSE,"Plan2"}</definedName>
    <definedName name="NJSDFHERTG" localSheetId="5">{#N/A,#N/A,FALSE,"Plan1";#N/A,#N/A,FALSE,"Plan2"}</definedName>
    <definedName name="NJSDFHERTG" localSheetId="16" hidden="1">{#N/A,#N/A,FALSE,"Plan1";#N/A,#N/A,FALSE,"Plan2"}</definedName>
    <definedName name="NJSDFHERTG" localSheetId="15">{#N/A,#N/A,FALSE,"Plan1";#N/A,#N/A,FALSE,"Plan2"}</definedName>
    <definedName name="NJSDFHERTG" localSheetId="7">{#N/A,#N/A,FALSE,"Plan1";#N/A,#N/A,FALSE,"Plan2"}</definedName>
    <definedName name="NJSDFHERTG" localSheetId="24">{#N/A,#N/A,FALSE,"Plan1";#N/A,#N/A,FALSE,"Plan2"}</definedName>
    <definedName name="NJSDFHERTG" localSheetId="25">{#N/A,#N/A,FALSE,"Plan1";#N/A,#N/A,FALSE,"Plan2"}</definedName>
    <definedName name="NJSDFHERTG" localSheetId="0">{#N/A,#N/A,FALSE,"Plan1";#N/A,#N/A,FALSE,"Plan2"}</definedName>
    <definedName name="NJSDFHERTG" localSheetId="23">{#N/A,#N/A,FALSE,"Plan1";#N/A,#N/A,FALSE,"Plan2"}</definedName>
    <definedName name="NJSDFHERTG" localSheetId="22" hidden="1">{#N/A,#N/A,FALSE,"Plan1";#N/A,#N/A,FALSE,"Plan2"}</definedName>
    <definedName name="NJSDFHERTG" localSheetId="19">{#N/A,#N/A,FALSE,"Plan1";#N/A,#N/A,FALSE,"Plan2"}</definedName>
    <definedName name="NJSDFHERTG" localSheetId="18" hidden="1">{#N/A,#N/A,FALSE,"Plan1";#N/A,#N/A,FALSE,"Plan2"}</definedName>
    <definedName name="NJSDFHERTG">{#N/A,#N/A,FALSE,"Plan1";#N/A,#N/A,FALSE,"Plan2"}</definedName>
    <definedName name="nkfnsskdn" localSheetId="20">{#N/A,#N/A,FALSE,"Plan1";#N/A,#N/A,FALSE,"Plan2"}</definedName>
    <definedName name="nkfnsskdn" localSheetId="8">{#N/A,#N/A,FALSE,"Plan1";#N/A,#N/A,FALSE,"Plan2"}</definedName>
    <definedName name="nkfnsskdn" localSheetId="17" hidden="1">{#N/A,#N/A,FALSE,"Plan1";#N/A,#N/A,FALSE,"Plan2"}</definedName>
    <definedName name="nkfnsskdn" localSheetId="3">{#N/A,#N/A,FALSE,"Plan1";#N/A,#N/A,FALSE,"Plan2"}</definedName>
    <definedName name="nkfnsskdn" localSheetId="11">{#N/A,#N/A,FALSE,"Plan1";#N/A,#N/A,FALSE,"Plan2"}</definedName>
    <definedName name="nkfnsskdn" localSheetId="6">{#N/A,#N/A,FALSE,"Plan1";#N/A,#N/A,FALSE,"Plan2"}</definedName>
    <definedName name="nkfnsskdn" localSheetId="5">{#N/A,#N/A,FALSE,"Plan1";#N/A,#N/A,FALSE,"Plan2"}</definedName>
    <definedName name="nkfnsskdn" localSheetId="16" hidden="1">{#N/A,#N/A,FALSE,"Plan1";#N/A,#N/A,FALSE,"Plan2"}</definedName>
    <definedName name="nkfnsskdn" localSheetId="15">{#N/A,#N/A,FALSE,"Plan1";#N/A,#N/A,FALSE,"Plan2"}</definedName>
    <definedName name="nkfnsskdn" localSheetId="7">{#N/A,#N/A,FALSE,"Plan1";#N/A,#N/A,FALSE,"Plan2"}</definedName>
    <definedName name="nkfnsskdn" localSheetId="24">{#N/A,#N/A,FALSE,"Plan1";#N/A,#N/A,FALSE,"Plan2"}</definedName>
    <definedName name="nkfnsskdn" localSheetId="25">{#N/A,#N/A,FALSE,"Plan1";#N/A,#N/A,FALSE,"Plan2"}</definedName>
    <definedName name="nkfnsskdn" localSheetId="0">{#N/A,#N/A,FALSE,"Plan1";#N/A,#N/A,FALSE,"Plan2"}</definedName>
    <definedName name="nkfnsskdn" localSheetId="23">{#N/A,#N/A,FALSE,"Plan1";#N/A,#N/A,FALSE,"Plan2"}</definedName>
    <definedName name="nkfnsskdn" localSheetId="22" hidden="1">{#N/A,#N/A,FALSE,"Plan1";#N/A,#N/A,FALSE,"Plan2"}</definedName>
    <definedName name="nkfnsskdn" localSheetId="19">{#N/A,#N/A,FALSE,"Plan1";#N/A,#N/A,FALSE,"Plan2"}</definedName>
    <definedName name="nkfnsskdn" localSheetId="18" hidden="1">{#N/A,#N/A,FALSE,"Plan1";#N/A,#N/A,FALSE,"Plan2"}</definedName>
    <definedName name="nkfnsskdn">{#N/A,#N/A,FALSE,"Plan1";#N/A,#N/A,FALSE,"Plan2"}</definedName>
    <definedName name="NKJL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7">#REF!</definedName>
    <definedName name="nl" localSheetId="3">#REF!</definedName>
    <definedName name="nl" localSheetId="6">#REF!</definedName>
    <definedName name="nl" localSheetId="16">#REF!</definedName>
    <definedName name="nl" localSheetId="15">#REF!</definedName>
    <definedName name="nl" localSheetId="25">#REF!</definedName>
    <definedName name="nl" localSheetId="22">#REF!</definedName>
    <definedName name="nl" localSheetId="19">#REF!</definedName>
    <definedName name="nl" localSheetId="18">#REF!</definedName>
    <definedName name="nl">#REF!</definedName>
    <definedName name="nlaksjdwe" localSheetId="20">{#N/A,#N/A,FALSE,"Plan1";#N/A,#N/A,FALSE,"Plan2"}</definedName>
    <definedName name="nlaksjdwe" localSheetId="8">{#N/A,#N/A,FALSE,"Plan1";#N/A,#N/A,FALSE,"Plan2"}</definedName>
    <definedName name="nlaksjdwe" localSheetId="17" hidden="1">{#N/A,#N/A,FALSE,"Plan1";#N/A,#N/A,FALSE,"Plan2"}</definedName>
    <definedName name="nlaksjdwe" localSheetId="3">{#N/A,#N/A,FALSE,"Plan1";#N/A,#N/A,FALSE,"Plan2"}</definedName>
    <definedName name="nlaksjdwe" localSheetId="11">{#N/A,#N/A,FALSE,"Plan1";#N/A,#N/A,FALSE,"Plan2"}</definedName>
    <definedName name="nlaksjdwe" localSheetId="6">{#N/A,#N/A,FALSE,"Plan1";#N/A,#N/A,FALSE,"Plan2"}</definedName>
    <definedName name="nlaksjdwe" localSheetId="5">{#N/A,#N/A,FALSE,"Plan1";#N/A,#N/A,FALSE,"Plan2"}</definedName>
    <definedName name="nlaksjdwe" localSheetId="16" hidden="1">{#N/A,#N/A,FALSE,"Plan1";#N/A,#N/A,FALSE,"Plan2"}</definedName>
    <definedName name="nlaksjdwe" localSheetId="15">{#N/A,#N/A,FALSE,"Plan1";#N/A,#N/A,FALSE,"Plan2"}</definedName>
    <definedName name="nlaksjdwe" localSheetId="7">{#N/A,#N/A,FALSE,"Plan1";#N/A,#N/A,FALSE,"Plan2"}</definedName>
    <definedName name="nlaksjdwe" localSheetId="24">{#N/A,#N/A,FALSE,"Plan1";#N/A,#N/A,FALSE,"Plan2"}</definedName>
    <definedName name="nlaksjdwe" localSheetId="25">{#N/A,#N/A,FALSE,"Plan1";#N/A,#N/A,FALSE,"Plan2"}</definedName>
    <definedName name="nlaksjdwe" localSheetId="0">{#N/A,#N/A,FALSE,"Plan1";#N/A,#N/A,FALSE,"Plan2"}</definedName>
    <definedName name="nlaksjdwe" localSheetId="23">{#N/A,#N/A,FALSE,"Plan1";#N/A,#N/A,FALSE,"Plan2"}</definedName>
    <definedName name="nlaksjdwe" localSheetId="22" hidden="1">{#N/A,#N/A,FALSE,"Plan1";#N/A,#N/A,FALSE,"Plan2"}</definedName>
    <definedName name="nlaksjdwe" localSheetId="19">{#N/A,#N/A,FALSE,"Plan1";#N/A,#N/A,FALSE,"Plan2"}</definedName>
    <definedName name="nlaksjdwe" localSheetId="18" hidden="1">{#N/A,#N/A,FALSE,"Plan1";#N/A,#N/A,FALSE,"Plan2"}</definedName>
    <definedName name="nlaksjdwe">{#N/A,#N/A,FALSE,"Plan1";#N/A,#N/A,FALSE,"Plan2"}</definedName>
    <definedName name="nljsdfljfdsfr" localSheetId="20">{#N/A,#N/A,FALSE,"Plan1";#N/A,#N/A,FALSE,"Plan2"}</definedName>
    <definedName name="nljsdfljfdsfr" localSheetId="8">{#N/A,#N/A,FALSE,"Plan1";#N/A,#N/A,FALSE,"Plan2"}</definedName>
    <definedName name="nljsdfljfdsfr" localSheetId="17" hidden="1">{#N/A,#N/A,FALSE,"Plan1";#N/A,#N/A,FALSE,"Plan2"}</definedName>
    <definedName name="nljsdfljfdsfr" localSheetId="3">{#N/A,#N/A,FALSE,"Plan1";#N/A,#N/A,FALSE,"Plan2"}</definedName>
    <definedName name="nljsdfljfdsfr" localSheetId="11">{#N/A,#N/A,FALSE,"Plan1";#N/A,#N/A,FALSE,"Plan2"}</definedName>
    <definedName name="nljsdfljfdsfr" localSheetId="6">{#N/A,#N/A,FALSE,"Plan1";#N/A,#N/A,FALSE,"Plan2"}</definedName>
    <definedName name="nljsdfljfdsfr" localSheetId="5">{#N/A,#N/A,FALSE,"Plan1";#N/A,#N/A,FALSE,"Plan2"}</definedName>
    <definedName name="nljsdfljfdsfr" localSheetId="16" hidden="1">{#N/A,#N/A,FALSE,"Plan1";#N/A,#N/A,FALSE,"Plan2"}</definedName>
    <definedName name="nljsdfljfdsfr" localSheetId="15">{#N/A,#N/A,FALSE,"Plan1";#N/A,#N/A,FALSE,"Plan2"}</definedName>
    <definedName name="nljsdfljfdsfr" localSheetId="7">{#N/A,#N/A,FALSE,"Plan1";#N/A,#N/A,FALSE,"Plan2"}</definedName>
    <definedName name="nljsdfljfdsfr" localSheetId="24">{#N/A,#N/A,FALSE,"Plan1";#N/A,#N/A,FALSE,"Plan2"}</definedName>
    <definedName name="nljsdfljfdsfr" localSheetId="25">{#N/A,#N/A,FALSE,"Plan1";#N/A,#N/A,FALSE,"Plan2"}</definedName>
    <definedName name="nljsdfljfdsfr" localSheetId="0">{#N/A,#N/A,FALSE,"Plan1";#N/A,#N/A,FALSE,"Plan2"}</definedName>
    <definedName name="nljsdfljfdsfr" localSheetId="23">{#N/A,#N/A,FALSE,"Plan1";#N/A,#N/A,FALSE,"Plan2"}</definedName>
    <definedName name="nljsdfljfdsfr" localSheetId="22" hidden="1">{#N/A,#N/A,FALSE,"Plan1";#N/A,#N/A,FALSE,"Plan2"}</definedName>
    <definedName name="nljsdfljfdsfr" localSheetId="19">{#N/A,#N/A,FALSE,"Plan1";#N/A,#N/A,FALSE,"Plan2"}</definedName>
    <definedName name="nljsdfljfdsfr" localSheetId="18" hidden="1">{#N/A,#N/A,FALSE,"Plan1";#N/A,#N/A,FALSE,"Plan2"}</definedName>
    <definedName name="nljsdfljfdsfr">{#N/A,#N/A,FALSE,"Plan1";#N/A,#N/A,FALSE,"Plan2"}</definedName>
    <definedName name="nm_k1" localSheetId="17">#REF!</definedName>
    <definedName name="nm_k1" localSheetId="3">#REF!</definedName>
    <definedName name="nm_k1" localSheetId="6">#REF!</definedName>
    <definedName name="nm_k1" localSheetId="16">#REF!</definedName>
    <definedName name="nm_k1" localSheetId="15">#REF!</definedName>
    <definedName name="nm_k1" localSheetId="25">#REF!</definedName>
    <definedName name="nm_k1" localSheetId="22">#REF!</definedName>
    <definedName name="nm_k1" localSheetId="19">#REF!</definedName>
    <definedName name="nm_k1" localSheetId="18">#REF!</definedName>
    <definedName name="nm_k1">#REF!</definedName>
    <definedName name="nm_k2" localSheetId="17">#REF!</definedName>
    <definedName name="nm_k2" localSheetId="3">#REF!</definedName>
    <definedName name="nm_k2" localSheetId="6">#REF!</definedName>
    <definedName name="nm_k2" localSheetId="16">#REF!</definedName>
    <definedName name="nm_k2" localSheetId="15">#REF!</definedName>
    <definedName name="nm_k2" localSheetId="25">#REF!</definedName>
    <definedName name="nm_k2" localSheetId="22">#REF!</definedName>
    <definedName name="nm_k2" localSheetId="19">#REF!</definedName>
    <definedName name="nm_k2" localSheetId="18">#REF!</definedName>
    <definedName name="nm_k2">#REF!</definedName>
    <definedName name="nm_k3" localSheetId="17">#REF!</definedName>
    <definedName name="nm_k3" localSheetId="3">#REF!</definedName>
    <definedName name="nm_k3" localSheetId="6">#REF!</definedName>
    <definedName name="nm_k3" localSheetId="16">#REF!</definedName>
    <definedName name="nm_k3" localSheetId="15">#REF!</definedName>
    <definedName name="nm_k3" localSheetId="25">#REF!</definedName>
    <definedName name="nm_k3" localSheetId="22">#REF!</definedName>
    <definedName name="nm_k3" localSheetId="19">#REF!</definedName>
    <definedName name="nm_k3" localSheetId="18">#REF!</definedName>
    <definedName name="nm_k3">#REF!</definedName>
    <definedName name="nmjdfhxj" localSheetId="20">{#N/A,#N/A,FALSE,"Plan1";#N/A,#N/A,FALSE,"Plan2"}</definedName>
    <definedName name="nmjdfhxj" localSheetId="8">{#N/A,#N/A,FALSE,"Plan1";#N/A,#N/A,FALSE,"Plan2"}</definedName>
    <definedName name="nmjdfhxj" localSheetId="17" hidden="1">{#N/A,#N/A,FALSE,"Plan1";#N/A,#N/A,FALSE,"Plan2"}</definedName>
    <definedName name="nmjdfhxj" localSheetId="3">{#N/A,#N/A,FALSE,"Plan1";#N/A,#N/A,FALSE,"Plan2"}</definedName>
    <definedName name="nmjdfhxj" localSheetId="11">{#N/A,#N/A,FALSE,"Plan1";#N/A,#N/A,FALSE,"Plan2"}</definedName>
    <definedName name="nmjdfhxj" localSheetId="6">{#N/A,#N/A,FALSE,"Plan1";#N/A,#N/A,FALSE,"Plan2"}</definedName>
    <definedName name="nmjdfhxj" localSheetId="5">{#N/A,#N/A,FALSE,"Plan1";#N/A,#N/A,FALSE,"Plan2"}</definedName>
    <definedName name="nmjdfhxj" localSheetId="16" hidden="1">{#N/A,#N/A,FALSE,"Plan1";#N/A,#N/A,FALSE,"Plan2"}</definedName>
    <definedName name="nmjdfhxj" localSheetId="15">{#N/A,#N/A,FALSE,"Plan1";#N/A,#N/A,FALSE,"Plan2"}</definedName>
    <definedName name="nmjdfhxj" localSheetId="7">{#N/A,#N/A,FALSE,"Plan1";#N/A,#N/A,FALSE,"Plan2"}</definedName>
    <definedName name="nmjdfhxj" localSheetId="24">{#N/A,#N/A,FALSE,"Plan1";#N/A,#N/A,FALSE,"Plan2"}</definedName>
    <definedName name="nmjdfhxj" localSheetId="25">{#N/A,#N/A,FALSE,"Plan1";#N/A,#N/A,FALSE,"Plan2"}</definedName>
    <definedName name="nmjdfhxj" localSheetId="0">{#N/A,#N/A,FALSE,"Plan1";#N/A,#N/A,FALSE,"Plan2"}</definedName>
    <definedName name="nmjdfhxj" localSheetId="23">{#N/A,#N/A,FALSE,"Plan1";#N/A,#N/A,FALSE,"Plan2"}</definedName>
    <definedName name="nmjdfhxj" localSheetId="22" hidden="1">{#N/A,#N/A,FALSE,"Plan1";#N/A,#N/A,FALSE,"Plan2"}</definedName>
    <definedName name="nmjdfhxj" localSheetId="19">{#N/A,#N/A,FALSE,"Plan1";#N/A,#N/A,FALSE,"Plan2"}</definedName>
    <definedName name="nmjdfhxj" localSheetId="18" hidden="1">{#N/A,#N/A,FALSE,"Plan1";#N/A,#N/A,FALSE,"Plan2"}</definedName>
    <definedName name="nmjdfhxj">{#N/A,#N/A,FALSE,"Plan1";#N/A,#N/A,FALSE,"Plan2"}</definedName>
    <definedName name="nnmn" localSheetId="20">{#N/A,#N/A,FALSE,"Plan1";#N/A,#N/A,FALSE,"Plan2"}</definedName>
    <definedName name="nnmn" localSheetId="8">{#N/A,#N/A,FALSE,"Plan1";#N/A,#N/A,FALSE,"Plan2"}</definedName>
    <definedName name="nnmn" localSheetId="17" hidden="1">{#N/A,#N/A,FALSE,"Plan1";#N/A,#N/A,FALSE,"Plan2"}</definedName>
    <definedName name="nnmn" localSheetId="3">{#N/A,#N/A,FALSE,"Plan1";#N/A,#N/A,FALSE,"Plan2"}</definedName>
    <definedName name="nnmn" localSheetId="11">{#N/A,#N/A,FALSE,"Plan1";#N/A,#N/A,FALSE,"Plan2"}</definedName>
    <definedName name="nnmn" localSheetId="6">{#N/A,#N/A,FALSE,"Plan1";#N/A,#N/A,FALSE,"Plan2"}</definedName>
    <definedName name="nnmn" localSheetId="5">{#N/A,#N/A,FALSE,"Plan1";#N/A,#N/A,FALSE,"Plan2"}</definedName>
    <definedName name="nnmn" localSheetId="16" hidden="1">{#N/A,#N/A,FALSE,"Plan1";#N/A,#N/A,FALSE,"Plan2"}</definedName>
    <definedName name="nnmn" localSheetId="15">{#N/A,#N/A,FALSE,"Plan1";#N/A,#N/A,FALSE,"Plan2"}</definedName>
    <definedName name="nnmn" localSheetId="7">{#N/A,#N/A,FALSE,"Plan1";#N/A,#N/A,FALSE,"Plan2"}</definedName>
    <definedName name="nnmn" localSheetId="24">{#N/A,#N/A,FALSE,"Plan1";#N/A,#N/A,FALSE,"Plan2"}</definedName>
    <definedName name="nnmn" localSheetId="25">{#N/A,#N/A,FALSE,"Plan1";#N/A,#N/A,FALSE,"Plan2"}</definedName>
    <definedName name="nnmn" localSheetId="0">{#N/A,#N/A,FALSE,"Plan1";#N/A,#N/A,FALSE,"Plan2"}</definedName>
    <definedName name="nnmn" localSheetId="23">{#N/A,#N/A,FALSE,"Plan1";#N/A,#N/A,FALSE,"Plan2"}</definedName>
    <definedName name="nnmn" localSheetId="22" hidden="1">{#N/A,#N/A,FALSE,"Plan1";#N/A,#N/A,FALSE,"Plan2"}</definedName>
    <definedName name="nnmn" localSheetId="19">{#N/A,#N/A,FALSE,"Plan1";#N/A,#N/A,FALSE,"Plan2"}</definedName>
    <definedName name="nnmn" localSheetId="18" hidden="1">{#N/A,#N/A,FALSE,"Plan1";#N/A,#N/A,FALSE,"Plan2"}</definedName>
    <definedName name="nnmn">{#N/A,#N/A,FALSE,"Plan1";#N/A,#N/A,FALSE,"Plan2"}</definedName>
    <definedName name="nnn" localSheetId="20">{#N/A,#N/A,FALSE,"Plan1";#N/A,#N/A,FALSE,"Plan2"}</definedName>
    <definedName name="nnn" localSheetId="8">{#N/A,#N/A,FALSE,"$170M Cash";#N/A,#N/A,FALSE,"$250M Cash";#N/A,#N/A,FALSE,"$325M Cash"}</definedName>
    <definedName name="nnn" localSheetId="17" hidden="1">{#N/A,#N/A,FALSE,"Plan1";#N/A,#N/A,FALSE,"Plan2"}</definedName>
    <definedName name="nnn" localSheetId="3">{#N/A,#N/A,FALSE,"Plan1";#N/A,#N/A,FALSE,"Plan2"}</definedName>
    <definedName name="nnn" localSheetId="11">{#N/A,#N/A,FALSE,"$170M Cash";#N/A,#N/A,FALSE,"$250M Cash";#N/A,#N/A,FALSE,"$325M Cash"}</definedName>
    <definedName name="nnn" localSheetId="6">{#N/A,#N/A,FALSE,"Plan1";#N/A,#N/A,FALSE,"Plan2"}</definedName>
    <definedName name="nnn" localSheetId="5">{#N/A,#N/A,FALSE,"Plan1";#N/A,#N/A,FALSE,"Plan2"}</definedName>
    <definedName name="nnn" localSheetId="16" hidden="1">{#N/A,#N/A,FALSE,"Plan1";#N/A,#N/A,FALSE,"Plan2"}</definedName>
    <definedName name="nnn" localSheetId="15">{#N/A,#N/A,FALSE,"Plan1";#N/A,#N/A,FALSE,"Plan2"}</definedName>
    <definedName name="nnn" localSheetId="7">{#N/A,#N/A,FALSE,"$170M Cash";#N/A,#N/A,FALSE,"$250M Cash";#N/A,#N/A,FALSE,"$325M Cash"}</definedName>
    <definedName name="nnn" localSheetId="24">{#N/A,#N/A,FALSE,"Plan1";#N/A,#N/A,FALSE,"Plan2"}</definedName>
    <definedName name="nnn" localSheetId="25">{#N/A,#N/A,FALSE,"$170M Cash";#N/A,#N/A,FALSE,"$250M Cash";#N/A,#N/A,FALSE,"$325M Cash"}</definedName>
    <definedName name="nnn" localSheetId="0">{#N/A,#N/A,FALSE,"Plan1";#N/A,#N/A,FALSE,"Plan2"}</definedName>
    <definedName name="nnn" localSheetId="23">{#N/A,#N/A,FALSE,"Plan1";#N/A,#N/A,FALSE,"Plan2"}</definedName>
    <definedName name="nnn" localSheetId="22" hidden="1">{#N/A,#N/A,FALSE,"Plan1";#N/A,#N/A,FALSE,"Plan2"}</definedName>
    <definedName name="nnn" localSheetId="19">{#N/A,#N/A,FALSE,"Plan1";#N/A,#N/A,FALSE,"Plan2"}</definedName>
    <definedName name="nnn" localSheetId="18" hidden="1">{#N/A,#N/A,FALSE,"Plan1";#N/A,#N/A,FALSE,"Plan2"}</definedName>
    <definedName name="nnn">{#N/A,#N/A,FALSE,"Plan1";#N/A,#N/A,FALSE,"Plan2"}</definedName>
    <definedName name="nnnnnnnnnnn" localSheetId="20">{"HW",#N/A,FALSE,"1998"}</definedName>
    <definedName name="nnnnnnnnnnn" localSheetId="8">{"HW",#N/A,FALSE,"1998"}</definedName>
    <definedName name="nnnnnnnnnnn" localSheetId="17" hidden="1">{"HW",#N/A,FALSE,"1998"}</definedName>
    <definedName name="nnnnnnnnnnn" localSheetId="3">{"HW",#N/A,FALSE,"1998"}</definedName>
    <definedName name="nnnnnnnnnnn" localSheetId="11">{"HW",#N/A,FALSE,"1998"}</definedName>
    <definedName name="nnnnnnnnnnn" localSheetId="6">{"HW",#N/A,FALSE,"1998"}</definedName>
    <definedName name="nnnnnnnnnnn" localSheetId="5">{"HW",#N/A,FALSE,"1998"}</definedName>
    <definedName name="nnnnnnnnnnn" localSheetId="16" hidden="1">{"HW",#N/A,FALSE,"1998"}</definedName>
    <definedName name="nnnnnnnnnnn" localSheetId="15">{"HW",#N/A,FALSE,"1998"}</definedName>
    <definedName name="nnnnnnnnnnn" localSheetId="7">{"HW",#N/A,FALSE,"1998"}</definedName>
    <definedName name="nnnnnnnnnnn" localSheetId="24">{"HW",#N/A,FALSE,"1998"}</definedName>
    <definedName name="nnnnnnnnnnn" localSheetId="25">{"HW",#N/A,FALSE,"1998"}</definedName>
    <definedName name="nnnnnnnnnnn" localSheetId="0">{"HW",#N/A,FALSE,"1998"}</definedName>
    <definedName name="nnnnnnnnnnn" localSheetId="23">{"HW",#N/A,FALSE,"1998"}</definedName>
    <definedName name="nnnnnnnnnnn" localSheetId="22" hidden="1">{"HW",#N/A,FALSE,"1998"}</definedName>
    <definedName name="nnnnnnnnnnn" localSheetId="19">{"HW",#N/A,FALSE,"1998"}</definedName>
    <definedName name="nnnnnnnnnnn" localSheetId="18" hidden="1">{"HW",#N/A,FALSE,"1998"}</definedName>
    <definedName name="nnnnnnnnnnn">{"HW",#N/A,FALSE,"1998"}</definedName>
    <definedName name="NNNNNNNNNNNNNNN" localSheetId="20">{#N/A,#N/A,FALSE,"Plan1";#N/A,#N/A,FALSE,"Plan2"}</definedName>
    <definedName name="NNNNNNNNNNNNNNN" localSheetId="8">{#N/A,#N/A,FALSE,"Plan1";#N/A,#N/A,FALSE,"Plan2"}</definedName>
    <definedName name="NNNNNNNNNNNNNNN" localSheetId="17" hidden="1">{#N/A,#N/A,FALSE,"Plan1";#N/A,#N/A,FALSE,"Plan2"}</definedName>
    <definedName name="NNNNNNNNNNNNNNN" localSheetId="3">{#N/A,#N/A,FALSE,"Plan1";#N/A,#N/A,FALSE,"Plan2"}</definedName>
    <definedName name="NNNNNNNNNNNNNNN" localSheetId="11">{#N/A,#N/A,FALSE,"Plan1";#N/A,#N/A,FALSE,"Plan2"}</definedName>
    <definedName name="NNNNNNNNNNNNNNN" localSheetId="6">{#N/A,#N/A,FALSE,"Plan1";#N/A,#N/A,FALSE,"Plan2"}</definedName>
    <definedName name="NNNNNNNNNNNNNNN" localSheetId="5">{#N/A,#N/A,FALSE,"Plan1";#N/A,#N/A,FALSE,"Plan2"}</definedName>
    <definedName name="NNNNNNNNNNNNNNN" localSheetId="16" hidden="1">{#N/A,#N/A,FALSE,"Plan1";#N/A,#N/A,FALSE,"Plan2"}</definedName>
    <definedName name="NNNNNNNNNNNNNNN" localSheetId="15">{#N/A,#N/A,FALSE,"Plan1";#N/A,#N/A,FALSE,"Plan2"}</definedName>
    <definedName name="NNNNNNNNNNNNNNN" localSheetId="7">{#N/A,#N/A,FALSE,"Plan1";#N/A,#N/A,FALSE,"Plan2"}</definedName>
    <definedName name="NNNNNNNNNNNNNNN" localSheetId="24">{#N/A,#N/A,FALSE,"Plan1";#N/A,#N/A,FALSE,"Plan2"}</definedName>
    <definedName name="NNNNNNNNNNNNNNN" localSheetId="25">{#N/A,#N/A,FALSE,"Plan1";#N/A,#N/A,FALSE,"Plan2"}</definedName>
    <definedName name="NNNNNNNNNNNNNNN" localSheetId="0">{#N/A,#N/A,FALSE,"Plan1";#N/A,#N/A,FALSE,"Plan2"}</definedName>
    <definedName name="NNNNNNNNNNNNNNN" localSheetId="23">{#N/A,#N/A,FALSE,"Plan1";#N/A,#N/A,FALSE,"Plan2"}</definedName>
    <definedName name="NNNNNNNNNNNNNNN" localSheetId="22" hidden="1">{#N/A,#N/A,FALSE,"Plan1";#N/A,#N/A,FALSE,"Plan2"}</definedName>
    <definedName name="NNNNNNNNNNNNNNN" localSheetId="19">{#N/A,#N/A,FALSE,"Plan1";#N/A,#N/A,FALSE,"Plan2"}</definedName>
    <definedName name="NNNNNNNNNNNNNNN" localSheetId="18" hidden="1">{#N/A,#N/A,FALSE,"Plan1";#N/A,#N/A,FALSE,"Plan2"}</definedName>
    <definedName name="NNNNNNNNNNNNNNN">{#N/A,#N/A,FALSE,"Plan1";#N/A,#N/A,FALSE,"Plan2"}</definedName>
    <definedName name="nnnnnnnnnnnnnnnnnnnn" localSheetId="20">{#N/A,#N/A,FALSE,"Plan1";#N/A,#N/A,FALSE,"Plan2"}</definedName>
    <definedName name="nnnnnnnnnnnnnnnnnnnn" localSheetId="8">{#N/A,#N/A,FALSE,"Plan1";#N/A,#N/A,FALSE,"Plan2"}</definedName>
    <definedName name="nnnnnnnnnnnnnnnnnnnn" localSheetId="17" hidden="1">{#N/A,#N/A,FALSE,"Plan1";#N/A,#N/A,FALSE,"Plan2"}</definedName>
    <definedName name="nnnnnnnnnnnnnnnnnnnn" localSheetId="3">{#N/A,#N/A,FALSE,"Plan1";#N/A,#N/A,FALSE,"Plan2"}</definedName>
    <definedName name="nnnnnnnnnnnnnnnnnnnn" localSheetId="11">{#N/A,#N/A,FALSE,"Plan1";#N/A,#N/A,FALSE,"Plan2"}</definedName>
    <definedName name="nnnnnnnnnnnnnnnnnnnn" localSheetId="6">{#N/A,#N/A,FALSE,"Plan1";#N/A,#N/A,FALSE,"Plan2"}</definedName>
    <definedName name="nnnnnnnnnnnnnnnnnnnn" localSheetId="5">{#N/A,#N/A,FALSE,"Plan1";#N/A,#N/A,FALSE,"Plan2"}</definedName>
    <definedName name="nnnnnnnnnnnnnnnnnnnn" localSheetId="16" hidden="1">{#N/A,#N/A,FALSE,"Plan1";#N/A,#N/A,FALSE,"Plan2"}</definedName>
    <definedName name="nnnnnnnnnnnnnnnnnnnn" localSheetId="15">{#N/A,#N/A,FALSE,"Plan1";#N/A,#N/A,FALSE,"Plan2"}</definedName>
    <definedName name="nnnnnnnnnnnnnnnnnnnn" localSheetId="7">{#N/A,#N/A,FALSE,"Plan1";#N/A,#N/A,FALSE,"Plan2"}</definedName>
    <definedName name="nnnnnnnnnnnnnnnnnnnn" localSheetId="24">{#N/A,#N/A,FALSE,"Plan1";#N/A,#N/A,FALSE,"Plan2"}</definedName>
    <definedName name="nnnnnnnnnnnnnnnnnnnn" localSheetId="25">{#N/A,#N/A,FALSE,"Plan1";#N/A,#N/A,FALSE,"Plan2"}</definedName>
    <definedName name="nnnnnnnnnnnnnnnnnnnn" localSheetId="0">{#N/A,#N/A,FALSE,"Plan1";#N/A,#N/A,FALSE,"Plan2"}</definedName>
    <definedName name="nnnnnnnnnnnnnnnnnnnn" localSheetId="23">{#N/A,#N/A,FALSE,"Plan1";#N/A,#N/A,FALSE,"Plan2"}</definedName>
    <definedName name="nnnnnnnnnnnnnnnnnnnn" localSheetId="22" hidden="1">{#N/A,#N/A,FALSE,"Plan1";#N/A,#N/A,FALSE,"Plan2"}</definedName>
    <definedName name="nnnnnnnnnnnnnnnnnnnn" localSheetId="19">{#N/A,#N/A,FALSE,"Plan1";#N/A,#N/A,FALSE,"Plan2"}</definedName>
    <definedName name="nnnnnnnnnnnnnnnnnnnn" localSheetId="18" hidden="1">{#N/A,#N/A,FALSE,"Plan1";#N/A,#N/A,FALSE,"Plan2"}</definedName>
    <definedName name="nnnnnnnnnnnnnnnnnnnn">{#N/A,#N/A,FALSE,"Plan1";#N/A,#N/A,FALSE,"Plan2"}</definedName>
    <definedName name="NNXFT" localSheetId="20">{#N/A,#N/A,FALSE,"Plan1";#N/A,#N/A,FALSE,"Plan2"}</definedName>
    <definedName name="NNXFT" localSheetId="8">{#N/A,#N/A,FALSE,"Plan1";#N/A,#N/A,FALSE,"Plan2"}</definedName>
    <definedName name="NNXFT" localSheetId="17" hidden="1">{#N/A,#N/A,FALSE,"Plan1";#N/A,#N/A,FALSE,"Plan2"}</definedName>
    <definedName name="NNXFT" localSheetId="3">{#N/A,#N/A,FALSE,"Plan1";#N/A,#N/A,FALSE,"Plan2"}</definedName>
    <definedName name="NNXFT" localSheetId="11">{#N/A,#N/A,FALSE,"Plan1";#N/A,#N/A,FALSE,"Plan2"}</definedName>
    <definedName name="NNXFT" localSheetId="6">{#N/A,#N/A,FALSE,"Plan1";#N/A,#N/A,FALSE,"Plan2"}</definedName>
    <definedName name="NNXFT" localSheetId="5">{#N/A,#N/A,FALSE,"Plan1";#N/A,#N/A,FALSE,"Plan2"}</definedName>
    <definedName name="NNXFT" localSheetId="16" hidden="1">{#N/A,#N/A,FALSE,"Plan1";#N/A,#N/A,FALSE,"Plan2"}</definedName>
    <definedName name="NNXFT" localSheetId="15">{#N/A,#N/A,FALSE,"Plan1";#N/A,#N/A,FALSE,"Plan2"}</definedName>
    <definedName name="NNXFT" localSheetId="7">{#N/A,#N/A,FALSE,"Plan1";#N/A,#N/A,FALSE,"Plan2"}</definedName>
    <definedName name="NNXFT" localSheetId="24">{#N/A,#N/A,FALSE,"Plan1";#N/A,#N/A,FALSE,"Plan2"}</definedName>
    <definedName name="NNXFT" localSheetId="25">{#N/A,#N/A,FALSE,"Plan1";#N/A,#N/A,FALSE,"Plan2"}</definedName>
    <definedName name="NNXFT" localSheetId="0">{#N/A,#N/A,FALSE,"Plan1";#N/A,#N/A,FALSE,"Plan2"}</definedName>
    <definedName name="NNXFT" localSheetId="23">{#N/A,#N/A,FALSE,"Plan1";#N/A,#N/A,FALSE,"Plan2"}</definedName>
    <definedName name="NNXFT" localSheetId="22" hidden="1">{#N/A,#N/A,FALSE,"Plan1";#N/A,#N/A,FALSE,"Plan2"}</definedName>
    <definedName name="NNXFT" localSheetId="19">{#N/A,#N/A,FALSE,"Plan1";#N/A,#N/A,FALSE,"Plan2"}</definedName>
    <definedName name="NNXFT" localSheetId="18" hidden="1">{#N/A,#N/A,FALSE,"Plan1";#N/A,#N/A,FALSE,"Plan2"}</definedName>
    <definedName name="NNXFT">{#N/A,#N/A,FALSE,"Plan1";#N/A,#N/A,FALSE,"Plan2"}</definedName>
    <definedName name="no" localSheetId="17">#REF!</definedName>
    <definedName name="no" localSheetId="3">#REF!</definedName>
    <definedName name="no" localSheetId="11">#REF!</definedName>
    <definedName name="no" localSheetId="6">#REF!</definedName>
    <definedName name="no" localSheetId="16">#REF!</definedName>
    <definedName name="no" localSheetId="15">#REF!</definedName>
    <definedName name="no" localSheetId="25">#REF!</definedName>
    <definedName name="no" localSheetId="22">#REF!</definedName>
    <definedName name="no" localSheetId="19">#REF!</definedName>
    <definedName name="no" localSheetId="18">#REF!</definedName>
    <definedName name="no">#REF!</definedName>
    <definedName name="NOME" localSheetId="17">#REF!</definedName>
    <definedName name="NOME" localSheetId="3">#REF!</definedName>
    <definedName name="NOME" localSheetId="6">#REF!</definedName>
    <definedName name="NOME" localSheetId="16">#REF!</definedName>
    <definedName name="NOME" localSheetId="15">#REF!</definedName>
    <definedName name="NOME" localSheetId="25">#REF!</definedName>
    <definedName name="NOME" localSheetId="22">#REF!</definedName>
    <definedName name="NOME" localSheetId="19">#REF!</definedName>
    <definedName name="NOME" localSheetId="18">#REF!</definedName>
    <definedName name="NOME">#REF!</definedName>
    <definedName name="nome2" localSheetId="17">#REF!</definedName>
    <definedName name="nome2" localSheetId="3">#REF!</definedName>
    <definedName name="nome2" localSheetId="6">#REF!</definedName>
    <definedName name="nome2" localSheetId="16">#REF!</definedName>
    <definedName name="nome2" localSheetId="15">#REF!</definedName>
    <definedName name="nome2" localSheetId="25">#REF!</definedName>
    <definedName name="nome2" localSheetId="22">#REF!</definedName>
    <definedName name="nome2" localSheetId="19">#REF!</definedName>
    <definedName name="nome2" localSheetId="18">#REF!</definedName>
    <definedName name="nome2">#REF!</definedName>
    <definedName name="NOMEITEM" localSheetId="3">#REF!</definedName>
    <definedName name="NOMEITEM" localSheetId="6">#REF!</definedName>
    <definedName name="NOMEITEM" localSheetId="15">#REF!</definedName>
    <definedName name="NOMEITEM" localSheetId="25">#REF!</definedName>
    <definedName name="NOMEITEM">#REF!</definedName>
    <definedName name="NOMEOBRA" localSheetId="3">#REF!</definedName>
    <definedName name="NOMEOBRA" localSheetId="6">#REF!</definedName>
    <definedName name="NOMEOBRA" localSheetId="15">#REF!</definedName>
    <definedName name="NOMEOBRA" localSheetId="25">#REF!</definedName>
    <definedName name="NOMEOBRA">#REF!</definedName>
    <definedName name="nov17RJ" localSheetId="3">#REF!</definedName>
    <definedName name="nov17RJ" localSheetId="6">#REF!</definedName>
    <definedName name="nov17RJ" localSheetId="15">#REF!</definedName>
    <definedName name="nov17RJ" localSheetId="25">#REF!</definedName>
    <definedName name="nov17RJ">#REF!</definedName>
    <definedName name="NOVE" localSheetId="3">#REF!</definedName>
    <definedName name="NOVE" localSheetId="6">#REF!</definedName>
    <definedName name="NOVE" localSheetId="15">#REF!</definedName>
    <definedName name="NOVE" localSheetId="25">#REF!</definedName>
    <definedName name="NOVE">#REF!</definedName>
    <definedName name="NOVEMBRO" localSheetId="3">#REF!</definedName>
    <definedName name="NOVEMBRO" localSheetId="6">#REF!</definedName>
    <definedName name="NOVEMBRO" localSheetId="15">#REF!</definedName>
    <definedName name="NOVEMBRO" localSheetId="25">#REF!</definedName>
    <definedName name="NOVEMBRO">#REF!</definedName>
    <definedName name="nsdkfndgfdnatf" localSheetId="20">{#N/A,#N/A,FALSE,"Plan1";#N/A,#N/A,FALSE,"Plan2"}</definedName>
    <definedName name="nsdkfndgfdnatf" localSheetId="8">{#N/A,#N/A,FALSE,"Plan1";#N/A,#N/A,FALSE,"Plan2"}</definedName>
    <definedName name="nsdkfndgfdnatf" localSheetId="17" hidden="1">{#N/A,#N/A,FALSE,"Plan1";#N/A,#N/A,FALSE,"Plan2"}</definedName>
    <definedName name="nsdkfndgfdnatf" localSheetId="3">{#N/A,#N/A,FALSE,"Plan1";#N/A,#N/A,FALSE,"Plan2"}</definedName>
    <definedName name="nsdkfndgfdnatf" localSheetId="11">{#N/A,#N/A,FALSE,"Plan1";#N/A,#N/A,FALSE,"Plan2"}</definedName>
    <definedName name="nsdkfndgfdnatf" localSheetId="6">{#N/A,#N/A,FALSE,"Plan1";#N/A,#N/A,FALSE,"Plan2"}</definedName>
    <definedName name="nsdkfndgfdnatf" localSheetId="5">{#N/A,#N/A,FALSE,"Plan1";#N/A,#N/A,FALSE,"Plan2"}</definedName>
    <definedName name="nsdkfndgfdnatf" localSheetId="16" hidden="1">{#N/A,#N/A,FALSE,"Plan1";#N/A,#N/A,FALSE,"Plan2"}</definedName>
    <definedName name="nsdkfndgfdnatf" localSheetId="15">{#N/A,#N/A,FALSE,"Plan1";#N/A,#N/A,FALSE,"Plan2"}</definedName>
    <definedName name="nsdkfndgfdnatf" localSheetId="7">{#N/A,#N/A,FALSE,"Plan1";#N/A,#N/A,FALSE,"Plan2"}</definedName>
    <definedName name="nsdkfndgfdnatf" localSheetId="24">{#N/A,#N/A,FALSE,"Plan1";#N/A,#N/A,FALSE,"Plan2"}</definedName>
    <definedName name="nsdkfndgfdnatf" localSheetId="25">{#N/A,#N/A,FALSE,"Plan1";#N/A,#N/A,FALSE,"Plan2"}</definedName>
    <definedName name="nsdkfndgfdnatf" localSheetId="0">{#N/A,#N/A,FALSE,"Plan1";#N/A,#N/A,FALSE,"Plan2"}</definedName>
    <definedName name="nsdkfndgfdnatf" localSheetId="23">{#N/A,#N/A,FALSE,"Plan1";#N/A,#N/A,FALSE,"Plan2"}</definedName>
    <definedName name="nsdkfndgfdnatf" localSheetId="22" hidden="1">{#N/A,#N/A,FALSE,"Plan1";#N/A,#N/A,FALSE,"Plan2"}</definedName>
    <definedName name="nsdkfndgfdnatf" localSheetId="19">{#N/A,#N/A,FALSE,"Plan1";#N/A,#N/A,FALSE,"Plan2"}</definedName>
    <definedName name="nsdkfndgfdnatf" localSheetId="18" hidden="1">{#N/A,#N/A,FALSE,"Plan1";#N/A,#N/A,FALSE,"Plan2"}</definedName>
    <definedName name="nsdkfndgfdnatf">{#N/A,#N/A,FALSE,"Plan1";#N/A,#N/A,FALSE,"Plan2"}</definedName>
    <definedName name="nsfljdiljrf" localSheetId="20">{#N/A,#N/A,FALSE,"Plan1";#N/A,#N/A,FALSE,"Plan2"}</definedName>
    <definedName name="nsfljdiljrf" localSheetId="8">{#N/A,#N/A,FALSE,"Plan1";#N/A,#N/A,FALSE,"Plan2"}</definedName>
    <definedName name="nsfljdiljrf" localSheetId="17" hidden="1">{#N/A,#N/A,FALSE,"Plan1";#N/A,#N/A,FALSE,"Plan2"}</definedName>
    <definedName name="nsfljdiljrf" localSheetId="3">{#N/A,#N/A,FALSE,"Plan1";#N/A,#N/A,FALSE,"Plan2"}</definedName>
    <definedName name="nsfljdiljrf" localSheetId="11">{#N/A,#N/A,FALSE,"Plan1";#N/A,#N/A,FALSE,"Plan2"}</definedName>
    <definedName name="nsfljdiljrf" localSheetId="6">{#N/A,#N/A,FALSE,"Plan1";#N/A,#N/A,FALSE,"Plan2"}</definedName>
    <definedName name="nsfljdiljrf" localSheetId="5">{#N/A,#N/A,FALSE,"Plan1";#N/A,#N/A,FALSE,"Plan2"}</definedName>
    <definedName name="nsfljdiljrf" localSheetId="16" hidden="1">{#N/A,#N/A,FALSE,"Plan1";#N/A,#N/A,FALSE,"Plan2"}</definedName>
    <definedName name="nsfljdiljrf" localSheetId="15">{#N/A,#N/A,FALSE,"Plan1";#N/A,#N/A,FALSE,"Plan2"}</definedName>
    <definedName name="nsfljdiljrf" localSheetId="7">{#N/A,#N/A,FALSE,"Plan1";#N/A,#N/A,FALSE,"Plan2"}</definedName>
    <definedName name="nsfljdiljrf" localSheetId="24">{#N/A,#N/A,FALSE,"Plan1";#N/A,#N/A,FALSE,"Plan2"}</definedName>
    <definedName name="nsfljdiljrf" localSheetId="25">{#N/A,#N/A,FALSE,"Plan1";#N/A,#N/A,FALSE,"Plan2"}</definedName>
    <definedName name="nsfljdiljrf" localSheetId="0">{#N/A,#N/A,FALSE,"Plan1";#N/A,#N/A,FALSE,"Plan2"}</definedName>
    <definedName name="nsfljdiljrf" localSheetId="23">{#N/A,#N/A,FALSE,"Plan1";#N/A,#N/A,FALSE,"Plan2"}</definedName>
    <definedName name="nsfljdiljrf" localSheetId="22" hidden="1">{#N/A,#N/A,FALSE,"Plan1";#N/A,#N/A,FALSE,"Plan2"}</definedName>
    <definedName name="nsfljdiljrf" localSheetId="19">{#N/A,#N/A,FALSE,"Plan1";#N/A,#N/A,FALSE,"Plan2"}</definedName>
    <definedName name="nsfljdiljrf" localSheetId="18" hidden="1">{#N/A,#N/A,FALSE,"Plan1";#N/A,#N/A,FALSE,"Plan2"}</definedName>
    <definedName name="nsfljdiljrf">{#N/A,#N/A,FALSE,"Plan1";#N/A,#N/A,FALSE,"Plan2"}</definedName>
    <definedName name="NUCOPIAS" localSheetId="17">#REF!</definedName>
    <definedName name="NUCOPIAS" localSheetId="3">#REF!</definedName>
    <definedName name="NUCOPIAS" localSheetId="6">#REF!</definedName>
    <definedName name="NUCOPIAS" localSheetId="16">#REF!</definedName>
    <definedName name="NUCOPIAS" localSheetId="15">#REF!</definedName>
    <definedName name="NUCOPIAS" localSheetId="25">#REF!</definedName>
    <definedName name="NUCOPIAS" localSheetId="22">#REF!</definedName>
    <definedName name="NUCOPIAS" localSheetId="19">#REF!</definedName>
    <definedName name="NUCOPIAS" localSheetId="18">#REF!</definedName>
    <definedName name="NUCOPIAS">#REF!</definedName>
    <definedName name="NUMOBRA" localSheetId="17">#REF!</definedName>
    <definedName name="NUMOBRA" localSheetId="3">#REF!</definedName>
    <definedName name="NUMOBRA" localSheetId="6">#REF!</definedName>
    <definedName name="NUMOBRA" localSheetId="16">#REF!</definedName>
    <definedName name="NUMOBRA" localSheetId="15">#REF!</definedName>
    <definedName name="NUMOBRA" localSheetId="25">#REF!</definedName>
    <definedName name="NUMOBRA" localSheetId="22">#REF!</definedName>
    <definedName name="NUMOBRA" localSheetId="19">#REF!</definedName>
    <definedName name="NUMOBRA" localSheetId="18">#REF!</definedName>
    <definedName name="NUMOBRA">#REF!</definedName>
    <definedName name="NutN" localSheetId="17">#REF!</definedName>
    <definedName name="NutN" localSheetId="3">#REF!</definedName>
    <definedName name="NutN" localSheetId="6">#REF!</definedName>
    <definedName name="NutN" localSheetId="16">#REF!</definedName>
    <definedName name="NutN" localSheetId="15">#REF!</definedName>
    <definedName name="NutN" localSheetId="25">#REF!</definedName>
    <definedName name="NutN" localSheetId="22">#REF!</definedName>
    <definedName name="NutN" localSheetId="19">#REF!</definedName>
    <definedName name="NutN" localSheetId="18">#REF!</definedName>
    <definedName name="NutN">#REF!</definedName>
    <definedName name="nzxcnnjkd" localSheetId="20">{#N/A,#N/A,FALSE,"Plan1";#N/A,#N/A,FALSE,"Plan2"}</definedName>
    <definedName name="nzxcnnjkd" localSheetId="8">{#N/A,#N/A,FALSE,"Plan1";#N/A,#N/A,FALSE,"Plan2"}</definedName>
    <definedName name="nzxcnnjkd" localSheetId="17" hidden="1">{#N/A,#N/A,FALSE,"Plan1";#N/A,#N/A,FALSE,"Plan2"}</definedName>
    <definedName name="nzxcnnjkd" localSheetId="3">{#N/A,#N/A,FALSE,"Plan1";#N/A,#N/A,FALSE,"Plan2"}</definedName>
    <definedName name="nzxcnnjkd" localSheetId="11">{#N/A,#N/A,FALSE,"Plan1";#N/A,#N/A,FALSE,"Plan2"}</definedName>
    <definedName name="nzxcnnjkd" localSheetId="6">{#N/A,#N/A,FALSE,"Plan1";#N/A,#N/A,FALSE,"Plan2"}</definedName>
    <definedName name="nzxcnnjkd" localSheetId="5">{#N/A,#N/A,FALSE,"Plan1";#N/A,#N/A,FALSE,"Plan2"}</definedName>
    <definedName name="nzxcnnjkd" localSheetId="16" hidden="1">{#N/A,#N/A,FALSE,"Plan1";#N/A,#N/A,FALSE,"Plan2"}</definedName>
    <definedName name="nzxcnnjkd" localSheetId="15">{#N/A,#N/A,FALSE,"Plan1";#N/A,#N/A,FALSE,"Plan2"}</definedName>
    <definedName name="nzxcnnjkd" localSheetId="7">{#N/A,#N/A,FALSE,"Plan1";#N/A,#N/A,FALSE,"Plan2"}</definedName>
    <definedName name="nzxcnnjkd" localSheetId="24">{#N/A,#N/A,FALSE,"Plan1";#N/A,#N/A,FALSE,"Plan2"}</definedName>
    <definedName name="nzxcnnjkd" localSheetId="25">{#N/A,#N/A,FALSE,"Plan1";#N/A,#N/A,FALSE,"Plan2"}</definedName>
    <definedName name="nzxcnnjkd" localSheetId="0">{#N/A,#N/A,FALSE,"Plan1";#N/A,#N/A,FALSE,"Plan2"}</definedName>
    <definedName name="nzxcnnjkd" localSheetId="23">{#N/A,#N/A,FALSE,"Plan1";#N/A,#N/A,FALSE,"Plan2"}</definedName>
    <definedName name="nzxcnnjkd" localSheetId="22" hidden="1">{#N/A,#N/A,FALSE,"Plan1";#N/A,#N/A,FALSE,"Plan2"}</definedName>
    <definedName name="nzxcnnjkd" localSheetId="19">{#N/A,#N/A,FALSE,"Plan1";#N/A,#N/A,FALSE,"Plan2"}</definedName>
    <definedName name="nzxcnnjkd" localSheetId="18" hidden="1">{#N/A,#N/A,FALSE,"Plan1";#N/A,#N/A,FALSE,"Plan2"}</definedName>
    <definedName name="nzxcnnjkd">{#N/A,#N/A,FALSE,"Plan1";#N/A,#N/A,FALSE,"Plan2"}</definedName>
    <definedName name="OAE" localSheetId="17">#REF!</definedName>
    <definedName name="OAE" localSheetId="3">#REF!</definedName>
    <definedName name="OAE" localSheetId="1">#REF!</definedName>
    <definedName name="OAE" localSheetId="6">#REF!</definedName>
    <definedName name="OAE" localSheetId="16">#REF!</definedName>
    <definedName name="OAE" localSheetId="15">#REF!</definedName>
    <definedName name="OAE" localSheetId="25">#REF!</definedName>
    <definedName name="OAE" localSheetId="0">#REF!</definedName>
    <definedName name="OAE" localSheetId="22">#REF!</definedName>
    <definedName name="OAE" localSheetId="19">#REF!</definedName>
    <definedName name="OAE" localSheetId="14">#REF!</definedName>
    <definedName name="OAE" localSheetId="18">#REF!</definedName>
    <definedName name="OAE">#REF!</definedName>
    <definedName name="OBRA" localSheetId="3">#REF!</definedName>
    <definedName name="OBRA" localSheetId="6">#REF!</definedName>
    <definedName name="OBRA" localSheetId="15">#REF!</definedName>
    <definedName name="OBRA" localSheetId="25">#REF!</definedName>
    <definedName name="OBRA">#REF!</definedName>
    <definedName name="Obra_Fin_Medição" localSheetId="3">#REF!</definedName>
    <definedName name="Obra_Fin_Medição" localSheetId="6">#REF!</definedName>
    <definedName name="Obra_Fin_Medição" localSheetId="15">#REF!</definedName>
    <definedName name="Obra_Fin_Medição" localSheetId="25">#REF!</definedName>
    <definedName name="Obra_Fin_Medição">#REF!</definedName>
    <definedName name="OBRA_PROJETADO" localSheetId="3">#REF!</definedName>
    <definedName name="OBRA_PROJETADO" localSheetId="6">#REF!</definedName>
    <definedName name="OBRA_PROJETADO" localSheetId="15">#REF!</definedName>
    <definedName name="OBRA_PROJETADO" localSheetId="25">#REF!</definedName>
    <definedName name="OBRA_PROJETADO">#REF!</definedName>
    <definedName name="Obra_Rel_Controladoria" localSheetId="3">#REF!</definedName>
    <definedName name="Obra_Rel_Controladoria" localSheetId="6">#REF!</definedName>
    <definedName name="Obra_Rel_Controladoria" localSheetId="15">#REF!</definedName>
    <definedName name="Obra_Rel_Controladoria" localSheetId="25">#REF!</definedName>
    <definedName name="Obra_Rel_Controladoria">#REF!</definedName>
    <definedName name="Obra_Sienge" localSheetId="3">#REF!</definedName>
    <definedName name="Obra_Sienge" localSheetId="6">#REF!</definedName>
    <definedName name="Obra_Sienge" localSheetId="15">#REF!</definedName>
    <definedName name="Obra_Sienge" localSheetId="25">#REF!</definedName>
    <definedName name="Obra_Sienge">#REF!</definedName>
    <definedName name="Obra2_Fin_Medição" localSheetId="3">#REF!</definedName>
    <definedName name="Obra2_Fin_Medição" localSheetId="6">#REF!</definedName>
    <definedName name="Obra2_Fin_Medição" localSheetId="15">#REF!</definedName>
    <definedName name="Obra2_Fin_Medição" localSheetId="25">#REF!</definedName>
    <definedName name="Obra2_Fin_Medição">#REF!</definedName>
    <definedName name="OBRALOC" localSheetId="3">#REF!</definedName>
    <definedName name="OBRALOC" localSheetId="6">#REF!</definedName>
    <definedName name="OBRALOC" localSheetId="15">#REF!</definedName>
    <definedName name="OBRALOC" localSheetId="25">#REF!</definedName>
    <definedName name="OBRALOC">#REF!</definedName>
    <definedName name="OBRAS" localSheetId="3">#REF!</definedName>
    <definedName name="OBRAS" localSheetId="6">#REF!</definedName>
    <definedName name="OBRAS" localSheetId="15">#REF!</definedName>
    <definedName name="OBRAS" localSheetId="25">#REF!</definedName>
    <definedName name="OBRAS">#REF!</definedName>
    <definedName name="Obras_Apoio_Rel_Controladoria" localSheetId="3">#REF!</definedName>
    <definedName name="Obras_Apoio_Rel_Controladoria" localSheetId="6">#REF!</definedName>
    <definedName name="Obras_Apoio_Rel_Controladoria" localSheetId="15">#REF!</definedName>
    <definedName name="Obras_Apoio_Rel_Controladoria" localSheetId="25">#REF!</definedName>
    <definedName name="Obras_Apoio_Rel_Controladoria">#REF!</definedName>
    <definedName name="OBRAS_REALIZADO" localSheetId="3">#REF!</definedName>
    <definedName name="OBRAS_REALIZADO" localSheetId="6">#REF!</definedName>
    <definedName name="OBRAS_REALIZADO" localSheetId="15">#REF!</definedName>
    <definedName name="OBRAS_REALIZADO" localSheetId="25">#REF!</definedName>
    <definedName name="OBRAS_REALIZADO">#REF!</definedName>
    <definedName name="OBRASEL" localSheetId="3">#REF!</definedName>
    <definedName name="OBRASEL" localSheetId="6">#REF!</definedName>
    <definedName name="OBRASEL" localSheetId="15">#REF!</definedName>
    <definedName name="OBRASEL" localSheetId="25">#REF!</definedName>
    <definedName name="OBRASEL">#REF!</definedName>
    <definedName name="odflgj">25</definedName>
    <definedName name="odfuudor" localSheetId="20">{#N/A,#N/A,FALSE,"Plan1";#N/A,#N/A,FALSE,"Plan2"}</definedName>
    <definedName name="odfuudor" localSheetId="8">{#N/A,#N/A,FALSE,"Plan1";#N/A,#N/A,FALSE,"Plan2"}</definedName>
    <definedName name="odfuudor" localSheetId="17" hidden="1">{#N/A,#N/A,FALSE,"Plan1";#N/A,#N/A,FALSE,"Plan2"}</definedName>
    <definedName name="odfuudor" localSheetId="3">{#N/A,#N/A,FALSE,"Plan1";#N/A,#N/A,FALSE,"Plan2"}</definedName>
    <definedName name="odfuudor" localSheetId="11">{#N/A,#N/A,FALSE,"Plan1";#N/A,#N/A,FALSE,"Plan2"}</definedName>
    <definedName name="odfuudor" localSheetId="6">{#N/A,#N/A,FALSE,"Plan1";#N/A,#N/A,FALSE,"Plan2"}</definedName>
    <definedName name="odfuudor" localSheetId="5">{#N/A,#N/A,FALSE,"Plan1";#N/A,#N/A,FALSE,"Plan2"}</definedName>
    <definedName name="odfuudor" localSheetId="16" hidden="1">{#N/A,#N/A,FALSE,"Plan1";#N/A,#N/A,FALSE,"Plan2"}</definedName>
    <definedName name="odfuudor" localSheetId="15">{#N/A,#N/A,FALSE,"Plan1";#N/A,#N/A,FALSE,"Plan2"}</definedName>
    <definedName name="odfuudor" localSheetId="7">{#N/A,#N/A,FALSE,"Plan1";#N/A,#N/A,FALSE,"Plan2"}</definedName>
    <definedName name="odfuudor" localSheetId="24">{#N/A,#N/A,FALSE,"Plan1";#N/A,#N/A,FALSE,"Plan2"}</definedName>
    <definedName name="odfuudor" localSheetId="25">{#N/A,#N/A,FALSE,"Plan1";#N/A,#N/A,FALSE,"Plan2"}</definedName>
    <definedName name="odfuudor" localSheetId="0">{#N/A,#N/A,FALSE,"Plan1";#N/A,#N/A,FALSE,"Plan2"}</definedName>
    <definedName name="odfuudor" localSheetId="23">{#N/A,#N/A,FALSE,"Plan1";#N/A,#N/A,FALSE,"Plan2"}</definedName>
    <definedName name="odfuudor" localSheetId="22" hidden="1">{#N/A,#N/A,FALSE,"Plan1";#N/A,#N/A,FALSE,"Plan2"}</definedName>
    <definedName name="odfuudor" localSheetId="19">{#N/A,#N/A,FALSE,"Plan1";#N/A,#N/A,FALSE,"Plan2"}</definedName>
    <definedName name="odfuudor" localSheetId="18" hidden="1">{#N/A,#N/A,FALSE,"Plan1";#N/A,#N/A,FALSE,"Plan2"}</definedName>
    <definedName name="odfuudor">{#N/A,#N/A,FALSE,"Plan1";#N/A,#N/A,FALSE,"Plan2"}</definedName>
    <definedName name="ODH" localSheetId="17" hidden="1">#REF!</definedName>
    <definedName name="ODH" localSheetId="3">#REF!</definedName>
    <definedName name="ODH" localSheetId="6">#REF!</definedName>
    <definedName name="ODH" localSheetId="16" hidden="1">#REF!</definedName>
    <definedName name="ODH" localSheetId="15">#REF!</definedName>
    <definedName name="ODH" localSheetId="25">#REF!</definedName>
    <definedName name="ODH" localSheetId="0">#REF!</definedName>
    <definedName name="ODH" localSheetId="22" hidden="1">#REF!</definedName>
    <definedName name="ODH" localSheetId="19">#REF!</definedName>
    <definedName name="ODH" localSheetId="18" hidden="1">#REF!</definedName>
    <definedName name="ODH">#REF!</definedName>
    <definedName name="oficial_mes" localSheetId="17">#REF!</definedName>
    <definedName name="oficial_mes" localSheetId="3">#REF!</definedName>
    <definedName name="oficial_mes" localSheetId="6">#REF!</definedName>
    <definedName name="oficial_mes" localSheetId="16">#REF!</definedName>
    <definedName name="oficial_mes" localSheetId="15">#REF!</definedName>
    <definedName name="oficial_mes" localSheetId="25">#REF!</definedName>
    <definedName name="oficial_mes" localSheetId="22">#REF!</definedName>
    <definedName name="oficial_mes" localSheetId="19">#REF!</definedName>
    <definedName name="oficial_mes" localSheetId="18">#REF!</definedName>
    <definedName name="oficial_mes">#REF!</definedName>
    <definedName name="oficial2_mes" localSheetId="17">#REF!</definedName>
    <definedName name="oficial2_mes" localSheetId="3">#REF!</definedName>
    <definedName name="oficial2_mes" localSheetId="6">#REF!</definedName>
    <definedName name="oficial2_mes" localSheetId="16">#REF!</definedName>
    <definedName name="oficial2_mes" localSheetId="15">#REF!</definedName>
    <definedName name="oficial2_mes" localSheetId="25">#REF!</definedName>
    <definedName name="oficial2_mes" localSheetId="22">#REF!</definedName>
    <definedName name="oficial2_mes" localSheetId="19">#REF!</definedName>
    <definedName name="oficial2_mes" localSheetId="18">#REF!</definedName>
    <definedName name="oficial2_mes">#REF!</definedName>
    <definedName name="oiditrot" localSheetId="20">{#N/A,#N/A,FALSE,"Plan1";#N/A,#N/A,FALSE,"Plan2"}</definedName>
    <definedName name="oiditrot" localSheetId="8">{#N/A,#N/A,FALSE,"Plan1";#N/A,#N/A,FALSE,"Plan2"}</definedName>
    <definedName name="oiditrot" localSheetId="17" hidden="1">{#N/A,#N/A,FALSE,"Plan1";#N/A,#N/A,FALSE,"Plan2"}</definedName>
    <definedName name="oiditrot" localSheetId="3">{#N/A,#N/A,FALSE,"Plan1";#N/A,#N/A,FALSE,"Plan2"}</definedName>
    <definedName name="oiditrot" localSheetId="11">{#N/A,#N/A,FALSE,"Plan1";#N/A,#N/A,FALSE,"Plan2"}</definedName>
    <definedName name="oiditrot" localSheetId="6">{#N/A,#N/A,FALSE,"Plan1";#N/A,#N/A,FALSE,"Plan2"}</definedName>
    <definedName name="oiditrot" localSheetId="5">{#N/A,#N/A,FALSE,"Plan1";#N/A,#N/A,FALSE,"Plan2"}</definedName>
    <definedName name="oiditrot" localSheetId="16" hidden="1">{#N/A,#N/A,FALSE,"Plan1";#N/A,#N/A,FALSE,"Plan2"}</definedName>
    <definedName name="oiditrot" localSheetId="15">{#N/A,#N/A,FALSE,"Plan1";#N/A,#N/A,FALSE,"Plan2"}</definedName>
    <definedName name="oiditrot" localSheetId="7">{#N/A,#N/A,FALSE,"Plan1";#N/A,#N/A,FALSE,"Plan2"}</definedName>
    <definedName name="oiditrot" localSheetId="24">{#N/A,#N/A,FALSE,"Plan1";#N/A,#N/A,FALSE,"Plan2"}</definedName>
    <definedName name="oiditrot" localSheetId="25">{#N/A,#N/A,FALSE,"Plan1";#N/A,#N/A,FALSE,"Plan2"}</definedName>
    <definedName name="oiditrot" localSheetId="0">{#N/A,#N/A,FALSE,"Plan1";#N/A,#N/A,FALSE,"Plan2"}</definedName>
    <definedName name="oiditrot" localSheetId="23">{#N/A,#N/A,FALSE,"Plan1";#N/A,#N/A,FALSE,"Plan2"}</definedName>
    <definedName name="oiditrot" localSheetId="22" hidden="1">{#N/A,#N/A,FALSE,"Plan1";#N/A,#N/A,FALSE,"Plan2"}</definedName>
    <definedName name="oiditrot" localSheetId="19">{#N/A,#N/A,FALSE,"Plan1";#N/A,#N/A,FALSE,"Plan2"}</definedName>
    <definedName name="oiditrot" localSheetId="18" hidden="1">{#N/A,#N/A,FALSE,"Plan1";#N/A,#N/A,FALSE,"Plan2"}</definedName>
    <definedName name="oiditrot">{#N/A,#N/A,FALSE,"Plan1";#N/A,#N/A,FALSE,"Plan2"}</definedName>
    <definedName name="oio" localSheetId="20">{#N/A,#N/A,FALSE,"Plan1";#N/A,#N/A,FALSE,"Plan2"}</definedName>
    <definedName name="oio" localSheetId="8">{#N/A,#N/A,FALSE,"Plan1";#N/A,#N/A,FALSE,"Plan2"}</definedName>
    <definedName name="oio" localSheetId="17" hidden="1">{#N/A,#N/A,FALSE,"Plan1";#N/A,#N/A,FALSE,"Plan2"}</definedName>
    <definedName name="oio" localSheetId="3">{#N/A,#N/A,FALSE,"Plan1";#N/A,#N/A,FALSE,"Plan2"}</definedName>
    <definedName name="oio" localSheetId="11">{#N/A,#N/A,FALSE,"Plan1";#N/A,#N/A,FALSE,"Plan2"}</definedName>
    <definedName name="oio" localSheetId="6">{#N/A,#N/A,FALSE,"Plan1";#N/A,#N/A,FALSE,"Plan2"}</definedName>
    <definedName name="oio" localSheetId="5">{#N/A,#N/A,FALSE,"Plan1";#N/A,#N/A,FALSE,"Plan2"}</definedName>
    <definedName name="oio" localSheetId="16" hidden="1">{#N/A,#N/A,FALSE,"Plan1";#N/A,#N/A,FALSE,"Plan2"}</definedName>
    <definedName name="oio" localSheetId="15">{#N/A,#N/A,FALSE,"Plan1";#N/A,#N/A,FALSE,"Plan2"}</definedName>
    <definedName name="oio" localSheetId="7">{#N/A,#N/A,FALSE,"Plan1";#N/A,#N/A,FALSE,"Plan2"}</definedName>
    <definedName name="oio" localSheetId="24">{#N/A,#N/A,FALSE,"Plan1";#N/A,#N/A,FALSE,"Plan2"}</definedName>
    <definedName name="oio" localSheetId="25">{#N/A,#N/A,FALSE,"Plan1";#N/A,#N/A,FALSE,"Plan2"}</definedName>
    <definedName name="oio" localSheetId="0">{#N/A,#N/A,FALSE,"Plan1";#N/A,#N/A,FALSE,"Plan2"}</definedName>
    <definedName name="oio" localSheetId="23">{#N/A,#N/A,FALSE,"Plan1";#N/A,#N/A,FALSE,"Plan2"}</definedName>
    <definedName name="oio" localSheetId="22" hidden="1">{#N/A,#N/A,FALSE,"Plan1";#N/A,#N/A,FALSE,"Plan2"}</definedName>
    <definedName name="oio" localSheetId="19">{#N/A,#N/A,FALSE,"Plan1";#N/A,#N/A,FALSE,"Plan2"}</definedName>
    <definedName name="oio" localSheetId="18" hidden="1">{#N/A,#N/A,FALSE,"Plan1";#N/A,#N/A,FALSE,"Plan2"}</definedName>
    <definedName name="oio">{#N/A,#N/A,FALSE,"Plan1";#N/A,#N/A,FALSE,"Plan2"}</definedName>
    <definedName name="OITO" localSheetId="17">#REF!</definedName>
    <definedName name="OITO" localSheetId="3">#REF!</definedName>
    <definedName name="OITO" localSheetId="11">#REF!</definedName>
    <definedName name="OITO" localSheetId="6">#REF!</definedName>
    <definedName name="OITO" localSheetId="16">#REF!</definedName>
    <definedName name="OITO" localSheetId="15">#REF!</definedName>
    <definedName name="OITO" localSheetId="25">#REF!</definedName>
    <definedName name="OITO" localSheetId="22">#REF!</definedName>
    <definedName name="OITO" localSheetId="19">#REF!</definedName>
    <definedName name="OITO" localSheetId="18">#REF!</definedName>
    <definedName name="OITO">#REF!</definedName>
    <definedName name="oiufioorif" localSheetId="17" hidden="1">#REF!</definedName>
    <definedName name="oiufioorif" localSheetId="3">#REF!</definedName>
    <definedName name="oiufioorif" localSheetId="16" hidden="1">#REF!</definedName>
    <definedName name="oiufioorif" localSheetId="15">#REF!</definedName>
    <definedName name="oiufioorif" localSheetId="25">#REF!</definedName>
    <definedName name="oiufioorif" localSheetId="0">#REF!</definedName>
    <definedName name="oiufioorif" localSheetId="22" hidden="1">#REF!</definedName>
    <definedName name="oiufioorif" localSheetId="19">#REF!</definedName>
    <definedName name="oiufioorif" localSheetId="18" hidden="1">#REF!</definedName>
    <definedName name="oiufioorif">#REF!</definedName>
    <definedName name="OJÇLJ" localSheetId="20">{#N/A,#N/A,FALSE,"Plan1";#N/A,#N/A,FALSE,"Plan2"}</definedName>
    <definedName name="OJÇLJ" localSheetId="8">{#N/A,#N/A,FALSE,"Plan1";#N/A,#N/A,FALSE,"Plan2"}</definedName>
    <definedName name="OJÇLJ" localSheetId="17" hidden="1">{#N/A,#N/A,FALSE,"Plan1";#N/A,#N/A,FALSE,"Plan2"}</definedName>
    <definedName name="OJÇLJ" localSheetId="3">{#N/A,#N/A,FALSE,"Plan1";#N/A,#N/A,FALSE,"Plan2"}</definedName>
    <definedName name="OJÇLJ" localSheetId="11">{#N/A,#N/A,FALSE,"Plan1";#N/A,#N/A,FALSE,"Plan2"}</definedName>
    <definedName name="OJÇLJ" localSheetId="6">{#N/A,#N/A,FALSE,"Plan1";#N/A,#N/A,FALSE,"Plan2"}</definedName>
    <definedName name="OJÇLJ" localSheetId="5">{#N/A,#N/A,FALSE,"Plan1";#N/A,#N/A,FALSE,"Plan2"}</definedName>
    <definedName name="OJÇLJ" localSheetId="16" hidden="1">{#N/A,#N/A,FALSE,"Plan1";#N/A,#N/A,FALSE,"Plan2"}</definedName>
    <definedName name="OJÇLJ" localSheetId="15">{#N/A,#N/A,FALSE,"Plan1";#N/A,#N/A,FALSE,"Plan2"}</definedName>
    <definedName name="OJÇLJ" localSheetId="7">{#N/A,#N/A,FALSE,"Plan1";#N/A,#N/A,FALSE,"Plan2"}</definedName>
    <definedName name="OJÇLJ" localSheetId="24">{#N/A,#N/A,FALSE,"Plan1";#N/A,#N/A,FALSE,"Plan2"}</definedName>
    <definedName name="OJÇLJ" localSheetId="25">{#N/A,#N/A,FALSE,"Plan1";#N/A,#N/A,FALSE,"Plan2"}</definedName>
    <definedName name="OJÇLJ" localSheetId="0">{#N/A,#N/A,FALSE,"Plan1";#N/A,#N/A,FALSE,"Plan2"}</definedName>
    <definedName name="OJÇLJ" localSheetId="23">{#N/A,#N/A,FALSE,"Plan1";#N/A,#N/A,FALSE,"Plan2"}</definedName>
    <definedName name="OJÇLJ" localSheetId="22" hidden="1">{#N/A,#N/A,FALSE,"Plan1";#N/A,#N/A,FALSE,"Plan2"}</definedName>
    <definedName name="OJÇLJ" localSheetId="19">{#N/A,#N/A,FALSE,"Plan1";#N/A,#N/A,FALSE,"Plan2"}</definedName>
    <definedName name="OJÇLJ" localSheetId="18" hidden="1">{#N/A,#N/A,FALSE,"Plan1";#N/A,#N/A,FALSE,"Plan2"}</definedName>
    <definedName name="OJÇLJ">{#N/A,#N/A,FALSE,"Plan1";#N/A,#N/A,FALSE,"Plan2"}</definedName>
    <definedName name="ojkdfit" localSheetId="20">{#N/A,#N/A,FALSE,"Plan1";#N/A,#N/A,FALSE,"Plan2"}</definedName>
    <definedName name="ojkdfit" localSheetId="8">{#N/A,#N/A,FALSE,"Plan1";#N/A,#N/A,FALSE,"Plan2"}</definedName>
    <definedName name="ojkdfit" localSheetId="17" hidden="1">{#N/A,#N/A,FALSE,"Plan1";#N/A,#N/A,FALSE,"Plan2"}</definedName>
    <definedName name="ojkdfit" localSheetId="3">{#N/A,#N/A,FALSE,"Plan1";#N/A,#N/A,FALSE,"Plan2"}</definedName>
    <definedName name="ojkdfit" localSheetId="11">{#N/A,#N/A,FALSE,"Plan1";#N/A,#N/A,FALSE,"Plan2"}</definedName>
    <definedName name="ojkdfit" localSheetId="6">{#N/A,#N/A,FALSE,"Plan1";#N/A,#N/A,FALSE,"Plan2"}</definedName>
    <definedName name="ojkdfit" localSheetId="5">{#N/A,#N/A,FALSE,"Plan1";#N/A,#N/A,FALSE,"Plan2"}</definedName>
    <definedName name="ojkdfit" localSheetId="16" hidden="1">{#N/A,#N/A,FALSE,"Plan1";#N/A,#N/A,FALSE,"Plan2"}</definedName>
    <definedName name="ojkdfit" localSheetId="15">{#N/A,#N/A,FALSE,"Plan1";#N/A,#N/A,FALSE,"Plan2"}</definedName>
    <definedName name="ojkdfit" localSheetId="7">{#N/A,#N/A,FALSE,"Plan1";#N/A,#N/A,FALSE,"Plan2"}</definedName>
    <definedName name="ojkdfit" localSheetId="24">{#N/A,#N/A,FALSE,"Plan1";#N/A,#N/A,FALSE,"Plan2"}</definedName>
    <definedName name="ojkdfit" localSheetId="25">{#N/A,#N/A,FALSE,"Plan1";#N/A,#N/A,FALSE,"Plan2"}</definedName>
    <definedName name="ojkdfit" localSheetId="0">{#N/A,#N/A,FALSE,"Plan1";#N/A,#N/A,FALSE,"Plan2"}</definedName>
    <definedName name="ojkdfit" localSheetId="23">{#N/A,#N/A,FALSE,"Plan1";#N/A,#N/A,FALSE,"Plan2"}</definedName>
    <definedName name="ojkdfit" localSheetId="22" hidden="1">{#N/A,#N/A,FALSE,"Plan1";#N/A,#N/A,FALSE,"Plan2"}</definedName>
    <definedName name="ojkdfit" localSheetId="19">{#N/A,#N/A,FALSE,"Plan1";#N/A,#N/A,FALSE,"Plan2"}</definedName>
    <definedName name="ojkdfit" localSheetId="18" hidden="1">{#N/A,#N/A,FALSE,"Plan1";#N/A,#N/A,FALSE,"Plan2"}</definedName>
    <definedName name="ojkdfit">{#N/A,#N/A,FALSE,"Plan1";#N/A,#N/A,FALSE,"Plan2"}</definedName>
    <definedName name="oMISSOS" localSheetId="17" hidden="1">#REF!</definedName>
    <definedName name="oMISSOS" localSheetId="3">#REF!</definedName>
    <definedName name="oMISSOS" localSheetId="16" hidden="1">#REF!</definedName>
    <definedName name="oMISSOS" localSheetId="15">#REF!</definedName>
    <definedName name="oMISSOS" localSheetId="25">#REF!</definedName>
    <definedName name="oMISSOS" localSheetId="0">#REF!</definedName>
    <definedName name="oMISSOS" localSheetId="22" hidden="1">#REF!</definedName>
    <definedName name="oMISSOS" localSheetId="19">#REF!</definedName>
    <definedName name="oMISSOS" localSheetId="18" hidden="1">#REF!</definedName>
    <definedName name="oMISSOS">#REF!</definedName>
    <definedName name="ONZE" localSheetId="17">#REF!</definedName>
    <definedName name="ONZE" localSheetId="3">#REF!</definedName>
    <definedName name="ONZE" localSheetId="6">#REF!</definedName>
    <definedName name="ONZE" localSheetId="16">#REF!</definedName>
    <definedName name="ONZE" localSheetId="15">#REF!</definedName>
    <definedName name="ONZE" localSheetId="25">#REF!</definedName>
    <definedName name="ONZE" localSheetId="22">#REF!</definedName>
    <definedName name="ONZE" localSheetId="19">#REF!</definedName>
    <definedName name="ONZE" localSheetId="18">#REF!</definedName>
    <definedName name="ONZE">#REF!</definedName>
    <definedName name="ooo" localSheetId="20">{#N/A,#N/A,FALSE,"Plan1";#N/A,#N/A,FALSE,"Plan2"}</definedName>
    <definedName name="ooo" localSheetId="8">{#N/A,#N/A,FALSE,"Plan1";#N/A,#N/A,FALSE,"Plan2"}</definedName>
    <definedName name="ooo" localSheetId="17" hidden="1">{#N/A,#N/A,FALSE,"Plan1";#N/A,#N/A,FALSE,"Plan2"}</definedName>
    <definedName name="ooo" localSheetId="3">{#N/A,#N/A,FALSE,"Plan1";#N/A,#N/A,FALSE,"Plan2"}</definedName>
    <definedName name="ooo" localSheetId="11">{#N/A,#N/A,FALSE,"Plan1";#N/A,#N/A,FALSE,"Plan2"}</definedName>
    <definedName name="ooo" localSheetId="6">{#N/A,#N/A,FALSE,"Plan1";#N/A,#N/A,FALSE,"Plan2"}</definedName>
    <definedName name="ooo" localSheetId="5">{#N/A,#N/A,FALSE,"Plan1";#N/A,#N/A,FALSE,"Plan2"}</definedName>
    <definedName name="ooo" localSheetId="16" hidden="1">{#N/A,#N/A,FALSE,"Plan1";#N/A,#N/A,FALSE,"Plan2"}</definedName>
    <definedName name="ooo" localSheetId="15">{#N/A,#N/A,FALSE,"Plan1";#N/A,#N/A,FALSE,"Plan2"}</definedName>
    <definedName name="ooo" localSheetId="7">{#N/A,#N/A,FALSE,"Plan1";#N/A,#N/A,FALSE,"Plan2"}</definedName>
    <definedName name="ooo" localSheetId="24">{#N/A,#N/A,FALSE,"Plan1";#N/A,#N/A,FALSE,"Plan2"}</definedName>
    <definedName name="ooo" localSheetId="25">{#N/A,#N/A,FALSE,"Plan1";#N/A,#N/A,FALSE,"Plan2"}</definedName>
    <definedName name="ooo" localSheetId="0">{#N/A,#N/A,FALSE,"Plan1";#N/A,#N/A,FALSE,"Plan2"}</definedName>
    <definedName name="ooo" localSheetId="23">{#N/A,#N/A,FALSE,"Plan1";#N/A,#N/A,FALSE,"Plan2"}</definedName>
    <definedName name="ooo" localSheetId="22" hidden="1">{#N/A,#N/A,FALSE,"Plan1";#N/A,#N/A,FALSE,"Plan2"}</definedName>
    <definedName name="ooo" localSheetId="19">{#N/A,#N/A,FALSE,"Plan1";#N/A,#N/A,FALSE,"Plan2"}</definedName>
    <definedName name="ooo" localSheetId="18" hidden="1">{#N/A,#N/A,FALSE,"Plan1";#N/A,#N/A,FALSE,"Plan2"}</definedName>
    <definedName name="ooo">{#N/A,#N/A,FALSE,"Plan1";#N/A,#N/A,FALSE,"Plan2"}</definedName>
    <definedName name="OPASEDWED" localSheetId="20">{"Econ Consolidado",#N/A,FALSE,"Econ Consol";"Fluxo de Caixa",#N/A,FALSE,"Fluxo Caixa";"Investimentos",#N/A,FALSE,"Investimentos"}</definedName>
    <definedName name="OPASEDWED" localSheetId="8">{"Econ Consolidado",#N/A,FALSE,"Econ Consol";"Fluxo de Caixa",#N/A,FALSE,"Fluxo Caixa";"Investimentos",#N/A,FALSE,"Investimentos"}</definedName>
    <definedName name="OPASEDWED" localSheetId="17" hidden="1">{"Econ Consolidado",#N/A,FALSE,"Econ Consol";"Fluxo de Caixa",#N/A,FALSE,"Fluxo Caixa";"Investimentos",#N/A,FALSE,"Investimentos"}</definedName>
    <definedName name="OPASEDWED" localSheetId="3">{"Econ Consolidado",#N/A,FALSE,"Econ Consol";"Fluxo de Caixa",#N/A,FALSE,"Fluxo Caixa";"Investimentos",#N/A,FALSE,"Investimentos"}</definedName>
    <definedName name="OPASEDWED" localSheetId="11">{"Econ Consolidado",#N/A,FALSE,"Econ Consol";"Fluxo de Caixa",#N/A,FALSE,"Fluxo Caixa";"Investimentos",#N/A,FALSE,"Investimentos"}</definedName>
    <definedName name="OPASEDWED" localSheetId="6">{"Econ Consolidado",#N/A,FALSE,"Econ Consol";"Fluxo de Caixa",#N/A,FALSE,"Fluxo Caixa";"Investimentos",#N/A,FALSE,"Investimentos"}</definedName>
    <definedName name="OPASEDWED" localSheetId="5">{"Econ Consolidado",#N/A,FALSE,"Econ Consol";"Fluxo de Caixa",#N/A,FALSE,"Fluxo Caixa";"Investimentos",#N/A,FALSE,"Investimentos"}</definedName>
    <definedName name="OPASEDWED" localSheetId="16" hidden="1">{"Econ Consolidado",#N/A,FALSE,"Econ Consol";"Fluxo de Caixa",#N/A,FALSE,"Fluxo Caixa";"Investimentos",#N/A,FALSE,"Investimentos"}</definedName>
    <definedName name="OPASEDWED" localSheetId="15">{"Econ Consolidado",#N/A,FALSE,"Econ Consol";"Fluxo de Caixa",#N/A,FALSE,"Fluxo Caixa";"Investimentos",#N/A,FALSE,"Investimentos"}</definedName>
    <definedName name="OPASEDWED" localSheetId="7">{"Econ Consolidado",#N/A,FALSE,"Econ Consol";"Fluxo de Caixa",#N/A,FALSE,"Fluxo Caixa";"Investimentos",#N/A,FALSE,"Investimentos"}</definedName>
    <definedName name="OPASEDWED" localSheetId="24">{"Econ Consolidado",#N/A,FALSE,"Econ Consol";"Fluxo de Caixa",#N/A,FALSE,"Fluxo Caixa";"Investimentos",#N/A,FALSE,"Investimentos"}</definedName>
    <definedName name="OPASEDWED" localSheetId="25">{"Econ Consolidado",#N/A,FALSE,"Econ Consol";"Fluxo de Caixa",#N/A,FALSE,"Fluxo Caixa";"Investimentos",#N/A,FALSE,"Investimentos"}</definedName>
    <definedName name="OPASEDWED" localSheetId="0">{"Econ Consolidado",#N/A,FALSE,"Econ Consol";"Fluxo de Caixa",#N/A,FALSE,"Fluxo Caixa";"Investimentos",#N/A,FALSE,"Investimentos"}</definedName>
    <definedName name="OPASEDWED" localSheetId="23">{"Econ Consolidado",#N/A,FALSE,"Econ Consol";"Fluxo de Caixa",#N/A,FALSE,"Fluxo Caixa";"Investimentos",#N/A,FALSE,"Investimentos"}</definedName>
    <definedName name="OPASEDWED" localSheetId="22" hidden="1">{"Econ Consolidado",#N/A,FALSE,"Econ Consol";"Fluxo de Caixa",#N/A,FALSE,"Fluxo Caixa";"Investimentos",#N/A,FALSE,"Investimentos"}</definedName>
    <definedName name="OPASEDWED" localSheetId="19">{"Econ Consolidado",#N/A,FALSE,"Econ Consol";"Fluxo de Caixa",#N/A,FALSE,"Fluxo Caixa";"Investimentos",#N/A,FALSE,"Investimentos"}</definedName>
    <definedName name="OPASEDWED" localSheetId="18" hidden="1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name="opcao_taxa_desconto" localSheetId="17">#REF!</definedName>
    <definedName name="opcao_taxa_desconto" localSheetId="3">#REF!</definedName>
    <definedName name="opcao_taxa_desconto" localSheetId="6">#REF!</definedName>
    <definedName name="opcao_taxa_desconto" localSheetId="16">#REF!</definedName>
    <definedName name="opcao_taxa_desconto" localSheetId="15">#REF!</definedName>
    <definedName name="opcao_taxa_desconto" localSheetId="25">#REF!</definedName>
    <definedName name="opcao_taxa_desconto" localSheetId="22">#REF!</definedName>
    <definedName name="opcao_taxa_desconto" localSheetId="19">#REF!</definedName>
    <definedName name="opcao_taxa_desconto" localSheetId="18">#REF!</definedName>
    <definedName name="opcao_taxa_desconto">#REF!</definedName>
    <definedName name="opções" localSheetId="17">#REF!</definedName>
    <definedName name="opções" localSheetId="3">#REF!</definedName>
    <definedName name="opções" localSheetId="6">#REF!</definedName>
    <definedName name="opções" localSheetId="16">#REF!</definedName>
    <definedName name="opções" localSheetId="15">#REF!</definedName>
    <definedName name="opções" localSheetId="25">#REF!</definedName>
    <definedName name="opções" localSheetId="22">#REF!</definedName>
    <definedName name="opções" localSheetId="19">#REF!</definedName>
    <definedName name="opções" localSheetId="18">#REF!</definedName>
    <definedName name="opções">#REF!</definedName>
    <definedName name="opiwre" localSheetId="20">{#N/A,#N/A,FALSE,"Plan1";#N/A,#N/A,FALSE,"Plan2"}</definedName>
    <definedName name="opiwre" localSheetId="8">{#N/A,#N/A,FALSE,"Plan1";#N/A,#N/A,FALSE,"Plan2"}</definedName>
    <definedName name="opiwre" localSheetId="17" hidden="1">{#N/A,#N/A,FALSE,"Plan1";#N/A,#N/A,FALSE,"Plan2"}</definedName>
    <definedName name="opiwre" localSheetId="3">{#N/A,#N/A,FALSE,"Plan1";#N/A,#N/A,FALSE,"Plan2"}</definedName>
    <definedName name="opiwre" localSheetId="11">{#N/A,#N/A,FALSE,"Plan1";#N/A,#N/A,FALSE,"Plan2"}</definedName>
    <definedName name="opiwre" localSheetId="6">{#N/A,#N/A,FALSE,"Plan1";#N/A,#N/A,FALSE,"Plan2"}</definedName>
    <definedName name="opiwre" localSheetId="5">{#N/A,#N/A,FALSE,"Plan1";#N/A,#N/A,FALSE,"Plan2"}</definedName>
    <definedName name="opiwre" localSheetId="16" hidden="1">{#N/A,#N/A,FALSE,"Plan1";#N/A,#N/A,FALSE,"Plan2"}</definedName>
    <definedName name="opiwre" localSheetId="15">{#N/A,#N/A,FALSE,"Plan1";#N/A,#N/A,FALSE,"Plan2"}</definedName>
    <definedName name="opiwre" localSheetId="7">{#N/A,#N/A,FALSE,"Plan1";#N/A,#N/A,FALSE,"Plan2"}</definedName>
    <definedName name="opiwre" localSheetId="24">{#N/A,#N/A,FALSE,"Plan1";#N/A,#N/A,FALSE,"Plan2"}</definedName>
    <definedName name="opiwre" localSheetId="25">{#N/A,#N/A,FALSE,"Plan1";#N/A,#N/A,FALSE,"Plan2"}</definedName>
    <definedName name="opiwre" localSheetId="0">{#N/A,#N/A,FALSE,"Plan1";#N/A,#N/A,FALSE,"Plan2"}</definedName>
    <definedName name="opiwre" localSheetId="23">{#N/A,#N/A,FALSE,"Plan1";#N/A,#N/A,FALSE,"Plan2"}</definedName>
    <definedName name="opiwre" localSheetId="22" hidden="1">{#N/A,#N/A,FALSE,"Plan1";#N/A,#N/A,FALSE,"Plan2"}</definedName>
    <definedName name="opiwre" localSheetId="19">{#N/A,#N/A,FALSE,"Plan1";#N/A,#N/A,FALSE,"Plan2"}</definedName>
    <definedName name="opiwre" localSheetId="18" hidden="1">{#N/A,#N/A,FALSE,"Plan1";#N/A,#N/A,FALSE,"Plan2"}</definedName>
    <definedName name="opiwre">{#N/A,#N/A,FALSE,"Plan1";#N/A,#N/A,FALSE,"Plan2"}</definedName>
    <definedName name="ORCAMEN" localSheetId="17">#REF!</definedName>
    <definedName name="ORCAMEN" localSheetId="3">#REF!</definedName>
    <definedName name="ORCAMEN" localSheetId="6">#REF!</definedName>
    <definedName name="ORCAMEN" localSheetId="16">#REF!</definedName>
    <definedName name="ORCAMEN" localSheetId="15">#REF!</definedName>
    <definedName name="ORCAMEN" localSheetId="25">#REF!</definedName>
    <definedName name="ORCAMEN" localSheetId="22">#REF!</definedName>
    <definedName name="ORCAMEN" localSheetId="19">#REF!</definedName>
    <definedName name="ORCAMEN" localSheetId="18">#REF!</definedName>
    <definedName name="ORCAMEN">#REF!</definedName>
    <definedName name="Orcamentistas" localSheetId="17">#REF!</definedName>
    <definedName name="Orcamentistas" localSheetId="3">#REF!</definedName>
    <definedName name="Orcamentistas" localSheetId="6">#REF!</definedName>
    <definedName name="Orcamentistas" localSheetId="16">#REF!</definedName>
    <definedName name="Orcamentistas" localSheetId="15">#REF!</definedName>
    <definedName name="Orcamentistas" localSheetId="25">#REF!</definedName>
    <definedName name="Orcamentistas" localSheetId="22">#REF!</definedName>
    <definedName name="Orcamentistas" localSheetId="19">#REF!</definedName>
    <definedName name="Orcamentistas" localSheetId="18">#REF!</definedName>
    <definedName name="Orcamentistas">#REF!</definedName>
    <definedName name="origem_recebiveis" localSheetId="17">#REF!</definedName>
    <definedName name="origem_recebiveis" localSheetId="3">#REF!</definedName>
    <definedName name="origem_recebiveis" localSheetId="6">#REF!</definedName>
    <definedName name="origem_recebiveis" localSheetId="16">#REF!</definedName>
    <definedName name="origem_recebiveis" localSheetId="15">#REF!</definedName>
    <definedName name="origem_recebiveis" localSheetId="25">#REF!</definedName>
    <definedName name="origem_recebiveis" localSheetId="22">#REF!</definedName>
    <definedName name="origem_recebiveis" localSheetId="19">#REF!</definedName>
    <definedName name="origem_recebiveis" localSheetId="18">#REF!</definedName>
    <definedName name="origem_recebiveis">#REF!</definedName>
    <definedName name="origem_unidades" localSheetId="3">#REF!</definedName>
    <definedName name="origem_unidades" localSheetId="6">#REF!</definedName>
    <definedName name="origem_unidades" localSheetId="15">#REF!</definedName>
    <definedName name="origem_unidades" localSheetId="25">#REF!</definedName>
    <definedName name="origem_unidades">#REF!</definedName>
    <definedName name="Origem2_Recebimento_Fin_Medições" localSheetId="3">#REF!</definedName>
    <definedName name="Origem2_Recebimento_Fin_Medições" localSheetId="6">#REF!</definedName>
    <definedName name="Origem2_Recebimento_Fin_Medições" localSheetId="15">#REF!</definedName>
    <definedName name="Origem2_Recebimento_Fin_Medições" localSheetId="25">#REF!</definedName>
    <definedName name="Origem2_Recebimento_Fin_Medições">#REF!</definedName>
    <definedName name="os" localSheetId="20">{#N/A,#N/A,FALSE,"TABLE"}</definedName>
    <definedName name="os" localSheetId="8">{#N/A,#N/A,FALSE,"TABLE"}</definedName>
    <definedName name="os" localSheetId="17" hidden="1">{#N/A,#N/A,FALSE,"TABLE"}</definedName>
    <definedName name="os" localSheetId="3">{#N/A,#N/A,FALSE,"TABLE"}</definedName>
    <definedName name="os" localSheetId="11">{#N/A,#N/A,FALSE,"TABLE"}</definedName>
    <definedName name="os" localSheetId="6">{#N/A,#N/A,FALSE,"TABLE"}</definedName>
    <definedName name="os" localSheetId="5">{#N/A,#N/A,FALSE,"TABLE"}</definedName>
    <definedName name="os" localSheetId="16" hidden="1">{#N/A,#N/A,FALSE,"TABLE"}</definedName>
    <definedName name="os" localSheetId="15">{#N/A,#N/A,FALSE,"TABLE"}</definedName>
    <definedName name="os" localSheetId="7">{#N/A,#N/A,FALSE,"TABLE"}</definedName>
    <definedName name="os" localSheetId="24">{#N/A,#N/A,FALSE,"TABLE"}</definedName>
    <definedName name="os" localSheetId="25">{#N/A,#N/A,FALSE,"TABLE"}</definedName>
    <definedName name="os" localSheetId="0">{#N/A,#N/A,FALSE,"TABLE"}</definedName>
    <definedName name="os" localSheetId="23">{#N/A,#N/A,FALSE,"TABLE"}</definedName>
    <definedName name="os" localSheetId="22" hidden="1">{#N/A,#N/A,FALSE,"TABLE"}</definedName>
    <definedName name="os" localSheetId="19">{#N/A,#N/A,FALSE,"TABLE"}</definedName>
    <definedName name="os" localSheetId="18" hidden="1">{#N/A,#N/A,FALSE,"TABLE"}</definedName>
    <definedName name="os">{#N/A,#N/A,FALSE,"TABLE"}</definedName>
    <definedName name="osca_cdi" localSheetId="17">#REF!</definedName>
    <definedName name="osca_cdi" localSheetId="3">#REF!</definedName>
    <definedName name="osca_cdi" localSheetId="6">#REF!</definedName>
    <definedName name="osca_cdi" localSheetId="16">#REF!</definedName>
    <definedName name="osca_cdi" localSheetId="15">#REF!</definedName>
    <definedName name="osca_cdi" localSheetId="25">#REF!</definedName>
    <definedName name="osca_cdi" localSheetId="22">#REF!</definedName>
    <definedName name="osca_cdi" localSheetId="19">#REF!</definedName>
    <definedName name="osca_cdi" localSheetId="18">#REF!</definedName>
    <definedName name="osca_cdi">#REF!</definedName>
    <definedName name="osca_hist" localSheetId="17">#REF!</definedName>
    <definedName name="osca_hist" localSheetId="3">#REF!</definedName>
    <definedName name="osca_hist" localSheetId="6">#REF!</definedName>
    <definedName name="osca_hist" localSheetId="16">#REF!</definedName>
    <definedName name="osca_hist" localSheetId="15">#REF!</definedName>
    <definedName name="osca_hist" localSheetId="25">#REF!</definedName>
    <definedName name="osca_hist" localSheetId="22">#REF!</definedName>
    <definedName name="osca_hist" localSheetId="19">#REF!</definedName>
    <definedName name="osca_hist" localSheetId="18">#REF!</definedName>
    <definedName name="osca_hist">#REF!</definedName>
    <definedName name="osca_uss" localSheetId="17">#REF!</definedName>
    <definedName name="osca_uss" localSheetId="3">#REF!</definedName>
    <definedName name="osca_uss" localSheetId="6">#REF!</definedName>
    <definedName name="osca_uss" localSheetId="16">#REF!</definedName>
    <definedName name="osca_uss" localSheetId="15">#REF!</definedName>
    <definedName name="osca_uss" localSheetId="25">#REF!</definedName>
    <definedName name="osca_uss" localSheetId="22">#REF!</definedName>
    <definedName name="osca_uss" localSheetId="19">#REF!</definedName>
    <definedName name="osca_uss" localSheetId="18">#REF!</definedName>
    <definedName name="osca_uss">#REF!</definedName>
    <definedName name="otodgkrjglsrd" localSheetId="20">{#N/A,#N/A,FALSE,"Plan1";#N/A,#N/A,FALSE,"Plan2"}</definedName>
    <definedName name="otodgkrjglsrd" localSheetId="8">{#N/A,#N/A,FALSE,"Plan1";#N/A,#N/A,FALSE,"Plan2"}</definedName>
    <definedName name="otodgkrjglsrd" localSheetId="17" hidden="1">{#N/A,#N/A,FALSE,"Plan1";#N/A,#N/A,FALSE,"Plan2"}</definedName>
    <definedName name="otodgkrjglsrd" localSheetId="3">{#N/A,#N/A,FALSE,"Plan1";#N/A,#N/A,FALSE,"Plan2"}</definedName>
    <definedName name="otodgkrjglsrd" localSheetId="11">{#N/A,#N/A,FALSE,"Plan1";#N/A,#N/A,FALSE,"Plan2"}</definedName>
    <definedName name="otodgkrjglsrd" localSheetId="6">{#N/A,#N/A,FALSE,"Plan1";#N/A,#N/A,FALSE,"Plan2"}</definedName>
    <definedName name="otodgkrjglsrd" localSheetId="5">{#N/A,#N/A,FALSE,"Plan1";#N/A,#N/A,FALSE,"Plan2"}</definedName>
    <definedName name="otodgkrjglsrd" localSheetId="16" hidden="1">{#N/A,#N/A,FALSE,"Plan1";#N/A,#N/A,FALSE,"Plan2"}</definedName>
    <definedName name="otodgkrjglsrd" localSheetId="15">{#N/A,#N/A,FALSE,"Plan1";#N/A,#N/A,FALSE,"Plan2"}</definedName>
    <definedName name="otodgkrjglsrd" localSheetId="7">{#N/A,#N/A,FALSE,"Plan1";#N/A,#N/A,FALSE,"Plan2"}</definedName>
    <definedName name="otodgkrjglsrd" localSheetId="24">{#N/A,#N/A,FALSE,"Plan1";#N/A,#N/A,FALSE,"Plan2"}</definedName>
    <definedName name="otodgkrjglsrd" localSheetId="25">{#N/A,#N/A,FALSE,"Plan1";#N/A,#N/A,FALSE,"Plan2"}</definedName>
    <definedName name="otodgkrjglsrd" localSheetId="0">{#N/A,#N/A,FALSE,"Plan1";#N/A,#N/A,FALSE,"Plan2"}</definedName>
    <definedName name="otodgkrjglsrd" localSheetId="23">{#N/A,#N/A,FALSE,"Plan1";#N/A,#N/A,FALSE,"Plan2"}</definedName>
    <definedName name="otodgkrjglsrd" localSheetId="22" hidden="1">{#N/A,#N/A,FALSE,"Plan1";#N/A,#N/A,FALSE,"Plan2"}</definedName>
    <definedName name="otodgkrjglsrd" localSheetId="19">{#N/A,#N/A,FALSE,"Plan1";#N/A,#N/A,FALSE,"Plan2"}</definedName>
    <definedName name="otodgkrjglsrd" localSheetId="18" hidden="1">{#N/A,#N/A,FALSE,"Plan1";#N/A,#N/A,FALSE,"Plan2"}</definedName>
    <definedName name="otodgkrjglsrd">{#N/A,#N/A,FALSE,"Plan1";#N/A,#N/A,FALSE,"Plan2"}</definedName>
    <definedName name="OUERWRSR" localSheetId="20">{#N/A,#N/A,FALSE,"Plan1";#N/A,#N/A,FALSE,"Plan2"}</definedName>
    <definedName name="OUERWRSR" localSheetId="8">{#N/A,#N/A,FALSE,"Plan1";#N/A,#N/A,FALSE,"Plan2"}</definedName>
    <definedName name="OUERWRSR" localSheetId="17" hidden="1">{#N/A,#N/A,FALSE,"Plan1";#N/A,#N/A,FALSE,"Plan2"}</definedName>
    <definedName name="OUERWRSR" localSheetId="3">{#N/A,#N/A,FALSE,"Plan1";#N/A,#N/A,FALSE,"Plan2"}</definedName>
    <definedName name="OUERWRSR" localSheetId="11">{#N/A,#N/A,FALSE,"Plan1";#N/A,#N/A,FALSE,"Plan2"}</definedName>
    <definedName name="OUERWRSR" localSheetId="6">{#N/A,#N/A,FALSE,"Plan1";#N/A,#N/A,FALSE,"Plan2"}</definedName>
    <definedName name="OUERWRSR" localSheetId="5">{#N/A,#N/A,FALSE,"Plan1";#N/A,#N/A,FALSE,"Plan2"}</definedName>
    <definedName name="OUERWRSR" localSheetId="16" hidden="1">{#N/A,#N/A,FALSE,"Plan1";#N/A,#N/A,FALSE,"Plan2"}</definedName>
    <definedName name="OUERWRSR" localSheetId="15">{#N/A,#N/A,FALSE,"Plan1";#N/A,#N/A,FALSE,"Plan2"}</definedName>
    <definedName name="OUERWRSR" localSheetId="7">{#N/A,#N/A,FALSE,"Plan1";#N/A,#N/A,FALSE,"Plan2"}</definedName>
    <definedName name="OUERWRSR" localSheetId="24">{#N/A,#N/A,FALSE,"Plan1";#N/A,#N/A,FALSE,"Plan2"}</definedName>
    <definedName name="OUERWRSR" localSheetId="25">{#N/A,#N/A,FALSE,"Plan1";#N/A,#N/A,FALSE,"Plan2"}</definedName>
    <definedName name="OUERWRSR" localSheetId="0">{#N/A,#N/A,FALSE,"Plan1";#N/A,#N/A,FALSE,"Plan2"}</definedName>
    <definedName name="OUERWRSR" localSheetId="23">{#N/A,#N/A,FALSE,"Plan1";#N/A,#N/A,FALSE,"Plan2"}</definedName>
    <definedName name="OUERWRSR" localSheetId="22" hidden="1">{#N/A,#N/A,FALSE,"Plan1";#N/A,#N/A,FALSE,"Plan2"}</definedName>
    <definedName name="OUERWRSR" localSheetId="19">{#N/A,#N/A,FALSE,"Plan1";#N/A,#N/A,FALSE,"Plan2"}</definedName>
    <definedName name="OUERWRSR" localSheetId="18" hidden="1">{#N/A,#N/A,FALSE,"Plan1";#N/A,#N/A,FALSE,"Plan2"}</definedName>
    <definedName name="OUERWRSR">{#N/A,#N/A,FALSE,"Plan1";#N/A,#N/A,FALSE,"Plan2"}</definedName>
    <definedName name="out17RJ" localSheetId="17">#REF!</definedName>
    <definedName name="out17RJ" localSheetId="3">#REF!</definedName>
    <definedName name="out17RJ" localSheetId="6">#REF!</definedName>
    <definedName name="out17RJ" localSheetId="16">#REF!</definedName>
    <definedName name="out17RJ" localSheetId="15">#REF!</definedName>
    <definedName name="out17RJ" localSheetId="25">#REF!</definedName>
    <definedName name="out17RJ" localSheetId="22">#REF!</definedName>
    <definedName name="out17RJ" localSheetId="19">#REF!</definedName>
    <definedName name="out17RJ" localSheetId="18">#REF!</definedName>
    <definedName name="out17RJ">#REF!</definedName>
    <definedName name="outro" localSheetId="17" hidden="1">#REF!</definedName>
    <definedName name="outro" localSheetId="3">#REF!</definedName>
    <definedName name="outro" localSheetId="6">#REF!</definedName>
    <definedName name="outro" localSheetId="16" hidden="1">#REF!</definedName>
    <definedName name="outro" localSheetId="15">#REF!</definedName>
    <definedName name="outro" localSheetId="25">#REF!</definedName>
    <definedName name="outro" localSheetId="0">#REF!</definedName>
    <definedName name="outro" localSheetId="22" hidden="1">#REF!</definedName>
    <definedName name="outro" localSheetId="19">#REF!</definedName>
    <definedName name="outro" localSheetId="18" hidden="1">#REF!</definedName>
    <definedName name="outro">#REF!</definedName>
    <definedName name="OUTROS" localSheetId="17">#REF!</definedName>
    <definedName name="OUTROS" localSheetId="3">#REF!</definedName>
    <definedName name="OUTROS" localSheetId="6">#REF!</definedName>
    <definedName name="OUTROS" localSheetId="16">#REF!</definedName>
    <definedName name="OUTROS" localSheetId="15">#REF!</definedName>
    <definedName name="OUTROS" localSheetId="25">#REF!</definedName>
    <definedName name="OUTROS" localSheetId="22">#REF!</definedName>
    <definedName name="OUTROS" localSheetId="19">#REF!</definedName>
    <definedName name="OUTROS" localSheetId="18">#REF!</definedName>
    <definedName name="OUTROS">#REF!</definedName>
    <definedName name="OUTROS_CCUSTO" localSheetId="3">#REF!</definedName>
    <definedName name="OUTROS_CCUSTO" localSheetId="6">#REF!</definedName>
    <definedName name="OUTROS_CCUSTO" localSheetId="15">#REF!</definedName>
    <definedName name="OUTROS_CCUSTO" localSheetId="25">#REF!</definedName>
    <definedName name="OUTROS_CCUSTO">#REF!</definedName>
    <definedName name="Outros_Pisos" localSheetId="3">#REF!</definedName>
    <definedName name="Outros_Pisos" localSheetId="6">#REF!</definedName>
    <definedName name="Outros_Pisos" localSheetId="15">#REF!</definedName>
    <definedName name="Outros_Pisos" localSheetId="25">#REF!</definedName>
    <definedName name="Outros_Pisos">#REF!</definedName>
    <definedName name="Outros1" localSheetId="3">#REF!</definedName>
    <definedName name="Outros1" localSheetId="6">#REF!</definedName>
    <definedName name="Outros1" localSheetId="15">#REF!</definedName>
    <definedName name="Outros1" localSheetId="25">#REF!</definedName>
    <definedName name="Outros1">#REF!</definedName>
    <definedName name="OUTUBRO" localSheetId="3">#REF!</definedName>
    <definedName name="OUTUBRO" localSheetId="6">#REF!</definedName>
    <definedName name="OUTUBRO" localSheetId="15">#REF!</definedName>
    <definedName name="OUTUBRO" localSheetId="25">#REF!</definedName>
    <definedName name="OUTUBRO">#REF!</definedName>
    <definedName name="overhaul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7">#REF!</definedName>
    <definedName name="oxfo_cdi" localSheetId="3">#REF!</definedName>
    <definedName name="oxfo_cdi" localSheetId="6">#REF!</definedName>
    <definedName name="oxfo_cdi" localSheetId="16">#REF!</definedName>
    <definedName name="oxfo_cdi" localSheetId="15">#REF!</definedName>
    <definedName name="oxfo_cdi" localSheetId="25">#REF!</definedName>
    <definedName name="oxfo_cdi" localSheetId="22">#REF!</definedName>
    <definedName name="oxfo_cdi" localSheetId="19">#REF!</definedName>
    <definedName name="oxfo_cdi" localSheetId="18">#REF!</definedName>
    <definedName name="oxfo_cdi">#REF!</definedName>
    <definedName name="oxfo_hist" localSheetId="17">#REF!</definedName>
    <definedName name="oxfo_hist" localSheetId="3">#REF!</definedName>
    <definedName name="oxfo_hist" localSheetId="6">#REF!</definedName>
    <definedName name="oxfo_hist" localSheetId="16">#REF!</definedName>
    <definedName name="oxfo_hist" localSheetId="15">#REF!</definedName>
    <definedName name="oxfo_hist" localSheetId="25">#REF!</definedName>
    <definedName name="oxfo_hist" localSheetId="22">#REF!</definedName>
    <definedName name="oxfo_hist" localSheetId="19">#REF!</definedName>
    <definedName name="oxfo_hist" localSheetId="18">#REF!</definedName>
    <definedName name="oxfo_hist">#REF!</definedName>
    <definedName name="oxfo_uss" localSheetId="17">#REF!</definedName>
    <definedName name="oxfo_uss" localSheetId="3">#REF!</definedName>
    <definedName name="oxfo_uss" localSheetId="6">#REF!</definedName>
    <definedName name="oxfo_uss" localSheetId="16">#REF!</definedName>
    <definedName name="oxfo_uss" localSheetId="15">#REF!</definedName>
    <definedName name="oxfo_uss" localSheetId="25">#REF!</definedName>
    <definedName name="oxfo_uss" localSheetId="22">#REF!</definedName>
    <definedName name="oxfo_uss" localSheetId="19">#REF!</definedName>
    <definedName name="oxfo_uss" localSheetId="18">#REF!</definedName>
    <definedName name="oxfo_uss">#REF!</definedName>
    <definedName name="P" localSheetId="3">#REF!</definedName>
    <definedName name="P" localSheetId="6">#REF!</definedName>
    <definedName name="P" localSheetId="15">#REF!</definedName>
    <definedName name="P" localSheetId="25">#REF!</definedName>
    <definedName name="P">#REF!</definedName>
    <definedName name="PA" localSheetId="3">#REF!</definedName>
    <definedName name="PA" localSheetId="6">#REF!</definedName>
    <definedName name="PA" localSheetId="15">#REF!</definedName>
    <definedName name="PA" localSheetId="25">#REF!</definedName>
    <definedName name="PA">#REF!</definedName>
    <definedName name="Padrao_A" localSheetId="3">#REF!</definedName>
    <definedName name="Padrao_A" localSheetId="6">#REF!</definedName>
    <definedName name="Padrao_A" localSheetId="15">#REF!</definedName>
    <definedName name="Padrao_A" localSheetId="25">#REF!</definedName>
    <definedName name="Padrao_A">#REF!</definedName>
    <definedName name="Padrao_B" localSheetId="3">#REF!</definedName>
    <definedName name="Padrao_B" localSheetId="6">#REF!</definedName>
    <definedName name="Padrao_B" localSheetId="15">#REF!</definedName>
    <definedName name="Padrao_B" localSheetId="25">#REF!</definedName>
    <definedName name="Padrao_B">#REF!</definedName>
    <definedName name="Padrao_C" localSheetId="3">#REF!</definedName>
    <definedName name="Padrao_C" localSheetId="6">#REF!</definedName>
    <definedName name="Padrao_C" localSheetId="15">#REF!</definedName>
    <definedName name="Padrao_C" localSheetId="25">#REF!</definedName>
    <definedName name="Padrao_C">#REF!</definedName>
    <definedName name="Padrao_D" localSheetId="3">#REF!</definedName>
    <definedName name="Padrao_D" localSheetId="6">#REF!</definedName>
    <definedName name="Padrao_D" localSheetId="15">#REF!</definedName>
    <definedName name="Padrao_D" localSheetId="25">#REF!</definedName>
    <definedName name="Padrao_D">#REF!</definedName>
    <definedName name="Padrao_E" localSheetId="3">#REF!</definedName>
    <definedName name="Padrao_E" localSheetId="6">#REF!</definedName>
    <definedName name="Padrao_E" localSheetId="15">#REF!</definedName>
    <definedName name="Padrao_E" localSheetId="25">#REF!</definedName>
    <definedName name="Padrao_E">#REF!</definedName>
    <definedName name="Padrao_F" localSheetId="3">#REF!</definedName>
    <definedName name="Padrao_F" localSheetId="6">#REF!</definedName>
    <definedName name="Padrao_F" localSheetId="15">#REF!</definedName>
    <definedName name="Padrao_F" localSheetId="25">#REF!</definedName>
    <definedName name="Padrao_F">#REF!</definedName>
    <definedName name="Pagamento_Num" localSheetId="20">ROW()-Linha_Cabeçalho</definedName>
    <definedName name="Pagamento_Num" localSheetId="8">ROW()-Linha_Cabeçalho</definedName>
    <definedName name="Pagamento_Num" localSheetId="17">ROW()-Linha_Cabeçalho</definedName>
    <definedName name="Pagamento_Num" localSheetId="3">ROW()-Linha_Cabeçalho</definedName>
    <definedName name="Pagamento_Num" localSheetId="11">ROW()-Linha_Cabeçalho</definedName>
    <definedName name="Pagamento_Num" localSheetId="6">ROW()-Linha_Cabeçalho</definedName>
    <definedName name="Pagamento_Num" localSheetId="5">ROW()-Linha_Cabeçalho</definedName>
    <definedName name="Pagamento_Num" localSheetId="16">ROW()-Linha_Cabeçalho</definedName>
    <definedName name="Pagamento_Num" localSheetId="15">ROW()-Linha_Cabeçalho</definedName>
    <definedName name="Pagamento_Num" localSheetId="7">ROW()-Linha_Cabeçalho</definedName>
    <definedName name="Pagamento_Num" localSheetId="24">ROW()-Linha_Cabeçalho</definedName>
    <definedName name="Pagamento_Num" localSheetId="25">ROW()-Linha_Cabeçalho</definedName>
    <definedName name="Pagamento_Num" localSheetId="0">ROW()-Linha_Cabeçalho</definedName>
    <definedName name="Pagamento_Num" localSheetId="23">ROW()-Linha_Cabeçalho</definedName>
    <definedName name="Pagamento_Num" localSheetId="22">ROW()-Linha_Cabeçalho</definedName>
    <definedName name="Pagamento_Num" localSheetId="19">ROW()-Linha_Cabeçalho</definedName>
    <definedName name="Pagamento_Num" localSheetId="18">ROW()-Linha_Cabeçalho</definedName>
    <definedName name="Pagamento_Num">ROW()-Linha_Cabeçalho</definedName>
    <definedName name="Pago_Até_2015_Controladoria" localSheetId="17">#REF!</definedName>
    <definedName name="Pago_Até_2015_Controladoria" localSheetId="3">#REF!</definedName>
    <definedName name="Pago_Até_2015_Controladoria" localSheetId="11">#REF!</definedName>
    <definedName name="Pago_Até_2015_Controladoria" localSheetId="6">#REF!</definedName>
    <definedName name="Pago_Até_2015_Controladoria" localSheetId="16">#REF!</definedName>
    <definedName name="Pago_Até_2015_Controladoria" localSheetId="15">#REF!</definedName>
    <definedName name="Pago_Até_2015_Controladoria" localSheetId="25">#REF!</definedName>
    <definedName name="Pago_Até_2015_Controladoria" localSheetId="22">#REF!</definedName>
    <definedName name="Pago_Até_2015_Controladoria" localSheetId="19">#REF!</definedName>
    <definedName name="Pago_Até_2015_Controladoria" localSheetId="18">#REF!</definedName>
    <definedName name="Pago_Até_2015_Controladoria">#REF!</definedName>
    <definedName name="Pal_Workbook_GUID">"3HURD34M2XKWJ5V6M4BWCR5Q"</definedName>
    <definedName name="PAP" localSheetId="17">#REF!</definedName>
    <definedName name="PAP" localSheetId="3">#REF!</definedName>
    <definedName name="PAP" localSheetId="6">#REF!</definedName>
    <definedName name="PAP" localSheetId="16">#REF!</definedName>
    <definedName name="PAP" localSheetId="15">#REF!</definedName>
    <definedName name="PAP" localSheetId="25">#REF!</definedName>
    <definedName name="PAP" localSheetId="22">#REF!</definedName>
    <definedName name="PAP" localSheetId="19">#REF!</definedName>
    <definedName name="PAP" localSheetId="18">#REF!</definedName>
    <definedName name="PAP">#REF!</definedName>
    <definedName name="PARAM_FIS_1" localSheetId="17">#REF!</definedName>
    <definedName name="PARAM_FIS_1" localSheetId="3">#REF!</definedName>
    <definedName name="PARAM_FIS_1" localSheetId="6">#REF!</definedName>
    <definedName name="PARAM_FIS_1" localSheetId="16">#REF!</definedName>
    <definedName name="PARAM_FIS_1" localSheetId="15">#REF!</definedName>
    <definedName name="PARAM_FIS_1" localSheetId="25">#REF!</definedName>
    <definedName name="PARAM_FIS_1" localSheetId="22">#REF!</definedName>
    <definedName name="PARAM_FIS_1" localSheetId="19">#REF!</definedName>
    <definedName name="PARAM_FIS_1" localSheetId="18">#REF!</definedName>
    <definedName name="PARAM_FIS_1">#REF!</definedName>
    <definedName name="PARAM_FIS_2" localSheetId="17">#REF!</definedName>
    <definedName name="PARAM_FIS_2" localSheetId="3">#REF!</definedName>
    <definedName name="PARAM_FIS_2" localSheetId="6">#REF!</definedName>
    <definedName name="PARAM_FIS_2" localSheetId="16">#REF!</definedName>
    <definedName name="PARAM_FIS_2" localSheetId="15">#REF!</definedName>
    <definedName name="PARAM_FIS_2" localSheetId="25">#REF!</definedName>
    <definedName name="PARAM_FIS_2" localSheetId="22">#REF!</definedName>
    <definedName name="PARAM_FIS_2" localSheetId="19">#REF!</definedName>
    <definedName name="PARAM_FIS_2" localSheetId="18">#REF!</definedName>
    <definedName name="PARAM_FIS_2">#REF!</definedName>
    <definedName name="ParamValues1" localSheetId="20">#REF!</definedName>
    <definedName name="ParamValues1" localSheetId="8">#REF!</definedName>
    <definedName name="ParamValues1" localSheetId="17">#REF!</definedName>
    <definedName name="ParamValues1" localSheetId="3">#REF!</definedName>
    <definedName name="ParamValues1" localSheetId="11">#REF!</definedName>
    <definedName name="ParamValues1" localSheetId="6">#REF!</definedName>
    <definedName name="ParamValues1" localSheetId="16">#REF!</definedName>
    <definedName name="ParamValues1" localSheetId="15">#REF!</definedName>
    <definedName name="ParamValues1" localSheetId="7">#REF!</definedName>
    <definedName name="ParamValues1" localSheetId="24">#REF!</definedName>
    <definedName name="ParamValues1" localSheetId="25">#REF!</definedName>
    <definedName name="ParamValues1" localSheetId="0">#REF!</definedName>
    <definedName name="ParamValues1" localSheetId="23">#REF!</definedName>
    <definedName name="ParamValues1" localSheetId="22">#REF!</definedName>
    <definedName name="ParamValues1" localSheetId="19">#REF!</definedName>
    <definedName name="ParamValues1" localSheetId="14">#REF!</definedName>
    <definedName name="ParamValues1" localSheetId="18">#REF!</definedName>
    <definedName name="ParamValues1">#REF!</definedName>
    <definedName name="ParamValues2" localSheetId="17">#REF!</definedName>
    <definedName name="ParamValues2" localSheetId="3">#REF!</definedName>
    <definedName name="ParamValues2" localSheetId="6">#REF!</definedName>
    <definedName name="ParamValues2" localSheetId="16">#REF!</definedName>
    <definedName name="ParamValues2" localSheetId="15">#REF!</definedName>
    <definedName name="ParamValues2" localSheetId="25">#REF!</definedName>
    <definedName name="ParamValues2" localSheetId="22">#REF!</definedName>
    <definedName name="ParamValues2" localSheetId="19">#REF!</definedName>
    <definedName name="ParamValues2" localSheetId="18">#REF!</definedName>
    <definedName name="ParamValues2">#REF!</definedName>
    <definedName name="Parao_E" localSheetId="17">#REF!</definedName>
    <definedName name="Parao_E" localSheetId="3">#REF!</definedName>
    <definedName name="Parao_E" localSheetId="6">#REF!</definedName>
    <definedName name="Parao_E" localSheetId="16">#REF!</definedName>
    <definedName name="Parao_E" localSheetId="15">#REF!</definedName>
    <definedName name="Parao_E" localSheetId="25">#REF!</definedName>
    <definedName name="Parao_E" localSheetId="22">#REF!</definedName>
    <definedName name="Parao_E" localSheetId="19">#REF!</definedName>
    <definedName name="Parao_E" localSheetId="18">#REF!</definedName>
    <definedName name="Parao_E">#REF!</definedName>
    <definedName name="Parede1" localSheetId="3">#REF!</definedName>
    <definedName name="Parede1" localSheetId="6">#REF!</definedName>
    <definedName name="Parede1" localSheetId="15">#REF!</definedName>
    <definedName name="Parede1" localSheetId="25">#REF!</definedName>
    <definedName name="Parede1">#REF!</definedName>
    <definedName name="Parede2" localSheetId="3">#REF!</definedName>
    <definedName name="Parede2" localSheetId="6">#REF!</definedName>
    <definedName name="Parede2" localSheetId="15">#REF!</definedName>
    <definedName name="Parede2" localSheetId="25">#REF!</definedName>
    <definedName name="Parede2">#REF!</definedName>
    <definedName name="PAREDES" localSheetId="3">#REF!</definedName>
    <definedName name="PAREDES" localSheetId="6">#REF!</definedName>
    <definedName name="PAREDES" localSheetId="15">#REF!</definedName>
    <definedName name="PAREDES" localSheetId="25">#REF!</definedName>
    <definedName name="PAREDES">#REF!</definedName>
    <definedName name="PAV" localSheetId="17">#REF!</definedName>
    <definedName name="PAV" localSheetId="3">#REF!</definedName>
    <definedName name="PAV" localSheetId="1">#REF!</definedName>
    <definedName name="PAV" localSheetId="6">#REF!</definedName>
    <definedName name="PAV" localSheetId="16">#REF!</definedName>
    <definedName name="PAV" localSheetId="15">#REF!</definedName>
    <definedName name="PAV" localSheetId="25">#REF!</definedName>
    <definedName name="PAV" localSheetId="0">#REF!</definedName>
    <definedName name="PAV" localSheetId="19">#REF!</definedName>
    <definedName name="PAV" localSheetId="14">#REF!</definedName>
    <definedName name="PAV" localSheetId="18">#REF!</definedName>
    <definedName name="PAV">#REF!</definedName>
    <definedName name="PAVILHAO" localSheetId="3">#REF!</definedName>
    <definedName name="PAVILHAO" localSheetId="6">#REF!</definedName>
    <definedName name="PAVILHAO" localSheetId="15">#REF!</definedName>
    <definedName name="PAVILHAO" localSheetId="25">#REF!</definedName>
    <definedName name="PAVILHAO">#REF!</definedName>
    <definedName name="PAVT" localSheetId="3">#REF!</definedName>
    <definedName name="PAVT" localSheetId="6">#REF!</definedName>
    <definedName name="PAVT" localSheetId="15">#REF!</definedName>
    <definedName name="PAVT" localSheetId="25">#REF!</definedName>
    <definedName name="PAVT">#REF!</definedName>
    <definedName name="pçgktr" localSheetId="15">#REF!</definedName>
    <definedName name="pçgktr">#REF!</definedName>
    <definedName name="PDER" localSheetId="3">#REF!</definedName>
    <definedName name="PDER" localSheetId="6">#REF!</definedName>
    <definedName name="PDER" localSheetId="15">#REF!</definedName>
    <definedName name="PDER" localSheetId="25">#REF!</definedName>
    <definedName name="PDER">#REF!</definedName>
    <definedName name="PDIVERS" localSheetId="3">#REF!</definedName>
    <definedName name="PDIVERS" localSheetId="6">#REF!</definedName>
    <definedName name="PDIVERS" localSheetId="15">#REF!</definedName>
    <definedName name="PDIVERS" localSheetId="25">#REF!</definedName>
    <definedName name="PDIVERS">#REF!</definedName>
    <definedName name="PE" localSheetId="3">#REF!</definedName>
    <definedName name="PE" localSheetId="6">#REF!</definedName>
    <definedName name="PE" localSheetId="15">#REF!</definedName>
    <definedName name="PE" localSheetId="25">#REF!</definedName>
    <definedName name="PE">#REF!</definedName>
    <definedName name="PEMD" localSheetId="3">#REF!</definedName>
    <definedName name="PEMD" localSheetId="6">#REF!</definedName>
    <definedName name="PEMD" localSheetId="15">#REF!</definedName>
    <definedName name="PEMD" localSheetId="25">#REF!</definedName>
    <definedName name="PEMD">#REF!</definedName>
    <definedName name="Pendencias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7">#REF!</definedName>
    <definedName name="perfura" localSheetId="3">#REF!</definedName>
    <definedName name="perfura" localSheetId="6">#REF!</definedName>
    <definedName name="perfura" localSheetId="16">#REF!</definedName>
    <definedName name="perfura" localSheetId="15">#REF!</definedName>
    <definedName name="perfura" localSheetId="25">#REF!</definedName>
    <definedName name="perfura" localSheetId="22">#REF!</definedName>
    <definedName name="perfura" localSheetId="19">#REF!</definedName>
    <definedName name="perfura" localSheetId="18">#REF!</definedName>
    <definedName name="perfura">#REF!</definedName>
    <definedName name="Perímetro_lajão" localSheetId="17">#REF!</definedName>
    <definedName name="Perímetro_lajão" localSheetId="3">#REF!</definedName>
    <definedName name="Perímetro_lajão" localSheetId="6">#REF!</definedName>
    <definedName name="Perímetro_lajão" localSheetId="16">#REF!</definedName>
    <definedName name="Perímetro_lajão" localSheetId="15">#REF!</definedName>
    <definedName name="Perímetro_lajão" localSheetId="25">#REF!</definedName>
    <definedName name="Perímetro_lajão" localSheetId="0">#REF!</definedName>
    <definedName name="Perímetro_lajão" localSheetId="22">#REF!</definedName>
    <definedName name="Perímetro_lajão" localSheetId="19">#REF!</definedName>
    <definedName name="Perímetro_lajão" localSheetId="18">#REF!</definedName>
    <definedName name="Perímetro_lajão">#REF!</definedName>
    <definedName name="Perímetro_Terreno" localSheetId="17">#REF!</definedName>
    <definedName name="Perímetro_Terreno" localSheetId="3">#REF!</definedName>
    <definedName name="Perímetro_Terreno" localSheetId="6">#REF!</definedName>
    <definedName name="Perímetro_Terreno" localSheetId="16">#REF!</definedName>
    <definedName name="Perímetro_Terreno" localSheetId="15">#REF!</definedName>
    <definedName name="Perímetro_Terreno" localSheetId="25">#REF!</definedName>
    <definedName name="Perímetro_Terreno" localSheetId="0">#REF!</definedName>
    <definedName name="Perímetro_Terreno" localSheetId="22">#REF!</definedName>
    <definedName name="Perímetro_Terreno" localSheetId="19">#REF!</definedName>
    <definedName name="Perímetro_Terreno" localSheetId="18">#REF!</definedName>
    <definedName name="Perímetro_Terreno">#REF!</definedName>
    <definedName name="Perímetro_torre" localSheetId="3">#REF!</definedName>
    <definedName name="Perímetro_torre" localSheetId="6">#REF!</definedName>
    <definedName name="Perímetro_torre" localSheetId="15">#REF!</definedName>
    <definedName name="Perímetro_torre" localSheetId="25">#REF!</definedName>
    <definedName name="Perímetro_torre" localSheetId="0">#REF!</definedName>
    <definedName name="Perímetro_torre">#REF!</definedName>
    <definedName name="pessoal" localSheetId="3">#REF!</definedName>
    <definedName name="pessoal" localSheetId="6">#REF!</definedName>
    <definedName name="pessoal" localSheetId="15">#REF!</definedName>
    <definedName name="pessoal" localSheetId="25">#REF!</definedName>
    <definedName name="pessoal">#REF!</definedName>
    <definedName name="petro2" localSheetId="15">#REF!</definedName>
    <definedName name="petro2">#REF!</definedName>
    <definedName name="PhyG" localSheetId="3">#REF!</definedName>
    <definedName name="PhyG" localSheetId="6">#REF!</definedName>
    <definedName name="PhyG" localSheetId="15">#REF!</definedName>
    <definedName name="PhyG" localSheetId="25">#REF!</definedName>
    <definedName name="PhyG">#REF!</definedName>
    <definedName name="PhyGS" localSheetId="3">#REF!</definedName>
    <definedName name="PhyGS" localSheetId="6">#REF!</definedName>
    <definedName name="PhyGS" localSheetId="15">#REF!</definedName>
    <definedName name="PhyGS" localSheetId="25">#REF!</definedName>
    <definedName name="PhyGS">#REF!</definedName>
    <definedName name="PI" localSheetId="3">#REF!</definedName>
    <definedName name="PI" localSheetId="6">#REF!</definedName>
    <definedName name="PI" localSheetId="15">#REF!</definedName>
    <definedName name="PI" localSheetId="25">#REF!</definedName>
    <definedName name="PI">#REF!</definedName>
    <definedName name="piaz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7">#REF!</definedName>
    <definedName name="PIEQUIP" localSheetId="3">#REF!</definedName>
    <definedName name="PIEQUIP" localSheetId="6">#REF!</definedName>
    <definedName name="PIEQUIP" localSheetId="16">#REF!</definedName>
    <definedName name="PIEQUIP" localSheetId="15">#REF!</definedName>
    <definedName name="PIEQUIP" localSheetId="25">#REF!</definedName>
    <definedName name="PIEQUIP" localSheetId="22">#REF!</definedName>
    <definedName name="PIEQUIP" localSheetId="19">#REF!</definedName>
    <definedName name="PIEQUIP" localSheetId="18">#REF!</definedName>
    <definedName name="PIEQUIP">#REF!</definedName>
    <definedName name="Pintura" localSheetId="20">#REF!</definedName>
    <definedName name="Pintura" localSheetId="11">#REF!</definedName>
    <definedName name="Pintura" localSheetId="6">#REF!</definedName>
    <definedName name="Pintura" localSheetId="15">#REF!</definedName>
    <definedName name="Pintura" localSheetId="24">#REF!</definedName>
    <definedName name="Pintura" localSheetId="25">#REF!</definedName>
    <definedName name="Pintura" localSheetId="23">#REF!</definedName>
    <definedName name="Pintura">#REF!</definedName>
    <definedName name="PIS_COFINS" localSheetId="17">#REF!</definedName>
    <definedName name="PIS_COFINS" localSheetId="3">#REF!</definedName>
    <definedName name="PIS_COFINS" localSheetId="11">#REF!</definedName>
    <definedName name="PIS_COFINS" localSheetId="6">#REF!</definedName>
    <definedName name="PIS_COFINS" localSheetId="16">#REF!</definedName>
    <definedName name="PIS_COFINS" localSheetId="15">#REF!</definedName>
    <definedName name="PIS_COFINS" localSheetId="25">#REF!</definedName>
    <definedName name="PIS_COFINS" localSheetId="22">#REF!</definedName>
    <definedName name="PIS_COFINS" localSheetId="19">#REF!</definedName>
    <definedName name="PIS_COFINS" localSheetId="18">#REF!</definedName>
    <definedName name="PIS_COFINS">#REF!</definedName>
    <definedName name="PisCofins" localSheetId="17">#REF!</definedName>
    <definedName name="PisCofins" localSheetId="3">#REF!</definedName>
    <definedName name="PisCofins" localSheetId="6">#REF!</definedName>
    <definedName name="PisCofins" localSheetId="16">#REF!</definedName>
    <definedName name="PisCofins" localSheetId="15">#REF!</definedName>
    <definedName name="PisCofins" localSheetId="25">#REF!</definedName>
    <definedName name="PisCofins" localSheetId="22">#REF!</definedName>
    <definedName name="PisCofins" localSheetId="19">#REF!</definedName>
    <definedName name="PisCofins" localSheetId="18">#REF!</definedName>
    <definedName name="PisCofins">#REF!</definedName>
    <definedName name="Piso1" localSheetId="17">#REF!</definedName>
    <definedName name="Piso1" localSheetId="3">#REF!</definedName>
    <definedName name="Piso1" localSheetId="6">#REF!</definedName>
    <definedName name="Piso1" localSheetId="16">#REF!</definedName>
    <definedName name="Piso1" localSheetId="15">#REF!</definedName>
    <definedName name="Piso1" localSheetId="25">#REF!</definedName>
    <definedName name="Piso1" localSheetId="22">#REF!</definedName>
    <definedName name="Piso1" localSheetId="19">#REF!</definedName>
    <definedName name="Piso1" localSheetId="18">#REF!</definedName>
    <definedName name="Piso1">#REF!</definedName>
    <definedName name="Piso2" localSheetId="3">#REF!</definedName>
    <definedName name="Piso2" localSheetId="6">#REF!</definedName>
    <definedName name="Piso2" localSheetId="15">#REF!</definedName>
    <definedName name="Piso2" localSheetId="25">#REF!</definedName>
    <definedName name="Piso2">#REF!</definedName>
    <definedName name="PISOS" localSheetId="3">#REF!</definedName>
    <definedName name="PISOS" localSheetId="6">#REF!</definedName>
    <definedName name="PISOS" localSheetId="15">#REF!</definedName>
    <definedName name="PISOS" localSheetId="25">#REF!</definedName>
    <definedName name="PISOS">#REF!</definedName>
    <definedName name="PL" localSheetId="3">#REF!</definedName>
    <definedName name="PL" localSheetId="6">#REF!</definedName>
    <definedName name="PL" localSheetId="15">#REF!</definedName>
    <definedName name="PL" localSheetId="25">#REF!</definedName>
    <definedName name="PL">#REF!</definedName>
    <definedName name="PLACAS" localSheetId="20">{#N/A,#N/A,TRUE,"Quinzena 01 à 15-04-98 "}</definedName>
    <definedName name="PLACAS" localSheetId="8">{#N/A,#N/A,TRUE,"Quinzena 01 à 15-04-98 "}</definedName>
    <definedName name="PLACAS" localSheetId="17" hidden="1">{#N/A,#N/A,TRUE,"Quinzena 01 à 15-04-98 "}</definedName>
    <definedName name="PLACAS" localSheetId="3">{#N/A,#N/A,TRUE,"Quinzena 01 à 15-04-98 "}</definedName>
    <definedName name="PLACAS" localSheetId="11">{#N/A,#N/A,TRUE,"Quinzena 01 à 15-04-98 "}</definedName>
    <definedName name="PLACAS" localSheetId="6">{#N/A,#N/A,TRUE,"Quinzena 01 à 15-04-98 "}</definedName>
    <definedName name="PLACAS" localSheetId="5">{#N/A,#N/A,TRUE,"Quinzena 01 à 15-04-98 "}</definedName>
    <definedName name="PLACAS" localSheetId="16" hidden="1">{#N/A,#N/A,TRUE,"Quinzena 01 à 15-04-98 "}</definedName>
    <definedName name="PLACAS" localSheetId="15">{#N/A,#N/A,TRUE,"Quinzena 01 à 15-04-98 "}</definedName>
    <definedName name="PLACAS" localSheetId="7">{#N/A,#N/A,TRUE,"Quinzena 01 à 15-04-98 "}</definedName>
    <definedName name="PLACAS" localSheetId="24">{#N/A,#N/A,TRUE,"Quinzena 01 à 15-04-98 "}</definedName>
    <definedName name="PLACAS" localSheetId="25">{#N/A,#N/A,TRUE,"Quinzena 01 à 15-04-98 "}</definedName>
    <definedName name="PLACAS" localSheetId="0">{#N/A,#N/A,TRUE,"Quinzena 01 à 15-04-98 "}</definedName>
    <definedName name="PLACAS" localSheetId="23">{#N/A,#N/A,TRUE,"Quinzena 01 à 15-04-98 "}</definedName>
    <definedName name="PLACAS" localSheetId="22" hidden="1">{#N/A,#N/A,TRUE,"Quinzena 01 à 15-04-98 "}</definedName>
    <definedName name="PLACAS" localSheetId="19">{#N/A,#N/A,TRUE,"Quinzena 01 à 15-04-98 "}</definedName>
    <definedName name="PLACAS" localSheetId="18" hidden="1">{#N/A,#N/A,TRUE,"Quinzena 01 à 15-04-98 "}</definedName>
    <definedName name="PLACAS">{#N/A,#N/A,TRUE,"Quinzena 01 à 15-04-98 "}</definedName>
    <definedName name="Placas_Areas" localSheetId="20">{#N/A,#N/A,TRUE,"Quinzena 01 à 15-04-98 "}</definedName>
    <definedName name="Placas_Areas" localSheetId="8">{#N/A,#N/A,TRUE,"Quinzena 01 à 15-04-98 "}</definedName>
    <definedName name="Placas_Areas" localSheetId="17" hidden="1">{#N/A,#N/A,TRUE,"Quinzena 01 à 15-04-98 "}</definedName>
    <definedName name="Placas_Areas" localSheetId="3">{#N/A,#N/A,TRUE,"Quinzena 01 à 15-04-98 "}</definedName>
    <definedName name="Placas_Areas" localSheetId="11">{#N/A,#N/A,TRUE,"Quinzena 01 à 15-04-98 "}</definedName>
    <definedName name="Placas_Areas" localSheetId="6">{#N/A,#N/A,TRUE,"Quinzena 01 à 15-04-98 "}</definedName>
    <definedName name="Placas_Areas" localSheetId="5">{#N/A,#N/A,TRUE,"Quinzena 01 à 15-04-98 "}</definedName>
    <definedName name="Placas_Areas" localSheetId="16" hidden="1">{#N/A,#N/A,TRUE,"Quinzena 01 à 15-04-98 "}</definedName>
    <definedName name="Placas_Areas" localSheetId="15">{#N/A,#N/A,TRUE,"Quinzena 01 à 15-04-98 "}</definedName>
    <definedName name="Placas_Areas" localSheetId="7">{#N/A,#N/A,TRUE,"Quinzena 01 à 15-04-98 "}</definedName>
    <definedName name="Placas_Areas" localSheetId="24">{#N/A,#N/A,TRUE,"Quinzena 01 à 15-04-98 "}</definedName>
    <definedName name="Placas_Areas" localSheetId="25">{#N/A,#N/A,TRUE,"Quinzena 01 à 15-04-98 "}</definedName>
    <definedName name="Placas_Areas" localSheetId="0">{#N/A,#N/A,TRUE,"Quinzena 01 à 15-04-98 "}</definedName>
    <definedName name="Placas_Areas" localSheetId="23">{#N/A,#N/A,TRUE,"Quinzena 01 à 15-04-98 "}</definedName>
    <definedName name="Placas_Areas" localSheetId="22" hidden="1">{#N/A,#N/A,TRUE,"Quinzena 01 à 15-04-98 "}</definedName>
    <definedName name="Placas_Areas" localSheetId="19">{#N/A,#N/A,TRUE,"Quinzena 01 à 15-04-98 "}</definedName>
    <definedName name="Placas_Areas" localSheetId="18" hidden="1">{#N/A,#N/A,TRUE,"Quinzena 01 à 15-04-98 "}</definedName>
    <definedName name="Placas_Areas">{#N/A,#N/A,TRUE,"Quinzena 01 à 15-04-98 "}</definedName>
    <definedName name="PLAN" localSheetId="17">#REF!</definedName>
    <definedName name="plan" localSheetId="3">#REF!</definedName>
    <definedName name="PLAN" localSheetId="6">#REF!</definedName>
    <definedName name="PLAN" localSheetId="16">#REF!</definedName>
    <definedName name="PLAN" localSheetId="15">#REF!</definedName>
    <definedName name="plan" localSheetId="25">#REF!</definedName>
    <definedName name="plan" localSheetId="0">#REF!</definedName>
    <definedName name="PLAN" localSheetId="22">#REF!</definedName>
    <definedName name="PLAN" localSheetId="19">#REF!</definedName>
    <definedName name="PLAN" localSheetId="18">#REF!</definedName>
    <definedName name="PLAN">#REF!</definedName>
    <definedName name="plan2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7">#REF!</definedName>
    <definedName name="PLANILHA" localSheetId="3">#REF!</definedName>
    <definedName name="PLANILHA" localSheetId="6">#REF!</definedName>
    <definedName name="PLANILHA" localSheetId="16">#REF!</definedName>
    <definedName name="PLANILHA" localSheetId="15">#REF!</definedName>
    <definedName name="PLANILHA" localSheetId="25">#REF!</definedName>
    <definedName name="PLANILHA" localSheetId="22">#REF!</definedName>
    <definedName name="PLANILHA" localSheetId="19">#REF!</definedName>
    <definedName name="PLANILHA" localSheetId="18">#REF!</definedName>
    <definedName name="PLANILHA">#REF!</definedName>
    <definedName name="Planilha2" localSheetId="17">#REF!</definedName>
    <definedName name="Planilha2" localSheetId="3">#REF!</definedName>
    <definedName name="Planilha2" localSheetId="6">#REF!</definedName>
    <definedName name="Planilha2" localSheetId="16">#REF!</definedName>
    <definedName name="Planilha2" localSheetId="15">#REF!</definedName>
    <definedName name="Planilha2" localSheetId="25">#REF!</definedName>
    <definedName name="Planilha2" localSheetId="22">#REF!</definedName>
    <definedName name="Planilha2" localSheetId="19">#REF!</definedName>
    <definedName name="Planilha2" localSheetId="18">#REF!</definedName>
    <definedName name="Planilha2">#REF!</definedName>
    <definedName name="plasçdeaw" localSheetId="20">{#N/A,#N/A,FALSE,"Plan1";#N/A,#N/A,FALSE,"Plan2"}</definedName>
    <definedName name="plasçdeaw" localSheetId="8">{#N/A,#N/A,FALSE,"Plan1";#N/A,#N/A,FALSE,"Plan2"}</definedName>
    <definedName name="plasçdeaw" localSheetId="17" hidden="1">{#N/A,#N/A,FALSE,"Plan1";#N/A,#N/A,FALSE,"Plan2"}</definedName>
    <definedName name="plasçdeaw" localSheetId="3">{#N/A,#N/A,FALSE,"Plan1";#N/A,#N/A,FALSE,"Plan2"}</definedName>
    <definedName name="plasçdeaw" localSheetId="11">{#N/A,#N/A,FALSE,"Plan1";#N/A,#N/A,FALSE,"Plan2"}</definedName>
    <definedName name="plasçdeaw" localSheetId="6">{#N/A,#N/A,FALSE,"Plan1";#N/A,#N/A,FALSE,"Plan2"}</definedName>
    <definedName name="plasçdeaw" localSheetId="5">{#N/A,#N/A,FALSE,"Plan1";#N/A,#N/A,FALSE,"Plan2"}</definedName>
    <definedName name="plasçdeaw" localSheetId="16" hidden="1">{#N/A,#N/A,FALSE,"Plan1";#N/A,#N/A,FALSE,"Plan2"}</definedName>
    <definedName name="plasçdeaw" localSheetId="15">{#N/A,#N/A,FALSE,"Plan1";#N/A,#N/A,FALSE,"Plan2"}</definedName>
    <definedName name="plasçdeaw" localSheetId="7">{#N/A,#N/A,FALSE,"Plan1";#N/A,#N/A,FALSE,"Plan2"}</definedName>
    <definedName name="plasçdeaw" localSheetId="24">{#N/A,#N/A,FALSE,"Plan1";#N/A,#N/A,FALSE,"Plan2"}</definedName>
    <definedName name="plasçdeaw" localSheetId="25">{#N/A,#N/A,FALSE,"Plan1";#N/A,#N/A,FALSE,"Plan2"}</definedName>
    <definedName name="plasçdeaw" localSheetId="0">{#N/A,#N/A,FALSE,"Plan1";#N/A,#N/A,FALSE,"Plan2"}</definedName>
    <definedName name="plasçdeaw" localSheetId="23">{#N/A,#N/A,FALSE,"Plan1";#N/A,#N/A,FALSE,"Plan2"}</definedName>
    <definedName name="plasçdeaw" localSheetId="22" hidden="1">{#N/A,#N/A,FALSE,"Plan1";#N/A,#N/A,FALSE,"Plan2"}</definedName>
    <definedName name="plasçdeaw" localSheetId="19">{#N/A,#N/A,FALSE,"Plan1";#N/A,#N/A,FALSE,"Plan2"}</definedName>
    <definedName name="plasçdeaw" localSheetId="18" hidden="1">{#N/A,#N/A,FALSE,"Plan1";#N/A,#N/A,FALSE,"Plan2"}</definedName>
    <definedName name="plasçdeaw">{#N/A,#N/A,FALSE,"Plan1";#N/A,#N/A,FALSE,"Plan2"}</definedName>
    <definedName name="plaslrswe" localSheetId="20">{#N/A,#N/A,FALSE,"Plan1";#N/A,#N/A,FALSE,"Plan2"}</definedName>
    <definedName name="plaslrswe" localSheetId="8">{#N/A,#N/A,FALSE,"Plan1";#N/A,#N/A,FALSE,"Plan2"}</definedName>
    <definedName name="plaslrswe" localSheetId="17" hidden="1">{#N/A,#N/A,FALSE,"Plan1";#N/A,#N/A,FALSE,"Plan2"}</definedName>
    <definedName name="plaslrswe" localSheetId="3">{#N/A,#N/A,FALSE,"Plan1";#N/A,#N/A,FALSE,"Plan2"}</definedName>
    <definedName name="plaslrswe" localSheetId="11">{#N/A,#N/A,FALSE,"Plan1";#N/A,#N/A,FALSE,"Plan2"}</definedName>
    <definedName name="plaslrswe" localSheetId="6">{#N/A,#N/A,FALSE,"Plan1";#N/A,#N/A,FALSE,"Plan2"}</definedName>
    <definedName name="plaslrswe" localSheetId="5">{#N/A,#N/A,FALSE,"Plan1";#N/A,#N/A,FALSE,"Plan2"}</definedName>
    <definedName name="plaslrswe" localSheetId="16" hidden="1">{#N/A,#N/A,FALSE,"Plan1";#N/A,#N/A,FALSE,"Plan2"}</definedName>
    <definedName name="plaslrswe" localSheetId="15">{#N/A,#N/A,FALSE,"Plan1";#N/A,#N/A,FALSE,"Plan2"}</definedName>
    <definedName name="plaslrswe" localSheetId="7">{#N/A,#N/A,FALSE,"Plan1";#N/A,#N/A,FALSE,"Plan2"}</definedName>
    <definedName name="plaslrswe" localSheetId="24">{#N/A,#N/A,FALSE,"Plan1";#N/A,#N/A,FALSE,"Plan2"}</definedName>
    <definedName name="plaslrswe" localSheetId="25">{#N/A,#N/A,FALSE,"Plan1";#N/A,#N/A,FALSE,"Plan2"}</definedName>
    <definedName name="plaslrswe" localSheetId="0">{#N/A,#N/A,FALSE,"Plan1";#N/A,#N/A,FALSE,"Plan2"}</definedName>
    <definedName name="plaslrswe" localSheetId="23">{#N/A,#N/A,FALSE,"Plan1";#N/A,#N/A,FALSE,"Plan2"}</definedName>
    <definedName name="plaslrswe" localSheetId="22" hidden="1">{#N/A,#N/A,FALSE,"Plan1";#N/A,#N/A,FALSE,"Plan2"}</definedName>
    <definedName name="plaslrswe" localSheetId="19">{#N/A,#N/A,FALSE,"Plan1";#N/A,#N/A,FALSE,"Plan2"}</definedName>
    <definedName name="plaslrswe" localSheetId="18" hidden="1">{#N/A,#N/A,FALSE,"Plan1";#N/A,#N/A,FALSE,"Plan2"}</definedName>
    <definedName name="plaslrswe">{#N/A,#N/A,FALSE,"Plan1";#N/A,#N/A,FALSE,"Plan2"}</definedName>
    <definedName name="pls" localSheetId="17" hidden="1">#REF!</definedName>
    <definedName name="pls" localSheetId="3">#REF!</definedName>
    <definedName name="pls" localSheetId="6">#REF!</definedName>
    <definedName name="pls" localSheetId="16" hidden="1">#REF!</definedName>
    <definedName name="pls" localSheetId="15">#REF!</definedName>
    <definedName name="pls" localSheetId="25">#REF!</definedName>
    <definedName name="pls" localSheetId="0">#REF!</definedName>
    <definedName name="pls" localSheetId="22" hidden="1">#REF!</definedName>
    <definedName name="pls" localSheetId="19">#REF!</definedName>
    <definedName name="pls" localSheetId="18" hidden="1">#REF!</definedName>
    <definedName name="pls">#REF!</definedName>
    <definedName name="plsearpef" localSheetId="20">{#N/A,#N/A,FALSE,"Plan1";#N/A,#N/A,FALSE,"Plan2"}</definedName>
    <definedName name="plsearpef" localSheetId="8">{#N/A,#N/A,FALSE,"Plan1";#N/A,#N/A,FALSE,"Plan2"}</definedName>
    <definedName name="plsearpef" localSheetId="17" hidden="1">{#N/A,#N/A,FALSE,"Plan1";#N/A,#N/A,FALSE,"Plan2"}</definedName>
    <definedName name="plsearpef" localSheetId="3">{#N/A,#N/A,FALSE,"Plan1";#N/A,#N/A,FALSE,"Plan2"}</definedName>
    <definedName name="plsearpef" localSheetId="11">{#N/A,#N/A,FALSE,"Plan1";#N/A,#N/A,FALSE,"Plan2"}</definedName>
    <definedName name="plsearpef" localSheetId="6">{#N/A,#N/A,FALSE,"Plan1";#N/A,#N/A,FALSE,"Plan2"}</definedName>
    <definedName name="plsearpef" localSheetId="5">{#N/A,#N/A,FALSE,"Plan1";#N/A,#N/A,FALSE,"Plan2"}</definedName>
    <definedName name="plsearpef" localSheetId="16" hidden="1">{#N/A,#N/A,FALSE,"Plan1";#N/A,#N/A,FALSE,"Plan2"}</definedName>
    <definedName name="plsearpef" localSheetId="15">{#N/A,#N/A,FALSE,"Plan1";#N/A,#N/A,FALSE,"Plan2"}</definedName>
    <definedName name="plsearpef" localSheetId="7">{#N/A,#N/A,FALSE,"Plan1";#N/A,#N/A,FALSE,"Plan2"}</definedName>
    <definedName name="plsearpef" localSheetId="24">{#N/A,#N/A,FALSE,"Plan1";#N/A,#N/A,FALSE,"Plan2"}</definedName>
    <definedName name="plsearpef" localSheetId="25">{#N/A,#N/A,FALSE,"Plan1";#N/A,#N/A,FALSE,"Plan2"}</definedName>
    <definedName name="plsearpef" localSheetId="0">{#N/A,#N/A,FALSE,"Plan1";#N/A,#N/A,FALSE,"Plan2"}</definedName>
    <definedName name="plsearpef" localSheetId="23">{#N/A,#N/A,FALSE,"Plan1";#N/A,#N/A,FALSE,"Plan2"}</definedName>
    <definedName name="plsearpef" localSheetId="22" hidden="1">{#N/A,#N/A,FALSE,"Plan1";#N/A,#N/A,FALSE,"Plan2"}</definedName>
    <definedName name="plsearpef" localSheetId="19">{#N/A,#N/A,FALSE,"Plan1";#N/A,#N/A,FALSE,"Plan2"}</definedName>
    <definedName name="plsearpef" localSheetId="18" hidden="1">{#N/A,#N/A,FALSE,"Plan1";#N/A,#N/A,FALSE,"Plan2"}</definedName>
    <definedName name="plsearpef">{#N/A,#N/A,FALSE,"Plan1";#N/A,#N/A,FALSE,"Plan2"}</definedName>
    <definedName name="plss" localSheetId="20">{#N/A,#N/A,FALSE,"Plan1";#N/A,#N/A,FALSE,"Plan2"}</definedName>
    <definedName name="plss" localSheetId="8">{#N/A,#N/A,FALSE,"Plan1";#N/A,#N/A,FALSE,"Plan2"}</definedName>
    <definedName name="plss" localSheetId="17" hidden="1">{#N/A,#N/A,FALSE,"Plan1";#N/A,#N/A,FALSE,"Plan2"}</definedName>
    <definedName name="plss" localSheetId="3">{#N/A,#N/A,FALSE,"Plan1";#N/A,#N/A,FALSE,"Plan2"}</definedName>
    <definedName name="plss" localSheetId="11">{#N/A,#N/A,FALSE,"Plan1";#N/A,#N/A,FALSE,"Plan2"}</definedName>
    <definedName name="plss" localSheetId="6">{#N/A,#N/A,FALSE,"Plan1";#N/A,#N/A,FALSE,"Plan2"}</definedName>
    <definedName name="plss" localSheetId="5">{#N/A,#N/A,FALSE,"Plan1";#N/A,#N/A,FALSE,"Plan2"}</definedName>
    <definedName name="plss" localSheetId="16" hidden="1">{#N/A,#N/A,FALSE,"Plan1";#N/A,#N/A,FALSE,"Plan2"}</definedName>
    <definedName name="plss" localSheetId="15">{#N/A,#N/A,FALSE,"Plan1";#N/A,#N/A,FALSE,"Plan2"}</definedName>
    <definedName name="plss" localSheetId="7">{#N/A,#N/A,FALSE,"Plan1";#N/A,#N/A,FALSE,"Plan2"}</definedName>
    <definedName name="plss" localSheetId="24">{#N/A,#N/A,FALSE,"Plan1";#N/A,#N/A,FALSE,"Plan2"}</definedName>
    <definedName name="plss" localSheetId="25">{#N/A,#N/A,FALSE,"Plan1";#N/A,#N/A,FALSE,"Plan2"}</definedName>
    <definedName name="plss" localSheetId="0">{#N/A,#N/A,FALSE,"Plan1";#N/A,#N/A,FALSE,"Plan2"}</definedName>
    <definedName name="plss" localSheetId="23">{#N/A,#N/A,FALSE,"Plan1";#N/A,#N/A,FALSE,"Plan2"}</definedName>
    <definedName name="plss" localSheetId="22" hidden="1">{#N/A,#N/A,FALSE,"Plan1";#N/A,#N/A,FALSE,"Plan2"}</definedName>
    <definedName name="plss" localSheetId="19">{#N/A,#N/A,FALSE,"Plan1";#N/A,#N/A,FALSE,"Plan2"}</definedName>
    <definedName name="plss" localSheetId="18" hidden="1">{#N/A,#N/A,FALSE,"Plan1";#N/A,#N/A,FALSE,"Plan2"}</definedName>
    <definedName name="plss">{#N/A,#N/A,FALSE,"Plan1";#N/A,#N/A,FALSE,"Plan2"}</definedName>
    <definedName name="PMUR" localSheetId="17">#REF!</definedName>
    <definedName name="PMUR" localSheetId="3">#REF!</definedName>
    <definedName name="PMUR" localSheetId="6">#REF!</definedName>
    <definedName name="PMUR" localSheetId="16">#REF!</definedName>
    <definedName name="PMUR" localSheetId="15">#REF!</definedName>
    <definedName name="PMUR" localSheetId="25">#REF!</definedName>
    <definedName name="PMUR" localSheetId="22">#REF!</definedName>
    <definedName name="PMUR" localSheetId="19">#REF!</definedName>
    <definedName name="PMUR" localSheetId="18">#REF!</definedName>
    <definedName name="PMUR">#REF!</definedName>
    <definedName name="PN2건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7">#REF!</definedName>
    <definedName name="Ponderações" localSheetId="3">#REF!</definedName>
    <definedName name="Ponderações" localSheetId="6">#REF!</definedName>
    <definedName name="Ponderações" localSheetId="16">#REF!</definedName>
    <definedName name="Ponderações" localSheetId="15">#REF!</definedName>
    <definedName name="Ponderações" localSheetId="25">#REF!</definedName>
    <definedName name="Ponderações" localSheetId="22">#REF!</definedName>
    <definedName name="Ponderações" localSheetId="19">#REF!</definedName>
    <definedName name="Ponderações" localSheetId="18">#REF!</definedName>
    <definedName name="Ponderações">#REF!</definedName>
    <definedName name="Pós_Chaves" localSheetId="17">#REF!</definedName>
    <definedName name="Pós_Chaves" localSheetId="3">#REF!</definedName>
    <definedName name="Pós_Chaves" localSheetId="6">#REF!</definedName>
    <definedName name="Pós_Chaves" localSheetId="16">#REF!</definedName>
    <definedName name="Pós_Chaves" localSheetId="15">#REF!</definedName>
    <definedName name="Pós_Chaves" localSheetId="25">#REF!</definedName>
    <definedName name="Pós_Chaves" localSheetId="22">#REF!</definedName>
    <definedName name="Pós_Chaves" localSheetId="19">#REF!</definedName>
    <definedName name="Pós_Chaves" localSheetId="18">#REF!</definedName>
    <definedName name="Pós_Chaves">#REF!</definedName>
    <definedName name="pr" localSheetId="17">#REF!</definedName>
    <definedName name="pr" localSheetId="3">#REF!</definedName>
    <definedName name="pr" localSheetId="1">#REF!</definedName>
    <definedName name="pr" localSheetId="6">#REF!</definedName>
    <definedName name="pr" localSheetId="16">#REF!</definedName>
    <definedName name="pr" localSheetId="15">#REF!</definedName>
    <definedName name="pr" localSheetId="25">#REF!</definedName>
    <definedName name="pr" localSheetId="0">#REF!</definedName>
    <definedName name="pr" localSheetId="19">#REF!</definedName>
    <definedName name="pr" localSheetId="14">#REF!</definedName>
    <definedName name="pr" localSheetId="18">#REF!</definedName>
    <definedName name="pr">#REF!</definedName>
    <definedName name="PRAZO" localSheetId="3">#REF!</definedName>
    <definedName name="PRAZO" localSheetId="6">#REF!</definedName>
    <definedName name="PRAZO" localSheetId="15">#REF!</definedName>
    <definedName name="PRAZO" localSheetId="25">#REF!</definedName>
    <definedName name="PRAZO">#REF!</definedName>
    <definedName name="Prazo_da_Estrutura" localSheetId="3">#REF!</definedName>
    <definedName name="Prazo_da_Estrutura" localSheetId="6">#REF!</definedName>
    <definedName name="Prazo_da_Estrutura" localSheetId="15">#REF!</definedName>
    <definedName name="Prazo_da_Estrutura" localSheetId="25">#REF!</definedName>
    <definedName name="Prazo_da_Estrutura" localSheetId="0">#REF!</definedName>
    <definedName name="Prazo_da_Estrutura">#REF!</definedName>
    <definedName name="PRAZO_EDITAL" localSheetId="3">#REF!</definedName>
    <definedName name="PRAZO_EDITAL" localSheetId="6">#REF!</definedName>
    <definedName name="PRAZO_EDITAL" localSheetId="15">#REF!</definedName>
    <definedName name="PRAZO_EDITAL" localSheetId="25">#REF!</definedName>
    <definedName name="PRAZO_EDITAL">#REF!</definedName>
    <definedName name="Prazo_Obra" localSheetId="3">#REF!</definedName>
    <definedName name="Prazo_Obra" localSheetId="6">#REF!</definedName>
    <definedName name="Prazo_Obra" localSheetId="15">#REF!</definedName>
    <definedName name="Prazo_Obra" localSheetId="25">#REF!</definedName>
    <definedName name="Prazo_Obra" localSheetId="0">#REF!</definedName>
    <definedName name="Prazo_Obra">#REF!</definedName>
    <definedName name="PRAZO_ORC" localSheetId="3">#REF!</definedName>
    <definedName name="PRAZO_ORC" localSheetId="6">#REF!</definedName>
    <definedName name="PRAZO_ORC" localSheetId="15">#REF!</definedName>
    <definedName name="PRAZO_ORC" localSheetId="25">#REF!</definedName>
    <definedName name="PRAZO_ORC">#REF!</definedName>
    <definedName name="prazo2" localSheetId="3">#REF!</definedName>
    <definedName name="prazo2" localSheetId="6">#REF!</definedName>
    <definedName name="prazo2" localSheetId="15">#REF!</definedName>
    <definedName name="prazo2" localSheetId="25">#REF!</definedName>
    <definedName name="prazo2">#REF!</definedName>
    <definedName name="PRE" localSheetId="17">#REF!</definedName>
    <definedName name="PRE" localSheetId="3">#REF!</definedName>
    <definedName name="PRE" localSheetId="1">#REF!</definedName>
    <definedName name="PRE" localSheetId="6">#REF!</definedName>
    <definedName name="PRE" localSheetId="16">#REF!</definedName>
    <definedName name="PRE" localSheetId="15">#REF!</definedName>
    <definedName name="PRE" localSheetId="25">#REF!</definedName>
    <definedName name="PRE" localSheetId="0">#REF!</definedName>
    <definedName name="PRE" localSheetId="19">#REF!</definedName>
    <definedName name="PRE" localSheetId="14">#REF!</definedName>
    <definedName name="PRE" localSheetId="18">#REF!</definedName>
    <definedName name="PRE">#REF!</definedName>
    <definedName name="PREÇ" localSheetId="17">OFFSET(#REF!,0,0,COUNTA(#REF!),1)</definedName>
    <definedName name="PREÇ" localSheetId="3">OFFSET(#REF!,0,0,COUNTA(#REF!),1)</definedName>
    <definedName name="PREÇ" localSheetId="6">OFFSET(#REF!,0,0,COUNTA(#REF!),1)</definedName>
    <definedName name="PREÇ" localSheetId="16">OFFSET(#REF!,0,0,COUNTA(#REF!),1)</definedName>
    <definedName name="PREÇ" localSheetId="15">OFFSET(#REF!,0,0,COUNTA(#REF!),1)</definedName>
    <definedName name="PREÇ" localSheetId="25">OFFSET(#REF!,0,0,COUNTA(#REF!),1)</definedName>
    <definedName name="PREÇ" localSheetId="22">OFFSET(#REF!,0,0,COUNTA(#REF!),1)</definedName>
    <definedName name="PREÇ" localSheetId="19">OFFSET(#REF!,0,0,COUNTA(#REF!),1)</definedName>
    <definedName name="PREÇ" localSheetId="18">OFFSET(#REF!,0,0,COUNTA(#REF!),1)</definedName>
    <definedName name="PREÇ">OFFSET(#REF!,0,0,COUNTA(#REF!),1)</definedName>
    <definedName name="Preço" localSheetId="20">ROW()-Linha_Cabeçalho</definedName>
    <definedName name="Preço" localSheetId="24">ROW()-Linha_Cabeçalho</definedName>
    <definedName name="Preço" localSheetId="23">ROW()-Linha_Cabeçalho</definedName>
    <definedName name="Preço">ROW()-Linha_Cabeçalho</definedName>
    <definedName name="Previsão_Inicial_abr_16" localSheetId="17">#REF!</definedName>
    <definedName name="Previsão_Inicial_abr_16" localSheetId="3">#REF!</definedName>
    <definedName name="Previsão_Inicial_abr_16" localSheetId="6">#REF!</definedName>
    <definedName name="Previsão_Inicial_abr_16" localSheetId="16">#REF!</definedName>
    <definedName name="Previsão_Inicial_abr_16" localSheetId="15">#REF!</definedName>
    <definedName name="Previsão_Inicial_abr_16" localSheetId="25">#REF!</definedName>
    <definedName name="Previsão_Inicial_abr_16" localSheetId="22">#REF!</definedName>
    <definedName name="Previsão_Inicial_abr_16" localSheetId="19">#REF!</definedName>
    <definedName name="Previsão_Inicial_abr_16" localSheetId="18">#REF!</definedName>
    <definedName name="Previsão_Inicial_abr_16">#REF!</definedName>
    <definedName name="Previsão_Inicial_ago_16" localSheetId="17">#REF!</definedName>
    <definedName name="Previsão_Inicial_ago_16" localSheetId="3">#REF!</definedName>
    <definedName name="Previsão_Inicial_ago_16" localSheetId="6">#REF!</definedName>
    <definedName name="Previsão_Inicial_ago_16" localSheetId="16">#REF!</definedName>
    <definedName name="Previsão_Inicial_ago_16" localSheetId="15">#REF!</definedName>
    <definedName name="Previsão_Inicial_ago_16" localSheetId="25">#REF!</definedName>
    <definedName name="Previsão_Inicial_ago_16" localSheetId="22">#REF!</definedName>
    <definedName name="Previsão_Inicial_ago_16" localSheetId="19">#REF!</definedName>
    <definedName name="Previsão_Inicial_ago_16" localSheetId="18">#REF!</definedName>
    <definedName name="Previsão_Inicial_ago_16">#REF!</definedName>
    <definedName name="Previsão_Inicial_dez_16" localSheetId="17">#REF!</definedName>
    <definedName name="Previsão_Inicial_dez_16" localSheetId="3">#REF!</definedName>
    <definedName name="Previsão_Inicial_dez_16" localSheetId="6">#REF!</definedName>
    <definedName name="Previsão_Inicial_dez_16" localSheetId="16">#REF!</definedName>
    <definedName name="Previsão_Inicial_dez_16" localSheetId="15">#REF!</definedName>
    <definedName name="Previsão_Inicial_dez_16" localSheetId="25">#REF!</definedName>
    <definedName name="Previsão_Inicial_dez_16" localSheetId="22">#REF!</definedName>
    <definedName name="Previsão_Inicial_dez_16" localSheetId="19">#REF!</definedName>
    <definedName name="Previsão_Inicial_dez_16" localSheetId="18">#REF!</definedName>
    <definedName name="Previsão_Inicial_dez_16">#REF!</definedName>
    <definedName name="Previsão_Inicial_fev_16" localSheetId="3">#REF!</definedName>
    <definedName name="Previsão_Inicial_fev_16" localSheetId="6">#REF!</definedName>
    <definedName name="Previsão_Inicial_fev_16" localSheetId="15">#REF!</definedName>
    <definedName name="Previsão_Inicial_fev_16" localSheetId="25">#REF!</definedName>
    <definedName name="Previsão_Inicial_fev_16">#REF!</definedName>
    <definedName name="Previsão_Inicial_jan_16" localSheetId="3">#REF!</definedName>
    <definedName name="Previsão_Inicial_jan_16" localSheetId="6">#REF!</definedName>
    <definedName name="Previsão_Inicial_jan_16" localSheetId="15">#REF!</definedName>
    <definedName name="Previsão_Inicial_jan_16" localSheetId="25">#REF!</definedName>
    <definedName name="Previsão_Inicial_jan_16">#REF!</definedName>
    <definedName name="Previsão_Inicial_jul_16" localSheetId="3">#REF!</definedName>
    <definedName name="Previsão_Inicial_jul_16" localSheetId="6">#REF!</definedName>
    <definedName name="Previsão_Inicial_jul_16" localSheetId="15">#REF!</definedName>
    <definedName name="Previsão_Inicial_jul_16" localSheetId="25">#REF!</definedName>
    <definedName name="Previsão_Inicial_jul_16">#REF!</definedName>
    <definedName name="Previsão_Inicial_jun_16" localSheetId="3">#REF!</definedName>
    <definedName name="Previsão_Inicial_jun_16" localSheetId="6">#REF!</definedName>
    <definedName name="Previsão_Inicial_jun_16" localSheetId="15">#REF!</definedName>
    <definedName name="Previsão_Inicial_jun_16" localSheetId="25">#REF!</definedName>
    <definedName name="Previsão_Inicial_jun_16">#REF!</definedName>
    <definedName name="Previsão_Inicial_mai_16" localSheetId="3">#REF!</definedName>
    <definedName name="Previsão_Inicial_mai_16" localSheetId="6">#REF!</definedName>
    <definedName name="Previsão_Inicial_mai_16" localSheetId="15">#REF!</definedName>
    <definedName name="Previsão_Inicial_mai_16" localSheetId="25">#REF!</definedName>
    <definedName name="Previsão_Inicial_mai_16">#REF!</definedName>
    <definedName name="Previsão_Inicial_mar_16" localSheetId="3">#REF!</definedName>
    <definedName name="Previsão_Inicial_mar_16" localSheetId="6">#REF!</definedName>
    <definedName name="Previsão_Inicial_mar_16" localSheetId="15">#REF!</definedName>
    <definedName name="Previsão_Inicial_mar_16" localSheetId="25">#REF!</definedName>
    <definedName name="Previsão_Inicial_mar_16">#REF!</definedName>
    <definedName name="Previsão_Inicial_nov_16" localSheetId="3">#REF!</definedName>
    <definedName name="Previsão_Inicial_nov_16" localSheetId="6">#REF!</definedName>
    <definedName name="Previsão_Inicial_nov_16" localSheetId="15">#REF!</definedName>
    <definedName name="Previsão_Inicial_nov_16" localSheetId="25">#REF!</definedName>
    <definedName name="Previsão_Inicial_nov_16">#REF!</definedName>
    <definedName name="Previsão_Inicial_out_16" localSheetId="3">#REF!</definedName>
    <definedName name="Previsão_Inicial_out_16" localSheetId="6">#REF!</definedName>
    <definedName name="Previsão_Inicial_out_16" localSheetId="15">#REF!</definedName>
    <definedName name="Previsão_Inicial_out_16" localSheetId="25">#REF!</definedName>
    <definedName name="Previsão_Inicial_out_16">#REF!</definedName>
    <definedName name="Previsão_Inicial_set_16" localSheetId="3">#REF!</definedName>
    <definedName name="Previsão_Inicial_set_16" localSheetId="6">#REF!</definedName>
    <definedName name="Previsão_Inicial_set_16" localSheetId="15">#REF!</definedName>
    <definedName name="Previsão_Inicial_set_16" localSheetId="25">#REF!</definedName>
    <definedName name="Previsão_Inicial_set_16">#REF!</definedName>
    <definedName name="Previsão_Vento1" localSheetId="3">#REF!</definedName>
    <definedName name="Previsão_Vento1" localSheetId="6">#REF!</definedName>
    <definedName name="Previsão_Vento1" localSheetId="15">#REF!</definedName>
    <definedName name="Previsão_Vento1" localSheetId="25">#REF!</definedName>
    <definedName name="Previsão_Vento1">#REF!</definedName>
    <definedName name="Previsto_a_medir_Fin_Medições" localSheetId="3">#REF!</definedName>
    <definedName name="Previsto_a_medir_Fin_Medições" localSheetId="6">#REF!</definedName>
    <definedName name="Previsto_a_medir_Fin_Medições" localSheetId="15">#REF!</definedName>
    <definedName name="Previsto_a_medir_Fin_Medições" localSheetId="25">#REF!</definedName>
    <definedName name="Previsto_a_medir_Fin_Medições">#REF!</definedName>
    <definedName name="print" localSheetId="20">{#N/A,#N/A,FALSE,"$170M Cash";#N/A,#N/A,FALSE,"$250M Cash";#N/A,#N/A,FALSE,"$325M Cash"}</definedName>
    <definedName name="print" localSheetId="8">{#N/A,#N/A,FALSE,"$170M Cash";#N/A,#N/A,FALSE,"$250M Cash";#N/A,#N/A,FALSE,"$325M Cash"}</definedName>
    <definedName name="print" localSheetId="17" hidden="1">{#N/A,#N/A,FALSE,"$170M Cash";#N/A,#N/A,FALSE,"$250M Cash";#N/A,#N/A,FALSE,"$325M Cash"}</definedName>
    <definedName name="print" localSheetId="3">{#N/A,#N/A,FALSE,"$170M Cash";#N/A,#N/A,FALSE,"$250M Cash";#N/A,#N/A,FALSE,"$325M Cash"}</definedName>
    <definedName name="print" localSheetId="11">{#N/A,#N/A,FALSE,"$170M Cash";#N/A,#N/A,FALSE,"$250M Cash";#N/A,#N/A,FALSE,"$325M Cash"}</definedName>
    <definedName name="print" localSheetId="6">{#N/A,#N/A,FALSE,"$170M Cash";#N/A,#N/A,FALSE,"$250M Cash";#N/A,#N/A,FALSE,"$325M Cash"}</definedName>
    <definedName name="print" localSheetId="5">{#N/A,#N/A,FALSE,"$170M Cash";#N/A,#N/A,FALSE,"$250M Cash";#N/A,#N/A,FALSE,"$325M Cash"}</definedName>
    <definedName name="print" localSheetId="16" hidden="1">{#N/A,#N/A,FALSE,"$170M Cash";#N/A,#N/A,FALSE,"$250M Cash";#N/A,#N/A,FALSE,"$325M Cash"}</definedName>
    <definedName name="print" localSheetId="15">{#N/A,#N/A,FALSE,"$170M Cash";#N/A,#N/A,FALSE,"$250M Cash";#N/A,#N/A,FALSE,"$325M Cash"}</definedName>
    <definedName name="print" localSheetId="7">{#N/A,#N/A,FALSE,"$170M Cash";#N/A,#N/A,FALSE,"$250M Cash";#N/A,#N/A,FALSE,"$325M Cash"}</definedName>
    <definedName name="print" localSheetId="24">{#N/A,#N/A,FALSE,"$170M Cash";#N/A,#N/A,FALSE,"$250M Cash";#N/A,#N/A,FALSE,"$325M Cash"}</definedName>
    <definedName name="print" localSheetId="25">{#N/A,#N/A,FALSE,"$170M Cash";#N/A,#N/A,FALSE,"$250M Cash";#N/A,#N/A,FALSE,"$325M Cash"}</definedName>
    <definedName name="print" localSheetId="0">{#N/A,#N/A,FALSE,"$170M Cash";#N/A,#N/A,FALSE,"$250M Cash";#N/A,#N/A,FALSE,"$325M Cash"}</definedName>
    <definedName name="print" localSheetId="23">{#N/A,#N/A,FALSE,"$170M Cash";#N/A,#N/A,FALSE,"$250M Cash";#N/A,#N/A,FALSE,"$325M Cash"}</definedName>
    <definedName name="print" localSheetId="22" hidden="1">{#N/A,#N/A,FALSE,"$170M Cash";#N/A,#N/A,FALSE,"$250M Cash";#N/A,#N/A,FALSE,"$325M Cash"}</definedName>
    <definedName name="print" localSheetId="19">{#N/A,#N/A,FALSE,"$170M Cash";#N/A,#N/A,FALSE,"$250M Cash";#N/A,#N/A,FALSE,"$325M Cash"}</definedName>
    <definedName name="print" localSheetId="18" hidden="1">{#N/A,#N/A,FALSE,"$170M Cash";#N/A,#N/A,FALSE,"$250M Cash";#N/A,#N/A,FALSE,"$325M Cash"}</definedName>
    <definedName name="print">{#N/A,#N/A,FALSE,"$170M Cash";#N/A,#N/A,FALSE,"$250M Cash";#N/A,#N/A,FALSE,"$325M Cash"}</definedName>
    <definedName name="Print_Area" localSheetId="20">#REF!</definedName>
    <definedName name="Print_Area" localSheetId="17">#REF!</definedName>
    <definedName name="Print_Area" localSheetId="6">#REF!</definedName>
    <definedName name="Print_Area" localSheetId="16">#REF!</definedName>
    <definedName name="Print_Area" localSheetId="15">#REF!</definedName>
    <definedName name="Print_Area" localSheetId="24">#REF!</definedName>
    <definedName name="Print_Area" localSheetId="25">MOBILIÁRIO!$B$5:$G$101</definedName>
    <definedName name="Print_Area" localSheetId="23">#REF!</definedName>
    <definedName name="Print_Area" localSheetId="22">#REF!</definedName>
    <definedName name="Print_Area" localSheetId="19">#REF!</definedName>
    <definedName name="Print_Area" localSheetId="18">#REF!</definedName>
    <definedName name="Print_Area">#REF!</definedName>
    <definedName name="Print_Area_MI" localSheetId="17">#REF!</definedName>
    <definedName name="Print_Area_MI" localSheetId="3">#REF!</definedName>
    <definedName name="Print_Area_MI" localSheetId="1">#REF!</definedName>
    <definedName name="Print_Area_MI" localSheetId="6">#REF!</definedName>
    <definedName name="Print_Area_MI" localSheetId="16">#REF!</definedName>
    <definedName name="Print_Area_MI" localSheetId="15">#REF!</definedName>
    <definedName name="Print_Area_MI" localSheetId="25">#REF!</definedName>
    <definedName name="Print_Area_MI" localSheetId="0">#REF!</definedName>
    <definedName name="Print_Area_MI" localSheetId="19">#REF!</definedName>
    <definedName name="Print_Area_MI" localSheetId="14">#REF!</definedName>
    <definedName name="Print_Area_MI" localSheetId="18">#REF!</definedName>
    <definedName name="Print_Area_MI">#REF!</definedName>
    <definedName name="Print_Titles" localSheetId="6">#REF!</definedName>
    <definedName name="Print_Titles" localSheetId="15">#REF!</definedName>
    <definedName name="Print_Titles" localSheetId="25">#REF!</definedName>
    <definedName name="Print_Titles">#REF!</definedName>
    <definedName name="PRINT_TITLES_MI" localSheetId="3">#REF!</definedName>
    <definedName name="PRINT_TITLES_MI" localSheetId="6">#REF!</definedName>
    <definedName name="PRINT_TITLES_MI" localSheetId="15">#REF!</definedName>
    <definedName name="PRINT_TITLES_MI" localSheetId="25">#REF!</definedName>
    <definedName name="PRINT_TITLES_MI">#REF!</definedName>
    <definedName name="programa" localSheetId="3">#REF!</definedName>
    <definedName name="programa" localSheetId="6">#REF!</definedName>
    <definedName name="programa" localSheetId="15">#REF!</definedName>
    <definedName name="programa" localSheetId="25">#REF!</definedName>
    <definedName name="programa">#REF!</definedName>
    <definedName name="Programaa" localSheetId="3">#REF!</definedName>
    <definedName name="Programaa" localSheetId="6">#REF!</definedName>
    <definedName name="Programaa" localSheetId="15">#REF!</definedName>
    <definedName name="Programaa" localSheetId="25">#REF!</definedName>
    <definedName name="Programaa">#REF!</definedName>
    <definedName name="Projeção_torre" localSheetId="3">#REF!</definedName>
    <definedName name="Projeção_torre" localSheetId="6">#REF!</definedName>
    <definedName name="Projeção_torre" localSheetId="15">#REF!</definedName>
    <definedName name="Projeção_torre" localSheetId="25">#REF!</definedName>
    <definedName name="Projeção_torre" localSheetId="0">#REF!</definedName>
    <definedName name="Projeção_torre">#REF!</definedName>
    <definedName name="projeto_nome_com" localSheetId="20">IF((COUNTA(#REF!)-2)&gt;1,"TERRENO "&amp;VLOOKUP(#REF!,#REF!,8,0),VLOOKUP(#REF!,#REF!,3,0))</definedName>
    <definedName name="projeto_nome_com" localSheetId="17">IF((COUNTA(#REF!)-2)&gt;1,"TERRENO "&amp;VLOOKUP(#REF!,#REF!,8,0),VLOOKUP(#REF!,#REF!,3,0))</definedName>
    <definedName name="projeto_nome_com" localSheetId="3">IF((COUNTA(#REF!)-2)&gt;1,"TERRENO "&amp;VLOOKUP(#REF!,#REF!,8,0),VLOOKUP(#REF!,#REF!,3,0))</definedName>
    <definedName name="projeto_nome_com" localSheetId="6">IF((COUNTA(#REF!)-2)&gt;1,"TERRENO "&amp;VLOOKUP(#REF!,#REF!,8,0),VLOOKUP(#REF!,#REF!,3,0))</definedName>
    <definedName name="projeto_nome_com" localSheetId="16">IF((COUNTA(#REF!)-2)&gt;1,"TERRENO "&amp;VLOOKUP(#REF!,#REF!,8,0),VLOOKUP(#REF!,#REF!,3,0))</definedName>
    <definedName name="projeto_nome_com" localSheetId="15">IF((COUNTA(#REF!)-2)&gt;1,"TERRENO "&amp;VLOOKUP(#REF!,#REF!,8,0),VLOOKUP(#REF!,#REF!,3,0))</definedName>
    <definedName name="projeto_nome_com" localSheetId="24">IF((COUNTA(#REF!)-2)&gt;1,"TERRENO "&amp;VLOOKUP(#REF!,#REF!,8,0),VLOOKUP(#REF!,#REF!,3,0))</definedName>
    <definedName name="projeto_nome_com" localSheetId="25">IF((COUNTA(#REF!)-2)&gt;1,"TERRENO "&amp;VLOOKUP(#REF!,#REF!,8,0),VLOOKUP(#REF!,#REF!,3,0))</definedName>
    <definedName name="projeto_nome_com" localSheetId="23">IF((COUNTA(#REF!)-2)&gt;1,"TERRENO "&amp;VLOOKUP(#REF!,#REF!,8,0),VLOOKUP(#REF!,#REF!,3,0))</definedName>
    <definedName name="projeto_nome_com" localSheetId="22">IF((COUNTA(#REF!)-2)&gt;1,"TERRENO "&amp;VLOOKUP(#REF!,#REF!,8,0),VLOOKUP(#REF!,#REF!,3,0))</definedName>
    <definedName name="projeto_nome_com" localSheetId="19">IF((COUNTA(#REF!)-2)&gt;1,"TERRENO "&amp;VLOOKUP(#REF!,#REF!,8,0),VLOOKUP(#REF!,#REF!,3,0))</definedName>
    <definedName name="projeto_nome_com" localSheetId="18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17">#REF!</definedName>
    <definedName name="PROPAGANDA" localSheetId="3">#REF!</definedName>
    <definedName name="PROPAGANDA" localSheetId="6">#REF!</definedName>
    <definedName name="PROPAGANDA" localSheetId="16">#REF!</definedName>
    <definedName name="PROPAGANDA" localSheetId="15">#REF!</definedName>
    <definedName name="PROPAGANDA" localSheetId="25">#REF!</definedName>
    <definedName name="PROPAGANDA" localSheetId="22">#REF!</definedName>
    <definedName name="PROPAGANDA" localSheetId="19">#REF!</definedName>
    <definedName name="PROPAGANDA" localSheetId="18">#REF!</definedName>
    <definedName name="PROPAGANDA">#REF!</definedName>
    <definedName name="ptirigyiotut" localSheetId="20">{#N/A,#N/A,FALSE,"Plan1";#N/A,#N/A,FALSE,"Plan2"}</definedName>
    <definedName name="ptirigyiotut" localSheetId="8">{#N/A,#N/A,FALSE,"Plan1";#N/A,#N/A,FALSE,"Plan2"}</definedName>
    <definedName name="ptirigyiotut" localSheetId="17" hidden="1">{#N/A,#N/A,FALSE,"Plan1";#N/A,#N/A,FALSE,"Plan2"}</definedName>
    <definedName name="ptirigyiotut" localSheetId="3">{#N/A,#N/A,FALSE,"Plan1";#N/A,#N/A,FALSE,"Plan2"}</definedName>
    <definedName name="ptirigyiotut" localSheetId="11">{#N/A,#N/A,FALSE,"Plan1";#N/A,#N/A,FALSE,"Plan2"}</definedName>
    <definedName name="ptirigyiotut" localSheetId="6">{#N/A,#N/A,FALSE,"Plan1";#N/A,#N/A,FALSE,"Plan2"}</definedName>
    <definedName name="ptirigyiotut" localSheetId="5">{#N/A,#N/A,FALSE,"Plan1";#N/A,#N/A,FALSE,"Plan2"}</definedName>
    <definedName name="ptirigyiotut" localSheetId="16" hidden="1">{#N/A,#N/A,FALSE,"Plan1";#N/A,#N/A,FALSE,"Plan2"}</definedName>
    <definedName name="ptirigyiotut" localSheetId="15">{#N/A,#N/A,FALSE,"Plan1";#N/A,#N/A,FALSE,"Plan2"}</definedName>
    <definedName name="ptirigyiotut" localSheetId="7">{#N/A,#N/A,FALSE,"Plan1";#N/A,#N/A,FALSE,"Plan2"}</definedName>
    <definedName name="ptirigyiotut" localSheetId="24">{#N/A,#N/A,FALSE,"Plan1";#N/A,#N/A,FALSE,"Plan2"}</definedName>
    <definedName name="ptirigyiotut" localSheetId="25">{#N/A,#N/A,FALSE,"Plan1";#N/A,#N/A,FALSE,"Plan2"}</definedName>
    <definedName name="ptirigyiotut" localSheetId="0">{#N/A,#N/A,FALSE,"Plan1";#N/A,#N/A,FALSE,"Plan2"}</definedName>
    <definedName name="ptirigyiotut" localSheetId="23">{#N/A,#N/A,FALSE,"Plan1";#N/A,#N/A,FALSE,"Plan2"}</definedName>
    <definedName name="ptirigyiotut" localSheetId="22" hidden="1">{#N/A,#N/A,FALSE,"Plan1";#N/A,#N/A,FALSE,"Plan2"}</definedName>
    <definedName name="ptirigyiotut" localSheetId="19">{#N/A,#N/A,FALSE,"Plan1";#N/A,#N/A,FALSE,"Plan2"}</definedName>
    <definedName name="ptirigyiotut" localSheetId="18" hidden="1">{#N/A,#N/A,FALSE,"Plan1";#N/A,#N/A,FALSE,"Plan2"}</definedName>
    <definedName name="ptirigyiotut">{#N/A,#N/A,FALSE,"Plan1";#N/A,#N/A,FALSE,"Plan2"}</definedName>
    <definedName name="PWER3" localSheetId="20">{#N/A,#N/A,FALSE,"Plan1";#N/A,#N/A,FALSE,"Plan2"}</definedName>
    <definedName name="PWER3" localSheetId="8">{#N/A,#N/A,FALSE,"Plan1";#N/A,#N/A,FALSE,"Plan2"}</definedName>
    <definedName name="PWER3" localSheetId="17" hidden="1">{#N/A,#N/A,FALSE,"Plan1";#N/A,#N/A,FALSE,"Plan2"}</definedName>
    <definedName name="PWER3" localSheetId="3">{#N/A,#N/A,FALSE,"Plan1";#N/A,#N/A,FALSE,"Plan2"}</definedName>
    <definedName name="PWER3" localSheetId="11">{#N/A,#N/A,FALSE,"Plan1";#N/A,#N/A,FALSE,"Plan2"}</definedName>
    <definedName name="PWER3" localSheetId="6">{#N/A,#N/A,FALSE,"Plan1";#N/A,#N/A,FALSE,"Plan2"}</definedName>
    <definedName name="PWER3" localSheetId="5">{#N/A,#N/A,FALSE,"Plan1";#N/A,#N/A,FALSE,"Plan2"}</definedName>
    <definedName name="PWER3" localSheetId="16" hidden="1">{#N/A,#N/A,FALSE,"Plan1";#N/A,#N/A,FALSE,"Plan2"}</definedName>
    <definedName name="PWER3" localSheetId="15">{#N/A,#N/A,FALSE,"Plan1";#N/A,#N/A,FALSE,"Plan2"}</definedName>
    <definedName name="PWER3" localSheetId="7">{#N/A,#N/A,FALSE,"Plan1";#N/A,#N/A,FALSE,"Plan2"}</definedName>
    <definedName name="PWER3" localSheetId="24">{#N/A,#N/A,FALSE,"Plan1";#N/A,#N/A,FALSE,"Plan2"}</definedName>
    <definedName name="PWER3" localSheetId="25">{#N/A,#N/A,FALSE,"Plan1";#N/A,#N/A,FALSE,"Plan2"}</definedName>
    <definedName name="PWER3" localSheetId="0">{#N/A,#N/A,FALSE,"Plan1";#N/A,#N/A,FALSE,"Plan2"}</definedName>
    <definedName name="PWER3" localSheetId="23">{#N/A,#N/A,FALSE,"Plan1";#N/A,#N/A,FALSE,"Plan2"}</definedName>
    <definedName name="PWER3" localSheetId="22" hidden="1">{#N/A,#N/A,FALSE,"Plan1";#N/A,#N/A,FALSE,"Plan2"}</definedName>
    <definedName name="PWER3" localSheetId="19">{#N/A,#N/A,FALSE,"Plan1";#N/A,#N/A,FALSE,"Plan2"}</definedName>
    <definedName name="PWER3" localSheetId="18" hidden="1">{#N/A,#N/A,FALSE,"Plan1";#N/A,#N/A,FALSE,"Plan2"}</definedName>
    <definedName name="PWER3">{#N/A,#N/A,FALSE,"Plan1";#N/A,#N/A,FALSE,"Plan2"}</definedName>
    <definedName name="q" localSheetId="17">#REF!</definedName>
    <definedName name="q" localSheetId="3">#REF!</definedName>
    <definedName name="q" localSheetId="6">#REF!</definedName>
    <definedName name="q" localSheetId="16">#REF!</definedName>
    <definedName name="q" localSheetId="15">#REF!</definedName>
    <definedName name="q" localSheetId="25">#REF!</definedName>
    <definedName name="q" localSheetId="0">#REF!</definedName>
    <definedName name="q" localSheetId="22">#REF!</definedName>
    <definedName name="q" localSheetId="19">#REF!</definedName>
    <definedName name="q" localSheetId="18">#REF!</definedName>
    <definedName name="q">#REF!</definedName>
    <definedName name="QCLIENTE_PCLIENTE" localSheetId="17">#REF!</definedName>
    <definedName name="QCLIENTE_PCLIENTE" localSheetId="3">#REF!</definedName>
    <definedName name="QCLIENTE_PCLIENTE" localSheetId="6">#REF!</definedName>
    <definedName name="QCLIENTE_PCLIENTE" localSheetId="16">#REF!</definedName>
    <definedName name="QCLIENTE_PCLIENTE" localSheetId="15">#REF!</definedName>
    <definedName name="QCLIENTE_PCLIENTE" localSheetId="25">#REF!</definedName>
    <definedName name="QCLIENTE_PCLIENTE" localSheetId="22">#REF!</definedName>
    <definedName name="QCLIENTE_PCLIENTE" localSheetId="19">#REF!</definedName>
    <definedName name="QCLIENTE_PCLIENTE" localSheetId="18">#REF!</definedName>
    <definedName name="QCLIENTE_PCLIENTE">#REF!</definedName>
    <definedName name="QCliente_PCliente1" localSheetId="17">#REF!</definedName>
    <definedName name="QCliente_PCliente1" localSheetId="3">#REF!</definedName>
    <definedName name="QCliente_PCliente1" localSheetId="6">#REF!</definedName>
    <definedName name="QCliente_PCliente1" localSheetId="16">#REF!</definedName>
    <definedName name="QCliente_PCliente1" localSheetId="15">#REF!</definedName>
    <definedName name="QCliente_PCliente1" localSheetId="25">#REF!</definedName>
    <definedName name="QCliente_PCliente1" localSheetId="22">#REF!</definedName>
    <definedName name="QCliente_PCliente1" localSheetId="19">#REF!</definedName>
    <definedName name="QCliente_PCliente1" localSheetId="18">#REF!</definedName>
    <definedName name="QCliente_PCliente1">#REF!</definedName>
    <definedName name="qe" localSheetId="17">#REF!</definedName>
    <definedName name="qe" localSheetId="3">#REF!</definedName>
    <definedName name="qe" localSheetId="1">#REF!</definedName>
    <definedName name="qe" localSheetId="6">#REF!</definedName>
    <definedName name="qe" localSheetId="16">#REF!</definedName>
    <definedName name="qe" localSheetId="15">#REF!</definedName>
    <definedName name="qe" localSheetId="25">#REF!</definedName>
    <definedName name="qe" localSheetId="0">#REF!</definedName>
    <definedName name="qe" localSheetId="19">#REF!</definedName>
    <definedName name="qe" localSheetId="14">#REF!</definedName>
    <definedName name="qe" localSheetId="18">#REF!</definedName>
    <definedName name="qe">#REF!</definedName>
    <definedName name="qee" localSheetId="17">#REF!</definedName>
    <definedName name="qee" localSheetId="3">#REF!</definedName>
    <definedName name="qee" localSheetId="1">#REF!</definedName>
    <definedName name="qee" localSheetId="6">#REF!</definedName>
    <definedName name="qee" localSheetId="16">#REF!</definedName>
    <definedName name="qee" localSheetId="15">#REF!</definedName>
    <definedName name="qee" localSheetId="25">#REF!</definedName>
    <definedName name="qee" localSheetId="0">#REF!</definedName>
    <definedName name="qee" localSheetId="19">#REF!</definedName>
    <definedName name="qee" localSheetId="14">#REF!</definedName>
    <definedName name="qee" localSheetId="18">#REF!</definedName>
    <definedName name="qee">#REF!</definedName>
    <definedName name="qkqh1" localSheetId="20">{#N/A,#N/A,FALSE,"명세표"}</definedName>
    <definedName name="qkqh1" localSheetId="8">{#N/A,#N/A,FALSE,"명세표"}</definedName>
    <definedName name="qkqh1" localSheetId="17" hidden="1">{#N/A,#N/A,FALSE,"명세표"}</definedName>
    <definedName name="qkqh1" localSheetId="3">{#N/A,#N/A,FALSE,"명세표"}</definedName>
    <definedName name="qkqh1" localSheetId="11">{#N/A,#N/A,FALSE,"명세표"}</definedName>
    <definedName name="qkqh1" localSheetId="6">{#N/A,#N/A,FALSE,"명세표"}</definedName>
    <definedName name="qkqh1" localSheetId="5">{#N/A,#N/A,FALSE,"명세표"}</definedName>
    <definedName name="qkqh1" localSheetId="16" hidden="1">{#N/A,#N/A,FALSE,"명세표"}</definedName>
    <definedName name="qkqh1" localSheetId="15">{#N/A,#N/A,FALSE,"명세표"}</definedName>
    <definedName name="qkqh1" localSheetId="7">{#N/A,#N/A,FALSE,"명세표"}</definedName>
    <definedName name="qkqh1" localSheetId="24">{#N/A,#N/A,FALSE,"명세표"}</definedName>
    <definedName name="qkqh1" localSheetId="25">{#N/A,#N/A,FALSE,"명세표"}</definedName>
    <definedName name="qkqh1" localSheetId="0">{#N/A,#N/A,FALSE,"명세표"}</definedName>
    <definedName name="qkqh1" localSheetId="23">{#N/A,#N/A,FALSE,"명세표"}</definedName>
    <definedName name="qkqh1" localSheetId="22" hidden="1">{#N/A,#N/A,FALSE,"명세표"}</definedName>
    <definedName name="qkqh1" localSheetId="19">{#N/A,#N/A,FALSE,"명세표"}</definedName>
    <definedName name="qkqh1" localSheetId="18" hidden="1">{#N/A,#N/A,FALSE,"명세표"}</definedName>
    <definedName name="qkqh1">{#N/A,#N/A,FALSE,"명세표"}</definedName>
    <definedName name="QOAS_POAS" localSheetId="17">#REF!</definedName>
    <definedName name="QOAS_POAS" localSheetId="3">#REF!</definedName>
    <definedName name="QOAS_POAS" localSheetId="6">#REF!</definedName>
    <definedName name="QOAS_POAS" localSheetId="16">#REF!</definedName>
    <definedName name="QOAS_POAS" localSheetId="15">#REF!</definedName>
    <definedName name="QOAS_POAS" localSheetId="25">#REF!</definedName>
    <definedName name="QOAS_POAS" localSheetId="22">#REF!</definedName>
    <definedName name="QOAS_POAS" localSheetId="19">#REF!</definedName>
    <definedName name="QOAS_POAS" localSheetId="18">#REF!</definedName>
    <definedName name="QOAS_POAS">#REF!</definedName>
    <definedName name="QQ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7">#REF!:#REF!</definedName>
    <definedName name="QQQ" localSheetId="3">#REF!:#REF!</definedName>
    <definedName name="QQQ" localSheetId="11">#REF!:#REF!</definedName>
    <definedName name="QQQ" localSheetId="6">#REF!:#REF!</definedName>
    <definedName name="QQQ" localSheetId="16">#REF!:#REF!</definedName>
    <definedName name="QQQ" localSheetId="15">#REF!:#REF!</definedName>
    <definedName name="QQQ" localSheetId="25">#REF!:#REF!</definedName>
    <definedName name="QQQ" localSheetId="22">#REF!:#REF!</definedName>
    <definedName name="QQQ" localSheetId="19">#REF!:#REF!</definedName>
    <definedName name="QQQ" localSheetId="18">#REF!:#REF!</definedName>
    <definedName name="QQQ">#REF!:#REF!</definedName>
    <definedName name="QQQQQQQQ" localSheetId="17" hidden="1">#REF!</definedName>
    <definedName name="QQQQQQQQ" localSheetId="3">#REF!</definedName>
    <definedName name="QQQQQQQQ" localSheetId="6">#REF!</definedName>
    <definedName name="QQQQQQQQ" localSheetId="16" hidden="1">#REF!</definedName>
    <definedName name="QQQQQQQQ" localSheetId="15">#REF!</definedName>
    <definedName name="QQQQQQQQ" localSheetId="25">#REF!</definedName>
    <definedName name="QQQQQQQQ" localSheetId="0">#REF!</definedName>
    <definedName name="QQQQQQQQ" localSheetId="22" hidden="1">#REF!</definedName>
    <definedName name="QQQQQQQQ" localSheetId="19">#REF!</definedName>
    <definedName name="QQQQQQQQ" localSheetId="18" hidden="1">#REF!</definedName>
    <definedName name="QQQQQQQQ">#REF!</definedName>
    <definedName name="QREAL_PCLIENTE" localSheetId="17">#REF!</definedName>
    <definedName name="QREAL_PCLIENTE" localSheetId="3">#REF!</definedName>
    <definedName name="QREAL_PCLIENTE" localSheetId="6">#REF!</definedName>
    <definedName name="QREAL_PCLIENTE" localSheetId="16">#REF!</definedName>
    <definedName name="QREAL_PCLIENTE" localSheetId="15">#REF!</definedName>
    <definedName name="QREAL_PCLIENTE" localSheetId="25">#REF!</definedName>
    <definedName name="QREAL_PCLIENTE" localSheetId="22">#REF!</definedName>
    <definedName name="QREAL_PCLIENTE" localSheetId="19">#REF!</definedName>
    <definedName name="QREAL_PCLIENTE" localSheetId="18">#REF!</definedName>
    <definedName name="QREAL_PCLIENTE">#REF!</definedName>
    <definedName name="QReal_PCliente1" localSheetId="17">#REF!</definedName>
    <definedName name="QReal_PCliente1" localSheetId="3">#REF!</definedName>
    <definedName name="QReal_PCliente1" localSheetId="6">#REF!</definedName>
    <definedName name="QReal_PCliente1" localSheetId="16">#REF!</definedName>
    <definedName name="QReal_PCliente1" localSheetId="15">#REF!</definedName>
    <definedName name="QReal_PCliente1" localSheetId="25">#REF!</definedName>
    <definedName name="QReal_PCliente1" localSheetId="22">#REF!</definedName>
    <definedName name="QReal_PCliente1" localSheetId="19">#REF!</definedName>
    <definedName name="QReal_PCliente1" localSheetId="18">#REF!</definedName>
    <definedName name="QReal_PCliente1">#REF!</definedName>
    <definedName name="QSQWSE" localSheetId="20">{#N/A,#N/A,FALSE,"Plan1";#N/A,#N/A,FALSE,"Plan2"}</definedName>
    <definedName name="QSQWSE" localSheetId="8">{#N/A,#N/A,FALSE,"Plan1";#N/A,#N/A,FALSE,"Plan2"}</definedName>
    <definedName name="QSQWSE" localSheetId="17" hidden="1">{#N/A,#N/A,FALSE,"Plan1";#N/A,#N/A,FALSE,"Plan2"}</definedName>
    <definedName name="QSQWSE" localSheetId="3">{#N/A,#N/A,FALSE,"Plan1";#N/A,#N/A,FALSE,"Plan2"}</definedName>
    <definedName name="QSQWSE" localSheetId="11">{#N/A,#N/A,FALSE,"Plan1";#N/A,#N/A,FALSE,"Plan2"}</definedName>
    <definedName name="QSQWSE" localSheetId="6">{#N/A,#N/A,FALSE,"Plan1";#N/A,#N/A,FALSE,"Plan2"}</definedName>
    <definedName name="QSQWSE" localSheetId="5">{#N/A,#N/A,FALSE,"Plan1";#N/A,#N/A,FALSE,"Plan2"}</definedName>
    <definedName name="QSQWSE" localSheetId="16" hidden="1">{#N/A,#N/A,FALSE,"Plan1";#N/A,#N/A,FALSE,"Plan2"}</definedName>
    <definedName name="QSQWSE" localSheetId="15">{#N/A,#N/A,FALSE,"Plan1";#N/A,#N/A,FALSE,"Plan2"}</definedName>
    <definedName name="QSQWSE" localSheetId="7">{#N/A,#N/A,FALSE,"Plan1";#N/A,#N/A,FALSE,"Plan2"}</definedName>
    <definedName name="QSQWSE" localSheetId="24">{#N/A,#N/A,FALSE,"Plan1";#N/A,#N/A,FALSE,"Plan2"}</definedName>
    <definedName name="QSQWSE" localSheetId="25">{#N/A,#N/A,FALSE,"Plan1";#N/A,#N/A,FALSE,"Plan2"}</definedName>
    <definedName name="QSQWSE" localSheetId="0">{#N/A,#N/A,FALSE,"Plan1";#N/A,#N/A,FALSE,"Plan2"}</definedName>
    <definedName name="QSQWSE" localSheetId="23">{#N/A,#N/A,FALSE,"Plan1";#N/A,#N/A,FALSE,"Plan2"}</definedName>
    <definedName name="QSQWSE" localSheetId="22" hidden="1">{#N/A,#N/A,FALSE,"Plan1";#N/A,#N/A,FALSE,"Plan2"}</definedName>
    <definedName name="QSQWSE" localSheetId="19">{#N/A,#N/A,FALSE,"Plan1";#N/A,#N/A,FALSE,"Plan2"}</definedName>
    <definedName name="QSQWSE" localSheetId="18" hidden="1">{#N/A,#N/A,FALSE,"Plan1";#N/A,#N/A,FALSE,"Plan2"}</definedName>
    <definedName name="QSQWSE">{#N/A,#N/A,FALSE,"Plan1";#N/A,#N/A,FALSE,"Plan2"}</definedName>
    <definedName name="qtd_mensal" localSheetId="17">#REF!</definedName>
    <definedName name="qtd_mensal" localSheetId="3">#REF!</definedName>
    <definedName name="qtd_mensal" localSheetId="6">#REF!</definedName>
    <definedName name="qtd_mensal" localSheetId="16">#REF!</definedName>
    <definedName name="qtd_mensal" localSheetId="15">#REF!</definedName>
    <definedName name="qtd_mensal" localSheetId="25">#REF!</definedName>
    <definedName name="qtd_mensal" localSheetId="22">#REF!</definedName>
    <definedName name="qtd_mensal" localSheetId="19">#REF!</definedName>
    <definedName name="qtd_mensal" localSheetId="18">#REF!</definedName>
    <definedName name="qtd_mensal">#REF!</definedName>
    <definedName name="qtd3esta" localSheetId="17">#REF!</definedName>
    <definedName name="qtd3esta" localSheetId="3">#REF!</definedName>
    <definedName name="qtd3esta" localSheetId="6">#REF!</definedName>
    <definedName name="qtd3esta" localSheetId="16">#REF!</definedName>
    <definedName name="qtd3esta" localSheetId="15">#REF!</definedName>
    <definedName name="qtd3esta" localSheetId="25">#REF!</definedName>
    <definedName name="qtd3esta" localSheetId="22">#REF!</definedName>
    <definedName name="qtd3esta" localSheetId="19">#REF!</definedName>
    <definedName name="qtd3esta" localSheetId="18">#REF!</definedName>
    <definedName name="qtd3esta">#REF!</definedName>
    <definedName name="qtdbase" localSheetId="17">#REF!</definedName>
    <definedName name="qtdbase" localSheetId="3">#REF!</definedName>
    <definedName name="qtdbase" localSheetId="6">#REF!</definedName>
    <definedName name="qtdbase" localSheetId="16">#REF!</definedName>
    <definedName name="qtdbase" localSheetId="15">#REF!</definedName>
    <definedName name="qtdbase" localSheetId="25">#REF!</definedName>
    <definedName name="qtdbase" localSheetId="22">#REF!</definedName>
    <definedName name="qtdbase" localSheetId="19">#REF!</definedName>
    <definedName name="qtdbase" localSheetId="18">#REF!</definedName>
    <definedName name="qtdbase">#REF!</definedName>
    <definedName name="qtdbltub" localSheetId="3">#REF!</definedName>
    <definedName name="qtdbltub" localSheetId="6">#REF!</definedName>
    <definedName name="qtdbltub" localSheetId="15">#REF!</definedName>
    <definedName name="qtdbltub" localSheetId="25">#REF!</definedName>
    <definedName name="qtdbltub">#REF!</definedName>
    <definedName name="qtdestac" localSheetId="3">#REF!</definedName>
    <definedName name="qtdestac" localSheetId="6">#REF!</definedName>
    <definedName name="qtdestac" localSheetId="15">#REF!</definedName>
    <definedName name="qtdestac" localSheetId="25">#REF!</definedName>
    <definedName name="qtdestac">#REF!</definedName>
    <definedName name="qtdsap" localSheetId="3">#REF!</definedName>
    <definedName name="qtdsap" localSheetId="6">#REF!</definedName>
    <definedName name="qtdsap" localSheetId="15">#REF!</definedName>
    <definedName name="qtdsap" localSheetId="25">#REF!</definedName>
    <definedName name="qtdsap">#REF!</definedName>
    <definedName name="qtdtub" localSheetId="3">#REF!</definedName>
    <definedName name="qtdtub" localSheetId="6">#REF!</definedName>
    <definedName name="qtdtub" localSheetId="15">#REF!</definedName>
    <definedName name="qtdtub" localSheetId="25">#REF!</definedName>
    <definedName name="qtdtub">#REF!</definedName>
    <definedName name="QTNULO" localSheetId="3">#REF!</definedName>
    <definedName name="QTNULO" localSheetId="6">#REF!</definedName>
    <definedName name="QTNULO" localSheetId="15">#REF!</definedName>
    <definedName name="QTNULO" localSheetId="25">#REF!</definedName>
    <definedName name="QTNULO">#REF!</definedName>
    <definedName name="QTPADRAO" localSheetId="3">#REF!</definedName>
    <definedName name="QTPADRAO" localSheetId="6">#REF!</definedName>
    <definedName name="QTPADRAO" localSheetId="15">#REF!</definedName>
    <definedName name="QTPADRAO" localSheetId="25">#REF!</definedName>
    <definedName name="QTPADRAO">#REF!</definedName>
    <definedName name="QTRES" localSheetId="3">#REF!</definedName>
    <definedName name="QTRES" localSheetId="6">#REF!</definedName>
    <definedName name="QTRES" localSheetId="15">#REF!</definedName>
    <definedName name="QTRES" localSheetId="25">#REF!</definedName>
    <definedName name="QTRES">#REF!</definedName>
    <definedName name="QuadraE" localSheetId="3">#REF!</definedName>
    <definedName name="QuadraE" localSheetId="6">#REF!</definedName>
    <definedName name="QuadraE" localSheetId="15">#REF!</definedName>
    <definedName name="QuadraE" localSheetId="25">#REF!</definedName>
    <definedName name="QuadraE">#REF!</definedName>
    <definedName name="quadrocompar." localSheetId="3">#REF!</definedName>
    <definedName name="quadrocompar." localSheetId="6">#REF!</definedName>
    <definedName name="quadrocompar." localSheetId="15">#REF!</definedName>
    <definedName name="quadrocompar." localSheetId="25">#REF!</definedName>
    <definedName name="quadrocompar.">#REF!</definedName>
    <definedName name="QUANT" localSheetId="3">#REF!</definedName>
    <definedName name="QUANT" localSheetId="6">#REF!</definedName>
    <definedName name="QUANT" localSheetId="15">#REF!</definedName>
    <definedName name="QUANT" localSheetId="25">#REF!</definedName>
    <definedName name="QUANT">#REF!</definedName>
    <definedName name="Quant_Aptos" localSheetId="3">#REF!</definedName>
    <definedName name="Quant_Aptos" localSheetId="6">#REF!</definedName>
    <definedName name="Quant_Aptos" localSheetId="15">#REF!</definedName>
    <definedName name="Quant_Aptos" localSheetId="25">#REF!</definedName>
    <definedName name="Quant_Aptos" localSheetId="0">#REF!</definedName>
    <definedName name="Quant_Aptos">#REF!</definedName>
    <definedName name="Quant_Cremalheira" localSheetId="3">#REF!</definedName>
    <definedName name="Quant_Cremalheira" localSheetId="6">#REF!</definedName>
    <definedName name="Quant_Cremalheira" localSheetId="15">#REF!</definedName>
    <definedName name="Quant_Cremalheira" localSheetId="25">#REF!</definedName>
    <definedName name="Quant_Cremalheira" localSheetId="0">#REF!</definedName>
    <definedName name="Quant_Cremalheira">#REF!</definedName>
    <definedName name="Quant_grua" localSheetId="3">#REF!</definedName>
    <definedName name="Quant_grua" localSheetId="6">#REF!</definedName>
    <definedName name="Quant_grua" localSheetId="15">#REF!</definedName>
    <definedName name="Quant_grua" localSheetId="25">#REF!</definedName>
    <definedName name="Quant_grua" localSheetId="0">#REF!</definedName>
    <definedName name="Quant_grua">#REF!</definedName>
    <definedName name="Quant_pav_lajão" localSheetId="3">#REF!</definedName>
    <definedName name="Quant_pav_lajão" localSheetId="6">#REF!</definedName>
    <definedName name="Quant_pav_lajão" localSheetId="15">#REF!</definedName>
    <definedName name="Quant_pav_lajão" localSheetId="25">#REF!</definedName>
    <definedName name="Quant_pav_lajão" localSheetId="0">#REF!</definedName>
    <definedName name="Quant_pav_lajão">#REF!</definedName>
    <definedName name="Quant_tipo" localSheetId="3">#REF!</definedName>
    <definedName name="Quant_tipo" localSheetId="6">#REF!</definedName>
    <definedName name="Quant_tipo" localSheetId="15">#REF!</definedName>
    <definedName name="Quant_tipo" localSheetId="25">#REF!</definedName>
    <definedName name="Quant_tipo" localSheetId="0">#REF!</definedName>
    <definedName name="Quant_tipo">#REF!</definedName>
    <definedName name="Quant_torres" localSheetId="3">#REF!</definedName>
    <definedName name="Quant_torres" localSheetId="6">#REF!</definedName>
    <definedName name="Quant_torres" localSheetId="15">#REF!</definedName>
    <definedName name="Quant_torres" localSheetId="25">#REF!</definedName>
    <definedName name="Quant_torres" localSheetId="0">#REF!</definedName>
    <definedName name="Quant_torres">#REF!</definedName>
    <definedName name="Quantidade_Elevadores" localSheetId="3">#REF!</definedName>
    <definedName name="Quantidade_Elevadores" localSheetId="6">#REF!</definedName>
    <definedName name="Quantidade_Elevadores" localSheetId="15">#REF!</definedName>
    <definedName name="Quantidade_Elevadores" localSheetId="25">#REF!</definedName>
    <definedName name="Quantidade_Elevadores" localSheetId="0">#REF!</definedName>
    <definedName name="Quantidade_Elevadores">#REF!</definedName>
    <definedName name="QUANTP" localSheetId="3">#REF!</definedName>
    <definedName name="QUANTP" localSheetId="6">#REF!</definedName>
    <definedName name="QUANTP" localSheetId="15">#REF!</definedName>
    <definedName name="QUANTP" localSheetId="25">#REF!</definedName>
    <definedName name="QUANTP">#REF!</definedName>
    <definedName name="QUATRO" localSheetId="3">#REF!</definedName>
    <definedName name="QUATRO" localSheetId="6">#REF!</definedName>
    <definedName name="QUATRO" localSheetId="15">#REF!</definedName>
    <definedName name="QUATRO" localSheetId="25">#REF!</definedName>
    <definedName name="QUATRO">#REF!</definedName>
    <definedName name="QUINZE" localSheetId="3">#REF!</definedName>
    <definedName name="QUINZE" localSheetId="6">#REF!</definedName>
    <definedName name="QUINZE" localSheetId="15">#REF!</definedName>
    <definedName name="QUINZE" localSheetId="25">#REF!</definedName>
    <definedName name="QUINZE">#REF!</definedName>
    <definedName name="qwdqw" localSheetId="20">{#N/A,#N/A,FALSE,"Plan1";#N/A,#N/A,FALSE,"Plan2"}</definedName>
    <definedName name="qwdqw" localSheetId="8">{#N/A,#N/A,FALSE,"Plan1";#N/A,#N/A,FALSE,"Plan2"}</definedName>
    <definedName name="qwdqw" localSheetId="17" hidden="1">{#N/A,#N/A,FALSE,"Plan1";#N/A,#N/A,FALSE,"Plan2"}</definedName>
    <definedName name="qwdqw" localSheetId="3">{#N/A,#N/A,FALSE,"Plan1";#N/A,#N/A,FALSE,"Plan2"}</definedName>
    <definedName name="qwdqw" localSheetId="11">{#N/A,#N/A,FALSE,"Plan1";#N/A,#N/A,FALSE,"Plan2"}</definedName>
    <definedName name="qwdqw" localSheetId="6">{#N/A,#N/A,FALSE,"Plan1";#N/A,#N/A,FALSE,"Plan2"}</definedName>
    <definedName name="qwdqw" localSheetId="5">{#N/A,#N/A,FALSE,"Plan1";#N/A,#N/A,FALSE,"Plan2"}</definedName>
    <definedName name="qwdqw" localSheetId="16" hidden="1">{#N/A,#N/A,FALSE,"Plan1";#N/A,#N/A,FALSE,"Plan2"}</definedName>
    <definedName name="qwdqw" localSheetId="15">{#N/A,#N/A,FALSE,"Plan1";#N/A,#N/A,FALSE,"Plan2"}</definedName>
    <definedName name="qwdqw" localSheetId="7">{#N/A,#N/A,FALSE,"Plan1";#N/A,#N/A,FALSE,"Plan2"}</definedName>
    <definedName name="qwdqw" localSheetId="24">{#N/A,#N/A,FALSE,"Plan1";#N/A,#N/A,FALSE,"Plan2"}</definedName>
    <definedName name="qwdqw" localSheetId="25">{#N/A,#N/A,FALSE,"Plan1";#N/A,#N/A,FALSE,"Plan2"}</definedName>
    <definedName name="qwdqw" localSheetId="0">{#N/A,#N/A,FALSE,"Plan1";#N/A,#N/A,FALSE,"Plan2"}</definedName>
    <definedName name="qwdqw" localSheetId="23">{#N/A,#N/A,FALSE,"Plan1";#N/A,#N/A,FALSE,"Plan2"}</definedName>
    <definedName name="qwdqw" localSheetId="22" hidden="1">{#N/A,#N/A,FALSE,"Plan1";#N/A,#N/A,FALSE,"Plan2"}</definedName>
    <definedName name="qwdqw" localSheetId="19">{#N/A,#N/A,FALSE,"Plan1";#N/A,#N/A,FALSE,"Plan2"}</definedName>
    <definedName name="qwdqw" localSheetId="18" hidden="1">{#N/A,#N/A,FALSE,"Plan1";#N/A,#N/A,FALSE,"Plan2"}</definedName>
    <definedName name="qwdqw">{#N/A,#N/A,FALSE,"Plan1";#N/A,#N/A,FALSE,"Plan2"}</definedName>
    <definedName name="qweqwe" localSheetId="20">{#N/A,#N/A,FALSE,"Plan1";#N/A,#N/A,FALSE,"Plan2"}</definedName>
    <definedName name="qweqwe" localSheetId="8">{#N/A,#N/A,FALSE,"Plan1";#N/A,#N/A,FALSE,"Plan2"}</definedName>
    <definedName name="qweqwe" localSheetId="17" hidden="1">{#N/A,#N/A,FALSE,"Plan1";#N/A,#N/A,FALSE,"Plan2"}</definedName>
    <definedName name="qweqwe" localSheetId="3">{#N/A,#N/A,FALSE,"Plan1";#N/A,#N/A,FALSE,"Plan2"}</definedName>
    <definedName name="qweqwe" localSheetId="11">{#N/A,#N/A,FALSE,"Plan1";#N/A,#N/A,FALSE,"Plan2"}</definedName>
    <definedName name="qweqwe" localSheetId="6">{#N/A,#N/A,FALSE,"Plan1";#N/A,#N/A,FALSE,"Plan2"}</definedName>
    <definedName name="qweqwe" localSheetId="5">{#N/A,#N/A,FALSE,"Plan1";#N/A,#N/A,FALSE,"Plan2"}</definedName>
    <definedName name="qweqwe" localSheetId="16" hidden="1">{#N/A,#N/A,FALSE,"Plan1";#N/A,#N/A,FALSE,"Plan2"}</definedName>
    <definedName name="qweqwe" localSheetId="15">{#N/A,#N/A,FALSE,"Plan1";#N/A,#N/A,FALSE,"Plan2"}</definedName>
    <definedName name="qweqwe" localSheetId="7">{#N/A,#N/A,FALSE,"Plan1";#N/A,#N/A,FALSE,"Plan2"}</definedName>
    <definedName name="qweqwe" localSheetId="24">{#N/A,#N/A,FALSE,"Plan1";#N/A,#N/A,FALSE,"Plan2"}</definedName>
    <definedName name="qweqwe" localSheetId="25">{#N/A,#N/A,FALSE,"Plan1";#N/A,#N/A,FALSE,"Plan2"}</definedName>
    <definedName name="qweqwe" localSheetId="0">{#N/A,#N/A,FALSE,"Plan1";#N/A,#N/A,FALSE,"Plan2"}</definedName>
    <definedName name="qweqwe" localSheetId="23">{#N/A,#N/A,FALSE,"Plan1";#N/A,#N/A,FALSE,"Plan2"}</definedName>
    <definedName name="qweqwe" localSheetId="22" hidden="1">{#N/A,#N/A,FALSE,"Plan1";#N/A,#N/A,FALSE,"Plan2"}</definedName>
    <definedName name="qweqwe" localSheetId="19">{#N/A,#N/A,FALSE,"Plan1";#N/A,#N/A,FALSE,"Plan2"}</definedName>
    <definedName name="qweqwe" localSheetId="18" hidden="1">{#N/A,#N/A,FALSE,"Plan1";#N/A,#N/A,FALSE,"Plan2"}</definedName>
    <definedName name="qweqwe">{#N/A,#N/A,FALSE,"Plan1";#N/A,#N/A,FALSE,"Plan2"}</definedName>
    <definedName name="qweqwe4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7" hidden="1">#REF!</definedName>
    <definedName name="qwewqe" localSheetId="3">#REF!</definedName>
    <definedName name="qwewqe" localSheetId="6">#REF!</definedName>
    <definedName name="qwewqe" localSheetId="16" hidden="1">#REF!</definedName>
    <definedName name="qwewqe" localSheetId="15">#REF!</definedName>
    <definedName name="qwewqe" localSheetId="25">#REF!</definedName>
    <definedName name="qwewqe" localSheetId="0">#REF!</definedName>
    <definedName name="qwewqe" localSheetId="22" hidden="1">#REF!</definedName>
    <definedName name="qwewqe" localSheetId="19">#REF!</definedName>
    <definedName name="qwewqe" localSheetId="18" hidden="1">#REF!</definedName>
    <definedName name="qwewqe">#REF!</definedName>
    <definedName name="qwqw" localSheetId="17" hidden="1">#REF!</definedName>
    <definedName name="qwqw" localSheetId="16" hidden="1">#REF!</definedName>
    <definedName name="qwqw" localSheetId="15">#REF!</definedName>
    <definedName name="qwqw" localSheetId="25">#REF!</definedName>
    <definedName name="qwqw" localSheetId="0">#REF!</definedName>
    <definedName name="qwqw" localSheetId="22" hidden="1">#REF!</definedName>
    <definedName name="qwqw" localSheetId="19">#REF!</definedName>
    <definedName name="qwqw" localSheetId="18" hidden="1">#REF!</definedName>
    <definedName name="qwqw">#REF!</definedName>
    <definedName name="R.imobAtualiz" localSheetId="17">#REF!</definedName>
    <definedName name="R.imobAtualiz" localSheetId="3">#REF!</definedName>
    <definedName name="R.imobAtualiz" localSheetId="6">#REF!</definedName>
    <definedName name="R.imobAtualiz" localSheetId="16">#REF!</definedName>
    <definedName name="R.imobAtualiz" localSheetId="15">#REF!</definedName>
    <definedName name="R.imobAtualiz" localSheetId="25">#REF!</definedName>
    <definedName name="R.imobAtualiz" localSheetId="22">#REF!</definedName>
    <definedName name="R.imobAtualiz" localSheetId="19">#REF!</definedName>
    <definedName name="R.imobAtualiz" localSheetId="18">#REF!</definedName>
    <definedName name="R.imobAtualiz">#REF!</definedName>
    <definedName name="R_CorretAtualiz" localSheetId="3">#REF!</definedName>
    <definedName name="R_CorretAtualiz" localSheetId="6">#REF!</definedName>
    <definedName name="R_CorretAtualiz" localSheetId="15">#REF!</definedName>
    <definedName name="R_CorretAtualiz" localSheetId="25">#REF!</definedName>
    <definedName name="R_CorretAtualiz">#REF!</definedName>
    <definedName name="R_G.Cobr.Atualiz" localSheetId="3">#REF!</definedName>
    <definedName name="R_G.Cobr.Atualiz" localSheetId="6">#REF!</definedName>
    <definedName name="R_G.Cobr.Atualiz" localSheetId="15">#REF!</definedName>
    <definedName name="R_G.Cobr.Atualiz" localSheetId="25">#REF!</definedName>
    <definedName name="R_G.Cobr.Atualiz">#REF!</definedName>
    <definedName name="R_PmaisJAtualiz" localSheetId="3">#REF!</definedName>
    <definedName name="R_PmaisJAtualiz" localSheetId="6">#REF!</definedName>
    <definedName name="R_PmaisJAtualiz" localSheetId="15">#REF!</definedName>
    <definedName name="R_PmaisJAtualiz" localSheetId="25">#REF!</definedName>
    <definedName name="R_PmaisJAtualiz">#REF!</definedName>
    <definedName name="R_Prev.PerdaAtualiz" localSheetId="3">#REF!</definedName>
    <definedName name="R_Prev.PerdaAtualiz" localSheetId="6">#REF!</definedName>
    <definedName name="R_Prev.PerdaAtualiz" localSheetId="15">#REF!</definedName>
    <definedName name="R_Prev.PerdaAtualiz" localSheetId="25">#REF!</definedName>
    <definedName name="R_Prev.PerdaAtualiz">#REF!</definedName>
    <definedName name="RADIO" localSheetId="20">{"HW",#N/A,FALSE,"1998"}</definedName>
    <definedName name="RADIO" localSheetId="8">{"HW",#N/A,FALSE,"1998"}</definedName>
    <definedName name="RADIO" localSheetId="17" hidden="1">{"HW",#N/A,FALSE,"1998"}</definedName>
    <definedName name="RADIO" localSheetId="3">{"HW",#N/A,FALSE,"1998"}</definedName>
    <definedName name="RADIO" localSheetId="11">{"HW",#N/A,FALSE,"1998"}</definedName>
    <definedName name="RADIO" localSheetId="6">{"HW",#N/A,FALSE,"1998"}</definedName>
    <definedName name="RADIO" localSheetId="5">{"HW",#N/A,FALSE,"1998"}</definedName>
    <definedName name="RADIO" localSheetId="16" hidden="1">{"HW",#N/A,FALSE,"1998"}</definedName>
    <definedName name="RADIO" localSheetId="15">{"HW",#N/A,FALSE,"1998"}</definedName>
    <definedName name="RADIO" localSheetId="7">{"HW",#N/A,FALSE,"1998"}</definedName>
    <definedName name="RADIO" localSheetId="24">{"HW",#N/A,FALSE,"1998"}</definedName>
    <definedName name="RADIO" localSheetId="25">{"HW",#N/A,FALSE,"1998"}</definedName>
    <definedName name="RADIO" localSheetId="0">{"HW",#N/A,FALSE,"1998"}</definedName>
    <definedName name="RADIO" localSheetId="23">{"HW",#N/A,FALSE,"1998"}</definedName>
    <definedName name="RADIO" localSheetId="22" hidden="1">{"HW",#N/A,FALSE,"1998"}</definedName>
    <definedName name="RADIO" localSheetId="19">{"HW",#N/A,FALSE,"1998"}</definedName>
    <definedName name="RADIO" localSheetId="18" hidden="1">{"HW",#N/A,FALSE,"1998"}</definedName>
    <definedName name="RADIO">{"HW",#N/A,FALSE,"1998"}</definedName>
    <definedName name="RANGE" localSheetId="17">#REF!</definedName>
    <definedName name="RANGE" localSheetId="3">#REF!</definedName>
    <definedName name="RANGE" localSheetId="6">#REF!</definedName>
    <definedName name="RANGE" localSheetId="16">#REF!</definedName>
    <definedName name="RANGE" localSheetId="15">#REF!</definedName>
    <definedName name="RANGE" localSheetId="25">#REF!</definedName>
    <definedName name="RANGE" localSheetId="22">#REF!</definedName>
    <definedName name="RANGE" localSheetId="19">#REF!</definedName>
    <definedName name="RANGE" localSheetId="18">#REF!</definedName>
    <definedName name="RANGE">#REF!</definedName>
    <definedName name="RANGE1" localSheetId="17">#REF!</definedName>
    <definedName name="RANGE1" localSheetId="3">#REF!</definedName>
    <definedName name="RANGE1" localSheetId="6">#REF!</definedName>
    <definedName name="RANGE1" localSheetId="16">#REF!</definedName>
    <definedName name="RANGE1" localSheetId="15">#REF!</definedName>
    <definedName name="RANGE1" localSheetId="25">#REF!</definedName>
    <definedName name="RANGE1" localSheetId="22">#REF!</definedName>
    <definedName name="RANGE1" localSheetId="19">#REF!</definedName>
    <definedName name="RANGE1" localSheetId="18">#REF!</definedName>
    <definedName name="RANGE1">#REF!</definedName>
    <definedName name="RANGE2" localSheetId="17">#REF!</definedName>
    <definedName name="RANGE2" localSheetId="3">#REF!</definedName>
    <definedName name="RANGE2" localSheetId="6">#REF!</definedName>
    <definedName name="RANGE2" localSheetId="16">#REF!</definedName>
    <definedName name="RANGE2" localSheetId="15">#REF!</definedName>
    <definedName name="RANGE2" localSheetId="25">#REF!</definedName>
    <definedName name="RANGE2" localSheetId="22">#REF!</definedName>
    <definedName name="RANGE2" localSheetId="19">#REF!</definedName>
    <definedName name="RANGE2" localSheetId="18">#REF!</definedName>
    <definedName name="RANGE2">#REF!</definedName>
    <definedName name="RARQIMP" localSheetId="3">#REF!</definedName>
    <definedName name="RARQIMP" localSheetId="6">#REF!</definedName>
    <definedName name="RARQIMP" localSheetId="15">#REF!</definedName>
    <definedName name="RARQIMP" localSheetId="25">#REF!</definedName>
    <definedName name="RARQIMP">#REF!</definedName>
    <definedName name="RawData" localSheetId="3">#REF!</definedName>
    <definedName name="RawData" localSheetId="6">#REF!</definedName>
    <definedName name="RawData" localSheetId="15">#REF!</definedName>
    <definedName name="RawData" localSheetId="25">#REF!</definedName>
    <definedName name="RawData">#REF!</definedName>
    <definedName name="RE" localSheetId="3">#REF!</definedName>
    <definedName name="RE" localSheetId="6">#REF!</definedName>
    <definedName name="RE" localSheetId="15">#REF!</definedName>
    <definedName name="RE" localSheetId="25">#REF!</definedName>
    <definedName name="RE">#REF!</definedName>
    <definedName name="RECADUC" localSheetId="3">#REF!</definedName>
    <definedName name="RECADUC" localSheetId="6">#REF!</definedName>
    <definedName name="RECADUC" localSheetId="15">#REF!</definedName>
    <definedName name="RECADUC" localSheetId="25">#REF!</definedName>
    <definedName name="RECADUC">#REF!</definedName>
    <definedName name="Recebido_Acumulado_2015_Controladoria" localSheetId="3">#REF!</definedName>
    <definedName name="Recebido_Acumulado_2015_Controladoria" localSheetId="6">#REF!</definedName>
    <definedName name="Recebido_Acumulado_2015_Controladoria" localSheetId="15">#REF!</definedName>
    <definedName name="Recebido_Acumulado_2015_Controladoria" localSheetId="25">#REF!</definedName>
    <definedName name="Recebido_Acumulado_2015_Controladoria">#REF!</definedName>
    <definedName name="RE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7">#REF!</definedName>
    <definedName name="reforsu" localSheetId="3">#REF!</definedName>
    <definedName name="reforsu" localSheetId="1">#REF!</definedName>
    <definedName name="reforsu" localSheetId="6">#REF!</definedName>
    <definedName name="reforsu" localSheetId="16">#REF!</definedName>
    <definedName name="reforsu" localSheetId="15">#REF!</definedName>
    <definedName name="reforsu" localSheetId="25">#REF!</definedName>
    <definedName name="reforsu" localSheetId="0">#REF!</definedName>
    <definedName name="reforsu" localSheetId="22">#REF!</definedName>
    <definedName name="reforsu" localSheetId="19">#REF!</definedName>
    <definedName name="reforsu" localSheetId="14">#REF!</definedName>
    <definedName name="reforsu" localSheetId="18">#REF!</definedName>
    <definedName name="reforsu">#REF!</definedName>
    <definedName name="REL_RJ" localSheetId="3">#REF!</definedName>
    <definedName name="REL_RJ" localSheetId="6">#REF!</definedName>
    <definedName name="REL_RJ" localSheetId="15">#REF!</definedName>
    <definedName name="REL_RJ" localSheetId="25">#REF!</definedName>
    <definedName name="REL_RJ">#REF!</definedName>
    <definedName name="REL_SP" localSheetId="3">#REF!</definedName>
    <definedName name="REL_SP" localSheetId="6">#REF!</definedName>
    <definedName name="REL_SP" localSheetId="15">#REF!</definedName>
    <definedName name="REL_SP" localSheetId="25">#REF!</definedName>
    <definedName name="REL_SP">#REF!</definedName>
    <definedName name="relat3" localSheetId="3">#REF!</definedName>
    <definedName name="relat3" localSheetId="6">#REF!</definedName>
    <definedName name="relat3" localSheetId="15">#REF!</definedName>
    <definedName name="relat3" localSheetId="25">#REF!</definedName>
    <definedName name="relat3">#REF!</definedName>
    <definedName name="ren" localSheetId="17">#REF!</definedName>
    <definedName name="ren" localSheetId="3">#REF!</definedName>
    <definedName name="ren" localSheetId="1">#REF!</definedName>
    <definedName name="ren" localSheetId="6">#REF!</definedName>
    <definedName name="ren" localSheetId="16">#REF!</definedName>
    <definedName name="ren" localSheetId="15">#REF!</definedName>
    <definedName name="ren" localSheetId="25">#REF!</definedName>
    <definedName name="ren" localSheetId="0">#REF!</definedName>
    <definedName name="ren" localSheetId="19">#REF!</definedName>
    <definedName name="ren" localSheetId="14">#REF!</definedName>
    <definedName name="ren" localSheetId="18">#REF!</definedName>
    <definedName name="ren">#REF!</definedName>
    <definedName name="REPETIÇÃO" localSheetId="3">#REF!</definedName>
    <definedName name="REPETIÇÃO" localSheetId="6">#REF!</definedName>
    <definedName name="REPETIÇÃO" localSheetId="15">#REF!</definedName>
    <definedName name="REPETIÇÃO" localSheetId="25">#REF!</definedName>
    <definedName name="REPETIÇÃO">#REF!</definedName>
    <definedName name="ReqC" localSheetId="3">#REF!</definedName>
    <definedName name="ReqC" localSheetId="6">#REF!</definedName>
    <definedName name="ReqC" localSheetId="15">#REF!</definedName>
    <definedName name="ReqC" localSheetId="25">#REF!</definedName>
    <definedName name="ReqC">#REF!</definedName>
    <definedName name="Responsável_Rel_Controladoria" localSheetId="3">#REF!</definedName>
    <definedName name="Responsável_Rel_Controladoria" localSheetId="6">#REF!</definedName>
    <definedName name="Responsável_Rel_Controladoria" localSheetId="15">#REF!</definedName>
    <definedName name="Responsável_Rel_Controladoria" localSheetId="25">#REF!</definedName>
    <definedName name="Responsável_Rel_Controladoria">#REF!</definedName>
    <definedName name="resum" localSheetId="2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7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4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7">#REF!</definedName>
    <definedName name="RESUMO" localSheetId="3">#REF!</definedName>
    <definedName name="RESUMO" localSheetId="6">#REF!</definedName>
    <definedName name="RESUMO" localSheetId="16">#REF!</definedName>
    <definedName name="RESUMO" localSheetId="15">#REF!</definedName>
    <definedName name="RESUMO" localSheetId="25">#REF!</definedName>
    <definedName name="RESUMO" localSheetId="22">#REF!</definedName>
    <definedName name="RESUMO" localSheetId="19">#REF!</definedName>
    <definedName name="RESUMO" localSheetId="18">#REF!</definedName>
    <definedName name="RESUMO">#REF!</definedName>
    <definedName name="RESUMO2" localSheetId="20">{#N/A,#N/A,TRUE,"Quinzena 01 à 15-04-98 "}</definedName>
    <definedName name="RESUMO2" localSheetId="8">{#N/A,#N/A,TRUE,"Quinzena 01 à 15-04-98 "}</definedName>
    <definedName name="RESUMO2" localSheetId="17" hidden="1">{#N/A,#N/A,TRUE,"Quinzena 01 à 15-04-98 "}</definedName>
    <definedName name="RESUMO2" localSheetId="3">{#N/A,#N/A,TRUE,"Quinzena 01 à 15-04-98 "}</definedName>
    <definedName name="RESUMO2" localSheetId="11">{#N/A,#N/A,TRUE,"Quinzena 01 à 15-04-98 "}</definedName>
    <definedName name="RESUMO2" localSheetId="6">{#N/A,#N/A,TRUE,"Quinzena 01 à 15-04-98 "}</definedName>
    <definedName name="RESUMO2" localSheetId="5">{#N/A,#N/A,TRUE,"Quinzena 01 à 15-04-98 "}</definedName>
    <definedName name="RESUMO2" localSheetId="16" hidden="1">{#N/A,#N/A,TRUE,"Quinzena 01 à 15-04-98 "}</definedName>
    <definedName name="RESUMO2" localSheetId="15">{#N/A,#N/A,TRUE,"Quinzena 01 à 15-04-98 "}</definedName>
    <definedName name="RESUMO2" localSheetId="7">{#N/A,#N/A,TRUE,"Quinzena 01 à 15-04-98 "}</definedName>
    <definedName name="RESUMO2" localSheetId="24">{#N/A,#N/A,TRUE,"Quinzena 01 à 15-04-98 "}</definedName>
    <definedName name="RESUMO2" localSheetId="25">{#N/A,#N/A,TRUE,"Quinzena 01 à 15-04-98 "}</definedName>
    <definedName name="RESUMO2" localSheetId="0">{#N/A,#N/A,TRUE,"Quinzena 01 à 15-04-98 "}</definedName>
    <definedName name="RESUMO2" localSheetId="23">{#N/A,#N/A,TRUE,"Quinzena 01 à 15-04-98 "}</definedName>
    <definedName name="RESUMO2" localSheetId="22" hidden="1">{#N/A,#N/A,TRUE,"Quinzena 01 à 15-04-98 "}</definedName>
    <definedName name="RESUMO2" localSheetId="19">{#N/A,#N/A,TRUE,"Quinzena 01 à 15-04-98 "}</definedName>
    <definedName name="RESUMO2" localSheetId="18" hidden="1">{#N/A,#N/A,TRUE,"Quinzena 01 à 15-04-98 "}</definedName>
    <definedName name="RESUMO2">{#N/A,#N/A,TRUE,"Quinzena 01 à 15-04-98 "}</definedName>
    <definedName name="REV" localSheetId="17">#REF!</definedName>
    <definedName name="REV" localSheetId="3">#REF!</definedName>
    <definedName name="REV" localSheetId="1">#REF!</definedName>
    <definedName name="REV" localSheetId="6">#REF!</definedName>
    <definedName name="REV" localSheetId="16">#REF!</definedName>
    <definedName name="REV" localSheetId="15">#REF!</definedName>
    <definedName name="REV" localSheetId="25">#REF!</definedName>
    <definedName name="REV" localSheetId="0">#REF!</definedName>
    <definedName name="REV" localSheetId="22">#REF!</definedName>
    <definedName name="REV" localSheetId="19">#REF!</definedName>
    <definedName name="REV" localSheetId="14">#REF!</definedName>
    <definedName name="REV" localSheetId="18">#REF!</definedName>
    <definedName name="REV">#REF!</definedName>
    <definedName name="RF" localSheetId="20">{#N/A,#N/A,FALSE,"CCTV"}</definedName>
    <definedName name="RF" localSheetId="8">{#N/A,#N/A,FALSE,"CCTV"}</definedName>
    <definedName name="RF" localSheetId="17" hidden="1">{#N/A,#N/A,FALSE,"CCTV"}</definedName>
    <definedName name="RF" localSheetId="3">{#N/A,#N/A,FALSE,"CCTV"}</definedName>
    <definedName name="RF" localSheetId="11">{#N/A,#N/A,FALSE,"CCTV"}</definedName>
    <definedName name="RF" localSheetId="6">{#N/A,#N/A,FALSE,"CCTV"}</definedName>
    <definedName name="RF" localSheetId="5">{#N/A,#N/A,FALSE,"CCTV"}</definedName>
    <definedName name="RF" localSheetId="16" hidden="1">{#N/A,#N/A,FALSE,"CCTV"}</definedName>
    <definedName name="RF" localSheetId="15">{#N/A,#N/A,FALSE,"CCTV"}</definedName>
    <definedName name="RF" localSheetId="7">{#N/A,#N/A,FALSE,"CCTV"}</definedName>
    <definedName name="RF" localSheetId="24">{#N/A,#N/A,FALSE,"CCTV"}</definedName>
    <definedName name="RF" localSheetId="25">{#N/A,#N/A,FALSE,"CCTV"}</definedName>
    <definedName name="RF" localSheetId="0">{#N/A,#N/A,FALSE,"CCTV"}</definedName>
    <definedName name="RF" localSheetId="23">{#N/A,#N/A,FALSE,"CCTV"}</definedName>
    <definedName name="RF" localSheetId="22" hidden="1">{#N/A,#N/A,FALSE,"CCTV"}</definedName>
    <definedName name="RF" localSheetId="19">{#N/A,#N/A,FALSE,"CCTV"}</definedName>
    <definedName name="RF" localSheetId="18" hidden="1">{#N/A,#N/A,FALSE,"CCTV"}</definedName>
    <definedName name="RF">{#N/A,#N/A,FALSE,"CCTV"}</definedName>
    <definedName name="rgedrfrgfdg" localSheetId="20">{#N/A,#N/A,FALSE,"Plan1";#N/A,#N/A,FALSE,"Plan2"}</definedName>
    <definedName name="rgedrfrgfdg" localSheetId="8">{#N/A,#N/A,FALSE,"Plan1";#N/A,#N/A,FALSE,"Plan2"}</definedName>
    <definedName name="rgedrfrgfdg" localSheetId="17" hidden="1">{#N/A,#N/A,FALSE,"Plan1";#N/A,#N/A,FALSE,"Plan2"}</definedName>
    <definedName name="rgedrfrgfdg" localSheetId="3">{#N/A,#N/A,FALSE,"Plan1";#N/A,#N/A,FALSE,"Plan2"}</definedName>
    <definedName name="rgedrfrgfdg" localSheetId="11">{#N/A,#N/A,FALSE,"Plan1";#N/A,#N/A,FALSE,"Plan2"}</definedName>
    <definedName name="rgedrfrgfdg" localSheetId="6">{#N/A,#N/A,FALSE,"Plan1";#N/A,#N/A,FALSE,"Plan2"}</definedName>
    <definedName name="rgedrfrgfdg" localSheetId="5">{#N/A,#N/A,FALSE,"Plan1";#N/A,#N/A,FALSE,"Plan2"}</definedName>
    <definedName name="rgedrfrgfdg" localSheetId="16" hidden="1">{#N/A,#N/A,FALSE,"Plan1";#N/A,#N/A,FALSE,"Plan2"}</definedName>
    <definedName name="rgedrfrgfdg" localSheetId="15">{#N/A,#N/A,FALSE,"Plan1";#N/A,#N/A,FALSE,"Plan2"}</definedName>
    <definedName name="rgedrfrgfdg" localSheetId="7">{#N/A,#N/A,FALSE,"Plan1";#N/A,#N/A,FALSE,"Plan2"}</definedName>
    <definedName name="rgedrfrgfdg" localSheetId="24">{#N/A,#N/A,FALSE,"Plan1";#N/A,#N/A,FALSE,"Plan2"}</definedName>
    <definedName name="rgedrfrgfdg" localSheetId="25">{#N/A,#N/A,FALSE,"Plan1";#N/A,#N/A,FALSE,"Plan2"}</definedName>
    <definedName name="rgedrfrgfdg" localSheetId="0">{#N/A,#N/A,FALSE,"Plan1";#N/A,#N/A,FALSE,"Plan2"}</definedName>
    <definedName name="rgedrfrgfdg" localSheetId="23">{#N/A,#N/A,FALSE,"Plan1";#N/A,#N/A,FALSE,"Plan2"}</definedName>
    <definedName name="rgedrfrgfdg" localSheetId="22" hidden="1">{#N/A,#N/A,FALSE,"Plan1";#N/A,#N/A,FALSE,"Plan2"}</definedName>
    <definedName name="rgedrfrgfdg" localSheetId="19">{#N/A,#N/A,FALSE,"Plan1";#N/A,#N/A,FALSE,"Plan2"}</definedName>
    <definedName name="rgedrfrgfdg" localSheetId="18" hidden="1">{#N/A,#N/A,FALSE,"Plan1";#N/A,#N/A,FALSE,"Plan2"}</definedName>
    <definedName name="rgedrfrgfdg">{#N/A,#N/A,FALSE,"Plan1";#N/A,#N/A,FALSE,"Plan2"}</definedName>
    <definedName name="rhdrmq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7">#REF!</definedName>
    <definedName name="RI" localSheetId="3">#REF!</definedName>
    <definedName name="RI" localSheetId="6">#REF!</definedName>
    <definedName name="RI" localSheetId="16">#REF!</definedName>
    <definedName name="RI" localSheetId="15">#REF!</definedName>
    <definedName name="RI" localSheetId="25">#REF!</definedName>
    <definedName name="RI" localSheetId="22">#REF!</definedName>
    <definedName name="RI" localSheetId="19">#REF!</definedName>
    <definedName name="RI" localSheetId="18">#REF!</definedName>
    <definedName name="RI">#REF!</definedName>
    <definedName name="ridbeb" localSheetId="17">#REF!</definedName>
    <definedName name="ridbeb" localSheetId="3">#REF!</definedName>
    <definedName name="ridbeb" localSheetId="6">#REF!</definedName>
    <definedName name="ridbeb" localSheetId="16">#REF!</definedName>
    <definedName name="ridbeb" localSheetId="15">#REF!</definedName>
    <definedName name="ridbeb" localSheetId="25">#REF!</definedName>
    <definedName name="ridbeb" localSheetId="22">#REF!</definedName>
    <definedName name="ridbeb" localSheetId="19">#REF!</definedName>
    <definedName name="ridbeb" localSheetId="18">#REF!</definedName>
    <definedName name="ridbeb">#REF!</definedName>
    <definedName name="RIDCHAF" localSheetId="17">#REF!</definedName>
    <definedName name="RIDCHAF" localSheetId="3">#REF!</definedName>
    <definedName name="RIDCHAF" localSheetId="6">#REF!</definedName>
    <definedName name="RIDCHAF" localSheetId="16">#REF!</definedName>
    <definedName name="RIDCHAF" localSheetId="15">#REF!</definedName>
    <definedName name="RIDCHAF" localSheetId="25">#REF!</definedName>
    <definedName name="RIDCHAF" localSheetId="22">#REF!</definedName>
    <definedName name="RIDCHAF" localSheetId="19">#REF!</definedName>
    <definedName name="RIDCHAF" localSheetId="18">#REF!</definedName>
    <definedName name="RIDCHAF">#REF!</definedName>
    <definedName name="ridres05" localSheetId="3">#REF!</definedName>
    <definedName name="ridres05" localSheetId="6">#REF!</definedName>
    <definedName name="ridres05" localSheetId="15">#REF!</definedName>
    <definedName name="ridres05" localSheetId="25">#REF!</definedName>
    <definedName name="ridres05">#REF!</definedName>
    <definedName name="RIDRES10" localSheetId="3">#REF!</definedName>
    <definedName name="RIDRES10" localSheetId="6">#REF!</definedName>
    <definedName name="RIDRES10" localSheetId="15">#REF!</definedName>
    <definedName name="RIDRES10" localSheetId="25">#REF!</definedName>
    <definedName name="RIDRES10">#REF!</definedName>
    <definedName name="RIDRES15" localSheetId="3">#REF!</definedName>
    <definedName name="RIDRES15" localSheetId="6">#REF!</definedName>
    <definedName name="RIDRES15" localSheetId="15">#REF!</definedName>
    <definedName name="RIDRES15" localSheetId="25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 localSheetId="17">#REF!</definedName>
    <definedName name="RO" localSheetId="3">#REF!</definedName>
    <definedName name="RO" localSheetId="6">#REF!</definedName>
    <definedName name="RO" localSheetId="16">#REF!</definedName>
    <definedName name="RO" localSheetId="15">#REF!</definedName>
    <definedName name="RO" localSheetId="25">#REF!</definedName>
    <definedName name="RO" localSheetId="22">#REF!</definedName>
    <definedName name="RO" localSheetId="19">#REF!</definedName>
    <definedName name="RO" localSheetId="18">#REF!</definedName>
    <definedName name="RO">#REF!</definedName>
    <definedName name="Rodapé" localSheetId="17">#REF!</definedName>
    <definedName name="Rodapé" localSheetId="3">#REF!</definedName>
    <definedName name="Rodapé" localSheetId="6">#REF!</definedName>
    <definedName name="Rodapé" localSheetId="16">#REF!</definedName>
    <definedName name="Rodapé" localSheetId="15">#REF!</definedName>
    <definedName name="Rodapé" localSheetId="25">#REF!</definedName>
    <definedName name="Rodapé" localSheetId="22">#REF!</definedName>
    <definedName name="Rodapé" localSheetId="19">#REF!</definedName>
    <definedName name="Rodapé" localSheetId="18">#REF!</definedName>
    <definedName name="Rodapé">#REF!</definedName>
    <definedName name="RODAPÉS" localSheetId="17">#REF!</definedName>
    <definedName name="RODAPÉS" localSheetId="3">#REF!</definedName>
    <definedName name="RODAPÉS" localSheetId="6">#REF!</definedName>
    <definedName name="RODAPÉS" localSheetId="16">#REF!</definedName>
    <definedName name="RODAPÉS" localSheetId="15">#REF!</definedName>
    <definedName name="RODAPÉS" localSheetId="25">#REF!</definedName>
    <definedName name="RODAPÉS" localSheetId="22">#REF!</definedName>
    <definedName name="RODAPÉS" localSheetId="19">#REF!</definedName>
    <definedName name="RODAPÉS" localSheetId="18">#REF!</definedName>
    <definedName name="RODAPÉS">#REF!</definedName>
    <definedName name="ROMANO" localSheetId="3">#REF!</definedName>
    <definedName name="ROMANO" localSheetId="6">#REF!</definedName>
    <definedName name="ROMANO" localSheetId="15">#REF!</definedName>
    <definedName name="ROMANO" localSheetId="25">#REF!</definedName>
    <definedName name="ROMANO">#REF!</definedName>
    <definedName name="ROTCOMP" localSheetId="3">#REF!</definedName>
    <definedName name="ROTCOMP" localSheetId="6">#REF!</definedName>
    <definedName name="ROTCOMP" localSheetId="15">#REF!</definedName>
    <definedName name="ROTCOMP" localSheetId="25">#REF!</definedName>
    <definedName name="ROTCOMP">#REF!</definedName>
    <definedName name="ROTIMP" localSheetId="3">#REF!</definedName>
    <definedName name="ROTIMP" localSheetId="6">#REF!</definedName>
    <definedName name="ROTIMP" localSheetId="15">#REF!</definedName>
    <definedName name="ROTIMP" localSheetId="25">#REF!</definedName>
    <definedName name="ROTIMP">#REF!</definedName>
    <definedName name="ROTRES" localSheetId="3">#REF!</definedName>
    <definedName name="ROTRES" localSheetId="6">#REF!</definedName>
    <definedName name="ROTRES" localSheetId="15">#REF!</definedName>
    <definedName name="ROTRES" localSheetId="25">#REF!</definedName>
    <definedName name="ROTRES">#REF!</definedName>
    <definedName name="RQTADUC" localSheetId="3">#REF!</definedName>
    <definedName name="RQTADUC" localSheetId="6">#REF!</definedName>
    <definedName name="RQTADUC" localSheetId="15">#REF!</definedName>
    <definedName name="RQTADUC" localSheetId="25">#REF!</definedName>
    <definedName name="RQTADUC">#REF!</definedName>
    <definedName name="rqtbeb" localSheetId="3">#REF!</definedName>
    <definedName name="rqtbeb" localSheetId="6">#REF!</definedName>
    <definedName name="rqtbeb" localSheetId="15">#REF!</definedName>
    <definedName name="rqtbeb" localSheetId="25">#REF!</definedName>
    <definedName name="rqtbeb">#REF!</definedName>
    <definedName name="RQTCHAF" localSheetId="3">#REF!</definedName>
    <definedName name="RQTCHAF" localSheetId="6">#REF!</definedName>
    <definedName name="RQTCHAF" localSheetId="15">#REF!</definedName>
    <definedName name="RQTCHAF" localSheetId="25">#REF!</definedName>
    <definedName name="RQTCHAF">#REF!</definedName>
    <definedName name="RQTDERV" localSheetId="3">#REF!</definedName>
    <definedName name="RQTDERV" localSheetId="6">#REF!</definedName>
    <definedName name="RQTDERV" localSheetId="15">#REF!</definedName>
    <definedName name="RQTDERV" localSheetId="25">#REF!</definedName>
    <definedName name="RQTDERV">#REF!</definedName>
    <definedName name="rres05" localSheetId="3">#REF!</definedName>
    <definedName name="rres05" localSheetId="6">#REF!</definedName>
    <definedName name="rres05" localSheetId="15">#REF!</definedName>
    <definedName name="rres05" localSheetId="25">#REF!</definedName>
    <definedName name="rres05">#REF!</definedName>
    <definedName name="RRES10" localSheetId="3">#REF!</definedName>
    <definedName name="RRES10" localSheetId="6">#REF!</definedName>
    <definedName name="RRES10" localSheetId="15">#REF!</definedName>
    <definedName name="RRES10" localSheetId="25">#REF!</definedName>
    <definedName name="RRES10">#REF!</definedName>
    <definedName name="RRES15" localSheetId="3">#REF!</definedName>
    <definedName name="RRES15" localSheetId="6">#REF!</definedName>
    <definedName name="RRES15" localSheetId="15">#REF!</definedName>
    <definedName name="RRES15" localSheetId="25">#REF!</definedName>
    <definedName name="RRES15">#REF!</definedName>
    <definedName name="RRES20" localSheetId="3">#REF!</definedName>
    <definedName name="RRES20" localSheetId="6">#REF!</definedName>
    <definedName name="RRES20" localSheetId="15">#REF!</definedName>
    <definedName name="RRES20" localSheetId="25">#REF!</definedName>
    <definedName name="RRES20">#REF!</definedName>
    <definedName name="RRR" localSheetId="3">#REF!</definedName>
    <definedName name="RRR" localSheetId="15">#REF!</definedName>
    <definedName name="RRR" localSheetId="0">#REF!</definedName>
    <definedName name="RRR">#REF!</definedName>
    <definedName name="rrrrr" localSheetId="20">{"'장비'!$A$3:$M$12"}</definedName>
    <definedName name="rrrrr" localSheetId="8">{"'장비'!$A$3:$M$12"}</definedName>
    <definedName name="rrrrr" localSheetId="17" hidden="1">{"'장비'!$A$3:$M$12"}</definedName>
    <definedName name="rrrrr" localSheetId="3">{"'장비'!$A$3:$M$12"}</definedName>
    <definedName name="rrrrr" localSheetId="11">{"'장비'!$A$3:$M$12"}</definedName>
    <definedName name="rrrrr" localSheetId="6">{"'장비'!$A$3:$M$12"}</definedName>
    <definedName name="rrrrr" localSheetId="5">{"'장비'!$A$3:$M$12"}</definedName>
    <definedName name="rrrrr" localSheetId="16" hidden="1">{"'장비'!$A$3:$M$12"}</definedName>
    <definedName name="rrrrr" localSheetId="15">{"'장비'!$A$3:$M$12"}</definedName>
    <definedName name="rrrrr" localSheetId="7">{"'장비'!$A$3:$M$12"}</definedName>
    <definedName name="rrrrr" localSheetId="24">{"'장비'!$A$3:$M$12"}</definedName>
    <definedName name="rrrrr" localSheetId="25">{"'장비'!$A$3:$M$12"}</definedName>
    <definedName name="rrrrr" localSheetId="0">{"'장비'!$A$3:$M$12"}</definedName>
    <definedName name="rrrrr" localSheetId="23">{"'장비'!$A$3:$M$12"}</definedName>
    <definedName name="rrrrr" localSheetId="22" hidden="1">{"'장비'!$A$3:$M$12"}</definedName>
    <definedName name="rrrrr" localSheetId="19">{"'장비'!$A$3:$M$12"}</definedName>
    <definedName name="rrrrr" localSheetId="18" hidden="1">{"'장비'!$A$3:$M$12"}</definedName>
    <definedName name="rrrrr">{"'장비'!$A$3:$M$12"}</definedName>
    <definedName name="rrrrrrrr" localSheetId="20">{"'장비'!$A$3:$M$12"}</definedName>
    <definedName name="rrrrrrrr" localSheetId="8">{"'장비'!$A$3:$M$12"}</definedName>
    <definedName name="rrrrrrrr" localSheetId="17" hidden="1">{"'장비'!$A$3:$M$12"}</definedName>
    <definedName name="rrrrrrrr" localSheetId="3">{"'장비'!$A$3:$M$12"}</definedName>
    <definedName name="rrrrrrrr" localSheetId="11">{"'장비'!$A$3:$M$12"}</definedName>
    <definedName name="rrrrrrrr" localSheetId="6">{"'장비'!$A$3:$M$12"}</definedName>
    <definedName name="rrrrrrrr" localSheetId="5">{"'장비'!$A$3:$M$12"}</definedName>
    <definedName name="rrrrrrrr" localSheetId="16" hidden="1">{"'장비'!$A$3:$M$12"}</definedName>
    <definedName name="rrrrrrrr" localSheetId="15">{"'장비'!$A$3:$M$12"}</definedName>
    <definedName name="rrrrrrrr" localSheetId="7">{"'장비'!$A$3:$M$12"}</definedName>
    <definedName name="rrrrrrrr" localSheetId="24">{"'장비'!$A$3:$M$12"}</definedName>
    <definedName name="rrrrrrrr" localSheetId="25">{"'장비'!$A$3:$M$12"}</definedName>
    <definedName name="rrrrrrrr" localSheetId="0">{"'장비'!$A$3:$M$12"}</definedName>
    <definedName name="rrrrrrrr" localSheetId="23">{"'장비'!$A$3:$M$12"}</definedName>
    <definedName name="rrrrrrrr" localSheetId="22" hidden="1">{"'장비'!$A$3:$M$12"}</definedName>
    <definedName name="rrrrrrrr" localSheetId="19">{"'장비'!$A$3:$M$12"}</definedName>
    <definedName name="rrrrrrrr" localSheetId="18" hidden="1">{"'장비'!$A$3:$M$12"}</definedName>
    <definedName name="rrrrrrrr">{"'장비'!$A$3:$M$12"}</definedName>
    <definedName name="rrrrrrrrrrr" localSheetId="20">{#N/A,#N/A,TRUE,"Quinzena 01 à 15-04-98 "}</definedName>
    <definedName name="rrrrrrrrrrr" localSheetId="8">{#N/A,#N/A,TRUE,"Quinzena 01 à 15-04-98 "}</definedName>
    <definedName name="rrrrrrrrrrr" localSheetId="17" hidden="1">{#N/A,#N/A,TRUE,"Quinzena 01 à 15-04-98 "}</definedName>
    <definedName name="rrrrrrrrrrr" localSheetId="3">{#N/A,#N/A,TRUE,"Quinzena 01 à 15-04-98 "}</definedName>
    <definedName name="rrrrrrrrrrr" localSheetId="11">{#N/A,#N/A,TRUE,"Quinzena 01 à 15-04-98 "}</definedName>
    <definedName name="rrrrrrrrrrr" localSheetId="6">{#N/A,#N/A,TRUE,"Quinzena 01 à 15-04-98 "}</definedName>
    <definedName name="rrrrrrrrrrr" localSheetId="5">{#N/A,#N/A,TRUE,"Quinzena 01 à 15-04-98 "}</definedName>
    <definedName name="rrrrrrrrrrr" localSheetId="16" hidden="1">{#N/A,#N/A,TRUE,"Quinzena 01 à 15-04-98 "}</definedName>
    <definedName name="rrrrrrrrrrr" localSheetId="15">{#N/A,#N/A,TRUE,"Quinzena 01 à 15-04-98 "}</definedName>
    <definedName name="rrrrrrrrrrr" localSheetId="7">{#N/A,#N/A,TRUE,"Quinzena 01 à 15-04-98 "}</definedName>
    <definedName name="rrrrrrrrrrr" localSheetId="24">{#N/A,#N/A,TRUE,"Quinzena 01 à 15-04-98 "}</definedName>
    <definedName name="rrrrrrrrrrr" localSheetId="25">{#N/A,#N/A,TRUE,"Quinzena 01 à 15-04-98 "}</definedName>
    <definedName name="rrrrrrrrrrr" localSheetId="0">{#N/A,#N/A,TRUE,"Quinzena 01 à 15-04-98 "}</definedName>
    <definedName name="rrrrrrrrrrr" localSheetId="23">{#N/A,#N/A,TRUE,"Quinzena 01 à 15-04-98 "}</definedName>
    <definedName name="rrrrrrrrrrr" localSheetId="22" hidden="1">{#N/A,#N/A,TRUE,"Quinzena 01 à 15-04-98 "}</definedName>
    <definedName name="rrrrrrrrrrr" localSheetId="19">{#N/A,#N/A,TRUE,"Quinzena 01 à 15-04-98 "}</definedName>
    <definedName name="rrrrrrrrrrr" localSheetId="18" hidden="1">{#N/A,#N/A,TRUE,"Quinzena 01 à 15-04-98 "}</definedName>
    <definedName name="rrrrrrrrrrr">{#N/A,#N/A,TRUE,"Quinzena 01 à 15-04-98 "}</definedName>
    <definedName name="RSEQ" localSheetId="17">#REF!</definedName>
    <definedName name="RSEQ" localSheetId="3">#REF!</definedName>
    <definedName name="RSEQ" localSheetId="6">#REF!</definedName>
    <definedName name="RSEQ" localSheetId="16">#REF!</definedName>
    <definedName name="RSEQ" localSheetId="15">#REF!</definedName>
    <definedName name="RSEQ" localSheetId="25">#REF!</definedName>
    <definedName name="RSEQ" localSheetId="22">#REF!</definedName>
    <definedName name="RSEQ" localSheetId="19">#REF!</definedName>
    <definedName name="RSEQ" localSheetId="18">#REF!</definedName>
    <definedName name="RSEQ">#REF!</definedName>
    <definedName name="RSUBTOT" localSheetId="17">#REF!</definedName>
    <definedName name="RSUBTOT" localSheetId="3">#REF!</definedName>
    <definedName name="RSUBTOT" localSheetId="6">#REF!</definedName>
    <definedName name="RSUBTOT" localSheetId="16">#REF!</definedName>
    <definedName name="RSUBTOT" localSheetId="15">#REF!</definedName>
    <definedName name="RSUBTOT" localSheetId="25">#REF!</definedName>
    <definedName name="RSUBTOT" localSheetId="22">#REF!</definedName>
    <definedName name="RSUBTOT" localSheetId="19">#REF!</definedName>
    <definedName name="RSUBTOT" localSheetId="18">#REF!</definedName>
    <definedName name="RSUBTOT">#REF!</definedName>
    <definedName name="rtitbeb" localSheetId="17">#REF!</definedName>
    <definedName name="rtitbeb" localSheetId="3">#REF!</definedName>
    <definedName name="rtitbeb" localSheetId="6">#REF!</definedName>
    <definedName name="rtitbeb" localSheetId="16">#REF!</definedName>
    <definedName name="rtitbeb" localSheetId="15">#REF!</definedName>
    <definedName name="rtitbeb" localSheetId="25">#REF!</definedName>
    <definedName name="rtitbeb" localSheetId="22">#REF!</definedName>
    <definedName name="rtitbeb" localSheetId="19">#REF!</definedName>
    <definedName name="rtitbeb" localSheetId="18">#REF!</definedName>
    <definedName name="rtitbeb">#REF!</definedName>
    <definedName name="RTITCHAF" localSheetId="3">#REF!</definedName>
    <definedName name="RTITCHAF" localSheetId="6">#REF!</definedName>
    <definedName name="RTITCHAF" localSheetId="15">#REF!</definedName>
    <definedName name="RTITCHAF" localSheetId="25">#REF!</definedName>
    <definedName name="RTITCHAF">#REF!</definedName>
    <definedName name="rtubos" localSheetId="3">#REF!</definedName>
    <definedName name="rtubos" localSheetId="6">#REF!</definedName>
    <definedName name="rtubos" localSheetId="15">#REF!</definedName>
    <definedName name="rtubos" localSheetId="25">#REF!</definedName>
    <definedName name="rtubos">#REF!</definedName>
    <definedName name="RTYE" localSheetId="20">{"'장비'!$A$3:$M$12"}</definedName>
    <definedName name="RTYE" localSheetId="8">{"'장비'!$A$3:$M$12"}</definedName>
    <definedName name="RTYE" localSheetId="17" hidden="1">{"'장비'!$A$3:$M$12"}</definedName>
    <definedName name="RTYE" localSheetId="3">{"'장비'!$A$3:$M$12"}</definedName>
    <definedName name="RTYE" localSheetId="11">{"'장비'!$A$3:$M$12"}</definedName>
    <definedName name="RTYE" localSheetId="6">{"'장비'!$A$3:$M$12"}</definedName>
    <definedName name="RTYE" localSheetId="5">{"'장비'!$A$3:$M$12"}</definedName>
    <definedName name="RTYE" localSheetId="16" hidden="1">{"'장비'!$A$3:$M$12"}</definedName>
    <definedName name="RTYE" localSheetId="15">{"'장비'!$A$3:$M$12"}</definedName>
    <definedName name="RTYE" localSheetId="7">{"'장비'!$A$3:$M$12"}</definedName>
    <definedName name="RTYE" localSheetId="24">{"'장비'!$A$3:$M$12"}</definedName>
    <definedName name="RTYE" localSheetId="25">{"'장비'!$A$3:$M$12"}</definedName>
    <definedName name="RTYE" localSheetId="0">{"'장비'!$A$3:$M$12"}</definedName>
    <definedName name="RTYE" localSheetId="23">{"'장비'!$A$3:$M$12"}</definedName>
    <definedName name="RTYE" localSheetId="22" hidden="1">{"'장비'!$A$3:$M$12"}</definedName>
    <definedName name="RTYE" localSheetId="19">{"'장비'!$A$3:$M$12"}</definedName>
    <definedName name="RTYE" localSheetId="18" hidden="1">{"'장비'!$A$3:$M$12"}</definedName>
    <definedName name="RTYE">{"'장비'!$A$3:$M$12"}</definedName>
    <definedName name="s" localSheetId="3">#REF!</definedName>
    <definedName name="s" localSheetId="6">#REF!</definedName>
    <definedName name="s" localSheetId="15">#REF!</definedName>
    <definedName name="s" localSheetId="25">#REF!</definedName>
    <definedName name="s">#REF!</definedName>
    <definedName name="sa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8">#REF!</definedName>
    <definedName name="sa" localSheetId="17">#REF!</definedName>
    <definedName name="sa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">#REF!</definedName>
    <definedName name="sa" localSheetId="11">#REF!</definedName>
    <definedName name="sa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6">#REF!</definedName>
    <definedName name="sa" localSheetId="15">#REF!</definedName>
    <definedName name="sa" localSheetId="7">#REF!</definedName>
    <definedName name="sa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5">#REF!</definedName>
    <definedName name="s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9">#REF!</definedName>
    <definedName name="sa" localSheetId="14">#REF!</definedName>
    <definedName name="sa" localSheetId="18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20">{#N/A,#N/A,FALSE,"Plan1";#N/A,#N/A,FALSE,"Plan2"}</definedName>
    <definedName name="sadasd" localSheetId="8">{#N/A,#N/A,FALSE,"Plan1";#N/A,#N/A,FALSE,"Plan2"}</definedName>
    <definedName name="sadasd" localSheetId="17" hidden="1">{#N/A,#N/A,FALSE,"Plan1";#N/A,#N/A,FALSE,"Plan2"}</definedName>
    <definedName name="sadasd" localSheetId="3">{#N/A,#N/A,FALSE,"Plan1";#N/A,#N/A,FALSE,"Plan2"}</definedName>
    <definedName name="sadasd" localSheetId="11">{#N/A,#N/A,FALSE,"Plan1";#N/A,#N/A,FALSE,"Plan2"}</definedName>
    <definedName name="sadasd" localSheetId="6">{#N/A,#N/A,FALSE,"Plan1";#N/A,#N/A,FALSE,"Plan2"}</definedName>
    <definedName name="sadasd" localSheetId="5">{#N/A,#N/A,FALSE,"Plan1";#N/A,#N/A,FALSE,"Plan2"}</definedName>
    <definedName name="sadasd" localSheetId="16" hidden="1">{#N/A,#N/A,FALSE,"Plan1";#N/A,#N/A,FALSE,"Plan2"}</definedName>
    <definedName name="sadasd" localSheetId="15">{#N/A,#N/A,FALSE,"Plan1";#N/A,#N/A,FALSE,"Plan2"}</definedName>
    <definedName name="sadasd" localSheetId="7">{#N/A,#N/A,FALSE,"Plan1";#N/A,#N/A,FALSE,"Plan2"}</definedName>
    <definedName name="sadasd" localSheetId="24">{#N/A,#N/A,FALSE,"Plan1";#N/A,#N/A,FALSE,"Plan2"}</definedName>
    <definedName name="sadasd" localSheetId="25">{#N/A,#N/A,FALSE,"Plan1";#N/A,#N/A,FALSE,"Plan2"}</definedName>
    <definedName name="sadasd" localSheetId="0">{#N/A,#N/A,FALSE,"Plan1";#N/A,#N/A,FALSE,"Plan2"}</definedName>
    <definedName name="sadasd" localSheetId="23">{#N/A,#N/A,FALSE,"Plan1";#N/A,#N/A,FALSE,"Plan2"}</definedName>
    <definedName name="sadasd" localSheetId="22" hidden="1">{#N/A,#N/A,FALSE,"Plan1";#N/A,#N/A,FALSE,"Plan2"}</definedName>
    <definedName name="sadasd" localSheetId="19">{#N/A,#N/A,FALSE,"Plan1";#N/A,#N/A,FALSE,"Plan2"}</definedName>
    <definedName name="sadasd" localSheetId="18" hidden="1">{#N/A,#N/A,FALSE,"Plan1";#N/A,#N/A,FALSE,"Plan2"}</definedName>
    <definedName name="sadasd">{#N/A,#N/A,FALSE,"Plan1";#N/A,#N/A,FALSE,"Plan2"}</definedName>
    <definedName name="sadke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20">{#N/A,#N/A,FALSE,"Plan1";#N/A,#N/A,FALSE,"Plan2"}</definedName>
    <definedName name="sadkrjkedft" localSheetId="8">{#N/A,#N/A,FALSE,"Plan1";#N/A,#N/A,FALSE,"Plan2"}</definedName>
    <definedName name="sadkrjkedft" localSheetId="17" hidden="1">{#N/A,#N/A,FALSE,"Plan1";#N/A,#N/A,FALSE,"Plan2"}</definedName>
    <definedName name="sadkrjkedft" localSheetId="3">{#N/A,#N/A,FALSE,"Plan1";#N/A,#N/A,FALSE,"Plan2"}</definedName>
    <definedName name="sadkrjkedft" localSheetId="11">{#N/A,#N/A,FALSE,"Plan1";#N/A,#N/A,FALSE,"Plan2"}</definedName>
    <definedName name="sadkrjkedft" localSheetId="6">{#N/A,#N/A,FALSE,"Plan1";#N/A,#N/A,FALSE,"Plan2"}</definedName>
    <definedName name="sadkrjkedft" localSheetId="5">{#N/A,#N/A,FALSE,"Plan1";#N/A,#N/A,FALSE,"Plan2"}</definedName>
    <definedName name="sadkrjkedft" localSheetId="16" hidden="1">{#N/A,#N/A,FALSE,"Plan1";#N/A,#N/A,FALSE,"Plan2"}</definedName>
    <definedName name="sadkrjkedft" localSheetId="15">{#N/A,#N/A,FALSE,"Plan1";#N/A,#N/A,FALSE,"Plan2"}</definedName>
    <definedName name="sadkrjkedft" localSheetId="7">{#N/A,#N/A,FALSE,"Plan1";#N/A,#N/A,FALSE,"Plan2"}</definedName>
    <definedName name="sadkrjkedft" localSheetId="24">{#N/A,#N/A,FALSE,"Plan1";#N/A,#N/A,FALSE,"Plan2"}</definedName>
    <definedName name="sadkrjkedft" localSheetId="25">{#N/A,#N/A,FALSE,"Plan1";#N/A,#N/A,FALSE,"Plan2"}</definedName>
    <definedName name="sadkrjkedft" localSheetId="0">{#N/A,#N/A,FALSE,"Plan1";#N/A,#N/A,FALSE,"Plan2"}</definedName>
    <definedName name="sadkrjkedft" localSheetId="23">{#N/A,#N/A,FALSE,"Plan1";#N/A,#N/A,FALSE,"Plan2"}</definedName>
    <definedName name="sadkrjkedft" localSheetId="22" hidden="1">{#N/A,#N/A,FALSE,"Plan1";#N/A,#N/A,FALSE,"Plan2"}</definedName>
    <definedName name="sadkrjkedft" localSheetId="19">{#N/A,#N/A,FALSE,"Plan1";#N/A,#N/A,FALSE,"Plan2"}</definedName>
    <definedName name="sadkrjkedft" localSheetId="18" hidden="1">{#N/A,#N/A,FALSE,"Plan1";#N/A,#N/A,FALSE,"Plan2"}</definedName>
    <definedName name="sadkrjkedft">{#N/A,#N/A,FALSE,"Plan1";#N/A,#N/A,FALSE,"Plan2"}</definedName>
    <definedName name="SADSRTR" localSheetId="20">{#N/A,#N/A,FALSE,"Plan1";#N/A,#N/A,FALSE,"Plan2"}</definedName>
    <definedName name="SADSRTR" localSheetId="8">{#N/A,#N/A,FALSE,"Plan1";#N/A,#N/A,FALSE,"Plan2"}</definedName>
    <definedName name="SADSRTR" localSheetId="17" hidden="1">{#N/A,#N/A,FALSE,"Plan1";#N/A,#N/A,FALSE,"Plan2"}</definedName>
    <definedName name="SADSRTR" localSheetId="3">{#N/A,#N/A,FALSE,"Plan1";#N/A,#N/A,FALSE,"Plan2"}</definedName>
    <definedName name="SADSRTR" localSheetId="11">{#N/A,#N/A,FALSE,"Plan1";#N/A,#N/A,FALSE,"Plan2"}</definedName>
    <definedName name="SADSRTR" localSheetId="6">{#N/A,#N/A,FALSE,"Plan1";#N/A,#N/A,FALSE,"Plan2"}</definedName>
    <definedName name="SADSRTR" localSheetId="5">{#N/A,#N/A,FALSE,"Plan1";#N/A,#N/A,FALSE,"Plan2"}</definedName>
    <definedName name="SADSRTR" localSheetId="16" hidden="1">{#N/A,#N/A,FALSE,"Plan1";#N/A,#N/A,FALSE,"Plan2"}</definedName>
    <definedName name="SADSRTR" localSheetId="15">{#N/A,#N/A,FALSE,"Plan1";#N/A,#N/A,FALSE,"Plan2"}</definedName>
    <definedName name="SADSRTR" localSheetId="7">{#N/A,#N/A,FALSE,"Plan1";#N/A,#N/A,FALSE,"Plan2"}</definedName>
    <definedName name="SADSRTR" localSheetId="24">{#N/A,#N/A,FALSE,"Plan1";#N/A,#N/A,FALSE,"Plan2"}</definedName>
    <definedName name="SADSRTR" localSheetId="25">{#N/A,#N/A,FALSE,"Plan1";#N/A,#N/A,FALSE,"Plan2"}</definedName>
    <definedName name="SADSRTR" localSheetId="0">{#N/A,#N/A,FALSE,"Plan1";#N/A,#N/A,FALSE,"Plan2"}</definedName>
    <definedName name="SADSRTR" localSheetId="23">{#N/A,#N/A,FALSE,"Plan1";#N/A,#N/A,FALSE,"Plan2"}</definedName>
    <definedName name="SADSRTR" localSheetId="22" hidden="1">{#N/A,#N/A,FALSE,"Plan1";#N/A,#N/A,FALSE,"Plan2"}</definedName>
    <definedName name="SADSRTR" localSheetId="19">{#N/A,#N/A,FALSE,"Plan1";#N/A,#N/A,FALSE,"Plan2"}</definedName>
    <definedName name="SADSRTR" localSheetId="18" hidden="1">{#N/A,#N/A,FALSE,"Plan1";#N/A,#N/A,FALSE,"Plan2"}</definedName>
    <definedName name="SADSRTR">{#N/A,#N/A,FALSE,"Plan1";#N/A,#N/A,FALSE,"Plan2"}</definedName>
    <definedName name="sadwde" localSheetId="20">{#N/A,#N/A,FALSE,"Plan1";#N/A,#N/A,FALSE,"Plan2"}</definedName>
    <definedName name="sadwde" localSheetId="8">{#N/A,#N/A,FALSE,"Plan1";#N/A,#N/A,FALSE,"Plan2"}</definedName>
    <definedName name="sadwde" localSheetId="17" hidden="1">{#N/A,#N/A,FALSE,"Plan1";#N/A,#N/A,FALSE,"Plan2"}</definedName>
    <definedName name="sadwde" localSheetId="3">{#N/A,#N/A,FALSE,"Plan1";#N/A,#N/A,FALSE,"Plan2"}</definedName>
    <definedName name="sadwde" localSheetId="11">{#N/A,#N/A,FALSE,"Plan1";#N/A,#N/A,FALSE,"Plan2"}</definedName>
    <definedName name="sadwde" localSheetId="6">{#N/A,#N/A,FALSE,"Plan1";#N/A,#N/A,FALSE,"Plan2"}</definedName>
    <definedName name="sadwde" localSheetId="5">{#N/A,#N/A,FALSE,"Plan1";#N/A,#N/A,FALSE,"Plan2"}</definedName>
    <definedName name="sadwde" localSheetId="16" hidden="1">{#N/A,#N/A,FALSE,"Plan1";#N/A,#N/A,FALSE,"Plan2"}</definedName>
    <definedName name="sadwde" localSheetId="15">{#N/A,#N/A,FALSE,"Plan1";#N/A,#N/A,FALSE,"Plan2"}</definedName>
    <definedName name="sadwde" localSheetId="7">{#N/A,#N/A,FALSE,"Plan1";#N/A,#N/A,FALSE,"Plan2"}</definedName>
    <definedName name="sadwde" localSheetId="24">{#N/A,#N/A,FALSE,"Plan1";#N/A,#N/A,FALSE,"Plan2"}</definedName>
    <definedName name="sadwde" localSheetId="25">{#N/A,#N/A,FALSE,"Plan1";#N/A,#N/A,FALSE,"Plan2"}</definedName>
    <definedName name="sadwde" localSheetId="0">{#N/A,#N/A,FALSE,"Plan1";#N/A,#N/A,FALSE,"Plan2"}</definedName>
    <definedName name="sadwde" localSheetId="23">{#N/A,#N/A,FALSE,"Plan1";#N/A,#N/A,FALSE,"Plan2"}</definedName>
    <definedName name="sadwde" localSheetId="22" hidden="1">{#N/A,#N/A,FALSE,"Plan1";#N/A,#N/A,FALSE,"Plan2"}</definedName>
    <definedName name="sadwde" localSheetId="19">{#N/A,#N/A,FALSE,"Plan1";#N/A,#N/A,FALSE,"Plan2"}</definedName>
    <definedName name="sadwde" localSheetId="18" hidden="1">{#N/A,#N/A,FALSE,"Plan1";#N/A,#N/A,FALSE,"Plan2"}</definedName>
    <definedName name="sadwde">{#N/A,#N/A,FALSE,"Plan1";#N/A,#N/A,FALSE,"Plan2"}</definedName>
    <definedName name="Salas" localSheetId="17">#REF!</definedName>
    <definedName name="Salas" localSheetId="3">#REF!</definedName>
    <definedName name="Salas" localSheetId="6">#REF!</definedName>
    <definedName name="Salas" localSheetId="16">#REF!</definedName>
    <definedName name="Salas" localSheetId="15">#REF!</definedName>
    <definedName name="Salas" localSheetId="25">#REF!</definedName>
    <definedName name="Salas" localSheetId="22">#REF!</definedName>
    <definedName name="Salas" localSheetId="19">#REF!</definedName>
    <definedName name="Salas" localSheetId="18">#REF!</definedName>
    <definedName name="Salas">#REF!</definedName>
    <definedName name="sanjay" localSheetId="20">{#N/A,#N/A,FALSE,"TABLE"}</definedName>
    <definedName name="sanjay" localSheetId="8">{#N/A,#N/A,FALSE,"TABLE"}</definedName>
    <definedName name="sanjay" localSheetId="17" hidden="1">{#N/A,#N/A,FALSE,"TABLE"}</definedName>
    <definedName name="sanjay" localSheetId="3">{#N/A,#N/A,FALSE,"TABLE"}</definedName>
    <definedName name="sanjay" localSheetId="11">{#N/A,#N/A,FALSE,"TABLE"}</definedName>
    <definedName name="sanjay" localSheetId="6">{#N/A,#N/A,FALSE,"TABLE"}</definedName>
    <definedName name="sanjay" localSheetId="5">{#N/A,#N/A,FALSE,"TABLE"}</definedName>
    <definedName name="sanjay" localSheetId="16" hidden="1">{#N/A,#N/A,FALSE,"TABLE"}</definedName>
    <definedName name="sanjay" localSheetId="15">{#N/A,#N/A,FALSE,"TABLE"}</definedName>
    <definedName name="sanjay" localSheetId="7">{#N/A,#N/A,FALSE,"TABLE"}</definedName>
    <definedName name="sanjay" localSheetId="24">{#N/A,#N/A,FALSE,"TABLE"}</definedName>
    <definedName name="sanjay" localSheetId="25">{#N/A,#N/A,FALSE,"TABLE"}</definedName>
    <definedName name="sanjay" localSheetId="0">{#N/A,#N/A,FALSE,"TABLE"}</definedName>
    <definedName name="sanjay" localSheetId="23">{#N/A,#N/A,FALSE,"TABLE"}</definedName>
    <definedName name="sanjay" localSheetId="22" hidden="1">{#N/A,#N/A,FALSE,"TABLE"}</definedName>
    <definedName name="sanjay" localSheetId="19">{#N/A,#N/A,FALSE,"TABLE"}</definedName>
    <definedName name="sanjay" localSheetId="18" hidden="1">{#N/A,#N/A,FALSE,"TABLE"}</definedName>
    <definedName name="sanjay">{#N/A,#N/A,FALSE,"TABLE"}</definedName>
    <definedName name="sapata" localSheetId="17">#REF!</definedName>
    <definedName name="sapata" localSheetId="3">#REF!</definedName>
    <definedName name="sapata" localSheetId="6">#REF!</definedName>
    <definedName name="sapata" localSheetId="16">#REF!</definedName>
    <definedName name="sapata" localSheetId="15">#REF!</definedName>
    <definedName name="sapata" localSheetId="25">#REF!</definedName>
    <definedName name="sapata" localSheetId="22">#REF!</definedName>
    <definedName name="sapata" localSheetId="19">#REF!</definedName>
    <definedName name="sapata" localSheetId="18">#REF!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 localSheetId="20">{#N/A,#N/A,FALSE,"Plan1";#N/A,#N/A,FALSE,"Plan2"}</definedName>
    <definedName name="SAS" localSheetId="8">{#N/A,#N/A,FALSE,"Plan1";#N/A,#N/A,FALSE,"Plan2"}</definedName>
    <definedName name="SAS" localSheetId="17" hidden="1">{#N/A,#N/A,FALSE,"Plan1";#N/A,#N/A,FALSE,"Plan2"}</definedName>
    <definedName name="SAS" localSheetId="3">{#N/A,#N/A,FALSE,"Plan1";#N/A,#N/A,FALSE,"Plan2"}</definedName>
    <definedName name="SAS" localSheetId="11">{#N/A,#N/A,FALSE,"Plan1";#N/A,#N/A,FALSE,"Plan2"}</definedName>
    <definedName name="SAS" localSheetId="6">{#N/A,#N/A,FALSE,"Plan1";#N/A,#N/A,FALSE,"Plan2"}</definedName>
    <definedName name="SAS" localSheetId="5">{#N/A,#N/A,FALSE,"Plan1";#N/A,#N/A,FALSE,"Plan2"}</definedName>
    <definedName name="SAS" localSheetId="16" hidden="1">{#N/A,#N/A,FALSE,"Plan1";#N/A,#N/A,FALSE,"Plan2"}</definedName>
    <definedName name="SAS" localSheetId="15">{#N/A,#N/A,FALSE,"Plan1";#N/A,#N/A,FALSE,"Plan2"}</definedName>
    <definedName name="SAS" localSheetId="7">{#N/A,#N/A,FALSE,"Plan1";#N/A,#N/A,FALSE,"Plan2"}</definedName>
    <definedName name="SAS" localSheetId="24">{#N/A,#N/A,FALSE,"Plan1";#N/A,#N/A,FALSE,"Plan2"}</definedName>
    <definedName name="SAS" localSheetId="25">{#N/A,#N/A,FALSE,"Plan1";#N/A,#N/A,FALSE,"Plan2"}</definedName>
    <definedName name="SAS" localSheetId="0">{#N/A,#N/A,FALSE,"Plan1";#N/A,#N/A,FALSE,"Plan2"}</definedName>
    <definedName name="SAS" localSheetId="23">{#N/A,#N/A,FALSE,"Plan1";#N/A,#N/A,FALSE,"Plan2"}</definedName>
    <definedName name="SAS" localSheetId="22" hidden="1">{#N/A,#N/A,FALSE,"Plan1";#N/A,#N/A,FALSE,"Plan2"}</definedName>
    <definedName name="SAS" localSheetId="19">{#N/A,#N/A,FALSE,"Plan1";#N/A,#N/A,FALSE,"Plan2"}</definedName>
    <definedName name="SAS" localSheetId="18" hidden="1">{#N/A,#N/A,FALSE,"Plan1";#N/A,#N/A,FALSE,"Plan2"}</definedName>
    <definedName name="SAS">{#N/A,#N/A,FALSE,"Plan1";#N/A,#N/A,FALSE,"Plan2"}</definedName>
    <definedName name="sasads" localSheetId="20">{#N/A,#N/A,FALSE,"Plan1";#N/A,#N/A,FALSE,"Plan2"}</definedName>
    <definedName name="sasads" localSheetId="8">{#N/A,#N/A,FALSE,"Plan1";#N/A,#N/A,FALSE,"Plan2"}</definedName>
    <definedName name="sasads" localSheetId="17" hidden="1">{#N/A,#N/A,FALSE,"Plan1";#N/A,#N/A,FALSE,"Plan2"}</definedName>
    <definedName name="sasads" localSheetId="3">{#N/A,#N/A,FALSE,"Plan1";#N/A,#N/A,FALSE,"Plan2"}</definedName>
    <definedName name="sasads" localSheetId="11">{#N/A,#N/A,FALSE,"Plan1";#N/A,#N/A,FALSE,"Plan2"}</definedName>
    <definedName name="sasads" localSheetId="6">{#N/A,#N/A,FALSE,"Plan1";#N/A,#N/A,FALSE,"Plan2"}</definedName>
    <definedName name="sasads" localSheetId="5">{#N/A,#N/A,FALSE,"Plan1";#N/A,#N/A,FALSE,"Plan2"}</definedName>
    <definedName name="sasads" localSheetId="16" hidden="1">{#N/A,#N/A,FALSE,"Plan1";#N/A,#N/A,FALSE,"Plan2"}</definedName>
    <definedName name="sasads" localSheetId="15">{#N/A,#N/A,FALSE,"Plan1";#N/A,#N/A,FALSE,"Plan2"}</definedName>
    <definedName name="sasads" localSheetId="7">{#N/A,#N/A,FALSE,"Plan1";#N/A,#N/A,FALSE,"Plan2"}</definedName>
    <definedName name="sasads" localSheetId="24">{#N/A,#N/A,FALSE,"Plan1";#N/A,#N/A,FALSE,"Plan2"}</definedName>
    <definedName name="sasads" localSheetId="25">{#N/A,#N/A,FALSE,"Plan1";#N/A,#N/A,FALSE,"Plan2"}</definedName>
    <definedName name="sasads" localSheetId="0">{#N/A,#N/A,FALSE,"Plan1";#N/A,#N/A,FALSE,"Plan2"}</definedName>
    <definedName name="sasads" localSheetId="23">{#N/A,#N/A,FALSE,"Plan1";#N/A,#N/A,FALSE,"Plan2"}</definedName>
    <definedName name="sasads" localSheetId="22" hidden="1">{#N/A,#N/A,FALSE,"Plan1";#N/A,#N/A,FALSE,"Plan2"}</definedName>
    <definedName name="sasads" localSheetId="19">{#N/A,#N/A,FALSE,"Plan1";#N/A,#N/A,FALSE,"Plan2"}</definedName>
    <definedName name="sasads" localSheetId="18" hidden="1">{#N/A,#N/A,FALSE,"Plan1";#N/A,#N/A,FALSE,"Plan2"}</definedName>
    <definedName name="sasads">{#N/A,#N/A,FALSE,"Plan1";#N/A,#N/A,FALSE,"Plan2"}</definedName>
    <definedName name="SC" localSheetId="17" hidden="1">#REF!</definedName>
    <definedName name="SC" localSheetId="3">#REF!</definedName>
    <definedName name="SC" localSheetId="6">#REF!</definedName>
    <definedName name="SC" localSheetId="16" hidden="1">#REF!</definedName>
    <definedName name="SC" localSheetId="15">#REF!</definedName>
    <definedName name="SC" localSheetId="25">#REF!</definedName>
    <definedName name="SC" localSheetId="0">#REF!</definedName>
    <definedName name="SC" localSheetId="22" hidden="1">#REF!</definedName>
    <definedName name="SC" localSheetId="19">#REF!</definedName>
    <definedName name="SC" localSheetId="18" hidden="1">#REF!</definedName>
    <definedName name="SC">#REF!</definedName>
    <definedName name="sçadldfsfd">25</definedName>
    <definedName name="sda" localSheetId="17">#REF!</definedName>
    <definedName name="sda" localSheetId="3">#REF!</definedName>
    <definedName name="sda" localSheetId="11">#REF!</definedName>
    <definedName name="sda" localSheetId="6">#REF!</definedName>
    <definedName name="sda" localSheetId="16">#REF!</definedName>
    <definedName name="sda" localSheetId="15">#REF!</definedName>
    <definedName name="sda" localSheetId="25">#REF!</definedName>
    <definedName name="sda" localSheetId="22">#REF!</definedName>
    <definedName name="sda" localSheetId="19">#REF!</definedName>
    <definedName name="sda" localSheetId="18">#REF!</definedName>
    <definedName name="sda">#REF!</definedName>
    <definedName name="sdae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20">{#N/A,#N/A,FALSE,"Plan1";#N/A,#N/A,FALSE,"Plan2"}</definedName>
    <definedName name="SDAOTGFR" localSheetId="8">{#N/A,#N/A,FALSE,"Plan1";#N/A,#N/A,FALSE,"Plan2"}</definedName>
    <definedName name="SDAOTGFR" localSheetId="17" hidden="1">{#N/A,#N/A,FALSE,"Plan1";#N/A,#N/A,FALSE,"Plan2"}</definedName>
    <definedName name="SDAOTGFR" localSheetId="3">{#N/A,#N/A,FALSE,"Plan1";#N/A,#N/A,FALSE,"Plan2"}</definedName>
    <definedName name="SDAOTGFR" localSheetId="11">{#N/A,#N/A,FALSE,"Plan1";#N/A,#N/A,FALSE,"Plan2"}</definedName>
    <definedName name="SDAOTGFR" localSheetId="6">{#N/A,#N/A,FALSE,"Plan1";#N/A,#N/A,FALSE,"Plan2"}</definedName>
    <definedName name="SDAOTGFR" localSheetId="5">{#N/A,#N/A,FALSE,"Plan1";#N/A,#N/A,FALSE,"Plan2"}</definedName>
    <definedName name="SDAOTGFR" localSheetId="16" hidden="1">{#N/A,#N/A,FALSE,"Plan1";#N/A,#N/A,FALSE,"Plan2"}</definedName>
    <definedName name="SDAOTGFR" localSheetId="15">{#N/A,#N/A,FALSE,"Plan1";#N/A,#N/A,FALSE,"Plan2"}</definedName>
    <definedName name="SDAOTGFR" localSheetId="7">{#N/A,#N/A,FALSE,"Plan1";#N/A,#N/A,FALSE,"Plan2"}</definedName>
    <definedName name="SDAOTGFR" localSheetId="24">{#N/A,#N/A,FALSE,"Plan1";#N/A,#N/A,FALSE,"Plan2"}</definedName>
    <definedName name="SDAOTGFR" localSheetId="25">{#N/A,#N/A,FALSE,"Plan1";#N/A,#N/A,FALSE,"Plan2"}</definedName>
    <definedName name="SDAOTGFR" localSheetId="0">{#N/A,#N/A,FALSE,"Plan1";#N/A,#N/A,FALSE,"Plan2"}</definedName>
    <definedName name="SDAOTGFR" localSheetId="23">{#N/A,#N/A,FALSE,"Plan1";#N/A,#N/A,FALSE,"Plan2"}</definedName>
    <definedName name="SDAOTGFR" localSheetId="22" hidden="1">{#N/A,#N/A,FALSE,"Plan1";#N/A,#N/A,FALSE,"Plan2"}</definedName>
    <definedName name="SDAOTGFR" localSheetId="19">{#N/A,#N/A,FALSE,"Plan1";#N/A,#N/A,FALSE,"Plan2"}</definedName>
    <definedName name="SDAOTGFR" localSheetId="18" hidden="1">{#N/A,#N/A,FALSE,"Plan1";#N/A,#N/A,FALSE,"Plan2"}</definedName>
    <definedName name="SDAOTGFR">{#N/A,#N/A,FALSE,"Plan1";#N/A,#N/A,FALSE,"Plan2"}</definedName>
    <definedName name="sdckd" localSheetId="20">{#N/A,#N/A,FALSE,"Plan1";#N/A,#N/A,FALSE,"Plan2"}</definedName>
    <definedName name="sdckd" localSheetId="8">{#N/A,#N/A,FALSE,"Plan1";#N/A,#N/A,FALSE,"Plan2"}</definedName>
    <definedName name="sdckd" localSheetId="17" hidden="1">{#N/A,#N/A,FALSE,"Plan1";#N/A,#N/A,FALSE,"Plan2"}</definedName>
    <definedName name="sdckd" localSheetId="3">{#N/A,#N/A,FALSE,"Plan1";#N/A,#N/A,FALSE,"Plan2"}</definedName>
    <definedName name="sdckd" localSheetId="11">{#N/A,#N/A,FALSE,"Plan1";#N/A,#N/A,FALSE,"Plan2"}</definedName>
    <definedName name="sdckd" localSheetId="6">{#N/A,#N/A,FALSE,"Plan1";#N/A,#N/A,FALSE,"Plan2"}</definedName>
    <definedName name="sdckd" localSheetId="5">{#N/A,#N/A,FALSE,"Plan1";#N/A,#N/A,FALSE,"Plan2"}</definedName>
    <definedName name="sdckd" localSheetId="16" hidden="1">{#N/A,#N/A,FALSE,"Plan1";#N/A,#N/A,FALSE,"Plan2"}</definedName>
    <definedName name="sdckd" localSheetId="15">{#N/A,#N/A,FALSE,"Plan1";#N/A,#N/A,FALSE,"Plan2"}</definedName>
    <definedName name="sdckd" localSheetId="7">{#N/A,#N/A,FALSE,"Plan1";#N/A,#N/A,FALSE,"Plan2"}</definedName>
    <definedName name="sdckd" localSheetId="24">{#N/A,#N/A,FALSE,"Plan1";#N/A,#N/A,FALSE,"Plan2"}</definedName>
    <definedName name="sdckd" localSheetId="25">{#N/A,#N/A,FALSE,"Plan1";#N/A,#N/A,FALSE,"Plan2"}</definedName>
    <definedName name="sdckd" localSheetId="0">{#N/A,#N/A,FALSE,"Plan1";#N/A,#N/A,FALSE,"Plan2"}</definedName>
    <definedName name="sdckd" localSheetId="23">{#N/A,#N/A,FALSE,"Plan1";#N/A,#N/A,FALSE,"Plan2"}</definedName>
    <definedName name="sdckd" localSheetId="22" hidden="1">{#N/A,#N/A,FALSE,"Plan1";#N/A,#N/A,FALSE,"Plan2"}</definedName>
    <definedName name="sdckd" localSheetId="19">{#N/A,#N/A,FALSE,"Plan1";#N/A,#N/A,FALSE,"Plan2"}</definedName>
    <definedName name="sdckd" localSheetId="18" hidden="1">{#N/A,#N/A,FALSE,"Plan1";#N/A,#N/A,FALSE,"Plan2"}</definedName>
    <definedName name="sdckd">{#N/A,#N/A,FALSE,"Plan1";#N/A,#N/A,FALSE,"Plan2"}</definedName>
    <definedName name="SDDFKSEDE" localSheetId="20">{#N/A,#N/A,FALSE,"Plan1";#N/A,#N/A,FALSE,"Plan2"}</definedName>
    <definedName name="SDDFKSEDE" localSheetId="8">{#N/A,#N/A,FALSE,"Plan1";#N/A,#N/A,FALSE,"Plan2"}</definedName>
    <definedName name="SDDFKSEDE" localSheetId="17" hidden="1">{#N/A,#N/A,FALSE,"Plan1";#N/A,#N/A,FALSE,"Plan2"}</definedName>
    <definedName name="SDDFKSEDE" localSheetId="3">{#N/A,#N/A,FALSE,"Plan1";#N/A,#N/A,FALSE,"Plan2"}</definedName>
    <definedName name="SDDFKSEDE" localSheetId="11">{#N/A,#N/A,FALSE,"Plan1";#N/A,#N/A,FALSE,"Plan2"}</definedName>
    <definedName name="SDDFKSEDE" localSheetId="6">{#N/A,#N/A,FALSE,"Plan1";#N/A,#N/A,FALSE,"Plan2"}</definedName>
    <definedName name="SDDFKSEDE" localSheetId="5">{#N/A,#N/A,FALSE,"Plan1";#N/A,#N/A,FALSE,"Plan2"}</definedName>
    <definedName name="SDDFKSEDE" localSheetId="16" hidden="1">{#N/A,#N/A,FALSE,"Plan1";#N/A,#N/A,FALSE,"Plan2"}</definedName>
    <definedName name="SDDFKSEDE" localSheetId="15">{#N/A,#N/A,FALSE,"Plan1";#N/A,#N/A,FALSE,"Plan2"}</definedName>
    <definedName name="SDDFKSEDE" localSheetId="7">{#N/A,#N/A,FALSE,"Plan1";#N/A,#N/A,FALSE,"Plan2"}</definedName>
    <definedName name="SDDFKSEDE" localSheetId="24">{#N/A,#N/A,FALSE,"Plan1";#N/A,#N/A,FALSE,"Plan2"}</definedName>
    <definedName name="SDDFKSEDE" localSheetId="25">{#N/A,#N/A,FALSE,"Plan1";#N/A,#N/A,FALSE,"Plan2"}</definedName>
    <definedName name="SDDFKSEDE" localSheetId="0">{#N/A,#N/A,FALSE,"Plan1";#N/A,#N/A,FALSE,"Plan2"}</definedName>
    <definedName name="SDDFKSEDE" localSheetId="23">{#N/A,#N/A,FALSE,"Plan1";#N/A,#N/A,FALSE,"Plan2"}</definedName>
    <definedName name="SDDFKSEDE" localSheetId="22" hidden="1">{#N/A,#N/A,FALSE,"Plan1";#N/A,#N/A,FALSE,"Plan2"}</definedName>
    <definedName name="SDDFKSEDE" localSheetId="19">{#N/A,#N/A,FALSE,"Plan1";#N/A,#N/A,FALSE,"Plan2"}</definedName>
    <definedName name="SDDFKSEDE" localSheetId="18" hidden="1">{#N/A,#N/A,FALSE,"Plan1";#N/A,#N/A,FALSE,"Plan2"}</definedName>
    <definedName name="SDDFKSEDE">{#N/A,#N/A,FALSE,"Plan1";#N/A,#N/A,FALSE,"Plan2"}</definedName>
    <definedName name="sddkslker" localSheetId="20">{#N/A,#N/A,FALSE,"Plan1";#N/A,#N/A,FALSE,"Plan2"}</definedName>
    <definedName name="sddkslker" localSheetId="8">{#N/A,#N/A,FALSE,"Plan1";#N/A,#N/A,FALSE,"Plan2"}</definedName>
    <definedName name="sddkslker" localSheetId="17" hidden="1">{#N/A,#N/A,FALSE,"Plan1";#N/A,#N/A,FALSE,"Plan2"}</definedName>
    <definedName name="sddkslker" localSheetId="3">{#N/A,#N/A,FALSE,"Plan1";#N/A,#N/A,FALSE,"Plan2"}</definedName>
    <definedName name="sddkslker" localSheetId="11">{#N/A,#N/A,FALSE,"Plan1";#N/A,#N/A,FALSE,"Plan2"}</definedName>
    <definedName name="sddkslker" localSheetId="6">{#N/A,#N/A,FALSE,"Plan1";#N/A,#N/A,FALSE,"Plan2"}</definedName>
    <definedName name="sddkslker" localSheetId="5">{#N/A,#N/A,FALSE,"Plan1";#N/A,#N/A,FALSE,"Plan2"}</definedName>
    <definedName name="sddkslker" localSheetId="16" hidden="1">{#N/A,#N/A,FALSE,"Plan1";#N/A,#N/A,FALSE,"Plan2"}</definedName>
    <definedName name="sddkslker" localSheetId="15">{#N/A,#N/A,FALSE,"Plan1";#N/A,#N/A,FALSE,"Plan2"}</definedName>
    <definedName name="sddkslker" localSheetId="7">{#N/A,#N/A,FALSE,"Plan1";#N/A,#N/A,FALSE,"Plan2"}</definedName>
    <definedName name="sddkslker" localSheetId="24">{#N/A,#N/A,FALSE,"Plan1";#N/A,#N/A,FALSE,"Plan2"}</definedName>
    <definedName name="sddkslker" localSheetId="25">{#N/A,#N/A,FALSE,"Plan1";#N/A,#N/A,FALSE,"Plan2"}</definedName>
    <definedName name="sddkslker" localSheetId="0">{#N/A,#N/A,FALSE,"Plan1";#N/A,#N/A,FALSE,"Plan2"}</definedName>
    <definedName name="sddkslker" localSheetId="23">{#N/A,#N/A,FALSE,"Plan1";#N/A,#N/A,FALSE,"Plan2"}</definedName>
    <definedName name="sddkslker" localSheetId="22" hidden="1">{#N/A,#N/A,FALSE,"Plan1";#N/A,#N/A,FALSE,"Plan2"}</definedName>
    <definedName name="sddkslker" localSheetId="19">{#N/A,#N/A,FALSE,"Plan1";#N/A,#N/A,FALSE,"Plan2"}</definedName>
    <definedName name="sddkslker" localSheetId="18" hidden="1">{#N/A,#N/A,FALSE,"Plan1";#N/A,#N/A,FALSE,"Plan2"}</definedName>
    <definedName name="sddkslker">{#N/A,#N/A,FALSE,"Plan1";#N/A,#N/A,FALSE,"Plan2"}</definedName>
    <definedName name="sdefr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7" hidden="1">#REF!</definedName>
    <definedName name="sdert" localSheetId="3">#REF!</definedName>
    <definedName name="sdert" localSheetId="6">#REF!</definedName>
    <definedName name="sdert" localSheetId="16" hidden="1">#REF!</definedName>
    <definedName name="sdert" localSheetId="15">#REF!</definedName>
    <definedName name="sdert" localSheetId="25">#REF!</definedName>
    <definedName name="sdert" localSheetId="0">#REF!</definedName>
    <definedName name="sdert" localSheetId="22" hidden="1">#REF!</definedName>
    <definedName name="sdert" localSheetId="19">#REF!</definedName>
    <definedName name="sdert" localSheetId="18" hidden="1">#REF!</definedName>
    <definedName name="sdert">#REF!</definedName>
    <definedName name="sdf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20">{#N/A,#N/A,FALSE,"Plan1";#N/A,#N/A,FALSE,"Plan2"}</definedName>
    <definedName name="sdfdds" localSheetId="8">{#N/A,#N/A,FALSE,"Plan1";#N/A,#N/A,FALSE,"Plan2"}</definedName>
    <definedName name="sdfdds" localSheetId="17" hidden="1">{#N/A,#N/A,FALSE,"Plan1";#N/A,#N/A,FALSE,"Plan2"}</definedName>
    <definedName name="sdfdds" localSheetId="3">{#N/A,#N/A,FALSE,"Plan1";#N/A,#N/A,FALSE,"Plan2"}</definedName>
    <definedName name="sdfdds" localSheetId="11">{#N/A,#N/A,FALSE,"Plan1";#N/A,#N/A,FALSE,"Plan2"}</definedName>
    <definedName name="sdfdds" localSheetId="6">{#N/A,#N/A,FALSE,"Plan1";#N/A,#N/A,FALSE,"Plan2"}</definedName>
    <definedName name="sdfdds" localSheetId="5">{#N/A,#N/A,FALSE,"Plan1";#N/A,#N/A,FALSE,"Plan2"}</definedName>
    <definedName name="sdfdds" localSheetId="16" hidden="1">{#N/A,#N/A,FALSE,"Plan1";#N/A,#N/A,FALSE,"Plan2"}</definedName>
    <definedName name="sdfdds" localSheetId="15">{#N/A,#N/A,FALSE,"Plan1";#N/A,#N/A,FALSE,"Plan2"}</definedName>
    <definedName name="sdfdds" localSheetId="7">{#N/A,#N/A,FALSE,"Plan1";#N/A,#N/A,FALSE,"Plan2"}</definedName>
    <definedName name="sdfdds" localSheetId="24">{#N/A,#N/A,FALSE,"Plan1";#N/A,#N/A,FALSE,"Plan2"}</definedName>
    <definedName name="sdfdds" localSheetId="25">{#N/A,#N/A,FALSE,"Plan1";#N/A,#N/A,FALSE,"Plan2"}</definedName>
    <definedName name="sdfdds" localSheetId="0">{#N/A,#N/A,FALSE,"Plan1";#N/A,#N/A,FALSE,"Plan2"}</definedName>
    <definedName name="sdfdds" localSheetId="23">{#N/A,#N/A,FALSE,"Plan1";#N/A,#N/A,FALSE,"Plan2"}</definedName>
    <definedName name="sdfdds" localSheetId="22" hidden="1">{#N/A,#N/A,FALSE,"Plan1";#N/A,#N/A,FALSE,"Plan2"}</definedName>
    <definedName name="sdfdds" localSheetId="19">{#N/A,#N/A,FALSE,"Plan1";#N/A,#N/A,FALSE,"Plan2"}</definedName>
    <definedName name="sdfdds" localSheetId="18" hidden="1">{#N/A,#N/A,FALSE,"Plan1";#N/A,#N/A,FALSE,"Plan2"}</definedName>
    <definedName name="sdfdds">{#N/A,#N/A,FALSE,"Plan1";#N/A,#N/A,FALSE,"Plan2"}</definedName>
    <definedName name="sdfdfc" localSheetId="20">{#N/A,#N/A,FALSE,"Plan1";#N/A,#N/A,FALSE,"Plan2"}</definedName>
    <definedName name="sdfdfc" localSheetId="8">{#N/A,#N/A,FALSE,"Plan1";#N/A,#N/A,FALSE,"Plan2"}</definedName>
    <definedName name="sdfdfc" localSheetId="17" hidden="1">{#N/A,#N/A,FALSE,"Plan1";#N/A,#N/A,FALSE,"Plan2"}</definedName>
    <definedName name="sdfdfc" localSheetId="3">{#N/A,#N/A,FALSE,"Plan1";#N/A,#N/A,FALSE,"Plan2"}</definedName>
    <definedName name="sdfdfc" localSheetId="11">{#N/A,#N/A,FALSE,"Plan1";#N/A,#N/A,FALSE,"Plan2"}</definedName>
    <definedName name="sdfdfc" localSheetId="6">{#N/A,#N/A,FALSE,"Plan1";#N/A,#N/A,FALSE,"Plan2"}</definedName>
    <definedName name="sdfdfc" localSheetId="5">{#N/A,#N/A,FALSE,"Plan1";#N/A,#N/A,FALSE,"Plan2"}</definedName>
    <definedName name="sdfdfc" localSheetId="16" hidden="1">{#N/A,#N/A,FALSE,"Plan1";#N/A,#N/A,FALSE,"Plan2"}</definedName>
    <definedName name="sdfdfc" localSheetId="15">{#N/A,#N/A,FALSE,"Plan1";#N/A,#N/A,FALSE,"Plan2"}</definedName>
    <definedName name="sdfdfc" localSheetId="7">{#N/A,#N/A,FALSE,"Plan1";#N/A,#N/A,FALSE,"Plan2"}</definedName>
    <definedName name="sdfdfc" localSheetId="24">{#N/A,#N/A,FALSE,"Plan1";#N/A,#N/A,FALSE,"Plan2"}</definedName>
    <definedName name="sdfdfc" localSheetId="25">{#N/A,#N/A,FALSE,"Plan1";#N/A,#N/A,FALSE,"Plan2"}</definedName>
    <definedName name="sdfdfc" localSheetId="0">{#N/A,#N/A,FALSE,"Plan1";#N/A,#N/A,FALSE,"Plan2"}</definedName>
    <definedName name="sdfdfc" localSheetId="23">{#N/A,#N/A,FALSE,"Plan1";#N/A,#N/A,FALSE,"Plan2"}</definedName>
    <definedName name="sdfdfc" localSheetId="22" hidden="1">{#N/A,#N/A,FALSE,"Plan1";#N/A,#N/A,FALSE,"Plan2"}</definedName>
    <definedName name="sdfdfc" localSheetId="19">{#N/A,#N/A,FALSE,"Plan1";#N/A,#N/A,FALSE,"Plan2"}</definedName>
    <definedName name="sdfdfc" localSheetId="18" hidden="1">{#N/A,#N/A,FALSE,"Plan1";#N/A,#N/A,FALSE,"Plan2"}</definedName>
    <definedName name="sdfdfc">{#N/A,#N/A,FALSE,"Plan1";#N/A,#N/A,FALSE,"Plan2"}</definedName>
    <definedName name="sdfdf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20">{#N/A,#N/A,FALSE,"Plan1";#N/A,#N/A,FALSE,"Plan2"}</definedName>
    <definedName name="sdfdgft" localSheetId="8">{#N/A,#N/A,FALSE,"Plan1";#N/A,#N/A,FALSE,"Plan2"}</definedName>
    <definedName name="sdfdgft" localSheetId="17" hidden="1">{#N/A,#N/A,FALSE,"Plan1";#N/A,#N/A,FALSE,"Plan2"}</definedName>
    <definedName name="sdfdgft" localSheetId="3">{#N/A,#N/A,FALSE,"Plan1";#N/A,#N/A,FALSE,"Plan2"}</definedName>
    <definedName name="sdfdgft" localSheetId="11">{#N/A,#N/A,FALSE,"Plan1";#N/A,#N/A,FALSE,"Plan2"}</definedName>
    <definedName name="sdfdgft" localSheetId="6">{#N/A,#N/A,FALSE,"Plan1";#N/A,#N/A,FALSE,"Plan2"}</definedName>
    <definedName name="sdfdgft" localSheetId="5">{#N/A,#N/A,FALSE,"Plan1";#N/A,#N/A,FALSE,"Plan2"}</definedName>
    <definedName name="sdfdgft" localSheetId="16" hidden="1">{#N/A,#N/A,FALSE,"Plan1";#N/A,#N/A,FALSE,"Plan2"}</definedName>
    <definedName name="sdfdgft" localSheetId="15">{#N/A,#N/A,FALSE,"Plan1";#N/A,#N/A,FALSE,"Plan2"}</definedName>
    <definedName name="sdfdgft" localSheetId="7">{#N/A,#N/A,FALSE,"Plan1";#N/A,#N/A,FALSE,"Plan2"}</definedName>
    <definedName name="sdfdgft" localSheetId="24">{#N/A,#N/A,FALSE,"Plan1";#N/A,#N/A,FALSE,"Plan2"}</definedName>
    <definedName name="sdfdgft" localSheetId="25">{#N/A,#N/A,FALSE,"Plan1";#N/A,#N/A,FALSE,"Plan2"}</definedName>
    <definedName name="sdfdgft" localSheetId="0">{#N/A,#N/A,FALSE,"Plan1";#N/A,#N/A,FALSE,"Plan2"}</definedName>
    <definedName name="sdfdgft" localSheetId="23">{#N/A,#N/A,FALSE,"Plan1";#N/A,#N/A,FALSE,"Plan2"}</definedName>
    <definedName name="sdfdgft" localSheetId="22" hidden="1">{#N/A,#N/A,FALSE,"Plan1";#N/A,#N/A,FALSE,"Plan2"}</definedName>
    <definedName name="sdfdgft" localSheetId="19">{#N/A,#N/A,FALSE,"Plan1";#N/A,#N/A,FALSE,"Plan2"}</definedName>
    <definedName name="sdfdgft" localSheetId="18" hidden="1">{#N/A,#N/A,FALSE,"Plan1";#N/A,#N/A,FALSE,"Plan2"}</definedName>
    <definedName name="sdfdgft">{#N/A,#N/A,FALSE,"Plan1";#N/A,#N/A,FALSE,"Plan2"}</definedName>
    <definedName name="sdfdsf" localSheetId="20">{#N/A,#N/A,FALSE,"Plan1";#N/A,#N/A,FALSE,"Plan2"}</definedName>
    <definedName name="sdfdsf" localSheetId="8">{#N/A,#N/A,FALSE,"Plan1";#N/A,#N/A,FALSE,"Plan2"}</definedName>
    <definedName name="sdfdsf" localSheetId="17" hidden="1">{#N/A,#N/A,FALSE,"Plan1";#N/A,#N/A,FALSE,"Plan2"}</definedName>
    <definedName name="sdfdsf" localSheetId="3">{#N/A,#N/A,FALSE,"Plan1";#N/A,#N/A,FALSE,"Plan2"}</definedName>
    <definedName name="sdfdsf" localSheetId="11">{#N/A,#N/A,FALSE,"Plan1";#N/A,#N/A,FALSE,"Plan2"}</definedName>
    <definedName name="sdfdsf" localSheetId="6">{#N/A,#N/A,FALSE,"Plan1";#N/A,#N/A,FALSE,"Plan2"}</definedName>
    <definedName name="sdfdsf" localSheetId="5">{#N/A,#N/A,FALSE,"Plan1";#N/A,#N/A,FALSE,"Plan2"}</definedName>
    <definedName name="sdfdsf" localSheetId="16" hidden="1">{#N/A,#N/A,FALSE,"Plan1";#N/A,#N/A,FALSE,"Plan2"}</definedName>
    <definedName name="sdfdsf" localSheetId="15">{#N/A,#N/A,FALSE,"Plan1";#N/A,#N/A,FALSE,"Plan2"}</definedName>
    <definedName name="sdfdsf" localSheetId="7">{#N/A,#N/A,FALSE,"Plan1";#N/A,#N/A,FALSE,"Plan2"}</definedName>
    <definedName name="sdfdsf" localSheetId="24">{#N/A,#N/A,FALSE,"Plan1";#N/A,#N/A,FALSE,"Plan2"}</definedName>
    <definedName name="sdfdsf" localSheetId="25">{#N/A,#N/A,FALSE,"Plan1";#N/A,#N/A,FALSE,"Plan2"}</definedName>
    <definedName name="sdfdsf" localSheetId="0">{#N/A,#N/A,FALSE,"Plan1";#N/A,#N/A,FALSE,"Plan2"}</definedName>
    <definedName name="sdfdsf" localSheetId="23">{#N/A,#N/A,FALSE,"Plan1";#N/A,#N/A,FALSE,"Plan2"}</definedName>
    <definedName name="sdfdsf" localSheetId="22" hidden="1">{#N/A,#N/A,FALSE,"Plan1";#N/A,#N/A,FALSE,"Plan2"}</definedName>
    <definedName name="sdfdsf" localSheetId="19">{#N/A,#N/A,FALSE,"Plan1";#N/A,#N/A,FALSE,"Plan2"}</definedName>
    <definedName name="sdfdsf" localSheetId="18" hidden="1">{#N/A,#N/A,FALSE,"Plan1";#N/A,#N/A,FALSE,"Plan2"}</definedName>
    <definedName name="sdfdsf">{#N/A,#N/A,FALSE,"Plan1";#N/A,#N/A,FALSE,"Plan2"}</definedName>
    <definedName name="sdfdsf\da" localSheetId="17" hidden="1">{#N/A,#N/A,FALSE,"Plan1";#N/A,#N/A,FALSE,"Plan2"}</definedName>
    <definedName name="sdfdsf\da" localSheetId="22" hidden="1">{#N/A,#N/A,FALSE,"Plan1";#N/A,#N/A,FALSE,"Plan2"}</definedName>
    <definedName name="sdfdsf\da" localSheetId="18" hidden="1">{#N/A,#N/A,FALSE,"Plan1";#N/A,#N/A,FALSE,"Plan2"}</definedName>
    <definedName name="sdfdsf\da" hidden="1">{#N/A,#N/A,FALSE,"Plan1";#N/A,#N/A,FALSE,"Plan2"}</definedName>
    <definedName name="SDFEDRT" localSheetId="20">{#N/A,#N/A,FALSE,"Plan1";#N/A,#N/A,FALSE,"Plan2"}</definedName>
    <definedName name="SDFEDRT" localSheetId="8">{#N/A,#N/A,FALSE,"Plan1";#N/A,#N/A,FALSE,"Plan2"}</definedName>
    <definedName name="SDFEDRT" localSheetId="17" hidden="1">{#N/A,#N/A,FALSE,"Plan1";#N/A,#N/A,FALSE,"Plan2"}</definedName>
    <definedName name="SDFEDRT" localSheetId="3">{#N/A,#N/A,FALSE,"Plan1";#N/A,#N/A,FALSE,"Plan2"}</definedName>
    <definedName name="SDFEDRT" localSheetId="11">{#N/A,#N/A,FALSE,"Plan1";#N/A,#N/A,FALSE,"Plan2"}</definedName>
    <definedName name="SDFEDRT" localSheetId="6">{#N/A,#N/A,FALSE,"Plan1";#N/A,#N/A,FALSE,"Plan2"}</definedName>
    <definedName name="SDFEDRT" localSheetId="5">{#N/A,#N/A,FALSE,"Plan1";#N/A,#N/A,FALSE,"Plan2"}</definedName>
    <definedName name="SDFEDRT" localSheetId="16" hidden="1">{#N/A,#N/A,FALSE,"Plan1";#N/A,#N/A,FALSE,"Plan2"}</definedName>
    <definedName name="SDFEDRT" localSheetId="15">{#N/A,#N/A,FALSE,"Plan1";#N/A,#N/A,FALSE,"Plan2"}</definedName>
    <definedName name="SDFEDRT" localSheetId="7">{#N/A,#N/A,FALSE,"Plan1";#N/A,#N/A,FALSE,"Plan2"}</definedName>
    <definedName name="SDFEDRT" localSheetId="24">{#N/A,#N/A,FALSE,"Plan1";#N/A,#N/A,FALSE,"Plan2"}</definedName>
    <definedName name="SDFEDRT" localSheetId="25">{#N/A,#N/A,FALSE,"Plan1";#N/A,#N/A,FALSE,"Plan2"}</definedName>
    <definedName name="SDFEDRT" localSheetId="0">{#N/A,#N/A,FALSE,"Plan1";#N/A,#N/A,FALSE,"Plan2"}</definedName>
    <definedName name="SDFEDRT" localSheetId="23">{#N/A,#N/A,FALSE,"Plan1";#N/A,#N/A,FALSE,"Plan2"}</definedName>
    <definedName name="SDFEDRT" localSheetId="22" hidden="1">{#N/A,#N/A,FALSE,"Plan1";#N/A,#N/A,FALSE,"Plan2"}</definedName>
    <definedName name="SDFEDRT" localSheetId="19">{#N/A,#N/A,FALSE,"Plan1";#N/A,#N/A,FALSE,"Plan2"}</definedName>
    <definedName name="SDFEDRT" localSheetId="18" hidden="1">{#N/A,#N/A,FALSE,"Plan1";#N/A,#N/A,FALSE,"Plan2"}</definedName>
    <definedName name="SDFEDRT">{#N/A,#N/A,FALSE,"Plan1";#N/A,#N/A,FALSE,"Plan2"}</definedName>
    <definedName name="sdfer" localSheetId="20">{#N/A,#N/A,FALSE,"Plan1";#N/A,#N/A,FALSE,"Plan2"}</definedName>
    <definedName name="sdfer" localSheetId="8">{#N/A,#N/A,FALSE,"Plan1";#N/A,#N/A,FALSE,"Plan2"}</definedName>
    <definedName name="sdfer" localSheetId="17" hidden="1">{#N/A,#N/A,FALSE,"Plan1";#N/A,#N/A,FALSE,"Plan2"}</definedName>
    <definedName name="sdfer" localSheetId="3">{#N/A,#N/A,FALSE,"Plan1";#N/A,#N/A,FALSE,"Plan2"}</definedName>
    <definedName name="sdfer" localSheetId="11">{#N/A,#N/A,FALSE,"Plan1";#N/A,#N/A,FALSE,"Plan2"}</definedName>
    <definedName name="sdfer" localSheetId="6">{#N/A,#N/A,FALSE,"Plan1";#N/A,#N/A,FALSE,"Plan2"}</definedName>
    <definedName name="sdfer" localSheetId="5">{#N/A,#N/A,FALSE,"Plan1";#N/A,#N/A,FALSE,"Plan2"}</definedName>
    <definedName name="sdfer" localSheetId="16" hidden="1">{#N/A,#N/A,FALSE,"Plan1";#N/A,#N/A,FALSE,"Plan2"}</definedName>
    <definedName name="sdfer" localSheetId="15">{#N/A,#N/A,FALSE,"Plan1";#N/A,#N/A,FALSE,"Plan2"}</definedName>
    <definedName name="sdfer" localSheetId="7">{#N/A,#N/A,FALSE,"Plan1";#N/A,#N/A,FALSE,"Plan2"}</definedName>
    <definedName name="sdfer" localSheetId="24">{#N/A,#N/A,FALSE,"Plan1";#N/A,#N/A,FALSE,"Plan2"}</definedName>
    <definedName name="sdfer" localSheetId="25">{#N/A,#N/A,FALSE,"Plan1";#N/A,#N/A,FALSE,"Plan2"}</definedName>
    <definedName name="sdfer" localSheetId="0">{#N/A,#N/A,FALSE,"Plan1";#N/A,#N/A,FALSE,"Plan2"}</definedName>
    <definedName name="sdfer" localSheetId="23">{#N/A,#N/A,FALSE,"Plan1";#N/A,#N/A,FALSE,"Plan2"}</definedName>
    <definedName name="sdfer" localSheetId="22" hidden="1">{#N/A,#N/A,FALSE,"Plan1";#N/A,#N/A,FALSE,"Plan2"}</definedName>
    <definedName name="sdfer" localSheetId="19">{#N/A,#N/A,FALSE,"Plan1";#N/A,#N/A,FALSE,"Plan2"}</definedName>
    <definedName name="sdfer" localSheetId="18" hidden="1">{#N/A,#N/A,FALSE,"Plan1";#N/A,#N/A,FALSE,"Plan2"}</definedName>
    <definedName name="sdfer">{#N/A,#N/A,FALSE,"Plan1";#N/A,#N/A,FALSE,"Plan2"}</definedName>
    <definedName name="sdferr" localSheetId="20">{#N/A,#N/A,FALSE,"Plan1";#N/A,#N/A,FALSE,"Plan2"}</definedName>
    <definedName name="sdferr" localSheetId="8">{#N/A,#N/A,FALSE,"Plan1";#N/A,#N/A,FALSE,"Plan2"}</definedName>
    <definedName name="sdferr" localSheetId="17" hidden="1">{#N/A,#N/A,FALSE,"Plan1";#N/A,#N/A,FALSE,"Plan2"}</definedName>
    <definedName name="sdferr" localSheetId="3">{#N/A,#N/A,FALSE,"Plan1";#N/A,#N/A,FALSE,"Plan2"}</definedName>
    <definedName name="sdferr" localSheetId="11">{#N/A,#N/A,FALSE,"Plan1";#N/A,#N/A,FALSE,"Plan2"}</definedName>
    <definedName name="sdferr" localSheetId="6">{#N/A,#N/A,FALSE,"Plan1";#N/A,#N/A,FALSE,"Plan2"}</definedName>
    <definedName name="sdferr" localSheetId="5">{#N/A,#N/A,FALSE,"Plan1";#N/A,#N/A,FALSE,"Plan2"}</definedName>
    <definedName name="sdferr" localSheetId="16" hidden="1">{#N/A,#N/A,FALSE,"Plan1";#N/A,#N/A,FALSE,"Plan2"}</definedName>
    <definedName name="sdferr" localSheetId="15">{#N/A,#N/A,FALSE,"Plan1";#N/A,#N/A,FALSE,"Plan2"}</definedName>
    <definedName name="sdferr" localSheetId="7">{#N/A,#N/A,FALSE,"Plan1";#N/A,#N/A,FALSE,"Plan2"}</definedName>
    <definedName name="sdferr" localSheetId="24">{#N/A,#N/A,FALSE,"Plan1";#N/A,#N/A,FALSE,"Plan2"}</definedName>
    <definedName name="sdferr" localSheetId="25">{#N/A,#N/A,FALSE,"Plan1";#N/A,#N/A,FALSE,"Plan2"}</definedName>
    <definedName name="sdferr" localSheetId="0">{#N/A,#N/A,FALSE,"Plan1";#N/A,#N/A,FALSE,"Plan2"}</definedName>
    <definedName name="sdferr" localSheetId="23">{#N/A,#N/A,FALSE,"Plan1";#N/A,#N/A,FALSE,"Plan2"}</definedName>
    <definedName name="sdferr" localSheetId="22" hidden="1">{#N/A,#N/A,FALSE,"Plan1";#N/A,#N/A,FALSE,"Plan2"}</definedName>
    <definedName name="sdferr" localSheetId="19">{#N/A,#N/A,FALSE,"Plan1";#N/A,#N/A,FALSE,"Plan2"}</definedName>
    <definedName name="sdferr" localSheetId="18" hidden="1">{#N/A,#N/A,FALSE,"Plan1";#N/A,#N/A,FALSE,"Plan2"}</definedName>
    <definedName name="sdferr">{#N/A,#N/A,FALSE,"Plan1";#N/A,#N/A,FALSE,"Plan2"}</definedName>
    <definedName name="sdfe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20">{#N/A,#N/A,FALSE,"Plan1";#N/A,#N/A,FALSE,"Plan2"}</definedName>
    <definedName name="SDFGJFSRF" localSheetId="8">{#N/A,#N/A,FALSE,"Plan1";#N/A,#N/A,FALSE,"Plan2"}</definedName>
    <definedName name="SDFGJFSRF" localSheetId="17" hidden="1">{#N/A,#N/A,FALSE,"Plan1";#N/A,#N/A,FALSE,"Plan2"}</definedName>
    <definedName name="SDFGJFSRF" localSheetId="3">{#N/A,#N/A,FALSE,"Plan1";#N/A,#N/A,FALSE,"Plan2"}</definedName>
    <definedName name="SDFGJFSRF" localSheetId="11">{#N/A,#N/A,FALSE,"Plan1";#N/A,#N/A,FALSE,"Plan2"}</definedName>
    <definedName name="SDFGJFSRF" localSheetId="6">{#N/A,#N/A,FALSE,"Plan1";#N/A,#N/A,FALSE,"Plan2"}</definedName>
    <definedName name="SDFGJFSRF" localSheetId="5">{#N/A,#N/A,FALSE,"Plan1";#N/A,#N/A,FALSE,"Plan2"}</definedName>
    <definedName name="SDFGJFSRF" localSheetId="16" hidden="1">{#N/A,#N/A,FALSE,"Plan1";#N/A,#N/A,FALSE,"Plan2"}</definedName>
    <definedName name="SDFGJFSRF" localSheetId="15">{#N/A,#N/A,FALSE,"Plan1";#N/A,#N/A,FALSE,"Plan2"}</definedName>
    <definedName name="SDFGJFSRF" localSheetId="7">{#N/A,#N/A,FALSE,"Plan1";#N/A,#N/A,FALSE,"Plan2"}</definedName>
    <definedName name="SDFGJFSRF" localSheetId="24">{#N/A,#N/A,FALSE,"Plan1";#N/A,#N/A,FALSE,"Plan2"}</definedName>
    <definedName name="SDFGJFSRF" localSheetId="25">{#N/A,#N/A,FALSE,"Plan1";#N/A,#N/A,FALSE,"Plan2"}</definedName>
    <definedName name="SDFGJFSRF" localSheetId="0">{#N/A,#N/A,FALSE,"Plan1";#N/A,#N/A,FALSE,"Plan2"}</definedName>
    <definedName name="SDFGJFSRF" localSheetId="23">{#N/A,#N/A,FALSE,"Plan1";#N/A,#N/A,FALSE,"Plan2"}</definedName>
    <definedName name="SDFGJFSRF" localSheetId="22" hidden="1">{#N/A,#N/A,FALSE,"Plan1";#N/A,#N/A,FALSE,"Plan2"}</definedName>
    <definedName name="SDFGJFSRF" localSheetId="19">{#N/A,#N/A,FALSE,"Plan1";#N/A,#N/A,FALSE,"Plan2"}</definedName>
    <definedName name="SDFGJFSRF" localSheetId="18" hidden="1">{#N/A,#N/A,FALSE,"Plan1";#N/A,#N/A,FALSE,"Plan2"}</definedName>
    <definedName name="SDFGJFSRF">{#N/A,#N/A,FALSE,"Plan1";#N/A,#N/A,FALSE,"Plan2"}</definedName>
    <definedName name="sdfgtr" localSheetId="20">{#N/A,#N/A,FALSE,"Plan1";#N/A,#N/A,FALSE,"Plan2"}</definedName>
    <definedName name="sdfgtr" localSheetId="8">{#N/A,#N/A,FALSE,"Plan1";#N/A,#N/A,FALSE,"Plan2"}</definedName>
    <definedName name="sdfgtr" localSheetId="17" hidden="1">{#N/A,#N/A,FALSE,"Plan1";#N/A,#N/A,FALSE,"Plan2"}</definedName>
    <definedName name="sdfgtr" localSheetId="3">{#N/A,#N/A,FALSE,"Plan1";#N/A,#N/A,FALSE,"Plan2"}</definedName>
    <definedName name="sdfgtr" localSheetId="11">{#N/A,#N/A,FALSE,"Plan1";#N/A,#N/A,FALSE,"Plan2"}</definedName>
    <definedName name="sdfgtr" localSheetId="6">{#N/A,#N/A,FALSE,"Plan1";#N/A,#N/A,FALSE,"Plan2"}</definedName>
    <definedName name="sdfgtr" localSheetId="5">{#N/A,#N/A,FALSE,"Plan1";#N/A,#N/A,FALSE,"Plan2"}</definedName>
    <definedName name="sdfgtr" localSheetId="16" hidden="1">{#N/A,#N/A,FALSE,"Plan1";#N/A,#N/A,FALSE,"Plan2"}</definedName>
    <definedName name="sdfgtr" localSheetId="15">{#N/A,#N/A,FALSE,"Plan1";#N/A,#N/A,FALSE,"Plan2"}</definedName>
    <definedName name="sdfgtr" localSheetId="7">{#N/A,#N/A,FALSE,"Plan1";#N/A,#N/A,FALSE,"Plan2"}</definedName>
    <definedName name="sdfgtr" localSheetId="24">{#N/A,#N/A,FALSE,"Plan1";#N/A,#N/A,FALSE,"Plan2"}</definedName>
    <definedName name="sdfgtr" localSheetId="25">{#N/A,#N/A,FALSE,"Plan1";#N/A,#N/A,FALSE,"Plan2"}</definedName>
    <definedName name="sdfgtr" localSheetId="0">{#N/A,#N/A,FALSE,"Plan1";#N/A,#N/A,FALSE,"Plan2"}</definedName>
    <definedName name="sdfgtr" localSheetId="23">{#N/A,#N/A,FALSE,"Plan1";#N/A,#N/A,FALSE,"Plan2"}</definedName>
    <definedName name="sdfgtr" localSheetId="22" hidden="1">{#N/A,#N/A,FALSE,"Plan1";#N/A,#N/A,FALSE,"Plan2"}</definedName>
    <definedName name="sdfgtr" localSheetId="19">{#N/A,#N/A,FALSE,"Plan1";#N/A,#N/A,FALSE,"Plan2"}</definedName>
    <definedName name="sdfgtr" localSheetId="18" hidden="1">{#N/A,#N/A,FALSE,"Plan1";#N/A,#N/A,FALSE,"Plan2"}</definedName>
    <definedName name="sdfgtr">{#N/A,#N/A,FALSE,"Plan1";#N/A,#N/A,FALSE,"Plan2"}</definedName>
    <definedName name="sdfjdetrt" localSheetId="20">{#N/A,#N/A,FALSE,"Plan1";#N/A,#N/A,FALSE,"Plan2"}</definedName>
    <definedName name="sdfjdetrt" localSheetId="8">{#N/A,#N/A,FALSE,"Plan1";#N/A,#N/A,FALSE,"Plan2"}</definedName>
    <definedName name="sdfjdetrt" localSheetId="17" hidden="1">{#N/A,#N/A,FALSE,"Plan1";#N/A,#N/A,FALSE,"Plan2"}</definedName>
    <definedName name="sdfjdetrt" localSheetId="3">{#N/A,#N/A,FALSE,"Plan1";#N/A,#N/A,FALSE,"Plan2"}</definedName>
    <definedName name="sdfjdetrt" localSheetId="11">{#N/A,#N/A,FALSE,"Plan1";#N/A,#N/A,FALSE,"Plan2"}</definedName>
    <definedName name="sdfjdetrt" localSheetId="6">{#N/A,#N/A,FALSE,"Plan1";#N/A,#N/A,FALSE,"Plan2"}</definedName>
    <definedName name="sdfjdetrt" localSheetId="5">{#N/A,#N/A,FALSE,"Plan1";#N/A,#N/A,FALSE,"Plan2"}</definedName>
    <definedName name="sdfjdetrt" localSheetId="16" hidden="1">{#N/A,#N/A,FALSE,"Plan1";#N/A,#N/A,FALSE,"Plan2"}</definedName>
    <definedName name="sdfjdetrt" localSheetId="15">{#N/A,#N/A,FALSE,"Plan1";#N/A,#N/A,FALSE,"Plan2"}</definedName>
    <definedName name="sdfjdetrt" localSheetId="7">{#N/A,#N/A,FALSE,"Plan1";#N/A,#N/A,FALSE,"Plan2"}</definedName>
    <definedName name="sdfjdetrt" localSheetId="24">{#N/A,#N/A,FALSE,"Plan1";#N/A,#N/A,FALSE,"Plan2"}</definedName>
    <definedName name="sdfjdetrt" localSheetId="25">{#N/A,#N/A,FALSE,"Plan1";#N/A,#N/A,FALSE,"Plan2"}</definedName>
    <definedName name="sdfjdetrt" localSheetId="0">{#N/A,#N/A,FALSE,"Plan1";#N/A,#N/A,FALSE,"Plan2"}</definedName>
    <definedName name="sdfjdetrt" localSheetId="23">{#N/A,#N/A,FALSE,"Plan1";#N/A,#N/A,FALSE,"Plan2"}</definedName>
    <definedName name="sdfjdetrt" localSheetId="22" hidden="1">{#N/A,#N/A,FALSE,"Plan1";#N/A,#N/A,FALSE,"Plan2"}</definedName>
    <definedName name="sdfjdetrt" localSheetId="19">{#N/A,#N/A,FALSE,"Plan1";#N/A,#N/A,FALSE,"Plan2"}</definedName>
    <definedName name="sdfjdetrt" localSheetId="18" hidden="1">{#N/A,#N/A,FALSE,"Plan1";#N/A,#N/A,FALSE,"Plan2"}</definedName>
    <definedName name="sdfjdetrt">{#N/A,#N/A,FALSE,"Plan1";#N/A,#N/A,FALSE,"Plan2"}</definedName>
    <definedName name="SDFJDRTJEIDR" localSheetId="20">{#N/A,#N/A,FALSE,"Plan1";#N/A,#N/A,FALSE,"Plan2"}</definedName>
    <definedName name="SDFJDRTJEIDR" localSheetId="8">{#N/A,#N/A,FALSE,"Plan1";#N/A,#N/A,FALSE,"Plan2"}</definedName>
    <definedName name="SDFJDRTJEIDR" localSheetId="17" hidden="1">{#N/A,#N/A,FALSE,"Plan1";#N/A,#N/A,FALSE,"Plan2"}</definedName>
    <definedName name="SDFJDRTJEIDR" localSheetId="3">{#N/A,#N/A,FALSE,"Plan1";#N/A,#N/A,FALSE,"Plan2"}</definedName>
    <definedName name="SDFJDRTJEIDR" localSheetId="11">{#N/A,#N/A,FALSE,"Plan1";#N/A,#N/A,FALSE,"Plan2"}</definedName>
    <definedName name="SDFJDRTJEIDR" localSheetId="6">{#N/A,#N/A,FALSE,"Plan1";#N/A,#N/A,FALSE,"Plan2"}</definedName>
    <definedName name="SDFJDRTJEIDR" localSheetId="5">{#N/A,#N/A,FALSE,"Plan1";#N/A,#N/A,FALSE,"Plan2"}</definedName>
    <definedName name="SDFJDRTJEIDR" localSheetId="16" hidden="1">{#N/A,#N/A,FALSE,"Plan1";#N/A,#N/A,FALSE,"Plan2"}</definedName>
    <definedName name="SDFJDRTJEIDR" localSheetId="15">{#N/A,#N/A,FALSE,"Plan1";#N/A,#N/A,FALSE,"Plan2"}</definedName>
    <definedName name="SDFJDRTJEIDR" localSheetId="7">{#N/A,#N/A,FALSE,"Plan1";#N/A,#N/A,FALSE,"Plan2"}</definedName>
    <definedName name="SDFJDRTJEIDR" localSheetId="24">{#N/A,#N/A,FALSE,"Plan1";#N/A,#N/A,FALSE,"Plan2"}</definedName>
    <definedName name="SDFJDRTJEIDR" localSheetId="25">{#N/A,#N/A,FALSE,"Plan1";#N/A,#N/A,FALSE,"Plan2"}</definedName>
    <definedName name="SDFJDRTJEIDR" localSheetId="0">{#N/A,#N/A,FALSE,"Plan1";#N/A,#N/A,FALSE,"Plan2"}</definedName>
    <definedName name="SDFJDRTJEIDR" localSheetId="23">{#N/A,#N/A,FALSE,"Plan1";#N/A,#N/A,FALSE,"Plan2"}</definedName>
    <definedName name="SDFJDRTJEIDR" localSheetId="22" hidden="1">{#N/A,#N/A,FALSE,"Plan1";#N/A,#N/A,FALSE,"Plan2"}</definedName>
    <definedName name="SDFJDRTJEIDR" localSheetId="19">{#N/A,#N/A,FALSE,"Plan1";#N/A,#N/A,FALSE,"Plan2"}</definedName>
    <definedName name="SDFJDRTJEIDR" localSheetId="18" hidden="1">{#N/A,#N/A,FALSE,"Plan1";#N/A,#N/A,FALSE,"Plan2"}</definedName>
    <definedName name="SDFJDRTJEIDR">{#N/A,#N/A,FALSE,"Plan1";#N/A,#N/A,FALSE,"Plan2"}</definedName>
    <definedName name="sdfjergtij" localSheetId="20">{#N/A,#N/A,FALSE,"Plan1";#N/A,#N/A,FALSE,"Plan2"}</definedName>
    <definedName name="sdfjergtij" localSheetId="8">{#N/A,#N/A,FALSE,"Plan1";#N/A,#N/A,FALSE,"Plan2"}</definedName>
    <definedName name="sdfjergtij" localSheetId="17" hidden="1">{#N/A,#N/A,FALSE,"Plan1";#N/A,#N/A,FALSE,"Plan2"}</definedName>
    <definedName name="sdfjergtij" localSheetId="3">{#N/A,#N/A,FALSE,"Plan1";#N/A,#N/A,FALSE,"Plan2"}</definedName>
    <definedName name="sdfjergtij" localSheetId="11">{#N/A,#N/A,FALSE,"Plan1";#N/A,#N/A,FALSE,"Plan2"}</definedName>
    <definedName name="sdfjergtij" localSheetId="6">{#N/A,#N/A,FALSE,"Plan1";#N/A,#N/A,FALSE,"Plan2"}</definedName>
    <definedName name="sdfjergtij" localSheetId="5">{#N/A,#N/A,FALSE,"Plan1";#N/A,#N/A,FALSE,"Plan2"}</definedName>
    <definedName name="sdfjergtij" localSheetId="16" hidden="1">{#N/A,#N/A,FALSE,"Plan1";#N/A,#N/A,FALSE,"Plan2"}</definedName>
    <definedName name="sdfjergtij" localSheetId="15">{#N/A,#N/A,FALSE,"Plan1";#N/A,#N/A,FALSE,"Plan2"}</definedName>
    <definedName name="sdfjergtij" localSheetId="7">{#N/A,#N/A,FALSE,"Plan1";#N/A,#N/A,FALSE,"Plan2"}</definedName>
    <definedName name="sdfjergtij" localSheetId="24">{#N/A,#N/A,FALSE,"Plan1";#N/A,#N/A,FALSE,"Plan2"}</definedName>
    <definedName name="sdfjergtij" localSheetId="25">{#N/A,#N/A,FALSE,"Plan1";#N/A,#N/A,FALSE,"Plan2"}</definedName>
    <definedName name="sdfjergtij" localSheetId="0">{#N/A,#N/A,FALSE,"Plan1";#N/A,#N/A,FALSE,"Plan2"}</definedName>
    <definedName name="sdfjergtij" localSheetId="23">{#N/A,#N/A,FALSE,"Plan1";#N/A,#N/A,FALSE,"Plan2"}</definedName>
    <definedName name="sdfjergtij" localSheetId="22" hidden="1">{#N/A,#N/A,FALSE,"Plan1";#N/A,#N/A,FALSE,"Plan2"}</definedName>
    <definedName name="sdfjergtij" localSheetId="19">{#N/A,#N/A,FALSE,"Plan1";#N/A,#N/A,FALSE,"Plan2"}</definedName>
    <definedName name="sdfjergtij" localSheetId="18" hidden="1">{#N/A,#N/A,FALSE,"Plan1";#N/A,#N/A,FALSE,"Plan2"}</definedName>
    <definedName name="sdfjergtij">{#N/A,#N/A,FALSE,"Plan1";#N/A,#N/A,FALSE,"Plan2"}</definedName>
    <definedName name="SDFOPJKWE" localSheetId="20">{#N/A,#N/A,FALSE,"Plan1";#N/A,#N/A,FALSE,"Plan2"}</definedName>
    <definedName name="SDFOPJKWE" localSheetId="8">{#N/A,#N/A,FALSE,"Plan1";#N/A,#N/A,FALSE,"Plan2"}</definedName>
    <definedName name="SDFOPJKWE" localSheetId="17" hidden="1">{#N/A,#N/A,FALSE,"Plan1";#N/A,#N/A,FALSE,"Plan2"}</definedName>
    <definedName name="SDFOPJKWE" localSheetId="3">{#N/A,#N/A,FALSE,"Plan1";#N/A,#N/A,FALSE,"Plan2"}</definedName>
    <definedName name="SDFOPJKWE" localSheetId="11">{#N/A,#N/A,FALSE,"Plan1";#N/A,#N/A,FALSE,"Plan2"}</definedName>
    <definedName name="SDFOPJKWE" localSheetId="6">{#N/A,#N/A,FALSE,"Plan1";#N/A,#N/A,FALSE,"Plan2"}</definedName>
    <definedName name="SDFOPJKWE" localSheetId="5">{#N/A,#N/A,FALSE,"Plan1";#N/A,#N/A,FALSE,"Plan2"}</definedName>
    <definedName name="SDFOPJKWE" localSheetId="16" hidden="1">{#N/A,#N/A,FALSE,"Plan1";#N/A,#N/A,FALSE,"Plan2"}</definedName>
    <definedName name="SDFOPJKWE" localSheetId="15">{#N/A,#N/A,FALSE,"Plan1";#N/A,#N/A,FALSE,"Plan2"}</definedName>
    <definedName name="SDFOPJKWE" localSheetId="7">{#N/A,#N/A,FALSE,"Plan1";#N/A,#N/A,FALSE,"Plan2"}</definedName>
    <definedName name="SDFOPJKWE" localSheetId="24">{#N/A,#N/A,FALSE,"Plan1";#N/A,#N/A,FALSE,"Plan2"}</definedName>
    <definedName name="SDFOPJKWE" localSheetId="25">{#N/A,#N/A,FALSE,"Plan1";#N/A,#N/A,FALSE,"Plan2"}</definedName>
    <definedName name="SDFOPJKWE" localSheetId="0">{#N/A,#N/A,FALSE,"Plan1";#N/A,#N/A,FALSE,"Plan2"}</definedName>
    <definedName name="SDFOPJKWE" localSheetId="23">{#N/A,#N/A,FALSE,"Plan1";#N/A,#N/A,FALSE,"Plan2"}</definedName>
    <definedName name="SDFOPJKWE" localSheetId="22" hidden="1">{#N/A,#N/A,FALSE,"Plan1";#N/A,#N/A,FALSE,"Plan2"}</definedName>
    <definedName name="SDFOPJKWE" localSheetId="19">{#N/A,#N/A,FALSE,"Plan1";#N/A,#N/A,FALSE,"Plan2"}</definedName>
    <definedName name="SDFOPJKWE" localSheetId="18" hidden="1">{#N/A,#N/A,FALSE,"Plan1";#N/A,#N/A,FALSE,"Plan2"}</definedName>
    <definedName name="SDFOPJKWE">{#N/A,#N/A,FALSE,"Plan1";#N/A,#N/A,FALSE,"Plan2"}</definedName>
    <definedName name="sdfrdt5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20">{#N/A,#N/A,FALSE,"Plan1";#N/A,#N/A,FALSE,"Plan2"}</definedName>
    <definedName name="sdfrt" localSheetId="8">{#N/A,#N/A,FALSE,"Plan1";#N/A,#N/A,FALSE,"Plan2"}</definedName>
    <definedName name="sdfrt" localSheetId="17" hidden="1">{#N/A,#N/A,FALSE,"Plan1";#N/A,#N/A,FALSE,"Plan2"}</definedName>
    <definedName name="sdfrt" localSheetId="3">{#N/A,#N/A,FALSE,"Plan1";#N/A,#N/A,FALSE,"Plan2"}</definedName>
    <definedName name="sdfrt" localSheetId="11">{#N/A,#N/A,FALSE,"Plan1";#N/A,#N/A,FALSE,"Plan2"}</definedName>
    <definedName name="sdfrt" localSheetId="6">{#N/A,#N/A,FALSE,"Plan1";#N/A,#N/A,FALSE,"Plan2"}</definedName>
    <definedName name="sdfrt" localSheetId="5">{#N/A,#N/A,FALSE,"Plan1";#N/A,#N/A,FALSE,"Plan2"}</definedName>
    <definedName name="sdfrt" localSheetId="16" hidden="1">{#N/A,#N/A,FALSE,"Plan1";#N/A,#N/A,FALSE,"Plan2"}</definedName>
    <definedName name="sdfrt" localSheetId="15">{#N/A,#N/A,FALSE,"Plan1";#N/A,#N/A,FALSE,"Plan2"}</definedName>
    <definedName name="sdfrt" localSheetId="7">{#N/A,#N/A,FALSE,"Plan1";#N/A,#N/A,FALSE,"Plan2"}</definedName>
    <definedName name="sdfrt" localSheetId="24">{#N/A,#N/A,FALSE,"Plan1";#N/A,#N/A,FALSE,"Plan2"}</definedName>
    <definedName name="sdfrt" localSheetId="25">{#N/A,#N/A,FALSE,"Plan1";#N/A,#N/A,FALSE,"Plan2"}</definedName>
    <definedName name="sdfrt" localSheetId="0">{#N/A,#N/A,FALSE,"Plan1";#N/A,#N/A,FALSE,"Plan2"}</definedName>
    <definedName name="sdfrt" localSheetId="23">{#N/A,#N/A,FALSE,"Plan1";#N/A,#N/A,FALSE,"Plan2"}</definedName>
    <definedName name="sdfrt" localSheetId="22" hidden="1">{#N/A,#N/A,FALSE,"Plan1";#N/A,#N/A,FALSE,"Plan2"}</definedName>
    <definedName name="sdfrt" localSheetId="19">{#N/A,#N/A,FALSE,"Plan1";#N/A,#N/A,FALSE,"Plan2"}</definedName>
    <definedName name="sdfrt" localSheetId="18" hidden="1">{#N/A,#N/A,FALSE,"Plan1";#N/A,#N/A,FALSE,"Plan2"}</definedName>
    <definedName name="sdfrt">{#N/A,#N/A,FALSE,"Plan1";#N/A,#N/A,FALSE,"Plan2"}</definedName>
    <definedName name="SDFRTKK" localSheetId="20">{#N/A,#N/A,FALSE,"Plan1";#N/A,#N/A,FALSE,"Plan2"}</definedName>
    <definedName name="SDFRTKK" localSheetId="8">{#N/A,#N/A,FALSE,"Plan1";#N/A,#N/A,FALSE,"Plan2"}</definedName>
    <definedName name="SDFRTKK" localSheetId="17" hidden="1">{#N/A,#N/A,FALSE,"Plan1";#N/A,#N/A,FALSE,"Plan2"}</definedName>
    <definedName name="SDFRTKK" localSheetId="3">{#N/A,#N/A,FALSE,"Plan1";#N/A,#N/A,FALSE,"Plan2"}</definedName>
    <definedName name="SDFRTKK" localSheetId="11">{#N/A,#N/A,FALSE,"Plan1";#N/A,#N/A,FALSE,"Plan2"}</definedName>
    <definedName name="SDFRTKK" localSheetId="6">{#N/A,#N/A,FALSE,"Plan1";#N/A,#N/A,FALSE,"Plan2"}</definedName>
    <definedName name="SDFRTKK" localSheetId="5">{#N/A,#N/A,FALSE,"Plan1";#N/A,#N/A,FALSE,"Plan2"}</definedName>
    <definedName name="SDFRTKK" localSheetId="16" hidden="1">{#N/A,#N/A,FALSE,"Plan1";#N/A,#N/A,FALSE,"Plan2"}</definedName>
    <definedName name="SDFRTKK" localSheetId="15">{#N/A,#N/A,FALSE,"Plan1";#N/A,#N/A,FALSE,"Plan2"}</definedName>
    <definedName name="SDFRTKK" localSheetId="7">{#N/A,#N/A,FALSE,"Plan1";#N/A,#N/A,FALSE,"Plan2"}</definedName>
    <definedName name="SDFRTKK" localSheetId="24">{#N/A,#N/A,FALSE,"Plan1";#N/A,#N/A,FALSE,"Plan2"}</definedName>
    <definedName name="SDFRTKK" localSheetId="25">{#N/A,#N/A,FALSE,"Plan1";#N/A,#N/A,FALSE,"Plan2"}</definedName>
    <definedName name="SDFRTKK" localSheetId="0">{#N/A,#N/A,FALSE,"Plan1";#N/A,#N/A,FALSE,"Plan2"}</definedName>
    <definedName name="SDFRTKK" localSheetId="23">{#N/A,#N/A,FALSE,"Plan1";#N/A,#N/A,FALSE,"Plan2"}</definedName>
    <definedName name="SDFRTKK" localSheetId="22" hidden="1">{#N/A,#N/A,FALSE,"Plan1";#N/A,#N/A,FALSE,"Plan2"}</definedName>
    <definedName name="SDFRTKK" localSheetId="19">{#N/A,#N/A,FALSE,"Plan1";#N/A,#N/A,FALSE,"Plan2"}</definedName>
    <definedName name="SDFRTKK" localSheetId="18" hidden="1">{#N/A,#N/A,FALSE,"Plan1";#N/A,#N/A,FALSE,"Plan2"}</definedName>
    <definedName name="SDFRTKK">{#N/A,#N/A,FALSE,"Plan1";#N/A,#N/A,FALSE,"Plan2"}</definedName>
    <definedName name="SDFRTR" localSheetId="20">{#N/A,#N/A,FALSE,"Plan1";#N/A,#N/A,FALSE,"Plan2"}</definedName>
    <definedName name="SDFRTR" localSheetId="8">{#N/A,#N/A,FALSE,"Plan1";#N/A,#N/A,FALSE,"Plan2"}</definedName>
    <definedName name="SDFRTR" localSheetId="17" hidden="1">{#N/A,#N/A,FALSE,"Plan1";#N/A,#N/A,FALSE,"Plan2"}</definedName>
    <definedName name="SDFRTR" localSheetId="3">{#N/A,#N/A,FALSE,"Plan1";#N/A,#N/A,FALSE,"Plan2"}</definedName>
    <definedName name="SDFRTR" localSheetId="11">{#N/A,#N/A,FALSE,"Plan1";#N/A,#N/A,FALSE,"Plan2"}</definedName>
    <definedName name="SDFRTR" localSheetId="6">{#N/A,#N/A,FALSE,"Plan1";#N/A,#N/A,FALSE,"Plan2"}</definedName>
    <definedName name="SDFRTR" localSheetId="5">{#N/A,#N/A,FALSE,"Plan1";#N/A,#N/A,FALSE,"Plan2"}</definedName>
    <definedName name="SDFRTR" localSheetId="16" hidden="1">{#N/A,#N/A,FALSE,"Plan1";#N/A,#N/A,FALSE,"Plan2"}</definedName>
    <definedName name="SDFRTR" localSheetId="15">{#N/A,#N/A,FALSE,"Plan1";#N/A,#N/A,FALSE,"Plan2"}</definedName>
    <definedName name="SDFRTR" localSheetId="7">{#N/A,#N/A,FALSE,"Plan1";#N/A,#N/A,FALSE,"Plan2"}</definedName>
    <definedName name="SDFRTR" localSheetId="24">{#N/A,#N/A,FALSE,"Plan1";#N/A,#N/A,FALSE,"Plan2"}</definedName>
    <definedName name="SDFRTR" localSheetId="25">{#N/A,#N/A,FALSE,"Plan1";#N/A,#N/A,FALSE,"Plan2"}</definedName>
    <definedName name="SDFRTR" localSheetId="0">{#N/A,#N/A,FALSE,"Plan1";#N/A,#N/A,FALSE,"Plan2"}</definedName>
    <definedName name="SDFRTR" localSheetId="23">{#N/A,#N/A,FALSE,"Plan1";#N/A,#N/A,FALSE,"Plan2"}</definedName>
    <definedName name="SDFRTR" localSheetId="22" hidden="1">{#N/A,#N/A,FALSE,"Plan1";#N/A,#N/A,FALSE,"Plan2"}</definedName>
    <definedName name="SDFRTR" localSheetId="19">{#N/A,#N/A,FALSE,"Plan1";#N/A,#N/A,FALSE,"Plan2"}</definedName>
    <definedName name="SDFRTR" localSheetId="18" hidden="1">{#N/A,#N/A,FALSE,"Plan1";#N/A,#N/A,FALSE,"Plan2"}</definedName>
    <definedName name="SDFRTR">{#N/A,#N/A,FALSE,"Plan1";#N/A,#N/A,FALSE,"Plan2"}</definedName>
    <definedName name="sdfry6" localSheetId="20">{#N/A,#N/A,FALSE,"Plan1";#N/A,#N/A,FALSE,"Plan2"}</definedName>
    <definedName name="sdfry6" localSheetId="8">{#N/A,#N/A,FALSE,"Plan1";#N/A,#N/A,FALSE,"Plan2"}</definedName>
    <definedName name="sdfry6" localSheetId="17" hidden="1">{#N/A,#N/A,FALSE,"Plan1";#N/A,#N/A,FALSE,"Plan2"}</definedName>
    <definedName name="sdfry6" localSheetId="3">{#N/A,#N/A,FALSE,"Plan1";#N/A,#N/A,FALSE,"Plan2"}</definedName>
    <definedName name="sdfry6" localSheetId="11">{#N/A,#N/A,FALSE,"Plan1";#N/A,#N/A,FALSE,"Plan2"}</definedName>
    <definedName name="sdfry6" localSheetId="6">{#N/A,#N/A,FALSE,"Plan1";#N/A,#N/A,FALSE,"Plan2"}</definedName>
    <definedName name="sdfry6" localSheetId="5">{#N/A,#N/A,FALSE,"Plan1";#N/A,#N/A,FALSE,"Plan2"}</definedName>
    <definedName name="sdfry6" localSheetId="16" hidden="1">{#N/A,#N/A,FALSE,"Plan1";#N/A,#N/A,FALSE,"Plan2"}</definedName>
    <definedName name="sdfry6" localSheetId="15">{#N/A,#N/A,FALSE,"Plan1";#N/A,#N/A,FALSE,"Plan2"}</definedName>
    <definedName name="sdfry6" localSheetId="7">{#N/A,#N/A,FALSE,"Plan1";#N/A,#N/A,FALSE,"Plan2"}</definedName>
    <definedName name="sdfry6" localSheetId="24">{#N/A,#N/A,FALSE,"Plan1";#N/A,#N/A,FALSE,"Plan2"}</definedName>
    <definedName name="sdfry6" localSheetId="25">{#N/A,#N/A,FALSE,"Plan1";#N/A,#N/A,FALSE,"Plan2"}</definedName>
    <definedName name="sdfry6" localSheetId="0">{#N/A,#N/A,FALSE,"Plan1";#N/A,#N/A,FALSE,"Plan2"}</definedName>
    <definedName name="sdfry6" localSheetId="23">{#N/A,#N/A,FALSE,"Plan1";#N/A,#N/A,FALSE,"Plan2"}</definedName>
    <definedName name="sdfry6" localSheetId="22" hidden="1">{#N/A,#N/A,FALSE,"Plan1";#N/A,#N/A,FALSE,"Plan2"}</definedName>
    <definedName name="sdfry6" localSheetId="19">{#N/A,#N/A,FALSE,"Plan1";#N/A,#N/A,FALSE,"Plan2"}</definedName>
    <definedName name="sdfry6" localSheetId="18" hidden="1">{#N/A,#N/A,FALSE,"Plan1";#N/A,#N/A,FALSE,"Plan2"}</definedName>
    <definedName name="sdfry6">{#N/A,#N/A,FALSE,"Plan1";#N/A,#N/A,FALSE,"Plan2"}</definedName>
    <definedName name="sdfsaf" localSheetId="20">{#N/A,#N/A,FALSE,"Plan1";#N/A,#N/A,FALSE,"Plan2"}</definedName>
    <definedName name="sdfsaf" localSheetId="8">{#N/A,#N/A,FALSE,"Plan1";#N/A,#N/A,FALSE,"Plan2"}</definedName>
    <definedName name="sdfsaf" localSheetId="17" hidden="1">{#N/A,#N/A,FALSE,"Plan1";#N/A,#N/A,FALSE,"Plan2"}</definedName>
    <definedName name="sdfsaf" localSheetId="3">{#N/A,#N/A,FALSE,"Plan1";#N/A,#N/A,FALSE,"Plan2"}</definedName>
    <definedName name="sdfsaf" localSheetId="11">{#N/A,#N/A,FALSE,"Plan1";#N/A,#N/A,FALSE,"Plan2"}</definedName>
    <definedName name="sdfsaf" localSheetId="6">{#N/A,#N/A,FALSE,"Plan1";#N/A,#N/A,FALSE,"Plan2"}</definedName>
    <definedName name="sdfsaf" localSheetId="5">{#N/A,#N/A,FALSE,"Plan1";#N/A,#N/A,FALSE,"Plan2"}</definedName>
    <definedName name="sdfsaf" localSheetId="16" hidden="1">{#N/A,#N/A,FALSE,"Plan1";#N/A,#N/A,FALSE,"Plan2"}</definedName>
    <definedName name="sdfsaf" localSheetId="15">{#N/A,#N/A,FALSE,"Plan1";#N/A,#N/A,FALSE,"Plan2"}</definedName>
    <definedName name="sdfsaf" localSheetId="7">{#N/A,#N/A,FALSE,"Plan1";#N/A,#N/A,FALSE,"Plan2"}</definedName>
    <definedName name="sdfsaf" localSheetId="24">{#N/A,#N/A,FALSE,"Plan1";#N/A,#N/A,FALSE,"Plan2"}</definedName>
    <definedName name="sdfsaf" localSheetId="25">{#N/A,#N/A,FALSE,"Plan1";#N/A,#N/A,FALSE,"Plan2"}</definedName>
    <definedName name="sdfsaf" localSheetId="0">{#N/A,#N/A,FALSE,"Plan1";#N/A,#N/A,FALSE,"Plan2"}</definedName>
    <definedName name="sdfsaf" localSheetId="23">{#N/A,#N/A,FALSE,"Plan1";#N/A,#N/A,FALSE,"Plan2"}</definedName>
    <definedName name="sdfsaf" localSheetId="22" hidden="1">{#N/A,#N/A,FALSE,"Plan1";#N/A,#N/A,FALSE,"Plan2"}</definedName>
    <definedName name="sdfsaf" localSheetId="19">{#N/A,#N/A,FALSE,"Plan1";#N/A,#N/A,FALSE,"Plan2"}</definedName>
    <definedName name="sdfsaf" localSheetId="18" hidden="1">{#N/A,#N/A,FALSE,"Plan1";#N/A,#N/A,FALSE,"Plan2"}</definedName>
    <definedName name="sdfsaf">{#N/A,#N/A,FALSE,"Plan1";#N/A,#N/A,FALSE,"Plan2"}</definedName>
    <definedName name="sdfsd" localSheetId="20">{"'Estimativa de Lançamento-JAN'!$A$1:$AI$85"}</definedName>
    <definedName name="sdfsd" localSheetId="8">{"'Estimativa de Lançamento-JAN'!$A$1:$AI$85"}</definedName>
    <definedName name="sdfsd" localSheetId="17" hidden="1">{"'Estimativa de Lançamento-JAN'!$A$1:$AI$85"}</definedName>
    <definedName name="sdfsd" localSheetId="3">{"'Estimativa de Lançamento-JAN'!$A$1:$AI$85"}</definedName>
    <definedName name="sdfsd" localSheetId="11">{"'Estimativa de Lançamento-JAN'!$A$1:$AI$85"}</definedName>
    <definedName name="sdfsd" localSheetId="6">{"'Estimativa de Lançamento-JAN'!$A$1:$AI$85"}</definedName>
    <definedName name="sdfsd" localSheetId="5">{"'Estimativa de Lançamento-JAN'!$A$1:$AI$85"}</definedName>
    <definedName name="sdfsd" localSheetId="16" hidden="1">{"'Estimativa de Lançamento-JAN'!$A$1:$AI$85"}</definedName>
    <definedName name="sdfsd" localSheetId="15">{"'Estimativa de Lançamento-JAN'!$A$1:$AI$85"}</definedName>
    <definedName name="sdfsd" localSheetId="7">{"'Estimativa de Lançamento-JAN'!$A$1:$AI$85"}</definedName>
    <definedName name="sdfsd" localSheetId="24">{"'Estimativa de Lançamento-JAN'!$A$1:$AI$85"}</definedName>
    <definedName name="sdfsd" localSheetId="25">{"'Estimativa de Lançamento-JAN'!$A$1:$AI$85"}</definedName>
    <definedName name="sdfsd" localSheetId="0">{"'Estimativa de Lançamento-JAN'!$A$1:$AI$85"}</definedName>
    <definedName name="sdfsd" localSheetId="23">{"'Estimativa de Lançamento-JAN'!$A$1:$AI$85"}</definedName>
    <definedName name="sdfsd" localSheetId="22" hidden="1">{"'Estimativa de Lançamento-JAN'!$A$1:$AI$85"}</definedName>
    <definedName name="sdfsd" localSheetId="19">{"'Estimativa de Lançamento-JAN'!$A$1:$AI$85"}</definedName>
    <definedName name="sdfsd" localSheetId="18" hidden="1">{"'Estimativa de Lançamento-JAN'!$A$1:$AI$85"}</definedName>
    <definedName name="sdfsd">{"'Estimativa de Lançamento-JAN'!$A$1:$AI$85"}</definedName>
    <definedName name="sdfsdfg" localSheetId="20">{#N/A,#N/A,FALSE,"Plan1";#N/A,#N/A,FALSE,"Plan2"}</definedName>
    <definedName name="sdfsdfg" localSheetId="8">{#N/A,#N/A,FALSE,"Plan1";#N/A,#N/A,FALSE,"Plan2"}</definedName>
    <definedName name="sdfsdfg" localSheetId="17" hidden="1">{#N/A,#N/A,FALSE,"Plan1";#N/A,#N/A,FALSE,"Plan2"}</definedName>
    <definedName name="sdfsdfg" localSheetId="3">{#N/A,#N/A,FALSE,"Plan1";#N/A,#N/A,FALSE,"Plan2"}</definedName>
    <definedName name="sdfsdfg" localSheetId="11">{#N/A,#N/A,FALSE,"Plan1";#N/A,#N/A,FALSE,"Plan2"}</definedName>
    <definedName name="sdfsdfg" localSheetId="6">{#N/A,#N/A,FALSE,"Plan1";#N/A,#N/A,FALSE,"Plan2"}</definedName>
    <definedName name="sdfsdfg" localSheetId="5">{#N/A,#N/A,FALSE,"Plan1";#N/A,#N/A,FALSE,"Plan2"}</definedName>
    <definedName name="sdfsdfg" localSheetId="16" hidden="1">{#N/A,#N/A,FALSE,"Plan1";#N/A,#N/A,FALSE,"Plan2"}</definedName>
    <definedName name="sdfsdfg" localSheetId="15">{#N/A,#N/A,FALSE,"Plan1";#N/A,#N/A,FALSE,"Plan2"}</definedName>
    <definedName name="sdfsdfg" localSheetId="7">{#N/A,#N/A,FALSE,"Plan1";#N/A,#N/A,FALSE,"Plan2"}</definedName>
    <definedName name="sdfsdfg" localSheetId="24">{#N/A,#N/A,FALSE,"Plan1";#N/A,#N/A,FALSE,"Plan2"}</definedName>
    <definedName name="sdfsdfg" localSheetId="25">{#N/A,#N/A,FALSE,"Plan1";#N/A,#N/A,FALSE,"Plan2"}</definedName>
    <definedName name="sdfsdfg" localSheetId="0">{#N/A,#N/A,FALSE,"Plan1";#N/A,#N/A,FALSE,"Plan2"}</definedName>
    <definedName name="sdfsdfg" localSheetId="23">{#N/A,#N/A,FALSE,"Plan1";#N/A,#N/A,FALSE,"Plan2"}</definedName>
    <definedName name="sdfsdfg" localSheetId="22" hidden="1">{#N/A,#N/A,FALSE,"Plan1";#N/A,#N/A,FALSE,"Plan2"}</definedName>
    <definedName name="sdfsdfg" localSheetId="19">{#N/A,#N/A,FALSE,"Plan1";#N/A,#N/A,FALSE,"Plan2"}</definedName>
    <definedName name="sdfsdfg" localSheetId="18" hidden="1">{#N/A,#N/A,FALSE,"Plan1";#N/A,#N/A,FALSE,"Plan2"}</definedName>
    <definedName name="sdfsdfg">{#N/A,#N/A,FALSE,"Plan1";#N/A,#N/A,FALSE,"Plan2"}</definedName>
    <definedName name="SDFSDFK" localSheetId="20">{#N/A,#N/A,FALSE,"Plan1";#N/A,#N/A,FALSE,"Plan2"}</definedName>
    <definedName name="SDFSDFK" localSheetId="8">{#N/A,#N/A,FALSE,"Plan1";#N/A,#N/A,FALSE,"Plan2"}</definedName>
    <definedName name="SDFSDFK" localSheetId="17" hidden="1">{#N/A,#N/A,FALSE,"Plan1";#N/A,#N/A,FALSE,"Plan2"}</definedName>
    <definedName name="SDFSDFK" localSheetId="3">{#N/A,#N/A,FALSE,"Plan1";#N/A,#N/A,FALSE,"Plan2"}</definedName>
    <definedName name="SDFSDFK" localSheetId="11">{#N/A,#N/A,FALSE,"Plan1";#N/A,#N/A,FALSE,"Plan2"}</definedName>
    <definedName name="SDFSDFK" localSheetId="6">{#N/A,#N/A,FALSE,"Plan1";#N/A,#N/A,FALSE,"Plan2"}</definedName>
    <definedName name="SDFSDFK" localSheetId="5">{#N/A,#N/A,FALSE,"Plan1";#N/A,#N/A,FALSE,"Plan2"}</definedName>
    <definedName name="SDFSDFK" localSheetId="16" hidden="1">{#N/A,#N/A,FALSE,"Plan1";#N/A,#N/A,FALSE,"Plan2"}</definedName>
    <definedName name="SDFSDFK" localSheetId="15">{#N/A,#N/A,FALSE,"Plan1";#N/A,#N/A,FALSE,"Plan2"}</definedName>
    <definedName name="SDFSDFK" localSheetId="7">{#N/A,#N/A,FALSE,"Plan1";#N/A,#N/A,FALSE,"Plan2"}</definedName>
    <definedName name="SDFSDFK" localSheetId="24">{#N/A,#N/A,FALSE,"Plan1";#N/A,#N/A,FALSE,"Plan2"}</definedName>
    <definedName name="SDFSDFK" localSheetId="25">{#N/A,#N/A,FALSE,"Plan1";#N/A,#N/A,FALSE,"Plan2"}</definedName>
    <definedName name="SDFSDFK" localSheetId="0">{#N/A,#N/A,FALSE,"Plan1";#N/A,#N/A,FALSE,"Plan2"}</definedName>
    <definedName name="SDFSDFK" localSheetId="23">{#N/A,#N/A,FALSE,"Plan1";#N/A,#N/A,FALSE,"Plan2"}</definedName>
    <definedName name="SDFSDFK" localSheetId="22" hidden="1">{#N/A,#N/A,FALSE,"Plan1";#N/A,#N/A,FALSE,"Plan2"}</definedName>
    <definedName name="SDFSDFK" localSheetId="19">{#N/A,#N/A,FALSE,"Plan1";#N/A,#N/A,FALSE,"Plan2"}</definedName>
    <definedName name="SDFSDFK" localSheetId="18" hidden="1">{#N/A,#N/A,FALSE,"Plan1";#N/A,#N/A,FALSE,"Plan2"}</definedName>
    <definedName name="SDFSDFK">{#N/A,#N/A,FALSE,"Plan1";#N/A,#N/A,FALSE,"Plan2"}</definedName>
    <definedName name="sdfsdgftret" localSheetId="20">{#N/A,#N/A,FALSE,"Plan1";#N/A,#N/A,FALSE,"Plan2"}</definedName>
    <definedName name="sdfsdgftret" localSheetId="8">{#N/A,#N/A,FALSE,"Plan1";#N/A,#N/A,FALSE,"Plan2"}</definedName>
    <definedName name="sdfsdgftret" localSheetId="17" hidden="1">{#N/A,#N/A,FALSE,"Plan1";#N/A,#N/A,FALSE,"Plan2"}</definedName>
    <definedName name="sdfsdgftret" localSheetId="3">{#N/A,#N/A,FALSE,"Plan1";#N/A,#N/A,FALSE,"Plan2"}</definedName>
    <definedName name="sdfsdgftret" localSheetId="11">{#N/A,#N/A,FALSE,"Plan1";#N/A,#N/A,FALSE,"Plan2"}</definedName>
    <definedName name="sdfsdgftret" localSheetId="6">{#N/A,#N/A,FALSE,"Plan1";#N/A,#N/A,FALSE,"Plan2"}</definedName>
    <definedName name="sdfsdgftret" localSheetId="5">{#N/A,#N/A,FALSE,"Plan1";#N/A,#N/A,FALSE,"Plan2"}</definedName>
    <definedName name="sdfsdgftret" localSheetId="16" hidden="1">{#N/A,#N/A,FALSE,"Plan1";#N/A,#N/A,FALSE,"Plan2"}</definedName>
    <definedName name="sdfsdgftret" localSheetId="15">{#N/A,#N/A,FALSE,"Plan1";#N/A,#N/A,FALSE,"Plan2"}</definedName>
    <definedName name="sdfsdgftret" localSheetId="7">{#N/A,#N/A,FALSE,"Plan1";#N/A,#N/A,FALSE,"Plan2"}</definedName>
    <definedName name="sdfsdgftret" localSheetId="24">{#N/A,#N/A,FALSE,"Plan1";#N/A,#N/A,FALSE,"Plan2"}</definedName>
    <definedName name="sdfsdgftret" localSheetId="25">{#N/A,#N/A,FALSE,"Plan1";#N/A,#N/A,FALSE,"Plan2"}</definedName>
    <definedName name="sdfsdgftret" localSheetId="0">{#N/A,#N/A,FALSE,"Plan1";#N/A,#N/A,FALSE,"Plan2"}</definedName>
    <definedName name="sdfsdgftret" localSheetId="23">{#N/A,#N/A,FALSE,"Plan1";#N/A,#N/A,FALSE,"Plan2"}</definedName>
    <definedName name="sdfsdgftret" localSheetId="22" hidden="1">{#N/A,#N/A,FALSE,"Plan1";#N/A,#N/A,FALSE,"Plan2"}</definedName>
    <definedName name="sdfsdgftret" localSheetId="19">{#N/A,#N/A,FALSE,"Plan1";#N/A,#N/A,FALSE,"Plan2"}</definedName>
    <definedName name="sdfsdgftret" localSheetId="18" hidden="1">{#N/A,#N/A,FALSE,"Plan1";#N/A,#N/A,FALSE,"Plan2"}</definedName>
    <definedName name="sdfsdgftret">{#N/A,#N/A,FALSE,"Plan1";#N/A,#N/A,FALSE,"Plan2"}</definedName>
    <definedName name="sdfsdr">1</definedName>
    <definedName name="sdfsf" localSheetId="20">{#N/A,#N/A,FALSE,"Plan1";#N/A,#N/A,FALSE,"Plan2"}</definedName>
    <definedName name="SDFSF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7" hidden="1">{#N/A,#N/A,FALSE,"Plan1";#N/A,#N/A,FALSE,"Plan2"}</definedName>
    <definedName name="sdfsf" localSheetId="3">{#N/A,#N/A,FALSE,"Plan1";#N/A,#N/A,FALSE,"Plan2"}</definedName>
    <definedName name="SDFSF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6">{#N/A,#N/A,FALSE,"Plan1";#N/A,#N/A,FALSE,"Plan2"}</definedName>
    <definedName name="sdfsf" localSheetId="5">{#N/A,#N/A,FALSE,"Plan1";#N/A,#N/A,FALSE,"Plan2"}</definedName>
    <definedName name="sdfsf" localSheetId="16" hidden="1">{#N/A,#N/A,FALSE,"Plan1";#N/A,#N/A,FALSE,"Plan2"}</definedName>
    <definedName name="sdfsf" localSheetId="15">{#N/A,#N/A,FALSE,"Plan1";#N/A,#N/A,FALSE,"Plan2"}</definedName>
    <definedName name="SDFSF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24">{#N/A,#N/A,FALSE,"Plan1";#N/A,#N/A,FALSE,"Plan2"}</definedName>
    <definedName name="SDFSF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0">{#N/A,#N/A,FALSE,"Plan1";#N/A,#N/A,FALSE,"Plan2"}</definedName>
    <definedName name="sdfsf" localSheetId="23">{#N/A,#N/A,FALSE,"Plan1";#N/A,#N/A,FALSE,"Plan2"}</definedName>
    <definedName name="sdfsf" localSheetId="22" hidden="1">{#N/A,#N/A,FALSE,"Plan1";#N/A,#N/A,FALSE,"Plan2"}</definedName>
    <definedName name="sdfsf" localSheetId="19">{#N/A,#N/A,FALSE,"Plan1";#N/A,#N/A,FALSE,"Plan2"}</definedName>
    <definedName name="sdfsf" localSheetId="18" hidden="1">{#N/A,#N/A,FALSE,"Plan1";#N/A,#N/A,FALSE,"Plan2"}</definedName>
    <definedName name="sdfsf">{#N/A,#N/A,FALSE,"Plan1";#N/A,#N/A,FALSE,"Plan2"}</definedName>
    <definedName name="SDFSFRT" localSheetId="20">{"Econ Consolidado",#N/A,FALSE,"Econ Consol";"Fluxo de Caixa",#N/A,FALSE,"Fluxo Caixa";"Investimentos",#N/A,FALSE,"Investimentos"}</definedName>
    <definedName name="SDFSFRT" localSheetId="8">{"Econ Consolidado",#N/A,FALSE,"Econ Consol";"Fluxo de Caixa",#N/A,FALSE,"Fluxo Caixa";"Investimentos",#N/A,FALSE,"Investimentos"}</definedName>
    <definedName name="SDFSFRT" localSheetId="17" hidden="1">{"Econ Consolidado",#N/A,FALSE,"Econ Consol";"Fluxo de Caixa",#N/A,FALSE,"Fluxo Caixa";"Investimentos",#N/A,FALSE,"Investimentos"}</definedName>
    <definedName name="SDFSFRT" localSheetId="3">{"Econ Consolidado",#N/A,FALSE,"Econ Consol";"Fluxo de Caixa",#N/A,FALSE,"Fluxo Caixa";"Investimentos",#N/A,FALSE,"Investimentos"}</definedName>
    <definedName name="SDFSFRT" localSheetId="11">{"Econ Consolidado",#N/A,FALSE,"Econ Consol";"Fluxo de Caixa",#N/A,FALSE,"Fluxo Caixa";"Investimentos",#N/A,FALSE,"Investimentos"}</definedName>
    <definedName name="SDFSFRT" localSheetId="6">{"Econ Consolidado",#N/A,FALSE,"Econ Consol";"Fluxo de Caixa",#N/A,FALSE,"Fluxo Caixa";"Investimentos",#N/A,FALSE,"Investimentos"}</definedName>
    <definedName name="SDFSFRT" localSheetId="5">{"Econ Consolidado",#N/A,FALSE,"Econ Consol";"Fluxo de Caixa",#N/A,FALSE,"Fluxo Caixa";"Investimentos",#N/A,FALSE,"Investimentos"}</definedName>
    <definedName name="SDFSFRT" localSheetId="16" hidden="1">{"Econ Consolidado",#N/A,FALSE,"Econ Consol";"Fluxo de Caixa",#N/A,FALSE,"Fluxo Caixa";"Investimentos",#N/A,FALSE,"Investimentos"}</definedName>
    <definedName name="SDFSFRT" localSheetId="15">{"Econ Consolidado",#N/A,FALSE,"Econ Consol";"Fluxo de Caixa",#N/A,FALSE,"Fluxo Caixa";"Investimentos",#N/A,FALSE,"Investimentos"}</definedName>
    <definedName name="SDFSFRT" localSheetId="7">{"Econ Consolidado",#N/A,FALSE,"Econ Consol";"Fluxo de Caixa",#N/A,FALSE,"Fluxo Caixa";"Investimentos",#N/A,FALSE,"Investimentos"}</definedName>
    <definedName name="SDFSFRT" localSheetId="24">{"Econ Consolidado",#N/A,FALSE,"Econ Consol";"Fluxo de Caixa",#N/A,FALSE,"Fluxo Caixa";"Investimentos",#N/A,FALSE,"Investimentos"}</definedName>
    <definedName name="SDFSFRT" localSheetId="25">{"Econ Consolidado",#N/A,FALSE,"Econ Consol";"Fluxo de Caixa",#N/A,FALSE,"Fluxo Caixa";"Investimentos",#N/A,FALSE,"Investimentos"}</definedName>
    <definedName name="SDFSFRT" localSheetId="0">{"Econ Consolidado",#N/A,FALSE,"Econ Consol";"Fluxo de Caixa",#N/A,FALSE,"Fluxo Caixa";"Investimentos",#N/A,FALSE,"Investimentos"}</definedName>
    <definedName name="SDFSFRT" localSheetId="23">{"Econ Consolidado",#N/A,FALSE,"Econ Consol";"Fluxo de Caixa",#N/A,FALSE,"Fluxo Caixa";"Investimentos",#N/A,FALSE,"Investimentos"}</definedName>
    <definedName name="SDFSFRT" localSheetId="22" hidden="1">{"Econ Consolidado",#N/A,FALSE,"Econ Consol";"Fluxo de Caixa",#N/A,FALSE,"Fluxo Caixa";"Investimentos",#N/A,FALSE,"Investimentos"}</definedName>
    <definedName name="SDFSFRT" localSheetId="19">{"Econ Consolidado",#N/A,FALSE,"Econ Consol";"Fluxo de Caixa",#N/A,FALSE,"Fluxo Caixa";"Investimentos",#N/A,FALSE,"Investimentos"}</definedName>
    <definedName name="SDFSFRT" localSheetId="18" hidden="1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name="sdfsr" localSheetId="20">{#N/A,#N/A,FALSE,"Plan1";#N/A,#N/A,FALSE,"Plan2"}</definedName>
    <definedName name="sdfsr" localSheetId="8">{#N/A,#N/A,FALSE,"Plan1";#N/A,#N/A,FALSE,"Plan2"}</definedName>
    <definedName name="sdfsr" localSheetId="17" hidden="1">{#N/A,#N/A,FALSE,"Plan1";#N/A,#N/A,FALSE,"Plan2"}</definedName>
    <definedName name="sdfsr" localSheetId="3">{#N/A,#N/A,FALSE,"Plan1";#N/A,#N/A,FALSE,"Plan2"}</definedName>
    <definedName name="sdfsr" localSheetId="11">{#N/A,#N/A,FALSE,"Plan1";#N/A,#N/A,FALSE,"Plan2"}</definedName>
    <definedName name="sdfsr" localSheetId="6">{#N/A,#N/A,FALSE,"Plan1";#N/A,#N/A,FALSE,"Plan2"}</definedName>
    <definedName name="sdfsr" localSheetId="5">{#N/A,#N/A,FALSE,"Plan1";#N/A,#N/A,FALSE,"Plan2"}</definedName>
    <definedName name="sdfsr" localSheetId="16" hidden="1">{#N/A,#N/A,FALSE,"Plan1";#N/A,#N/A,FALSE,"Plan2"}</definedName>
    <definedName name="sdfsr" localSheetId="15">{#N/A,#N/A,FALSE,"Plan1";#N/A,#N/A,FALSE,"Plan2"}</definedName>
    <definedName name="sdfsr" localSheetId="7">{#N/A,#N/A,FALSE,"Plan1";#N/A,#N/A,FALSE,"Plan2"}</definedName>
    <definedName name="sdfsr" localSheetId="24">{#N/A,#N/A,FALSE,"Plan1";#N/A,#N/A,FALSE,"Plan2"}</definedName>
    <definedName name="sdfsr" localSheetId="25">{#N/A,#N/A,FALSE,"Plan1";#N/A,#N/A,FALSE,"Plan2"}</definedName>
    <definedName name="sdfsr" localSheetId="0">{#N/A,#N/A,FALSE,"Plan1";#N/A,#N/A,FALSE,"Plan2"}</definedName>
    <definedName name="sdfsr" localSheetId="23">{#N/A,#N/A,FALSE,"Plan1";#N/A,#N/A,FALSE,"Plan2"}</definedName>
    <definedName name="sdfsr" localSheetId="22" hidden="1">{#N/A,#N/A,FALSE,"Plan1";#N/A,#N/A,FALSE,"Plan2"}</definedName>
    <definedName name="sdfsr" localSheetId="19">{#N/A,#N/A,FALSE,"Plan1";#N/A,#N/A,FALSE,"Plan2"}</definedName>
    <definedName name="sdfsr" localSheetId="18" hidden="1">{#N/A,#N/A,FALSE,"Plan1";#N/A,#N/A,FALSE,"Plan2"}</definedName>
    <definedName name="sdfsr">{#N/A,#N/A,FALSE,"Plan1";#N/A,#N/A,FALSE,"Plan2"}</definedName>
    <definedName name="sdfty" localSheetId="20">{#N/A,#N/A,FALSE,"Plan1";#N/A,#N/A,FALSE,"Plan2"}</definedName>
    <definedName name="sdfty" localSheetId="8">{#N/A,#N/A,FALSE,"Plan1";#N/A,#N/A,FALSE,"Plan2"}</definedName>
    <definedName name="sdfty" localSheetId="17" hidden="1">{#N/A,#N/A,FALSE,"Plan1";#N/A,#N/A,FALSE,"Plan2"}</definedName>
    <definedName name="sdfty" localSheetId="3">{#N/A,#N/A,FALSE,"Plan1";#N/A,#N/A,FALSE,"Plan2"}</definedName>
    <definedName name="sdfty" localSheetId="11">{#N/A,#N/A,FALSE,"Plan1";#N/A,#N/A,FALSE,"Plan2"}</definedName>
    <definedName name="sdfty" localSheetId="6">{#N/A,#N/A,FALSE,"Plan1";#N/A,#N/A,FALSE,"Plan2"}</definedName>
    <definedName name="sdfty" localSheetId="5">{#N/A,#N/A,FALSE,"Plan1";#N/A,#N/A,FALSE,"Plan2"}</definedName>
    <definedName name="sdfty" localSheetId="16" hidden="1">{#N/A,#N/A,FALSE,"Plan1";#N/A,#N/A,FALSE,"Plan2"}</definedName>
    <definedName name="sdfty" localSheetId="15">{#N/A,#N/A,FALSE,"Plan1";#N/A,#N/A,FALSE,"Plan2"}</definedName>
    <definedName name="sdfty" localSheetId="7">{#N/A,#N/A,FALSE,"Plan1";#N/A,#N/A,FALSE,"Plan2"}</definedName>
    <definedName name="sdfty" localSheetId="24">{#N/A,#N/A,FALSE,"Plan1";#N/A,#N/A,FALSE,"Plan2"}</definedName>
    <definedName name="sdfty" localSheetId="25">{#N/A,#N/A,FALSE,"Plan1";#N/A,#N/A,FALSE,"Plan2"}</definedName>
    <definedName name="sdfty" localSheetId="0">{#N/A,#N/A,FALSE,"Plan1";#N/A,#N/A,FALSE,"Plan2"}</definedName>
    <definedName name="sdfty" localSheetId="23">{#N/A,#N/A,FALSE,"Plan1";#N/A,#N/A,FALSE,"Plan2"}</definedName>
    <definedName name="sdfty" localSheetId="22" hidden="1">{#N/A,#N/A,FALSE,"Plan1";#N/A,#N/A,FALSE,"Plan2"}</definedName>
    <definedName name="sdfty" localSheetId="19">{#N/A,#N/A,FALSE,"Plan1";#N/A,#N/A,FALSE,"Plan2"}</definedName>
    <definedName name="sdfty" localSheetId="18" hidden="1">{#N/A,#N/A,FALSE,"Plan1";#N/A,#N/A,FALSE,"Plan2"}</definedName>
    <definedName name="sdfty">{#N/A,#N/A,FALSE,"Plan1";#N/A,#N/A,FALSE,"Plan2"}</definedName>
    <definedName name="sdgdf" localSheetId="20">{#N/A,#N/A,FALSE,"Plan1";#N/A,#N/A,FALSE,"Plan2"}</definedName>
    <definedName name="sdgdf" localSheetId="8">{#N/A,#N/A,FALSE,"Plan1";#N/A,#N/A,FALSE,"Plan2"}</definedName>
    <definedName name="sdgdf" localSheetId="17" hidden="1">{#N/A,#N/A,FALSE,"Plan1";#N/A,#N/A,FALSE,"Plan2"}</definedName>
    <definedName name="sdgdf" localSheetId="3">{#N/A,#N/A,FALSE,"Plan1";#N/A,#N/A,FALSE,"Plan2"}</definedName>
    <definedName name="sdgdf" localSheetId="11">{#N/A,#N/A,FALSE,"Plan1";#N/A,#N/A,FALSE,"Plan2"}</definedName>
    <definedName name="sdgdf" localSheetId="6">{#N/A,#N/A,FALSE,"Plan1";#N/A,#N/A,FALSE,"Plan2"}</definedName>
    <definedName name="sdgdf" localSheetId="5">{#N/A,#N/A,FALSE,"Plan1";#N/A,#N/A,FALSE,"Plan2"}</definedName>
    <definedName name="sdgdf" localSheetId="16" hidden="1">{#N/A,#N/A,FALSE,"Plan1";#N/A,#N/A,FALSE,"Plan2"}</definedName>
    <definedName name="sdgdf" localSheetId="15">{#N/A,#N/A,FALSE,"Plan1";#N/A,#N/A,FALSE,"Plan2"}</definedName>
    <definedName name="sdgdf" localSheetId="7">{#N/A,#N/A,FALSE,"Plan1";#N/A,#N/A,FALSE,"Plan2"}</definedName>
    <definedName name="sdgdf" localSheetId="24">{#N/A,#N/A,FALSE,"Plan1";#N/A,#N/A,FALSE,"Plan2"}</definedName>
    <definedName name="sdgdf" localSheetId="25">{#N/A,#N/A,FALSE,"Plan1";#N/A,#N/A,FALSE,"Plan2"}</definedName>
    <definedName name="sdgdf" localSheetId="0">{#N/A,#N/A,FALSE,"Plan1";#N/A,#N/A,FALSE,"Plan2"}</definedName>
    <definedName name="sdgdf" localSheetId="23">{#N/A,#N/A,FALSE,"Plan1";#N/A,#N/A,FALSE,"Plan2"}</definedName>
    <definedName name="sdgdf" localSheetId="22" hidden="1">{#N/A,#N/A,FALSE,"Plan1";#N/A,#N/A,FALSE,"Plan2"}</definedName>
    <definedName name="sdgdf" localSheetId="19">{#N/A,#N/A,FALSE,"Plan1";#N/A,#N/A,FALSE,"Plan2"}</definedName>
    <definedName name="sdgdf" localSheetId="18" hidden="1">{#N/A,#N/A,FALSE,"Plan1";#N/A,#N/A,FALSE,"Plan2"}</definedName>
    <definedName name="sdgdf">{#N/A,#N/A,FALSE,"Plan1";#N/A,#N/A,FALSE,"Plan2"}</definedName>
    <definedName name="sdgfrt" localSheetId="20">{#N/A,#N/A,FALSE,"Plan1";#N/A,#N/A,FALSE,"Plan2"}</definedName>
    <definedName name="sdgfrt" localSheetId="8">{#N/A,#N/A,FALSE,"Plan1";#N/A,#N/A,FALSE,"Plan2"}</definedName>
    <definedName name="sdgfrt" localSheetId="17" hidden="1">{#N/A,#N/A,FALSE,"Plan1";#N/A,#N/A,FALSE,"Plan2"}</definedName>
    <definedName name="sdgfrt" localSheetId="3">{#N/A,#N/A,FALSE,"Plan1";#N/A,#N/A,FALSE,"Plan2"}</definedName>
    <definedName name="sdgfrt" localSheetId="11">{#N/A,#N/A,FALSE,"Plan1";#N/A,#N/A,FALSE,"Plan2"}</definedName>
    <definedName name="sdgfrt" localSheetId="6">{#N/A,#N/A,FALSE,"Plan1";#N/A,#N/A,FALSE,"Plan2"}</definedName>
    <definedName name="sdgfrt" localSheetId="5">{#N/A,#N/A,FALSE,"Plan1";#N/A,#N/A,FALSE,"Plan2"}</definedName>
    <definedName name="sdgfrt" localSheetId="16" hidden="1">{#N/A,#N/A,FALSE,"Plan1";#N/A,#N/A,FALSE,"Plan2"}</definedName>
    <definedName name="sdgfrt" localSheetId="15">{#N/A,#N/A,FALSE,"Plan1";#N/A,#N/A,FALSE,"Plan2"}</definedName>
    <definedName name="sdgfrt" localSheetId="7">{#N/A,#N/A,FALSE,"Plan1";#N/A,#N/A,FALSE,"Plan2"}</definedName>
    <definedName name="sdgfrt" localSheetId="24">{#N/A,#N/A,FALSE,"Plan1";#N/A,#N/A,FALSE,"Plan2"}</definedName>
    <definedName name="sdgfrt" localSheetId="25">{#N/A,#N/A,FALSE,"Plan1";#N/A,#N/A,FALSE,"Plan2"}</definedName>
    <definedName name="sdgfrt" localSheetId="0">{#N/A,#N/A,FALSE,"Plan1";#N/A,#N/A,FALSE,"Plan2"}</definedName>
    <definedName name="sdgfrt" localSheetId="23">{#N/A,#N/A,FALSE,"Plan1";#N/A,#N/A,FALSE,"Plan2"}</definedName>
    <definedName name="sdgfrt" localSheetId="22" hidden="1">{#N/A,#N/A,FALSE,"Plan1";#N/A,#N/A,FALSE,"Plan2"}</definedName>
    <definedName name="sdgfrt" localSheetId="19">{#N/A,#N/A,FALSE,"Plan1";#N/A,#N/A,FALSE,"Plan2"}</definedName>
    <definedName name="sdgfrt" localSheetId="18" hidden="1">{#N/A,#N/A,FALSE,"Plan1";#N/A,#N/A,FALSE,"Plan2"}</definedName>
    <definedName name="sdgfrt">{#N/A,#N/A,FALSE,"Plan1";#N/A,#N/A,FALSE,"Plan2"}</definedName>
    <definedName name="sdgft" localSheetId="20">{#N/A,#N/A,FALSE,"Plan1";#N/A,#N/A,FALSE,"Plan2"}</definedName>
    <definedName name="sdgft" localSheetId="8">{#N/A,#N/A,FALSE,"Plan1";#N/A,#N/A,FALSE,"Plan2"}</definedName>
    <definedName name="sdgft" localSheetId="17" hidden="1">{#N/A,#N/A,FALSE,"Plan1";#N/A,#N/A,FALSE,"Plan2"}</definedName>
    <definedName name="sdgft" localSheetId="3">{#N/A,#N/A,FALSE,"Plan1";#N/A,#N/A,FALSE,"Plan2"}</definedName>
    <definedName name="sdgft" localSheetId="11">{#N/A,#N/A,FALSE,"Plan1";#N/A,#N/A,FALSE,"Plan2"}</definedName>
    <definedName name="sdgft" localSheetId="6">{#N/A,#N/A,FALSE,"Plan1";#N/A,#N/A,FALSE,"Plan2"}</definedName>
    <definedName name="sdgft" localSheetId="5">{#N/A,#N/A,FALSE,"Plan1";#N/A,#N/A,FALSE,"Plan2"}</definedName>
    <definedName name="sdgft" localSheetId="16" hidden="1">{#N/A,#N/A,FALSE,"Plan1";#N/A,#N/A,FALSE,"Plan2"}</definedName>
    <definedName name="sdgft" localSheetId="15">{#N/A,#N/A,FALSE,"Plan1";#N/A,#N/A,FALSE,"Plan2"}</definedName>
    <definedName name="sdgft" localSheetId="7">{#N/A,#N/A,FALSE,"Plan1";#N/A,#N/A,FALSE,"Plan2"}</definedName>
    <definedName name="sdgft" localSheetId="24">{#N/A,#N/A,FALSE,"Plan1";#N/A,#N/A,FALSE,"Plan2"}</definedName>
    <definedName name="sdgft" localSheetId="25">{#N/A,#N/A,FALSE,"Plan1";#N/A,#N/A,FALSE,"Plan2"}</definedName>
    <definedName name="sdgft" localSheetId="0">{#N/A,#N/A,FALSE,"Plan1";#N/A,#N/A,FALSE,"Plan2"}</definedName>
    <definedName name="sdgft" localSheetId="23">{#N/A,#N/A,FALSE,"Plan1";#N/A,#N/A,FALSE,"Plan2"}</definedName>
    <definedName name="sdgft" localSheetId="22" hidden="1">{#N/A,#N/A,FALSE,"Plan1";#N/A,#N/A,FALSE,"Plan2"}</definedName>
    <definedName name="sdgft" localSheetId="19">{#N/A,#N/A,FALSE,"Plan1";#N/A,#N/A,FALSE,"Plan2"}</definedName>
    <definedName name="sdgft" localSheetId="18" hidden="1">{#N/A,#N/A,FALSE,"Plan1";#N/A,#N/A,FALSE,"Plan2"}</definedName>
    <definedName name="sdgft">{#N/A,#N/A,FALSE,"Plan1";#N/A,#N/A,FALSE,"Plan2"}</definedName>
    <definedName name="sdgt" localSheetId="20">{#N/A,#N/A,FALSE,"Plan1";#N/A,#N/A,FALSE,"Plan2"}</definedName>
    <definedName name="sdgt" localSheetId="8">{#N/A,#N/A,FALSE,"Plan1";#N/A,#N/A,FALSE,"Plan2"}</definedName>
    <definedName name="sdgt" localSheetId="17" hidden="1">{#N/A,#N/A,FALSE,"Plan1";#N/A,#N/A,FALSE,"Plan2"}</definedName>
    <definedName name="sdgt" localSheetId="3">{#N/A,#N/A,FALSE,"Plan1";#N/A,#N/A,FALSE,"Plan2"}</definedName>
    <definedName name="sdgt" localSheetId="11">{#N/A,#N/A,FALSE,"Plan1";#N/A,#N/A,FALSE,"Plan2"}</definedName>
    <definedName name="sdgt" localSheetId="6">{#N/A,#N/A,FALSE,"Plan1";#N/A,#N/A,FALSE,"Plan2"}</definedName>
    <definedName name="sdgt" localSheetId="5">{#N/A,#N/A,FALSE,"Plan1";#N/A,#N/A,FALSE,"Plan2"}</definedName>
    <definedName name="sdgt" localSheetId="16" hidden="1">{#N/A,#N/A,FALSE,"Plan1";#N/A,#N/A,FALSE,"Plan2"}</definedName>
    <definedName name="sdgt" localSheetId="15">{#N/A,#N/A,FALSE,"Plan1";#N/A,#N/A,FALSE,"Plan2"}</definedName>
    <definedName name="sdgt" localSheetId="7">{#N/A,#N/A,FALSE,"Plan1";#N/A,#N/A,FALSE,"Plan2"}</definedName>
    <definedName name="sdgt" localSheetId="24">{#N/A,#N/A,FALSE,"Plan1";#N/A,#N/A,FALSE,"Plan2"}</definedName>
    <definedName name="sdgt" localSheetId="25">{#N/A,#N/A,FALSE,"Plan1";#N/A,#N/A,FALSE,"Plan2"}</definedName>
    <definedName name="sdgt" localSheetId="0">{#N/A,#N/A,FALSE,"Plan1";#N/A,#N/A,FALSE,"Plan2"}</definedName>
    <definedName name="sdgt" localSheetId="23">{#N/A,#N/A,FALSE,"Plan1";#N/A,#N/A,FALSE,"Plan2"}</definedName>
    <definedName name="sdgt" localSheetId="22" hidden="1">{#N/A,#N/A,FALSE,"Plan1";#N/A,#N/A,FALSE,"Plan2"}</definedName>
    <definedName name="sdgt" localSheetId="19">{#N/A,#N/A,FALSE,"Plan1";#N/A,#N/A,FALSE,"Plan2"}</definedName>
    <definedName name="sdgt" localSheetId="18" hidden="1">{#N/A,#N/A,FALSE,"Plan1";#N/A,#N/A,FALSE,"Plan2"}</definedName>
    <definedName name="sdgt">{#N/A,#N/A,FALSE,"Plan1";#N/A,#N/A,FALSE,"Plan2"}</definedName>
    <definedName name="sdgtry" localSheetId="17" hidden="1">#REF!</definedName>
    <definedName name="sdgtry" localSheetId="3">#REF!</definedName>
    <definedName name="sdgtry" localSheetId="6">#REF!</definedName>
    <definedName name="sdgtry" localSheetId="16" hidden="1">#REF!</definedName>
    <definedName name="sdgtry" localSheetId="15">#REF!</definedName>
    <definedName name="sdgtry" localSheetId="25">#REF!</definedName>
    <definedName name="sdgtry" localSheetId="0">#REF!</definedName>
    <definedName name="sdgtry" localSheetId="22" hidden="1">#REF!</definedName>
    <definedName name="sdgtry" localSheetId="19">#REF!</definedName>
    <definedName name="sdgtry" localSheetId="18" hidden="1">#REF!</definedName>
    <definedName name="sdgtry">#REF!</definedName>
    <definedName name="sdhfghdsfg" localSheetId="20">{#N/A,#N/A,FALSE,"Plan1";#N/A,#N/A,FALSE,"Plan2"}</definedName>
    <definedName name="sdhfghdsfg" localSheetId="8">{#N/A,#N/A,FALSE,"Plan1";#N/A,#N/A,FALSE,"Plan2"}</definedName>
    <definedName name="sdhfghdsfg" localSheetId="17" hidden="1">{#N/A,#N/A,FALSE,"Plan1";#N/A,#N/A,FALSE,"Plan2"}</definedName>
    <definedName name="sdhfghdsfg" localSheetId="3">{#N/A,#N/A,FALSE,"Plan1";#N/A,#N/A,FALSE,"Plan2"}</definedName>
    <definedName name="sdhfghdsfg" localSheetId="11">{#N/A,#N/A,FALSE,"Plan1";#N/A,#N/A,FALSE,"Plan2"}</definedName>
    <definedName name="sdhfghdsfg" localSheetId="6">{#N/A,#N/A,FALSE,"Plan1";#N/A,#N/A,FALSE,"Plan2"}</definedName>
    <definedName name="sdhfghdsfg" localSheetId="5">{#N/A,#N/A,FALSE,"Plan1";#N/A,#N/A,FALSE,"Plan2"}</definedName>
    <definedName name="sdhfghdsfg" localSheetId="16" hidden="1">{#N/A,#N/A,FALSE,"Plan1";#N/A,#N/A,FALSE,"Plan2"}</definedName>
    <definedName name="sdhfghdsfg" localSheetId="15">{#N/A,#N/A,FALSE,"Plan1";#N/A,#N/A,FALSE,"Plan2"}</definedName>
    <definedName name="sdhfghdsfg" localSheetId="7">{#N/A,#N/A,FALSE,"Plan1";#N/A,#N/A,FALSE,"Plan2"}</definedName>
    <definedName name="sdhfghdsfg" localSheetId="24">{#N/A,#N/A,FALSE,"Plan1";#N/A,#N/A,FALSE,"Plan2"}</definedName>
    <definedName name="sdhfghdsfg" localSheetId="25">{#N/A,#N/A,FALSE,"Plan1";#N/A,#N/A,FALSE,"Plan2"}</definedName>
    <definedName name="sdhfghdsfg" localSheetId="0">{#N/A,#N/A,FALSE,"Plan1";#N/A,#N/A,FALSE,"Plan2"}</definedName>
    <definedName name="sdhfghdsfg" localSheetId="23">{#N/A,#N/A,FALSE,"Plan1";#N/A,#N/A,FALSE,"Plan2"}</definedName>
    <definedName name="sdhfghdsfg" localSheetId="22" hidden="1">{#N/A,#N/A,FALSE,"Plan1";#N/A,#N/A,FALSE,"Plan2"}</definedName>
    <definedName name="sdhfghdsfg" localSheetId="19">{#N/A,#N/A,FALSE,"Plan1";#N/A,#N/A,FALSE,"Plan2"}</definedName>
    <definedName name="sdhfghdsfg" localSheetId="18" hidden="1">{#N/A,#N/A,FALSE,"Plan1";#N/A,#N/A,FALSE,"Plan2"}</definedName>
    <definedName name="sdhfghdsfg">{#N/A,#N/A,FALSE,"Plan1";#N/A,#N/A,FALSE,"Plan2"}</definedName>
    <definedName name="SDHFJKHDFJRE" localSheetId="20">{#N/A,#N/A,FALSE,"Plan1";#N/A,#N/A,FALSE,"Plan2"}</definedName>
    <definedName name="SDHFJKHDFJRE" localSheetId="8">{#N/A,#N/A,FALSE,"Plan1";#N/A,#N/A,FALSE,"Plan2"}</definedName>
    <definedName name="SDHFJKHDFJRE" localSheetId="17" hidden="1">{#N/A,#N/A,FALSE,"Plan1";#N/A,#N/A,FALSE,"Plan2"}</definedName>
    <definedName name="SDHFJKHDFJRE" localSheetId="3">{#N/A,#N/A,FALSE,"Plan1";#N/A,#N/A,FALSE,"Plan2"}</definedName>
    <definedName name="SDHFJKHDFJRE" localSheetId="11">{#N/A,#N/A,FALSE,"Plan1";#N/A,#N/A,FALSE,"Plan2"}</definedName>
    <definedName name="SDHFJKHDFJRE" localSheetId="6">{#N/A,#N/A,FALSE,"Plan1";#N/A,#N/A,FALSE,"Plan2"}</definedName>
    <definedName name="SDHFJKHDFJRE" localSheetId="5">{#N/A,#N/A,FALSE,"Plan1";#N/A,#N/A,FALSE,"Plan2"}</definedName>
    <definedName name="SDHFJKHDFJRE" localSheetId="16" hidden="1">{#N/A,#N/A,FALSE,"Plan1";#N/A,#N/A,FALSE,"Plan2"}</definedName>
    <definedName name="SDHFJKHDFJRE" localSheetId="15">{#N/A,#N/A,FALSE,"Plan1";#N/A,#N/A,FALSE,"Plan2"}</definedName>
    <definedName name="SDHFJKHDFJRE" localSheetId="7">{#N/A,#N/A,FALSE,"Plan1";#N/A,#N/A,FALSE,"Plan2"}</definedName>
    <definedName name="SDHFJKHDFJRE" localSheetId="24">{#N/A,#N/A,FALSE,"Plan1";#N/A,#N/A,FALSE,"Plan2"}</definedName>
    <definedName name="SDHFJKHDFJRE" localSheetId="25">{#N/A,#N/A,FALSE,"Plan1";#N/A,#N/A,FALSE,"Plan2"}</definedName>
    <definedName name="SDHFJKHDFJRE" localSheetId="0">{#N/A,#N/A,FALSE,"Plan1";#N/A,#N/A,FALSE,"Plan2"}</definedName>
    <definedName name="SDHFJKHDFJRE" localSheetId="23">{#N/A,#N/A,FALSE,"Plan1";#N/A,#N/A,FALSE,"Plan2"}</definedName>
    <definedName name="SDHFJKHDFJRE" localSheetId="22" hidden="1">{#N/A,#N/A,FALSE,"Plan1";#N/A,#N/A,FALSE,"Plan2"}</definedName>
    <definedName name="SDHFJKHDFJRE" localSheetId="19">{#N/A,#N/A,FALSE,"Plan1";#N/A,#N/A,FALSE,"Plan2"}</definedName>
    <definedName name="SDHFJKHDFJRE" localSheetId="18" hidden="1">{#N/A,#N/A,FALSE,"Plan1";#N/A,#N/A,FALSE,"Plan2"}</definedName>
    <definedName name="SDHFJKHDFJRE">{#N/A,#N/A,FALSE,"Plan1";#N/A,#N/A,FALSE,"Plan2"}</definedName>
    <definedName name="SDHKFDRKGTR" localSheetId="20">{#N/A,#N/A,FALSE,"Plan1";#N/A,#N/A,FALSE,"Plan2"}</definedName>
    <definedName name="SDHKFDRKGTR" localSheetId="8">{#N/A,#N/A,FALSE,"Plan1";#N/A,#N/A,FALSE,"Plan2"}</definedName>
    <definedName name="SDHKFDRKGTR" localSheetId="17" hidden="1">{#N/A,#N/A,FALSE,"Plan1";#N/A,#N/A,FALSE,"Plan2"}</definedName>
    <definedName name="SDHKFDRKGTR" localSheetId="3">{#N/A,#N/A,FALSE,"Plan1";#N/A,#N/A,FALSE,"Plan2"}</definedName>
    <definedName name="SDHKFDRKGTR" localSheetId="11">{#N/A,#N/A,FALSE,"Plan1";#N/A,#N/A,FALSE,"Plan2"}</definedName>
    <definedName name="SDHKFDRKGTR" localSheetId="6">{#N/A,#N/A,FALSE,"Plan1";#N/A,#N/A,FALSE,"Plan2"}</definedName>
    <definedName name="SDHKFDRKGTR" localSheetId="5">{#N/A,#N/A,FALSE,"Plan1";#N/A,#N/A,FALSE,"Plan2"}</definedName>
    <definedName name="SDHKFDRKGTR" localSheetId="16" hidden="1">{#N/A,#N/A,FALSE,"Plan1";#N/A,#N/A,FALSE,"Plan2"}</definedName>
    <definedName name="SDHKFDRKGTR" localSheetId="15">{#N/A,#N/A,FALSE,"Plan1";#N/A,#N/A,FALSE,"Plan2"}</definedName>
    <definedName name="SDHKFDRKGTR" localSheetId="7">{#N/A,#N/A,FALSE,"Plan1";#N/A,#N/A,FALSE,"Plan2"}</definedName>
    <definedName name="SDHKFDRKGTR" localSheetId="24">{#N/A,#N/A,FALSE,"Plan1";#N/A,#N/A,FALSE,"Plan2"}</definedName>
    <definedName name="SDHKFDRKGTR" localSheetId="25">{#N/A,#N/A,FALSE,"Plan1";#N/A,#N/A,FALSE,"Plan2"}</definedName>
    <definedName name="SDHKFDRKGTR" localSheetId="0">{#N/A,#N/A,FALSE,"Plan1";#N/A,#N/A,FALSE,"Plan2"}</definedName>
    <definedName name="SDHKFDRKGTR" localSheetId="23">{#N/A,#N/A,FALSE,"Plan1";#N/A,#N/A,FALSE,"Plan2"}</definedName>
    <definedName name="SDHKFDRKGTR" localSheetId="22" hidden="1">{#N/A,#N/A,FALSE,"Plan1";#N/A,#N/A,FALSE,"Plan2"}</definedName>
    <definedName name="SDHKFDRKGTR" localSheetId="19">{#N/A,#N/A,FALSE,"Plan1";#N/A,#N/A,FALSE,"Plan2"}</definedName>
    <definedName name="SDHKFDRKGTR" localSheetId="18" hidden="1">{#N/A,#N/A,FALSE,"Plan1";#N/A,#N/A,FALSE,"Plan2"}</definedName>
    <definedName name="SDHKFDRKGTR">{#N/A,#N/A,FALSE,"Plan1";#N/A,#N/A,FALSE,"Plan2"}</definedName>
    <definedName name="sdjdswger" localSheetId="20">{#N/A,#N/A,FALSE,"Plan1";#N/A,#N/A,FALSE,"Plan2"}</definedName>
    <definedName name="sdjdswger" localSheetId="8">{#N/A,#N/A,FALSE,"Plan1";#N/A,#N/A,FALSE,"Plan2"}</definedName>
    <definedName name="sdjdswger" localSheetId="17" hidden="1">{#N/A,#N/A,FALSE,"Plan1";#N/A,#N/A,FALSE,"Plan2"}</definedName>
    <definedName name="sdjdswger" localSheetId="3">{#N/A,#N/A,FALSE,"Plan1";#N/A,#N/A,FALSE,"Plan2"}</definedName>
    <definedName name="sdjdswger" localSheetId="11">{#N/A,#N/A,FALSE,"Plan1";#N/A,#N/A,FALSE,"Plan2"}</definedName>
    <definedName name="sdjdswger" localSheetId="6">{#N/A,#N/A,FALSE,"Plan1";#N/A,#N/A,FALSE,"Plan2"}</definedName>
    <definedName name="sdjdswger" localSheetId="5">{#N/A,#N/A,FALSE,"Plan1";#N/A,#N/A,FALSE,"Plan2"}</definedName>
    <definedName name="sdjdswger" localSheetId="16" hidden="1">{#N/A,#N/A,FALSE,"Plan1";#N/A,#N/A,FALSE,"Plan2"}</definedName>
    <definedName name="sdjdswger" localSheetId="15">{#N/A,#N/A,FALSE,"Plan1";#N/A,#N/A,FALSE,"Plan2"}</definedName>
    <definedName name="sdjdswger" localSheetId="7">{#N/A,#N/A,FALSE,"Plan1";#N/A,#N/A,FALSE,"Plan2"}</definedName>
    <definedName name="sdjdswger" localSheetId="24">{#N/A,#N/A,FALSE,"Plan1";#N/A,#N/A,FALSE,"Plan2"}</definedName>
    <definedName name="sdjdswger" localSheetId="25">{#N/A,#N/A,FALSE,"Plan1";#N/A,#N/A,FALSE,"Plan2"}</definedName>
    <definedName name="sdjdswger" localSheetId="0">{#N/A,#N/A,FALSE,"Plan1";#N/A,#N/A,FALSE,"Plan2"}</definedName>
    <definedName name="sdjdswger" localSheetId="23">{#N/A,#N/A,FALSE,"Plan1";#N/A,#N/A,FALSE,"Plan2"}</definedName>
    <definedName name="sdjdswger" localSheetId="22" hidden="1">{#N/A,#N/A,FALSE,"Plan1";#N/A,#N/A,FALSE,"Plan2"}</definedName>
    <definedName name="sdjdswger" localSheetId="19">{#N/A,#N/A,FALSE,"Plan1";#N/A,#N/A,FALSE,"Plan2"}</definedName>
    <definedName name="sdjdswger" localSheetId="18" hidden="1">{#N/A,#N/A,FALSE,"Plan1";#N/A,#N/A,FALSE,"Plan2"}</definedName>
    <definedName name="sdjdswger">{#N/A,#N/A,FALSE,"Plan1";#N/A,#N/A,FALSE,"Plan2"}</definedName>
    <definedName name="sdjfdf" localSheetId="20">{#N/A,#N/A,FALSE,"Plan1";#N/A,#N/A,FALSE,"Plan2"}</definedName>
    <definedName name="sdjfdf" localSheetId="8">{#N/A,#N/A,FALSE,"Plan1";#N/A,#N/A,FALSE,"Plan2"}</definedName>
    <definedName name="sdjfdf" localSheetId="17" hidden="1">{#N/A,#N/A,FALSE,"Plan1";#N/A,#N/A,FALSE,"Plan2"}</definedName>
    <definedName name="sdjfdf" localSheetId="3">{#N/A,#N/A,FALSE,"Plan1";#N/A,#N/A,FALSE,"Plan2"}</definedName>
    <definedName name="sdjfdf" localSheetId="11">{#N/A,#N/A,FALSE,"Plan1";#N/A,#N/A,FALSE,"Plan2"}</definedName>
    <definedName name="sdjfdf" localSheetId="6">{#N/A,#N/A,FALSE,"Plan1";#N/A,#N/A,FALSE,"Plan2"}</definedName>
    <definedName name="sdjfdf" localSheetId="5">{#N/A,#N/A,FALSE,"Plan1";#N/A,#N/A,FALSE,"Plan2"}</definedName>
    <definedName name="sdjfdf" localSheetId="16" hidden="1">{#N/A,#N/A,FALSE,"Plan1";#N/A,#N/A,FALSE,"Plan2"}</definedName>
    <definedName name="sdjfdf" localSheetId="15">{#N/A,#N/A,FALSE,"Plan1";#N/A,#N/A,FALSE,"Plan2"}</definedName>
    <definedName name="sdjfdf" localSheetId="7">{#N/A,#N/A,FALSE,"Plan1";#N/A,#N/A,FALSE,"Plan2"}</definedName>
    <definedName name="sdjfdf" localSheetId="24">{#N/A,#N/A,FALSE,"Plan1";#N/A,#N/A,FALSE,"Plan2"}</definedName>
    <definedName name="sdjfdf" localSheetId="25">{#N/A,#N/A,FALSE,"Plan1";#N/A,#N/A,FALSE,"Plan2"}</definedName>
    <definedName name="sdjfdf" localSheetId="0">{#N/A,#N/A,FALSE,"Plan1";#N/A,#N/A,FALSE,"Plan2"}</definedName>
    <definedName name="sdjfdf" localSheetId="23">{#N/A,#N/A,FALSE,"Plan1";#N/A,#N/A,FALSE,"Plan2"}</definedName>
    <definedName name="sdjfdf" localSheetId="22" hidden="1">{#N/A,#N/A,FALSE,"Plan1";#N/A,#N/A,FALSE,"Plan2"}</definedName>
    <definedName name="sdjfdf" localSheetId="19">{#N/A,#N/A,FALSE,"Plan1";#N/A,#N/A,FALSE,"Plan2"}</definedName>
    <definedName name="sdjfdf" localSheetId="18" hidden="1">{#N/A,#N/A,FALSE,"Plan1";#N/A,#N/A,FALSE,"Plan2"}</definedName>
    <definedName name="sdjfdf">{#N/A,#N/A,FALSE,"Plan1";#N/A,#N/A,FALSE,"Plan2"}</definedName>
    <definedName name="sdjfhdjk" localSheetId="20">{#N/A,#N/A,FALSE,"Plan1";#N/A,#N/A,FALSE,"Plan2"}</definedName>
    <definedName name="sdjfhdjk" localSheetId="8">{#N/A,#N/A,FALSE,"Plan1";#N/A,#N/A,FALSE,"Plan2"}</definedName>
    <definedName name="sdjfhdjk" localSheetId="17" hidden="1">{#N/A,#N/A,FALSE,"Plan1";#N/A,#N/A,FALSE,"Plan2"}</definedName>
    <definedName name="sdjfhdjk" localSheetId="3">{#N/A,#N/A,FALSE,"Plan1";#N/A,#N/A,FALSE,"Plan2"}</definedName>
    <definedName name="sdjfhdjk" localSheetId="11">{#N/A,#N/A,FALSE,"Plan1";#N/A,#N/A,FALSE,"Plan2"}</definedName>
    <definedName name="sdjfhdjk" localSheetId="6">{#N/A,#N/A,FALSE,"Plan1";#N/A,#N/A,FALSE,"Plan2"}</definedName>
    <definedName name="sdjfhdjk" localSheetId="5">{#N/A,#N/A,FALSE,"Plan1";#N/A,#N/A,FALSE,"Plan2"}</definedName>
    <definedName name="sdjfhdjk" localSheetId="16" hidden="1">{#N/A,#N/A,FALSE,"Plan1";#N/A,#N/A,FALSE,"Plan2"}</definedName>
    <definedName name="sdjfhdjk" localSheetId="15">{#N/A,#N/A,FALSE,"Plan1";#N/A,#N/A,FALSE,"Plan2"}</definedName>
    <definedName name="sdjfhdjk" localSheetId="7">{#N/A,#N/A,FALSE,"Plan1";#N/A,#N/A,FALSE,"Plan2"}</definedName>
    <definedName name="sdjfhdjk" localSheetId="24">{#N/A,#N/A,FALSE,"Plan1";#N/A,#N/A,FALSE,"Plan2"}</definedName>
    <definedName name="sdjfhdjk" localSheetId="25">{#N/A,#N/A,FALSE,"Plan1";#N/A,#N/A,FALSE,"Plan2"}</definedName>
    <definedName name="sdjfhdjk" localSheetId="0">{#N/A,#N/A,FALSE,"Plan1";#N/A,#N/A,FALSE,"Plan2"}</definedName>
    <definedName name="sdjfhdjk" localSheetId="23">{#N/A,#N/A,FALSE,"Plan1";#N/A,#N/A,FALSE,"Plan2"}</definedName>
    <definedName name="sdjfhdjk" localSheetId="22" hidden="1">{#N/A,#N/A,FALSE,"Plan1";#N/A,#N/A,FALSE,"Plan2"}</definedName>
    <definedName name="sdjfhdjk" localSheetId="19">{#N/A,#N/A,FALSE,"Plan1";#N/A,#N/A,FALSE,"Plan2"}</definedName>
    <definedName name="sdjfhdjk" localSheetId="18" hidden="1">{#N/A,#N/A,FALSE,"Plan1";#N/A,#N/A,FALSE,"Plan2"}</definedName>
    <definedName name="sdjfhdjk">{#N/A,#N/A,FALSE,"Plan1";#N/A,#N/A,FALSE,"Plan2"}</definedName>
    <definedName name="SDJFJDER" localSheetId="20">{#N/A,#N/A,FALSE,"Plan1";#N/A,#N/A,FALSE,"Plan2"}</definedName>
    <definedName name="SDJFJDER" localSheetId="8">{#N/A,#N/A,FALSE,"Plan1";#N/A,#N/A,FALSE,"Plan2"}</definedName>
    <definedName name="SDJFJDER" localSheetId="17" hidden="1">{#N/A,#N/A,FALSE,"Plan1";#N/A,#N/A,FALSE,"Plan2"}</definedName>
    <definedName name="SDJFJDER" localSheetId="3">{#N/A,#N/A,FALSE,"Plan1";#N/A,#N/A,FALSE,"Plan2"}</definedName>
    <definedName name="SDJFJDER" localSheetId="11">{#N/A,#N/A,FALSE,"Plan1";#N/A,#N/A,FALSE,"Plan2"}</definedName>
    <definedName name="SDJFJDER" localSheetId="6">{#N/A,#N/A,FALSE,"Plan1";#N/A,#N/A,FALSE,"Plan2"}</definedName>
    <definedName name="SDJFJDER" localSheetId="5">{#N/A,#N/A,FALSE,"Plan1";#N/A,#N/A,FALSE,"Plan2"}</definedName>
    <definedName name="SDJFJDER" localSheetId="16" hidden="1">{#N/A,#N/A,FALSE,"Plan1";#N/A,#N/A,FALSE,"Plan2"}</definedName>
    <definedName name="SDJFJDER" localSheetId="15">{#N/A,#N/A,FALSE,"Plan1";#N/A,#N/A,FALSE,"Plan2"}</definedName>
    <definedName name="SDJFJDER" localSheetId="7">{#N/A,#N/A,FALSE,"Plan1";#N/A,#N/A,FALSE,"Plan2"}</definedName>
    <definedName name="SDJFJDER" localSheetId="24">{#N/A,#N/A,FALSE,"Plan1";#N/A,#N/A,FALSE,"Plan2"}</definedName>
    <definedName name="SDJFJDER" localSheetId="25">{#N/A,#N/A,FALSE,"Plan1";#N/A,#N/A,FALSE,"Plan2"}</definedName>
    <definedName name="SDJFJDER" localSheetId="0">{#N/A,#N/A,FALSE,"Plan1";#N/A,#N/A,FALSE,"Plan2"}</definedName>
    <definedName name="SDJFJDER" localSheetId="23">{#N/A,#N/A,FALSE,"Plan1";#N/A,#N/A,FALSE,"Plan2"}</definedName>
    <definedName name="SDJFJDER" localSheetId="22" hidden="1">{#N/A,#N/A,FALSE,"Plan1";#N/A,#N/A,FALSE,"Plan2"}</definedName>
    <definedName name="SDJFJDER" localSheetId="19">{#N/A,#N/A,FALSE,"Plan1";#N/A,#N/A,FALSE,"Plan2"}</definedName>
    <definedName name="SDJFJDER" localSheetId="18" hidden="1">{#N/A,#N/A,FALSE,"Plan1";#N/A,#N/A,FALSE,"Plan2"}</definedName>
    <definedName name="SDJFJDER">{#N/A,#N/A,FALSE,"Plan1";#N/A,#N/A,FALSE,"Plan2"}</definedName>
    <definedName name="sdjflsdjfl" localSheetId="20">{#N/A,#N/A,FALSE,"Plan1";#N/A,#N/A,FALSE,"Plan2"}</definedName>
    <definedName name="sdjflsdjfl" localSheetId="8">{#N/A,#N/A,FALSE,"Plan1";#N/A,#N/A,FALSE,"Plan2"}</definedName>
    <definedName name="sdjflsdjfl" localSheetId="17" hidden="1">{#N/A,#N/A,FALSE,"Plan1";#N/A,#N/A,FALSE,"Plan2"}</definedName>
    <definedName name="sdjflsdjfl" localSheetId="3">{#N/A,#N/A,FALSE,"Plan1";#N/A,#N/A,FALSE,"Plan2"}</definedName>
    <definedName name="sdjflsdjfl" localSheetId="11">{#N/A,#N/A,FALSE,"Plan1";#N/A,#N/A,FALSE,"Plan2"}</definedName>
    <definedName name="sdjflsdjfl" localSheetId="6">{#N/A,#N/A,FALSE,"Plan1";#N/A,#N/A,FALSE,"Plan2"}</definedName>
    <definedName name="sdjflsdjfl" localSheetId="5">{#N/A,#N/A,FALSE,"Plan1";#N/A,#N/A,FALSE,"Plan2"}</definedName>
    <definedName name="sdjflsdjfl" localSheetId="16" hidden="1">{#N/A,#N/A,FALSE,"Plan1";#N/A,#N/A,FALSE,"Plan2"}</definedName>
    <definedName name="sdjflsdjfl" localSheetId="15">{#N/A,#N/A,FALSE,"Plan1";#N/A,#N/A,FALSE,"Plan2"}</definedName>
    <definedName name="sdjflsdjfl" localSheetId="7">{#N/A,#N/A,FALSE,"Plan1";#N/A,#N/A,FALSE,"Plan2"}</definedName>
    <definedName name="sdjflsdjfl" localSheetId="24">{#N/A,#N/A,FALSE,"Plan1";#N/A,#N/A,FALSE,"Plan2"}</definedName>
    <definedName name="sdjflsdjfl" localSheetId="25">{#N/A,#N/A,FALSE,"Plan1";#N/A,#N/A,FALSE,"Plan2"}</definedName>
    <definedName name="sdjflsdjfl" localSheetId="0">{#N/A,#N/A,FALSE,"Plan1";#N/A,#N/A,FALSE,"Plan2"}</definedName>
    <definedName name="sdjflsdjfl" localSheetId="23">{#N/A,#N/A,FALSE,"Plan1";#N/A,#N/A,FALSE,"Plan2"}</definedName>
    <definedName name="sdjflsdjfl" localSheetId="22" hidden="1">{#N/A,#N/A,FALSE,"Plan1";#N/A,#N/A,FALSE,"Plan2"}</definedName>
    <definedName name="sdjflsdjfl" localSheetId="19">{#N/A,#N/A,FALSE,"Plan1";#N/A,#N/A,FALSE,"Plan2"}</definedName>
    <definedName name="sdjflsdjfl" localSheetId="18" hidden="1">{#N/A,#N/A,FALSE,"Plan1";#N/A,#N/A,FALSE,"Plan2"}</definedName>
    <definedName name="sdjflsdjfl">{#N/A,#N/A,FALSE,"Plan1";#N/A,#N/A,FALSE,"Plan2"}</definedName>
    <definedName name="SDJHF" localSheetId="20">{#N/A,#N/A,FALSE,"Plan1";#N/A,#N/A,FALSE,"Plan2"}</definedName>
    <definedName name="SDJHF" localSheetId="8">{#N/A,#N/A,FALSE,"Plan1";#N/A,#N/A,FALSE,"Plan2"}</definedName>
    <definedName name="SDJHF" localSheetId="17" hidden="1">{#N/A,#N/A,FALSE,"Plan1";#N/A,#N/A,FALSE,"Plan2"}</definedName>
    <definedName name="SDJHF" localSheetId="3">{#N/A,#N/A,FALSE,"Plan1";#N/A,#N/A,FALSE,"Plan2"}</definedName>
    <definedName name="SDJHF" localSheetId="11">{#N/A,#N/A,FALSE,"Plan1";#N/A,#N/A,FALSE,"Plan2"}</definedName>
    <definedName name="SDJHF" localSheetId="6">{#N/A,#N/A,FALSE,"Plan1";#N/A,#N/A,FALSE,"Plan2"}</definedName>
    <definedName name="SDJHF" localSheetId="5">{#N/A,#N/A,FALSE,"Plan1";#N/A,#N/A,FALSE,"Plan2"}</definedName>
    <definedName name="SDJHF" localSheetId="16" hidden="1">{#N/A,#N/A,FALSE,"Plan1";#N/A,#N/A,FALSE,"Plan2"}</definedName>
    <definedName name="SDJHF" localSheetId="15">{#N/A,#N/A,FALSE,"Plan1";#N/A,#N/A,FALSE,"Plan2"}</definedName>
    <definedName name="SDJHF" localSheetId="7">{#N/A,#N/A,FALSE,"Plan1";#N/A,#N/A,FALSE,"Plan2"}</definedName>
    <definedName name="SDJHF" localSheetId="24">{#N/A,#N/A,FALSE,"Plan1";#N/A,#N/A,FALSE,"Plan2"}</definedName>
    <definedName name="SDJHF" localSheetId="25">{#N/A,#N/A,FALSE,"Plan1";#N/A,#N/A,FALSE,"Plan2"}</definedName>
    <definedName name="SDJHF" localSheetId="0">{#N/A,#N/A,FALSE,"Plan1";#N/A,#N/A,FALSE,"Plan2"}</definedName>
    <definedName name="SDJHF" localSheetId="23">{#N/A,#N/A,FALSE,"Plan1";#N/A,#N/A,FALSE,"Plan2"}</definedName>
    <definedName name="SDJHF" localSheetId="22" hidden="1">{#N/A,#N/A,FALSE,"Plan1";#N/A,#N/A,FALSE,"Plan2"}</definedName>
    <definedName name="SDJHF" localSheetId="19">{#N/A,#N/A,FALSE,"Plan1";#N/A,#N/A,FALSE,"Plan2"}</definedName>
    <definedName name="SDJHF" localSheetId="18" hidden="1">{#N/A,#N/A,FALSE,"Plan1";#N/A,#N/A,FALSE,"Plan2"}</definedName>
    <definedName name="SDJHF">{#N/A,#N/A,FALSE,"Plan1";#N/A,#N/A,FALSE,"Plan2"}</definedName>
    <definedName name="sdjrderertrr" localSheetId="20">{#N/A,#N/A,FALSE,"Plan1";#N/A,#N/A,FALSE,"Plan2"}</definedName>
    <definedName name="sdjrderertrr" localSheetId="8">{#N/A,#N/A,FALSE,"Plan1";#N/A,#N/A,FALSE,"Plan2"}</definedName>
    <definedName name="sdjrderertrr" localSheetId="17" hidden="1">{#N/A,#N/A,FALSE,"Plan1";#N/A,#N/A,FALSE,"Plan2"}</definedName>
    <definedName name="sdjrderertrr" localSheetId="3">{#N/A,#N/A,FALSE,"Plan1";#N/A,#N/A,FALSE,"Plan2"}</definedName>
    <definedName name="sdjrderertrr" localSheetId="11">{#N/A,#N/A,FALSE,"Plan1";#N/A,#N/A,FALSE,"Plan2"}</definedName>
    <definedName name="sdjrderertrr" localSheetId="6">{#N/A,#N/A,FALSE,"Plan1";#N/A,#N/A,FALSE,"Plan2"}</definedName>
    <definedName name="sdjrderertrr" localSheetId="5">{#N/A,#N/A,FALSE,"Plan1";#N/A,#N/A,FALSE,"Plan2"}</definedName>
    <definedName name="sdjrderertrr" localSheetId="16" hidden="1">{#N/A,#N/A,FALSE,"Plan1";#N/A,#N/A,FALSE,"Plan2"}</definedName>
    <definedName name="sdjrderertrr" localSheetId="15">{#N/A,#N/A,FALSE,"Plan1";#N/A,#N/A,FALSE,"Plan2"}</definedName>
    <definedName name="sdjrderertrr" localSheetId="7">{#N/A,#N/A,FALSE,"Plan1";#N/A,#N/A,FALSE,"Plan2"}</definedName>
    <definedName name="sdjrderertrr" localSheetId="24">{#N/A,#N/A,FALSE,"Plan1";#N/A,#N/A,FALSE,"Plan2"}</definedName>
    <definedName name="sdjrderertrr" localSheetId="25">{#N/A,#N/A,FALSE,"Plan1";#N/A,#N/A,FALSE,"Plan2"}</definedName>
    <definedName name="sdjrderertrr" localSheetId="0">{#N/A,#N/A,FALSE,"Plan1";#N/A,#N/A,FALSE,"Plan2"}</definedName>
    <definedName name="sdjrderertrr" localSheetId="23">{#N/A,#N/A,FALSE,"Plan1";#N/A,#N/A,FALSE,"Plan2"}</definedName>
    <definedName name="sdjrderertrr" localSheetId="22" hidden="1">{#N/A,#N/A,FALSE,"Plan1";#N/A,#N/A,FALSE,"Plan2"}</definedName>
    <definedName name="sdjrderertrr" localSheetId="19">{#N/A,#N/A,FALSE,"Plan1";#N/A,#N/A,FALSE,"Plan2"}</definedName>
    <definedName name="sdjrderertrr" localSheetId="18" hidden="1">{#N/A,#N/A,FALSE,"Plan1";#N/A,#N/A,FALSE,"Plan2"}</definedName>
    <definedName name="sdjrderertrr">{#N/A,#N/A,FALSE,"Plan1";#N/A,#N/A,FALSE,"Plan2"}</definedName>
    <definedName name="sdkdjk" localSheetId="20">{#N/A,#N/A,FALSE,"Plan1";#N/A,#N/A,FALSE,"Plan2"}</definedName>
    <definedName name="sdkdjk" localSheetId="8">{#N/A,#N/A,FALSE,"Plan1";#N/A,#N/A,FALSE,"Plan2"}</definedName>
    <definedName name="sdkdjk" localSheetId="17" hidden="1">{#N/A,#N/A,FALSE,"Plan1";#N/A,#N/A,FALSE,"Plan2"}</definedName>
    <definedName name="sdkdjk" localSheetId="3">{#N/A,#N/A,FALSE,"Plan1";#N/A,#N/A,FALSE,"Plan2"}</definedName>
    <definedName name="sdkdjk" localSheetId="11">{#N/A,#N/A,FALSE,"Plan1";#N/A,#N/A,FALSE,"Plan2"}</definedName>
    <definedName name="sdkdjk" localSheetId="6">{#N/A,#N/A,FALSE,"Plan1";#N/A,#N/A,FALSE,"Plan2"}</definedName>
    <definedName name="sdkdjk" localSheetId="5">{#N/A,#N/A,FALSE,"Plan1";#N/A,#N/A,FALSE,"Plan2"}</definedName>
    <definedName name="sdkdjk" localSheetId="16" hidden="1">{#N/A,#N/A,FALSE,"Plan1";#N/A,#N/A,FALSE,"Plan2"}</definedName>
    <definedName name="sdkdjk" localSheetId="15">{#N/A,#N/A,FALSE,"Plan1";#N/A,#N/A,FALSE,"Plan2"}</definedName>
    <definedName name="sdkdjk" localSheetId="7">{#N/A,#N/A,FALSE,"Plan1";#N/A,#N/A,FALSE,"Plan2"}</definedName>
    <definedName name="sdkdjk" localSheetId="24">{#N/A,#N/A,FALSE,"Plan1";#N/A,#N/A,FALSE,"Plan2"}</definedName>
    <definedName name="sdkdjk" localSheetId="25">{#N/A,#N/A,FALSE,"Plan1";#N/A,#N/A,FALSE,"Plan2"}</definedName>
    <definedName name="sdkdjk" localSheetId="0">{#N/A,#N/A,FALSE,"Plan1";#N/A,#N/A,FALSE,"Plan2"}</definedName>
    <definedName name="sdkdjk" localSheetId="23">{#N/A,#N/A,FALSE,"Plan1";#N/A,#N/A,FALSE,"Plan2"}</definedName>
    <definedName name="sdkdjk" localSheetId="22" hidden="1">{#N/A,#N/A,FALSE,"Plan1";#N/A,#N/A,FALSE,"Plan2"}</definedName>
    <definedName name="sdkdjk" localSheetId="19">{#N/A,#N/A,FALSE,"Plan1";#N/A,#N/A,FALSE,"Plan2"}</definedName>
    <definedName name="sdkdjk" localSheetId="18" hidden="1">{#N/A,#N/A,FALSE,"Plan1";#N/A,#N/A,FALSE,"Plan2"}</definedName>
    <definedName name="sdkdjk">{#N/A,#N/A,FALSE,"Plan1";#N/A,#N/A,FALSE,"Plan2"}</definedName>
    <definedName name="sdkfjhkdgfhk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20">{#N/A,#N/A,FALSE,"Plan1";#N/A,#N/A,FALSE,"Plan2"}</definedName>
    <definedName name="sdkfnjd" localSheetId="8">{#N/A,#N/A,FALSE,"Plan1";#N/A,#N/A,FALSE,"Plan2"}</definedName>
    <definedName name="sdkfnjd" localSheetId="17" hidden="1">{#N/A,#N/A,FALSE,"Plan1";#N/A,#N/A,FALSE,"Plan2"}</definedName>
    <definedName name="sdkfnjd" localSheetId="3">{#N/A,#N/A,FALSE,"Plan1";#N/A,#N/A,FALSE,"Plan2"}</definedName>
    <definedName name="sdkfnjd" localSheetId="11">{#N/A,#N/A,FALSE,"Plan1";#N/A,#N/A,FALSE,"Plan2"}</definedName>
    <definedName name="sdkfnjd" localSheetId="6">{#N/A,#N/A,FALSE,"Plan1";#N/A,#N/A,FALSE,"Plan2"}</definedName>
    <definedName name="sdkfnjd" localSheetId="5">{#N/A,#N/A,FALSE,"Plan1";#N/A,#N/A,FALSE,"Plan2"}</definedName>
    <definedName name="sdkfnjd" localSheetId="16" hidden="1">{#N/A,#N/A,FALSE,"Plan1";#N/A,#N/A,FALSE,"Plan2"}</definedName>
    <definedName name="sdkfnjd" localSheetId="15">{#N/A,#N/A,FALSE,"Plan1";#N/A,#N/A,FALSE,"Plan2"}</definedName>
    <definedName name="sdkfnjd" localSheetId="7">{#N/A,#N/A,FALSE,"Plan1";#N/A,#N/A,FALSE,"Plan2"}</definedName>
    <definedName name="sdkfnjd" localSheetId="24">{#N/A,#N/A,FALSE,"Plan1";#N/A,#N/A,FALSE,"Plan2"}</definedName>
    <definedName name="sdkfnjd" localSheetId="25">{#N/A,#N/A,FALSE,"Plan1";#N/A,#N/A,FALSE,"Plan2"}</definedName>
    <definedName name="sdkfnjd" localSheetId="0">{#N/A,#N/A,FALSE,"Plan1";#N/A,#N/A,FALSE,"Plan2"}</definedName>
    <definedName name="sdkfnjd" localSheetId="23">{#N/A,#N/A,FALSE,"Plan1";#N/A,#N/A,FALSE,"Plan2"}</definedName>
    <definedName name="sdkfnjd" localSheetId="22" hidden="1">{#N/A,#N/A,FALSE,"Plan1";#N/A,#N/A,FALSE,"Plan2"}</definedName>
    <definedName name="sdkfnjd" localSheetId="19">{#N/A,#N/A,FALSE,"Plan1";#N/A,#N/A,FALSE,"Plan2"}</definedName>
    <definedName name="sdkfnjd" localSheetId="18" hidden="1">{#N/A,#N/A,FALSE,"Plan1";#N/A,#N/A,FALSE,"Plan2"}</definedName>
    <definedName name="sdkfnjd">{#N/A,#N/A,FALSE,"Plan1";#N/A,#N/A,FALSE,"Plan2"}</definedName>
    <definedName name="sdkk" localSheetId="20">{#N/A,#N/A,FALSE,"Plan1";#N/A,#N/A,FALSE,"Plan2"}</definedName>
    <definedName name="sdkk" localSheetId="8">{#N/A,#N/A,FALSE,"Plan1";#N/A,#N/A,FALSE,"Plan2"}</definedName>
    <definedName name="sdkk" localSheetId="17" hidden="1">{#N/A,#N/A,FALSE,"Plan1";#N/A,#N/A,FALSE,"Plan2"}</definedName>
    <definedName name="sdkk" localSheetId="3">{#N/A,#N/A,FALSE,"Plan1";#N/A,#N/A,FALSE,"Plan2"}</definedName>
    <definedName name="sdkk" localSheetId="11">{#N/A,#N/A,FALSE,"Plan1";#N/A,#N/A,FALSE,"Plan2"}</definedName>
    <definedName name="sdkk" localSheetId="6">{#N/A,#N/A,FALSE,"Plan1";#N/A,#N/A,FALSE,"Plan2"}</definedName>
    <definedName name="sdkk" localSheetId="5">{#N/A,#N/A,FALSE,"Plan1";#N/A,#N/A,FALSE,"Plan2"}</definedName>
    <definedName name="sdkk" localSheetId="16" hidden="1">{#N/A,#N/A,FALSE,"Plan1";#N/A,#N/A,FALSE,"Plan2"}</definedName>
    <definedName name="sdkk" localSheetId="15">{#N/A,#N/A,FALSE,"Plan1";#N/A,#N/A,FALSE,"Plan2"}</definedName>
    <definedName name="sdkk" localSheetId="7">{#N/A,#N/A,FALSE,"Plan1";#N/A,#N/A,FALSE,"Plan2"}</definedName>
    <definedName name="sdkk" localSheetId="24">{#N/A,#N/A,FALSE,"Plan1";#N/A,#N/A,FALSE,"Plan2"}</definedName>
    <definedName name="sdkk" localSheetId="25">{#N/A,#N/A,FALSE,"Plan1";#N/A,#N/A,FALSE,"Plan2"}</definedName>
    <definedName name="sdkk" localSheetId="0">{#N/A,#N/A,FALSE,"Plan1";#N/A,#N/A,FALSE,"Plan2"}</definedName>
    <definedName name="sdkk" localSheetId="23">{#N/A,#N/A,FALSE,"Plan1";#N/A,#N/A,FALSE,"Plan2"}</definedName>
    <definedName name="sdkk" localSheetId="22" hidden="1">{#N/A,#N/A,FALSE,"Plan1";#N/A,#N/A,FALSE,"Plan2"}</definedName>
    <definedName name="sdkk" localSheetId="19">{#N/A,#N/A,FALSE,"Plan1";#N/A,#N/A,FALSE,"Plan2"}</definedName>
    <definedName name="sdkk" localSheetId="18" hidden="1">{#N/A,#N/A,FALSE,"Plan1";#N/A,#N/A,FALSE,"Plan2"}</definedName>
    <definedName name="sdkk">{#N/A,#N/A,FALSE,"Plan1";#N/A,#N/A,FALSE,"Plan2"}</definedName>
    <definedName name="sdlfsdflj" localSheetId="20">{#N/A,#N/A,FALSE,"Plan1";#N/A,#N/A,FALSE,"Plan2"}</definedName>
    <definedName name="sdlfsdflj" localSheetId="8">{#N/A,#N/A,FALSE,"Plan1";#N/A,#N/A,FALSE,"Plan2"}</definedName>
    <definedName name="sdlfsdflj" localSheetId="17" hidden="1">{#N/A,#N/A,FALSE,"Plan1";#N/A,#N/A,FALSE,"Plan2"}</definedName>
    <definedName name="sdlfsdflj" localSheetId="3">{#N/A,#N/A,FALSE,"Plan1";#N/A,#N/A,FALSE,"Plan2"}</definedName>
    <definedName name="sdlfsdflj" localSheetId="11">{#N/A,#N/A,FALSE,"Plan1";#N/A,#N/A,FALSE,"Plan2"}</definedName>
    <definedName name="sdlfsdflj" localSheetId="6">{#N/A,#N/A,FALSE,"Plan1";#N/A,#N/A,FALSE,"Plan2"}</definedName>
    <definedName name="sdlfsdflj" localSheetId="5">{#N/A,#N/A,FALSE,"Plan1";#N/A,#N/A,FALSE,"Plan2"}</definedName>
    <definedName name="sdlfsdflj" localSheetId="16" hidden="1">{#N/A,#N/A,FALSE,"Plan1";#N/A,#N/A,FALSE,"Plan2"}</definedName>
    <definedName name="sdlfsdflj" localSheetId="15">{#N/A,#N/A,FALSE,"Plan1";#N/A,#N/A,FALSE,"Plan2"}</definedName>
    <definedName name="sdlfsdflj" localSheetId="7">{#N/A,#N/A,FALSE,"Plan1";#N/A,#N/A,FALSE,"Plan2"}</definedName>
    <definedName name="sdlfsdflj" localSheetId="24">{#N/A,#N/A,FALSE,"Plan1";#N/A,#N/A,FALSE,"Plan2"}</definedName>
    <definedName name="sdlfsdflj" localSheetId="25">{#N/A,#N/A,FALSE,"Plan1";#N/A,#N/A,FALSE,"Plan2"}</definedName>
    <definedName name="sdlfsdflj" localSheetId="0">{#N/A,#N/A,FALSE,"Plan1";#N/A,#N/A,FALSE,"Plan2"}</definedName>
    <definedName name="sdlfsdflj" localSheetId="23">{#N/A,#N/A,FALSE,"Plan1";#N/A,#N/A,FALSE,"Plan2"}</definedName>
    <definedName name="sdlfsdflj" localSheetId="22" hidden="1">{#N/A,#N/A,FALSE,"Plan1";#N/A,#N/A,FALSE,"Plan2"}</definedName>
    <definedName name="sdlfsdflj" localSheetId="19">{#N/A,#N/A,FALSE,"Plan1";#N/A,#N/A,FALSE,"Plan2"}</definedName>
    <definedName name="sdlfsdflj" localSheetId="18" hidden="1">{#N/A,#N/A,FALSE,"Plan1";#N/A,#N/A,FALSE,"Plan2"}</definedName>
    <definedName name="sdlfsdflj">{#N/A,#N/A,FALSE,"Plan1";#N/A,#N/A,FALSE,"Plan2"}</definedName>
    <definedName name="sdmfmdfsgfd" localSheetId="20">{#N/A,#N/A,FALSE,"Plan1";#N/A,#N/A,FALSE,"Plan2"}</definedName>
    <definedName name="sdmfmdfsgfd" localSheetId="8">{#N/A,#N/A,FALSE,"Plan1";#N/A,#N/A,FALSE,"Plan2"}</definedName>
    <definedName name="sdmfmdfsgfd" localSheetId="17" hidden="1">{#N/A,#N/A,FALSE,"Plan1";#N/A,#N/A,FALSE,"Plan2"}</definedName>
    <definedName name="sdmfmdfsgfd" localSheetId="3">{#N/A,#N/A,FALSE,"Plan1";#N/A,#N/A,FALSE,"Plan2"}</definedName>
    <definedName name="sdmfmdfsgfd" localSheetId="11">{#N/A,#N/A,FALSE,"Plan1";#N/A,#N/A,FALSE,"Plan2"}</definedName>
    <definedName name="sdmfmdfsgfd" localSheetId="6">{#N/A,#N/A,FALSE,"Plan1";#N/A,#N/A,FALSE,"Plan2"}</definedName>
    <definedName name="sdmfmdfsgfd" localSheetId="5">{#N/A,#N/A,FALSE,"Plan1";#N/A,#N/A,FALSE,"Plan2"}</definedName>
    <definedName name="sdmfmdfsgfd" localSheetId="16" hidden="1">{#N/A,#N/A,FALSE,"Plan1";#N/A,#N/A,FALSE,"Plan2"}</definedName>
    <definedName name="sdmfmdfsgfd" localSheetId="15">{#N/A,#N/A,FALSE,"Plan1";#N/A,#N/A,FALSE,"Plan2"}</definedName>
    <definedName name="sdmfmdfsgfd" localSheetId="7">{#N/A,#N/A,FALSE,"Plan1";#N/A,#N/A,FALSE,"Plan2"}</definedName>
    <definedName name="sdmfmdfsgfd" localSheetId="24">{#N/A,#N/A,FALSE,"Plan1";#N/A,#N/A,FALSE,"Plan2"}</definedName>
    <definedName name="sdmfmdfsgfd" localSheetId="25">{#N/A,#N/A,FALSE,"Plan1";#N/A,#N/A,FALSE,"Plan2"}</definedName>
    <definedName name="sdmfmdfsgfd" localSheetId="0">{#N/A,#N/A,FALSE,"Plan1";#N/A,#N/A,FALSE,"Plan2"}</definedName>
    <definedName name="sdmfmdfsgfd" localSheetId="23">{#N/A,#N/A,FALSE,"Plan1";#N/A,#N/A,FALSE,"Plan2"}</definedName>
    <definedName name="sdmfmdfsgfd" localSheetId="22" hidden="1">{#N/A,#N/A,FALSE,"Plan1";#N/A,#N/A,FALSE,"Plan2"}</definedName>
    <definedName name="sdmfmdfsgfd" localSheetId="19">{#N/A,#N/A,FALSE,"Plan1";#N/A,#N/A,FALSE,"Plan2"}</definedName>
    <definedName name="sdmfmdfsgfd" localSheetId="18" hidden="1">{#N/A,#N/A,FALSE,"Plan1";#N/A,#N/A,FALSE,"Plan2"}</definedName>
    <definedName name="sdmfmdfsgfd">{#N/A,#N/A,FALSE,"Plan1";#N/A,#N/A,FALSE,"Plan2"}</definedName>
    <definedName name="sd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20">{#N/A,#N/A,FALSE,"Plan1";#N/A,#N/A,FALSE,"Plan2"}</definedName>
    <definedName name="sdrfgt" localSheetId="8">{#N/A,#N/A,FALSE,"Plan1";#N/A,#N/A,FALSE,"Plan2"}</definedName>
    <definedName name="sdrfgt" localSheetId="17" hidden="1">{#N/A,#N/A,FALSE,"Plan1";#N/A,#N/A,FALSE,"Plan2"}</definedName>
    <definedName name="sdrfgt" localSheetId="3">{#N/A,#N/A,FALSE,"Plan1";#N/A,#N/A,FALSE,"Plan2"}</definedName>
    <definedName name="sdrfgt" localSheetId="11">{#N/A,#N/A,FALSE,"Plan1";#N/A,#N/A,FALSE,"Plan2"}</definedName>
    <definedName name="sdrfgt" localSheetId="6">{#N/A,#N/A,FALSE,"Plan1";#N/A,#N/A,FALSE,"Plan2"}</definedName>
    <definedName name="sdrfgt" localSheetId="5">{#N/A,#N/A,FALSE,"Plan1";#N/A,#N/A,FALSE,"Plan2"}</definedName>
    <definedName name="sdrfgt" localSheetId="16" hidden="1">{#N/A,#N/A,FALSE,"Plan1";#N/A,#N/A,FALSE,"Plan2"}</definedName>
    <definedName name="sdrfgt" localSheetId="15">{#N/A,#N/A,FALSE,"Plan1";#N/A,#N/A,FALSE,"Plan2"}</definedName>
    <definedName name="sdrfgt" localSheetId="7">{#N/A,#N/A,FALSE,"Plan1";#N/A,#N/A,FALSE,"Plan2"}</definedName>
    <definedName name="sdrfgt" localSheetId="24">{#N/A,#N/A,FALSE,"Plan1";#N/A,#N/A,FALSE,"Plan2"}</definedName>
    <definedName name="sdrfgt" localSheetId="25">{#N/A,#N/A,FALSE,"Plan1";#N/A,#N/A,FALSE,"Plan2"}</definedName>
    <definedName name="sdrfgt" localSheetId="0">{#N/A,#N/A,FALSE,"Plan1";#N/A,#N/A,FALSE,"Plan2"}</definedName>
    <definedName name="sdrfgt" localSheetId="23">{#N/A,#N/A,FALSE,"Plan1";#N/A,#N/A,FALSE,"Plan2"}</definedName>
    <definedName name="sdrfgt" localSheetId="22" hidden="1">{#N/A,#N/A,FALSE,"Plan1";#N/A,#N/A,FALSE,"Plan2"}</definedName>
    <definedName name="sdrfgt" localSheetId="19">{#N/A,#N/A,FALSE,"Plan1";#N/A,#N/A,FALSE,"Plan2"}</definedName>
    <definedName name="sdrfgt" localSheetId="18" hidden="1">{#N/A,#N/A,FALSE,"Plan1";#N/A,#N/A,FALSE,"Plan2"}</definedName>
    <definedName name="sdrfgt">{#N/A,#N/A,FALSE,"Plan1";#N/A,#N/A,FALSE,"Plan2"}</definedName>
    <definedName name="sdsd" localSheetId="20">{#N/A,#N/A,FALSE,"Plan1";#N/A,#N/A,FALSE,"Plan2"}</definedName>
    <definedName name="sdsd" localSheetId="8">{#N/A,#N/A,FALSE,"Plan1";#N/A,#N/A,FALSE,"Plan2"}</definedName>
    <definedName name="sdsd" localSheetId="17" hidden="1">{#N/A,#N/A,FALSE,"Plan1";#N/A,#N/A,FALSE,"Plan2"}</definedName>
    <definedName name="sdsd" localSheetId="3">{#N/A,#N/A,FALSE,"Plan1";#N/A,#N/A,FALSE,"Plan2"}</definedName>
    <definedName name="sdsd" localSheetId="11">{#N/A,#N/A,FALSE,"Plan1";#N/A,#N/A,FALSE,"Plan2"}</definedName>
    <definedName name="sdsd" localSheetId="6">{#N/A,#N/A,FALSE,"Plan1";#N/A,#N/A,FALSE,"Plan2"}</definedName>
    <definedName name="sdsd" localSheetId="5">{#N/A,#N/A,FALSE,"Plan1";#N/A,#N/A,FALSE,"Plan2"}</definedName>
    <definedName name="sdsd" localSheetId="16" hidden="1">{#N/A,#N/A,FALSE,"Plan1";#N/A,#N/A,FALSE,"Plan2"}</definedName>
    <definedName name="sdsd" localSheetId="15">{#N/A,#N/A,FALSE,"Plan1";#N/A,#N/A,FALSE,"Plan2"}</definedName>
    <definedName name="sdsd" localSheetId="7">{#N/A,#N/A,FALSE,"Plan1";#N/A,#N/A,FALSE,"Plan2"}</definedName>
    <definedName name="sdsd" localSheetId="24">{#N/A,#N/A,FALSE,"Plan1";#N/A,#N/A,FALSE,"Plan2"}</definedName>
    <definedName name="sdsd" localSheetId="25">{#N/A,#N/A,FALSE,"Plan1";#N/A,#N/A,FALSE,"Plan2"}</definedName>
    <definedName name="sdsd" localSheetId="0">{#N/A,#N/A,FALSE,"Plan1";#N/A,#N/A,FALSE,"Plan2"}</definedName>
    <definedName name="sdsd" localSheetId="23">{#N/A,#N/A,FALSE,"Plan1";#N/A,#N/A,FALSE,"Plan2"}</definedName>
    <definedName name="sdsd" localSheetId="22" hidden="1">{#N/A,#N/A,FALSE,"Plan1";#N/A,#N/A,FALSE,"Plan2"}</definedName>
    <definedName name="sdsd" localSheetId="19">{#N/A,#N/A,FALSE,"Plan1";#N/A,#N/A,FALSE,"Plan2"}</definedName>
    <definedName name="sdsd" localSheetId="18" hidden="1">{#N/A,#N/A,FALSE,"Plan1";#N/A,#N/A,FALSE,"Plan2"}</definedName>
    <definedName name="sdsd">{#N/A,#N/A,FALSE,"Plan1";#N/A,#N/A,FALSE,"Plan2"}</definedName>
    <definedName name="sdser" localSheetId="20">{#N/A,#N/A,FALSE,"Plan1";#N/A,#N/A,FALSE,"Plan2"}</definedName>
    <definedName name="sdser" localSheetId="8">{#N/A,#N/A,FALSE,"Plan1";#N/A,#N/A,FALSE,"Plan2"}</definedName>
    <definedName name="sdser" localSheetId="17" hidden="1">{#N/A,#N/A,FALSE,"Plan1";#N/A,#N/A,FALSE,"Plan2"}</definedName>
    <definedName name="sdser" localSheetId="3">{#N/A,#N/A,FALSE,"Plan1";#N/A,#N/A,FALSE,"Plan2"}</definedName>
    <definedName name="sdser" localSheetId="11">{#N/A,#N/A,FALSE,"Plan1";#N/A,#N/A,FALSE,"Plan2"}</definedName>
    <definedName name="sdser" localSheetId="6">{#N/A,#N/A,FALSE,"Plan1";#N/A,#N/A,FALSE,"Plan2"}</definedName>
    <definedName name="sdser" localSheetId="5">{#N/A,#N/A,FALSE,"Plan1";#N/A,#N/A,FALSE,"Plan2"}</definedName>
    <definedName name="sdser" localSheetId="16" hidden="1">{#N/A,#N/A,FALSE,"Plan1";#N/A,#N/A,FALSE,"Plan2"}</definedName>
    <definedName name="sdser" localSheetId="15">{#N/A,#N/A,FALSE,"Plan1";#N/A,#N/A,FALSE,"Plan2"}</definedName>
    <definedName name="sdser" localSheetId="7">{#N/A,#N/A,FALSE,"Plan1";#N/A,#N/A,FALSE,"Plan2"}</definedName>
    <definedName name="sdser" localSheetId="24">{#N/A,#N/A,FALSE,"Plan1";#N/A,#N/A,FALSE,"Plan2"}</definedName>
    <definedName name="sdser" localSheetId="25">{#N/A,#N/A,FALSE,"Plan1";#N/A,#N/A,FALSE,"Plan2"}</definedName>
    <definedName name="sdser" localSheetId="0">{#N/A,#N/A,FALSE,"Plan1";#N/A,#N/A,FALSE,"Plan2"}</definedName>
    <definedName name="sdser" localSheetId="23">{#N/A,#N/A,FALSE,"Plan1";#N/A,#N/A,FALSE,"Plan2"}</definedName>
    <definedName name="sdser" localSheetId="22" hidden="1">{#N/A,#N/A,FALSE,"Plan1";#N/A,#N/A,FALSE,"Plan2"}</definedName>
    <definedName name="sdser" localSheetId="19">{#N/A,#N/A,FALSE,"Plan1";#N/A,#N/A,FALSE,"Plan2"}</definedName>
    <definedName name="sdser" localSheetId="18" hidden="1">{#N/A,#N/A,FALSE,"Plan1";#N/A,#N/A,FALSE,"Plan2"}</definedName>
    <definedName name="sdser">{#N/A,#N/A,FALSE,"Plan1";#N/A,#N/A,FALSE,"Plan2"}</definedName>
    <definedName name="sdsre" localSheetId="20">{#N/A,#N/A,FALSE,"Plan1";#N/A,#N/A,FALSE,"Plan2"}</definedName>
    <definedName name="sdsre" localSheetId="8">{#N/A,#N/A,FALSE,"Plan1";#N/A,#N/A,FALSE,"Plan2"}</definedName>
    <definedName name="sdsre" localSheetId="17" hidden="1">{#N/A,#N/A,FALSE,"Plan1";#N/A,#N/A,FALSE,"Plan2"}</definedName>
    <definedName name="sdsre" localSheetId="3">{#N/A,#N/A,FALSE,"Plan1";#N/A,#N/A,FALSE,"Plan2"}</definedName>
    <definedName name="sdsre" localSheetId="11">{#N/A,#N/A,FALSE,"Plan1";#N/A,#N/A,FALSE,"Plan2"}</definedName>
    <definedName name="sdsre" localSheetId="6">{#N/A,#N/A,FALSE,"Plan1";#N/A,#N/A,FALSE,"Plan2"}</definedName>
    <definedName name="sdsre" localSheetId="5">{#N/A,#N/A,FALSE,"Plan1";#N/A,#N/A,FALSE,"Plan2"}</definedName>
    <definedName name="sdsre" localSheetId="16" hidden="1">{#N/A,#N/A,FALSE,"Plan1";#N/A,#N/A,FALSE,"Plan2"}</definedName>
    <definedName name="sdsre" localSheetId="15">{#N/A,#N/A,FALSE,"Plan1";#N/A,#N/A,FALSE,"Plan2"}</definedName>
    <definedName name="sdsre" localSheetId="7">{#N/A,#N/A,FALSE,"Plan1";#N/A,#N/A,FALSE,"Plan2"}</definedName>
    <definedName name="sdsre" localSheetId="24">{#N/A,#N/A,FALSE,"Plan1";#N/A,#N/A,FALSE,"Plan2"}</definedName>
    <definedName name="sdsre" localSheetId="25">{#N/A,#N/A,FALSE,"Plan1";#N/A,#N/A,FALSE,"Plan2"}</definedName>
    <definedName name="sdsre" localSheetId="0">{#N/A,#N/A,FALSE,"Plan1";#N/A,#N/A,FALSE,"Plan2"}</definedName>
    <definedName name="sdsre" localSheetId="23">{#N/A,#N/A,FALSE,"Plan1";#N/A,#N/A,FALSE,"Plan2"}</definedName>
    <definedName name="sdsre" localSheetId="22" hidden="1">{#N/A,#N/A,FALSE,"Plan1";#N/A,#N/A,FALSE,"Plan2"}</definedName>
    <definedName name="sdsre" localSheetId="19">{#N/A,#N/A,FALSE,"Plan1";#N/A,#N/A,FALSE,"Plan2"}</definedName>
    <definedName name="sdsre" localSheetId="18" hidden="1">{#N/A,#N/A,FALSE,"Plan1";#N/A,#N/A,FALSE,"Plan2"}</definedName>
    <definedName name="sdsre">{#N/A,#N/A,FALSE,"Plan1";#N/A,#N/A,FALSE,"Plan2"}</definedName>
    <definedName name="sdss" localSheetId="20">{#N/A,#N/A,FALSE,"Plan1";#N/A,#N/A,FALSE,"Plan2"}</definedName>
    <definedName name="sdss" localSheetId="8">{#N/A,#N/A,FALSE,"Plan1";#N/A,#N/A,FALSE,"Plan2"}</definedName>
    <definedName name="sdss" localSheetId="17" hidden="1">{#N/A,#N/A,FALSE,"Plan1";#N/A,#N/A,FALSE,"Plan2"}</definedName>
    <definedName name="sdss" localSheetId="3">{#N/A,#N/A,FALSE,"Plan1";#N/A,#N/A,FALSE,"Plan2"}</definedName>
    <definedName name="sdss" localSheetId="11">{#N/A,#N/A,FALSE,"Plan1";#N/A,#N/A,FALSE,"Plan2"}</definedName>
    <definedName name="sdss" localSheetId="6">{#N/A,#N/A,FALSE,"Plan1";#N/A,#N/A,FALSE,"Plan2"}</definedName>
    <definedName name="sdss" localSheetId="5">{#N/A,#N/A,FALSE,"Plan1";#N/A,#N/A,FALSE,"Plan2"}</definedName>
    <definedName name="sdss" localSheetId="16" hidden="1">{#N/A,#N/A,FALSE,"Plan1";#N/A,#N/A,FALSE,"Plan2"}</definedName>
    <definedName name="sdss" localSheetId="15">{#N/A,#N/A,FALSE,"Plan1";#N/A,#N/A,FALSE,"Plan2"}</definedName>
    <definedName name="sdss" localSheetId="7">{#N/A,#N/A,FALSE,"Plan1";#N/A,#N/A,FALSE,"Plan2"}</definedName>
    <definedName name="sdss" localSheetId="24">{#N/A,#N/A,FALSE,"Plan1";#N/A,#N/A,FALSE,"Plan2"}</definedName>
    <definedName name="sdss" localSheetId="25">{#N/A,#N/A,FALSE,"Plan1";#N/A,#N/A,FALSE,"Plan2"}</definedName>
    <definedName name="sdss" localSheetId="0">{#N/A,#N/A,FALSE,"Plan1";#N/A,#N/A,FALSE,"Plan2"}</definedName>
    <definedName name="sdss" localSheetId="23">{#N/A,#N/A,FALSE,"Plan1";#N/A,#N/A,FALSE,"Plan2"}</definedName>
    <definedName name="sdss" localSheetId="22" hidden="1">{#N/A,#N/A,FALSE,"Plan1";#N/A,#N/A,FALSE,"Plan2"}</definedName>
    <definedName name="sdss" localSheetId="19">{#N/A,#N/A,FALSE,"Plan1";#N/A,#N/A,FALSE,"Plan2"}</definedName>
    <definedName name="sdss" localSheetId="18" hidden="1">{#N/A,#N/A,FALSE,"Plan1";#N/A,#N/A,FALSE,"Plan2"}</definedName>
    <definedName name="sdss">{#N/A,#N/A,FALSE,"Plan1";#N/A,#N/A,FALSE,"Plan2"}</definedName>
    <definedName name="sdtrtg" localSheetId="17" hidden="1">#REF!</definedName>
    <definedName name="sdtrtg" localSheetId="3">#REF!</definedName>
    <definedName name="sdtrtg" localSheetId="6">#REF!</definedName>
    <definedName name="sdtrtg" localSheetId="16" hidden="1">#REF!</definedName>
    <definedName name="sdtrtg" localSheetId="15">#REF!</definedName>
    <definedName name="sdtrtg" localSheetId="25">#REF!</definedName>
    <definedName name="sdtrtg" localSheetId="0">#REF!</definedName>
    <definedName name="sdtrtg" localSheetId="22" hidden="1">#REF!</definedName>
    <definedName name="sdtrtg" localSheetId="19">#REF!</definedName>
    <definedName name="sdtrtg" localSheetId="18" hidden="1">#REF!</definedName>
    <definedName name="sdtrtg">#REF!</definedName>
    <definedName name="sdusi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20">{"Econ Consolidado",#N/A,FALSE,"Econ Consol";"Fluxo de Caixa",#N/A,FALSE,"Fluxo Caixa";"Investimentos",#N/A,FALSE,"Investimentos"}</definedName>
    <definedName name="SDWER" localSheetId="8">{"Econ Consolidado",#N/A,FALSE,"Econ Consol";"Fluxo de Caixa",#N/A,FALSE,"Fluxo Caixa";"Investimentos",#N/A,FALSE,"Investimentos"}</definedName>
    <definedName name="SDWER" localSheetId="17" hidden="1">{"Econ Consolidado",#N/A,FALSE,"Econ Consol";"Fluxo de Caixa",#N/A,FALSE,"Fluxo Caixa";"Investimentos",#N/A,FALSE,"Investimentos"}</definedName>
    <definedName name="SDWER" localSheetId="3">{"Econ Consolidado",#N/A,FALSE,"Econ Consol";"Fluxo de Caixa",#N/A,FALSE,"Fluxo Caixa";"Investimentos",#N/A,FALSE,"Investimentos"}</definedName>
    <definedName name="SDWER" localSheetId="11">{"Econ Consolidado",#N/A,FALSE,"Econ Consol";"Fluxo de Caixa",#N/A,FALSE,"Fluxo Caixa";"Investimentos",#N/A,FALSE,"Investimentos"}</definedName>
    <definedName name="SDWER" localSheetId="6">{"Econ Consolidado",#N/A,FALSE,"Econ Consol";"Fluxo de Caixa",#N/A,FALSE,"Fluxo Caixa";"Investimentos",#N/A,FALSE,"Investimentos"}</definedName>
    <definedName name="SDWER" localSheetId="5">{"Econ Consolidado",#N/A,FALSE,"Econ Consol";"Fluxo de Caixa",#N/A,FALSE,"Fluxo Caixa";"Investimentos",#N/A,FALSE,"Investimentos"}</definedName>
    <definedName name="SDWER" localSheetId="16" hidden="1">{"Econ Consolidado",#N/A,FALSE,"Econ Consol";"Fluxo de Caixa",#N/A,FALSE,"Fluxo Caixa";"Investimentos",#N/A,FALSE,"Investimentos"}</definedName>
    <definedName name="SDWER" localSheetId="15">{"Econ Consolidado",#N/A,FALSE,"Econ Consol";"Fluxo de Caixa",#N/A,FALSE,"Fluxo Caixa";"Investimentos",#N/A,FALSE,"Investimentos"}</definedName>
    <definedName name="SDWER" localSheetId="7">{"Econ Consolidado",#N/A,FALSE,"Econ Consol";"Fluxo de Caixa",#N/A,FALSE,"Fluxo Caixa";"Investimentos",#N/A,FALSE,"Investimentos"}</definedName>
    <definedName name="SDWER" localSheetId="24">{"Econ Consolidado",#N/A,FALSE,"Econ Consol";"Fluxo de Caixa",#N/A,FALSE,"Fluxo Caixa";"Investimentos",#N/A,FALSE,"Investimentos"}</definedName>
    <definedName name="SDWER" localSheetId="25">{"Econ Consolidado",#N/A,FALSE,"Econ Consol";"Fluxo de Caixa",#N/A,FALSE,"Fluxo Caixa";"Investimentos",#N/A,FALSE,"Investimentos"}</definedName>
    <definedName name="SDWER" localSheetId="0">{"Econ Consolidado",#N/A,FALSE,"Econ Consol";"Fluxo de Caixa",#N/A,FALSE,"Fluxo Caixa";"Investimentos",#N/A,FALSE,"Investimentos"}</definedName>
    <definedName name="SDWER" localSheetId="23">{"Econ Consolidado",#N/A,FALSE,"Econ Consol";"Fluxo de Caixa",#N/A,FALSE,"Fluxo Caixa";"Investimentos",#N/A,FALSE,"Investimentos"}</definedName>
    <definedName name="SDWER" localSheetId="22" hidden="1">{"Econ Consolidado",#N/A,FALSE,"Econ Consol";"Fluxo de Caixa",#N/A,FALSE,"Fluxo Caixa";"Investimentos",#N/A,FALSE,"Investimentos"}</definedName>
    <definedName name="SDWER" localSheetId="19">{"Econ Consolidado",#N/A,FALSE,"Econ Consol";"Fluxo de Caixa",#N/A,FALSE,"Fluxo Caixa";"Investimentos",#N/A,FALSE,"Investimentos"}</definedName>
    <definedName name="SDWER" localSheetId="18" hidden="1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name="sdxfrt" localSheetId="20">{#N/A,#N/A,FALSE,"Plan1";#N/A,#N/A,FALSE,"Plan2"}</definedName>
    <definedName name="sdxfrt" localSheetId="8">{#N/A,#N/A,FALSE,"Plan1";#N/A,#N/A,FALSE,"Plan2"}</definedName>
    <definedName name="sdxfrt" localSheetId="17" hidden="1">{#N/A,#N/A,FALSE,"Plan1";#N/A,#N/A,FALSE,"Plan2"}</definedName>
    <definedName name="sdxfrt" localSheetId="3">{#N/A,#N/A,FALSE,"Plan1";#N/A,#N/A,FALSE,"Plan2"}</definedName>
    <definedName name="sdxfrt" localSheetId="11">{#N/A,#N/A,FALSE,"Plan1";#N/A,#N/A,FALSE,"Plan2"}</definedName>
    <definedName name="sdxfrt" localSheetId="6">{#N/A,#N/A,FALSE,"Plan1";#N/A,#N/A,FALSE,"Plan2"}</definedName>
    <definedName name="sdxfrt" localSheetId="5">{#N/A,#N/A,FALSE,"Plan1";#N/A,#N/A,FALSE,"Plan2"}</definedName>
    <definedName name="sdxfrt" localSheetId="16" hidden="1">{#N/A,#N/A,FALSE,"Plan1";#N/A,#N/A,FALSE,"Plan2"}</definedName>
    <definedName name="sdxfrt" localSheetId="15">{#N/A,#N/A,FALSE,"Plan1";#N/A,#N/A,FALSE,"Plan2"}</definedName>
    <definedName name="sdxfrt" localSheetId="7">{#N/A,#N/A,FALSE,"Plan1";#N/A,#N/A,FALSE,"Plan2"}</definedName>
    <definedName name="sdxfrt" localSheetId="24">{#N/A,#N/A,FALSE,"Plan1";#N/A,#N/A,FALSE,"Plan2"}</definedName>
    <definedName name="sdxfrt" localSheetId="25">{#N/A,#N/A,FALSE,"Plan1";#N/A,#N/A,FALSE,"Plan2"}</definedName>
    <definedName name="sdxfrt" localSheetId="0">{#N/A,#N/A,FALSE,"Plan1";#N/A,#N/A,FALSE,"Plan2"}</definedName>
    <definedName name="sdxfrt" localSheetId="23">{#N/A,#N/A,FALSE,"Plan1";#N/A,#N/A,FALSE,"Plan2"}</definedName>
    <definedName name="sdxfrt" localSheetId="22" hidden="1">{#N/A,#N/A,FALSE,"Plan1";#N/A,#N/A,FALSE,"Plan2"}</definedName>
    <definedName name="sdxfrt" localSheetId="19">{#N/A,#N/A,FALSE,"Plan1";#N/A,#N/A,FALSE,"Plan2"}</definedName>
    <definedName name="sdxfrt" localSheetId="18" hidden="1">{#N/A,#N/A,FALSE,"Plan1";#N/A,#N/A,FALSE,"Plan2"}</definedName>
    <definedName name="sdxfrt">{#N/A,#N/A,FALSE,"Plan1";#N/A,#N/A,FALSE,"Plan2"}</definedName>
    <definedName name="SDZFERF" localSheetId="20">{#N/A,#N/A,FALSE,"Plan1";#N/A,#N/A,FALSE,"Plan2"}</definedName>
    <definedName name="SDZFERF" localSheetId="8">{#N/A,#N/A,FALSE,"Plan1";#N/A,#N/A,FALSE,"Plan2"}</definedName>
    <definedName name="SDZFERF" localSheetId="17" hidden="1">{#N/A,#N/A,FALSE,"Plan1";#N/A,#N/A,FALSE,"Plan2"}</definedName>
    <definedName name="SDZFERF" localSheetId="3">{#N/A,#N/A,FALSE,"Plan1";#N/A,#N/A,FALSE,"Plan2"}</definedName>
    <definedName name="SDZFERF" localSheetId="11">{#N/A,#N/A,FALSE,"Plan1";#N/A,#N/A,FALSE,"Plan2"}</definedName>
    <definedName name="SDZFERF" localSheetId="6">{#N/A,#N/A,FALSE,"Plan1";#N/A,#N/A,FALSE,"Plan2"}</definedName>
    <definedName name="SDZFERF" localSheetId="5">{#N/A,#N/A,FALSE,"Plan1";#N/A,#N/A,FALSE,"Plan2"}</definedName>
    <definedName name="SDZFERF" localSheetId="16" hidden="1">{#N/A,#N/A,FALSE,"Plan1";#N/A,#N/A,FALSE,"Plan2"}</definedName>
    <definedName name="SDZFERF" localSheetId="15">{#N/A,#N/A,FALSE,"Plan1";#N/A,#N/A,FALSE,"Plan2"}</definedName>
    <definedName name="SDZFERF" localSheetId="7">{#N/A,#N/A,FALSE,"Plan1";#N/A,#N/A,FALSE,"Plan2"}</definedName>
    <definedName name="SDZFERF" localSheetId="24">{#N/A,#N/A,FALSE,"Plan1";#N/A,#N/A,FALSE,"Plan2"}</definedName>
    <definedName name="SDZFERF" localSheetId="25">{#N/A,#N/A,FALSE,"Plan1";#N/A,#N/A,FALSE,"Plan2"}</definedName>
    <definedName name="SDZFERF" localSheetId="0">{#N/A,#N/A,FALSE,"Plan1";#N/A,#N/A,FALSE,"Plan2"}</definedName>
    <definedName name="SDZFERF" localSheetId="23">{#N/A,#N/A,FALSE,"Plan1";#N/A,#N/A,FALSE,"Plan2"}</definedName>
    <definedName name="SDZFERF" localSheetId="22" hidden="1">{#N/A,#N/A,FALSE,"Plan1";#N/A,#N/A,FALSE,"Plan2"}</definedName>
    <definedName name="SDZFERF" localSheetId="19">{#N/A,#N/A,FALSE,"Plan1";#N/A,#N/A,FALSE,"Plan2"}</definedName>
    <definedName name="SDZFERF" localSheetId="18" hidden="1">{#N/A,#N/A,FALSE,"Plan1";#N/A,#N/A,FALSE,"Plan2"}</definedName>
    <definedName name="SDZFERF">{#N/A,#N/A,FALSE,"Plan1";#N/A,#N/A,FALSE,"Plan2"}</definedName>
    <definedName name="se" localSheetId="17">#REF!</definedName>
    <definedName name="se" localSheetId="3">#REF!</definedName>
    <definedName name="se" localSheetId="6">#REF!</definedName>
    <definedName name="se" localSheetId="16">#REF!</definedName>
    <definedName name="se" localSheetId="15">#REF!</definedName>
    <definedName name="se" localSheetId="25">#REF!</definedName>
    <definedName name="se" localSheetId="22">#REF!</definedName>
    <definedName name="se" localSheetId="19">#REF!</definedName>
    <definedName name="se" localSheetId="18">#REF!</definedName>
    <definedName name="se">#REF!</definedName>
    <definedName name="SEDE" localSheetId="17">#REF!</definedName>
    <definedName name="SEDE" localSheetId="3">#REF!</definedName>
    <definedName name="SEDE" localSheetId="6">#REF!</definedName>
    <definedName name="SEDE" localSheetId="16">#REF!</definedName>
    <definedName name="SEDE" localSheetId="15">#REF!</definedName>
    <definedName name="SEDE" localSheetId="25">#REF!</definedName>
    <definedName name="SEDE" localSheetId="22">#REF!</definedName>
    <definedName name="SEDE" localSheetId="19">#REF!</definedName>
    <definedName name="SEDE" localSheetId="18">#REF!</definedName>
    <definedName name="SEDE">#REF!</definedName>
    <definedName name="sefret4r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7">#REF!</definedName>
    <definedName name="SEG" localSheetId="3">#REF!</definedName>
    <definedName name="SEG" localSheetId="1">#REF!</definedName>
    <definedName name="SEG" localSheetId="6">#REF!</definedName>
    <definedName name="SEG" localSheetId="16">#REF!</definedName>
    <definedName name="SEG" localSheetId="15">#REF!</definedName>
    <definedName name="SEG" localSheetId="25">#REF!</definedName>
    <definedName name="SEG" localSheetId="0">#REF!</definedName>
    <definedName name="SEG" localSheetId="22">#REF!</definedName>
    <definedName name="SEG" localSheetId="19">#REF!</definedName>
    <definedName name="SEG" localSheetId="14">#REF!</definedName>
    <definedName name="SEG" localSheetId="18">#REF!</definedName>
    <definedName name="SEG">#REF!</definedName>
    <definedName name="segftru" localSheetId="20">{#N/A,#N/A,FALSE,"Plan1";#N/A,#N/A,FALSE,"Plan2"}</definedName>
    <definedName name="segftru" localSheetId="8">{#N/A,#N/A,FALSE,"Plan1";#N/A,#N/A,FALSE,"Plan2"}</definedName>
    <definedName name="segftru" localSheetId="17" hidden="1">{#N/A,#N/A,FALSE,"Plan1";#N/A,#N/A,FALSE,"Plan2"}</definedName>
    <definedName name="segftru" localSheetId="3">{#N/A,#N/A,FALSE,"Plan1";#N/A,#N/A,FALSE,"Plan2"}</definedName>
    <definedName name="segftru" localSheetId="11">{#N/A,#N/A,FALSE,"Plan1";#N/A,#N/A,FALSE,"Plan2"}</definedName>
    <definedName name="segftru" localSheetId="6">{#N/A,#N/A,FALSE,"Plan1";#N/A,#N/A,FALSE,"Plan2"}</definedName>
    <definedName name="segftru" localSheetId="5">{#N/A,#N/A,FALSE,"Plan1";#N/A,#N/A,FALSE,"Plan2"}</definedName>
    <definedName name="segftru" localSheetId="16" hidden="1">{#N/A,#N/A,FALSE,"Plan1";#N/A,#N/A,FALSE,"Plan2"}</definedName>
    <definedName name="segftru" localSheetId="15">{#N/A,#N/A,FALSE,"Plan1";#N/A,#N/A,FALSE,"Plan2"}</definedName>
    <definedName name="segftru" localSheetId="7">{#N/A,#N/A,FALSE,"Plan1";#N/A,#N/A,FALSE,"Plan2"}</definedName>
    <definedName name="segftru" localSheetId="24">{#N/A,#N/A,FALSE,"Plan1";#N/A,#N/A,FALSE,"Plan2"}</definedName>
    <definedName name="segftru" localSheetId="25">{#N/A,#N/A,FALSE,"Plan1";#N/A,#N/A,FALSE,"Plan2"}</definedName>
    <definedName name="segftru" localSheetId="0">{#N/A,#N/A,FALSE,"Plan1";#N/A,#N/A,FALSE,"Plan2"}</definedName>
    <definedName name="segftru" localSheetId="23">{#N/A,#N/A,FALSE,"Plan1";#N/A,#N/A,FALSE,"Plan2"}</definedName>
    <definedName name="segftru" localSheetId="22" hidden="1">{#N/A,#N/A,FALSE,"Plan1";#N/A,#N/A,FALSE,"Plan2"}</definedName>
    <definedName name="segftru" localSheetId="19">{#N/A,#N/A,FALSE,"Plan1";#N/A,#N/A,FALSE,"Plan2"}</definedName>
    <definedName name="segftru" localSheetId="18" hidden="1">{#N/A,#N/A,FALSE,"Plan1";#N/A,#N/A,FALSE,"Plan2"}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17">#REF!</definedName>
    <definedName name="SEIS" localSheetId="3">#REF!</definedName>
    <definedName name="SEIS" localSheetId="6">#REF!</definedName>
    <definedName name="SEIS" localSheetId="16">#REF!</definedName>
    <definedName name="SEIS" localSheetId="15">#REF!</definedName>
    <definedName name="SEIS" localSheetId="25">#REF!</definedName>
    <definedName name="SEIS" localSheetId="22">#REF!</definedName>
    <definedName name="SEIS" localSheetId="19">#REF!</definedName>
    <definedName name="SEIS" localSheetId="18">#REF!</definedName>
    <definedName name="SEIS">#REF!</definedName>
    <definedName name="sencount" localSheetId="8">1</definedName>
    <definedName name="sencount" localSheetId="3">1</definedName>
    <definedName name="sencount" localSheetId="11">1</definedName>
    <definedName name="sencount" localSheetId="6">3</definedName>
    <definedName name="sencount" localSheetId="7">1</definedName>
    <definedName name="sencount" localSheetId="25">1</definedName>
    <definedName name="sencount" localSheetId="0">3</definedName>
    <definedName name="sencount">3</definedName>
    <definedName name="SEQUENCIA" localSheetId="17">#REF!</definedName>
    <definedName name="SEQUENCIA" localSheetId="3">#REF!</definedName>
    <definedName name="SEQUENCIA" localSheetId="11">#REF!</definedName>
    <definedName name="SEQUENCIA" localSheetId="6">#REF!</definedName>
    <definedName name="SEQUENCIA" localSheetId="16">#REF!</definedName>
    <definedName name="SEQUENCIA" localSheetId="15">#REF!</definedName>
    <definedName name="SEQUENCIA" localSheetId="25">#REF!</definedName>
    <definedName name="SEQUENCIA" localSheetId="22">#REF!</definedName>
    <definedName name="SEQUENCIA" localSheetId="19">#REF!</definedName>
    <definedName name="SEQUENCIA" localSheetId="18">#REF!</definedName>
    <definedName name="SEQUENCIA">#REF!</definedName>
    <definedName name="SEREWRSWE" localSheetId="20">{"tabela",#N/A,FALSE,"Tabela";"decoração",#N/A,FALSE,"Decor.";"Informações",#N/A,FALSE,"Inform."}</definedName>
    <definedName name="SEREWRSWE" localSheetId="8">{"tabela",#N/A,FALSE,"Tabela";"decoração",#N/A,FALSE,"Decor.";"Informações",#N/A,FALSE,"Inform."}</definedName>
    <definedName name="SEREWRSWE" localSheetId="17" hidden="1">{"tabela",#N/A,FALSE,"Tabela";"decoração",#N/A,FALSE,"Decor.";"Informações",#N/A,FALSE,"Inform."}</definedName>
    <definedName name="SEREWRSWE" localSheetId="3">{"tabela",#N/A,FALSE,"Tabela";"decoração",#N/A,FALSE,"Decor.";"Informações",#N/A,FALSE,"Inform."}</definedName>
    <definedName name="SEREWRSWE" localSheetId="11">{"tabela",#N/A,FALSE,"Tabela";"decoração",#N/A,FALSE,"Decor.";"Informações",#N/A,FALSE,"Inform."}</definedName>
    <definedName name="SEREWRSWE" localSheetId="6">{"tabela",#N/A,FALSE,"Tabela";"decoração",#N/A,FALSE,"Decor.";"Informações",#N/A,FALSE,"Inform."}</definedName>
    <definedName name="SEREWRSWE" localSheetId="5">{"tabela",#N/A,FALSE,"Tabela";"decoração",#N/A,FALSE,"Decor.";"Informações",#N/A,FALSE,"Inform."}</definedName>
    <definedName name="SEREWRSWE" localSheetId="16" hidden="1">{"tabela",#N/A,FALSE,"Tabela";"decoração",#N/A,FALSE,"Decor.";"Informações",#N/A,FALSE,"Inform."}</definedName>
    <definedName name="SEREWRSWE" localSheetId="15">{"tabela",#N/A,FALSE,"Tabela";"decoração",#N/A,FALSE,"Decor.";"Informações",#N/A,FALSE,"Inform."}</definedName>
    <definedName name="SEREWRSWE" localSheetId="7">{"tabela",#N/A,FALSE,"Tabela";"decoração",#N/A,FALSE,"Decor.";"Informações",#N/A,FALSE,"Inform."}</definedName>
    <definedName name="SEREWRSWE" localSheetId="24">{"tabela",#N/A,FALSE,"Tabela";"decoração",#N/A,FALSE,"Decor.";"Informações",#N/A,FALSE,"Inform."}</definedName>
    <definedName name="SEREWRSWE" localSheetId="25">{"tabela",#N/A,FALSE,"Tabela";"decoração",#N/A,FALSE,"Decor.";"Informações",#N/A,FALSE,"Inform."}</definedName>
    <definedName name="SEREWRSWE" localSheetId="0">{"tabela",#N/A,FALSE,"Tabela";"decoração",#N/A,FALSE,"Decor.";"Informações",#N/A,FALSE,"Inform."}</definedName>
    <definedName name="SEREWRSWE" localSheetId="23">{"tabela",#N/A,FALSE,"Tabela";"decoração",#N/A,FALSE,"Decor.";"Informações",#N/A,FALSE,"Inform."}</definedName>
    <definedName name="SEREWRSWE" localSheetId="22" hidden="1">{"tabela",#N/A,FALSE,"Tabela";"decoração",#N/A,FALSE,"Decor.";"Informações",#N/A,FALSE,"Inform."}</definedName>
    <definedName name="SEREWRSWE" localSheetId="19">{"tabela",#N/A,FALSE,"Tabela";"decoração",#N/A,FALSE,"Decor.";"Informações",#N/A,FALSE,"Inform."}</definedName>
    <definedName name="SEREWRSWE" localSheetId="18" hidden="1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name="Set_17" localSheetId="17">#REF!</definedName>
    <definedName name="Set_17" localSheetId="3">#REF!</definedName>
    <definedName name="Set_17" localSheetId="6">#REF!</definedName>
    <definedName name="Set_17" localSheetId="16">#REF!</definedName>
    <definedName name="Set_17" localSheetId="15">#REF!</definedName>
    <definedName name="Set_17" localSheetId="25">#REF!</definedName>
    <definedName name="Set_17" localSheetId="22">#REF!</definedName>
    <definedName name="Set_17" localSheetId="19">#REF!</definedName>
    <definedName name="Set_17" localSheetId="18">#REF!</definedName>
    <definedName name="Set_17">#REF!</definedName>
    <definedName name="SETE" localSheetId="17">#REF!</definedName>
    <definedName name="SETE" localSheetId="3">#REF!</definedName>
    <definedName name="SETE" localSheetId="6">#REF!</definedName>
    <definedName name="SETE" localSheetId="16">#REF!</definedName>
    <definedName name="SETE" localSheetId="15">#REF!</definedName>
    <definedName name="SETE" localSheetId="25">#REF!</definedName>
    <definedName name="SETE" localSheetId="22">#REF!</definedName>
    <definedName name="SETE" localSheetId="19">#REF!</definedName>
    <definedName name="SETE" localSheetId="18">#REF!</definedName>
    <definedName name="SETE">#REF!</definedName>
    <definedName name="SETEMBRO" localSheetId="17">#REF!</definedName>
    <definedName name="SETEMBRO" localSheetId="3">#REF!</definedName>
    <definedName name="SETEMBRO" localSheetId="6">#REF!</definedName>
    <definedName name="SETEMBRO" localSheetId="16">#REF!</definedName>
    <definedName name="SETEMBRO" localSheetId="15">#REF!</definedName>
    <definedName name="SETEMBRO" localSheetId="25">#REF!</definedName>
    <definedName name="SETEMBRO" localSheetId="22">#REF!</definedName>
    <definedName name="SETEMBRO" localSheetId="19">#REF!</definedName>
    <definedName name="SETEMBRO" localSheetId="18">#REF!</definedName>
    <definedName name="SETEMBRO">#REF!</definedName>
    <definedName name="setRJ17" localSheetId="3">#REF!</definedName>
    <definedName name="setRJ17" localSheetId="6">#REF!</definedName>
    <definedName name="setRJ17" localSheetId="15">#REF!</definedName>
    <definedName name="setRJ17" localSheetId="25">#REF!</definedName>
    <definedName name="setRJ17">#REF!</definedName>
    <definedName name="severo" localSheetId="3">#REF!</definedName>
    <definedName name="severo" localSheetId="6">#REF!</definedName>
    <definedName name="severo" localSheetId="15">#REF!</definedName>
    <definedName name="severo" localSheetId="25">#REF!</definedName>
    <definedName name="severo">#REF!</definedName>
    <definedName name="sf" localSheetId="20">{#N/A,#N/A,FALSE,"Plan1";#N/A,#N/A,FALSE,"Plan2"}</definedName>
    <definedName name="sf" localSheetId="8">{#N/A,#N/A,FALSE,"Plan1";#N/A,#N/A,FALSE,"Plan2"}</definedName>
    <definedName name="sf" localSheetId="17" hidden="1">{#N/A,#N/A,FALSE,"Plan1";#N/A,#N/A,FALSE,"Plan2"}</definedName>
    <definedName name="sf" localSheetId="3">{#N/A,#N/A,FALSE,"Plan1";#N/A,#N/A,FALSE,"Plan2"}</definedName>
    <definedName name="sf" localSheetId="11">{#N/A,#N/A,FALSE,"Plan1";#N/A,#N/A,FALSE,"Plan2"}</definedName>
    <definedName name="sf" localSheetId="6">{#N/A,#N/A,FALSE,"Plan1";#N/A,#N/A,FALSE,"Plan2"}</definedName>
    <definedName name="sf" localSheetId="5">{#N/A,#N/A,FALSE,"Plan1";#N/A,#N/A,FALSE,"Plan2"}</definedName>
    <definedName name="sf" localSheetId="16" hidden="1">{#N/A,#N/A,FALSE,"Plan1";#N/A,#N/A,FALSE,"Plan2"}</definedName>
    <definedName name="sf" localSheetId="15">{#N/A,#N/A,FALSE,"Plan1";#N/A,#N/A,FALSE,"Plan2"}</definedName>
    <definedName name="sf" localSheetId="7">{#N/A,#N/A,FALSE,"Plan1";#N/A,#N/A,FALSE,"Plan2"}</definedName>
    <definedName name="sf" localSheetId="24">{#N/A,#N/A,FALSE,"Plan1";#N/A,#N/A,FALSE,"Plan2"}</definedName>
    <definedName name="sf" localSheetId="25">{#N/A,#N/A,FALSE,"Plan1";#N/A,#N/A,FALSE,"Plan2"}</definedName>
    <definedName name="sf" localSheetId="0">{#N/A,#N/A,FALSE,"Plan1";#N/A,#N/A,FALSE,"Plan2"}</definedName>
    <definedName name="sf" localSheetId="23">{#N/A,#N/A,FALSE,"Plan1";#N/A,#N/A,FALSE,"Plan2"}</definedName>
    <definedName name="sf" localSheetId="22" hidden="1">{#N/A,#N/A,FALSE,"Plan1";#N/A,#N/A,FALSE,"Plan2"}</definedName>
    <definedName name="sf" localSheetId="19">{#N/A,#N/A,FALSE,"Plan1";#N/A,#N/A,FALSE,"Plan2"}</definedName>
    <definedName name="sf" localSheetId="18" hidden="1">{#N/A,#N/A,FALSE,"Plan1";#N/A,#N/A,FALSE,"Plan2"}</definedName>
    <definedName name="sf">{#N/A,#N/A,FALSE,"Plan1";#N/A,#N/A,FALSE,"Plan2"}</definedName>
    <definedName name="sfcrer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20">{#N/A,#N/A,FALSE,"Plan1";#N/A,#N/A,FALSE,"Plan2"}</definedName>
    <definedName name="sfddfd" localSheetId="8">{#N/A,#N/A,FALSE,"Plan1";#N/A,#N/A,FALSE,"Plan2"}</definedName>
    <definedName name="sfddfd" localSheetId="17" hidden="1">{#N/A,#N/A,FALSE,"Plan1";#N/A,#N/A,FALSE,"Plan2"}</definedName>
    <definedName name="sfddfd" localSheetId="3">{#N/A,#N/A,FALSE,"Plan1";#N/A,#N/A,FALSE,"Plan2"}</definedName>
    <definedName name="sfddfd" localSheetId="11">{#N/A,#N/A,FALSE,"Plan1";#N/A,#N/A,FALSE,"Plan2"}</definedName>
    <definedName name="sfddfd" localSheetId="6">{#N/A,#N/A,FALSE,"Plan1";#N/A,#N/A,FALSE,"Plan2"}</definedName>
    <definedName name="sfddfd" localSheetId="5">{#N/A,#N/A,FALSE,"Plan1";#N/A,#N/A,FALSE,"Plan2"}</definedName>
    <definedName name="sfddfd" localSheetId="16" hidden="1">{#N/A,#N/A,FALSE,"Plan1";#N/A,#N/A,FALSE,"Plan2"}</definedName>
    <definedName name="sfddfd" localSheetId="15">{#N/A,#N/A,FALSE,"Plan1";#N/A,#N/A,FALSE,"Plan2"}</definedName>
    <definedName name="sfddfd" localSheetId="7">{#N/A,#N/A,FALSE,"Plan1";#N/A,#N/A,FALSE,"Plan2"}</definedName>
    <definedName name="sfddfd" localSheetId="24">{#N/A,#N/A,FALSE,"Plan1";#N/A,#N/A,FALSE,"Plan2"}</definedName>
    <definedName name="sfddfd" localSheetId="25">{#N/A,#N/A,FALSE,"Plan1";#N/A,#N/A,FALSE,"Plan2"}</definedName>
    <definedName name="sfddfd" localSheetId="0">{#N/A,#N/A,FALSE,"Plan1";#N/A,#N/A,FALSE,"Plan2"}</definedName>
    <definedName name="sfddfd" localSheetId="23">{#N/A,#N/A,FALSE,"Plan1";#N/A,#N/A,FALSE,"Plan2"}</definedName>
    <definedName name="sfddfd" localSheetId="22" hidden="1">{#N/A,#N/A,FALSE,"Plan1";#N/A,#N/A,FALSE,"Plan2"}</definedName>
    <definedName name="sfddfd" localSheetId="19">{#N/A,#N/A,FALSE,"Plan1";#N/A,#N/A,FALSE,"Plan2"}</definedName>
    <definedName name="sfddfd" localSheetId="18" hidden="1">{#N/A,#N/A,FALSE,"Plan1";#N/A,#N/A,FALSE,"Plan2"}</definedName>
    <definedName name="sfddfd">{#N/A,#N/A,FALSE,"Plan1";#N/A,#N/A,FALSE,"Plan2"}</definedName>
    <definedName name="sfds" localSheetId="20">{#N/A,#N/A,FALSE,"Plan1";#N/A,#N/A,FALSE,"Plan2"}</definedName>
    <definedName name="sfds" localSheetId="8">{#N/A,#N/A,FALSE,"Plan1";#N/A,#N/A,FALSE,"Plan2"}</definedName>
    <definedName name="sfds" localSheetId="17" hidden="1">{#N/A,#N/A,FALSE,"Plan1";#N/A,#N/A,FALSE,"Plan2"}</definedName>
    <definedName name="sfds" localSheetId="3">{#N/A,#N/A,FALSE,"Plan1";#N/A,#N/A,FALSE,"Plan2"}</definedName>
    <definedName name="sfds" localSheetId="11">{#N/A,#N/A,FALSE,"Plan1";#N/A,#N/A,FALSE,"Plan2"}</definedName>
    <definedName name="sfds" localSheetId="6">{#N/A,#N/A,FALSE,"Plan1";#N/A,#N/A,FALSE,"Plan2"}</definedName>
    <definedName name="sfds" localSheetId="5">{#N/A,#N/A,FALSE,"Plan1";#N/A,#N/A,FALSE,"Plan2"}</definedName>
    <definedName name="sfds" localSheetId="16" hidden="1">{#N/A,#N/A,FALSE,"Plan1";#N/A,#N/A,FALSE,"Plan2"}</definedName>
    <definedName name="sfds" localSheetId="15">{#N/A,#N/A,FALSE,"Plan1";#N/A,#N/A,FALSE,"Plan2"}</definedName>
    <definedName name="sfds" localSheetId="7">{#N/A,#N/A,FALSE,"Plan1";#N/A,#N/A,FALSE,"Plan2"}</definedName>
    <definedName name="sfds" localSheetId="24">{#N/A,#N/A,FALSE,"Plan1";#N/A,#N/A,FALSE,"Plan2"}</definedName>
    <definedName name="sfds" localSheetId="25">{#N/A,#N/A,FALSE,"Plan1";#N/A,#N/A,FALSE,"Plan2"}</definedName>
    <definedName name="sfds" localSheetId="0">{#N/A,#N/A,FALSE,"Plan1";#N/A,#N/A,FALSE,"Plan2"}</definedName>
    <definedName name="sfds" localSheetId="23">{#N/A,#N/A,FALSE,"Plan1";#N/A,#N/A,FALSE,"Plan2"}</definedName>
    <definedName name="sfds" localSheetId="22" hidden="1">{#N/A,#N/A,FALSE,"Plan1";#N/A,#N/A,FALSE,"Plan2"}</definedName>
    <definedName name="sfds" localSheetId="19">{#N/A,#N/A,FALSE,"Plan1";#N/A,#N/A,FALSE,"Plan2"}</definedName>
    <definedName name="sfds" localSheetId="18" hidden="1">{#N/A,#N/A,FALSE,"Plan1";#N/A,#N/A,FALSE,"Plan2"}</definedName>
    <definedName name="sfds">{#N/A,#N/A,FALSE,"Plan1";#N/A,#N/A,FALSE,"Plan2"}</definedName>
    <definedName name="sfdsd" localSheetId="20">{#N/A,#N/A,FALSE,"Plan1";#N/A,#N/A,FALSE,"Plan2"}</definedName>
    <definedName name="sfdsd" localSheetId="8">{#N/A,#N/A,FALSE,"Plan1";#N/A,#N/A,FALSE,"Plan2"}</definedName>
    <definedName name="sfdsd" localSheetId="17" hidden="1">{#N/A,#N/A,FALSE,"Plan1";#N/A,#N/A,FALSE,"Plan2"}</definedName>
    <definedName name="sfdsd" localSheetId="3">{#N/A,#N/A,FALSE,"Plan1";#N/A,#N/A,FALSE,"Plan2"}</definedName>
    <definedName name="sfdsd" localSheetId="11">{#N/A,#N/A,FALSE,"Plan1";#N/A,#N/A,FALSE,"Plan2"}</definedName>
    <definedName name="sfdsd" localSheetId="6">{#N/A,#N/A,FALSE,"Plan1";#N/A,#N/A,FALSE,"Plan2"}</definedName>
    <definedName name="sfdsd" localSheetId="5">{#N/A,#N/A,FALSE,"Plan1";#N/A,#N/A,FALSE,"Plan2"}</definedName>
    <definedName name="sfdsd" localSheetId="16" hidden="1">{#N/A,#N/A,FALSE,"Plan1";#N/A,#N/A,FALSE,"Plan2"}</definedName>
    <definedName name="sfdsd" localSheetId="15">{#N/A,#N/A,FALSE,"Plan1";#N/A,#N/A,FALSE,"Plan2"}</definedName>
    <definedName name="sfdsd" localSheetId="7">{#N/A,#N/A,FALSE,"Plan1";#N/A,#N/A,FALSE,"Plan2"}</definedName>
    <definedName name="sfdsd" localSheetId="24">{#N/A,#N/A,FALSE,"Plan1";#N/A,#N/A,FALSE,"Plan2"}</definedName>
    <definedName name="sfdsd" localSheetId="25">{#N/A,#N/A,FALSE,"Plan1";#N/A,#N/A,FALSE,"Plan2"}</definedName>
    <definedName name="sfdsd" localSheetId="0">{#N/A,#N/A,FALSE,"Plan1";#N/A,#N/A,FALSE,"Plan2"}</definedName>
    <definedName name="sfdsd" localSheetId="23">{#N/A,#N/A,FALSE,"Plan1";#N/A,#N/A,FALSE,"Plan2"}</definedName>
    <definedName name="sfdsd" localSheetId="22" hidden="1">{#N/A,#N/A,FALSE,"Plan1";#N/A,#N/A,FALSE,"Plan2"}</definedName>
    <definedName name="sfdsd" localSheetId="19">{#N/A,#N/A,FALSE,"Plan1";#N/A,#N/A,FALSE,"Plan2"}</definedName>
    <definedName name="sfdsd" localSheetId="18" hidden="1">{#N/A,#N/A,FALSE,"Plan1";#N/A,#N/A,FALSE,"Plan2"}</definedName>
    <definedName name="sfdsd">{#N/A,#N/A,FALSE,"Plan1";#N/A,#N/A,FALSE,"Plan2"}</definedName>
    <definedName name="SFDSF">34</definedName>
    <definedName name="sfrsdrgt" localSheetId="20">{#N/A,#N/A,FALSE,"Plan1";#N/A,#N/A,FALSE,"Plan2"}</definedName>
    <definedName name="sfrsdrgt" localSheetId="8">{#N/A,#N/A,FALSE,"Plan1";#N/A,#N/A,FALSE,"Plan2"}</definedName>
    <definedName name="sfrsdrgt" localSheetId="17" hidden="1">{#N/A,#N/A,FALSE,"Plan1";#N/A,#N/A,FALSE,"Plan2"}</definedName>
    <definedName name="sfrsdrgt" localSheetId="3">{#N/A,#N/A,FALSE,"Plan1";#N/A,#N/A,FALSE,"Plan2"}</definedName>
    <definedName name="sfrsdrgt" localSheetId="11">{#N/A,#N/A,FALSE,"Plan1";#N/A,#N/A,FALSE,"Plan2"}</definedName>
    <definedName name="sfrsdrgt" localSheetId="6">{#N/A,#N/A,FALSE,"Plan1";#N/A,#N/A,FALSE,"Plan2"}</definedName>
    <definedName name="sfrsdrgt" localSheetId="5">{#N/A,#N/A,FALSE,"Plan1";#N/A,#N/A,FALSE,"Plan2"}</definedName>
    <definedName name="sfrsdrgt" localSheetId="16" hidden="1">{#N/A,#N/A,FALSE,"Plan1";#N/A,#N/A,FALSE,"Plan2"}</definedName>
    <definedName name="sfrsdrgt" localSheetId="15">{#N/A,#N/A,FALSE,"Plan1";#N/A,#N/A,FALSE,"Plan2"}</definedName>
    <definedName name="sfrsdrgt" localSheetId="7">{#N/A,#N/A,FALSE,"Plan1";#N/A,#N/A,FALSE,"Plan2"}</definedName>
    <definedName name="sfrsdrgt" localSheetId="24">{#N/A,#N/A,FALSE,"Plan1";#N/A,#N/A,FALSE,"Plan2"}</definedName>
    <definedName name="sfrsdrgt" localSheetId="25">{#N/A,#N/A,FALSE,"Plan1";#N/A,#N/A,FALSE,"Plan2"}</definedName>
    <definedName name="sfrsdrgt" localSheetId="0">{#N/A,#N/A,FALSE,"Plan1";#N/A,#N/A,FALSE,"Plan2"}</definedName>
    <definedName name="sfrsdrgt" localSheetId="23">{#N/A,#N/A,FALSE,"Plan1";#N/A,#N/A,FALSE,"Plan2"}</definedName>
    <definedName name="sfrsdrgt" localSheetId="22" hidden="1">{#N/A,#N/A,FALSE,"Plan1";#N/A,#N/A,FALSE,"Plan2"}</definedName>
    <definedName name="sfrsdrgt" localSheetId="19">{#N/A,#N/A,FALSE,"Plan1";#N/A,#N/A,FALSE,"Plan2"}</definedName>
    <definedName name="sfrsdrgt" localSheetId="18" hidden="1">{#N/A,#N/A,FALSE,"Plan1";#N/A,#N/A,FALSE,"Plan2"}</definedName>
    <definedName name="sfrsdrgt">{#N/A,#N/A,FALSE,"Plan1";#N/A,#N/A,FALSE,"Plan2"}</definedName>
    <definedName name="SFRT" localSheetId="20">{#N/A,#N/A,FALSE,"Plan1";#N/A,#N/A,FALSE,"Plan2"}</definedName>
    <definedName name="SFRT" localSheetId="8">{#N/A,#N/A,FALSE,"Plan1";#N/A,#N/A,FALSE,"Plan2"}</definedName>
    <definedName name="SFRT" localSheetId="17" hidden="1">{#N/A,#N/A,FALSE,"Plan1";#N/A,#N/A,FALSE,"Plan2"}</definedName>
    <definedName name="SFRT" localSheetId="3">{#N/A,#N/A,FALSE,"Plan1";#N/A,#N/A,FALSE,"Plan2"}</definedName>
    <definedName name="SFRT" localSheetId="11">{#N/A,#N/A,FALSE,"Plan1";#N/A,#N/A,FALSE,"Plan2"}</definedName>
    <definedName name="SFRT" localSheetId="6">{#N/A,#N/A,FALSE,"Plan1";#N/A,#N/A,FALSE,"Plan2"}</definedName>
    <definedName name="SFRT" localSheetId="5">{#N/A,#N/A,FALSE,"Plan1";#N/A,#N/A,FALSE,"Plan2"}</definedName>
    <definedName name="SFRT" localSheetId="16" hidden="1">{#N/A,#N/A,FALSE,"Plan1";#N/A,#N/A,FALSE,"Plan2"}</definedName>
    <definedName name="SFRT" localSheetId="15">{#N/A,#N/A,FALSE,"Plan1";#N/A,#N/A,FALSE,"Plan2"}</definedName>
    <definedName name="SFRT" localSheetId="7">{#N/A,#N/A,FALSE,"Plan1";#N/A,#N/A,FALSE,"Plan2"}</definedName>
    <definedName name="SFRT" localSheetId="24">{#N/A,#N/A,FALSE,"Plan1";#N/A,#N/A,FALSE,"Plan2"}</definedName>
    <definedName name="SFRT" localSheetId="25">{#N/A,#N/A,FALSE,"Plan1";#N/A,#N/A,FALSE,"Plan2"}</definedName>
    <definedName name="SFRT" localSheetId="0">{#N/A,#N/A,FALSE,"Plan1";#N/A,#N/A,FALSE,"Plan2"}</definedName>
    <definedName name="SFRT" localSheetId="23">{#N/A,#N/A,FALSE,"Plan1";#N/A,#N/A,FALSE,"Plan2"}</definedName>
    <definedName name="SFRT" localSheetId="22" hidden="1">{#N/A,#N/A,FALSE,"Plan1";#N/A,#N/A,FALSE,"Plan2"}</definedName>
    <definedName name="SFRT" localSheetId="19">{#N/A,#N/A,FALSE,"Plan1";#N/A,#N/A,FALSE,"Plan2"}</definedName>
    <definedName name="SFRT" localSheetId="18" hidden="1">{#N/A,#N/A,FALSE,"Plan1";#N/A,#N/A,FALSE,"Plan2"}</definedName>
    <definedName name="SFRT">{#N/A,#N/A,FALSE,"Plan1";#N/A,#N/A,FALSE,"Plan2"}</definedName>
    <definedName name="sfsdferf" localSheetId="20">{#N/A,#N/A,FALSE,"Plan1";#N/A,#N/A,FALSE,"Plan2"}</definedName>
    <definedName name="sfsdferf" localSheetId="8">{#N/A,#N/A,FALSE,"Plan1";#N/A,#N/A,FALSE,"Plan2"}</definedName>
    <definedName name="sfsdferf" localSheetId="17" hidden="1">{#N/A,#N/A,FALSE,"Plan1";#N/A,#N/A,FALSE,"Plan2"}</definedName>
    <definedName name="sfsdferf" localSheetId="3">{#N/A,#N/A,FALSE,"Plan1";#N/A,#N/A,FALSE,"Plan2"}</definedName>
    <definedName name="sfsdferf" localSheetId="11">{#N/A,#N/A,FALSE,"Plan1";#N/A,#N/A,FALSE,"Plan2"}</definedName>
    <definedName name="sfsdferf" localSheetId="6">{#N/A,#N/A,FALSE,"Plan1";#N/A,#N/A,FALSE,"Plan2"}</definedName>
    <definedName name="sfsdferf" localSheetId="5">{#N/A,#N/A,FALSE,"Plan1";#N/A,#N/A,FALSE,"Plan2"}</definedName>
    <definedName name="sfsdferf" localSheetId="16" hidden="1">{#N/A,#N/A,FALSE,"Plan1";#N/A,#N/A,FALSE,"Plan2"}</definedName>
    <definedName name="sfsdferf" localSheetId="15">{#N/A,#N/A,FALSE,"Plan1";#N/A,#N/A,FALSE,"Plan2"}</definedName>
    <definedName name="sfsdferf" localSheetId="7">{#N/A,#N/A,FALSE,"Plan1";#N/A,#N/A,FALSE,"Plan2"}</definedName>
    <definedName name="sfsdferf" localSheetId="24">{#N/A,#N/A,FALSE,"Plan1";#N/A,#N/A,FALSE,"Plan2"}</definedName>
    <definedName name="sfsdferf" localSheetId="25">{#N/A,#N/A,FALSE,"Plan1";#N/A,#N/A,FALSE,"Plan2"}</definedName>
    <definedName name="sfsdferf" localSheetId="0">{#N/A,#N/A,FALSE,"Plan1";#N/A,#N/A,FALSE,"Plan2"}</definedName>
    <definedName name="sfsdferf" localSheetId="23">{#N/A,#N/A,FALSE,"Plan1";#N/A,#N/A,FALSE,"Plan2"}</definedName>
    <definedName name="sfsdferf" localSheetId="22" hidden="1">{#N/A,#N/A,FALSE,"Plan1";#N/A,#N/A,FALSE,"Plan2"}</definedName>
    <definedName name="sfsdferf" localSheetId="19">{#N/A,#N/A,FALSE,"Plan1";#N/A,#N/A,FALSE,"Plan2"}</definedName>
    <definedName name="sfsdferf" localSheetId="18" hidden="1">{#N/A,#N/A,FALSE,"Plan1";#N/A,#N/A,FALSE,"Plan2"}</definedName>
    <definedName name="sfsdferf">{#N/A,#N/A,FALSE,"Plan1";#N/A,#N/A,FALSE,"Plan2"}</definedName>
    <definedName name="sfsdfs">34</definedName>
    <definedName name="SFSDS" localSheetId="20">{#N/A,#N/A,FALSE,"Plan1";#N/A,#N/A,FALSE,"Plan2"}</definedName>
    <definedName name="SFSDS" localSheetId="8">{#N/A,#N/A,FALSE,"Plan1";#N/A,#N/A,FALSE,"Plan2"}</definedName>
    <definedName name="SFSDS" localSheetId="17" hidden="1">{#N/A,#N/A,FALSE,"Plan1";#N/A,#N/A,FALSE,"Plan2"}</definedName>
    <definedName name="SFSDS" localSheetId="3">{#N/A,#N/A,FALSE,"Plan1";#N/A,#N/A,FALSE,"Plan2"}</definedName>
    <definedName name="SFSDS" localSheetId="11">{#N/A,#N/A,FALSE,"Plan1";#N/A,#N/A,FALSE,"Plan2"}</definedName>
    <definedName name="SFSDS" localSheetId="6">{#N/A,#N/A,FALSE,"Plan1";#N/A,#N/A,FALSE,"Plan2"}</definedName>
    <definedName name="SFSDS" localSheetId="5">{#N/A,#N/A,FALSE,"Plan1";#N/A,#N/A,FALSE,"Plan2"}</definedName>
    <definedName name="SFSDS" localSheetId="16" hidden="1">{#N/A,#N/A,FALSE,"Plan1";#N/A,#N/A,FALSE,"Plan2"}</definedName>
    <definedName name="SFSDS" localSheetId="15">{#N/A,#N/A,FALSE,"Plan1";#N/A,#N/A,FALSE,"Plan2"}</definedName>
    <definedName name="SFSDS" localSheetId="7">{#N/A,#N/A,FALSE,"Plan1";#N/A,#N/A,FALSE,"Plan2"}</definedName>
    <definedName name="SFSDS" localSheetId="24">{#N/A,#N/A,FALSE,"Plan1";#N/A,#N/A,FALSE,"Plan2"}</definedName>
    <definedName name="SFSDS" localSheetId="25">{#N/A,#N/A,FALSE,"Plan1";#N/A,#N/A,FALSE,"Plan2"}</definedName>
    <definedName name="SFSDS" localSheetId="0">{#N/A,#N/A,FALSE,"Plan1";#N/A,#N/A,FALSE,"Plan2"}</definedName>
    <definedName name="SFSDS" localSheetId="23">{#N/A,#N/A,FALSE,"Plan1";#N/A,#N/A,FALSE,"Plan2"}</definedName>
    <definedName name="SFSDS" localSheetId="22" hidden="1">{#N/A,#N/A,FALSE,"Plan1";#N/A,#N/A,FALSE,"Plan2"}</definedName>
    <definedName name="SFSDS" localSheetId="19">{#N/A,#N/A,FALSE,"Plan1";#N/A,#N/A,FALSE,"Plan2"}</definedName>
    <definedName name="SFSDS" localSheetId="18" hidden="1">{#N/A,#N/A,FALSE,"Plan1";#N/A,#N/A,FALSE,"Plan2"}</definedName>
    <definedName name="SFSDS">{#N/A,#N/A,FALSE,"Plan1";#N/A,#N/A,FALSE,"Plan2"}</definedName>
    <definedName name="SGarantia" localSheetId="17">#REF!</definedName>
    <definedName name="SGarantia" localSheetId="3">#REF!</definedName>
    <definedName name="SGarantia" localSheetId="6">#REF!</definedName>
    <definedName name="SGarantia" localSheetId="16">#REF!</definedName>
    <definedName name="SGarantia" localSheetId="15">#REF!</definedName>
    <definedName name="SGarantia" localSheetId="25">#REF!</definedName>
    <definedName name="SGarantia" localSheetId="22">#REF!</definedName>
    <definedName name="SGarantia" localSheetId="19">#REF!</definedName>
    <definedName name="SGarantia" localSheetId="18">#REF!</definedName>
    <definedName name="SGarantia">#REF!</definedName>
    <definedName name="sgtghty" localSheetId="20">{#N/A,#N/A,FALSE,"Plan1";#N/A,#N/A,FALSE,"Plan2"}</definedName>
    <definedName name="sgtghty" localSheetId="8">{#N/A,#N/A,FALSE,"Plan1";#N/A,#N/A,FALSE,"Plan2"}</definedName>
    <definedName name="sgtghty" localSheetId="17" hidden="1">{#N/A,#N/A,FALSE,"Plan1";#N/A,#N/A,FALSE,"Plan2"}</definedName>
    <definedName name="sgtghty" localSheetId="3">{#N/A,#N/A,FALSE,"Plan1";#N/A,#N/A,FALSE,"Plan2"}</definedName>
    <definedName name="sgtghty" localSheetId="11">{#N/A,#N/A,FALSE,"Plan1";#N/A,#N/A,FALSE,"Plan2"}</definedName>
    <definedName name="sgtghty" localSheetId="6">{#N/A,#N/A,FALSE,"Plan1";#N/A,#N/A,FALSE,"Plan2"}</definedName>
    <definedName name="sgtghty" localSheetId="5">{#N/A,#N/A,FALSE,"Plan1";#N/A,#N/A,FALSE,"Plan2"}</definedName>
    <definedName name="sgtghty" localSheetId="16" hidden="1">{#N/A,#N/A,FALSE,"Plan1";#N/A,#N/A,FALSE,"Plan2"}</definedName>
    <definedName name="sgtghty" localSheetId="15">{#N/A,#N/A,FALSE,"Plan1";#N/A,#N/A,FALSE,"Plan2"}</definedName>
    <definedName name="sgtghty" localSheetId="7">{#N/A,#N/A,FALSE,"Plan1";#N/A,#N/A,FALSE,"Plan2"}</definedName>
    <definedName name="sgtghty" localSheetId="24">{#N/A,#N/A,FALSE,"Plan1";#N/A,#N/A,FALSE,"Plan2"}</definedName>
    <definedName name="sgtghty" localSheetId="25">{#N/A,#N/A,FALSE,"Plan1";#N/A,#N/A,FALSE,"Plan2"}</definedName>
    <definedName name="sgtghty" localSheetId="0">{#N/A,#N/A,FALSE,"Plan1";#N/A,#N/A,FALSE,"Plan2"}</definedName>
    <definedName name="sgtghty" localSheetId="23">{#N/A,#N/A,FALSE,"Plan1";#N/A,#N/A,FALSE,"Plan2"}</definedName>
    <definedName name="sgtghty" localSheetId="22" hidden="1">{#N/A,#N/A,FALSE,"Plan1";#N/A,#N/A,FALSE,"Plan2"}</definedName>
    <definedName name="sgtghty" localSheetId="19">{#N/A,#N/A,FALSE,"Plan1";#N/A,#N/A,FALSE,"Plan2"}</definedName>
    <definedName name="sgtghty" localSheetId="18" hidden="1">{#N/A,#N/A,FALSE,"Plan1";#N/A,#N/A,FALSE,"Plan2"}</definedName>
    <definedName name="sgtghty">{#N/A,#N/A,FALSE,"Plan1";#N/A,#N/A,FALSE,"Plan2"}</definedName>
    <definedName name="SH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20">#REF!</definedName>
    <definedName name="SHARED_FORMULA_0" localSheetId="17">#N/A</definedName>
    <definedName name="SHARED_FORMULA_0" localSheetId="16">#N/A</definedName>
    <definedName name="SHARED_FORMULA_0" localSheetId="15">#REF!</definedName>
    <definedName name="SHARED_FORMULA_0" localSheetId="24">#REF!</definedName>
    <definedName name="SHARED_FORMULA_0" localSheetId="23">#REF!</definedName>
    <definedName name="SHARED_FORMULA_0" localSheetId="22">#N/A</definedName>
    <definedName name="SHARED_FORMULA_0" localSheetId="19">#REF!</definedName>
    <definedName name="SHARED_FORMULA_0" localSheetId="18">#N/A</definedName>
    <definedName name="SHARED_FORMULA_0">#REF!</definedName>
    <definedName name="SHARED_FORMULA_1" localSheetId="20">#REF!</definedName>
    <definedName name="SHARED_FORMULA_1" localSheetId="17">#N/A</definedName>
    <definedName name="SHARED_FORMULA_1" localSheetId="16">#N/A</definedName>
    <definedName name="SHARED_FORMULA_1" localSheetId="15">#REF!</definedName>
    <definedName name="SHARED_FORMULA_1" localSheetId="24">#REF!</definedName>
    <definedName name="SHARED_FORMULA_1" localSheetId="23">#REF!</definedName>
    <definedName name="SHARED_FORMULA_1" localSheetId="22">#N/A</definedName>
    <definedName name="SHARED_FORMULA_1" localSheetId="19">#REF!</definedName>
    <definedName name="SHARED_FORMULA_1" localSheetId="18">#N/A</definedName>
    <definedName name="SHARED_FORMULA_1">#REF!</definedName>
    <definedName name="SHARED_FORMULA_10" localSheetId="20">#REF!</definedName>
    <definedName name="SHARED_FORMULA_10" localSheetId="17">#N/A</definedName>
    <definedName name="SHARED_FORMULA_10" localSheetId="16">#N/A</definedName>
    <definedName name="SHARED_FORMULA_10" localSheetId="15">#REF!</definedName>
    <definedName name="SHARED_FORMULA_10" localSheetId="24">#REF!</definedName>
    <definedName name="SHARED_FORMULA_10" localSheetId="23">#REF!</definedName>
    <definedName name="SHARED_FORMULA_10" localSheetId="22">#N/A</definedName>
    <definedName name="SHARED_FORMULA_10" localSheetId="19">#REF!</definedName>
    <definedName name="SHARED_FORMULA_10" localSheetId="18">#N/A</definedName>
    <definedName name="SHARED_FORMULA_10">#REF!</definedName>
    <definedName name="SHARED_FORMULA_11" localSheetId="20">#REF!</definedName>
    <definedName name="SHARED_FORMULA_11" localSheetId="17">#N/A</definedName>
    <definedName name="SHARED_FORMULA_11" localSheetId="16">#N/A</definedName>
    <definedName name="SHARED_FORMULA_11" localSheetId="15">#REF!</definedName>
    <definedName name="SHARED_FORMULA_11" localSheetId="24">#REF!</definedName>
    <definedName name="SHARED_FORMULA_11" localSheetId="23">#REF!</definedName>
    <definedName name="SHARED_FORMULA_11" localSheetId="22">#N/A</definedName>
    <definedName name="SHARED_FORMULA_11" localSheetId="19">#REF!</definedName>
    <definedName name="SHARED_FORMULA_11" localSheetId="18">#N/A</definedName>
    <definedName name="SHARED_FORMULA_11">#REF!</definedName>
    <definedName name="SHARED_FORMULA_12" localSheetId="20">#REF!</definedName>
    <definedName name="SHARED_FORMULA_12" localSheetId="17">#N/A</definedName>
    <definedName name="SHARED_FORMULA_12" localSheetId="16">#N/A</definedName>
    <definedName name="SHARED_FORMULA_12" localSheetId="15">#REF!</definedName>
    <definedName name="SHARED_FORMULA_12" localSheetId="24">#REF!</definedName>
    <definedName name="SHARED_FORMULA_12" localSheetId="23">#REF!</definedName>
    <definedName name="SHARED_FORMULA_12" localSheetId="22">#N/A</definedName>
    <definedName name="SHARED_FORMULA_12" localSheetId="19">#REF!</definedName>
    <definedName name="SHARED_FORMULA_12" localSheetId="18">#N/A</definedName>
    <definedName name="SHARED_FORMULA_12">#REF!</definedName>
    <definedName name="SHARED_FORMULA_13" localSheetId="20">#REF!</definedName>
    <definedName name="SHARED_FORMULA_13" localSheetId="17">#N/A</definedName>
    <definedName name="SHARED_FORMULA_13" localSheetId="16">#N/A</definedName>
    <definedName name="SHARED_FORMULA_13" localSheetId="15">#REF!</definedName>
    <definedName name="SHARED_FORMULA_13" localSheetId="24">#REF!</definedName>
    <definedName name="SHARED_FORMULA_13" localSheetId="23">#REF!</definedName>
    <definedName name="SHARED_FORMULA_13" localSheetId="22">#N/A</definedName>
    <definedName name="SHARED_FORMULA_13" localSheetId="19">#REF!</definedName>
    <definedName name="SHARED_FORMULA_13" localSheetId="18">#N/A</definedName>
    <definedName name="SHARED_FORMULA_13">#REF!</definedName>
    <definedName name="SHARED_FORMULA_14" localSheetId="20">#REF!</definedName>
    <definedName name="SHARED_FORMULA_14" localSheetId="17">#N/A</definedName>
    <definedName name="SHARED_FORMULA_14" localSheetId="16">#N/A</definedName>
    <definedName name="SHARED_FORMULA_14" localSheetId="15">#REF!</definedName>
    <definedName name="SHARED_FORMULA_14" localSheetId="24">#REF!</definedName>
    <definedName name="SHARED_FORMULA_14" localSheetId="23">#REF!</definedName>
    <definedName name="SHARED_FORMULA_14" localSheetId="22">#N/A</definedName>
    <definedName name="SHARED_FORMULA_14" localSheetId="19">#REF!</definedName>
    <definedName name="SHARED_FORMULA_14" localSheetId="18">#N/A</definedName>
    <definedName name="SHARED_FORMULA_14">#REF!</definedName>
    <definedName name="SHARED_FORMULA_15" localSheetId="20">#REF!</definedName>
    <definedName name="SHARED_FORMULA_15" localSheetId="17">#N/A</definedName>
    <definedName name="SHARED_FORMULA_15" localSheetId="16">#N/A</definedName>
    <definedName name="SHARED_FORMULA_15" localSheetId="15">#REF!</definedName>
    <definedName name="SHARED_FORMULA_15" localSheetId="24">#REF!</definedName>
    <definedName name="SHARED_FORMULA_15" localSheetId="23">#REF!</definedName>
    <definedName name="SHARED_FORMULA_15" localSheetId="22">#N/A</definedName>
    <definedName name="SHARED_FORMULA_15" localSheetId="19">#REF!</definedName>
    <definedName name="SHARED_FORMULA_15" localSheetId="18">#N/A</definedName>
    <definedName name="SHARED_FORMULA_15">#REF!</definedName>
    <definedName name="SHARED_FORMULA_16" localSheetId="20">#REF!</definedName>
    <definedName name="SHARED_FORMULA_16" localSheetId="17">#N/A</definedName>
    <definedName name="SHARED_FORMULA_16" localSheetId="16">#N/A</definedName>
    <definedName name="SHARED_FORMULA_16" localSheetId="15">#REF!</definedName>
    <definedName name="SHARED_FORMULA_16" localSheetId="24">#REF!</definedName>
    <definedName name="SHARED_FORMULA_16" localSheetId="23">#REF!</definedName>
    <definedName name="SHARED_FORMULA_16" localSheetId="22">#N/A</definedName>
    <definedName name="SHARED_FORMULA_16" localSheetId="19">#REF!</definedName>
    <definedName name="SHARED_FORMULA_16" localSheetId="18">#N/A</definedName>
    <definedName name="SHARED_FORMULA_16">#REF!</definedName>
    <definedName name="SHARED_FORMULA_17" localSheetId="20">#REF!</definedName>
    <definedName name="SHARED_FORMULA_17" localSheetId="17">#N/A</definedName>
    <definedName name="SHARED_FORMULA_17" localSheetId="16">#N/A</definedName>
    <definedName name="SHARED_FORMULA_17" localSheetId="15">#REF!</definedName>
    <definedName name="SHARED_FORMULA_17" localSheetId="24">#REF!</definedName>
    <definedName name="SHARED_FORMULA_17" localSheetId="23">#REF!</definedName>
    <definedName name="SHARED_FORMULA_17" localSheetId="22">#N/A</definedName>
    <definedName name="SHARED_FORMULA_17" localSheetId="19">#REF!</definedName>
    <definedName name="SHARED_FORMULA_17" localSheetId="18">#N/A</definedName>
    <definedName name="SHARED_FORMULA_17">#REF!</definedName>
    <definedName name="SHARED_FORMULA_18" localSheetId="20">#REF!</definedName>
    <definedName name="SHARED_FORMULA_18" localSheetId="17">#N/A</definedName>
    <definedName name="SHARED_FORMULA_18" localSheetId="16">#N/A</definedName>
    <definedName name="SHARED_FORMULA_18" localSheetId="15">#REF!</definedName>
    <definedName name="SHARED_FORMULA_18" localSheetId="24">#REF!</definedName>
    <definedName name="SHARED_FORMULA_18" localSheetId="23">#REF!</definedName>
    <definedName name="SHARED_FORMULA_18" localSheetId="22">#N/A</definedName>
    <definedName name="SHARED_FORMULA_18" localSheetId="19">#REF!</definedName>
    <definedName name="SHARED_FORMULA_18" localSheetId="18">#N/A</definedName>
    <definedName name="SHARED_FORMULA_18">#REF!</definedName>
    <definedName name="SHARED_FORMULA_19" localSheetId="20">#REF!</definedName>
    <definedName name="SHARED_FORMULA_19" localSheetId="17">#N/A</definedName>
    <definedName name="SHARED_FORMULA_19" localSheetId="16">#N/A</definedName>
    <definedName name="SHARED_FORMULA_19" localSheetId="15">#REF!</definedName>
    <definedName name="SHARED_FORMULA_19" localSheetId="24">#REF!</definedName>
    <definedName name="SHARED_FORMULA_19" localSheetId="23">#REF!</definedName>
    <definedName name="SHARED_FORMULA_19" localSheetId="22">#N/A</definedName>
    <definedName name="SHARED_FORMULA_19" localSheetId="19">#REF!</definedName>
    <definedName name="SHARED_FORMULA_19" localSheetId="18">#N/A</definedName>
    <definedName name="SHARED_FORMULA_19">#REF!</definedName>
    <definedName name="SHARED_FORMULA_2" localSheetId="20">#REF!</definedName>
    <definedName name="SHARED_FORMULA_2" localSheetId="17">#N/A</definedName>
    <definedName name="SHARED_FORMULA_2" localSheetId="16">#N/A</definedName>
    <definedName name="SHARED_FORMULA_2" localSheetId="15">#REF!</definedName>
    <definedName name="SHARED_FORMULA_2" localSheetId="24">#REF!</definedName>
    <definedName name="SHARED_FORMULA_2" localSheetId="23">#REF!</definedName>
    <definedName name="SHARED_FORMULA_2" localSheetId="22">#N/A</definedName>
    <definedName name="SHARED_FORMULA_2" localSheetId="19">#REF!</definedName>
    <definedName name="SHARED_FORMULA_2" localSheetId="18">#N/A</definedName>
    <definedName name="SHARED_FORMULA_2">#REF!</definedName>
    <definedName name="SHARED_FORMULA_20" localSheetId="20">#REF!</definedName>
    <definedName name="SHARED_FORMULA_20" localSheetId="17">#N/A</definedName>
    <definedName name="SHARED_FORMULA_20" localSheetId="16">#N/A</definedName>
    <definedName name="SHARED_FORMULA_20" localSheetId="15">#REF!</definedName>
    <definedName name="SHARED_FORMULA_20" localSheetId="24">#REF!</definedName>
    <definedName name="SHARED_FORMULA_20" localSheetId="23">#REF!</definedName>
    <definedName name="SHARED_FORMULA_20" localSheetId="22">#N/A</definedName>
    <definedName name="SHARED_FORMULA_20" localSheetId="19">#REF!</definedName>
    <definedName name="SHARED_FORMULA_20" localSheetId="18">#N/A</definedName>
    <definedName name="SHARED_FORMULA_20">#REF!</definedName>
    <definedName name="SHARED_FORMULA_21" localSheetId="20">#REF!</definedName>
    <definedName name="SHARED_FORMULA_21" localSheetId="17">#N/A</definedName>
    <definedName name="SHARED_FORMULA_21" localSheetId="16">#N/A</definedName>
    <definedName name="SHARED_FORMULA_21" localSheetId="15">#REF!</definedName>
    <definedName name="SHARED_FORMULA_21" localSheetId="24">#REF!</definedName>
    <definedName name="SHARED_FORMULA_21" localSheetId="23">#REF!</definedName>
    <definedName name="SHARED_FORMULA_21" localSheetId="22">#N/A</definedName>
    <definedName name="SHARED_FORMULA_21" localSheetId="19">#REF!</definedName>
    <definedName name="SHARED_FORMULA_21" localSheetId="18">#N/A</definedName>
    <definedName name="SHARED_FORMULA_21">#REF!</definedName>
    <definedName name="SHARED_FORMULA_22" localSheetId="20">#REF!</definedName>
    <definedName name="SHARED_FORMULA_22" localSheetId="17">#N/A</definedName>
    <definedName name="SHARED_FORMULA_22" localSheetId="16">#N/A</definedName>
    <definedName name="SHARED_FORMULA_22" localSheetId="15">#REF!</definedName>
    <definedName name="SHARED_FORMULA_22" localSheetId="24">#REF!</definedName>
    <definedName name="SHARED_FORMULA_22" localSheetId="23">#REF!</definedName>
    <definedName name="SHARED_FORMULA_22" localSheetId="22">#N/A</definedName>
    <definedName name="SHARED_FORMULA_22" localSheetId="19">#REF!</definedName>
    <definedName name="SHARED_FORMULA_22" localSheetId="18">#N/A</definedName>
    <definedName name="SHARED_FORMULA_22">#REF!</definedName>
    <definedName name="SHARED_FORMULA_23" localSheetId="20">#REF!</definedName>
    <definedName name="SHARED_FORMULA_23" localSheetId="17">#N/A</definedName>
    <definedName name="SHARED_FORMULA_23" localSheetId="16">#N/A</definedName>
    <definedName name="SHARED_FORMULA_23" localSheetId="15">#REF!</definedName>
    <definedName name="SHARED_FORMULA_23" localSheetId="24">#REF!</definedName>
    <definedName name="SHARED_FORMULA_23" localSheetId="23">#REF!</definedName>
    <definedName name="SHARED_FORMULA_23" localSheetId="22">#N/A</definedName>
    <definedName name="SHARED_FORMULA_23" localSheetId="19">#REF!</definedName>
    <definedName name="SHARED_FORMULA_23" localSheetId="18">#N/A</definedName>
    <definedName name="SHARED_FORMULA_23">#REF!</definedName>
    <definedName name="SHARED_FORMULA_24" localSheetId="20">#REF!</definedName>
    <definedName name="SHARED_FORMULA_24" localSheetId="17">#N/A</definedName>
    <definedName name="SHARED_FORMULA_24" localSheetId="16">#N/A</definedName>
    <definedName name="SHARED_FORMULA_24" localSheetId="15">#REF!</definedName>
    <definedName name="SHARED_FORMULA_24" localSheetId="24">#REF!</definedName>
    <definedName name="SHARED_FORMULA_24" localSheetId="23">#REF!</definedName>
    <definedName name="SHARED_FORMULA_24" localSheetId="22">#N/A</definedName>
    <definedName name="SHARED_FORMULA_24" localSheetId="19">#REF!</definedName>
    <definedName name="SHARED_FORMULA_24" localSheetId="18">#N/A</definedName>
    <definedName name="SHARED_FORMULA_24">#REF!</definedName>
    <definedName name="SHARED_FORMULA_25" localSheetId="20">#REF!</definedName>
    <definedName name="SHARED_FORMULA_25" localSheetId="17">#N/A</definedName>
    <definedName name="SHARED_FORMULA_25" localSheetId="16">#N/A</definedName>
    <definedName name="SHARED_FORMULA_25" localSheetId="15">#REF!</definedName>
    <definedName name="SHARED_FORMULA_25" localSheetId="24">#REF!</definedName>
    <definedName name="SHARED_FORMULA_25" localSheetId="23">#REF!</definedName>
    <definedName name="SHARED_FORMULA_25" localSheetId="22">#N/A</definedName>
    <definedName name="SHARED_FORMULA_25" localSheetId="19">#REF!</definedName>
    <definedName name="SHARED_FORMULA_25" localSheetId="18">#N/A</definedName>
    <definedName name="SHARED_FORMULA_25">#REF!</definedName>
    <definedName name="SHARED_FORMULA_26" localSheetId="20">#REF!</definedName>
    <definedName name="SHARED_FORMULA_26" localSheetId="17">#N/A</definedName>
    <definedName name="SHARED_FORMULA_26" localSheetId="16">#N/A</definedName>
    <definedName name="SHARED_FORMULA_26" localSheetId="15">#REF!</definedName>
    <definedName name="SHARED_FORMULA_26" localSheetId="24">#REF!</definedName>
    <definedName name="SHARED_FORMULA_26" localSheetId="23">#REF!</definedName>
    <definedName name="SHARED_FORMULA_26" localSheetId="22">#N/A</definedName>
    <definedName name="SHARED_FORMULA_26" localSheetId="19">#REF!</definedName>
    <definedName name="SHARED_FORMULA_26" localSheetId="18">#N/A</definedName>
    <definedName name="SHARED_FORMULA_26">#REF!</definedName>
    <definedName name="SHARED_FORMULA_27" localSheetId="20">#REF!</definedName>
    <definedName name="SHARED_FORMULA_27" localSheetId="17">#N/A</definedName>
    <definedName name="SHARED_FORMULA_27" localSheetId="16">#N/A</definedName>
    <definedName name="SHARED_FORMULA_27" localSheetId="15">#REF!</definedName>
    <definedName name="SHARED_FORMULA_27" localSheetId="24">#REF!</definedName>
    <definedName name="SHARED_FORMULA_27" localSheetId="23">#REF!</definedName>
    <definedName name="SHARED_FORMULA_27" localSheetId="22">#N/A</definedName>
    <definedName name="SHARED_FORMULA_27" localSheetId="19">#REF!</definedName>
    <definedName name="SHARED_FORMULA_27" localSheetId="18">#N/A</definedName>
    <definedName name="SHARED_FORMULA_27">#REF!</definedName>
    <definedName name="SHARED_FORMULA_28" localSheetId="20">#REF!</definedName>
    <definedName name="SHARED_FORMULA_28" localSheetId="17">#N/A</definedName>
    <definedName name="SHARED_FORMULA_28" localSheetId="16">#N/A</definedName>
    <definedName name="SHARED_FORMULA_28" localSheetId="15">#REF!</definedName>
    <definedName name="SHARED_FORMULA_28" localSheetId="24">#REF!</definedName>
    <definedName name="SHARED_FORMULA_28" localSheetId="23">#REF!</definedName>
    <definedName name="SHARED_FORMULA_28" localSheetId="22">#N/A</definedName>
    <definedName name="SHARED_FORMULA_28" localSheetId="19">#REF!</definedName>
    <definedName name="SHARED_FORMULA_28" localSheetId="18">#N/A</definedName>
    <definedName name="SHARED_FORMULA_28">#REF!</definedName>
    <definedName name="SHARED_FORMULA_29" localSheetId="20">#REF!</definedName>
    <definedName name="SHARED_FORMULA_29" localSheetId="17">#N/A</definedName>
    <definedName name="SHARED_FORMULA_29" localSheetId="16">#N/A</definedName>
    <definedName name="SHARED_FORMULA_29" localSheetId="15">#REF!</definedName>
    <definedName name="SHARED_FORMULA_29" localSheetId="24">#REF!</definedName>
    <definedName name="SHARED_FORMULA_29" localSheetId="23">#REF!</definedName>
    <definedName name="SHARED_FORMULA_29" localSheetId="22">#N/A</definedName>
    <definedName name="SHARED_FORMULA_29" localSheetId="19">#REF!</definedName>
    <definedName name="SHARED_FORMULA_29" localSheetId="18">#N/A</definedName>
    <definedName name="SHARED_FORMULA_29">#REF!</definedName>
    <definedName name="SHARED_FORMULA_3" localSheetId="20">#REF!</definedName>
    <definedName name="SHARED_FORMULA_3" localSheetId="17">#N/A</definedName>
    <definedName name="SHARED_FORMULA_3" localSheetId="16">#N/A</definedName>
    <definedName name="SHARED_FORMULA_3" localSheetId="15">#REF!</definedName>
    <definedName name="SHARED_FORMULA_3" localSheetId="24">#REF!</definedName>
    <definedName name="SHARED_FORMULA_3" localSheetId="23">#REF!</definedName>
    <definedName name="SHARED_FORMULA_3" localSheetId="22">#N/A</definedName>
    <definedName name="SHARED_FORMULA_3" localSheetId="19">#REF!</definedName>
    <definedName name="SHARED_FORMULA_3" localSheetId="18">#N/A</definedName>
    <definedName name="SHARED_FORMULA_3">#REF!</definedName>
    <definedName name="SHARED_FORMULA_30" localSheetId="20">#REF!</definedName>
    <definedName name="SHARED_FORMULA_30" localSheetId="17">#N/A</definedName>
    <definedName name="SHARED_FORMULA_30" localSheetId="16">#N/A</definedName>
    <definedName name="SHARED_FORMULA_30" localSheetId="15">#REF!</definedName>
    <definedName name="SHARED_FORMULA_30" localSheetId="24">#REF!</definedName>
    <definedName name="SHARED_FORMULA_30" localSheetId="23">#REF!</definedName>
    <definedName name="SHARED_FORMULA_30" localSheetId="22">#N/A</definedName>
    <definedName name="SHARED_FORMULA_30" localSheetId="19">#REF!</definedName>
    <definedName name="SHARED_FORMULA_30" localSheetId="18">#N/A</definedName>
    <definedName name="SHARED_FORMULA_30">#REF!</definedName>
    <definedName name="SHARED_FORMULA_31" localSheetId="20">#REF!</definedName>
    <definedName name="SHARED_FORMULA_31" localSheetId="17">#N/A</definedName>
    <definedName name="SHARED_FORMULA_31" localSheetId="16">#N/A</definedName>
    <definedName name="SHARED_FORMULA_31" localSheetId="15">#REF!</definedName>
    <definedName name="SHARED_FORMULA_31" localSheetId="24">#REF!</definedName>
    <definedName name="SHARED_FORMULA_31" localSheetId="23">#REF!</definedName>
    <definedName name="SHARED_FORMULA_31" localSheetId="22">#N/A</definedName>
    <definedName name="SHARED_FORMULA_31" localSheetId="19">#REF!</definedName>
    <definedName name="SHARED_FORMULA_31" localSheetId="18">#N/A</definedName>
    <definedName name="SHARED_FORMULA_31">#REF!</definedName>
    <definedName name="SHARED_FORMULA_32" localSheetId="20">#REF!</definedName>
    <definedName name="SHARED_FORMULA_32" localSheetId="17">#N/A</definedName>
    <definedName name="SHARED_FORMULA_32" localSheetId="16">#N/A</definedName>
    <definedName name="SHARED_FORMULA_32" localSheetId="15">#REF!</definedName>
    <definedName name="SHARED_FORMULA_32" localSheetId="24">#REF!</definedName>
    <definedName name="SHARED_FORMULA_32" localSheetId="23">#REF!</definedName>
    <definedName name="SHARED_FORMULA_32" localSheetId="22">#N/A</definedName>
    <definedName name="SHARED_FORMULA_32" localSheetId="19">#REF!</definedName>
    <definedName name="SHARED_FORMULA_32" localSheetId="18">#N/A</definedName>
    <definedName name="SHARED_FORMULA_32">#REF!</definedName>
    <definedName name="SHARED_FORMULA_33" localSheetId="20">#REF!</definedName>
    <definedName name="SHARED_FORMULA_33" localSheetId="17">#N/A</definedName>
    <definedName name="SHARED_FORMULA_33" localSheetId="16">#N/A</definedName>
    <definedName name="SHARED_FORMULA_33" localSheetId="15">#REF!</definedName>
    <definedName name="SHARED_FORMULA_33" localSheetId="24">#REF!</definedName>
    <definedName name="SHARED_FORMULA_33" localSheetId="23">#REF!</definedName>
    <definedName name="SHARED_FORMULA_33" localSheetId="22">#N/A</definedName>
    <definedName name="SHARED_FORMULA_33" localSheetId="19">#REF!</definedName>
    <definedName name="SHARED_FORMULA_33" localSheetId="18">#N/A</definedName>
    <definedName name="SHARED_FORMULA_33">#REF!</definedName>
    <definedName name="SHARED_FORMULA_34" localSheetId="20">#REF!</definedName>
    <definedName name="SHARED_FORMULA_34" localSheetId="17">#N/A</definedName>
    <definedName name="SHARED_FORMULA_34" localSheetId="16">#N/A</definedName>
    <definedName name="SHARED_FORMULA_34" localSheetId="15">#REF!</definedName>
    <definedName name="SHARED_FORMULA_34" localSheetId="24">#REF!</definedName>
    <definedName name="SHARED_FORMULA_34" localSheetId="23">#REF!</definedName>
    <definedName name="SHARED_FORMULA_34" localSheetId="22">#N/A</definedName>
    <definedName name="SHARED_FORMULA_34" localSheetId="19">#REF!</definedName>
    <definedName name="SHARED_FORMULA_34" localSheetId="18">#N/A</definedName>
    <definedName name="SHARED_FORMULA_34">#REF!</definedName>
    <definedName name="SHARED_FORMULA_35" localSheetId="20">#REF!</definedName>
    <definedName name="SHARED_FORMULA_35" localSheetId="17">#N/A</definedName>
    <definedName name="SHARED_FORMULA_35" localSheetId="16">#N/A</definedName>
    <definedName name="SHARED_FORMULA_35" localSheetId="15">#REF!</definedName>
    <definedName name="SHARED_FORMULA_35" localSheetId="24">#REF!</definedName>
    <definedName name="SHARED_FORMULA_35" localSheetId="23">#REF!</definedName>
    <definedName name="SHARED_FORMULA_35" localSheetId="22">#N/A</definedName>
    <definedName name="SHARED_FORMULA_35" localSheetId="19">#REF!</definedName>
    <definedName name="SHARED_FORMULA_35" localSheetId="18">#N/A</definedName>
    <definedName name="SHARED_FORMULA_35">#REF!</definedName>
    <definedName name="SHARED_FORMULA_36" localSheetId="20">#REF!</definedName>
    <definedName name="SHARED_FORMULA_36" localSheetId="17">#N/A</definedName>
    <definedName name="SHARED_FORMULA_36" localSheetId="16">#N/A</definedName>
    <definedName name="SHARED_FORMULA_36" localSheetId="15">#REF!</definedName>
    <definedName name="SHARED_FORMULA_36" localSheetId="24">#REF!</definedName>
    <definedName name="SHARED_FORMULA_36" localSheetId="23">#REF!</definedName>
    <definedName name="SHARED_FORMULA_36" localSheetId="22">#N/A</definedName>
    <definedName name="SHARED_FORMULA_36" localSheetId="19">#REF!</definedName>
    <definedName name="SHARED_FORMULA_36" localSheetId="18">#N/A</definedName>
    <definedName name="SHARED_FORMULA_36">#REF!</definedName>
    <definedName name="SHARED_FORMULA_37" localSheetId="20">#REF!</definedName>
    <definedName name="SHARED_FORMULA_37" localSheetId="17">#N/A</definedName>
    <definedName name="SHARED_FORMULA_37" localSheetId="16">#N/A</definedName>
    <definedName name="SHARED_FORMULA_37" localSheetId="15">#REF!</definedName>
    <definedName name="SHARED_FORMULA_37" localSheetId="24">#REF!</definedName>
    <definedName name="SHARED_FORMULA_37" localSheetId="23">#REF!</definedName>
    <definedName name="SHARED_FORMULA_37" localSheetId="22">#N/A</definedName>
    <definedName name="SHARED_FORMULA_37" localSheetId="19">#REF!</definedName>
    <definedName name="SHARED_FORMULA_37" localSheetId="18">#N/A</definedName>
    <definedName name="SHARED_FORMULA_37">#REF!</definedName>
    <definedName name="SHARED_FORMULA_38" localSheetId="20">#REF!</definedName>
    <definedName name="SHARED_FORMULA_38" localSheetId="17">#N/A</definedName>
    <definedName name="SHARED_FORMULA_38" localSheetId="16">#N/A</definedName>
    <definedName name="SHARED_FORMULA_38" localSheetId="15">#REF!</definedName>
    <definedName name="SHARED_FORMULA_38" localSheetId="24">#REF!</definedName>
    <definedName name="SHARED_FORMULA_38" localSheetId="23">#REF!</definedName>
    <definedName name="SHARED_FORMULA_38" localSheetId="22">#N/A</definedName>
    <definedName name="SHARED_FORMULA_38" localSheetId="19">#REF!</definedName>
    <definedName name="SHARED_FORMULA_38" localSheetId="18">#N/A</definedName>
    <definedName name="SHARED_FORMULA_38">#REF!</definedName>
    <definedName name="SHARED_FORMULA_39" localSheetId="20">#REF!</definedName>
    <definedName name="SHARED_FORMULA_39" localSheetId="17">#N/A</definedName>
    <definedName name="SHARED_FORMULA_39" localSheetId="16">#N/A</definedName>
    <definedName name="SHARED_FORMULA_39" localSheetId="15">#REF!</definedName>
    <definedName name="SHARED_FORMULA_39" localSheetId="24">#REF!</definedName>
    <definedName name="SHARED_FORMULA_39" localSheetId="23">#REF!</definedName>
    <definedName name="SHARED_FORMULA_39" localSheetId="22">#N/A</definedName>
    <definedName name="SHARED_FORMULA_39" localSheetId="19">#REF!</definedName>
    <definedName name="SHARED_FORMULA_39" localSheetId="18">#N/A</definedName>
    <definedName name="SHARED_FORMULA_39">#REF!</definedName>
    <definedName name="SHARED_FORMULA_4" localSheetId="20">#REF!</definedName>
    <definedName name="SHARED_FORMULA_4" localSheetId="17">#N/A</definedName>
    <definedName name="SHARED_FORMULA_4" localSheetId="16">#N/A</definedName>
    <definedName name="SHARED_FORMULA_4" localSheetId="15">#REF!</definedName>
    <definedName name="SHARED_FORMULA_4" localSheetId="24">#REF!</definedName>
    <definedName name="SHARED_FORMULA_4" localSheetId="23">#REF!</definedName>
    <definedName name="SHARED_FORMULA_4" localSheetId="22">#N/A</definedName>
    <definedName name="SHARED_FORMULA_4" localSheetId="19">#REF!</definedName>
    <definedName name="SHARED_FORMULA_4" localSheetId="18">#N/A</definedName>
    <definedName name="SHARED_FORMULA_4">#REF!</definedName>
    <definedName name="SHARED_FORMULA_40" localSheetId="20">#REF!</definedName>
    <definedName name="SHARED_FORMULA_40" localSheetId="17">#N/A</definedName>
    <definedName name="SHARED_FORMULA_40" localSheetId="16">#N/A</definedName>
    <definedName name="SHARED_FORMULA_40" localSheetId="15">#REF!</definedName>
    <definedName name="SHARED_FORMULA_40" localSheetId="24">#REF!</definedName>
    <definedName name="SHARED_FORMULA_40" localSheetId="23">#REF!</definedName>
    <definedName name="SHARED_FORMULA_40" localSheetId="22">#N/A</definedName>
    <definedName name="SHARED_FORMULA_40" localSheetId="19">#REF!</definedName>
    <definedName name="SHARED_FORMULA_40" localSheetId="18">#N/A</definedName>
    <definedName name="SHARED_FORMULA_40">#REF!</definedName>
    <definedName name="SHARED_FORMULA_41" localSheetId="20">#REF!</definedName>
    <definedName name="SHARED_FORMULA_41" localSheetId="17">#N/A</definedName>
    <definedName name="SHARED_FORMULA_41" localSheetId="16">#N/A</definedName>
    <definedName name="SHARED_FORMULA_41" localSheetId="15">#REF!</definedName>
    <definedName name="SHARED_FORMULA_41" localSheetId="24">#REF!</definedName>
    <definedName name="SHARED_FORMULA_41" localSheetId="23">#REF!</definedName>
    <definedName name="SHARED_FORMULA_41" localSheetId="22">#N/A</definedName>
    <definedName name="SHARED_FORMULA_41" localSheetId="19">#REF!</definedName>
    <definedName name="SHARED_FORMULA_41" localSheetId="18">#N/A</definedName>
    <definedName name="SHARED_FORMULA_41">#REF!</definedName>
    <definedName name="SHARED_FORMULA_42" localSheetId="20">#REF!</definedName>
    <definedName name="SHARED_FORMULA_42" localSheetId="17">#N/A</definedName>
    <definedName name="SHARED_FORMULA_42" localSheetId="16">#N/A</definedName>
    <definedName name="SHARED_FORMULA_42" localSheetId="15">#REF!</definedName>
    <definedName name="SHARED_FORMULA_42" localSheetId="24">#REF!</definedName>
    <definedName name="SHARED_FORMULA_42" localSheetId="23">#REF!</definedName>
    <definedName name="SHARED_FORMULA_42" localSheetId="22">#N/A</definedName>
    <definedName name="SHARED_FORMULA_42" localSheetId="19">#REF!</definedName>
    <definedName name="SHARED_FORMULA_42" localSheetId="18">#N/A</definedName>
    <definedName name="SHARED_FORMULA_42">#REF!</definedName>
    <definedName name="SHARED_FORMULA_43" localSheetId="20">#REF!</definedName>
    <definedName name="SHARED_FORMULA_43" localSheetId="17">#N/A</definedName>
    <definedName name="SHARED_FORMULA_43" localSheetId="16">#N/A</definedName>
    <definedName name="SHARED_FORMULA_43" localSheetId="15">#REF!</definedName>
    <definedName name="SHARED_FORMULA_43" localSheetId="24">#REF!</definedName>
    <definedName name="SHARED_FORMULA_43" localSheetId="23">#REF!</definedName>
    <definedName name="SHARED_FORMULA_43" localSheetId="22">#N/A</definedName>
    <definedName name="SHARED_FORMULA_43" localSheetId="19">#REF!</definedName>
    <definedName name="SHARED_FORMULA_43" localSheetId="18">#N/A</definedName>
    <definedName name="SHARED_FORMULA_43">#REF!</definedName>
    <definedName name="SHARED_FORMULA_44" localSheetId="20">#REF!</definedName>
    <definedName name="SHARED_FORMULA_44" localSheetId="17">#N/A</definedName>
    <definedName name="SHARED_FORMULA_44" localSheetId="16">#N/A</definedName>
    <definedName name="SHARED_FORMULA_44" localSheetId="15">#REF!</definedName>
    <definedName name="SHARED_FORMULA_44" localSheetId="24">#REF!</definedName>
    <definedName name="SHARED_FORMULA_44" localSheetId="23">#REF!</definedName>
    <definedName name="SHARED_FORMULA_44" localSheetId="22">#N/A</definedName>
    <definedName name="SHARED_FORMULA_44" localSheetId="19">#REF!</definedName>
    <definedName name="SHARED_FORMULA_44" localSheetId="18">#N/A</definedName>
    <definedName name="SHARED_FORMULA_44">#REF!</definedName>
    <definedName name="SHARED_FORMULA_45" localSheetId="20">#REF!</definedName>
    <definedName name="SHARED_FORMULA_45" localSheetId="17">#N/A</definedName>
    <definedName name="SHARED_FORMULA_45" localSheetId="16">#N/A</definedName>
    <definedName name="SHARED_FORMULA_45" localSheetId="15">#REF!</definedName>
    <definedName name="SHARED_FORMULA_45" localSheetId="24">#REF!</definedName>
    <definedName name="SHARED_FORMULA_45" localSheetId="23">#REF!</definedName>
    <definedName name="SHARED_FORMULA_45" localSheetId="22">#N/A</definedName>
    <definedName name="SHARED_FORMULA_45" localSheetId="19">#REF!</definedName>
    <definedName name="SHARED_FORMULA_45" localSheetId="18">#N/A</definedName>
    <definedName name="SHARED_FORMULA_45">#REF!</definedName>
    <definedName name="SHARED_FORMULA_46" localSheetId="20">#REF!</definedName>
    <definedName name="SHARED_FORMULA_46" localSheetId="17">#N/A</definedName>
    <definedName name="SHARED_FORMULA_46" localSheetId="16">#N/A</definedName>
    <definedName name="SHARED_FORMULA_46" localSheetId="15">#REF!</definedName>
    <definedName name="SHARED_FORMULA_46" localSheetId="24">#REF!</definedName>
    <definedName name="SHARED_FORMULA_46" localSheetId="23">#REF!</definedName>
    <definedName name="SHARED_FORMULA_46" localSheetId="22">#N/A</definedName>
    <definedName name="SHARED_FORMULA_46" localSheetId="19">#REF!</definedName>
    <definedName name="SHARED_FORMULA_46" localSheetId="18">#N/A</definedName>
    <definedName name="SHARED_FORMULA_46">#REF!</definedName>
    <definedName name="SHARED_FORMULA_47" localSheetId="20">#REF!</definedName>
    <definedName name="SHARED_FORMULA_47" localSheetId="17">#N/A</definedName>
    <definedName name="SHARED_FORMULA_47" localSheetId="16">#N/A</definedName>
    <definedName name="SHARED_FORMULA_47" localSheetId="15">#REF!</definedName>
    <definedName name="SHARED_FORMULA_47" localSheetId="24">#REF!</definedName>
    <definedName name="SHARED_FORMULA_47" localSheetId="23">#REF!</definedName>
    <definedName name="SHARED_FORMULA_47" localSheetId="22">#N/A</definedName>
    <definedName name="SHARED_FORMULA_47" localSheetId="19">#REF!</definedName>
    <definedName name="SHARED_FORMULA_47" localSheetId="18">#N/A</definedName>
    <definedName name="SHARED_FORMULA_47">#REF!</definedName>
    <definedName name="SHARED_FORMULA_48" localSheetId="20">#REF!</definedName>
    <definedName name="SHARED_FORMULA_48" localSheetId="17">#N/A</definedName>
    <definedName name="SHARED_FORMULA_48" localSheetId="16">#N/A</definedName>
    <definedName name="SHARED_FORMULA_48" localSheetId="15">#REF!</definedName>
    <definedName name="SHARED_FORMULA_48" localSheetId="24">#REF!</definedName>
    <definedName name="SHARED_FORMULA_48" localSheetId="23">#REF!</definedName>
    <definedName name="SHARED_FORMULA_48" localSheetId="22">#N/A</definedName>
    <definedName name="SHARED_FORMULA_48" localSheetId="19">#REF!</definedName>
    <definedName name="SHARED_FORMULA_48" localSheetId="18">#N/A</definedName>
    <definedName name="SHARED_FORMULA_48">#REF!</definedName>
    <definedName name="SHARED_FORMULA_49" localSheetId="20">#REF!</definedName>
    <definedName name="SHARED_FORMULA_49" localSheetId="17">#N/A</definedName>
    <definedName name="SHARED_FORMULA_49" localSheetId="16">#N/A</definedName>
    <definedName name="SHARED_FORMULA_49" localSheetId="15">#REF!</definedName>
    <definedName name="SHARED_FORMULA_49" localSheetId="24">#REF!</definedName>
    <definedName name="SHARED_FORMULA_49" localSheetId="23">#REF!</definedName>
    <definedName name="SHARED_FORMULA_49" localSheetId="22">#N/A</definedName>
    <definedName name="SHARED_FORMULA_49" localSheetId="19">#REF!</definedName>
    <definedName name="SHARED_FORMULA_49" localSheetId="18">#N/A</definedName>
    <definedName name="SHARED_FORMULA_49">#REF!</definedName>
    <definedName name="SHARED_FORMULA_5" localSheetId="20">#REF!</definedName>
    <definedName name="SHARED_FORMULA_5" localSheetId="17">#N/A</definedName>
    <definedName name="SHARED_FORMULA_5" localSheetId="16">#N/A</definedName>
    <definedName name="SHARED_FORMULA_5" localSheetId="15">#REF!</definedName>
    <definedName name="SHARED_FORMULA_5" localSheetId="24">#REF!</definedName>
    <definedName name="SHARED_FORMULA_5" localSheetId="23">#REF!</definedName>
    <definedName name="SHARED_FORMULA_5" localSheetId="22">#N/A</definedName>
    <definedName name="SHARED_FORMULA_5" localSheetId="19">#REF!</definedName>
    <definedName name="SHARED_FORMULA_5" localSheetId="18">#N/A</definedName>
    <definedName name="SHARED_FORMULA_5">#REF!</definedName>
    <definedName name="SHARED_FORMULA_50" localSheetId="20">#REF!</definedName>
    <definedName name="SHARED_FORMULA_50" localSheetId="17">#N/A</definedName>
    <definedName name="SHARED_FORMULA_50" localSheetId="16">#N/A</definedName>
    <definedName name="SHARED_FORMULA_50" localSheetId="15">#REF!</definedName>
    <definedName name="SHARED_FORMULA_50" localSheetId="24">#REF!</definedName>
    <definedName name="SHARED_FORMULA_50" localSheetId="23">#REF!</definedName>
    <definedName name="SHARED_FORMULA_50" localSheetId="22">#N/A</definedName>
    <definedName name="SHARED_FORMULA_50" localSheetId="19">#REF!</definedName>
    <definedName name="SHARED_FORMULA_50" localSheetId="18">#N/A</definedName>
    <definedName name="SHARED_FORMULA_50">#REF!</definedName>
    <definedName name="SHARED_FORMULA_51" localSheetId="20">#REF!</definedName>
    <definedName name="SHARED_FORMULA_51" localSheetId="17">#N/A</definedName>
    <definedName name="SHARED_FORMULA_51" localSheetId="16">#N/A</definedName>
    <definedName name="SHARED_FORMULA_51" localSheetId="15">#REF!</definedName>
    <definedName name="SHARED_FORMULA_51" localSheetId="24">#REF!</definedName>
    <definedName name="SHARED_FORMULA_51" localSheetId="23">#REF!</definedName>
    <definedName name="SHARED_FORMULA_51" localSheetId="22">#N/A</definedName>
    <definedName name="SHARED_FORMULA_51" localSheetId="19">#REF!</definedName>
    <definedName name="SHARED_FORMULA_51" localSheetId="18">#N/A</definedName>
    <definedName name="SHARED_FORMULA_51">#REF!</definedName>
    <definedName name="SHARED_FORMULA_52" localSheetId="20">#REF!</definedName>
    <definedName name="SHARED_FORMULA_52" localSheetId="17">#N/A</definedName>
    <definedName name="SHARED_FORMULA_52" localSheetId="16">#N/A</definedName>
    <definedName name="SHARED_FORMULA_52" localSheetId="15">#REF!</definedName>
    <definedName name="SHARED_FORMULA_52" localSheetId="24">#REF!</definedName>
    <definedName name="SHARED_FORMULA_52" localSheetId="23">#REF!</definedName>
    <definedName name="SHARED_FORMULA_52" localSheetId="22">#N/A</definedName>
    <definedName name="SHARED_FORMULA_52" localSheetId="19">#REF!</definedName>
    <definedName name="SHARED_FORMULA_52" localSheetId="18">#N/A</definedName>
    <definedName name="SHARED_FORMULA_52">#REF!</definedName>
    <definedName name="SHARED_FORMULA_53" localSheetId="20">#REF!</definedName>
    <definedName name="SHARED_FORMULA_53" localSheetId="17">#N/A</definedName>
    <definedName name="SHARED_FORMULA_53" localSheetId="16">#N/A</definedName>
    <definedName name="SHARED_FORMULA_53" localSheetId="15">#REF!</definedName>
    <definedName name="SHARED_FORMULA_53" localSheetId="24">#REF!</definedName>
    <definedName name="SHARED_FORMULA_53" localSheetId="23">#REF!</definedName>
    <definedName name="SHARED_FORMULA_53" localSheetId="22">#N/A</definedName>
    <definedName name="SHARED_FORMULA_53" localSheetId="19">#REF!</definedName>
    <definedName name="SHARED_FORMULA_53" localSheetId="18">#N/A</definedName>
    <definedName name="SHARED_FORMULA_53">#REF!</definedName>
    <definedName name="SHARED_FORMULA_54" localSheetId="20">#REF!</definedName>
    <definedName name="SHARED_FORMULA_54" localSheetId="17">#N/A</definedName>
    <definedName name="SHARED_FORMULA_54" localSheetId="16">#N/A</definedName>
    <definedName name="SHARED_FORMULA_54" localSheetId="15">#REF!</definedName>
    <definedName name="SHARED_FORMULA_54" localSheetId="24">#REF!</definedName>
    <definedName name="SHARED_FORMULA_54" localSheetId="23">#REF!</definedName>
    <definedName name="SHARED_FORMULA_54" localSheetId="22">#N/A</definedName>
    <definedName name="SHARED_FORMULA_54" localSheetId="19">#REF!</definedName>
    <definedName name="SHARED_FORMULA_54" localSheetId="18">#N/A</definedName>
    <definedName name="SHARED_FORMULA_54">#REF!</definedName>
    <definedName name="SHARED_FORMULA_55" localSheetId="20">#REF!</definedName>
    <definedName name="SHARED_FORMULA_55" localSheetId="17">#N/A</definedName>
    <definedName name="SHARED_FORMULA_55" localSheetId="16">#N/A</definedName>
    <definedName name="SHARED_FORMULA_55" localSheetId="15">#REF!</definedName>
    <definedName name="SHARED_FORMULA_55" localSheetId="24">#REF!</definedName>
    <definedName name="SHARED_FORMULA_55" localSheetId="23">#REF!</definedName>
    <definedName name="SHARED_FORMULA_55" localSheetId="22">#N/A</definedName>
    <definedName name="SHARED_FORMULA_55" localSheetId="19">#REF!</definedName>
    <definedName name="SHARED_FORMULA_55" localSheetId="18">#N/A</definedName>
    <definedName name="SHARED_FORMULA_55">#REF!</definedName>
    <definedName name="SHARED_FORMULA_56" localSheetId="20">#REF!</definedName>
    <definedName name="SHARED_FORMULA_56" localSheetId="17">#N/A</definedName>
    <definedName name="SHARED_FORMULA_56" localSheetId="16">#N/A</definedName>
    <definedName name="SHARED_FORMULA_56" localSheetId="15">#REF!</definedName>
    <definedName name="SHARED_FORMULA_56" localSheetId="24">#REF!</definedName>
    <definedName name="SHARED_FORMULA_56" localSheetId="23">#REF!</definedName>
    <definedName name="SHARED_FORMULA_56" localSheetId="22">#N/A</definedName>
    <definedName name="SHARED_FORMULA_56" localSheetId="19">#REF!</definedName>
    <definedName name="SHARED_FORMULA_56" localSheetId="18">#N/A</definedName>
    <definedName name="SHARED_FORMULA_56">#REF!</definedName>
    <definedName name="SHARED_FORMULA_57" localSheetId="20">#REF!</definedName>
    <definedName name="SHARED_FORMULA_57" localSheetId="17">#N/A</definedName>
    <definedName name="SHARED_FORMULA_57" localSheetId="16">#N/A</definedName>
    <definedName name="SHARED_FORMULA_57" localSheetId="15">#REF!</definedName>
    <definedName name="SHARED_FORMULA_57" localSheetId="24">#REF!</definedName>
    <definedName name="SHARED_FORMULA_57" localSheetId="23">#REF!</definedName>
    <definedName name="SHARED_FORMULA_57" localSheetId="22">#N/A</definedName>
    <definedName name="SHARED_FORMULA_57" localSheetId="19">#REF!</definedName>
    <definedName name="SHARED_FORMULA_57" localSheetId="18">#N/A</definedName>
    <definedName name="SHARED_FORMULA_57">#REF!</definedName>
    <definedName name="SHARED_FORMULA_58" localSheetId="20">#REF!</definedName>
    <definedName name="SHARED_FORMULA_58" localSheetId="17">#N/A</definedName>
    <definedName name="SHARED_FORMULA_58" localSheetId="16">#N/A</definedName>
    <definedName name="SHARED_FORMULA_58" localSheetId="15">#REF!</definedName>
    <definedName name="SHARED_FORMULA_58" localSheetId="24">#REF!</definedName>
    <definedName name="SHARED_FORMULA_58" localSheetId="23">#REF!</definedName>
    <definedName name="SHARED_FORMULA_58" localSheetId="22">#N/A</definedName>
    <definedName name="SHARED_FORMULA_58" localSheetId="19">#REF!</definedName>
    <definedName name="SHARED_FORMULA_58" localSheetId="18">#N/A</definedName>
    <definedName name="SHARED_FORMULA_58">#REF!</definedName>
    <definedName name="SHARED_FORMULA_59" localSheetId="20">#REF!</definedName>
    <definedName name="SHARED_FORMULA_59" localSheetId="17">#N/A</definedName>
    <definedName name="SHARED_FORMULA_59" localSheetId="16">#N/A</definedName>
    <definedName name="SHARED_FORMULA_59" localSheetId="15">#REF!</definedName>
    <definedName name="SHARED_FORMULA_59" localSheetId="24">#REF!</definedName>
    <definedName name="SHARED_FORMULA_59" localSheetId="23">#REF!</definedName>
    <definedName name="SHARED_FORMULA_59" localSheetId="22">#N/A</definedName>
    <definedName name="SHARED_FORMULA_59" localSheetId="19">#REF!</definedName>
    <definedName name="SHARED_FORMULA_59" localSheetId="18">#N/A</definedName>
    <definedName name="SHARED_FORMULA_59">#REF!</definedName>
    <definedName name="SHARED_FORMULA_6" localSheetId="20">#REF!</definedName>
    <definedName name="SHARED_FORMULA_6" localSheetId="17">#N/A</definedName>
    <definedName name="SHARED_FORMULA_6" localSheetId="16">#N/A</definedName>
    <definedName name="SHARED_FORMULA_6" localSheetId="15">#REF!</definedName>
    <definedName name="SHARED_FORMULA_6" localSheetId="24">#REF!</definedName>
    <definedName name="SHARED_FORMULA_6" localSheetId="23">#REF!</definedName>
    <definedName name="SHARED_FORMULA_6" localSheetId="22">#N/A</definedName>
    <definedName name="SHARED_FORMULA_6" localSheetId="19">#REF!</definedName>
    <definedName name="SHARED_FORMULA_6" localSheetId="18">#N/A</definedName>
    <definedName name="SHARED_FORMULA_6">#REF!</definedName>
    <definedName name="SHARED_FORMULA_60" localSheetId="20">#REF!</definedName>
    <definedName name="SHARED_FORMULA_60" localSheetId="17">#N/A</definedName>
    <definedName name="SHARED_FORMULA_60" localSheetId="16">#N/A</definedName>
    <definedName name="SHARED_FORMULA_60" localSheetId="15">#REF!</definedName>
    <definedName name="SHARED_FORMULA_60" localSheetId="24">#REF!</definedName>
    <definedName name="SHARED_FORMULA_60" localSheetId="23">#REF!</definedName>
    <definedName name="SHARED_FORMULA_60" localSheetId="22">#N/A</definedName>
    <definedName name="SHARED_FORMULA_60" localSheetId="19">#REF!</definedName>
    <definedName name="SHARED_FORMULA_60" localSheetId="18">#N/A</definedName>
    <definedName name="SHARED_FORMULA_60">#REF!</definedName>
    <definedName name="SHARED_FORMULA_61" localSheetId="20">#REF!</definedName>
    <definedName name="SHARED_FORMULA_61" localSheetId="17">#N/A</definedName>
    <definedName name="SHARED_FORMULA_61" localSheetId="16">#N/A</definedName>
    <definedName name="SHARED_FORMULA_61" localSheetId="15">#REF!</definedName>
    <definedName name="SHARED_FORMULA_61" localSheetId="24">#REF!</definedName>
    <definedName name="SHARED_FORMULA_61" localSheetId="23">#REF!</definedName>
    <definedName name="SHARED_FORMULA_61" localSheetId="22">#N/A</definedName>
    <definedName name="SHARED_FORMULA_61" localSheetId="19">#REF!</definedName>
    <definedName name="SHARED_FORMULA_61" localSheetId="18">#N/A</definedName>
    <definedName name="SHARED_FORMULA_61">#REF!</definedName>
    <definedName name="SHARED_FORMULA_62" localSheetId="20">#REF!</definedName>
    <definedName name="SHARED_FORMULA_62" localSheetId="17">#N/A</definedName>
    <definedName name="SHARED_FORMULA_62" localSheetId="16">#N/A</definedName>
    <definedName name="SHARED_FORMULA_62" localSheetId="15">#REF!</definedName>
    <definedName name="SHARED_FORMULA_62" localSheetId="24">#REF!</definedName>
    <definedName name="SHARED_FORMULA_62" localSheetId="23">#REF!</definedName>
    <definedName name="SHARED_FORMULA_62" localSheetId="22">#N/A</definedName>
    <definedName name="SHARED_FORMULA_62" localSheetId="19">#REF!</definedName>
    <definedName name="SHARED_FORMULA_62" localSheetId="18">#N/A</definedName>
    <definedName name="SHARED_FORMULA_62">#REF!</definedName>
    <definedName name="SHARED_FORMULA_7" localSheetId="20">#REF!</definedName>
    <definedName name="SHARED_FORMULA_7" localSheetId="17">#N/A</definedName>
    <definedName name="SHARED_FORMULA_7" localSheetId="16">#N/A</definedName>
    <definedName name="SHARED_FORMULA_7" localSheetId="15">#REF!</definedName>
    <definedName name="SHARED_FORMULA_7" localSheetId="24">#REF!</definedName>
    <definedName name="SHARED_FORMULA_7" localSheetId="23">#REF!</definedName>
    <definedName name="SHARED_FORMULA_7" localSheetId="22">#N/A</definedName>
    <definedName name="SHARED_FORMULA_7" localSheetId="19">#REF!</definedName>
    <definedName name="SHARED_FORMULA_7" localSheetId="18">#N/A</definedName>
    <definedName name="SHARED_FORMULA_7">#REF!</definedName>
    <definedName name="SHARED_FORMULA_8" localSheetId="20">#REF!</definedName>
    <definedName name="SHARED_FORMULA_8" localSheetId="17">#N/A</definedName>
    <definedName name="SHARED_FORMULA_8" localSheetId="16">#N/A</definedName>
    <definedName name="SHARED_FORMULA_8" localSheetId="15">#REF!</definedName>
    <definedName name="SHARED_FORMULA_8" localSheetId="24">#REF!</definedName>
    <definedName name="SHARED_FORMULA_8" localSheetId="23">#REF!</definedName>
    <definedName name="SHARED_FORMULA_8" localSheetId="22">#N/A</definedName>
    <definedName name="SHARED_FORMULA_8" localSheetId="19">#REF!</definedName>
    <definedName name="SHARED_FORMULA_8" localSheetId="18">#N/A</definedName>
    <definedName name="SHARED_FORMULA_8">#REF!</definedName>
    <definedName name="SHARED_FORMULA_9" localSheetId="20">#REF!</definedName>
    <definedName name="SHARED_FORMULA_9" localSheetId="17">#N/A</definedName>
    <definedName name="SHARED_FORMULA_9" localSheetId="16">#N/A</definedName>
    <definedName name="SHARED_FORMULA_9" localSheetId="15">#REF!</definedName>
    <definedName name="SHARED_FORMULA_9" localSheetId="24">#REF!</definedName>
    <definedName name="SHARED_FORMULA_9" localSheetId="23">#REF!</definedName>
    <definedName name="SHARED_FORMULA_9" localSheetId="22">#N/A</definedName>
    <definedName name="SHARED_FORMULA_9" localSheetId="19">#REF!</definedName>
    <definedName name="SHARED_FORMULA_9" localSheetId="18">#N/A</definedName>
    <definedName name="SHARED_FORMULA_9">#REF!</definedName>
    <definedName name="SIH" localSheetId="17">#REF!</definedName>
    <definedName name="SIH" localSheetId="3">#REF!</definedName>
    <definedName name="SIH" localSheetId="1">#REF!</definedName>
    <definedName name="SIH" localSheetId="6">#REF!</definedName>
    <definedName name="SIH" localSheetId="16">#REF!</definedName>
    <definedName name="SIH" localSheetId="15">#REF!</definedName>
    <definedName name="SIH" localSheetId="25">#REF!</definedName>
    <definedName name="SIH" localSheetId="0">#REF!</definedName>
    <definedName name="SIH" localSheetId="22">#REF!</definedName>
    <definedName name="SIH" localSheetId="19">#REF!</definedName>
    <definedName name="SIH" localSheetId="14">#REF!</definedName>
    <definedName name="SIH" localSheetId="18">#REF!</definedName>
    <definedName name="SIH">#REF!</definedName>
    <definedName name="SISTEM1" localSheetId="3">#REF!</definedName>
    <definedName name="SISTEM1" localSheetId="6">#REF!</definedName>
    <definedName name="SISTEM1" localSheetId="15">#REF!</definedName>
    <definedName name="SISTEM1" localSheetId="25">#REF!</definedName>
    <definedName name="SISTEM1">#REF!</definedName>
    <definedName name="SISTEM2" localSheetId="3">#REF!</definedName>
    <definedName name="SISTEM2" localSheetId="6">#REF!</definedName>
    <definedName name="SISTEM2" localSheetId="15">#REF!</definedName>
    <definedName name="SISTEM2" localSheetId="25">#REF!</definedName>
    <definedName name="SISTEM2">#REF!</definedName>
    <definedName name="SIV" localSheetId="17">#REF!</definedName>
    <definedName name="SIV" localSheetId="3">#REF!</definedName>
    <definedName name="SIV" localSheetId="1">#REF!</definedName>
    <definedName name="SIV" localSheetId="6">#REF!</definedName>
    <definedName name="SIV" localSheetId="16">#REF!</definedName>
    <definedName name="SIV" localSheetId="15">#REF!</definedName>
    <definedName name="SIV" localSheetId="25">#REF!</definedName>
    <definedName name="SIV" localSheetId="0">#REF!</definedName>
    <definedName name="SIV" localSheetId="19">#REF!</definedName>
    <definedName name="SIV" localSheetId="14">#REF!</definedName>
    <definedName name="SIV" localSheetId="18">#REF!</definedName>
    <definedName name="SIV">#REF!</definedName>
    <definedName name="sjawe" localSheetId="20">{#N/A,#N/A,FALSE,"Plan1";#N/A,#N/A,FALSE,"Plan2"}</definedName>
    <definedName name="sjawe" localSheetId="8">{#N/A,#N/A,FALSE,"Plan1";#N/A,#N/A,FALSE,"Plan2"}</definedName>
    <definedName name="sjawe" localSheetId="17" hidden="1">{#N/A,#N/A,FALSE,"Plan1";#N/A,#N/A,FALSE,"Plan2"}</definedName>
    <definedName name="sjawe" localSheetId="3">{#N/A,#N/A,FALSE,"Plan1";#N/A,#N/A,FALSE,"Plan2"}</definedName>
    <definedName name="sjawe" localSheetId="11">{#N/A,#N/A,FALSE,"Plan1";#N/A,#N/A,FALSE,"Plan2"}</definedName>
    <definedName name="sjawe" localSheetId="6">{#N/A,#N/A,FALSE,"Plan1";#N/A,#N/A,FALSE,"Plan2"}</definedName>
    <definedName name="sjawe" localSheetId="5">{#N/A,#N/A,FALSE,"Plan1";#N/A,#N/A,FALSE,"Plan2"}</definedName>
    <definedName name="sjawe" localSheetId="16" hidden="1">{#N/A,#N/A,FALSE,"Plan1";#N/A,#N/A,FALSE,"Plan2"}</definedName>
    <definedName name="sjawe" localSheetId="15">{#N/A,#N/A,FALSE,"Plan1";#N/A,#N/A,FALSE,"Plan2"}</definedName>
    <definedName name="sjawe" localSheetId="7">{#N/A,#N/A,FALSE,"Plan1";#N/A,#N/A,FALSE,"Plan2"}</definedName>
    <definedName name="sjawe" localSheetId="24">{#N/A,#N/A,FALSE,"Plan1";#N/A,#N/A,FALSE,"Plan2"}</definedName>
    <definedName name="sjawe" localSheetId="25">{#N/A,#N/A,FALSE,"Plan1";#N/A,#N/A,FALSE,"Plan2"}</definedName>
    <definedName name="sjawe" localSheetId="0">{#N/A,#N/A,FALSE,"Plan1";#N/A,#N/A,FALSE,"Plan2"}</definedName>
    <definedName name="sjawe" localSheetId="23">{#N/A,#N/A,FALSE,"Plan1";#N/A,#N/A,FALSE,"Plan2"}</definedName>
    <definedName name="sjawe" localSheetId="22" hidden="1">{#N/A,#N/A,FALSE,"Plan1";#N/A,#N/A,FALSE,"Plan2"}</definedName>
    <definedName name="sjawe" localSheetId="19">{#N/A,#N/A,FALSE,"Plan1";#N/A,#N/A,FALSE,"Plan2"}</definedName>
    <definedName name="sjawe" localSheetId="18" hidden="1">{#N/A,#N/A,FALSE,"Plan1";#N/A,#N/A,FALSE,"Plan2"}</definedName>
    <definedName name="sjawe">{#N/A,#N/A,FALSE,"Plan1";#N/A,#N/A,FALSE,"Plan2"}</definedName>
    <definedName name="sjdffd" localSheetId="20">{#N/A,#N/A,FALSE,"Plan1";#N/A,#N/A,FALSE,"Plan2"}</definedName>
    <definedName name="sjdffd" localSheetId="8">{#N/A,#N/A,FALSE,"Plan1";#N/A,#N/A,FALSE,"Plan2"}</definedName>
    <definedName name="sjdffd" localSheetId="17" hidden="1">{#N/A,#N/A,FALSE,"Plan1";#N/A,#N/A,FALSE,"Plan2"}</definedName>
    <definedName name="sjdffd" localSheetId="3">{#N/A,#N/A,FALSE,"Plan1";#N/A,#N/A,FALSE,"Plan2"}</definedName>
    <definedName name="sjdffd" localSheetId="11">{#N/A,#N/A,FALSE,"Plan1";#N/A,#N/A,FALSE,"Plan2"}</definedName>
    <definedName name="sjdffd" localSheetId="6">{#N/A,#N/A,FALSE,"Plan1";#N/A,#N/A,FALSE,"Plan2"}</definedName>
    <definedName name="sjdffd" localSheetId="5">{#N/A,#N/A,FALSE,"Plan1";#N/A,#N/A,FALSE,"Plan2"}</definedName>
    <definedName name="sjdffd" localSheetId="16" hidden="1">{#N/A,#N/A,FALSE,"Plan1";#N/A,#N/A,FALSE,"Plan2"}</definedName>
    <definedName name="sjdffd" localSheetId="15">{#N/A,#N/A,FALSE,"Plan1";#N/A,#N/A,FALSE,"Plan2"}</definedName>
    <definedName name="sjdffd" localSheetId="7">{#N/A,#N/A,FALSE,"Plan1";#N/A,#N/A,FALSE,"Plan2"}</definedName>
    <definedName name="sjdffd" localSheetId="24">{#N/A,#N/A,FALSE,"Plan1";#N/A,#N/A,FALSE,"Plan2"}</definedName>
    <definedName name="sjdffd" localSheetId="25">{#N/A,#N/A,FALSE,"Plan1";#N/A,#N/A,FALSE,"Plan2"}</definedName>
    <definedName name="sjdffd" localSheetId="0">{#N/A,#N/A,FALSE,"Plan1";#N/A,#N/A,FALSE,"Plan2"}</definedName>
    <definedName name="sjdffd" localSheetId="23">{#N/A,#N/A,FALSE,"Plan1";#N/A,#N/A,FALSE,"Plan2"}</definedName>
    <definedName name="sjdffd" localSheetId="22" hidden="1">{#N/A,#N/A,FALSE,"Plan1";#N/A,#N/A,FALSE,"Plan2"}</definedName>
    <definedName name="sjdffd" localSheetId="19">{#N/A,#N/A,FALSE,"Plan1";#N/A,#N/A,FALSE,"Plan2"}</definedName>
    <definedName name="sjdffd" localSheetId="18" hidden="1">{#N/A,#N/A,FALSE,"Plan1";#N/A,#N/A,FALSE,"Plan2"}</definedName>
    <definedName name="sjdffd">{#N/A,#N/A,FALSE,"Plan1";#N/A,#N/A,FALSE,"Plan2"}</definedName>
    <definedName name="SJDFHDJS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20">{#N/A,#N/A,FALSE,"Plan1";#N/A,#N/A,FALSE,"Plan2"}</definedName>
    <definedName name="SJDHFHRE" localSheetId="8">{#N/A,#N/A,FALSE,"Plan1";#N/A,#N/A,FALSE,"Plan2"}</definedName>
    <definedName name="SJDHFHRE" localSheetId="17" hidden="1">{#N/A,#N/A,FALSE,"Plan1";#N/A,#N/A,FALSE,"Plan2"}</definedName>
    <definedName name="SJDHFHRE" localSheetId="3">{#N/A,#N/A,FALSE,"Plan1";#N/A,#N/A,FALSE,"Plan2"}</definedName>
    <definedName name="SJDHFHRE" localSheetId="11">{#N/A,#N/A,FALSE,"Plan1";#N/A,#N/A,FALSE,"Plan2"}</definedName>
    <definedName name="SJDHFHRE" localSheetId="6">{#N/A,#N/A,FALSE,"Plan1";#N/A,#N/A,FALSE,"Plan2"}</definedName>
    <definedName name="SJDHFHRE" localSheetId="5">{#N/A,#N/A,FALSE,"Plan1";#N/A,#N/A,FALSE,"Plan2"}</definedName>
    <definedName name="SJDHFHRE" localSheetId="16" hidden="1">{#N/A,#N/A,FALSE,"Plan1";#N/A,#N/A,FALSE,"Plan2"}</definedName>
    <definedName name="SJDHFHRE" localSheetId="15">{#N/A,#N/A,FALSE,"Plan1";#N/A,#N/A,FALSE,"Plan2"}</definedName>
    <definedName name="SJDHFHRE" localSheetId="7">{#N/A,#N/A,FALSE,"Plan1";#N/A,#N/A,FALSE,"Plan2"}</definedName>
    <definedName name="SJDHFHRE" localSheetId="24">{#N/A,#N/A,FALSE,"Plan1";#N/A,#N/A,FALSE,"Plan2"}</definedName>
    <definedName name="SJDHFHRE" localSheetId="25">{#N/A,#N/A,FALSE,"Plan1";#N/A,#N/A,FALSE,"Plan2"}</definedName>
    <definedName name="SJDHFHRE" localSheetId="0">{#N/A,#N/A,FALSE,"Plan1";#N/A,#N/A,FALSE,"Plan2"}</definedName>
    <definedName name="SJDHFHRE" localSheetId="23">{#N/A,#N/A,FALSE,"Plan1";#N/A,#N/A,FALSE,"Plan2"}</definedName>
    <definedName name="SJDHFHRE" localSheetId="22" hidden="1">{#N/A,#N/A,FALSE,"Plan1";#N/A,#N/A,FALSE,"Plan2"}</definedName>
    <definedName name="SJDHFHRE" localSheetId="19">{#N/A,#N/A,FALSE,"Plan1";#N/A,#N/A,FALSE,"Plan2"}</definedName>
    <definedName name="SJDHFHRE" localSheetId="18" hidden="1">{#N/A,#N/A,FALSE,"Plan1";#N/A,#N/A,FALSE,"Plan2"}</definedName>
    <definedName name="SJDHFHRE">{#N/A,#N/A,FALSE,"Plan1";#N/A,#N/A,FALSE,"Plan2"}</definedName>
    <definedName name="SJDKJDE" localSheetId="20">{"Econ Consolidado",#N/A,FALSE,"Econ Consol";"Fluxo de Caixa",#N/A,FALSE,"Fluxo Caixa";"Investimentos",#N/A,FALSE,"Investimentos"}</definedName>
    <definedName name="SJDKJDE" localSheetId="8">{"Econ Consolidado",#N/A,FALSE,"Econ Consol";"Fluxo de Caixa",#N/A,FALSE,"Fluxo Caixa";"Investimentos",#N/A,FALSE,"Investimentos"}</definedName>
    <definedName name="SJDKJDE" localSheetId="17" hidden="1">{"Econ Consolidado",#N/A,FALSE,"Econ Consol";"Fluxo de Caixa",#N/A,FALSE,"Fluxo Caixa";"Investimentos",#N/A,FALSE,"Investimentos"}</definedName>
    <definedName name="SJDKJDE" localSheetId="3">{"Econ Consolidado",#N/A,FALSE,"Econ Consol";"Fluxo de Caixa",#N/A,FALSE,"Fluxo Caixa";"Investimentos",#N/A,FALSE,"Investimentos"}</definedName>
    <definedName name="SJDKJDE" localSheetId="11">{"Econ Consolidado",#N/A,FALSE,"Econ Consol";"Fluxo de Caixa",#N/A,FALSE,"Fluxo Caixa";"Investimentos",#N/A,FALSE,"Investimentos"}</definedName>
    <definedName name="SJDKJDE" localSheetId="6">{"Econ Consolidado",#N/A,FALSE,"Econ Consol";"Fluxo de Caixa",#N/A,FALSE,"Fluxo Caixa";"Investimentos",#N/A,FALSE,"Investimentos"}</definedName>
    <definedName name="SJDKJDE" localSheetId="5">{"Econ Consolidado",#N/A,FALSE,"Econ Consol";"Fluxo de Caixa",#N/A,FALSE,"Fluxo Caixa";"Investimentos",#N/A,FALSE,"Investimentos"}</definedName>
    <definedName name="SJDKJDE" localSheetId="16" hidden="1">{"Econ Consolidado",#N/A,FALSE,"Econ Consol";"Fluxo de Caixa",#N/A,FALSE,"Fluxo Caixa";"Investimentos",#N/A,FALSE,"Investimentos"}</definedName>
    <definedName name="SJDKJDE" localSheetId="15">{"Econ Consolidado",#N/A,FALSE,"Econ Consol";"Fluxo de Caixa",#N/A,FALSE,"Fluxo Caixa";"Investimentos",#N/A,FALSE,"Investimentos"}</definedName>
    <definedName name="SJDKJDE" localSheetId="7">{"Econ Consolidado",#N/A,FALSE,"Econ Consol";"Fluxo de Caixa",#N/A,FALSE,"Fluxo Caixa";"Investimentos",#N/A,FALSE,"Investimentos"}</definedName>
    <definedName name="SJDKJDE" localSheetId="24">{"Econ Consolidado",#N/A,FALSE,"Econ Consol";"Fluxo de Caixa",#N/A,FALSE,"Fluxo Caixa";"Investimentos",#N/A,FALSE,"Investimentos"}</definedName>
    <definedName name="SJDKJDE" localSheetId="25">{"Econ Consolidado",#N/A,FALSE,"Econ Consol";"Fluxo de Caixa",#N/A,FALSE,"Fluxo Caixa";"Investimentos",#N/A,FALSE,"Investimentos"}</definedName>
    <definedName name="SJDKJDE" localSheetId="0">{"Econ Consolidado",#N/A,FALSE,"Econ Consol";"Fluxo de Caixa",#N/A,FALSE,"Fluxo Caixa";"Investimentos",#N/A,FALSE,"Investimentos"}</definedName>
    <definedName name="SJDKJDE" localSheetId="23">{"Econ Consolidado",#N/A,FALSE,"Econ Consol";"Fluxo de Caixa",#N/A,FALSE,"Fluxo Caixa";"Investimentos",#N/A,FALSE,"Investimentos"}</definedName>
    <definedName name="SJDKJDE" localSheetId="22" hidden="1">{"Econ Consolidado",#N/A,FALSE,"Econ Consol";"Fluxo de Caixa",#N/A,FALSE,"Fluxo Caixa";"Investimentos",#N/A,FALSE,"Investimentos"}</definedName>
    <definedName name="SJDKJDE" localSheetId="19">{"Econ Consolidado",#N/A,FALSE,"Econ Consol";"Fluxo de Caixa",#N/A,FALSE,"Fluxo Caixa";"Investimentos",#N/A,FALSE,"Investimentos"}</definedName>
    <definedName name="SJDKJDE" localSheetId="18" hidden="1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name="sjekwjri" localSheetId="20">{#N/A,#N/A,FALSE,"Plan1";#N/A,#N/A,FALSE,"Plan2"}</definedName>
    <definedName name="sjekwjri" localSheetId="8">{#N/A,#N/A,FALSE,"Plan1";#N/A,#N/A,FALSE,"Plan2"}</definedName>
    <definedName name="sjekwjri" localSheetId="17" hidden="1">{#N/A,#N/A,FALSE,"Plan1";#N/A,#N/A,FALSE,"Plan2"}</definedName>
    <definedName name="sjekwjri" localSheetId="3">{#N/A,#N/A,FALSE,"Plan1";#N/A,#N/A,FALSE,"Plan2"}</definedName>
    <definedName name="sjekwjri" localSheetId="11">{#N/A,#N/A,FALSE,"Plan1";#N/A,#N/A,FALSE,"Plan2"}</definedName>
    <definedName name="sjekwjri" localSheetId="6">{#N/A,#N/A,FALSE,"Plan1";#N/A,#N/A,FALSE,"Plan2"}</definedName>
    <definedName name="sjekwjri" localSheetId="5">{#N/A,#N/A,FALSE,"Plan1";#N/A,#N/A,FALSE,"Plan2"}</definedName>
    <definedName name="sjekwjri" localSheetId="16" hidden="1">{#N/A,#N/A,FALSE,"Plan1";#N/A,#N/A,FALSE,"Plan2"}</definedName>
    <definedName name="sjekwjri" localSheetId="15">{#N/A,#N/A,FALSE,"Plan1";#N/A,#N/A,FALSE,"Plan2"}</definedName>
    <definedName name="sjekwjri" localSheetId="7">{#N/A,#N/A,FALSE,"Plan1";#N/A,#N/A,FALSE,"Plan2"}</definedName>
    <definedName name="sjekwjri" localSheetId="24">{#N/A,#N/A,FALSE,"Plan1";#N/A,#N/A,FALSE,"Plan2"}</definedName>
    <definedName name="sjekwjri" localSheetId="25">{#N/A,#N/A,FALSE,"Plan1";#N/A,#N/A,FALSE,"Plan2"}</definedName>
    <definedName name="sjekwjri" localSheetId="0">{#N/A,#N/A,FALSE,"Plan1";#N/A,#N/A,FALSE,"Plan2"}</definedName>
    <definedName name="sjekwjri" localSheetId="23">{#N/A,#N/A,FALSE,"Plan1";#N/A,#N/A,FALSE,"Plan2"}</definedName>
    <definedName name="sjekwjri" localSheetId="22" hidden="1">{#N/A,#N/A,FALSE,"Plan1";#N/A,#N/A,FALSE,"Plan2"}</definedName>
    <definedName name="sjekwjri" localSheetId="19">{#N/A,#N/A,FALSE,"Plan1";#N/A,#N/A,FALSE,"Plan2"}</definedName>
    <definedName name="sjekwjri" localSheetId="18" hidden="1">{#N/A,#N/A,FALSE,"Plan1";#N/A,#N/A,FALSE,"Plan2"}</definedName>
    <definedName name="sjekwjri">{#N/A,#N/A,FALSE,"Plan1";#N/A,#N/A,FALSE,"Plan2"}</definedName>
    <definedName name="sjfkdhsfds" localSheetId="20">{#N/A,#N/A,FALSE,"Plan1";#N/A,#N/A,FALSE,"Plan2"}</definedName>
    <definedName name="sjfkdhsfds" localSheetId="8">{#N/A,#N/A,FALSE,"Plan1";#N/A,#N/A,FALSE,"Plan2"}</definedName>
    <definedName name="sjfkdhsfds" localSheetId="17" hidden="1">{#N/A,#N/A,FALSE,"Plan1";#N/A,#N/A,FALSE,"Plan2"}</definedName>
    <definedName name="sjfkdhsfds" localSheetId="3">{#N/A,#N/A,FALSE,"Plan1";#N/A,#N/A,FALSE,"Plan2"}</definedName>
    <definedName name="sjfkdhsfds" localSheetId="11">{#N/A,#N/A,FALSE,"Plan1";#N/A,#N/A,FALSE,"Plan2"}</definedName>
    <definedName name="sjfkdhsfds" localSheetId="6">{#N/A,#N/A,FALSE,"Plan1";#N/A,#N/A,FALSE,"Plan2"}</definedName>
    <definedName name="sjfkdhsfds" localSheetId="5">{#N/A,#N/A,FALSE,"Plan1";#N/A,#N/A,FALSE,"Plan2"}</definedName>
    <definedName name="sjfkdhsfds" localSheetId="16" hidden="1">{#N/A,#N/A,FALSE,"Plan1";#N/A,#N/A,FALSE,"Plan2"}</definedName>
    <definedName name="sjfkdhsfds" localSheetId="15">{#N/A,#N/A,FALSE,"Plan1";#N/A,#N/A,FALSE,"Plan2"}</definedName>
    <definedName name="sjfkdhsfds" localSheetId="7">{#N/A,#N/A,FALSE,"Plan1";#N/A,#N/A,FALSE,"Plan2"}</definedName>
    <definedName name="sjfkdhsfds" localSheetId="24">{#N/A,#N/A,FALSE,"Plan1";#N/A,#N/A,FALSE,"Plan2"}</definedName>
    <definedName name="sjfkdhsfds" localSheetId="25">{#N/A,#N/A,FALSE,"Plan1";#N/A,#N/A,FALSE,"Plan2"}</definedName>
    <definedName name="sjfkdhsfds" localSheetId="0">{#N/A,#N/A,FALSE,"Plan1";#N/A,#N/A,FALSE,"Plan2"}</definedName>
    <definedName name="sjfkdhsfds" localSheetId="23">{#N/A,#N/A,FALSE,"Plan1";#N/A,#N/A,FALSE,"Plan2"}</definedName>
    <definedName name="sjfkdhsfds" localSheetId="22" hidden="1">{#N/A,#N/A,FALSE,"Plan1";#N/A,#N/A,FALSE,"Plan2"}</definedName>
    <definedName name="sjfkdhsfds" localSheetId="19">{#N/A,#N/A,FALSE,"Plan1";#N/A,#N/A,FALSE,"Plan2"}</definedName>
    <definedName name="sjfkdhsfds" localSheetId="18" hidden="1">{#N/A,#N/A,FALSE,"Plan1";#N/A,#N/A,FALSE,"Plan2"}</definedName>
    <definedName name="sjfkdhsfds">{#N/A,#N/A,FALSE,"Plan1";#N/A,#N/A,FALSE,"Plan2"}</definedName>
    <definedName name="sjkdljslkrje" localSheetId="20">{#N/A,#N/A,FALSE,"Plan1";#N/A,#N/A,FALSE,"Plan2"}</definedName>
    <definedName name="sjkdljslkrje" localSheetId="8">{#N/A,#N/A,FALSE,"Plan1";#N/A,#N/A,FALSE,"Plan2"}</definedName>
    <definedName name="sjkdljslkrje" localSheetId="17" hidden="1">{#N/A,#N/A,FALSE,"Plan1";#N/A,#N/A,FALSE,"Plan2"}</definedName>
    <definedName name="sjkdljslkrje" localSheetId="3">{#N/A,#N/A,FALSE,"Plan1";#N/A,#N/A,FALSE,"Plan2"}</definedName>
    <definedName name="sjkdljslkrje" localSheetId="11">{#N/A,#N/A,FALSE,"Plan1";#N/A,#N/A,FALSE,"Plan2"}</definedName>
    <definedName name="sjkdljslkrje" localSheetId="6">{#N/A,#N/A,FALSE,"Plan1";#N/A,#N/A,FALSE,"Plan2"}</definedName>
    <definedName name="sjkdljslkrje" localSheetId="5">{#N/A,#N/A,FALSE,"Plan1";#N/A,#N/A,FALSE,"Plan2"}</definedName>
    <definedName name="sjkdljslkrje" localSheetId="16" hidden="1">{#N/A,#N/A,FALSE,"Plan1";#N/A,#N/A,FALSE,"Plan2"}</definedName>
    <definedName name="sjkdljslkrje" localSheetId="15">{#N/A,#N/A,FALSE,"Plan1";#N/A,#N/A,FALSE,"Plan2"}</definedName>
    <definedName name="sjkdljslkrje" localSheetId="7">{#N/A,#N/A,FALSE,"Plan1";#N/A,#N/A,FALSE,"Plan2"}</definedName>
    <definedName name="sjkdljslkrje" localSheetId="24">{#N/A,#N/A,FALSE,"Plan1";#N/A,#N/A,FALSE,"Plan2"}</definedName>
    <definedName name="sjkdljslkrje" localSheetId="25">{#N/A,#N/A,FALSE,"Plan1";#N/A,#N/A,FALSE,"Plan2"}</definedName>
    <definedName name="sjkdljslkrje" localSheetId="0">{#N/A,#N/A,FALSE,"Plan1";#N/A,#N/A,FALSE,"Plan2"}</definedName>
    <definedName name="sjkdljslkrje" localSheetId="23">{#N/A,#N/A,FALSE,"Plan1";#N/A,#N/A,FALSE,"Plan2"}</definedName>
    <definedName name="sjkdljslkrje" localSheetId="22" hidden="1">{#N/A,#N/A,FALSE,"Plan1";#N/A,#N/A,FALSE,"Plan2"}</definedName>
    <definedName name="sjkdljslkrje" localSheetId="19">{#N/A,#N/A,FALSE,"Plan1";#N/A,#N/A,FALSE,"Plan2"}</definedName>
    <definedName name="sjkdljslkrje" localSheetId="18" hidden="1">{#N/A,#N/A,FALSE,"Plan1";#N/A,#N/A,FALSE,"Plan2"}</definedName>
    <definedName name="sjkdljslkrje">{#N/A,#N/A,FALSE,"Plan1";#N/A,#N/A,FALSE,"Plan2"}</definedName>
    <definedName name="skadadaszs" localSheetId="20">{#N/A,#N/A,FALSE,"Plan1";#N/A,#N/A,FALSE,"Plan2"}</definedName>
    <definedName name="skadadaszs" localSheetId="8">{#N/A,#N/A,FALSE,"Plan1";#N/A,#N/A,FALSE,"Plan2"}</definedName>
    <definedName name="skadadaszs" localSheetId="17" hidden="1">{#N/A,#N/A,FALSE,"Plan1";#N/A,#N/A,FALSE,"Plan2"}</definedName>
    <definedName name="skadadaszs" localSheetId="3">{#N/A,#N/A,FALSE,"Plan1";#N/A,#N/A,FALSE,"Plan2"}</definedName>
    <definedName name="skadadaszs" localSheetId="11">{#N/A,#N/A,FALSE,"Plan1";#N/A,#N/A,FALSE,"Plan2"}</definedName>
    <definedName name="skadadaszs" localSheetId="6">{#N/A,#N/A,FALSE,"Plan1";#N/A,#N/A,FALSE,"Plan2"}</definedName>
    <definedName name="skadadaszs" localSheetId="5">{#N/A,#N/A,FALSE,"Plan1";#N/A,#N/A,FALSE,"Plan2"}</definedName>
    <definedName name="skadadaszs" localSheetId="16" hidden="1">{#N/A,#N/A,FALSE,"Plan1";#N/A,#N/A,FALSE,"Plan2"}</definedName>
    <definedName name="skadadaszs" localSheetId="15">{#N/A,#N/A,FALSE,"Plan1";#N/A,#N/A,FALSE,"Plan2"}</definedName>
    <definedName name="skadadaszs" localSheetId="7">{#N/A,#N/A,FALSE,"Plan1";#N/A,#N/A,FALSE,"Plan2"}</definedName>
    <definedName name="skadadaszs" localSheetId="24">{#N/A,#N/A,FALSE,"Plan1";#N/A,#N/A,FALSE,"Plan2"}</definedName>
    <definedName name="skadadaszs" localSheetId="25">{#N/A,#N/A,FALSE,"Plan1";#N/A,#N/A,FALSE,"Plan2"}</definedName>
    <definedName name="skadadaszs" localSheetId="0">{#N/A,#N/A,FALSE,"Plan1";#N/A,#N/A,FALSE,"Plan2"}</definedName>
    <definedName name="skadadaszs" localSheetId="23">{#N/A,#N/A,FALSE,"Plan1";#N/A,#N/A,FALSE,"Plan2"}</definedName>
    <definedName name="skadadaszs" localSheetId="22" hidden="1">{#N/A,#N/A,FALSE,"Plan1";#N/A,#N/A,FALSE,"Plan2"}</definedName>
    <definedName name="skadadaszs" localSheetId="19">{#N/A,#N/A,FALSE,"Plan1";#N/A,#N/A,FALSE,"Plan2"}</definedName>
    <definedName name="skadadaszs" localSheetId="18" hidden="1">{#N/A,#N/A,FALSE,"Plan1";#N/A,#N/A,FALSE,"Plan2"}</definedName>
    <definedName name="skadadaszs">{#N/A,#N/A,FALSE,"Plan1";#N/A,#N/A,FALSE,"Plan2"}</definedName>
    <definedName name="SKASH" localSheetId="20">{#N/A,#N/A,FALSE,"Plan1";#N/A,#N/A,FALSE,"Plan2"}</definedName>
    <definedName name="SKASH" localSheetId="8">{#N/A,#N/A,FALSE,"Plan1";#N/A,#N/A,FALSE,"Plan2"}</definedName>
    <definedName name="SKASH" localSheetId="17" hidden="1">{#N/A,#N/A,FALSE,"Plan1";#N/A,#N/A,FALSE,"Plan2"}</definedName>
    <definedName name="SKASH" localSheetId="3">{#N/A,#N/A,FALSE,"Plan1";#N/A,#N/A,FALSE,"Plan2"}</definedName>
    <definedName name="SKASH" localSheetId="11">{#N/A,#N/A,FALSE,"Plan1";#N/A,#N/A,FALSE,"Plan2"}</definedName>
    <definedName name="SKASH" localSheetId="6">{#N/A,#N/A,FALSE,"Plan1";#N/A,#N/A,FALSE,"Plan2"}</definedName>
    <definedName name="SKASH" localSheetId="5">{#N/A,#N/A,FALSE,"Plan1";#N/A,#N/A,FALSE,"Plan2"}</definedName>
    <definedName name="SKASH" localSheetId="16" hidden="1">{#N/A,#N/A,FALSE,"Plan1";#N/A,#N/A,FALSE,"Plan2"}</definedName>
    <definedName name="SKASH" localSheetId="15">{#N/A,#N/A,FALSE,"Plan1";#N/A,#N/A,FALSE,"Plan2"}</definedName>
    <definedName name="SKASH" localSheetId="7">{#N/A,#N/A,FALSE,"Plan1";#N/A,#N/A,FALSE,"Plan2"}</definedName>
    <definedName name="SKASH" localSheetId="24">{#N/A,#N/A,FALSE,"Plan1";#N/A,#N/A,FALSE,"Plan2"}</definedName>
    <definedName name="SKASH" localSheetId="25">{#N/A,#N/A,FALSE,"Plan1";#N/A,#N/A,FALSE,"Plan2"}</definedName>
    <definedName name="SKASH" localSheetId="0">{#N/A,#N/A,FALSE,"Plan1";#N/A,#N/A,FALSE,"Plan2"}</definedName>
    <definedName name="SKASH" localSheetId="23">{#N/A,#N/A,FALSE,"Plan1";#N/A,#N/A,FALSE,"Plan2"}</definedName>
    <definedName name="SKASH" localSheetId="22" hidden="1">{#N/A,#N/A,FALSE,"Plan1";#N/A,#N/A,FALSE,"Plan2"}</definedName>
    <definedName name="SKASH" localSheetId="19">{#N/A,#N/A,FALSE,"Plan1";#N/A,#N/A,FALSE,"Plan2"}</definedName>
    <definedName name="SKASH" localSheetId="18" hidden="1">{#N/A,#N/A,FALSE,"Plan1";#N/A,#N/A,FALSE,"Plan2"}</definedName>
    <definedName name="SKASH">{#N/A,#N/A,FALSE,"Plan1";#N/A,#N/A,FALSE,"Plan2"}</definedName>
    <definedName name="skldfrde" localSheetId="20">{#N/A,#N/A,FALSE,"Plan1";#N/A,#N/A,FALSE,"Plan2"}</definedName>
    <definedName name="skldfrde" localSheetId="8">{#N/A,#N/A,FALSE,"Plan1";#N/A,#N/A,FALSE,"Plan2"}</definedName>
    <definedName name="skldfrde" localSheetId="17" hidden="1">{#N/A,#N/A,FALSE,"Plan1";#N/A,#N/A,FALSE,"Plan2"}</definedName>
    <definedName name="skldfrde" localSheetId="3">{#N/A,#N/A,FALSE,"Plan1";#N/A,#N/A,FALSE,"Plan2"}</definedName>
    <definedName name="skldfrde" localSheetId="11">{#N/A,#N/A,FALSE,"Plan1";#N/A,#N/A,FALSE,"Plan2"}</definedName>
    <definedName name="skldfrde" localSheetId="6">{#N/A,#N/A,FALSE,"Plan1";#N/A,#N/A,FALSE,"Plan2"}</definedName>
    <definedName name="skldfrde" localSheetId="5">{#N/A,#N/A,FALSE,"Plan1";#N/A,#N/A,FALSE,"Plan2"}</definedName>
    <definedName name="skldfrde" localSheetId="16" hidden="1">{#N/A,#N/A,FALSE,"Plan1";#N/A,#N/A,FALSE,"Plan2"}</definedName>
    <definedName name="skldfrde" localSheetId="15">{#N/A,#N/A,FALSE,"Plan1";#N/A,#N/A,FALSE,"Plan2"}</definedName>
    <definedName name="skldfrde" localSheetId="7">{#N/A,#N/A,FALSE,"Plan1";#N/A,#N/A,FALSE,"Plan2"}</definedName>
    <definedName name="skldfrde" localSheetId="24">{#N/A,#N/A,FALSE,"Plan1";#N/A,#N/A,FALSE,"Plan2"}</definedName>
    <definedName name="skldfrde" localSheetId="25">{#N/A,#N/A,FALSE,"Plan1";#N/A,#N/A,FALSE,"Plan2"}</definedName>
    <definedName name="skldfrde" localSheetId="0">{#N/A,#N/A,FALSE,"Plan1";#N/A,#N/A,FALSE,"Plan2"}</definedName>
    <definedName name="skldfrde" localSheetId="23">{#N/A,#N/A,FALSE,"Plan1";#N/A,#N/A,FALSE,"Plan2"}</definedName>
    <definedName name="skldfrde" localSheetId="22" hidden="1">{#N/A,#N/A,FALSE,"Plan1";#N/A,#N/A,FALSE,"Plan2"}</definedName>
    <definedName name="skldfrde" localSheetId="19">{#N/A,#N/A,FALSE,"Plan1";#N/A,#N/A,FALSE,"Plan2"}</definedName>
    <definedName name="skldfrde" localSheetId="18" hidden="1">{#N/A,#N/A,FALSE,"Plan1";#N/A,#N/A,FALSE,"Plan2"}</definedName>
    <definedName name="skldfrde">{#N/A,#N/A,FALSE,"Plan1";#N/A,#N/A,FALSE,"Plan2"}</definedName>
    <definedName name="skosroer" localSheetId="20">{#N/A,#N/A,FALSE,"Plan1";#N/A,#N/A,FALSE,"Plan2"}</definedName>
    <definedName name="skosroer" localSheetId="8">{#N/A,#N/A,FALSE,"Plan1";#N/A,#N/A,FALSE,"Plan2"}</definedName>
    <definedName name="skosroer" localSheetId="17" hidden="1">{#N/A,#N/A,FALSE,"Plan1";#N/A,#N/A,FALSE,"Plan2"}</definedName>
    <definedName name="skosroer" localSheetId="3">{#N/A,#N/A,FALSE,"Plan1";#N/A,#N/A,FALSE,"Plan2"}</definedName>
    <definedName name="skosroer" localSheetId="11">{#N/A,#N/A,FALSE,"Plan1";#N/A,#N/A,FALSE,"Plan2"}</definedName>
    <definedName name="skosroer" localSheetId="6">{#N/A,#N/A,FALSE,"Plan1";#N/A,#N/A,FALSE,"Plan2"}</definedName>
    <definedName name="skosroer" localSheetId="5">{#N/A,#N/A,FALSE,"Plan1";#N/A,#N/A,FALSE,"Plan2"}</definedName>
    <definedName name="skosroer" localSheetId="16" hidden="1">{#N/A,#N/A,FALSE,"Plan1";#N/A,#N/A,FALSE,"Plan2"}</definedName>
    <definedName name="skosroer" localSheetId="15">{#N/A,#N/A,FALSE,"Plan1";#N/A,#N/A,FALSE,"Plan2"}</definedName>
    <definedName name="skosroer" localSheetId="7">{#N/A,#N/A,FALSE,"Plan1";#N/A,#N/A,FALSE,"Plan2"}</definedName>
    <definedName name="skosroer" localSheetId="24">{#N/A,#N/A,FALSE,"Plan1";#N/A,#N/A,FALSE,"Plan2"}</definedName>
    <definedName name="skosroer" localSheetId="25">{#N/A,#N/A,FALSE,"Plan1";#N/A,#N/A,FALSE,"Plan2"}</definedName>
    <definedName name="skosroer" localSheetId="0">{#N/A,#N/A,FALSE,"Plan1";#N/A,#N/A,FALSE,"Plan2"}</definedName>
    <definedName name="skosroer" localSheetId="23">{#N/A,#N/A,FALSE,"Plan1";#N/A,#N/A,FALSE,"Plan2"}</definedName>
    <definedName name="skosroer" localSheetId="22" hidden="1">{#N/A,#N/A,FALSE,"Plan1";#N/A,#N/A,FALSE,"Plan2"}</definedName>
    <definedName name="skosroer" localSheetId="19">{#N/A,#N/A,FALSE,"Plan1";#N/A,#N/A,FALSE,"Plan2"}</definedName>
    <definedName name="skosroer" localSheetId="18" hidden="1">{#N/A,#N/A,FALSE,"Plan1";#N/A,#N/A,FALSE,"Plan2"}</definedName>
    <definedName name="skosroer">{#N/A,#N/A,FALSE,"Plan1";#N/A,#N/A,FALSE,"Plan2"}</definedName>
    <definedName name="SO" localSheetId="17">#REF!</definedName>
    <definedName name="SO" localSheetId="3">#REF!</definedName>
    <definedName name="SO" localSheetId="6">#REF!</definedName>
    <definedName name="SO" localSheetId="16">#REF!</definedName>
    <definedName name="SO" localSheetId="15">#REF!</definedName>
    <definedName name="SO" localSheetId="25">#REF!</definedName>
    <definedName name="SO" localSheetId="22">#REF!</definedName>
    <definedName name="SO" localSheetId="19">#REF!</definedName>
    <definedName name="SO" localSheetId="18">#REF!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 localSheetId="17">#REF!</definedName>
    <definedName name="soma" localSheetId="3">#REF!</definedName>
    <definedName name="soma" localSheetId="6">#REF!</definedName>
    <definedName name="soma" localSheetId="16">#REF!</definedName>
    <definedName name="soma" localSheetId="15">#REF!</definedName>
    <definedName name="soma" localSheetId="25">#REF!</definedName>
    <definedName name="soma" localSheetId="22">#REF!</definedName>
    <definedName name="soma" localSheetId="19">#REF!</definedName>
    <definedName name="soma" localSheetId="18">#REF!</definedName>
    <definedName name="soma">#REF!</definedName>
    <definedName name="sp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20">{#N/A,#N/A,FALSE,"Plan1";#N/A,#N/A,FALSE,"Plan2"}</definedName>
    <definedName name="sQEWWE" localSheetId="8">{#N/A,#N/A,FALSE,"Plan1";#N/A,#N/A,FALSE,"Plan2"}</definedName>
    <definedName name="sQEWWE" localSheetId="17" hidden="1">{#N/A,#N/A,FALSE,"Plan1";#N/A,#N/A,FALSE,"Plan2"}</definedName>
    <definedName name="sQEWWE" localSheetId="3">{#N/A,#N/A,FALSE,"Plan1";#N/A,#N/A,FALSE,"Plan2"}</definedName>
    <definedName name="sQEWWE" localSheetId="11">{#N/A,#N/A,FALSE,"Plan1";#N/A,#N/A,FALSE,"Plan2"}</definedName>
    <definedName name="sQEWWE" localSheetId="6">{#N/A,#N/A,FALSE,"Plan1";#N/A,#N/A,FALSE,"Plan2"}</definedName>
    <definedName name="sQEWWE" localSheetId="5">{#N/A,#N/A,FALSE,"Plan1";#N/A,#N/A,FALSE,"Plan2"}</definedName>
    <definedName name="sQEWWE" localSheetId="16" hidden="1">{#N/A,#N/A,FALSE,"Plan1";#N/A,#N/A,FALSE,"Plan2"}</definedName>
    <definedName name="sQEWWE" localSheetId="15">{#N/A,#N/A,FALSE,"Plan1";#N/A,#N/A,FALSE,"Plan2"}</definedName>
    <definedName name="sQEWWE" localSheetId="7">{#N/A,#N/A,FALSE,"Plan1";#N/A,#N/A,FALSE,"Plan2"}</definedName>
    <definedName name="sQEWWE" localSheetId="24">{#N/A,#N/A,FALSE,"Plan1";#N/A,#N/A,FALSE,"Plan2"}</definedName>
    <definedName name="sQEWWE" localSheetId="25">{#N/A,#N/A,FALSE,"Plan1";#N/A,#N/A,FALSE,"Plan2"}</definedName>
    <definedName name="sQEWWE" localSheetId="0">{#N/A,#N/A,FALSE,"Plan1";#N/A,#N/A,FALSE,"Plan2"}</definedName>
    <definedName name="sQEWWE" localSheetId="23">{#N/A,#N/A,FALSE,"Plan1";#N/A,#N/A,FALSE,"Plan2"}</definedName>
    <definedName name="sQEWWE" localSheetId="22" hidden="1">{#N/A,#N/A,FALSE,"Plan1";#N/A,#N/A,FALSE,"Plan2"}</definedName>
    <definedName name="sQEWWE" localSheetId="19">{#N/A,#N/A,FALSE,"Plan1";#N/A,#N/A,FALSE,"Plan2"}</definedName>
    <definedName name="sQEWWE" localSheetId="18" hidden="1">{#N/A,#N/A,FALSE,"Plan1";#N/A,#N/A,FALSE,"Plan2"}</definedName>
    <definedName name="sQEWWE">{#N/A,#N/A,FALSE,"Plan1";#N/A,#N/A,FALSE,"Plan2"}</definedName>
    <definedName name="SR" localSheetId="17" hidden="1">#REF!</definedName>
    <definedName name="SR" localSheetId="3">#REF!</definedName>
    <definedName name="SR" localSheetId="6">#REF!</definedName>
    <definedName name="SR" localSheetId="16" hidden="1">#REF!</definedName>
    <definedName name="SR" localSheetId="15">#REF!</definedName>
    <definedName name="SR" localSheetId="25">#REF!</definedName>
    <definedName name="SR" localSheetId="0">#REF!</definedName>
    <definedName name="SR" localSheetId="22" hidden="1">#REF!</definedName>
    <definedName name="SR" localSheetId="19">#REF!</definedName>
    <definedName name="SR" localSheetId="18" hidden="1">#REF!</definedName>
    <definedName name="SR">#REF!</definedName>
    <definedName name="SRH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17">#REF!</definedName>
    <definedName name="SS" localSheetId="3">#REF!</definedName>
    <definedName name="ss" localSheetId="1">#REF!</definedName>
    <definedName name="ss" localSheetId="16">#REF!</definedName>
    <definedName name="SS" localSheetId="15">#REF!</definedName>
    <definedName name="ss" localSheetId="25">#REF!</definedName>
    <definedName name="SS" localSheetId="22" hidden="1">#REF!</definedName>
    <definedName name="ss" localSheetId="19">#REF!</definedName>
    <definedName name="ss" localSheetId="14">#REF!</definedName>
    <definedName name="ss" localSheetId="18">#REF!</definedName>
    <definedName name="SS">#REF!</definedName>
    <definedName name="sssss" localSheetId="3">#REF!</definedName>
    <definedName name="sssss" localSheetId="6">#REF!</definedName>
    <definedName name="sssss" localSheetId="15">#REF!</definedName>
    <definedName name="sssss" localSheetId="25">#REF!</definedName>
    <definedName name="sssss" localSheetId="0">#REF!</definedName>
    <definedName name="sssss">#REF!</definedName>
    <definedName name="stake_cury" localSheetId="3">#REF!</definedName>
    <definedName name="stake_cury" localSheetId="6">#REF!</definedName>
    <definedName name="stake_cury" localSheetId="15">#REF!</definedName>
    <definedName name="stake_cury" localSheetId="25">#REF!</definedName>
    <definedName name="stake_cury">#REF!</definedName>
    <definedName name="status_projeto" localSheetId="17" hidden="1">OFFSET(INDEX(#REF!,MATCH(#REF!,#REF!,0)),1,0,COUNTA(#REF!)-1)</definedName>
    <definedName name="status_projeto" localSheetId="3">OFFSET(INDEX(#REF!,MATCH(#REF!,#REF!,0)),1,0,COUNTA(#REF!)-1)</definedName>
    <definedName name="status_projeto" localSheetId="6">OFFSET(INDEX(#REF!,MATCH(#REF!,#REF!,0)),1,0,COUNTA(#REF!)-1)</definedName>
    <definedName name="status_projeto" localSheetId="16" hidden="1">OFFSET(INDEX(#REF!,MATCH(#REF!,#REF!,0)),1,0,COUNTA(#REF!)-1)</definedName>
    <definedName name="status_projeto" localSheetId="15">OFFSET(INDEX(#REF!,MATCH(#REF!,#REF!,0)),1,0,COUNTA(#REF!)-1)</definedName>
    <definedName name="status_projeto" localSheetId="25">OFFSET(INDEX(#REF!,MATCH(#REF!,#REF!,0)),1,0,COUNTA(#REF!)-1)</definedName>
    <definedName name="status_projeto" localSheetId="0">OFFSET(INDEX(#REF!,MATCH(#REF!,#REF!,0)),1,0,COUNTA(#REF!)-1)</definedName>
    <definedName name="status_projeto" localSheetId="22" hidden="1">OFFSET(INDEX(#REF!,MATCH(#REF!,#REF!,0)),1,0,COUNTA(#REF!)-1)</definedName>
    <definedName name="status_projeto" localSheetId="19">OFFSET(INDEX(#REF!,MATCH(#REF!,#REF!,0)),1,0,COUNTA(#REF!)-1)</definedName>
    <definedName name="status_projeto" localSheetId="18" hidden="1">OFFSET(INDEX(#REF!,MATCH(#REF!,#REF!,0)),1,0,COUNTA(#REF!)-1)</definedName>
    <definedName name="status_projeto">OFFSET(INDEX(#REF!,MATCH(#REF!,#REF!,0)),1,0,COUNTA(#REF!)-1)</definedName>
    <definedName name="SUB_TOTAL_1" localSheetId="17">#REF!</definedName>
    <definedName name="SUB_TOTAL_1" localSheetId="3">#REF!</definedName>
    <definedName name="SUB_TOTAL_1" localSheetId="6">#REF!</definedName>
    <definedName name="SUB_TOTAL_1" localSheetId="16">#REF!</definedName>
    <definedName name="SUB_TOTAL_1" localSheetId="15">#REF!</definedName>
    <definedName name="SUB_TOTAL_1" localSheetId="25">#REF!</definedName>
    <definedName name="SUB_TOTAL_1" localSheetId="22">#REF!</definedName>
    <definedName name="SUB_TOTAL_1" localSheetId="19">#REF!</definedName>
    <definedName name="SUB_TOTAL_1" localSheetId="18">#REF!</definedName>
    <definedName name="SUB_TOTAL_1">#REF!</definedName>
    <definedName name="SUBDER" localSheetId="17">#REF!</definedName>
    <definedName name="SUBDER" localSheetId="3">#REF!</definedName>
    <definedName name="SUBDER" localSheetId="6">#REF!</definedName>
    <definedName name="SUBDER" localSheetId="16">#REF!</definedName>
    <definedName name="SUBDER" localSheetId="15">#REF!</definedName>
    <definedName name="SUBDER" localSheetId="25">#REF!</definedName>
    <definedName name="SUBDER" localSheetId="22">#REF!</definedName>
    <definedName name="SUBDER" localSheetId="19">#REF!</definedName>
    <definedName name="SUBDER" localSheetId="18">#REF!</definedName>
    <definedName name="SUBDER">#REF!</definedName>
    <definedName name="SUBDIV" localSheetId="17">#REF!</definedName>
    <definedName name="SUBDIV" localSheetId="3">#REF!</definedName>
    <definedName name="SUBDIV" localSheetId="6">#REF!</definedName>
    <definedName name="SUBDIV" localSheetId="16">#REF!</definedName>
    <definedName name="SUBDIV" localSheetId="15">#REF!</definedName>
    <definedName name="SUBDIV" localSheetId="25">#REF!</definedName>
    <definedName name="SUBDIV" localSheetId="22">#REF!</definedName>
    <definedName name="SUBDIV" localSheetId="19">#REF!</definedName>
    <definedName name="SUBDIV" localSheetId="18">#REF!</definedName>
    <definedName name="SUBDIV">#REF!</definedName>
    <definedName name="SUBEQP" localSheetId="3">#REF!</definedName>
    <definedName name="SUBEQP" localSheetId="6">#REF!</definedName>
    <definedName name="SUBEQP" localSheetId="15">#REF!</definedName>
    <definedName name="SUBEQP" localSheetId="25">#REF!</definedName>
    <definedName name="SUBEQP">#REF!</definedName>
    <definedName name="SUBMUR" localSheetId="3">#REF!</definedName>
    <definedName name="SUBMUR" localSheetId="6">#REF!</definedName>
    <definedName name="SUBMUR" localSheetId="15">#REF!</definedName>
    <definedName name="SUBMUR" localSheetId="25">#REF!</definedName>
    <definedName name="SUBMUR">#REF!</definedName>
    <definedName name="summ" localSheetId="3">#REF!</definedName>
    <definedName name="summ" localSheetId="15">#REF!</definedName>
    <definedName name="summ" localSheetId="0">#REF!</definedName>
    <definedName name="summ">#REF!</definedName>
    <definedName name="susref" localSheetId="17">#REF!</definedName>
    <definedName name="susref" localSheetId="3">#REF!</definedName>
    <definedName name="susref" localSheetId="1">#REF!</definedName>
    <definedName name="susref" localSheetId="6">#REF!</definedName>
    <definedName name="susref" localSheetId="16">#REF!</definedName>
    <definedName name="susref" localSheetId="15">#REF!</definedName>
    <definedName name="susref" localSheetId="25">#REF!</definedName>
    <definedName name="susref" localSheetId="0">#REF!</definedName>
    <definedName name="susref" localSheetId="19">#REF!</definedName>
    <definedName name="susref" localSheetId="14">#REF!</definedName>
    <definedName name="susref" localSheetId="18">#REF!</definedName>
    <definedName name="susref">#REF!</definedName>
    <definedName name="Swvu.Características." localSheetId="15">#REF!</definedName>
    <definedName name="Swvu.Características.">#REF!</definedName>
    <definedName name="Swvu.Ciclos." localSheetId="15">#REF!</definedName>
    <definedName name="Swvu.Ciclos.">#REF!</definedName>
    <definedName name="Swvu.Custos." localSheetId="15">#REF!</definedName>
    <definedName name="Swvu.Custos.">#REF!</definedName>
    <definedName name="Swvu.PLANILHA2." localSheetId="15">#REF!</definedName>
    <definedName name="Swvu.PLANILHA2.">#REF!</definedName>
    <definedName name="Swvu.Recursos." localSheetId="15">#REF!</definedName>
    <definedName name="Swvu.Recursos.">#REF!</definedName>
    <definedName name="T_actual" localSheetId="3">#REF!</definedName>
    <definedName name="T_actual" localSheetId="6">#REF!</definedName>
    <definedName name="T_actual" localSheetId="15">#REF!</definedName>
    <definedName name="T_actual" localSheetId="25">#REF!</definedName>
    <definedName name="T_actual">#REF!</definedName>
    <definedName name="t_cc" localSheetId="3">#REF!</definedName>
    <definedName name="t_cc" localSheetId="6">#REF!</definedName>
    <definedName name="t_cc" localSheetId="15">#REF!</definedName>
    <definedName name="t_cc" localSheetId="25">#REF!</definedName>
    <definedName name="t_cc">#REF!</definedName>
    <definedName name="t_KSB1_Transport" localSheetId="3">#REF!</definedName>
    <definedName name="t_KSB1_Transport" localSheetId="6">#REF!</definedName>
    <definedName name="t_KSB1_Transport" localSheetId="15">#REF!</definedName>
    <definedName name="t_KSB1_Transport" localSheetId="25">#REF!</definedName>
    <definedName name="t_KSB1_Transport">#REF!</definedName>
    <definedName name="tab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7">#REF!</definedName>
    <definedName name="TAB_GASTOS" localSheetId="3">#REF!</definedName>
    <definedName name="TAB_GASTOS" localSheetId="6">#REF!</definedName>
    <definedName name="TAB_GASTOS" localSheetId="16">#REF!</definedName>
    <definedName name="TAB_GASTOS" localSheetId="15">#REF!</definedName>
    <definedName name="TAB_GASTOS" localSheetId="25">#REF!</definedName>
    <definedName name="TAB_GASTOS" localSheetId="22">#REF!</definedName>
    <definedName name="TAB_GASTOS" localSheetId="19">#REF!</definedName>
    <definedName name="TAB_GASTOS" localSheetId="18">#REF!</definedName>
    <definedName name="TAB_GASTOS">#REF!</definedName>
    <definedName name="TABACABAMENTOS" localSheetId="17">#REF!</definedName>
    <definedName name="TABACABAMENTOS" localSheetId="3">#REF!</definedName>
    <definedName name="TABACABAMENTOS" localSheetId="6">#REF!</definedName>
    <definedName name="TABACABAMENTOS" localSheetId="16">#REF!</definedName>
    <definedName name="TABACABAMENTOS" localSheetId="15">#REF!</definedName>
    <definedName name="TABACABAMENTOS" localSheetId="25">#REF!</definedName>
    <definedName name="TABACABAMENTOS" localSheetId="22">#REF!</definedName>
    <definedName name="TABACABAMENTOS" localSheetId="19">#REF!</definedName>
    <definedName name="TABACABAMENTOS" localSheetId="18">#REF!</definedName>
    <definedName name="TABACABAMENTOS">#REF!</definedName>
    <definedName name="tabela" localSheetId="17">#REF!</definedName>
    <definedName name="tabela" localSheetId="3">#REF!</definedName>
    <definedName name="tabela" localSheetId="6">#REF!</definedName>
    <definedName name="tabela" localSheetId="16">#REF!</definedName>
    <definedName name="tabela" localSheetId="15">#REF!</definedName>
    <definedName name="tabela" localSheetId="25">#REF!</definedName>
    <definedName name="tabela" localSheetId="22">#REF!</definedName>
    <definedName name="tabela" localSheetId="19">#REF!</definedName>
    <definedName name="tabela" localSheetId="18">#REF!</definedName>
    <definedName name="tabela">#REF!</definedName>
    <definedName name="Tabela_Atribuição" localSheetId="3">#REF!</definedName>
    <definedName name="Tabela_Atribuição" localSheetId="6">#REF!</definedName>
    <definedName name="Tabela_Atribuição" localSheetId="15">#REF!</definedName>
    <definedName name="Tabela_Atribuição" localSheetId="25">#REF!</definedName>
    <definedName name="Tabela_Atribuição">#REF!</definedName>
    <definedName name="TABELA_DE_REVESTIMENTOS" localSheetId="3">#REF!</definedName>
    <definedName name="TABELA_DE_REVESTIMENTOS" localSheetId="6">#REF!</definedName>
    <definedName name="TABELA_DE_REVESTIMENTOS" localSheetId="15">#REF!</definedName>
    <definedName name="TABELA_DE_REVESTIMENTOS" localSheetId="25">#REF!</definedName>
    <definedName name="TABELA_DE_REVESTIMENTOS">#REF!</definedName>
    <definedName name="Tabela_Recursos" localSheetId="3">#REF!</definedName>
    <definedName name="Tabela_Recursos" localSheetId="6">#REF!</definedName>
    <definedName name="Tabela_Recursos" localSheetId="15">#REF!</definedName>
    <definedName name="Tabela_Recursos" localSheetId="25">#REF!</definedName>
    <definedName name="Tabela_Recursos">#REF!</definedName>
    <definedName name="Tabela_Tarefas" localSheetId="3">#REF!</definedName>
    <definedName name="Tabela_Tarefas" localSheetId="6">#REF!</definedName>
    <definedName name="Tabela_Tarefas" localSheetId="15">#REF!</definedName>
    <definedName name="Tabela_Tarefas" localSheetId="25">#REF!</definedName>
    <definedName name="Tabela_Tarefas">#REF!</definedName>
    <definedName name="Tabela1" localSheetId="3">#REF!</definedName>
    <definedName name="Tabela1" localSheetId="6">#REF!</definedName>
    <definedName name="Tabela1" localSheetId="15">#REF!</definedName>
    <definedName name="Tabela1" localSheetId="25">#REF!</definedName>
    <definedName name="Tabela1">#REF!</definedName>
    <definedName name="Tabela2" localSheetId="3">#REF!</definedName>
    <definedName name="Tabela2" localSheetId="6">#REF!</definedName>
    <definedName name="Tabela2" localSheetId="15">#REF!</definedName>
    <definedName name="Tabela2" localSheetId="25">#REF!</definedName>
    <definedName name="Tabela2">#REF!</definedName>
    <definedName name="tabela3" localSheetId="3">#REF!</definedName>
    <definedName name="tabela3" localSheetId="6">#REF!</definedName>
    <definedName name="tabela3" localSheetId="15">#REF!</definedName>
    <definedName name="tabela3" localSheetId="25">#REF!</definedName>
    <definedName name="tabela3">#REF!</definedName>
    <definedName name="TABREF" localSheetId="3">#REF!</definedName>
    <definedName name="TABREF" localSheetId="6">#REF!</definedName>
    <definedName name="TABREF" localSheetId="15">#REF!</definedName>
    <definedName name="TABREF" localSheetId="25">#REF!</definedName>
    <definedName name="TABREF">#REF!</definedName>
    <definedName name="tania" localSheetId="17">#REF!</definedName>
    <definedName name="tania" localSheetId="3">#REF!</definedName>
    <definedName name="tania" localSheetId="1">#REF!</definedName>
    <definedName name="tania" localSheetId="6">#REF!</definedName>
    <definedName name="tania" localSheetId="16">#REF!</definedName>
    <definedName name="tania" localSheetId="15">#REF!</definedName>
    <definedName name="tania" localSheetId="25">#REF!</definedName>
    <definedName name="tania" localSheetId="0">#REF!</definedName>
    <definedName name="tania" localSheetId="19">#REF!</definedName>
    <definedName name="tania" localSheetId="14">#REF!</definedName>
    <definedName name="tania" localSheetId="18">#REF!</definedName>
    <definedName name="tania">#REF!</definedName>
    <definedName name="TAUX2" localSheetId="17">OFFSET(#REF!,0,0,COUNTA(#REF!)+1,1)</definedName>
    <definedName name="TAUX2" localSheetId="3">OFFSET(#REF!,0,0,COUNTA(#REF!)+1,1)</definedName>
    <definedName name="TAUX2" localSheetId="6">OFFSET(#REF!,0,0,COUNTA(#REF!)+1,1)</definedName>
    <definedName name="TAUX2" localSheetId="16">OFFSET(#REF!,0,0,COUNTA(#REF!)+1,1)</definedName>
    <definedName name="TAUX2" localSheetId="15">OFFSET(#REF!,0,0,COUNTA(#REF!)+1,1)</definedName>
    <definedName name="TAUX2" localSheetId="25">OFFSET(#REF!,0,0,COUNTA(#REF!)+1,1)</definedName>
    <definedName name="TAUX2" localSheetId="22">OFFSET(#REF!,0,0,COUNTA(#REF!)+1,1)</definedName>
    <definedName name="TAUX2" localSheetId="19">OFFSET(#REF!,0,0,COUNTA(#REF!)+1,1)</definedName>
    <definedName name="TAUX2" localSheetId="18">OFFSET(#REF!,0,0,COUNTA(#REF!)+1,1)</definedName>
    <definedName name="TAUX2">OFFSET(#REF!,0,0,COUNTA(#REF!)+1,1)</definedName>
    <definedName name="TAUX3" localSheetId="3">OFFSET(#REF!,0,0,COUNTA(#REF!)+1,1)</definedName>
    <definedName name="TAUX3" localSheetId="6">OFFSET(#REF!,0,0,COUNTA(#REF!)+1,1)</definedName>
    <definedName name="TAUX3" localSheetId="15">OFFSET(#REF!,0,0,COUNTA(#REF!)+1,1)</definedName>
    <definedName name="TAUX3" localSheetId="25">OFFSET(#REF!,0,0,COUNTA(#REF!)+1,1)</definedName>
    <definedName name="TAUX3">OFFSET(#REF!,0,0,COUNTA(#REF!)+1,1)</definedName>
    <definedName name="TAXA_VENTO" localSheetId="17">#REF!</definedName>
    <definedName name="TAXA_VENTO" localSheetId="3">#REF!</definedName>
    <definedName name="TAXA_VENTO" localSheetId="6">#REF!</definedName>
    <definedName name="TAXA_VENTO" localSheetId="16">#REF!</definedName>
    <definedName name="TAXA_VENTO" localSheetId="15">#REF!</definedName>
    <definedName name="TAXA_VENTO" localSheetId="25">#REF!</definedName>
    <definedName name="TAXA_VENTO" localSheetId="22">#REF!</definedName>
    <definedName name="TAXA_VENTO" localSheetId="19">#REF!</definedName>
    <definedName name="TAXA_VENTO" localSheetId="18">#REF!</definedName>
    <definedName name="TAXA_VENTO">#REF!</definedName>
    <definedName name="TAXAS" localSheetId="17">#REF!</definedName>
    <definedName name="TAXAS" localSheetId="3">#REF!</definedName>
    <definedName name="TAXAS" localSheetId="6">#REF!</definedName>
    <definedName name="TAXAS" localSheetId="16">#REF!</definedName>
    <definedName name="TAXAS" localSheetId="15">#REF!</definedName>
    <definedName name="TAXAS" localSheetId="25">#REF!</definedName>
    <definedName name="TAXAS" localSheetId="22">#REF!</definedName>
    <definedName name="TAXAS" localSheetId="19">#REF!</definedName>
    <definedName name="TAXAS" localSheetId="18">#REF!</definedName>
    <definedName name="TAXAS">#REF!</definedName>
    <definedName name="TbDin" localSheetId="17">OFFSET(#REF!,0,0,COUNTA(#REF!),13)</definedName>
    <definedName name="TbDin" localSheetId="3">OFFSET(#REF!,0,0,COUNTA(#REF!),13)</definedName>
    <definedName name="TbDin" localSheetId="6">OFFSET(#REF!,0,0,COUNTA(#REF!),13)</definedName>
    <definedName name="TbDin" localSheetId="16">OFFSET(#REF!,0,0,COUNTA(#REF!),13)</definedName>
    <definedName name="TbDin" localSheetId="15">OFFSET(#REF!,0,0,COUNTA(#REF!),13)</definedName>
    <definedName name="TbDin" localSheetId="25">OFFSET(#REF!,0,0,COUNTA(#REF!),13)</definedName>
    <definedName name="TbDin" localSheetId="22">OFFSET(#REF!,0,0,COUNTA(#REF!),13)</definedName>
    <definedName name="TbDin" localSheetId="19">OFFSET(#REF!,0,0,COUNTA(#REF!),13)</definedName>
    <definedName name="TbDin" localSheetId="18">OFFSET(#REF!,0,0,COUNTA(#REF!),13)</definedName>
    <definedName name="TbDin">OFFSET(#REF!,0,0,COUNTA(#REF!),13)</definedName>
    <definedName name="tc" localSheetId="17">#REF!</definedName>
    <definedName name="tc" localSheetId="3">#REF!</definedName>
    <definedName name="tc" localSheetId="1">#REF!</definedName>
    <definedName name="tc" localSheetId="6">#REF!</definedName>
    <definedName name="tc" localSheetId="16">#REF!</definedName>
    <definedName name="tc" localSheetId="15">#REF!</definedName>
    <definedName name="tc" localSheetId="25">#REF!</definedName>
    <definedName name="tc" localSheetId="0">#REF!</definedName>
    <definedName name="tc" localSheetId="22">#REF!</definedName>
    <definedName name="tc" localSheetId="19">#REF!</definedName>
    <definedName name="tc" localSheetId="14">#REF!</definedName>
    <definedName name="tc" localSheetId="18">#REF!</definedName>
    <definedName name="tc">#REF!</definedName>
    <definedName name="TE" localSheetId="3">#REF!</definedName>
    <definedName name="TE" localSheetId="6">#REF!</definedName>
    <definedName name="TE" localSheetId="15">#REF!</definedName>
    <definedName name="TE" localSheetId="25">#REF!</definedName>
    <definedName name="TE">#REF!</definedName>
    <definedName name="TECLA" localSheetId="3">#REF!</definedName>
    <definedName name="TECLA" localSheetId="6">#REF!</definedName>
    <definedName name="TECLA" localSheetId="15">#REF!</definedName>
    <definedName name="TECLA" localSheetId="25">#REF!</definedName>
    <definedName name="TECLA">#REF!</definedName>
    <definedName name="Tendência_Obra_Controladoria" localSheetId="3">#REF!</definedName>
    <definedName name="Tendência_Obra_Controladoria" localSheetId="6">#REF!</definedName>
    <definedName name="Tendência_Obra_Controladoria" localSheetId="15">#REF!</definedName>
    <definedName name="Tendência_Obra_Controladoria" localSheetId="25">#REF!</definedName>
    <definedName name="Tendência_Obra_Controladoria">#REF!</definedName>
    <definedName name="TERRENO" localSheetId="3">#REF!</definedName>
    <definedName name="TERRENO" localSheetId="6">#REF!</definedName>
    <definedName name="TERRENO" localSheetId="15">#REF!</definedName>
    <definedName name="TERRENO" localSheetId="25">#REF!</definedName>
    <definedName name="TERRENO">#REF!</definedName>
    <definedName name="Test" localSheetId="20">{"'Edit'!$A$1:$V$2277"}</definedName>
    <definedName name="Test" localSheetId="8">{"'Edit'!$A$1:$V$2277"}</definedName>
    <definedName name="Test" localSheetId="17" hidden="1">{"'Edit'!$A$1:$V$2277"}</definedName>
    <definedName name="Test" localSheetId="3">{"'Edit'!$A$1:$V$2277"}</definedName>
    <definedName name="Test" localSheetId="11">{"'Edit'!$A$1:$V$2277"}</definedName>
    <definedName name="Test" localSheetId="6">{"'Edit'!$A$1:$V$2277"}</definedName>
    <definedName name="Test" localSheetId="5">{"'Edit'!$A$1:$V$2277"}</definedName>
    <definedName name="Test" localSheetId="16" hidden="1">{"'Edit'!$A$1:$V$2277"}</definedName>
    <definedName name="Test" localSheetId="15">{"'Edit'!$A$1:$V$2277"}</definedName>
    <definedName name="Test" localSheetId="7">{"'Edit'!$A$1:$V$2277"}</definedName>
    <definedName name="Test" localSheetId="24">{"'Edit'!$A$1:$V$2277"}</definedName>
    <definedName name="Test" localSheetId="25">{"'Edit'!$A$1:$V$2277"}</definedName>
    <definedName name="Test" localSheetId="0">{"'Edit'!$A$1:$V$2277"}</definedName>
    <definedName name="Test" localSheetId="23">{"'Edit'!$A$1:$V$2277"}</definedName>
    <definedName name="Test" localSheetId="22" hidden="1">{"'Edit'!$A$1:$V$2277"}</definedName>
    <definedName name="Test" localSheetId="19">{"'Edit'!$A$1:$V$2277"}</definedName>
    <definedName name="Test" localSheetId="18" hidden="1">{"'Edit'!$A$1:$V$2277"}</definedName>
    <definedName name="Test">{"'Edit'!$A$1:$V$2277"}</definedName>
    <definedName name="TESTANDO" localSheetId="20">{#N/A,#N/A,TRUE,"Quinzena 01 à 15-04-98 "}</definedName>
    <definedName name="TESTANDO" localSheetId="8">{#N/A,#N/A,TRUE,"Quinzena 01 à 15-04-98 "}</definedName>
    <definedName name="TESTANDO" localSheetId="17" hidden="1">{#N/A,#N/A,TRUE,"Quinzena 01 à 15-04-98 "}</definedName>
    <definedName name="TESTANDO" localSheetId="3">{#N/A,#N/A,TRUE,"Quinzena 01 à 15-04-98 "}</definedName>
    <definedName name="TESTANDO" localSheetId="11">{#N/A,#N/A,TRUE,"Quinzena 01 à 15-04-98 "}</definedName>
    <definedName name="TESTANDO" localSheetId="6">{#N/A,#N/A,TRUE,"Quinzena 01 à 15-04-98 "}</definedName>
    <definedName name="TESTANDO" localSheetId="5">{#N/A,#N/A,TRUE,"Quinzena 01 à 15-04-98 "}</definedName>
    <definedName name="TESTANDO" localSheetId="16" hidden="1">{#N/A,#N/A,TRUE,"Quinzena 01 à 15-04-98 "}</definedName>
    <definedName name="TESTANDO" localSheetId="15">{#N/A,#N/A,TRUE,"Quinzena 01 à 15-04-98 "}</definedName>
    <definedName name="TESTANDO" localSheetId="7">{#N/A,#N/A,TRUE,"Quinzena 01 à 15-04-98 "}</definedName>
    <definedName name="TESTANDO" localSheetId="24">{#N/A,#N/A,TRUE,"Quinzena 01 à 15-04-98 "}</definedName>
    <definedName name="TESTANDO" localSheetId="25">{#N/A,#N/A,TRUE,"Quinzena 01 à 15-04-98 "}</definedName>
    <definedName name="TESTANDO" localSheetId="0">{#N/A,#N/A,TRUE,"Quinzena 01 à 15-04-98 "}</definedName>
    <definedName name="TESTANDO" localSheetId="23">{#N/A,#N/A,TRUE,"Quinzena 01 à 15-04-98 "}</definedName>
    <definedName name="TESTANDO" localSheetId="22" hidden="1">{#N/A,#N/A,TRUE,"Quinzena 01 à 15-04-98 "}</definedName>
    <definedName name="TESTANDO" localSheetId="19">{#N/A,#N/A,TRUE,"Quinzena 01 à 15-04-98 "}</definedName>
    <definedName name="TESTANDO" localSheetId="18" hidden="1">{#N/A,#N/A,TRUE,"Quinzena 01 à 15-04-98 "}</definedName>
    <definedName name="TESTANDO">{#N/A,#N/A,TRUE,"Quinzena 01 à 15-04-98 "}</definedName>
    <definedName name="teste" localSheetId="17">#REF!</definedName>
    <definedName name="teste" localSheetId="3">#REF!</definedName>
    <definedName name="teste" localSheetId="6">#REF!</definedName>
    <definedName name="teste" localSheetId="16">#REF!</definedName>
    <definedName name="teste" localSheetId="15">#REF!</definedName>
    <definedName name="teste" localSheetId="25">#REF!</definedName>
    <definedName name="teste" localSheetId="22">#REF!</definedName>
    <definedName name="teste" localSheetId="19">#REF!</definedName>
    <definedName name="teste" localSheetId="18">#REF!</definedName>
    <definedName name="teste">#REF!</definedName>
    <definedName name="teste1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7">#REF!</definedName>
    <definedName name="teste3" localSheetId="3">#REF!</definedName>
    <definedName name="teste3" localSheetId="6">#REF!</definedName>
    <definedName name="teste3" localSheetId="16">#REF!</definedName>
    <definedName name="teste3" localSheetId="15">#REF!</definedName>
    <definedName name="teste3" localSheetId="25">#REF!</definedName>
    <definedName name="teste3" localSheetId="22">#REF!</definedName>
    <definedName name="teste3" localSheetId="19">#REF!</definedName>
    <definedName name="teste3" localSheetId="18">#REF!</definedName>
    <definedName name="teste3">#REF!</definedName>
    <definedName name="TESTHKEY" localSheetId="17">#REF!</definedName>
    <definedName name="TESTHKEY" localSheetId="3">#REF!</definedName>
    <definedName name="TESTHKEY" localSheetId="6">#REF!</definedName>
    <definedName name="TESTHKEY" localSheetId="16">#REF!</definedName>
    <definedName name="TESTHKEY" localSheetId="15">#REF!</definedName>
    <definedName name="TESTHKEY" localSheetId="25">#REF!</definedName>
    <definedName name="TESTHKEY" localSheetId="22">#REF!</definedName>
    <definedName name="TESTHKEY" localSheetId="19">#REF!</definedName>
    <definedName name="TESTHKEY" localSheetId="18">#REF!</definedName>
    <definedName name="TESTHKEY">#REF!</definedName>
    <definedName name="teto1" localSheetId="17">#REF!</definedName>
    <definedName name="teto1" localSheetId="3">#REF!</definedName>
    <definedName name="teto1" localSheetId="6">#REF!</definedName>
    <definedName name="teto1" localSheetId="16">#REF!</definedName>
    <definedName name="teto1" localSheetId="15">#REF!</definedName>
    <definedName name="teto1" localSheetId="25">#REF!</definedName>
    <definedName name="teto1" localSheetId="22">#REF!</definedName>
    <definedName name="teto1" localSheetId="19">#REF!</definedName>
    <definedName name="teto1" localSheetId="18">#REF!</definedName>
    <definedName name="teto1">#REF!</definedName>
    <definedName name="Teto2" localSheetId="3">#REF!</definedName>
    <definedName name="Teto2" localSheetId="6">#REF!</definedName>
    <definedName name="Teto2" localSheetId="15">#REF!</definedName>
    <definedName name="Teto2" localSheetId="25">#REF!</definedName>
    <definedName name="Teto2">#REF!</definedName>
    <definedName name="tetuytw" localSheetId="3">#REF!</definedName>
    <definedName name="tetuytw" localSheetId="6">#REF!</definedName>
    <definedName name="tetuytw" localSheetId="15">#REF!</definedName>
    <definedName name="tetuytw" localSheetId="25">#REF!</definedName>
    <definedName name="tetuytw">#REF!</definedName>
    <definedName name="TextRefCopyRangeCount">1</definedName>
    <definedName name="thjgsergsr" localSheetId="20">{#N/A,#N/A,FALSE,"Plan1";#N/A,#N/A,FALSE,"Plan2"}</definedName>
    <definedName name="thjgsergsr" localSheetId="8">{#N/A,#N/A,FALSE,"Plan1";#N/A,#N/A,FALSE,"Plan2"}</definedName>
    <definedName name="thjgsergsr" localSheetId="17" hidden="1">{#N/A,#N/A,FALSE,"Plan1";#N/A,#N/A,FALSE,"Plan2"}</definedName>
    <definedName name="thjgsergsr" localSheetId="3">{#N/A,#N/A,FALSE,"Plan1";#N/A,#N/A,FALSE,"Plan2"}</definedName>
    <definedName name="thjgsergsr" localSheetId="11">{#N/A,#N/A,FALSE,"Plan1";#N/A,#N/A,FALSE,"Plan2"}</definedName>
    <definedName name="thjgsergsr" localSheetId="6">{#N/A,#N/A,FALSE,"Plan1";#N/A,#N/A,FALSE,"Plan2"}</definedName>
    <definedName name="thjgsergsr" localSheetId="5">{#N/A,#N/A,FALSE,"Plan1";#N/A,#N/A,FALSE,"Plan2"}</definedName>
    <definedName name="thjgsergsr" localSheetId="16" hidden="1">{#N/A,#N/A,FALSE,"Plan1";#N/A,#N/A,FALSE,"Plan2"}</definedName>
    <definedName name="thjgsergsr" localSheetId="15">{#N/A,#N/A,FALSE,"Plan1";#N/A,#N/A,FALSE,"Plan2"}</definedName>
    <definedName name="thjgsergsr" localSheetId="7">{#N/A,#N/A,FALSE,"Plan1";#N/A,#N/A,FALSE,"Plan2"}</definedName>
    <definedName name="thjgsergsr" localSheetId="24">{#N/A,#N/A,FALSE,"Plan1";#N/A,#N/A,FALSE,"Plan2"}</definedName>
    <definedName name="thjgsergsr" localSheetId="25">{#N/A,#N/A,FALSE,"Plan1";#N/A,#N/A,FALSE,"Plan2"}</definedName>
    <definedName name="thjgsergsr" localSheetId="0">{#N/A,#N/A,FALSE,"Plan1";#N/A,#N/A,FALSE,"Plan2"}</definedName>
    <definedName name="thjgsergsr" localSheetId="23">{#N/A,#N/A,FALSE,"Plan1";#N/A,#N/A,FALSE,"Plan2"}</definedName>
    <definedName name="thjgsergsr" localSheetId="22" hidden="1">{#N/A,#N/A,FALSE,"Plan1";#N/A,#N/A,FALSE,"Plan2"}</definedName>
    <definedName name="thjgsergsr" localSheetId="19">{#N/A,#N/A,FALSE,"Plan1";#N/A,#N/A,FALSE,"Plan2"}</definedName>
    <definedName name="thjgsergsr" localSheetId="18" hidden="1">{#N/A,#N/A,FALSE,"Plan1";#N/A,#N/A,FALSE,"Plan2"}</definedName>
    <definedName name="thjgsergsr">{#N/A,#N/A,FALSE,"Plan1";#N/A,#N/A,FALSE,"Plan2"}</definedName>
    <definedName name="THYJ" localSheetId="20">{#N/A,#N/A,FALSE,"Plan1";#N/A,#N/A,FALSE,"Plan2"}</definedName>
    <definedName name="THYJ" localSheetId="8">{#N/A,#N/A,FALSE,"Plan1";#N/A,#N/A,FALSE,"Plan2"}</definedName>
    <definedName name="THYJ" localSheetId="17" hidden="1">{#N/A,#N/A,FALSE,"Plan1";#N/A,#N/A,FALSE,"Plan2"}</definedName>
    <definedName name="THYJ" localSheetId="3">{#N/A,#N/A,FALSE,"Plan1";#N/A,#N/A,FALSE,"Plan2"}</definedName>
    <definedName name="THYJ" localSheetId="11">{#N/A,#N/A,FALSE,"Plan1";#N/A,#N/A,FALSE,"Plan2"}</definedName>
    <definedName name="THYJ" localSheetId="6">{#N/A,#N/A,FALSE,"Plan1";#N/A,#N/A,FALSE,"Plan2"}</definedName>
    <definedName name="THYJ" localSheetId="5">{#N/A,#N/A,FALSE,"Plan1";#N/A,#N/A,FALSE,"Plan2"}</definedName>
    <definedName name="THYJ" localSheetId="16" hidden="1">{#N/A,#N/A,FALSE,"Plan1";#N/A,#N/A,FALSE,"Plan2"}</definedName>
    <definedName name="THYJ" localSheetId="15">{#N/A,#N/A,FALSE,"Plan1";#N/A,#N/A,FALSE,"Plan2"}</definedName>
    <definedName name="THYJ" localSheetId="7">{#N/A,#N/A,FALSE,"Plan1";#N/A,#N/A,FALSE,"Plan2"}</definedName>
    <definedName name="THYJ" localSheetId="24">{#N/A,#N/A,FALSE,"Plan1";#N/A,#N/A,FALSE,"Plan2"}</definedName>
    <definedName name="THYJ" localSheetId="25">{#N/A,#N/A,FALSE,"Plan1";#N/A,#N/A,FALSE,"Plan2"}</definedName>
    <definedName name="THYJ" localSheetId="0">{#N/A,#N/A,FALSE,"Plan1";#N/A,#N/A,FALSE,"Plan2"}</definedName>
    <definedName name="THYJ" localSheetId="23">{#N/A,#N/A,FALSE,"Plan1";#N/A,#N/A,FALSE,"Plan2"}</definedName>
    <definedName name="THYJ" localSheetId="22" hidden="1">{#N/A,#N/A,FALSE,"Plan1";#N/A,#N/A,FALSE,"Plan2"}</definedName>
    <definedName name="THYJ" localSheetId="19">{#N/A,#N/A,FALSE,"Plan1";#N/A,#N/A,FALSE,"Plan2"}</definedName>
    <definedName name="THYJ" localSheetId="18" hidden="1">{#N/A,#N/A,FALSE,"Plan1";#N/A,#N/A,FALSE,"Plan2"}</definedName>
    <definedName name="THYJ">{#N/A,#N/A,FALSE,"Plan1";#N/A,#N/A,FALSE,"Plan2"}</definedName>
    <definedName name="tihjgih" localSheetId="20">{#N/A,#N/A,FALSE,"Plan1";#N/A,#N/A,FALSE,"Plan2"}</definedName>
    <definedName name="tihjgih" localSheetId="8">{#N/A,#N/A,FALSE,"Plan1";#N/A,#N/A,FALSE,"Plan2"}</definedName>
    <definedName name="tihjgih" localSheetId="17" hidden="1">{#N/A,#N/A,FALSE,"Plan1";#N/A,#N/A,FALSE,"Plan2"}</definedName>
    <definedName name="tihjgih" localSheetId="3">{#N/A,#N/A,FALSE,"Plan1";#N/A,#N/A,FALSE,"Plan2"}</definedName>
    <definedName name="tihjgih" localSheetId="11">{#N/A,#N/A,FALSE,"Plan1";#N/A,#N/A,FALSE,"Plan2"}</definedName>
    <definedName name="tihjgih" localSheetId="6">{#N/A,#N/A,FALSE,"Plan1";#N/A,#N/A,FALSE,"Plan2"}</definedName>
    <definedName name="tihjgih" localSheetId="5">{#N/A,#N/A,FALSE,"Plan1";#N/A,#N/A,FALSE,"Plan2"}</definedName>
    <definedName name="tihjgih" localSheetId="16" hidden="1">{#N/A,#N/A,FALSE,"Plan1";#N/A,#N/A,FALSE,"Plan2"}</definedName>
    <definedName name="tihjgih" localSheetId="15">{#N/A,#N/A,FALSE,"Plan1";#N/A,#N/A,FALSE,"Plan2"}</definedName>
    <definedName name="tihjgih" localSheetId="7">{#N/A,#N/A,FALSE,"Plan1";#N/A,#N/A,FALSE,"Plan2"}</definedName>
    <definedName name="tihjgih" localSheetId="24">{#N/A,#N/A,FALSE,"Plan1";#N/A,#N/A,FALSE,"Plan2"}</definedName>
    <definedName name="tihjgih" localSheetId="25">{#N/A,#N/A,FALSE,"Plan1";#N/A,#N/A,FALSE,"Plan2"}</definedName>
    <definedName name="tihjgih" localSheetId="0">{#N/A,#N/A,FALSE,"Plan1";#N/A,#N/A,FALSE,"Plan2"}</definedName>
    <definedName name="tihjgih" localSheetId="23">{#N/A,#N/A,FALSE,"Plan1";#N/A,#N/A,FALSE,"Plan2"}</definedName>
    <definedName name="tihjgih" localSheetId="22" hidden="1">{#N/A,#N/A,FALSE,"Plan1";#N/A,#N/A,FALSE,"Plan2"}</definedName>
    <definedName name="tihjgih" localSheetId="19">{#N/A,#N/A,FALSE,"Plan1";#N/A,#N/A,FALSE,"Plan2"}</definedName>
    <definedName name="tihjgih" localSheetId="18" hidden="1">{#N/A,#N/A,FALSE,"Plan1";#N/A,#N/A,FALSE,"Plan2"}</definedName>
    <definedName name="tihjgih">{#N/A,#N/A,FALSE,"Plan1";#N/A,#N/A,FALSE,"Plan2"}</definedName>
    <definedName name="TIPO_CTT" localSheetId="17">#REF!</definedName>
    <definedName name="TIPO_CTT" localSheetId="3">#REF!</definedName>
    <definedName name="TIPO_CTT" localSheetId="6">#REF!</definedName>
    <definedName name="TIPO_CTT" localSheetId="16">#REF!</definedName>
    <definedName name="TIPO_CTT" localSheetId="15">#REF!</definedName>
    <definedName name="TIPO_CTT" localSheetId="25">#REF!</definedName>
    <definedName name="TIPO_CTT" localSheetId="22">#REF!</definedName>
    <definedName name="TIPO_CTT" localSheetId="19">#REF!</definedName>
    <definedName name="TIPO_CTT" localSheetId="18">#REF!</definedName>
    <definedName name="TIPO_CTT">#REF!</definedName>
    <definedName name="Tipo_de_Diretoria" localSheetId="17">#REF!</definedName>
    <definedName name="Tipo_de_Diretoria" localSheetId="3">#REF!</definedName>
    <definedName name="Tipo_de_Diretoria" localSheetId="6">#REF!</definedName>
    <definedName name="Tipo_de_Diretoria" localSheetId="16">#REF!</definedName>
    <definedName name="Tipo_de_Diretoria" localSheetId="15">#REF!</definedName>
    <definedName name="Tipo_de_Diretoria" localSheetId="25">#REF!</definedName>
    <definedName name="Tipo_de_Diretoria" localSheetId="22">#REF!</definedName>
    <definedName name="Tipo_de_Diretoria" localSheetId="19">#REF!</definedName>
    <definedName name="Tipo_de_Diretoria" localSheetId="18">#REF!</definedName>
    <definedName name="Tipo_de_Diretoria">#REF!</definedName>
    <definedName name="Tipo_de_Gestao" localSheetId="17">#REF!</definedName>
    <definedName name="Tipo_de_Gestao" localSheetId="3">#REF!</definedName>
    <definedName name="Tipo_de_Gestao" localSheetId="6">#REF!</definedName>
    <definedName name="Tipo_de_Gestao" localSheetId="16">#REF!</definedName>
    <definedName name="Tipo_de_Gestao" localSheetId="15">#REF!</definedName>
    <definedName name="Tipo_de_Gestao" localSheetId="25">#REF!</definedName>
    <definedName name="Tipo_de_Gestao" localSheetId="22">#REF!</definedName>
    <definedName name="Tipo_de_Gestao" localSheetId="19">#REF!</definedName>
    <definedName name="Tipo_de_Gestao" localSheetId="18">#REF!</definedName>
    <definedName name="Tipo_de_Gestao">#REF!</definedName>
    <definedName name="Tipo_de_Padrao" localSheetId="3">#REF!</definedName>
    <definedName name="Tipo_de_Padrao" localSheetId="6">#REF!</definedName>
    <definedName name="Tipo_de_Padrao" localSheetId="15">#REF!</definedName>
    <definedName name="Tipo_de_Padrao" localSheetId="25">#REF!</definedName>
    <definedName name="Tipo_de_Padrao">#REF!</definedName>
    <definedName name="Tipo_de_Regiao" localSheetId="3">#REF!</definedName>
    <definedName name="Tipo_de_Regiao" localSheetId="6">#REF!</definedName>
    <definedName name="Tipo_de_Regiao" localSheetId="15">#REF!</definedName>
    <definedName name="Tipo_de_Regiao" localSheetId="25">#REF!</definedName>
    <definedName name="Tipo_de_Regiao">#REF!</definedName>
    <definedName name="Tipo_de_Segmento" localSheetId="3">#REF!</definedName>
    <definedName name="Tipo_de_Segmento" localSheetId="6">#REF!</definedName>
    <definedName name="Tipo_de_Segmento" localSheetId="15">#REF!</definedName>
    <definedName name="Tipo_de_Segmento" localSheetId="25">#REF!</definedName>
    <definedName name="Tipo_de_Segmento">#REF!</definedName>
    <definedName name="Tipo_de_Status" localSheetId="3">#REF!</definedName>
    <definedName name="Tipo_de_Status" localSheetId="6">#REF!</definedName>
    <definedName name="Tipo_de_Status" localSheetId="15">#REF!</definedName>
    <definedName name="Tipo_de_Status" localSheetId="25">#REF!</definedName>
    <definedName name="Tipo_de_Status">#REF!</definedName>
    <definedName name="Tipo_de_UF" localSheetId="3">#REF!</definedName>
    <definedName name="Tipo_de_UF" localSheetId="6">#REF!</definedName>
    <definedName name="Tipo_de_UF" localSheetId="15">#REF!</definedName>
    <definedName name="Tipo_de_UF" localSheetId="25">#REF!</definedName>
    <definedName name="Tipo_de_UF">#REF!</definedName>
    <definedName name="Tipo_de_Unidade_de_Negocio" localSheetId="3">#REF!</definedName>
    <definedName name="Tipo_de_Unidade_de_Negocio" localSheetId="6">#REF!</definedName>
    <definedName name="Tipo_de_Unidade_de_Negocio" localSheetId="15">#REF!</definedName>
    <definedName name="Tipo_de_Unidade_de_Negocio" localSheetId="25">#REF!</definedName>
    <definedName name="Tipo_de_Unidade_de_Negocio">#REF!</definedName>
    <definedName name="Tipo_do_cliente" localSheetId="3">#REF!</definedName>
    <definedName name="Tipo_do_cliente" localSheetId="6">#REF!</definedName>
    <definedName name="Tipo_do_cliente" localSheetId="15">#REF!</definedName>
    <definedName name="Tipo_do_cliente" localSheetId="25">#REF!</definedName>
    <definedName name="Tipo_do_cliente">#REF!</definedName>
    <definedName name="tipo_subtotal" localSheetId="3">#REF!</definedName>
    <definedName name="tipo_subtotal" localSheetId="6">#REF!</definedName>
    <definedName name="tipo_subtotal" localSheetId="15">#REF!</definedName>
    <definedName name="tipo_subtotal" localSheetId="25">#REF!</definedName>
    <definedName name="tipo_subtotal">#REF!</definedName>
    <definedName name="tipobloco" localSheetId="3">#REF!</definedName>
    <definedName name="tipobloco" localSheetId="6">#REF!</definedName>
    <definedName name="tipobloco" localSheetId="15">#REF!</definedName>
    <definedName name="tipobloco" localSheetId="25">#REF!</definedName>
    <definedName name="tipobloco">#REF!</definedName>
    <definedName name="titbeb" localSheetId="3">#REF!</definedName>
    <definedName name="titbeb" localSheetId="6">#REF!</definedName>
    <definedName name="titbeb" localSheetId="15">#REF!</definedName>
    <definedName name="titbeb" localSheetId="25">#REF!</definedName>
    <definedName name="titbeb">#REF!</definedName>
    <definedName name="TITCHAF" localSheetId="3">#REF!</definedName>
    <definedName name="TITCHAF" localSheetId="6">#REF!</definedName>
    <definedName name="TITCHAF" localSheetId="15">#REF!</definedName>
    <definedName name="TITCHAF" localSheetId="25">#REF!</definedName>
    <definedName name="TITCHAF">#REF!</definedName>
    <definedName name="TituloMkt" localSheetId="3">#REF!</definedName>
    <definedName name="TituloMkt" localSheetId="6">#REF!</definedName>
    <definedName name="TituloMkt" localSheetId="15">#REF!</definedName>
    <definedName name="TituloMkt" localSheetId="25">#REF!</definedName>
    <definedName name="TituloMkt">#REF!</definedName>
    <definedName name="titulos" localSheetId="17">#REF!</definedName>
    <definedName name="titulos" localSheetId="3">#REF!</definedName>
    <definedName name="titulos" localSheetId="6">#REF!</definedName>
    <definedName name="titulos" localSheetId="16">#REF!</definedName>
    <definedName name="titulos" localSheetId="15">#REF!</definedName>
    <definedName name="titulos" localSheetId="25">#REF!</definedName>
    <definedName name="titulos" localSheetId="0">#REF!</definedName>
    <definedName name="titulos" localSheetId="19">#REF!</definedName>
    <definedName name="titulos" localSheetId="14">#REF!</definedName>
    <definedName name="titulos" localSheetId="18">#REF!</definedName>
    <definedName name="titulos">#REF!</definedName>
    <definedName name="_xlnm.Print_Titles" localSheetId="17">#REF!</definedName>
    <definedName name="_xlnm.Print_Titles" localSheetId="16">#REF!</definedName>
    <definedName name="_xlnm.Print_Titles" localSheetId="18">#REF!</definedName>
    <definedName name="_xlnm.Print_Titles">#REF!</definedName>
    <definedName name="Títulos_impressão_IM" localSheetId="3">#REF!</definedName>
    <definedName name="Títulos_impressão_IM" localSheetId="6">#REF!</definedName>
    <definedName name="Títulos_impressão_IM" localSheetId="15">#REF!</definedName>
    <definedName name="Títulos_impressão_IM" localSheetId="25">#REF!</definedName>
    <definedName name="Títulos_impressão_IM">#REF!</definedName>
    <definedName name="TMO" localSheetId="3">#REF!</definedName>
    <definedName name="TMO" localSheetId="6">#REF!</definedName>
    <definedName name="TMO" localSheetId="15">#REF!</definedName>
    <definedName name="TMO" localSheetId="25">#REF!</definedName>
    <definedName name="TMO">#REF!</definedName>
    <definedName name="TOLTAL2" localSheetId="3">#REF!</definedName>
    <definedName name="TOLTAL2" localSheetId="6">#REF!</definedName>
    <definedName name="TOLTAL2" localSheetId="15">#REF!</definedName>
    <definedName name="TOLTAL2" localSheetId="25">#REF!</definedName>
    <definedName name="TOLTAL2">#REF!</definedName>
    <definedName name="TOT" localSheetId="17">#REF!</definedName>
    <definedName name="TOT" localSheetId="3">#REF!</definedName>
    <definedName name="TOT" localSheetId="1">#REF!</definedName>
    <definedName name="TOT" localSheetId="6">#REF!</definedName>
    <definedName name="TOT" localSheetId="16">#REF!</definedName>
    <definedName name="TOT" localSheetId="15">#REF!</definedName>
    <definedName name="TOT" localSheetId="25">#REF!</definedName>
    <definedName name="TOT" localSheetId="0">#REF!</definedName>
    <definedName name="TOT" localSheetId="19">#REF!</definedName>
    <definedName name="TOT" localSheetId="14">#REF!</definedName>
    <definedName name="TOT" localSheetId="18">#REF!</definedName>
    <definedName name="TOT">#REF!</definedName>
    <definedName name="tot3estac" localSheetId="3">#REF!</definedName>
    <definedName name="tot3estac" localSheetId="6">#REF!</definedName>
    <definedName name="tot3estac" localSheetId="15">#REF!</definedName>
    <definedName name="tot3estac" localSheetId="25">#REF!</definedName>
    <definedName name="tot3estac">#REF!</definedName>
    <definedName name="TOTAIS" localSheetId="3">#REF!</definedName>
    <definedName name="TOTAIS" localSheetId="6">#REF!</definedName>
    <definedName name="TOTAIS" localSheetId="15">#REF!</definedName>
    <definedName name="TOTAIS" localSheetId="25">#REF!</definedName>
    <definedName name="TOTAIS">#REF!</definedName>
    <definedName name="Total" localSheetId="17">#REF!</definedName>
    <definedName name="Total" localSheetId="3">#REF!</definedName>
    <definedName name="Total" localSheetId="1">#REF!</definedName>
    <definedName name="Total" localSheetId="6">#REF!</definedName>
    <definedName name="Total" localSheetId="16">#REF!</definedName>
    <definedName name="Total" localSheetId="15">#REF!</definedName>
    <definedName name="Total" localSheetId="25">#REF!</definedName>
    <definedName name="Total" localSheetId="0">#REF!</definedName>
    <definedName name="Total" localSheetId="19">#REF!</definedName>
    <definedName name="Total" localSheetId="14">#REF!</definedName>
    <definedName name="Total" localSheetId="18">#REF!</definedName>
    <definedName name="Total">#REF!</definedName>
    <definedName name="Total_2016_Rel_Controladoria" localSheetId="3">#REF!</definedName>
    <definedName name="Total_2016_Rel_Controladoria" localSheetId="6">#REF!</definedName>
    <definedName name="Total_2016_Rel_Controladoria" localSheetId="15">#REF!</definedName>
    <definedName name="Total_2016_Rel_Controladoria" localSheetId="25">#REF!</definedName>
    <definedName name="Total_2016_Rel_Controladoria">#REF!</definedName>
    <definedName name="Total_Parcelas_MAP" localSheetId="3">#REF!</definedName>
    <definedName name="Total_Parcelas_MAP" localSheetId="6">#REF!</definedName>
    <definedName name="Total_Parcelas_MAP" localSheetId="15">#REF!</definedName>
    <definedName name="Total_Parcelas_MAP" localSheetId="25">#REF!</definedName>
    <definedName name="Total_Parcelas_MAP">#REF!</definedName>
    <definedName name="total_unid" localSheetId="3">#REF!</definedName>
    <definedName name="total_unid" localSheetId="6">#REF!</definedName>
    <definedName name="total_unid" localSheetId="15">#REF!</definedName>
    <definedName name="total_unid" localSheetId="25">#REF!</definedName>
    <definedName name="total_unid">#REF!</definedName>
    <definedName name="TOTAL1" localSheetId="3">#REF!</definedName>
    <definedName name="TOTAL1" localSheetId="6">#REF!</definedName>
    <definedName name="TOTAL1" localSheetId="15">#REF!</definedName>
    <definedName name="TOTAL1" localSheetId="25">#REF!</definedName>
    <definedName name="TOTAL1">#REF!</definedName>
    <definedName name="TOTAL10" localSheetId="3">#REF!</definedName>
    <definedName name="TOTAL10" localSheetId="6">#REF!</definedName>
    <definedName name="TOTAL10" localSheetId="15">#REF!</definedName>
    <definedName name="TOTAL10" localSheetId="25">#REF!</definedName>
    <definedName name="TOTAL10">#REF!</definedName>
    <definedName name="TOTAL11" localSheetId="3">#REF!</definedName>
    <definedName name="TOTAL11" localSheetId="6">#REF!</definedName>
    <definedName name="TOTAL11" localSheetId="15">#REF!</definedName>
    <definedName name="TOTAL11" localSheetId="25">#REF!</definedName>
    <definedName name="TOTAL11">#REF!</definedName>
    <definedName name="TOTAL12" localSheetId="3">#REF!</definedName>
    <definedName name="TOTAL12" localSheetId="6">#REF!</definedName>
    <definedName name="TOTAL12" localSheetId="15">#REF!</definedName>
    <definedName name="TOTAL12" localSheetId="25">#REF!</definedName>
    <definedName name="TOTAL12">#REF!</definedName>
    <definedName name="TOTAL13" localSheetId="3">#REF!</definedName>
    <definedName name="TOTAL13" localSheetId="6">#REF!</definedName>
    <definedName name="TOTAL13" localSheetId="15">#REF!</definedName>
    <definedName name="TOTAL13" localSheetId="25">#REF!</definedName>
    <definedName name="TOTAL13">#REF!</definedName>
    <definedName name="TOTAL14" localSheetId="3">#REF!</definedName>
    <definedName name="TOTAL14" localSheetId="6">#REF!</definedName>
    <definedName name="TOTAL14" localSheetId="15">#REF!</definedName>
    <definedName name="TOTAL14" localSheetId="25">#REF!</definedName>
    <definedName name="TOTAL14">#REF!</definedName>
    <definedName name="TOTAL15" localSheetId="3">#REF!</definedName>
    <definedName name="TOTAL15" localSheetId="6">#REF!</definedName>
    <definedName name="TOTAL15" localSheetId="15">#REF!</definedName>
    <definedName name="TOTAL15" localSheetId="25">#REF!</definedName>
    <definedName name="TOTAL15">#REF!</definedName>
    <definedName name="TOTAL16" localSheetId="3">#REF!</definedName>
    <definedName name="TOTAL16" localSheetId="6">#REF!</definedName>
    <definedName name="TOTAL16" localSheetId="15">#REF!</definedName>
    <definedName name="TOTAL16" localSheetId="25">#REF!</definedName>
    <definedName name="TOTAL16">#REF!</definedName>
    <definedName name="TOTAL2" localSheetId="3">#REF!</definedName>
    <definedName name="TOTAL2" localSheetId="6">#REF!</definedName>
    <definedName name="TOTAL2" localSheetId="15">#REF!</definedName>
    <definedName name="TOTAL2" localSheetId="25">#REF!</definedName>
    <definedName name="TOTAL2">#REF!</definedName>
    <definedName name="TOTAL3" localSheetId="3">#REF!</definedName>
    <definedName name="TOTAL3" localSheetId="6">#REF!</definedName>
    <definedName name="TOTAL3" localSheetId="15">#REF!</definedName>
    <definedName name="TOTAL3" localSheetId="25">#REF!</definedName>
    <definedName name="TOTAL3">#REF!</definedName>
    <definedName name="TOTAL4" localSheetId="3">#REF!</definedName>
    <definedName name="TOTAL4" localSheetId="6">#REF!</definedName>
    <definedName name="TOTAL4" localSheetId="15">#REF!</definedName>
    <definedName name="TOTAL4" localSheetId="25">#REF!</definedName>
    <definedName name="TOTAL4">#REF!</definedName>
    <definedName name="TOTAL5" localSheetId="3">#REF!</definedName>
    <definedName name="TOTAL5" localSheetId="6">#REF!</definedName>
    <definedName name="TOTAL5" localSheetId="15">#REF!</definedName>
    <definedName name="TOTAL5" localSheetId="25">#REF!</definedName>
    <definedName name="TOTAL5">#REF!</definedName>
    <definedName name="TOTAL6" localSheetId="3">#REF!</definedName>
    <definedName name="TOTAL6" localSheetId="6">#REF!</definedName>
    <definedName name="TOTAL6" localSheetId="15">#REF!</definedName>
    <definedName name="TOTAL6" localSheetId="25">#REF!</definedName>
    <definedName name="TOTAL6">#REF!</definedName>
    <definedName name="TOTAL7" localSheetId="3">#REF!</definedName>
    <definedName name="TOTAL7" localSheetId="6">#REF!</definedName>
    <definedName name="TOTAL7" localSheetId="15">#REF!</definedName>
    <definedName name="TOTAL7" localSheetId="25">#REF!</definedName>
    <definedName name="TOTAL7">#REF!</definedName>
    <definedName name="TOTAL8" localSheetId="3">#REF!</definedName>
    <definedName name="TOTAL8" localSheetId="6">#REF!</definedName>
    <definedName name="TOTAL8" localSheetId="15">#REF!</definedName>
    <definedName name="TOTAL8" localSheetId="25">#REF!</definedName>
    <definedName name="TOTAL8">#REF!</definedName>
    <definedName name="TOTAL9" localSheetId="3">#REF!</definedName>
    <definedName name="TOTAL9" localSheetId="6">#REF!</definedName>
    <definedName name="TOTAL9" localSheetId="15">#REF!</definedName>
    <definedName name="TOTAL9" localSheetId="25">#REF!</definedName>
    <definedName name="TOTAL9">#REF!</definedName>
    <definedName name="TOTALITEM" localSheetId="3">#REF!</definedName>
    <definedName name="TOTALITEM" localSheetId="6">#REF!</definedName>
    <definedName name="TOTALITEM" localSheetId="15">#REF!</definedName>
    <definedName name="TOTALITEM" localSheetId="25">#REF!</definedName>
    <definedName name="TOTALITEM">#REF!</definedName>
    <definedName name="totbase" localSheetId="3">#REF!</definedName>
    <definedName name="totbase" localSheetId="6">#REF!</definedName>
    <definedName name="totbase" localSheetId="15">#REF!</definedName>
    <definedName name="totbase" localSheetId="25">#REF!</definedName>
    <definedName name="totbase">#REF!</definedName>
    <definedName name="totestaca" localSheetId="3">#REF!</definedName>
    <definedName name="totestaca" localSheetId="6">#REF!</definedName>
    <definedName name="totestaca" localSheetId="15">#REF!</definedName>
    <definedName name="totestaca" localSheetId="25">#REF!</definedName>
    <definedName name="totestaca">#REF!</definedName>
    <definedName name="TOTG" localSheetId="17">OFFSET(#REF!,0,0,COUNTA(#REF!),1)</definedName>
    <definedName name="TOTG" localSheetId="3">OFFSET(#REF!,0,0,COUNTA(#REF!),1)</definedName>
    <definedName name="TOTG" localSheetId="6">OFFSET(#REF!,0,0,COUNTA(#REF!),1)</definedName>
    <definedName name="TOTG" localSheetId="16">OFFSET(#REF!,0,0,COUNTA(#REF!),1)</definedName>
    <definedName name="TOTG" localSheetId="15">OFFSET(#REF!,0,0,COUNTA(#REF!),1)</definedName>
    <definedName name="TOTG" localSheetId="25">OFFSET(#REF!,0,0,COUNTA(#REF!),1)</definedName>
    <definedName name="TOTG" localSheetId="22">OFFSET(#REF!,0,0,COUNTA(#REF!),1)</definedName>
    <definedName name="TOTG" localSheetId="19">OFFSET(#REF!,0,0,COUNTA(#REF!),1)</definedName>
    <definedName name="TOTG" localSheetId="18">OFFSET(#REF!,0,0,COUNTA(#REF!),1)</definedName>
    <definedName name="TOTG">OFFSET(#REF!,0,0,COUNTA(#REF!),1)</definedName>
    <definedName name="totperfura" localSheetId="17">#REF!</definedName>
    <definedName name="totperfura" localSheetId="3">#REF!</definedName>
    <definedName name="totperfura" localSheetId="6">#REF!</definedName>
    <definedName name="totperfura" localSheetId="16">#REF!</definedName>
    <definedName name="totperfura" localSheetId="15">#REF!</definedName>
    <definedName name="totperfura" localSheetId="25">#REF!</definedName>
    <definedName name="totperfura" localSheetId="22">#REF!</definedName>
    <definedName name="totperfura" localSheetId="19">#REF!</definedName>
    <definedName name="totperfura" localSheetId="18">#REF!</definedName>
    <definedName name="totperfura">#REF!</definedName>
    <definedName name="TOTQTS" localSheetId="17">#REF!</definedName>
    <definedName name="TOTQTS" localSheetId="3">#REF!</definedName>
    <definedName name="TOTQTS" localSheetId="6">#REF!</definedName>
    <definedName name="TOTQTS" localSheetId="16">#REF!</definedName>
    <definedName name="TOTQTS" localSheetId="15">#REF!</definedName>
    <definedName name="TOTQTS" localSheetId="25">#REF!</definedName>
    <definedName name="TOTQTS" localSheetId="22">#REF!</definedName>
    <definedName name="TOTQTS" localSheetId="19">#REF!</definedName>
    <definedName name="TOTQTS" localSheetId="18">#REF!</definedName>
    <definedName name="TOTQTS">#REF!</definedName>
    <definedName name="TOTT" localSheetId="17">OFFSET(#REF!,0,0,COUNTA(#REF!)+1,1)</definedName>
    <definedName name="TOTT" localSheetId="3">OFFSET(#REF!,0,0,COUNTA(#REF!)+1,1)</definedName>
    <definedName name="TOTT" localSheetId="6">OFFSET(#REF!,0,0,COUNTA(#REF!)+1,1)</definedName>
    <definedName name="TOTT" localSheetId="16">OFFSET(#REF!,0,0,COUNTA(#REF!)+1,1)</definedName>
    <definedName name="TOTT" localSheetId="15">OFFSET(#REF!,0,0,COUNTA(#REF!)+1,1)</definedName>
    <definedName name="TOTT" localSheetId="25">OFFSET(#REF!,0,0,COUNTA(#REF!)+1,1)</definedName>
    <definedName name="TOTT" localSheetId="22">OFFSET(#REF!,0,0,COUNTA(#REF!)+1,1)</definedName>
    <definedName name="TOTT" localSheetId="19">OFFSET(#REF!,0,0,COUNTA(#REF!)+1,1)</definedName>
    <definedName name="TOTT" localSheetId="18">OFFSET(#REF!,0,0,COUNTA(#REF!)+1,1)</definedName>
    <definedName name="TOTT">OFFSET(#REF!,0,0,COUNTA(#REF!)+1,1)</definedName>
    <definedName name="TR" localSheetId="17">#REF!</definedName>
    <definedName name="TR" localSheetId="3">#REF!</definedName>
    <definedName name="TR" localSheetId="6">#REF!</definedName>
    <definedName name="TR" localSheetId="16">#REF!</definedName>
    <definedName name="TR" localSheetId="15">#REF!</definedName>
    <definedName name="TR" localSheetId="25">#REF!</definedName>
    <definedName name="TR" localSheetId="22">#REF!</definedName>
    <definedName name="TR" localSheetId="19">#REF!</definedName>
    <definedName name="TR" localSheetId="18">#REF!</definedName>
    <definedName name="TR">#REF!</definedName>
    <definedName name="Transferencia1" localSheetId="17">#REF!</definedName>
    <definedName name="Transferencia1" localSheetId="3">#REF!</definedName>
    <definedName name="Transferencia1" localSheetId="6">#REF!</definedName>
    <definedName name="Transferencia1" localSheetId="16">#REF!</definedName>
    <definedName name="Transferencia1" localSheetId="15">#REF!</definedName>
    <definedName name="Transferencia1" localSheetId="25">#REF!</definedName>
    <definedName name="Transferencia1" localSheetId="22">#REF!</definedName>
    <definedName name="Transferencia1" localSheetId="19">#REF!</definedName>
    <definedName name="Transferencia1" localSheetId="18">#REF!</definedName>
    <definedName name="Transferencia1">#REF!</definedName>
    <definedName name="TRES" localSheetId="17">#REF!</definedName>
    <definedName name="TRES" localSheetId="3">#REF!</definedName>
    <definedName name="TRES" localSheetId="6">#REF!</definedName>
    <definedName name="TRES" localSheetId="16">#REF!</definedName>
    <definedName name="TRES" localSheetId="15">#REF!</definedName>
    <definedName name="TRES" localSheetId="25">#REF!</definedName>
    <definedName name="TRES" localSheetId="22">#REF!</definedName>
    <definedName name="TRES" localSheetId="19">#REF!</definedName>
    <definedName name="TRES" localSheetId="18">#REF!</definedName>
    <definedName name="TRES">#REF!</definedName>
    <definedName name="TREZE" localSheetId="3">#REF!</definedName>
    <definedName name="TREZE" localSheetId="6">#REF!</definedName>
    <definedName name="TREZE" localSheetId="15">#REF!</definedName>
    <definedName name="TREZE" localSheetId="25">#REF!</definedName>
    <definedName name="TREZE">#REF!</definedName>
    <definedName name="tri" localSheetId="3">#REF!</definedName>
    <definedName name="tri" localSheetId="6">#REF!</definedName>
    <definedName name="tri" localSheetId="15">#REF!</definedName>
    <definedName name="tri" localSheetId="25">#REF!</definedName>
    <definedName name="tri">#REF!</definedName>
    <definedName name="Trimestre_data_base" localSheetId="3">#REF!</definedName>
    <definedName name="Trimestre_data_base" localSheetId="6">#REF!</definedName>
    <definedName name="Trimestre_data_base" localSheetId="15">#REF!</definedName>
    <definedName name="Trimestre_data_base" localSheetId="25">#REF!</definedName>
    <definedName name="Trimestre_data_base">#REF!</definedName>
    <definedName name="trjyidih" localSheetId="20">{#N/A,#N/A,FALSE,"Plan1";#N/A,#N/A,FALSE,"Plan2"}</definedName>
    <definedName name="trjyidih" localSheetId="8">{#N/A,#N/A,FALSE,"Plan1";#N/A,#N/A,FALSE,"Plan2"}</definedName>
    <definedName name="trjyidih" localSheetId="17" hidden="1">{#N/A,#N/A,FALSE,"Plan1";#N/A,#N/A,FALSE,"Plan2"}</definedName>
    <definedName name="trjyidih" localSheetId="3">{#N/A,#N/A,FALSE,"Plan1";#N/A,#N/A,FALSE,"Plan2"}</definedName>
    <definedName name="trjyidih" localSheetId="11">{#N/A,#N/A,FALSE,"Plan1";#N/A,#N/A,FALSE,"Plan2"}</definedName>
    <definedName name="trjyidih" localSheetId="6">{#N/A,#N/A,FALSE,"Plan1";#N/A,#N/A,FALSE,"Plan2"}</definedName>
    <definedName name="trjyidih" localSheetId="5">{#N/A,#N/A,FALSE,"Plan1";#N/A,#N/A,FALSE,"Plan2"}</definedName>
    <definedName name="trjyidih" localSheetId="16" hidden="1">{#N/A,#N/A,FALSE,"Plan1";#N/A,#N/A,FALSE,"Plan2"}</definedName>
    <definedName name="trjyidih" localSheetId="15">{#N/A,#N/A,FALSE,"Plan1";#N/A,#N/A,FALSE,"Plan2"}</definedName>
    <definedName name="trjyidih" localSheetId="7">{#N/A,#N/A,FALSE,"Plan1";#N/A,#N/A,FALSE,"Plan2"}</definedName>
    <definedName name="trjyidih" localSheetId="24">{#N/A,#N/A,FALSE,"Plan1";#N/A,#N/A,FALSE,"Plan2"}</definedName>
    <definedName name="trjyidih" localSheetId="25">{#N/A,#N/A,FALSE,"Plan1";#N/A,#N/A,FALSE,"Plan2"}</definedName>
    <definedName name="trjyidih" localSheetId="0">{#N/A,#N/A,FALSE,"Plan1";#N/A,#N/A,FALSE,"Plan2"}</definedName>
    <definedName name="trjyidih" localSheetId="23">{#N/A,#N/A,FALSE,"Plan1";#N/A,#N/A,FALSE,"Plan2"}</definedName>
    <definedName name="trjyidih" localSheetId="22" hidden="1">{#N/A,#N/A,FALSE,"Plan1";#N/A,#N/A,FALSE,"Plan2"}</definedName>
    <definedName name="trjyidih" localSheetId="19">{#N/A,#N/A,FALSE,"Plan1";#N/A,#N/A,FALSE,"Plan2"}</definedName>
    <definedName name="trjyidih" localSheetId="18" hidden="1">{#N/A,#N/A,FALSE,"Plan1";#N/A,#N/A,FALSE,"Plan2"}</definedName>
    <definedName name="trjyidih">{#N/A,#N/A,FALSE,"Plan1";#N/A,#N/A,FALSE,"Plan2"}</definedName>
    <definedName name="TRP" localSheetId="17">#REF!</definedName>
    <definedName name="TRP" localSheetId="3">#REF!</definedName>
    <definedName name="TRP" localSheetId="1">#REF!</definedName>
    <definedName name="TRP" localSheetId="6">#REF!</definedName>
    <definedName name="TRP" localSheetId="16">#REF!</definedName>
    <definedName name="TRP" localSheetId="15">#REF!</definedName>
    <definedName name="TRP" localSheetId="25">#REF!</definedName>
    <definedName name="TRP" localSheetId="0">#REF!</definedName>
    <definedName name="TRP" localSheetId="22">#REF!</definedName>
    <definedName name="TRP" localSheetId="19">#REF!</definedName>
    <definedName name="TRP" localSheetId="14">#REF!</definedName>
    <definedName name="TRP" localSheetId="18">#REF!</definedName>
    <definedName name="TRP">#REF!</definedName>
    <definedName name="TTT" localSheetId="3">#REF!</definedName>
    <definedName name="TTT" localSheetId="6">#REF!</definedName>
    <definedName name="TTT" localSheetId="15">#REF!</definedName>
    <definedName name="TTT" localSheetId="25">#REF!</definedName>
    <definedName name="TTT">#REF!</definedName>
    <definedName name="TURNO" localSheetId="3">#REF!</definedName>
    <definedName name="TURNO" localSheetId="6">#REF!</definedName>
    <definedName name="TURNO" localSheetId="15">#REF!</definedName>
    <definedName name="TURNO" localSheetId="25">#REF!</definedName>
    <definedName name="TURNO">#REF!</definedName>
    <definedName name="tuyedjsksj" localSheetId="20">{#N/A,#N/A,FALSE,"Plan1";#N/A,#N/A,FALSE,"Plan2"}</definedName>
    <definedName name="tuyedjsksj" localSheetId="8">{#N/A,#N/A,FALSE,"Plan1";#N/A,#N/A,FALSE,"Plan2"}</definedName>
    <definedName name="tuyedjsksj" localSheetId="17" hidden="1">{#N/A,#N/A,FALSE,"Plan1";#N/A,#N/A,FALSE,"Plan2"}</definedName>
    <definedName name="tuyedjsksj" localSheetId="3">{#N/A,#N/A,FALSE,"Plan1";#N/A,#N/A,FALSE,"Plan2"}</definedName>
    <definedName name="tuyedjsksj" localSheetId="11">{#N/A,#N/A,FALSE,"Plan1";#N/A,#N/A,FALSE,"Plan2"}</definedName>
    <definedName name="tuyedjsksj" localSheetId="6">{#N/A,#N/A,FALSE,"Plan1";#N/A,#N/A,FALSE,"Plan2"}</definedName>
    <definedName name="tuyedjsksj" localSheetId="5">{#N/A,#N/A,FALSE,"Plan1";#N/A,#N/A,FALSE,"Plan2"}</definedName>
    <definedName name="tuyedjsksj" localSheetId="16" hidden="1">{#N/A,#N/A,FALSE,"Plan1";#N/A,#N/A,FALSE,"Plan2"}</definedName>
    <definedName name="tuyedjsksj" localSheetId="15">{#N/A,#N/A,FALSE,"Plan1";#N/A,#N/A,FALSE,"Plan2"}</definedName>
    <definedName name="tuyedjsksj" localSheetId="7">{#N/A,#N/A,FALSE,"Plan1";#N/A,#N/A,FALSE,"Plan2"}</definedName>
    <definedName name="tuyedjsksj" localSheetId="24">{#N/A,#N/A,FALSE,"Plan1";#N/A,#N/A,FALSE,"Plan2"}</definedName>
    <definedName name="tuyedjsksj" localSheetId="25">{#N/A,#N/A,FALSE,"Plan1";#N/A,#N/A,FALSE,"Plan2"}</definedName>
    <definedName name="tuyedjsksj" localSheetId="0">{#N/A,#N/A,FALSE,"Plan1";#N/A,#N/A,FALSE,"Plan2"}</definedName>
    <definedName name="tuyedjsksj" localSheetId="23">{#N/A,#N/A,FALSE,"Plan1";#N/A,#N/A,FALSE,"Plan2"}</definedName>
    <definedName name="tuyedjsksj" localSheetId="22" hidden="1">{#N/A,#N/A,FALSE,"Plan1";#N/A,#N/A,FALSE,"Plan2"}</definedName>
    <definedName name="tuyedjsksj" localSheetId="19">{#N/A,#N/A,FALSE,"Plan1";#N/A,#N/A,FALSE,"Plan2"}</definedName>
    <definedName name="tuyedjsksj" localSheetId="18" hidden="1">{#N/A,#N/A,FALSE,"Plan1";#N/A,#N/A,FALSE,"Plan2"}</definedName>
    <definedName name="tuyedjsksj">{#N/A,#N/A,FALSE,"Plan1";#N/A,#N/A,FALSE,"Plan2"}</definedName>
    <definedName name="TX_ADM" localSheetId="17">#REF!</definedName>
    <definedName name="TX_ADM" localSheetId="3">#REF!</definedName>
    <definedName name="TX_ADM" localSheetId="6">#REF!</definedName>
    <definedName name="TX_ADM" localSheetId="16">#REF!</definedName>
    <definedName name="TX_ADM" localSheetId="15">#REF!</definedName>
    <definedName name="TX_ADM" localSheetId="25">#REF!</definedName>
    <definedName name="TX_ADM" localSheetId="22">#REF!</definedName>
    <definedName name="TX_ADM" localSheetId="19">#REF!</definedName>
    <definedName name="TX_ADM" localSheetId="18">#REF!</definedName>
    <definedName name="TX_ADM">#REF!</definedName>
    <definedName name="tx_desconto_real" localSheetId="17">#REF!</definedName>
    <definedName name="tx_desconto_real" localSheetId="3">#REF!</definedName>
    <definedName name="tx_desconto_real" localSheetId="6">#REF!</definedName>
    <definedName name="tx_desconto_real" localSheetId="16">#REF!</definedName>
    <definedName name="tx_desconto_real" localSheetId="15">#REF!</definedName>
    <definedName name="tx_desconto_real" localSheetId="25">#REF!</definedName>
    <definedName name="tx_desconto_real" localSheetId="22">#REF!</definedName>
    <definedName name="tx_desconto_real" localSheetId="19">#REF!</definedName>
    <definedName name="tx_desconto_real" localSheetId="18">#REF!</definedName>
    <definedName name="tx_desconto_real">#REF!</definedName>
    <definedName name="TxAplicMes" localSheetId="17">#REF!</definedName>
    <definedName name="TxAplicMes" localSheetId="3">#REF!</definedName>
    <definedName name="TxAplicMes" localSheetId="6">#REF!</definedName>
    <definedName name="TxAplicMes" localSheetId="16">#REF!</definedName>
    <definedName name="TxAplicMes" localSheetId="15">#REF!</definedName>
    <definedName name="TxAplicMes" localSheetId="25">#REF!</definedName>
    <definedName name="TxAplicMes" localSheetId="22">#REF!</definedName>
    <definedName name="TxAplicMes" localSheetId="19">#REF!</definedName>
    <definedName name="TxAplicMes" localSheetId="18">#REF!</definedName>
    <definedName name="TxAplicMes">#REF!</definedName>
    <definedName name="TxCdiMes" localSheetId="3">#REF!</definedName>
    <definedName name="TxCdiMes" localSheetId="6">#REF!</definedName>
    <definedName name="TxCdiMes" localSheetId="15">#REF!</definedName>
    <definedName name="TxCdiMes" localSheetId="25">#REF!</definedName>
    <definedName name="TxCdiMes">#REF!</definedName>
    <definedName name="TxDescMes" localSheetId="3">#REF!</definedName>
    <definedName name="TxDescMes" localSheetId="6">#REF!</definedName>
    <definedName name="TxDescMes" localSheetId="15">#REF!</definedName>
    <definedName name="TxDescMes" localSheetId="25">#REF!</definedName>
    <definedName name="TxDescMes">#REF!</definedName>
    <definedName name="TxSecuritizacaoMes" localSheetId="3">#REF!</definedName>
    <definedName name="TxSecuritizacaoMes" localSheetId="6">#REF!</definedName>
    <definedName name="TxSecuritizacaoMes" localSheetId="15">#REF!</definedName>
    <definedName name="TxSecuritizacaoMes" localSheetId="25">#REF!</definedName>
    <definedName name="TxSecuritizacaoMes">#REF!</definedName>
    <definedName name="TxSfhEco" localSheetId="3">#REF!</definedName>
    <definedName name="TxSfhEco" localSheetId="6">#REF!</definedName>
    <definedName name="TxSfhEco" localSheetId="15">#REF!</definedName>
    <definedName name="TxSfhEco" localSheetId="25">#REF!</definedName>
    <definedName name="TxSfhEco">#REF!</definedName>
    <definedName name="TxSfhMap" localSheetId="3">#REF!</definedName>
    <definedName name="TxSfhMap" localSheetId="6">#REF!</definedName>
    <definedName name="TxSfhMap" localSheetId="15">#REF!</definedName>
    <definedName name="TxSfhMap" localSheetId="25">#REF!</definedName>
    <definedName name="TxSfhMap">#REF!</definedName>
    <definedName name="TXTEQUIP" localSheetId="3">#REF!</definedName>
    <definedName name="TXTEQUIP" localSheetId="6">#REF!</definedName>
    <definedName name="TXTEQUIP" localSheetId="15">#REF!</definedName>
    <definedName name="TXTEQUIP" localSheetId="25">#REF!</definedName>
    <definedName name="TXTEQUIP">#REF!</definedName>
    <definedName name="TXTMARCA" localSheetId="3">#REF!</definedName>
    <definedName name="TXTMARCA" localSheetId="6">#REF!</definedName>
    <definedName name="TXTMARCA" localSheetId="15">#REF!</definedName>
    <definedName name="TXTMARCA" localSheetId="25">#REF!</definedName>
    <definedName name="TXTMARCA">#REF!</definedName>
    <definedName name="TXTMOD" localSheetId="3">#REF!</definedName>
    <definedName name="TXTMOD" localSheetId="6">#REF!</definedName>
    <definedName name="TXTMOD" localSheetId="15">#REF!</definedName>
    <definedName name="TXTMOD" localSheetId="25">#REF!</definedName>
    <definedName name="TXTMOD">#REF!</definedName>
    <definedName name="TXTPOT" localSheetId="3">#REF!</definedName>
    <definedName name="TXTPOT" localSheetId="6">#REF!</definedName>
    <definedName name="TXTPOT" localSheetId="15">#REF!</definedName>
    <definedName name="TXTPOT" localSheetId="25">#REF!</definedName>
    <definedName name="TXTPOT">#REF!</definedName>
    <definedName name="TYHGFHFHG" localSheetId="20">{#N/A,#N/A,FALSE,"Plan1";#N/A,#N/A,FALSE,"Plan2"}</definedName>
    <definedName name="TYHGFHFHG" localSheetId="8">{#N/A,#N/A,FALSE,"Plan1";#N/A,#N/A,FALSE,"Plan2"}</definedName>
    <definedName name="TYHGFHFHG" localSheetId="17" hidden="1">{#N/A,#N/A,FALSE,"Plan1";#N/A,#N/A,FALSE,"Plan2"}</definedName>
    <definedName name="TYHGFHFHG" localSheetId="3">{#N/A,#N/A,FALSE,"Plan1";#N/A,#N/A,FALSE,"Plan2"}</definedName>
    <definedName name="TYHGFHFHG" localSheetId="11">{#N/A,#N/A,FALSE,"Plan1";#N/A,#N/A,FALSE,"Plan2"}</definedName>
    <definedName name="TYHGFHFHG" localSheetId="6">{#N/A,#N/A,FALSE,"Plan1";#N/A,#N/A,FALSE,"Plan2"}</definedName>
    <definedName name="TYHGFHFHG" localSheetId="5">{#N/A,#N/A,FALSE,"Plan1";#N/A,#N/A,FALSE,"Plan2"}</definedName>
    <definedName name="TYHGFHFHG" localSheetId="16" hidden="1">{#N/A,#N/A,FALSE,"Plan1";#N/A,#N/A,FALSE,"Plan2"}</definedName>
    <definedName name="TYHGFHFHG" localSheetId="15">{#N/A,#N/A,FALSE,"Plan1";#N/A,#N/A,FALSE,"Plan2"}</definedName>
    <definedName name="TYHGFHFHG" localSheetId="7">{#N/A,#N/A,FALSE,"Plan1";#N/A,#N/A,FALSE,"Plan2"}</definedName>
    <definedName name="TYHGFHFHG" localSheetId="24">{#N/A,#N/A,FALSE,"Plan1";#N/A,#N/A,FALSE,"Plan2"}</definedName>
    <definedName name="TYHGFHFHG" localSheetId="25">{#N/A,#N/A,FALSE,"Plan1";#N/A,#N/A,FALSE,"Plan2"}</definedName>
    <definedName name="TYHGFHFHG" localSheetId="0">{#N/A,#N/A,FALSE,"Plan1";#N/A,#N/A,FALSE,"Plan2"}</definedName>
    <definedName name="TYHGFHFHG" localSheetId="23">{#N/A,#N/A,FALSE,"Plan1";#N/A,#N/A,FALSE,"Plan2"}</definedName>
    <definedName name="TYHGFHFHG" localSheetId="22" hidden="1">{#N/A,#N/A,FALSE,"Plan1";#N/A,#N/A,FALSE,"Plan2"}</definedName>
    <definedName name="TYHGFHFHG" localSheetId="19">{#N/A,#N/A,FALSE,"Plan1";#N/A,#N/A,FALSE,"Plan2"}</definedName>
    <definedName name="TYHGFHFHG" localSheetId="18" hidden="1">{#N/A,#N/A,FALSE,"Plan1";#N/A,#N/A,FALSE,"Plan2"}</definedName>
    <definedName name="TYHGFHFHG">{#N/A,#N/A,FALSE,"Plan1";#N/A,#N/A,FALSE,"Plan2"}</definedName>
    <definedName name="u" localSheetId="2">{#N/A,#N/A,FALSE,"ET-CAPA";#N/A,#N/A,FALSE,"ET-PAG1";#N/A,#N/A,FALSE,"ET-PAG2";#N/A,#N/A,FALSE,"ET-PAG3";#N/A,#N/A,FALSE,"ET-PAG4";#N/A,#N/A,FALSE,"ET-PAG5"}</definedName>
    <definedName name="u" localSheetId="20">{#N/A,#N/A,FALSE,"ET-CAPA";#N/A,#N/A,FALSE,"ET-PAG1";#N/A,#N/A,FALSE,"ET-PAG2";#N/A,#N/A,FALSE,"ET-PAG3";#N/A,#N/A,FALSE,"ET-PAG4";#N/A,#N/A,FALSE,"ET-PAG5"}</definedName>
    <definedName name="u" localSheetId="8">{#N/A,#N/A,FALSE,"ET-CAPA";#N/A,#N/A,FALSE,"ET-PAG1";#N/A,#N/A,FALSE,"ET-PAG2";#N/A,#N/A,FALSE,"ET-PAG3";#N/A,#N/A,FALSE,"ET-PAG4";#N/A,#N/A,FALSE,"ET-PAG5"}</definedName>
    <definedName name="u" localSheetId="17" hidden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1">{#N/A,#N/A,FALSE,"ET-CAPA";#N/A,#N/A,FALSE,"ET-PAG1";#N/A,#N/A,FALSE,"ET-PAG2";#N/A,#N/A,FALSE,"ET-PAG3";#N/A,#N/A,FALSE,"ET-PAG4";#N/A,#N/A,FALSE,"ET-PAG5"}</definedName>
    <definedName name="u" localSheetId="11">{#N/A,#N/A,FALSE,"ET-CAPA";#N/A,#N/A,FALSE,"ET-PAG1";#N/A,#N/A,FALSE,"ET-PAG2";#N/A,#N/A,FALSE,"ET-PAG3";#N/A,#N/A,FALSE,"ET-PAG4";#N/A,#N/A,FALSE,"ET-PAG5"}</definedName>
    <definedName name="u" localSheetId="6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5">{#N/A,#N/A,FALSE,"ET-CAPA";#N/A,#N/A,FALSE,"ET-PAG1";#N/A,#N/A,FALSE,"ET-PAG2";#N/A,#N/A,FALSE,"ET-PAG3";#N/A,#N/A,FALSE,"ET-PAG4";#N/A,#N/A,FALSE,"ET-PAG5"}</definedName>
    <definedName name="u" localSheetId="7">{#N/A,#N/A,FALSE,"ET-CAPA";#N/A,#N/A,FALSE,"ET-PAG1";#N/A,#N/A,FALSE,"ET-PAG2";#N/A,#N/A,FALSE,"ET-PAG3";#N/A,#N/A,FALSE,"ET-PAG4";#N/A,#N/A,FALSE,"ET-PAG5"}</definedName>
    <definedName name="u" localSheetId="24">{#N/A,#N/A,FALSE,"ET-CAPA";#N/A,#N/A,FALSE,"ET-PAG1";#N/A,#N/A,FALSE,"ET-PAG2";#N/A,#N/A,FALSE,"ET-PAG3";#N/A,#N/A,FALSE,"ET-PAG4";#N/A,#N/A,FALSE,"ET-PAG5"}</definedName>
    <definedName name="u" localSheetId="25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 localSheetId="23">{#N/A,#N/A,FALSE,"ET-CAPA";#N/A,#N/A,FALSE,"ET-PAG1";#N/A,#N/A,FALSE,"ET-PAG2";#N/A,#N/A,FALSE,"ET-PAG3";#N/A,#N/A,FALSE,"ET-PAG4";#N/A,#N/A,FALSE,"ET-PAG5"}</definedName>
    <definedName name="u" localSheetId="22" hidden="1">{#N/A,#N/A,FALSE,"ET-CAPA";#N/A,#N/A,FALSE,"ET-PAG1";#N/A,#N/A,FALSE,"ET-PAG2";#N/A,#N/A,FALSE,"ET-PAG3";#N/A,#N/A,FALSE,"ET-PAG4";#N/A,#N/A,FALSE,"ET-PAG5"}</definedName>
    <definedName name="u" localSheetId="19">{#N/A,#N/A,FALSE,"ET-CAPA";#N/A,#N/A,FALSE,"ET-PAG1";#N/A,#N/A,FALSE,"ET-PAG2";#N/A,#N/A,FALSE,"ET-PAG3";#N/A,#N/A,FALSE,"ET-PAG4";#N/A,#N/A,FALSE,"ET-PAG5"}</definedName>
    <definedName name="u" localSheetId="14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localSheetId="20">{#N/A,#N/A,FALSE,"Plan1";#N/A,#N/A,FALSE,"Plan2"}</definedName>
    <definedName name="udhgfhfg" localSheetId="8">{#N/A,#N/A,FALSE,"Plan1";#N/A,#N/A,FALSE,"Plan2"}</definedName>
    <definedName name="udhgfhfg" localSheetId="17" hidden="1">{#N/A,#N/A,FALSE,"Plan1";#N/A,#N/A,FALSE,"Plan2"}</definedName>
    <definedName name="udhgfhfg" localSheetId="3">{#N/A,#N/A,FALSE,"Plan1";#N/A,#N/A,FALSE,"Plan2"}</definedName>
    <definedName name="udhgfhfg" localSheetId="11">{#N/A,#N/A,FALSE,"Plan1";#N/A,#N/A,FALSE,"Plan2"}</definedName>
    <definedName name="udhgfhfg" localSheetId="6">{#N/A,#N/A,FALSE,"Plan1";#N/A,#N/A,FALSE,"Plan2"}</definedName>
    <definedName name="udhgfhfg" localSheetId="5">{#N/A,#N/A,FALSE,"Plan1";#N/A,#N/A,FALSE,"Plan2"}</definedName>
    <definedName name="udhgfhfg" localSheetId="16" hidden="1">{#N/A,#N/A,FALSE,"Plan1";#N/A,#N/A,FALSE,"Plan2"}</definedName>
    <definedName name="udhgfhfg" localSheetId="15">{#N/A,#N/A,FALSE,"Plan1";#N/A,#N/A,FALSE,"Plan2"}</definedName>
    <definedName name="udhgfhfg" localSheetId="7">{#N/A,#N/A,FALSE,"Plan1";#N/A,#N/A,FALSE,"Plan2"}</definedName>
    <definedName name="udhgfhfg" localSheetId="24">{#N/A,#N/A,FALSE,"Plan1";#N/A,#N/A,FALSE,"Plan2"}</definedName>
    <definedName name="udhgfhfg" localSheetId="25">{#N/A,#N/A,FALSE,"Plan1";#N/A,#N/A,FALSE,"Plan2"}</definedName>
    <definedName name="udhgfhfg" localSheetId="0">{#N/A,#N/A,FALSE,"Plan1";#N/A,#N/A,FALSE,"Plan2"}</definedName>
    <definedName name="udhgfhfg" localSheetId="23">{#N/A,#N/A,FALSE,"Plan1";#N/A,#N/A,FALSE,"Plan2"}</definedName>
    <definedName name="udhgfhfg" localSheetId="22" hidden="1">{#N/A,#N/A,FALSE,"Plan1";#N/A,#N/A,FALSE,"Plan2"}</definedName>
    <definedName name="udhgfhfg" localSheetId="19">{#N/A,#N/A,FALSE,"Plan1";#N/A,#N/A,FALSE,"Plan2"}</definedName>
    <definedName name="udhgfhfg" localSheetId="18" hidden="1">{#N/A,#N/A,FALSE,"Plan1";#N/A,#N/A,FALSE,"Plan2"}</definedName>
    <definedName name="udhgfhfg">{#N/A,#N/A,FALSE,"Plan1";#N/A,#N/A,FALSE,"Plan2"}</definedName>
    <definedName name="ueiutriuef" localSheetId="20">{#N/A,#N/A,FALSE,"Plan1";#N/A,#N/A,FALSE,"Plan2"}</definedName>
    <definedName name="ueiutriuef" localSheetId="8">{#N/A,#N/A,FALSE,"Plan1";#N/A,#N/A,FALSE,"Plan2"}</definedName>
    <definedName name="ueiutriuef" localSheetId="17" hidden="1">{#N/A,#N/A,FALSE,"Plan1";#N/A,#N/A,FALSE,"Plan2"}</definedName>
    <definedName name="ueiutriuef" localSheetId="3">{#N/A,#N/A,FALSE,"Plan1";#N/A,#N/A,FALSE,"Plan2"}</definedName>
    <definedName name="ueiutriuef" localSheetId="11">{#N/A,#N/A,FALSE,"Plan1";#N/A,#N/A,FALSE,"Plan2"}</definedName>
    <definedName name="ueiutriuef" localSheetId="6">{#N/A,#N/A,FALSE,"Plan1";#N/A,#N/A,FALSE,"Plan2"}</definedName>
    <definedName name="ueiutriuef" localSheetId="5">{#N/A,#N/A,FALSE,"Plan1";#N/A,#N/A,FALSE,"Plan2"}</definedName>
    <definedName name="ueiutriuef" localSheetId="16" hidden="1">{#N/A,#N/A,FALSE,"Plan1";#N/A,#N/A,FALSE,"Plan2"}</definedName>
    <definedName name="ueiutriuef" localSheetId="15">{#N/A,#N/A,FALSE,"Plan1";#N/A,#N/A,FALSE,"Plan2"}</definedName>
    <definedName name="ueiutriuef" localSheetId="7">{#N/A,#N/A,FALSE,"Plan1";#N/A,#N/A,FALSE,"Plan2"}</definedName>
    <definedName name="ueiutriuef" localSheetId="24">{#N/A,#N/A,FALSE,"Plan1";#N/A,#N/A,FALSE,"Plan2"}</definedName>
    <definedName name="ueiutriuef" localSheetId="25">{#N/A,#N/A,FALSE,"Plan1";#N/A,#N/A,FALSE,"Plan2"}</definedName>
    <definedName name="ueiutriuef" localSheetId="0">{#N/A,#N/A,FALSE,"Plan1";#N/A,#N/A,FALSE,"Plan2"}</definedName>
    <definedName name="ueiutriuef" localSheetId="23">{#N/A,#N/A,FALSE,"Plan1";#N/A,#N/A,FALSE,"Plan2"}</definedName>
    <definedName name="ueiutriuef" localSheetId="22" hidden="1">{#N/A,#N/A,FALSE,"Plan1";#N/A,#N/A,FALSE,"Plan2"}</definedName>
    <definedName name="ueiutriuef" localSheetId="19">{#N/A,#N/A,FALSE,"Plan1";#N/A,#N/A,FALSE,"Plan2"}</definedName>
    <definedName name="ueiutriuef" localSheetId="18" hidden="1">{#N/A,#N/A,FALSE,"Plan1";#N/A,#N/A,FALSE,"Plan2"}</definedName>
    <definedName name="ueiutriuef">{#N/A,#N/A,FALSE,"Plan1";#N/A,#N/A,FALSE,"Plan2"}</definedName>
    <definedName name="UENSIT" localSheetId="17">#REF!</definedName>
    <definedName name="UENSIT" localSheetId="3">#REF!</definedName>
    <definedName name="UENSIT" localSheetId="6">#REF!</definedName>
    <definedName name="UENSIT" localSheetId="16">#REF!</definedName>
    <definedName name="UENSIT" localSheetId="15">#REF!</definedName>
    <definedName name="UENSIT" localSheetId="25">#REF!</definedName>
    <definedName name="UENSIT" localSheetId="22">#REF!</definedName>
    <definedName name="UENSIT" localSheetId="19">#REF!</definedName>
    <definedName name="UENSIT" localSheetId="18">#REF!</definedName>
    <definedName name="UENSIT">#REF!</definedName>
    <definedName name="UENSITS" localSheetId="17">#REF!</definedName>
    <definedName name="UENSITS" localSheetId="3">#REF!</definedName>
    <definedName name="UENSITS" localSheetId="6">#REF!</definedName>
    <definedName name="UENSITS" localSheetId="16">#REF!</definedName>
    <definedName name="UENSITS" localSheetId="15">#REF!</definedName>
    <definedName name="UENSITS" localSheetId="25">#REF!</definedName>
    <definedName name="UENSITS" localSheetId="22">#REF!</definedName>
    <definedName name="UENSITS" localSheetId="19">#REF!</definedName>
    <definedName name="UENSITS" localSheetId="18">#REF!</definedName>
    <definedName name="UENSITS">#REF!</definedName>
    <definedName name="UHGSDUS" localSheetId="20">{#N/A,#N/A,FALSE,"Plan1";#N/A,#N/A,FALSE,"Plan2"}</definedName>
    <definedName name="UHGSDUS" localSheetId="8">{#N/A,#N/A,FALSE,"Plan1";#N/A,#N/A,FALSE,"Plan2"}</definedName>
    <definedName name="UHGSDUS" localSheetId="17" hidden="1">{#N/A,#N/A,FALSE,"Plan1";#N/A,#N/A,FALSE,"Plan2"}</definedName>
    <definedName name="UHGSDUS" localSheetId="3">{#N/A,#N/A,FALSE,"Plan1";#N/A,#N/A,FALSE,"Plan2"}</definedName>
    <definedName name="UHGSDUS" localSheetId="11">{#N/A,#N/A,FALSE,"Plan1";#N/A,#N/A,FALSE,"Plan2"}</definedName>
    <definedName name="UHGSDUS" localSheetId="6">{#N/A,#N/A,FALSE,"Plan1";#N/A,#N/A,FALSE,"Plan2"}</definedName>
    <definedName name="UHGSDUS" localSheetId="5">{#N/A,#N/A,FALSE,"Plan1";#N/A,#N/A,FALSE,"Plan2"}</definedName>
    <definedName name="UHGSDUS" localSheetId="16" hidden="1">{#N/A,#N/A,FALSE,"Plan1";#N/A,#N/A,FALSE,"Plan2"}</definedName>
    <definedName name="UHGSDUS" localSheetId="15">{#N/A,#N/A,FALSE,"Plan1";#N/A,#N/A,FALSE,"Plan2"}</definedName>
    <definedName name="UHGSDUS" localSheetId="7">{#N/A,#N/A,FALSE,"Plan1";#N/A,#N/A,FALSE,"Plan2"}</definedName>
    <definedName name="UHGSDUS" localSheetId="24">{#N/A,#N/A,FALSE,"Plan1";#N/A,#N/A,FALSE,"Plan2"}</definedName>
    <definedName name="UHGSDUS" localSheetId="25">{#N/A,#N/A,FALSE,"Plan1";#N/A,#N/A,FALSE,"Plan2"}</definedName>
    <definedName name="UHGSDUS" localSheetId="0">{#N/A,#N/A,FALSE,"Plan1";#N/A,#N/A,FALSE,"Plan2"}</definedName>
    <definedName name="UHGSDUS" localSheetId="23">{#N/A,#N/A,FALSE,"Plan1";#N/A,#N/A,FALSE,"Plan2"}</definedName>
    <definedName name="UHGSDUS" localSheetId="22" hidden="1">{#N/A,#N/A,FALSE,"Plan1";#N/A,#N/A,FALSE,"Plan2"}</definedName>
    <definedName name="UHGSDUS" localSheetId="19">{#N/A,#N/A,FALSE,"Plan1";#N/A,#N/A,FALSE,"Plan2"}</definedName>
    <definedName name="UHGSDUS" localSheetId="18" hidden="1">{#N/A,#N/A,FALSE,"Plan1";#N/A,#N/A,FALSE,"Plan2"}</definedName>
    <definedName name="UHGSDUS">{#N/A,#N/A,FALSE,"Plan1";#N/A,#N/A,FALSE,"Plan2"}</definedName>
    <definedName name="UI" localSheetId="17" hidden="1">#REF!</definedName>
    <definedName name="UI" localSheetId="3">#REF!</definedName>
    <definedName name="UI" localSheetId="6">#REF!</definedName>
    <definedName name="UI" localSheetId="16" hidden="1">#REF!</definedName>
    <definedName name="UI" localSheetId="15">#REF!</definedName>
    <definedName name="UI" localSheetId="25">#REF!</definedName>
    <definedName name="UI" localSheetId="0">#REF!</definedName>
    <definedName name="UI" localSheetId="22" hidden="1">#REF!</definedName>
    <definedName name="UI" localSheetId="19">#REF!</definedName>
    <definedName name="UI" localSheetId="18" hidden="1">#REF!</definedName>
    <definedName name="UI">#REF!</definedName>
    <definedName name="UIHWER45R" localSheetId="20">{#N/A,#N/A,FALSE,"Plan1";#N/A,#N/A,FALSE,"Plan2"}</definedName>
    <definedName name="UIHWER45R" localSheetId="8">{#N/A,#N/A,FALSE,"Plan1";#N/A,#N/A,FALSE,"Plan2"}</definedName>
    <definedName name="UIHWER45R" localSheetId="17" hidden="1">{#N/A,#N/A,FALSE,"Plan1";#N/A,#N/A,FALSE,"Plan2"}</definedName>
    <definedName name="UIHWER45R" localSheetId="3">{#N/A,#N/A,FALSE,"Plan1";#N/A,#N/A,FALSE,"Plan2"}</definedName>
    <definedName name="UIHWER45R" localSheetId="11">{#N/A,#N/A,FALSE,"Plan1";#N/A,#N/A,FALSE,"Plan2"}</definedName>
    <definedName name="UIHWER45R" localSheetId="6">{#N/A,#N/A,FALSE,"Plan1";#N/A,#N/A,FALSE,"Plan2"}</definedName>
    <definedName name="UIHWER45R" localSheetId="5">{#N/A,#N/A,FALSE,"Plan1";#N/A,#N/A,FALSE,"Plan2"}</definedName>
    <definedName name="UIHWER45R" localSheetId="16" hidden="1">{#N/A,#N/A,FALSE,"Plan1";#N/A,#N/A,FALSE,"Plan2"}</definedName>
    <definedName name="UIHWER45R" localSheetId="15">{#N/A,#N/A,FALSE,"Plan1";#N/A,#N/A,FALSE,"Plan2"}</definedName>
    <definedName name="UIHWER45R" localSheetId="7">{#N/A,#N/A,FALSE,"Plan1";#N/A,#N/A,FALSE,"Plan2"}</definedName>
    <definedName name="UIHWER45R" localSheetId="24">{#N/A,#N/A,FALSE,"Plan1";#N/A,#N/A,FALSE,"Plan2"}</definedName>
    <definedName name="UIHWER45R" localSheetId="25">{#N/A,#N/A,FALSE,"Plan1";#N/A,#N/A,FALSE,"Plan2"}</definedName>
    <definedName name="UIHWER45R" localSheetId="0">{#N/A,#N/A,FALSE,"Plan1";#N/A,#N/A,FALSE,"Plan2"}</definedName>
    <definedName name="UIHWER45R" localSheetId="23">{#N/A,#N/A,FALSE,"Plan1";#N/A,#N/A,FALSE,"Plan2"}</definedName>
    <definedName name="UIHWER45R" localSheetId="22" hidden="1">{#N/A,#N/A,FALSE,"Plan1";#N/A,#N/A,FALSE,"Plan2"}</definedName>
    <definedName name="UIHWER45R" localSheetId="19">{#N/A,#N/A,FALSE,"Plan1";#N/A,#N/A,FALSE,"Plan2"}</definedName>
    <definedName name="UIHWER45R" localSheetId="18" hidden="1">{#N/A,#N/A,FALSE,"Plan1";#N/A,#N/A,FALSE,"Plan2"}</definedName>
    <definedName name="UIHWER45R">{#N/A,#N/A,FALSE,"Plan1";#N/A,#N/A,FALSE,"Plan2"}</definedName>
    <definedName name="uiosderuiu" localSheetId="20">{#N/A,#N/A,FALSE,"Plan1";#N/A,#N/A,FALSE,"Plan2"}</definedName>
    <definedName name="uiosderuiu" localSheetId="8">{#N/A,#N/A,FALSE,"Plan1";#N/A,#N/A,FALSE,"Plan2"}</definedName>
    <definedName name="uiosderuiu" localSheetId="17" hidden="1">{#N/A,#N/A,FALSE,"Plan1";#N/A,#N/A,FALSE,"Plan2"}</definedName>
    <definedName name="uiosderuiu" localSheetId="3">{#N/A,#N/A,FALSE,"Plan1";#N/A,#N/A,FALSE,"Plan2"}</definedName>
    <definedName name="uiosderuiu" localSheetId="11">{#N/A,#N/A,FALSE,"Plan1";#N/A,#N/A,FALSE,"Plan2"}</definedName>
    <definedName name="uiosderuiu" localSheetId="6">{#N/A,#N/A,FALSE,"Plan1";#N/A,#N/A,FALSE,"Plan2"}</definedName>
    <definedName name="uiosderuiu" localSheetId="5">{#N/A,#N/A,FALSE,"Plan1";#N/A,#N/A,FALSE,"Plan2"}</definedName>
    <definedName name="uiosderuiu" localSheetId="16" hidden="1">{#N/A,#N/A,FALSE,"Plan1";#N/A,#N/A,FALSE,"Plan2"}</definedName>
    <definedName name="uiosderuiu" localSheetId="15">{#N/A,#N/A,FALSE,"Plan1";#N/A,#N/A,FALSE,"Plan2"}</definedName>
    <definedName name="uiosderuiu" localSheetId="7">{#N/A,#N/A,FALSE,"Plan1";#N/A,#N/A,FALSE,"Plan2"}</definedName>
    <definedName name="uiosderuiu" localSheetId="24">{#N/A,#N/A,FALSE,"Plan1";#N/A,#N/A,FALSE,"Plan2"}</definedName>
    <definedName name="uiosderuiu" localSheetId="25">{#N/A,#N/A,FALSE,"Plan1";#N/A,#N/A,FALSE,"Plan2"}</definedName>
    <definedName name="uiosderuiu" localSheetId="0">{#N/A,#N/A,FALSE,"Plan1";#N/A,#N/A,FALSE,"Plan2"}</definedName>
    <definedName name="uiosderuiu" localSheetId="23">{#N/A,#N/A,FALSE,"Plan1";#N/A,#N/A,FALSE,"Plan2"}</definedName>
    <definedName name="uiosderuiu" localSheetId="22" hidden="1">{#N/A,#N/A,FALSE,"Plan1";#N/A,#N/A,FALSE,"Plan2"}</definedName>
    <definedName name="uiosderuiu" localSheetId="19">{#N/A,#N/A,FALSE,"Plan1";#N/A,#N/A,FALSE,"Plan2"}</definedName>
    <definedName name="uiosderuiu" localSheetId="18" hidden="1">{#N/A,#N/A,FALSE,"Plan1";#N/A,#N/A,FALSE,"Plan2"}</definedName>
    <definedName name="uiosderuiu">{#N/A,#N/A,FALSE,"Plan1";#N/A,#N/A,FALSE,"Plan2"}</definedName>
    <definedName name="UIOURET" localSheetId="20">{#N/A,#N/A,FALSE,"Plan1";#N/A,#N/A,FALSE,"Plan2"}</definedName>
    <definedName name="UIOURET" localSheetId="8">{#N/A,#N/A,FALSE,"Plan1";#N/A,#N/A,FALSE,"Plan2"}</definedName>
    <definedName name="UIOURET" localSheetId="17" hidden="1">{#N/A,#N/A,FALSE,"Plan1";#N/A,#N/A,FALSE,"Plan2"}</definedName>
    <definedName name="UIOURET" localSheetId="3">{#N/A,#N/A,FALSE,"Plan1";#N/A,#N/A,FALSE,"Plan2"}</definedName>
    <definedName name="UIOURET" localSheetId="11">{#N/A,#N/A,FALSE,"Plan1";#N/A,#N/A,FALSE,"Plan2"}</definedName>
    <definedName name="UIOURET" localSheetId="6">{#N/A,#N/A,FALSE,"Plan1";#N/A,#N/A,FALSE,"Plan2"}</definedName>
    <definedName name="UIOURET" localSheetId="5">{#N/A,#N/A,FALSE,"Plan1";#N/A,#N/A,FALSE,"Plan2"}</definedName>
    <definedName name="UIOURET" localSheetId="16" hidden="1">{#N/A,#N/A,FALSE,"Plan1";#N/A,#N/A,FALSE,"Plan2"}</definedName>
    <definedName name="UIOURET" localSheetId="15">{#N/A,#N/A,FALSE,"Plan1";#N/A,#N/A,FALSE,"Plan2"}</definedName>
    <definedName name="UIOURET" localSheetId="7">{#N/A,#N/A,FALSE,"Plan1";#N/A,#N/A,FALSE,"Plan2"}</definedName>
    <definedName name="UIOURET" localSheetId="24">{#N/A,#N/A,FALSE,"Plan1";#N/A,#N/A,FALSE,"Plan2"}</definedName>
    <definedName name="UIOURET" localSheetId="25">{#N/A,#N/A,FALSE,"Plan1";#N/A,#N/A,FALSE,"Plan2"}</definedName>
    <definedName name="UIOURET" localSheetId="0">{#N/A,#N/A,FALSE,"Plan1";#N/A,#N/A,FALSE,"Plan2"}</definedName>
    <definedName name="UIOURET" localSheetId="23">{#N/A,#N/A,FALSE,"Plan1";#N/A,#N/A,FALSE,"Plan2"}</definedName>
    <definedName name="UIOURET" localSheetId="22" hidden="1">{#N/A,#N/A,FALSE,"Plan1";#N/A,#N/A,FALSE,"Plan2"}</definedName>
    <definedName name="UIOURET" localSheetId="19">{#N/A,#N/A,FALSE,"Plan1";#N/A,#N/A,FALSE,"Plan2"}</definedName>
    <definedName name="UIOURET" localSheetId="18" hidden="1">{#N/A,#N/A,FALSE,"Plan1";#N/A,#N/A,FALSE,"Plan2"}</definedName>
    <definedName name="UIOURET">{#N/A,#N/A,FALSE,"Plan1";#N/A,#N/A,FALSE,"Plan2"}</definedName>
    <definedName name="uiwuer" localSheetId="20">{#N/A,#N/A,FALSE,"Plan1";#N/A,#N/A,FALSE,"Plan2"}</definedName>
    <definedName name="uiwuer" localSheetId="8">{#N/A,#N/A,FALSE,"Plan1";#N/A,#N/A,FALSE,"Plan2"}</definedName>
    <definedName name="uiwuer" localSheetId="17" hidden="1">{#N/A,#N/A,FALSE,"Plan1";#N/A,#N/A,FALSE,"Plan2"}</definedName>
    <definedName name="uiwuer" localSheetId="3">{#N/A,#N/A,FALSE,"Plan1";#N/A,#N/A,FALSE,"Plan2"}</definedName>
    <definedName name="uiwuer" localSheetId="11">{#N/A,#N/A,FALSE,"Plan1";#N/A,#N/A,FALSE,"Plan2"}</definedName>
    <definedName name="uiwuer" localSheetId="6">{#N/A,#N/A,FALSE,"Plan1";#N/A,#N/A,FALSE,"Plan2"}</definedName>
    <definedName name="uiwuer" localSheetId="5">{#N/A,#N/A,FALSE,"Plan1";#N/A,#N/A,FALSE,"Plan2"}</definedName>
    <definedName name="uiwuer" localSheetId="16" hidden="1">{#N/A,#N/A,FALSE,"Plan1";#N/A,#N/A,FALSE,"Plan2"}</definedName>
    <definedName name="uiwuer" localSheetId="15">{#N/A,#N/A,FALSE,"Plan1";#N/A,#N/A,FALSE,"Plan2"}</definedName>
    <definedName name="uiwuer" localSheetId="7">{#N/A,#N/A,FALSE,"Plan1";#N/A,#N/A,FALSE,"Plan2"}</definedName>
    <definedName name="uiwuer" localSheetId="24">{#N/A,#N/A,FALSE,"Plan1";#N/A,#N/A,FALSE,"Plan2"}</definedName>
    <definedName name="uiwuer" localSheetId="25">{#N/A,#N/A,FALSE,"Plan1";#N/A,#N/A,FALSE,"Plan2"}</definedName>
    <definedName name="uiwuer" localSheetId="0">{#N/A,#N/A,FALSE,"Plan1";#N/A,#N/A,FALSE,"Plan2"}</definedName>
    <definedName name="uiwuer" localSheetId="23">{#N/A,#N/A,FALSE,"Plan1";#N/A,#N/A,FALSE,"Plan2"}</definedName>
    <definedName name="uiwuer" localSheetId="22" hidden="1">{#N/A,#N/A,FALSE,"Plan1";#N/A,#N/A,FALSE,"Plan2"}</definedName>
    <definedName name="uiwuer" localSheetId="19">{#N/A,#N/A,FALSE,"Plan1";#N/A,#N/A,FALSE,"Plan2"}</definedName>
    <definedName name="uiwuer" localSheetId="18" hidden="1">{#N/A,#N/A,FALSE,"Plan1";#N/A,#N/A,FALSE,"Plan2"}</definedName>
    <definedName name="uiwuer">{#N/A,#N/A,FALSE,"Plan1";#N/A,#N/A,FALSE,"Plan2"}</definedName>
    <definedName name="UKHDFDSGUDFKD" localSheetId="20">{#N/A,#N/A,FALSE,"Plan1";#N/A,#N/A,FALSE,"Plan2"}</definedName>
    <definedName name="UKHDFDSGUDFKD" localSheetId="8">{#N/A,#N/A,FALSE,"Plan1";#N/A,#N/A,FALSE,"Plan2"}</definedName>
    <definedName name="UKHDFDSGUDFKD" localSheetId="17" hidden="1">{#N/A,#N/A,FALSE,"Plan1";#N/A,#N/A,FALSE,"Plan2"}</definedName>
    <definedName name="UKHDFDSGUDFKD" localSheetId="3">{#N/A,#N/A,FALSE,"Plan1";#N/A,#N/A,FALSE,"Plan2"}</definedName>
    <definedName name="UKHDFDSGUDFKD" localSheetId="11">{#N/A,#N/A,FALSE,"Plan1";#N/A,#N/A,FALSE,"Plan2"}</definedName>
    <definedName name="UKHDFDSGUDFKD" localSheetId="6">{#N/A,#N/A,FALSE,"Plan1";#N/A,#N/A,FALSE,"Plan2"}</definedName>
    <definedName name="UKHDFDSGUDFKD" localSheetId="5">{#N/A,#N/A,FALSE,"Plan1";#N/A,#N/A,FALSE,"Plan2"}</definedName>
    <definedName name="UKHDFDSGUDFKD" localSheetId="16" hidden="1">{#N/A,#N/A,FALSE,"Plan1";#N/A,#N/A,FALSE,"Plan2"}</definedName>
    <definedName name="UKHDFDSGUDFKD" localSheetId="15">{#N/A,#N/A,FALSE,"Plan1";#N/A,#N/A,FALSE,"Plan2"}</definedName>
    <definedName name="UKHDFDSGUDFKD" localSheetId="7">{#N/A,#N/A,FALSE,"Plan1";#N/A,#N/A,FALSE,"Plan2"}</definedName>
    <definedName name="UKHDFDSGUDFKD" localSheetId="24">{#N/A,#N/A,FALSE,"Plan1";#N/A,#N/A,FALSE,"Plan2"}</definedName>
    <definedName name="UKHDFDSGUDFKD" localSheetId="25">{#N/A,#N/A,FALSE,"Plan1";#N/A,#N/A,FALSE,"Plan2"}</definedName>
    <definedName name="UKHDFDSGUDFKD" localSheetId="0">{#N/A,#N/A,FALSE,"Plan1";#N/A,#N/A,FALSE,"Plan2"}</definedName>
    <definedName name="UKHDFDSGUDFKD" localSheetId="23">{#N/A,#N/A,FALSE,"Plan1";#N/A,#N/A,FALSE,"Plan2"}</definedName>
    <definedName name="UKHDFDSGUDFKD" localSheetId="22" hidden="1">{#N/A,#N/A,FALSE,"Plan1";#N/A,#N/A,FALSE,"Plan2"}</definedName>
    <definedName name="UKHDFDSGUDFKD" localSheetId="19">{#N/A,#N/A,FALSE,"Plan1";#N/A,#N/A,FALSE,"Plan2"}</definedName>
    <definedName name="UKHDFDSGUDFKD" localSheetId="18" hidden="1">{#N/A,#N/A,FALSE,"Plan1";#N/A,#N/A,FALSE,"Plan2"}</definedName>
    <definedName name="UKHDFDSGUDFKD">{#N/A,#N/A,FALSE,"Plan1";#N/A,#N/A,FALSE,"Plan2"}</definedName>
    <definedName name="um" localSheetId="8">0</definedName>
    <definedName name="UM" localSheetId="17">#REF!</definedName>
    <definedName name="um" localSheetId="3">0</definedName>
    <definedName name="um" localSheetId="11">0</definedName>
    <definedName name="UM" localSheetId="6">#REF!</definedName>
    <definedName name="UM" localSheetId="16">#REF!</definedName>
    <definedName name="UM" localSheetId="15">#REF!</definedName>
    <definedName name="um" localSheetId="7">0</definedName>
    <definedName name="um" localSheetId="25">0</definedName>
    <definedName name="um" localSheetId="0">0</definedName>
    <definedName name="UM" localSheetId="22">#REF!</definedName>
    <definedName name="UM" localSheetId="19">#REF!</definedName>
    <definedName name="UM" localSheetId="18">#REF!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 localSheetId="17">OFFSET(#REF!,0,0,COUNTA(#REF!),1)</definedName>
    <definedName name="UNID" localSheetId="3">OFFSET(#REF!,0,0,COUNTA(#REF!),1)</definedName>
    <definedName name="UNID" localSheetId="6">OFFSET(#REF!,0,0,COUNTA(#REF!),1)</definedName>
    <definedName name="UNID" localSheetId="16">OFFSET(#REF!,0,0,COUNTA(#REF!),1)</definedName>
    <definedName name="UNID" localSheetId="15">OFFSET(#REF!,0,0,COUNTA(#REF!),1)</definedName>
    <definedName name="UNID" localSheetId="25">OFFSET(#REF!,0,0,COUNTA(#REF!),1)</definedName>
    <definedName name="UNID" localSheetId="22">OFFSET(#REF!,0,0,COUNTA(#REF!),1)</definedName>
    <definedName name="UNID" localSheetId="19">OFFSET(#REF!,0,0,COUNTA(#REF!),1)</definedName>
    <definedName name="UNID" localSheetId="18">OFFSET(#REF!,0,0,COUNTA(#REF!),1)</definedName>
    <definedName name="UNID">OFFSET(#REF!,0,0,COUNTA(#REF!),1)</definedName>
    <definedName name="unit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7">#REF!</definedName>
    <definedName name="univ_cdi" localSheetId="3">#REF!</definedName>
    <definedName name="univ_cdi" localSheetId="6">#REF!</definedName>
    <definedName name="univ_cdi" localSheetId="16">#REF!</definedName>
    <definedName name="univ_cdi" localSheetId="15">#REF!</definedName>
    <definedName name="univ_cdi" localSheetId="25">#REF!</definedName>
    <definedName name="univ_cdi" localSheetId="22">#REF!</definedName>
    <definedName name="univ_cdi" localSheetId="19">#REF!</definedName>
    <definedName name="univ_cdi" localSheetId="18">#REF!</definedName>
    <definedName name="univ_cdi">#REF!</definedName>
    <definedName name="univ_hist" localSheetId="17">#REF!</definedName>
    <definedName name="univ_hist" localSheetId="3">#REF!</definedName>
    <definedName name="univ_hist" localSheetId="6">#REF!</definedName>
    <definedName name="univ_hist" localSheetId="16">#REF!</definedName>
    <definedName name="univ_hist" localSheetId="15">#REF!</definedName>
    <definedName name="univ_hist" localSheetId="25">#REF!</definedName>
    <definedName name="univ_hist" localSheetId="22">#REF!</definedName>
    <definedName name="univ_hist" localSheetId="19">#REF!</definedName>
    <definedName name="univ_hist" localSheetId="18">#REF!</definedName>
    <definedName name="univ_hist">#REF!</definedName>
    <definedName name="univ_uss" localSheetId="17">#REF!</definedName>
    <definedName name="univ_uss" localSheetId="3">#REF!</definedName>
    <definedName name="univ_uss" localSheetId="6">#REF!</definedName>
    <definedName name="univ_uss" localSheetId="16">#REF!</definedName>
    <definedName name="univ_uss" localSheetId="15">#REF!</definedName>
    <definedName name="univ_uss" localSheetId="25">#REF!</definedName>
    <definedName name="univ_uss" localSheetId="22">#REF!</definedName>
    <definedName name="univ_uss" localSheetId="19">#REF!</definedName>
    <definedName name="univ_uss" localSheetId="18">#REF!</definedName>
    <definedName name="univ_uss">#REF!</definedName>
    <definedName name="UPS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20">{#N/A,#N/A,FALSE,"Plan1";#N/A,#N/A,FALSE,"Plan2"}</definedName>
    <definedName name="uryrtyt" localSheetId="8">{#N/A,#N/A,FALSE,"Plan1";#N/A,#N/A,FALSE,"Plan2"}</definedName>
    <definedName name="uryrtyt" localSheetId="17" hidden="1">{#N/A,#N/A,FALSE,"Plan1";#N/A,#N/A,FALSE,"Plan2"}</definedName>
    <definedName name="uryrtyt" localSheetId="3">{#N/A,#N/A,FALSE,"Plan1";#N/A,#N/A,FALSE,"Plan2"}</definedName>
    <definedName name="uryrtyt" localSheetId="11">{#N/A,#N/A,FALSE,"Plan1";#N/A,#N/A,FALSE,"Plan2"}</definedName>
    <definedName name="uryrtyt" localSheetId="6">{#N/A,#N/A,FALSE,"Plan1";#N/A,#N/A,FALSE,"Plan2"}</definedName>
    <definedName name="uryrtyt" localSheetId="5">{#N/A,#N/A,FALSE,"Plan1";#N/A,#N/A,FALSE,"Plan2"}</definedName>
    <definedName name="uryrtyt" localSheetId="16" hidden="1">{#N/A,#N/A,FALSE,"Plan1";#N/A,#N/A,FALSE,"Plan2"}</definedName>
    <definedName name="uryrtyt" localSheetId="15">{#N/A,#N/A,FALSE,"Plan1";#N/A,#N/A,FALSE,"Plan2"}</definedName>
    <definedName name="uryrtyt" localSheetId="7">{#N/A,#N/A,FALSE,"Plan1";#N/A,#N/A,FALSE,"Plan2"}</definedName>
    <definedName name="uryrtyt" localSheetId="24">{#N/A,#N/A,FALSE,"Plan1";#N/A,#N/A,FALSE,"Plan2"}</definedName>
    <definedName name="uryrtyt" localSheetId="25">{#N/A,#N/A,FALSE,"Plan1";#N/A,#N/A,FALSE,"Plan2"}</definedName>
    <definedName name="uryrtyt" localSheetId="0">{#N/A,#N/A,FALSE,"Plan1";#N/A,#N/A,FALSE,"Plan2"}</definedName>
    <definedName name="uryrtyt" localSheetId="23">{#N/A,#N/A,FALSE,"Plan1";#N/A,#N/A,FALSE,"Plan2"}</definedName>
    <definedName name="uryrtyt" localSheetId="22" hidden="1">{#N/A,#N/A,FALSE,"Plan1";#N/A,#N/A,FALSE,"Plan2"}</definedName>
    <definedName name="uryrtyt" localSheetId="19">{#N/A,#N/A,FALSE,"Plan1";#N/A,#N/A,FALSE,"Plan2"}</definedName>
    <definedName name="uryrtyt" localSheetId="18" hidden="1">{#N/A,#N/A,FALSE,"Plan1";#N/A,#N/A,FALSE,"Plan2"}</definedName>
    <definedName name="uryrtyt">{#N/A,#N/A,FALSE,"Plan1";#N/A,#N/A,FALSE,"Plan2"}</definedName>
    <definedName name="V" localSheetId="17">#REF!</definedName>
    <definedName name="V" localSheetId="3">#REF!</definedName>
    <definedName name="V" localSheetId="11">#REF!</definedName>
    <definedName name="V" localSheetId="6">#REF!</definedName>
    <definedName name="V" localSheetId="16">#REF!</definedName>
    <definedName name="V" localSheetId="15">#REF!</definedName>
    <definedName name="V" localSheetId="25">#REF!</definedName>
    <definedName name="V" localSheetId="22">#REF!</definedName>
    <definedName name="V" localSheetId="19">#REF!</definedName>
    <definedName name="V" localSheetId="18">#REF!</definedName>
    <definedName name="V">#REF!</definedName>
    <definedName name="VALIDADE_EXECUÇÃO" localSheetId="17">#REF!</definedName>
    <definedName name="VALIDADE_EXECUÇÃO" localSheetId="3">#REF!</definedName>
    <definedName name="VALIDADE_EXECUÇÃO" localSheetId="6">#REF!</definedName>
    <definedName name="VALIDADE_EXECUÇÃO" localSheetId="16">#REF!</definedName>
    <definedName name="VALIDADE_EXECUÇÃO" localSheetId="15">#REF!</definedName>
    <definedName name="VALIDADE_EXECUÇÃO" localSheetId="25">#REF!</definedName>
    <definedName name="VALIDADE_EXECUÇÃO" localSheetId="22">#REF!</definedName>
    <definedName name="VALIDADE_EXECUÇÃO" localSheetId="19">#REF!</definedName>
    <definedName name="VALIDADE_EXECUÇÃO" localSheetId="18">#REF!</definedName>
    <definedName name="VALIDADE_EXECUÇÃO">#REF!</definedName>
    <definedName name="Valor_PLS_Controladoria" localSheetId="17">#REF!</definedName>
    <definedName name="Valor_PLS_Controladoria" localSheetId="3">#REF!</definedName>
    <definedName name="Valor_PLS_Controladoria" localSheetId="6">#REF!</definedName>
    <definedName name="Valor_PLS_Controladoria" localSheetId="16">#REF!</definedName>
    <definedName name="Valor_PLS_Controladoria" localSheetId="15">#REF!</definedName>
    <definedName name="Valor_PLS_Controladoria" localSheetId="25">#REF!</definedName>
    <definedName name="Valor_PLS_Controladoria" localSheetId="22">#REF!</definedName>
    <definedName name="Valor_PLS_Controladoria" localSheetId="19">#REF!</definedName>
    <definedName name="Valor_PLS_Controladoria" localSheetId="18">#REF!</definedName>
    <definedName name="Valor_PLS_Controladoria">#REF!</definedName>
    <definedName name="Valor_Previsto_Fin_Medições" localSheetId="3">#REF!</definedName>
    <definedName name="Valor_Previsto_Fin_Medições" localSheetId="6">#REF!</definedName>
    <definedName name="Valor_Previsto_Fin_Medições" localSheetId="15">#REF!</definedName>
    <definedName name="Valor_Previsto_Fin_Medições" localSheetId="25">#REF!</definedName>
    <definedName name="Valor_Previsto_Fin_Medições">#REF!</definedName>
    <definedName name="VALOR_REAIS" localSheetId="3">#REF!</definedName>
    <definedName name="VALOR_REAIS" localSheetId="6">#REF!</definedName>
    <definedName name="VALOR_REAIS" localSheetId="15">#REF!</definedName>
    <definedName name="VALOR_REAIS" localSheetId="25">#REF!</definedName>
    <definedName name="VALOR_REAIS">#REF!</definedName>
    <definedName name="Valor_Recebido_Fin_Medições" localSheetId="3">#REF!</definedName>
    <definedName name="Valor_Recebido_Fin_Medições" localSheetId="6">#REF!</definedName>
    <definedName name="Valor_Recebido_Fin_Medições" localSheetId="15">#REF!</definedName>
    <definedName name="Valor_Recebido_Fin_Medições" localSheetId="25">#REF!</definedName>
    <definedName name="Valor_Recebido_Fin_Medições">#REF!</definedName>
    <definedName name="Valor_Sienge" localSheetId="3">#REF!</definedName>
    <definedName name="Valor_Sienge" localSheetId="6">#REF!</definedName>
    <definedName name="Valor_Sienge" localSheetId="15">#REF!</definedName>
    <definedName name="Valor_Sienge" localSheetId="25">#REF!</definedName>
    <definedName name="Valor_Sienge">#REF!</definedName>
    <definedName name="VALOR_VENDA" localSheetId="3">#REF!</definedName>
    <definedName name="VALOR_VENDA" localSheetId="6">#REF!</definedName>
    <definedName name="VALOR_VENDA" localSheetId="15">#REF!</definedName>
    <definedName name="VALOR_VENDA" localSheetId="25">#REF!</definedName>
    <definedName name="VALOR_VENDA">#REF!</definedName>
    <definedName name="valores_diferidos" localSheetId="3">#REF!</definedName>
    <definedName name="valores_diferidos" localSheetId="6">#REF!</definedName>
    <definedName name="valores_diferidos" localSheetId="15">#REF!</definedName>
    <definedName name="valores_diferidos" localSheetId="25">#REF!</definedName>
    <definedName name="valores_diferidos">#REF!</definedName>
    <definedName name="valve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7">#REF!</definedName>
    <definedName name="VAOS" localSheetId="3">#REF!</definedName>
    <definedName name="VAOS" localSheetId="6">#REF!</definedName>
    <definedName name="VAOS" localSheetId="16">#REF!</definedName>
    <definedName name="VAOS" localSheetId="15">#REF!</definedName>
    <definedName name="VAOS" localSheetId="25">#REF!</definedName>
    <definedName name="VAOS" localSheetId="22">#REF!</definedName>
    <definedName name="VAOS" localSheetId="19">#REF!</definedName>
    <definedName name="VAOS" localSheetId="18">#REF!</definedName>
    <definedName name="VAOS">#REF!</definedName>
    <definedName name="vdsgfrhgfr" localSheetId="20">{#N/A,#N/A,FALSE,"Plan1";#N/A,#N/A,FALSE,"Plan2"}</definedName>
    <definedName name="vdsgfrhgfr" localSheetId="8">{#N/A,#N/A,FALSE,"Plan1";#N/A,#N/A,FALSE,"Plan2"}</definedName>
    <definedName name="vdsgfrhgfr" localSheetId="17" hidden="1">{#N/A,#N/A,FALSE,"Plan1";#N/A,#N/A,FALSE,"Plan2"}</definedName>
    <definedName name="vdsgfrhgfr" localSheetId="3">{#N/A,#N/A,FALSE,"Plan1";#N/A,#N/A,FALSE,"Plan2"}</definedName>
    <definedName name="vdsgfrhgfr" localSheetId="11">{#N/A,#N/A,FALSE,"Plan1";#N/A,#N/A,FALSE,"Plan2"}</definedName>
    <definedName name="vdsgfrhgfr" localSheetId="6">{#N/A,#N/A,FALSE,"Plan1";#N/A,#N/A,FALSE,"Plan2"}</definedName>
    <definedName name="vdsgfrhgfr" localSheetId="5">{#N/A,#N/A,FALSE,"Plan1";#N/A,#N/A,FALSE,"Plan2"}</definedName>
    <definedName name="vdsgfrhgfr" localSheetId="16" hidden="1">{#N/A,#N/A,FALSE,"Plan1";#N/A,#N/A,FALSE,"Plan2"}</definedName>
    <definedName name="vdsgfrhgfr" localSheetId="15">{#N/A,#N/A,FALSE,"Plan1";#N/A,#N/A,FALSE,"Plan2"}</definedName>
    <definedName name="vdsgfrhgfr" localSheetId="7">{#N/A,#N/A,FALSE,"Plan1";#N/A,#N/A,FALSE,"Plan2"}</definedName>
    <definedName name="vdsgfrhgfr" localSheetId="24">{#N/A,#N/A,FALSE,"Plan1";#N/A,#N/A,FALSE,"Plan2"}</definedName>
    <definedName name="vdsgfrhgfr" localSheetId="25">{#N/A,#N/A,FALSE,"Plan1";#N/A,#N/A,FALSE,"Plan2"}</definedName>
    <definedName name="vdsgfrhgfr" localSheetId="0">{#N/A,#N/A,FALSE,"Plan1";#N/A,#N/A,FALSE,"Plan2"}</definedName>
    <definedName name="vdsgfrhgfr" localSheetId="23">{#N/A,#N/A,FALSE,"Plan1";#N/A,#N/A,FALSE,"Plan2"}</definedName>
    <definedName name="vdsgfrhgfr" localSheetId="22" hidden="1">{#N/A,#N/A,FALSE,"Plan1";#N/A,#N/A,FALSE,"Plan2"}</definedName>
    <definedName name="vdsgfrhgfr" localSheetId="19">{#N/A,#N/A,FALSE,"Plan1";#N/A,#N/A,FALSE,"Plan2"}</definedName>
    <definedName name="vdsgfrhgfr" localSheetId="18" hidden="1">{#N/A,#N/A,FALSE,"Plan1";#N/A,#N/A,FALSE,"Plan2"}</definedName>
    <definedName name="vdsgfrhgfr">{#N/A,#N/A,FALSE,"Plan1";#N/A,#N/A,FALSE,"Plan2"}</definedName>
    <definedName name="Veiculos" localSheetId="17">#REF!</definedName>
    <definedName name="Veiculos" localSheetId="3">#REF!</definedName>
    <definedName name="Veiculos" localSheetId="6">#REF!</definedName>
    <definedName name="Veiculos" localSheetId="16">#REF!</definedName>
    <definedName name="Veiculos" localSheetId="15">#REF!</definedName>
    <definedName name="Veiculos" localSheetId="25">#REF!</definedName>
    <definedName name="Veiculos" localSheetId="22">#REF!</definedName>
    <definedName name="Veiculos" localSheetId="19">#REF!</definedName>
    <definedName name="Veiculos" localSheetId="18">#REF!</definedName>
    <definedName name="Veiculos">#REF!</definedName>
    <definedName name="VENDA_ADOTADA" localSheetId="17">#REF!</definedName>
    <definedName name="VENDA_ADOTADA" localSheetId="3">#REF!</definedName>
    <definedName name="VENDA_ADOTADA" localSheetId="6">#REF!</definedName>
    <definedName name="VENDA_ADOTADA" localSheetId="16">#REF!</definedName>
    <definedName name="VENDA_ADOTADA" localSheetId="15">#REF!</definedName>
    <definedName name="VENDA_ADOTADA" localSheetId="25">#REF!</definedName>
    <definedName name="VENDA_ADOTADA" localSheetId="22">#REF!</definedName>
    <definedName name="VENDA_ADOTADA" localSheetId="19">#REF!</definedName>
    <definedName name="VENDA_ADOTADA" localSheetId="18">#REF!</definedName>
    <definedName name="VENDA_ADOTADA">#REF!</definedName>
    <definedName name="VENDAFINAL_R" localSheetId="17">#REF!</definedName>
    <definedName name="VENDAFINAL_R" localSheetId="3">#REF!</definedName>
    <definedName name="VENDAFINAL_R" localSheetId="6">#REF!</definedName>
    <definedName name="VENDAFINAL_R" localSheetId="16">#REF!</definedName>
    <definedName name="VENDAFINAL_R" localSheetId="15">#REF!</definedName>
    <definedName name="VENDAFINAL_R" localSheetId="25">#REF!</definedName>
    <definedName name="VENDAFINAL_R" localSheetId="22">#REF!</definedName>
    <definedName name="VENDAFINAL_R" localSheetId="19">#REF!</definedName>
    <definedName name="VENDAFINAL_R" localSheetId="18">#REF!</definedName>
    <definedName name="VENDAFINAL_R">#REF!</definedName>
    <definedName name="VENDAFINAL_U" localSheetId="3">#REF!</definedName>
    <definedName name="VENDAFINAL_U" localSheetId="6">#REF!</definedName>
    <definedName name="VENDAFINAL_U" localSheetId="15">#REF!</definedName>
    <definedName name="VENDAFINAL_U" localSheetId="25">#REF!</definedName>
    <definedName name="VENDAFINAL_U">#REF!</definedName>
    <definedName name="Vendas" localSheetId="3">#REF!</definedName>
    <definedName name="Vendas" localSheetId="6">#REF!</definedName>
    <definedName name="Vendas" localSheetId="15">#REF!</definedName>
    <definedName name="Vendas" localSheetId="25">#REF!</definedName>
    <definedName name="Vendas">#REF!</definedName>
    <definedName name="vendas_" localSheetId="3">#REF!</definedName>
    <definedName name="vendas_" localSheetId="6">#REF!</definedName>
    <definedName name="vendas_" localSheetId="15">#REF!</definedName>
    <definedName name="vendas_" localSheetId="25">#REF!</definedName>
    <definedName name="vendas_">#REF!</definedName>
    <definedName name="VERIFICAR" localSheetId="20">{#N/A,#N/A,TRUE,"Quinzena 01 à 15-04-98 "}</definedName>
    <definedName name="VERIFICAR" localSheetId="8">{#N/A,#N/A,TRUE,"Quinzena 01 à 15-04-98 "}</definedName>
    <definedName name="VERIFICAR" localSheetId="17" hidden="1">{#N/A,#N/A,TRUE,"Quinzena 01 à 15-04-98 "}</definedName>
    <definedName name="VERIFICAR" localSheetId="3">{#N/A,#N/A,TRUE,"Quinzena 01 à 15-04-98 "}</definedName>
    <definedName name="VERIFICAR" localSheetId="11">{#N/A,#N/A,TRUE,"Quinzena 01 à 15-04-98 "}</definedName>
    <definedName name="VERIFICAR" localSheetId="6">{#N/A,#N/A,TRUE,"Quinzena 01 à 15-04-98 "}</definedName>
    <definedName name="VERIFICAR" localSheetId="5">{#N/A,#N/A,TRUE,"Quinzena 01 à 15-04-98 "}</definedName>
    <definedName name="VERIFICAR" localSheetId="16" hidden="1">{#N/A,#N/A,TRUE,"Quinzena 01 à 15-04-98 "}</definedName>
    <definedName name="VERIFICAR" localSheetId="15">{#N/A,#N/A,TRUE,"Quinzena 01 à 15-04-98 "}</definedName>
    <definedName name="VERIFICAR" localSheetId="7">{#N/A,#N/A,TRUE,"Quinzena 01 à 15-04-98 "}</definedName>
    <definedName name="VERIFICAR" localSheetId="24">{#N/A,#N/A,TRUE,"Quinzena 01 à 15-04-98 "}</definedName>
    <definedName name="VERIFICAR" localSheetId="25">{#N/A,#N/A,TRUE,"Quinzena 01 à 15-04-98 "}</definedName>
    <definedName name="VERIFICAR" localSheetId="0">{#N/A,#N/A,TRUE,"Quinzena 01 à 15-04-98 "}</definedName>
    <definedName name="VERIFICAR" localSheetId="23">{#N/A,#N/A,TRUE,"Quinzena 01 à 15-04-98 "}</definedName>
    <definedName name="VERIFICAR" localSheetId="22" hidden="1">{#N/A,#N/A,TRUE,"Quinzena 01 à 15-04-98 "}</definedName>
    <definedName name="VERIFICAR" localSheetId="19">{#N/A,#N/A,TRUE,"Quinzena 01 à 15-04-98 "}</definedName>
    <definedName name="VERIFICAR" localSheetId="18" hidden="1">{#N/A,#N/A,TRUE,"Quinzena 01 à 15-04-98 "}</definedName>
    <definedName name="VERIFICAR">{#N/A,#N/A,TRUE,"Quinzena 01 à 15-04-98 "}</definedName>
    <definedName name="versao_estudo" localSheetId="17">#REF!</definedName>
    <definedName name="versao_estudo" localSheetId="3">#REF!</definedName>
    <definedName name="versao_estudo" localSheetId="6">#REF!</definedName>
    <definedName name="versao_estudo" localSheetId="16">#REF!</definedName>
    <definedName name="versao_estudo" localSheetId="15">#REF!</definedName>
    <definedName name="versao_estudo" localSheetId="25">#REF!</definedName>
    <definedName name="versao_estudo" localSheetId="22">#REF!</definedName>
    <definedName name="versao_estudo" localSheetId="19">#REF!</definedName>
    <definedName name="versao_estudo" localSheetId="18">#REF!</definedName>
    <definedName name="versao_estudo">#REF!</definedName>
    <definedName name="vfbg" localSheetId="17">#REF!</definedName>
    <definedName name="vfbg" localSheetId="3">#REF!</definedName>
    <definedName name="vfbg" localSheetId="6">#REF!</definedName>
    <definedName name="vfbg" localSheetId="16">#REF!</definedName>
    <definedName name="vfbg" localSheetId="15">#REF!</definedName>
    <definedName name="vfbg" localSheetId="25">#REF!</definedName>
    <definedName name="vfbg" localSheetId="22">#REF!</definedName>
    <definedName name="vfbg" localSheetId="19">#REF!</definedName>
    <definedName name="vfbg" localSheetId="18">#REF!</definedName>
    <definedName name="vfbg">#REF!</definedName>
    <definedName name="vfnijfd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20">{#N/A,#N/A,FALSE,"Plan1";#N/A,#N/A,FALSE,"Plan2"}</definedName>
    <definedName name="VFV" localSheetId="8">{#N/A,#N/A,FALSE,"Plan1";#N/A,#N/A,FALSE,"Plan2"}</definedName>
    <definedName name="VFV" localSheetId="17" hidden="1">{#N/A,#N/A,FALSE,"Plan1";#N/A,#N/A,FALSE,"Plan2"}</definedName>
    <definedName name="VFV" localSheetId="3">{#N/A,#N/A,FALSE,"Plan1";#N/A,#N/A,FALSE,"Plan2"}</definedName>
    <definedName name="VFV" localSheetId="11">{#N/A,#N/A,FALSE,"Plan1";#N/A,#N/A,FALSE,"Plan2"}</definedName>
    <definedName name="VFV" localSheetId="6">{#N/A,#N/A,FALSE,"Plan1";#N/A,#N/A,FALSE,"Plan2"}</definedName>
    <definedName name="VFV" localSheetId="5">{#N/A,#N/A,FALSE,"Plan1";#N/A,#N/A,FALSE,"Plan2"}</definedName>
    <definedName name="VFV" localSheetId="16" hidden="1">{#N/A,#N/A,FALSE,"Plan1";#N/A,#N/A,FALSE,"Plan2"}</definedName>
    <definedName name="VFV" localSheetId="15">{#N/A,#N/A,FALSE,"Plan1";#N/A,#N/A,FALSE,"Plan2"}</definedName>
    <definedName name="VFV" localSheetId="7">{#N/A,#N/A,FALSE,"Plan1";#N/A,#N/A,FALSE,"Plan2"}</definedName>
    <definedName name="VFV" localSheetId="24">{#N/A,#N/A,FALSE,"Plan1";#N/A,#N/A,FALSE,"Plan2"}</definedName>
    <definedName name="VFV" localSheetId="25">{#N/A,#N/A,FALSE,"Plan1";#N/A,#N/A,FALSE,"Plan2"}</definedName>
    <definedName name="VFV" localSheetId="0">{#N/A,#N/A,FALSE,"Plan1";#N/A,#N/A,FALSE,"Plan2"}</definedName>
    <definedName name="VFV" localSheetId="23">{#N/A,#N/A,FALSE,"Plan1";#N/A,#N/A,FALSE,"Plan2"}</definedName>
    <definedName name="VFV" localSheetId="22" hidden="1">{#N/A,#N/A,FALSE,"Plan1";#N/A,#N/A,FALSE,"Plan2"}</definedName>
    <definedName name="VFV" localSheetId="19">{#N/A,#N/A,FALSE,"Plan1";#N/A,#N/A,FALSE,"Plan2"}</definedName>
    <definedName name="VFV" localSheetId="18" hidden="1">{#N/A,#N/A,FALSE,"Plan1";#N/A,#N/A,FALSE,"Plan2"}</definedName>
    <definedName name="VFV">{#N/A,#N/A,FALSE,"Plan1";#N/A,#N/A,FALSE,"Plan2"}</definedName>
    <definedName name="VI" localSheetId="17">#REF!</definedName>
    <definedName name="VI" localSheetId="3">#REF!</definedName>
    <definedName name="VI" localSheetId="11">#REF!</definedName>
    <definedName name="VI" localSheetId="6">#REF!</definedName>
    <definedName name="VI" localSheetId="16">#REF!</definedName>
    <definedName name="VI" localSheetId="15">#REF!</definedName>
    <definedName name="VI" localSheetId="25">#REF!</definedName>
    <definedName name="VI" localSheetId="22">#REF!</definedName>
    <definedName name="VI" localSheetId="19">#REF!</definedName>
    <definedName name="VI" localSheetId="18">#REF!</definedName>
    <definedName name="VI">#REF!</definedName>
    <definedName name="VINTE" localSheetId="17">#REF!</definedName>
    <definedName name="VINTE" localSheetId="3">#REF!</definedName>
    <definedName name="VINTE" localSheetId="6">#REF!</definedName>
    <definedName name="VINTE" localSheetId="16">#REF!</definedName>
    <definedName name="VINTE" localSheetId="15">#REF!</definedName>
    <definedName name="VINTE" localSheetId="25">#REF!</definedName>
    <definedName name="VINTE" localSheetId="22">#REF!</definedName>
    <definedName name="VINTE" localSheetId="19">#REF!</definedName>
    <definedName name="VINTE" localSheetId="18">#REF!</definedName>
    <definedName name="VINTE">#REF!</definedName>
    <definedName name="visao_cashflow" localSheetId="17">#REF!</definedName>
    <definedName name="visao_cashflow" localSheetId="3">#REF!</definedName>
    <definedName name="visao_cashflow" localSheetId="6">#REF!</definedName>
    <definedName name="visao_cashflow" localSheetId="16">#REF!</definedName>
    <definedName name="visao_cashflow" localSheetId="15">#REF!</definedName>
    <definedName name="visao_cashflow" localSheetId="25">#REF!</definedName>
    <definedName name="visao_cashflow" localSheetId="22">#REF!</definedName>
    <definedName name="visao_cashflow" localSheetId="19">#REF!</definedName>
    <definedName name="visao_cashflow" localSheetId="18">#REF!</definedName>
    <definedName name="visao_cashflow">#REF!</definedName>
    <definedName name="visao_VL" localSheetId="3">#REF!</definedName>
    <definedName name="visao_VL" localSheetId="6">#REF!</definedName>
    <definedName name="visao_VL" localSheetId="15">#REF!</definedName>
    <definedName name="visao_VL" localSheetId="25">#REF!</definedName>
    <definedName name="visao_VL">#REF!</definedName>
    <definedName name="vl_cd" localSheetId="3">#REF!</definedName>
    <definedName name="vl_cd" localSheetId="6">#REF!</definedName>
    <definedName name="vl_cd" localSheetId="15">#REF!</definedName>
    <definedName name="vl_cd" localSheetId="25">#REF!</definedName>
    <definedName name="vl_cd">#REF!</definedName>
    <definedName name="vl_k1" localSheetId="3">#REF!</definedName>
    <definedName name="vl_k1" localSheetId="6">#REF!</definedName>
    <definedName name="vl_k1" localSheetId="15">#REF!</definedName>
    <definedName name="vl_k1" localSheetId="25">#REF!</definedName>
    <definedName name="vl_k1">#REF!</definedName>
    <definedName name="vl_k2" localSheetId="3">#REF!</definedName>
    <definedName name="vl_k2" localSheetId="6">#REF!</definedName>
    <definedName name="vl_k2" localSheetId="15">#REF!</definedName>
    <definedName name="vl_k2" localSheetId="25">#REF!</definedName>
    <definedName name="vl_k2">#REF!</definedName>
    <definedName name="vl_k3" localSheetId="3">#REF!</definedName>
    <definedName name="vl_k3" localSheetId="6">#REF!</definedName>
    <definedName name="vl_k3" localSheetId="15">#REF!</definedName>
    <definedName name="vl_k3" localSheetId="25">#REF!</definedName>
    <definedName name="vl_k3">#REF!</definedName>
    <definedName name="vld_classificacao" localSheetId="20">IF(#REF!="Ativa",OFFSET(INDEX(rng_list_classificacao,MATCH(#REF!,rng_list_classificacao,0)),1,0,COUNTA(rng_list_classificacao)-1),#REF!)</definedName>
    <definedName name="vld_classificacao" localSheetId="8">IF(#REF!="Ativa",OFFSET(INDEX(rng_list_classificacao,MATCH(#REF!,rng_list_classificacao,0)),1,0,COUNTA(rng_list_classificacao)-1),#REF!)</definedName>
    <definedName name="vld_classificacao" localSheetId="13">IF(#REF!="Ativa",OFFSET(INDEX(rng_list_classificacao,MATCH(#REF!,rng_list_classificacao,0)),1,0,COUNTA(rng_list_classificacao)-1),#REF!)</definedName>
    <definedName name="vld_classificacao" localSheetId="17" hidden="1">IF(#REF!="Ativa",OFFSET(INDEX(rng_list_classificacao,MATCH(#REF!,rng_list_classificacao,0)),1,0,COUNTA(rng_list_classificacao)-1),#REF!)</definedName>
    <definedName name="vld_classificacao" localSheetId="3">IF(#REF!="Ativa",OFFSET(INDEX(rng_list_classificacao,MATCH(#REF!,rng_list_classificacao,0)),1,0,COUNTA(rng_list_classificacao)-1),#REF!)</definedName>
    <definedName name="vld_classificacao" localSheetId="11">IF(#REF!="Ativa",OFFSET(INDEX(rng_list_classificacao,MATCH(#REF!,rng_list_classificacao,0)),1,0,COUNTA(rng_list_classificacao)-1),#REF!)</definedName>
    <definedName name="vld_classificacao" localSheetId="6">IF(#REF!="Ativa",OFFSET(INDEX(rng_list_classificacao,MATCH(#REF!,rng_list_classificacao,0)),1,0,COUNTA(rng_list_classificacao)-1),#REF!)</definedName>
    <definedName name="vld_classificacao" localSheetId="5">IF(#REF!="Ativa",OFFSET(INDEX(rng_list_classificacao,MATCH(#REF!,rng_list_classificacao,0)),1,0,COUNTA(rng_list_classificacao)-1),#REF!)</definedName>
    <definedName name="vld_classificacao" localSheetId="16" hidden="1">IF(#REF!="Ativa",OFFSET(INDEX(rng_list_classificacao,MATCH(#REF!,rng_list_classificacao,0)),1,0,COUNTA(rng_list_classificacao)-1),#REF!)</definedName>
    <definedName name="vld_classificacao" localSheetId="15">IF(#REF!="Ativa",OFFSET(INDEX(rng_list_classificacao,MATCH(#REF!,rng_list_classificacao,0)),1,0,COUNTA(rng_list_classificacao)-1),#REF!)</definedName>
    <definedName name="vld_classificacao" localSheetId="7">IF(#REF!="Ativa",OFFSET(INDEX(rng_list_classificacao,MATCH(#REF!,rng_list_classificacao,0)),1,0,COUNTA(rng_list_classificacao)-1),#REF!)</definedName>
    <definedName name="vld_classificacao" localSheetId="24">IF(#REF!="Ativa",OFFSET(INDEX(rng_list_classificacao,MATCH(#REF!,rng_list_classificacao,0)),1,0,COUNTA(rng_list_classificacao)-1),#REF!)</definedName>
    <definedName name="vld_classificacao" localSheetId="25">IF(#REF!="Ativa",OFFSET(INDEX(rng_list_classificacao,MATCH(#REF!,rng_list_classificacao,0)),1,0,COUNTA(rng_list_classificacao)-1),#REF!)</definedName>
    <definedName name="vld_classificacao" localSheetId="0">IF(#REF!="Ativa",OFFSET(INDEX(rng_list_classificacao,MATCH(#REF!,rng_list_classificacao,0)),1,0,COUNTA(rng_list_classificacao)-1),#REF!)</definedName>
    <definedName name="vld_classificacao" localSheetId="23">IF(#REF!="Ativa",OFFSET(INDEX(rng_list_classificacao,MATCH(#REF!,rng_list_classificacao,0)),1,0,COUNTA(rng_list_classificacao)-1),#REF!)</definedName>
    <definedName name="vld_classificacao" localSheetId="22" hidden="1">IF(#REF!="Ativa",OFFSET(INDEX(rng_list_classificacao,MATCH(#REF!,rng_list_classificacao,0)),1,0,COUNTA(rng_list_classificacao)-1),#REF!)</definedName>
    <definedName name="vld_classificacao" localSheetId="19">IF(#REF!="Ativa",OFFSET(INDEX(rng_list_classificacao,MATCH(#REF!,rng_list_classificacao,0)),1,0,COUNTA(rng_list_classificacao)-1),#REF!)</definedName>
    <definedName name="vld_classificacao" localSheetId="18" hidden="1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name="vld_regional" localSheetId="20">OFFSET(INDEX(rng_list_regional,MATCH(#REF!,rng_list_regional,0)),1,0,COUNTA(rng_list_regional)-1)</definedName>
    <definedName name="vld_regional" localSheetId="8">OFFSET(INDEX(rng_list_regional,MATCH(#REF!,rng_list_regional,0)),1,0,COUNTA(rng_list_regional)-1)</definedName>
    <definedName name="vld_regional" localSheetId="13">OFFSET(INDEX(rng_list_regional,MATCH(#REF!,rng_list_regional,0)),1,0,COUNTA(rng_list_regional)-1)</definedName>
    <definedName name="vld_regional" localSheetId="17" hidden="1">OFFSET(INDEX(rng_list_regional,MATCH(#REF!,rng_list_regional,0)),1,0,COUNTA(rng_list_regional)-1)</definedName>
    <definedName name="vld_regional" localSheetId="3">OFFSET(INDEX(rng_list_regional,MATCH(#REF!,rng_list_regional,0)),1,0,COUNTA(rng_list_regional)-1)</definedName>
    <definedName name="vld_regional" localSheetId="11">OFFSET(INDEX(rng_list_regional,MATCH(#REF!,rng_list_regional,0)),1,0,COUNTA(rng_list_regional)-1)</definedName>
    <definedName name="vld_regional" localSheetId="6">OFFSET(INDEX(rng_list_regional,MATCH(#REF!,rng_list_regional,0)),1,0,COUNTA(rng_list_regional)-1)</definedName>
    <definedName name="vld_regional" localSheetId="5">OFFSET(INDEX(rng_list_regional,MATCH(#REF!,rng_list_regional,0)),1,0,COUNTA(rng_list_regional)-1)</definedName>
    <definedName name="vld_regional" localSheetId="16" hidden="1">OFFSET(INDEX(rng_list_regional,MATCH(#REF!,rng_list_regional,0)),1,0,COUNTA(rng_list_regional)-1)</definedName>
    <definedName name="vld_regional" localSheetId="15">OFFSET(INDEX(rng_list_regional,MATCH(#REF!,rng_list_regional,0)),1,0,COUNTA(rng_list_regional)-1)</definedName>
    <definedName name="vld_regional" localSheetId="7">OFFSET(INDEX(rng_list_regional,MATCH(#REF!,rng_list_regional,0)),1,0,COUNTA(rng_list_regional)-1)</definedName>
    <definedName name="vld_regional" localSheetId="24">OFFSET(INDEX(rng_list_regional,MATCH(#REF!,rng_list_regional,0)),1,0,COUNTA(rng_list_regional)-1)</definedName>
    <definedName name="vld_regional" localSheetId="25">OFFSET(INDEX(rng_list_regional,MATCH(#REF!,rng_list_regional,0)),1,0,COUNTA(rng_list_regional)-1)</definedName>
    <definedName name="vld_regional" localSheetId="0">OFFSET(INDEX(rng_list_regional,MATCH(#REF!,rng_list_regional,0)),1,0,COUNTA(rng_list_regional)-1)</definedName>
    <definedName name="vld_regional" localSheetId="23">OFFSET(INDEX(rng_list_regional,MATCH(#REF!,rng_list_regional,0)),1,0,COUNTA(rng_list_regional)-1)</definedName>
    <definedName name="vld_regional" localSheetId="22" hidden="1">OFFSET(INDEX(rng_list_regional,MATCH(#REF!,rng_list_regional,0)),1,0,COUNTA(rng_list_regional)-1)</definedName>
    <definedName name="vld_regional" localSheetId="19">OFFSET(INDEX(rng_list_regional,MATCH(#REF!,rng_list_regional,0)),1,0,COUNTA(rng_list_regional)-1)</definedName>
    <definedName name="vld_regional" localSheetId="18" hidden="1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name="vld_segmento" localSheetId="20">IF(#REF!="Ativa",OFFSET(INDEX(rng_list_segmento,MATCH(#REF!,rng_list_segmento,0)),1,0,COUNTA(rng_list_segmento)-1),#REF!)</definedName>
    <definedName name="vld_segmento" localSheetId="8">IF(#REF!="Ativa",OFFSET(INDEX(rng_list_segmento,MATCH(#REF!,rng_list_segmento,0)),1,0,COUNTA(rng_list_segmento)-1),#REF!)</definedName>
    <definedName name="vld_segmento" localSheetId="13">IF(#REF!="Ativa",OFFSET(INDEX(rng_list_segmento,MATCH(#REF!,rng_list_segmento,0)),1,0,COUNTA(rng_list_segmento)-1),#REF!)</definedName>
    <definedName name="vld_segmento" localSheetId="17" hidden="1">IF(#REF!="Ativa",OFFSET(INDEX(rng_list_segmento,MATCH(#REF!,rng_list_segmento,0)),1,0,COUNTA(rng_list_segmento)-1),#REF!)</definedName>
    <definedName name="vld_segmento" localSheetId="3">IF(#REF!="Ativa",OFFSET(INDEX(rng_list_segmento,MATCH(#REF!,rng_list_segmento,0)),1,0,COUNTA(rng_list_segmento)-1),#REF!)</definedName>
    <definedName name="vld_segmento" localSheetId="11">IF(#REF!="Ativa",OFFSET(INDEX(rng_list_segmento,MATCH(#REF!,rng_list_segmento,0)),1,0,COUNTA(rng_list_segmento)-1),#REF!)</definedName>
    <definedName name="vld_segmento" localSheetId="6">IF(#REF!="Ativa",OFFSET(INDEX(rng_list_segmento,MATCH(#REF!,rng_list_segmento,0)),1,0,COUNTA(rng_list_segmento)-1),#REF!)</definedName>
    <definedName name="vld_segmento" localSheetId="5">IF(#REF!="Ativa",OFFSET(INDEX(rng_list_segmento,MATCH(#REF!,rng_list_segmento,0)),1,0,COUNTA(rng_list_segmento)-1),#REF!)</definedName>
    <definedName name="vld_segmento" localSheetId="16" hidden="1">IF(#REF!="Ativa",OFFSET(INDEX(rng_list_segmento,MATCH(#REF!,rng_list_segmento,0)),1,0,COUNTA(rng_list_segmento)-1),#REF!)</definedName>
    <definedName name="vld_segmento" localSheetId="15">IF(#REF!="Ativa",OFFSET(INDEX(rng_list_segmento,MATCH(#REF!,rng_list_segmento,0)),1,0,COUNTA(rng_list_segmento)-1),#REF!)</definedName>
    <definedName name="vld_segmento" localSheetId="7">IF(#REF!="Ativa",OFFSET(INDEX(rng_list_segmento,MATCH(#REF!,rng_list_segmento,0)),1,0,COUNTA(rng_list_segmento)-1),#REF!)</definedName>
    <definedName name="vld_segmento" localSheetId="24">IF(#REF!="Ativa",OFFSET(INDEX(rng_list_segmento,MATCH(#REF!,rng_list_segmento,0)),1,0,COUNTA(rng_list_segmento)-1),#REF!)</definedName>
    <definedName name="vld_segmento" localSheetId="25">IF(#REF!="Ativa",OFFSET(INDEX(rng_list_segmento,MATCH(#REF!,rng_list_segmento,0)),1,0,COUNTA(rng_list_segmento)-1),#REF!)</definedName>
    <definedName name="vld_segmento" localSheetId="0">IF(#REF!="Ativa",OFFSET(INDEX(rng_list_segmento,MATCH(#REF!,rng_list_segmento,0)),1,0,COUNTA(rng_list_segmento)-1),#REF!)</definedName>
    <definedName name="vld_segmento" localSheetId="23">IF(#REF!="Ativa",OFFSET(INDEX(rng_list_segmento,MATCH(#REF!,rng_list_segmento,0)),1,0,COUNTA(rng_list_segmento)-1),#REF!)</definedName>
    <definedName name="vld_segmento" localSheetId="22" hidden="1">IF(#REF!="Ativa",OFFSET(INDEX(rng_list_segmento,MATCH(#REF!,rng_list_segmento,0)),1,0,COUNTA(rng_list_segmento)-1),#REF!)</definedName>
    <definedName name="vld_segmento" localSheetId="19">IF(#REF!="Ativa",OFFSET(INDEX(rng_list_segmento,MATCH(#REF!,rng_list_segmento,0)),1,0,COUNTA(rng_list_segmento)-1),#REF!)</definedName>
    <definedName name="vld_segmento" localSheetId="18" hidden="1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name="vld_sociedade" localSheetId="20">OFFSET(INDEX(rng_list_sociedade,MATCH(#REF!,rng_list_sociedade,0)),1,0,COUNTA(rng_list_sociedade)-1)</definedName>
    <definedName name="vld_sociedade" localSheetId="8">OFFSET(INDEX(rng_list_sociedade,MATCH(#REF!,rng_list_sociedade,0)),1,0,COUNTA(rng_list_sociedade)-1)</definedName>
    <definedName name="vld_sociedade" localSheetId="13">OFFSET(INDEX(rng_list_sociedade,MATCH(#REF!,rng_list_sociedade,0)),1,0,COUNTA(rng_list_sociedade)-1)</definedName>
    <definedName name="vld_sociedade" localSheetId="17" hidden="1">OFFSET(INDEX(rng_list_sociedade,MATCH(#REF!,rng_list_sociedade,0)),1,0,COUNTA(rng_list_sociedade)-1)</definedName>
    <definedName name="vld_sociedade" localSheetId="3">OFFSET(INDEX(rng_list_sociedade,MATCH(#REF!,rng_list_sociedade,0)),1,0,COUNTA(rng_list_sociedade)-1)</definedName>
    <definedName name="vld_sociedade" localSheetId="11">OFFSET(INDEX(rng_list_sociedade,MATCH(#REF!,rng_list_sociedade,0)),1,0,COUNTA(rng_list_sociedade)-1)</definedName>
    <definedName name="vld_sociedade" localSheetId="6">OFFSET(INDEX(rng_list_sociedade,MATCH(#REF!,rng_list_sociedade,0)),1,0,COUNTA(rng_list_sociedade)-1)</definedName>
    <definedName name="vld_sociedade" localSheetId="5">OFFSET(INDEX(rng_list_sociedade,MATCH(#REF!,rng_list_sociedade,0)),1,0,COUNTA(rng_list_sociedade)-1)</definedName>
    <definedName name="vld_sociedade" localSheetId="16" hidden="1">OFFSET(INDEX(rng_list_sociedade,MATCH(#REF!,rng_list_sociedade,0)),1,0,COUNTA(rng_list_sociedade)-1)</definedName>
    <definedName name="vld_sociedade" localSheetId="15">OFFSET(INDEX(rng_list_sociedade,MATCH(#REF!,rng_list_sociedade,0)),1,0,COUNTA(rng_list_sociedade)-1)</definedName>
    <definedName name="vld_sociedade" localSheetId="7">OFFSET(INDEX(rng_list_sociedade,MATCH(#REF!,rng_list_sociedade,0)),1,0,COUNTA(rng_list_sociedade)-1)</definedName>
    <definedName name="vld_sociedade" localSheetId="24">OFFSET(INDEX(rng_list_sociedade,MATCH(#REF!,rng_list_sociedade,0)),1,0,COUNTA(rng_list_sociedade)-1)</definedName>
    <definedName name="vld_sociedade" localSheetId="25">OFFSET(INDEX(rng_list_sociedade,MATCH(#REF!,rng_list_sociedade,0)),1,0,COUNTA(rng_list_sociedade)-1)</definedName>
    <definedName name="vld_sociedade" localSheetId="0">OFFSET(INDEX(rng_list_sociedade,MATCH(#REF!,rng_list_sociedade,0)),1,0,COUNTA(rng_list_sociedade)-1)</definedName>
    <definedName name="vld_sociedade" localSheetId="23">OFFSET(INDEX(rng_list_sociedade,MATCH(#REF!,rng_list_sociedade,0)),1,0,COUNTA(rng_list_sociedade)-1)</definedName>
    <definedName name="vld_sociedade" localSheetId="22" hidden="1">OFFSET(INDEX(rng_list_sociedade,MATCH(#REF!,rng_list_sociedade,0)),1,0,COUNTA(rng_list_sociedade)-1)</definedName>
    <definedName name="vld_sociedade" localSheetId="19">OFFSET(INDEX(rng_list_sociedade,MATCH(#REF!,rng_list_sociedade,0)),1,0,COUNTA(rng_list_sociedade)-1)</definedName>
    <definedName name="vld_sociedade" localSheetId="18" hidden="1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name="vld_status_empresa" localSheetId="20">OFFSET(INDEX(rng_list_status_empresa,MATCH(#REF!,rng_list_status_empresa,0)),1,0,COUNTA(rng_list_status_empresa)-1)</definedName>
    <definedName name="vld_status_empresa" localSheetId="8">OFFSET(INDEX(rng_list_status_empresa,MATCH(#REF!,rng_list_status_empresa,0)),1,0,COUNTA(rng_list_status_empresa)-1)</definedName>
    <definedName name="vld_status_empresa" localSheetId="13">OFFSET(INDEX(rng_list_status_empresa,MATCH(#REF!,rng_list_status_empresa,0)),1,0,COUNTA(rng_list_status_empresa)-1)</definedName>
    <definedName name="vld_status_empresa" localSheetId="17" hidden="1">OFFSET(INDEX(rng_list_status_empresa,MATCH(#REF!,rng_list_status_empresa,0)),1,0,COUNTA(rng_list_status_empresa)-1)</definedName>
    <definedName name="vld_status_empresa" localSheetId="3">OFFSET(INDEX(rng_list_status_empresa,MATCH(#REF!,rng_list_status_empresa,0)),1,0,COUNTA(rng_list_status_empresa)-1)</definedName>
    <definedName name="vld_status_empresa" localSheetId="11">OFFSET(INDEX(rng_list_status_empresa,MATCH(#REF!,rng_list_status_empresa,0)),1,0,COUNTA(rng_list_status_empresa)-1)</definedName>
    <definedName name="vld_status_empresa" localSheetId="6">OFFSET(INDEX(rng_list_status_empresa,MATCH(#REF!,rng_list_status_empresa,0)),1,0,COUNTA(rng_list_status_empresa)-1)</definedName>
    <definedName name="vld_status_empresa" localSheetId="5">OFFSET(INDEX(rng_list_status_empresa,MATCH(#REF!,rng_list_status_empresa,0)),1,0,COUNTA(rng_list_status_empresa)-1)</definedName>
    <definedName name="vld_status_empresa" localSheetId="16" hidden="1">OFFSET(INDEX(rng_list_status_empresa,MATCH(#REF!,rng_list_status_empresa,0)),1,0,COUNTA(rng_list_status_empresa)-1)</definedName>
    <definedName name="vld_status_empresa" localSheetId="15">OFFSET(INDEX(rng_list_status_empresa,MATCH(#REF!,rng_list_status_empresa,0)),1,0,COUNTA(rng_list_status_empresa)-1)</definedName>
    <definedName name="vld_status_empresa" localSheetId="7">OFFSET(INDEX(rng_list_status_empresa,MATCH(#REF!,rng_list_status_empresa,0)),1,0,COUNTA(rng_list_status_empresa)-1)</definedName>
    <definedName name="vld_status_empresa" localSheetId="24">OFFSET(INDEX(rng_list_status_empresa,MATCH(#REF!,rng_list_status_empresa,0)),1,0,COUNTA(rng_list_status_empresa)-1)</definedName>
    <definedName name="vld_status_empresa" localSheetId="25">OFFSET(INDEX(rng_list_status_empresa,MATCH(#REF!,rng_list_status_empresa,0)),1,0,COUNTA(rng_list_status_empresa)-1)</definedName>
    <definedName name="vld_status_empresa" localSheetId="0">OFFSET(INDEX(rng_list_status_empresa,MATCH(#REF!,rng_list_status_empresa,0)),1,0,COUNTA(rng_list_status_empresa)-1)</definedName>
    <definedName name="vld_status_empresa" localSheetId="23">OFFSET(INDEX(rng_list_status_empresa,MATCH(#REF!,rng_list_status_empresa,0)),1,0,COUNTA(rng_list_status_empresa)-1)</definedName>
    <definedName name="vld_status_empresa" localSheetId="22" hidden="1">OFFSET(INDEX(rng_list_status_empresa,MATCH(#REF!,rng_list_status_empresa,0)),1,0,COUNTA(rng_list_status_empresa)-1)</definedName>
    <definedName name="vld_status_empresa" localSheetId="19">OFFSET(INDEX(rng_list_status_empresa,MATCH(#REF!,rng_list_status_empresa,0)),1,0,COUNTA(rng_list_status_empresa)-1)</definedName>
    <definedName name="vld_status_empresa" localSheetId="18" hidden="1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name="vld_status_lancamento" localSheetId="20">IF(#REF!="Ativa",OFFSET(INDEX(rng_list_status_lancamento,MATCH(#REF!,rng_list_status_lancamento,0)),1,0,COUNTA(rng_list_status_lancamento)-1),#REF!)</definedName>
    <definedName name="vld_status_lancamento" localSheetId="8">IF(#REF!="Ativa",OFFSET(INDEX(rng_list_status_lancamento,MATCH(#REF!,rng_list_status_lancamento,0)),1,0,COUNTA(rng_list_status_lancamento)-1),#REF!)</definedName>
    <definedName name="vld_status_lancamento" localSheetId="13">IF(#REF!="Ativa",OFFSET(INDEX(rng_list_status_lancamento,MATCH(#REF!,rng_list_status_lancamento,0)),1,0,COUNTA(rng_list_status_lancamento)-1),#REF!)</definedName>
    <definedName name="vld_status_lancamento" localSheetId="17" hidden="1">IF(#REF!="Ativa",OFFSET(INDEX(rng_list_status_lancamento,MATCH(#REF!,rng_list_status_lancamento,0)),1,0,COUNTA(rng_list_status_lancamento)-1),#REF!)</definedName>
    <definedName name="vld_status_lancamento" localSheetId="3">IF(#REF!="Ativa",OFFSET(INDEX(rng_list_status_lancamento,MATCH(#REF!,rng_list_status_lancamento,0)),1,0,COUNTA(rng_list_status_lancamento)-1),#REF!)</definedName>
    <definedName name="vld_status_lancamento" localSheetId="11">IF(#REF!="Ativa",OFFSET(INDEX(rng_list_status_lancamento,MATCH(#REF!,rng_list_status_lancamento,0)),1,0,COUNTA(rng_list_status_lancamento)-1),#REF!)</definedName>
    <definedName name="vld_status_lancamento" localSheetId="6">IF(#REF!="Ativa",OFFSET(INDEX(rng_list_status_lancamento,MATCH(#REF!,rng_list_status_lancamento,0)),1,0,COUNTA(rng_list_status_lancamento)-1),#REF!)</definedName>
    <definedName name="vld_status_lancamento" localSheetId="5">IF(#REF!="Ativa",OFFSET(INDEX(rng_list_status_lancamento,MATCH(#REF!,rng_list_status_lancamento,0)),1,0,COUNTA(rng_list_status_lancamento)-1),#REF!)</definedName>
    <definedName name="vld_status_lancamento" localSheetId="16" hidden="1">IF(#REF!="Ativa",OFFSET(INDEX(rng_list_status_lancamento,MATCH(#REF!,rng_list_status_lancamento,0)),1,0,COUNTA(rng_list_status_lancamento)-1),#REF!)</definedName>
    <definedName name="vld_status_lancamento" localSheetId="15">IF(#REF!="Ativa",OFFSET(INDEX(rng_list_status_lancamento,MATCH(#REF!,rng_list_status_lancamento,0)),1,0,COUNTA(rng_list_status_lancamento)-1),#REF!)</definedName>
    <definedName name="vld_status_lancamento" localSheetId="7">IF(#REF!="Ativa",OFFSET(INDEX(rng_list_status_lancamento,MATCH(#REF!,rng_list_status_lancamento,0)),1,0,COUNTA(rng_list_status_lancamento)-1),#REF!)</definedName>
    <definedName name="vld_status_lancamento" localSheetId="24">IF(#REF!="Ativa",OFFSET(INDEX(rng_list_status_lancamento,MATCH(#REF!,rng_list_status_lancamento,0)),1,0,COUNTA(rng_list_status_lancamento)-1),#REF!)</definedName>
    <definedName name="vld_status_lancamento" localSheetId="25">IF(#REF!="Ativa",OFFSET(INDEX(rng_list_status_lancamento,MATCH(#REF!,rng_list_status_lancamento,0)),1,0,COUNTA(rng_list_status_lancamento)-1),#REF!)</definedName>
    <definedName name="vld_status_lancamento" localSheetId="0">IF(#REF!="Ativa",OFFSET(INDEX(rng_list_status_lancamento,MATCH(#REF!,rng_list_status_lancamento,0)),1,0,COUNTA(rng_list_status_lancamento)-1),#REF!)</definedName>
    <definedName name="vld_status_lancamento" localSheetId="23">IF(#REF!="Ativa",OFFSET(INDEX(rng_list_status_lancamento,MATCH(#REF!,rng_list_status_lancamento,0)),1,0,COUNTA(rng_list_status_lancamento)-1),#REF!)</definedName>
    <definedName name="vld_status_lancamento" localSheetId="22" hidden="1">IF(#REF!="Ativa",OFFSET(INDEX(rng_list_status_lancamento,MATCH(#REF!,rng_list_status_lancamento,0)),1,0,COUNTA(rng_list_status_lancamento)-1),#REF!)</definedName>
    <definedName name="vld_status_lancamento" localSheetId="19">IF(#REF!="Ativa",OFFSET(INDEX(rng_list_status_lancamento,MATCH(#REF!,rng_list_status_lancamento,0)),1,0,COUNTA(rng_list_status_lancamento)-1),#REF!)</definedName>
    <definedName name="vld_status_lancamento" localSheetId="18" hidden="1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name="vld_status_projeto" localSheetId="20">IF(#REF!="Ativa",OFFSET(INDEX(rng_list_status_projeto,MATCH(#REF!,rng_list_status_projeto,0)),1,0,COUNTA(rng_list_status_projeto)-1),#REF!)</definedName>
    <definedName name="vld_status_projeto" localSheetId="8">IF(#REF!="Ativa",OFFSET(INDEX(rng_list_status_projeto,MATCH(#REF!,rng_list_status_projeto,0)),1,0,COUNTA(rng_list_status_projeto)-1),#REF!)</definedName>
    <definedName name="vld_status_projeto" localSheetId="13">IF(#REF!="Ativa",OFFSET(INDEX(rng_list_status_projeto,MATCH(#REF!,rng_list_status_projeto,0)),1,0,COUNTA(rng_list_status_projeto)-1),#REF!)</definedName>
    <definedName name="vld_status_projeto" localSheetId="17" hidden="1">IF(#REF!="Ativa",OFFSET(INDEX(rng_list_status_projeto,MATCH(#REF!,rng_list_status_projeto,0)),1,0,COUNTA(rng_list_status_projeto)-1),#REF!)</definedName>
    <definedName name="vld_status_projeto" localSheetId="3">IF(#REF!="Ativa",OFFSET(INDEX(rng_list_status_projeto,MATCH(#REF!,rng_list_status_projeto,0)),1,0,COUNTA(rng_list_status_projeto)-1),#REF!)</definedName>
    <definedName name="vld_status_projeto" localSheetId="11">IF(#REF!="Ativa",OFFSET(INDEX(rng_list_status_projeto,MATCH(#REF!,rng_list_status_projeto,0)),1,0,COUNTA(rng_list_status_projeto)-1),#REF!)</definedName>
    <definedName name="vld_status_projeto" localSheetId="6">IF(#REF!="Ativa",OFFSET(INDEX(rng_list_status_projeto,MATCH(#REF!,rng_list_status_projeto,0)),1,0,COUNTA(rng_list_status_projeto)-1),#REF!)</definedName>
    <definedName name="vld_status_projeto" localSheetId="5">IF(#REF!="Ativa",OFFSET(INDEX(rng_list_status_projeto,MATCH(#REF!,rng_list_status_projeto,0)),1,0,COUNTA(rng_list_status_projeto)-1),#REF!)</definedName>
    <definedName name="vld_status_projeto" localSheetId="16" hidden="1">IF(#REF!="Ativa",OFFSET(INDEX(rng_list_status_projeto,MATCH(#REF!,rng_list_status_projeto,0)),1,0,COUNTA(rng_list_status_projeto)-1),#REF!)</definedName>
    <definedName name="vld_status_projeto" localSheetId="15">IF(#REF!="Ativa",OFFSET(INDEX(rng_list_status_projeto,MATCH(#REF!,rng_list_status_projeto,0)),1,0,COUNTA(rng_list_status_projeto)-1),#REF!)</definedName>
    <definedName name="vld_status_projeto" localSheetId="7">IF(#REF!="Ativa",OFFSET(INDEX(rng_list_status_projeto,MATCH(#REF!,rng_list_status_projeto,0)),1,0,COUNTA(rng_list_status_projeto)-1),#REF!)</definedName>
    <definedName name="vld_status_projeto" localSheetId="24">IF(#REF!="Ativa",OFFSET(INDEX(rng_list_status_projeto,MATCH(#REF!,rng_list_status_projeto,0)),1,0,COUNTA(rng_list_status_projeto)-1),#REF!)</definedName>
    <definedName name="vld_status_projeto" localSheetId="25">IF(#REF!="Ativa",OFFSET(INDEX(rng_list_status_projeto,MATCH(#REF!,rng_list_status_projeto,0)),1,0,COUNTA(rng_list_status_projeto)-1),#REF!)</definedName>
    <definedName name="vld_status_projeto" localSheetId="0">IF(#REF!="Ativa",OFFSET(INDEX(rng_list_status_projeto,MATCH(#REF!,rng_list_status_projeto,0)),1,0,COUNTA(rng_list_status_projeto)-1),#REF!)</definedName>
    <definedName name="vld_status_projeto" localSheetId="23">IF(#REF!="Ativa",OFFSET(INDEX(rng_list_status_projeto,MATCH(#REF!,rng_list_status_projeto,0)),1,0,COUNTA(rng_list_status_projeto)-1),#REF!)</definedName>
    <definedName name="vld_status_projeto" localSheetId="22" hidden="1">IF(#REF!="Ativa",OFFSET(INDEX(rng_list_status_projeto,MATCH(#REF!,rng_list_status_projeto,0)),1,0,COUNTA(rng_list_status_projeto)-1),#REF!)</definedName>
    <definedName name="vld_status_projeto" localSheetId="19">IF(#REF!="Ativa",OFFSET(INDEX(rng_list_status_projeto,MATCH(#REF!,rng_list_status_projeto,0)),1,0,COUNTA(rng_list_status_projeto)-1),#REF!)</definedName>
    <definedName name="vld_status_projeto" localSheetId="18" hidden="1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name="vld_status_viabilidade" localSheetId="20">OFFSET(INDEX(rng_list_status_viabilidade,MATCH(#REF!,rng_list_status_viabilidade,0)),1,0,COUNTA(rng_list_status_viabilidade)-1)</definedName>
    <definedName name="vld_status_viabilidade" localSheetId="8">OFFSET(INDEX(rng_list_status_viabilidade,MATCH(#REF!,rng_list_status_viabilidade,0)),1,0,COUNTA(rng_list_status_viabilidade)-1)</definedName>
    <definedName name="vld_status_viabilidade" localSheetId="13">OFFSET(INDEX(rng_list_status_viabilidade,MATCH(#REF!,rng_list_status_viabilidade,0)),1,0,COUNTA(rng_list_status_viabilidade)-1)</definedName>
    <definedName name="vld_status_viabilidade" localSheetId="17" hidden="1">OFFSET(INDEX(rng_list_status_viabilidade,MATCH(#REF!,rng_list_status_viabilidade,0)),1,0,COUNTA(rng_list_status_viabilidade)-1)</definedName>
    <definedName name="vld_status_viabilidade" localSheetId="3">OFFSET(INDEX(rng_list_status_viabilidade,MATCH(#REF!,rng_list_status_viabilidade,0)),1,0,COUNTA(rng_list_status_viabilidade)-1)</definedName>
    <definedName name="vld_status_viabilidade" localSheetId="11">OFFSET(INDEX(rng_list_status_viabilidade,MATCH(#REF!,rng_list_status_viabilidade,0)),1,0,COUNTA(rng_list_status_viabilidade)-1)</definedName>
    <definedName name="vld_status_viabilidade" localSheetId="6">OFFSET(INDEX(rng_list_status_viabilidade,MATCH(#REF!,rng_list_status_viabilidade,0)),1,0,COUNTA(rng_list_status_viabilidade)-1)</definedName>
    <definedName name="vld_status_viabilidade" localSheetId="5">OFFSET(INDEX(rng_list_status_viabilidade,MATCH(#REF!,rng_list_status_viabilidade,0)),1,0,COUNTA(rng_list_status_viabilidade)-1)</definedName>
    <definedName name="vld_status_viabilidade" localSheetId="16" hidden="1">OFFSET(INDEX(rng_list_status_viabilidade,MATCH(#REF!,rng_list_status_viabilidade,0)),1,0,COUNTA(rng_list_status_viabilidade)-1)</definedName>
    <definedName name="vld_status_viabilidade" localSheetId="15">OFFSET(INDEX(rng_list_status_viabilidade,MATCH(#REF!,rng_list_status_viabilidade,0)),1,0,COUNTA(rng_list_status_viabilidade)-1)</definedName>
    <definedName name="vld_status_viabilidade" localSheetId="7">OFFSET(INDEX(rng_list_status_viabilidade,MATCH(#REF!,rng_list_status_viabilidade,0)),1,0,COUNTA(rng_list_status_viabilidade)-1)</definedName>
    <definedName name="vld_status_viabilidade" localSheetId="24">OFFSET(INDEX(rng_list_status_viabilidade,MATCH(#REF!,rng_list_status_viabilidade,0)),1,0,COUNTA(rng_list_status_viabilidade)-1)</definedName>
    <definedName name="vld_status_viabilidade" localSheetId="25">OFFSET(INDEX(rng_list_status_viabilidade,MATCH(#REF!,rng_list_status_viabilidade,0)),1,0,COUNTA(rng_list_status_viabilidade)-1)</definedName>
    <definedName name="vld_status_viabilidade" localSheetId="0">OFFSET(INDEX(rng_list_status_viabilidade,MATCH(#REF!,rng_list_status_viabilidade,0)),1,0,COUNTA(rng_list_status_viabilidade)-1)</definedName>
    <definedName name="vld_status_viabilidade" localSheetId="23">OFFSET(INDEX(rng_list_status_viabilidade,MATCH(#REF!,rng_list_status_viabilidade,0)),1,0,COUNTA(rng_list_status_viabilidade)-1)</definedName>
    <definedName name="vld_status_viabilidade" localSheetId="22" hidden="1">OFFSET(INDEX(rng_list_status_viabilidade,MATCH(#REF!,rng_list_status_viabilidade,0)),1,0,COUNTA(rng_list_status_viabilidade)-1)</definedName>
    <definedName name="vld_status_viabilidade" localSheetId="19">OFFSET(INDEX(rng_list_status_viabilidade,MATCH(#REF!,rng_list_status_viabilidade,0)),1,0,COUNTA(rng_list_status_viabilidade)-1)</definedName>
    <definedName name="vld_status_viabilidade" localSheetId="18" hidden="1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OLUME1" localSheetId="17">#REF!</definedName>
    <definedName name="VOLUME1" localSheetId="3">#REF!</definedName>
    <definedName name="VOLUME1" localSheetId="11">#REF!</definedName>
    <definedName name="VOLUME1" localSheetId="6">#REF!</definedName>
    <definedName name="VOLUME1" localSheetId="16">#REF!</definedName>
    <definedName name="VOLUME1" localSheetId="15">#REF!</definedName>
    <definedName name="VOLUME1" localSheetId="25">#REF!</definedName>
    <definedName name="VOLUME1" localSheetId="22">#REF!</definedName>
    <definedName name="VOLUME1" localSheetId="19">#REF!</definedName>
    <definedName name="VOLUME1" localSheetId="18">#REF!</definedName>
    <definedName name="VOLUME1">#REF!</definedName>
    <definedName name="VOLUME2" localSheetId="17">#REF!</definedName>
    <definedName name="VOLUME2" localSheetId="3">#REF!</definedName>
    <definedName name="VOLUME2" localSheetId="6">#REF!</definedName>
    <definedName name="VOLUME2" localSheetId="16">#REF!</definedName>
    <definedName name="VOLUME2" localSheetId="15">#REF!</definedName>
    <definedName name="VOLUME2" localSheetId="25">#REF!</definedName>
    <definedName name="VOLUME2" localSheetId="22">#REF!</definedName>
    <definedName name="VOLUME2" localSheetId="19">#REF!</definedName>
    <definedName name="VOLUME2" localSheetId="18">#REF!</definedName>
    <definedName name="VOLUME2">#REF!</definedName>
    <definedName name="VOLUME3" localSheetId="17">#REF!</definedName>
    <definedName name="VOLUME3" localSheetId="3">#REF!</definedName>
    <definedName name="VOLUME3" localSheetId="6">#REF!</definedName>
    <definedName name="VOLUME3" localSheetId="16">#REF!</definedName>
    <definedName name="VOLUME3" localSheetId="15">#REF!</definedName>
    <definedName name="VOLUME3" localSheetId="25">#REF!</definedName>
    <definedName name="VOLUME3" localSheetId="22">#REF!</definedName>
    <definedName name="VOLUME3" localSheetId="19">#REF!</definedName>
    <definedName name="VOLUME3" localSheetId="18">#REF!</definedName>
    <definedName name="VOLUME3">#REF!</definedName>
    <definedName name="VSDHFGDFGR" localSheetId="20">{#N/A,#N/A,FALSE,"Plan1";#N/A,#N/A,FALSE,"Plan2"}</definedName>
    <definedName name="VSDHFGDFGR" localSheetId="8">{#N/A,#N/A,FALSE,"Plan1";#N/A,#N/A,FALSE,"Plan2"}</definedName>
    <definedName name="VSDHFGDFGR" localSheetId="17" hidden="1">{#N/A,#N/A,FALSE,"Plan1";#N/A,#N/A,FALSE,"Plan2"}</definedName>
    <definedName name="VSDHFGDFGR" localSheetId="3">{#N/A,#N/A,FALSE,"Plan1";#N/A,#N/A,FALSE,"Plan2"}</definedName>
    <definedName name="VSDHFGDFGR" localSheetId="11">{#N/A,#N/A,FALSE,"Plan1";#N/A,#N/A,FALSE,"Plan2"}</definedName>
    <definedName name="VSDHFGDFGR" localSheetId="6">{#N/A,#N/A,FALSE,"Plan1";#N/A,#N/A,FALSE,"Plan2"}</definedName>
    <definedName name="VSDHFGDFGR" localSheetId="5">{#N/A,#N/A,FALSE,"Plan1";#N/A,#N/A,FALSE,"Plan2"}</definedName>
    <definedName name="VSDHFGDFGR" localSheetId="16" hidden="1">{#N/A,#N/A,FALSE,"Plan1";#N/A,#N/A,FALSE,"Plan2"}</definedName>
    <definedName name="VSDHFGDFGR" localSheetId="15">{#N/A,#N/A,FALSE,"Plan1";#N/A,#N/A,FALSE,"Plan2"}</definedName>
    <definedName name="VSDHFGDFGR" localSheetId="7">{#N/A,#N/A,FALSE,"Plan1";#N/A,#N/A,FALSE,"Plan2"}</definedName>
    <definedName name="VSDHFGDFGR" localSheetId="24">{#N/A,#N/A,FALSE,"Plan1";#N/A,#N/A,FALSE,"Plan2"}</definedName>
    <definedName name="VSDHFGDFGR" localSheetId="25">{#N/A,#N/A,FALSE,"Plan1";#N/A,#N/A,FALSE,"Plan2"}</definedName>
    <definedName name="VSDHFGDFGR" localSheetId="0">{#N/A,#N/A,FALSE,"Plan1";#N/A,#N/A,FALSE,"Plan2"}</definedName>
    <definedName name="VSDHFGDFGR" localSheetId="23">{#N/A,#N/A,FALSE,"Plan1";#N/A,#N/A,FALSE,"Plan2"}</definedName>
    <definedName name="VSDHFGDFGR" localSheetId="22" hidden="1">{#N/A,#N/A,FALSE,"Plan1";#N/A,#N/A,FALSE,"Plan2"}</definedName>
    <definedName name="VSDHFGDFGR" localSheetId="19">{#N/A,#N/A,FALSE,"Plan1";#N/A,#N/A,FALSE,"Plan2"}</definedName>
    <definedName name="VSDHFGDFGR" localSheetId="18" hidden="1">{#N/A,#N/A,FALSE,"Plan1";#N/A,#N/A,FALSE,"Plan2"}</definedName>
    <definedName name="VSDHFGDFGR">{#N/A,#N/A,FALSE,"Plan1";#N/A,#N/A,FALSE,"Plan2"}</definedName>
    <definedName name="vvbb" localSheetId="20">{"tabela",#N/A,FALSE,"Tabela";"decoração",#N/A,FALSE,"Decor.";"Informações",#N/A,FALSE,"Inform."}</definedName>
    <definedName name="vvbb" localSheetId="8">{"tabela",#N/A,FALSE,"Tabela";"decoração",#N/A,FALSE,"Decor.";"Informações",#N/A,FALSE,"Inform."}</definedName>
    <definedName name="vvbb" localSheetId="17" hidden="1">{"tabela",#N/A,FALSE,"Tabela";"decoração",#N/A,FALSE,"Decor.";"Informações",#N/A,FALSE,"Inform."}</definedName>
    <definedName name="vvbb" localSheetId="3">{"tabela",#N/A,FALSE,"Tabela";"decoração",#N/A,FALSE,"Decor.";"Informações",#N/A,FALSE,"Inform."}</definedName>
    <definedName name="vvbb" localSheetId="11">{"tabela",#N/A,FALSE,"Tabela";"decoração",#N/A,FALSE,"Decor.";"Informações",#N/A,FALSE,"Inform."}</definedName>
    <definedName name="vvbb" localSheetId="6">{"tabela",#N/A,FALSE,"Tabela";"decoração",#N/A,FALSE,"Decor.";"Informações",#N/A,FALSE,"Inform."}</definedName>
    <definedName name="vvbb" localSheetId="5">{"tabela",#N/A,FALSE,"Tabela";"decoração",#N/A,FALSE,"Decor.";"Informações",#N/A,FALSE,"Inform."}</definedName>
    <definedName name="vvbb" localSheetId="16" hidden="1">{"tabela",#N/A,FALSE,"Tabela";"decoração",#N/A,FALSE,"Decor.";"Informações",#N/A,FALSE,"Inform."}</definedName>
    <definedName name="vvbb" localSheetId="15">{"tabela",#N/A,FALSE,"Tabela";"decoração",#N/A,FALSE,"Decor.";"Informações",#N/A,FALSE,"Inform."}</definedName>
    <definedName name="vvbb" localSheetId="7">{"tabela",#N/A,FALSE,"Tabela";"decoração",#N/A,FALSE,"Decor.";"Informações",#N/A,FALSE,"Inform."}</definedName>
    <definedName name="vvbb" localSheetId="24">{"tabela",#N/A,FALSE,"Tabela";"decoração",#N/A,FALSE,"Decor.";"Informações",#N/A,FALSE,"Inform."}</definedName>
    <definedName name="vvbb" localSheetId="25">{"tabela",#N/A,FALSE,"Tabela";"decoração",#N/A,FALSE,"Decor.";"Informações",#N/A,FALSE,"Inform."}</definedName>
    <definedName name="vvbb" localSheetId="0">{"tabela",#N/A,FALSE,"Tabela";"decoração",#N/A,FALSE,"Decor.";"Informações",#N/A,FALSE,"Inform."}</definedName>
    <definedName name="vvbb" localSheetId="23">{"tabela",#N/A,FALSE,"Tabela";"decoração",#N/A,FALSE,"Decor.";"Informações",#N/A,FALSE,"Inform."}</definedName>
    <definedName name="vvbb" localSheetId="22" hidden="1">{"tabela",#N/A,FALSE,"Tabela";"decoração",#N/A,FALSE,"Decor.";"Informações",#N/A,FALSE,"Inform."}</definedName>
    <definedName name="vvbb" localSheetId="19">{"tabela",#N/A,FALSE,"Tabela";"decoração",#N/A,FALSE,"Decor.";"Informações",#N/A,FALSE,"Inform."}</definedName>
    <definedName name="vvbb" localSheetId="18" hidden="1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name="vvcbnb" localSheetId="20">{#N/A,#N/A,FALSE,"Plan1";#N/A,#N/A,FALSE,"Plan2"}</definedName>
    <definedName name="vvcbnb" localSheetId="8">{#N/A,#N/A,FALSE,"Plan1";#N/A,#N/A,FALSE,"Plan2"}</definedName>
    <definedName name="vvcbnb" localSheetId="17" hidden="1">{#N/A,#N/A,FALSE,"Plan1";#N/A,#N/A,FALSE,"Plan2"}</definedName>
    <definedName name="vvcbnb" localSheetId="3">{#N/A,#N/A,FALSE,"Plan1";#N/A,#N/A,FALSE,"Plan2"}</definedName>
    <definedName name="vvcbnb" localSheetId="11">{#N/A,#N/A,FALSE,"Plan1";#N/A,#N/A,FALSE,"Plan2"}</definedName>
    <definedName name="vvcbnb" localSheetId="6">{#N/A,#N/A,FALSE,"Plan1";#N/A,#N/A,FALSE,"Plan2"}</definedName>
    <definedName name="vvcbnb" localSheetId="5">{#N/A,#N/A,FALSE,"Plan1";#N/A,#N/A,FALSE,"Plan2"}</definedName>
    <definedName name="vvcbnb" localSheetId="16" hidden="1">{#N/A,#N/A,FALSE,"Plan1";#N/A,#N/A,FALSE,"Plan2"}</definedName>
    <definedName name="vvcbnb" localSheetId="15">{#N/A,#N/A,FALSE,"Plan1";#N/A,#N/A,FALSE,"Plan2"}</definedName>
    <definedName name="vvcbnb" localSheetId="7">{#N/A,#N/A,FALSE,"Plan1";#N/A,#N/A,FALSE,"Plan2"}</definedName>
    <definedName name="vvcbnb" localSheetId="24">{#N/A,#N/A,FALSE,"Plan1";#N/A,#N/A,FALSE,"Plan2"}</definedName>
    <definedName name="vvcbnb" localSheetId="25">{#N/A,#N/A,FALSE,"Plan1";#N/A,#N/A,FALSE,"Plan2"}</definedName>
    <definedName name="vvcbnb" localSheetId="0">{#N/A,#N/A,FALSE,"Plan1";#N/A,#N/A,FALSE,"Plan2"}</definedName>
    <definedName name="vvcbnb" localSheetId="23">{#N/A,#N/A,FALSE,"Plan1";#N/A,#N/A,FALSE,"Plan2"}</definedName>
    <definedName name="vvcbnb" localSheetId="22" hidden="1">{#N/A,#N/A,FALSE,"Plan1";#N/A,#N/A,FALSE,"Plan2"}</definedName>
    <definedName name="vvcbnb" localSheetId="19">{#N/A,#N/A,FALSE,"Plan1";#N/A,#N/A,FALSE,"Plan2"}</definedName>
    <definedName name="vvcbnb" localSheetId="18" hidden="1">{#N/A,#N/A,FALSE,"Plan1";#N/A,#N/A,FALSE,"Plan2"}</definedName>
    <definedName name="vvcbnb">{#N/A,#N/A,FALSE,"Plan1";#N/A,#N/A,FALSE,"Plan2"}</definedName>
    <definedName name="vvvvv" localSheetId="20">{"Econ Consolidado",#N/A,FALSE,"Econ Consol";"Fluxo de Caixa",#N/A,FALSE,"Fluxo Caixa";"Investimentos",#N/A,FALSE,"Investimentos"}</definedName>
    <definedName name="vvvvv" localSheetId="8">{"Econ Consolidado",#N/A,FALSE,"Econ Consol";"Fluxo de Caixa",#N/A,FALSE,"Fluxo Caixa";"Investimentos",#N/A,FALSE,"Investimentos"}</definedName>
    <definedName name="vvvvv" localSheetId="17" hidden="1">{"Econ Consolidado",#N/A,FALSE,"Econ Consol";"Fluxo de Caixa",#N/A,FALSE,"Fluxo Caixa";"Investimentos",#N/A,FALSE,"Investimentos"}</definedName>
    <definedName name="vvvvv" localSheetId="3">{"Econ Consolidado",#N/A,FALSE,"Econ Consol";"Fluxo de Caixa",#N/A,FALSE,"Fluxo Caixa";"Investimentos",#N/A,FALSE,"Investimentos"}</definedName>
    <definedName name="vvvvv" localSheetId="11">{"Econ Consolidado",#N/A,FALSE,"Econ Consol";"Fluxo de Caixa",#N/A,FALSE,"Fluxo Caixa";"Investimentos",#N/A,FALSE,"Investimentos"}</definedName>
    <definedName name="vvvvv" localSheetId="6">{"Econ Consolidado",#N/A,FALSE,"Econ Consol";"Fluxo de Caixa",#N/A,FALSE,"Fluxo Caixa";"Investimentos",#N/A,FALSE,"Investimentos"}</definedName>
    <definedName name="vvvvv" localSheetId="5">{"Econ Consolidado",#N/A,FALSE,"Econ Consol";"Fluxo de Caixa",#N/A,FALSE,"Fluxo Caixa";"Investimentos",#N/A,FALSE,"Investimentos"}</definedName>
    <definedName name="vvvvv" localSheetId="16" hidden="1">{"Econ Consolidado",#N/A,FALSE,"Econ Consol";"Fluxo de Caixa",#N/A,FALSE,"Fluxo Caixa";"Investimentos",#N/A,FALSE,"Investimentos"}</definedName>
    <definedName name="vvvvv" localSheetId="15">{"Econ Consolidado",#N/A,FALSE,"Econ Consol";"Fluxo de Caixa",#N/A,FALSE,"Fluxo Caixa";"Investimentos",#N/A,FALSE,"Investimentos"}</definedName>
    <definedName name="vvvvv" localSheetId="7">{"Econ Consolidado",#N/A,FALSE,"Econ Consol";"Fluxo de Caixa",#N/A,FALSE,"Fluxo Caixa";"Investimentos",#N/A,FALSE,"Investimentos"}</definedName>
    <definedName name="vvvvv" localSheetId="24">{"Econ Consolidado",#N/A,FALSE,"Econ Consol";"Fluxo de Caixa",#N/A,FALSE,"Fluxo Caixa";"Investimentos",#N/A,FALSE,"Investimentos"}</definedName>
    <definedName name="vvvvv" localSheetId="25">{"Econ Consolidado",#N/A,FALSE,"Econ Consol";"Fluxo de Caixa",#N/A,FALSE,"Fluxo Caixa";"Investimentos",#N/A,FALSE,"Investimentos"}</definedName>
    <definedName name="vvvvv" localSheetId="0">{"Econ Consolidado",#N/A,FALSE,"Econ Consol";"Fluxo de Caixa",#N/A,FALSE,"Fluxo Caixa";"Investimentos",#N/A,FALSE,"Investimentos"}</definedName>
    <definedName name="vvvvv" localSheetId="23">{"Econ Consolidado",#N/A,FALSE,"Econ Consol";"Fluxo de Caixa",#N/A,FALSE,"Fluxo Caixa";"Investimentos",#N/A,FALSE,"Investimentos"}</definedName>
    <definedName name="vvvvv" localSheetId="22" hidden="1">{"Econ Consolidado",#N/A,FALSE,"Econ Consol";"Fluxo de Caixa",#N/A,FALSE,"Fluxo Caixa";"Investimentos",#N/A,FALSE,"Investimentos"}</definedName>
    <definedName name="vvvvv" localSheetId="19">{"Econ Consolidado",#N/A,FALSE,"Econ Consol";"Fluxo de Caixa",#N/A,FALSE,"Fluxo Caixa";"Investimentos",#N/A,FALSE,"Investimentos"}</definedName>
    <definedName name="vvvvv" localSheetId="18" hidden="1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name="vvvvvv" localSheetId="20">{#N/A,#N/A,FALSE,"Plan1";#N/A,#N/A,FALSE,"Plan2"}</definedName>
    <definedName name="vvvvvv" localSheetId="8">{#N/A,#N/A,FALSE,"Plan1";#N/A,#N/A,FALSE,"Plan2"}</definedName>
    <definedName name="vvvvvv" localSheetId="17" hidden="1">{#N/A,#N/A,FALSE,"Plan1";#N/A,#N/A,FALSE,"Plan2"}</definedName>
    <definedName name="vvvvvv" localSheetId="3">{#N/A,#N/A,FALSE,"Plan1";#N/A,#N/A,FALSE,"Plan2"}</definedName>
    <definedName name="vvvvvv" localSheetId="11">{#N/A,#N/A,FALSE,"Plan1";#N/A,#N/A,FALSE,"Plan2"}</definedName>
    <definedName name="vvvvvv" localSheetId="6">{#N/A,#N/A,FALSE,"Plan1";#N/A,#N/A,FALSE,"Plan2"}</definedName>
    <definedName name="vvvvvv" localSheetId="5">{#N/A,#N/A,FALSE,"Plan1";#N/A,#N/A,FALSE,"Plan2"}</definedName>
    <definedName name="vvvvvv" localSheetId="16" hidden="1">{#N/A,#N/A,FALSE,"Plan1";#N/A,#N/A,FALSE,"Plan2"}</definedName>
    <definedName name="vvvvvv" localSheetId="15">{#N/A,#N/A,FALSE,"Plan1";#N/A,#N/A,FALSE,"Plan2"}</definedName>
    <definedName name="vvvvvv" localSheetId="7">{#N/A,#N/A,FALSE,"Plan1";#N/A,#N/A,FALSE,"Plan2"}</definedName>
    <definedName name="vvvvvv" localSheetId="24">{#N/A,#N/A,FALSE,"Plan1";#N/A,#N/A,FALSE,"Plan2"}</definedName>
    <definedName name="vvvvvv" localSheetId="25">{#N/A,#N/A,FALSE,"Plan1";#N/A,#N/A,FALSE,"Plan2"}</definedName>
    <definedName name="vvvvvv" localSheetId="0">{#N/A,#N/A,FALSE,"Plan1";#N/A,#N/A,FALSE,"Plan2"}</definedName>
    <definedName name="vvvvvv" localSheetId="23">{#N/A,#N/A,FALSE,"Plan1";#N/A,#N/A,FALSE,"Plan2"}</definedName>
    <definedName name="vvvvvv" localSheetId="22" hidden="1">{#N/A,#N/A,FALSE,"Plan1";#N/A,#N/A,FALSE,"Plan2"}</definedName>
    <definedName name="vvvvvv" localSheetId="19">{#N/A,#N/A,FALSE,"Plan1";#N/A,#N/A,FALSE,"Plan2"}</definedName>
    <definedName name="vvvvvv" localSheetId="18" hidden="1">{#N/A,#N/A,FALSE,"Plan1";#N/A,#N/A,FALSE,"Plan2"}</definedName>
    <definedName name="vvvvvv">{#N/A,#N/A,FALSE,"Plan1";#N/A,#N/A,FALSE,"Plan2"}</definedName>
    <definedName name="vvvvvvvvvvvvvvvvv" localSheetId="20">{"HW",#N/A,FALSE,"1998"}</definedName>
    <definedName name="vvvvvvvvvvvvvvvvv" localSheetId="8">{"HW",#N/A,FALSE,"1998"}</definedName>
    <definedName name="vvvvvvvvvvvvvvvvv" localSheetId="17" hidden="1">{"HW",#N/A,FALSE,"1998"}</definedName>
    <definedName name="vvvvvvvvvvvvvvvvv" localSheetId="3">{"HW",#N/A,FALSE,"1998"}</definedName>
    <definedName name="vvvvvvvvvvvvvvvvv" localSheetId="11">{"HW",#N/A,FALSE,"1998"}</definedName>
    <definedName name="vvvvvvvvvvvvvvvvv" localSheetId="6">{"HW",#N/A,FALSE,"1998"}</definedName>
    <definedName name="vvvvvvvvvvvvvvvvv" localSheetId="5">{"HW",#N/A,FALSE,"1998"}</definedName>
    <definedName name="vvvvvvvvvvvvvvvvv" localSheetId="16" hidden="1">{"HW",#N/A,FALSE,"1998"}</definedName>
    <definedName name="vvvvvvvvvvvvvvvvv" localSheetId="15">{"HW",#N/A,FALSE,"1998"}</definedName>
    <definedName name="vvvvvvvvvvvvvvvvv" localSheetId="7">{"HW",#N/A,FALSE,"1998"}</definedName>
    <definedName name="vvvvvvvvvvvvvvvvv" localSheetId="24">{"HW",#N/A,FALSE,"1998"}</definedName>
    <definedName name="vvvvvvvvvvvvvvvvv" localSheetId="25">{"HW",#N/A,FALSE,"1998"}</definedName>
    <definedName name="vvvvvvvvvvvvvvvvv" localSheetId="0">{"HW",#N/A,FALSE,"1998"}</definedName>
    <definedName name="vvvvvvvvvvvvvvvvv" localSheetId="23">{"HW",#N/A,FALSE,"1998"}</definedName>
    <definedName name="vvvvvvvvvvvvvvvvv" localSheetId="22" hidden="1">{"HW",#N/A,FALSE,"1998"}</definedName>
    <definedName name="vvvvvvvvvvvvvvvvv" localSheetId="19">{"HW",#N/A,FALSE,"1998"}</definedName>
    <definedName name="vvvvvvvvvvvvvvvvv" localSheetId="18" hidden="1">{"HW",#N/A,FALSE,"1998"}</definedName>
    <definedName name="vvvvvvvvvvvvvvvvv">{"HW",#N/A,FALSE,"1998"}</definedName>
    <definedName name="VX" localSheetId="17" hidden="1">#REF!</definedName>
    <definedName name="VX" localSheetId="3">#REF!</definedName>
    <definedName name="VX" localSheetId="6">#REF!</definedName>
    <definedName name="VX" localSheetId="16" hidden="1">#REF!</definedName>
    <definedName name="VX" localSheetId="15">#REF!</definedName>
    <definedName name="VX" localSheetId="25">#REF!</definedName>
    <definedName name="VX" localSheetId="0">#REF!</definedName>
    <definedName name="VX" localSheetId="22" hidden="1">#REF!</definedName>
    <definedName name="VX" localSheetId="19">#REF!</definedName>
    <definedName name="VX" localSheetId="18" hidden="1">#REF!</definedName>
    <definedName name="VX">#REF!</definedName>
    <definedName name="w" localSheetId="20">#REF!</definedName>
    <definedName name="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7">#REF!</definedName>
    <definedName name="w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6">#REF!</definedName>
    <definedName name="w" localSheetId="16">#REF!</definedName>
    <definedName name="w" localSheetId="15">#REF!</definedName>
    <definedName name="w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24">#REF!</definedName>
    <definedName name="w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23">#REF!</definedName>
    <definedName name="w" localSheetId="22">#REF!</definedName>
    <definedName name="w" localSheetId="19">#REF!</definedName>
    <definedName name="w" localSheetId="18">#REF!</definedName>
    <definedName name="w">#REF!</definedName>
    <definedName name="wacc" localSheetId="17">#REF!</definedName>
    <definedName name="wacc" localSheetId="3">#REF!</definedName>
    <definedName name="wacc" localSheetId="11">#REF!</definedName>
    <definedName name="wacc" localSheetId="6">#REF!</definedName>
    <definedName name="wacc" localSheetId="16">#REF!</definedName>
    <definedName name="wacc" localSheetId="15">#REF!</definedName>
    <definedName name="wacc" localSheetId="25">#REF!</definedName>
    <definedName name="wacc" localSheetId="22">#REF!</definedName>
    <definedName name="wacc" localSheetId="19">#REF!</definedName>
    <definedName name="wacc" localSheetId="18">#REF!</definedName>
    <definedName name="wacc">#REF!</definedName>
    <definedName name="wadalrdjlaev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7" hidden="1">#REF!</definedName>
    <definedName name="wdewr" localSheetId="3">#REF!</definedName>
    <definedName name="wdewr" localSheetId="6">#REF!</definedName>
    <definedName name="wdewr" localSheetId="16" hidden="1">#REF!</definedName>
    <definedName name="wdewr" localSheetId="15">#REF!</definedName>
    <definedName name="wdewr" localSheetId="25">#REF!</definedName>
    <definedName name="wdewr" localSheetId="0">#REF!</definedName>
    <definedName name="wdewr" localSheetId="22" hidden="1">#REF!</definedName>
    <definedName name="wdewr" localSheetId="19">#REF!</definedName>
    <definedName name="wdewr" localSheetId="18" hidden="1">#REF!</definedName>
    <definedName name="wdewr">#REF!</definedName>
    <definedName name="WE" localSheetId="17" hidden="1">#REF!</definedName>
    <definedName name="WE" localSheetId="16" hidden="1">#REF!</definedName>
    <definedName name="WE" localSheetId="15">#REF!</definedName>
    <definedName name="WE" localSheetId="25">#REF!</definedName>
    <definedName name="WE" localSheetId="0">#REF!</definedName>
    <definedName name="WE" localSheetId="22" hidden="1">#REF!</definedName>
    <definedName name="WE" localSheetId="19">#REF!</definedName>
    <definedName name="WE" localSheetId="18" hidden="1">#REF!</definedName>
    <definedName name="WE">#REF!</definedName>
    <definedName name="weki_9701.xls" localSheetId="17" hidden="1">#REF!</definedName>
    <definedName name="weki_9701.xls" localSheetId="16" hidden="1">#REF!</definedName>
    <definedName name="weki_9701.xls" localSheetId="15">#REF!</definedName>
    <definedName name="weki_9701.xls" localSheetId="22" hidden="1">#REF!</definedName>
    <definedName name="weki_9701.xls" localSheetId="19">#REF!</definedName>
    <definedName name="weki_9701.xls" localSheetId="18" hidden="1">#REF!</definedName>
    <definedName name="weki_9701.xls">#REF!</definedName>
    <definedName name="wekir9701.xls" localSheetId="15">#REF!</definedName>
    <definedName name="wekir9701.xls">#REF!</definedName>
    <definedName name="werw4tr" localSheetId="20">{#N/A,#N/A,FALSE,"Plan1";#N/A,#N/A,FALSE,"Plan2"}</definedName>
    <definedName name="werw4tr" localSheetId="8">{#N/A,#N/A,FALSE,"Plan1";#N/A,#N/A,FALSE,"Plan2"}</definedName>
    <definedName name="werw4tr" localSheetId="17" hidden="1">{#N/A,#N/A,FALSE,"Plan1";#N/A,#N/A,FALSE,"Plan2"}</definedName>
    <definedName name="werw4tr" localSheetId="3">{#N/A,#N/A,FALSE,"Plan1";#N/A,#N/A,FALSE,"Plan2"}</definedName>
    <definedName name="werw4tr" localSheetId="11">{#N/A,#N/A,FALSE,"Plan1";#N/A,#N/A,FALSE,"Plan2"}</definedName>
    <definedName name="werw4tr" localSheetId="6">{#N/A,#N/A,FALSE,"Plan1";#N/A,#N/A,FALSE,"Plan2"}</definedName>
    <definedName name="werw4tr" localSheetId="5">{#N/A,#N/A,FALSE,"Plan1";#N/A,#N/A,FALSE,"Plan2"}</definedName>
    <definedName name="werw4tr" localSheetId="16" hidden="1">{#N/A,#N/A,FALSE,"Plan1";#N/A,#N/A,FALSE,"Plan2"}</definedName>
    <definedName name="werw4tr" localSheetId="15">{#N/A,#N/A,FALSE,"Plan1";#N/A,#N/A,FALSE,"Plan2"}</definedName>
    <definedName name="werw4tr" localSheetId="7">{#N/A,#N/A,FALSE,"Plan1";#N/A,#N/A,FALSE,"Plan2"}</definedName>
    <definedName name="werw4tr" localSheetId="24">{#N/A,#N/A,FALSE,"Plan1";#N/A,#N/A,FALSE,"Plan2"}</definedName>
    <definedName name="werw4tr" localSheetId="25">{#N/A,#N/A,FALSE,"Plan1";#N/A,#N/A,FALSE,"Plan2"}</definedName>
    <definedName name="werw4tr" localSheetId="0">{#N/A,#N/A,FALSE,"Plan1";#N/A,#N/A,FALSE,"Plan2"}</definedName>
    <definedName name="werw4tr" localSheetId="23">{#N/A,#N/A,FALSE,"Plan1";#N/A,#N/A,FALSE,"Plan2"}</definedName>
    <definedName name="werw4tr" localSheetId="22" hidden="1">{#N/A,#N/A,FALSE,"Plan1";#N/A,#N/A,FALSE,"Plan2"}</definedName>
    <definedName name="werw4tr" localSheetId="19">{#N/A,#N/A,FALSE,"Plan1";#N/A,#N/A,FALSE,"Plan2"}</definedName>
    <definedName name="werw4tr" localSheetId="18" hidden="1">{#N/A,#N/A,FALSE,"Plan1";#N/A,#N/A,FALSE,"Plan2"}</definedName>
    <definedName name="werw4tr">{#N/A,#N/A,FALSE,"Plan1";#N/A,#N/A,FALSE,"Plan2"}</definedName>
    <definedName name="wetoedjtkdr" localSheetId="20">{#N/A,#N/A,FALSE,"Plan1";#N/A,#N/A,FALSE,"Plan2"}</definedName>
    <definedName name="wetoedjtkdr" localSheetId="8">{#N/A,#N/A,FALSE,"Plan1";#N/A,#N/A,FALSE,"Plan2"}</definedName>
    <definedName name="wetoedjtkdr" localSheetId="17" hidden="1">{#N/A,#N/A,FALSE,"Plan1";#N/A,#N/A,FALSE,"Plan2"}</definedName>
    <definedName name="wetoedjtkdr" localSheetId="3">{#N/A,#N/A,FALSE,"Plan1";#N/A,#N/A,FALSE,"Plan2"}</definedName>
    <definedName name="wetoedjtkdr" localSheetId="11">{#N/A,#N/A,FALSE,"Plan1";#N/A,#N/A,FALSE,"Plan2"}</definedName>
    <definedName name="wetoedjtkdr" localSheetId="6">{#N/A,#N/A,FALSE,"Plan1";#N/A,#N/A,FALSE,"Plan2"}</definedName>
    <definedName name="wetoedjtkdr" localSheetId="5">{#N/A,#N/A,FALSE,"Plan1";#N/A,#N/A,FALSE,"Plan2"}</definedName>
    <definedName name="wetoedjtkdr" localSheetId="16" hidden="1">{#N/A,#N/A,FALSE,"Plan1";#N/A,#N/A,FALSE,"Plan2"}</definedName>
    <definedName name="wetoedjtkdr" localSheetId="15">{#N/A,#N/A,FALSE,"Plan1";#N/A,#N/A,FALSE,"Plan2"}</definedName>
    <definedName name="wetoedjtkdr" localSheetId="7">{#N/A,#N/A,FALSE,"Plan1";#N/A,#N/A,FALSE,"Plan2"}</definedName>
    <definedName name="wetoedjtkdr" localSheetId="24">{#N/A,#N/A,FALSE,"Plan1";#N/A,#N/A,FALSE,"Plan2"}</definedName>
    <definedName name="wetoedjtkdr" localSheetId="25">{#N/A,#N/A,FALSE,"Plan1";#N/A,#N/A,FALSE,"Plan2"}</definedName>
    <definedName name="wetoedjtkdr" localSheetId="0">{#N/A,#N/A,FALSE,"Plan1";#N/A,#N/A,FALSE,"Plan2"}</definedName>
    <definedName name="wetoedjtkdr" localSheetId="23">{#N/A,#N/A,FALSE,"Plan1";#N/A,#N/A,FALSE,"Plan2"}</definedName>
    <definedName name="wetoedjtkdr" localSheetId="22" hidden="1">{#N/A,#N/A,FALSE,"Plan1";#N/A,#N/A,FALSE,"Plan2"}</definedName>
    <definedName name="wetoedjtkdr" localSheetId="19">{#N/A,#N/A,FALSE,"Plan1";#N/A,#N/A,FALSE,"Plan2"}</definedName>
    <definedName name="wetoedjtkdr" localSheetId="18" hidden="1">{#N/A,#N/A,FALSE,"Plan1";#N/A,#N/A,FALSE,"Plan2"}</definedName>
    <definedName name="wetoedjtkdr">{#N/A,#N/A,FALSE,"Plan1";#N/A,#N/A,FALSE,"Plan2"}</definedName>
    <definedName name="WHATS" localSheetId="20">{"'Edit'!$A$1:$V$2277"}</definedName>
    <definedName name="WHATS" localSheetId="8">{"'Edit'!$A$1:$V$2277"}</definedName>
    <definedName name="WHATS" localSheetId="17" hidden="1">{"'Edit'!$A$1:$V$2277"}</definedName>
    <definedName name="WHATS" localSheetId="3">{"'Edit'!$A$1:$V$2277"}</definedName>
    <definedName name="WHATS" localSheetId="11">{"'Edit'!$A$1:$V$2277"}</definedName>
    <definedName name="WHATS" localSheetId="6">{"'Edit'!$A$1:$V$2277"}</definedName>
    <definedName name="WHATS" localSheetId="5">{"'Edit'!$A$1:$V$2277"}</definedName>
    <definedName name="WHATS" localSheetId="16" hidden="1">{"'Edit'!$A$1:$V$2277"}</definedName>
    <definedName name="WHATS" localSheetId="15">{"'Edit'!$A$1:$V$2277"}</definedName>
    <definedName name="WHATS" localSheetId="7">{"'Edit'!$A$1:$V$2277"}</definedName>
    <definedName name="WHATS" localSheetId="24">{"'Edit'!$A$1:$V$2277"}</definedName>
    <definedName name="WHATS" localSheetId="25">{"'Edit'!$A$1:$V$2277"}</definedName>
    <definedName name="WHATS" localSheetId="0">{"'Edit'!$A$1:$V$2277"}</definedName>
    <definedName name="WHATS" localSheetId="23">{"'Edit'!$A$1:$V$2277"}</definedName>
    <definedName name="WHATS" localSheetId="22" hidden="1">{"'Edit'!$A$1:$V$2277"}</definedName>
    <definedName name="WHATS" localSheetId="19">{"'Edit'!$A$1:$V$2277"}</definedName>
    <definedName name="WHATS" localSheetId="18" hidden="1">{"'Edit'!$A$1:$V$2277"}</definedName>
    <definedName name="WHATS">{"'Edit'!$A$1:$V$2277"}</definedName>
    <definedName name="win.VESSEL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7">#REF!</definedName>
    <definedName name="WITENS" localSheetId="3">#REF!</definedName>
    <definedName name="WITENS" localSheetId="6">#REF!</definedName>
    <definedName name="WITENS" localSheetId="16">#REF!</definedName>
    <definedName name="WITENS" localSheetId="15">#REF!</definedName>
    <definedName name="WITENS" localSheetId="25">#REF!</definedName>
    <definedName name="WITENS" localSheetId="22">#REF!</definedName>
    <definedName name="WITENS" localSheetId="19">#REF!</definedName>
    <definedName name="WITENS" localSheetId="18">#REF!</definedName>
    <definedName name="WITENS">#REF!</definedName>
    <definedName name="WKJHIR" localSheetId="20">{#N/A,#N/A,FALSE,"Plan1";#N/A,#N/A,FALSE,"Plan2"}</definedName>
    <definedName name="WKJHIR" localSheetId="8">{#N/A,#N/A,FALSE,"Plan1";#N/A,#N/A,FALSE,"Plan2"}</definedName>
    <definedName name="WKJHIR" localSheetId="17" hidden="1">{#N/A,#N/A,FALSE,"Plan1";#N/A,#N/A,FALSE,"Plan2"}</definedName>
    <definedName name="WKJHIR" localSheetId="3">{#N/A,#N/A,FALSE,"Plan1";#N/A,#N/A,FALSE,"Plan2"}</definedName>
    <definedName name="WKJHIR" localSheetId="11">{#N/A,#N/A,FALSE,"Plan1";#N/A,#N/A,FALSE,"Plan2"}</definedName>
    <definedName name="WKJHIR" localSheetId="6">{#N/A,#N/A,FALSE,"Plan1";#N/A,#N/A,FALSE,"Plan2"}</definedName>
    <definedName name="WKJHIR" localSheetId="5">{#N/A,#N/A,FALSE,"Plan1";#N/A,#N/A,FALSE,"Plan2"}</definedName>
    <definedName name="WKJHIR" localSheetId="16" hidden="1">{#N/A,#N/A,FALSE,"Plan1";#N/A,#N/A,FALSE,"Plan2"}</definedName>
    <definedName name="WKJHIR" localSheetId="15">{#N/A,#N/A,FALSE,"Plan1";#N/A,#N/A,FALSE,"Plan2"}</definedName>
    <definedName name="WKJHIR" localSheetId="7">{#N/A,#N/A,FALSE,"Plan1";#N/A,#N/A,FALSE,"Plan2"}</definedName>
    <definedName name="WKJHIR" localSheetId="24">{#N/A,#N/A,FALSE,"Plan1";#N/A,#N/A,FALSE,"Plan2"}</definedName>
    <definedName name="WKJHIR" localSheetId="25">{#N/A,#N/A,FALSE,"Plan1";#N/A,#N/A,FALSE,"Plan2"}</definedName>
    <definedName name="WKJHIR" localSheetId="0">{#N/A,#N/A,FALSE,"Plan1";#N/A,#N/A,FALSE,"Plan2"}</definedName>
    <definedName name="WKJHIR" localSheetId="23">{#N/A,#N/A,FALSE,"Plan1";#N/A,#N/A,FALSE,"Plan2"}</definedName>
    <definedName name="WKJHIR" localSheetId="22" hidden="1">{#N/A,#N/A,FALSE,"Plan1";#N/A,#N/A,FALSE,"Plan2"}</definedName>
    <definedName name="WKJHIR" localSheetId="19">{#N/A,#N/A,FALSE,"Plan1";#N/A,#N/A,FALSE,"Plan2"}</definedName>
    <definedName name="WKJHIR" localSheetId="18" hidden="1">{#N/A,#N/A,FALSE,"Plan1";#N/A,#N/A,FALSE,"Plan2"}</definedName>
    <definedName name="WKJHIR">{#N/A,#N/A,FALSE,"Plan1";#N/A,#N/A,FALSE,"Plan2"}</definedName>
    <definedName name="WLQ" localSheetId="20">{#N/A,#N/A,FALSE,"명세표"}</definedName>
    <definedName name="WLQ" localSheetId="8">{#N/A,#N/A,FALSE,"명세표"}</definedName>
    <definedName name="WLQ" localSheetId="17" hidden="1">{#N/A,#N/A,FALSE,"명세표"}</definedName>
    <definedName name="WLQ" localSheetId="3">{#N/A,#N/A,FALSE,"명세표"}</definedName>
    <definedName name="WLQ" localSheetId="11">{#N/A,#N/A,FALSE,"명세표"}</definedName>
    <definedName name="WLQ" localSheetId="6">{#N/A,#N/A,FALSE,"명세표"}</definedName>
    <definedName name="WLQ" localSheetId="5">{#N/A,#N/A,FALSE,"명세표"}</definedName>
    <definedName name="WLQ" localSheetId="16" hidden="1">{#N/A,#N/A,FALSE,"명세표"}</definedName>
    <definedName name="WLQ" localSheetId="15">{#N/A,#N/A,FALSE,"명세표"}</definedName>
    <definedName name="WLQ" localSheetId="7">{#N/A,#N/A,FALSE,"명세표"}</definedName>
    <definedName name="WLQ" localSheetId="24">{#N/A,#N/A,FALSE,"명세표"}</definedName>
    <definedName name="WLQ" localSheetId="25">{#N/A,#N/A,FALSE,"명세표"}</definedName>
    <definedName name="WLQ" localSheetId="0">{#N/A,#N/A,FALSE,"명세표"}</definedName>
    <definedName name="WLQ" localSheetId="23">{#N/A,#N/A,FALSE,"명세표"}</definedName>
    <definedName name="WLQ" localSheetId="22" hidden="1">{#N/A,#N/A,FALSE,"명세표"}</definedName>
    <definedName name="WLQ" localSheetId="19">{#N/A,#N/A,FALSE,"명세표"}</definedName>
    <definedName name="WLQ" localSheetId="18" hidden="1">{#N/A,#N/A,FALSE,"명세표"}</definedName>
    <definedName name="WLQ">{#N/A,#N/A,FALSE,"명세표"}</definedName>
    <definedName name="WNMLOCAL" localSheetId="17">#REF!</definedName>
    <definedName name="WNMLOCAL" localSheetId="3">#REF!</definedName>
    <definedName name="WNMLOCAL" localSheetId="6">#REF!</definedName>
    <definedName name="WNMLOCAL" localSheetId="16">#REF!</definedName>
    <definedName name="WNMLOCAL" localSheetId="15">#REF!</definedName>
    <definedName name="WNMLOCAL" localSheetId="25">#REF!</definedName>
    <definedName name="WNMLOCAL" localSheetId="22">#REF!</definedName>
    <definedName name="WNMLOCAL" localSheetId="19">#REF!</definedName>
    <definedName name="WNMLOCAL" localSheetId="18">#REF!</definedName>
    <definedName name="WNMLOCAL">#REF!</definedName>
    <definedName name="WNMMUN" localSheetId="17">#REF!</definedName>
    <definedName name="WNMMUN" localSheetId="3">#REF!</definedName>
    <definedName name="WNMMUN" localSheetId="6">#REF!</definedName>
    <definedName name="WNMMUN" localSheetId="16">#REF!</definedName>
    <definedName name="WNMMUN" localSheetId="15">#REF!</definedName>
    <definedName name="WNMMUN" localSheetId="25">#REF!</definedName>
    <definedName name="WNMMUN" localSheetId="22">#REF!</definedName>
    <definedName name="WNMMUN" localSheetId="19">#REF!</definedName>
    <definedName name="WNMMUN" localSheetId="18">#REF!</definedName>
    <definedName name="WNMMUN">#REF!</definedName>
    <definedName name="WNMSERV" localSheetId="17">#REF!</definedName>
    <definedName name="WNMSERV" localSheetId="3">#REF!</definedName>
    <definedName name="WNMSERV" localSheetId="6">#REF!</definedName>
    <definedName name="WNMSERV" localSheetId="16">#REF!</definedName>
    <definedName name="WNMSERV" localSheetId="15">#REF!</definedName>
    <definedName name="WNMSERV" localSheetId="25">#REF!</definedName>
    <definedName name="WNMSERV" localSheetId="22">#REF!</definedName>
    <definedName name="WNMSERV" localSheetId="19">#REF!</definedName>
    <definedName name="WNMSERV" localSheetId="18">#REF!</definedName>
    <definedName name="WNMSERV">#REF!</definedName>
    <definedName name="worl_cdi" localSheetId="3">#REF!</definedName>
    <definedName name="worl_cdi" localSheetId="6">#REF!</definedName>
    <definedName name="worl_cdi" localSheetId="15">#REF!</definedName>
    <definedName name="worl_cdi" localSheetId="25">#REF!</definedName>
    <definedName name="worl_cdi">#REF!</definedName>
    <definedName name="worl_hist" localSheetId="3">#REF!</definedName>
    <definedName name="worl_hist" localSheetId="6">#REF!</definedName>
    <definedName name="worl_hist" localSheetId="15">#REF!</definedName>
    <definedName name="worl_hist" localSheetId="25">#REF!</definedName>
    <definedName name="worl_hist">#REF!</definedName>
    <definedName name="worl_uss" localSheetId="3">#REF!</definedName>
    <definedName name="worl_uss" localSheetId="6">#REF!</definedName>
    <definedName name="worl_uss" localSheetId="15">#REF!</definedName>
    <definedName name="worl_uss" localSheetId="25">#REF!</definedName>
    <definedName name="worl_uss">#REF!</definedName>
    <definedName name="WRITE" localSheetId="20">{#N/A,#N/A,FALSE,"CCTV"}</definedName>
    <definedName name="WRITE" localSheetId="8">{#N/A,#N/A,FALSE,"CCTV"}</definedName>
    <definedName name="WRITE" localSheetId="17" hidden="1">{#N/A,#N/A,FALSE,"CCTV"}</definedName>
    <definedName name="WRITE" localSheetId="3">{#N/A,#N/A,FALSE,"CCTV"}</definedName>
    <definedName name="WRITE" localSheetId="11">{#N/A,#N/A,FALSE,"CCTV"}</definedName>
    <definedName name="WRITE" localSheetId="6">{#N/A,#N/A,FALSE,"CCTV"}</definedName>
    <definedName name="WRITE" localSheetId="5">{#N/A,#N/A,FALSE,"CCTV"}</definedName>
    <definedName name="WRITE" localSheetId="16" hidden="1">{#N/A,#N/A,FALSE,"CCTV"}</definedName>
    <definedName name="WRITE" localSheetId="15">{#N/A,#N/A,FALSE,"CCTV"}</definedName>
    <definedName name="WRITE" localSheetId="7">{#N/A,#N/A,FALSE,"CCTV"}</definedName>
    <definedName name="WRITE" localSheetId="24">{#N/A,#N/A,FALSE,"CCTV"}</definedName>
    <definedName name="WRITE" localSheetId="25">{#N/A,#N/A,FALSE,"CCTV"}</definedName>
    <definedName name="WRITE" localSheetId="0">{#N/A,#N/A,FALSE,"CCTV"}</definedName>
    <definedName name="WRITE" localSheetId="23">{#N/A,#N/A,FALSE,"CCTV"}</definedName>
    <definedName name="WRITE" localSheetId="22" hidden="1">{#N/A,#N/A,FALSE,"CCTV"}</definedName>
    <definedName name="WRITE" localSheetId="19">{#N/A,#N/A,FALSE,"CCTV"}</definedName>
    <definedName name="WRITE" localSheetId="18" hidden="1">{#N/A,#N/A,FALSE,"CCTV"}</definedName>
    <definedName name="WRITE">{#N/A,#N/A,FALSE,"CCTV"}</definedName>
    <definedName name="wrn.BM." localSheetId="20">{#N/A,#N/A,FALSE,"CCTV"}</definedName>
    <definedName name="wrn.BM." localSheetId="8">{#N/A,#N/A,FALSE,"CCTV"}</definedName>
    <definedName name="wrn.BM." localSheetId="17" hidden="1">{#N/A,#N/A,FALSE,"CCTV"}</definedName>
    <definedName name="wrn.BM." localSheetId="3">{#N/A,#N/A,FALSE,"CCTV"}</definedName>
    <definedName name="wrn.BM." localSheetId="11">{#N/A,#N/A,FALSE,"CCTV"}</definedName>
    <definedName name="wrn.BM." localSheetId="6">{#N/A,#N/A,FALSE,"CCTV"}</definedName>
    <definedName name="wrn.BM." localSheetId="5">{#N/A,#N/A,FALSE,"CCTV"}</definedName>
    <definedName name="wrn.BM." localSheetId="16" hidden="1">{#N/A,#N/A,FALSE,"CCTV"}</definedName>
    <definedName name="wrn.BM." localSheetId="15">{#N/A,#N/A,FALSE,"CCTV"}</definedName>
    <definedName name="wrn.BM." localSheetId="7">{#N/A,#N/A,FALSE,"CCTV"}</definedName>
    <definedName name="wrn.BM." localSheetId="24">{#N/A,#N/A,FALSE,"CCTV"}</definedName>
    <definedName name="wrn.BM." localSheetId="25">{#N/A,#N/A,FALSE,"CCTV"}</definedName>
    <definedName name="wrn.BM." localSheetId="0">{#N/A,#N/A,FALSE,"CCTV"}</definedName>
    <definedName name="wrn.BM." localSheetId="23">{#N/A,#N/A,FALSE,"CCTV"}</definedName>
    <definedName name="wrn.BM." localSheetId="22" hidden="1">{#N/A,#N/A,FALSE,"CCTV"}</definedName>
    <definedName name="wrn.BM." localSheetId="19">{#N/A,#N/A,FALSE,"CCTV"}</definedName>
    <definedName name="wrn.BM." localSheetId="18" hidden="1">{#N/A,#N/A,FALSE,"CCTV"}</definedName>
    <definedName name="wrn.BM.">{#N/A,#N/A,FALSE,"CCTV"}</definedName>
    <definedName name="wrn.Brita98.xls." localSheetId="20">{#N/A,#N/A,TRUE,"Quinzena 01 à 15-04-98 "}</definedName>
    <definedName name="wrn.Brita98.xls." localSheetId="8">{#N/A,#N/A,TRUE,"Quinzena 01 à 15-04-98 "}</definedName>
    <definedName name="wrn.Brita98.xls." localSheetId="17" hidden="1">{#N/A,#N/A,TRUE,"Quinzena 01 à 15-04-98 "}</definedName>
    <definedName name="wrn.Brita98.xls." localSheetId="3">{#N/A,#N/A,TRUE,"Quinzena 01 à 15-04-98 "}</definedName>
    <definedName name="wrn.Brita98.xls." localSheetId="11">{#N/A,#N/A,TRUE,"Quinzena 01 à 15-04-98 "}</definedName>
    <definedName name="wrn.Brita98.xls." localSheetId="6">{#N/A,#N/A,TRUE,"Quinzena 01 à 15-04-98 "}</definedName>
    <definedName name="wrn.Brita98.xls." localSheetId="5">{#N/A,#N/A,TRUE,"Quinzena 01 à 15-04-98 "}</definedName>
    <definedName name="wrn.Brita98.xls." localSheetId="16" hidden="1">{#N/A,#N/A,TRUE,"Quinzena 01 à 15-04-98 "}</definedName>
    <definedName name="wrn.Brita98.xls." localSheetId="15">{#N/A,#N/A,TRUE,"Quinzena 01 à 15-04-98 "}</definedName>
    <definedName name="wrn.Brita98.xls." localSheetId="7">{#N/A,#N/A,TRUE,"Quinzena 01 à 15-04-98 "}</definedName>
    <definedName name="wrn.Brita98.xls." localSheetId="24">{#N/A,#N/A,TRUE,"Quinzena 01 à 15-04-98 "}</definedName>
    <definedName name="wrn.Brita98.xls." localSheetId="25">{#N/A,#N/A,TRUE,"Quinzena 01 à 15-04-98 "}</definedName>
    <definedName name="wrn.Brita98.xls." localSheetId="0">{#N/A,#N/A,TRUE,"Quinzena 01 à 15-04-98 "}</definedName>
    <definedName name="wrn.Brita98.xls." localSheetId="23">{#N/A,#N/A,TRUE,"Quinzena 01 à 15-04-98 "}</definedName>
    <definedName name="wrn.Brita98.xls." localSheetId="22" hidden="1">{#N/A,#N/A,TRUE,"Quinzena 01 à 15-04-98 "}</definedName>
    <definedName name="wrn.Brita98.xls." localSheetId="19">{#N/A,#N/A,TRUE,"Quinzena 01 à 15-04-98 "}</definedName>
    <definedName name="wrn.Brita98.xls." localSheetId="18" hidden="1">{#N/A,#N/A,TRUE,"Quinzena 01 à 15-04-98 "}</definedName>
    <definedName name="wrn.Brita98.xls.">{#N/A,#N/A,TRUE,"Quinzena 01 à 15-04-98 "}</definedName>
    <definedName name="wrn.Completo." localSheetId="2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8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6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5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7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4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5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3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9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8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20">{"EconCons",#N/A,TRUE,"Econômico - Consolidado";"CaixaCons",#N/A,TRUE,"Caixa - Consolidado";"InvestCons",#N/A,TRUE,"Invest Consolidado"}</definedName>
    <definedName name="wrn.Cons." localSheetId="8">{"EconCons",#N/A,TRUE,"Econômico - Consolidado";"CaixaCons",#N/A,TRUE,"Caixa - Consolidado";"InvestCons",#N/A,TRUE,"Invest Consolidado"}</definedName>
    <definedName name="wrn.Cons." localSheetId="17" hidden="1">{"EconCons",#N/A,TRUE,"Econômico - Consolidado";"CaixaCons",#N/A,TRUE,"Caixa - Consolidado";"InvestCons",#N/A,TRUE,"Invest Consolidado"}</definedName>
    <definedName name="wrn.Cons." localSheetId="3">{"EconCons",#N/A,TRUE,"Econômico - Consolidado";"CaixaCons",#N/A,TRUE,"Caixa - Consolidado";"InvestCons",#N/A,TRUE,"Invest Consolidado"}</definedName>
    <definedName name="wrn.Cons." localSheetId="11">{"EconCons",#N/A,TRUE,"Econômico - Consolidado";"CaixaCons",#N/A,TRUE,"Caixa - Consolidado";"InvestCons",#N/A,TRUE,"Invest Consolidado"}</definedName>
    <definedName name="wrn.Cons." localSheetId="6">{"EconCons",#N/A,TRUE,"Econômico - Consolidado";"CaixaCons",#N/A,TRUE,"Caixa - Consolidado";"InvestCons",#N/A,TRUE,"Invest Consolidado"}</definedName>
    <definedName name="wrn.Cons." localSheetId="5">{"EconCons",#N/A,TRUE,"Econômico - Consolidado";"CaixaCons",#N/A,TRUE,"Caixa - Consolidado";"InvestCons",#N/A,TRUE,"Invest Consolidado"}</definedName>
    <definedName name="wrn.Cons." localSheetId="16" hidden="1">{"EconCons",#N/A,TRUE,"Econômico - Consolidado";"CaixaCons",#N/A,TRUE,"Caixa - Consolidado";"InvestCons",#N/A,TRUE,"Invest Consolidado"}</definedName>
    <definedName name="wrn.Cons." localSheetId="15">{"EconCons",#N/A,TRUE,"Econômico - Consolidado";"CaixaCons",#N/A,TRUE,"Caixa - Consolidado";"InvestCons",#N/A,TRUE,"Invest Consolidado"}</definedName>
    <definedName name="wrn.Cons." localSheetId="7">{"EconCons",#N/A,TRUE,"Econômico - Consolidado";"CaixaCons",#N/A,TRUE,"Caixa - Consolidado";"InvestCons",#N/A,TRUE,"Invest Consolidado"}</definedName>
    <definedName name="wrn.Cons." localSheetId="24">{"EconCons",#N/A,TRUE,"Econômico - Consolidado";"CaixaCons",#N/A,TRUE,"Caixa - Consolidado";"InvestCons",#N/A,TRUE,"Invest Consolidado"}</definedName>
    <definedName name="wrn.Cons." localSheetId="25">{"EconCons",#N/A,TRUE,"Econômico - Consolidado";"CaixaCons",#N/A,TRUE,"Caixa - Consolidado";"InvestCons",#N/A,TRUE,"Invest Consolidado"}</definedName>
    <definedName name="wrn.Cons." localSheetId="0">{"EconCons",#N/A,TRUE,"Econômico - Consolidado";"CaixaCons",#N/A,TRUE,"Caixa - Consolidado";"InvestCons",#N/A,TRUE,"Invest Consolidado"}</definedName>
    <definedName name="wrn.Cons." localSheetId="23">{"EconCons",#N/A,TRUE,"Econômico - Consolidado";"CaixaCons",#N/A,TRUE,"Caixa - Consolidado";"InvestCons",#N/A,TRUE,"Invest Consolidado"}</definedName>
    <definedName name="wrn.Cons." localSheetId="22" hidden="1">{"EconCons",#N/A,TRUE,"Econômico - Consolidado";"CaixaCons",#N/A,TRUE,"Caixa - Consolidado";"InvestCons",#N/A,TRUE,"Invest Consolidado"}</definedName>
    <definedName name="wrn.Cons." localSheetId="19">{"EconCons",#N/A,TRUE,"Econômico - Consolidado";"CaixaCons",#N/A,TRUE,"Caixa - Consolidado";"InvestCons",#N/A,TRUE,"Invest Consolidado"}</definedName>
    <definedName name="wrn.Cons." localSheetId="18" hidden="1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name="wrn.Consolidado." localSheetId="20">{"Econ Consolidado",#N/A,FALSE,"Econ Consol";"Fluxo de Caixa",#N/A,FALSE,"Fluxo Caixa";"Investimentos",#N/A,FALSE,"Investimentos"}</definedName>
    <definedName name="wrn.Consolidado." localSheetId="8">{"Econ Consolidado",#N/A,FALSE,"Econ Consol";"Fluxo de Caixa",#N/A,FALSE,"Fluxo Caixa";"Investimentos",#N/A,FALSE,"Investimentos"}</definedName>
    <definedName name="wrn.Consolidado." localSheetId="17" hidden="1">{"Econ Consolidado",#N/A,FALSE,"Econ Consol";"Fluxo de Caixa",#N/A,FALSE,"Fluxo Caixa";"Investimentos",#N/A,FALSE,"Investimentos"}</definedName>
    <definedName name="wrn.Consolidado." localSheetId="3">{"Econ Consolidado",#N/A,FALSE,"Econ Consol";"Fluxo de Caixa",#N/A,FALSE,"Fluxo Caixa";"Investimentos",#N/A,FALSE,"Investimentos"}</definedName>
    <definedName name="wrn.Consolidado." localSheetId="11">{"Econ Consolidado",#N/A,FALSE,"Econ Consol";"Fluxo de Caixa",#N/A,FALSE,"Fluxo Caixa";"Investimentos",#N/A,FALSE,"Investimentos"}</definedName>
    <definedName name="wrn.Consolidado." localSheetId="6">{"Econ Consolidado",#N/A,FALSE,"Econ Consol";"Fluxo de Caixa",#N/A,FALSE,"Fluxo Caixa";"Investimentos",#N/A,FALSE,"Investimentos"}</definedName>
    <definedName name="wrn.Consolidado." localSheetId="5">{"Econ Consolidado",#N/A,FALSE,"Econ Consol";"Fluxo de Caixa",#N/A,FALSE,"Fluxo Caixa";"Investimentos",#N/A,FALSE,"Investimentos"}</definedName>
    <definedName name="wrn.Consolidado." localSheetId="16" hidden="1">{"Econ Consolidado",#N/A,FALSE,"Econ Consol";"Fluxo de Caixa",#N/A,FALSE,"Fluxo Caixa";"Investimentos",#N/A,FALSE,"Investimentos"}</definedName>
    <definedName name="wrn.Consolidado." localSheetId="15">{"Econ Consolidado",#N/A,FALSE,"Econ Consol";"Fluxo de Caixa",#N/A,FALSE,"Fluxo Caixa";"Investimentos",#N/A,FALSE,"Investimentos"}</definedName>
    <definedName name="wrn.Consolidado." localSheetId="7">{"Econ Consolidado",#N/A,FALSE,"Econ Consol";"Fluxo de Caixa",#N/A,FALSE,"Fluxo Caixa";"Investimentos",#N/A,FALSE,"Investimentos"}</definedName>
    <definedName name="wrn.Consolidado." localSheetId="24">{"Econ Consolidado",#N/A,FALSE,"Econ Consol";"Fluxo de Caixa",#N/A,FALSE,"Fluxo Caixa";"Investimentos",#N/A,FALSE,"Investimentos"}</definedName>
    <definedName name="wrn.Consolidado." localSheetId="25">{"Econ Consolidado",#N/A,FALSE,"Econ Consol";"Fluxo de Caixa",#N/A,FALSE,"Fluxo Caixa";"Investimentos",#N/A,FALSE,"Investimentos"}</definedName>
    <definedName name="wrn.Consolidado." localSheetId="0">{"Econ Consolidado",#N/A,FALSE,"Econ Consol";"Fluxo de Caixa",#N/A,FALSE,"Fluxo Caixa";"Investimentos",#N/A,FALSE,"Investimentos"}</definedName>
    <definedName name="wrn.Consolidado." localSheetId="23">{"Econ Consolidado",#N/A,FALSE,"Econ Consol";"Fluxo de Caixa",#N/A,FALSE,"Fluxo Caixa";"Investimentos",#N/A,FALSE,"Investimentos"}</definedName>
    <definedName name="wrn.Consolidado." localSheetId="22" hidden="1">{"Econ Consolidado",#N/A,FALSE,"Econ Consol";"Fluxo de Caixa",#N/A,FALSE,"Fluxo Caixa";"Investimentos",#N/A,FALSE,"Investimentos"}</definedName>
    <definedName name="wrn.Consolidado." localSheetId="19">{"Econ Consolidado",#N/A,FALSE,"Econ Consol";"Fluxo de Caixa",#N/A,FALSE,"Fluxo Caixa";"Investimentos",#N/A,FALSE,"Investimentos"}</definedName>
    <definedName name="wrn.Consolidado." localSheetId="18" hidden="1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20">{#N/A,#N/A,FALSE,"ET-CAPA";#N/A,#N/A,FALSE,"ET-PAG1";#N/A,#N/A,FALSE,"ET-PAG2";#N/A,#N/A,FALSE,"ET-PAG3";#N/A,#N/A,FALSE,"ET-PAG4";#N/A,#N/A,FALSE,"ET-PAG5"}</definedName>
    <definedName name="wrn.GERAL." localSheetId="8">{#N/A,#N/A,FALSE,"ET-CAPA";#N/A,#N/A,FALSE,"ET-PAG1";#N/A,#N/A,FALSE,"ET-PAG2";#N/A,#N/A,FALSE,"ET-PAG3";#N/A,#N/A,FALSE,"ET-PAG4";#N/A,#N/A,FALSE,"ET-PAG5"}</definedName>
    <definedName name="wrn.GERAL." localSheetId="17" hidden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11">{#N/A,#N/A,FALSE,"ET-CAPA";#N/A,#N/A,FALSE,"ET-PAG1";#N/A,#N/A,FALSE,"ET-PAG2";#N/A,#N/A,FALSE,"ET-PAG3";#N/A,#N/A,FALSE,"ET-PAG4";#N/A,#N/A,FALSE,"ET-PAG5"}</definedName>
    <definedName name="wrn.GERAL." localSheetId="6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5">{#N/A,#N/A,FALSE,"ET-CAPA";#N/A,#N/A,FALSE,"ET-PAG1";#N/A,#N/A,FALSE,"ET-PAG2";#N/A,#N/A,FALSE,"ET-PAG3";#N/A,#N/A,FALSE,"ET-PAG4";#N/A,#N/A,FALSE,"ET-PAG5"}</definedName>
    <definedName name="wrn.GERAL." localSheetId="7">{#N/A,#N/A,FALSE,"ET-CAPA";#N/A,#N/A,FALSE,"ET-PAG1";#N/A,#N/A,FALSE,"ET-PAG2";#N/A,#N/A,FALSE,"ET-PAG3";#N/A,#N/A,FALSE,"ET-PAG4";#N/A,#N/A,FALSE,"ET-PAG5"}</definedName>
    <definedName name="wrn.GERAL." localSheetId="24">{#N/A,#N/A,FALSE,"ET-CAPA";#N/A,#N/A,FALSE,"ET-PAG1";#N/A,#N/A,FALSE,"ET-PAG2";#N/A,#N/A,FALSE,"ET-PAG3";#N/A,#N/A,FALSE,"ET-PAG4";#N/A,#N/A,FALSE,"ET-PAG5"}</definedName>
    <definedName name="wrn.GERAL." localSheetId="25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 localSheetId="23">{#N/A,#N/A,FALSE,"ET-CAPA";#N/A,#N/A,FALSE,"ET-PAG1";#N/A,#N/A,FALSE,"ET-PAG2";#N/A,#N/A,FALSE,"ET-PAG3";#N/A,#N/A,FALSE,"ET-PAG4";#N/A,#N/A,FALSE,"ET-PAG5"}</definedName>
    <definedName name="wrn.GERAL." localSheetId="22" hidden="1">{#N/A,#N/A,FALSE,"ET-CAPA";#N/A,#N/A,FALSE,"ET-PAG1";#N/A,#N/A,FALSE,"ET-PAG2";#N/A,#N/A,FALSE,"ET-PAG3";#N/A,#N/A,FALSE,"ET-PAG4";#N/A,#N/A,FALSE,"ET-PAG5"}</definedName>
    <definedName name="wrn.GERAL." localSheetId="19">{#N/A,#N/A,FALSE,"ET-CAPA";#N/A,#N/A,FALSE,"ET-PAG1";#N/A,#N/A,FALSE,"ET-PAG2";#N/A,#N/A,FALSE,"ET-PAG3";#N/A,#N/A,FALSE,"ET-PAG4";#N/A,#N/A,FALSE,"ET-PAG5"}</definedName>
    <definedName name="wrn.GERAL." localSheetId="14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localSheetId="20">{#N/A,#N/A,FALSE,"cdi";#N/A,#N/A,FALSE,"debent";#N/A,#N/A,FALSE,"fdos";#N/A,#N/A,FALSE,"resumo"}</definedName>
    <definedName name="wrn.HAGE." localSheetId="8">{#N/A,#N/A,FALSE,"cdi";#N/A,#N/A,FALSE,"debent";#N/A,#N/A,FALSE,"fdos";#N/A,#N/A,FALSE,"resumo"}</definedName>
    <definedName name="wrn.HAGE." localSheetId="17" hidden="1">{#N/A,#N/A,FALSE,"cdi";#N/A,#N/A,FALSE,"debent";#N/A,#N/A,FALSE,"fdos";#N/A,#N/A,FALSE,"resumo"}</definedName>
    <definedName name="wrn.HAGE." localSheetId="3">{#N/A,#N/A,FALSE,"cdi";#N/A,#N/A,FALSE,"debent";#N/A,#N/A,FALSE,"fdos";#N/A,#N/A,FALSE,"resumo"}</definedName>
    <definedName name="wrn.HAGE." localSheetId="11">{#N/A,#N/A,FALSE,"cdi";#N/A,#N/A,FALSE,"debent";#N/A,#N/A,FALSE,"fdos";#N/A,#N/A,FALSE,"resumo"}</definedName>
    <definedName name="wrn.HAGE." localSheetId="6">{#N/A,#N/A,FALSE,"cdi";#N/A,#N/A,FALSE,"debent";#N/A,#N/A,FALSE,"fdos";#N/A,#N/A,FALSE,"resumo"}</definedName>
    <definedName name="wrn.HAGE." localSheetId="5">{#N/A,#N/A,FALSE,"cdi";#N/A,#N/A,FALSE,"debent";#N/A,#N/A,FALSE,"fdos";#N/A,#N/A,FALSE,"resumo"}</definedName>
    <definedName name="wrn.HAGE." localSheetId="16" hidden="1">{#N/A,#N/A,FALSE,"cdi";#N/A,#N/A,FALSE,"debent";#N/A,#N/A,FALSE,"fdos";#N/A,#N/A,FALSE,"resumo"}</definedName>
    <definedName name="wrn.HAGE." localSheetId="15">{#N/A,#N/A,FALSE,"cdi";#N/A,#N/A,FALSE,"debent";#N/A,#N/A,FALSE,"fdos";#N/A,#N/A,FALSE,"resumo"}</definedName>
    <definedName name="wrn.HAGE." localSheetId="7">{#N/A,#N/A,FALSE,"cdi";#N/A,#N/A,FALSE,"debent";#N/A,#N/A,FALSE,"fdos";#N/A,#N/A,FALSE,"resumo"}</definedName>
    <definedName name="wrn.HAGE." localSheetId="24">{#N/A,#N/A,FALSE,"cdi";#N/A,#N/A,FALSE,"debent";#N/A,#N/A,FALSE,"fdos";#N/A,#N/A,FALSE,"resumo"}</definedName>
    <definedName name="wrn.HAGE." localSheetId="25">{#N/A,#N/A,FALSE,"cdi";#N/A,#N/A,FALSE,"debent";#N/A,#N/A,FALSE,"fdos";#N/A,#N/A,FALSE,"resumo"}</definedName>
    <definedName name="wrn.HAGE." localSheetId="0">{#N/A,#N/A,FALSE,"cdi";#N/A,#N/A,FALSE,"debent";#N/A,#N/A,FALSE,"fdos";#N/A,#N/A,FALSE,"resumo"}</definedName>
    <definedName name="wrn.HAGE." localSheetId="23">{#N/A,#N/A,FALSE,"cdi";#N/A,#N/A,FALSE,"debent";#N/A,#N/A,FALSE,"fdos";#N/A,#N/A,FALSE,"resumo"}</definedName>
    <definedName name="wrn.HAGE." localSheetId="22" hidden="1">{#N/A,#N/A,FALSE,"cdi";#N/A,#N/A,FALSE,"debent";#N/A,#N/A,FALSE,"fdos";#N/A,#N/A,FALSE,"resumo"}</definedName>
    <definedName name="wrn.HAGE." localSheetId="19">{#N/A,#N/A,FALSE,"cdi";#N/A,#N/A,FALSE,"debent";#N/A,#N/A,FALSE,"fdos";#N/A,#N/A,FALSE,"resumo"}</definedName>
    <definedName name="wrn.HAGE." localSheetId="18" hidden="1">{#N/A,#N/A,FALSE,"cdi";#N/A,#N/A,FALSE,"debent";#N/A,#N/A,FALSE,"fdos";#N/A,#N/A,FALSE,"resumo"}</definedName>
    <definedName name="wrn.HAGE.">{#N/A,#N/A,FALSE,"cdi";#N/A,#N/A,FALSE,"debent";#N/A,#N/A,FALSE,"fdos";#N/A,#N/A,FALSE,"resumo"}</definedName>
    <definedName name="wrn.HAGE01" localSheetId="20">{#N/A,#N/A,FALSE,"cdi";#N/A,#N/A,FALSE,"debent";#N/A,#N/A,FALSE,"fdos";#N/A,#N/A,FALSE,"resumo"}</definedName>
    <definedName name="wrn.HAGE01" localSheetId="8">{#N/A,#N/A,FALSE,"cdi";#N/A,#N/A,FALSE,"debent";#N/A,#N/A,FALSE,"fdos";#N/A,#N/A,FALSE,"resumo"}</definedName>
    <definedName name="wrn.HAGE01" localSheetId="17" hidden="1">{#N/A,#N/A,FALSE,"cdi";#N/A,#N/A,FALSE,"debent";#N/A,#N/A,FALSE,"fdos";#N/A,#N/A,FALSE,"resumo"}</definedName>
    <definedName name="wrn.HAGE01" localSheetId="3">{#N/A,#N/A,FALSE,"cdi";#N/A,#N/A,FALSE,"debent";#N/A,#N/A,FALSE,"fdos";#N/A,#N/A,FALSE,"resumo"}</definedName>
    <definedName name="wrn.HAGE01" localSheetId="11">{#N/A,#N/A,FALSE,"cdi";#N/A,#N/A,FALSE,"debent";#N/A,#N/A,FALSE,"fdos";#N/A,#N/A,FALSE,"resumo"}</definedName>
    <definedName name="wrn.HAGE01" localSheetId="6">{#N/A,#N/A,FALSE,"cdi";#N/A,#N/A,FALSE,"debent";#N/A,#N/A,FALSE,"fdos";#N/A,#N/A,FALSE,"resumo"}</definedName>
    <definedName name="wrn.HAGE01" localSheetId="5">{#N/A,#N/A,FALSE,"cdi";#N/A,#N/A,FALSE,"debent";#N/A,#N/A,FALSE,"fdos";#N/A,#N/A,FALSE,"resumo"}</definedName>
    <definedName name="wrn.HAGE01" localSheetId="16" hidden="1">{#N/A,#N/A,FALSE,"cdi";#N/A,#N/A,FALSE,"debent";#N/A,#N/A,FALSE,"fdos";#N/A,#N/A,FALSE,"resumo"}</definedName>
    <definedName name="wrn.HAGE01" localSheetId="15">{#N/A,#N/A,FALSE,"cdi";#N/A,#N/A,FALSE,"debent";#N/A,#N/A,FALSE,"fdos";#N/A,#N/A,FALSE,"resumo"}</definedName>
    <definedName name="wrn.HAGE01" localSheetId="7">{#N/A,#N/A,FALSE,"cdi";#N/A,#N/A,FALSE,"debent";#N/A,#N/A,FALSE,"fdos";#N/A,#N/A,FALSE,"resumo"}</definedName>
    <definedName name="wrn.HAGE01" localSheetId="24">{#N/A,#N/A,FALSE,"cdi";#N/A,#N/A,FALSE,"debent";#N/A,#N/A,FALSE,"fdos";#N/A,#N/A,FALSE,"resumo"}</definedName>
    <definedName name="wrn.HAGE01" localSheetId="25">{#N/A,#N/A,FALSE,"cdi";#N/A,#N/A,FALSE,"debent";#N/A,#N/A,FALSE,"fdos";#N/A,#N/A,FALSE,"resumo"}</definedName>
    <definedName name="wrn.HAGE01" localSheetId="0">{#N/A,#N/A,FALSE,"cdi";#N/A,#N/A,FALSE,"debent";#N/A,#N/A,FALSE,"fdos";#N/A,#N/A,FALSE,"resumo"}</definedName>
    <definedName name="wrn.HAGE01" localSheetId="23">{#N/A,#N/A,FALSE,"cdi";#N/A,#N/A,FALSE,"debent";#N/A,#N/A,FALSE,"fdos";#N/A,#N/A,FALSE,"resumo"}</definedName>
    <definedName name="wrn.HAGE01" localSheetId="22" hidden="1">{#N/A,#N/A,FALSE,"cdi";#N/A,#N/A,FALSE,"debent";#N/A,#N/A,FALSE,"fdos";#N/A,#N/A,FALSE,"resumo"}</definedName>
    <definedName name="wrn.HAGE01" localSheetId="19">{#N/A,#N/A,FALSE,"cdi";#N/A,#N/A,FALSE,"debent";#N/A,#N/A,FALSE,"fdos";#N/A,#N/A,FALSE,"resumo"}</definedName>
    <definedName name="wrn.HAGE01" localSheetId="18" hidden="1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 localSheetId="20">{"HW",#N/A,FALSE,"1998"}</definedName>
    <definedName name="wrn.HW." localSheetId="8">{"HW",#N/A,FALSE,"1998"}</definedName>
    <definedName name="wrn.HW." localSheetId="17" hidden="1">{"HW",#N/A,FALSE,"1998"}</definedName>
    <definedName name="wrn.HW." localSheetId="3">{"HW",#N/A,FALSE,"1998"}</definedName>
    <definedName name="wrn.HW." localSheetId="11">{"HW",#N/A,FALSE,"1998"}</definedName>
    <definedName name="wrn.HW." localSheetId="6">{"HW",#N/A,FALSE,"1998"}</definedName>
    <definedName name="wrn.HW." localSheetId="5">{"HW",#N/A,FALSE,"1998"}</definedName>
    <definedName name="wrn.HW." localSheetId="16" hidden="1">{"HW",#N/A,FALSE,"1998"}</definedName>
    <definedName name="wrn.HW." localSheetId="15">{"HW",#N/A,FALSE,"1998"}</definedName>
    <definedName name="wrn.HW." localSheetId="7">{"HW",#N/A,FALSE,"1998"}</definedName>
    <definedName name="wrn.HW." localSheetId="24">{"HW",#N/A,FALSE,"1998"}</definedName>
    <definedName name="wrn.HW." localSheetId="25">{"HW",#N/A,FALSE,"1998"}</definedName>
    <definedName name="wrn.HW." localSheetId="0">{"HW",#N/A,FALSE,"1998"}</definedName>
    <definedName name="wrn.HW." localSheetId="23">{"HW",#N/A,FALSE,"1998"}</definedName>
    <definedName name="wrn.HW." localSheetId="22" hidden="1">{"HW",#N/A,FALSE,"1998"}</definedName>
    <definedName name="wrn.HW." localSheetId="19">{"HW",#N/A,FALSE,"1998"}</definedName>
    <definedName name="wrn.HW." localSheetId="18" hidden="1">{"HW",#N/A,FALSE,"1998"}</definedName>
    <definedName name="wrn.HW.">{"HW",#N/A,FALSE,"1998"}</definedName>
    <definedName name="wrn.imp_flx." localSheetId="2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8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6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5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7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4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5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3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9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8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20">{#N/A,#N/A,FALSE,"Plan1";#N/A,#N/A,FALSE,"Plan2"}</definedName>
    <definedName name="wrn.IMPRESSO." localSheetId="8">{#N/A,#N/A,FALSE,"Plan1";#N/A,#N/A,FALSE,"Plan2"}</definedName>
    <definedName name="wrn.IMPRESSO." localSheetId="17" hidden="1">{#N/A,#N/A,FALSE,"Plan1";#N/A,#N/A,FALSE,"Plan2"}</definedName>
    <definedName name="wrn.IMPRESSO." localSheetId="3">{#N/A,#N/A,FALSE,"Plan1";#N/A,#N/A,FALSE,"Plan2"}</definedName>
    <definedName name="wrn.IMPRESSO." localSheetId="11">{#N/A,#N/A,FALSE,"Plan1";#N/A,#N/A,FALSE,"Plan2"}</definedName>
    <definedName name="wrn.IMPRESSO." localSheetId="6">{#N/A,#N/A,FALSE,"Plan1";#N/A,#N/A,FALSE,"Plan2"}</definedName>
    <definedName name="wrn.IMPRESSO." localSheetId="5">{#N/A,#N/A,FALSE,"Plan1";#N/A,#N/A,FALSE,"Plan2"}</definedName>
    <definedName name="wrn.IMPRESSO." localSheetId="16" hidden="1">{#N/A,#N/A,FALSE,"Plan1";#N/A,#N/A,FALSE,"Plan2"}</definedName>
    <definedName name="wrn.IMPRESSO." localSheetId="15">{#N/A,#N/A,FALSE,"Plan1";#N/A,#N/A,FALSE,"Plan2"}</definedName>
    <definedName name="wrn.IMPRESSO." localSheetId="7">{#N/A,#N/A,FALSE,"Plan1";#N/A,#N/A,FALSE,"Plan2"}</definedName>
    <definedName name="wrn.IMPRESSO." localSheetId="24">{#N/A,#N/A,FALSE,"Plan1";#N/A,#N/A,FALSE,"Plan2"}</definedName>
    <definedName name="wrn.IMPRESSO." localSheetId="25">{#N/A,#N/A,FALSE,"Plan1";#N/A,#N/A,FALSE,"Plan2"}</definedName>
    <definedName name="wrn.IMPRESSO." localSheetId="0">{#N/A,#N/A,FALSE,"Plan1";#N/A,#N/A,FALSE,"Plan2"}</definedName>
    <definedName name="wrn.IMPRESSO." localSheetId="23">{#N/A,#N/A,FALSE,"Plan1";#N/A,#N/A,FALSE,"Plan2"}</definedName>
    <definedName name="wrn.IMPRESSO." localSheetId="22" hidden="1">{#N/A,#N/A,FALSE,"Plan1";#N/A,#N/A,FALSE,"Plan2"}</definedName>
    <definedName name="wrn.IMPRESSO." localSheetId="19">{#N/A,#N/A,FALSE,"Plan1";#N/A,#N/A,FALSE,"Plan2"}</definedName>
    <definedName name="wrn.IMPRESSO." localSheetId="18" hidden="1">{#N/A,#N/A,FALSE,"Plan1";#N/A,#N/A,FALSE,"Plan2"}</definedName>
    <definedName name="wrn.IMPRESSO.">{#N/A,#N/A,FALSE,"Plan1";#N/A,#N/A,FALSE,"Plan2"}</definedName>
    <definedName name="wrn.Imprimir." localSheetId="20">{"tabela",#N/A,FALSE,"Tabela";"decoração",#N/A,FALSE,"Decor.";"Informações",#N/A,FALSE,"Inform."}</definedName>
    <definedName name="wrn.Imprimir." localSheetId="8">{"tabela",#N/A,FALSE,"Tabela";"decoração",#N/A,FALSE,"Decor.";"Informações",#N/A,FALSE,"Inform."}</definedName>
    <definedName name="wrn.Imprimir." localSheetId="17" hidden="1">{"tabela",#N/A,FALSE,"Tabela";"decoração",#N/A,FALSE,"Decor.";"Informações",#N/A,FALSE,"Inform."}</definedName>
    <definedName name="wrn.Imprimir." localSheetId="3">{"tabela",#N/A,FALSE,"Tabela";"decoração",#N/A,FALSE,"Decor.";"Informações",#N/A,FALSE,"Inform."}</definedName>
    <definedName name="wrn.Imprimir." localSheetId="11">{"tabela",#N/A,FALSE,"Tabela";"decoração",#N/A,FALSE,"Decor.";"Informações",#N/A,FALSE,"Inform."}</definedName>
    <definedName name="wrn.Imprimir." localSheetId="6">{"tabela",#N/A,FALSE,"Tabela";"decoração",#N/A,FALSE,"Decor.";"Informações",#N/A,FALSE,"Inform."}</definedName>
    <definedName name="wrn.Imprimir." localSheetId="5">{"tabela",#N/A,FALSE,"Tabela";"decoração",#N/A,FALSE,"Decor.";"Informações",#N/A,FALSE,"Inform."}</definedName>
    <definedName name="wrn.Imprimir." localSheetId="16" hidden="1">{"tabela",#N/A,FALSE,"Tabela";"decoração",#N/A,FALSE,"Decor.";"Informações",#N/A,FALSE,"Inform."}</definedName>
    <definedName name="wrn.Imprimir." localSheetId="15">{"tabela",#N/A,FALSE,"Tabela";"decoração",#N/A,FALSE,"Decor.";"Informações",#N/A,FALSE,"Inform."}</definedName>
    <definedName name="wrn.Imprimir." localSheetId="7">{"tabela",#N/A,FALSE,"Tabela";"decoração",#N/A,FALSE,"Decor.";"Informações",#N/A,FALSE,"Inform."}</definedName>
    <definedName name="wrn.Imprimir." localSheetId="24">{"tabela",#N/A,FALSE,"Tabela";"decoração",#N/A,FALSE,"Decor.";"Informações",#N/A,FALSE,"Inform."}</definedName>
    <definedName name="wrn.Imprimir." localSheetId="25">{"tabela",#N/A,FALSE,"Tabela";"decoração",#N/A,FALSE,"Decor.";"Informações",#N/A,FALSE,"Inform."}</definedName>
    <definedName name="wrn.Imprimir." localSheetId="0">{"tabela",#N/A,FALSE,"Tabela";"decoração",#N/A,FALSE,"Decor.";"Informações",#N/A,FALSE,"Inform."}</definedName>
    <definedName name="wrn.Imprimir." localSheetId="23">{"tabela",#N/A,FALSE,"Tabela";"decoração",#N/A,FALSE,"Decor.";"Informações",#N/A,FALSE,"Inform."}</definedName>
    <definedName name="wrn.Imprimir." localSheetId="22" hidden="1">{"tabela",#N/A,FALSE,"Tabela";"decoração",#N/A,FALSE,"Decor.";"Informações",#N/A,FALSE,"Inform."}</definedName>
    <definedName name="wrn.Imprimir." localSheetId="19">{"tabela",#N/A,FALSE,"Tabela";"decoração",#N/A,FALSE,"Decor.";"Informações",#N/A,FALSE,"Inform."}</definedName>
    <definedName name="wrn.Imprimir." localSheetId="18" hidden="1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name="wrn.LPU._.MG." localSheetId="2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3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6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5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5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4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5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3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9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8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2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3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6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5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5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7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4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5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3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9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8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20">{#N/A,#N/A,FALSE,"ALVENARIA";#N/A,#N/A,FALSE,"BLOCOS";#N/A,#N/A,FALSE,"CINTAS";#N/A,#N/A,FALSE,"CORTINA";#N/A,#N/A,FALSE,"LAJES";#N/A,#N/A,FALSE,"PILARES";#N/A,#N/A,FALSE,"VIGAS"}</definedName>
    <definedName name="wrn.mode_lev.xls." localSheetId="15">{#N/A,#N/A,FALSE,"ALVENARIA";#N/A,#N/A,FALSE,"BLOCOS";#N/A,#N/A,FALSE,"CINTAS";#N/A,#N/A,FALSE,"CORTINA";#N/A,#N/A,FALSE,"LAJES";#N/A,#N/A,FALSE,"PILARES";#N/A,#N/A,FALSE,"VIGAS"}</definedName>
    <definedName name="wrn.mode_lev.xls." localSheetId="24">{#N/A,#N/A,FALSE,"ALVENARIA";#N/A,#N/A,FALSE,"BLOCOS";#N/A,#N/A,FALSE,"CINTAS";#N/A,#N/A,FALSE,"CORTINA";#N/A,#N/A,FALSE,"LAJES";#N/A,#N/A,FALSE,"PILARES";#N/A,#N/A,FALSE,"VIGAS"}</definedName>
    <definedName name="wrn.mode_lev.xls." localSheetId="25">{#N/A,#N/A,FALSE,"ALVENARIA";#N/A,#N/A,FALSE,"BLOCOS";#N/A,#N/A,FALSE,"CINTAS";#N/A,#N/A,FALSE,"CORTINA";#N/A,#N/A,FALSE,"LAJES";#N/A,#N/A,FALSE,"PILARES";#N/A,#N/A,FALSE,"VIGAS"}</definedName>
    <definedName name="wrn.mode_lev.xls." localSheetId="23">{#N/A,#N/A,FALSE,"ALVENARIA";#N/A,#N/A,FALSE,"BLOCOS";#N/A,#N/A,FALSE,"CINTAS";#N/A,#N/A,FALSE,"CORTINA";#N/A,#N/A,FALSE,"LAJES";#N/A,#N/A,FALSE,"PILARES";#N/A,#N/A,FALSE,"VIGAS"}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 localSheetId="20">{#N/A,#N/A,FALSE,"Global Wls Trend";#N/A,#N/A,FALSE,"Region Trend";#N/A,#N/A,FALSE,"PBU Trend"}</definedName>
    <definedName name="wrn.Month._.Report._.Package." localSheetId="8">{#N/A,#N/A,FALSE,"Global Wls Trend";#N/A,#N/A,FALSE,"Region Trend";#N/A,#N/A,FALSE,"PBU Trend"}</definedName>
    <definedName name="wrn.Month._.Report._.Package." localSheetId="17" hidden="1">{#N/A,#N/A,FALSE,"Global Wls Trend";#N/A,#N/A,FALSE,"Region Trend";#N/A,#N/A,FALSE,"PBU Trend"}</definedName>
    <definedName name="wrn.Month._.Report._.Package." localSheetId="3">{#N/A,#N/A,FALSE,"Global Wls Trend";#N/A,#N/A,FALSE,"Region Trend";#N/A,#N/A,FALSE,"PBU Trend"}</definedName>
    <definedName name="wrn.Month._.Report._.Package." localSheetId="11">{#N/A,#N/A,FALSE,"Global Wls Trend";#N/A,#N/A,FALSE,"Region Trend";#N/A,#N/A,FALSE,"PBU Trend"}</definedName>
    <definedName name="wrn.Month._.Report._.Package." localSheetId="6">{#N/A,#N/A,FALSE,"Global Wls Trend";#N/A,#N/A,FALSE,"Region Trend";#N/A,#N/A,FALSE,"PBU Trend"}</definedName>
    <definedName name="wrn.Month._.Report._.Package." localSheetId="5">{#N/A,#N/A,FALSE,"Global Wls Trend";#N/A,#N/A,FALSE,"Region Trend";#N/A,#N/A,FALSE,"PBU Trend"}</definedName>
    <definedName name="wrn.Month._.Report._.Package." localSheetId="16" hidden="1">{#N/A,#N/A,FALSE,"Global Wls Trend";#N/A,#N/A,FALSE,"Region Trend";#N/A,#N/A,FALSE,"PBU Trend"}</definedName>
    <definedName name="wrn.Month._.Report._.Package." localSheetId="15">{#N/A,#N/A,FALSE,"Global Wls Trend";#N/A,#N/A,FALSE,"Region Trend";#N/A,#N/A,FALSE,"PBU Trend"}</definedName>
    <definedName name="wrn.Month._.Report._.Package." localSheetId="7">{#N/A,#N/A,FALSE,"Global Wls Trend";#N/A,#N/A,FALSE,"Region Trend";#N/A,#N/A,FALSE,"PBU Trend"}</definedName>
    <definedName name="wrn.Month._.Report._.Package." localSheetId="24">{#N/A,#N/A,FALSE,"Global Wls Trend";#N/A,#N/A,FALSE,"Region Trend";#N/A,#N/A,FALSE,"PBU Trend"}</definedName>
    <definedName name="wrn.Month._.Report._.Package." localSheetId="25">{#N/A,#N/A,FALSE,"Global Wls Trend";#N/A,#N/A,FALSE,"Region Trend";#N/A,#N/A,FALSE,"PBU Trend"}</definedName>
    <definedName name="wrn.Month._.Report._.Package." localSheetId="0">{#N/A,#N/A,FALSE,"Global Wls Trend";#N/A,#N/A,FALSE,"Region Trend";#N/A,#N/A,FALSE,"PBU Trend"}</definedName>
    <definedName name="wrn.Month._.Report._.Package." localSheetId="23">{#N/A,#N/A,FALSE,"Global Wls Trend";#N/A,#N/A,FALSE,"Region Trend";#N/A,#N/A,FALSE,"PBU Trend"}</definedName>
    <definedName name="wrn.Month._.Report._.Package." localSheetId="22" hidden="1">{#N/A,#N/A,FALSE,"Global Wls Trend";#N/A,#N/A,FALSE,"Region Trend";#N/A,#N/A,FALSE,"PBU Trend"}</definedName>
    <definedName name="wrn.Month._.Report._.Package." localSheetId="19">{#N/A,#N/A,FALSE,"Global Wls Trend";#N/A,#N/A,FALSE,"Region Trend";#N/A,#N/A,FALSE,"PBU Trend"}</definedName>
    <definedName name="wrn.Month._.Report._.Package." localSheetId="18" hidden="1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name="wrn.Monthly._.Report._.Package." localSheetId="20">{#N/A,#N/A,FALSE,"Global by BU";#N/A,#N/A,FALSE,"U.S. by BU";#N/A,#N/A,FALSE,"Canada by BU";#N/A,#N/A,FALSE,"Europe by BU";#N/A,#N/A,FALSE,"Asia by BU";#N/A,#N/A,FALSE,"Cala by BU"}</definedName>
    <definedName name="wrn.Monthly._.Report._.Package." localSheetId="8">{#N/A,#N/A,FALSE,"Global by BU";#N/A,#N/A,FALSE,"U.S. by BU";#N/A,#N/A,FALSE,"Canada by BU";#N/A,#N/A,FALSE,"Europe by BU";#N/A,#N/A,FALSE,"Asia by BU";#N/A,#N/A,FALSE,"Cala by BU"}</definedName>
    <definedName name="wrn.Monthly._.Report._.Package." localSheetId="1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3">{#N/A,#N/A,FALSE,"Global by BU";#N/A,#N/A,FALSE,"U.S. by BU";#N/A,#N/A,FALSE,"Canada by BU";#N/A,#N/A,FALSE,"Europe by BU";#N/A,#N/A,FALSE,"Asia by BU";#N/A,#N/A,FALSE,"Cala by BU"}</definedName>
    <definedName name="wrn.Monthly._.Report._.Package." localSheetId="11">{#N/A,#N/A,FALSE,"Global by BU";#N/A,#N/A,FALSE,"U.S. by BU";#N/A,#N/A,FALSE,"Canada by BU";#N/A,#N/A,FALSE,"Europe by BU";#N/A,#N/A,FALSE,"Asia by BU";#N/A,#N/A,FALSE,"Cala by BU"}</definedName>
    <definedName name="wrn.Monthly._.Report._.Package." localSheetId="6">{#N/A,#N/A,FALSE,"Global by BU";#N/A,#N/A,FALSE,"U.S. by BU";#N/A,#N/A,FALSE,"Canada by BU";#N/A,#N/A,FALSE,"Europe by BU";#N/A,#N/A,FALSE,"Asia by BU";#N/A,#N/A,FALSE,"Cala by BU"}</definedName>
    <definedName name="wrn.Monthly._.Report._.Package." localSheetId="5">{#N/A,#N/A,FALSE,"Global by BU";#N/A,#N/A,FALSE,"U.S. by BU";#N/A,#N/A,FALSE,"Canada by BU";#N/A,#N/A,FALSE,"Europe by BU";#N/A,#N/A,FALSE,"Asia by BU";#N/A,#N/A,FALSE,"Cala by BU"}</definedName>
    <definedName name="wrn.Monthly._.Report._.Package." localSheetId="1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5">{#N/A,#N/A,FALSE,"Global by BU";#N/A,#N/A,FALSE,"U.S. by BU";#N/A,#N/A,FALSE,"Canada by BU";#N/A,#N/A,FALSE,"Europe by BU";#N/A,#N/A,FALSE,"Asia by BU";#N/A,#N/A,FALSE,"Cala by BU"}</definedName>
    <definedName name="wrn.Monthly._.Report._.Package." localSheetId="7">{#N/A,#N/A,FALSE,"Global by BU";#N/A,#N/A,FALSE,"U.S. by BU";#N/A,#N/A,FALSE,"Canada by BU";#N/A,#N/A,FALSE,"Europe by BU";#N/A,#N/A,FALSE,"Asia by BU";#N/A,#N/A,FALSE,"Cala by BU"}</definedName>
    <definedName name="wrn.Monthly._.Report._.Package." localSheetId="24">{#N/A,#N/A,FALSE,"Global by BU";#N/A,#N/A,FALSE,"U.S. by BU";#N/A,#N/A,FALSE,"Canada by BU";#N/A,#N/A,FALSE,"Europe by BU";#N/A,#N/A,FALSE,"Asia by BU";#N/A,#N/A,FALSE,"Cala by BU"}</definedName>
    <definedName name="wrn.Monthly._.Report._.Package." localSheetId="25">{#N/A,#N/A,FALSE,"Global by BU";#N/A,#N/A,FALSE,"U.S. by BU";#N/A,#N/A,FALSE,"Canada by BU";#N/A,#N/A,FALSE,"Europe by BU";#N/A,#N/A,FALSE,"Asia by BU";#N/A,#N/A,FALSE,"Cala by BU"}</definedName>
    <definedName name="wrn.Monthly._.Report._.Package." localSheetId="0">{#N/A,#N/A,FALSE,"Global by BU";#N/A,#N/A,FALSE,"U.S. by BU";#N/A,#N/A,FALSE,"Canada by BU";#N/A,#N/A,FALSE,"Europe by BU";#N/A,#N/A,FALSE,"Asia by BU";#N/A,#N/A,FALSE,"Cala by BU"}</definedName>
    <definedName name="wrn.Monthly._.Report._.Package." localSheetId="23">{#N/A,#N/A,FALSE,"Global by BU";#N/A,#N/A,FALSE,"U.S. by BU";#N/A,#N/A,FALSE,"Canada by BU";#N/A,#N/A,FALSE,"Europe by BU";#N/A,#N/A,FALSE,"Asia by BU";#N/A,#N/A,FALSE,"Cala by BU"}</definedName>
    <definedName name="wrn.Monthly._.Report._.Package." localSheetId="2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9">{#N/A,#N/A,FALSE,"Global by BU";#N/A,#N/A,FALSE,"U.S. by BU";#N/A,#N/A,FALSE,"Canada by BU";#N/A,#N/A,FALSE,"Europe by BU";#N/A,#N/A,FALSE,"Asia by BU";#N/A,#N/A,FALSE,"Cala by BU"}</definedName>
    <definedName name="wrn.Monthly._.Report._.Package." localSheetId="18" hidden="1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20">{#N/A,#N/A,FALSE,"F-01"}</definedName>
    <definedName name="wrn.Planiha._.de._.Medição._.F._.01." localSheetId="8">{#N/A,#N/A,FALSE,"F-01"}</definedName>
    <definedName name="wrn.Planiha._.de._.Medição._.F._.01." localSheetId="17" hidden="1">{#N/A,#N/A,FALSE,"F-01"}</definedName>
    <definedName name="wrn.Planiha._.de._.Medição._.F._.01." localSheetId="3">{#N/A,#N/A,FALSE,"F-01"}</definedName>
    <definedName name="wrn.Planiha._.de._.Medição._.F._.01." localSheetId="11">{#N/A,#N/A,FALSE,"F-01"}</definedName>
    <definedName name="wrn.Planiha._.de._.Medição._.F._.01." localSheetId="6">{#N/A,#N/A,FALSE,"F-01"}</definedName>
    <definedName name="wrn.Planiha._.de._.Medição._.F._.01." localSheetId="5">{#N/A,#N/A,FALSE,"F-01"}</definedName>
    <definedName name="wrn.Planiha._.de._.Medição._.F._.01." localSheetId="16" hidden="1">{#N/A,#N/A,FALSE,"F-01"}</definedName>
    <definedName name="wrn.Planiha._.de._.Medição._.F._.01." localSheetId="15">{#N/A,#N/A,FALSE,"F-01"}</definedName>
    <definedName name="wrn.Planiha._.de._.Medição._.F._.01." localSheetId="7">{#N/A,#N/A,FALSE,"F-01"}</definedName>
    <definedName name="wrn.Planiha._.de._.Medição._.F._.01." localSheetId="24">{#N/A,#N/A,FALSE,"F-01"}</definedName>
    <definedName name="wrn.Planiha._.de._.Medição._.F._.01." localSheetId="25">{#N/A,#N/A,FALSE,"F-01"}</definedName>
    <definedName name="wrn.Planiha._.de._.Medição._.F._.01." localSheetId="0">{#N/A,#N/A,FALSE,"F-01"}</definedName>
    <definedName name="wrn.Planiha._.de._.Medição._.F._.01." localSheetId="23">{#N/A,#N/A,FALSE,"F-01"}</definedName>
    <definedName name="wrn.Planiha._.de._.Medição._.F._.01." localSheetId="22" hidden="1">{#N/A,#N/A,FALSE,"F-01"}</definedName>
    <definedName name="wrn.Planiha._.de._.Medição._.F._.01." localSheetId="19">{#N/A,#N/A,FALSE,"F-01"}</definedName>
    <definedName name="wrn.Planiha._.de._.Medição._.F._.01." localSheetId="18" hidden="1">{#N/A,#N/A,FALSE,"F-01"}</definedName>
    <definedName name="wrn.Planiha._.de._.Medição._.F._.01.">{#N/A,#N/A,FALSE,"F-01"}</definedName>
    <definedName name="wrn.Planiha._.de._.Medição._.F._.01._1" localSheetId="20">{#N/A,#N/A,FALSE,"F-01"}</definedName>
    <definedName name="wrn.Planiha._.de._.Medição._.F._.01._1" localSheetId="8">{#N/A,#N/A,FALSE,"F-01"}</definedName>
    <definedName name="wrn.Planiha._.de._.Medição._.F._.01._1" localSheetId="17" hidden="1">{#N/A,#N/A,FALSE,"F-01"}</definedName>
    <definedName name="wrn.Planiha._.de._.Medição._.F._.01._1" localSheetId="3">{#N/A,#N/A,FALSE,"F-01"}</definedName>
    <definedName name="wrn.Planiha._.de._.Medição._.F._.01._1" localSheetId="11">{#N/A,#N/A,FALSE,"F-01"}</definedName>
    <definedName name="wrn.Planiha._.de._.Medição._.F._.01._1" localSheetId="6">{#N/A,#N/A,FALSE,"F-01"}</definedName>
    <definedName name="wrn.Planiha._.de._.Medição._.F._.01._1" localSheetId="5">{#N/A,#N/A,FALSE,"F-01"}</definedName>
    <definedName name="wrn.Planiha._.de._.Medição._.F._.01._1" localSheetId="16" hidden="1">{#N/A,#N/A,FALSE,"F-01"}</definedName>
    <definedName name="wrn.Planiha._.de._.Medição._.F._.01._1" localSheetId="15">{#N/A,#N/A,FALSE,"F-01"}</definedName>
    <definedName name="wrn.Planiha._.de._.Medição._.F._.01._1" localSheetId="7">{#N/A,#N/A,FALSE,"F-01"}</definedName>
    <definedName name="wrn.Planiha._.de._.Medição._.F._.01._1" localSheetId="24">{#N/A,#N/A,FALSE,"F-01"}</definedName>
    <definedName name="wrn.Planiha._.de._.Medição._.F._.01._1" localSheetId="25">{#N/A,#N/A,FALSE,"F-01"}</definedName>
    <definedName name="wrn.Planiha._.de._.Medição._.F._.01._1" localSheetId="0">{#N/A,#N/A,FALSE,"F-01"}</definedName>
    <definedName name="wrn.Planiha._.de._.Medição._.F._.01._1" localSheetId="23">{#N/A,#N/A,FALSE,"F-01"}</definedName>
    <definedName name="wrn.Planiha._.de._.Medição._.F._.01._1" localSheetId="22" hidden="1">{#N/A,#N/A,FALSE,"F-01"}</definedName>
    <definedName name="wrn.Planiha._.de._.Medição._.F._.01._1" localSheetId="19">{#N/A,#N/A,FALSE,"F-01"}</definedName>
    <definedName name="wrn.Planiha._.de._.Medição._.F._.01._1" localSheetId="18" hidden="1">{#N/A,#N/A,FALSE,"F-01"}</definedName>
    <definedName name="wrn.Planiha._.de._.Medição._.F._.01._1">{#N/A,#N/A,FALSE,"F-01"}</definedName>
    <definedName name="wrn.Planilha_de_Medição_F_02" localSheetId="20">{#N/A,#N/A,FALSE,"F-01"}</definedName>
    <definedName name="wrn.Planilha_de_Medição_F_02" localSheetId="8">{#N/A,#N/A,FALSE,"F-01"}</definedName>
    <definedName name="wrn.Planilha_de_Medição_F_02" localSheetId="17" hidden="1">{#N/A,#N/A,FALSE,"F-01"}</definedName>
    <definedName name="wrn.Planilha_de_Medição_F_02" localSheetId="3">{#N/A,#N/A,FALSE,"F-01"}</definedName>
    <definedName name="wrn.Planilha_de_Medição_F_02" localSheetId="11">{#N/A,#N/A,FALSE,"F-01"}</definedName>
    <definedName name="wrn.Planilha_de_Medição_F_02" localSheetId="6">{#N/A,#N/A,FALSE,"F-01"}</definedName>
    <definedName name="wrn.Planilha_de_Medição_F_02" localSheetId="5">{#N/A,#N/A,FALSE,"F-01"}</definedName>
    <definedName name="wrn.Planilha_de_Medição_F_02" localSheetId="16" hidden="1">{#N/A,#N/A,FALSE,"F-01"}</definedName>
    <definedName name="wrn.Planilha_de_Medição_F_02" localSheetId="15">{#N/A,#N/A,FALSE,"F-01"}</definedName>
    <definedName name="wrn.Planilha_de_Medição_F_02" localSheetId="7">{#N/A,#N/A,FALSE,"F-01"}</definedName>
    <definedName name="wrn.Planilha_de_Medição_F_02" localSheetId="24">{#N/A,#N/A,FALSE,"F-01"}</definedName>
    <definedName name="wrn.Planilha_de_Medição_F_02" localSheetId="25">{#N/A,#N/A,FALSE,"F-01"}</definedName>
    <definedName name="wrn.Planilha_de_Medição_F_02" localSheetId="0">{#N/A,#N/A,FALSE,"F-01"}</definedName>
    <definedName name="wrn.Planilha_de_Medição_F_02" localSheetId="23">{#N/A,#N/A,FALSE,"F-01"}</definedName>
    <definedName name="wrn.Planilha_de_Medição_F_02" localSheetId="22" hidden="1">{#N/A,#N/A,FALSE,"F-01"}</definedName>
    <definedName name="wrn.Planilha_de_Medição_F_02" localSheetId="19">{#N/A,#N/A,FALSE,"F-01"}</definedName>
    <definedName name="wrn.Planilha_de_Medição_F_02" localSheetId="18" hidden="1">{#N/A,#N/A,FALSE,"F-01"}</definedName>
    <definedName name="wrn.Planilha_de_Medição_F_02">{#N/A,#N/A,FALSE,"F-01"}</definedName>
    <definedName name="wrn.print._.all." localSheetId="20">{#N/A,#N/A,FALSE,"$170M Cash";#N/A,#N/A,FALSE,"$250M Cash";#N/A,#N/A,FALSE,"$325M Cash"}</definedName>
    <definedName name="wrn.print._.all." localSheetId="8">{#N/A,#N/A,FALSE,"$170M Cash";#N/A,#N/A,FALSE,"$250M Cash";#N/A,#N/A,FALSE,"$325M Cash"}</definedName>
    <definedName name="wrn.print._.all." localSheetId="17" hidden="1">{#N/A,#N/A,FALSE,"$170M Cash";#N/A,#N/A,FALSE,"$250M Cash";#N/A,#N/A,FALSE,"$325M Cash"}</definedName>
    <definedName name="wrn.print._.all." localSheetId="3">{#N/A,#N/A,FALSE,"$170M Cash";#N/A,#N/A,FALSE,"$250M Cash";#N/A,#N/A,FALSE,"$325M Cash"}</definedName>
    <definedName name="wrn.print._.all." localSheetId="11">{#N/A,#N/A,FALSE,"$170M Cash";#N/A,#N/A,FALSE,"$250M Cash";#N/A,#N/A,FALSE,"$325M Cash"}</definedName>
    <definedName name="wrn.print._.all." localSheetId="6">{#N/A,#N/A,FALSE,"$170M Cash";#N/A,#N/A,FALSE,"$250M Cash";#N/A,#N/A,FALSE,"$325M Cash"}</definedName>
    <definedName name="wrn.print._.all." localSheetId="5">{#N/A,#N/A,FALSE,"$170M Cash";#N/A,#N/A,FALSE,"$250M Cash";#N/A,#N/A,FALSE,"$325M Cash"}</definedName>
    <definedName name="wrn.print._.all." localSheetId="16" hidden="1">{#N/A,#N/A,FALSE,"$170M Cash";#N/A,#N/A,FALSE,"$250M Cash";#N/A,#N/A,FALSE,"$325M Cash"}</definedName>
    <definedName name="wrn.print._.all." localSheetId="15">{#N/A,#N/A,FALSE,"$170M Cash";#N/A,#N/A,FALSE,"$250M Cash";#N/A,#N/A,FALSE,"$325M Cash"}</definedName>
    <definedName name="wrn.print._.all." localSheetId="7">{#N/A,#N/A,FALSE,"$170M Cash";#N/A,#N/A,FALSE,"$250M Cash";#N/A,#N/A,FALSE,"$325M Cash"}</definedName>
    <definedName name="wrn.print._.all." localSheetId="24">{#N/A,#N/A,FALSE,"$170M Cash";#N/A,#N/A,FALSE,"$250M Cash";#N/A,#N/A,FALSE,"$325M Cash"}</definedName>
    <definedName name="wrn.print._.all." localSheetId="25">{#N/A,#N/A,FALSE,"$170M Cash";#N/A,#N/A,FALSE,"$250M Cash";#N/A,#N/A,FALSE,"$325M Cash"}</definedName>
    <definedName name="wrn.print._.all." localSheetId="0">{#N/A,#N/A,FALSE,"$170M Cash";#N/A,#N/A,FALSE,"$250M Cash";#N/A,#N/A,FALSE,"$325M Cash"}</definedName>
    <definedName name="wrn.print._.all." localSheetId="23">{#N/A,#N/A,FALSE,"$170M Cash";#N/A,#N/A,FALSE,"$250M Cash";#N/A,#N/A,FALSE,"$325M Cash"}</definedName>
    <definedName name="wrn.print._.all." localSheetId="22" hidden="1">{#N/A,#N/A,FALSE,"$170M Cash";#N/A,#N/A,FALSE,"$250M Cash";#N/A,#N/A,FALSE,"$325M Cash"}</definedName>
    <definedName name="wrn.print._.all." localSheetId="19">{#N/A,#N/A,FALSE,"$170M Cash";#N/A,#N/A,FALSE,"$250M Cash";#N/A,#N/A,FALSE,"$325M Cash"}</definedName>
    <definedName name="wrn.print._.all." localSheetId="18" hidden="1">{#N/A,#N/A,FALSE,"$170M Cash";#N/A,#N/A,FALSE,"$250M Cash";#N/A,#N/A,FALSE,"$325M Cash"}</definedName>
    <definedName name="wrn.print._.all.">{#N/A,#N/A,FALSE,"$170M Cash";#N/A,#N/A,FALSE,"$250M Cash";#N/A,#N/A,FALSE,"$325M Cash"}</definedName>
    <definedName name="wrn.PrintAll." localSheetId="2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6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5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5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4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5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3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9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20">{#N/A,#N/A,FALSE,"Sheet1";#N/A,#N/A,FALSE,"Sheet2";#N/A,#N/A,FALSE,"Sheet3"}</definedName>
    <definedName name="wrn.PrintCurr." localSheetId="8">{#N/A,#N/A,FALSE,"Sheet1";#N/A,#N/A,FALSE,"Sheet2";#N/A,#N/A,FALSE,"Sheet3"}</definedName>
    <definedName name="wrn.PrintCurr." localSheetId="17" hidden="1">{#N/A,#N/A,FALSE,"Sheet1";#N/A,#N/A,FALSE,"Sheet2";#N/A,#N/A,FALSE,"Sheet3"}</definedName>
    <definedName name="wrn.PrintCurr." localSheetId="3">{#N/A,#N/A,FALSE,"Sheet1";#N/A,#N/A,FALSE,"Sheet2";#N/A,#N/A,FALSE,"Sheet3"}</definedName>
    <definedName name="wrn.PrintCurr." localSheetId="11">{#N/A,#N/A,FALSE,"Sheet1";#N/A,#N/A,FALSE,"Sheet2";#N/A,#N/A,FALSE,"Sheet3"}</definedName>
    <definedName name="wrn.PrintCurr." localSheetId="6">{#N/A,#N/A,FALSE,"Sheet1";#N/A,#N/A,FALSE,"Sheet2";#N/A,#N/A,FALSE,"Sheet3"}</definedName>
    <definedName name="wrn.PrintCurr." localSheetId="5">{#N/A,#N/A,FALSE,"Sheet1";#N/A,#N/A,FALSE,"Sheet2";#N/A,#N/A,FALSE,"Sheet3"}</definedName>
    <definedName name="wrn.PrintCurr." localSheetId="16" hidden="1">{#N/A,#N/A,FALSE,"Sheet1";#N/A,#N/A,FALSE,"Sheet2";#N/A,#N/A,FALSE,"Sheet3"}</definedName>
    <definedName name="wrn.PrintCurr." localSheetId="15">{#N/A,#N/A,FALSE,"Sheet1";#N/A,#N/A,FALSE,"Sheet2";#N/A,#N/A,FALSE,"Sheet3"}</definedName>
    <definedName name="wrn.PrintCurr." localSheetId="7">{#N/A,#N/A,FALSE,"Sheet1";#N/A,#N/A,FALSE,"Sheet2";#N/A,#N/A,FALSE,"Sheet3"}</definedName>
    <definedName name="wrn.PrintCurr." localSheetId="24">{#N/A,#N/A,FALSE,"Sheet1";#N/A,#N/A,FALSE,"Sheet2";#N/A,#N/A,FALSE,"Sheet3"}</definedName>
    <definedName name="wrn.PrintCurr." localSheetId="25">{#N/A,#N/A,FALSE,"Sheet1";#N/A,#N/A,FALSE,"Sheet2";#N/A,#N/A,FALSE,"Sheet3"}</definedName>
    <definedName name="wrn.PrintCurr." localSheetId="0">{#N/A,#N/A,FALSE,"Sheet1";#N/A,#N/A,FALSE,"Sheet2";#N/A,#N/A,FALSE,"Sheet3"}</definedName>
    <definedName name="wrn.PrintCurr." localSheetId="23">{#N/A,#N/A,FALSE,"Sheet1";#N/A,#N/A,FALSE,"Sheet2";#N/A,#N/A,FALSE,"Sheet3"}</definedName>
    <definedName name="wrn.PrintCurr." localSheetId="22" hidden="1">{#N/A,#N/A,FALSE,"Sheet1";#N/A,#N/A,FALSE,"Sheet2";#N/A,#N/A,FALSE,"Sheet3"}</definedName>
    <definedName name="wrn.PrintCurr." localSheetId="19">{#N/A,#N/A,FALSE,"Sheet1";#N/A,#N/A,FALSE,"Sheet2";#N/A,#N/A,FALSE,"Sheet3"}</definedName>
    <definedName name="wrn.PrintCurr." localSheetId="18" hidden="1">{#N/A,#N/A,FALSE,"Sheet1";#N/A,#N/A,FALSE,"Sheet2";#N/A,#N/A,FALSE,"Sheet3"}</definedName>
    <definedName name="wrn.PrintCurr.">{#N/A,#N/A,FALSE,"Sheet1";#N/A,#N/A,FALSE,"Sheet2";#N/A,#N/A,FALSE,"Sheet3"}</definedName>
    <definedName name="wrn.PrintPrev1." localSheetId="20">{#N/A,#N/A,FALSE,"Sheet4";#N/A,#N/A,FALSE,"Sheet5";#N/A,#N/A,FALSE,"Sheet6"}</definedName>
    <definedName name="wrn.PrintPrev1." localSheetId="8">{#N/A,#N/A,FALSE,"Sheet4";#N/A,#N/A,FALSE,"Sheet5";#N/A,#N/A,FALSE,"Sheet6"}</definedName>
    <definedName name="wrn.PrintPrev1." localSheetId="17" hidden="1">{#N/A,#N/A,FALSE,"Sheet4";#N/A,#N/A,FALSE,"Sheet5";#N/A,#N/A,FALSE,"Sheet6"}</definedName>
    <definedName name="wrn.PrintPrev1." localSheetId="3">{#N/A,#N/A,FALSE,"Sheet4";#N/A,#N/A,FALSE,"Sheet5";#N/A,#N/A,FALSE,"Sheet6"}</definedName>
    <definedName name="wrn.PrintPrev1." localSheetId="11">{#N/A,#N/A,FALSE,"Sheet4";#N/A,#N/A,FALSE,"Sheet5";#N/A,#N/A,FALSE,"Sheet6"}</definedName>
    <definedName name="wrn.PrintPrev1." localSheetId="6">{#N/A,#N/A,FALSE,"Sheet4";#N/A,#N/A,FALSE,"Sheet5";#N/A,#N/A,FALSE,"Sheet6"}</definedName>
    <definedName name="wrn.PrintPrev1." localSheetId="5">{#N/A,#N/A,FALSE,"Sheet4";#N/A,#N/A,FALSE,"Sheet5";#N/A,#N/A,FALSE,"Sheet6"}</definedName>
    <definedName name="wrn.PrintPrev1." localSheetId="16" hidden="1">{#N/A,#N/A,FALSE,"Sheet4";#N/A,#N/A,FALSE,"Sheet5";#N/A,#N/A,FALSE,"Sheet6"}</definedName>
    <definedName name="wrn.PrintPrev1." localSheetId="15">{#N/A,#N/A,FALSE,"Sheet4";#N/A,#N/A,FALSE,"Sheet5";#N/A,#N/A,FALSE,"Sheet6"}</definedName>
    <definedName name="wrn.PrintPrev1." localSheetId="7">{#N/A,#N/A,FALSE,"Sheet4";#N/A,#N/A,FALSE,"Sheet5";#N/A,#N/A,FALSE,"Sheet6"}</definedName>
    <definedName name="wrn.PrintPrev1." localSheetId="24">{#N/A,#N/A,FALSE,"Sheet4";#N/A,#N/A,FALSE,"Sheet5";#N/A,#N/A,FALSE,"Sheet6"}</definedName>
    <definedName name="wrn.PrintPrev1." localSheetId="25">{#N/A,#N/A,FALSE,"Sheet4";#N/A,#N/A,FALSE,"Sheet5";#N/A,#N/A,FALSE,"Sheet6"}</definedName>
    <definedName name="wrn.PrintPrev1." localSheetId="0">{#N/A,#N/A,FALSE,"Sheet4";#N/A,#N/A,FALSE,"Sheet5";#N/A,#N/A,FALSE,"Sheet6"}</definedName>
    <definedName name="wrn.PrintPrev1." localSheetId="23">{#N/A,#N/A,FALSE,"Sheet4";#N/A,#N/A,FALSE,"Sheet5";#N/A,#N/A,FALSE,"Sheet6"}</definedName>
    <definedName name="wrn.PrintPrev1." localSheetId="22" hidden="1">{#N/A,#N/A,FALSE,"Sheet4";#N/A,#N/A,FALSE,"Sheet5";#N/A,#N/A,FALSE,"Sheet6"}</definedName>
    <definedName name="wrn.PrintPrev1." localSheetId="19">{#N/A,#N/A,FALSE,"Sheet4";#N/A,#N/A,FALSE,"Sheet5";#N/A,#N/A,FALSE,"Sheet6"}</definedName>
    <definedName name="wrn.PrintPrev1." localSheetId="18" hidden="1">{#N/A,#N/A,FALSE,"Sheet4";#N/A,#N/A,FALSE,"Sheet5";#N/A,#N/A,FALSE,"Sheet6"}</definedName>
    <definedName name="wrn.PrintPrev1.">{#N/A,#N/A,FALSE,"Sheet4";#N/A,#N/A,FALSE,"Sheet5";#N/A,#N/A,FALSE,"Sheet6"}</definedName>
    <definedName name="wrn.PrintPrev2." localSheetId="20">{#N/A,#N/A,FALSE,"Sheet7";#N/A,#N/A,FALSE,"Sheet8";#N/A,#N/A,FALSE,"Sheet9"}</definedName>
    <definedName name="wrn.PrintPrev2." localSheetId="8">{#N/A,#N/A,FALSE,"Sheet7";#N/A,#N/A,FALSE,"Sheet8";#N/A,#N/A,FALSE,"Sheet9"}</definedName>
    <definedName name="wrn.PrintPrev2." localSheetId="17" hidden="1">{#N/A,#N/A,FALSE,"Sheet7";#N/A,#N/A,FALSE,"Sheet8";#N/A,#N/A,FALSE,"Sheet9"}</definedName>
    <definedName name="wrn.PrintPrev2." localSheetId="3">{#N/A,#N/A,FALSE,"Sheet7";#N/A,#N/A,FALSE,"Sheet8";#N/A,#N/A,FALSE,"Sheet9"}</definedName>
    <definedName name="wrn.PrintPrev2." localSheetId="11">{#N/A,#N/A,FALSE,"Sheet7";#N/A,#N/A,FALSE,"Sheet8";#N/A,#N/A,FALSE,"Sheet9"}</definedName>
    <definedName name="wrn.PrintPrev2." localSheetId="6">{#N/A,#N/A,FALSE,"Sheet7";#N/A,#N/A,FALSE,"Sheet8";#N/A,#N/A,FALSE,"Sheet9"}</definedName>
    <definedName name="wrn.PrintPrev2." localSheetId="5">{#N/A,#N/A,FALSE,"Sheet7";#N/A,#N/A,FALSE,"Sheet8";#N/A,#N/A,FALSE,"Sheet9"}</definedName>
    <definedName name="wrn.PrintPrev2." localSheetId="16" hidden="1">{#N/A,#N/A,FALSE,"Sheet7";#N/A,#N/A,FALSE,"Sheet8";#N/A,#N/A,FALSE,"Sheet9"}</definedName>
    <definedName name="wrn.PrintPrev2." localSheetId="15">{#N/A,#N/A,FALSE,"Sheet7";#N/A,#N/A,FALSE,"Sheet8";#N/A,#N/A,FALSE,"Sheet9"}</definedName>
    <definedName name="wrn.PrintPrev2." localSheetId="7">{#N/A,#N/A,FALSE,"Sheet7";#N/A,#N/A,FALSE,"Sheet8";#N/A,#N/A,FALSE,"Sheet9"}</definedName>
    <definedName name="wrn.PrintPrev2." localSheetId="24">{#N/A,#N/A,FALSE,"Sheet7";#N/A,#N/A,FALSE,"Sheet8";#N/A,#N/A,FALSE,"Sheet9"}</definedName>
    <definedName name="wrn.PrintPrev2." localSheetId="25">{#N/A,#N/A,FALSE,"Sheet7";#N/A,#N/A,FALSE,"Sheet8";#N/A,#N/A,FALSE,"Sheet9"}</definedName>
    <definedName name="wrn.PrintPrev2." localSheetId="0">{#N/A,#N/A,FALSE,"Sheet7";#N/A,#N/A,FALSE,"Sheet8";#N/A,#N/A,FALSE,"Sheet9"}</definedName>
    <definedName name="wrn.PrintPrev2." localSheetId="23">{#N/A,#N/A,FALSE,"Sheet7";#N/A,#N/A,FALSE,"Sheet8";#N/A,#N/A,FALSE,"Sheet9"}</definedName>
    <definedName name="wrn.PrintPrev2." localSheetId="22" hidden="1">{#N/A,#N/A,FALSE,"Sheet7";#N/A,#N/A,FALSE,"Sheet8";#N/A,#N/A,FALSE,"Sheet9"}</definedName>
    <definedName name="wrn.PrintPrev2." localSheetId="19">{#N/A,#N/A,FALSE,"Sheet7";#N/A,#N/A,FALSE,"Sheet8";#N/A,#N/A,FALSE,"Sheet9"}</definedName>
    <definedName name="wrn.PrintPrev2." localSheetId="18" hidden="1">{#N/A,#N/A,FALSE,"Sheet7";#N/A,#N/A,FALSE,"Sheet8";#N/A,#N/A,FALSE,"Sheet9"}</definedName>
    <definedName name="wrn.PrintPrev2.">{#N/A,#N/A,FALSE,"Sheet7";#N/A,#N/A,FALSE,"Sheet8";#N/A,#N/A,FALSE,"Sheet9"}</definedName>
    <definedName name="wrn.Quadros._.relatório." localSheetId="2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6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4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3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8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2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3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6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5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5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4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5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3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9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8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20">{#N/A,#N/A,FALSE,"TABLE"}</definedName>
    <definedName name="wrn.STAFFS." localSheetId="8">{#N/A,#N/A,FALSE,"TABLE"}</definedName>
    <definedName name="wrn.STAFFS." localSheetId="17" hidden="1">{#N/A,#N/A,FALSE,"TABLE"}</definedName>
    <definedName name="wrn.STAFFS." localSheetId="3">{#N/A,#N/A,FALSE,"TABLE"}</definedName>
    <definedName name="wrn.STAFFS." localSheetId="11">{#N/A,#N/A,FALSE,"TABLE"}</definedName>
    <definedName name="wrn.STAFFS." localSheetId="6">{#N/A,#N/A,FALSE,"TABLE"}</definedName>
    <definedName name="wrn.STAFFS." localSheetId="5">{#N/A,#N/A,FALSE,"TABLE"}</definedName>
    <definedName name="wrn.STAFFS." localSheetId="16" hidden="1">{#N/A,#N/A,FALSE,"TABLE"}</definedName>
    <definedName name="wrn.STAFFS." localSheetId="15">{#N/A,#N/A,FALSE,"TABLE"}</definedName>
    <definedName name="wrn.STAFFS." localSheetId="7">{#N/A,#N/A,FALSE,"TABLE"}</definedName>
    <definedName name="wrn.STAFFS." localSheetId="24">{#N/A,#N/A,FALSE,"TABLE"}</definedName>
    <definedName name="wrn.STAFFS." localSheetId="25">{#N/A,#N/A,FALSE,"TABLE"}</definedName>
    <definedName name="wrn.STAFFS." localSheetId="0">{#N/A,#N/A,FALSE,"TABLE"}</definedName>
    <definedName name="wrn.STAFFS." localSheetId="23">{#N/A,#N/A,FALSE,"TABLE"}</definedName>
    <definedName name="wrn.STAFFS." localSheetId="22" hidden="1">{#N/A,#N/A,FALSE,"TABLE"}</definedName>
    <definedName name="wrn.STAFFS." localSheetId="19">{#N/A,#N/A,FALSE,"TABLE"}</definedName>
    <definedName name="wrn.STAFFS." localSheetId="18" hidden="1">{#N/A,#N/A,FALSE,"TABLE"}</definedName>
    <definedName name="wrn.STAFFS.">{#N/A,#N/A,FALSE,"TABLE"}</definedName>
    <definedName name="wrn.TERCEIRO." localSheetId="2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7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7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8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20">{#N/A,#N/A,FALSE,"명세표"}</definedName>
    <definedName name="wrn.test1." localSheetId="8">{#N/A,#N/A,FALSE,"명세표"}</definedName>
    <definedName name="wrn.test1." localSheetId="17" hidden="1">{#N/A,#N/A,FALSE,"명세표"}</definedName>
    <definedName name="wrn.test1." localSheetId="3">{#N/A,#N/A,FALSE,"명세표"}</definedName>
    <definedName name="wrn.test1." localSheetId="11">{#N/A,#N/A,FALSE,"명세표"}</definedName>
    <definedName name="wrn.test1." localSheetId="6">{#N/A,#N/A,FALSE,"명세표"}</definedName>
    <definedName name="wrn.test1." localSheetId="5">{#N/A,#N/A,FALSE,"명세표"}</definedName>
    <definedName name="wrn.test1." localSheetId="16" hidden="1">{#N/A,#N/A,FALSE,"명세표"}</definedName>
    <definedName name="wrn.test1." localSheetId="15">{#N/A,#N/A,FALSE,"명세표"}</definedName>
    <definedName name="wrn.test1." localSheetId="7">{#N/A,#N/A,FALSE,"명세표"}</definedName>
    <definedName name="wrn.test1." localSheetId="24">{#N/A,#N/A,FALSE,"명세표"}</definedName>
    <definedName name="wrn.test1." localSheetId="25">{#N/A,#N/A,FALSE,"명세표"}</definedName>
    <definedName name="wrn.test1." localSheetId="0">{#N/A,#N/A,FALSE,"명세표"}</definedName>
    <definedName name="wrn.test1." localSheetId="23">{#N/A,#N/A,FALSE,"명세표"}</definedName>
    <definedName name="wrn.test1." localSheetId="22" hidden="1">{#N/A,#N/A,FALSE,"명세표"}</definedName>
    <definedName name="wrn.test1." localSheetId="19">{#N/A,#N/A,FALSE,"명세표"}</definedName>
    <definedName name="wrn.test1." localSheetId="18" hidden="1">{#N/A,#N/A,FALSE,"명세표"}</definedName>
    <definedName name="wrn.test1.">{#N/A,#N/A,FALSE,"명세표"}</definedName>
    <definedName name="wrn.Unidades." localSheetId="20">{"Rio Branco",#N/A,FALSE,"Rio Branco";"Itajaí",#N/A,FALSE,"Itajaí";"Pinheiro Machado",#N/A,FALSE,"PMachado";"Esteio",#N/A,FALSE,"Esteio"}</definedName>
    <definedName name="wrn.Unidades." localSheetId="8">{"Rio Branco",#N/A,FALSE,"Rio Branco";"Itajaí",#N/A,FALSE,"Itajaí";"Pinheiro Machado",#N/A,FALSE,"PMachado";"Esteio",#N/A,FALSE,"Esteio"}</definedName>
    <definedName name="wrn.Unidades." localSheetId="17" hidden="1">{"Rio Branco",#N/A,FALSE,"Rio Branco";"Itajaí",#N/A,FALSE,"Itajaí";"Pinheiro Machado",#N/A,FALSE,"PMachado";"Esteio",#N/A,FALSE,"Esteio"}</definedName>
    <definedName name="wrn.Unidades." localSheetId="3">{"Rio Branco",#N/A,FALSE,"Rio Branco";"Itajaí",#N/A,FALSE,"Itajaí";"Pinheiro Machado",#N/A,FALSE,"PMachado";"Esteio",#N/A,FALSE,"Esteio"}</definedName>
    <definedName name="wrn.Unidades." localSheetId="11">{"Rio Branco",#N/A,FALSE,"Rio Branco";"Itajaí",#N/A,FALSE,"Itajaí";"Pinheiro Machado",#N/A,FALSE,"PMachado";"Esteio",#N/A,FALSE,"Esteio"}</definedName>
    <definedName name="wrn.Unidades." localSheetId="6">{"Rio Branco",#N/A,FALSE,"Rio Branco";"Itajaí",#N/A,FALSE,"Itajaí";"Pinheiro Machado",#N/A,FALSE,"PMachado";"Esteio",#N/A,FALSE,"Esteio"}</definedName>
    <definedName name="wrn.Unidades." localSheetId="5">{"Rio Branco",#N/A,FALSE,"Rio Branco";"Itajaí",#N/A,FALSE,"Itajaí";"Pinheiro Machado",#N/A,FALSE,"PMachado";"Esteio",#N/A,FALSE,"Esteio"}</definedName>
    <definedName name="wrn.Unidades." localSheetId="16" hidden="1">{"Rio Branco",#N/A,FALSE,"Rio Branco";"Itajaí",#N/A,FALSE,"Itajaí";"Pinheiro Machado",#N/A,FALSE,"PMachado";"Esteio",#N/A,FALSE,"Esteio"}</definedName>
    <definedName name="wrn.Unidades." localSheetId="15">{"Rio Branco",#N/A,FALSE,"Rio Branco";"Itajaí",#N/A,FALSE,"Itajaí";"Pinheiro Machado",#N/A,FALSE,"PMachado";"Esteio",#N/A,FALSE,"Esteio"}</definedName>
    <definedName name="wrn.Unidades." localSheetId="7">{"Rio Branco",#N/A,FALSE,"Rio Branco";"Itajaí",#N/A,FALSE,"Itajaí";"Pinheiro Machado",#N/A,FALSE,"PMachado";"Esteio",#N/A,FALSE,"Esteio"}</definedName>
    <definedName name="wrn.Unidades." localSheetId="24">{"Rio Branco",#N/A,FALSE,"Rio Branco";"Itajaí",#N/A,FALSE,"Itajaí";"Pinheiro Machado",#N/A,FALSE,"PMachado";"Esteio",#N/A,FALSE,"Esteio"}</definedName>
    <definedName name="wrn.Unidades." localSheetId="25">{"Rio Branco",#N/A,FALSE,"Rio Branco";"Itajaí",#N/A,FALSE,"Itajaí";"Pinheiro Machado",#N/A,FALSE,"PMachado";"Esteio",#N/A,FALSE,"Esteio"}</definedName>
    <definedName name="wrn.Unidades." localSheetId="0">{"Rio Branco",#N/A,FALSE,"Rio Branco";"Itajaí",#N/A,FALSE,"Itajaí";"Pinheiro Machado",#N/A,FALSE,"PMachado";"Esteio",#N/A,FALSE,"Esteio"}</definedName>
    <definedName name="wrn.Unidades." localSheetId="23">{"Rio Branco",#N/A,FALSE,"Rio Branco";"Itajaí",#N/A,FALSE,"Itajaí";"Pinheiro Machado",#N/A,FALSE,"PMachado";"Esteio",#N/A,FALSE,"Esteio"}</definedName>
    <definedName name="wrn.Unidades." localSheetId="22" hidden="1">{"Rio Branco",#N/A,FALSE,"Rio Branco";"Itajaí",#N/A,FALSE,"Itajaí";"Pinheiro Machado",#N/A,FALSE,"PMachado";"Esteio",#N/A,FALSE,"Esteio"}</definedName>
    <definedName name="wrn.Unidades." localSheetId="19">{"Rio Branco",#N/A,FALSE,"Rio Branco";"Itajaí",#N/A,FALSE,"Itajaí";"Pinheiro Machado",#N/A,FALSE,"PMachado";"Esteio",#N/A,FALSE,"Esteio"}</definedName>
    <definedName name="wrn.Unidades." localSheetId="18" hidden="1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name="wrn.VESSEL및N2._.구입사양서.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20">{#N/A,#N/A,FALSE,"Sheet1";#N/A,#N/A,FALSE,"Sheet2";#N/A,#N/A,FALSE,"TAB96-1"}</definedName>
    <definedName name="wrn.견적." localSheetId="8">{#N/A,#N/A,FALSE,"Sheet1";#N/A,#N/A,FALSE,"Sheet2";#N/A,#N/A,FALSE,"TAB96-1"}</definedName>
    <definedName name="wrn.견적." localSheetId="17" hidden="1">{#N/A,#N/A,FALSE,"Sheet1";#N/A,#N/A,FALSE,"Sheet2";#N/A,#N/A,FALSE,"TAB96-1"}</definedName>
    <definedName name="wrn.견적." localSheetId="3">{#N/A,#N/A,FALSE,"Sheet1";#N/A,#N/A,FALSE,"Sheet2";#N/A,#N/A,FALSE,"TAB96-1"}</definedName>
    <definedName name="wrn.견적." localSheetId="11">{#N/A,#N/A,FALSE,"Sheet1";#N/A,#N/A,FALSE,"Sheet2";#N/A,#N/A,FALSE,"TAB96-1"}</definedName>
    <definedName name="wrn.견적." localSheetId="6">{#N/A,#N/A,FALSE,"Sheet1";#N/A,#N/A,FALSE,"Sheet2";#N/A,#N/A,FALSE,"TAB96-1"}</definedName>
    <definedName name="wrn.견적." localSheetId="5">{#N/A,#N/A,FALSE,"Sheet1";#N/A,#N/A,FALSE,"Sheet2";#N/A,#N/A,FALSE,"TAB96-1"}</definedName>
    <definedName name="wrn.견적." localSheetId="16" hidden="1">{#N/A,#N/A,FALSE,"Sheet1";#N/A,#N/A,FALSE,"Sheet2";#N/A,#N/A,FALSE,"TAB96-1"}</definedName>
    <definedName name="wrn.견적." localSheetId="15">{#N/A,#N/A,FALSE,"Sheet1";#N/A,#N/A,FALSE,"Sheet2";#N/A,#N/A,FALSE,"TAB96-1"}</definedName>
    <definedName name="wrn.견적." localSheetId="7">{#N/A,#N/A,FALSE,"Sheet1";#N/A,#N/A,FALSE,"Sheet2";#N/A,#N/A,FALSE,"TAB96-1"}</definedName>
    <definedName name="wrn.견적." localSheetId="24">{#N/A,#N/A,FALSE,"Sheet1";#N/A,#N/A,FALSE,"Sheet2";#N/A,#N/A,FALSE,"TAB96-1"}</definedName>
    <definedName name="wrn.견적." localSheetId="25">{#N/A,#N/A,FALSE,"Sheet1";#N/A,#N/A,FALSE,"Sheet2";#N/A,#N/A,FALSE,"TAB96-1"}</definedName>
    <definedName name="wrn.견적." localSheetId="0">{#N/A,#N/A,FALSE,"Sheet1";#N/A,#N/A,FALSE,"Sheet2";#N/A,#N/A,FALSE,"TAB96-1"}</definedName>
    <definedName name="wrn.견적." localSheetId="23">{#N/A,#N/A,FALSE,"Sheet1";#N/A,#N/A,FALSE,"Sheet2";#N/A,#N/A,FALSE,"TAB96-1"}</definedName>
    <definedName name="wrn.견적." localSheetId="22" hidden="1">{#N/A,#N/A,FALSE,"Sheet1";#N/A,#N/A,FALSE,"Sheet2";#N/A,#N/A,FALSE,"TAB96-1"}</definedName>
    <definedName name="wrn.견적." localSheetId="19">{#N/A,#N/A,FALSE,"Sheet1";#N/A,#N/A,FALSE,"Sheet2";#N/A,#N/A,FALSE,"TAB96-1"}</definedName>
    <definedName name="wrn.견적." localSheetId="18" hidden="1">{#N/A,#N/A,FALSE,"Sheet1";#N/A,#N/A,FALSE,"Sheet2";#N/A,#N/A,FALSE,"TAB96-1"}</definedName>
    <definedName name="wrn.견적.">{#N/A,#N/A,FALSE,"Sheet1";#N/A,#N/A,FALSE,"Sheet2";#N/A,#N/A,FALSE,"TAB96-1"}</definedName>
    <definedName name="wrn.보호계전기." localSheetId="20">{#N/A,#N/A,FALSE,"ENG'G(보호계전기)"}</definedName>
    <definedName name="wrn.보호계전기." localSheetId="8">{#N/A,#N/A,FALSE,"ENG'G(보호계전기)"}</definedName>
    <definedName name="wrn.보호계전기." localSheetId="17" hidden="1">{#N/A,#N/A,FALSE,"ENG'G(보호계전기)"}</definedName>
    <definedName name="wrn.보호계전기." localSheetId="3">{#N/A,#N/A,FALSE,"ENG'G(보호계전기)"}</definedName>
    <definedName name="wrn.보호계전기." localSheetId="11">{#N/A,#N/A,FALSE,"ENG'G(보호계전기)"}</definedName>
    <definedName name="wrn.보호계전기." localSheetId="6">{#N/A,#N/A,FALSE,"ENG'G(보호계전기)"}</definedName>
    <definedName name="wrn.보호계전기." localSheetId="5">{#N/A,#N/A,FALSE,"ENG'G(보호계전기)"}</definedName>
    <definedName name="wrn.보호계전기." localSheetId="16" hidden="1">{#N/A,#N/A,FALSE,"ENG'G(보호계전기)"}</definedName>
    <definedName name="wrn.보호계전기." localSheetId="15">{#N/A,#N/A,FALSE,"ENG'G(보호계전기)"}</definedName>
    <definedName name="wrn.보호계전기." localSheetId="7">{#N/A,#N/A,FALSE,"ENG'G(보호계전기)"}</definedName>
    <definedName name="wrn.보호계전기." localSheetId="24">{#N/A,#N/A,FALSE,"ENG'G(보호계전기)"}</definedName>
    <definedName name="wrn.보호계전기." localSheetId="25">{#N/A,#N/A,FALSE,"ENG'G(보호계전기)"}</definedName>
    <definedName name="wrn.보호계전기." localSheetId="0">{#N/A,#N/A,FALSE,"ENG'G(보호계전기)"}</definedName>
    <definedName name="wrn.보호계전기." localSheetId="23">{#N/A,#N/A,FALSE,"ENG'G(보호계전기)"}</definedName>
    <definedName name="wrn.보호계전기." localSheetId="22" hidden="1">{#N/A,#N/A,FALSE,"ENG'G(보호계전기)"}</definedName>
    <definedName name="wrn.보호계전기." localSheetId="19">{#N/A,#N/A,FALSE,"ENG'G(보호계전기)"}</definedName>
    <definedName name="wrn.보호계전기." localSheetId="18" hidden="1">{#N/A,#N/A,FALSE,"ENG'G(보호계전기)"}</definedName>
    <definedName name="wrn.보호계전기.">{#N/A,#N/A,FALSE,"ENG'G(보호계전기)"}</definedName>
    <definedName name="wrn.현장._.NCR._.분석." localSheetId="20">{#N/A,#N/A,FALSE,"현장 NCR 분석";#N/A,#N/A,FALSE,"현장품질감사";#N/A,#N/A,FALSE,"현장품질감사"}</definedName>
    <definedName name="wrn.현장._.NCR._.분석." localSheetId="8">{#N/A,#N/A,FALSE,"현장 NCR 분석";#N/A,#N/A,FALSE,"현장품질감사";#N/A,#N/A,FALSE,"현장품질감사"}</definedName>
    <definedName name="wrn.현장._.NCR._.분석." localSheetId="17" hidden="1">{#N/A,#N/A,FALSE,"현장 NCR 분석";#N/A,#N/A,FALSE,"현장품질감사";#N/A,#N/A,FALSE,"현장품질감사"}</definedName>
    <definedName name="wrn.현장._.NCR._.분석." localSheetId="3">{#N/A,#N/A,FALSE,"현장 NCR 분석";#N/A,#N/A,FALSE,"현장품질감사";#N/A,#N/A,FALSE,"현장품질감사"}</definedName>
    <definedName name="wrn.현장._.NCR._.분석." localSheetId="11">{#N/A,#N/A,FALSE,"현장 NCR 분석";#N/A,#N/A,FALSE,"현장품질감사";#N/A,#N/A,FALSE,"현장품질감사"}</definedName>
    <definedName name="wrn.현장._.NCR._.분석." localSheetId="6">{#N/A,#N/A,FALSE,"현장 NCR 분석";#N/A,#N/A,FALSE,"현장품질감사";#N/A,#N/A,FALSE,"현장품질감사"}</definedName>
    <definedName name="wrn.현장._.NCR._.분석." localSheetId="5">{#N/A,#N/A,FALSE,"현장 NCR 분석";#N/A,#N/A,FALSE,"현장품질감사";#N/A,#N/A,FALSE,"현장품질감사"}</definedName>
    <definedName name="wrn.현장._.NCR._.분석." localSheetId="16" hidden="1">{#N/A,#N/A,FALSE,"현장 NCR 분석";#N/A,#N/A,FALSE,"현장품질감사";#N/A,#N/A,FALSE,"현장품질감사"}</definedName>
    <definedName name="wrn.현장._.NCR._.분석." localSheetId="15">{#N/A,#N/A,FALSE,"현장 NCR 분석";#N/A,#N/A,FALSE,"현장품질감사";#N/A,#N/A,FALSE,"현장품질감사"}</definedName>
    <definedName name="wrn.현장._.NCR._.분석." localSheetId="7">{#N/A,#N/A,FALSE,"현장 NCR 분석";#N/A,#N/A,FALSE,"현장품질감사";#N/A,#N/A,FALSE,"현장품질감사"}</definedName>
    <definedName name="wrn.현장._.NCR._.분석." localSheetId="24">{#N/A,#N/A,FALSE,"현장 NCR 분석";#N/A,#N/A,FALSE,"현장품질감사";#N/A,#N/A,FALSE,"현장품질감사"}</definedName>
    <definedName name="wrn.현장._.NCR._.분석." localSheetId="25">{#N/A,#N/A,FALSE,"현장 NCR 분석";#N/A,#N/A,FALSE,"현장품질감사";#N/A,#N/A,FALSE,"현장품질감사"}</definedName>
    <definedName name="wrn.현장._.NCR._.분석." localSheetId="0">{#N/A,#N/A,FALSE,"현장 NCR 분석";#N/A,#N/A,FALSE,"현장품질감사";#N/A,#N/A,FALSE,"현장품질감사"}</definedName>
    <definedName name="wrn.현장._.NCR._.분석." localSheetId="23">{#N/A,#N/A,FALSE,"현장 NCR 분석";#N/A,#N/A,FALSE,"현장품질감사";#N/A,#N/A,FALSE,"현장품질감사"}</definedName>
    <definedName name="wrn.현장._.NCR._.분석." localSheetId="22" hidden="1">{#N/A,#N/A,FALSE,"현장 NCR 분석";#N/A,#N/A,FALSE,"현장품질감사";#N/A,#N/A,FALSE,"현장품질감사"}</definedName>
    <definedName name="wrn.현장._.NCR._.분석." localSheetId="19">{#N/A,#N/A,FALSE,"현장 NCR 분석";#N/A,#N/A,FALSE,"현장품질감사";#N/A,#N/A,FALSE,"현장품질감사"}</definedName>
    <definedName name="wrn.현장._.NCR._.분석." localSheetId="18" hidden="1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1.Cons." localSheetId="20">{"EconCons",#N/A,TRUE,"Econômico - Consolidado";"CaixaCons",#N/A,TRUE,"Caixa - Consolidado";"InvestCons",#N/A,TRUE,"Invest Consolidado"}</definedName>
    <definedName name="wrn1.Cons." localSheetId="8">{"EconCons",#N/A,TRUE,"Econômico - Consolidado";"CaixaCons",#N/A,TRUE,"Caixa - Consolidado";"InvestCons",#N/A,TRUE,"Invest Consolidado"}</definedName>
    <definedName name="wrn1.Cons." localSheetId="17" hidden="1">{"EconCons",#N/A,TRUE,"Econômico - Consolidado";"CaixaCons",#N/A,TRUE,"Caixa - Consolidado";"InvestCons",#N/A,TRUE,"Invest Consolidado"}</definedName>
    <definedName name="wrn1.Cons." localSheetId="3">{"EconCons",#N/A,TRUE,"Econômico - Consolidado";"CaixaCons",#N/A,TRUE,"Caixa - Consolidado";"InvestCons",#N/A,TRUE,"Invest Consolidado"}</definedName>
    <definedName name="wrn1.Cons." localSheetId="11">{"EconCons",#N/A,TRUE,"Econômico - Consolidado";"CaixaCons",#N/A,TRUE,"Caixa - Consolidado";"InvestCons",#N/A,TRUE,"Invest Consolidado"}</definedName>
    <definedName name="wrn1.Cons." localSheetId="6">{"EconCons",#N/A,TRUE,"Econômico - Consolidado";"CaixaCons",#N/A,TRUE,"Caixa - Consolidado";"InvestCons",#N/A,TRUE,"Invest Consolidado"}</definedName>
    <definedName name="wrn1.Cons." localSheetId="5">{"EconCons",#N/A,TRUE,"Econômico - Consolidado";"CaixaCons",#N/A,TRUE,"Caixa - Consolidado";"InvestCons",#N/A,TRUE,"Invest Consolidado"}</definedName>
    <definedName name="wrn1.Cons." localSheetId="16" hidden="1">{"EconCons",#N/A,TRUE,"Econômico - Consolidado";"CaixaCons",#N/A,TRUE,"Caixa - Consolidado";"InvestCons",#N/A,TRUE,"Invest Consolidado"}</definedName>
    <definedName name="wrn1.Cons." localSheetId="15">{"EconCons",#N/A,TRUE,"Econômico - Consolidado";"CaixaCons",#N/A,TRUE,"Caixa - Consolidado";"InvestCons",#N/A,TRUE,"Invest Consolidado"}</definedName>
    <definedName name="wrn1.Cons." localSheetId="7">{"EconCons",#N/A,TRUE,"Econômico - Consolidado";"CaixaCons",#N/A,TRUE,"Caixa - Consolidado";"InvestCons",#N/A,TRUE,"Invest Consolidado"}</definedName>
    <definedName name="wrn1.Cons." localSheetId="24">{"EconCons",#N/A,TRUE,"Econômico - Consolidado";"CaixaCons",#N/A,TRUE,"Caixa - Consolidado";"InvestCons",#N/A,TRUE,"Invest Consolidado"}</definedName>
    <definedName name="wrn1.Cons." localSheetId="25">{"EconCons",#N/A,TRUE,"Econômico - Consolidado";"CaixaCons",#N/A,TRUE,"Caixa - Consolidado";"InvestCons",#N/A,TRUE,"Invest Consolidado"}</definedName>
    <definedName name="wrn1.Cons." localSheetId="0">{"EconCons",#N/A,TRUE,"Econômico - Consolidado";"CaixaCons",#N/A,TRUE,"Caixa - Consolidado";"InvestCons",#N/A,TRUE,"Invest Consolidado"}</definedName>
    <definedName name="wrn1.Cons." localSheetId="23">{"EconCons",#N/A,TRUE,"Econômico - Consolidado";"CaixaCons",#N/A,TRUE,"Caixa - Consolidado";"InvestCons",#N/A,TRUE,"Invest Consolidado"}</definedName>
    <definedName name="wrn1.Cons." localSheetId="22" hidden="1">{"EconCons",#N/A,TRUE,"Econômico - Consolidado";"CaixaCons",#N/A,TRUE,"Caixa - Consolidado";"InvestCons",#N/A,TRUE,"Invest Consolidado"}</definedName>
    <definedName name="wrn1.Cons." localSheetId="19">{"EconCons",#N/A,TRUE,"Econômico - Consolidado";"CaixaCons",#N/A,TRUE,"Caixa - Consolidado";"InvestCons",#N/A,TRUE,"Invest Consolidado"}</definedName>
    <definedName name="wrn1.Cons." localSheetId="18" hidden="1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name="wrn1.print._.all." localSheetId="20">{#N/A,#N/A,FALSE,"$170M Cash";#N/A,#N/A,FALSE,"$250M Cash";#N/A,#N/A,FALSE,"$325M Cash"}</definedName>
    <definedName name="wrn1.print._.all." localSheetId="8">{#N/A,#N/A,FALSE,"$170M Cash";#N/A,#N/A,FALSE,"$250M Cash";#N/A,#N/A,FALSE,"$325M Cash"}</definedName>
    <definedName name="wrn1.print._.all." localSheetId="17" hidden="1">{#N/A,#N/A,FALSE,"$170M Cash";#N/A,#N/A,FALSE,"$250M Cash";#N/A,#N/A,FALSE,"$325M Cash"}</definedName>
    <definedName name="wrn1.print._.all." localSheetId="3">{#N/A,#N/A,FALSE,"$170M Cash";#N/A,#N/A,FALSE,"$250M Cash";#N/A,#N/A,FALSE,"$325M Cash"}</definedName>
    <definedName name="wrn1.print._.all." localSheetId="11">{#N/A,#N/A,FALSE,"$170M Cash";#N/A,#N/A,FALSE,"$250M Cash";#N/A,#N/A,FALSE,"$325M Cash"}</definedName>
    <definedName name="wrn1.print._.all." localSheetId="6">{#N/A,#N/A,FALSE,"$170M Cash";#N/A,#N/A,FALSE,"$250M Cash";#N/A,#N/A,FALSE,"$325M Cash"}</definedName>
    <definedName name="wrn1.print._.all." localSheetId="5">{#N/A,#N/A,FALSE,"$170M Cash";#N/A,#N/A,FALSE,"$250M Cash";#N/A,#N/A,FALSE,"$325M Cash"}</definedName>
    <definedName name="wrn1.print._.all." localSheetId="16" hidden="1">{#N/A,#N/A,FALSE,"$170M Cash";#N/A,#N/A,FALSE,"$250M Cash";#N/A,#N/A,FALSE,"$325M Cash"}</definedName>
    <definedName name="wrn1.print._.all." localSheetId="15">{#N/A,#N/A,FALSE,"$170M Cash";#N/A,#N/A,FALSE,"$250M Cash";#N/A,#N/A,FALSE,"$325M Cash"}</definedName>
    <definedName name="wrn1.print._.all." localSheetId="7">{#N/A,#N/A,FALSE,"$170M Cash";#N/A,#N/A,FALSE,"$250M Cash";#N/A,#N/A,FALSE,"$325M Cash"}</definedName>
    <definedName name="wrn1.print._.all." localSheetId="24">{#N/A,#N/A,FALSE,"$170M Cash";#N/A,#N/A,FALSE,"$250M Cash";#N/A,#N/A,FALSE,"$325M Cash"}</definedName>
    <definedName name="wrn1.print._.all." localSheetId="25">{#N/A,#N/A,FALSE,"$170M Cash";#N/A,#N/A,FALSE,"$250M Cash";#N/A,#N/A,FALSE,"$325M Cash"}</definedName>
    <definedName name="wrn1.print._.all." localSheetId="0">{#N/A,#N/A,FALSE,"$170M Cash";#N/A,#N/A,FALSE,"$250M Cash";#N/A,#N/A,FALSE,"$325M Cash"}</definedName>
    <definedName name="wrn1.print._.all." localSheetId="23">{#N/A,#N/A,FALSE,"$170M Cash";#N/A,#N/A,FALSE,"$250M Cash";#N/A,#N/A,FALSE,"$325M Cash"}</definedName>
    <definedName name="wrn1.print._.all." localSheetId="22" hidden="1">{#N/A,#N/A,FALSE,"$170M Cash";#N/A,#N/A,FALSE,"$250M Cash";#N/A,#N/A,FALSE,"$325M Cash"}</definedName>
    <definedName name="wrn1.print._.all." localSheetId="19">{#N/A,#N/A,FALSE,"$170M Cash";#N/A,#N/A,FALSE,"$250M Cash";#N/A,#N/A,FALSE,"$325M Cash"}</definedName>
    <definedName name="wrn1.print._.all." localSheetId="18" hidden="1">{#N/A,#N/A,FALSE,"$170M Cash";#N/A,#N/A,FALSE,"$250M Cash";#N/A,#N/A,FALSE,"$325M Cash"}</definedName>
    <definedName name="wrn1.print._.all.">{#N/A,#N/A,FALSE,"$170M Cash";#N/A,#N/A,FALSE,"$250M Cash";#N/A,#N/A,FALSE,"$325M Cash"}</definedName>
    <definedName name="WRS" localSheetId="20">{"'장비'!$A$3:$M$12"}</definedName>
    <definedName name="WRS" localSheetId="8">{"'장비'!$A$3:$M$12"}</definedName>
    <definedName name="WRS" localSheetId="17" hidden="1">{"'장비'!$A$3:$M$12"}</definedName>
    <definedName name="WRS" localSheetId="3">{"'장비'!$A$3:$M$12"}</definedName>
    <definedName name="WRS" localSheetId="11">{"'장비'!$A$3:$M$12"}</definedName>
    <definedName name="WRS" localSheetId="6">{"'장비'!$A$3:$M$12"}</definedName>
    <definedName name="WRS" localSheetId="5">{"'장비'!$A$3:$M$12"}</definedName>
    <definedName name="WRS" localSheetId="16" hidden="1">{"'장비'!$A$3:$M$12"}</definedName>
    <definedName name="WRS" localSheetId="15">{"'장비'!$A$3:$M$12"}</definedName>
    <definedName name="WRS" localSheetId="7">{"'장비'!$A$3:$M$12"}</definedName>
    <definedName name="WRS" localSheetId="24">{"'장비'!$A$3:$M$12"}</definedName>
    <definedName name="WRS" localSheetId="25">{"'장비'!$A$3:$M$12"}</definedName>
    <definedName name="WRS" localSheetId="0">{"'장비'!$A$3:$M$12"}</definedName>
    <definedName name="WRS" localSheetId="23">{"'장비'!$A$3:$M$12"}</definedName>
    <definedName name="WRS" localSheetId="22" hidden="1">{"'장비'!$A$3:$M$12"}</definedName>
    <definedName name="WRS" localSheetId="19">{"'장비'!$A$3:$M$12"}</definedName>
    <definedName name="WRS" localSheetId="18" hidden="1">{"'장비'!$A$3:$M$12"}</definedName>
    <definedName name="WRS">{"'장비'!$A$3:$M$12"}</definedName>
    <definedName name="wrt" localSheetId="20">{#N/A,#N/A,FALSE,"$170M Cash";#N/A,#N/A,FALSE,"$250M Cash";#N/A,#N/A,FALSE,"$325M Cash"}</definedName>
    <definedName name="wrt" localSheetId="8">{#N/A,#N/A,FALSE,"$170M Cash";#N/A,#N/A,FALSE,"$250M Cash";#N/A,#N/A,FALSE,"$325M Cash"}</definedName>
    <definedName name="wrt" localSheetId="17" hidden="1">{#N/A,#N/A,FALSE,"$170M Cash";#N/A,#N/A,FALSE,"$250M Cash";#N/A,#N/A,FALSE,"$325M Cash"}</definedName>
    <definedName name="wrt" localSheetId="3">{#N/A,#N/A,FALSE,"$170M Cash";#N/A,#N/A,FALSE,"$250M Cash";#N/A,#N/A,FALSE,"$325M Cash"}</definedName>
    <definedName name="wrt" localSheetId="11">{#N/A,#N/A,FALSE,"$170M Cash";#N/A,#N/A,FALSE,"$250M Cash";#N/A,#N/A,FALSE,"$325M Cash"}</definedName>
    <definedName name="wrt" localSheetId="6">{#N/A,#N/A,FALSE,"$170M Cash";#N/A,#N/A,FALSE,"$250M Cash";#N/A,#N/A,FALSE,"$325M Cash"}</definedName>
    <definedName name="wrt" localSheetId="5">{#N/A,#N/A,FALSE,"$170M Cash";#N/A,#N/A,FALSE,"$250M Cash";#N/A,#N/A,FALSE,"$325M Cash"}</definedName>
    <definedName name="wrt" localSheetId="16" hidden="1">{#N/A,#N/A,FALSE,"$170M Cash";#N/A,#N/A,FALSE,"$250M Cash";#N/A,#N/A,FALSE,"$325M Cash"}</definedName>
    <definedName name="wrt" localSheetId="15">{#N/A,#N/A,FALSE,"$170M Cash";#N/A,#N/A,FALSE,"$250M Cash";#N/A,#N/A,FALSE,"$325M Cash"}</definedName>
    <definedName name="wrt" localSheetId="7">{#N/A,#N/A,FALSE,"$170M Cash";#N/A,#N/A,FALSE,"$250M Cash";#N/A,#N/A,FALSE,"$325M Cash"}</definedName>
    <definedName name="wrt" localSheetId="24">{#N/A,#N/A,FALSE,"$170M Cash";#N/A,#N/A,FALSE,"$250M Cash";#N/A,#N/A,FALSE,"$325M Cash"}</definedName>
    <definedName name="wrt" localSheetId="25">{#N/A,#N/A,FALSE,"$170M Cash";#N/A,#N/A,FALSE,"$250M Cash";#N/A,#N/A,FALSE,"$325M Cash"}</definedName>
    <definedName name="wrt" localSheetId="0">{#N/A,#N/A,FALSE,"$170M Cash";#N/A,#N/A,FALSE,"$250M Cash";#N/A,#N/A,FALSE,"$325M Cash"}</definedName>
    <definedName name="wrt" localSheetId="23">{#N/A,#N/A,FALSE,"$170M Cash";#N/A,#N/A,FALSE,"$250M Cash";#N/A,#N/A,FALSE,"$325M Cash"}</definedName>
    <definedName name="wrt" localSheetId="22" hidden="1">{#N/A,#N/A,FALSE,"$170M Cash";#N/A,#N/A,FALSE,"$250M Cash";#N/A,#N/A,FALSE,"$325M Cash"}</definedName>
    <definedName name="wrt" localSheetId="19">{#N/A,#N/A,FALSE,"$170M Cash";#N/A,#N/A,FALSE,"$250M Cash";#N/A,#N/A,FALSE,"$325M Cash"}</definedName>
    <definedName name="wrt" localSheetId="18" hidden="1">{#N/A,#N/A,FALSE,"$170M Cash";#N/A,#N/A,FALSE,"$250M Cash";#N/A,#N/A,FALSE,"$325M Cash"}</definedName>
    <definedName name="wrt">{#N/A,#N/A,FALSE,"$170M Cash";#N/A,#N/A,FALSE,"$250M Cash";#N/A,#N/A,FALSE,"$325M Cash"}</definedName>
    <definedName name="wvu.PLANILHA2.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2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4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8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7">#REF!</definedName>
    <definedName name="X" localSheetId="3">#REF!</definedName>
    <definedName name="X" localSheetId="11">#REF!</definedName>
    <definedName name="X" localSheetId="6">#REF!</definedName>
    <definedName name="X" localSheetId="16">#REF!</definedName>
    <definedName name="X" localSheetId="15">#REF!</definedName>
    <definedName name="X" localSheetId="25">#REF!</definedName>
    <definedName name="X" localSheetId="22">#REF!</definedName>
    <definedName name="X" localSheetId="19">#REF!</definedName>
    <definedName name="X" localSheetId="18">#REF!</definedName>
    <definedName name="X">#REF!</definedName>
    <definedName name="XALFA" localSheetId="17">#REF!</definedName>
    <definedName name="XALFA" localSheetId="3">#REF!</definedName>
    <definedName name="XALFA" localSheetId="6">#REF!</definedName>
    <definedName name="XALFA" localSheetId="16">#REF!</definedName>
    <definedName name="XALFA" localSheetId="15">#REF!</definedName>
    <definedName name="XALFA" localSheetId="25">#REF!</definedName>
    <definedName name="XALFA" localSheetId="22">#REF!</definedName>
    <definedName name="XALFA" localSheetId="19">#REF!</definedName>
    <definedName name="XALFA" localSheetId="18">#REF!</definedName>
    <definedName name="XALFA">#REF!</definedName>
    <definedName name="XC" localSheetId="17">#REF!</definedName>
    <definedName name="XC" localSheetId="3">#REF!</definedName>
    <definedName name="XC" localSheetId="6">#REF!</definedName>
    <definedName name="XC" localSheetId="16">#REF!</definedName>
    <definedName name="XC" localSheetId="15">#REF!</definedName>
    <definedName name="XC" localSheetId="25">#REF!</definedName>
    <definedName name="XC" localSheetId="22">#REF!</definedName>
    <definedName name="XC" localSheetId="19">#REF!</definedName>
    <definedName name="XC" localSheetId="18">#REF!</definedName>
    <definedName name="XC">#REF!</definedName>
    <definedName name="xcfrt" localSheetId="20">{#N/A,#N/A,FALSE,"Plan1";#N/A,#N/A,FALSE,"Plan2"}</definedName>
    <definedName name="xcfrt" localSheetId="8">{#N/A,#N/A,FALSE,"Plan1";#N/A,#N/A,FALSE,"Plan2"}</definedName>
    <definedName name="xcfrt" localSheetId="17" hidden="1">{#N/A,#N/A,FALSE,"Plan1";#N/A,#N/A,FALSE,"Plan2"}</definedName>
    <definedName name="xcfrt" localSheetId="3">{#N/A,#N/A,FALSE,"Plan1";#N/A,#N/A,FALSE,"Plan2"}</definedName>
    <definedName name="xcfrt" localSheetId="11">{#N/A,#N/A,FALSE,"Plan1";#N/A,#N/A,FALSE,"Plan2"}</definedName>
    <definedName name="xcfrt" localSheetId="6">{#N/A,#N/A,FALSE,"Plan1";#N/A,#N/A,FALSE,"Plan2"}</definedName>
    <definedName name="xcfrt" localSheetId="5">{#N/A,#N/A,FALSE,"Plan1";#N/A,#N/A,FALSE,"Plan2"}</definedName>
    <definedName name="xcfrt" localSheetId="16" hidden="1">{#N/A,#N/A,FALSE,"Plan1";#N/A,#N/A,FALSE,"Plan2"}</definedName>
    <definedName name="xcfrt" localSheetId="15">{#N/A,#N/A,FALSE,"Plan1";#N/A,#N/A,FALSE,"Plan2"}</definedName>
    <definedName name="xcfrt" localSheetId="7">{#N/A,#N/A,FALSE,"Plan1";#N/A,#N/A,FALSE,"Plan2"}</definedName>
    <definedName name="xcfrt" localSheetId="24">{#N/A,#N/A,FALSE,"Plan1";#N/A,#N/A,FALSE,"Plan2"}</definedName>
    <definedName name="xcfrt" localSheetId="25">{#N/A,#N/A,FALSE,"Plan1";#N/A,#N/A,FALSE,"Plan2"}</definedName>
    <definedName name="xcfrt" localSheetId="0">{#N/A,#N/A,FALSE,"Plan1";#N/A,#N/A,FALSE,"Plan2"}</definedName>
    <definedName name="xcfrt" localSheetId="23">{#N/A,#N/A,FALSE,"Plan1";#N/A,#N/A,FALSE,"Plan2"}</definedName>
    <definedName name="xcfrt" localSheetId="22" hidden="1">{#N/A,#N/A,FALSE,"Plan1";#N/A,#N/A,FALSE,"Plan2"}</definedName>
    <definedName name="xcfrt" localSheetId="19">{#N/A,#N/A,FALSE,"Plan1";#N/A,#N/A,FALSE,"Plan2"}</definedName>
    <definedName name="xcfrt" localSheetId="18" hidden="1">{#N/A,#N/A,FALSE,"Plan1";#N/A,#N/A,FALSE,"Plan2"}</definedName>
    <definedName name="xcfrt">{#N/A,#N/A,FALSE,"Plan1";#N/A,#N/A,FALSE,"Plan2"}</definedName>
    <definedName name="xcgjkfghf" localSheetId="20">{#N/A,#N/A,FALSE,"Plan1";#N/A,#N/A,FALSE,"Plan2"}</definedName>
    <definedName name="xcgjkfghf" localSheetId="8">{#N/A,#N/A,FALSE,"Plan1";#N/A,#N/A,FALSE,"Plan2"}</definedName>
    <definedName name="xcgjkfghf" localSheetId="17" hidden="1">{#N/A,#N/A,FALSE,"Plan1";#N/A,#N/A,FALSE,"Plan2"}</definedName>
    <definedName name="xcgjkfghf" localSheetId="3">{#N/A,#N/A,FALSE,"Plan1";#N/A,#N/A,FALSE,"Plan2"}</definedName>
    <definedName name="xcgjkfghf" localSheetId="11">{#N/A,#N/A,FALSE,"Plan1";#N/A,#N/A,FALSE,"Plan2"}</definedName>
    <definedName name="xcgjkfghf" localSheetId="6">{#N/A,#N/A,FALSE,"Plan1";#N/A,#N/A,FALSE,"Plan2"}</definedName>
    <definedName name="xcgjkfghf" localSheetId="5">{#N/A,#N/A,FALSE,"Plan1";#N/A,#N/A,FALSE,"Plan2"}</definedName>
    <definedName name="xcgjkfghf" localSheetId="16" hidden="1">{#N/A,#N/A,FALSE,"Plan1";#N/A,#N/A,FALSE,"Plan2"}</definedName>
    <definedName name="xcgjkfghf" localSheetId="15">{#N/A,#N/A,FALSE,"Plan1";#N/A,#N/A,FALSE,"Plan2"}</definedName>
    <definedName name="xcgjkfghf" localSheetId="7">{#N/A,#N/A,FALSE,"Plan1";#N/A,#N/A,FALSE,"Plan2"}</definedName>
    <definedName name="xcgjkfghf" localSheetId="24">{#N/A,#N/A,FALSE,"Plan1";#N/A,#N/A,FALSE,"Plan2"}</definedName>
    <definedName name="xcgjkfghf" localSheetId="25">{#N/A,#N/A,FALSE,"Plan1";#N/A,#N/A,FALSE,"Plan2"}</definedName>
    <definedName name="xcgjkfghf" localSheetId="0">{#N/A,#N/A,FALSE,"Plan1";#N/A,#N/A,FALSE,"Plan2"}</definedName>
    <definedName name="xcgjkfghf" localSheetId="23">{#N/A,#N/A,FALSE,"Plan1";#N/A,#N/A,FALSE,"Plan2"}</definedName>
    <definedName name="xcgjkfghf" localSheetId="22" hidden="1">{#N/A,#N/A,FALSE,"Plan1";#N/A,#N/A,FALSE,"Plan2"}</definedName>
    <definedName name="xcgjkfghf" localSheetId="19">{#N/A,#N/A,FALSE,"Plan1";#N/A,#N/A,FALSE,"Plan2"}</definedName>
    <definedName name="xcgjkfghf" localSheetId="18" hidden="1">{#N/A,#N/A,FALSE,"Plan1";#N/A,#N/A,FALSE,"Plan2"}</definedName>
    <definedName name="xcgjkfghf">{#N/A,#N/A,FALSE,"Plan1";#N/A,#N/A,FALSE,"Plan2"}</definedName>
    <definedName name="XCGJKVHFDG" localSheetId="20">{#N/A,#N/A,FALSE,"Plan1";#N/A,#N/A,FALSE,"Plan2"}</definedName>
    <definedName name="XCGJKVHFDG" localSheetId="8">{#N/A,#N/A,FALSE,"Plan1";#N/A,#N/A,FALSE,"Plan2"}</definedName>
    <definedName name="XCGJKVHFDG" localSheetId="17" hidden="1">{#N/A,#N/A,FALSE,"Plan1";#N/A,#N/A,FALSE,"Plan2"}</definedName>
    <definedName name="XCGJKVHFDG" localSheetId="3">{#N/A,#N/A,FALSE,"Plan1";#N/A,#N/A,FALSE,"Plan2"}</definedName>
    <definedName name="XCGJKVHFDG" localSheetId="11">{#N/A,#N/A,FALSE,"Plan1";#N/A,#N/A,FALSE,"Plan2"}</definedName>
    <definedName name="XCGJKVHFDG" localSheetId="6">{#N/A,#N/A,FALSE,"Plan1";#N/A,#N/A,FALSE,"Plan2"}</definedName>
    <definedName name="XCGJKVHFDG" localSheetId="5">{#N/A,#N/A,FALSE,"Plan1";#N/A,#N/A,FALSE,"Plan2"}</definedName>
    <definedName name="XCGJKVHFDG" localSheetId="16" hidden="1">{#N/A,#N/A,FALSE,"Plan1";#N/A,#N/A,FALSE,"Plan2"}</definedName>
    <definedName name="XCGJKVHFDG" localSheetId="15">{#N/A,#N/A,FALSE,"Plan1";#N/A,#N/A,FALSE,"Plan2"}</definedName>
    <definedName name="XCGJKVHFDG" localSheetId="7">{#N/A,#N/A,FALSE,"Plan1";#N/A,#N/A,FALSE,"Plan2"}</definedName>
    <definedName name="XCGJKVHFDG" localSheetId="24">{#N/A,#N/A,FALSE,"Plan1";#N/A,#N/A,FALSE,"Plan2"}</definedName>
    <definedName name="XCGJKVHFDG" localSheetId="25">{#N/A,#N/A,FALSE,"Plan1";#N/A,#N/A,FALSE,"Plan2"}</definedName>
    <definedName name="XCGJKVHFDG" localSheetId="0">{#N/A,#N/A,FALSE,"Plan1";#N/A,#N/A,FALSE,"Plan2"}</definedName>
    <definedName name="XCGJKVHFDG" localSheetId="23">{#N/A,#N/A,FALSE,"Plan1";#N/A,#N/A,FALSE,"Plan2"}</definedName>
    <definedName name="XCGJKVHFDG" localSheetId="22" hidden="1">{#N/A,#N/A,FALSE,"Plan1";#N/A,#N/A,FALSE,"Plan2"}</definedName>
    <definedName name="XCGJKVHFDG" localSheetId="19">{#N/A,#N/A,FALSE,"Plan1";#N/A,#N/A,FALSE,"Plan2"}</definedName>
    <definedName name="XCGJKVHFDG" localSheetId="18" hidden="1">{#N/A,#N/A,FALSE,"Plan1";#N/A,#N/A,FALSE,"Plan2"}</definedName>
    <definedName name="XCGJKVHFDG">{#N/A,#N/A,FALSE,"Plan1";#N/A,#N/A,FALSE,"Plan2"}</definedName>
    <definedName name="xcgtrty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7">#REF!</definedName>
    <definedName name="XCI" localSheetId="3">#REF!</definedName>
    <definedName name="XCI" localSheetId="11">#REF!</definedName>
    <definedName name="XCI" localSheetId="6">#REF!</definedName>
    <definedName name="XCI" localSheetId="16">#REF!</definedName>
    <definedName name="XCI" localSheetId="15">#REF!</definedName>
    <definedName name="XCI" localSheetId="25">#REF!</definedName>
    <definedName name="XCI" localSheetId="22">#REF!</definedName>
    <definedName name="XCI" localSheetId="19">#REF!</definedName>
    <definedName name="XCI" localSheetId="18">#REF!</definedName>
    <definedName name="XCI">#REF!</definedName>
    <definedName name="XCII" localSheetId="17">#REF!</definedName>
    <definedName name="XCII" localSheetId="3">#REF!</definedName>
    <definedName name="XCII" localSheetId="6">#REF!</definedName>
    <definedName name="XCII" localSheetId="16">#REF!</definedName>
    <definedName name="XCII" localSheetId="15">#REF!</definedName>
    <definedName name="XCII" localSheetId="25">#REF!</definedName>
    <definedName name="XCII" localSheetId="22">#REF!</definedName>
    <definedName name="XCII" localSheetId="19">#REF!</definedName>
    <definedName name="XCII" localSheetId="18">#REF!</definedName>
    <definedName name="XCII">#REF!</definedName>
    <definedName name="XCIII" localSheetId="17">#REF!</definedName>
    <definedName name="XCIII" localSheetId="3">#REF!</definedName>
    <definedName name="XCIII" localSheetId="6">#REF!</definedName>
    <definedName name="XCIII" localSheetId="16">#REF!</definedName>
    <definedName name="XCIII" localSheetId="15">#REF!</definedName>
    <definedName name="XCIII" localSheetId="25">#REF!</definedName>
    <definedName name="XCIII" localSheetId="22">#REF!</definedName>
    <definedName name="XCIII" localSheetId="19">#REF!</definedName>
    <definedName name="XCIII" localSheetId="18">#REF!</definedName>
    <definedName name="XCIII">#REF!</definedName>
    <definedName name="XCIV" localSheetId="3">#REF!</definedName>
    <definedName name="XCIV" localSheetId="6">#REF!</definedName>
    <definedName name="XCIV" localSheetId="15">#REF!</definedName>
    <definedName name="XCIV" localSheetId="25">#REF!</definedName>
    <definedName name="XCIV">#REF!</definedName>
    <definedName name="XCIX" localSheetId="3">#REF!</definedName>
    <definedName name="XCIX" localSheetId="6">#REF!</definedName>
    <definedName name="XCIX" localSheetId="15">#REF!</definedName>
    <definedName name="XCIX" localSheetId="25">#REF!</definedName>
    <definedName name="XCIX">#REF!</definedName>
    <definedName name="xçl" localSheetId="20">{#N/A,#N/A,FALSE,"Plan1";#N/A,#N/A,FALSE,"Plan2"}</definedName>
    <definedName name="xçl" localSheetId="8">{#N/A,#N/A,FALSE,"Plan1";#N/A,#N/A,FALSE,"Plan2"}</definedName>
    <definedName name="xçl" localSheetId="17" hidden="1">{#N/A,#N/A,FALSE,"Plan1";#N/A,#N/A,FALSE,"Plan2"}</definedName>
    <definedName name="xçl" localSheetId="3">{#N/A,#N/A,FALSE,"Plan1";#N/A,#N/A,FALSE,"Plan2"}</definedName>
    <definedName name="xçl" localSheetId="11">{#N/A,#N/A,FALSE,"Plan1";#N/A,#N/A,FALSE,"Plan2"}</definedName>
    <definedName name="xçl" localSheetId="6">{#N/A,#N/A,FALSE,"Plan1";#N/A,#N/A,FALSE,"Plan2"}</definedName>
    <definedName name="xçl" localSheetId="5">{#N/A,#N/A,FALSE,"Plan1";#N/A,#N/A,FALSE,"Plan2"}</definedName>
    <definedName name="xçl" localSheetId="16" hidden="1">{#N/A,#N/A,FALSE,"Plan1";#N/A,#N/A,FALSE,"Plan2"}</definedName>
    <definedName name="xçl" localSheetId="15">{#N/A,#N/A,FALSE,"Plan1";#N/A,#N/A,FALSE,"Plan2"}</definedName>
    <definedName name="xçl" localSheetId="7">{#N/A,#N/A,FALSE,"Plan1";#N/A,#N/A,FALSE,"Plan2"}</definedName>
    <definedName name="xçl" localSheetId="24">{#N/A,#N/A,FALSE,"Plan1";#N/A,#N/A,FALSE,"Plan2"}</definedName>
    <definedName name="xçl" localSheetId="25">{#N/A,#N/A,FALSE,"Plan1";#N/A,#N/A,FALSE,"Plan2"}</definedName>
    <definedName name="xçl" localSheetId="0">{#N/A,#N/A,FALSE,"Plan1";#N/A,#N/A,FALSE,"Plan2"}</definedName>
    <definedName name="xçl" localSheetId="23">{#N/A,#N/A,FALSE,"Plan1";#N/A,#N/A,FALSE,"Plan2"}</definedName>
    <definedName name="xçl" localSheetId="22" hidden="1">{#N/A,#N/A,FALSE,"Plan1";#N/A,#N/A,FALSE,"Plan2"}</definedName>
    <definedName name="xçl" localSheetId="19">{#N/A,#N/A,FALSE,"Plan1";#N/A,#N/A,FALSE,"Plan2"}</definedName>
    <definedName name="xçl" localSheetId="18" hidden="1">{#N/A,#N/A,FALSE,"Plan1";#N/A,#N/A,FALSE,"Plan2"}</definedName>
    <definedName name="xçl">{#N/A,#N/A,FALSE,"Plan1";#N/A,#N/A,FALSE,"Plan2"}</definedName>
    <definedName name="xcndj" localSheetId="20">{#N/A,#N/A,FALSE,"Plan1";#N/A,#N/A,FALSE,"Plan2"}</definedName>
    <definedName name="xcndj" localSheetId="8">{#N/A,#N/A,FALSE,"Plan1";#N/A,#N/A,FALSE,"Plan2"}</definedName>
    <definedName name="xcndj" localSheetId="17" hidden="1">{#N/A,#N/A,FALSE,"Plan1";#N/A,#N/A,FALSE,"Plan2"}</definedName>
    <definedName name="xcndj" localSheetId="3">{#N/A,#N/A,FALSE,"Plan1";#N/A,#N/A,FALSE,"Plan2"}</definedName>
    <definedName name="xcndj" localSheetId="11">{#N/A,#N/A,FALSE,"Plan1";#N/A,#N/A,FALSE,"Plan2"}</definedName>
    <definedName name="xcndj" localSheetId="6">{#N/A,#N/A,FALSE,"Plan1";#N/A,#N/A,FALSE,"Plan2"}</definedName>
    <definedName name="xcndj" localSheetId="5">{#N/A,#N/A,FALSE,"Plan1";#N/A,#N/A,FALSE,"Plan2"}</definedName>
    <definedName name="xcndj" localSheetId="16" hidden="1">{#N/A,#N/A,FALSE,"Plan1";#N/A,#N/A,FALSE,"Plan2"}</definedName>
    <definedName name="xcndj" localSheetId="15">{#N/A,#N/A,FALSE,"Plan1";#N/A,#N/A,FALSE,"Plan2"}</definedName>
    <definedName name="xcndj" localSheetId="7">{#N/A,#N/A,FALSE,"Plan1";#N/A,#N/A,FALSE,"Plan2"}</definedName>
    <definedName name="xcndj" localSheetId="24">{#N/A,#N/A,FALSE,"Plan1";#N/A,#N/A,FALSE,"Plan2"}</definedName>
    <definedName name="xcndj" localSheetId="25">{#N/A,#N/A,FALSE,"Plan1";#N/A,#N/A,FALSE,"Plan2"}</definedName>
    <definedName name="xcndj" localSheetId="0">{#N/A,#N/A,FALSE,"Plan1";#N/A,#N/A,FALSE,"Plan2"}</definedName>
    <definedName name="xcndj" localSheetId="23">{#N/A,#N/A,FALSE,"Plan1";#N/A,#N/A,FALSE,"Plan2"}</definedName>
    <definedName name="xcndj" localSheetId="22" hidden="1">{#N/A,#N/A,FALSE,"Plan1";#N/A,#N/A,FALSE,"Plan2"}</definedName>
    <definedName name="xcndj" localSheetId="19">{#N/A,#N/A,FALSE,"Plan1";#N/A,#N/A,FALSE,"Plan2"}</definedName>
    <definedName name="xcndj" localSheetId="18" hidden="1">{#N/A,#N/A,FALSE,"Plan1";#N/A,#N/A,FALSE,"Plan2"}</definedName>
    <definedName name="xcndj">{#N/A,#N/A,FALSE,"Plan1";#N/A,#N/A,FALSE,"Plan2"}</definedName>
    <definedName name="XCV" localSheetId="17">#REF!</definedName>
    <definedName name="XCV" localSheetId="3">#REF!</definedName>
    <definedName name="XCV" localSheetId="11">#REF!</definedName>
    <definedName name="XCV" localSheetId="6">#REF!</definedName>
    <definedName name="XCV" localSheetId="16">#REF!</definedName>
    <definedName name="XCV" localSheetId="15">#REF!</definedName>
    <definedName name="XCV" localSheetId="25">#REF!</definedName>
    <definedName name="XCV" localSheetId="22">#REF!</definedName>
    <definedName name="XCV" localSheetId="19">#REF!</definedName>
    <definedName name="XCV" localSheetId="18">#REF!</definedName>
    <definedName name="XCV">#REF!</definedName>
    <definedName name="XCVGGT" localSheetId="20">{#N/A,#N/A,FALSE,"Plan1";#N/A,#N/A,FALSE,"Plan2"}</definedName>
    <definedName name="XCVGGT" localSheetId="8">{#N/A,#N/A,FALSE,"Plan1";#N/A,#N/A,FALSE,"Plan2"}</definedName>
    <definedName name="XCVGGT" localSheetId="17" hidden="1">{#N/A,#N/A,FALSE,"Plan1";#N/A,#N/A,FALSE,"Plan2"}</definedName>
    <definedName name="XCVGGT" localSheetId="3">{#N/A,#N/A,FALSE,"Plan1";#N/A,#N/A,FALSE,"Plan2"}</definedName>
    <definedName name="XCVGGT" localSheetId="11">{#N/A,#N/A,FALSE,"Plan1";#N/A,#N/A,FALSE,"Plan2"}</definedName>
    <definedName name="XCVGGT" localSheetId="6">{#N/A,#N/A,FALSE,"Plan1";#N/A,#N/A,FALSE,"Plan2"}</definedName>
    <definedName name="XCVGGT" localSheetId="5">{#N/A,#N/A,FALSE,"Plan1";#N/A,#N/A,FALSE,"Plan2"}</definedName>
    <definedName name="XCVGGT" localSheetId="16" hidden="1">{#N/A,#N/A,FALSE,"Plan1";#N/A,#N/A,FALSE,"Plan2"}</definedName>
    <definedName name="XCVGGT" localSheetId="15">{#N/A,#N/A,FALSE,"Plan1";#N/A,#N/A,FALSE,"Plan2"}</definedName>
    <definedName name="XCVGGT" localSheetId="7">{#N/A,#N/A,FALSE,"Plan1";#N/A,#N/A,FALSE,"Plan2"}</definedName>
    <definedName name="XCVGGT" localSheetId="24">{#N/A,#N/A,FALSE,"Plan1";#N/A,#N/A,FALSE,"Plan2"}</definedName>
    <definedName name="XCVGGT" localSheetId="25">{#N/A,#N/A,FALSE,"Plan1";#N/A,#N/A,FALSE,"Plan2"}</definedName>
    <definedName name="XCVGGT" localSheetId="0">{#N/A,#N/A,FALSE,"Plan1";#N/A,#N/A,FALSE,"Plan2"}</definedName>
    <definedName name="XCVGGT" localSheetId="23">{#N/A,#N/A,FALSE,"Plan1";#N/A,#N/A,FALSE,"Plan2"}</definedName>
    <definedName name="XCVGGT" localSheetId="22" hidden="1">{#N/A,#N/A,FALSE,"Plan1";#N/A,#N/A,FALSE,"Plan2"}</definedName>
    <definedName name="XCVGGT" localSheetId="19">{#N/A,#N/A,FALSE,"Plan1";#N/A,#N/A,FALSE,"Plan2"}</definedName>
    <definedName name="XCVGGT" localSheetId="18" hidden="1">{#N/A,#N/A,FALSE,"Plan1";#N/A,#N/A,FALSE,"Plan2"}</definedName>
    <definedName name="XCVGGT">{#N/A,#N/A,FALSE,"Plan1";#N/A,#N/A,FALSE,"Plan2"}</definedName>
    <definedName name="XCVI" localSheetId="17">#REF!</definedName>
    <definedName name="XCVI" localSheetId="3">#REF!</definedName>
    <definedName name="XCVI" localSheetId="11">#REF!</definedName>
    <definedName name="XCVI" localSheetId="6">#REF!</definedName>
    <definedName name="XCVI" localSheetId="16">#REF!</definedName>
    <definedName name="XCVI" localSheetId="15">#REF!</definedName>
    <definedName name="XCVI" localSheetId="25">#REF!</definedName>
    <definedName name="XCVI" localSheetId="22">#REF!</definedName>
    <definedName name="XCVI" localSheetId="19">#REF!</definedName>
    <definedName name="XCVI" localSheetId="18">#REF!</definedName>
    <definedName name="XCVI">#REF!</definedName>
    <definedName name="XCVII" localSheetId="17">#REF!</definedName>
    <definedName name="XCVII" localSheetId="3">#REF!</definedName>
    <definedName name="XCVII" localSheetId="6">#REF!</definedName>
    <definedName name="XCVII" localSheetId="16">#REF!</definedName>
    <definedName name="XCVII" localSheetId="15">#REF!</definedName>
    <definedName name="XCVII" localSheetId="25">#REF!</definedName>
    <definedName name="XCVII" localSheetId="22">#REF!</definedName>
    <definedName name="XCVII" localSheetId="19">#REF!</definedName>
    <definedName name="XCVII" localSheetId="18">#REF!</definedName>
    <definedName name="XCVII">#REF!</definedName>
    <definedName name="XCVIII" localSheetId="17">#REF!</definedName>
    <definedName name="XCVIII" localSheetId="3">#REF!</definedName>
    <definedName name="XCVIII" localSheetId="6">#REF!</definedName>
    <definedName name="XCVIII" localSheetId="16">#REF!</definedName>
    <definedName name="XCVIII" localSheetId="15">#REF!</definedName>
    <definedName name="XCVIII" localSheetId="25">#REF!</definedName>
    <definedName name="XCVIII" localSheetId="22">#REF!</definedName>
    <definedName name="XCVIII" localSheetId="19">#REF!</definedName>
    <definedName name="XCVIII" localSheetId="18">#REF!</definedName>
    <definedName name="XCVIII">#REF!</definedName>
    <definedName name="xcvrg" localSheetId="20">{#N/A,#N/A,FALSE,"Plan1";#N/A,#N/A,FALSE,"Plan2"}</definedName>
    <definedName name="xcvrg" localSheetId="8">{#N/A,#N/A,FALSE,"Plan1";#N/A,#N/A,FALSE,"Plan2"}</definedName>
    <definedName name="xcvrg" localSheetId="17" hidden="1">{#N/A,#N/A,FALSE,"Plan1";#N/A,#N/A,FALSE,"Plan2"}</definedName>
    <definedName name="xcvrg" localSheetId="3">{#N/A,#N/A,FALSE,"Plan1";#N/A,#N/A,FALSE,"Plan2"}</definedName>
    <definedName name="xcvrg" localSheetId="11">{#N/A,#N/A,FALSE,"Plan1";#N/A,#N/A,FALSE,"Plan2"}</definedName>
    <definedName name="xcvrg" localSheetId="6">{#N/A,#N/A,FALSE,"Plan1";#N/A,#N/A,FALSE,"Plan2"}</definedName>
    <definedName name="xcvrg" localSheetId="5">{#N/A,#N/A,FALSE,"Plan1";#N/A,#N/A,FALSE,"Plan2"}</definedName>
    <definedName name="xcvrg" localSheetId="16" hidden="1">{#N/A,#N/A,FALSE,"Plan1";#N/A,#N/A,FALSE,"Plan2"}</definedName>
    <definedName name="xcvrg" localSheetId="15">{#N/A,#N/A,FALSE,"Plan1";#N/A,#N/A,FALSE,"Plan2"}</definedName>
    <definedName name="xcvrg" localSheetId="7">{#N/A,#N/A,FALSE,"Plan1";#N/A,#N/A,FALSE,"Plan2"}</definedName>
    <definedName name="xcvrg" localSheetId="24">{#N/A,#N/A,FALSE,"Plan1";#N/A,#N/A,FALSE,"Plan2"}</definedName>
    <definedName name="xcvrg" localSheetId="25">{#N/A,#N/A,FALSE,"Plan1";#N/A,#N/A,FALSE,"Plan2"}</definedName>
    <definedName name="xcvrg" localSheetId="0">{#N/A,#N/A,FALSE,"Plan1";#N/A,#N/A,FALSE,"Plan2"}</definedName>
    <definedName name="xcvrg" localSheetId="23">{#N/A,#N/A,FALSE,"Plan1";#N/A,#N/A,FALSE,"Plan2"}</definedName>
    <definedName name="xcvrg" localSheetId="22" hidden="1">{#N/A,#N/A,FALSE,"Plan1";#N/A,#N/A,FALSE,"Plan2"}</definedName>
    <definedName name="xcvrg" localSheetId="19">{#N/A,#N/A,FALSE,"Plan1";#N/A,#N/A,FALSE,"Plan2"}</definedName>
    <definedName name="xcvrg" localSheetId="18" hidden="1">{#N/A,#N/A,FALSE,"Plan1";#N/A,#N/A,FALSE,"Plan2"}</definedName>
    <definedName name="xcvrg">{#N/A,#N/A,FALSE,"Plan1";#N/A,#N/A,FALSE,"Plan2"}</definedName>
    <definedName name="XDATA" localSheetId="17">#REF!</definedName>
    <definedName name="XDATA" localSheetId="3">#REF!</definedName>
    <definedName name="XDATA" localSheetId="6">#REF!</definedName>
    <definedName name="XDATA" localSheetId="16">#REF!</definedName>
    <definedName name="XDATA" localSheetId="15">#REF!</definedName>
    <definedName name="XDATA" localSheetId="25">#REF!</definedName>
    <definedName name="XDATA" localSheetId="22">#REF!</definedName>
    <definedName name="XDATA" localSheetId="19">#REF!</definedName>
    <definedName name="XDATA" localSheetId="18">#REF!</definedName>
    <definedName name="XDATA">#REF!</definedName>
    <definedName name="xdfef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20">{#N/A,#N/A,FALSE,"Plan1";#N/A,#N/A,FALSE,"Plan2"}</definedName>
    <definedName name="xdgtyhyt" localSheetId="8">{#N/A,#N/A,FALSE,"Plan1";#N/A,#N/A,FALSE,"Plan2"}</definedName>
    <definedName name="xdgtyhyt" localSheetId="17" hidden="1">{#N/A,#N/A,FALSE,"Plan1";#N/A,#N/A,FALSE,"Plan2"}</definedName>
    <definedName name="xdgtyhyt" localSheetId="3">{#N/A,#N/A,FALSE,"Plan1";#N/A,#N/A,FALSE,"Plan2"}</definedName>
    <definedName name="xdgtyhyt" localSheetId="11">{#N/A,#N/A,FALSE,"Plan1";#N/A,#N/A,FALSE,"Plan2"}</definedName>
    <definedName name="xdgtyhyt" localSheetId="6">{#N/A,#N/A,FALSE,"Plan1";#N/A,#N/A,FALSE,"Plan2"}</definedName>
    <definedName name="xdgtyhyt" localSheetId="5">{#N/A,#N/A,FALSE,"Plan1";#N/A,#N/A,FALSE,"Plan2"}</definedName>
    <definedName name="xdgtyhyt" localSheetId="16" hidden="1">{#N/A,#N/A,FALSE,"Plan1";#N/A,#N/A,FALSE,"Plan2"}</definedName>
    <definedName name="xdgtyhyt" localSheetId="15">{#N/A,#N/A,FALSE,"Plan1";#N/A,#N/A,FALSE,"Plan2"}</definedName>
    <definedName name="xdgtyhyt" localSheetId="7">{#N/A,#N/A,FALSE,"Plan1";#N/A,#N/A,FALSE,"Plan2"}</definedName>
    <definedName name="xdgtyhyt" localSheetId="24">{#N/A,#N/A,FALSE,"Plan1";#N/A,#N/A,FALSE,"Plan2"}</definedName>
    <definedName name="xdgtyhyt" localSheetId="25">{#N/A,#N/A,FALSE,"Plan1";#N/A,#N/A,FALSE,"Plan2"}</definedName>
    <definedName name="xdgtyhyt" localSheetId="0">{#N/A,#N/A,FALSE,"Plan1";#N/A,#N/A,FALSE,"Plan2"}</definedName>
    <definedName name="xdgtyhyt" localSheetId="23">{#N/A,#N/A,FALSE,"Plan1";#N/A,#N/A,FALSE,"Plan2"}</definedName>
    <definedName name="xdgtyhyt" localSheetId="22" hidden="1">{#N/A,#N/A,FALSE,"Plan1";#N/A,#N/A,FALSE,"Plan2"}</definedName>
    <definedName name="xdgtyhyt" localSheetId="19">{#N/A,#N/A,FALSE,"Plan1";#N/A,#N/A,FALSE,"Plan2"}</definedName>
    <definedName name="xdgtyhyt" localSheetId="18" hidden="1">{#N/A,#N/A,FALSE,"Plan1";#N/A,#N/A,FALSE,"Plan2"}</definedName>
    <definedName name="xdgtyhyt">{#N/A,#N/A,FALSE,"Plan1";#N/A,#N/A,FALSE,"Plan2"}</definedName>
    <definedName name="xfdlfj" localSheetId="20">{#N/A,#N/A,FALSE,"Plan1";#N/A,#N/A,FALSE,"Plan2"}</definedName>
    <definedName name="xfdlfj" localSheetId="8">{#N/A,#N/A,FALSE,"Plan1";#N/A,#N/A,FALSE,"Plan2"}</definedName>
    <definedName name="xfdlfj" localSheetId="17" hidden="1">{#N/A,#N/A,FALSE,"Plan1";#N/A,#N/A,FALSE,"Plan2"}</definedName>
    <definedName name="xfdlfj" localSheetId="3">{#N/A,#N/A,FALSE,"Plan1";#N/A,#N/A,FALSE,"Plan2"}</definedName>
    <definedName name="xfdlfj" localSheetId="11">{#N/A,#N/A,FALSE,"Plan1";#N/A,#N/A,FALSE,"Plan2"}</definedName>
    <definedName name="xfdlfj" localSheetId="6">{#N/A,#N/A,FALSE,"Plan1";#N/A,#N/A,FALSE,"Plan2"}</definedName>
    <definedName name="xfdlfj" localSheetId="5">{#N/A,#N/A,FALSE,"Plan1";#N/A,#N/A,FALSE,"Plan2"}</definedName>
    <definedName name="xfdlfj" localSheetId="16" hidden="1">{#N/A,#N/A,FALSE,"Plan1";#N/A,#N/A,FALSE,"Plan2"}</definedName>
    <definedName name="xfdlfj" localSheetId="15">{#N/A,#N/A,FALSE,"Plan1";#N/A,#N/A,FALSE,"Plan2"}</definedName>
    <definedName name="xfdlfj" localSheetId="7">{#N/A,#N/A,FALSE,"Plan1";#N/A,#N/A,FALSE,"Plan2"}</definedName>
    <definedName name="xfdlfj" localSheetId="24">{#N/A,#N/A,FALSE,"Plan1";#N/A,#N/A,FALSE,"Plan2"}</definedName>
    <definedName name="xfdlfj" localSheetId="25">{#N/A,#N/A,FALSE,"Plan1";#N/A,#N/A,FALSE,"Plan2"}</definedName>
    <definedName name="xfdlfj" localSheetId="0">{#N/A,#N/A,FALSE,"Plan1";#N/A,#N/A,FALSE,"Plan2"}</definedName>
    <definedName name="xfdlfj" localSheetId="23">{#N/A,#N/A,FALSE,"Plan1";#N/A,#N/A,FALSE,"Plan2"}</definedName>
    <definedName name="xfdlfj" localSheetId="22" hidden="1">{#N/A,#N/A,FALSE,"Plan1";#N/A,#N/A,FALSE,"Plan2"}</definedName>
    <definedName name="xfdlfj" localSheetId="19">{#N/A,#N/A,FALSE,"Plan1";#N/A,#N/A,FALSE,"Plan2"}</definedName>
    <definedName name="xfdlfj" localSheetId="18" hidden="1">{#N/A,#N/A,FALSE,"Plan1";#N/A,#N/A,FALSE,"Plan2"}</definedName>
    <definedName name="xfdlfj">{#N/A,#N/A,FALSE,"Plan1";#N/A,#N/A,FALSE,"Plan2"}</definedName>
    <definedName name="xfdxfdf" localSheetId="20">{#N/A,#N/A,FALSE,"Plan1";#N/A,#N/A,FALSE,"Plan2"}</definedName>
    <definedName name="xfdxfdf" localSheetId="8">{#N/A,#N/A,FALSE,"Plan1";#N/A,#N/A,FALSE,"Plan2"}</definedName>
    <definedName name="xfdxfdf" localSheetId="17" hidden="1">{#N/A,#N/A,FALSE,"Plan1";#N/A,#N/A,FALSE,"Plan2"}</definedName>
    <definedName name="xfdxfdf" localSheetId="3">{#N/A,#N/A,FALSE,"Plan1";#N/A,#N/A,FALSE,"Plan2"}</definedName>
    <definedName name="xfdxfdf" localSheetId="11">{#N/A,#N/A,FALSE,"Plan1";#N/A,#N/A,FALSE,"Plan2"}</definedName>
    <definedName name="xfdxfdf" localSheetId="6">{#N/A,#N/A,FALSE,"Plan1";#N/A,#N/A,FALSE,"Plan2"}</definedName>
    <definedName name="xfdxfdf" localSheetId="5">{#N/A,#N/A,FALSE,"Plan1";#N/A,#N/A,FALSE,"Plan2"}</definedName>
    <definedName name="xfdxfdf" localSheetId="16" hidden="1">{#N/A,#N/A,FALSE,"Plan1";#N/A,#N/A,FALSE,"Plan2"}</definedName>
    <definedName name="xfdxfdf" localSheetId="15">{#N/A,#N/A,FALSE,"Plan1";#N/A,#N/A,FALSE,"Plan2"}</definedName>
    <definedName name="xfdxfdf" localSheetId="7">{#N/A,#N/A,FALSE,"Plan1";#N/A,#N/A,FALSE,"Plan2"}</definedName>
    <definedName name="xfdxfdf" localSheetId="24">{#N/A,#N/A,FALSE,"Plan1";#N/A,#N/A,FALSE,"Plan2"}</definedName>
    <definedName name="xfdxfdf" localSheetId="25">{#N/A,#N/A,FALSE,"Plan1";#N/A,#N/A,FALSE,"Plan2"}</definedName>
    <definedName name="xfdxfdf" localSheetId="0">{#N/A,#N/A,FALSE,"Plan1";#N/A,#N/A,FALSE,"Plan2"}</definedName>
    <definedName name="xfdxfdf" localSheetId="23">{#N/A,#N/A,FALSE,"Plan1";#N/A,#N/A,FALSE,"Plan2"}</definedName>
    <definedName name="xfdxfdf" localSheetId="22" hidden="1">{#N/A,#N/A,FALSE,"Plan1";#N/A,#N/A,FALSE,"Plan2"}</definedName>
    <definedName name="xfdxfdf" localSheetId="19">{#N/A,#N/A,FALSE,"Plan1";#N/A,#N/A,FALSE,"Plan2"}</definedName>
    <definedName name="xfdxfdf" localSheetId="18" hidden="1">{#N/A,#N/A,FALSE,"Plan1";#N/A,#N/A,FALSE,"Plan2"}</definedName>
    <definedName name="xfdxfdf">{#N/A,#N/A,FALSE,"Plan1";#N/A,#N/A,FALSE,"Plan2"}</definedName>
    <definedName name="XFJKLDJKLGJ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20">{#N/A,#N/A,FALSE,"Plan1";#N/A,#N/A,FALSE,"Plan2"}</definedName>
    <definedName name="xfrty" localSheetId="8">{#N/A,#N/A,FALSE,"Plan1";#N/A,#N/A,FALSE,"Plan2"}</definedName>
    <definedName name="xfrty" localSheetId="17" hidden="1">{#N/A,#N/A,FALSE,"Plan1";#N/A,#N/A,FALSE,"Plan2"}</definedName>
    <definedName name="xfrty" localSheetId="3">{#N/A,#N/A,FALSE,"Plan1";#N/A,#N/A,FALSE,"Plan2"}</definedName>
    <definedName name="xfrty" localSheetId="11">{#N/A,#N/A,FALSE,"Plan1";#N/A,#N/A,FALSE,"Plan2"}</definedName>
    <definedName name="xfrty" localSheetId="6">{#N/A,#N/A,FALSE,"Plan1";#N/A,#N/A,FALSE,"Plan2"}</definedName>
    <definedName name="xfrty" localSheetId="5">{#N/A,#N/A,FALSE,"Plan1";#N/A,#N/A,FALSE,"Plan2"}</definedName>
    <definedName name="xfrty" localSheetId="16" hidden="1">{#N/A,#N/A,FALSE,"Plan1";#N/A,#N/A,FALSE,"Plan2"}</definedName>
    <definedName name="xfrty" localSheetId="15">{#N/A,#N/A,FALSE,"Plan1";#N/A,#N/A,FALSE,"Plan2"}</definedName>
    <definedName name="xfrty" localSheetId="7">{#N/A,#N/A,FALSE,"Plan1";#N/A,#N/A,FALSE,"Plan2"}</definedName>
    <definedName name="xfrty" localSheetId="24">{#N/A,#N/A,FALSE,"Plan1";#N/A,#N/A,FALSE,"Plan2"}</definedName>
    <definedName name="xfrty" localSheetId="25">{#N/A,#N/A,FALSE,"Plan1";#N/A,#N/A,FALSE,"Plan2"}</definedName>
    <definedName name="xfrty" localSheetId="0">{#N/A,#N/A,FALSE,"Plan1";#N/A,#N/A,FALSE,"Plan2"}</definedName>
    <definedName name="xfrty" localSheetId="23">{#N/A,#N/A,FALSE,"Plan1";#N/A,#N/A,FALSE,"Plan2"}</definedName>
    <definedName name="xfrty" localSheetId="22" hidden="1">{#N/A,#N/A,FALSE,"Plan1";#N/A,#N/A,FALSE,"Plan2"}</definedName>
    <definedName name="xfrty" localSheetId="19">{#N/A,#N/A,FALSE,"Plan1";#N/A,#N/A,FALSE,"Plan2"}</definedName>
    <definedName name="xfrty" localSheetId="18" hidden="1">{#N/A,#N/A,FALSE,"Plan1";#N/A,#N/A,FALSE,"Plan2"}</definedName>
    <definedName name="xfrty">{#N/A,#N/A,FALSE,"Plan1";#N/A,#N/A,FALSE,"Plan2"}</definedName>
    <definedName name="XFT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20">{"Econ Consolidado",#N/A,FALSE,"Econ Consol";"Fluxo de Caixa",#N/A,FALSE,"Fluxo Caixa";"Investimentos",#N/A,FALSE,"Investimentos"}</definedName>
    <definedName name="xfvchdhhd" localSheetId="8">{"Econ Consolidado",#N/A,FALSE,"Econ Consol";"Fluxo de Caixa",#N/A,FALSE,"Fluxo Caixa";"Investimentos",#N/A,FALSE,"Investimentos"}</definedName>
    <definedName name="xfvchdhhd" localSheetId="17" hidden="1">{"Econ Consolidado",#N/A,FALSE,"Econ Consol";"Fluxo de Caixa",#N/A,FALSE,"Fluxo Caixa";"Investimentos",#N/A,FALSE,"Investimentos"}</definedName>
    <definedName name="xfvchdhhd" localSheetId="3">{"Econ Consolidado",#N/A,FALSE,"Econ Consol";"Fluxo de Caixa",#N/A,FALSE,"Fluxo Caixa";"Investimentos",#N/A,FALSE,"Investimentos"}</definedName>
    <definedName name="xfvchdhhd" localSheetId="11">{"Econ Consolidado",#N/A,FALSE,"Econ Consol";"Fluxo de Caixa",#N/A,FALSE,"Fluxo Caixa";"Investimentos",#N/A,FALSE,"Investimentos"}</definedName>
    <definedName name="xfvchdhhd" localSheetId="6">{"Econ Consolidado",#N/A,FALSE,"Econ Consol";"Fluxo de Caixa",#N/A,FALSE,"Fluxo Caixa";"Investimentos",#N/A,FALSE,"Investimentos"}</definedName>
    <definedName name="xfvchdhhd" localSheetId="5">{"Econ Consolidado",#N/A,FALSE,"Econ Consol";"Fluxo de Caixa",#N/A,FALSE,"Fluxo Caixa";"Investimentos",#N/A,FALSE,"Investimentos"}</definedName>
    <definedName name="xfvchdhhd" localSheetId="16" hidden="1">{"Econ Consolidado",#N/A,FALSE,"Econ Consol";"Fluxo de Caixa",#N/A,FALSE,"Fluxo Caixa";"Investimentos",#N/A,FALSE,"Investimentos"}</definedName>
    <definedName name="xfvchdhhd" localSheetId="15">{"Econ Consolidado",#N/A,FALSE,"Econ Consol";"Fluxo de Caixa",#N/A,FALSE,"Fluxo Caixa";"Investimentos",#N/A,FALSE,"Investimentos"}</definedName>
    <definedName name="xfvchdhhd" localSheetId="7">{"Econ Consolidado",#N/A,FALSE,"Econ Consol";"Fluxo de Caixa",#N/A,FALSE,"Fluxo Caixa";"Investimentos",#N/A,FALSE,"Investimentos"}</definedName>
    <definedName name="xfvchdhhd" localSheetId="24">{"Econ Consolidado",#N/A,FALSE,"Econ Consol";"Fluxo de Caixa",#N/A,FALSE,"Fluxo Caixa";"Investimentos",#N/A,FALSE,"Investimentos"}</definedName>
    <definedName name="xfvchdhhd" localSheetId="25">{"Econ Consolidado",#N/A,FALSE,"Econ Consol";"Fluxo de Caixa",#N/A,FALSE,"Fluxo Caixa";"Investimentos",#N/A,FALSE,"Investimentos"}</definedName>
    <definedName name="xfvchdhhd" localSheetId="0">{"Econ Consolidado",#N/A,FALSE,"Econ Consol";"Fluxo de Caixa",#N/A,FALSE,"Fluxo Caixa";"Investimentos",#N/A,FALSE,"Investimentos"}</definedName>
    <definedName name="xfvchdhhd" localSheetId="23">{"Econ Consolidado",#N/A,FALSE,"Econ Consol";"Fluxo de Caixa",#N/A,FALSE,"Fluxo Caixa";"Investimentos",#N/A,FALSE,"Investimentos"}</definedName>
    <definedName name="xfvchdhhd" localSheetId="22" hidden="1">{"Econ Consolidado",#N/A,FALSE,"Econ Consol";"Fluxo de Caixa",#N/A,FALSE,"Fluxo Caixa";"Investimentos",#N/A,FALSE,"Investimentos"}</definedName>
    <definedName name="xfvchdhhd" localSheetId="19">{"Econ Consolidado",#N/A,FALSE,"Econ Consol";"Fluxo de Caixa",#N/A,FALSE,"Fluxo Caixa";"Investimentos",#N/A,FALSE,"Investimentos"}</definedName>
    <definedName name="xfvchdhhd" localSheetId="18" hidden="1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name="xfvgcfgt" localSheetId="20">{#N/A,#N/A,FALSE,"Plan1";#N/A,#N/A,FALSE,"Plan2"}</definedName>
    <definedName name="xfvgcfgt" localSheetId="8">{#N/A,#N/A,FALSE,"Plan1";#N/A,#N/A,FALSE,"Plan2"}</definedName>
    <definedName name="xfvgcfgt" localSheetId="17" hidden="1">{#N/A,#N/A,FALSE,"Plan1";#N/A,#N/A,FALSE,"Plan2"}</definedName>
    <definedName name="xfvgcfgt" localSheetId="3">{#N/A,#N/A,FALSE,"Plan1";#N/A,#N/A,FALSE,"Plan2"}</definedName>
    <definedName name="xfvgcfgt" localSheetId="11">{#N/A,#N/A,FALSE,"Plan1";#N/A,#N/A,FALSE,"Plan2"}</definedName>
    <definedName name="xfvgcfgt" localSheetId="6">{#N/A,#N/A,FALSE,"Plan1";#N/A,#N/A,FALSE,"Plan2"}</definedName>
    <definedName name="xfvgcfgt" localSheetId="5">{#N/A,#N/A,FALSE,"Plan1";#N/A,#N/A,FALSE,"Plan2"}</definedName>
    <definedName name="xfvgcfgt" localSheetId="16" hidden="1">{#N/A,#N/A,FALSE,"Plan1";#N/A,#N/A,FALSE,"Plan2"}</definedName>
    <definedName name="xfvgcfgt" localSheetId="15">{#N/A,#N/A,FALSE,"Plan1";#N/A,#N/A,FALSE,"Plan2"}</definedName>
    <definedName name="xfvgcfgt" localSheetId="7">{#N/A,#N/A,FALSE,"Plan1";#N/A,#N/A,FALSE,"Plan2"}</definedName>
    <definedName name="xfvgcfgt" localSheetId="24">{#N/A,#N/A,FALSE,"Plan1";#N/A,#N/A,FALSE,"Plan2"}</definedName>
    <definedName name="xfvgcfgt" localSheetId="25">{#N/A,#N/A,FALSE,"Plan1";#N/A,#N/A,FALSE,"Plan2"}</definedName>
    <definedName name="xfvgcfgt" localSheetId="0">{#N/A,#N/A,FALSE,"Plan1";#N/A,#N/A,FALSE,"Plan2"}</definedName>
    <definedName name="xfvgcfgt" localSheetId="23">{#N/A,#N/A,FALSE,"Plan1";#N/A,#N/A,FALSE,"Plan2"}</definedName>
    <definedName name="xfvgcfgt" localSheetId="22" hidden="1">{#N/A,#N/A,FALSE,"Plan1";#N/A,#N/A,FALSE,"Plan2"}</definedName>
    <definedName name="xfvgcfgt" localSheetId="19">{#N/A,#N/A,FALSE,"Plan1";#N/A,#N/A,FALSE,"Plan2"}</definedName>
    <definedName name="xfvgcfgt" localSheetId="18" hidden="1">{#N/A,#N/A,FALSE,"Plan1";#N/A,#N/A,FALSE,"Plan2"}</definedName>
    <definedName name="xfvgcfgt">{#N/A,#N/A,FALSE,"Plan1";#N/A,#N/A,FALSE,"Plan2"}</definedName>
    <definedName name="xgrg" localSheetId="20">{#N/A,#N/A,FALSE,"Plan1";#N/A,#N/A,FALSE,"Plan2"}</definedName>
    <definedName name="xgrg" localSheetId="8">{#N/A,#N/A,FALSE,"Plan1";#N/A,#N/A,FALSE,"Plan2"}</definedName>
    <definedName name="xgrg" localSheetId="17" hidden="1">{#N/A,#N/A,FALSE,"Plan1";#N/A,#N/A,FALSE,"Plan2"}</definedName>
    <definedName name="xgrg" localSheetId="3">{#N/A,#N/A,FALSE,"Plan1";#N/A,#N/A,FALSE,"Plan2"}</definedName>
    <definedName name="xgrg" localSheetId="11">{#N/A,#N/A,FALSE,"Plan1";#N/A,#N/A,FALSE,"Plan2"}</definedName>
    <definedName name="xgrg" localSheetId="6">{#N/A,#N/A,FALSE,"Plan1";#N/A,#N/A,FALSE,"Plan2"}</definedName>
    <definedName name="xgrg" localSheetId="5">{#N/A,#N/A,FALSE,"Plan1";#N/A,#N/A,FALSE,"Plan2"}</definedName>
    <definedName name="xgrg" localSheetId="16" hidden="1">{#N/A,#N/A,FALSE,"Plan1";#N/A,#N/A,FALSE,"Plan2"}</definedName>
    <definedName name="xgrg" localSheetId="15">{#N/A,#N/A,FALSE,"Plan1";#N/A,#N/A,FALSE,"Plan2"}</definedName>
    <definedName name="xgrg" localSheetId="7">{#N/A,#N/A,FALSE,"Plan1";#N/A,#N/A,FALSE,"Plan2"}</definedName>
    <definedName name="xgrg" localSheetId="24">{#N/A,#N/A,FALSE,"Plan1";#N/A,#N/A,FALSE,"Plan2"}</definedName>
    <definedName name="xgrg" localSheetId="25">{#N/A,#N/A,FALSE,"Plan1";#N/A,#N/A,FALSE,"Plan2"}</definedName>
    <definedName name="xgrg" localSheetId="0">{#N/A,#N/A,FALSE,"Plan1";#N/A,#N/A,FALSE,"Plan2"}</definedName>
    <definedName name="xgrg" localSheetId="23">{#N/A,#N/A,FALSE,"Plan1";#N/A,#N/A,FALSE,"Plan2"}</definedName>
    <definedName name="xgrg" localSheetId="22" hidden="1">{#N/A,#N/A,FALSE,"Plan1";#N/A,#N/A,FALSE,"Plan2"}</definedName>
    <definedName name="xgrg" localSheetId="19">{#N/A,#N/A,FALSE,"Plan1";#N/A,#N/A,FALSE,"Plan2"}</definedName>
    <definedName name="xgrg" localSheetId="18" hidden="1">{#N/A,#N/A,FALSE,"Plan1";#N/A,#N/A,FALSE,"Plan2"}</definedName>
    <definedName name="xgrg">{#N/A,#N/A,FALSE,"Plan1";#N/A,#N/A,FALSE,"Plan2"}</definedName>
    <definedName name="XI" localSheetId="17">#REF!</definedName>
    <definedName name="XI" localSheetId="3">#REF!</definedName>
    <definedName name="XI" localSheetId="11">#REF!</definedName>
    <definedName name="XI" localSheetId="6">#REF!</definedName>
    <definedName name="XI" localSheetId="16">#REF!</definedName>
    <definedName name="XI" localSheetId="15">#REF!</definedName>
    <definedName name="XI" localSheetId="25">#REF!</definedName>
    <definedName name="XI" localSheetId="22">#REF!</definedName>
    <definedName name="XI" localSheetId="19">#REF!</definedName>
    <definedName name="XI" localSheetId="18">#REF!</definedName>
    <definedName name="XI">#REF!</definedName>
    <definedName name="XII" localSheetId="17">#REF!</definedName>
    <definedName name="XII" localSheetId="3">#REF!</definedName>
    <definedName name="XII" localSheetId="6">#REF!</definedName>
    <definedName name="XII" localSheetId="16">#REF!</definedName>
    <definedName name="XII" localSheetId="15">#REF!</definedName>
    <definedName name="XII" localSheetId="25">#REF!</definedName>
    <definedName name="XII" localSheetId="22">#REF!</definedName>
    <definedName name="XII" localSheetId="19">#REF!</definedName>
    <definedName name="XII" localSheetId="18">#REF!</definedName>
    <definedName name="XII">#REF!</definedName>
    <definedName name="XIII" localSheetId="17">#REF!</definedName>
    <definedName name="XIII" localSheetId="3">#REF!</definedName>
    <definedName name="XIII" localSheetId="6">#REF!</definedName>
    <definedName name="XIII" localSheetId="16">#REF!</definedName>
    <definedName name="XIII" localSheetId="15">#REF!</definedName>
    <definedName name="XIII" localSheetId="25">#REF!</definedName>
    <definedName name="XIII" localSheetId="22">#REF!</definedName>
    <definedName name="XIII" localSheetId="19">#REF!</definedName>
    <definedName name="XIII" localSheetId="18">#REF!</definedName>
    <definedName name="XIII">#REF!</definedName>
    <definedName name="XITEM" localSheetId="3">#REF!</definedName>
    <definedName name="XITEM" localSheetId="6">#REF!</definedName>
    <definedName name="XITEM" localSheetId="15">#REF!</definedName>
    <definedName name="XITEM" localSheetId="25">#REF!</definedName>
    <definedName name="XITEM">#REF!</definedName>
    <definedName name="XIV" localSheetId="3">#REF!</definedName>
    <definedName name="XIV" localSheetId="6">#REF!</definedName>
    <definedName name="XIV" localSheetId="15">#REF!</definedName>
    <definedName name="XIV" localSheetId="25">#REF!</definedName>
    <definedName name="XIV">#REF!</definedName>
    <definedName name="XLOC" localSheetId="3">#REF!</definedName>
    <definedName name="XLOC" localSheetId="6">#REF!</definedName>
    <definedName name="XLOC" localSheetId="15">#REF!</definedName>
    <definedName name="XLOC" localSheetId="25">#REF!</definedName>
    <definedName name="XLOC">#REF!</definedName>
    <definedName name="xmght" localSheetId="20">{#N/A,#N/A,FALSE,"Plan1";#N/A,#N/A,FALSE,"Plan2"}</definedName>
    <definedName name="xmght" localSheetId="8">{#N/A,#N/A,FALSE,"Plan1";#N/A,#N/A,FALSE,"Plan2"}</definedName>
    <definedName name="xmght" localSheetId="17" hidden="1">{#N/A,#N/A,FALSE,"Plan1";#N/A,#N/A,FALSE,"Plan2"}</definedName>
    <definedName name="xmght" localSheetId="3">{#N/A,#N/A,FALSE,"Plan1";#N/A,#N/A,FALSE,"Plan2"}</definedName>
    <definedName name="xmght" localSheetId="11">{#N/A,#N/A,FALSE,"Plan1";#N/A,#N/A,FALSE,"Plan2"}</definedName>
    <definedName name="xmght" localSheetId="6">{#N/A,#N/A,FALSE,"Plan1";#N/A,#N/A,FALSE,"Plan2"}</definedName>
    <definedName name="xmght" localSheetId="5">{#N/A,#N/A,FALSE,"Plan1";#N/A,#N/A,FALSE,"Plan2"}</definedName>
    <definedName name="xmght" localSheetId="16" hidden="1">{#N/A,#N/A,FALSE,"Plan1";#N/A,#N/A,FALSE,"Plan2"}</definedName>
    <definedName name="xmght" localSheetId="15">{#N/A,#N/A,FALSE,"Plan1";#N/A,#N/A,FALSE,"Plan2"}</definedName>
    <definedName name="xmght" localSheetId="7">{#N/A,#N/A,FALSE,"Plan1";#N/A,#N/A,FALSE,"Plan2"}</definedName>
    <definedName name="xmght" localSheetId="24">{#N/A,#N/A,FALSE,"Plan1";#N/A,#N/A,FALSE,"Plan2"}</definedName>
    <definedName name="xmght" localSheetId="25">{#N/A,#N/A,FALSE,"Plan1";#N/A,#N/A,FALSE,"Plan2"}</definedName>
    <definedName name="xmght" localSheetId="0">{#N/A,#N/A,FALSE,"Plan1";#N/A,#N/A,FALSE,"Plan2"}</definedName>
    <definedName name="xmght" localSheetId="23">{#N/A,#N/A,FALSE,"Plan1";#N/A,#N/A,FALSE,"Plan2"}</definedName>
    <definedName name="xmght" localSheetId="22" hidden="1">{#N/A,#N/A,FALSE,"Plan1";#N/A,#N/A,FALSE,"Plan2"}</definedName>
    <definedName name="xmght" localSheetId="19">{#N/A,#N/A,FALSE,"Plan1";#N/A,#N/A,FALSE,"Plan2"}</definedName>
    <definedName name="xmght" localSheetId="18" hidden="1">{#N/A,#N/A,FALSE,"Plan1";#N/A,#N/A,FALSE,"Plan2"}</definedName>
    <definedName name="xmght">{#N/A,#N/A,FALSE,"Plan1";#N/A,#N/A,FALSE,"Plan2"}</definedName>
    <definedName name="xnInforme_quantos_bebedouros____bebqt__if_bebqt__0__xlQt.bebedouros_invalida___ENTER_p_reinformar__xresp__branch_rqtderv" localSheetId="17">#REF!</definedName>
    <definedName name="xnInforme_quantos_bebedouros____bebqt__if_bebqt__0__xlQt.bebedouros_invalida___ENTER_p_reinformar__xresp__branch_rqtderv" localSheetId="3">#REF!</definedName>
    <definedName name="xnInforme_quantos_bebedouros____bebqt__if_bebqt__0__xlQt.bebedouros_invalida___ENTER_p_reinformar__xresp__branch_rqtderv" localSheetId="6">#REF!</definedName>
    <definedName name="xnInforme_quantos_bebedouros____bebqt__if_bebqt__0__xlQt.bebedouros_invalida___ENTER_p_reinformar__xresp__branch_rqtderv" localSheetId="16">#REF!</definedName>
    <definedName name="xnInforme_quantos_bebedouros____bebqt__if_bebqt__0__xlQt.bebedouros_invalida___ENTER_p_reinformar__xresp__branch_rqtderv" localSheetId="15">#REF!</definedName>
    <definedName name="xnInforme_quantos_bebedouros____bebqt__if_bebqt__0__xlQt.bebedouros_invalida___ENTER_p_reinformar__xresp__branch_rqtderv" localSheetId="25">#REF!</definedName>
    <definedName name="xnInforme_quantos_bebedouros____bebqt__if_bebqt__0__xlQt.bebedouros_invalida___ENTER_p_reinformar__xresp__branch_rqtderv" localSheetId="22">#REF!</definedName>
    <definedName name="xnInforme_quantos_bebedouros____bebqt__if_bebqt__0__xlQt.bebedouros_invalida___ENTER_p_reinformar__xresp__branch_rqtderv" localSheetId="19">#REF!</definedName>
    <definedName name="xnInforme_quantos_bebedouros____bebqt__if_bebqt__0__xlQt.bebedouros_invalida___ENTER_p_reinformar__xresp__branch_rqtderv" localSheetId="18">#REF!</definedName>
    <definedName name="xnInforme_quantos_bebedouros____bebqt__if_bebqt__0__xlQt.bebedouros_invalida___ENTER_p_reinformar__xresp__branch_rqtderv">#REF!</definedName>
    <definedName name="XNUCOPIAS" localSheetId="17">#REF!</definedName>
    <definedName name="XNUCOPIAS" localSheetId="3">#REF!</definedName>
    <definedName name="XNUCOPIAS" localSheetId="6">#REF!</definedName>
    <definedName name="XNUCOPIAS" localSheetId="16">#REF!</definedName>
    <definedName name="XNUCOPIAS" localSheetId="15">#REF!</definedName>
    <definedName name="XNUCOPIAS" localSheetId="25">#REF!</definedName>
    <definedName name="XNUCOPIAS" localSheetId="22">#REF!</definedName>
    <definedName name="XNUCOPIAS" localSheetId="19">#REF!</definedName>
    <definedName name="XNUCOPIAS" localSheetId="18">#REF!</definedName>
    <definedName name="XNUCOPIAS">#REF!</definedName>
    <definedName name="xo" localSheetId="20">{#N/A,#N/A,FALSE,"Global by BU";#N/A,#N/A,FALSE,"U.S. by BU";#N/A,#N/A,FALSE,"Canada by BU";#N/A,#N/A,FALSE,"Europe by BU";#N/A,#N/A,FALSE,"Asia by BU";#N/A,#N/A,FALSE,"Cala by BU"}</definedName>
    <definedName name="xo" localSheetId="8">{#N/A,#N/A,FALSE,"Global by BU";#N/A,#N/A,FALSE,"U.S. by BU";#N/A,#N/A,FALSE,"Canada by BU";#N/A,#N/A,FALSE,"Europe by BU";#N/A,#N/A,FALSE,"Asia by BU";#N/A,#N/A,FALSE,"Cala by BU"}</definedName>
    <definedName name="xo" localSheetId="17" hidden="1">{#N/A,#N/A,FALSE,"Global by BU";#N/A,#N/A,FALSE,"U.S. by BU";#N/A,#N/A,FALSE,"Canada by BU";#N/A,#N/A,FALSE,"Europe by BU";#N/A,#N/A,FALSE,"Asia by BU";#N/A,#N/A,FALSE,"Cala by BU"}</definedName>
    <definedName name="xo" localSheetId="3">{#N/A,#N/A,FALSE,"Global by BU";#N/A,#N/A,FALSE,"U.S. by BU";#N/A,#N/A,FALSE,"Canada by BU";#N/A,#N/A,FALSE,"Europe by BU";#N/A,#N/A,FALSE,"Asia by BU";#N/A,#N/A,FALSE,"Cala by BU"}</definedName>
    <definedName name="xo" localSheetId="11">{#N/A,#N/A,FALSE,"Global by BU";#N/A,#N/A,FALSE,"U.S. by BU";#N/A,#N/A,FALSE,"Canada by BU";#N/A,#N/A,FALSE,"Europe by BU";#N/A,#N/A,FALSE,"Asia by BU";#N/A,#N/A,FALSE,"Cala by BU"}</definedName>
    <definedName name="xo" localSheetId="6">{#N/A,#N/A,FALSE,"Global by BU";#N/A,#N/A,FALSE,"U.S. by BU";#N/A,#N/A,FALSE,"Canada by BU";#N/A,#N/A,FALSE,"Europe by BU";#N/A,#N/A,FALSE,"Asia by BU";#N/A,#N/A,FALSE,"Cala by BU"}</definedName>
    <definedName name="xo" localSheetId="5">{#N/A,#N/A,FALSE,"Global by BU";#N/A,#N/A,FALSE,"U.S. by BU";#N/A,#N/A,FALSE,"Canada by BU";#N/A,#N/A,FALSE,"Europe by BU";#N/A,#N/A,FALSE,"Asia by BU";#N/A,#N/A,FALSE,"Cala by BU"}</definedName>
    <definedName name="xo" localSheetId="16" hidden="1">{#N/A,#N/A,FALSE,"Global by BU";#N/A,#N/A,FALSE,"U.S. by BU";#N/A,#N/A,FALSE,"Canada by BU";#N/A,#N/A,FALSE,"Europe by BU";#N/A,#N/A,FALSE,"Asia by BU";#N/A,#N/A,FALSE,"Cala by BU"}</definedName>
    <definedName name="xo" localSheetId="15">{#N/A,#N/A,FALSE,"Global by BU";#N/A,#N/A,FALSE,"U.S. by BU";#N/A,#N/A,FALSE,"Canada by BU";#N/A,#N/A,FALSE,"Europe by BU";#N/A,#N/A,FALSE,"Asia by BU";#N/A,#N/A,FALSE,"Cala by BU"}</definedName>
    <definedName name="xo" localSheetId="7">{#N/A,#N/A,FALSE,"Global by BU";#N/A,#N/A,FALSE,"U.S. by BU";#N/A,#N/A,FALSE,"Canada by BU";#N/A,#N/A,FALSE,"Europe by BU";#N/A,#N/A,FALSE,"Asia by BU";#N/A,#N/A,FALSE,"Cala by BU"}</definedName>
    <definedName name="xo" localSheetId="24">{#N/A,#N/A,FALSE,"Global by BU";#N/A,#N/A,FALSE,"U.S. by BU";#N/A,#N/A,FALSE,"Canada by BU";#N/A,#N/A,FALSE,"Europe by BU";#N/A,#N/A,FALSE,"Asia by BU";#N/A,#N/A,FALSE,"Cala by BU"}</definedName>
    <definedName name="xo" localSheetId="25">{#N/A,#N/A,FALSE,"Global by BU";#N/A,#N/A,FALSE,"U.S. by BU";#N/A,#N/A,FALSE,"Canada by BU";#N/A,#N/A,FALSE,"Europe by BU";#N/A,#N/A,FALSE,"Asia by BU";#N/A,#N/A,FALSE,"Cala by BU"}</definedName>
    <definedName name="xo" localSheetId="0">{#N/A,#N/A,FALSE,"Global by BU";#N/A,#N/A,FALSE,"U.S. by BU";#N/A,#N/A,FALSE,"Canada by BU";#N/A,#N/A,FALSE,"Europe by BU";#N/A,#N/A,FALSE,"Asia by BU";#N/A,#N/A,FALSE,"Cala by BU"}</definedName>
    <definedName name="xo" localSheetId="23">{#N/A,#N/A,FALSE,"Global by BU";#N/A,#N/A,FALSE,"U.S. by BU";#N/A,#N/A,FALSE,"Canada by BU";#N/A,#N/A,FALSE,"Europe by BU";#N/A,#N/A,FALSE,"Asia by BU";#N/A,#N/A,FALSE,"Cala by BU"}</definedName>
    <definedName name="xo" localSheetId="22" hidden="1">{#N/A,#N/A,FALSE,"Global by BU";#N/A,#N/A,FALSE,"U.S. by BU";#N/A,#N/A,FALSE,"Canada by BU";#N/A,#N/A,FALSE,"Europe by BU";#N/A,#N/A,FALSE,"Asia by BU";#N/A,#N/A,FALSE,"Cala by BU"}</definedName>
    <definedName name="xo" localSheetId="19">{#N/A,#N/A,FALSE,"Global by BU";#N/A,#N/A,FALSE,"U.S. by BU";#N/A,#N/A,FALSE,"Canada by BU";#N/A,#N/A,FALSE,"Europe by BU";#N/A,#N/A,FALSE,"Asia by BU";#N/A,#N/A,FALSE,"Cala by BU"}</definedName>
    <definedName name="xo" localSheetId="18" hidden="1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_COLUMN_1" localSheetId="17" hidden="1">#REF!</definedName>
    <definedName name="XREF_COLUMN_1" localSheetId="3">#REF!</definedName>
    <definedName name="XREF_COLUMN_1" localSheetId="6">#REF!</definedName>
    <definedName name="XREF_COLUMN_1" localSheetId="16" hidden="1">#REF!</definedName>
    <definedName name="XREF_COLUMN_1" localSheetId="15">#REF!</definedName>
    <definedName name="XREF_COLUMN_1" localSheetId="25">#REF!</definedName>
    <definedName name="XREF_COLUMN_1" localSheetId="0">#REF!</definedName>
    <definedName name="XREF_COLUMN_1" localSheetId="22" hidden="1">#REF!</definedName>
    <definedName name="XREF_COLUMN_1" localSheetId="19">#REF!</definedName>
    <definedName name="XREF_COLUMN_1" localSheetId="18" hidden="1">#REF!</definedName>
    <definedName name="XREF_COLUMN_1">#REF!</definedName>
    <definedName name="XREF_COLUMN_2" localSheetId="17" hidden="1">#REF!</definedName>
    <definedName name="XREF_COLUMN_2" localSheetId="3">#REF!</definedName>
    <definedName name="XREF_COLUMN_2" localSheetId="6">#REF!</definedName>
    <definedName name="XREF_COLUMN_2" localSheetId="16" hidden="1">#REF!</definedName>
    <definedName name="XREF_COLUMN_2" localSheetId="15">#REF!</definedName>
    <definedName name="XREF_COLUMN_2" localSheetId="25">#REF!</definedName>
    <definedName name="XREF_COLUMN_2" localSheetId="0">#REF!</definedName>
    <definedName name="XREF_COLUMN_2" localSheetId="22" hidden="1">#REF!</definedName>
    <definedName name="XREF_COLUMN_2" localSheetId="19">#REF!</definedName>
    <definedName name="XREF_COLUMN_2" localSheetId="18" hidden="1">#REF!</definedName>
    <definedName name="XREF_COLUMN_2">#REF!</definedName>
    <definedName name="XREF_COLUMN_3" localSheetId="17" hidden="1">#REF!</definedName>
    <definedName name="XREF_COLUMN_3" localSheetId="3">#REF!</definedName>
    <definedName name="XREF_COLUMN_3" localSheetId="16" hidden="1">#REF!</definedName>
    <definedName name="XREF_COLUMN_3" localSheetId="15">#REF!</definedName>
    <definedName name="XREF_COLUMN_3" localSheetId="22" hidden="1">#REF!</definedName>
    <definedName name="XREF_COLUMN_3" localSheetId="19">#REF!</definedName>
    <definedName name="XREF_COLUMN_3" localSheetId="18" hidden="1">#REF!</definedName>
    <definedName name="XREF_COLUMN_3">#REF!</definedName>
    <definedName name="XREF_COLUMN_4" localSheetId="3">#REF!</definedName>
    <definedName name="XREF_COLUMN_4" localSheetId="15">#REF!</definedName>
    <definedName name="XREF_COLUMN_4">#REF!</definedName>
    <definedName name="XRefColumnsCount">1</definedName>
    <definedName name="XRefCopy2" localSheetId="17" hidden="1">#REF!</definedName>
    <definedName name="XRefCopy2" localSheetId="3">#REF!</definedName>
    <definedName name="XRefCopy2" localSheetId="11">#REF!</definedName>
    <definedName name="XRefCopy2" localSheetId="6">#REF!</definedName>
    <definedName name="XRefCopy2" localSheetId="16" hidden="1">#REF!</definedName>
    <definedName name="XRefCopy2" localSheetId="15">#REF!</definedName>
    <definedName name="XRefCopy2" localSheetId="25">#REF!</definedName>
    <definedName name="XRefCopy2" localSheetId="22" hidden="1">#REF!</definedName>
    <definedName name="XRefCopy2" localSheetId="19">#REF!</definedName>
    <definedName name="XRefCopy2" localSheetId="18" hidden="1">#REF!</definedName>
    <definedName name="XRefCopy2">#REF!</definedName>
    <definedName name="XRefCopy3Row" localSheetId="17" hidden="1">#REF!</definedName>
    <definedName name="XRefCopy3Row" localSheetId="3">#REF!</definedName>
    <definedName name="XRefCopy3Row" localSheetId="6">#REF!</definedName>
    <definedName name="XRefCopy3Row" localSheetId="16" hidden="1">#REF!</definedName>
    <definedName name="XRefCopy3Row" localSheetId="15">#REF!</definedName>
    <definedName name="XRefCopy3Row" localSheetId="25">#REF!</definedName>
    <definedName name="XRefCopy3Row" localSheetId="0">#REF!</definedName>
    <definedName name="XRefCopy3Row" localSheetId="22" hidden="1">#REF!</definedName>
    <definedName name="XRefCopy3Row" localSheetId="19">#REF!</definedName>
    <definedName name="XRefCopy3Row" localSheetId="18" hidden="1">#REF!</definedName>
    <definedName name="XRefCopy3Row">#REF!</definedName>
    <definedName name="XRefCopy4Row" localSheetId="17" hidden="1">#REF!</definedName>
    <definedName name="XRefCopy4Row" localSheetId="16" hidden="1">#REF!</definedName>
    <definedName name="XRefCopy4Row" localSheetId="15">#REF!</definedName>
    <definedName name="XRefCopy4Row" localSheetId="25">#REF!</definedName>
    <definedName name="XRefCopy4Row" localSheetId="22" hidden="1">#REF!</definedName>
    <definedName name="XRefCopy4Row" localSheetId="19">#REF!</definedName>
    <definedName name="XRefCopy4Row" localSheetId="18" hidden="1">#REF!</definedName>
    <definedName name="XRefCopy4Row">#REF!</definedName>
    <definedName name="XRefCopy6" localSheetId="15">#REF!</definedName>
    <definedName name="XRefCopy6">#REF!</definedName>
    <definedName name="XRefCopyRangeCount">1</definedName>
    <definedName name="XRefPaste2" localSheetId="17" hidden="1">#REF!</definedName>
    <definedName name="XRefPaste2" localSheetId="3">#REF!</definedName>
    <definedName name="XRefPaste2" localSheetId="11">#REF!</definedName>
    <definedName name="XRefPaste2" localSheetId="6">#REF!</definedName>
    <definedName name="XRefPaste2" localSheetId="16" hidden="1">#REF!</definedName>
    <definedName name="XRefPaste2" localSheetId="15">#REF!</definedName>
    <definedName name="XRefPaste2" localSheetId="25">#REF!</definedName>
    <definedName name="XRefPaste2" localSheetId="22" hidden="1">#REF!</definedName>
    <definedName name="XRefPaste2" localSheetId="19">#REF!</definedName>
    <definedName name="XRefPaste2" localSheetId="18" hidden="1">#REF!</definedName>
    <definedName name="XRefPaste2">#REF!</definedName>
    <definedName name="XRefPaste4" localSheetId="17" hidden="1">#REF!</definedName>
    <definedName name="XRefPaste4" localSheetId="3">#REF!</definedName>
    <definedName name="XRefPaste4" localSheetId="6">#REF!</definedName>
    <definedName name="XRefPaste4" localSheetId="16" hidden="1">#REF!</definedName>
    <definedName name="XRefPaste4" localSheetId="15">#REF!</definedName>
    <definedName name="XRefPaste4" localSheetId="25">#REF!</definedName>
    <definedName name="XRefPaste4" localSheetId="22" hidden="1">#REF!</definedName>
    <definedName name="XRefPaste4" localSheetId="19">#REF!</definedName>
    <definedName name="XRefPaste4" localSheetId="18" hidden="1">#REF!</definedName>
    <definedName name="XRefPaste4">#REF!</definedName>
    <definedName name="XRefPaste5" localSheetId="17" hidden="1">#REF!</definedName>
    <definedName name="XRefPaste5" localSheetId="16" hidden="1">#REF!</definedName>
    <definedName name="XRefPaste5" localSheetId="15">#REF!</definedName>
    <definedName name="XRefPaste5" localSheetId="22" hidden="1">#REF!</definedName>
    <definedName name="XRefPaste5" localSheetId="19">#REF!</definedName>
    <definedName name="XRefPaste5" localSheetId="18" hidden="1">#REF!</definedName>
    <definedName name="XRefPaste5">#REF!</definedName>
    <definedName name="XRefPaste6" localSheetId="15">#REF!</definedName>
    <definedName name="XRefPaste6">#REF!</definedName>
    <definedName name="XRefPaste7Row" localSheetId="15">#REF!</definedName>
    <definedName name="XRefPaste7Row">#REF!</definedName>
    <definedName name="XRefPasteRangeCount">1</definedName>
    <definedName name="XRESP" localSheetId="17">#REF!</definedName>
    <definedName name="XRESP" localSheetId="3">#REF!</definedName>
    <definedName name="XRESP" localSheetId="6">#REF!</definedName>
    <definedName name="XRESP" localSheetId="16">#REF!</definedName>
    <definedName name="XRESP" localSheetId="15">#REF!</definedName>
    <definedName name="XRESP" localSheetId="25">#REF!</definedName>
    <definedName name="XRESP" localSheetId="22">#REF!</definedName>
    <definedName name="XRESP" localSheetId="19">#REF!</definedName>
    <definedName name="XRESP" localSheetId="18">#REF!</definedName>
    <definedName name="XRESP">#REF!</definedName>
    <definedName name="XTITRES" localSheetId="17">#REF!</definedName>
    <definedName name="XTITRES" localSheetId="3">#REF!</definedName>
    <definedName name="XTITRES" localSheetId="6">#REF!</definedName>
    <definedName name="XTITRES" localSheetId="16">#REF!</definedName>
    <definedName name="XTITRES" localSheetId="15">#REF!</definedName>
    <definedName name="XTITRES" localSheetId="25">#REF!</definedName>
    <definedName name="XTITRES" localSheetId="22">#REF!</definedName>
    <definedName name="XTITRES" localSheetId="19">#REF!</definedName>
    <definedName name="XTITRES" localSheetId="18">#REF!</definedName>
    <definedName name="XTITRES">#REF!</definedName>
    <definedName name="XV" localSheetId="17">#REF!</definedName>
    <definedName name="XV" localSheetId="3">#REF!</definedName>
    <definedName name="XV" localSheetId="6">#REF!</definedName>
    <definedName name="XV" localSheetId="16">#REF!</definedName>
    <definedName name="XV" localSheetId="15">#REF!</definedName>
    <definedName name="XV" localSheetId="25">#REF!</definedName>
    <definedName name="XV" localSheetId="22">#REF!</definedName>
    <definedName name="XV" localSheetId="19">#REF!</definedName>
    <definedName name="XV" localSheetId="18">#REF!</definedName>
    <definedName name="XV">#REF!</definedName>
    <definedName name="xx" localSheetId="3">#REF!</definedName>
    <definedName name="XX" localSheetId="6">#REF!</definedName>
    <definedName name="XX" localSheetId="15">#REF!</definedName>
    <definedName name="xx" localSheetId="25">#REF!</definedName>
    <definedName name="xx" localSheetId="0">#REF!</definedName>
    <definedName name="XX">#REF!</definedName>
    <definedName name="XXI" localSheetId="3">#REF!</definedName>
    <definedName name="XXI" localSheetId="6">#REF!</definedName>
    <definedName name="XXI" localSheetId="15">#REF!</definedName>
    <definedName name="XXI" localSheetId="25">#REF!</definedName>
    <definedName name="XXI">#REF!</definedName>
    <definedName name="XXII" localSheetId="3">#REF!</definedName>
    <definedName name="XXII" localSheetId="6">#REF!</definedName>
    <definedName name="XXII" localSheetId="15">#REF!</definedName>
    <definedName name="XXII" localSheetId="25">#REF!</definedName>
    <definedName name="XXII">#REF!</definedName>
    <definedName name="XXIII" localSheetId="3">#REF!</definedName>
    <definedName name="XXIII" localSheetId="6">#REF!</definedName>
    <definedName name="XXIII" localSheetId="15">#REF!</definedName>
    <definedName name="XXIII" localSheetId="25">#REF!</definedName>
    <definedName name="XXIII">#REF!</definedName>
    <definedName name="XXIV" localSheetId="3">#REF!</definedName>
    <definedName name="XXIV" localSheetId="6">#REF!</definedName>
    <definedName name="XXIV" localSheetId="15">#REF!</definedName>
    <definedName name="XXIV" localSheetId="25">#REF!</definedName>
    <definedName name="XXIV">#REF!</definedName>
    <definedName name="XXV" localSheetId="3">#REF!</definedName>
    <definedName name="XXV" localSheetId="6">#REF!</definedName>
    <definedName name="XXV" localSheetId="15">#REF!</definedName>
    <definedName name="XXV" localSheetId="25">#REF!</definedName>
    <definedName name="XXV">#REF!</definedName>
    <definedName name="XXX" localSheetId="20">#REF!</definedName>
    <definedName name="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7">#REF!</definedName>
    <definedName name="xxx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6">#REF!</definedName>
    <definedName name="XXX" localSheetId="16">#REF!</definedName>
    <definedName name="XXX" localSheetId="15">#REF!</definedName>
    <definedName name="xxx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4">#REF!</definedName>
    <definedName name="xxx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23">#REF!</definedName>
    <definedName name="XXX" localSheetId="22">#REF!</definedName>
    <definedName name="XXX" localSheetId="18">#REF!</definedName>
    <definedName name="XXX">#REF!</definedName>
    <definedName name="XXXI" localSheetId="3">#REF!</definedName>
    <definedName name="XXXI" localSheetId="11">#REF!</definedName>
    <definedName name="XXXI" localSheetId="6">#REF!</definedName>
    <definedName name="XXXI" localSheetId="15">#REF!</definedName>
    <definedName name="XXXI" localSheetId="25">#REF!</definedName>
    <definedName name="XXXI">#REF!</definedName>
    <definedName name="XXXII" localSheetId="3">#REF!</definedName>
    <definedName name="XXXII" localSheetId="6">#REF!</definedName>
    <definedName name="XXXII" localSheetId="15">#REF!</definedName>
    <definedName name="XXXII" localSheetId="25">#REF!</definedName>
    <definedName name="XXXII">#REF!</definedName>
    <definedName name="XXXIII" localSheetId="3">#REF!</definedName>
    <definedName name="XXXIII" localSheetId="6">#REF!</definedName>
    <definedName name="XXXIII" localSheetId="15">#REF!</definedName>
    <definedName name="XXXIII" localSheetId="25">#REF!</definedName>
    <definedName name="XXXIII">#REF!</definedName>
    <definedName name="XXXIV" localSheetId="3">#REF!</definedName>
    <definedName name="XXXIV" localSheetId="6">#REF!</definedName>
    <definedName name="XXXIV" localSheetId="15">#REF!</definedName>
    <definedName name="XXXIV" localSheetId="25">#REF!</definedName>
    <definedName name="XXXIV">#REF!</definedName>
    <definedName name="XXXIX" localSheetId="3">#REF!</definedName>
    <definedName name="XXXIX" localSheetId="6">#REF!</definedName>
    <definedName name="XXXIX" localSheetId="15">#REF!</definedName>
    <definedName name="XXXIX" localSheetId="25">#REF!</definedName>
    <definedName name="XXXIX">#REF!</definedName>
    <definedName name="XXXV" localSheetId="3">#REF!</definedName>
    <definedName name="XXXV" localSheetId="6">#REF!</definedName>
    <definedName name="XXXV" localSheetId="15">#REF!</definedName>
    <definedName name="XXXV" localSheetId="25">#REF!</definedName>
    <definedName name="XXXV">#REF!</definedName>
    <definedName name="XXXVI" localSheetId="3">#REF!</definedName>
    <definedName name="XXXVI" localSheetId="6">#REF!</definedName>
    <definedName name="XXXVI" localSheetId="15">#REF!</definedName>
    <definedName name="XXXVI" localSheetId="25">#REF!</definedName>
    <definedName name="XXXVI">#REF!</definedName>
    <definedName name="XXXVII" localSheetId="3">#REF!</definedName>
    <definedName name="XXXVII" localSheetId="6">#REF!</definedName>
    <definedName name="XXXVII" localSheetId="15">#REF!</definedName>
    <definedName name="XXXVII" localSheetId="25">#REF!</definedName>
    <definedName name="XXXVII">#REF!</definedName>
    <definedName name="XXXVIII" localSheetId="3">#REF!</definedName>
    <definedName name="XXXVIII" localSheetId="6">#REF!</definedName>
    <definedName name="XXXVIII" localSheetId="15">#REF!</definedName>
    <definedName name="XXXVIII" localSheetId="25">#REF!</definedName>
    <definedName name="XXXVIII">#REF!</definedName>
    <definedName name="xxxx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8">#REF!</definedName>
    <definedName name="xxxx" localSheetId="17">#REF!</definedName>
    <definedName name="xxxx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>#REF!</definedName>
    <definedName name="xxxx" localSheetId="11">#REF!</definedName>
    <definedName name="xxxx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6">#REF!</definedName>
    <definedName name="xxxx" localSheetId="15">#REF!</definedName>
    <definedName name="xxxx" localSheetId="7">#REF!</definedName>
    <definedName name="xxxx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5">#REF!</definedName>
    <definedName name="xxxx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9">#REF!</definedName>
    <definedName name="xxxx" localSheetId="14">#REF!</definedName>
    <definedName name="xxxx" localSheetId="18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2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8">{"'Edit'!$A$1:$V$2277"}</definedName>
    <definedName name="xxxxxxxxxxxx" localSheetId="17">#REF!</definedName>
    <definedName name="xxxxxxxxxxxx" localSheetId="3">{"'Edit'!$A$1:$V$2277"}</definedName>
    <definedName name="xxxxxxxxxxxx" localSheetId="11">{"'Edit'!$A$1:$V$2277"}</definedName>
    <definedName name="xxxxxxxxxxxx" localSheetId="6">#REF!</definedName>
    <definedName name="xxxxxxxxxxxx" localSheetId="16">#REF!</definedName>
    <definedName name="xxxxxxxxxxxx" localSheetId="15">#REF!</definedName>
    <definedName name="xxxxxxxxxxxx" localSheetId="7">{"'Edit'!$A$1:$V$2277"}</definedName>
    <definedName name="xxxxxxxxxxxx" localSheetId="25">{"'Edit'!$A$1:$V$2277"}</definedName>
    <definedName name="xxxxxxxxxxxx" localSheetId="0">{"'Edit'!$A$1:$V$2277"}</definedName>
    <definedName name="xxxxxxxxxxxx" localSheetId="22">#REF!</definedName>
    <definedName name="xxxxxxxxxxxx" localSheetId="19">#REF!</definedName>
    <definedName name="xxxxxxxxxxxx" localSheetId="18">#REF!</definedName>
    <definedName name="xxxxxxxxxxxx">#REF!</definedName>
    <definedName name="xxxxxxxxxxxxxx" localSheetId="20">{#N/A,#N/A,FALSE,"Plan1";#N/A,#N/A,FALSE,"Plan2"}</definedName>
    <definedName name="xxxxxxxxxxxxxx" localSheetId="8">{#N/A,#N/A,FALSE,"Plan1";#N/A,#N/A,FALSE,"Plan2"}</definedName>
    <definedName name="xxxxxxxxxxxxxx" localSheetId="17" hidden="1">{#N/A,#N/A,FALSE,"Plan1";#N/A,#N/A,FALSE,"Plan2"}</definedName>
    <definedName name="xxxxxxxxxxxxxx" localSheetId="3">{#N/A,#N/A,FALSE,"Plan1";#N/A,#N/A,FALSE,"Plan2"}</definedName>
    <definedName name="xxxxxxxxxxxxxx" localSheetId="11">{#N/A,#N/A,FALSE,"Plan1";#N/A,#N/A,FALSE,"Plan2"}</definedName>
    <definedName name="xxxxxxxxxxxxxx" localSheetId="6">{#N/A,#N/A,FALSE,"Plan1";#N/A,#N/A,FALSE,"Plan2"}</definedName>
    <definedName name="xxxxxxxxxxxxxx" localSheetId="5">{#N/A,#N/A,FALSE,"Plan1";#N/A,#N/A,FALSE,"Plan2"}</definedName>
    <definedName name="xxxxxxxxxxxxxx" localSheetId="16" hidden="1">{#N/A,#N/A,FALSE,"Plan1";#N/A,#N/A,FALSE,"Plan2"}</definedName>
    <definedName name="xxxxxxxxxxxxxx" localSheetId="15">{#N/A,#N/A,FALSE,"Plan1";#N/A,#N/A,FALSE,"Plan2"}</definedName>
    <definedName name="xxxxxxxxxxxxxx" localSheetId="7">{#N/A,#N/A,FALSE,"Plan1";#N/A,#N/A,FALSE,"Plan2"}</definedName>
    <definedName name="xxxxxxxxxxxxxx" localSheetId="24">{#N/A,#N/A,FALSE,"Plan1";#N/A,#N/A,FALSE,"Plan2"}</definedName>
    <definedName name="xxxxxxxxxxxxxx" localSheetId="25">{#N/A,#N/A,FALSE,"Plan1";#N/A,#N/A,FALSE,"Plan2"}</definedName>
    <definedName name="xxxxxxxxxxxxxx" localSheetId="0">{#N/A,#N/A,FALSE,"Plan1";#N/A,#N/A,FALSE,"Plan2"}</definedName>
    <definedName name="xxxxxxxxxxxxxx" localSheetId="23">{#N/A,#N/A,FALSE,"Plan1";#N/A,#N/A,FALSE,"Plan2"}</definedName>
    <definedName name="xxxxxxxxxxxxxx" localSheetId="22" hidden="1">{#N/A,#N/A,FALSE,"Plan1";#N/A,#N/A,FALSE,"Plan2"}</definedName>
    <definedName name="xxxxxxxxxxxxxx" localSheetId="19">{#N/A,#N/A,FALSE,"Plan1";#N/A,#N/A,FALSE,"Plan2"}</definedName>
    <definedName name="xxxxxxxxxxxxxx" localSheetId="18" hidden="1">{#N/A,#N/A,FALSE,"Plan1";#N/A,#N/A,FALSE,"Plan2"}</definedName>
    <definedName name="xxxxxxxxxxxxxx">{#N/A,#N/A,FALSE,"Plan1";#N/A,#N/A,FALSE,"Plan2"}</definedName>
    <definedName name="xzfrt" localSheetId="20">{#N/A,#N/A,FALSE,"Plan1";#N/A,#N/A,FALSE,"Plan2"}</definedName>
    <definedName name="xzfrt" localSheetId="8">{#N/A,#N/A,FALSE,"Plan1";#N/A,#N/A,FALSE,"Plan2"}</definedName>
    <definedName name="xzfrt" localSheetId="17" hidden="1">{#N/A,#N/A,FALSE,"Plan1";#N/A,#N/A,FALSE,"Plan2"}</definedName>
    <definedName name="xzfrt" localSheetId="3">{#N/A,#N/A,FALSE,"Plan1";#N/A,#N/A,FALSE,"Plan2"}</definedName>
    <definedName name="xzfrt" localSheetId="11">{#N/A,#N/A,FALSE,"Plan1";#N/A,#N/A,FALSE,"Plan2"}</definedName>
    <definedName name="xzfrt" localSheetId="6">{#N/A,#N/A,FALSE,"Plan1";#N/A,#N/A,FALSE,"Plan2"}</definedName>
    <definedName name="xzfrt" localSheetId="5">{#N/A,#N/A,FALSE,"Plan1";#N/A,#N/A,FALSE,"Plan2"}</definedName>
    <definedName name="xzfrt" localSheetId="16" hidden="1">{#N/A,#N/A,FALSE,"Plan1";#N/A,#N/A,FALSE,"Plan2"}</definedName>
    <definedName name="xzfrt" localSheetId="15">{#N/A,#N/A,FALSE,"Plan1";#N/A,#N/A,FALSE,"Plan2"}</definedName>
    <definedName name="xzfrt" localSheetId="7">{#N/A,#N/A,FALSE,"Plan1";#N/A,#N/A,FALSE,"Plan2"}</definedName>
    <definedName name="xzfrt" localSheetId="24">{#N/A,#N/A,FALSE,"Plan1";#N/A,#N/A,FALSE,"Plan2"}</definedName>
    <definedName name="xzfrt" localSheetId="25">{#N/A,#N/A,FALSE,"Plan1";#N/A,#N/A,FALSE,"Plan2"}</definedName>
    <definedName name="xzfrt" localSheetId="0">{#N/A,#N/A,FALSE,"Plan1";#N/A,#N/A,FALSE,"Plan2"}</definedName>
    <definedName name="xzfrt" localSheetId="23">{#N/A,#N/A,FALSE,"Plan1";#N/A,#N/A,FALSE,"Plan2"}</definedName>
    <definedName name="xzfrt" localSheetId="22" hidden="1">{#N/A,#N/A,FALSE,"Plan1";#N/A,#N/A,FALSE,"Plan2"}</definedName>
    <definedName name="xzfrt" localSheetId="19">{#N/A,#N/A,FALSE,"Plan1";#N/A,#N/A,FALSE,"Plan2"}</definedName>
    <definedName name="xzfrt" localSheetId="18" hidden="1">{#N/A,#N/A,FALSE,"Plan1";#N/A,#N/A,FALSE,"Plan2"}</definedName>
    <definedName name="xzfrt">{#N/A,#N/A,FALSE,"Plan1";#N/A,#N/A,FALSE,"Plan2"}</definedName>
    <definedName name="yeitrtged" localSheetId="20">{#N/A,#N/A,FALSE,"Plan1";#N/A,#N/A,FALSE,"Plan2"}</definedName>
    <definedName name="yeitrtged" localSheetId="8">{#N/A,#N/A,FALSE,"Plan1";#N/A,#N/A,FALSE,"Plan2"}</definedName>
    <definedName name="yeitrtged" localSheetId="17" hidden="1">{#N/A,#N/A,FALSE,"Plan1";#N/A,#N/A,FALSE,"Plan2"}</definedName>
    <definedName name="yeitrtged" localSheetId="3">{#N/A,#N/A,FALSE,"Plan1";#N/A,#N/A,FALSE,"Plan2"}</definedName>
    <definedName name="yeitrtged" localSheetId="11">{#N/A,#N/A,FALSE,"Plan1";#N/A,#N/A,FALSE,"Plan2"}</definedName>
    <definedName name="yeitrtged" localSheetId="6">{#N/A,#N/A,FALSE,"Plan1";#N/A,#N/A,FALSE,"Plan2"}</definedName>
    <definedName name="yeitrtged" localSheetId="5">{#N/A,#N/A,FALSE,"Plan1";#N/A,#N/A,FALSE,"Plan2"}</definedName>
    <definedName name="yeitrtged" localSheetId="16" hidden="1">{#N/A,#N/A,FALSE,"Plan1";#N/A,#N/A,FALSE,"Plan2"}</definedName>
    <definedName name="yeitrtged" localSheetId="15">{#N/A,#N/A,FALSE,"Plan1";#N/A,#N/A,FALSE,"Plan2"}</definedName>
    <definedName name="yeitrtged" localSheetId="7">{#N/A,#N/A,FALSE,"Plan1";#N/A,#N/A,FALSE,"Plan2"}</definedName>
    <definedName name="yeitrtged" localSheetId="24">{#N/A,#N/A,FALSE,"Plan1";#N/A,#N/A,FALSE,"Plan2"}</definedName>
    <definedName name="yeitrtged" localSheetId="25">{#N/A,#N/A,FALSE,"Plan1";#N/A,#N/A,FALSE,"Plan2"}</definedName>
    <definedName name="yeitrtged" localSheetId="0">{#N/A,#N/A,FALSE,"Plan1";#N/A,#N/A,FALSE,"Plan2"}</definedName>
    <definedName name="yeitrtged" localSheetId="23">{#N/A,#N/A,FALSE,"Plan1";#N/A,#N/A,FALSE,"Plan2"}</definedName>
    <definedName name="yeitrtged" localSheetId="22" hidden="1">{#N/A,#N/A,FALSE,"Plan1";#N/A,#N/A,FALSE,"Plan2"}</definedName>
    <definedName name="yeitrtged" localSheetId="19">{#N/A,#N/A,FALSE,"Plan1";#N/A,#N/A,FALSE,"Plan2"}</definedName>
    <definedName name="yeitrtged" localSheetId="18" hidden="1">{#N/A,#N/A,FALSE,"Plan1";#N/A,#N/A,FALSE,"Plan2"}</definedName>
    <definedName name="yeitrtged">{#N/A,#N/A,FALSE,"Plan1";#N/A,#N/A,FALSE,"Plan2"}</definedName>
    <definedName name="yhdfiuygrui" localSheetId="20">{#N/A,#N/A,FALSE,"Plan1";#N/A,#N/A,FALSE,"Plan2"}</definedName>
    <definedName name="yhdfiuygrui" localSheetId="8">{#N/A,#N/A,FALSE,"Plan1";#N/A,#N/A,FALSE,"Plan2"}</definedName>
    <definedName name="yhdfiuygrui" localSheetId="17" hidden="1">{#N/A,#N/A,FALSE,"Plan1";#N/A,#N/A,FALSE,"Plan2"}</definedName>
    <definedName name="yhdfiuygrui" localSheetId="3">{#N/A,#N/A,FALSE,"Plan1";#N/A,#N/A,FALSE,"Plan2"}</definedName>
    <definedName name="yhdfiuygrui" localSheetId="11">{#N/A,#N/A,FALSE,"Plan1";#N/A,#N/A,FALSE,"Plan2"}</definedName>
    <definedName name="yhdfiuygrui" localSheetId="6">{#N/A,#N/A,FALSE,"Plan1";#N/A,#N/A,FALSE,"Plan2"}</definedName>
    <definedName name="yhdfiuygrui" localSheetId="5">{#N/A,#N/A,FALSE,"Plan1";#N/A,#N/A,FALSE,"Plan2"}</definedName>
    <definedName name="yhdfiuygrui" localSheetId="16" hidden="1">{#N/A,#N/A,FALSE,"Plan1";#N/A,#N/A,FALSE,"Plan2"}</definedName>
    <definedName name="yhdfiuygrui" localSheetId="15">{#N/A,#N/A,FALSE,"Plan1";#N/A,#N/A,FALSE,"Plan2"}</definedName>
    <definedName name="yhdfiuygrui" localSheetId="7">{#N/A,#N/A,FALSE,"Plan1";#N/A,#N/A,FALSE,"Plan2"}</definedName>
    <definedName name="yhdfiuygrui" localSheetId="24">{#N/A,#N/A,FALSE,"Plan1";#N/A,#N/A,FALSE,"Plan2"}</definedName>
    <definedName name="yhdfiuygrui" localSheetId="25">{#N/A,#N/A,FALSE,"Plan1";#N/A,#N/A,FALSE,"Plan2"}</definedName>
    <definedName name="yhdfiuygrui" localSheetId="0">{#N/A,#N/A,FALSE,"Plan1";#N/A,#N/A,FALSE,"Plan2"}</definedName>
    <definedName name="yhdfiuygrui" localSheetId="23">{#N/A,#N/A,FALSE,"Plan1";#N/A,#N/A,FALSE,"Plan2"}</definedName>
    <definedName name="yhdfiuygrui" localSheetId="22" hidden="1">{#N/A,#N/A,FALSE,"Plan1";#N/A,#N/A,FALSE,"Plan2"}</definedName>
    <definedName name="yhdfiuygrui" localSheetId="19">{#N/A,#N/A,FALSE,"Plan1";#N/A,#N/A,FALSE,"Plan2"}</definedName>
    <definedName name="yhdfiuygrui" localSheetId="18" hidden="1">{#N/A,#N/A,FALSE,"Plan1";#N/A,#N/A,FALSE,"Plan2"}</definedName>
    <definedName name="yhdfiuygrui">{#N/A,#N/A,FALSE,"Plan1";#N/A,#N/A,FALSE,"Plan2"}</definedName>
    <definedName name="YRGUYDRIY" localSheetId="20">{"Econ Consolidado",#N/A,FALSE,"Econ Consol";"Fluxo de Caixa",#N/A,FALSE,"Fluxo Caixa";"Investimentos",#N/A,FALSE,"Investimentos"}</definedName>
    <definedName name="YRGUYDRIY" localSheetId="8">{"Econ Consolidado",#N/A,FALSE,"Econ Consol";"Fluxo de Caixa",#N/A,FALSE,"Fluxo Caixa";"Investimentos",#N/A,FALSE,"Investimentos"}</definedName>
    <definedName name="YRGUYDRIY" localSheetId="17" hidden="1">{"Econ Consolidado",#N/A,FALSE,"Econ Consol";"Fluxo de Caixa",#N/A,FALSE,"Fluxo Caixa";"Investimentos",#N/A,FALSE,"Investimentos"}</definedName>
    <definedName name="YRGUYDRIY" localSheetId="3">{"Econ Consolidado",#N/A,FALSE,"Econ Consol";"Fluxo de Caixa",#N/A,FALSE,"Fluxo Caixa";"Investimentos",#N/A,FALSE,"Investimentos"}</definedName>
    <definedName name="YRGUYDRIY" localSheetId="11">{"Econ Consolidado",#N/A,FALSE,"Econ Consol";"Fluxo de Caixa",#N/A,FALSE,"Fluxo Caixa";"Investimentos",#N/A,FALSE,"Investimentos"}</definedName>
    <definedName name="YRGUYDRIY" localSheetId="6">{"Econ Consolidado",#N/A,FALSE,"Econ Consol";"Fluxo de Caixa",#N/A,FALSE,"Fluxo Caixa";"Investimentos",#N/A,FALSE,"Investimentos"}</definedName>
    <definedName name="YRGUYDRIY" localSheetId="5">{"Econ Consolidado",#N/A,FALSE,"Econ Consol";"Fluxo de Caixa",#N/A,FALSE,"Fluxo Caixa";"Investimentos",#N/A,FALSE,"Investimentos"}</definedName>
    <definedName name="YRGUYDRIY" localSheetId="16" hidden="1">{"Econ Consolidado",#N/A,FALSE,"Econ Consol";"Fluxo de Caixa",#N/A,FALSE,"Fluxo Caixa";"Investimentos",#N/A,FALSE,"Investimentos"}</definedName>
    <definedName name="YRGUYDRIY" localSheetId="15">{"Econ Consolidado",#N/A,FALSE,"Econ Consol";"Fluxo de Caixa",#N/A,FALSE,"Fluxo Caixa";"Investimentos",#N/A,FALSE,"Investimentos"}</definedName>
    <definedName name="YRGUYDRIY" localSheetId="7">{"Econ Consolidado",#N/A,FALSE,"Econ Consol";"Fluxo de Caixa",#N/A,FALSE,"Fluxo Caixa";"Investimentos",#N/A,FALSE,"Investimentos"}</definedName>
    <definedName name="YRGUYDRIY" localSheetId="24">{"Econ Consolidado",#N/A,FALSE,"Econ Consol";"Fluxo de Caixa",#N/A,FALSE,"Fluxo Caixa";"Investimentos",#N/A,FALSE,"Investimentos"}</definedName>
    <definedName name="YRGUYDRIY" localSheetId="25">{"Econ Consolidado",#N/A,FALSE,"Econ Consol";"Fluxo de Caixa",#N/A,FALSE,"Fluxo Caixa";"Investimentos",#N/A,FALSE,"Investimentos"}</definedName>
    <definedName name="YRGUYDRIY" localSheetId="0">{"Econ Consolidado",#N/A,FALSE,"Econ Consol";"Fluxo de Caixa",#N/A,FALSE,"Fluxo Caixa";"Investimentos",#N/A,FALSE,"Investimentos"}</definedName>
    <definedName name="YRGUYDRIY" localSheetId="23">{"Econ Consolidado",#N/A,FALSE,"Econ Consol";"Fluxo de Caixa",#N/A,FALSE,"Fluxo Caixa";"Investimentos",#N/A,FALSE,"Investimentos"}</definedName>
    <definedName name="YRGUYDRIY" localSheetId="22" hidden="1">{"Econ Consolidado",#N/A,FALSE,"Econ Consol";"Fluxo de Caixa",#N/A,FALSE,"Fluxo Caixa";"Investimentos",#N/A,FALSE,"Investimentos"}</definedName>
    <definedName name="YRGUYDRIY" localSheetId="19">{"Econ Consolidado",#N/A,FALSE,"Econ Consol";"Fluxo de Caixa",#N/A,FALSE,"Fluxo Caixa";"Investimentos",#N/A,FALSE,"Investimentos"}</definedName>
    <definedName name="YRGUYDRIY" localSheetId="18" hidden="1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name="ytdju" localSheetId="17">#REF!</definedName>
    <definedName name="ytdju" localSheetId="3">#REF!</definedName>
    <definedName name="ytdju" localSheetId="6">#REF!</definedName>
    <definedName name="ytdju" localSheetId="16">#REF!</definedName>
    <definedName name="ytdju" localSheetId="15">#REF!</definedName>
    <definedName name="ytdju" localSheetId="25">#REF!</definedName>
    <definedName name="ytdju" localSheetId="22">#REF!</definedName>
    <definedName name="ytdju" localSheetId="19">#REF!</definedName>
    <definedName name="ytdju" localSheetId="18">#REF!</definedName>
    <definedName name="ytdju">#REF!</definedName>
    <definedName name="yuegursdmksf" localSheetId="20">{#N/A,#N/A,FALSE,"Plan1";#N/A,#N/A,FALSE,"Plan2"}</definedName>
    <definedName name="yuegursdmksf" localSheetId="8">{#N/A,#N/A,FALSE,"Plan1";#N/A,#N/A,FALSE,"Plan2"}</definedName>
    <definedName name="yuegursdmksf" localSheetId="17" hidden="1">{#N/A,#N/A,FALSE,"Plan1";#N/A,#N/A,FALSE,"Plan2"}</definedName>
    <definedName name="yuegursdmksf" localSheetId="3">{#N/A,#N/A,FALSE,"Plan1";#N/A,#N/A,FALSE,"Plan2"}</definedName>
    <definedName name="yuegursdmksf" localSheetId="11">{#N/A,#N/A,FALSE,"Plan1";#N/A,#N/A,FALSE,"Plan2"}</definedName>
    <definedName name="yuegursdmksf" localSheetId="6">{#N/A,#N/A,FALSE,"Plan1";#N/A,#N/A,FALSE,"Plan2"}</definedName>
    <definedName name="yuegursdmksf" localSheetId="5">{#N/A,#N/A,FALSE,"Plan1";#N/A,#N/A,FALSE,"Plan2"}</definedName>
    <definedName name="yuegursdmksf" localSheetId="16" hidden="1">{#N/A,#N/A,FALSE,"Plan1";#N/A,#N/A,FALSE,"Plan2"}</definedName>
    <definedName name="yuegursdmksf" localSheetId="15">{#N/A,#N/A,FALSE,"Plan1";#N/A,#N/A,FALSE,"Plan2"}</definedName>
    <definedName name="yuegursdmksf" localSheetId="7">{#N/A,#N/A,FALSE,"Plan1";#N/A,#N/A,FALSE,"Plan2"}</definedName>
    <definedName name="yuegursdmksf" localSheetId="24">{#N/A,#N/A,FALSE,"Plan1";#N/A,#N/A,FALSE,"Plan2"}</definedName>
    <definedName name="yuegursdmksf" localSheetId="25">{#N/A,#N/A,FALSE,"Plan1";#N/A,#N/A,FALSE,"Plan2"}</definedName>
    <definedName name="yuegursdmksf" localSheetId="0">{#N/A,#N/A,FALSE,"Plan1";#N/A,#N/A,FALSE,"Plan2"}</definedName>
    <definedName name="yuegursdmksf" localSheetId="23">{#N/A,#N/A,FALSE,"Plan1";#N/A,#N/A,FALSE,"Plan2"}</definedName>
    <definedName name="yuegursdmksf" localSheetId="22" hidden="1">{#N/A,#N/A,FALSE,"Plan1";#N/A,#N/A,FALSE,"Plan2"}</definedName>
    <definedName name="yuegursdmksf" localSheetId="19">{#N/A,#N/A,FALSE,"Plan1";#N/A,#N/A,FALSE,"Plan2"}</definedName>
    <definedName name="yuegursdmksf" localSheetId="18" hidden="1">{#N/A,#N/A,FALSE,"Plan1";#N/A,#N/A,FALSE,"Plan2"}</definedName>
    <definedName name="yuegursdmksf">{#N/A,#N/A,FALSE,"Plan1";#N/A,#N/A,FALSE,"Plan2"}</definedName>
    <definedName name="yuekl4fr" localSheetId="20">{#N/A,#N/A,FALSE,"Plan1";#N/A,#N/A,FALSE,"Plan2"}</definedName>
    <definedName name="yuekl4fr" localSheetId="8">{#N/A,#N/A,FALSE,"Plan1";#N/A,#N/A,FALSE,"Plan2"}</definedName>
    <definedName name="yuekl4fr" localSheetId="17" hidden="1">{#N/A,#N/A,FALSE,"Plan1";#N/A,#N/A,FALSE,"Plan2"}</definedName>
    <definedName name="yuekl4fr" localSheetId="3">{#N/A,#N/A,FALSE,"Plan1";#N/A,#N/A,FALSE,"Plan2"}</definedName>
    <definedName name="yuekl4fr" localSheetId="11">{#N/A,#N/A,FALSE,"Plan1";#N/A,#N/A,FALSE,"Plan2"}</definedName>
    <definedName name="yuekl4fr" localSheetId="6">{#N/A,#N/A,FALSE,"Plan1";#N/A,#N/A,FALSE,"Plan2"}</definedName>
    <definedName name="yuekl4fr" localSheetId="5">{#N/A,#N/A,FALSE,"Plan1";#N/A,#N/A,FALSE,"Plan2"}</definedName>
    <definedName name="yuekl4fr" localSheetId="16" hidden="1">{#N/A,#N/A,FALSE,"Plan1";#N/A,#N/A,FALSE,"Plan2"}</definedName>
    <definedName name="yuekl4fr" localSheetId="15">{#N/A,#N/A,FALSE,"Plan1";#N/A,#N/A,FALSE,"Plan2"}</definedName>
    <definedName name="yuekl4fr" localSheetId="7">{#N/A,#N/A,FALSE,"Plan1";#N/A,#N/A,FALSE,"Plan2"}</definedName>
    <definedName name="yuekl4fr" localSheetId="24">{#N/A,#N/A,FALSE,"Plan1";#N/A,#N/A,FALSE,"Plan2"}</definedName>
    <definedName name="yuekl4fr" localSheetId="25">{#N/A,#N/A,FALSE,"Plan1";#N/A,#N/A,FALSE,"Plan2"}</definedName>
    <definedName name="yuekl4fr" localSheetId="0">{#N/A,#N/A,FALSE,"Plan1";#N/A,#N/A,FALSE,"Plan2"}</definedName>
    <definedName name="yuekl4fr" localSheetId="23">{#N/A,#N/A,FALSE,"Plan1";#N/A,#N/A,FALSE,"Plan2"}</definedName>
    <definedName name="yuekl4fr" localSheetId="22" hidden="1">{#N/A,#N/A,FALSE,"Plan1";#N/A,#N/A,FALSE,"Plan2"}</definedName>
    <definedName name="yuekl4fr" localSheetId="19">{#N/A,#N/A,FALSE,"Plan1";#N/A,#N/A,FALSE,"Plan2"}</definedName>
    <definedName name="yuekl4fr" localSheetId="18" hidden="1">{#N/A,#N/A,FALSE,"Plan1";#N/A,#N/A,FALSE,"Plan2"}</definedName>
    <definedName name="yuekl4fr">{#N/A,#N/A,FALSE,"Plan1";#N/A,#N/A,FALSE,"Plan2"}</definedName>
    <definedName name="yureytuyrea" localSheetId="20">{#N/A,#N/A,FALSE,"Plan1";#N/A,#N/A,FALSE,"Plan2"}</definedName>
    <definedName name="yureytuyrea" localSheetId="8">{#N/A,#N/A,FALSE,"Plan1";#N/A,#N/A,FALSE,"Plan2"}</definedName>
    <definedName name="yureytuyrea" localSheetId="17" hidden="1">{#N/A,#N/A,FALSE,"Plan1";#N/A,#N/A,FALSE,"Plan2"}</definedName>
    <definedName name="yureytuyrea" localSheetId="3">{#N/A,#N/A,FALSE,"Plan1";#N/A,#N/A,FALSE,"Plan2"}</definedName>
    <definedName name="yureytuyrea" localSheetId="11">{#N/A,#N/A,FALSE,"Plan1";#N/A,#N/A,FALSE,"Plan2"}</definedName>
    <definedName name="yureytuyrea" localSheetId="6">{#N/A,#N/A,FALSE,"Plan1";#N/A,#N/A,FALSE,"Plan2"}</definedName>
    <definedName name="yureytuyrea" localSheetId="5">{#N/A,#N/A,FALSE,"Plan1";#N/A,#N/A,FALSE,"Plan2"}</definedName>
    <definedName name="yureytuyrea" localSheetId="16" hidden="1">{#N/A,#N/A,FALSE,"Plan1";#N/A,#N/A,FALSE,"Plan2"}</definedName>
    <definedName name="yureytuyrea" localSheetId="15">{#N/A,#N/A,FALSE,"Plan1";#N/A,#N/A,FALSE,"Plan2"}</definedName>
    <definedName name="yureytuyrea" localSheetId="7">{#N/A,#N/A,FALSE,"Plan1";#N/A,#N/A,FALSE,"Plan2"}</definedName>
    <definedName name="yureytuyrea" localSheetId="24">{#N/A,#N/A,FALSE,"Plan1";#N/A,#N/A,FALSE,"Plan2"}</definedName>
    <definedName name="yureytuyrea" localSheetId="25">{#N/A,#N/A,FALSE,"Plan1";#N/A,#N/A,FALSE,"Plan2"}</definedName>
    <definedName name="yureytuyrea" localSheetId="0">{#N/A,#N/A,FALSE,"Plan1";#N/A,#N/A,FALSE,"Plan2"}</definedName>
    <definedName name="yureytuyrea" localSheetId="23">{#N/A,#N/A,FALSE,"Plan1";#N/A,#N/A,FALSE,"Plan2"}</definedName>
    <definedName name="yureytuyrea" localSheetId="22" hidden="1">{#N/A,#N/A,FALSE,"Plan1";#N/A,#N/A,FALSE,"Plan2"}</definedName>
    <definedName name="yureytuyrea" localSheetId="19">{#N/A,#N/A,FALSE,"Plan1";#N/A,#N/A,FALSE,"Plan2"}</definedName>
    <definedName name="yureytuyrea" localSheetId="18" hidden="1">{#N/A,#N/A,FALSE,"Plan1";#N/A,#N/A,FALSE,"Plan2"}</definedName>
    <definedName name="yureytuyrea">{#N/A,#N/A,FALSE,"Plan1";#N/A,#N/A,FALSE,"Plan2"}</definedName>
    <definedName name="z" localSheetId="20">{"'Estimativa de Lançamento-JAN'!$A$1:$AI$85"}</definedName>
    <definedName name="z" localSheetId="8">{"'Estimativa de Lançamento-JAN'!$A$1:$AI$85"}</definedName>
    <definedName name="z" localSheetId="17" hidden="1">{"'Estimativa de Lançamento-JAN'!$A$1:$AI$85"}</definedName>
    <definedName name="z" localSheetId="3">{"'Estimativa de Lançamento-JAN'!$A$1:$AI$85"}</definedName>
    <definedName name="z" localSheetId="11">{"'Estimativa de Lançamento-JAN'!$A$1:$AI$85"}</definedName>
    <definedName name="z" localSheetId="6">{"'Estimativa de Lançamento-JAN'!$A$1:$AI$85"}</definedName>
    <definedName name="z" localSheetId="5">{"'Estimativa de Lançamento-JAN'!$A$1:$AI$85"}</definedName>
    <definedName name="z" localSheetId="16" hidden="1">{"'Estimativa de Lançamento-JAN'!$A$1:$AI$85"}</definedName>
    <definedName name="z" localSheetId="15">{"'Estimativa de Lançamento-JAN'!$A$1:$AI$85"}</definedName>
    <definedName name="z" localSheetId="7">{"'Estimativa de Lançamento-JAN'!$A$1:$AI$85"}</definedName>
    <definedName name="z" localSheetId="24">{"'Estimativa de Lançamento-JAN'!$A$1:$AI$85"}</definedName>
    <definedName name="z" localSheetId="25">{"'Estimativa de Lançamento-JAN'!$A$1:$AI$85"}</definedName>
    <definedName name="z" localSheetId="0">{"'Estimativa de Lançamento-JAN'!$A$1:$AI$85"}</definedName>
    <definedName name="z" localSheetId="23">{"'Estimativa de Lançamento-JAN'!$A$1:$AI$85"}</definedName>
    <definedName name="z" localSheetId="22" hidden="1">{"'Estimativa de Lançamento-JAN'!$A$1:$AI$85"}</definedName>
    <definedName name="z" localSheetId="19">{"'Estimativa de Lançamento-JAN'!$A$1:$AI$85"}</definedName>
    <definedName name="z" localSheetId="18" hidden="1">{"'Estimativa de Lançamento-JAN'!$A$1:$AI$85"}</definedName>
    <definedName name="z">{"'Estimativa de Lançamento-JAN'!$A$1:$AI$85"}</definedName>
    <definedName name="z\djs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17" hidden="1">#REF!</definedName>
    <definedName name="Z_022B7420_7F94_427F_B370_84030F9B3342_.wvu.FilterData" localSheetId="22" hidden="1">#REF!</definedName>
    <definedName name="Z_022B7420_7F94_427F_B370_84030F9B3342_.wvu.FilterData" localSheetId="18" hidden="1">#REF!</definedName>
    <definedName name="Z_022B7420_7F94_427F_B370_84030F9B3342_.wvu.FilterData" hidden="1">#REF!</definedName>
    <definedName name="Z_04BC043C_175B_412D_8093_6F29CD74FBAE_.wvu.FilterData" localSheetId="17" hidden="1">#REF!</definedName>
    <definedName name="Z_04BC043C_175B_412D_8093_6F29CD74FBAE_.wvu.FilterData" localSheetId="22" hidden="1">#REF!</definedName>
    <definedName name="Z_04BC043C_175B_412D_8093_6F29CD74FBAE_.wvu.FilterData" localSheetId="18" hidden="1">#REF!</definedName>
    <definedName name="Z_04BC043C_175B_412D_8093_6F29CD74FBAE_.wvu.FilterData" hidden="1">#REF!</definedName>
    <definedName name="Z_058B9256_CB4D_4C39_834D_D693FEEB491F_.wvu.FilterData" localSheetId="17" hidden="1">#REF!</definedName>
    <definedName name="Z_058B9256_CB4D_4C39_834D_D693FEEB491F_.wvu.FilterData" localSheetId="22" hidden="1">#REF!</definedName>
    <definedName name="Z_058B9256_CB4D_4C39_834D_D693FEEB491F_.wvu.FilterData" localSheetId="18" hidden="1">#REF!</definedName>
    <definedName name="Z_058B9256_CB4D_4C39_834D_D693FEEB491F_.wvu.FilterData" hidden="1">#REF!</definedName>
    <definedName name="Z_05D1A71D_3B7B_4FB7_8DF3_B8E29CA3927A_.wvu.FilterData" localSheetId="17" hidden="1">#REF!</definedName>
    <definedName name="Z_05D1A71D_3B7B_4FB7_8DF3_B8E29CA3927A_.wvu.FilterData" hidden="1">#REF!</definedName>
    <definedName name="Z_07C2CF55_E6DF_411A_AB00_7E155615468C_.wvu.FilterData" localSheetId="17" hidden="1">#REF!</definedName>
    <definedName name="Z_07C2CF55_E6DF_411A_AB00_7E155615468C_.wvu.FilterData" hidden="1">#REF!</definedName>
    <definedName name="Z_0B1003A7_69DB_4D5B_966D_57B9E8AF76FB_.wvu.FilterData" localSheetId="17" hidden="1">#REF!</definedName>
    <definedName name="Z_0B1003A7_69DB_4D5B_966D_57B9E8AF76FB_.wvu.FilterData" hidden="1">#REF!</definedName>
    <definedName name="Z_0C3EE359_64F6_4049_9576_8EACA8563EA4_.wvu.FilterData" localSheetId="17" hidden="1">#REF!</definedName>
    <definedName name="Z_0C3EE359_64F6_4049_9576_8EACA8563EA4_.wvu.FilterData" hidden="1">#REF!</definedName>
    <definedName name="Z_0D05AC4E_32D3_4985_8208_9776E00AC749_.wvu.FilterData" localSheetId="17" hidden="1">#REF!</definedName>
    <definedName name="Z_0D05AC4E_32D3_4985_8208_9776E00AC749_.wvu.FilterData" hidden="1">#REF!</definedName>
    <definedName name="Z_0DB407A0_1449_11D8_ADD1_0060083A646F_.wvu.PrintArea" localSheetId="15">#REF!</definedName>
    <definedName name="Z_0DB407A0_1449_11D8_ADD1_0060083A646F_.wvu.PrintArea">#REF!</definedName>
    <definedName name="Z_0DC459DE_F68C_4E33_8D1E_F1663ABAC944_.wvu.FilterData" localSheetId="17" hidden="1">#REF!</definedName>
    <definedName name="Z_0DC459DE_F68C_4E33_8D1E_F1663ABAC944_.wvu.FilterData" hidden="1">#REF!</definedName>
    <definedName name="Z_0FACBA89_1203_4ED8_87E5_EC1D45B051B7_.wvu.FilterData" localSheetId="17" hidden="1">#REF!</definedName>
    <definedName name="Z_0FACBA89_1203_4ED8_87E5_EC1D45B051B7_.wvu.FilterData" hidden="1">#REF!</definedName>
    <definedName name="Z_0FEA3536_5108_4591_BECF_C3181387F85F_.wvu.FilterData" localSheetId="17" hidden="1">#REF!</definedName>
    <definedName name="Z_0FEA3536_5108_4591_BECF_C3181387F85F_.wvu.FilterData" hidden="1">#REF!</definedName>
    <definedName name="Z_0FEFDB42_ECBC_4500_A6C8_FEE3D368790B_.wvu.FilterData" localSheetId="17" hidden="1">#REF!</definedName>
    <definedName name="Z_0FEFDB42_ECBC_4500_A6C8_FEE3D368790B_.wvu.FilterData" hidden="1">#REF!</definedName>
    <definedName name="Z_110A0651_47C7_408E_B3BF_0C80D30B95FC_.wvu.FilterData" localSheetId="17" hidden="1">#REF!</definedName>
    <definedName name="Z_110A0651_47C7_408E_B3BF_0C80D30B95FC_.wvu.FilterData" hidden="1">#REF!</definedName>
    <definedName name="Z_128E64DD_BE84_40EE_A6D2_C9B0EB25CBBD_.wvu.FilterData" localSheetId="17" hidden="1">#REF!</definedName>
    <definedName name="Z_128E64DD_BE84_40EE_A6D2_C9B0EB25CBBD_.wvu.FilterData" hidden="1">#REF!</definedName>
    <definedName name="Z_12F2973E_0018_407B_98AD_CD9C5D1F65FA_.wvu.FilterData" localSheetId="17" hidden="1">#REF!</definedName>
    <definedName name="Z_12F2973E_0018_407B_98AD_CD9C5D1F65FA_.wvu.FilterData" hidden="1">#REF!</definedName>
    <definedName name="Z_137DAE61_8A8D_4219_A4CC_0EEC18A94882_.wvu.FilterData" localSheetId="17" hidden="1">#REF!</definedName>
    <definedName name="Z_137DAE61_8A8D_4219_A4CC_0EEC18A94882_.wvu.FilterData" hidden="1">#REF!</definedName>
    <definedName name="Z_13E06FB5_D019_406D_B278_1B53AD2F6386_.wvu.FilterData" localSheetId="17" hidden="1">#REF!</definedName>
    <definedName name="Z_13E06FB5_D019_406D_B278_1B53AD2F6386_.wvu.FilterData" hidden="1">#REF!</definedName>
    <definedName name="Z_14D375AC_5615_46DE_8EE3_95915B2A8B54_.wvu.FilterData" localSheetId="17" hidden="1">#REF!</definedName>
    <definedName name="Z_14D375AC_5615_46DE_8EE3_95915B2A8B54_.wvu.FilterData" hidden="1">#REF!</definedName>
    <definedName name="Z_15697660_066E_11D5_AF15_00010242ED40_.wvu.PrintArea" localSheetId="3">#REF!</definedName>
    <definedName name="Z_15697660_066E_11D5_AF15_00010242ED40_.wvu.PrintArea" localSheetId="6">#REF!</definedName>
    <definedName name="Z_15697660_066E_11D5_AF15_00010242ED40_.wvu.PrintArea" localSheetId="15">#REF!</definedName>
    <definedName name="Z_15697660_066E_11D5_AF15_00010242ED40_.wvu.PrintArea" localSheetId="25">#REF!</definedName>
    <definedName name="Z_15697660_066E_11D5_AF15_00010242ED40_.wvu.PrintArea" localSheetId="0">#REF!</definedName>
    <definedName name="Z_15697660_066E_11D5_AF15_00010242ED40_.wvu.PrintArea">#REF!</definedName>
    <definedName name="Z_15697660_066E_11D5_AF15_00010242ED40_.wvu.PrintTitles" localSheetId="15">#REF!</definedName>
    <definedName name="Z_15697660_066E_11D5_AF15_00010242ED40_.wvu.PrintTitles">#REF!</definedName>
    <definedName name="Z_15697660_066E_11D5_AF15_00010242ED40_.wvu.Rows" localSheetId="15">#REF!</definedName>
    <definedName name="Z_15697660_066E_11D5_AF15_00010242ED40_.wvu.Rows">#REF!</definedName>
    <definedName name="Z_15B5DC78_B02F_4AC6_8572_015040A55619_.wvu.FilterData" localSheetId="17" hidden="1">#REF!</definedName>
    <definedName name="Z_15B5DC78_B02F_4AC6_8572_015040A55619_.wvu.FilterData" hidden="1">#REF!</definedName>
    <definedName name="Z_166D6F0F_4D44_46E7_8C36_48FD4848B5AA_.wvu.FilterData" localSheetId="17" hidden="1">#REF!</definedName>
    <definedName name="Z_166D6F0F_4D44_46E7_8C36_48FD4848B5AA_.wvu.FilterData" hidden="1">#REF!</definedName>
    <definedName name="Z_16FAB836_2255_4D4C_90E4_6B46255F3759_.wvu.FilterData" localSheetId="17" hidden="1">#REF!</definedName>
    <definedName name="Z_16FAB836_2255_4D4C_90E4_6B46255F3759_.wvu.FilterData" hidden="1">#REF!</definedName>
    <definedName name="Z_198D391C_95CB_49F5_8924_5FEA3CE5C98A_.wvu.FilterData" localSheetId="17" hidden="1">#REF!</definedName>
    <definedName name="Z_198D391C_95CB_49F5_8924_5FEA3CE5C98A_.wvu.FilterData" hidden="1">#REF!</definedName>
    <definedName name="Z_1D9C37CC_3E33_4D4D_B7CD_819F75C83D65_.wvu.FilterData" localSheetId="17" hidden="1">#REF!</definedName>
    <definedName name="Z_1D9C37CC_3E33_4D4D_B7CD_819F75C83D65_.wvu.FilterData" hidden="1">#REF!</definedName>
    <definedName name="Z_1DF9838C_880D_4C4E_BFFE_89B5894EC40F_.wvu.FilterData" localSheetId="17" hidden="1">#REF!</definedName>
    <definedName name="Z_1DF9838C_880D_4C4E_BFFE_89B5894EC40F_.wvu.FilterData" hidden="1">#REF!</definedName>
    <definedName name="Z_1EF42BFC_874B_4E01_B67D_1607E823ACD0_.wvu.FilterData" localSheetId="17" hidden="1">#REF!</definedName>
    <definedName name="Z_1EF42BFC_874B_4E01_B67D_1607E823ACD0_.wvu.FilterData" hidden="1">#REF!</definedName>
    <definedName name="Z_1F94C6E7_3CCA_4599_AF6F_4D6291B2AD93_.wvu.FilterData" localSheetId="17" hidden="1">#REF!</definedName>
    <definedName name="Z_1F94C6E7_3CCA_4599_AF6F_4D6291B2AD93_.wvu.FilterData" hidden="1">#REF!</definedName>
    <definedName name="Z_20A9AA17_0DEB_4190_8DAD_FC60D0D33A52_.wvu.FilterData" localSheetId="17" hidden="1">#REF!</definedName>
    <definedName name="Z_20A9AA17_0DEB_4190_8DAD_FC60D0D33A52_.wvu.FilterData" hidden="1">#REF!</definedName>
    <definedName name="Z_2103F656_ECB2_4F99_BE9B_56F4D7A5CEE2_.wvu.FilterData" localSheetId="17" hidden="1">#REF!</definedName>
    <definedName name="Z_2103F656_ECB2_4F99_BE9B_56F4D7A5CEE2_.wvu.FilterData" hidden="1">#REF!</definedName>
    <definedName name="Z_2158A2BC_8DB5_455D_AFDE_914B22949288_.wvu.FilterData" localSheetId="17" hidden="1">#REF!</definedName>
    <definedName name="Z_2158A2BC_8DB5_455D_AFDE_914B22949288_.wvu.FilterData" hidden="1">#REF!</definedName>
    <definedName name="Z_21A967FF_561E_495F_AEB9_4DD3BEDA53BC_.wvu.FilterData" localSheetId="17" hidden="1">#REF!</definedName>
    <definedName name="Z_21A967FF_561E_495F_AEB9_4DD3BEDA53BC_.wvu.FilterData" hidden="1">#REF!</definedName>
    <definedName name="Z_227E7522_DC52_4EA7_A11A_0741FF23CC42_.wvu.FilterData" localSheetId="17" hidden="1">#REF!</definedName>
    <definedName name="Z_227E7522_DC52_4EA7_A11A_0741FF23CC42_.wvu.FilterData" hidden="1">#REF!</definedName>
    <definedName name="Z_23BA0C23_280B_4568_A53C_1C6D2E85772A_.wvu.FilterData" localSheetId="17" hidden="1">#REF!</definedName>
    <definedName name="Z_23BA0C23_280B_4568_A53C_1C6D2E85772A_.wvu.FilterData" hidden="1">#REF!</definedName>
    <definedName name="Z_244346C6_3866_4160_9E2E_C77913F25398_.wvu.FilterData" localSheetId="17" hidden="1">#REF!</definedName>
    <definedName name="Z_244346C6_3866_4160_9E2E_C77913F25398_.wvu.FilterData" hidden="1">#REF!</definedName>
    <definedName name="Z_25117F67_F0EE_43EF_8FF9_79F533CE10B0_.wvu.FilterData" localSheetId="17" hidden="1">#REF!</definedName>
    <definedName name="Z_25117F67_F0EE_43EF_8FF9_79F533CE10B0_.wvu.FilterData" hidden="1">#REF!</definedName>
    <definedName name="Z_259E2DDE_5459_4510_B7A2_66F49964C56E_.wvu.FilterData" localSheetId="17" hidden="1">#REF!</definedName>
    <definedName name="Z_259E2DDE_5459_4510_B7A2_66F49964C56E_.wvu.FilterData" hidden="1">#REF!</definedName>
    <definedName name="Z_25C7DFCF_BE54_4A41_B957_DE39B9B2A5B5_.wvu.FilterData" localSheetId="17" hidden="1">#REF!</definedName>
    <definedName name="Z_25C7DFCF_BE54_4A41_B957_DE39B9B2A5B5_.wvu.FilterData" hidden="1">#REF!</definedName>
    <definedName name="Z_272E0E4D_901D_11D7_B59C_0050DAB35C7B_.wvu.FilterData" localSheetId="17" hidden="1">#REF!</definedName>
    <definedName name="Z_272E0E4D_901D_11D7_B59C_0050DAB35C7B_.wvu.FilterData" hidden="1">#REF!</definedName>
    <definedName name="Z_27D9353E_5A5F_49BF_8724_FA312A4073FF_.wvu.FilterData" localSheetId="17" hidden="1">#REF!</definedName>
    <definedName name="Z_27D9353E_5A5F_49BF_8724_FA312A4073FF_.wvu.FilterData" hidden="1">#REF!</definedName>
    <definedName name="Z_299BE965_B904_49FA_A79D_B9538F94936F_.wvu.FilterData" localSheetId="17" hidden="1">#REF!</definedName>
    <definedName name="Z_299BE965_B904_49FA_A79D_B9538F94936F_.wvu.FilterData" hidden="1">#REF!</definedName>
    <definedName name="Z_29D37CE9_76D1_4D09_99A0_55ABA6929929_.wvu.FilterData" localSheetId="17" hidden="1">#REF!</definedName>
    <definedName name="Z_29D37CE9_76D1_4D09_99A0_55ABA6929929_.wvu.FilterData" hidden="1">#REF!</definedName>
    <definedName name="Z_2C05BC27_731C_41F4_980F_CD81E4A7A662_.wvu.FilterData" localSheetId="17" hidden="1">#REF!</definedName>
    <definedName name="Z_2C05BC27_731C_41F4_980F_CD81E4A7A662_.wvu.FilterData" hidden="1">#REF!</definedName>
    <definedName name="Z_2C0BDCBF_705B_4E5A_9659_05D99EC56641_.wvu.FilterData" localSheetId="17" hidden="1">#REF!</definedName>
    <definedName name="Z_2C0BDCBF_705B_4E5A_9659_05D99EC56641_.wvu.FilterData" hidden="1">#REF!</definedName>
    <definedName name="Z_2CD580B5_D99D_45ED_AC1E_45F8CBBBB9F1_.wvu.FilterData" localSheetId="17" hidden="1">#REF!</definedName>
    <definedName name="Z_2CD580B5_D99D_45ED_AC1E_45F8CBBBB9F1_.wvu.FilterData" hidden="1">#REF!</definedName>
    <definedName name="Z_2D98D706_A306_4353_8B3D_DA92F9EAEC9A_.wvu.FilterData" localSheetId="17" hidden="1">#REF!</definedName>
    <definedName name="Z_2D98D706_A306_4353_8B3D_DA92F9EAEC9A_.wvu.FilterData" hidden="1">#REF!</definedName>
    <definedName name="Z_2F8736FC_F07E_49E8_9C13_8E0A0F5EFE5F_.wvu.FilterData" localSheetId="17" hidden="1">#REF!</definedName>
    <definedName name="Z_2F8736FC_F07E_49E8_9C13_8E0A0F5EFE5F_.wvu.FilterData" hidden="1">#REF!</definedName>
    <definedName name="Z_304C2F7A_D3A6_4DBA_A568_C3E56D7C6E2F_.wvu.FilterData" localSheetId="17" hidden="1">#REF!</definedName>
    <definedName name="Z_304C2F7A_D3A6_4DBA_A568_C3E56D7C6E2F_.wvu.FilterData" hidden="1">#REF!</definedName>
    <definedName name="Z_30E0ACE8_B29A_44E9_B542_E8C1CA3FD802_.wvu.FilterData" localSheetId="17" hidden="1">#REF!</definedName>
    <definedName name="Z_30E0ACE8_B29A_44E9_B542_E8C1CA3FD802_.wvu.FilterData" hidden="1">#REF!</definedName>
    <definedName name="Z_31A27EA2_D574_43B8_A671_7419A12151C9_.wvu.FilterData" localSheetId="17" hidden="1">#REF!</definedName>
    <definedName name="Z_31A27EA2_D574_43B8_A671_7419A12151C9_.wvu.FilterData" hidden="1">#REF!</definedName>
    <definedName name="Z_32D1B352_62AB_4105_8DFC_EAA2DF743365_.wvu.FilterData" localSheetId="17" hidden="1">#REF!</definedName>
    <definedName name="Z_32D1B352_62AB_4105_8DFC_EAA2DF743365_.wvu.FilterData" hidden="1">#REF!</definedName>
    <definedName name="Z_330DF436_5BED_40AF_AC51_73D268BD9DF4_.wvu.FilterData" localSheetId="17" hidden="1">#REF!</definedName>
    <definedName name="Z_330DF436_5BED_40AF_AC51_73D268BD9DF4_.wvu.FilterData" hidden="1">#REF!</definedName>
    <definedName name="Z_33B8EF57_2FB1_4600_9590_B0A2F2FE409B_.wvu.FilterData" localSheetId="17" hidden="1">#REF!</definedName>
    <definedName name="Z_33B8EF57_2FB1_4600_9590_B0A2F2FE409B_.wvu.FilterData" hidden="1">#REF!</definedName>
    <definedName name="Z_3404588C_6CE7_4C97_A62C_D19D9EE290D3_.wvu.FilterData" localSheetId="17" hidden="1">#REF!</definedName>
    <definedName name="Z_3404588C_6CE7_4C97_A62C_D19D9EE290D3_.wvu.FilterData" hidden="1">#REF!</definedName>
    <definedName name="Z_34E71878_8D1A_4343_91A1_3FE085136D2B_.wvu.FilterData" localSheetId="17" hidden="1">#REF!</definedName>
    <definedName name="Z_34E71878_8D1A_4343_91A1_3FE085136D2B_.wvu.FilterData" hidden="1">#REF!</definedName>
    <definedName name="Z_37611AA0_E86A_42C8_8705_108B25E060A1_.wvu.FilterData" localSheetId="17" hidden="1">#REF!</definedName>
    <definedName name="Z_37611AA0_E86A_42C8_8705_108B25E060A1_.wvu.FilterData" hidden="1">#REF!</definedName>
    <definedName name="Z_38FE6CED_4C19_4332_9788_ACC902B20A46_.wvu.FilterData" localSheetId="17" hidden="1">#REF!</definedName>
    <definedName name="Z_38FE6CED_4C19_4332_9788_ACC902B20A46_.wvu.FilterData" hidden="1">#REF!</definedName>
    <definedName name="Z_394E75CB_4F7F_4C88_A08F_29E48E587341_.wvu.FilterData" localSheetId="17" hidden="1">#REF!</definedName>
    <definedName name="Z_394E75CB_4F7F_4C88_A08F_29E48E587341_.wvu.FilterData" hidden="1">#REF!</definedName>
    <definedName name="Z_3C200595_20A3_4A0C_B071_705F4AD5DAD3_.wvu.FilterData" localSheetId="17" hidden="1">#REF!</definedName>
    <definedName name="Z_3C200595_20A3_4A0C_B071_705F4AD5DAD3_.wvu.FilterData" hidden="1">#REF!</definedName>
    <definedName name="Z_3E93FF4A_0B7F_475C_A63C_54FBDB9DB4C5_.wvu.FilterData" localSheetId="17" hidden="1">#REF!</definedName>
    <definedName name="Z_3E93FF4A_0B7F_475C_A63C_54FBDB9DB4C5_.wvu.FilterData" hidden="1">#REF!</definedName>
    <definedName name="Z_3FF05DC4_CA9E_470D_A193_91785ACE00EF_.wvu.FilterData" localSheetId="17" hidden="1">#REF!</definedName>
    <definedName name="Z_3FF05DC4_CA9E_470D_A193_91785ACE00EF_.wvu.FilterData" hidden="1">#REF!</definedName>
    <definedName name="Z_43791B95_57D7_42F4_8815_D1B7E488543E_.wvu.FilterData" localSheetId="17" hidden="1">#REF!</definedName>
    <definedName name="Z_43791B95_57D7_42F4_8815_D1B7E488543E_.wvu.FilterData" hidden="1">#REF!</definedName>
    <definedName name="Z_445AA90F_6D9B_40F5_8E1D_CE1EF57CF450_.wvu.FilterData" localSheetId="17" hidden="1">#REF!</definedName>
    <definedName name="Z_445AA90F_6D9B_40F5_8E1D_CE1EF57CF450_.wvu.FilterData" hidden="1">#REF!</definedName>
    <definedName name="Z_454E0C40_F84F_42A3_A371_6F23C1F38595_.wvu.FilterData" localSheetId="17" hidden="1">#REF!</definedName>
    <definedName name="Z_454E0C40_F84F_42A3_A371_6F23C1F38595_.wvu.FilterData" hidden="1">#REF!</definedName>
    <definedName name="Z_4608FCB3_3552_4D58_B6CE_B8F34D78221E_.wvu.FilterData" localSheetId="17" hidden="1">#REF!</definedName>
    <definedName name="Z_4608FCB3_3552_4D58_B6CE_B8F34D78221E_.wvu.FilterData" hidden="1">#REF!</definedName>
    <definedName name="Z_46E47F7C_9185_4E39_BED5_B4A69FF64CC1_.wvu.FilterData" localSheetId="17" hidden="1">#REF!</definedName>
    <definedName name="Z_46E47F7C_9185_4E39_BED5_B4A69FF64CC1_.wvu.FilterData" hidden="1">#REF!</definedName>
    <definedName name="Z_48202D5D_77CB_41DE_8C59_9325C98D7C97_.wvu.FilterData" localSheetId="17" hidden="1">#REF!</definedName>
    <definedName name="Z_48202D5D_77CB_41DE_8C59_9325C98D7C97_.wvu.FilterData" hidden="1">#REF!</definedName>
    <definedName name="Z_48824DFE_B714_4D0B_9E95_F01C5BAD5D1F_.wvu.FilterData" localSheetId="17" hidden="1">#REF!</definedName>
    <definedName name="Z_48824DFE_B714_4D0B_9E95_F01C5BAD5D1F_.wvu.FilterData" hidden="1">#REF!</definedName>
    <definedName name="Z_4C45D885_33EE_4DA9_BF96_6B10CFBA5596_.wvu.FilterData" localSheetId="17" hidden="1">#REF!</definedName>
    <definedName name="Z_4C45D885_33EE_4DA9_BF96_6B10CFBA5596_.wvu.FilterData" hidden="1">#REF!</definedName>
    <definedName name="Z_4CA4BF7C_65C1_4E25_8563_22DF58586D2C_.wvu.PrintArea" localSheetId="15">#REF!</definedName>
    <definedName name="Z_4CA4BF7C_65C1_4E25_8563_22DF58586D2C_.wvu.PrintArea">#REF!</definedName>
    <definedName name="Z_4CA4BF7C_65C1_4E25_8563_22DF58586D2C_.wvu.PrintTitles" localSheetId="15">#REF!</definedName>
    <definedName name="Z_4CA4BF7C_65C1_4E25_8563_22DF58586D2C_.wvu.PrintTitles">#REF!</definedName>
    <definedName name="Z_4CA4BF7C_65C1_4E25_8563_22DF58586D2C_.wvu.Rows" localSheetId="15">#REF!</definedName>
    <definedName name="Z_4CA4BF7C_65C1_4E25_8563_22DF58586D2C_.wvu.Rows">#REF!</definedName>
    <definedName name="Z_4D344757_9064_4D2F_A3A5_69132D23B7B9_.wvu.FilterData" localSheetId="17" hidden="1">#REF!</definedName>
    <definedName name="Z_4D344757_9064_4D2F_A3A5_69132D23B7B9_.wvu.FilterData" hidden="1">#REF!</definedName>
    <definedName name="Z_4E773EE1_0A5B_43A9_9C28_FFB0A27D19C3_.wvu.FilterData" localSheetId="17" hidden="1">#REF!</definedName>
    <definedName name="Z_4E773EE1_0A5B_43A9_9C28_FFB0A27D19C3_.wvu.FilterData" hidden="1">#REF!</definedName>
    <definedName name="Z_5122F04C_91B2_4031_BAE2_43203D520992_.wvu.FilterData" localSheetId="17" hidden="1">#REF!</definedName>
    <definedName name="Z_5122F04C_91B2_4031_BAE2_43203D520992_.wvu.FilterData" hidden="1">#REF!</definedName>
    <definedName name="Z_52B8D0B0_5872_4367_8D38_9AA5A4B975B3_.wvu.FilterData" localSheetId="17" hidden="1">#REF!</definedName>
    <definedName name="Z_52B8D0B0_5872_4367_8D38_9AA5A4B975B3_.wvu.FilterData" hidden="1">#REF!</definedName>
    <definedName name="Z_532423B2_94C7_44C1_9A2A_9712DAE92CE9_.wvu.FilterData" localSheetId="17" hidden="1">#REF!</definedName>
    <definedName name="Z_532423B2_94C7_44C1_9A2A_9712DAE92CE9_.wvu.FilterData" hidden="1">#REF!</definedName>
    <definedName name="Z_53F31130_5EA7_42BA_93EB_88A7CB743782_.wvu.FilterData" localSheetId="17" hidden="1">#REF!</definedName>
    <definedName name="Z_53F31130_5EA7_42BA_93EB_88A7CB743782_.wvu.FilterData" hidden="1">#REF!</definedName>
    <definedName name="Z_55213581_1831_4A94_AB4D_23E4F8BC8085_.wvu.FilterData" localSheetId="17" hidden="1">#REF!</definedName>
    <definedName name="Z_55213581_1831_4A94_AB4D_23E4F8BC8085_.wvu.FilterData" hidden="1">#REF!</definedName>
    <definedName name="Z_552B9204_1C85_45BC_B148_AF3E206BDAA2_.wvu.FilterData" localSheetId="17" hidden="1">#REF!</definedName>
    <definedName name="Z_552B9204_1C85_45BC_B148_AF3E206BDAA2_.wvu.FilterData" hidden="1">#REF!</definedName>
    <definedName name="Z_566671FC_5910_47FD_B961_1065A17D262D_.wvu.FilterData" localSheetId="17" hidden="1">#REF!</definedName>
    <definedName name="Z_566671FC_5910_47FD_B961_1065A17D262D_.wvu.FilterData" hidden="1">#REF!</definedName>
    <definedName name="Z_569D17FA_30FE_42CA_8D65_E126C1C01EC2_.wvu.FilterData" localSheetId="17" hidden="1">#REF!</definedName>
    <definedName name="Z_569D17FA_30FE_42CA_8D65_E126C1C01EC2_.wvu.FilterData" hidden="1">#REF!</definedName>
    <definedName name="Z_573E904E_5C2F_4CA2_AFCF_918B916322E4_.wvu.FilterData" localSheetId="17" hidden="1">#REF!</definedName>
    <definedName name="Z_573E904E_5C2F_4CA2_AFCF_918B916322E4_.wvu.FilterData" hidden="1">#REF!</definedName>
    <definedName name="Z_58DA6172_DC47_4A5F_B420_207BB6987764_.wvu.FilterData" localSheetId="17" hidden="1">#REF!</definedName>
    <definedName name="Z_58DA6172_DC47_4A5F_B420_207BB6987764_.wvu.FilterData" hidden="1">#REF!</definedName>
    <definedName name="Z_58FCB891_F6F4_46F2_BF6B_861E585C9231_.wvu.FilterData" localSheetId="17" hidden="1">#REF!</definedName>
    <definedName name="Z_58FCB891_F6F4_46F2_BF6B_861E585C9231_.wvu.FilterData" hidden="1">#REF!</definedName>
    <definedName name="Z_59A87EBA_E018_40E8_A580_AB2176E95D7E_.wvu.FilterData" localSheetId="17" hidden="1">#REF!</definedName>
    <definedName name="Z_59A87EBA_E018_40E8_A580_AB2176E95D7E_.wvu.FilterData" hidden="1">#REF!</definedName>
    <definedName name="Z_5A3E740D_87C0_4F85_AB6D_B402AD860D04_.wvu.FilterData" localSheetId="17" hidden="1">#REF!</definedName>
    <definedName name="Z_5A3E740D_87C0_4F85_AB6D_B402AD860D04_.wvu.FilterData" hidden="1">#REF!</definedName>
    <definedName name="Z_5B42E6B5_40AA_4D3F_B932_EF1583491CDE_.wvu.FilterData" localSheetId="17" hidden="1">#REF!</definedName>
    <definedName name="Z_5B42E6B5_40AA_4D3F_B932_EF1583491CDE_.wvu.FilterData" hidden="1">#REF!</definedName>
    <definedName name="Z_5B7B4951_7310_4C66_B906_4D046076272E_.wvu.FilterData" localSheetId="17" hidden="1">#REF!</definedName>
    <definedName name="Z_5B7B4951_7310_4C66_B906_4D046076272E_.wvu.FilterData" hidden="1">#REF!</definedName>
    <definedName name="Z_5D41F4B9_83DF_4509_9C07_453BA5A62846_.wvu.FilterData" localSheetId="17" hidden="1">#REF!</definedName>
    <definedName name="Z_5D41F4B9_83DF_4509_9C07_453BA5A62846_.wvu.FilterData" hidden="1">#REF!</definedName>
    <definedName name="Z_5DB05E9F_8F3B_4886_A6CB_2CC53331BA7A_.wvu.FilterData" localSheetId="17" hidden="1">#REF!</definedName>
    <definedName name="Z_5DB05E9F_8F3B_4886_A6CB_2CC53331BA7A_.wvu.FilterData" hidden="1">#REF!</definedName>
    <definedName name="Z_5F096896_2CB8_4B96_A0FE_9AB50EEEEFAB_.wvu.FilterData" localSheetId="17" hidden="1">#REF!</definedName>
    <definedName name="Z_5F096896_2CB8_4B96_A0FE_9AB50EEEEFAB_.wvu.FilterData" hidden="1">#REF!</definedName>
    <definedName name="Z_60DF8B29_1C1F_4B50_BDA8_B8E0C7DD04C3_.wvu.Cols" localSheetId="17" hidden="1">#REF!,#REF!</definedName>
    <definedName name="Z_60DF8B29_1C1F_4B50_BDA8_B8E0C7DD04C3_.wvu.Cols" localSheetId="3">#REF!,#REF!</definedName>
    <definedName name="Z_60DF8B29_1C1F_4B50_BDA8_B8E0C7DD04C3_.wvu.Cols" localSheetId="6">#REF!,#REF!</definedName>
    <definedName name="Z_60DF8B29_1C1F_4B50_BDA8_B8E0C7DD04C3_.wvu.Cols" localSheetId="16" hidden="1">#REF!,#REF!</definedName>
    <definedName name="Z_60DF8B29_1C1F_4B50_BDA8_B8E0C7DD04C3_.wvu.Cols" localSheetId="15">#REF!,#REF!</definedName>
    <definedName name="Z_60DF8B29_1C1F_4B50_BDA8_B8E0C7DD04C3_.wvu.Cols" localSheetId="25">#REF!,#REF!</definedName>
    <definedName name="Z_60DF8B29_1C1F_4B50_BDA8_B8E0C7DD04C3_.wvu.Cols" localSheetId="0">#REF!,#REF!</definedName>
    <definedName name="Z_60DF8B29_1C1F_4B50_BDA8_B8E0C7DD04C3_.wvu.Cols" localSheetId="22" hidden="1">#REF!,#REF!</definedName>
    <definedName name="Z_60DF8B29_1C1F_4B50_BDA8_B8E0C7DD04C3_.wvu.Cols" localSheetId="19">#REF!,#REF!</definedName>
    <definedName name="Z_60DF8B29_1C1F_4B50_BDA8_B8E0C7DD04C3_.wvu.Cols" localSheetId="18" hidden="1">#REF!,#REF!</definedName>
    <definedName name="Z_60DF8B29_1C1F_4B50_BDA8_B8E0C7DD04C3_.wvu.Cols">#REF!,#REF!</definedName>
    <definedName name="Z_60DF8B29_1C1F_4B50_BDA8_B8E0C7DD04C3_.wvu.FilterData" localSheetId="17" hidden="1">#REF!</definedName>
    <definedName name="Z_60DF8B29_1C1F_4B50_BDA8_B8E0C7DD04C3_.wvu.FilterData" localSheetId="22" hidden="1">#REF!</definedName>
    <definedName name="Z_60DF8B29_1C1F_4B50_BDA8_B8E0C7DD04C3_.wvu.FilterData" localSheetId="18" hidden="1">#REF!</definedName>
    <definedName name="Z_60DF8B29_1C1F_4B50_BDA8_B8E0C7DD04C3_.wvu.FilterData" hidden="1">#REF!</definedName>
    <definedName name="Z_615F4A4D_D5AB_4A04_81F5_F436484247A5_.wvu.FilterData" localSheetId="17" hidden="1">#REF!</definedName>
    <definedName name="Z_615F4A4D_D5AB_4A04_81F5_F436484247A5_.wvu.FilterData" localSheetId="22" hidden="1">#REF!</definedName>
    <definedName name="Z_615F4A4D_D5AB_4A04_81F5_F436484247A5_.wvu.FilterData" localSheetId="18" hidden="1">#REF!</definedName>
    <definedName name="Z_615F4A4D_D5AB_4A04_81F5_F436484247A5_.wvu.FilterData" hidden="1">#REF!</definedName>
    <definedName name="Z_616443B5_6F0D_4082_9223_F71B54305366_.wvu.FilterData" localSheetId="17" hidden="1">#REF!</definedName>
    <definedName name="Z_616443B5_6F0D_4082_9223_F71B54305366_.wvu.FilterData" localSheetId="22" hidden="1">#REF!</definedName>
    <definedName name="Z_616443B5_6F0D_4082_9223_F71B54305366_.wvu.FilterData" localSheetId="18" hidden="1">#REF!</definedName>
    <definedName name="Z_616443B5_6F0D_4082_9223_F71B54305366_.wvu.FilterData" hidden="1">#REF!</definedName>
    <definedName name="Z_631F0312_B404_409F_AF2B_39FB2D25040B_.wvu.FilterData" localSheetId="17" hidden="1">#REF!</definedName>
    <definedName name="Z_631F0312_B404_409F_AF2B_39FB2D25040B_.wvu.FilterData" hidden="1">#REF!</definedName>
    <definedName name="Z_632CF316_8294_4588_87E1_2B69E184A62B_.wvu.FilterData" localSheetId="17" hidden="1">#REF!</definedName>
    <definedName name="Z_632CF316_8294_4588_87E1_2B69E184A62B_.wvu.FilterData" hidden="1">#REF!</definedName>
    <definedName name="Z_66D1BA5F_F4AE_443C_8583_CE89D6674A73_.wvu.FilterData" localSheetId="17" hidden="1">#REF!</definedName>
    <definedName name="Z_66D1BA5F_F4AE_443C_8583_CE89D6674A73_.wvu.FilterData" hidden="1">#REF!</definedName>
    <definedName name="Z_66DD4806_8039_438A_B1CE_46CC5B464050_.wvu.FilterData" localSheetId="17" hidden="1">#REF!</definedName>
    <definedName name="Z_66DD4806_8039_438A_B1CE_46CC5B464050_.wvu.FilterData" hidden="1">#REF!</definedName>
    <definedName name="Z_67B65FDF_FF67_490E_B8E5_92DC66C9FC9D_.wvu.FilterData" localSheetId="17" hidden="1">#REF!</definedName>
    <definedName name="Z_67B65FDF_FF67_490E_B8E5_92DC66C9FC9D_.wvu.FilterData" hidden="1">#REF!</definedName>
    <definedName name="Z_68B709DF_9429_4090_9106_386C5F16C4D7_.wvu.FilterData" localSheetId="17" hidden="1">#REF!</definedName>
    <definedName name="Z_68B709DF_9429_4090_9106_386C5F16C4D7_.wvu.FilterData" hidden="1">#REF!</definedName>
    <definedName name="Z_690BC25F_5AA3_4B4B_9507_8C197E768E98_.wvu.FilterData" localSheetId="17" hidden="1">#REF!</definedName>
    <definedName name="Z_690BC25F_5AA3_4B4B_9507_8C197E768E98_.wvu.FilterData" hidden="1">#REF!</definedName>
    <definedName name="Z_6A66B8A7_491B_4A29_94A1_39F4FDA32C48_.wvu.FilterData" localSheetId="17" hidden="1">#REF!</definedName>
    <definedName name="Z_6A66B8A7_491B_4A29_94A1_39F4FDA32C48_.wvu.FilterData" hidden="1">#REF!</definedName>
    <definedName name="Z_6A6F36C8_24A1_4147_9C63_27B7978935DD_.wvu.FilterData" localSheetId="17" hidden="1">#REF!</definedName>
    <definedName name="Z_6A6F36C8_24A1_4147_9C63_27B7978935DD_.wvu.FilterData" hidden="1">#REF!</definedName>
    <definedName name="Z_6C2050D3_ABE5_4B48_B2A7_DDDD21669987_.wvu.FilterData" localSheetId="17" hidden="1">#REF!</definedName>
    <definedName name="Z_6C2050D3_ABE5_4B48_B2A7_DDDD21669987_.wvu.FilterData" hidden="1">#REF!</definedName>
    <definedName name="Z_6CD84A0B_C00D_4BC8_A655_6383CCA4B296_.wvu.FilterData" localSheetId="17" hidden="1">#REF!</definedName>
    <definedName name="Z_6CD84A0B_C00D_4BC8_A655_6383CCA4B296_.wvu.FilterData" hidden="1">#REF!</definedName>
    <definedName name="Z_6D5E5F42_E924_48A0_A50F_5BB481AFD1D5_.wvu.FilterData" localSheetId="17" hidden="1">#REF!</definedName>
    <definedName name="Z_6D5E5F42_E924_48A0_A50F_5BB481AFD1D5_.wvu.FilterData" hidden="1">#REF!</definedName>
    <definedName name="Z_6D789842_F56B_40C4_8907_F36C02855F76_.wvu.FilterData" localSheetId="17" hidden="1">#REF!</definedName>
    <definedName name="Z_6D789842_F56B_40C4_8907_F36C02855F76_.wvu.FilterData" hidden="1">#REF!</definedName>
    <definedName name="Z_6E345713_0818_471C_B54B_D890B987A0BC_.wvu.FilterData" localSheetId="17" hidden="1">#REF!</definedName>
    <definedName name="Z_6E345713_0818_471C_B54B_D890B987A0BC_.wvu.FilterData" hidden="1">#REF!</definedName>
    <definedName name="Z_701DEAE4_9CF1_491A_A54B_A6AE3235639D_.wvu.FilterData" localSheetId="17" hidden="1">#REF!</definedName>
    <definedName name="Z_701DEAE4_9CF1_491A_A54B_A6AE3235639D_.wvu.FilterData" hidden="1">#REF!</definedName>
    <definedName name="Z_7319B1DA_C8AE_4D1D_AB4C_B14141921483_.wvu.FilterData" localSheetId="17" hidden="1">#REF!</definedName>
    <definedName name="Z_7319B1DA_C8AE_4D1D_AB4C_B14141921483_.wvu.FilterData" hidden="1">#REF!</definedName>
    <definedName name="Z_75A1B66F_9EE1_4406_8264_C9BF12113183_.wvu.FilterData" localSheetId="17" hidden="1">#REF!</definedName>
    <definedName name="Z_75A1B66F_9EE1_4406_8264_C9BF12113183_.wvu.FilterData" hidden="1">#REF!</definedName>
    <definedName name="Z_7651BD63_D75B_41A5_B133_06AE6A84AE8F_.wvu.FilterData" localSheetId="17" hidden="1">#REF!</definedName>
    <definedName name="Z_7651BD63_D75B_41A5_B133_06AE6A84AE8F_.wvu.FilterData" hidden="1">#REF!</definedName>
    <definedName name="Z_767B7DB4_B657_4E6E_831B_84CA933FFCBE_.wvu.FilterData" localSheetId="17" hidden="1">#REF!</definedName>
    <definedName name="Z_767B7DB4_B657_4E6E_831B_84CA933FFCBE_.wvu.FilterData" hidden="1">#REF!</definedName>
    <definedName name="Z_76FA93EF_40A9_4929_9B4A_2213742C1620_.wvu.FilterData" localSheetId="17" hidden="1">#REF!</definedName>
    <definedName name="Z_76FA93EF_40A9_4929_9B4A_2213742C1620_.wvu.FilterData" hidden="1">#REF!</definedName>
    <definedName name="Z_78A33412_D032_45F7_9C2D_D4A31DB937D9_.wvu.FilterData" localSheetId="17" hidden="1">#REF!</definedName>
    <definedName name="Z_78A33412_D032_45F7_9C2D_D4A31DB937D9_.wvu.FilterData" hidden="1">#REF!</definedName>
    <definedName name="Z_796E4E5E_16C3_474D_B1D5_F6D39CD34051_.wvu.FilterData" localSheetId="17" hidden="1">#REF!</definedName>
    <definedName name="Z_796E4E5E_16C3_474D_B1D5_F6D39CD34051_.wvu.FilterData" hidden="1">#REF!</definedName>
    <definedName name="Z_7BFA9C41_C881_48A8_90C2_F93F8E16E599_.wvu.FilterData" localSheetId="17" hidden="1">#REF!</definedName>
    <definedName name="Z_7BFA9C41_C881_48A8_90C2_F93F8E16E599_.wvu.FilterData" hidden="1">#REF!</definedName>
    <definedName name="Z_7BFBCE1E_B6C5_4BAC_AD95_2B50D2ED28AB_.wvu.FilterData" localSheetId="17" hidden="1">#REF!</definedName>
    <definedName name="Z_7BFBCE1E_B6C5_4BAC_AD95_2B50D2ED28AB_.wvu.FilterData" hidden="1">#REF!</definedName>
    <definedName name="Z_7C6FEBF3_4382_4282_BBB0_E0269BEE42DE_.wvu.FilterData" localSheetId="17" hidden="1">#REF!</definedName>
    <definedName name="Z_7C6FEBF3_4382_4282_BBB0_E0269BEE42DE_.wvu.FilterData" hidden="1">#REF!</definedName>
    <definedName name="Z_7D057642_92FA_4DD6_84C5_B10B17893E1F_.wvu.FilterData" localSheetId="17" hidden="1">#REF!</definedName>
    <definedName name="Z_7D057642_92FA_4DD6_84C5_B10B17893E1F_.wvu.FilterData" hidden="1">#REF!</definedName>
    <definedName name="Z_7ED5F3D1_B838_492E_9467_7E7CE6B348ED_.wvu.FilterData" localSheetId="17" hidden="1">#REF!</definedName>
    <definedName name="Z_7ED5F3D1_B838_492E_9467_7E7CE6B348ED_.wvu.FilterData" hidden="1">#REF!</definedName>
    <definedName name="Z_8090FD3B_94DF_4ACF_9708_D5B9ADEFD29C_.wvu.FilterData" localSheetId="17" hidden="1">#REF!</definedName>
    <definedName name="Z_8090FD3B_94DF_4ACF_9708_D5B9ADEFD29C_.wvu.FilterData" hidden="1">#REF!</definedName>
    <definedName name="Z_8149A5A7_8307_4FA6_B457_A66B8A6DFABD_.wvu.FilterData" localSheetId="17" hidden="1">#REF!</definedName>
    <definedName name="Z_8149A5A7_8307_4FA6_B457_A66B8A6DFABD_.wvu.FilterData" hidden="1">#REF!</definedName>
    <definedName name="Z_819A0FD3_B678_47E8_9DFB_641B3990B590_.wvu.FilterData" localSheetId="17" hidden="1">#REF!</definedName>
    <definedName name="Z_819A0FD3_B678_47E8_9DFB_641B3990B590_.wvu.FilterData" hidden="1">#REF!</definedName>
    <definedName name="Z_82999604_BD48_4054_BDCB_CB8B074A34A3_.wvu.FilterData" localSheetId="17" hidden="1">#REF!</definedName>
    <definedName name="Z_82999604_BD48_4054_BDCB_CB8B074A34A3_.wvu.FilterData" hidden="1">#REF!</definedName>
    <definedName name="Z_8473B3F0_0740_4E9F_9BAE_9113E5077DE8_.wvu.FilterData" localSheetId="17" hidden="1">#REF!</definedName>
    <definedName name="Z_8473B3F0_0740_4E9F_9BAE_9113E5077DE8_.wvu.FilterData" hidden="1">#REF!</definedName>
    <definedName name="Z_85A83A94_71B4_44C8_8B5A_68CAA2461241_.wvu.FilterData" localSheetId="17" hidden="1">#REF!</definedName>
    <definedName name="Z_85A83A94_71B4_44C8_8B5A_68CAA2461241_.wvu.FilterData" hidden="1">#REF!</definedName>
    <definedName name="Z_86E0C273_91AF_11D7_9C1E_0004231B06E7_.wvu.FilterData" localSheetId="17" hidden="1">#REF!</definedName>
    <definedName name="Z_86E0C273_91AF_11D7_9C1E_0004231B06E7_.wvu.FilterData" hidden="1">#REF!</definedName>
    <definedName name="Z_87F04A72_68BF_497D_8569_47D1A3B89590_.wvu.FilterData" localSheetId="17" hidden="1">#REF!</definedName>
    <definedName name="Z_87F04A72_68BF_497D_8569_47D1A3B89590_.wvu.FilterData" hidden="1">#REF!</definedName>
    <definedName name="Z_893CBEFD_F317_41F0_BA87_CC1860E1F73B_.wvu.FilterData" localSheetId="17" hidden="1">#REF!</definedName>
    <definedName name="Z_893CBEFD_F317_41F0_BA87_CC1860E1F73B_.wvu.FilterData" hidden="1">#REF!</definedName>
    <definedName name="Z_89D83FA2_2F4F_4275_9074_3A6247C2CDA6_.wvu.FilterData" localSheetId="17" hidden="1">#REF!</definedName>
    <definedName name="Z_89D83FA2_2F4F_4275_9074_3A6247C2CDA6_.wvu.FilterData" hidden="1">#REF!</definedName>
    <definedName name="Z_8B2E8E84_1A68_4B75_A867_04E8EAC8E685_.wvu.FilterData" localSheetId="17" hidden="1">#REF!</definedName>
    <definedName name="Z_8B2E8E84_1A68_4B75_A867_04E8EAC8E685_.wvu.FilterData" hidden="1">#REF!</definedName>
    <definedName name="Z_8B5FADF8_BAFC_44E0_9D1D_DE21657D83CA_.wvu.FilterData" localSheetId="17" hidden="1">#REF!</definedName>
    <definedName name="Z_8B5FADF8_BAFC_44E0_9D1D_DE21657D83CA_.wvu.FilterData" hidden="1">#REF!</definedName>
    <definedName name="Z_8CBA7976_3F45_4926_8F5C_251343B1DCDB_.wvu.FilterData" localSheetId="17" hidden="1">#REF!</definedName>
    <definedName name="Z_8CBA7976_3F45_4926_8F5C_251343B1DCDB_.wvu.FilterData" hidden="1">#REF!</definedName>
    <definedName name="Z_8D213052_8AFD_4E06_B410_DCB431062572_.wvu.FilterData" localSheetId="17" hidden="1">#REF!</definedName>
    <definedName name="Z_8D213052_8AFD_4E06_B410_DCB431062572_.wvu.FilterData" hidden="1">#REF!</definedName>
    <definedName name="Z_8EA755F4_0515_4AA0_970C_55F473C7FD9B_.wvu.FilterData" localSheetId="17" hidden="1">#REF!</definedName>
    <definedName name="Z_8EA755F4_0515_4AA0_970C_55F473C7FD9B_.wvu.FilterData" hidden="1">#REF!</definedName>
    <definedName name="Z_8F33F4E3_A14E_4DD4_ADD4_B19023A45B10_.wvu.FilterData" localSheetId="17" hidden="1">#REF!</definedName>
    <definedName name="Z_8F33F4E3_A14E_4DD4_ADD4_B19023A45B10_.wvu.FilterData" hidden="1">#REF!</definedName>
    <definedName name="Z_901BF8EA_CA8A_411C_8FD3_BCB793FCF48A_.wvu.FilterData" localSheetId="17" hidden="1">#REF!</definedName>
    <definedName name="Z_901BF8EA_CA8A_411C_8FD3_BCB793FCF48A_.wvu.FilterData" hidden="1">#REF!</definedName>
    <definedName name="Z_9066F505_4944_4582_AAF9_B40B49D59413_.wvu.PrintArea" localSheetId="20">#REF!</definedName>
    <definedName name="Z_9066F505_4944_4582_AAF9_B40B49D59413_.wvu.PrintArea" localSheetId="17" hidden="1">#REF!</definedName>
    <definedName name="Z_9066F505_4944_4582_AAF9_B40B49D59413_.wvu.PrintArea" localSheetId="16" hidden="1">#REF!</definedName>
    <definedName name="Z_9066F505_4944_4582_AAF9_B40B49D59413_.wvu.PrintArea" localSheetId="15">#REF!</definedName>
    <definedName name="Z_9066F505_4944_4582_AAF9_B40B49D59413_.wvu.PrintArea" localSheetId="24">#REF!</definedName>
    <definedName name="Z_9066F505_4944_4582_AAF9_B40B49D59413_.wvu.PrintArea" localSheetId="19">#REF!</definedName>
    <definedName name="Z_9066F505_4944_4582_AAF9_B40B49D59413_.wvu.PrintArea">#REF!</definedName>
    <definedName name="Z_9066F505_4944_4582_AAF9_B40B49D59413_.wvu.PrintTitles" localSheetId="15">#REF!</definedName>
    <definedName name="Z_9066F505_4944_4582_AAF9_B40B49D59413_.wvu.PrintTitles" localSheetId="19">#REF!</definedName>
    <definedName name="Z_9066F505_4944_4582_AAF9_B40B49D59413_.wvu.PrintTitles">#REF!</definedName>
    <definedName name="Z_9066F505_4944_4582_AAF9_B40B49D59413_.wvu.Rows" localSheetId="15">#REF!</definedName>
    <definedName name="Z_9066F505_4944_4582_AAF9_B40B49D59413_.wvu.Rows" localSheetId="19">#REF!</definedName>
    <definedName name="Z_9066F505_4944_4582_AAF9_B40B49D59413_.wvu.Rows">#REF!</definedName>
    <definedName name="Z_91488B6D_F045_4050_BA1B_41C2E3B3B10A_.wvu.FilterData" localSheetId="17" hidden="1">#REF!</definedName>
    <definedName name="Z_91488B6D_F045_4050_BA1B_41C2E3B3B10A_.wvu.FilterData" hidden="1">#REF!</definedName>
    <definedName name="Z_92919032_3A1D_4E0A_A8D8_FD23494D13A8_.wvu.FilterData" localSheetId="17" hidden="1">#REF!</definedName>
    <definedName name="Z_92919032_3A1D_4E0A_A8D8_FD23494D13A8_.wvu.FilterData" hidden="1">#REF!</definedName>
    <definedName name="Z_9587B38A_B060_410B_8598_4B23623A371C_.wvu.FilterData" localSheetId="17" hidden="1">#REF!</definedName>
    <definedName name="Z_9587B38A_B060_410B_8598_4B23623A371C_.wvu.FilterData" hidden="1">#REF!</definedName>
    <definedName name="Z_96EB0306_BB94_45E8_9D0D_4C07A6623010_.wvu.FilterData" localSheetId="17" hidden="1">#REF!</definedName>
    <definedName name="Z_96EB0306_BB94_45E8_9D0D_4C07A6623010_.wvu.FilterData" hidden="1">#REF!</definedName>
    <definedName name="Z_97666733_8666_4F9D_9588_AF9B6CF9224C_.wvu.FilterData" localSheetId="17" hidden="1">#REF!</definedName>
    <definedName name="Z_97666733_8666_4F9D_9588_AF9B6CF9224C_.wvu.FilterData" hidden="1">#REF!</definedName>
    <definedName name="Z_98599B4F_1D05_4040_9183_E1D7A1DDEB9C_.wvu.FilterData" localSheetId="17" hidden="1">#REF!</definedName>
    <definedName name="Z_98599B4F_1D05_4040_9183_E1D7A1DDEB9C_.wvu.FilterData" hidden="1">#REF!</definedName>
    <definedName name="Z_98C8BF36_C172_45C3_8EFB_521E6ACCA0D3_.wvu.FilterData" localSheetId="17" hidden="1">#REF!</definedName>
    <definedName name="Z_98C8BF36_C172_45C3_8EFB_521E6ACCA0D3_.wvu.FilterData" hidden="1">#REF!</definedName>
    <definedName name="Z_9A372634_7C2D_4502_BF44_0C63FD1FB6D2_.wvu.FilterData" localSheetId="17" hidden="1">#REF!</definedName>
    <definedName name="Z_9A372634_7C2D_4502_BF44_0C63FD1FB6D2_.wvu.FilterData" hidden="1">#REF!</definedName>
    <definedName name="Z_9A5CC0D4_28E7_4461_BE2E_802002496535_.wvu.FilterData" localSheetId="17" hidden="1">#REF!</definedName>
    <definedName name="Z_9A5CC0D4_28E7_4461_BE2E_802002496535_.wvu.FilterData" hidden="1">#REF!</definedName>
    <definedName name="Z_9C86BF25_210A_4B5C_9F2A_856CA801294A_.wvu.FilterData" localSheetId="17" hidden="1">#REF!</definedName>
    <definedName name="Z_9C86BF25_210A_4B5C_9F2A_856CA801294A_.wvu.FilterData" hidden="1">#REF!</definedName>
    <definedName name="Z_9C8AF864_7E20_415C_848E_C2849E8CBF0C_.wvu.FilterData" localSheetId="17" hidden="1">#REF!</definedName>
    <definedName name="Z_9C8AF864_7E20_415C_848E_C2849E8CBF0C_.wvu.FilterData" hidden="1">#REF!</definedName>
    <definedName name="Z_9E7B61E2_2701_4257_A261_86548A6D7D7C_.wvu.FilterData" localSheetId="17" hidden="1">#REF!</definedName>
    <definedName name="Z_9E7B61E2_2701_4257_A261_86548A6D7D7C_.wvu.FilterData" hidden="1">#REF!</definedName>
    <definedName name="Z_A0276843_5A14_4A7A_AD1C_583475FE9ED2_.wvu.FilterData" localSheetId="17" hidden="1">#REF!</definedName>
    <definedName name="Z_A0276843_5A14_4A7A_AD1C_583475FE9ED2_.wvu.FilterData" hidden="1">#REF!</definedName>
    <definedName name="Z_A2CB926C_E33A_4E38_9626_682814771DB1_.wvu.FilterData" localSheetId="17" hidden="1">#REF!</definedName>
    <definedName name="Z_A2CB926C_E33A_4E38_9626_682814771DB1_.wvu.FilterData" hidden="1">#REF!</definedName>
    <definedName name="Z_A320C8A7_8D87_4204_85D4_AE25493D1363_.wvu.FilterData" localSheetId="17" hidden="1">#REF!</definedName>
    <definedName name="Z_A320C8A7_8D87_4204_85D4_AE25493D1363_.wvu.FilterData" hidden="1">#REF!</definedName>
    <definedName name="Z_A5F4C2AC_640B_40D9_88C9_69B3215DBE96_.wvu.FilterData" localSheetId="17" hidden="1">#REF!</definedName>
    <definedName name="Z_A5F4C2AC_640B_40D9_88C9_69B3215DBE96_.wvu.FilterData" hidden="1">#REF!</definedName>
    <definedName name="Z_A686C168_1672_48B1_ADFD_481A1276CC81_.wvu.FilterData" localSheetId="17" hidden="1">#REF!</definedName>
    <definedName name="Z_A686C168_1672_48B1_ADFD_481A1276CC81_.wvu.FilterData" hidden="1">#REF!</definedName>
    <definedName name="Z_A933351F_4BD3_4901_98D5_53D192BD61DC_.wvu.FilterData" localSheetId="17" hidden="1">#REF!</definedName>
    <definedName name="Z_A933351F_4BD3_4901_98D5_53D192BD61DC_.wvu.FilterData" hidden="1">#REF!</definedName>
    <definedName name="Z_AA0BD2F5_1513_40DB_B224_CC27CA57E181_.wvu.FilterData" localSheetId="17" hidden="1">#REF!</definedName>
    <definedName name="Z_AA0BD2F5_1513_40DB_B224_CC27CA57E181_.wvu.FilterData" hidden="1">#REF!</definedName>
    <definedName name="Z_AA329A38_94E6_4014_8D54_EFB48C7FA433_.wvu.FilterData" localSheetId="17" hidden="1">#REF!</definedName>
    <definedName name="Z_AA329A38_94E6_4014_8D54_EFB48C7FA433_.wvu.FilterData" hidden="1">#REF!</definedName>
    <definedName name="Z_AC5679A6_5A24_441C_BBA3_F0C9D8E8E441_.wvu.FilterData" localSheetId="17" hidden="1">#REF!</definedName>
    <definedName name="Z_AC5679A6_5A24_441C_BBA3_F0C9D8E8E441_.wvu.FilterData" hidden="1">#REF!</definedName>
    <definedName name="Z_ACE528A7_3516_429C_8E77_FA07F86ED2D8_.wvu.Cols" localSheetId="15">#REF!</definedName>
    <definedName name="Z_ACE528A7_3516_429C_8E77_FA07F86ED2D8_.wvu.Cols">#REF!</definedName>
    <definedName name="Z_AE302359_F16A_4874_8921_3865B0ECD878_.wvu.FilterData" localSheetId="17" hidden="1">#REF!</definedName>
    <definedName name="Z_AE302359_F16A_4874_8921_3865B0ECD878_.wvu.FilterData" hidden="1">#REF!</definedName>
    <definedName name="Z_AF0BF736_181F_4A59_8FB9_D3BCA8E591F7_.wvu.FilterData" localSheetId="17" hidden="1">#REF!</definedName>
    <definedName name="Z_AF0BF736_181F_4A59_8FB9_D3BCA8E591F7_.wvu.FilterData" hidden="1">#REF!</definedName>
    <definedName name="Z_AF12B415_1D2E_4088_9C86_BB0173951217_.wvu.FilterData" localSheetId="17" hidden="1">#REF!</definedName>
    <definedName name="Z_AF12B415_1D2E_4088_9C86_BB0173951217_.wvu.FilterData" hidden="1">#REF!</definedName>
    <definedName name="Z_AF537E87_E5DE_4792_8C82_FFA1FC35463A_.wvu.FilterData" localSheetId="17" hidden="1">#REF!</definedName>
    <definedName name="Z_AF537E87_E5DE_4792_8C82_FFA1FC35463A_.wvu.FilterData" hidden="1">#REF!</definedName>
    <definedName name="Z_B1269BAB_A618_45E5_8379_9ECE98405A14_.wvu.FilterData" localSheetId="17" hidden="1">#REF!</definedName>
    <definedName name="Z_B1269BAB_A618_45E5_8379_9ECE98405A14_.wvu.FilterData" hidden="1">#REF!</definedName>
    <definedName name="Z_B20EEB3D_E9E6_496E_8678_B417DDC74718_.wvu.FilterData" localSheetId="17" hidden="1">#REF!</definedName>
    <definedName name="Z_B20EEB3D_E9E6_496E_8678_B417DDC74718_.wvu.FilterData" hidden="1">#REF!</definedName>
    <definedName name="Z_B3255642_8A6B_11D5_916F_005004920FCB_.wvu.PrintTitles" localSheetId="15">#REF!</definedName>
    <definedName name="Z_B3255642_8A6B_11D5_916F_005004920FCB_.wvu.PrintTitles">#REF!</definedName>
    <definedName name="Z_B4864B96_AD18_4114_8AFA_A8BAA8915737_.wvu.FilterData" localSheetId="17" hidden="1">#REF!</definedName>
    <definedName name="Z_B4864B96_AD18_4114_8AFA_A8BAA8915737_.wvu.FilterData" hidden="1">#REF!</definedName>
    <definedName name="Z_B645C4A8_1830_42C7_9DBF_0F519499A6CE_.wvu.FilterData" localSheetId="17" hidden="1">#REF!</definedName>
    <definedName name="Z_B645C4A8_1830_42C7_9DBF_0F519499A6CE_.wvu.FilterData" hidden="1">#REF!</definedName>
    <definedName name="Z_B7475313_60A1_440E_A07B_6B97978B34F2_.wvu.FilterData" localSheetId="17" hidden="1">#REF!</definedName>
    <definedName name="Z_B7475313_60A1_440E_A07B_6B97978B34F2_.wvu.FilterData" hidden="1">#REF!</definedName>
    <definedName name="Z_B891B51F_1CA2_435F_A819_8A494B08D3EE_.wvu.FilterData" localSheetId="17" hidden="1">#REF!</definedName>
    <definedName name="Z_B891B51F_1CA2_435F_A819_8A494B08D3EE_.wvu.FilterData" hidden="1">#REF!</definedName>
    <definedName name="Z_B8CE2FA5_D3F2_48A0_8603_A3FBA2808CB4_.wvu.FilterData" localSheetId="17" hidden="1">#REF!</definedName>
    <definedName name="Z_B8CE2FA5_D3F2_48A0_8603_A3FBA2808CB4_.wvu.FilterData" hidden="1">#REF!</definedName>
    <definedName name="Z_B9837360_94DA_11D7_9C1E_0004231B06E7_.wvu.FilterData" localSheetId="17" hidden="1">#REF!</definedName>
    <definedName name="Z_B9837360_94DA_11D7_9C1E_0004231B06E7_.wvu.FilterData" hidden="1">#REF!</definedName>
    <definedName name="Z_BBE1AFA0_C6F6_4019_9D53_075DA4654337_.wvu.FilterData" localSheetId="17" hidden="1">#REF!</definedName>
    <definedName name="Z_BBE1AFA0_C6F6_4019_9D53_075DA4654337_.wvu.FilterData" hidden="1">#REF!</definedName>
    <definedName name="Z_BC0EED6A_3F15_49FF_A48F_B40AC74B528A_.wvu.FilterData" localSheetId="17" hidden="1">#REF!</definedName>
    <definedName name="Z_BC0EED6A_3F15_49FF_A48F_B40AC74B528A_.wvu.FilterData" hidden="1">#REF!</definedName>
    <definedName name="Z_BC4212E8_2D54_48E9_A2B4_66875F86EBEF_.wvu.FilterData" localSheetId="17" hidden="1">#REF!</definedName>
    <definedName name="Z_BC4212E8_2D54_48E9_A2B4_66875F86EBEF_.wvu.FilterData" hidden="1">#REF!</definedName>
    <definedName name="Z_BE48B5BF_102F_4FB8_8807_DA126440E01B_.wvu.FilterData" localSheetId="17" hidden="1">#REF!</definedName>
    <definedName name="Z_BE48B5BF_102F_4FB8_8807_DA126440E01B_.wvu.FilterData" hidden="1">#REF!</definedName>
    <definedName name="Z_BE949522_4A35_4352_9A91_0CE0E28D3461_.wvu.FilterData" localSheetId="17" hidden="1">#REF!</definedName>
    <definedName name="Z_BE949522_4A35_4352_9A91_0CE0E28D3461_.wvu.FilterData" hidden="1">#REF!</definedName>
    <definedName name="Z_C1310828_8567_4952_A9D3_7183F1221321_.wvu.FilterData" localSheetId="17" hidden="1">#REF!</definedName>
    <definedName name="Z_C1310828_8567_4952_A9D3_7183F1221321_.wvu.FilterData" hidden="1">#REF!</definedName>
    <definedName name="Z_C581774C_2FCD_4906_B930_CCB3F9F9A50B_.wvu.FilterData" localSheetId="17" hidden="1">#REF!</definedName>
    <definedName name="Z_C581774C_2FCD_4906_B930_CCB3F9F9A50B_.wvu.FilterData" hidden="1">#REF!</definedName>
    <definedName name="Z_C67C9A44_7556_4756_AC39_E00F137116ED_.wvu.FilterData" localSheetId="17" hidden="1">#REF!</definedName>
    <definedName name="Z_C67C9A44_7556_4756_AC39_E00F137116ED_.wvu.FilterData" hidden="1">#REF!</definedName>
    <definedName name="Z_C908089F_9A5A_11D7_9C1E_0004231B06E7_.wvu.FilterData" localSheetId="17" hidden="1">#REF!</definedName>
    <definedName name="Z_C908089F_9A5A_11D7_9C1E_0004231B06E7_.wvu.FilterData" hidden="1">#REF!</definedName>
    <definedName name="Z_C942EE3A_8DBF_41D7_ADAF_F43C01F31E23_.wvu.FilterData" localSheetId="17" hidden="1">#REF!</definedName>
    <definedName name="Z_C942EE3A_8DBF_41D7_ADAF_F43C01F31E23_.wvu.FilterData" hidden="1">#REF!</definedName>
    <definedName name="Z_CB8FB7EE_B771_11D7_9C1E_0004231B06E7_.wvu.FilterData" localSheetId="17" hidden="1">#REF!</definedName>
    <definedName name="Z_CB8FB7EE_B771_11D7_9C1E_0004231B06E7_.wvu.FilterData" hidden="1">#REF!</definedName>
    <definedName name="Z_CB8FB7F1_B771_11D7_9C1E_0004231B06E7_.wvu.FilterData" localSheetId="17" hidden="1">#REF!</definedName>
    <definedName name="Z_CB8FB7F1_B771_11D7_9C1E_0004231B06E7_.wvu.FilterData" hidden="1">#REF!</definedName>
    <definedName name="Z_CD48E0DF_E307_492A_9CFD_ADF6DE6ECCFB_.wvu.FilterData" localSheetId="17" hidden="1">#REF!</definedName>
    <definedName name="Z_CD48E0DF_E307_492A_9CFD_ADF6DE6ECCFB_.wvu.FilterData" hidden="1">#REF!</definedName>
    <definedName name="Z_CDAD3BC7_95B1_4949_91B3_EAB234D2A550_.wvu.FilterData" localSheetId="17" hidden="1">#REF!</definedName>
    <definedName name="Z_CDAD3BC7_95B1_4949_91B3_EAB234D2A550_.wvu.FilterData" hidden="1">#REF!</definedName>
    <definedName name="Z_CE1A6073_4007_44EE_88D3_3C79CF746C78_.wvu.FilterData" localSheetId="17" hidden="1">#REF!</definedName>
    <definedName name="Z_CE1A6073_4007_44EE_88D3_3C79CF746C78_.wvu.FilterData" hidden="1">#REF!</definedName>
    <definedName name="Z_D0500033_B90B_46E5_BD62_60D0DA033A55_.wvu.FilterData" localSheetId="17" hidden="1">#REF!</definedName>
    <definedName name="Z_D0500033_B90B_46E5_BD62_60D0DA033A55_.wvu.FilterData" hidden="1">#REF!</definedName>
    <definedName name="Z_D11C04A2_606C_4EF4_9AD3_4865E5EFAE70_.wvu.FilterData" localSheetId="17" hidden="1">#REF!</definedName>
    <definedName name="Z_D11C04A2_606C_4EF4_9AD3_4865E5EFAE70_.wvu.FilterData" hidden="1">#REF!</definedName>
    <definedName name="Z_D1371C66_ADFD_11D7_9C1E_0004231B06E7_.wvu.FilterData" localSheetId="17" hidden="1">#REF!</definedName>
    <definedName name="Z_D1371C66_ADFD_11D7_9C1E_0004231B06E7_.wvu.FilterData" hidden="1">#REF!</definedName>
    <definedName name="Z_D1371C82_ADFD_11D7_9C1E_0004231B06E7_.wvu.FilterData" localSheetId="17" hidden="1">#REF!</definedName>
    <definedName name="Z_D1371C82_ADFD_11D7_9C1E_0004231B06E7_.wvu.FilterData" hidden="1">#REF!</definedName>
    <definedName name="Z_D1371C98_ADFD_11D7_9C1E_0004231B06E7_.wvu.FilterData" localSheetId="17" hidden="1">#REF!</definedName>
    <definedName name="Z_D1371C98_ADFD_11D7_9C1E_0004231B06E7_.wvu.FilterData" hidden="1">#REF!</definedName>
    <definedName name="Z_D15727E9_9BC2_420E_AC98_E8E9B60BD754_.wvu.FilterData" localSheetId="17" hidden="1">#REF!</definedName>
    <definedName name="Z_D15727E9_9BC2_420E_AC98_E8E9B60BD754_.wvu.FilterData" hidden="1">#REF!</definedName>
    <definedName name="Z_D371D622_5497_46A4_826D_01F2F492E39D_.wvu.FilterData" localSheetId="17" hidden="1">#REF!</definedName>
    <definedName name="Z_D371D622_5497_46A4_826D_01F2F492E39D_.wvu.FilterData" hidden="1">#REF!</definedName>
    <definedName name="Z_D3FF2053_BD11_4CA8_9648_A06F387C0C79_.wvu.FilterData" localSheetId="17" hidden="1">#REF!</definedName>
    <definedName name="Z_D3FF2053_BD11_4CA8_9648_A06F387C0C79_.wvu.FilterData" hidden="1">#REF!</definedName>
    <definedName name="Z_D4D6DC3A_302F_4BF4_8221_EFB7EA05B30F_.wvu.FilterData" localSheetId="17" hidden="1">#REF!</definedName>
    <definedName name="Z_D4D6DC3A_302F_4BF4_8221_EFB7EA05B30F_.wvu.FilterData" hidden="1">#REF!</definedName>
    <definedName name="Z_D4FF4BA0_F9BE_4CEE_B334_FBD19DA86BF4_.wvu.FilterData" localSheetId="17" hidden="1">#REF!</definedName>
    <definedName name="Z_D4FF4BA0_F9BE_4CEE_B334_FBD19DA86BF4_.wvu.FilterData" hidden="1">#REF!</definedName>
    <definedName name="Z_D5810466_54E3_455B_B341_3E7B86FB72D3_.wvu.FilterData" localSheetId="17" hidden="1">#REF!</definedName>
    <definedName name="Z_D5810466_54E3_455B_B341_3E7B86FB72D3_.wvu.FilterData" hidden="1">#REF!</definedName>
    <definedName name="Z_D60B1DF7_D653_4F01_B5AD_6A66E578C24F_.wvu.FilterData" localSheetId="17" hidden="1">#REF!</definedName>
    <definedName name="Z_D60B1DF7_D653_4F01_B5AD_6A66E578C24F_.wvu.FilterData" hidden="1">#REF!</definedName>
    <definedName name="Z_D684BA0E_B94B_4BF7_8F27_4E3A1924425C_.wvu.FilterData" localSheetId="17" hidden="1">#REF!</definedName>
    <definedName name="Z_D684BA0E_B94B_4BF7_8F27_4E3A1924425C_.wvu.FilterData" hidden="1">#REF!</definedName>
    <definedName name="Z_D9443332_B48E_4E65_8F23_AC96FB75A5A9_.wvu.FilterData" localSheetId="17" hidden="1">#REF!</definedName>
    <definedName name="Z_D9443332_B48E_4E65_8F23_AC96FB75A5A9_.wvu.FilterData" hidden="1">#REF!</definedName>
    <definedName name="Z_DAA35AF8_874B_4671_A195_994D9700CFB0_.wvu.FilterData" localSheetId="17" hidden="1">#REF!</definedName>
    <definedName name="Z_DAA35AF8_874B_4671_A195_994D9700CFB0_.wvu.FilterData" hidden="1">#REF!</definedName>
    <definedName name="Z_DB31579F_8662_40C5_BB19_660F0F7B70E5_.wvu.FilterData" localSheetId="17" hidden="1">#REF!</definedName>
    <definedName name="Z_DB31579F_8662_40C5_BB19_660F0F7B70E5_.wvu.FilterData" hidden="1">#REF!</definedName>
    <definedName name="Z_DB349C77_BBCF_4BF0_8906_770DC9CEB279_.wvu.FilterData" localSheetId="17" hidden="1">#REF!</definedName>
    <definedName name="Z_DB349C77_BBCF_4BF0_8906_770DC9CEB279_.wvu.FilterData" hidden="1">#REF!</definedName>
    <definedName name="Z_DBA9A16F_C863_43D6_BEF6_4907AD7FF11A_.wvu.FilterData" localSheetId="17" hidden="1">#REF!</definedName>
    <definedName name="Z_DBA9A16F_C863_43D6_BEF6_4907AD7FF11A_.wvu.FilterData" hidden="1">#REF!</definedName>
    <definedName name="Z_DC39DC03_5BF1_41DE_A26D_8DA774859990_.wvu.FilterData" localSheetId="17" hidden="1">#REF!</definedName>
    <definedName name="Z_DC39DC03_5BF1_41DE_A26D_8DA774859990_.wvu.FilterData" hidden="1">#REF!</definedName>
    <definedName name="Z_DC4BE57B_E9B6_4823_AAB5_0B4AD0A1C9F8_.wvu.FilterData" localSheetId="17" hidden="1">#REF!</definedName>
    <definedName name="Z_DC4BE57B_E9B6_4823_AAB5_0B4AD0A1C9F8_.wvu.FilterData" hidden="1">#REF!</definedName>
    <definedName name="Z_DD40B456_B833_4D7B_A3C9_47AA2D6A0830_.wvu.FilterData" localSheetId="17" hidden="1">#REF!</definedName>
    <definedName name="Z_DD40B456_B833_4D7B_A3C9_47AA2D6A0830_.wvu.FilterData" hidden="1">#REF!</definedName>
    <definedName name="Z_DDC9046D_2716_4CA3_9471_7091058B3C12_.wvu.FilterData" localSheetId="17" hidden="1">#REF!</definedName>
    <definedName name="Z_DDC9046D_2716_4CA3_9471_7091058B3C12_.wvu.FilterData" hidden="1">#REF!</definedName>
    <definedName name="Z_DF3B204A_F509_4DA0_BCB7_F89536B5FEBF_.wvu.FilterData" localSheetId="17" hidden="1">#REF!</definedName>
    <definedName name="Z_DF3B204A_F509_4DA0_BCB7_F89536B5FEBF_.wvu.FilterData" hidden="1">#REF!</definedName>
    <definedName name="Z_E3FFE9E0_6C4F_4FB4_A56E_FBE96871B5C8_.wvu.Cols" localSheetId="17" hidden="1">#REF!,#REF!</definedName>
    <definedName name="Z_E3FFE9E0_6C4F_4FB4_A56E_FBE96871B5C8_.wvu.Cols" localSheetId="3">#REF!,#REF!</definedName>
    <definedName name="Z_E3FFE9E0_6C4F_4FB4_A56E_FBE96871B5C8_.wvu.Cols" localSheetId="6">#REF!,#REF!</definedName>
    <definedName name="Z_E3FFE9E0_6C4F_4FB4_A56E_FBE96871B5C8_.wvu.Cols" localSheetId="16" hidden="1">#REF!,#REF!</definedName>
    <definedName name="Z_E3FFE9E0_6C4F_4FB4_A56E_FBE96871B5C8_.wvu.Cols" localSheetId="15">#REF!,#REF!</definedName>
    <definedName name="Z_E3FFE9E0_6C4F_4FB4_A56E_FBE96871B5C8_.wvu.Cols" localSheetId="25">#REF!,#REF!</definedName>
    <definedName name="Z_E3FFE9E0_6C4F_4FB4_A56E_FBE96871B5C8_.wvu.Cols" localSheetId="0">#REF!,#REF!</definedName>
    <definedName name="Z_E3FFE9E0_6C4F_4FB4_A56E_FBE96871B5C8_.wvu.Cols" localSheetId="22" hidden="1">#REF!,#REF!</definedName>
    <definedName name="Z_E3FFE9E0_6C4F_4FB4_A56E_FBE96871B5C8_.wvu.Cols" localSheetId="19">#REF!,#REF!</definedName>
    <definedName name="Z_E3FFE9E0_6C4F_4FB4_A56E_FBE96871B5C8_.wvu.Cols" localSheetId="18" hidden="1">#REF!,#REF!</definedName>
    <definedName name="Z_E3FFE9E0_6C4F_4FB4_A56E_FBE96871B5C8_.wvu.Cols">#REF!,#REF!</definedName>
    <definedName name="Z_E3FFE9E0_6C4F_4FB4_A56E_FBE96871B5C8_.wvu.FilterData" localSheetId="17" hidden="1">#REF!</definedName>
    <definedName name="Z_E3FFE9E0_6C4F_4FB4_A56E_FBE96871B5C8_.wvu.FilterData" localSheetId="22" hidden="1">#REF!</definedName>
    <definedName name="Z_E3FFE9E0_6C4F_4FB4_A56E_FBE96871B5C8_.wvu.FilterData" localSheetId="18" hidden="1">#REF!</definedName>
    <definedName name="Z_E3FFE9E0_6C4F_4FB4_A56E_FBE96871B5C8_.wvu.FilterData" hidden="1">#REF!</definedName>
    <definedName name="Z_E42D429F_E4E8_41D2_9176_83C726BAF8E3_.wvu.FilterData" localSheetId="17" hidden="1">#REF!</definedName>
    <definedName name="Z_E42D429F_E4E8_41D2_9176_83C726BAF8E3_.wvu.FilterData" localSheetId="22" hidden="1">#REF!</definedName>
    <definedName name="Z_E42D429F_E4E8_41D2_9176_83C726BAF8E3_.wvu.FilterData" localSheetId="18" hidden="1">#REF!</definedName>
    <definedName name="Z_E42D429F_E4E8_41D2_9176_83C726BAF8E3_.wvu.FilterData" hidden="1">#REF!</definedName>
    <definedName name="Z_E491B72F_902A_11D7_9C1E_0004231B06E7_.wvu.FilterData" localSheetId="17" hidden="1">#REF!</definedName>
    <definedName name="Z_E491B72F_902A_11D7_9C1E_0004231B06E7_.wvu.FilterData" localSheetId="22" hidden="1">#REF!</definedName>
    <definedName name="Z_E491B72F_902A_11D7_9C1E_0004231B06E7_.wvu.FilterData" localSheetId="18" hidden="1">#REF!</definedName>
    <definedName name="Z_E491B72F_902A_11D7_9C1E_0004231B06E7_.wvu.FilterData" hidden="1">#REF!</definedName>
    <definedName name="Z_E491B77E_902A_11D7_9C1E_0004231B06E7_.wvu.FilterData" localSheetId="17" hidden="1">#REF!</definedName>
    <definedName name="Z_E491B77E_902A_11D7_9C1E_0004231B06E7_.wvu.FilterData" hidden="1">#REF!</definedName>
    <definedName name="Z_E4A534A8_CD89_4423_9F3F_8134353F3CAC_.wvu.FilterData" localSheetId="17" hidden="1">#REF!</definedName>
    <definedName name="Z_E4A534A8_CD89_4423_9F3F_8134353F3CAC_.wvu.FilterData" hidden="1">#REF!</definedName>
    <definedName name="Z_E4E1532E_DC25_47E7_8CAC_8E70342889F1_.wvu.FilterData" localSheetId="17" hidden="1">#REF!</definedName>
    <definedName name="Z_E4E1532E_DC25_47E7_8CAC_8E70342889F1_.wvu.FilterData" hidden="1">#REF!</definedName>
    <definedName name="Z_E74731A0_5CEF_4B97_AFDD_B1DCA3953478_.wvu.FilterData" localSheetId="17" hidden="1">#REF!</definedName>
    <definedName name="Z_E74731A0_5CEF_4B97_AFDD_B1DCA3953478_.wvu.FilterData" hidden="1">#REF!</definedName>
    <definedName name="Z_E7582842_0D7F_4174_A223_2AB1DD8C9047_.wvu.FilterData" localSheetId="17" hidden="1">#REF!</definedName>
    <definedName name="Z_E7582842_0D7F_4174_A223_2AB1DD8C9047_.wvu.FilterData" hidden="1">#REF!</definedName>
    <definedName name="Z_E7E3B215_0D2B_424B_B9A9_091ABF42A9B2_.wvu.FilterData" localSheetId="17" hidden="1">#REF!</definedName>
    <definedName name="Z_E7E3B215_0D2B_424B_B9A9_091ABF42A9B2_.wvu.FilterData" hidden="1">#REF!</definedName>
    <definedName name="Z_E833D806_B408_4951_8EA0_84873DD98CC6_.wvu.FilterData" localSheetId="17" hidden="1">#REF!</definedName>
    <definedName name="Z_E833D806_B408_4951_8EA0_84873DD98CC6_.wvu.FilterData" hidden="1">#REF!</definedName>
    <definedName name="Z_E84FA520_D8B7_472A_9913_1B62E15D532D_.wvu.FilterData" localSheetId="17" hidden="1">#REF!</definedName>
    <definedName name="Z_E84FA520_D8B7_472A_9913_1B62E15D532D_.wvu.FilterData" hidden="1">#REF!</definedName>
    <definedName name="Z_E856A7FB_F0DE_4CE8_85BE_FBD78193AF0B_.wvu.FilterData" localSheetId="17" hidden="1">#REF!</definedName>
    <definedName name="Z_E856A7FB_F0DE_4CE8_85BE_FBD78193AF0B_.wvu.FilterData" hidden="1">#REF!</definedName>
    <definedName name="Z_E8B81FC8_C17A_451A_B505_641DE5886245_.wvu.FilterData" localSheetId="17" hidden="1">#REF!</definedName>
    <definedName name="Z_E8B81FC8_C17A_451A_B505_641DE5886245_.wvu.FilterData" hidden="1">#REF!</definedName>
    <definedName name="Z_EA900FC6_5EC3_4E18_9ED9_37FAC8862A4C_.wvu.FilterData" localSheetId="17" hidden="1">#REF!</definedName>
    <definedName name="Z_EA900FC6_5EC3_4E18_9ED9_37FAC8862A4C_.wvu.FilterData" hidden="1">#REF!</definedName>
    <definedName name="Z_EC12F0CE_807C_4CF2_B52D_1E5945238C05_.wvu.FilterData" localSheetId="17" hidden="1">#REF!</definedName>
    <definedName name="Z_EC12F0CE_807C_4CF2_B52D_1E5945238C05_.wvu.FilterData" hidden="1">#REF!</definedName>
    <definedName name="Z_EC74CDC8_4C91_4C55_BE9F_24DF0A9793FF_.wvu.FilterData" localSheetId="17" hidden="1">#REF!</definedName>
    <definedName name="Z_EC74CDC8_4C91_4C55_BE9F_24DF0A9793FF_.wvu.FilterData" hidden="1">#REF!</definedName>
    <definedName name="Z_ED3E33DB_FBFA_4FDE_929F_AD12074101A3_.wvu.FilterData" localSheetId="17" hidden="1">#REF!</definedName>
    <definedName name="Z_ED3E33DB_FBFA_4FDE_929F_AD12074101A3_.wvu.FilterData" hidden="1">#REF!</definedName>
    <definedName name="Z_EE21DFC7_81AA_40DA_B313_9BC83DA41DD6_.wvu.FilterData" localSheetId="17" hidden="1">#REF!</definedName>
    <definedName name="Z_EE21DFC7_81AA_40DA_B313_9BC83DA41DD6_.wvu.FilterData" hidden="1">#REF!</definedName>
    <definedName name="Z_EE5311D7_3149_40F1_82F5_7EEC6ACB6C85_.wvu.FilterData" localSheetId="17" hidden="1">#REF!</definedName>
    <definedName name="Z_EE5311D7_3149_40F1_82F5_7EEC6ACB6C85_.wvu.FilterData" hidden="1">#REF!</definedName>
    <definedName name="Z_EEE8CD21_C3A5_4786_B8BE_B9E68F0A5347_.wvu.FilterData" localSheetId="17" hidden="1">#REF!</definedName>
    <definedName name="Z_EEE8CD21_C3A5_4786_B8BE_B9E68F0A5347_.wvu.FilterData" hidden="1">#REF!</definedName>
    <definedName name="Z_F0522591_4E2E_4AD6_B99B_B69551272A68_.wvu.FilterData" localSheetId="17" hidden="1">#REF!</definedName>
    <definedName name="Z_F0522591_4E2E_4AD6_B99B_B69551272A68_.wvu.FilterData" hidden="1">#REF!</definedName>
    <definedName name="Z_F1326E0B_5376_4D6E_9BC8_214AA525DE83_.wvu.FilterData" localSheetId="17" hidden="1">#REF!</definedName>
    <definedName name="Z_F1326E0B_5376_4D6E_9BC8_214AA525DE83_.wvu.FilterData" hidden="1">#REF!</definedName>
    <definedName name="Z_F2145668_4090_4220_8C3C_9C4DCC7A01D1_.wvu.Cols" localSheetId="20">#REF!</definedName>
    <definedName name="Z_F2145668_4090_4220_8C3C_9C4DCC7A01D1_.wvu.Cols" localSheetId="17" hidden="1">#REF!</definedName>
    <definedName name="Z_F2145668_4090_4220_8C3C_9C4DCC7A01D1_.wvu.Cols" localSheetId="16" hidden="1">#REF!</definedName>
    <definedName name="Z_F2145668_4090_4220_8C3C_9C4DCC7A01D1_.wvu.Cols" localSheetId="15">#REF!</definedName>
    <definedName name="Z_F2145668_4090_4220_8C3C_9C4DCC7A01D1_.wvu.Cols" localSheetId="24">#REF!</definedName>
    <definedName name="Z_F2145668_4090_4220_8C3C_9C4DCC7A01D1_.wvu.Cols" localSheetId="19">#REF!</definedName>
    <definedName name="Z_F2145668_4090_4220_8C3C_9C4DCC7A01D1_.wvu.Cols">#REF!</definedName>
    <definedName name="Z_F2145668_4090_4220_8C3C_9C4DCC7A01D1_.wvu.FilterData" localSheetId="17" hidden="1">#REF!</definedName>
    <definedName name="Z_F2145668_4090_4220_8C3C_9C4DCC7A01D1_.wvu.FilterData" hidden="1">#REF!</definedName>
    <definedName name="Z_F300E2D5_C458_4E4B_AB71_FF06367EF684_.wvu.FilterData" localSheetId="17" hidden="1">#REF!</definedName>
    <definedName name="Z_F300E2D5_C458_4E4B_AB71_FF06367EF684_.wvu.FilterData" hidden="1">#REF!</definedName>
    <definedName name="Z_F3F443DB_8EE1_48F9_9BF4_EAF21EDD719F_.wvu.FilterData" localSheetId="17" hidden="1">#REF!</definedName>
    <definedName name="Z_F3F443DB_8EE1_48F9_9BF4_EAF21EDD719F_.wvu.FilterData" hidden="1">#REF!</definedName>
    <definedName name="Z_F6923408_DB58_4A59_8717_D0133A922204_.wvu.FilterData" localSheetId="17" hidden="1">#REF!</definedName>
    <definedName name="Z_F6923408_DB58_4A59_8717_D0133A922204_.wvu.FilterData" hidden="1">#REF!</definedName>
    <definedName name="Z_F9CB3A99_6D24_412C_93C4_575819594890_.wvu.FilterData" localSheetId="17" hidden="1">#REF!</definedName>
    <definedName name="Z_F9CB3A99_6D24_412C_93C4_575819594890_.wvu.FilterData" hidden="1">#REF!</definedName>
    <definedName name="Z_FA40CB26_17FE_4901_96A4_2176E8FA5EEE_.wvu.FilterData" localSheetId="17" hidden="1">#REF!</definedName>
    <definedName name="Z_FA40CB26_17FE_4901_96A4_2176E8FA5EEE_.wvu.FilterData" hidden="1">#REF!</definedName>
    <definedName name="Z_FC4D1412_4B52_4393_A184_1BAD70B9C231_.wvu.FilterData" localSheetId="17" hidden="1">#REF!</definedName>
    <definedName name="Z_FC4D1412_4B52_4393_A184_1BAD70B9C231_.wvu.FilterData" hidden="1">#REF!</definedName>
    <definedName name="Z_FD259A29_AD61_4284_9BC7_5C3B20DD002B_.wvu.FilterData" localSheetId="17" hidden="1">#REF!</definedName>
    <definedName name="Z_FD259A29_AD61_4284_9BC7_5C3B20DD002B_.wvu.FilterData" hidden="1">#REF!</definedName>
    <definedName name="Z_FDFF93A6_D487_497C_8FA1_B8636451E74C_.wvu.FilterData" localSheetId="17" hidden="1">#REF!</definedName>
    <definedName name="Z_FDFF93A6_D487_497C_8FA1_B8636451E74C_.wvu.FilterData" hidden="1">#REF!</definedName>
    <definedName name="Z_FE37516D_56E4_424C_8DE6_6B2719F76EF4_.wvu.FilterData" localSheetId="17" hidden="1">#REF!</definedName>
    <definedName name="Z_FE37516D_56E4_424C_8DE6_6B2719F76EF4_.wvu.FilterData" hidden="1">#REF!</definedName>
    <definedName name="Z_FEBB3479_FB57_4CDC_BCCD_5D8B83257FC7_.wvu.FilterData" localSheetId="17" hidden="1">#REF!</definedName>
    <definedName name="Z_FEBB3479_FB57_4CDC_BCCD_5D8B83257FC7_.wvu.FilterData" hidden="1">#REF!</definedName>
    <definedName name="zcdçskld" localSheetId="20">{#N/A,#N/A,FALSE,"Plan1";#N/A,#N/A,FALSE,"Plan2"}</definedName>
    <definedName name="zcdçskld" localSheetId="8">{#N/A,#N/A,FALSE,"Plan1";#N/A,#N/A,FALSE,"Plan2"}</definedName>
    <definedName name="zcdçskld" localSheetId="17" hidden="1">{#N/A,#N/A,FALSE,"Plan1";#N/A,#N/A,FALSE,"Plan2"}</definedName>
    <definedName name="zcdçskld" localSheetId="3">{#N/A,#N/A,FALSE,"Plan1";#N/A,#N/A,FALSE,"Plan2"}</definedName>
    <definedName name="zcdçskld" localSheetId="11">{#N/A,#N/A,FALSE,"Plan1";#N/A,#N/A,FALSE,"Plan2"}</definedName>
    <definedName name="zcdçskld" localSheetId="6">{#N/A,#N/A,FALSE,"Plan1";#N/A,#N/A,FALSE,"Plan2"}</definedName>
    <definedName name="zcdçskld" localSheetId="5">{#N/A,#N/A,FALSE,"Plan1";#N/A,#N/A,FALSE,"Plan2"}</definedName>
    <definedName name="zcdçskld" localSheetId="16" hidden="1">{#N/A,#N/A,FALSE,"Plan1";#N/A,#N/A,FALSE,"Plan2"}</definedName>
    <definedName name="zcdçskld" localSheetId="15">{#N/A,#N/A,FALSE,"Plan1";#N/A,#N/A,FALSE,"Plan2"}</definedName>
    <definedName name="zcdçskld" localSheetId="7">{#N/A,#N/A,FALSE,"Plan1";#N/A,#N/A,FALSE,"Plan2"}</definedName>
    <definedName name="zcdçskld" localSheetId="24">{#N/A,#N/A,FALSE,"Plan1";#N/A,#N/A,FALSE,"Plan2"}</definedName>
    <definedName name="zcdçskld" localSheetId="25">{#N/A,#N/A,FALSE,"Plan1";#N/A,#N/A,FALSE,"Plan2"}</definedName>
    <definedName name="zcdçskld" localSheetId="0">{#N/A,#N/A,FALSE,"Plan1";#N/A,#N/A,FALSE,"Plan2"}</definedName>
    <definedName name="zcdçskld" localSheetId="23">{#N/A,#N/A,FALSE,"Plan1";#N/A,#N/A,FALSE,"Plan2"}</definedName>
    <definedName name="zcdçskld" localSheetId="22" hidden="1">{#N/A,#N/A,FALSE,"Plan1";#N/A,#N/A,FALSE,"Plan2"}</definedName>
    <definedName name="zcdçskld" localSheetId="19">{#N/A,#N/A,FALSE,"Plan1";#N/A,#N/A,FALSE,"Plan2"}</definedName>
    <definedName name="zcdçskld" localSheetId="18" hidden="1">{#N/A,#N/A,FALSE,"Plan1";#N/A,#N/A,FALSE,"Plan2"}</definedName>
    <definedName name="zcdçskld">{#N/A,#N/A,FALSE,"Plan1";#N/A,#N/A,FALSE,"Plan2"}</definedName>
    <definedName name="zcsdrfrt" localSheetId="20">{#N/A,#N/A,FALSE,"Plan1";#N/A,#N/A,FALSE,"Plan2"}</definedName>
    <definedName name="zcsdrfrt" localSheetId="8">{#N/A,#N/A,FALSE,"Plan1";#N/A,#N/A,FALSE,"Plan2"}</definedName>
    <definedName name="zcsdrfrt" localSheetId="17" hidden="1">{#N/A,#N/A,FALSE,"Plan1";#N/A,#N/A,FALSE,"Plan2"}</definedName>
    <definedName name="zcsdrfrt" localSheetId="3">{#N/A,#N/A,FALSE,"Plan1";#N/A,#N/A,FALSE,"Plan2"}</definedName>
    <definedName name="zcsdrfrt" localSheetId="11">{#N/A,#N/A,FALSE,"Plan1";#N/A,#N/A,FALSE,"Plan2"}</definedName>
    <definedName name="zcsdrfrt" localSheetId="6">{#N/A,#N/A,FALSE,"Plan1";#N/A,#N/A,FALSE,"Plan2"}</definedName>
    <definedName name="zcsdrfrt" localSheetId="5">{#N/A,#N/A,FALSE,"Plan1";#N/A,#N/A,FALSE,"Plan2"}</definedName>
    <definedName name="zcsdrfrt" localSheetId="16" hidden="1">{#N/A,#N/A,FALSE,"Plan1";#N/A,#N/A,FALSE,"Plan2"}</definedName>
    <definedName name="zcsdrfrt" localSheetId="15">{#N/A,#N/A,FALSE,"Plan1";#N/A,#N/A,FALSE,"Plan2"}</definedName>
    <definedName name="zcsdrfrt" localSheetId="7">{#N/A,#N/A,FALSE,"Plan1";#N/A,#N/A,FALSE,"Plan2"}</definedName>
    <definedName name="zcsdrfrt" localSheetId="24">{#N/A,#N/A,FALSE,"Plan1";#N/A,#N/A,FALSE,"Plan2"}</definedName>
    <definedName name="zcsdrfrt" localSheetId="25">{#N/A,#N/A,FALSE,"Plan1";#N/A,#N/A,FALSE,"Plan2"}</definedName>
    <definedName name="zcsdrfrt" localSheetId="0">{#N/A,#N/A,FALSE,"Plan1";#N/A,#N/A,FALSE,"Plan2"}</definedName>
    <definedName name="zcsdrfrt" localSheetId="23">{#N/A,#N/A,FALSE,"Plan1";#N/A,#N/A,FALSE,"Plan2"}</definedName>
    <definedName name="zcsdrfrt" localSheetId="22" hidden="1">{#N/A,#N/A,FALSE,"Plan1";#N/A,#N/A,FALSE,"Plan2"}</definedName>
    <definedName name="zcsdrfrt" localSheetId="19">{#N/A,#N/A,FALSE,"Plan1";#N/A,#N/A,FALSE,"Plan2"}</definedName>
    <definedName name="zcsdrfrt" localSheetId="18" hidden="1">{#N/A,#N/A,FALSE,"Plan1";#N/A,#N/A,FALSE,"Plan2"}</definedName>
    <definedName name="zcsdrfrt">{#N/A,#N/A,FALSE,"Plan1";#N/A,#N/A,FALSE,"Plan2"}</definedName>
    <definedName name="ZDRE" localSheetId="20">{#N/A,#N/A,FALSE,"Plan1";#N/A,#N/A,FALSE,"Plan2"}</definedName>
    <definedName name="ZDRE" localSheetId="8">{#N/A,#N/A,FALSE,"Plan1";#N/A,#N/A,FALSE,"Plan2"}</definedName>
    <definedName name="ZDRE" localSheetId="17" hidden="1">{#N/A,#N/A,FALSE,"Plan1";#N/A,#N/A,FALSE,"Plan2"}</definedName>
    <definedName name="ZDRE" localSheetId="3">{#N/A,#N/A,FALSE,"Plan1";#N/A,#N/A,FALSE,"Plan2"}</definedName>
    <definedName name="ZDRE" localSheetId="11">{#N/A,#N/A,FALSE,"Plan1";#N/A,#N/A,FALSE,"Plan2"}</definedName>
    <definedName name="ZDRE" localSheetId="6">{#N/A,#N/A,FALSE,"Plan1";#N/A,#N/A,FALSE,"Plan2"}</definedName>
    <definedName name="ZDRE" localSheetId="5">{#N/A,#N/A,FALSE,"Plan1";#N/A,#N/A,FALSE,"Plan2"}</definedName>
    <definedName name="ZDRE" localSheetId="16" hidden="1">{#N/A,#N/A,FALSE,"Plan1";#N/A,#N/A,FALSE,"Plan2"}</definedName>
    <definedName name="ZDRE" localSheetId="15">{#N/A,#N/A,FALSE,"Plan1";#N/A,#N/A,FALSE,"Plan2"}</definedName>
    <definedName name="ZDRE" localSheetId="7">{#N/A,#N/A,FALSE,"Plan1";#N/A,#N/A,FALSE,"Plan2"}</definedName>
    <definedName name="ZDRE" localSheetId="24">{#N/A,#N/A,FALSE,"Plan1";#N/A,#N/A,FALSE,"Plan2"}</definedName>
    <definedName name="ZDRE" localSheetId="25">{#N/A,#N/A,FALSE,"Plan1";#N/A,#N/A,FALSE,"Plan2"}</definedName>
    <definedName name="ZDRE" localSheetId="0">{#N/A,#N/A,FALSE,"Plan1";#N/A,#N/A,FALSE,"Plan2"}</definedName>
    <definedName name="ZDRE" localSheetId="23">{#N/A,#N/A,FALSE,"Plan1";#N/A,#N/A,FALSE,"Plan2"}</definedName>
    <definedName name="ZDRE" localSheetId="22" hidden="1">{#N/A,#N/A,FALSE,"Plan1";#N/A,#N/A,FALSE,"Plan2"}</definedName>
    <definedName name="ZDRE" localSheetId="19">{#N/A,#N/A,FALSE,"Plan1";#N/A,#N/A,FALSE,"Plan2"}</definedName>
    <definedName name="ZDRE" localSheetId="18" hidden="1">{#N/A,#N/A,FALSE,"Plan1";#N/A,#N/A,FALSE,"Plan2"}</definedName>
    <definedName name="ZDRE">{#N/A,#N/A,FALSE,"Plan1";#N/A,#N/A,FALSE,"Plan2"}</definedName>
    <definedName name="ZEZE" localSheetId="17">#REF!</definedName>
    <definedName name="ZEZE" localSheetId="3">#REF!</definedName>
    <definedName name="ZEZE" localSheetId="6">#REF!</definedName>
    <definedName name="ZEZE" localSheetId="16">#REF!</definedName>
    <definedName name="ZEZE" localSheetId="15">#REF!</definedName>
    <definedName name="ZEZE" localSheetId="25">#REF!</definedName>
    <definedName name="ZEZE" localSheetId="22">#REF!</definedName>
    <definedName name="ZEZE" localSheetId="19">#REF!</definedName>
    <definedName name="ZEZE" localSheetId="18">#REF!</definedName>
    <definedName name="ZEZE">#REF!</definedName>
    <definedName name="ZIN" localSheetId="17">#REF!</definedName>
    <definedName name="ZIN" localSheetId="3">#REF!</definedName>
    <definedName name="ZIN" localSheetId="6">#REF!</definedName>
    <definedName name="ZIN" localSheetId="16">#REF!</definedName>
    <definedName name="ZIN" localSheetId="15">#REF!</definedName>
    <definedName name="ZIN" localSheetId="25">#REF!</definedName>
    <definedName name="ZIN" localSheetId="22">#REF!</definedName>
    <definedName name="ZIN" localSheetId="19">#REF!</definedName>
    <definedName name="ZIN" localSheetId="18">#REF!</definedName>
    <definedName name="ZIN">#REF!</definedName>
    <definedName name="ZINS" localSheetId="17">#REF!</definedName>
    <definedName name="ZINS" localSheetId="3">#REF!</definedName>
    <definedName name="ZINS" localSheetId="6">#REF!</definedName>
    <definedName name="ZINS" localSheetId="16">#REF!</definedName>
    <definedName name="ZINS" localSheetId="15">#REF!</definedName>
    <definedName name="ZINS" localSheetId="25">#REF!</definedName>
    <definedName name="ZINS" localSheetId="22">#REF!</definedName>
    <definedName name="ZINS" localSheetId="19">#REF!</definedName>
    <definedName name="ZINS" localSheetId="18">#REF!</definedName>
    <definedName name="ZINS">#REF!</definedName>
    <definedName name="ZSADF" localSheetId="20">{#N/A,#N/A,FALSE,"Plan1";#N/A,#N/A,FALSE,"Plan2"}</definedName>
    <definedName name="ZSADF" localSheetId="8">{#N/A,#N/A,FALSE,"Plan1";#N/A,#N/A,FALSE,"Plan2"}</definedName>
    <definedName name="ZSADF" localSheetId="17" hidden="1">{#N/A,#N/A,FALSE,"Plan1";#N/A,#N/A,FALSE,"Plan2"}</definedName>
    <definedName name="ZSADF" localSheetId="3">{#N/A,#N/A,FALSE,"Plan1";#N/A,#N/A,FALSE,"Plan2"}</definedName>
    <definedName name="ZSADF" localSheetId="11">{#N/A,#N/A,FALSE,"Plan1";#N/A,#N/A,FALSE,"Plan2"}</definedName>
    <definedName name="ZSADF" localSheetId="6">{#N/A,#N/A,FALSE,"Plan1";#N/A,#N/A,FALSE,"Plan2"}</definedName>
    <definedName name="ZSADF" localSheetId="5">{#N/A,#N/A,FALSE,"Plan1";#N/A,#N/A,FALSE,"Plan2"}</definedName>
    <definedName name="ZSADF" localSheetId="16" hidden="1">{#N/A,#N/A,FALSE,"Plan1";#N/A,#N/A,FALSE,"Plan2"}</definedName>
    <definedName name="ZSADF" localSheetId="15">{#N/A,#N/A,FALSE,"Plan1";#N/A,#N/A,FALSE,"Plan2"}</definedName>
    <definedName name="ZSADF" localSheetId="7">{#N/A,#N/A,FALSE,"Plan1";#N/A,#N/A,FALSE,"Plan2"}</definedName>
    <definedName name="ZSADF" localSheetId="24">{#N/A,#N/A,FALSE,"Plan1";#N/A,#N/A,FALSE,"Plan2"}</definedName>
    <definedName name="ZSADF" localSheetId="25">{#N/A,#N/A,FALSE,"Plan1";#N/A,#N/A,FALSE,"Plan2"}</definedName>
    <definedName name="ZSADF" localSheetId="0">{#N/A,#N/A,FALSE,"Plan1";#N/A,#N/A,FALSE,"Plan2"}</definedName>
    <definedName name="ZSADF" localSheetId="23">{#N/A,#N/A,FALSE,"Plan1";#N/A,#N/A,FALSE,"Plan2"}</definedName>
    <definedName name="ZSADF" localSheetId="22" hidden="1">{#N/A,#N/A,FALSE,"Plan1";#N/A,#N/A,FALSE,"Plan2"}</definedName>
    <definedName name="ZSADF" localSheetId="19">{#N/A,#N/A,FALSE,"Plan1";#N/A,#N/A,FALSE,"Plan2"}</definedName>
    <definedName name="ZSADF" localSheetId="18" hidden="1">{#N/A,#N/A,FALSE,"Plan1";#N/A,#N/A,FALSE,"Plan2"}</definedName>
    <definedName name="ZSADF">{#N/A,#N/A,FALSE,"Plan1";#N/A,#N/A,FALSE,"Plan2"}</definedName>
    <definedName name="zsads" localSheetId="20">{#N/A,#N/A,FALSE,"Plan1";#N/A,#N/A,FALSE,"Plan2"}</definedName>
    <definedName name="zsads" localSheetId="8">{#N/A,#N/A,FALSE,"Plan1";#N/A,#N/A,FALSE,"Plan2"}</definedName>
    <definedName name="zsads" localSheetId="17" hidden="1">{#N/A,#N/A,FALSE,"Plan1";#N/A,#N/A,FALSE,"Plan2"}</definedName>
    <definedName name="zsads" localSheetId="3">{#N/A,#N/A,FALSE,"Plan1";#N/A,#N/A,FALSE,"Plan2"}</definedName>
    <definedName name="zsads" localSheetId="11">{#N/A,#N/A,FALSE,"Plan1";#N/A,#N/A,FALSE,"Plan2"}</definedName>
    <definedName name="zsads" localSheetId="6">{#N/A,#N/A,FALSE,"Plan1";#N/A,#N/A,FALSE,"Plan2"}</definedName>
    <definedName name="zsads" localSheetId="5">{#N/A,#N/A,FALSE,"Plan1";#N/A,#N/A,FALSE,"Plan2"}</definedName>
    <definedName name="zsads" localSheetId="16" hidden="1">{#N/A,#N/A,FALSE,"Plan1";#N/A,#N/A,FALSE,"Plan2"}</definedName>
    <definedName name="zsads" localSheetId="15">{#N/A,#N/A,FALSE,"Plan1";#N/A,#N/A,FALSE,"Plan2"}</definedName>
    <definedName name="zsads" localSheetId="7">{#N/A,#N/A,FALSE,"Plan1";#N/A,#N/A,FALSE,"Plan2"}</definedName>
    <definedName name="zsads" localSheetId="24">{#N/A,#N/A,FALSE,"Plan1";#N/A,#N/A,FALSE,"Plan2"}</definedName>
    <definedName name="zsads" localSheetId="25">{#N/A,#N/A,FALSE,"Plan1";#N/A,#N/A,FALSE,"Plan2"}</definedName>
    <definedName name="zsads" localSheetId="0">{#N/A,#N/A,FALSE,"Plan1";#N/A,#N/A,FALSE,"Plan2"}</definedName>
    <definedName name="zsads" localSheetId="23">{#N/A,#N/A,FALSE,"Plan1";#N/A,#N/A,FALSE,"Plan2"}</definedName>
    <definedName name="zsads" localSheetId="22" hidden="1">{#N/A,#N/A,FALSE,"Plan1";#N/A,#N/A,FALSE,"Plan2"}</definedName>
    <definedName name="zsads" localSheetId="19">{#N/A,#N/A,FALSE,"Plan1";#N/A,#N/A,FALSE,"Plan2"}</definedName>
    <definedName name="zsads" localSheetId="18" hidden="1">{#N/A,#N/A,FALSE,"Plan1";#N/A,#N/A,FALSE,"Plan2"}</definedName>
    <definedName name="zsads">{#N/A,#N/A,FALSE,"Plan1";#N/A,#N/A,FALSE,"Plan2"}</definedName>
    <definedName name="ZSDFSETR" localSheetId="17" hidden="1">#REF!</definedName>
    <definedName name="ZSDFSETR" localSheetId="3">#REF!</definedName>
    <definedName name="ZSDFSETR" localSheetId="6">#REF!</definedName>
    <definedName name="ZSDFSETR" localSheetId="16" hidden="1">#REF!</definedName>
    <definedName name="ZSDFSETR" localSheetId="15">#REF!</definedName>
    <definedName name="ZSDFSETR" localSheetId="25">#REF!</definedName>
    <definedName name="ZSDFSETR" localSheetId="0">#REF!</definedName>
    <definedName name="ZSDFSETR" localSheetId="22" hidden="1">#REF!</definedName>
    <definedName name="ZSDFSETR" localSheetId="19">#REF!</definedName>
    <definedName name="ZSDFSETR" localSheetId="18" hidden="1">#REF!</definedName>
    <definedName name="ZSDFSETR">#REF!</definedName>
    <definedName name="zsds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20">{#N/A,#N/A,FALSE,"Plan1";#N/A,#N/A,FALSE,"Plan2"}</definedName>
    <definedName name="zxccdf" localSheetId="8">{#N/A,#N/A,FALSE,"Plan1";#N/A,#N/A,FALSE,"Plan2"}</definedName>
    <definedName name="zxccdf" localSheetId="17" hidden="1">{#N/A,#N/A,FALSE,"Plan1";#N/A,#N/A,FALSE,"Plan2"}</definedName>
    <definedName name="zxccdf" localSheetId="3">{#N/A,#N/A,FALSE,"Plan1";#N/A,#N/A,FALSE,"Plan2"}</definedName>
    <definedName name="zxccdf" localSheetId="11">{#N/A,#N/A,FALSE,"Plan1";#N/A,#N/A,FALSE,"Plan2"}</definedName>
    <definedName name="zxccdf" localSheetId="6">{#N/A,#N/A,FALSE,"Plan1";#N/A,#N/A,FALSE,"Plan2"}</definedName>
    <definedName name="zxccdf" localSheetId="5">{#N/A,#N/A,FALSE,"Plan1";#N/A,#N/A,FALSE,"Plan2"}</definedName>
    <definedName name="zxccdf" localSheetId="16" hidden="1">{#N/A,#N/A,FALSE,"Plan1";#N/A,#N/A,FALSE,"Plan2"}</definedName>
    <definedName name="zxccdf" localSheetId="15">{#N/A,#N/A,FALSE,"Plan1";#N/A,#N/A,FALSE,"Plan2"}</definedName>
    <definedName name="zxccdf" localSheetId="7">{#N/A,#N/A,FALSE,"Plan1";#N/A,#N/A,FALSE,"Plan2"}</definedName>
    <definedName name="zxccdf" localSheetId="24">{#N/A,#N/A,FALSE,"Plan1";#N/A,#N/A,FALSE,"Plan2"}</definedName>
    <definedName name="zxccdf" localSheetId="25">{#N/A,#N/A,FALSE,"Plan1";#N/A,#N/A,FALSE,"Plan2"}</definedName>
    <definedName name="zxccdf" localSheetId="0">{#N/A,#N/A,FALSE,"Plan1";#N/A,#N/A,FALSE,"Plan2"}</definedName>
    <definedName name="zxccdf" localSheetId="23">{#N/A,#N/A,FALSE,"Plan1";#N/A,#N/A,FALSE,"Plan2"}</definedName>
    <definedName name="zxccdf" localSheetId="22" hidden="1">{#N/A,#N/A,FALSE,"Plan1";#N/A,#N/A,FALSE,"Plan2"}</definedName>
    <definedName name="zxccdf" localSheetId="19">{#N/A,#N/A,FALSE,"Plan1";#N/A,#N/A,FALSE,"Plan2"}</definedName>
    <definedName name="zxccdf" localSheetId="18" hidden="1">{#N/A,#N/A,FALSE,"Plan1";#N/A,#N/A,FALSE,"Plan2"}</definedName>
    <definedName name="zxccdf">{#N/A,#N/A,FALSE,"Plan1";#N/A,#N/A,FALSE,"Plan2"}</definedName>
    <definedName name="zxcdsf" localSheetId="17" hidden="1">#REF!</definedName>
    <definedName name="zxcdsf" localSheetId="3">#REF!</definedName>
    <definedName name="zxcdsf" localSheetId="6">#REF!</definedName>
    <definedName name="zxcdsf" localSheetId="16" hidden="1">#REF!</definedName>
    <definedName name="zxcdsf" localSheetId="15">#REF!</definedName>
    <definedName name="zxcdsf" localSheetId="25">#REF!</definedName>
    <definedName name="zxcdsf" localSheetId="0">#REF!</definedName>
    <definedName name="zxcdsf" localSheetId="22" hidden="1">#REF!</definedName>
    <definedName name="zxcdsf" localSheetId="19">#REF!</definedName>
    <definedName name="zxcdsf" localSheetId="18" hidden="1">#REF!</definedName>
    <definedName name="zxcdsf">#REF!</definedName>
    <definedName name="zxcfdstrrt" localSheetId="20">{#N/A,#N/A,FALSE,"Plan1";#N/A,#N/A,FALSE,"Plan2"}</definedName>
    <definedName name="zxcfdstrrt" localSheetId="8">{#N/A,#N/A,FALSE,"Plan1";#N/A,#N/A,FALSE,"Plan2"}</definedName>
    <definedName name="zxcfdstrrt" localSheetId="17" hidden="1">{#N/A,#N/A,FALSE,"Plan1";#N/A,#N/A,FALSE,"Plan2"}</definedName>
    <definedName name="zxcfdstrrt" localSheetId="3">{#N/A,#N/A,FALSE,"Plan1";#N/A,#N/A,FALSE,"Plan2"}</definedName>
    <definedName name="zxcfdstrrt" localSheetId="11">{#N/A,#N/A,FALSE,"Plan1";#N/A,#N/A,FALSE,"Plan2"}</definedName>
    <definedName name="zxcfdstrrt" localSheetId="6">{#N/A,#N/A,FALSE,"Plan1";#N/A,#N/A,FALSE,"Plan2"}</definedName>
    <definedName name="zxcfdstrrt" localSheetId="5">{#N/A,#N/A,FALSE,"Plan1";#N/A,#N/A,FALSE,"Plan2"}</definedName>
    <definedName name="zxcfdstrrt" localSheetId="16" hidden="1">{#N/A,#N/A,FALSE,"Plan1";#N/A,#N/A,FALSE,"Plan2"}</definedName>
    <definedName name="zxcfdstrrt" localSheetId="15">{#N/A,#N/A,FALSE,"Plan1";#N/A,#N/A,FALSE,"Plan2"}</definedName>
    <definedName name="zxcfdstrrt" localSheetId="7">{#N/A,#N/A,FALSE,"Plan1";#N/A,#N/A,FALSE,"Plan2"}</definedName>
    <definedName name="zxcfdstrrt" localSheetId="24">{#N/A,#N/A,FALSE,"Plan1";#N/A,#N/A,FALSE,"Plan2"}</definedName>
    <definedName name="zxcfdstrrt" localSheetId="25">{#N/A,#N/A,FALSE,"Plan1";#N/A,#N/A,FALSE,"Plan2"}</definedName>
    <definedName name="zxcfdstrrt" localSheetId="0">{#N/A,#N/A,FALSE,"Plan1";#N/A,#N/A,FALSE,"Plan2"}</definedName>
    <definedName name="zxcfdstrrt" localSheetId="23">{#N/A,#N/A,FALSE,"Plan1";#N/A,#N/A,FALSE,"Plan2"}</definedName>
    <definedName name="zxcfdstrrt" localSheetId="22" hidden="1">{#N/A,#N/A,FALSE,"Plan1";#N/A,#N/A,FALSE,"Plan2"}</definedName>
    <definedName name="zxcfdstrrt" localSheetId="19">{#N/A,#N/A,FALSE,"Plan1";#N/A,#N/A,FALSE,"Plan2"}</definedName>
    <definedName name="zxcfdstrrt" localSheetId="18" hidden="1">{#N/A,#N/A,FALSE,"Plan1";#N/A,#N/A,FALSE,"Plan2"}</definedName>
    <definedName name="zxcfdstrrt">{#N/A,#N/A,FALSE,"Plan1";#N/A,#N/A,FALSE,"Plan2"}</definedName>
    <definedName name="zxcx" localSheetId="20">{#N/A,#N/A,FALSE,"Plan1";#N/A,#N/A,FALSE,"Plan2"}</definedName>
    <definedName name="zxcx" localSheetId="8">{#N/A,#N/A,FALSE,"Plan1";#N/A,#N/A,FALSE,"Plan2"}</definedName>
    <definedName name="zxcx" localSheetId="17" hidden="1">{#N/A,#N/A,FALSE,"Plan1";#N/A,#N/A,FALSE,"Plan2"}</definedName>
    <definedName name="zxcx" localSheetId="3">{#N/A,#N/A,FALSE,"Plan1";#N/A,#N/A,FALSE,"Plan2"}</definedName>
    <definedName name="zxcx" localSheetId="11">{#N/A,#N/A,FALSE,"Plan1";#N/A,#N/A,FALSE,"Plan2"}</definedName>
    <definedName name="zxcx" localSheetId="6">{#N/A,#N/A,FALSE,"Plan1";#N/A,#N/A,FALSE,"Plan2"}</definedName>
    <definedName name="zxcx" localSheetId="5">{#N/A,#N/A,FALSE,"Plan1";#N/A,#N/A,FALSE,"Plan2"}</definedName>
    <definedName name="zxcx" localSheetId="16" hidden="1">{#N/A,#N/A,FALSE,"Plan1";#N/A,#N/A,FALSE,"Plan2"}</definedName>
    <definedName name="zxcx" localSheetId="15">{#N/A,#N/A,FALSE,"Plan1";#N/A,#N/A,FALSE,"Plan2"}</definedName>
    <definedName name="zxcx" localSheetId="7">{#N/A,#N/A,FALSE,"Plan1";#N/A,#N/A,FALSE,"Plan2"}</definedName>
    <definedName name="zxcx" localSheetId="24">{#N/A,#N/A,FALSE,"Plan1";#N/A,#N/A,FALSE,"Plan2"}</definedName>
    <definedName name="zxcx" localSheetId="25">{#N/A,#N/A,FALSE,"Plan1";#N/A,#N/A,FALSE,"Plan2"}</definedName>
    <definedName name="zxcx" localSheetId="0">{#N/A,#N/A,FALSE,"Plan1";#N/A,#N/A,FALSE,"Plan2"}</definedName>
    <definedName name="zxcx" localSheetId="23">{#N/A,#N/A,FALSE,"Plan1";#N/A,#N/A,FALSE,"Plan2"}</definedName>
    <definedName name="zxcx" localSheetId="22" hidden="1">{#N/A,#N/A,FALSE,"Plan1";#N/A,#N/A,FALSE,"Plan2"}</definedName>
    <definedName name="zxcx" localSheetId="19">{#N/A,#N/A,FALSE,"Plan1";#N/A,#N/A,FALSE,"Plan2"}</definedName>
    <definedName name="zxcx" localSheetId="18" hidden="1">{#N/A,#N/A,FALSE,"Plan1";#N/A,#N/A,FALSE,"Plan2"}</definedName>
    <definedName name="zxcx">{#N/A,#N/A,FALSE,"Plan1";#N/A,#N/A,FALSE,"Plan2"}</definedName>
    <definedName name="ZXFCRF" localSheetId="2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20">{#N/A,#N/A,FALSE,"Plan1";#N/A,#N/A,FALSE,"Plan2"}</definedName>
    <definedName name="ZXFHDFRHDF" localSheetId="8">{#N/A,#N/A,FALSE,"Plan1";#N/A,#N/A,FALSE,"Plan2"}</definedName>
    <definedName name="ZXFHDFRHDF" localSheetId="17" hidden="1">{#N/A,#N/A,FALSE,"Plan1";#N/A,#N/A,FALSE,"Plan2"}</definedName>
    <definedName name="ZXFHDFRHDF" localSheetId="3">{#N/A,#N/A,FALSE,"Plan1";#N/A,#N/A,FALSE,"Plan2"}</definedName>
    <definedName name="ZXFHDFRHDF" localSheetId="11">{#N/A,#N/A,FALSE,"Plan1";#N/A,#N/A,FALSE,"Plan2"}</definedName>
    <definedName name="ZXFHDFRHDF" localSheetId="6">{#N/A,#N/A,FALSE,"Plan1";#N/A,#N/A,FALSE,"Plan2"}</definedName>
    <definedName name="ZXFHDFRHDF" localSheetId="5">{#N/A,#N/A,FALSE,"Plan1";#N/A,#N/A,FALSE,"Plan2"}</definedName>
    <definedName name="ZXFHDFRHDF" localSheetId="16" hidden="1">{#N/A,#N/A,FALSE,"Plan1";#N/A,#N/A,FALSE,"Plan2"}</definedName>
    <definedName name="ZXFHDFRHDF" localSheetId="15">{#N/A,#N/A,FALSE,"Plan1";#N/A,#N/A,FALSE,"Plan2"}</definedName>
    <definedName name="ZXFHDFRHDF" localSheetId="7">{#N/A,#N/A,FALSE,"Plan1";#N/A,#N/A,FALSE,"Plan2"}</definedName>
    <definedName name="ZXFHDFRHDF" localSheetId="24">{#N/A,#N/A,FALSE,"Plan1";#N/A,#N/A,FALSE,"Plan2"}</definedName>
    <definedName name="ZXFHDFRHDF" localSheetId="25">{#N/A,#N/A,FALSE,"Plan1";#N/A,#N/A,FALSE,"Plan2"}</definedName>
    <definedName name="ZXFHDFRHDF" localSheetId="0">{#N/A,#N/A,FALSE,"Plan1";#N/A,#N/A,FALSE,"Plan2"}</definedName>
    <definedName name="ZXFHDFRHDF" localSheetId="23">{#N/A,#N/A,FALSE,"Plan1";#N/A,#N/A,FALSE,"Plan2"}</definedName>
    <definedName name="ZXFHDFRHDF" localSheetId="22" hidden="1">{#N/A,#N/A,FALSE,"Plan1";#N/A,#N/A,FALSE,"Plan2"}</definedName>
    <definedName name="ZXFHDFRHDF" localSheetId="19">{#N/A,#N/A,FALSE,"Plan1";#N/A,#N/A,FALSE,"Plan2"}</definedName>
    <definedName name="ZXFHDFRHDF" localSheetId="18" hidden="1">{#N/A,#N/A,FALSE,"Plan1";#N/A,#N/A,FALSE,"Plan2"}</definedName>
    <definedName name="ZXFHDFRHDF">{#N/A,#N/A,FALSE,"Plan1";#N/A,#N/A,FALSE,"Plan2"}</definedName>
    <definedName name="ZZ" localSheetId="17">#REF!</definedName>
    <definedName name="ZZ" localSheetId="3">#REF!</definedName>
    <definedName name="ZZ" localSheetId="6">#REF!</definedName>
    <definedName name="ZZ" localSheetId="16">#REF!</definedName>
    <definedName name="ZZ" localSheetId="15">#REF!</definedName>
    <definedName name="ZZ" localSheetId="25">#REF!</definedName>
    <definedName name="ZZ" localSheetId="22">#REF!</definedName>
    <definedName name="ZZ" localSheetId="19">#REF!</definedName>
    <definedName name="ZZ" localSheetId="18">#REF!</definedName>
    <definedName name="ZZ">#REF!</definedName>
    <definedName name="zzdftr" localSheetId="20">{#N/A,#N/A,FALSE,"Plan1";#N/A,#N/A,FALSE,"Plan2"}</definedName>
    <definedName name="zzdftr" localSheetId="8">{#N/A,#N/A,FALSE,"Plan1";#N/A,#N/A,FALSE,"Plan2"}</definedName>
    <definedName name="zzdftr" localSheetId="17" hidden="1">{#N/A,#N/A,FALSE,"Plan1";#N/A,#N/A,FALSE,"Plan2"}</definedName>
    <definedName name="zzdftr" localSheetId="3">{#N/A,#N/A,FALSE,"Plan1";#N/A,#N/A,FALSE,"Plan2"}</definedName>
    <definedName name="zzdftr" localSheetId="11">{#N/A,#N/A,FALSE,"Plan1";#N/A,#N/A,FALSE,"Plan2"}</definedName>
    <definedName name="zzdftr" localSheetId="6">{#N/A,#N/A,FALSE,"Plan1";#N/A,#N/A,FALSE,"Plan2"}</definedName>
    <definedName name="zzdftr" localSheetId="5">{#N/A,#N/A,FALSE,"Plan1";#N/A,#N/A,FALSE,"Plan2"}</definedName>
    <definedName name="zzdftr" localSheetId="16" hidden="1">{#N/A,#N/A,FALSE,"Plan1";#N/A,#N/A,FALSE,"Plan2"}</definedName>
    <definedName name="zzdftr" localSheetId="15">{#N/A,#N/A,FALSE,"Plan1";#N/A,#N/A,FALSE,"Plan2"}</definedName>
    <definedName name="zzdftr" localSheetId="7">{#N/A,#N/A,FALSE,"Plan1";#N/A,#N/A,FALSE,"Plan2"}</definedName>
    <definedName name="zzdftr" localSheetId="24">{#N/A,#N/A,FALSE,"Plan1";#N/A,#N/A,FALSE,"Plan2"}</definedName>
    <definedName name="zzdftr" localSheetId="25">{#N/A,#N/A,FALSE,"Plan1";#N/A,#N/A,FALSE,"Plan2"}</definedName>
    <definedName name="zzdftr" localSheetId="0">{#N/A,#N/A,FALSE,"Plan1";#N/A,#N/A,FALSE,"Plan2"}</definedName>
    <definedName name="zzdftr" localSheetId="23">{#N/A,#N/A,FALSE,"Plan1";#N/A,#N/A,FALSE,"Plan2"}</definedName>
    <definedName name="zzdftr" localSheetId="22" hidden="1">{#N/A,#N/A,FALSE,"Plan1";#N/A,#N/A,FALSE,"Plan2"}</definedName>
    <definedName name="zzdftr" localSheetId="19">{#N/A,#N/A,FALSE,"Plan1";#N/A,#N/A,FALSE,"Plan2"}</definedName>
    <definedName name="zzdftr" localSheetId="18" hidden="1">{#N/A,#N/A,FALSE,"Plan1";#N/A,#N/A,FALSE,"Plan2"}</definedName>
    <definedName name="zzdftr">{#N/A,#N/A,FALSE,"Plan1";#N/A,#N/A,FALSE,"Plan2"}</definedName>
    <definedName name="zzz" localSheetId="20">#REF!</definedName>
    <definedName name="zzz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7">#REF!</definedName>
    <definedName name="zzz" localSheetId="3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6">#REF!</definedName>
    <definedName name="zzz" localSheetId="16">#REF!</definedName>
    <definedName name="zzz" localSheetId="15">#REF!</definedName>
    <definedName name="zzz" localSheetId="7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24">#REF!</definedName>
    <definedName name="zzz" localSheetId="2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23">#REF!</definedName>
    <definedName name="zzz" localSheetId="22">#REF!</definedName>
    <definedName name="zzz" localSheetId="19">#REF!</definedName>
    <definedName name="zzz" localSheetId="18">#REF!</definedName>
    <definedName name="zzz">#REF!</definedName>
    <definedName name="ㄱ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20">{"'장비'!$A$3:$M$12"}</definedName>
    <definedName name="ㄱㄷㄱㄷㄱㄱㅎㄺㄷ" localSheetId="8">{"'장비'!$A$3:$M$12"}</definedName>
    <definedName name="ㄱㄷㄱㄷㄱㄱㅎㄺㄷ" localSheetId="17" hidden="1">{"'장비'!$A$3:$M$12"}</definedName>
    <definedName name="ㄱㄷㄱㄷㄱㄱㅎㄺㄷ" localSheetId="3">{"'장비'!$A$3:$M$12"}</definedName>
    <definedName name="ㄱㄷㄱㄷㄱㄱㅎㄺㄷ" localSheetId="11">{"'장비'!$A$3:$M$12"}</definedName>
    <definedName name="ㄱㄷㄱㄷㄱㄱㅎㄺㄷ" localSheetId="6">{"'장비'!$A$3:$M$12"}</definedName>
    <definedName name="ㄱㄷㄱㄷㄱㄱㅎㄺㄷ" localSheetId="5">{"'장비'!$A$3:$M$12"}</definedName>
    <definedName name="ㄱㄷㄱㄷㄱㄱㅎㄺㄷ" localSheetId="16" hidden="1">{"'장비'!$A$3:$M$12"}</definedName>
    <definedName name="ㄱㄷㄱㄷㄱㄱㅎㄺㄷ" localSheetId="15">{"'장비'!$A$3:$M$12"}</definedName>
    <definedName name="ㄱㄷㄱㄷㄱㄱㅎㄺㄷ" localSheetId="7">{"'장비'!$A$3:$M$12"}</definedName>
    <definedName name="ㄱㄷㄱㄷㄱㄱㅎㄺㄷ" localSheetId="24">{"'장비'!$A$3:$M$12"}</definedName>
    <definedName name="ㄱㄷㄱㄷㄱㄱㅎㄺㄷ" localSheetId="25">{"'장비'!$A$3:$M$12"}</definedName>
    <definedName name="ㄱㄷㄱㄷㄱㄱㅎㄺㄷ" localSheetId="0">{"'장비'!$A$3:$M$12"}</definedName>
    <definedName name="ㄱㄷㄱㄷㄱㄱㅎㄺㄷ" localSheetId="23">{"'장비'!$A$3:$M$12"}</definedName>
    <definedName name="ㄱㄷㄱㄷㄱㄱㅎㄺㄷ" localSheetId="22" hidden="1">{"'장비'!$A$3:$M$12"}</definedName>
    <definedName name="ㄱㄷㄱㄷㄱㄱㅎㄺㄷ" localSheetId="19">{"'장비'!$A$3:$M$12"}</definedName>
    <definedName name="ㄱㄷㄱㄷㄱㄱㅎㄺㄷ" localSheetId="18" hidden="1">{"'장비'!$A$3:$M$12"}</definedName>
    <definedName name="ㄱㄷㄱㄷㄱㄱㅎㄺㄷ">{"'장비'!$A$3:$M$12"}</definedName>
    <definedName name="가나다" localSheetId="15">#REF!</definedName>
    <definedName name="가나다">#REF!</definedName>
    <definedName name="검증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17" hidden="1">#REF!</definedName>
    <definedName name="견적조건" localSheetId="3">#REF!</definedName>
    <definedName name="견적조건" localSheetId="16" hidden="1">#REF!</definedName>
    <definedName name="견적조건" localSheetId="15">#REF!</definedName>
    <definedName name="견적조건" localSheetId="25">#REF!</definedName>
    <definedName name="견적조건" localSheetId="0">#REF!</definedName>
    <definedName name="견적조건" localSheetId="22" hidden="1">#REF!</definedName>
    <definedName name="견적조건" localSheetId="19">#REF!</definedName>
    <definedName name="견적조건" localSheetId="18" hidden="1">#REF!</definedName>
    <definedName name="견적조건">#REF!</definedName>
    <definedName name="계약고햔황2" localSheetId="17" hidden="1">#REF!</definedName>
    <definedName name="계약고햔황2" localSheetId="3">#REF!</definedName>
    <definedName name="계약고햔황2" localSheetId="6">#REF!</definedName>
    <definedName name="계약고햔황2" localSheetId="16" hidden="1">#REF!</definedName>
    <definedName name="계약고햔황2" localSheetId="15">#REF!</definedName>
    <definedName name="계약고햔황2" localSheetId="25">#REF!</definedName>
    <definedName name="계약고햔황2" localSheetId="0">#REF!</definedName>
    <definedName name="계약고햔황2" localSheetId="22" hidden="1">#REF!</definedName>
    <definedName name="계약고햔황2" localSheetId="19">#REF!</definedName>
    <definedName name="계약고햔황2" localSheetId="18" hidden="1">#REF!</definedName>
    <definedName name="계약고햔황2">#REF!</definedName>
    <definedName name="계약고현황2" localSheetId="17" hidden="1">#REF!</definedName>
    <definedName name="계약고현황2" localSheetId="16" hidden="1">#REF!</definedName>
    <definedName name="계약고현황2" localSheetId="15">#REF!</definedName>
    <definedName name="계약고현황2" localSheetId="0">#REF!</definedName>
    <definedName name="계약고현황2" localSheetId="22" hidden="1">#REF!</definedName>
    <definedName name="계약고현황2" localSheetId="19">#REF!</definedName>
    <definedName name="계약고현황2" localSheetId="18" hidden="1">#REF!</definedName>
    <definedName name="계약고현황2">#REF!</definedName>
    <definedName name="고문" localSheetId="20">{#N/A,#N/A,FALSE,"현장 NCR 분석";#N/A,#N/A,FALSE,"현장품질감사";#N/A,#N/A,FALSE,"현장품질감사"}</definedName>
    <definedName name="고문" localSheetId="8">{#N/A,#N/A,FALSE,"현장 NCR 분석";#N/A,#N/A,FALSE,"현장품질감사";#N/A,#N/A,FALSE,"현장품질감사"}</definedName>
    <definedName name="고문" localSheetId="17" hidden="1">{#N/A,#N/A,FALSE,"현장 NCR 분석";#N/A,#N/A,FALSE,"현장품질감사";#N/A,#N/A,FALSE,"현장품질감사"}</definedName>
    <definedName name="고문" localSheetId="3">{#N/A,#N/A,FALSE,"현장 NCR 분석";#N/A,#N/A,FALSE,"현장품질감사";#N/A,#N/A,FALSE,"현장품질감사"}</definedName>
    <definedName name="고문" localSheetId="11">{#N/A,#N/A,FALSE,"현장 NCR 분석";#N/A,#N/A,FALSE,"현장품질감사";#N/A,#N/A,FALSE,"현장품질감사"}</definedName>
    <definedName name="고문" localSheetId="6">{#N/A,#N/A,FALSE,"현장 NCR 분석";#N/A,#N/A,FALSE,"현장품질감사";#N/A,#N/A,FALSE,"현장품질감사"}</definedName>
    <definedName name="고문" localSheetId="5">{#N/A,#N/A,FALSE,"현장 NCR 분석";#N/A,#N/A,FALSE,"현장품질감사";#N/A,#N/A,FALSE,"현장품질감사"}</definedName>
    <definedName name="고문" localSheetId="16" hidden="1">{#N/A,#N/A,FALSE,"현장 NCR 분석";#N/A,#N/A,FALSE,"현장품질감사";#N/A,#N/A,FALSE,"현장품질감사"}</definedName>
    <definedName name="고문" localSheetId="15">{#N/A,#N/A,FALSE,"현장 NCR 분석";#N/A,#N/A,FALSE,"현장품질감사";#N/A,#N/A,FALSE,"현장품질감사"}</definedName>
    <definedName name="고문" localSheetId="7">{#N/A,#N/A,FALSE,"현장 NCR 분석";#N/A,#N/A,FALSE,"현장품질감사";#N/A,#N/A,FALSE,"현장품질감사"}</definedName>
    <definedName name="고문" localSheetId="24">{#N/A,#N/A,FALSE,"현장 NCR 분석";#N/A,#N/A,FALSE,"현장품질감사";#N/A,#N/A,FALSE,"현장품질감사"}</definedName>
    <definedName name="고문" localSheetId="25">{#N/A,#N/A,FALSE,"현장 NCR 분석";#N/A,#N/A,FALSE,"현장품질감사";#N/A,#N/A,FALSE,"현장품질감사"}</definedName>
    <definedName name="고문" localSheetId="0">{#N/A,#N/A,FALSE,"현장 NCR 분석";#N/A,#N/A,FALSE,"현장품질감사";#N/A,#N/A,FALSE,"현장품질감사"}</definedName>
    <definedName name="고문" localSheetId="23">{#N/A,#N/A,FALSE,"현장 NCR 분석";#N/A,#N/A,FALSE,"현장품질감사";#N/A,#N/A,FALSE,"현장품질감사"}</definedName>
    <definedName name="고문" localSheetId="22" hidden="1">{#N/A,#N/A,FALSE,"현장 NCR 분석";#N/A,#N/A,FALSE,"현장품질감사";#N/A,#N/A,FALSE,"현장품질감사"}</definedName>
    <definedName name="고문" localSheetId="19">{#N/A,#N/A,FALSE,"현장 NCR 분석";#N/A,#N/A,FALSE,"현장품질감사";#N/A,#N/A,FALSE,"현장품질감사"}</definedName>
    <definedName name="고문" localSheetId="18" hidden="1">{#N/A,#N/A,FALSE,"현장 NCR 분석";#N/A,#N/A,FALSE,"현장품질감사";#N/A,#N/A,FALSE,"현장품질감사"}</definedName>
    <definedName name="고문">{#N/A,#N/A,FALSE,"현장 NCR 분석";#N/A,#N/A,FALSE,"현장품질감사";#N/A,#N/A,FALSE,"현장품질감사"}</definedName>
    <definedName name="고문2" localSheetId="20">{#N/A,#N/A,FALSE,"현장 NCR 분석";#N/A,#N/A,FALSE,"현장품질감사";#N/A,#N/A,FALSE,"현장품질감사"}</definedName>
    <definedName name="고문2" localSheetId="8">{#N/A,#N/A,FALSE,"현장 NCR 분석";#N/A,#N/A,FALSE,"현장품질감사";#N/A,#N/A,FALSE,"현장품질감사"}</definedName>
    <definedName name="고문2" localSheetId="17" hidden="1">{#N/A,#N/A,FALSE,"현장 NCR 분석";#N/A,#N/A,FALSE,"현장품질감사";#N/A,#N/A,FALSE,"현장품질감사"}</definedName>
    <definedName name="고문2" localSheetId="3">{#N/A,#N/A,FALSE,"현장 NCR 분석";#N/A,#N/A,FALSE,"현장품질감사";#N/A,#N/A,FALSE,"현장품질감사"}</definedName>
    <definedName name="고문2" localSheetId="11">{#N/A,#N/A,FALSE,"현장 NCR 분석";#N/A,#N/A,FALSE,"현장품질감사";#N/A,#N/A,FALSE,"현장품질감사"}</definedName>
    <definedName name="고문2" localSheetId="6">{#N/A,#N/A,FALSE,"현장 NCR 분석";#N/A,#N/A,FALSE,"현장품질감사";#N/A,#N/A,FALSE,"현장품질감사"}</definedName>
    <definedName name="고문2" localSheetId="5">{#N/A,#N/A,FALSE,"현장 NCR 분석";#N/A,#N/A,FALSE,"현장품질감사";#N/A,#N/A,FALSE,"현장품질감사"}</definedName>
    <definedName name="고문2" localSheetId="16" hidden="1">{#N/A,#N/A,FALSE,"현장 NCR 분석";#N/A,#N/A,FALSE,"현장품질감사";#N/A,#N/A,FALSE,"현장품질감사"}</definedName>
    <definedName name="고문2" localSheetId="15">{#N/A,#N/A,FALSE,"현장 NCR 분석";#N/A,#N/A,FALSE,"현장품질감사";#N/A,#N/A,FALSE,"현장품질감사"}</definedName>
    <definedName name="고문2" localSheetId="7">{#N/A,#N/A,FALSE,"현장 NCR 분석";#N/A,#N/A,FALSE,"현장품질감사";#N/A,#N/A,FALSE,"현장품질감사"}</definedName>
    <definedName name="고문2" localSheetId="24">{#N/A,#N/A,FALSE,"현장 NCR 분석";#N/A,#N/A,FALSE,"현장품질감사";#N/A,#N/A,FALSE,"현장품질감사"}</definedName>
    <definedName name="고문2" localSheetId="25">{#N/A,#N/A,FALSE,"현장 NCR 분석";#N/A,#N/A,FALSE,"현장품질감사";#N/A,#N/A,FALSE,"현장품질감사"}</definedName>
    <definedName name="고문2" localSheetId="0">{#N/A,#N/A,FALSE,"현장 NCR 분석";#N/A,#N/A,FALSE,"현장품질감사";#N/A,#N/A,FALSE,"현장품질감사"}</definedName>
    <definedName name="고문2" localSheetId="23">{#N/A,#N/A,FALSE,"현장 NCR 분석";#N/A,#N/A,FALSE,"현장품질감사";#N/A,#N/A,FALSE,"현장품질감사"}</definedName>
    <definedName name="고문2" localSheetId="22" hidden="1">{#N/A,#N/A,FALSE,"현장 NCR 분석";#N/A,#N/A,FALSE,"현장품질감사";#N/A,#N/A,FALSE,"현장품질감사"}</definedName>
    <definedName name="고문2" localSheetId="19">{#N/A,#N/A,FALSE,"현장 NCR 분석";#N/A,#N/A,FALSE,"현장품질감사";#N/A,#N/A,FALSE,"현장품질감사"}</definedName>
    <definedName name="고문2" localSheetId="18" hidden="1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20">{#N/A,#N/A,FALSE,"ENG'G(보호계전기)"}</definedName>
    <definedName name="공급구분표_수정" localSheetId="8">{#N/A,#N/A,FALSE,"ENG'G(보호계전기)"}</definedName>
    <definedName name="공급구분표_수정" localSheetId="17" hidden="1">{#N/A,#N/A,FALSE,"ENG'G(보호계전기)"}</definedName>
    <definedName name="공급구분표_수정" localSheetId="3">{#N/A,#N/A,FALSE,"ENG'G(보호계전기)"}</definedName>
    <definedName name="공급구분표_수정" localSheetId="11">{#N/A,#N/A,FALSE,"ENG'G(보호계전기)"}</definedName>
    <definedName name="공급구분표_수정" localSheetId="6">{#N/A,#N/A,FALSE,"ENG'G(보호계전기)"}</definedName>
    <definedName name="공급구분표_수정" localSheetId="5">{#N/A,#N/A,FALSE,"ENG'G(보호계전기)"}</definedName>
    <definedName name="공급구분표_수정" localSheetId="16" hidden="1">{#N/A,#N/A,FALSE,"ENG'G(보호계전기)"}</definedName>
    <definedName name="공급구분표_수정" localSheetId="15">{#N/A,#N/A,FALSE,"ENG'G(보호계전기)"}</definedName>
    <definedName name="공급구분표_수정" localSheetId="7">{#N/A,#N/A,FALSE,"ENG'G(보호계전기)"}</definedName>
    <definedName name="공급구분표_수정" localSheetId="24">{#N/A,#N/A,FALSE,"ENG'G(보호계전기)"}</definedName>
    <definedName name="공급구분표_수정" localSheetId="25">{#N/A,#N/A,FALSE,"ENG'G(보호계전기)"}</definedName>
    <definedName name="공급구분표_수정" localSheetId="0">{#N/A,#N/A,FALSE,"ENG'G(보호계전기)"}</definedName>
    <definedName name="공급구분표_수정" localSheetId="23">{#N/A,#N/A,FALSE,"ENG'G(보호계전기)"}</definedName>
    <definedName name="공급구분표_수정" localSheetId="22" hidden="1">{#N/A,#N/A,FALSE,"ENG'G(보호계전기)"}</definedName>
    <definedName name="공급구분표_수정" localSheetId="19">{#N/A,#N/A,FALSE,"ENG'G(보호계전기)"}</definedName>
    <definedName name="공급구분표_수정" localSheetId="18" hidden="1">{#N/A,#N/A,FALSE,"ENG'G(보호계전기)"}</definedName>
    <definedName name="공급구분표_수정">{#N/A,#N/A,FALSE,"ENG'G(보호계전기)"}</definedName>
    <definedName name="공급표표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17" hidden="1">#REF!</definedName>
    <definedName name="ㄴㄴㄴㄴ" localSheetId="3">#REF!</definedName>
    <definedName name="ㄴㄴㄴㄴ" localSheetId="16" hidden="1">#REF!</definedName>
    <definedName name="ㄴㄴㄴㄴ" localSheetId="15">#REF!</definedName>
    <definedName name="ㄴㄴㄴㄴ" localSheetId="25">#REF!</definedName>
    <definedName name="ㄴㄴㄴㄴ" localSheetId="0">#REF!</definedName>
    <definedName name="ㄴㄴㄴㄴ" localSheetId="22" hidden="1">#REF!</definedName>
    <definedName name="ㄴㄴㄴㄴ" localSheetId="19">#REF!</definedName>
    <definedName name="ㄴㄴㄴㄴ" localSheetId="18" hidden="1">#REF!</definedName>
    <definedName name="ㄴㄴㄴㄴ">#REF!</definedName>
    <definedName name="내역" localSheetId="20">{#N/A,#N/A,FALSE,"CCTV"}</definedName>
    <definedName name="내역" localSheetId="8">{#N/A,#N/A,FALSE,"CCTV"}</definedName>
    <definedName name="내역" localSheetId="17" hidden="1">{#N/A,#N/A,FALSE,"CCTV"}</definedName>
    <definedName name="내역" localSheetId="3">{#N/A,#N/A,FALSE,"CCTV"}</definedName>
    <definedName name="내역" localSheetId="11">{#N/A,#N/A,FALSE,"CCTV"}</definedName>
    <definedName name="내역" localSheetId="6">{#N/A,#N/A,FALSE,"CCTV"}</definedName>
    <definedName name="내역" localSheetId="5">{#N/A,#N/A,FALSE,"CCTV"}</definedName>
    <definedName name="내역" localSheetId="16" hidden="1">{#N/A,#N/A,FALSE,"CCTV"}</definedName>
    <definedName name="내역" localSheetId="15">{#N/A,#N/A,FALSE,"CCTV"}</definedName>
    <definedName name="내역" localSheetId="7">{#N/A,#N/A,FALSE,"CCTV"}</definedName>
    <definedName name="내역" localSheetId="24">{#N/A,#N/A,FALSE,"CCTV"}</definedName>
    <definedName name="내역" localSheetId="25">{#N/A,#N/A,FALSE,"CCTV"}</definedName>
    <definedName name="내역" localSheetId="0">{#N/A,#N/A,FALSE,"CCTV"}</definedName>
    <definedName name="내역" localSheetId="23">{#N/A,#N/A,FALSE,"CCTV"}</definedName>
    <definedName name="내역" localSheetId="22" hidden="1">{#N/A,#N/A,FALSE,"CCTV"}</definedName>
    <definedName name="내역" localSheetId="19">{#N/A,#N/A,FALSE,"CCTV"}</definedName>
    <definedName name="내역" localSheetId="18" hidden="1">{#N/A,#N/A,FALSE,"CCTV"}</definedName>
    <definedName name="내역">{#N/A,#N/A,FALSE,"CCTV"}</definedName>
    <definedName name="ㄷㄳ" localSheetId="20">{"'장비'!$A$3:$M$12"}</definedName>
    <definedName name="ㄷㄳ" localSheetId="8">{"'장비'!$A$3:$M$12"}</definedName>
    <definedName name="ㄷㄳ" localSheetId="17" hidden="1">{"'장비'!$A$3:$M$12"}</definedName>
    <definedName name="ㄷㄳ" localSheetId="3">{"'장비'!$A$3:$M$12"}</definedName>
    <definedName name="ㄷㄳ" localSheetId="11">{"'장비'!$A$3:$M$12"}</definedName>
    <definedName name="ㄷㄳ" localSheetId="6">{"'장비'!$A$3:$M$12"}</definedName>
    <definedName name="ㄷㄳ" localSheetId="5">{"'장비'!$A$3:$M$12"}</definedName>
    <definedName name="ㄷㄳ" localSheetId="16" hidden="1">{"'장비'!$A$3:$M$12"}</definedName>
    <definedName name="ㄷㄳ" localSheetId="15">{"'장비'!$A$3:$M$12"}</definedName>
    <definedName name="ㄷㄳ" localSheetId="7">{"'장비'!$A$3:$M$12"}</definedName>
    <definedName name="ㄷㄳ" localSheetId="24">{"'장비'!$A$3:$M$12"}</definedName>
    <definedName name="ㄷㄳ" localSheetId="25">{"'장비'!$A$3:$M$12"}</definedName>
    <definedName name="ㄷㄳ" localSheetId="0">{"'장비'!$A$3:$M$12"}</definedName>
    <definedName name="ㄷㄳ" localSheetId="23">{"'장비'!$A$3:$M$12"}</definedName>
    <definedName name="ㄷㄳ" localSheetId="22" hidden="1">{"'장비'!$A$3:$M$12"}</definedName>
    <definedName name="ㄷㄳ" localSheetId="19">{"'장비'!$A$3:$M$12"}</definedName>
    <definedName name="ㄷㄳ" localSheetId="18" hidden="1">{"'장비'!$A$3:$M$12"}</definedName>
    <definedName name="ㄷㄳ">{"'장비'!$A$3:$M$12"}</definedName>
    <definedName name="ㄷㄷㄷㄷ" localSheetId="20">{"'장비'!$A$3:$M$12"}</definedName>
    <definedName name="ㄷㄷㄷㄷ" localSheetId="8">{"'장비'!$A$3:$M$12"}</definedName>
    <definedName name="ㄷㄷㄷㄷ" localSheetId="17" hidden="1">{"'장비'!$A$3:$M$12"}</definedName>
    <definedName name="ㄷㄷㄷㄷ" localSheetId="3">{"'장비'!$A$3:$M$12"}</definedName>
    <definedName name="ㄷㄷㄷㄷ" localSheetId="11">{"'장비'!$A$3:$M$12"}</definedName>
    <definedName name="ㄷㄷㄷㄷ" localSheetId="6">{"'장비'!$A$3:$M$12"}</definedName>
    <definedName name="ㄷㄷㄷㄷ" localSheetId="5">{"'장비'!$A$3:$M$12"}</definedName>
    <definedName name="ㄷㄷㄷㄷ" localSheetId="16" hidden="1">{"'장비'!$A$3:$M$12"}</definedName>
    <definedName name="ㄷㄷㄷㄷ" localSheetId="15">{"'장비'!$A$3:$M$12"}</definedName>
    <definedName name="ㄷㄷㄷㄷ" localSheetId="7">{"'장비'!$A$3:$M$12"}</definedName>
    <definedName name="ㄷㄷㄷㄷ" localSheetId="24">{"'장비'!$A$3:$M$12"}</definedName>
    <definedName name="ㄷㄷㄷㄷ" localSheetId="25">{"'장비'!$A$3:$M$12"}</definedName>
    <definedName name="ㄷㄷㄷㄷ" localSheetId="0">{"'장비'!$A$3:$M$12"}</definedName>
    <definedName name="ㄷㄷㄷㄷ" localSheetId="23">{"'장비'!$A$3:$M$12"}</definedName>
    <definedName name="ㄷㄷㄷㄷ" localSheetId="22" hidden="1">{"'장비'!$A$3:$M$12"}</definedName>
    <definedName name="ㄷㄷㄷㄷ" localSheetId="19">{"'장비'!$A$3:$M$12"}</definedName>
    <definedName name="ㄷㄷㄷㄷ" localSheetId="18" hidden="1">{"'장비'!$A$3:$M$12"}</definedName>
    <definedName name="ㄷㄷㄷㄷ">{"'장비'!$A$3:$M$12"}</definedName>
    <definedName name="ㄷㅈㅂㄷ" localSheetId="20">{"'장비'!$A$3:$M$12"}</definedName>
    <definedName name="ㄷㅈㅂㄷ" localSheetId="8">{"'장비'!$A$3:$M$12"}</definedName>
    <definedName name="ㄷㅈㅂㄷ" localSheetId="17" hidden="1">{"'장비'!$A$3:$M$12"}</definedName>
    <definedName name="ㄷㅈㅂㄷ" localSheetId="3">{"'장비'!$A$3:$M$12"}</definedName>
    <definedName name="ㄷㅈㅂㄷ" localSheetId="11">{"'장비'!$A$3:$M$12"}</definedName>
    <definedName name="ㄷㅈㅂㄷ" localSheetId="6">{"'장비'!$A$3:$M$12"}</definedName>
    <definedName name="ㄷㅈㅂㄷ" localSheetId="5">{"'장비'!$A$3:$M$12"}</definedName>
    <definedName name="ㄷㅈㅂㄷ" localSheetId="16" hidden="1">{"'장비'!$A$3:$M$12"}</definedName>
    <definedName name="ㄷㅈㅂㄷ" localSheetId="15">{"'장비'!$A$3:$M$12"}</definedName>
    <definedName name="ㄷㅈㅂㄷ" localSheetId="7">{"'장비'!$A$3:$M$12"}</definedName>
    <definedName name="ㄷㅈㅂㄷ" localSheetId="24">{"'장비'!$A$3:$M$12"}</definedName>
    <definedName name="ㄷㅈㅂㄷ" localSheetId="25">{"'장비'!$A$3:$M$12"}</definedName>
    <definedName name="ㄷㅈㅂㄷ" localSheetId="0">{"'장비'!$A$3:$M$12"}</definedName>
    <definedName name="ㄷㅈㅂㄷ" localSheetId="23">{"'장비'!$A$3:$M$12"}</definedName>
    <definedName name="ㄷㅈㅂㄷ" localSheetId="22" hidden="1">{"'장비'!$A$3:$M$12"}</definedName>
    <definedName name="ㄷㅈㅂㄷ" localSheetId="19">{"'장비'!$A$3:$M$12"}</definedName>
    <definedName name="ㄷㅈㅂㄷ" localSheetId="18" hidden="1">{"'장비'!$A$3:$M$12"}</definedName>
    <definedName name="ㄷㅈㅂㄷ">{"'장비'!$A$3:$M$12"}</definedName>
    <definedName name="당초계획" localSheetId="15">#REF!</definedName>
    <definedName name="당초계획">#REF!</definedName>
    <definedName name="도면외주" localSheetId="15">#REF!</definedName>
    <definedName name="도면외주">#REF!</definedName>
    <definedName name="도면용역비" localSheetId="15">#REF!</definedName>
    <definedName name="도면용역비">#REF!</definedName>
    <definedName name="ㄹㄹ" localSheetId="20">{"'장비'!$A$3:$M$12"}</definedName>
    <definedName name="ㄹㄹ" localSheetId="8">{"'장비'!$A$3:$M$12"}</definedName>
    <definedName name="ㄹㄹ" localSheetId="17" hidden="1">{"'장비'!$A$3:$M$12"}</definedName>
    <definedName name="ㄹㄹ" localSheetId="3">{"'장비'!$A$3:$M$12"}</definedName>
    <definedName name="ㄹㄹ" localSheetId="11">{"'장비'!$A$3:$M$12"}</definedName>
    <definedName name="ㄹㄹ" localSheetId="6">{"'장비'!$A$3:$M$12"}</definedName>
    <definedName name="ㄹㄹ" localSheetId="5">{"'장비'!$A$3:$M$12"}</definedName>
    <definedName name="ㄹㄹ" localSheetId="16" hidden="1">{"'장비'!$A$3:$M$12"}</definedName>
    <definedName name="ㄹㄹ" localSheetId="15">{"'장비'!$A$3:$M$12"}</definedName>
    <definedName name="ㄹㄹ" localSheetId="7">{"'장비'!$A$3:$M$12"}</definedName>
    <definedName name="ㄹㄹ" localSheetId="24">{"'장비'!$A$3:$M$12"}</definedName>
    <definedName name="ㄹㄹ" localSheetId="25">{"'장비'!$A$3:$M$12"}</definedName>
    <definedName name="ㄹㄹ" localSheetId="0">{"'장비'!$A$3:$M$12"}</definedName>
    <definedName name="ㄹㄹ" localSheetId="23">{"'장비'!$A$3:$M$12"}</definedName>
    <definedName name="ㄹㄹ" localSheetId="22" hidden="1">{"'장비'!$A$3:$M$12"}</definedName>
    <definedName name="ㄹㄹ" localSheetId="19">{"'장비'!$A$3:$M$12"}</definedName>
    <definedName name="ㄹㄹ" localSheetId="18" hidden="1">{"'장비'!$A$3:$M$12"}</definedName>
    <definedName name="ㄹㄹ">{"'장비'!$A$3:$M$12"}</definedName>
    <definedName name="ㄹㄹㄹ" localSheetId="15">#REF!</definedName>
    <definedName name="ㄹㄹㄹ">#REF!</definedName>
    <definedName name="랄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20">{#N/A,#N/A,FALSE,"현장 NCR 분석";#N/A,#N/A,FALSE,"현장품질감사";#N/A,#N/A,FALSE,"현장품질감사"}</definedName>
    <definedName name="러러러" localSheetId="8">{#N/A,#N/A,FALSE,"현장 NCR 분석";#N/A,#N/A,FALSE,"현장품질감사";#N/A,#N/A,FALSE,"현장품질감사"}</definedName>
    <definedName name="러러러" localSheetId="17" hidden="1">{#N/A,#N/A,FALSE,"현장 NCR 분석";#N/A,#N/A,FALSE,"현장품질감사";#N/A,#N/A,FALSE,"현장품질감사"}</definedName>
    <definedName name="러러러" localSheetId="3">{#N/A,#N/A,FALSE,"현장 NCR 분석";#N/A,#N/A,FALSE,"현장품질감사";#N/A,#N/A,FALSE,"현장품질감사"}</definedName>
    <definedName name="러러러" localSheetId="11">{#N/A,#N/A,FALSE,"현장 NCR 분석";#N/A,#N/A,FALSE,"현장품질감사";#N/A,#N/A,FALSE,"현장품질감사"}</definedName>
    <definedName name="러러러" localSheetId="6">{#N/A,#N/A,FALSE,"현장 NCR 분석";#N/A,#N/A,FALSE,"현장품질감사";#N/A,#N/A,FALSE,"현장품질감사"}</definedName>
    <definedName name="러러러" localSheetId="5">{#N/A,#N/A,FALSE,"현장 NCR 분석";#N/A,#N/A,FALSE,"현장품질감사";#N/A,#N/A,FALSE,"현장품질감사"}</definedName>
    <definedName name="러러러" localSheetId="16" hidden="1">{#N/A,#N/A,FALSE,"현장 NCR 분석";#N/A,#N/A,FALSE,"현장품질감사";#N/A,#N/A,FALSE,"현장품질감사"}</definedName>
    <definedName name="러러러" localSheetId="15">{#N/A,#N/A,FALSE,"현장 NCR 분석";#N/A,#N/A,FALSE,"현장품질감사";#N/A,#N/A,FALSE,"현장품질감사"}</definedName>
    <definedName name="러러러" localSheetId="7">{#N/A,#N/A,FALSE,"현장 NCR 분석";#N/A,#N/A,FALSE,"현장품질감사";#N/A,#N/A,FALSE,"현장품질감사"}</definedName>
    <definedName name="러러러" localSheetId="24">{#N/A,#N/A,FALSE,"현장 NCR 분석";#N/A,#N/A,FALSE,"현장품질감사";#N/A,#N/A,FALSE,"현장품질감사"}</definedName>
    <definedName name="러러러" localSheetId="25">{#N/A,#N/A,FALSE,"현장 NCR 분석";#N/A,#N/A,FALSE,"현장품질감사";#N/A,#N/A,FALSE,"현장품질감사"}</definedName>
    <definedName name="러러러" localSheetId="0">{#N/A,#N/A,FALSE,"현장 NCR 분석";#N/A,#N/A,FALSE,"현장품질감사";#N/A,#N/A,FALSE,"현장품질감사"}</definedName>
    <definedName name="러러러" localSheetId="23">{#N/A,#N/A,FALSE,"현장 NCR 분석";#N/A,#N/A,FALSE,"현장품질감사";#N/A,#N/A,FALSE,"현장품질감사"}</definedName>
    <definedName name="러러러" localSheetId="22" hidden="1">{#N/A,#N/A,FALSE,"현장 NCR 분석";#N/A,#N/A,FALSE,"현장품질감사";#N/A,#N/A,FALSE,"현장품질감사"}</definedName>
    <definedName name="러러러" localSheetId="19">{#N/A,#N/A,FALSE,"현장 NCR 분석";#N/A,#N/A,FALSE,"현장품질감사";#N/A,#N/A,FALSE,"현장품질감사"}</definedName>
    <definedName name="러러러" localSheetId="18" hidden="1">{#N/A,#N/A,FALSE,"현장 NCR 분석";#N/A,#N/A,FALSE,"현장품질감사";#N/A,#N/A,FALSE,"현장품질감사"}</definedName>
    <definedName name="러러러">{#N/A,#N/A,FALSE,"현장 NCR 분석";#N/A,#N/A,FALSE,"현장품질감사";#N/A,#N/A,FALSE,"현장품질감사"}</definedName>
    <definedName name="ㅁ" localSheetId="20">{#N/A,#N/A,FALSE,"명세표"}</definedName>
    <definedName name="ㅁ" localSheetId="8">{#N/A,#N/A,FALSE,"명세표"}</definedName>
    <definedName name="ㅁ" localSheetId="17" hidden="1">{#N/A,#N/A,FALSE,"명세표"}</definedName>
    <definedName name="ㅁ" localSheetId="3">{#N/A,#N/A,FALSE,"명세표"}</definedName>
    <definedName name="ㅁ" localSheetId="11">{#N/A,#N/A,FALSE,"명세표"}</definedName>
    <definedName name="ㅁ" localSheetId="6">{#N/A,#N/A,FALSE,"명세표"}</definedName>
    <definedName name="ㅁ" localSheetId="5">{#N/A,#N/A,FALSE,"명세표"}</definedName>
    <definedName name="ㅁ" localSheetId="16" hidden="1">{#N/A,#N/A,FALSE,"명세표"}</definedName>
    <definedName name="ㅁ" localSheetId="15">{#N/A,#N/A,FALSE,"명세표"}</definedName>
    <definedName name="ㅁ" localSheetId="7">{#N/A,#N/A,FALSE,"명세표"}</definedName>
    <definedName name="ㅁ" localSheetId="24">{#N/A,#N/A,FALSE,"명세표"}</definedName>
    <definedName name="ㅁ" localSheetId="25">{#N/A,#N/A,FALSE,"명세표"}</definedName>
    <definedName name="ㅁ" localSheetId="0">{#N/A,#N/A,FALSE,"명세표"}</definedName>
    <definedName name="ㅁ" localSheetId="23">{#N/A,#N/A,FALSE,"명세표"}</definedName>
    <definedName name="ㅁ" localSheetId="22" hidden="1">{#N/A,#N/A,FALSE,"명세표"}</definedName>
    <definedName name="ㅁ" localSheetId="19">{#N/A,#N/A,FALSE,"명세표"}</definedName>
    <definedName name="ㅁ" localSheetId="18" hidden="1">{#N/A,#N/A,FALSE,"명세표"}</definedName>
    <definedName name="ㅁ">{#N/A,#N/A,FALSE,"명세표"}</definedName>
    <definedName name="ㅁㄱ해ㅜ5" localSheetId="17" hidden="1">#REF!</definedName>
    <definedName name="ㅁㄱ해ㅜ5" localSheetId="3">#REF!</definedName>
    <definedName name="ㅁㄱ해ㅜ5" localSheetId="16" hidden="1">#REF!</definedName>
    <definedName name="ㅁㄱ해ㅜ5" localSheetId="15">#REF!</definedName>
    <definedName name="ㅁㄱ해ㅜ5" localSheetId="25">#REF!</definedName>
    <definedName name="ㅁㄱ해ㅜ5" localSheetId="0">#REF!</definedName>
    <definedName name="ㅁㄱ해ㅜ5" localSheetId="22" hidden="1">#REF!</definedName>
    <definedName name="ㅁㄱ해ㅜ5" localSheetId="19">#REF!</definedName>
    <definedName name="ㅁㄱ해ㅜ5" localSheetId="18" hidden="1">#REF!</definedName>
    <definedName name="ㅁㄱ해ㅜ5">#REF!</definedName>
    <definedName name="ㅁ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20">{#N/A,#N/A,FALSE,"명세표"}</definedName>
    <definedName name="ㅁㅁ" localSheetId="8">{#N/A,#N/A,FALSE,"명세표"}</definedName>
    <definedName name="ㅁㅁ" localSheetId="17" hidden="1">{#N/A,#N/A,FALSE,"명세표"}</definedName>
    <definedName name="ㅁㅁ" localSheetId="3">{#N/A,#N/A,FALSE,"명세표"}</definedName>
    <definedName name="ㅁㅁ" localSheetId="11">{#N/A,#N/A,FALSE,"명세표"}</definedName>
    <definedName name="ㅁㅁ" localSheetId="6">{#N/A,#N/A,FALSE,"명세표"}</definedName>
    <definedName name="ㅁㅁ" localSheetId="5">{#N/A,#N/A,FALSE,"명세표"}</definedName>
    <definedName name="ㅁㅁ" localSheetId="16" hidden="1">{#N/A,#N/A,FALSE,"명세표"}</definedName>
    <definedName name="ㅁㅁ" localSheetId="15">{#N/A,#N/A,FALSE,"명세표"}</definedName>
    <definedName name="ㅁㅁ" localSheetId="7">{#N/A,#N/A,FALSE,"명세표"}</definedName>
    <definedName name="ㅁㅁ" localSheetId="24">{#N/A,#N/A,FALSE,"명세표"}</definedName>
    <definedName name="ㅁㅁ" localSheetId="25">{#N/A,#N/A,FALSE,"명세표"}</definedName>
    <definedName name="ㅁㅁ" localSheetId="0">{#N/A,#N/A,FALSE,"명세표"}</definedName>
    <definedName name="ㅁㅁ" localSheetId="23">{#N/A,#N/A,FALSE,"명세표"}</definedName>
    <definedName name="ㅁㅁ" localSheetId="22" hidden="1">{#N/A,#N/A,FALSE,"명세표"}</definedName>
    <definedName name="ㅁㅁ" localSheetId="19">{#N/A,#N/A,FALSE,"명세표"}</definedName>
    <definedName name="ㅁㅁ" localSheetId="18" hidden="1">{#N/A,#N/A,FALSE,"명세표"}</definedName>
    <definedName name="ㅁㅁ">{#N/A,#N/A,FALSE,"명세표"}</definedName>
    <definedName name="ㅁㅁㅁ" localSheetId="17" hidden="1">#REF!</definedName>
    <definedName name="ㅁㅁㅁ" localSheetId="3">#REF!</definedName>
    <definedName name="ㅁㅁㅁ" localSheetId="6">#REF!</definedName>
    <definedName name="ㅁㅁㅁ" localSheetId="16" hidden="1">#REF!</definedName>
    <definedName name="ㅁㅁㅁ" localSheetId="15">#REF!</definedName>
    <definedName name="ㅁㅁㅁ" localSheetId="25">#REF!</definedName>
    <definedName name="ㅁㅁㅁ" localSheetId="0">#REF!</definedName>
    <definedName name="ㅁㅁㅁ" localSheetId="22" hidden="1">#REF!</definedName>
    <definedName name="ㅁㅁㅁ" localSheetId="19">#REF!</definedName>
    <definedName name="ㅁㅁㅁ" localSheetId="18" hidden="1">#REF!</definedName>
    <definedName name="ㅁㅁㅁ">#REF!</definedName>
    <definedName name="ㅁㅁㅁㅁㅁㅁㅁㅁㅁㅁㅁㅁ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20">{#N/A,#N/A,FALSE,"명세표"}</definedName>
    <definedName name="머" localSheetId="8">{#N/A,#N/A,FALSE,"명세표"}</definedName>
    <definedName name="머" localSheetId="17" hidden="1">{#N/A,#N/A,FALSE,"명세표"}</definedName>
    <definedName name="머" localSheetId="3">{#N/A,#N/A,FALSE,"명세표"}</definedName>
    <definedName name="머" localSheetId="11">{#N/A,#N/A,FALSE,"명세표"}</definedName>
    <definedName name="머" localSheetId="6">{#N/A,#N/A,FALSE,"명세표"}</definedName>
    <definedName name="머" localSheetId="5">{#N/A,#N/A,FALSE,"명세표"}</definedName>
    <definedName name="머" localSheetId="16" hidden="1">{#N/A,#N/A,FALSE,"명세표"}</definedName>
    <definedName name="머" localSheetId="15">{#N/A,#N/A,FALSE,"명세표"}</definedName>
    <definedName name="머" localSheetId="7">{#N/A,#N/A,FALSE,"명세표"}</definedName>
    <definedName name="머" localSheetId="24">{#N/A,#N/A,FALSE,"명세표"}</definedName>
    <definedName name="머" localSheetId="25">{#N/A,#N/A,FALSE,"명세표"}</definedName>
    <definedName name="머" localSheetId="0">{#N/A,#N/A,FALSE,"명세표"}</definedName>
    <definedName name="머" localSheetId="23">{#N/A,#N/A,FALSE,"명세표"}</definedName>
    <definedName name="머" localSheetId="22" hidden="1">{#N/A,#N/A,FALSE,"명세표"}</definedName>
    <definedName name="머" localSheetId="19">{#N/A,#N/A,FALSE,"명세표"}</definedName>
    <definedName name="머" localSheetId="18" hidden="1">{#N/A,#N/A,FALSE,"명세표"}</definedName>
    <definedName name="머">{#N/A,#N/A,FALSE,"명세표"}</definedName>
    <definedName name="ㅂㅂㅂㅂ" localSheetId="20">{#N/A,#N/A,FALSE,"명세표"}</definedName>
    <definedName name="ㅂㅂㅂㅂ" localSheetId="8">{#N/A,#N/A,FALSE,"명세표"}</definedName>
    <definedName name="ㅂㅂㅂㅂ" localSheetId="17" hidden="1">{#N/A,#N/A,FALSE,"명세표"}</definedName>
    <definedName name="ㅂㅂㅂㅂ" localSheetId="3">{#N/A,#N/A,FALSE,"명세표"}</definedName>
    <definedName name="ㅂㅂㅂㅂ" localSheetId="11">{#N/A,#N/A,FALSE,"명세표"}</definedName>
    <definedName name="ㅂㅂㅂㅂ" localSheetId="6">{#N/A,#N/A,FALSE,"명세표"}</definedName>
    <definedName name="ㅂㅂㅂㅂ" localSheetId="5">{#N/A,#N/A,FALSE,"명세표"}</definedName>
    <definedName name="ㅂㅂㅂㅂ" localSheetId="16" hidden="1">{#N/A,#N/A,FALSE,"명세표"}</definedName>
    <definedName name="ㅂㅂㅂㅂ" localSheetId="15">{#N/A,#N/A,FALSE,"명세표"}</definedName>
    <definedName name="ㅂㅂㅂㅂ" localSheetId="7">{#N/A,#N/A,FALSE,"명세표"}</definedName>
    <definedName name="ㅂㅂㅂㅂ" localSheetId="24">{#N/A,#N/A,FALSE,"명세표"}</definedName>
    <definedName name="ㅂㅂㅂㅂ" localSheetId="25">{#N/A,#N/A,FALSE,"명세표"}</definedName>
    <definedName name="ㅂㅂㅂㅂ" localSheetId="0">{#N/A,#N/A,FALSE,"명세표"}</definedName>
    <definedName name="ㅂㅂㅂㅂ" localSheetId="23">{#N/A,#N/A,FALSE,"명세표"}</definedName>
    <definedName name="ㅂㅂㅂㅂ" localSheetId="22" hidden="1">{#N/A,#N/A,FALSE,"명세표"}</definedName>
    <definedName name="ㅂㅂㅂㅂ" localSheetId="19">{#N/A,#N/A,FALSE,"명세표"}</definedName>
    <definedName name="ㅂㅂㅂㅂ" localSheetId="18" hidden="1">{#N/A,#N/A,FALSE,"명세표"}</definedName>
    <definedName name="ㅂㅂㅂㅂ">{#N/A,#N/A,FALSE,"명세표"}</definedName>
    <definedName name="ㅂㅂㅂㅂㅂㅂㅂ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20">{"'장비'!$A$3:$M$12"}</definedName>
    <definedName name="ㅂㅈㄱㅂㅈㄷㄱ" localSheetId="8">{"'장비'!$A$3:$M$12"}</definedName>
    <definedName name="ㅂㅈㄱㅂㅈㄷㄱ" localSheetId="17" hidden="1">{"'장비'!$A$3:$M$12"}</definedName>
    <definedName name="ㅂㅈㄱㅂㅈㄷㄱ" localSheetId="3">{"'장비'!$A$3:$M$12"}</definedName>
    <definedName name="ㅂㅈㄱㅂㅈㄷㄱ" localSheetId="11">{"'장비'!$A$3:$M$12"}</definedName>
    <definedName name="ㅂㅈㄱㅂㅈㄷㄱ" localSheetId="6">{"'장비'!$A$3:$M$12"}</definedName>
    <definedName name="ㅂㅈㄱㅂㅈㄷㄱ" localSheetId="5">{"'장비'!$A$3:$M$12"}</definedName>
    <definedName name="ㅂㅈㄱㅂㅈㄷㄱ" localSheetId="16" hidden="1">{"'장비'!$A$3:$M$12"}</definedName>
    <definedName name="ㅂㅈㄱㅂㅈㄷㄱ" localSheetId="15">{"'장비'!$A$3:$M$12"}</definedName>
    <definedName name="ㅂㅈㄱㅂㅈㄷㄱ" localSheetId="7">{"'장비'!$A$3:$M$12"}</definedName>
    <definedName name="ㅂㅈㄱㅂㅈㄷㄱ" localSheetId="24">{"'장비'!$A$3:$M$12"}</definedName>
    <definedName name="ㅂㅈㄱㅂㅈㄷㄱ" localSheetId="25">{"'장비'!$A$3:$M$12"}</definedName>
    <definedName name="ㅂㅈㄱㅂㅈㄷㄱ" localSheetId="0">{"'장비'!$A$3:$M$12"}</definedName>
    <definedName name="ㅂㅈㄱㅂㅈㄷㄱ" localSheetId="23">{"'장비'!$A$3:$M$12"}</definedName>
    <definedName name="ㅂㅈㄱㅂㅈㄷㄱ" localSheetId="22" hidden="1">{"'장비'!$A$3:$M$12"}</definedName>
    <definedName name="ㅂㅈㄱㅂㅈㄷㄱ" localSheetId="19">{"'장비'!$A$3:$M$12"}</definedName>
    <definedName name="ㅂㅈㄱㅂㅈㄷㄱ" localSheetId="18" hidden="1">{"'장비'!$A$3:$M$12"}</definedName>
    <definedName name="ㅂㅈㄱㅂㅈㄷㄱ">{"'장비'!$A$3:$M$12"}</definedName>
    <definedName name="ㅂㅈㄷ" localSheetId="20">{"'장비'!$A$3:$M$12"}</definedName>
    <definedName name="ㅂㅈㄷ" localSheetId="8">{"'장비'!$A$3:$M$12"}</definedName>
    <definedName name="ㅂㅈㄷ" localSheetId="17" hidden="1">{"'장비'!$A$3:$M$12"}</definedName>
    <definedName name="ㅂㅈㄷ" localSheetId="3">{"'장비'!$A$3:$M$12"}</definedName>
    <definedName name="ㅂㅈㄷ" localSheetId="11">{"'장비'!$A$3:$M$12"}</definedName>
    <definedName name="ㅂㅈㄷ" localSheetId="6">{"'장비'!$A$3:$M$12"}</definedName>
    <definedName name="ㅂㅈㄷ" localSheetId="5">{"'장비'!$A$3:$M$12"}</definedName>
    <definedName name="ㅂㅈㄷ" localSheetId="16" hidden="1">{"'장비'!$A$3:$M$12"}</definedName>
    <definedName name="ㅂㅈㄷ" localSheetId="15">{"'장비'!$A$3:$M$12"}</definedName>
    <definedName name="ㅂㅈㄷ" localSheetId="7">{"'장비'!$A$3:$M$12"}</definedName>
    <definedName name="ㅂㅈㄷ" localSheetId="24">{"'장비'!$A$3:$M$12"}</definedName>
    <definedName name="ㅂㅈㄷ" localSheetId="25">{"'장비'!$A$3:$M$12"}</definedName>
    <definedName name="ㅂㅈㄷ" localSheetId="0">{"'장비'!$A$3:$M$12"}</definedName>
    <definedName name="ㅂㅈㄷ" localSheetId="23">{"'장비'!$A$3:$M$12"}</definedName>
    <definedName name="ㅂㅈㄷ" localSheetId="22" hidden="1">{"'장비'!$A$3:$M$12"}</definedName>
    <definedName name="ㅂㅈㄷ" localSheetId="19">{"'장비'!$A$3:$M$12"}</definedName>
    <definedName name="ㅂㅈㄷ" localSheetId="18" hidden="1">{"'장비'!$A$3:$M$12"}</definedName>
    <definedName name="ㅂㅈㄷ">{"'장비'!$A$3:$M$12"}</definedName>
    <definedName name="ㅂㅈㄷㄷㅂㅈㅈㅂ" localSheetId="20">{"'장비'!$A$3:$M$12"}</definedName>
    <definedName name="ㅂㅈㄷㄷㅂㅈㅈㅂ" localSheetId="8">{"'장비'!$A$3:$M$12"}</definedName>
    <definedName name="ㅂㅈㄷㄷㅂㅈㅈㅂ" localSheetId="17" hidden="1">{"'장비'!$A$3:$M$12"}</definedName>
    <definedName name="ㅂㅈㄷㄷㅂㅈㅈㅂ" localSheetId="3">{"'장비'!$A$3:$M$12"}</definedName>
    <definedName name="ㅂㅈㄷㄷㅂㅈㅈㅂ" localSheetId="11">{"'장비'!$A$3:$M$12"}</definedName>
    <definedName name="ㅂㅈㄷㄷㅂㅈㅈㅂ" localSheetId="6">{"'장비'!$A$3:$M$12"}</definedName>
    <definedName name="ㅂㅈㄷㄷㅂㅈㅈㅂ" localSheetId="5">{"'장비'!$A$3:$M$12"}</definedName>
    <definedName name="ㅂㅈㄷㄷㅂㅈㅈㅂ" localSheetId="16" hidden="1">{"'장비'!$A$3:$M$12"}</definedName>
    <definedName name="ㅂㅈㄷㄷㅂㅈㅈㅂ" localSheetId="15">{"'장비'!$A$3:$M$12"}</definedName>
    <definedName name="ㅂㅈㄷㄷㅂㅈㅈㅂ" localSheetId="7">{"'장비'!$A$3:$M$12"}</definedName>
    <definedName name="ㅂㅈㄷㄷㅂㅈㅈㅂ" localSheetId="24">{"'장비'!$A$3:$M$12"}</definedName>
    <definedName name="ㅂㅈㄷㄷㅂㅈㅈㅂ" localSheetId="25">{"'장비'!$A$3:$M$12"}</definedName>
    <definedName name="ㅂㅈㄷㄷㅂㅈㅈㅂ" localSheetId="0">{"'장비'!$A$3:$M$12"}</definedName>
    <definedName name="ㅂㅈㄷㄷㅂㅈㅈㅂ" localSheetId="23">{"'장비'!$A$3:$M$12"}</definedName>
    <definedName name="ㅂㅈㄷㄷㅂㅈㅈㅂ" localSheetId="22" hidden="1">{"'장비'!$A$3:$M$12"}</definedName>
    <definedName name="ㅂㅈㄷㄷㅂㅈㅈㅂ" localSheetId="19">{"'장비'!$A$3:$M$12"}</definedName>
    <definedName name="ㅂㅈㄷㄷㅂㅈㅈㅂ" localSheetId="18" hidden="1">{"'장비'!$A$3:$M$12"}</definedName>
    <definedName name="ㅂㅈㄷㄷㅂㅈㅈㅂ">{"'장비'!$A$3:$M$12"}</definedName>
    <definedName name="ㅂㅈㄷㅂㅈ" localSheetId="20">{"'장비'!$A$3:$M$12"}</definedName>
    <definedName name="ㅂㅈㄷㅂㅈ" localSheetId="8">{"'장비'!$A$3:$M$12"}</definedName>
    <definedName name="ㅂㅈㄷㅂㅈ" localSheetId="17" hidden="1">{"'장비'!$A$3:$M$12"}</definedName>
    <definedName name="ㅂㅈㄷㅂㅈ" localSheetId="3">{"'장비'!$A$3:$M$12"}</definedName>
    <definedName name="ㅂㅈㄷㅂㅈ" localSheetId="11">{"'장비'!$A$3:$M$12"}</definedName>
    <definedName name="ㅂㅈㄷㅂㅈ" localSheetId="6">{"'장비'!$A$3:$M$12"}</definedName>
    <definedName name="ㅂㅈㄷㅂㅈ" localSheetId="5">{"'장비'!$A$3:$M$12"}</definedName>
    <definedName name="ㅂㅈㄷㅂㅈ" localSheetId="16" hidden="1">{"'장비'!$A$3:$M$12"}</definedName>
    <definedName name="ㅂㅈㄷㅂㅈ" localSheetId="15">{"'장비'!$A$3:$M$12"}</definedName>
    <definedName name="ㅂㅈㄷㅂㅈ" localSheetId="7">{"'장비'!$A$3:$M$12"}</definedName>
    <definedName name="ㅂㅈㄷㅂㅈ" localSheetId="24">{"'장비'!$A$3:$M$12"}</definedName>
    <definedName name="ㅂㅈㄷㅂㅈ" localSheetId="25">{"'장비'!$A$3:$M$12"}</definedName>
    <definedName name="ㅂㅈㄷㅂㅈ" localSheetId="0">{"'장비'!$A$3:$M$12"}</definedName>
    <definedName name="ㅂㅈㄷㅂㅈ" localSheetId="23">{"'장비'!$A$3:$M$12"}</definedName>
    <definedName name="ㅂㅈㄷㅂㅈ" localSheetId="22" hidden="1">{"'장비'!$A$3:$M$12"}</definedName>
    <definedName name="ㅂㅈㄷㅂㅈ" localSheetId="19">{"'장비'!$A$3:$M$12"}</definedName>
    <definedName name="ㅂㅈㄷㅂㅈ" localSheetId="18" hidden="1">{"'장비'!$A$3:$M$12"}</definedName>
    <definedName name="ㅂㅈㄷㅂㅈ">{"'장비'!$A$3:$M$12"}</definedName>
    <definedName name="ㅂㅈㄷㅂㅈㅈㅂㄷ" localSheetId="20">{"'장비'!$A$3:$M$12"}</definedName>
    <definedName name="ㅂㅈㄷㅂㅈㅈㅂㄷ" localSheetId="8">{"'장비'!$A$3:$M$12"}</definedName>
    <definedName name="ㅂㅈㄷㅂㅈㅈㅂㄷ" localSheetId="17" hidden="1">{"'장비'!$A$3:$M$12"}</definedName>
    <definedName name="ㅂㅈㄷㅂㅈㅈㅂㄷ" localSheetId="3">{"'장비'!$A$3:$M$12"}</definedName>
    <definedName name="ㅂㅈㄷㅂㅈㅈㅂㄷ" localSheetId="11">{"'장비'!$A$3:$M$12"}</definedName>
    <definedName name="ㅂㅈㄷㅂㅈㅈㅂㄷ" localSheetId="6">{"'장비'!$A$3:$M$12"}</definedName>
    <definedName name="ㅂㅈㄷㅂㅈㅈㅂㄷ" localSheetId="5">{"'장비'!$A$3:$M$12"}</definedName>
    <definedName name="ㅂㅈㄷㅂㅈㅈㅂㄷ" localSheetId="16" hidden="1">{"'장비'!$A$3:$M$12"}</definedName>
    <definedName name="ㅂㅈㄷㅂㅈㅈㅂㄷ" localSheetId="15">{"'장비'!$A$3:$M$12"}</definedName>
    <definedName name="ㅂㅈㄷㅂㅈㅈㅂㄷ" localSheetId="7">{"'장비'!$A$3:$M$12"}</definedName>
    <definedName name="ㅂㅈㄷㅂㅈㅈㅂㄷ" localSheetId="24">{"'장비'!$A$3:$M$12"}</definedName>
    <definedName name="ㅂㅈㄷㅂㅈㅈㅂㄷ" localSheetId="25">{"'장비'!$A$3:$M$12"}</definedName>
    <definedName name="ㅂㅈㄷㅂㅈㅈㅂㄷ" localSheetId="0">{"'장비'!$A$3:$M$12"}</definedName>
    <definedName name="ㅂㅈㄷㅂㅈㅈㅂㄷ" localSheetId="23">{"'장비'!$A$3:$M$12"}</definedName>
    <definedName name="ㅂㅈㄷㅂㅈㅈㅂㄷ" localSheetId="22" hidden="1">{"'장비'!$A$3:$M$12"}</definedName>
    <definedName name="ㅂㅈㄷㅂㅈㅈㅂㄷ" localSheetId="19">{"'장비'!$A$3:$M$12"}</definedName>
    <definedName name="ㅂㅈㄷㅂㅈㅈㅂㄷ" localSheetId="18" hidden="1">{"'장비'!$A$3:$M$12"}</definedName>
    <definedName name="ㅂㅈㄷㅂㅈㅈㅂㄷ">{"'장비'!$A$3:$M$12"}</definedName>
    <definedName name="ㅂㅈㄷㅈㅂㄷ" localSheetId="20">{"'장비'!$A$3:$M$12"}</definedName>
    <definedName name="ㅂㅈㄷㅈㅂㄷ" localSheetId="8">{"'장비'!$A$3:$M$12"}</definedName>
    <definedName name="ㅂㅈㄷㅈㅂㄷ" localSheetId="17" hidden="1">{"'장비'!$A$3:$M$12"}</definedName>
    <definedName name="ㅂㅈㄷㅈㅂㄷ" localSheetId="3">{"'장비'!$A$3:$M$12"}</definedName>
    <definedName name="ㅂㅈㄷㅈㅂㄷ" localSheetId="11">{"'장비'!$A$3:$M$12"}</definedName>
    <definedName name="ㅂㅈㄷㅈㅂㄷ" localSheetId="6">{"'장비'!$A$3:$M$12"}</definedName>
    <definedName name="ㅂㅈㄷㅈㅂㄷ" localSheetId="5">{"'장비'!$A$3:$M$12"}</definedName>
    <definedName name="ㅂㅈㄷㅈㅂㄷ" localSheetId="16" hidden="1">{"'장비'!$A$3:$M$12"}</definedName>
    <definedName name="ㅂㅈㄷㅈㅂㄷ" localSheetId="15">{"'장비'!$A$3:$M$12"}</definedName>
    <definedName name="ㅂㅈㄷㅈㅂㄷ" localSheetId="7">{"'장비'!$A$3:$M$12"}</definedName>
    <definedName name="ㅂㅈㄷㅈㅂㄷ" localSheetId="24">{"'장비'!$A$3:$M$12"}</definedName>
    <definedName name="ㅂㅈㄷㅈㅂㄷ" localSheetId="25">{"'장비'!$A$3:$M$12"}</definedName>
    <definedName name="ㅂㅈㄷㅈㅂㄷ" localSheetId="0">{"'장비'!$A$3:$M$12"}</definedName>
    <definedName name="ㅂㅈㄷㅈㅂㄷ" localSheetId="23">{"'장비'!$A$3:$M$12"}</definedName>
    <definedName name="ㅂㅈㄷㅈㅂㄷ" localSheetId="22" hidden="1">{"'장비'!$A$3:$M$12"}</definedName>
    <definedName name="ㅂㅈㄷㅈㅂㄷ" localSheetId="19">{"'장비'!$A$3:$M$12"}</definedName>
    <definedName name="ㅂㅈㄷㅈㅂㄷ" localSheetId="18" hidden="1">{"'장비'!$A$3:$M$12"}</definedName>
    <definedName name="ㅂㅈㄷㅈㅂㄷ">{"'장비'!$A$3:$M$12"}</definedName>
    <definedName name="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7" hidden="1">#REF!</definedName>
    <definedName name="보충" localSheetId="3">#REF!</definedName>
    <definedName name="보충" localSheetId="6">#REF!</definedName>
    <definedName name="보충" localSheetId="16" hidden="1">#REF!</definedName>
    <definedName name="보충" localSheetId="15">#REF!</definedName>
    <definedName name="보충" localSheetId="25">#REF!</definedName>
    <definedName name="보충" localSheetId="0">#REF!</definedName>
    <definedName name="보충" localSheetId="22" hidden="1">#REF!</definedName>
    <definedName name="보충" localSheetId="19">#REF!</definedName>
    <definedName name="보충" localSheetId="18" hidden="1">#REF!</definedName>
    <definedName name="보충">#REF!</definedName>
    <definedName name="보호" localSheetId="20">{#N/A,#N/A,FALSE,"ENG'G(보호계전기)"}</definedName>
    <definedName name="보호" localSheetId="8">{#N/A,#N/A,FALSE,"ENG'G(보호계전기)"}</definedName>
    <definedName name="보호" localSheetId="17" hidden="1">{#N/A,#N/A,FALSE,"ENG'G(보호계전기)"}</definedName>
    <definedName name="보호" localSheetId="3">{#N/A,#N/A,FALSE,"ENG'G(보호계전기)"}</definedName>
    <definedName name="보호" localSheetId="11">{#N/A,#N/A,FALSE,"ENG'G(보호계전기)"}</definedName>
    <definedName name="보호" localSheetId="6">{#N/A,#N/A,FALSE,"ENG'G(보호계전기)"}</definedName>
    <definedName name="보호" localSheetId="5">{#N/A,#N/A,FALSE,"ENG'G(보호계전기)"}</definedName>
    <definedName name="보호" localSheetId="16" hidden="1">{#N/A,#N/A,FALSE,"ENG'G(보호계전기)"}</definedName>
    <definedName name="보호" localSheetId="15">{#N/A,#N/A,FALSE,"ENG'G(보호계전기)"}</definedName>
    <definedName name="보호" localSheetId="7">{#N/A,#N/A,FALSE,"ENG'G(보호계전기)"}</definedName>
    <definedName name="보호" localSheetId="24">{#N/A,#N/A,FALSE,"ENG'G(보호계전기)"}</definedName>
    <definedName name="보호" localSheetId="25">{#N/A,#N/A,FALSE,"ENG'G(보호계전기)"}</definedName>
    <definedName name="보호" localSheetId="0">{#N/A,#N/A,FALSE,"ENG'G(보호계전기)"}</definedName>
    <definedName name="보호" localSheetId="23">{#N/A,#N/A,FALSE,"ENG'G(보호계전기)"}</definedName>
    <definedName name="보호" localSheetId="22" hidden="1">{#N/A,#N/A,FALSE,"ENG'G(보호계전기)"}</definedName>
    <definedName name="보호" localSheetId="19">{#N/A,#N/A,FALSE,"ENG'G(보호계전기)"}</definedName>
    <definedName name="보호" localSheetId="18" hidden="1">{#N/A,#N/A,FALSE,"ENG'G(보호계전기)"}</definedName>
    <definedName name="보호">{#N/A,#N/A,FALSE,"ENG'G(보호계전기)"}</definedName>
    <definedName name="본공사공정표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7" hidden="1">#REF!</definedName>
    <definedName name="부대공사" localSheetId="3">#REF!</definedName>
    <definedName name="부대공사" localSheetId="6">#REF!</definedName>
    <definedName name="부대공사" localSheetId="16" hidden="1">#REF!</definedName>
    <definedName name="부대공사" localSheetId="15">#REF!</definedName>
    <definedName name="부대공사" localSheetId="25">#REF!</definedName>
    <definedName name="부대공사" localSheetId="0">#REF!</definedName>
    <definedName name="부대공사" localSheetId="22" hidden="1">#REF!</definedName>
    <definedName name="부대공사" localSheetId="19">#REF!</definedName>
    <definedName name="부대공사" localSheetId="18" hidden="1">#REF!</definedName>
    <definedName name="부대공사">#REF!</definedName>
    <definedName name="부손익" localSheetId="20">{#N/A,#N/A,FALSE,"현장 NCR 분석";#N/A,#N/A,FALSE,"현장품질감사";#N/A,#N/A,FALSE,"현장품질감사"}</definedName>
    <definedName name="부손익" localSheetId="8">{#N/A,#N/A,FALSE,"현장 NCR 분석";#N/A,#N/A,FALSE,"현장품질감사";#N/A,#N/A,FALSE,"현장품질감사"}</definedName>
    <definedName name="부손익" localSheetId="17" hidden="1">{#N/A,#N/A,FALSE,"현장 NCR 분석";#N/A,#N/A,FALSE,"현장품질감사";#N/A,#N/A,FALSE,"현장품질감사"}</definedName>
    <definedName name="부손익" localSheetId="3">{#N/A,#N/A,FALSE,"현장 NCR 분석";#N/A,#N/A,FALSE,"현장품질감사";#N/A,#N/A,FALSE,"현장품질감사"}</definedName>
    <definedName name="부손익" localSheetId="11">{#N/A,#N/A,FALSE,"현장 NCR 분석";#N/A,#N/A,FALSE,"현장품질감사";#N/A,#N/A,FALSE,"현장품질감사"}</definedName>
    <definedName name="부손익" localSheetId="6">{#N/A,#N/A,FALSE,"현장 NCR 분석";#N/A,#N/A,FALSE,"현장품질감사";#N/A,#N/A,FALSE,"현장품질감사"}</definedName>
    <definedName name="부손익" localSheetId="5">{#N/A,#N/A,FALSE,"현장 NCR 분석";#N/A,#N/A,FALSE,"현장품질감사";#N/A,#N/A,FALSE,"현장품질감사"}</definedName>
    <definedName name="부손익" localSheetId="16" hidden="1">{#N/A,#N/A,FALSE,"현장 NCR 분석";#N/A,#N/A,FALSE,"현장품질감사";#N/A,#N/A,FALSE,"현장품질감사"}</definedName>
    <definedName name="부손익" localSheetId="15">{#N/A,#N/A,FALSE,"현장 NCR 분석";#N/A,#N/A,FALSE,"현장품질감사";#N/A,#N/A,FALSE,"현장품질감사"}</definedName>
    <definedName name="부손익" localSheetId="7">{#N/A,#N/A,FALSE,"현장 NCR 분석";#N/A,#N/A,FALSE,"현장품질감사";#N/A,#N/A,FALSE,"현장품질감사"}</definedName>
    <definedName name="부손익" localSheetId="24">{#N/A,#N/A,FALSE,"현장 NCR 분석";#N/A,#N/A,FALSE,"현장품질감사";#N/A,#N/A,FALSE,"현장품질감사"}</definedName>
    <definedName name="부손익" localSheetId="25">{#N/A,#N/A,FALSE,"현장 NCR 분석";#N/A,#N/A,FALSE,"현장품질감사";#N/A,#N/A,FALSE,"현장품질감사"}</definedName>
    <definedName name="부손익" localSheetId="0">{#N/A,#N/A,FALSE,"현장 NCR 분석";#N/A,#N/A,FALSE,"현장품질감사";#N/A,#N/A,FALSE,"현장품질감사"}</definedName>
    <definedName name="부손익" localSheetId="23">{#N/A,#N/A,FALSE,"현장 NCR 분석";#N/A,#N/A,FALSE,"현장품질감사";#N/A,#N/A,FALSE,"현장품질감사"}</definedName>
    <definedName name="부손익" localSheetId="22" hidden="1">{#N/A,#N/A,FALSE,"현장 NCR 분석";#N/A,#N/A,FALSE,"현장품질감사";#N/A,#N/A,FALSE,"현장품질감사"}</definedName>
    <definedName name="부손익" localSheetId="19">{#N/A,#N/A,FALSE,"현장 NCR 분석";#N/A,#N/A,FALSE,"현장품질감사";#N/A,#N/A,FALSE,"현장품질감사"}</definedName>
    <definedName name="부손익" localSheetId="18" hidden="1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name="분야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20">{"'장비'!$A$3:$M$12"}</definedName>
    <definedName name="ㅅㄱㄱㄷ" localSheetId="8">{"'장비'!$A$3:$M$12"}</definedName>
    <definedName name="ㅅㄱㄱㄷ" localSheetId="17" hidden="1">{"'장비'!$A$3:$M$12"}</definedName>
    <definedName name="ㅅㄱㄱㄷ" localSheetId="3">{"'장비'!$A$3:$M$12"}</definedName>
    <definedName name="ㅅㄱㄱㄷ" localSheetId="11">{"'장비'!$A$3:$M$12"}</definedName>
    <definedName name="ㅅㄱㄱㄷ" localSheetId="6">{"'장비'!$A$3:$M$12"}</definedName>
    <definedName name="ㅅㄱㄱㄷ" localSheetId="5">{"'장비'!$A$3:$M$12"}</definedName>
    <definedName name="ㅅㄱㄱㄷ" localSheetId="16" hidden="1">{"'장비'!$A$3:$M$12"}</definedName>
    <definedName name="ㅅㄱㄱㄷ" localSheetId="15">{"'장비'!$A$3:$M$12"}</definedName>
    <definedName name="ㅅㄱㄱㄷ" localSheetId="7">{"'장비'!$A$3:$M$12"}</definedName>
    <definedName name="ㅅㄱㄱㄷ" localSheetId="24">{"'장비'!$A$3:$M$12"}</definedName>
    <definedName name="ㅅㄱㄱㄷ" localSheetId="25">{"'장비'!$A$3:$M$12"}</definedName>
    <definedName name="ㅅㄱㄱㄷ" localSheetId="0">{"'장비'!$A$3:$M$12"}</definedName>
    <definedName name="ㅅㄱㄱㄷ" localSheetId="23">{"'장비'!$A$3:$M$12"}</definedName>
    <definedName name="ㅅㄱㄱㄷ" localSheetId="22" hidden="1">{"'장비'!$A$3:$M$12"}</definedName>
    <definedName name="ㅅㄱㄱㄷ" localSheetId="19">{"'장비'!$A$3:$M$12"}</definedName>
    <definedName name="ㅅㄱㄱㄷ" localSheetId="18" hidden="1">{"'장비'!$A$3:$M$12"}</definedName>
    <definedName name="ㅅㄱㄱㄷ">{"'장비'!$A$3:$M$12"}</definedName>
    <definedName name="ㅅㅅㅅㅅㅅ" localSheetId="20">{"'장비'!$A$3:$M$12"}</definedName>
    <definedName name="ㅅㅅㅅㅅㅅ" localSheetId="8">{"'장비'!$A$3:$M$12"}</definedName>
    <definedName name="ㅅㅅㅅㅅㅅ" localSheetId="17" hidden="1">{"'장비'!$A$3:$M$12"}</definedName>
    <definedName name="ㅅㅅㅅㅅㅅ" localSheetId="3">{"'장비'!$A$3:$M$12"}</definedName>
    <definedName name="ㅅㅅㅅㅅㅅ" localSheetId="11">{"'장비'!$A$3:$M$12"}</definedName>
    <definedName name="ㅅㅅㅅㅅㅅ" localSheetId="6">{"'장비'!$A$3:$M$12"}</definedName>
    <definedName name="ㅅㅅㅅㅅㅅ" localSheetId="5">{"'장비'!$A$3:$M$12"}</definedName>
    <definedName name="ㅅㅅㅅㅅㅅ" localSheetId="16" hidden="1">{"'장비'!$A$3:$M$12"}</definedName>
    <definedName name="ㅅㅅㅅㅅㅅ" localSheetId="15">{"'장비'!$A$3:$M$12"}</definedName>
    <definedName name="ㅅㅅㅅㅅㅅ" localSheetId="7">{"'장비'!$A$3:$M$12"}</definedName>
    <definedName name="ㅅㅅㅅㅅㅅ" localSheetId="24">{"'장비'!$A$3:$M$12"}</definedName>
    <definedName name="ㅅㅅㅅㅅㅅ" localSheetId="25">{"'장비'!$A$3:$M$12"}</definedName>
    <definedName name="ㅅㅅㅅㅅㅅ" localSheetId="0">{"'장비'!$A$3:$M$12"}</definedName>
    <definedName name="ㅅㅅㅅㅅㅅ" localSheetId="23">{"'장비'!$A$3:$M$12"}</definedName>
    <definedName name="ㅅㅅㅅㅅㅅ" localSheetId="22" hidden="1">{"'장비'!$A$3:$M$12"}</definedName>
    <definedName name="ㅅㅅㅅㅅㅅ" localSheetId="19">{"'장비'!$A$3:$M$12"}</definedName>
    <definedName name="ㅅㅅㅅㅅㅅ" localSheetId="18" hidden="1">{"'장비'!$A$3:$M$12"}</definedName>
    <definedName name="ㅅㅅㅅㅅㅅ">{"'장비'!$A$3:$M$12"}</definedName>
    <definedName name="사업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7" hidden="1">#REF!</definedName>
    <definedName name="사업계획수정" localSheetId="3">#REF!</definedName>
    <definedName name="사업계획수정" localSheetId="6">#REF!</definedName>
    <definedName name="사업계획수정" localSheetId="16" hidden="1">#REF!</definedName>
    <definedName name="사업계획수정" localSheetId="15">#REF!</definedName>
    <definedName name="사업계획수정" localSheetId="25">#REF!</definedName>
    <definedName name="사업계획수정" localSheetId="0">#REF!</definedName>
    <definedName name="사업계획수정" localSheetId="22" hidden="1">#REF!</definedName>
    <definedName name="사업계획수정" localSheetId="19">#REF!</definedName>
    <definedName name="사업계획수정" localSheetId="18" hidden="1">#REF!</definedName>
    <definedName name="사업계획수정">#REF!</definedName>
    <definedName name="사업관리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7" hidden="1">#REF!</definedName>
    <definedName name="사업부양식2" localSheetId="3">#REF!</definedName>
    <definedName name="사업부양식2" localSheetId="6">#REF!</definedName>
    <definedName name="사업부양식2" localSheetId="16" hidden="1">#REF!</definedName>
    <definedName name="사업부양식2" localSheetId="15">#REF!</definedName>
    <definedName name="사업부양식2" localSheetId="25">#REF!</definedName>
    <definedName name="사업부양식2" localSheetId="0">#REF!</definedName>
    <definedName name="사업부양식2" localSheetId="22" hidden="1">#REF!</definedName>
    <definedName name="사업부양식2" localSheetId="19">#REF!</definedName>
    <definedName name="사업부양식2" localSheetId="18" hidden="1">#REF!</definedName>
    <definedName name="사업부양식2">#REF!</definedName>
    <definedName name="산출" localSheetId="17" hidden="1">#REF!</definedName>
    <definedName name="산출" localSheetId="16" hidden="1">#REF!</definedName>
    <definedName name="산출" localSheetId="15">#REF!</definedName>
    <definedName name="산출" localSheetId="25">#REF!</definedName>
    <definedName name="산출" localSheetId="0">#REF!</definedName>
    <definedName name="산출" localSheetId="22" hidden="1">#REF!</definedName>
    <definedName name="산출" localSheetId="19">#REF!</definedName>
    <definedName name="산출" localSheetId="18" hidden="1">#REF!</definedName>
    <definedName name="산출">#REF!</definedName>
    <definedName name="새안" localSheetId="20">{#N/A,#N/A,FALSE,"TABLE"}</definedName>
    <definedName name="새안" localSheetId="8">{#N/A,#N/A,FALSE,"TABLE"}</definedName>
    <definedName name="새안" localSheetId="17" hidden="1">{#N/A,#N/A,FALSE,"TABLE"}</definedName>
    <definedName name="새안" localSheetId="3">{#N/A,#N/A,FALSE,"TABLE"}</definedName>
    <definedName name="새안" localSheetId="11">{#N/A,#N/A,FALSE,"TABLE"}</definedName>
    <definedName name="새안" localSheetId="6">{#N/A,#N/A,FALSE,"TABLE"}</definedName>
    <definedName name="새안" localSheetId="5">{#N/A,#N/A,FALSE,"TABLE"}</definedName>
    <definedName name="새안" localSheetId="16" hidden="1">{#N/A,#N/A,FALSE,"TABLE"}</definedName>
    <definedName name="새안" localSheetId="15">{#N/A,#N/A,FALSE,"TABLE"}</definedName>
    <definedName name="새안" localSheetId="7">{#N/A,#N/A,FALSE,"TABLE"}</definedName>
    <definedName name="새안" localSheetId="24">{#N/A,#N/A,FALSE,"TABLE"}</definedName>
    <definedName name="새안" localSheetId="25">{#N/A,#N/A,FALSE,"TABLE"}</definedName>
    <definedName name="새안" localSheetId="0">{#N/A,#N/A,FALSE,"TABLE"}</definedName>
    <definedName name="새안" localSheetId="23">{#N/A,#N/A,FALSE,"TABLE"}</definedName>
    <definedName name="새안" localSheetId="22" hidden="1">{#N/A,#N/A,FALSE,"TABLE"}</definedName>
    <definedName name="새안" localSheetId="19">{#N/A,#N/A,FALSE,"TABLE"}</definedName>
    <definedName name="새안" localSheetId="18" hidden="1">{#N/A,#N/A,FALSE,"TABLE"}</definedName>
    <definedName name="새안">{#N/A,#N/A,FALSE,"TABLE"}</definedName>
    <definedName name="석항" localSheetId="20">{#N/A,#N/A,FALSE,"명세표"}</definedName>
    <definedName name="석항" localSheetId="8">{#N/A,#N/A,FALSE,"명세표"}</definedName>
    <definedName name="석항" localSheetId="17" hidden="1">{#N/A,#N/A,FALSE,"명세표"}</definedName>
    <definedName name="석항" localSheetId="3">{#N/A,#N/A,FALSE,"명세표"}</definedName>
    <definedName name="석항" localSheetId="11">{#N/A,#N/A,FALSE,"명세표"}</definedName>
    <definedName name="석항" localSheetId="6">{#N/A,#N/A,FALSE,"명세표"}</definedName>
    <definedName name="석항" localSheetId="5">{#N/A,#N/A,FALSE,"명세표"}</definedName>
    <definedName name="석항" localSheetId="16" hidden="1">{#N/A,#N/A,FALSE,"명세표"}</definedName>
    <definedName name="석항" localSheetId="15">{#N/A,#N/A,FALSE,"명세표"}</definedName>
    <definedName name="석항" localSheetId="7">{#N/A,#N/A,FALSE,"명세표"}</definedName>
    <definedName name="석항" localSheetId="24">{#N/A,#N/A,FALSE,"명세표"}</definedName>
    <definedName name="석항" localSheetId="25">{#N/A,#N/A,FALSE,"명세표"}</definedName>
    <definedName name="석항" localSheetId="0">{#N/A,#N/A,FALSE,"명세표"}</definedName>
    <definedName name="석항" localSheetId="23">{#N/A,#N/A,FALSE,"명세표"}</definedName>
    <definedName name="석항" localSheetId="22" hidden="1">{#N/A,#N/A,FALSE,"명세표"}</definedName>
    <definedName name="석항" localSheetId="19">{#N/A,#N/A,FALSE,"명세표"}</definedName>
    <definedName name="석항" localSheetId="18" hidden="1">{#N/A,#N/A,FALSE,"명세표"}</definedName>
    <definedName name="석항">{#N/A,#N/A,FALSE,"명세표"}</definedName>
    <definedName name="설계현황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7" hidden="1">#REF!</definedName>
    <definedName name="손익계산서" localSheetId="3">#REF!</definedName>
    <definedName name="손익계산서" localSheetId="6">#REF!</definedName>
    <definedName name="손익계산서" localSheetId="16" hidden="1">#REF!</definedName>
    <definedName name="손익계산서" localSheetId="15">#REF!</definedName>
    <definedName name="손익계산서" localSheetId="25">#REF!</definedName>
    <definedName name="손익계산서" localSheetId="0">#REF!</definedName>
    <definedName name="손익계산서" localSheetId="22" hidden="1">#REF!</definedName>
    <definedName name="손익계산서" localSheetId="19">#REF!</definedName>
    <definedName name="손익계산서" localSheetId="18" hidden="1">#REF!</definedName>
    <definedName name="손익계산서">#REF!</definedName>
    <definedName name="쇼ㅗㅎ로" localSheetId="20">{"'장비'!$A$3:$M$12"}</definedName>
    <definedName name="쇼ㅗㅎ로" localSheetId="8">{"'장비'!$A$3:$M$12"}</definedName>
    <definedName name="쇼ㅗㅎ로" localSheetId="17" hidden="1">{"'장비'!$A$3:$M$12"}</definedName>
    <definedName name="쇼ㅗㅎ로" localSheetId="3">{"'장비'!$A$3:$M$12"}</definedName>
    <definedName name="쇼ㅗㅎ로" localSheetId="11">{"'장비'!$A$3:$M$12"}</definedName>
    <definedName name="쇼ㅗㅎ로" localSheetId="6">{"'장비'!$A$3:$M$12"}</definedName>
    <definedName name="쇼ㅗㅎ로" localSheetId="5">{"'장비'!$A$3:$M$12"}</definedName>
    <definedName name="쇼ㅗㅎ로" localSheetId="16" hidden="1">{"'장비'!$A$3:$M$12"}</definedName>
    <definedName name="쇼ㅗㅎ로" localSheetId="15">{"'장비'!$A$3:$M$12"}</definedName>
    <definedName name="쇼ㅗㅎ로" localSheetId="7">{"'장비'!$A$3:$M$12"}</definedName>
    <definedName name="쇼ㅗㅎ로" localSheetId="24">{"'장비'!$A$3:$M$12"}</definedName>
    <definedName name="쇼ㅗㅎ로" localSheetId="25">{"'장비'!$A$3:$M$12"}</definedName>
    <definedName name="쇼ㅗㅎ로" localSheetId="0">{"'장비'!$A$3:$M$12"}</definedName>
    <definedName name="쇼ㅗㅎ로" localSheetId="23">{"'장비'!$A$3:$M$12"}</definedName>
    <definedName name="쇼ㅗㅎ로" localSheetId="22" hidden="1">{"'장비'!$A$3:$M$12"}</definedName>
    <definedName name="쇼ㅗㅎ로" localSheetId="19">{"'장비'!$A$3:$M$12"}</definedName>
    <definedName name="쇼ㅗㅎ로" localSheetId="18" hidden="1">{"'장비'!$A$3:$M$12"}</definedName>
    <definedName name="쇼ㅗㅎ로">{"'장비'!$A$3:$M$12"}</definedName>
    <definedName name="수" localSheetId="15">#REF!</definedName>
    <definedName name="수">#REF!</definedName>
    <definedName name="수당" localSheetId="20">#REF!</definedName>
    <definedName name="수당" localSheetId="17" hidden="1">#N/A</definedName>
    <definedName name="수당" localSheetId="16" hidden="1">#N/A</definedName>
    <definedName name="수당" localSheetId="15">#REF!</definedName>
    <definedName name="수당" localSheetId="24">#REF!</definedName>
    <definedName name="수당" localSheetId="23">#REF!</definedName>
    <definedName name="수당" localSheetId="22" hidden="1">#N/A</definedName>
    <definedName name="수당" localSheetId="19">#REF!</definedName>
    <definedName name="수당" localSheetId="18" hidden="1">#N/A</definedName>
    <definedName name="수당">#REF!</definedName>
    <definedName name="신설" localSheetId="20">{#N/A,#N/A,FALSE,"명세표"}</definedName>
    <definedName name="신설" localSheetId="8">{#N/A,#N/A,FALSE,"명세표"}</definedName>
    <definedName name="신설" localSheetId="17" hidden="1">{#N/A,#N/A,FALSE,"명세표"}</definedName>
    <definedName name="신설" localSheetId="3">{#N/A,#N/A,FALSE,"명세표"}</definedName>
    <definedName name="신설" localSheetId="11">{#N/A,#N/A,FALSE,"명세표"}</definedName>
    <definedName name="신설" localSheetId="6">{#N/A,#N/A,FALSE,"명세표"}</definedName>
    <definedName name="신설" localSheetId="5">{#N/A,#N/A,FALSE,"명세표"}</definedName>
    <definedName name="신설" localSheetId="16" hidden="1">{#N/A,#N/A,FALSE,"명세표"}</definedName>
    <definedName name="신설" localSheetId="15">{#N/A,#N/A,FALSE,"명세표"}</definedName>
    <definedName name="신설" localSheetId="7">{#N/A,#N/A,FALSE,"명세표"}</definedName>
    <definedName name="신설" localSheetId="24">{#N/A,#N/A,FALSE,"명세표"}</definedName>
    <definedName name="신설" localSheetId="25">{#N/A,#N/A,FALSE,"명세표"}</definedName>
    <definedName name="신설" localSheetId="0">{#N/A,#N/A,FALSE,"명세표"}</definedName>
    <definedName name="신설" localSheetId="23">{#N/A,#N/A,FALSE,"명세표"}</definedName>
    <definedName name="신설" localSheetId="22" hidden="1">{#N/A,#N/A,FALSE,"명세표"}</definedName>
    <definedName name="신설" localSheetId="19">{#N/A,#N/A,FALSE,"명세표"}</definedName>
    <definedName name="신설" localSheetId="18" hidden="1">{#N/A,#N/A,FALSE,"명세표"}</definedName>
    <definedName name="신설">{#N/A,#N/A,FALSE,"명세표"}</definedName>
    <definedName name="실적총괄1" localSheetId="17" hidden="1">#REF!</definedName>
    <definedName name="실적총괄1" localSheetId="3">#REF!</definedName>
    <definedName name="실적총괄1" localSheetId="6">#REF!</definedName>
    <definedName name="실적총괄1" localSheetId="16" hidden="1">#REF!</definedName>
    <definedName name="실적총괄1" localSheetId="15">#REF!</definedName>
    <definedName name="실적총괄1" localSheetId="25">#REF!</definedName>
    <definedName name="실적총괄1" localSheetId="0">#REF!</definedName>
    <definedName name="실적총괄1" localSheetId="22" hidden="1">#REF!</definedName>
    <definedName name="실적총괄1" localSheetId="19">#REF!</definedName>
    <definedName name="실적총괄1" localSheetId="18" hidden="1">#REF!</definedName>
    <definedName name="실적총괄1">#REF!</definedName>
    <definedName name="실총" localSheetId="17" hidden="1">#REF!</definedName>
    <definedName name="실총" localSheetId="16" hidden="1">#REF!</definedName>
    <definedName name="실총" localSheetId="15">#REF!</definedName>
    <definedName name="실총" localSheetId="25">#REF!</definedName>
    <definedName name="실총" localSheetId="0">#REF!</definedName>
    <definedName name="실총" localSheetId="22" hidden="1">#REF!</definedName>
    <definedName name="실총" localSheetId="19">#REF!</definedName>
    <definedName name="실총" localSheetId="18" hidden="1">#REF!</definedName>
    <definedName name="실총">#REF!</definedName>
    <definedName name="ㅇㄹㄹ" localSheetId="17" hidden="1">#REF!</definedName>
    <definedName name="ㅇㄹㄹ" localSheetId="16" hidden="1">#REF!</definedName>
    <definedName name="ㅇㄹㄹ" localSheetId="15">#REF!</definedName>
    <definedName name="ㅇㄹㄹ" localSheetId="0">#REF!</definedName>
    <definedName name="ㅇㄹㄹ" localSheetId="22" hidden="1">#REF!</definedName>
    <definedName name="ㅇㄹㄹ" localSheetId="19">#REF!</definedName>
    <definedName name="ㅇㄹㄹ" localSheetId="18" hidden="1">#REF!</definedName>
    <definedName name="ㅇㄹㄹ">#REF!</definedName>
    <definedName name="ㅇㅇ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17" hidden="1">#REF!</definedName>
    <definedName name="ㅇㅇㅇㅇ" localSheetId="3">#REF!</definedName>
    <definedName name="ㅇㅇㅇㅇ" localSheetId="16" hidden="1">#REF!</definedName>
    <definedName name="ㅇㅇㅇㅇ" localSheetId="15">#REF!</definedName>
    <definedName name="ㅇㅇㅇㅇ" localSheetId="25">#REF!</definedName>
    <definedName name="ㅇㅇㅇㅇ" localSheetId="0">#REF!</definedName>
    <definedName name="ㅇㅇㅇㅇ" localSheetId="22" hidden="1">#REF!</definedName>
    <definedName name="ㅇㅇㅇㅇ" localSheetId="19">#REF!</definedName>
    <definedName name="ㅇㅇㅇㅇ" localSheetId="18" hidden="1">#REF!</definedName>
    <definedName name="ㅇㅇㅇㅇ">#REF!</definedName>
    <definedName name="양식변경123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7" hidden="1">#REF!</definedName>
    <definedName name="이월" localSheetId="3">#REF!</definedName>
    <definedName name="이월" localSheetId="6">#REF!</definedName>
    <definedName name="이월" localSheetId="16" hidden="1">#REF!</definedName>
    <definedName name="이월" localSheetId="15">#REF!</definedName>
    <definedName name="이월" localSheetId="25">#REF!</definedName>
    <definedName name="이월" localSheetId="0">#REF!</definedName>
    <definedName name="이월" localSheetId="22" hidden="1">#REF!</definedName>
    <definedName name="이월" localSheetId="19">#REF!</definedName>
    <definedName name="이월" localSheetId="18" hidden="1">#REF!</definedName>
    <definedName name="이월">#REF!</definedName>
    <definedName name="이이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20">{#N/A,#N/A,FALSE,"명세표"}</definedName>
    <definedName name="ㅈ" localSheetId="8">{#N/A,#N/A,FALSE,"명세표"}</definedName>
    <definedName name="ㅈ" localSheetId="17" hidden="1">{#N/A,#N/A,FALSE,"명세표"}</definedName>
    <definedName name="ㅈ" localSheetId="3">{#N/A,#N/A,FALSE,"명세표"}</definedName>
    <definedName name="ㅈ" localSheetId="11">{#N/A,#N/A,FALSE,"명세표"}</definedName>
    <definedName name="ㅈ" localSheetId="6">{#N/A,#N/A,FALSE,"명세표"}</definedName>
    <definedName name="ㅈ" localSheetId="5">{#N/A,#N/A,FALSE,"명세표"}</definedName>
    <definedName name="ㅈ" localSheetId="16" hidden="1">{#N/A,#N/A,FALSE,"명세표"}</definedName>
    <definedName name="ㅈ" localSheetId="15">{#N/A,#N/A,FALSE,"명세표"}</definedName>
    <definedName name="ㅈ" localSheetId="7">{#N/A,#N/A,FALSE,"명세표"}</definedName>
    <definedName name="ㅈ" localSheetId="24">{#N/A,#N/A,FALSE,"명세표"}</definedName>
    <definedName name="ㅈ" localSheetId="25">{#N/A,#N/A,FALSE,"명세표"}</definedName>
    <definedName name="ㅈ" localSheetId="0">{#N/A,#N/A,FALSE,"명세표"}</definedName>
    <definedName name="ㅈ" localSheetId="23">{#N/A,#N/A,FALSE,"명세표"}</definedName>
    <definedName name="ㅈ" localSheetId="22" hidden="1">{#N/A,#N/A,FALSE,"명세표"}</definedName>
    <definedName name="ㅈ" localSheetId="19">{#N/A,#N/A,FALSE,"명세표"}</definedName>
    <definedName name="ㅈ" localSheetId="18" hidden="1">{#N/A,#N/A,FALSE,"명세표"}</definedName>
    <definedName name="ㅈ">{#N/A,#N/A,FALSE,"명세표"}</definedName>
    <definedName name="ㅈㅈㅈㅈ" localSheetId="20">{#N/A,#N/A,FALSE,"명세표"}</definedName>
    <definedName name="ㅈㅈㅈㅈ" localSheetId="8">{#N/A,#N/A,FALSE,"명세표"}</definedName>
    <definedName name="ㅈㅈㅈㅈ" localSheetId="17" hidden="1">{#N/A,#N/A,FALSE,"명세표"}</definedName>
    <definedName name="ㅈㅈㅈㅈ" localSheetId="3">{#N/A,#N/A,FALSE,"명세표"}</definedName>
    <definedName name="ㅈㅈㅈㅈ" localSheetId="11">{#N/A,#N/A,FALSE,"명세표"}</definedName>
    <definedName name="ㅈㅈㅈㅈ" localSheetId="6">{#N/A,#N/A,FALSE,"명세표"}</definedName>
    <definedName name="ㅈㅈㅈㅈ" localSheetId="5">{#N/A,#N/A,FALSE,"명세표"}</definedName>
    <definedName name="ㅈㅈㅈㅈ" localSheetId="16" hidden="1">{#N/A,#N/A,FALSE,"명세표"}</definedName>
    <definedName name="ㅈㅈㅈㅈ" localSheetId="15">{#N/A,#N/A,FALSE,"명세표"}</definedName>
    <definedName name="ㅈㅈㅈㅈ" localSheetId="7">{#N/A,#N/A,FALSE,"명세표"}</definedName>
    <definedName name="ㅈㅈㅈㅈ" localSheetId="24">{#N/A,#N/A,FALSE,"명세표"}</definedName>
    <definedName name="ㅈㅈㅈㅈ" localSheetId="25">{#N/A,#N/A,FALSE,"명세표"}</definedName>
    <definedName name="ㅈㅈㅈㅈ" localSheetId="0">{#N/A,#N/A,FALSE,"명세표"}</definedName>
    <definedName name="ㅈㅈㅈㅈ" localSheetId="23">{#N/A,#N/A,FALSE,"명세표"}</definedName>
    <definedName name="ㅈㅈㅈㅈ" localSheetId="22" hidden="1">{#N/A,#N/A,FALSE,"명세표"}</definedName>
    <definedName name="ㅈㅈㅈㅈ" localSheetId="19">{#N/A,#N/A,FALSE,"명세표"}</definedName>
    <definedName name="ㅈㅈㅈㅈ" localSheetId="18" hidden="1">{#N/A,#N/A,FALSE,"명세표"}</definedName>
    <definedName name="ㅈㅈㅈㅈ">{#N/A,#N/A,FALSE,"명세표"}</definedName>
    <definedName name="자미" localSheetId="20">{#N/A,#N/A,FALSE,"명세표"}</definedName>
    <definedName name="자미" localSheetId="8">{#N/A,#N/A,FALSE,"명세표"}</definedName>
    <definedName name="자미" localSheetId="17" hidden="1">{#N/A,#N/A,FALSE,"명세표"}</definedName>
    <definedName name="자미" localSheetId="3">{#N/A,#N/A,FALSE,"명세표"}</definedName>
    <definedName name="자미" localSheetId="11">{#N/A,#N/A,FALSE,"명세표"}</definedName>
    <definedName name="자미" localSheetId="6">{#N/A,#N/A,FALSE,"명세표"}</definedName>
    <definedName name="자미" localSheetId="5">{#N/A,#N/A,FALSE,"명세표"}</definedName>
    <definedName name="자미" localSheetId="16" hidden="1">{#N/A,#N/A,FALSE,"명세표"}</definedName>
    <definedName name="자미" localSheetId="15">{#N/A,#N/A,FALSE,"명세표"}</definedName>
    <definedName name="자미" localSheetId="7">{#N/A,#N/A,FALSE,"명세표"}</definedName>
    <definedName name="자미" localSheetId="24">{#N/A,#N/A,FALSE,"명세표"}</definedName>
    <definedName name="자미" localSheetId="25">{#N/A,#N/A,FALSE,"명세표"}</definedName>
    <definedName name="자미" localSheetId="0">{#N/A,#N/A,FALSE,"명세표"}</definedName>
    <definedName name="자미" localSheetId="23">{#N/A,#N/A,FALSE,"명세표"}</definedName>
    <definedName name="자미" localSheetId="22" hidden="1">{#N/A,#N/A,FALSE,"명세표"}</definedName>
    <definedName name="자미" localSheetId="19">{#N/A,#N/A,FALSE,"명세표"}</definedName>
    <definedName name="자미" localSheetId="18" hidden="1">{#N/A,#N/A,FALSE,"명세표"}</definedName>
    <definedName name="자미">{#N/A,#N/A,FALSE,"명세표"}</definedName>
    <definedName name="자운" localSheetId="17" hidden="1">#REF!</definedName>
    <definedName name="자운" localSheetId="3">#REF!</definedName>
    <definedName name="자운" localSheetId="6">#REF!</definedName>
    <definedName name="자운" localSheetId="16" hidden="1">#REF!</definedName>
    <definedName name="자운" localSheetId="15">#REF!</definedName>
    <definedName name="자운" localSheetId="25">#REF!</definedName>
    <definedName name="자운" localSheetId="0">#REF!</definedName>
    <definedName name="자운" localSheetId="22" hidden="1">#REF!</definedName>
    <definedName name="자운" localSheetId="19">#REF!</definedName>
    <definedName name="자운" localSheetId="18" hidden="1">#REF!</definedName>
    <definedName name="자운">#REF!</definedName>
    <definedName name="자재3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7" hidden="1">#REF!</definedName>
    <definedName name="전계장금액" localSheetId="3">#REF!</definedName>
    <definedName name="전계장금액" localSheetId="6">#REF!</definedName>
    <definedName name="전계장금액" localSheetId="16" hidden="1">#REF!</definedName>
    <definedName name="전계장금액" localSheetId="15">#REF!</definedName>
    <definedName name="전계장금액" localSheetId="25">#REF!</definedName>
    <definedName name="전계장금액" localSheetId="0">#REF!</definedName>
    <definedName name="전계장금액" localSheetId="22" hidden="1">#REF!</definedName>
    <definedName name="전계장금액" localSheetId="19">#REF!</definedName>
    <definedName name="전계장금액" localSheetId="18" hidden="1">#REF!</definedName>
    <definedName name="전계장금액">#REF!</definedName>
    <definedName name="전기사양_SAMPLE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7" hidden="1">#REF!</definedName>
    <definedName name="전선조장" localSheetId="3">#REF!</definedName>
    <definedName name="전선조장" localSheetId="6">#REF!</definedName>
    <definedName name="전선조장" localSheetId="16" hidden="1">#REF!</definedName>
    <definedName name="전선조장" localSheetId="15">#REF!</definedName>
    <definedName name="전선조장" localSheetId="25">#REF!</definedName>
    <definedName name="전선조장" localSheetId="0">#REF!</definedName>
    <definedName name="전선조장" localSheetId="22" hidden="1">#REF!</definedName>
    <definedName name="전선조장" localSheetId="19">#REF!</definedName>
    <definedName name="전선조장" localSheetId="18" hidden="1">#REF!</definedName>
    <definedName name="전선조장">#REF!</definedName>
    <definedName name="조직표현장" localSheetId="17" hidden="1">#REF!</definedName>
    <definedName name="조직표현장" localSheetId="3">#REF!</definedName>
    <definedName name="조직표현장" localSheetId="6">#REF!</definedName>
    <definedName name="조직표현장" localSheetId="16" hidden="1">#REF!</definedName>
    <definedName name="조직표현장" localSheetId="15">#REF!</definedName>
    <definedName name="조직표현장" localSheetId="25">#REF!</definedName>
    <definedName name="조직표현장" localSheetId="0">#REF!</definedName>
    <definedName name="조직표현장" localSheetId="22" hidden="1">#REF!</definedName>
    <definedName name="조직표현장" localSheetId="19">#REF!</definedName>
    <definedName name="조직표현장" localSheetId="18" hidden="1">#REF!</definedName>
    <definedName name="조직표현장">#REF!</definedName>
    <definedName name="종합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20">{#N/A,#N/A,FALSE,"ENG'G(보호계전기)"}</definedName>
    <definedName name="중량비교검토" localSheetId="8">{#N/A,#N/A,FALSE,"ENG'G(보호계전기)"}</definedName>
    <definedName name="중량비교검토" localSheetId="17" hidden="1">{#N/A,#N/A,FALSE,"ENG'G(보호계전기)"}</definedName>
    <definedName name="중량비교검토" localSheetId="3">{#N/A,#N/A,FALSE,"ENG'G(보호계전기)"}</definedName>
    <definedName name="중량비교검토" localSheetId="11">{#N/A,#N/A,FALSE,"ENG'G(보호계전기)"}</definedName>
    <definedName name="중량비교검토" localSheetId="6">{#N/A,#N/A,FALSE,"ENG'G(보호계전기)"}</definedName>
    <definedName name="중량비교검토" localSheetId="5">{#N/A,#N/A,FALSE,"ENG'G(보호계전기)"}</definedName>
    <definedName name="중량비교검토" localSheetId="16" hidden="1">{#N/A,#N/A,FALSE,"ENG'G(보호계전기)"}</definedName>
    <definedName name="중량비교검토" localSheetId="15">{#N/A,#N/A,FALSE,"ENG'G(보호계전기)"}</definedName>
    <definedName name="중량비교검토" localSheetId="7">{#N/A,#N/A,FALSE,"ENG'G(보호계전기)"}</definedName>
    <definedName name="중량비교검토" localSheetId="24">{#N/A,#N/A,FALSE,"ENG'G(보호계전기)"}</definedName>
    <definedName name="중량비교검토" localSheetId="25">{#N/A,#N/A,FALSE,"ENG'G(보호계전기)"}</definedName>
    <definedName name="중량비교검토" localSheetId="0">{#N/A,#N/A,FALSE,"ENG'G(보호계전기)"}</definedName>
    <definedName name="중량비교검토" localSheetId="23">{#N/A,#N/A,FALSE,"ENG'G(보호계전기)"}</definedName>
    <definedName name="중량비교검토" localSheetId="22" hidden="1">{#N/A,#N/A,FALSE,"ENG'G(보호계전기)"}</definedName>
    <definedName name="중량비교검토" localSheetId="19">{#N/A,#N/A,FALSE,"ENG'G(보호계전기)"}</definedName>
    <definedName name="중량비교검토" localSheetId="18" hidden="1">{#N/A,#N/A,FALSE,"ENG'G(보호계전기)"}</definedName>
    <definedName name="중량비교검토">{#N/A,#N/A,FALSE,"ENG'G(보호계전기)"}</definedName>
    <definedName name="집계" localSheetId="20">{#N/A,#N/A,FALSE,"명세표"}</definedName>
    <definedName name="집계" localSheetId="8">{#N/A,#N/A,FALSE,"명세표"}</definedName>
    <definedName name="집계" localSheetId="17" hidden="1">{#N/A,#N/A,FALSE,"명세표"}</definedName>
    <definedName name="집계" localSheetId="3">{#N/A,#N/A,FALSE,"명세표"}</definedName>
    <definedName name="집계" localSheetId="11">{#N/A,#N/A,FALSE,"명세표"}</definedName>
    <definedName name="집계" localSheetId="6">{#N/A,#N/A,FALSE,"명세표"}</definedName>
    <definedName name="집계" localSheetId="5">{#N/A,#N/A,FALSE,"명세표"}</definedName>
    <definedName name="집계" localSheetId="16" hidden="1">{#N/A,#N/A,FALSE,"명세표"}</definedName>
    <definedName name="집계" localSheetId="15">{#N/A,#N/A,FALSE,"명세표"}</definedName>
    <definedName name="집계" localSheetId="7">{#N/A,#N/A,FALSE,"명세표"}</definedName>
    <definedName name="집계" localSheetId="24">{#N/A,#N/A,FALSE,"명세표"}</definedName>
    <definedName name="집계" localSheetId="25">{#N/A,#N/A,FALSE,"명세표"}</definedName>
    <definedName name="집계" localSheetId="0">{#N/A,#N/A,FALSE,"명세표"}</definedName>
    <definedName name="집계" localSheetId="23">{#N/A,#N/A,FALSE,"명세표"}</definedName>
    <definedName name="집계" localSheetId="22" hidden="1">{#N/A,#N/A,FALSE,"명세표"}</definedName>
    <definedName name="집계" localSheetId="19">{#N/A,#N/A,FALSE,"명세표"}</definedName>
    <definedName name="집계" localSheetId="18" hidden="1">{#N/A,#N/A,FALSE,"명세표"}</definedName>
    <definedName name="집계">{#N/A,#N/A,FALSE,"명세표"}</definedName>
    <definedName name="철골공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20">{#N/A,#N/A,FALSE,"명세표"}</definedName>
    <definedName name="ㅋㅁ" localSheetId="8">{#N/A,#N/A,FALSE,"명세표"}</definedName>
    <definedName name="ㅋㅁ" localSheetId="17" hidden="1">{#N/A,#N/A,FALSE,"명세표"}</definedName>
    <definedName name="ㅋㅁ" localSheetId="3">{#N/A,#N/A,FALSE,"명세표"}</definedName>
    <definedName name="ㅋㅁ" localSheetId="11">{#N/A,#N/A,FALSE,"명세표"}</definedName>
    <definedName name="ㅋㅁ" localSheetId="6">{#N/A,#N/A,FALSE,"명세표"}</definedName>
    <definedName name="ㅋㅁ" localSheetId="5">{#N/A,#N/A,FALSE,"명세표"}</definedName>
    <definedName name="ㅋㅁ" localSheetId="16" hidden="1">{#N/A,#N/A,FALSE,"명세표"}</definedName>
    <definedName name="ㅋㅁ" localSheetId="15">{#N/A,#N/A,FALSE,"명세표"}</definedName>
    <definedName name="ㅋㅁ" localSheetId="7">{#N/A,#N/A,FALSE,"명세표"}</definedName>
    <definedName name="ㅋㅁ" localSheetId="24">{#N/A,#N/A,FALSE,"명세표"}</definedName>
    <definedName name="ㅋㅁ" localSheetId="25">{#N/A,#N/A,FALSE,"명세표"}</definedName>
    <definedName name="ㅋㅁ" localSheetId="0">{#N/A,#N/A,FALSE,"명세표"}</definedName>
    <definedName name="ㅋㅁ" localSheetId="23">{#N/A,#N/A,FALSE,"명세표"}</definedName>
    <definedName name="ㅋㅁ" localSheetId="22" hidden="1">{#N/A,#N/A,FALSE,"명세표"}</definedName>
    <definedName name="ㅋㅁ" localSheetId="19">{#N/A,#N/A,FALSE,"명세표"}</definedName>
    <definedName name="ㅋㅁ" localSheetId="18" hidden="1">{#N/A,#N/A,FALSE,"명세표"}</definedName>
    <definedName name="ㅋㅁ">{#N/A,#N/A,FALSE,"명세표"}</definedName>
    <definedName name="ㅋㅋㅋ" localSheetId="20">{#N/A,#N/A,FALSE,"명세표"}</definedName>
    <definedName name="ㅋㅋㅋ" localSheetId="8">{#N/A,#N/A,FALSE,"명세표"}</definedName>
    <definedName name="ㅋㅋㅋ" localSheetId="17" hidden="1">{#N/A,#N/A,FALSE,"명세표"}</definedName>
    <definedName name="ㅋㅋㅋ" localSheetId="3">{#N/A,#N/A,FALSE,"명세표"}</definedName>
    <definedName name="ㅋㅋㅋ" localSheetId="11">{#N/A,#N/A,FALSE,"명세표"}</definedName>
    <definedName name="ㅋㅋㅋ" localSheetId="6">{#N/A,#N/A,FALSE,"명세표"}</definedName>
    <definedName name="ㅋㅋㅋ" localSheetId="5">{#N/A,#N/A,FALSE,"명세표"}</definedName>
    <definedName name="ㅋㅋㅋ" localSheetId="16" hidden="1">{#N/A,#N/A,FALSE,"명세표"}</definedName>
    <definedName name="ㅋㅋㅋ" localSheetId="15">{#N/A,#N/A,FALSE,"명세표"}</definedName>
    <definedName name="ㅋㅋㅋ" localSheetId="7">{#N/A,#N/A,FALSE,"명세표"}</definedName>
    <definedName name="ㅋㅋㅋ" localSheetId="24">{#N/A,#N/A,FALSE,"명세표"}</definedName>
    <definedName name="ㅋㅋㅋ" localSheetId="25">{#N/A,#N/A,FALSE,"명세표"}</definedName>
    <definedName name="ㅋㅋㅋ" localSheetId="0">{#N/A,#N/A,FALSE,"명세표"}</definedName>
    <definedName name="ㅋㅋㅋ" localSheetId="23">{#N/A,#N/A,FALSE,"명세표"}</definedName>
    <definedName name="ㅋㅋㅋ" localSheetId="22" hidden="1">{#N/A,#N/A,FALSE,"명세표"}</definedName>
    <definedName name="ㅋㅋㅋ" localSheetId="19">{#N/A,#N/A,FALSE,"명세표"}</definedName>
    <definedName name="ㅋㅋㅋ" localSheetId="18" hidden="1">{#N/A,#N/A,FALSE,"명세표"}</definedName>
    <definedName name="ㅋㅋㅋ">{#N/A,#N/A,FALSE,"명세표"}</definedName>
    <definedName name="ㅌㅌ" localSheetId="20">{#N/A,#N/A,FALSE,"명세표"}</definedName>
    <definedName name="ㅌㅌ" localSheetId="8">{#N/A,#N/A,FALSE,"명세표"}</definedName>
    <definedName name="ㅌㅌ" localSheetId="17" hidden="1">{#N/A,#N/A,FALSE,"명세표"}</definedName>
    <definedName name="ㅌㅌ" localSheetId="3">{#N/A,#N/A,FALSE,"명세표"}</definedName>
    <definedName name="ㅌㅌ" localSheetId="11">{#N/A,#N/A,FALSE,"명세표"}</definedName>
    <definedName name="ㅌㅌ" localSheetId="6">{#N/A,#N/A,FALSE,"명세표"}</definedName>
    <definedName name="ㅌㅌ" localSheetId="5">{#N/A,#N/A,FALSE,"명세표"}</definedName>
    <definedName name="ㅌㅌ" localSheetId="16" hidden="1">{#N/A,#N/A,FALSE,"명세표"}</definedName>
    <definedName name="ㅌㅌ" localSheetId="15">{#N/A,#N/A,FALSE,"명세표"}</definedName>
    <definedName name="ㅌㅌ" localSheetId="7">{#N/A,#N/A,FALSE,"명세표"}</definedName>
    <definedName name="ㅌㅌ" localSheetId="24">{#N/A,#N/A,FALSE,"명세표"}</definedName>
    <definedName name="ㅌㅌ" localSheetId="25">{#N/A,#N/A,FALSE,"명세표"}</definedName>
    <definedName name="ㅌㅌ" localSheetId="0">{#N/A,#N/A,FALSE,"명세표"}</definedName>
    <definedName name="ㅌㅌ" localSheetId="23">{#N/A,#N/A,FALSE,"명세표"}</definedName>
    <definedName name="ㅌㅌ" localSheetId="22" hidden="1">{#N/A,#N/A,FALSE,"명세표"}</definedName>
    <definedName name="ㅌㅌ" localSheetId="19">{#N/A,#N/A,FALSE,"명세표"}</definedName>
    <definedName name="ㅌㅌ" localSheetId="18" hidden="1">{#N/A,#N/A,FALSE,"명세표"}</definedName>
    <definedName name="ㅌㅌ">{#N/A,#N/A,FALSE,"명세표"}</definedName>
    <definedName name="토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20">{"'장비'!$A$3:$M$12"}</definedName>
    <definedName name="ㅎㅎㅎㅎ" localSheetId="8">{"'장비'!$A$3:$M$12"}</definedName>
    <definedName name="ㅎㅎㅎㅎ" localSheetId="17" hidden="1">{"'장비'!$A$3:$M$12"}</definedName>
    <definedName name="ㅎㅎㅎㅎ" localSheetId="3">{"'장비'!$A$3:$M$12"}</definedName>
    <definedName name="ㅎㅎㅎㅎ" localSheetId="11">{"'장비'!$A$3:$M$12"}</definedName>
    <definedName name="ㅎㅎㅎㅎ" localSheetId="6">{"'장비'!$A$3:$M$12"}</definedName>
    <definedName name="ㅎㅎㅎㅎ" localSheetId="5">{"'장비'!$A$3:$M$12"}</definedName>
    <definedName name="ㅎㅎㅎㅎ" localSheetId="16" hidden="1">{"'장비'!$A$3:$M$12"}</definedName>
    <definedName name="ㅎㅎㅎㅎ" localSheetId="15">{"'장비'!$A$3:$M$12"}</definedName>
    <definedName name="ㅎㅎㅎㅎ" localSheetId="7">{"'장비'!$A$3:$M$12"}</definedName>
    <definedName name="ㅎㅎㅎㅎ" localSheetId="24">{"'장비'!$A$3:$M$12"}</definedName>
    <definedName name="ㅎㅎㅎㅎ" localSheetId="25">{"'장비'!$A$3:$M$12"}</definedName>
    <definedName name="ㅎㅎㅎㅎ" localSheetId="0">{"'장비'!$A$3:$M$12"}</definedName>
    <definedName name="ㅎㅎㅎㅎ" localSheetId="23">{"'장비'!$A$3:$M$12"}</definedName>
    <definedName name="ㅎㅎㅎㅎ" localSheetId="22" hidden="1">{"'장비'!$A$3:$M$12"}</definedName>
    <definedName name="ㅎㅎㅎㅎ" localSheetId="19">{"'장비'!$A$3:$M$12"}</definedName>
    <definedName name="ㅎㅎㅎㅎ" localSheetId="18" hidden="1">{"'장비'!$A$3:$M$12"}</definedName>
    <definedName name="ㅎㅎㅎㅎ">{"'장비'!$A$3:$M$12"}</definedName>
    <definedName name="하하하" localSheetId="20">{#N/A,#N/A,FALSE,"명세표"}</definedName>
    <definedName name="하하하" localSheetId="8">{#N/A,#N/A,FALSE,"명세표"}</definedName>
    <definedName name="하하하" localSheetId="17" hidden="1">{#N/A,#N/A,FALSE,"명세표"}</definedName>
    <definedName name="하하하" localSheetId="3">{#N/A,#N/A,FALSE,"명세표"}</definedName>
    <definedName name="하하하" localSheetId="11">{#N/A,#N/A,FALSE,"명세표"}</definedName>
    <definedName name="하하하" localSheetId="6">{#N/A,#N/A,FALSE,"명세표"}</definedName>
    <definedName name="하하하" localSheetId="5">{#N/A,#N/A,FALSE,"명세표"}</definedName>
    <definedName name="하하하" localSheetId="16" hidden="1">{#N/A,#N/A,FALSE,"명세표"}</definedName>
    <definedName name="하하하" localSheetId="15">{#N/A,#N/A,FALSE,"명세표"}</definedName>
    <definedName name="하하하" localSheetId="7">{#N/A,#N/A,FALSE,"명세표"}</definedName>
    <definedName name="하하하" localSheetId="24">{#N/A,#N/A,FALSE,"명세표"}</definedName>
    <definedName name="하하하" localSheetId="25">{#N/A,#N/A,FALSE,"명세표"}</definedName>
    <definedName name="하하하" localSheetId="0">{#N/A,#N/A,FALSE,"명세표"}</definedName>
    <definedName name="하하하" localSheetId="23">{#N/A,#N/A,FALSE,"명세표"}</definedName>
    <definedName name="하하하" localSheetId="22" hidden="1">{#N/A,#N/A,FALSE,"명세표"}</definedName>
    <definedName name="하하하" localSheetId="19">{#N/A,#N/A,FALSE,"명세표"}</definedName>
    <definedName name="하하하" localSheetId="18" hidden="1">{#N/A,#N/A,FALSE,"명세표"}</definedName>
    <definedName name="하하하">{#N/A,#N/A,FALSE,"명세표"}</definedName>
    <definedName name="한국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20">{#N/A,#N/A,FALSE,"명세표"}</definedName>
    <definedName name="호호호" localSheetId="8">{#N/A,#N/A,FALSE,"명세표"}</definedName>
    <definedName name="호호호" localSheetId="17" hidden="1">{#N/A,#N/A,FALSE,"명세표"}</definedName>
    <definedName name="호호호" localSheetId="3">{#N/A,#N/A,FALSE,"명세표"}</definedName>
    <definedName name="호호호" localSheetId="11">{#N/A,#N/A,FALSE,"명세표"}</definedName>
    <definedName name="호호호" localSheetId="6">{#N/A,#N/A,FALSE,"명세표"}</definedName>
    <definedName name="호호호" localSheetId="5">{#N/A,#N/A,FALSE,"명세표"}</definedName>
    <definedName name="호호호" localSheetId="16" hidden="1">{#N/A,#N/A,FALSE,"명세표"}</definedName>
    <definedName name="호호호" localSheetId="15">{#N/A,#N/A,FALSE,"명세표"}</definedName>
    <definedName name="호호호" localSheetId="7">{#N/A,#N/A,FALSE,"명세표"}</definedName>
    <definedName name="호호호" localSheetId="24">{#N/A,#N/A,FALSE,"명세표"}</definedName>
    <definedName name="호호호" localSheetId="25">{#N/A,#N/A,FALSE,"명세표"}</definedName>
    <definedName name="호호호" localSheetId="0">{#N/A,#N/A,FALSE,"명세표"}</definedName>
    <definedName name="호호호" localSheetId="23">{#N/A,#N/A,FALSE,"명세표"}</definedName>
    <definedName name="호호호" localSheetId="22" hidden="1">{#N/A,#N/A,FALSE,"명세표"}</definedName>
    <definedName name="호호호" localSheetId="19">{#N/A,#N/A,FALSE,"명세표"}</definedName>
    <definedName name="호호호" localSheetId="18" hidden="1">{#N/A,#N/A,FALSE,"명세표"}</definedName>
    <definedName name="호호호">{#N/A,#N/A,FALSE,"명세표"}</definedName>
    <definedName name="ㅏㅏㅏ" localSheetId="20">{#N/A,#N/A,FALSE,"명세표"}</definedName>
    <definedName name="ㅏㅏㅏ" localSheetId="8">{#N/A,#N/A,FALSE,"명세표"}</definedName>
    <definedName name="ㅏㅏㅏ" localSheetId="17" hidden="1">{#N/A,#N/A,FALSE,"명세표"}</definedName>
    <definedName name="ㅏㅏㅏ" localSheetId="3">{#N/A,#N/A,FALSE,"명세표"}</definedName>
    <definedName name="ㅏㅏㅏ" localSheetId="11">{#N/A,#N/A,FALSE,"명세표"}</definedName>
    <definedName name="ㅏㅏㅏ" localSheetId="6">{#N/A,#N/A,FALSE,"명세표"}</definedName>
    <definedName name="ㅏㅏㅏ" localSheetId="5">{#N/A,#N/A,FALSE,"명세표"}</definedName>
    <definedName name="ㅏㅏㅏ" localSheetId="16" hidden="1">{#N/A,#N/A,FALSE,"명세표"}</definedName>
    <definedName name="ㅏㅏㅏ" localSheetId="15">{#N/A,#N/A,FALSE,"명세표"}</definedName>
    <definedName name="ㅏㅏㅏ" localSheetId="7">{#N/A,#N/A,FALSE,"명세표"}</definedName>
    <definedName name="ㅏㅏㅏ" localSheetId="24">{#N/A,#N/A,FALSE,"명세표"}</definedName>
    <definedName name="ㅏㅏㅏ" localSheetId="25">{#N/A,#N/A,FALSE,"명세표"}</definedName>
    <definedName name="ㅏㅏㅏ" localSheetId="0">{#N/A,#N/A,FALSE,"명세표"}</definedName>
    <definedName name="ㅏㅏㅏ" localSheetId="23">{#N/A,#N/A,FALSE,"명세표"}</definedName>
    <definedName name="ㅏㅏㅏ" localSheetId="22" hidden="1">{#N/A,#N/A,FALSE,"명세표"}</definedName>
    <definedName name="ㅏㅏㅏ" localSheetId="19">{#N/A,#N/A,FALSE,"명세표"}</definedName>
    <definedName name="ㅏㅏㅏ" localSheetId="18" hidden="1">{#N/A,#N/A,FALSE,"명세표"}</definedName>
    <definedName name="ㅏㅏㅏ">{#N/A,#N/A,FALSE,"명세표"}</definedName>
    <definedName name="ㅔㅔ" localSheetId="20">{#N/A,#N/A,FALSE,"명세표"}</definedName>
    <definedName name="ㅔㅔ" localSheetId="8">{#N/A,#N/A,FALSE,"명세표"}</definedName>
    <definedName name="ㅔㅔ" localSheetId="17" hidden="1">{#N/A,#N/A,FALSE,"명세표"}</definedName>
    <definedName name="ㅔㅔ" localSheetId="3">{#N/A,#N/A,FALSE,"명세표"}</definedName>
    <definedName name="ㅔㅔ" localSheetId="11">{#N/A,#N/A,FALSE,"명세표"}</definedName>
    <definedName name="ㅔㅔ" localSheetId="6">{#N/A,#N/A,FALSE,"명세표"}</definedName>
    <definedName name="ㅔㅔ" localSheetId="5">{#N/A,#N/A,FALSE,"명세표"}</definedName>
    <definedName name="ㅔㅔ" localSheetId="16" hidden="1">{#N/A,#N/A,FALSE,"명세표"}</definedName>
    <definedName name="ㅔㅔ" localSheetId="15">{#N/A,#N/A,FALSE,"명세표"}</definedName>
    <definedName name="ㅔㅔ" localSheetId="7">{#N/A,#N/A,FALSE,"명세표"}</definedName>
    <definedName name="ㅔㅔ" localSheetId="24">{#N/A,#N/A,FALSE,"명세표"}</definedName>
    <definedName name="ㅔㅔ" localSheetId="25">{#N/A,#N/A,FALSE,"명세표"}</definedName>
    <definedName name="ㅔㅔ" localSheetId="0">{#N/A,#N/A,FALSE,"명세표"}</definedName>
    <definedName name="ㅔㅔ" localSheetId="23">{#N/A,#N/A,FALSE,"명세표"}</definedName>
    <definedName name="ㅔㅔ" localSheetId="22" hidden="1">{#N/A,#N/A,FALSE,"명세표"}</definedName>
    <definedName name="ㅔㅔ" localSheetId="19">{#N/A,#N/A,FALSE,"명세표"}</definedName>
    <definedName name="ㅔㅔ" localSheetId="18" hidden="1">{#N/A,#N/A,FALSE,"명세표"}</definedName>
    <definedName name="ㅔㅔ">{#N/A,#N/A,FALSE,"명세표"}</definedName>
    <definedName name="ㅔㅔㅔㅔㅔ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20">{"'장비'!$A$3:$M$12"}</definedName>
    <definedName name="ㅗ홓ㅎ로" localSheetId="8">{"'장비'!$A$3:$M$12"}</definedName>
    <definedName name="ㅗ홓ㅎ로" localSheetId="17" hidden="1">{"'장비'!$A$3:$M$12"}</definedName>
    <definedName name="ㅗ홓ㅎ로" localSheetId="3">{"'장비'!$A$3:$M$12"}</definedName>
    <definedName name="ㅗ홓ㅎ로" localSheetId="11">{"'장비'!$A$3:$M$12"}</definedName>
    <definedName name="ㅗ홓ㅎ로" localSheetId="6">{"'장비'!$A$3:$M$12"}</definedName>
    <definedName name="ㅗ홓ㅎ로" localSheetId="5">{"'장비'!$A$3:$M$12"}</definedName>
    <definedName name="ㅗ홓ㅎ로" localSheetId="16" hidden="1">{"'장비'!$A$3:$M$12"}</definedName>
    <definedName name="ㅗ홓ㅎ로" localSheetId="15">{"'장비'!$A$3:$M$12"}</definedName>
    <definedName name="ㅗ홓ㅎ로" localSheetId="7">{"'장비'!$A$3:$M$12"}</definedName>
    <definedName name="ㅗ홓ㅎ로" localSheetId="24">{"'장비'!$A$3:$M$12"}</definedName>
    <definedName name="ㅗ홓ㅎ로" localSheetId="25">{"'장비'!$A$3:$M$12"}</definedName>
    <definedName name="ㅗ홓ㅎ로" localSheetId="0">{"'장비'!$A$3:$M$12"}</definedName>
    <definedName name="ㅗ홓ㅎ로" localSheetId="23">{"'장비'!$A$3:$M$12"}</definedName>
    <definedName name="ㅗ홓ㅎ로" localSheetId="22" hidden="1">{"'장비'!$A$3:$M$12"}</definedName>
    <definedName name="ㅗ홓ㅎ로" localSheetId="19">{"'장비'!$A$3:$M$12"}</definedName>
    <definedName name="ㅗ홓ㅎ로" localSheetId="18" hidden="1">{"'장비'!$A$3:$M$12"}</definedName>
    <definedName name="ㅗ홓ㅎ로">{"'장비'!$A$3:$M$12"}</definedName>
    <definedName name="ㅗㅗ" localSheetId="20">{#N/A,#N/A,FALSE,"명세표"}</definedName>
    <definedName name="ㅗㅗ" localSheetId="8">{#N/A,#N/A,FALSE,"명세표"}</definedName>
    <definedName name="ㅗㅗ" localSheetId="17" hidden="1">{#N/A,#N/A,FALSE,"명세표"}</definedName>
    <definedName name="ㅗㅗ" localSheetId="3">{#N/A,#N/A,FALSE,"명세표"}</definedName>
    <definedName name="ㅗㅗ" localSheetId="11">{#N/A,#N/A,FALSE,"명세표"}</definedName>
    <definedName name="ㅗㅗ" localSheetId="6">{#N/A,#N/A,FALSE,"명세표"}</definedName>
    <definedName name="ㅗㅗ" localSheetId="5">{#N/A,#N/A,FALSE,"명세표"}</definedName>
    <definedName name="ㅗㅗ" localSheetId="16" hidden="1">{#N/A,#N/A,FALSE,"명세표"}</definedName>
    <definedName name="ㅗㅗ" localSheetId="15">{#N/A,#N/A,FALSE,"명세표"}</definedName>
    <definedName name="ㅗㅗ" localSheetId="7">{#N/A,#N/A,FALSE,"명세표"}</definedName>
    <definedName name="ㅗㅗ" localSheetId="24">{#N/A,#N/A,FALSE,"명세표"}</definedName>
    <definedName name="ㅗㅗ" localSheetId="25">{#N/A,#N/A,FALSE,"명세표"}</definedName>
    <definedName name="ㅗㅗ" localSheetId="0">{#N/A,#N/A,FALSE,"명세표"}</definedName>
    <definedName name="ㅗㅗ" localSheetId="23">{#N/A,#N/A,FALSE,"명세표"}</definedName>
    <definedName name="ㅗㅗ" localSheetId="22" hidden="1">{#N/A,#N/A,FALSE,"명세표"}</definedName>
    <definedName name="ㅗㅗ" localSheetId="19">{#N/A,#N/A,FALSE,"명세표"}</definedName>
    <definedName name="ㅗㅗ" localSheetId="18" hidden="1">{#N/A,#N/A,FALSE,"명세표"}</definedName>
    <definedName name="ㅗㅗ">{#N/A,#N/A,FALSE,"명세표"}</definedName>
    <definedName name="ㅗㅗㅗㅗㅗ" localSheetId="20">{"'장비'!$A$3:$M$12"}</definedName>
    <definedName name="ㅗㅗㅗㅗㅗ" localSheetId="8">{"'장비'!$A$3:$M$12"}</definedName>
    <definedName name="ㅗㅗㅗㅗㅗ" localSheetId="17" hidden="1">{"'장비'!$A$3:$M$12"}</definedName>
    <definedName name="ㅗㅗㅗㅗㅗ" localSheetId="3">{"'장비'!$A$3:$M$12"}</definedName>
    <definedName name="ㅗㅗㅗㅗㅗ" localSheetId="11">{"'장비'!$A$3:$M$12"}</definedName>
    <definedName name="ㅗㅗㅗㅗㅗ" localSheetId="6">{"'장비'!$A$3:$M$12"}</definedName>
    <definedName name="ㅗㅗㅗㅗㅗ" localSheetId="5">{"'장비'!$A$3:$M$12"}</definedName>
    <definedName name="ㅗㅗㅗㅗㅗ" localSheetId="16" hidden="1">{"'장비'!$A$3:$M$12"}</definedName>
    <definedName name="ㅗㅗㅗㅗㅗ" localSheetId="15">{"'장비'!$A$3:$M$12"}</definedName>
    <definedName name="ㅗㅗㅗㅗㅗ" localSheetId="7">{"'장비'!$A$3:$M$12"}</definedName>
    <definedName name="ㅗㅗㅗㅗㅗ" localSheetId="24">{"'장비'!$A$3:$M$12"}</definedName>
    <definedName name="ㅗㅗㅗㅗㅗ" localSheetId="25">{"'장비'!$A$3:$M$12"}</definedName>
    <definedName name="ㅗㅗㅗㅗㅗ" localSheetId="0">{"'장비'!$A$3:$M$12"}</definedName>
    <definedName name="ㅗㅗㅗㅗㅗ" localSheetId="23">{"'장비'!$A$3:$M$12"}</definedName>
    <definedName name="ㅗㅗㅗㅗㅗ" localSheetId="22" hidden="1">{"'장비'!$A$3:$M$12"}</definedName>
    <definedName name="ㅗㅗㅗㅗㅗ" localSheetId="19">{"'장비'!$A$3:$M$12"}</definedName>
    <definedName name="ㅗㅗㅗㅗㅗ" localSheetId="18" hidden="1">{"'장비'!$A$3:$M$12"}</definedName>
    <definedName name="ㅗㅗㅗㅗㅗ">{"'장비'!$A$3:$M$12"}</definedName>
    <definedName name="ㅛ" localSheetId="20">{"'장비'!$A$3:$M$12"}</definedName>
    <definedName name="ㅛ" localSheetId="8">{"'장비'!$A$3:$M$12"}</definedName>
    <definedName name="ㅛ" localSheetId="17" hidden="1">{"'장비'!$A$3:$M$12"}</definedName>
    <definedName name="ㅛ" localSheetId="3">{"'장비'!$A$3:$M$12"}</definedName>
    <definedName name="ㅛ" localSheetId="11">{"'장비'!$A$3:$M$12"}</definedName>
    <definedName name="ㅛ" localSheetId="6">{"'장비'!$A$3:$M$12"}</definedName>
    <definedName name="ㅛ" localSheetId="5">{"'장비'!$A$3:$M$12"}</definedName>
    <definedName name="ㅛ" localSheetId="16" hidden="1">{"'장비'!$A$3:$M$12"}</definedName>
    <definedName name="ㅛ" localSheetId="15">{"'장비'!$A$3:$M$12"}</definedName>
    <definedName name="ㅛ" localSheetId="7">{"'장비'!$A$3:$M$12"}</definedName>
    <definedName name="ㅛ" localSheetId="24">{"'장비'!$A$3:$M$12"}</definedName>
    <definedName name="ㅛ" localSheetId="25">{"'장비'!$A$3:$M$12"}</definedName>
    <definedName name="ㅛ" localSheetId="0">{"'장비'!$A$3:$M$12"}</definedName>
    <definedName name="ㅛ" localSheetId="23">{"'장비'!$A$3:$M$12"}</definedName>
    <definedName name="ㅛ" localSheetId="22" hidden="1">{"'장비'!$A$3:$M$12"}</definedName>
    <definedName name="ㅛ" localSheetId="19">{"'장비'!$A$3:$M$12"}</definedName>
    <definedName name="ㅛ" localSheetId="18" hidden="1">{"'장비'!$A$3:$M$12"}</definedName>
    <definedName name="ㅛ">{"'장비'!$A$3:$M$12"}</definedName>
    <definedName name="ㅛㅕㅛㅕㅛ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20">{"'장비'!$A$3:$M$12"}</definedName>
    <definedName name="ㅛㅛㅛ" localSheetId="8">{"'장비'!$A$3:$M$12"}</definedName>
    <definedName name="ㅛㅛㅛ" localSheetId="17" hidden="1">{"'장비'!$A$3:$M$12"}</definedName>
    <definedName name="ㅛㅛㅛ" localSheetId="3">{"'장비'!$A$3:$M$12"}</definedName>
    <definedName name="ㅛㅛㅛ" localSheetId="11">{"'장비'!$A$3:$M$12"}</definedName>
    <definedName name="ㅛㅛㅛ" localSheetId="6">{"'장비'!$A$3:$M$12"}</definedName>
    <definedName name="ㅛㅛㅛ" localSheetId="5">{"'장비'!$A$3:$M$12"}</definedName>
    <definedName name="ㅛㅛㅛ" localSheetId="16" hidden="1">{"'장비'!$A$3:$M$12"}</definedName>
    <definedName name="ㅛㅛㅛ" localSheetId="15">{"'장비'!$A$3:$M$12"}</definedName>
    <definedName name="ㅛㅛㅛ" localSheetId="7">{"'장비'!$A$3:$M$12"}</definedName>
    <definedName name="ㅛㅛㅛ" localSheetId="24">{"'장비'!$A$3:$M$12"}</definedName>
    <definedName name="ㅛㅛㅛ" localSheetId="25">{"'장비'!$A$3:$M$12"}</definedName>
    <definedName name="ㅛㅛㅛ" localSheetId="0">{"'장비'!$A$3:$M$12"}</definedName>
    <definedName name="ㅛㅛㅛ" localSheetId="23">{"'장비'!$A$3:$M$12"}</definedName>
    <definedName name="ㅛㅛㅛ" localSheetId="22" hidden="1">{"'장비'!$A$3:$M$12"}</definedName>
    <definedName name="ㅛㅛㅛ" localSheetId="19">{"'장비'!$A$3:$M$12"}</definedName>
    <definedName name="ㅛㅛㅛ" localSheetId="18" hidden="1">{"'장비'!$A$3:$M$12"}</definedName>
    <definedName name="ㅛㅛㅛ">{"'장비'!$A$3:$M$12"}</definedName>
    <definedName name="ㅜ" localSheetId="20">{#N/A,#N/A,FALSE,"명세표"}</definedName>
    <definedName name="ㅜ" localSheetId="8">{#N/A,#N/A,FALSE,"명세표"}</definedName>
    <definedName name="ㅜ" localSheetId="17" hidden="1">{#N/A,#N/A,FALSE,"명세표"}</definedName>
    <definedName name="ㅜ" localSheetId="3">{#N/A,#N/A,FALSE,"명세표"}</definedName>
    <definedName name="ㅜ" localSheetId="11">{#N/A,#N/A,FALSE,"명세표"}</definedName>
    <definedName name="ㅜ" localSheetId="6">{#N/A,#N/A,FALSE,"명세표"}</definedName>
    <definedName name="ㅜ" localSheetId="5">{#N/A,#N/A,FALSE,"명세표"}</definedName>
    <definedName name="ㅜ" localSheetId="16" hidden="1">{#N/A,#N/A,FALSE,"명세표"}</definedName>
    <definedName name="ㅜ" localSheetId="15">{#N/A,#N/A,FALSE,"명세표"}</definedName>
    <definedName name="ㅜ" localSheetId="7">{#N/A,#N/A,FALSE,"명세표"}</definedName>
    <definedName name="ㅜ" localSheetId="24">{#N/A,#N/A,FALSE,"명세표"}</definedName>
    <definedName name="ㅜ" localSheetId="25">{#N/A,#N/A,FALSE,"명세표"}</definedName>
    <definedName name="ㅜ" localSheetId="0">{#N/A,#N/A,FALSE,"명세표"}</definedName>
    <definedName name="ㅜ" localSheetId="23">{#N/A,#N/A,FALSE,"명세표"}</definedName>
    <definedName name="ㅜ" localSheetId="22" hidden="1">{#N/A,#N/A,FALSE,"명세표"}</definedName>
    <definedName name="ㅜ" localSheetId="19">{#N/A,#N/A,FALSE,"명세표"}</definedName>
    <definedName name="ㅜ" localSheetId="18" hidden="1">{#N/A,#N/A,FALSE,"명세표"}</definedName>
    <definedName name="ㅜ">{#N/A,#N/A,FALSE,"명세표"}</definedName>
    <definedName name="ㅠㅠ" localSheetId="2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20">{#N/A,#N/A,FALSE,"명세표"}</definedName>
    <definedName name="ㅡㅡ" localSheetId="8">{#N/A,#N/A,FALSE,"명세표"}</definedName>
    <definedName name="ㅡㅡ" localSheetId="17" hidden="1">{#N/A,#N/A,FALSE,"명세표"}</definedName>
    <definedName name="ㅡㅡ" localSheetId="3">{#N/A,#N/A,FALSE,"명세표"}</definedName>
    <definedName name="ㅡㅡ" localSheetId="11">{#N/A,#N/A,FALSE,"명세표"}</definedName>
    <definedName name="ㅡㅡ" localSheetId="6">{#N/A,#N/A,FALSE,"명세표"}</definedName>
    <definedName name="ㅡㅡ" localSheetId="5">{#N/A,#N/A,FALSE,"명세표"}</definedName>
    <definedName name="ㅡㅡ" localSheetId="16" hidden="1">{#N/A,#N/A,FALSE,"명세표"}</definedName>
    <definedName name="ㅡㅡ" localSheetId="15">{#N/A,#N/A,FALSE,"명세표"}</definedName>
    <definedName name="ㅡㅡ" localSheetId="7">{#N/A,#N/A,FALSE,"명세표"}</definedName>
    <definedName name="ㅡㅡ" localSheetId="24">{#N/A,#N/A,FALSE,"명세표"}</definedName>
    <definedName name="ㅡㅡ" localSheetId="25">{#N/A,#N/A,FALSE,"명세표"}</definedName>
    <definedName name="ㅡㅡ" localSheetId="0">{#N/A,#N/A,FALSE,"명세표"}</definedName>
    <definedName name="ㅡㅡ" localSheetId="23">{#N/A,#N/A,FALSE,"명세표"}</definedName>
    <definedName name="ㅡㅡ" localSheetId="22" hidden="1">{#N/A,#N/A,FALSE,"명세표"}</definedName>
    <definedName name="ㅡㅡ" localSheetId="19">{#N/A,#N/A,FALSE,"명세표"}</definedName>
    <definedName name="ㅡㅡ" localSheetId="18" hidden="1">{#N/A,#N/A,FALSE,"명세표"}</definedName>
    <definedName name="ㅡㅡ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8" roundtripDataChecksum="iN+ILpihKLWeVfmLZc0GhEmbGXp/PexBhDhb6VoHOhc="/>
    </ext>
  </extLst>
</workbook>
</file>

<file path=xl/calcChain.xml><?xml version="1.0" encoding="utf-8"?>
<calcChain xmlns="http://schemas.openxmlformats.org/spreadsheetml/2006/main">
  <c r="D181" i="7" l="1"/>
  <c r="D182" i="7" s="1"/>
  <c r="D183" i="7" s="1"/>
  <c r="D184" i="7" s="1"/>
  <c r="D185" i="7" s="1"/>
  <c r="D186" i="7" s="1"/>
  <c r="D187" i="7" s="1"/>
  <c r="D188" i="7"/>
  <c r="D189" i="7" s="1"/>
  <c r="D190" i="7" s="1"/>
  <c r="D191" i="7" s="1"/>
  <c r="D192" i="7" s="1"/>
  <c r="D193" i="7" s="1"/>
  <c r="D194" i="7" s="1"/>
  <c r="D195" i="7" s="1"/>
  <c r="D196" i="7" s="1"/>
  <c r="D197" i="7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/>
  <c r="D219" i="7" s="1"/>
  <c r="D220" i="7" s="1"/>
  <c r="D221" i="7" s="1"/>
  <c r="D222" i="7" s="1"/>
  <c r="D223" i="7" s="1"/>
  <c r="D224" i="7" s="1"/>
  <c r="D225" i="7" s="1"/>
  <c r="D226" i="7" s="1"/>
  <c r="D227" i="7" s="1"/>
  <c r="D228" i="7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/>
  <c r="D320" i="7" s="1"/>
  <c r="D321" i="7" s="1"/>
  <c r="D322" i="7" s="1"/>
  <c r="D323" i="7" s="1"/>
  <c r="D324" i="7" s="1"/>
  <c r="D325" i="7" s="1"/>
  <c r="D326" i="7" s="1"/>
  <c r="D327" i="7" s="1"/>
  <c r="D328" i="7" s="1"/>
  <c r="D329" i="7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/>
  <c r="D354" i="7" s="1"/>
  <c r="D355" i="7" s="1"/>
  <c r="D356" i="7" s="1"/>
  <c r="D357" i="7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E28" i="18"/>
  <c r="K27" i="18"/>
  <c r="J27" i="18"/>
  <c r="K29" i="18"/>
  <c r="E15" i="30"/>
  <c r="A11" i="30"/>
  <c r="A8" i="30"/>
  <c r="E11" i="30"/>
  <c r="E8" i="30"/>
  <c r="E9" i="30"/>
  <c r="E10" i="30"/>
  <c r="D4" i="30"/>
  <c r="D2" i="30"/>
  <c r="D1" i="30"/>
  <c r="L184" i="7" l="1"/>
  <c r="L106" i="7"/>
  <c r="L105" i="7"/>
  <c r="M114" i="7"/>
  <c r="E109" i="7"/>
  <c r="M110" i="7"/>
  <c r="M108" i="7"/>
  <c r="E107" i="7"/>
  <c r="E108" i="7" s="1"/>
  <c r="E110" i="7" l="1"/>
  <c r="D2587" i="14" l="1"/>
  <c r="G17" i="30"/>
  <c r="J17" i="30" s="1"/>
  <c r="M8" i="30" s="1"/>
  <c r="N8" i="30" s="1"/>
  <c r="A17" i="30"/>
  <c r="G15" i="30"/>
  <c r="J15" i="30" s="1"/>
  <c r="A15" i="30"/>
  <c r="G13" i="30"/>
  <c r="J13" i="30" s="1"/>
  <c r="G12" i="30"/>
  <c r="J12" i="30" s="1"/>
  <c r="G11" i="30"/>
  <c r="J11" i="30" s="1"/>
  <c r="A9" i="30"/>
  <c r="A10" i="30" s="1"/>
  <c r="A12" i="30" s="1"/>
  <c r="A13" i="30" s="1"/>
  <c r="L27" i="18"/>
  <c r="K30" i="18"/>
  <c r="N34" i="29"/>
  <c r="K47" i="29"/>
  <c r="F47" i="29" s="1"/>
  <c r="P47" i="29" s="1"/>
  <c r="K45" i="29"/>
  <c r="K46" i="29"/>
  <c r="N45" i="29"/>
  <c r="F45" i="29" s="1"/>
  <c r="P45" i="29" s="1"/>
  <c r="N46" i="29"/>
  <c r="D4" i="29"/>
  <c r="D2" i="29"/>
  <c r="D1" i="29"/>
  <c r="K32" i="29"/>
  <c r="F32" i="29" s="1"/>
  <c r="P32" i="29" s="1"/>
  <c r="K31" i="29"/>
  <c r="F31" i="29" s="1"/>
  <c r="P31" i="29" s="1"/>
  <c r="K30" i="29"/>
  <c r="F30" i="29" s="1"/>
  <c r="P30" i="29" s="1"/>
  <c r="K35" i="29"/>
  <c r="F35" i="29" s="1"/>
  <c r="P35" i="29" s="1"/>
  <c r="O51" i="29" a="1"/>
  <c r="O51" i="29" s="1"/>
  <c r="O50" i="29" a="1"/>
  <c r="O50" i="29" s="1"/>
  <c r="O49" i="29" a="1"/>
  <c r="O49" i="29" s="1"/>
  <c r="F46" i="29"/>
  <c r="P46" i="29" s="1"/>
  <c r="F43" i="29"/>
  <c r="P43" i="29" s="1"/>
  <c r="N42" i="29"/>
  <c r="M42" i="29"/>
  <c r="L42" i="29"/>
  <c r="K42" i="29"/>
  <c r="J42" i="29"/>
  <c r="I42" i="29"/>
  <c r="H42" i="29"/>
  <c r="G42" i="29"/>
  <c r="N41" i="29"/>
  <c r="M41" i="29"/>
  <c r="L41" i="29"/>
  <c r="K41" i="29"/>
  <c r="J41" i="29"/>
  <c r="I41" i="29"/>
  <c r="H41" i="29"/>
  <c r="G41" i="29"/>
  <c r="N40" i="29"/>
  <c r="M40" i="29"/>
  <c r="L40" i="29"/>
  <c r="K40" i="29"/>
  <c r="J40" i="29"/>
  <c r="I40" i="29"/>
  <c r="H40" i="29"/>
  <c r="G40" i="29"/>
  <c r="N39" i="29"/>
  <c r="M39" i="29"/>
  <c r="L39" i="29"/>
  <c r="K39" i="29"/>
  <c r="J39" i="29"/>
  <c r="I39" i="29"/>
  <c r="H39" i="29"/>
  <c r="G39" i="29"/>
  <c r="F39" i="29" s="1"/>
  <c r="P39" i="29" s="1"/>
  <c r="N38" i="29"/>
  <c r="M38" i="29"/>
  <c r="L38" i="29"/>
  <c r="K38" i="29"/>
  <c r="J38" i="29"/>
  <c r="I38" i="29"/>
  <c r="H38" i="29"/>
  <c r="G38" i="29"/>
  <c r="N37" i="29"/>
  <c r="M37" i="29"/>
  <c r="L37" i="29"/>
  <c r="K37" i="29"/>
  <c r="J37" i="29"/>
  <c r="I37" i="29"/>
  <c r="H37" i="29"/>
  <c r="F37" i="29" s="1"/>
  <c r="P37" i="29" s="1"/>
  <c r="G37" i="29"/>
  <c r="P36" i="29"/>
  <c r="F36" i="29"/>
  <c r="F34" i="29"/>
  <c r="P34" i="29" s="1"/>
  <c r="F33" i="29"/>
  <c r="P33" i="29" s="1"/>
  <c r="F29" i="29"/>
  <c r="P29" i="29" s="1"/>
  <c r="F28" i="29"/>
  <c r="P28" i="29" s="1"/>
  <c r="F27" i="29"/>
  <c r="P27" i="29" s="1"/>
  <c r="F25" i="29"/>
  <c r="P25" i="29" s="1"/>
  <c r="F24" i="29"/>
  <c r="P24" i="29" s="1"/>
  <c r="F23" i="29"/>
  <c r="P23" i="29" s="1"/>
  <c r="F22" i="29"/>
  <c r="P22" i="29" s="1"/>
  <c r="F21" i="29"/>
  <c r="P21" i="29" s="1"/>
  <c r="F20" i="29"/>
  <c r="P20" i="29" s="1"/>
  <c r="F19" i="29"/>
  <c r="P19" i="29" s="1"/>
  <c r="F18" i="29"/>
  <c r="P18" i="29" s="1"/>
  <c r="F17" i="29"/>
  <c r="P17" i="29" s="1"/>
  <c r="F16" i="29"/>
  <c r="P16" i="29" s="1"/>
  <c r="F15" i="29"/>
  <c r="P15" i="29" s="1"/>
  <c r="F14" i="29"/>
  <c r="P14" i="29" s="1"/>
  <c r="F13" i="29"/>
  <c r="P13" i="29" s="1"/>
  <c r="F12" i="29"/>
  <c r="P12" i="29" s="1"/>
  <c r="F11" i="29"/>
  <c r="P11" i="29" s="1"/>
  <c r="F10" i="29"/>
  <c r="P10" i="29" s="1"/>
  <c r="G10" i="30" l="1"/>
  <c r="J10" i="30" s="1"/>
  <c r="G9" i="30"/>
  <c r="J9" i="30" s="1"/>
  <c r="G8" i="30"/>
  <c r="J8" i="30" s="1"/>
  <c r="J18" i="30"/>
  <c r="M49" i="29" a="1"/>
  <c r="M49" i="29" s="1"/>
  <c r="N49" i="29" a="1"/>
  <c r="N49" i="29" s="1"/>
  <c r="G51" i="29" a="1"/>
  <c r="G51" i="29" s="1"/>
  <c r="H51" i="29" a="1"/>
  <c r="H51" i="29" s="1"/>
  <c r="F41" i="29"/>
  <c r="P41" i="29" s="1"/>
  <c r="E62" i="20"/>
  <c r="L50" i="29" a="1"/>
  <c r="L50" i="29" s="1"/>
  <c r="K51" i="29" a="1"/>
  <c r="K51" i="29" s="1"/>
  <c r="F42" i="29"/>
  <c r="P42" i="29" s="1"/>
  <c r="I50" i="29" a="1"/>
  <c r="I50" i="29" s="1"/>
  <c r="J49" i="29" a="1"/>
  <c r="J49" i="29" s="1"/>
  <c r="K49" i="29" a="1"/>
  <c r="K49" i="29" s="1"/>
  <c r="M51" i="29" a="1"/>
  <c r="M51" i="29" s="1"/>
  <c r="K50" i="29" a="1"/>
  <c r="K50" i="29" s="1"/>
  <c r="N51" i="29" a="1"/>
  <c r="N51" i="29" s="1"/>
  <c r="J51" i="29" a="1"/>
  <c r="J51" i="29" s="1"/>
  <c r="P44" i="29"/>
  <c r="F38" i="29"/>
  <c r="P38" i="29" s="1"/>
  <c r="F40" i="29"/>
  <c r="P40" i="29" s="1"/>
  <c r="P9" i="29"/>
  <c r="J50" i="29" a="1"/>
  <c r="J50" i="29" s="1"/>
  <c r="L49" i="29" a="1"/>
  <c r="L49" i="29" s="1"/>
  <c r="I51" i="29" a="1"/>
  <c r="I51" i="29" s="1"/>
  <c r="M50" i="29" a="1"/>
  <c r="M50" i="29" s="1"/>
  <c r="G49" i="29" a="1"/>
  <c r="G49" i="29" s="1"/>
  <c r="L51" i="29" a="1"/>
  <c r="L51" i="29" s="1"/>
  <c r="N50" i="29" a="1"/>
  <c r="N50" i="29" s="1"/>
  <c r="H49" i="29" a="1"/>
  <c r="H49" i="29" s="1"/>
  <c r="G50" i="29" a="1"/>
  <c r="G50" i="29" s="1"/>
  <c r="I49" i="29" a="1"/>
  <c r="I49" i="29" s="1"/>
  <c r="H50" i="29" a="1"/>
  <c r="H50" i="29" s="1"/>
  <c r="P26" i="29" l="1"/>
  <c r="Q51" i="29"/>
  <c r="M325" i="7" s="1"/>
  <c r="Q50" i="29"/>
  <c r="M323" i="7" s="1"/>
  <c r="Q49" i="29"/>
  <c r="M321" i="7" s="1"/>
  <c r="J7" i="30" l="1"/>
  <c r="M7" i="30"/>
  <c r="N7" i="30" s="1"/>
  <c r="N9" i="30" s="1"/>
  <c r="O9" i="30" s="1"/>
  <c r="E24" i="19" l="1"/>
  <c r="E96" i="19"/>
  <c r="C87" i="19"/>
  <c r="C88" i="19" s="1"/>
  <c r="C89" i="19" s="1"/>
  <c r="C90" i="19" s="1"/>
  <c r="C91" i="19" s="1"/>
  <c r="E84" i="19"/>
  <c r="E50" i="19"/>
  <c r="B71" i="19"/>
  <c r="B28" i="19"/>
  <c r="M345" i="7"/>
  <c r="L345" i="7"/>
  <c r="C92" i="19" l="1"/>
  <c r="C94" i="19" s="1"/>
  <c r="D553" i="14" l="1"/>
  <c r="L202" i="7" s="1"/>
  <c r="H714" i="14"/>
  <c r="D706" i="14" s="1"/>
  <c r="H2614" i="14"/>
  <c r="L259" i="7"/>
  <c r="G974" i="9"/>
  <c r="E974" i="9"/>
  <c r="C974" i="9"/>
  <c r="C975" i="9" s="1"/>
  <c r="C976" i="9" s="1"/>
  <c r="A974" i="9"/>
  <c r="A975" i="9"/>
  <c r="A976" i="9"/>
  <c r="M285" i="7"/>
  <c r="N285" i="7" s="1"/>
  <c r="M284" i="7"/>
  <c r="N284" i="7" s="1"/>
  <c r="D2098" i="14"/>
  <c r="H2101" i="14"/>
  <c r="H2102" i="14"/>
  <c r="H2103" i="14"/>
  <c r="H2104" i="14"/>
  <c r="H2105" i="14"/>
  <c r="H2106" i="14"/>
  <c r="H2107" i="14"/>
  <c r="H2108" i="14"/>
  <c r="H2109" i="14"/>
  <c r="H2110" i="14"/>
  <c r="H2111" i="14"/>
  <c r="H2112" i="14"/>
  <c r="H2113" i="14"/>
  <c r="H2114" i="14"/>
  <c r="H2115" i="14"/>
  <c r="H2116" i="14"/>
  <c r="H2117" i="14"/>
  <c r="H2118" i="14"/>
  <c r="H2119" i="14"/>
  <c r="L289" i="7" s="1"/>
  <c r="H2120" i="14"/>
  <c r="H2121" i="14"/>
  <c r="H2122" i="14"/>
  <c r="H2123" i="14"/>
  <c r="H2124" i="14"/>
  <c r="H2125" i="14"/>
  <c r="H2126" i="14"/>
  <c r="H2127" i="14"/>
  <c r="H2128" i="14"/>
  <c r="H2129" i="14"/>
  <c r="H2130" i="14"/>
  <c r="H2131" i="14"/>
  <c r="H2132" i="14"/>
  <c r="H2133" i="14"/>
  <c r="H2134" i="14"/>
  <c r="H2135" i="14"/>
  <c r="H2136" i="14"/>
  <c r="H2137" i="14"/>
  <c r="H2138" i="14"/>
  <c r="H2100" i="14"/>
  <c r="D2059" i="14"/>
  <c r="L305" i="7" s="1"/>
  <c r="E2059" i="14" s="1"/>
  <c r="F2059" i="14" s="1"/>
  <c r="L287" i="7"/>
  <c r="E2439" i="14" s="1"/>
  <c r="D2331" i="14"/>
  <c r="H2333" i="14"/>
  <c r="H2334" i="14"/>
  <c r="L293" i="7" s="1"/>
  <c r="H2335" i="14"/>
  <c r="L296" i="7" s="1"/>
  <c r="H2336" i="14"/>
  <c r="H2337" i="14"/>
  <c r="L294" i="7" s="1"/>
  <c r="H2332" i="14"/>
  <c r="L298" i="7" s="1"/>
  <c r="H2446" i="14"/>
  <c r="H2447" i="14"/>
  <c r="L310" i="7" s="1"/>
  <c r="H2448" i="14"/>
  <c r="L307" i="7" s="1"/>
  <c r="H2449" i="14"/>
  <c r="L312" i="7" s="1"/>
  <c r="H2450" i="14"/>
  <c r="L315" i="7" s="1"/>
  <c r="H2451" i="14"/>
  <c r="L308" i="7" s="1"/>
  <c r="H2452" i="14"/>
  <c r="H2453" i="14"/>
  <c r="L314" i="7" s="1"/>
  <c r="H2445" i="14"/>
  <c r="L309" i="7" s="1"/>
  <c r="D2442" i="14"/>
  <c r="D2439" i="14"/>
  <c r="D2012" i="14"/>
  <c r="L281" i="7" s="1"/>
  <c r="E2012" i="14" s="1"/>
  <c r="J852" i="9"/>
  <c r="F1010" i="9" s="1"/>
  <c r="F851" i="9"/>
  <c r="F1009" i="9"/>
  <c r="D293" i="8"/>
  <c r="A293" i="8"/>
  <c r="D2581" i="14"/>
  <c r="L344" i="7"/>
  <c r="E2581" i="14" s="1"/>
  <c r="M350" i="7"/>
  <c r="M348" i="7"/>
  <c r="M351" i="7"/>
  <c r="E397" i="8"/>
  <c r="D396" i="8"/>
  <c r="G1103" i="9" s="1"/>
  <c r="A396" i="8"/>
  <c r="D2568" i="14"/>
  <c r="L341" i="7"/>
  <c r="L340" i="7"/>
  <c r="A1105" i="9"/>
  <c r="C1104" i="9"/>
  <c r="C1105" i="9" s="1"/>
  <c r="A1104" i="9"/>
  <c r="C1102" i="9"/>
  <c r="C1103" i="9" s="1"/>
  <c r="A1102" i="9"/>
  <c r="A1103" i="9"/>
  <c r="L339" i="7"/>
  <c r="C1016" i="9"/>
  <c r="C1017" i="9" s="1"/>
  <c r="C1018" i="9" s="1"/>
  <c r="A1016" i="9"/>
  <c r="A1017" i="9"/>
  <c r="A1018" i="9"/>
  <c r="C1019" i="9"/>
  <c r="C1020" i="9" s="1"/>
  <c r="A1019" i="9"/>
  <c r="A1020" i="9"/>
  <c r="C1021" i="9"/>
  <c r="C1022" i="9" s="1"/>
  <c r="C1023" i="9" s="1"/>
  <c r="C1024" i="9" s="1"/>
  <c r="C1025" i="9" s="1"/>
  <c r="A1021" i="9"/>
  <c r="A1022" i="9"/>
  <c r="A1023" i="9"/>
  <c r="A1024" i="9"/>
  <c r="A1025" i="9"/>
  <c r="L331" i="7"/>
  <c r="L348" i="7" s="1"/>
  <c r="D2551" i="14"/>
  <c r="L343" i="7"/>
  <c r="L351" i="7" s="1"/>
  <c r="L336" i="7"/>
  <c r="L349" i="7" s="1"/>
  <c r="D2536" i="14"/>
  <c r="L334" i="7" s="1"/>
  <c r="E2536" i="14" s="1"/>
  <c r="L333" i="7"/>
  <c r="L332" i="7"/>
  <c r="D2521" i="14"/>
  <c r="L62" i="6" l="1"/>
  <c r="H2139" i="14"/>
  <c r="L283" i="7" s="1"/>
  <c r="L311" i="7"/>
  <c r="E2442" i="14" s="1"/>
  <c r="F2442" i="14" s="1"/>
  <c r="L295" i="7"/>
  <c r="E2331" i="14" s="1"/>
  <c r="F2331" i="14" s="1"/>
  <c r="L290" i="7"/>
  <c r="F2012" i="14"/>
  <c r="F2439" i="14"/>
  <c r="L317" i="7"/>
  <c r="F2581" i="14"/>
  <c r="N349" i="7"/>
  <c r="L338" i="7"/>
  <c r="N348" i="7"/>
  <c r="E2551" i="14"/>
  <c r="F2551" i="14" s="1"/>
  <c r="L347" i="7"/>
  <c r="E2521" i="14"/>
  <c r="F2521" i="14" s="1"/>
  <c r="F2536" i="14"/>
  <c r="A930" i="9"/>
  <c r="A931" i="9"/>
  <c r="A932" i="9"/>
  <c r="A933" i="9"/>
  <c r="A934" i="9"/>
  <c r="A935" i="9"/>
  <c r="A936" i="9"/>
  <c r="C930" i="9"/>
  <c r="C931" i="9" s="1"/>
  <c r="C935" i="9"/>
  <c r="C936" i="9" s="1"/>
  <c r="C932" i="9"/>
  <c r="C933" i="9" s="1"/>
  <c r="C934" i="9" s="1"/>
  <c r="G929" i="9"/>
  <c r="E929" i="9"/>
  <c r="A929" i="9"/>
  <c r="E928" i="9"/>
  <c r="A928" i="9"/>
  <c r="E927" i="9"/>
  <c r="A927" i="9"/>
  <c r="G926" i="9"/>
  <c r="E926" i="9"/>
  <c r="C926" i="9"/>
  <c r="C927" i="9" s="1"/>
  <c r="C928" i="9" s="1"/>
  <c r="C929" i="9" s="1"/>
  <c r="A926" i="9"/>
  <c r="C919" i="9"/>
  <c r="C912" i="9"/>
  <c r="C913" i="9" s="1"/>
  <c r="C914" i="9" s="1"/>
  <c r="H2590" i="14"/>
  <c r="H2591" i="14"/>
  <c r="H2592" i="14"/>
  <c r="H2593" i="14"/>
  <c r="H2594" i="14"/>
  <c r="H2595" i="14"/>
  <c r="H2596" i="14"/>
  <c r="J2593" i="14" s="1"/>
  <c r="H2597" i="14"/>
  <c r="H2598" i="14"/>
  <c r="H2599" i="14"/>
  <c r="H2600" i="14"/>
  <c r="H2601" i="14"/>
  <c r="H2602" i="14"/>
  <c r="H2603" i="14"/>
  <c r="H2604" i="14"/>
  <c r="H2605" i="14"/>
  <c r="H2606" i="14"/>
  <c r="H2607" i="14"/>
  <c r="H2608" i="14"/>
  <c r="H2609" i="14"/>
  <c r="H2610" i="14"/>
  <c r="H2611" i="14"/>
  <c r="H2612" i="14"/>
  <c r="H2613" i="14"/>
  <c r="H2589" i="14"/>
  <c r="A952" i="9"/>
  <c r="A953" i="9"/>
  <c r="A954" i="9"/>
  <c r="A955" i="9"/>
  <c r="A956" i="9"/>
  <c r="A957" i="9"/>
  <c r="A958" i="9"/>
  <c r="A959" i="9"/>
  <c r="A960" i="9"/>
  <c r="C959" i="9"/>
  <c r="C960" i="9" s="1"/>
  <c r="C957" i="9"/>
  <c r="C958" i="9" s="1"/>
  <c r="C954" i="9"/>
  <c r="C955" i="9" s="1"/>
  <c r="C956" i="9" s="1"/>
  <c r="C952" i="9"/>
  <c r="H2853" i="14"/>
  <c r="H2854" i="14"/>
  <c r="H2855" i="14"/>
  <c r="H2856" i="14"/>
  <c r="H2857" i="14"/>
  <c r="H2858" i="14"/>
  <c r="H2859" i="14"/>
  <c r="H2860" i="14"/>
  <c r="H2861" i="14"/>
  <c r="H2862" i="14"/>
  <c r="H2863" i="14"/>
  <c r="H2864" i="14"/>
  <c r="H2865" i="14"/>
  <c r="H2866" i="14"/>
  <c r="H2867" i="14"/>
  <c r="H2868" i="14"/>
  <c r="H2869" i="14"/>
  <c r="H2870" i="14"/>
  <c r="H2871" i="14"/>
  <c r="H2872" i="14"/>
  <c r="H2873" i="14"/>
  <c r="H2874" i="14"/>
  <c r="H2875" i="14"/>
  <c r="H2876" i="14"/>
  <c r="H2877" i="14"/>
  <c r="H2878" i="14"/>
  <c r="H2879" i="14"/>
  <c r="H2880" i="14"/>
  <c r="H2881" i="14"/>
  <c r="H2852" i="14"/>
  <c r="D2850" i="14"/>
  <c r="D399" i="8"/>
  <c r="A399" i="8"/>
  <c r="E914" i="9"/>
  <c r="A914" i="9"/>
  <c r="E913" i="9"/>
  <c r="A913" i="9"/>
  <c r="G912" i="9"/>
  <c r="E912" i="9"/>
  <c r="A912" i="9"/>
  <c r="D2584" i="14"/>
  <c r="D1152" i="14"/>
  <c r="L224" i="7" s="1"/>
  <c r="D985" i="14"/>
  <c r="L222" i="7" s="1"/>
  <c r="E985" i="14" s="1"/>
  <c r="F985" i="14" s="1"/>
  <c r="D288" i="8"/>
  <c r="A288" i="8"/>
  <c r="D868" i="14"/>
  <c r="L220" i="7" s="1"/>
  <c r="L226" i="7" s="1"/>
  <c r="E888" i="9"/>
  <c r="A888" i="9"/>
  <c r="E887" i="9"/>
  <c r="A887" i="9"/>
  <c r="E886" i="9"/>
  <c r="A886" i="9"/>
  <c r="E885" i="9"/>
  <c r="A885" i="9"/>
  <c r="G884" i="9"/>
  <c r="E884" i="9"/>
  <c r="C884" i="9"/>
  <c r="C885" i="9" s="1"/>
  <c r="A884" i="9"/>
  <c r="H1825" i="14"/>
  <c r="H1826" i="14"/>
  <c r="H1827" i="14"/>
  <c r="H1828" i="14"/>
  <c r="H1829" i="14"/>
  <c r="H1830" i="14"/>
  <c r="H1831" i="14"/>
  <c r="H1832" i="14"/>
  <c r="J1826" i="14" s="1"/>
  <c r="L246" i="7" s="1"/>
  <c r="H1833" i="14"/>
  <c r="H1834" i="14"/>
  <c r="H1835" i="14"/>
  <c r="H1836" i="14"/>
  <c r="H1837" i="14"/>
  <c r="H1838" i="14"/>
  <c r="H1839" i="14"/>
  <c r="H1840" i="14"/>
  <c r="H1841" i="14"/>
  <c r="H1824" i="14"/>
  <c r="D1822" i="14"/>
  <c r="E1327" i="9"/>
  <c r="A1327" i="9"/>
  <c r="G1326" i="9"/>
  <c r="E1326" i="9"/>
  <c r="C1326" i="9"/>
  <c r="C1327" i="9" s="1"/>
  <c r="A1326" i="9"/>
  <c r="D322" i="8"/>
  <c r="G1327" i="9" s="1"/>
  <c r="A322" i="8"/>
  <c r="E1321" i="9"/>
  <c r="A1321" i="9"/>
  <c r="E1320" i="9"/>
  <c r="C1320" i="9"/>
  <c r="C1321" i="9" s="1"/>
  <c r="A1320" i="9"/>
  <c r="D318" i="8"/>
  <c r="G1321" i="9" s="1"/>
  <c r="A318" i="8"/>
  <c r="D319" i="8"/>
  <c r="G1322" i="9" s="1"/>
  <c r="A319" i="8"/>
  <c r="G1323" i="9"/>
  <c r="E1323" i="9"/>
  <c r="A1323" i="9"/>
  <c r="E1322" i="9"/>
  <c r="C1322" i="9"/>
  <c r="C1323" i="9" s="1"/>
  <c r="A1322" i="9"/>
  <c r="D1803" i="14"/>
  <c r="L242" i="7"/>
  <c r="E1803" i="14" s="1"/>
  <c r="D297" i="8"/>
  <c r="A297" i="8"/>
  <c r="E852" i="9"/>
  <c r="A852" i="9"/>
  <c r="E851" i="9"/>
  <c r="A851" i="9"/>
  <c r="E850" i="9"/>
  <c r="A850" i="9"/>
  <c r="E849" i="9"/>
  <c r="A849" i="9"/>
  <c r="G848" i="9"/>
  <c r="E848" i="9"/>
  <c r="C848" i="9"/>
  <c r="C849" i="9" s="1"/>
  <c r="C850" i="9" s="1"/>
  <c r="C851" i="9" s="1"/>
  <c r="A848" i="9"/>
  <c r="E827" i="9"/>
  <c r="A827" i="9"/>
  <c r="E826" i="9"/>
  <c r="A826" i="9"/>
  <c r="E825" i="9"/>
  <c r="A825" i="9"/>
  <c r="E824" i="9"/>
  <c r="A824" i="9"/>
  <c r="G823" i="9"/>
  <c r="E823" i="9"/>
  <c r="C823" i="9"/>
  <c r="C824" i="9" s="1"/>
  <c r="A823" i="9"/>
  <c r="D290" i="8"/>
  <c r="A290" i="8"/>
  <c r="E858" i="9"/>
  <c r="A858" i="9"/>
  <c r="G857" i="9"/>
  <c r="E857" i="9"/>
  <c r="C857" i="9"/>
  <c r="C858" i="9" s="1"/>
  <c r="A857" i="9"/>
  <c r="E832" i="9"/>
  <c r="A832" i="9"/>
  <c r="E831" i="9"/>
  <c r="A831" i="9"/>
  <c r="E830" i="9"/>
  <c r="A830" i="9"/>
  <c r="E829" i="9"/>
  <c r="A829" i="9"/>
  <c r="G828" i="9"/>
  <c r="E828" i="9"/>
  <c r="C828" i="9"/>
  <c r="C829" i="9" s="1"/>
  <c r="C830" i="9" s="1"/>
  <c r="A828" i="9"/>
  <c r="H1503" i="14"/>
  <c r="D1501" i="14"/>
  <c r="H1515" i="14"/>
  <c r="H1516" i="14"/>
  <c r="H1517" i="14"/>
  <c r="H1518" i="14"/>
  <c r="H1519" i="14"/>
  <c r="H1520" i="14"/>
  <c r="H1521" i="14"/>
  <c r="H1522" i="14"/>
  <c r="H1523" i="14"/>
  <c r="H1524" i="14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11" i="14"/>
  <c r="L355" i="7" s="1"/>
  <c r="H1512" i="14"/>
  <c r="H1513" i="14"/>
  <c r="H1514" i="14"/>
  <c r="H1504" i="14"/>
  <c r="H1505" i="14"/>
  <c r="J1508" i="14" s="1"/>
  <c r="H1506" i="14"/>
  <c r="H1507" i="14"/>
  <c r="H1508" i="14"/>
  <c r="H1509" i="14"/>
  <c r="J1507" i="14" s="1"/>
  <c r="L237" i="7" s="1"/>
  <c r="H1510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189" i="14"/>
  <c r="D825" i="14"/>
  <c r="H827" i="14"/>
  <c r="L208" i="7" s="1"/>
  <c r="E825" i="14" s="1"/>
  <c r="H785" i="14"/>
  <c r="D781" i="14" s="1"/>
  <c r="H786" i="14"/>
  <c r="H784" i="14"/>
  <c r="H710" i="14"/>
  <c r="H711" i="14"/>
  <c r="H712" i="14"/>
  <c r="H713" i="14"/>
  <c r="H715" i="14"/>
  <c r="H716" i="14"/>
  <c r="H717" i="14"/>
  <c r="H718" i="14"/>
  <c r="H709" i="14"/>
  <c r="L203" i="7"/>
  <c r="E702" i="14" s="1"/>
  <c r="H481" i="14"/>
  <c r="L200" i="7" s="1"/>
  <c r="H480" i="14"/>
  <c r="L199" i="7" s="1"/>
  <c r="D478" i="14"/>
  <c r="D702" i="14"/>
  <c r="D122" i="14"/>
  <c r="D12" i="14"/>
  <c r="D306" i="14"/>
  <c r="D171" i="14"/>
  <c r="H173" i="14"/>
  <c r="L96" i="7" s="1"/>
  <c r="H174" i="14"/>
  <c r="L97" i="7" s="1"/>
  <c r="H175" i="14"/>
  <c r="H176" i="14"/>
  <c r="H172" i="14"/>
  <c r="L93" i="7"/>
  <c r="L91" i="7"/>
  <c r="L90" i="7"/>
  <c r="L89" i="7"/>
  <c r="L88" i="7"/>
  <c r="H19" i="14"/>
  <c r="H18" i="14"/>
  <c r="H17" i="14"/>
  <c r="H16" i="14"/>
  <c r="H15" i="14"/>
  <c r="E26" i="7"/>
  <c r="E27" i="7" s="1"/>
  <c r="E28" i="7" s="1"/>
  <c r="E29" i="7" s="1"/>
  <c r="E30" i="7"/>
  <c r="E31" i="7" s="1"/>
  <c r="E32" i="7" s="1"/>
  <c r="E33" i="7"/>
  <c r="E34" i="7" s="1"/>
  <c r="E35" i="7" s="1"/>
  <c r="E36" i="7"/>
  <c r="E37" i="7" s="1"/>
  <c r="E38" i="7"/>
  <c r="E39" i="7" s="1"/>
  <c r="E40" i="7" s="1"/>
  <c r="E41" i="7" s="1"/>
  <c r="E42" i="7" s="1"/>
  <c r="E43" i="7" s="1"/>
  <c r="E44" i="7" s="1"/>
  <c r="E45" i="7" s="1"/>
  <c r="E46" i="7" s="1"/>
  <c r="E47" i="7"/>
  <c r="E48" i="7" s="1"/>
  <c r="E49" i="7" s="1"/>
  <c r="E50" i="7"/>
  <c r="E51" i="7" s="1"/>
  <c r="E52" i="7" s="1"/>
  <c r="E53" i="7" s="1"/>
  <c r="E54" i="7"/>
  <c r="E55" i="7" s="1"/>
  <c r="E56" i="7"/>
  <c r="E57" i="7" s="1"/>
  <c r="E58" i="7"/>
  <c r="E59" i="7" s="1"/>
  <c r="E60" i="7"/>
  <c r="E61" i="7" s="1"/>
  <c r="E62" i="7" s="1"/>
  <c r="E63" i="7"/>
  <c r="E64" i="7" s="1"/>
  <c r="E65" i="7"/>
  <c r="E66" i="7" s="1"/>
  <c r="E67" i="7"/>
  <c r="E68" i="7" s="1"/>
  <c r="E69" i="7"/>
  <c r="E70" i="7" s="1"/>
  <c r="E71" i="7" s="1"/>
  <c r="E72" i="7" s="1"/>
  <c r="E73" i="7"/>
  <c r="E74" i="7" s="1"/>
  <c r="E75" i="7" s="1"/>
  <c r="E76" i="7"/>
  <c r="E77" i="7" s="1"/>
  <c r="E78" i="7"/>
  <c r="E79" i="7" s="1"/>
  <c r="E80" i="7"/>
  <c r="E81" i="7" s="1"/>
  <c r="E82" i="7" s="1"/>
  <c r="E83" i="7"/>
  <c r="E84" i="7" s="1"/>
  <c r="E85" i="7" s="1"/>
  <c r="E86" i="7" s="1"/>
  <c r="E87" i="7"/>
  <c r="E88" i="7" s="1"/>
  <c r="E89" i="7" s="1"/>
  <c r="E90" i="7" s="1"/>
  <c r="E91" i="7" s="1"/>
  <c r="E92" i="7"/>
  <c r="E93" i="7" s="1"/>
  <c r="E94" i="7" s="1"/>
  <c r="E95" i="7"/>
  <c r="E96" i="7" s="1"/>
  <c r="E97" i="7" s="1"/>
  <c r="E98" i="7" s="1"/>
  <c r="E99" i="7"/>
  <c r="E100" i="7" s="1"/>
  <c r="E101" i="7" s="1"/>
  <c r="E102" i="7" s="1"/>
  <c r="E103" i="7" s="1"/>
  <c r="E104" i="7"/>
  <c r="E105" i="7" s="1"/>
  <c r="E106" i="7" s="1"/>
  <c r="E111" i="7"/>
  <c r="E112" i="7" s="1"/>
  <c r="E113" i="7"/>
  <c r="E116" i="7"/>
  <c r="E117" i="7" s="1"/>
  <c r="E118" i="7" s="1"/>
  <c r="E119" i="7"/>
  <c r="E120" i="7" s="1"/>
  <c r="E121" i="7" s="1"/>
  <c r="E129" i="7"/>
  <c r="E130" i="7" s="1"/>
  <c r="E131" i="7"/>
  <c r="E132" i="7" s="1"/>
  <c r="E133" i="7"/>
  <c r="E134" i="7" s="1"/>
  <c r="E135" i="7"/>
  <c r="E136" i="7" s="1"/>
  <c r="E137" i="7"/>
  <c r="E138" i="7" s="1"/>
  <c r="E139" i="7" s="1"/>
  <c r="E140" i="7" s="1"/>
  <c r="E141" i="7"/>
  <c r="E142" i="7" s="1"/>
  <c r="E143" i="7"/>
  <c r="E144" i="7" s="1"/>
  <c r="E145" i="7"/>
  <c r="E146" i="7" s="1"/>
  <c r="E147" i="7"/>
  <c r="E148" i="7" s="1"/>
  <c r="E149" i="7"/>
  <c r="E150" i="7" s="1"/>
  <c r="E151" i="7"/>
  <c r="E152" i="7" s="1"/>
  <c r="E153" i="7"/>
  <c r="E154" i="7" s="1"/>
  <c r="E155" i="7" s="1"/>
  <c r="E156" i="7" s="1"/>
  <c r="E157" i="7"/>
  <c r="E158" i="7" s="1"/>
  <c r="E159" i="7"/>
  <c r="E160" i="7" s="1"/>
  <c r="E161" i="7"/>
  <c r="E162" i="7" s="1"/>
  <c r="E163" i="7"/>
  <c r="E164" i="7" s="1"/>
  <c r="E165" i="7"/>
  <c r="E166" i="7" s="1"/>
  <c r="E167" i="7" s="1"/>
  <c r="E168" i="7" s="1"/>
  <c r="E169" i="7"/>
  <c r="E170" i="7" s="1"/>
  <c r="E171" i="7"/>
  <c r="E172" i="7" s="1"/>
  <c r="E173" i="7" s="1"/>
  <c r="E174" i="7" s="1"/>
  <c r="E175" i="7"/>
  <c r="E176" i="7" s="1"/>
  <c r="E177" i="7" s="1"/>
  <c r="E178" i="7" s="1"/>
  <c r="E179" i="7" s="1"/>
  <c r="E180" i="7" s="1"/>
  <c r="E181" i="7" s="1"/>
  <c r="E182" i="7"/>
  <c r="E183" i="7" s="1"/>
  <c r="E184" i="7" s="1"/>
  <c r="E185" i="7"/>
  <c r="E186" i="7" s="1"/>
  <c r="E187" i="7" s="1"/>
  <c r="E188" i="7" s="1"/>
  <c r="E189" i="7"/>
  <c r="E190" i="7" s="1"/>
  <c r="E191" i="7" s="1"/>
  <c r="E192" i="7" s="1"/>
  <c r="E193" i="7"/>
  <c r="E194" i="7" s="1"/>
  <c r="E195" i="7" s="1"/>
  <c r="E196" i="7" s="1"/>
  <c r="E197" i="7" s="1"/>
  <c r="E198" i="7"/>
  <c r="E199" i="7" s="1"/>
  <c r="E200" i="7" s="1"/>
  <c r="E201" i="7"/>
  <c r="E202" i="7" s="1"/>
  <c r="E203" i="7" s="1"/>
  <c r="E204" i="7"/>
  <c r="E205" i="7" s="1"/>
  <c r="E206" i="7" s="1"/>
  <c r="E207" i="7"/>
  <c r="E208" i="7" s="1"/>
  <c r="E209" i="7"/>
  <c r="E210" i="7" s="1"/>
  <c r="E211" i="7"/>
  <c r="E212" i="7" s="1"/>
  <c r="E213" i="7" s="1"/>
  <c r="E214" i="7" s="1"/>
  <c r="E215" i="7" s="1"/>
  <c r="E216" i="7" s="1"/>
  <c r="E217" i="7" s="1"/>
  <c r="E218" i="7" s="1"/>
  <c r="E219" i="7"/>
  <c r="E220" i="7" s="1"/>
  <c r="E221" i="7"/>
  <c r="E222" i="7" s="1"/>
  <c r="E223" i="7"/>
  <c r="E224" i="7" s="1"/>
  <c r="E225" i="7"/>
  <c r="E226" i="7" s="1"/>
  <c r="E227" i="7" s="1"/>
  <c r="E228" i="7" s="1"/>
  <c r="E229" i="7"/>
  <c r="E230" i="7" s="1"/>
  <c r="E231" i="7" s="1"/>
  <c r="E232" i="7" s="1"/>
  <c r="E233" i="7" s="1"/>
  <c r="E234" i="7"/>
  <c r="E235" i="7" s="1"/>
  <c r="E240" i="7"/>
  <c r="E241" i="7" s="1"/>
  <c r="E243" i="7"/>
  <c r="E244" i="7" s="1"/>
  <c r="E245" i="7" s="1"/>
  <c r="E246" i="7" s="1"/>
  <c r="E247" i="7"/>
  <c r="E248" i="7" s="1"/>
  <c r="E249" i="7" s="1"/>
  <c r="E250" i="7" s="1"/>
  <c r="E258" i="7"/>
  <c r="E259" i="7" s="1"/>
  <c r="E260" i="7"/>
  <c r="E261" i="7" s="1"/>
  <c r="E262" i="7" s="1"/>
  <c r="E263" i="7" s="1"/>
  <c r="E266" i="7"/>
  <c r="E267" i="7" s="1"/>
  <c r="E268" i="7" s="1"/>
  <c r="E271" i="7"/>
  <c r="E272" i="7" s="1"/>
  <c r="E273" i="7" s="1"/>
  <c r="E274" i="7" s="1"/>
  <c r="E275" i="7" s="1"/>
  <c r="E276" i="7" s="1"/>
  <c r="E277" i="7" s="1"/>
  <c r="E278" i="7" s="1"/>
  <c r="E279" i="7" s="1"/>
  <c r="E280" i="7"/>
  <c r="E281" i="7" s="1"/>
  <c r="E282" i="7"/>
  <c r="E283" i="7" s="1"/>
  <c r="E284" i="7" s="1"/>
  <c r="E286" i="7"/>
  <c r="E287" i="7" s="1"/>
  <c r="E288" i="7"/>
  <c r="E289" i="7" s="1"/>
  <c r="E292" i="7"/>
  <c r="E293" i="7" s="1"/>
  <c r="E294" i="7" s="1"/>
  <c r="E295" i="7" s="1"/>
  <c r="E296" i="7" s="1"/>
  <c r="E297" i="7"/>
  <c r="E298" i="7" s="1"/>
  <c r="E299" i="7"/>
  <c r="E300" i="7" s="1"/>
  <c r="E301" i="7"/>
  <c r="E302" i="7" s="1"/>
  <c r="E303" i="7" s="1"/>
  <c r="E304" i="7"/>
  <c r="E305" i="7" s="1"/>
  <c r="E306" i="7"/>
  <c r="E307" i="7" s="1"/>
  <c r="E308" i="7" s="1"/>
  <c r="E309" i="7" s="1"/>
  <c r="E310" i="7" s="1"/>
  <c r="E311" i="7" s="1"/>
  <c r="E312" i="7" s="1"/>
  <c r="E313" i="7"/>
  <c r="E314" i="7" s="1"/>
  <c r="E315" i="7" s="1"/>
  <c r="E316" i="7"/>
  <c r="E317" i="7" s="1"/>
  <c r="E318" i="7" s="1"/>
  <c r="E319" i="7" s="1"/>
  <c r="E320" i="7"/>
  <c r="E321" i="7" s="1"/>
  <c r="E322" i="7"/>
  <c r="E323" i="7" s="1"/>
  <c r="E324" i="7"/>
  <c r="E325" i="7" s="1"/>
  <c r="E326" i="7"/>
  <c r="E327" i="7" s="1"/>
  <c r="E328" i="7" s="1"/>
  <c r="E329" i="7" s="1"/>
  <c r="E330" i="7"/>
  <c r="E331" i="7" s="1"/>
  <c r="E335" i="7"/>
  <c r="E336" i="7" s="1"/>
  <c r="E337" i="7"/>
  <c r="E342" i="7"/>
  <c r="E343" i="7" s="1"/>
  <c r="E344" i="7" s="1"/>
  <c r="E345" i="7" s="1"/>
  <c r="E346" i="7"/>
  <c r="E347" i="7" s="1"/>
  <c r="E354" i="7"/>
  <c r="E355" i="7" s="1"/>
  <c r="E356" i="7" s="1"/>
  <c r="E357" i="7" s="1"/>
  <c r="E358" i="7"/>
  <c r="E359" i="7" s="1"/>
  <c r="E360" i="7"/>
  <c r="E361" i="7" s="1"/>
  <c r="E362" i="7"/>
  <c r="E363" i="7" s="1"/>
  <c r="E364" i="7"/>
  <c r="E365" i="7" s="1"/>
  <c r="E366" i="7" s="1"/>
  <c r="E367" i="7"/>
  <c r="E368" i="7" s="1"/>
  <c r="E369" i="7" s="1"/>
  <c r="E370" i="7" s="1"/>
  <c r="E371" i="7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E1002" i="7" s="1"/>
  <c r="E1003" i="7" s="1"/>
  <c r="E1004" i="7" s="1"/>
  <c r="E1005" i="7" s="1"/>
  <c r="E1006" i="7" s="1"/>
  <c r="E1007" i="7" s="1"/>
  <c r="E1008" i="7" s="1"/>
  <c r="E1009" i="7" s="1"/>
  <c r="E1010" i="7" s="1"/>
  <c r="D25" i="7"/>
  <c r="D26" i="7" s="1"/>
  <c r="D27" i="7" s="1"/>
  <c r="D28" i="7" s="1"/>
  <c r="D29" i="7" s="1"/>
  <c r="D30" i="7" s="1"/>
  <c r="D31" i="7" s="1"/>
  <c r="D32" i="7" s="1"/>
  <c r="D33" i="7" s="1"/>
  <c r="D34" i="7" s="1"/>
  <c r="D35" i="7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/>
  <c r="D54" i="7" s="1"/>
  <c r="D55" i="7" s="1"/>
  <c r="D56" i="7" s="1"/>
  <c r="D57" i="7" s="1"/>
  <c r="D58" i="7" s="1"/>
  <c r="D59" i="7" s="1"/>
  <c r="D60" i="7" s="1"/>
  <c r="D61" i="7" s="1"/>
  <c r="D62" i="7"/>
  <c r="D63" i="7" s="1"/>
  <c r="D64" i="7" s="1"/>
  <c r="D65" i="7" s="1"/>
  <c r="D66" i="7" s="1"/>
  <c r="D67" i="7" s="1"/>
  <c r="D68" i="7" s="1"/>
  <c r="D69" i="7" s="1"/>
  <c r="D70" i="7" s="1"/>
  <c r="D71" i="7" s="1"/>
  <c r="D72" i="7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/>
  <c r="D104" i="7" s="1"/>
  <c r="D105" i="7" s="1"/>
  <c r="D106" i="7" s="1"/>
  <c r="D128" i="7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/>
  <c r="D169" i="7" s="1"/>
  <c r="D170" i="7" s="1"/>
  <c r="D171" i="7" s="1"/>
  <c r="D172" i="7" s="1"/>
  <c r="D173" i="7" s="1"/>
  <c r="D174" i="7"/>
  <c r="D175" i="7" s="1"/>
  <c r="D176" i="7" s="1"/>
  <c r="D177" i="7" s="1"/>
  <c r="D178" i="7" s="1"/>
  <c r="D179" i="7" s="1"/>
  <c r="D180" i="7" s="1"/>
  <c r="C52" i="7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/>
  <c r="C103" i="7" s="1"/>
  <c r="C104" i="7" s="1"/>
  <c r="C105" i="7" s="1"/>
  <c r="C106" i="7" s="1"/>
  <c r="C127" i="7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/>
  <c r="C168" i="7" s="1"/>
  <c r="C169" i="7" s="1"/>
  <c r="C170" i="7" s="1"/>
  <c r="C171" i="7" s="1"/>
  <c r="C172" i="7" s="1"/>
  <c r="C173" i="7"/>
  <c r="C174" i="7" s="1"/>
  <c r="C175" i="7" s="1"/>
  <c r="C176" i="7" s="1"/>
  <c r="C177" i="7" s="1"/>
  <c r="C178" i="7" s="1"/>
  <c r="C179" i="7" s="1"/>
  <c r="C180" i="7"/>
  <c r="C181" i="7" s="1"/>
  <c r="C182" i="7" s="1"/>
  <c r="C183" i="7" s="1"/>
  <c r="C184" i="7" s="1"/>
  <c r="C185" i="7" s="1"/>
  <c r="C186" i="7" s="1"/>
  <c r="C187" i="7"/>
  <c r="C188" i="7" s="1"/>
  <c r="C189" i="7" s="1"/>
  <c r="C190" i="7" s="1"/>
  <c r="C191" i="7" s="1"/>
  <c r="C192" i="7" s="1"/>
  <c r="C193" i="7" s="1"/>
  <c r="C194" i="7" s="1"/>
  <c r="C195" i="7" s="1"/>
  <c r="C196" i="7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17" i="7"/>
  <c r="C218" i="7" s="1"/>
  <c r="C219" i="7" s="1"/>
  <c r="C220" i="7" s="1"/>
  <c r="C221" i="7" s="1"/>
  <c r="C222" i="7" s="1"/>
  <c r="C223" i="7" s="1"/>
  <c r="C224" i="7" s="1"/>
  <c r="C225" i="7" s="1"/>
  <c r="C226" i="7" s="1"/>
  <c r="C227" i="7"/>
  <c r="C228" i="7" s="1"/>
  <c r="C229" i="7" s="1"/>
  <c r="C230" i="7" s="1"/>
  <c r="C231" i="7" s="1"/>
  <c r="C232" i="7" s="1"/>
  <c r="C233" i="7" s="1"/>
  <c r="C234" i="7" s="1"/>
  <c r="C235" i="7" s="1"/>
  <c r="C256" i="7"/>
  <c r="C257" i="7" s="1"/>
  <c r="C258" i="7" s="1"/>
  <c r="C259" i="7" s="1"/>
  <c r="C260" i="7" s="1"/>
  <c r="C261" i="7" s="1"/>
  <c r="C262" i="7" s="1"/>
  <c r="C263" i="7" s="1"/>
  <c r="C278" i="7"/>
  <c r="C279" i="7" s="1"/>
  <c r="C280" i="7" s="1"/>
  <c r="C281" i="7" s="1"/>
  <c r="C282" i="7" s="1"/>
  <c r="C283" i="7" s="1"/>
  <c r="C284" i="7" s="1"/>
  <c r="C318" i="7"/>
  <c r="C319" i="7" s="1"/>
  <c r="C320" i="7" s="1"/>
  <c r="C321" i="7" s="1"/>
  <c r="C322" i="7" s="1"/>
  <c r="C323" i="7" s="1"/>
  <c r="C324" i="7" s="1"/>
  <c r="C325" i="7" s="1"/>
  <c r="C326" i="7" s="1"/>
  <c r="C327" i="7" s="1"/>
  <c r="C328" i="7"/>
  <c r="C329" i="7" s="1"/>
  <c r="C330" i="7" s="1"/>
  <c r="C331" i="7" s="1"/>
  <c r="C352" i="7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I11" i="25"/>
  <c r="I10" i="25"/>
  <c r="E122" i="7" l="1"/>
  <c r="E123" i="7" s="1"/>
  <c r="E124" i="7" s="1"/>
  <c r="E114" i="7"/>
  <c r="E115" i="7" s="1"/>
  <c r="C107" i="7"/>
  <c r="C108" i="7" s="1"/>
  <c r="D107" i="7"/>
  <c r="D108" i="7" s="1"/>
  <c r="J2591" i="14"/>
  <c r="L265" i="7" s="1"/>
  <c r="L275" i="7" s="1"/>
  <c r="L206" i="7"/>
  <c r="E2098" i="14"/>
  <c r="J1191" i="14"/>
  <c r="J1192" i="14"/>
  <c r="J1190" i="14"/>
  <c r="E553" i="14"/>
  <c r="F553" i="14" s="1"/>
  <c r="E290" i="7"/>
  <c r="E291" i="7" s="1"/>
  <c r="E285" i="7"/>
  <c r="C285" i="7"/>
  <c r="E2568" i="14"/>
  <c r="F2568" i="14" s="1"/>
  <c r="L350" i="7"/>
  <c r="N350" i="7" s="1"/>
  <c r="E338" i="7"/>
  <c r="E339" i="7" s="1"/>
  <c r="E340" i="7" s="1"/>
  <c r="E341" i="7" s="1"/>
  <c r="E348" i="7"/>
  <c r="J2590" i="14"/>
  <c r="L263" i="7" s="1"/>
  <c r="E332" i="7"/>
  <c r="E333" i="7" s="1"/>
  <c r="E334" i="7" s="1"/>
  <c r="C332" i="7"/>
  <c r="C333" i="7" s="1"/>
  <c r="C334" i="7" s="1"/>
  <c r="C335" i="7" s="1"/>
  <c r="C336" i="7" s="1"/>
  <c r="C337" i="7" s="1"/>
  <c r="L261" i="7"/>
  <c r="J2855" i="14"/>
  <c r="L269" i="7" s="1"/>
  <c r="L277" i="7" s="1"/>
  <c r="J2853" i="14"/>
  <c r="L268" i="7" s="1"/>
  <c r="C953" i="9"/>
  <c r="E269" i="7"/>
  <c r="E270" i="7" s="1"/>
  <c r="E2584" i="14"/>
  <c r="F2584" i="14" s="1"/>
  <c r="C264" i="7"/>
  <c r="C265" i="7" s="1"/>
  <c r="C266" i="7" s="1"/>
  <c r="C267" i="7" s="1"/>
  <c r="C268" i="7" s="1"/>
  <c r="E264" i="7"/>
  <c r="E265" i="7" s="1"/>
  <c r="L272" i="7"/>
  <c r="F825" i="14"/>
  <c r="J1506" i="14"/>
  <c r="J1505" i="14"/>
  <c r="L239" i="7" s="1"/>
  <c r="J1825" i="14"/>
  <c r="L244" i="7" s="1"/>
  <c r="J1824" i="14"/>
  <c r="L245" i="7" s="1"/>
  <c r="C886" i="9"/>
  <c r="F1803" i="14"/>
  <c r="G1320" i="9"/>
  <c r="E251" i="7"/>
  <c r="J1504" i="14"/>
  <c r="L235" i="7" s="1"/>
  <c r="J1503" i="14"/>
  <c r="L236" i="7" s="1"/>
  <c r="L238" i="7"/>
  <c r="L250" i="7" s="1"/>
  <c r="C852" i="9"/>
  <c r="C825" i="9"/>
  <c r="C236" i="7"/>
  <c r="C237" i="7" s="1"/>
  <c r="E236" i="7"/>
  <c r="E237" i="7" s="1"/>
  <c r="E242" i="7"/>
  <c r="C831" i="9"/>
  <c r="L231" i="7"/>
  <c r="D1187" i="14"/>
  <c r="L233" i="7"/>
  <c r="L230" i="7"/>
  <c r="L232" i="7"/>
  <c r="F702" i="14"/>
  <c r="L210" i="7"/>
  <c r="L205" i="7"/>
  <c r="C207" i="7"/>
  <c r="C208" i="7" s="1"/>
  <c r="C209" i="7" s="1"/>
  <c r="C210" i="7" s="1"/>
  <c r="C211" i="7" s="1"/>
  <c r="C212" i="7" s="1"/>
  <c r="C213" i="7" s="1"/>
  <c r="C214" i="7" s="1"/>
  <c r="C215" i="7" s="1"/>
  <c r="C216" i="7" s="1"/>
  <c r="E12" i="14"/>
  <c r="L98" i="7"/>
  <c r="E171" i="14" s="1"/>
  <c r="F171" i="14" s="1"/>
  <c r="A8" i="25"/>
  <c r="G8" i="25"/>
  <c r="J8" i="25"/>
  <c r="G9" i="25"/>
  <c r="J9" i="25"/>
  <c r="G10" i="25"/>
  <c r="G11" i="25"/>
  <c r="J11" i="25"/>
  <c r="G12" i="25"/>
  <c r="J12" i="25" s="1"/>
  <c r="G13" i="25"/>
  <c r="J13" i="25"/>
  <c r="G14" i="25"/>
  <c r="J14" i="25" s="1"/>
  <c r="G15" i="25"/>
  <c r="J15" i="25"/>
  <c r="G16" i="25"/>
  <c r="J16" i="25" s="1"/>
  <c r="G17" i="25"/>
  <c r="J17" i="25"/>
  <c r="G18" i="25"/>
  <c r="J18" i="25" s="1"/>
  <c r="G19" i="25"/>
  <c r="J19" i="25"/>
  <c r="G20" i="25"/>
  <c r="J20" i="25" s="1"/>
  <c r="G21" i="25"/>
  <c r="J21" i="25"/>
  <c r="G22" i="25"/>
  <c r="J22" i="25" s="1"/>
  <c r="G23" i="25"/>
  <c r="J23" i="25"/>
  <c r="G24" i="25"/>
  <c r="J24" i="25" s="1"/>
  <c r="G25" i="25"/>
  <c r="J25" i="25"/>
  <c r="G26" i="25"/>
  <c r="J26" i="25" s="1"/>
  <c r="G27" i="25"/>
  <c r="J27" i="25"/>
  <c r="G28" i="25"/>
  <c r="J28" i="25" s="1"/>
  <c r="G29" i="25"/>
  <c r="J29" i="25"/>
  <c r="E125" i="7" l="1"/>
  <c r="E126" i="7" s="1"/>
  <c r="E127" i="7" s="1"/>
  <c r="E128" i="7" s="1"/>
  <c r="D109" i="7"/>
  <c r="D110" i="7" s="1"/>
  <c r="D111" i="7" s="1"/>
  <c r="D112" i="7" s="1"/>
  <c r="D113" i="7" s="1"/>
  <c r="C109" i="7"/>
  <c r="C110" i="7" s="1"/>
  <c r="C111" i="7" s="1"/>
  <c r="C112" i="7" s="1"/>
  <c r="C113" i="7" s="1"/>
  <c r="L241" i="7"/>
  <c r="L252" i="7" s="1"/>
  <c r="C286" i="7"/>
  <c r="C287" i="7" s="1"/>
  <c r="C288" i="7" s="1"/>
  <c r="C289" i="7" s="1"/>
  <c r="E349" i="7"/>
  <c r="C338" i="7"/>
  <c r="C339" i="7" s="1"/>
  <c r="C340" i="7" s="1"/>
  <c r="C341" i="7" s="1"/>
  <c r="C342" i="7" s="1"/>
  <c r="C343" i="7" s="1"/>
  <c r="C344" i="7" s="1"/>
  <c r="J2592" i="14"/>
  <c r="L264" i="7" s="1"/>
  <c r="L274" i="7" s="1"/>
  <c r="L273" i="7"/>
  <c r="J2854" i="14"/>
  <c r="J2852" i="14" s="1"/>
  <c r="L267" i="7" s="1"/>
  <c r="E2850" i="14" s="1"/>
  <c r="F2850" i="14" s="1"/>
  <c r="C269" i="7"/>
  <c r="C270" i="7" s="1"/>
  <c r="C271" i="7" s="1"/>
  <c r="C272" i="7" s="1"/>
  <c r="C273" i="7" s="1"/>
  <c r="C274" i="7" s="1"/>
  <c r="C275" i="7" s="1"/>
  <c r="C276" i="7" s="1"/>
  <c r="C277" i="7" s="1"/>
  <c r="E1822" i="14"/>
  <c r="F1822" i="14" s="1"/>
  <c r="C887" i="9"/>
  <c r="E252" i="7"/>
  <c r="E253" i="7" s="1"/>
  <c r="E254" i="7" s="1"/>
  <c r="E255" i="7" s="1"/>
  <c r="E256" i="7" s="1"/>
  <c r="E257" i="7" s="1"/>
  <c r="L249" i="7"/>
  <c r="E238" i="7"/>
  <c r="E239" i="7" s="1"/>
  <c r="C238" i="7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826" i="9"/>
  <c r="C832" i="9"/>
  <c r="E1187" i="14"/>
  <c r="F1187" i="14" s="1"/>
  <c r="L248" i="7"/>
  <c r="E706" i="14"/>
  <c r="F706" i="14" s="1"/>
  <c r="E781" i="14"/>
  <c r="L216" i="7"/>
  <c r="L214" i="7"/>
  <c r="J10" i="25"/>
  <c r="J7" i="25" s="1"/>
  <c r="A9" i="25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C114" i="7" l="1"/>
  <c r="C115" i="7" s="1"/>
  <c r="C116" i="7" s="1"/>
  <c r="C117" i="7" s="1"/>
  <c r="C118" i="7" s="1"/>
  <c r="C119" i="7" s="1"/>
  <c r="C120" i="7" s="1"/>
  <c r="C121" i="7" s="1"/>
  <c r="D114" i="7"/>
  <c r="D115" i="7" s="1"/>
  <c r="D116" i="7" s="1"/>
  <c r="D117" i="7" s="1"/>
  <c r="D118" i="7" s="1"/>
  <c r="D119" i="7" s="1"/>
  <c r="D120" i="7" s="1"/>
  <c r="D121" i="7" s="1"/>
  <c r="E1501" i="14"/>
  <c r="E1502" i="14" s="1"/>
  <c r="C345" i="7"/>
  <c r="C346" i="7" s="1"/>
  <c r="C347" i="7" s="1"/>
  <c r="C348" i="7" s="1"/>
  <c r="C349" i="7" s="1"/>
  <c r="J2589" i="14"/>
  <c r="L262" i="7" s="1"/>
  <c r="C290" i="7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E350" i="7"/>
  <c r="E351" i="7" s="1"/>
  <c r="E352" i="7" s="1"/>
  <c r="E353" i="7" s="1"/>
  <c r="L270" i="7"/>
  <c r="L276" i="7" s="1"/>
  <c r="C888" i="9"/>
  <c r="C250" i="7"/>
  <c r="C251" i="7" s="1"/>
  <c r="C827" i="9"/>
  <c r="N7" i="25"/>
  <c r="N8" i="25" s="1"/>
  <c r="M162" i="7" s="1"/>
  <c r="J30" i="25"/>
  <c r="M183" i="7"/>
  <c r="B2" i="24"/>
  <c r="B1" i="24"/>
  <c r="F18" i="24"/>
  <c r="F17" i="24"/>
  <c r="F16" i="24"/>
  <c r="F15" i="24"/>
  <c r="F14" i="24"/>
  <c r="F13" i="24"/>
  <c r="F12" i="24"/>
  <c r="F11" i="24"/>
  <c r="F19" i="24" s="1"/>
  <c r="B2" i="23"/>
  <c r="B1" i="23"/>
  <c r="B2" i="17"/>
  <c r="B1" i="17"/>
  <c r="C21" i="17"/>
  <c r="C11" i="17"/>
  <c r="E28" i="22"/>
  <c r="E27" i="22"/>
  <c r="G27" i="22"/>
  <c r="J27" i="22" s="1"/>
  <c r="G28" i="22"/>
  <c r="C20" i="18"/>
  <c r="C19" i="18"/>
  <c r="F11" i="23"/>
  <c r="F12" i="23"/>
  <c r="C13" i="23"/>
  <c r="F13" i="23"/>
  <c r="C14" i="23"/>
  <c r="F14" i="23" s="1"/>
  <c r="F18" i="23" s="1"/>
  <c r="C15" i="23"/>
  <c r="F15" i="23"/>
  <c r="C16" i="23"/>
  <c r="F16" i="23"/>
  <c r="C17" i="23"/>
  <c r="F17" i="23"/>
  <c r="L7" i="22" a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G8" i="22"/>
  <c r="G9" i="22"/>
  <c r="G10" i="22"/>
  <c r="G11" i="22"/>
  <c r="G12" i="22"/>
  <c r="G13" i="22"/>
  <c r="G14" i="22"/>
  <c r="G15" i="22"/>
  <c r="G16" i="22"/>
  <c r="J16" i="22" s="1"/>
  <c r="G17" i="22"/>
  <c r="G18" i="22"/>
  <c r="G19" i="22"/>
  <c r="G20" i="22"/>
  <c r="G21" i="22"/>
  <c r="G22" i="22"/>
  <c r="J22" i="22"/>
  <c r="G23" i="22"/>
  <c r="G24" i="22"/>
  <c r="G25" i="22"/>
  <c r="G26" i="22"/>
  <c r="G29" i="22"/>
  <c r="G30" i="22"/>
  <c r="G31" i="22"/>
  <c r="J31" i="22"/>
  <c r="G32" i="22"/>
  <c r="G33" i="22"/>
  <c r="G34" i="22"/>
  <c r="G35" i="22"/>
  <c r="G36" i="22"/>
  <c r="G37" i="22"/>
  <c r="G38" i="22"/>
  <c r="D122" i="7" l="1"/>
  <c r="D123" i="7" s="1"/>
  <c r="D124" i="7" s="1"/>
  <c r="C122" i="7"/>
  <c r="C123" i="7" s="1"/>
  <c r="C124" i="7" s="1"/>
  <c r="E2587" i="14"/>
  <c r="C350" i="7"/>
  <c r="C351" i="7" s="1"/>
  <c r="C252" i="7"/>
  <c r="C253" i="7" s="1"/>
  <c r="C254" i="7" s="1"/>
  <c r="C255" i="7" s="1"/>
  <c r="J28" i="22"/>
  <c r="A27" i="22"/>
  <c r="A28" i="22"/>
  <c r="J25" i="22"/>
  <c r="J9" i="22"/>
  <c r="J12" i="22"/>
  <c r="J11" i="22"/>
  <c r="J18" i="22"/>
  <c r="J34" i="22"/>
  <c r="J33" i="22"/>
  <c r="J21" i="22"/>
  <c r="J30" i="22"/>
  <c r="J15" i="22"/>
  <c r="J8" i="22"/>
  <c r="J20" i="22"/>
  <c r="J35" i="22"/>
  <c r="J17" i="22"/>
  <c r="J38" i="22"/>
  <c r="J23" i="22"/>
  <c r="M6" i="22" a="1"/>
  <c r="M6" i="22" s="1"/>
  <c r="J26" i="22"/>
  <c r="J36" i="22"/>
  <c r="J29" i="22"/>
  <c r="J13" i="22"/>
  <c r="J19" i="22"/>
  <c r="J32" i="22"/>
  <c r="J24" i="22"/>
  <c r="J37" i="22"/>
  <c r="J14" i="22"/>
  <c r="J10" i="22"/>
  <c r="J39" i="22"/>
  <c r="L7" i="22"/>
  <c r="C125" i="7" l="1"/>
  <c r="C126" i="7" s="1"/>
  <c r="D125" i="7"/>
  <c r="D126" i="7" s="1"/>
  <c r="D127" i="7" s="1"/>
  <c r="J7" i="22"/>
  <c r="M8" i="22"/>
  <c r="N8" i="22" s="1"/>
  <c r="M9" i="22"/>
  <c r="N9" i="22" s="1"/>
  <c r="M7" i="22"/>
  <c r="N7" i="22" s="1"/>
  <c r="N10" i="22" l="1"/>
  <c r="O10" i="22" s="1"/>
  <c r="M179" i="7"/>
  <c r="C23" i="18" l="1"/>
  <c r="C24" i="18"/>
  <c r="C25" i="18"/>
  <c r="C22" i="18"/>
  <c r="L172" i="7"/>
  <c r="L166" i="7"/>
  <c r="L154" i="7"/>
  <c r="M152" i="7"/>
  <c r="M150" i="7"/>
  <c r="M148" i="7"/>
  <c r="M146" i="7"/>
  <c r="M144" i="7"/>
  <c r="M142" i="7"/>
  <c r="G8" i="21"/>
  <c r="J8" i="21"/>
  <c r="A9" i="21"/>
  <c r="G9" i="21"/>
  <c r="J121" i="21" s="1"/>
  <c r="J9" i="21"/>
  <c r="G10" i="21"/>
  <c r="J10" i="21" s="1"/>
  <c r="G11" i="21"/>
  <c r="J11" i="21"/>
  <c r="G12" i="21"/>
  <c r="J12" i="21" s="1"/>
  <c r="G13" i="21"/>
  <c r="J13" i="21" s="1"/>
  <c r="G14" i="21"/>
  <c r="J14" i="21"/>
  <c r="G15" i="21"/>
  <c r="J15" i="21"/>
  <c r="G16" i="21"/>
  <c r="J16" i="21" s="1"/>
  <c r="G17" i="21"/>
  <c r="J17" i="21" s="1"/>
  <c r="G18" i="21"/>
  <c r="J18" i="21"/>
  <c r="G19" i="21"/>
  <c r="J19" i="21"/>
  <c r="G20" i="21"/>
  <c r="J20" i="21" s="1"/>
  <c r="G21" i="21"/>
  <c r="J21" i="21" s="1"/>
  <c r="G22" i="21"/>
  <c r="J22" i="21"/>
  <c r="G23" i="21"/>
  <c r="J23" i="21"/>
  <c r="G24" i="21"/>
  <c r="J24" i="21" s="1"/>
  <c r="G25" i="21"/>
  <c r="J25" i="21" s="1"/>
  <c r="G26" i="21"/>
  <c r="J26" i="21"/>
  <c r="G27" i="21"/>
  <c r="J27" i="21"/>
  <c r="G28" i="21"/>
  <c r="J28" i="21" s="1"/>
  <c r="G29" i="21"/>
  <c r="J29" i="21" s="1"/>
  <c r="G30" i="21"/>
  <c r="J30" i="21"/>
  <c r="G31" i="21"/>
  <c r="J31" i="21"/>
  <c r="G32" i="21"/>
  <c r="J32" i="21" s="1"/>
  <c r="G33" i="21"/>
  <c r="J33" i="21" s="1"/>
  <c r="G34" i="21"/>
  <c r="J34" i="21"/>
  <c r="G35" i="21"/>
  <c r="J35" i="21"/>
  <c r="G36" i="21"/>
  <c r="J36" i="21" s="1"/>
  <c r="G37" i="21"/>
  <c r="J37" i="21" s="1"/>
  <c r="G38" i="21"/>
  <c r="J38" i="21"/>
  <c r="G39" i="21"/>
  <c r="J39" i="21"/>
  <c r="G40" i="21"/>
  <c r="J40" i="21" s="1"/>
  <c r="G41" i="21"/>
  <c r="J41" i="21" s="1"/>
  <c r="G42" i="21"/>
  <c r="J42" i="21"/>
  <c r="G43" i="21"/>
  <c r="J43" i="21"/>
  <c r="G44" i="21"/>
  <c r="J44" i="21" s="1"/>
  <c r="G45" i="21"/>
  <c r="J45" i="21" s="1"/>
  <c r="G46" i="21"/>
  <c r="J46" i="21"/>
  <c r="G47" i="21"/>
  <c r="J47" i="21"/>
  <c r="G48" i="21"/>
  <c r="J48" i="21" s="1"/>
  <c r="G49" i="21"/>
  <c r="J49" i="21" s="1"/>
  <c r="G50" i="21"/>
  <c r="J50" i="21"/>
  <c r="G51" i="21"/>
  <c r="J51" i="21"/>
  <c r="G52" i="21"/>
  <c r="J52" i="21" s="1"/>
  <c r="G53" i="21"/>
  <c r="J53" i="21" s="1"/>
  <c r="G54" i="21"/>
  <c r="J54" i="21"/>
  <c r="G55" i="21"/>
  <c r="J55" i="21"/>
  <c r="G56" i="21"/>
  <c r="J56" i="21" s="1"/>
  <c r="G57" i="21"/>
  <c r="J57" i="21" s="1"/>
  <c r="G58" i="21"/>
  <c r="J58" i="21"/>
  <c r="G59" i="21"/>
  <c r="J59" i="21"/>
  <c r="G60" i="21"/>
  <c r="J60" i="21" s="1"/>
  <c r="G61" i="21"/>
  <c r="J61" i="21" s="1"/>
  <c r="G62" i="21"/>
  <c r="J62" i="21"/>
  <c r="G63" i="21"/>
  <c r="J63" i="21"/>
  <c r="G64" i="21"/>
  <c r="J64" i="21" s="1"/>
  <c r="G65" i="21"/>
  <c r="J65" i="21" s="1"/>
  <c r="G66" i="21"/>
  <c r="J66" i="21"/>
  <c r="G67" i="21"/>
  <c r="J67" i="21"/>
  <c r="G68" i="21"/>
  <c r="J68" i="21" s="1"/>
  <c r="G69" i="21"/>
  <c r="J69" i="21" s="1"/>
  <c r="G70" i="21"/>
  <c r="J70" i="21"/>
  <c r="G71" i="21"/>
  <c r="J71" i="21"/>
  <c r="G72" i="21"/>
  <c r="J72" i="21" s="1"/>
  <c r="G73" i="21"/>
  <c r="J73" i="21" s="1"/>
  <c r="G74" i="21"/>
  <c r="J74" i="21"/>
  <c r="G75" i="21"/>
  <c r="J75" i="21"/>
  <c r="G76" i="21"/>
  <c r="J76" i="21" s="1"/>
  <c r="G77" i="21"/>
  <c r="J77" i="21" s="1"/>
  <c r="G78" i="21"/>
  <c r="J78" i="21"/>
  <c r="G79" i="21"/>
  <c r="J79" i="21"/>
  <c r="G80" i="21"/>
  <c r="J80" i="21" s="1"/>
  <c r="G81" i="21"/>
  <c r="J81" i="21" s="1"/>
  <c r="G82" i="21"/>
  <c r="J82" i="21"/>
  <c r="G83" i="21"/>
  <c r="J83" i="21"/>
  <c r="G84" i="21"/>
  <c r="J84" i="21" s="1"/>
  <c r="G85" i="21"/>
  <c r="J85" i="21" s="1"/>
  <c r="G86" i="21"/>
  <c r="J86" i="21"/>
  <c r="G87" i="21"/>
  <c r="J87" i="21"/>
  <c r="G88" i="21"/>
  <c r="J88" i="21" s="1"/>
  <c r="G89" i="21"/>
  <c r="J89" i="21" s="1"/>
  <c r="G90" i="21"/>
  <c r="J90" i="21"/>
  <c r="G91" i="21"/>
  <c r="J91" i="21"/>
  <c r="G92" i="21"/>
  <c r="J92" i="21" s="1"/>
  <c r="G93" i="21"/>
  <c r="J93" i="21" s="1"/>
  <c r="G94" i="21"/>
  <c r="J94" i="21"/>
  <c r="G95" i="21"/>
  <c r="J95" i="21"/>
  <c r="G96" i="21"/>
  <c r="J96" i="21" s="1"/>
  <c r="G97" i="21"/>
  <c r="J97" i="21" s="1"/>
  <c r="G98" i="21"/>
  <c r="J98" i="21"/>
  <c r="G99" i="21"/>
  <c r="J99" i="21"/>
  <c r="G100" i="21"/>
  <c r="J100" i="21" s="1"/>
  <c r="G101" i="21"/>
  <c r="J101" i="21" s="1"/>
  <c r="G102" i="21"/>
  <c r="J102" i="21"/>
  <c r="G103" i="21"/>
  <c r="J103" i="21"/>
  <c r="G104" i="21"/>
  <c r="J104" i="21" s="1"/>
  <c r="G105" i="21"/>
  <c r="J105" i="21" s="1"/>
  <c r="G106" i="21"/>
  <c r="J106" i="21"/>
  <c r="G107" i="21"/>
  <c r="J107" i="21"/>
  <c r="G108" i="21"/>
  <c r="J108" i="21" s="1"/>
  <c r="G109" i="21"/>
  <c r="J109" i="21" s="1"/>
  <c r="G110" i="21"/>
  <c r="J110" i="21"/>
  <c r="G111" i="21"/>
  <c r="J111" i="21"/>
  <c r="G112" i="21"/>
  <c r="J112" i="21" s="1"/>
  <c r="G113" i="21"/>
  <c r="J113" i="21" s="1"/>
  <c r="G114" i="21"/>
  <c r="J114" i="21"/>
  <c r="G115" i="21"/>
  <c r="J115" i="21"/>
  <c r="G116" i="21"/>
  <c r="J116" i="21" s="1"/>
  <c r="G117" i="21"/>
  <c r="J117" i="21" s="1"/>
  <c r="G118" i="21"/>
  <c r="J118" i="21"/>
  <c r="G119" i="21"/>
  <c r="J119" i="21"/>
  <c r="G120" i="21"/>
  <c r="J120" i="21" s="1"/>
  <c r="A10" i="21" l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G49" i="20"/>
  <c r="G48" i="20"/>
  <c r="L138" i="7"/>
  <c r="M11" i="20"/>
  <c r="G126" i="20"/>
  <c r="J126" i="20" s="1"/>
  <c r="E118" i="20"/>
  <c r="G118" i="20" s="1"/>
  <c r="J118" i="20" s="1"/>
  <c r="G125" i="20"/>
  <c r="J125" i="20" s="1"/>
  <c r="G106" i="20"/>
  <c r="G62" i="20"/>
  <c r="J62" i="20" s="1"/>
  <c r="E61" i="20"/>
  <c r="G61" i="20" s="1"/>
  <c r="E60" i="20"/>
  <c r="G60" i="20" s="1"/>
  <c r="E59" i="20"/>
  <c r="G59" i="20" s="1"/>
  <c r="E58" i="20"/>
  <c r="G58" i="20" s="1"/>
  <c r="E57" i="20"/>
  <c r="G57" i="20" s="1"/>
  <c r="A57" i="20"/>
  <c r="A109" i="20"/>
  <c r="A99" i="20"/>
  <c r="A51" i="20"/>
  <c r="A58" i="20" s="1"/>
  <c r="L7" i="20" a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G8" i="20"/>
  <c r="J8" i="20" s="1"/>
  <c r="G9" i="20"/>
  <c r="G10" i="20"/>
  <c r="J10" i="20" s="1"/>
  <c r="G11" i="20"/>
  <c r="J11" i="20" s="1"/>
  <c r="G12" i="20"/>
  <c r="J12" i="20" s="1"/>
  <c r="G13" i="20"/>
  <c r="J13" i="20" s="1"/>
  <c r="G14" i="20"/>
  <c r="G15" i="20"/>
  <c r="G16" i="20"/>
  <c r="J16" i="20" s="1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51" i="20"/>
  <c r="G52" i="20"/>
  <c r="G53" i="20"/>
  <c r="G54" i="20"/>
  <c r="G55" i="20"/>
  <c r="G56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J92" i="20"/>
  <c r="G93" i="20"/>
  <c r="G94" i="20"/>
  <c r="G95" i="20"/>
  <c r="G96" i="20"/>
  <c r="G97" i="20"/>
  <c r="G99" i="20"/>
  <c r="G100" i="20"/>
  <c r="G101" i="20"/>
  <c r="J101" i="20"/>
  <c r="G102" i="20"/>
  <c r="G103" i="20"/>
  <c r="J103" i="20"/>
  <c r="G104" i="20"/>
  <c r="G105" i="20"/>
  <c r="G107" i="20"/>
  <c r="G109" i="20"/>
  <c r="G110" i="20"/>
  <c r="G111" i="20"/>
  <c r="G112" i="20"/>
  <c r="G113" i="20"/>
  <c r="G114" i="20"/>
  <c r="G115" i="20"/>
  <c r="G116" i="20"/>
  <c r="G117" i="20"/>
  <c r="G119" i="20"/>
  <c r="G120" i="20"/>
  <c r="J120" i="20" s="1"/>
  <c r="G121" i="20"/>
  <c r="J121" i="20" s="1"/>
  <c r="G122" i="20"/>
  <c r="J122" i="20" s="1"/>
  <c r="G123" i="20"/>
  <c r="J123" i="20" s="1"/>
  <c r="G124" i="20"/>
  <c r="J124" i="20"/>
  <c r="G127" i="20"/>
  <c r="G128" i="20"/>
  <c r="J128" i="20" s="1"/>
  <c r="G129" i="20"/>
  <c r="J129" i="20" s="1"/>
  <c r="G130" i="20"/>
  <c r="J130" i="20" s="1"/>
  <c r="G131" i="20"/>
  <c r="G132" i="20"/>
  <c r="J132" i="20" s="1"/>
  <c r="H22" i="18"/>
  <c r="I22" i="18"/>
  <c r="J22" i="18"/>
  <c r="K22" i="18"/>
  <c r="L22" i="18"/>
  <c r="H23" i="18"/>
  <c r="I23" i="18"/>
  <c r="J23" i="18"/>
  <c r="K23" i="18"/>
  <c r="L23" i="18"/>
  <c r="H24" i="18"/>
  <c r="I24" i="18"/>
  <c r="J24" i="18"/>
  <c r="K24" i="18"/>
  <c r="L24" i="18"/>
  <c r="M6" i="21" l="1" a="1"/>
  <c r="M6" i="21" s="1"/>
  <c r="J7" i="21"/>
  <c r="J49" i="20"/>
  <c r="J48" i="20"/>
  <c r="J106" i="20"/>
  <c r="J105" i="20"/>
  <c r="J47" i="20"/>
  <c r="J59" i="20"/>
  <c r="J57" i="20"/>
  <c r="J60" i="20"/>
  <c r="J61" i="20"/>
  <c r="J58" i="20"/>
  <c r="J52" i="20"/>
  <c r="J86" i="20"/>
  <c r="J78" i="20"/>
  <c r="J29" i="20"/>
  <c r="J19" i="20"/>
  <c r="J17" i="20"/>
  <c r="J72" i="20"/>
  <c r="J43" i="20"/>
  <c r="J39" i="20"/>
  <c r="J27" i="20"/>
  <c r="J25" i="20"/>
  <c r="J84" i="20"/>
  <c r="J68" i="20"/>
  <c r="J99" i="20"/>
  <c r="J45" i="20"/>
  <c r="J54" i="20"/>
  <c r="J37" i="20"/>
  <c r="J115" i="20"/>
  <c r="J88" i="20"/>
  <c r="J66" i="20"/>
  <c r="J80" i="20"/>
  <c r="J113" i="20"/>
  <c r="J87" i="20"/>
  <c r="J15" i="20"/>
  <c r="J14" i="20"/>
  <c r="J74" i="20"/>
  <c r="J112" i="20"/>
  <c r="J33" i="20"/>
  <c r="J70" i="20"/>
  <c r="J90" i="20"/>
  <c r="J56" i="20"/>
  <c r="J31" i="20"/>
  <c r="J131" i="20"/>
  <c r="J64" i="20"/>
  <c r="J42" i="20"/>
  <c r="J63" i="20"/>
  <c r="J41" i="20"/>
  <c r="J77" i="20"/>
  <c r="J83" i="20"/>
  <c r="J76" i="20"/>
  <c r="J119" i="20"/>
  <c r="J117" i="20"/>
  <c r="J21" i="20"/>
  <c r="J46" i="20"/>
  <c r="J35" i="20"/>
  <c r="J109" i="20"/>
  <c r="M10" i="20" s="1"/>
  <c r="J96" i="20"/>
  <c r="J82" i="20"/>
  <c r="J111" i="20"/>
  <c r="J95" i="20"/>
  <c r="J94" i="20"/>
  <c r="A52" i="20"/>
  <c r="J116" i="20"/>
  <c r="J81" i="20"/>
  <c r="J40" i="20"/>
  <c r="J69" i="20"/>
  <c r="J75" i="20"/>
  <c r="J73" i="20"/>
  <c r="J32" i="20"/>
  <c r="M8" i="20" s="1"/>
  <c r="J34" i="20"/>
  <c r="J93" i="20"/>
  <c r="J67" i="20"/>
  <c r="J107" i="20"/>
  <c r="J38" i="20"/>
  <c r="J85" i="20"/>
  <c r="J44" i="20"/>
  <c r="J91" i="20"/>
  <c r="J53" i="20"/>
  <c r="J97" i="20"/>
  <c r="J65" i="20"/>
  <c r="J24" i="20"/>
  <c r="J28" i="20"/>
  <c r="J110" i="20"/>
  <c r="J55" i="20"/>
  <c r="J100" i="20"/>
  <c r="J26" i="20"/>
  <c r="J104" i="20"/>
  <c r="J71" i="20"/>
  <c r="J30" i="20"/>
  <c r="J23" i="20"/>
  <c r="J102" i="20"/>
  <c r="J36" i="20"/>
  <c r="J114" i="20"/>
  <c r="J79" i="20"/>
  <c r="J89" i="20"/>
  <c r="J51" i="20"/>
  <c r="M9" i="20" s="1"/>
  <c r="J127" i="20"/>
  <c r="J22" i="20"/>
  <c r="J20" i="20"/>
  <c r="J133" i="20"/>
  <c r="J18" i="20"/>
  <c r="L7" i="20"/>
  <c r="J9" i="20"/>
  <c r="M7" i="21" l="1"/>
  <c r="N7" i="21" s="1"/>
  <c r="M10" i="21"/>
  <c r="N10" i="21" s="1"/>
  <c r="M8" i="21"/>
  <c r="N8" i="21" s="1"/>
  <c r="M9" i="21"/>
  <c r="N9" i="21" s="1"/>
  <c r="M7" i="20"/>
  <c r="A53" i="20"/>
  <c r="A59" i="20"/>
  <c r="A100" i="20"/>
  <c r="A101" i="20" s="1"/>
  <c r="A102" i="20" s="1"/>
  <c r="A103" i="20" s="1"/>
  <c r="A104" i="20" s="1"/>
  <c r="N11" i="21" l="1"/>
  <c r="O11" i="21" s="1"/>
  <c r="A105" i="20"/>
  <c r="A107" i="20" s="1"/>
  <c r="A110" i="20" s="1"/>
  <c r="A111" i="20" s="1"/>
  <c r="A106" i="20"/>
  <c r="A54" i="20"/>
  <c r="A60" i="20"/>
  <c r="A55" i="20" l="1"/>
  <c r="A62" i="20" s="1"/>
  <c r="A61" i="20"/>
  <c r="A112" i="20"/>
  <c r="A56" i="20" l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113" i="20"/>
  <c r="M81" i="7"/>
  <c r="H25" i="15"/>
  <c r="F28" i="15"/>
  <c r="S11" i="13"/>
  <c r="S10" i="13"/>
  <c r="S9" i="13"/>
  <c r="P11" i="13"/>
  <c r="P10" i="13"/>
  <c r="P9" i="13"/>
  <c r="K11" i="13"/>
  <c r="K10" i="13"/>
  <c r="K9" i="13"/>
  <c r="J10" i="13"/>
  <c r="H10" i="13"/>
  <c r="H9" i="13"/>
  <c r="L14" i="7"/>
  <c r="L21" i="7" s="1"/>
  <c r="D105" i="8"/>
  <c r="D106" i="8"/>
  <c r="L37" i="7"/>
  <c r="L117" i="7" s="1"/>
  <c r="F13" i="12"/>
  <c r="R7" i="11"/>
  <c r="Q8" i="11"/>
  <c r="Q7" i="11"/>
  <c r="M8" i="11"/>
  <c r="M7" i="11"/>
  <c r="L7" i="11"/>
  <c r="K8" i="11"/>
  <c r="J7" i="11"/>
  <c r="I7" i="11"/>
  <c r="H7" i="11"/>
  <c r="G7" i="11"/>
  <c r="F8" i="11"/>
  <c r="U18" i="11"/>
  <c r="T18" i="11"/>
  <c r="S18" i="11"/>
  <c r="R18" i="11"/>
  <c r="M18" i="11"/>
  <c r="L18" i="11"/>
  <c r="J18" i="11"/>
  <c r="G27" i="11"/>
  <c r="E27" i="11"/>
  <c r="E28" i="11"/>
  <c r="G9" i="10"/>
  <c r="L118" i="6"/>
  <c r="O117" i="6"/>
  <c r="M117" i="6"/>
  <c r="L117" i="6"/>
  <c r="K117" i="6"/>
  <c r="L122" i="7" l="1"/>
  <c r="N122" i="7" s="1"/>
  <c r="A114" i="20"/>
  <c r="A115" i="20" s="1"/>
  <c r="A116" i="20" s="1"/>
  <c r="A117" i="20" s="1"/>
  <c r="N18" i="11"/>
  <c r="O18" i="11" s="1"/>
  <c r="N117" i="6"/>
  <c r="O72" i="6"/>
  <c r="L72" i="6"/>
  <c r="K72" i="6"/>
  <c r="M73" i="6"/>
  <c r="L73" i="6"/>
  <c r="D59" i="2"/>
  <c r="D12" i="2"/>
  <c r="D11" i="2"/>
  <c r="A119" i="20" l="1"/>
  <c r="A120" i="20" s="1"/>
  <c r="A121" i="20" s="1"/>
  <c r="A122" i="20" s="1"/>
  <c r="A123" i="20" s="1"/>
  <c r="A125" i="20" s="1"/>
  <c r="A118" i="20"/>
  <c r="A124" i="20"/>
  <c r="A127" i="20" l="1"/>
  <c r="A128" i="20" s="1"/>
  <c r="A129" i="20" s="1"/>
  <c r="A130" i="20" s="1"/>
  <c r="A131" i="20" s="1"/>
  <c r="A132" i="20" s="1"/>
  <c r="A126" i="20"/>
  <c r="J98" i="20" s="1"/>
  <c r="J50" i="20"/>
  <c r="N8" i="20"/>
  <c r="N9" i="20"/>
  <c r="N11" i="20"/>
  <c r="N12" i="20"/>
  <c r="N7" i="20"/>
  <c r="N10" i="20" l="1"/>
  <c r="J7" i="20"/>
  <c r="M6" i="20" a="1"/>
  <c r="M6" i="20" s="1"/>
  <c r="J108" i="20"/>
  <c r="M12" i="20" l="1"/>
  <c r="O12" i="20" s="1"/>
  <c r="O11" i="20"/>
  <c r="O8" i="20"/>
  <c r="O10" i="20"/>
  <c r="O9" i="20"/>
  <c r="M134" i="7" s="1"/>
  <c r="O7" i="20"/>
  <c r="L251" i="7"/>
  <c r="C99" i="19"/>
  <c r="C100" i="19" s="1"/>
  <c r="C95" i="19"/>
  <c r="C96" i="19" s="1"/>
  <c r="C97" i="19" s="1"/>
  <c r="C72" i="19"/>
  <c r="C60" i="19"/>
  <c r="C61" i="19" s="1"/>
  <c r="C62" i="19" s="1"/>
  <c r="C63" i="19" s="1"/>
  <c r="C56" i="19"/>
  <c r="C57" i="19" s="1"/>
  <c r="C58" i="19" s="1"/>
  <c r="C49" i="19"/>
  <c r="C50" i="19" s="1"/>
  <c r="C46" i="19"/>
  <c r="C47" i="19" s="1"/>
  <c r="C38" i="19"/>
  <c r="C36" i="19"/>
  <c r="C29" i="19"/>
  <c r="C30" i="19" s="1"/>
  <c r="C31" i="19" s="1"/>
  <c r="C32" i="19" s="1"/>
  <c r="C33" i="19" s="1"/>
  <c r="C34" i="19" s="1"/>
  <c r="F17" i="19"/>
  <c r="C17" i="19"/>
  <c r="C18" i="19" s="1"/>
  <c r="E16" i="19"/>
  <c r="C15" i="19"/>
  <c r="C14" i="19"/>
  <c r="B13" i="19"/>
  <c r="C8" i="19"/>
  <c r="M30" i="18"/>
  <c r="C30" i="18" s="1"/>
  <c r="M29" i="18"/>
  <c r="C29" i="18" s="1"/>
  <c r="E29" i="18" s="1"/>
  <c r="M28" i="18"/>
  <c r="E20" i="18"/>
  <c r="M178" i="7" s="1"/>
  <c r="N178" i="7" s="1"/>
  <c r="J11" i="18"/>
  <c r="J12" i="18" s="1"/>
  <c r="F21" i="17"/>
  <c r="F19" i="17"/>
  <c r="F18" i="17"/>
  <c r="F17" i="17"/>
  <c r="F16" i="17"/>
  <c r="F15" i="17"/>
  <c r="F14" i="17"/>
  <c r="F13" i="17"/>
  <c r="F12" i="17"/>
  <c r="F11" i="17"/>
  <c r="C20" i="17"/>
  <c r="F20" i="17" s="1"/>
  <c r="B65" i="15"/>
  <c r="G58" i="15"/>
  <c r="F57" i="15"/>
  <c r="G57" i="15" s="1"/>
  <c r="F55" i="15"/>
  <c r="G55" i="15"/>
  <c r="F54" i="15"/>
  <c r="F52" i="15"/>
  <c r="G51" i="15"/>
  <c r="G49" i="15"/>
  <c r="G59" i="15" s="1"/>
  <c r="G43" i="15"/>
  <c r="F42" i="15"/>
  <c r="F40" i="15"/>
  <c r="D41" i="15"/>
  <c r="G41" i="15" s="1"/>
  <c r="F39" i="15"/>
  <c r="G38" i="15"/>
  <c r="G37" i="15"/>
  <c r="G36" i="15"/>
  <c r="F29" i="15"/>
  <c r="G29" i="15" s="1"/>
  <c r="F25" i="15"/>
  <c r="D25" i="15"/>
  <c r="F16" i="15"/>
  <c r="G16" i="15" s="1"/>
  <c r="F13" i="15"/>
  <c r="D12" i="15"/>
  <c r="G12" i="15" s="1"/>
  <c r="H328" i="14"/>
  <c r="H327" i="14"/>
  <c r="H326" i="14"/>
  <c r="H325" i="14"/>
  <c r="L108" i="7" s="1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D14" i="13"/>
  <c r="T12" i="13"/>
  <c r="Q12" i="13"/>
  <c r="O12" i="13"/>
  <c r="L12" i="13"/>
  <c r="I12" i="13"/>
  <c r="V9" i="13"/>
  <c r="D9" i="13"/>
  <c r="C9" i="13"/>
  <c r="C11" i="13" s="1"/>
  <c r="V8" i="13"/>
  <c r="C3" i="13"/>
  <c r="C2" i="13"/>
  <c r="C1" i="13"/>
  <c r="M19" i="12"/>
  <c r="L19" i="12"/>
  <c r="K19" i="12"/>
  <c r="J19" i="12"/>
  <c r="L45" i="7" s="1"/>
  <c r="I19" i="12"/>
  <c r="H19" i="12"/>
  <c r="L43" i="7" s="1"/>
  <c r="G19" i="12"/>
  <c r="E19" i="12"/>
  <c r="L40" i="7" s="1"/>
  <c r="D19" i="12"/>
  <c r="O17" i="12"/>
  <c r="N17" i="12"/>
  <c r="O14" i="12"/>
  <c r="Q14" i="12" s="1"/>
  <c r="N14" i="12"/>
  <c r="O7" i="12"/>
  <c r="Q7" i="12" s="1"/>
  <c r="N7" i="12"/>
  <c r="Y123" i="11"/>
  <c r="X123" i="11"/>
  <c r="R123" i="11"/>
  <c r="L8" i="11" s="1"/>
  <c r="A123" i="11"/>
  <c r="U122" i="11"/>
  <c r="T122" i="11"/>
  <c r="S122" i="11"/>
  <c r="Q122" i="11"/>
  <c r="K122" i="11"/>
  <c r="U121" i="11"/>
  <c r="T121" i="11"/>
  <c r="S121" i="11"/>
  <c r="Q121" i="11"/>
  <c r="L121" i="11"/>
  <c r="K121" i="11"/>
  <c r="U120" i="11"/>
  <c r="T120" i="11"/>
  <c r="S120" i="11"/>
  <c r="Q120" i="11"/>
  <c r="L120" i="11"/>
  <c r="K120" i="11"/>
  <c r="U119" i="11"/>
  <c r="T119" i="11"/>
  <c r="S119" i="11"/>
  <c r="Q119" i="11"/>
  <c r="L119" i="11"/>
  <c r="K119" i="11"/>
  <c r="U118" i="11"/>
  <c r="T118" i="11"/>
  <c r="S118" i="11"/>
  <c r="Q118" i="11"/>
  <c r="L118" i="11"/>
  <c r="K118" i="11"/>
  <c r="U117" i="11"/>
  <c r="T117" i="11"/>
  <c r="S117" i="11"/>
  <c r="Q117" i="11"/>
  <c r="L117" i="11"/>
  <c r="K117" i="11"/>
  <c r="U116" i="11"/>
  <c r="T116" i="11"/>
  <c r="S116" i="11"/>
  <c r="Q116" i="11"/>
  <c r="L116" i="11"/>
  <c r="K116" i="11"/>
  <c r="U115" i="11"/>
  <c r="T115" i="11"/>
  <c r="S115" i="11"/>
  <c r="Q115" i="11"/>
  <c r="L115" i="11"/>
  <c r="K115" i="11"/>
  <c r="U114" i="11"/>
  <c r="T114" i="11"/>
  <c r="S114" i="11"/>
  <c r="Q114" i="11"/>
  <c r="L114" i="11"/>
  <c r="K114" i="11"/>
  <c r="U113" i="11"/>
  <c r="T113" i="11"/>
  <c r="S113" i="11"/>
  <c r="Q113" i="11"/>
  <c r="L113" i="11"/>
  <c r="K113" i="11"/>
  <c r="U112" i="11"/>
  <c r="T112" i="11"/>
  <c r="S112" i="11"/>
  <c r="Q112" i="11"/>
  <c r="L112" i="11"/>
  <c r="K112" i="11"/>
  <c r="U111" i="11"/>
  <c r="T111" i="11"/>
  <c r="S111" i="11"/>
  <c r="Q111" i="11"/>
  <c r="L111" i="11"/>
  <c r="K111" i="11"/>
  <c r="U110" i="11"/>
  <c r="T110" i="11"/>
  <c r="S110" i="11"/>
  <c r="Q110" i="11"/>
  <c r="L110" i="11"/>
  <c r="K110" i="11"/>
  <c r="U109" i="11"/>
  <c r="T109" i="11"/>
  <c r="S109" i="11"/>
  <c r="Q109" i="11"/>
  <c r="L109" i="11"/>
  <c r="K109" i="11"/>
  <c r="U108" i="11"/>
  <c r="T108" i="11"/>
  <c r="S108" i="11"/>
  <c r="Q108" i="11"/>
  <c r="L108" i="11"/>
  <c r="K108" i="11"/>
  <c r="U107" i="11"/>
  <c r="T107" i="11"/>
  <c r="S107" i="11"/>
  <c r="Q107" i="11"/>
  <c r="L107" i="11"/>
  <c r="K107" i="11"/>
  <c r="U106" i="11"/>
  <c r="T106" i="11"/>
  <c r="S106" i="11"/>
  <c r="Q106" i="11"/>
  <c r="L106" i="11"/>
  <c r="K106" i="11"/>
  <c r="U105" i="11"/>
  <c r="T105" i="11"/>
  <c r="S105" i="11"/>
  <c r="Q105" i="11"/>
  <c r="L105" i="11"/>
  <c r="K105" i="11"/>
  <c r="U104" i="11"/>
  <c r="T104" i="11"/>
  <c r="S104" i="11"/>
  <c r="Q104" i="11"/>
  <c r="L104" i="11"/>
  <c r="K104" i="11"/>
  <c r="U103" i="11"/>
  <c r="T103" i="11"/>
  <c r="S103" i="11"/>
  <c r="Q103" i="11"/>
  <c r="L103" i="11"/>
  <c r="K103" i="11"/>
  <c r="U102" i="11"/>
  <c r="T102" i="11"/>
  <c r="S102" i="11"/>
  <c r="Q102" i="11"/>
  <c r="L102" i="11"/>
  <c r="K102" i="11"/>
  <c r="Q92" i="11"/>
  <c r="K7" i="11" s="1"/>
  <c r="A92" i="11"/>
  <c r="U91" i="11"/>
  <c r="S91" i="11"/>
  <c r="T91" i="11" s="1"/>
  <c r="M91" i="11"/>
  <c r="R91" i="11" s="1"/>
  <c r="J91" i="11"/>
  <c r="L91" i="11" s="1"/>
  <c r="U90" i="11"/>
  <c r="S90" i="11"/>
  <c r="T90" i="11" s="1"/>
  <c r="M90" i="11"/>
  <c r="R90" i="11" s="1"/>
  <c r="J90" i="11"/>
  <c r="L90" i="11" s="1"/>
  <c r="U89" i="11"/>
  <c r="S89" i="11"/>
  <c r="T89" i="11" s="1"/>
  <c r="M89" i="11"/>
  <c r="R89" i="11" s="1"/>
  <c r="J89" i="11"/>
  <c r="L89" i="11" s="1"/>
  <c r="U88" i="11"/>
  <c r="S88" i="11"/>
  <c r="T88" i="11" s="1"/>
  <c r="M88" i="11"/>
  <c r="R88" i="11" s="1"/>
  <c r="J88" i="11"/>
  <c r="L88" i="11" s="1"/>
  <c r="U87" i="11"/>
  <c r="S87" i="11"/>
  <c r="T87" i="11" s="1"/>
  <c r="M87" i="11"/>
  <c r="R87" i="11" s="1"/>
  <c r="J87" i="11"/>
  <c r="L87" i="11" s="1"/>
  <c r="U86" i="11"/>
  <c r="S86" i="11"/>
  <c r="T86" i="11" s="1"/>
  <c r="M86" i="11"/>
  <c r="R86" i="11" s="1"/>
  <c r="J86" i="11"/>
  <c r="L86" i="11" s="1"/>
  <c r="U85" i="11"/>
  <c r="S85" i="11"/>
  <c r="T85" i="11" s="1"/>
  <c r="M85" i="11"/>
  <c r="R85" i="11" s="1"/>
  <c r="J85" i="11"/>
  <c r="L85" i="11" s="1"/>
  <c r="U84" i="11"/>
  <c r="S84" i="11"/>
  <c r="T84" i="11" s="1"/>
  <c r="M84" i="11"/>
  <c r="R84" i="11" s="1"/>
  <c r="J84" i="11"/>
  <c r="L84" i="11" s="1"/>
  <c r="U83" i="11"/>
  <c r="S83" i="11"/>
  <c r="T83" i="11" s="1"/>
  <c r="M83" i="11"/>
  <c r="R83" i="11" s="1"/>
  <c r="J83" i="11"/>
  <c r="L83" i="11" s="1"/>
  <c r="U82" i="11"/>
  <c r="S82" i="11"/>
  <c r="T82" i="11" s="1"/>
  <c r="M82" i="11"/>
  <c r="R82" i="11" s="1"/>
  <c r="J82" i="11"/>
  <c r="L82" i="11" s="1"/>
  <c r="U81" i="11"/>
  <c r="S81" i="11"/>
  <c r="T81" i="11" s="1"/>
  <c r="M81" i="11"/>
  <c r="R81" i="11" s="1"/>
  <c r="J81" i="11"/>
  <c r="L81" i="11" s="1"/>
  <c r="U80" i="11"/>
  <c r="S80" i="11"/>
  <c r="T80" i="11" s="1"/>
  <c r="M80" i="11"/>
  <c r="R80" i="11" s="1"/>
  <c r="J80" i="11"/>
  <c r="L80" i="11" s="1"/>
  <c r="U79" i="11"/>
  <c r="S79" i="11"/>
  <c r="T79" i="11" s="1"/>
  <c r="M79" i="11"/>
  <c r="R79" i="11" s="1"/>
  <c r="J79" i="11"/>
  <c r="L79" i="11" s="1"/>
  <c r="U78" i="11"/>
  <c r="S78" i="11"/>
  <c r="M78" i="11"/>
  <c r="R78" i="11" s="1"/>
  <c r="J78" i="11"/>
  <c r="L78" i="11" s="1"/>
  <c r="Q70" i="11"/>
  <c r="G70" i="11"/>
  <c r="A70" i="11"/>
  <c r="U69" i="11"/>
  <c r="S69" i="11"/>
  <c r="T69" i="11" s="1"/>
  <c r="M69" i="11"/>
  <c r="R69" i="11" s="1"/>
  <c r="J69" i="11"/>
  <c r="L69" i="11" s="1"/>
  <c r="U68" i="11"/>
  <c r="S68" i="11"/>
  <c r="T68" i="11" s="1"/>
  <c r="M68" i="11"/>
  <c r="R68" i="11" s="1"/>
  <c r="J68" i="11"/>
  <c r="L68" i="11" s="1"/>
  <c r="U67" i="11"/>
  <c r="S67" i="11"/>
  <c r="T67" i="11" s="1"/>
  <c r="M67" i="11"/>
  <c r="R67" i="11" s="1"/>
  <c r="J67" i="11"/>
  <c r="L67" i="11" s="1"/>
  <c r="X66" i="11"/>
  <c r="U66" i="11"/>
  <c r="S66" i="11"/>
  <c r="T66" i="11" s="1"/>
  <c r="M66" i="11"/>
  <c r="R66" i="11" s="1"/>
  <c r="J66" i="11"/>
  <c r="L66" i="11" s="1"/>
  <c r="X65" i="11"/>
  <c r="U65" i="11"/>
  <c r="S65" i="11"/>
  <c r="T65" i="11" s="1"/>
  <c r="M65" i="11"/>
  <c r="R65" i="11" s="1"/>
  <c r="J65" i="11"/>
  <c r="L65" i="11" s="1"/>
  <c r="X64" i="11"/>
  <c r="U64" i="11"/>
  <c r="S64" i="11"/>
  <c r="T64" i="11" s="1"/>
  <c r="M64" i="11"/>
  <c r="R64" i="11" s="1"/>
  <c r="J64" i="11"/>
  <c r="L64" i="11" s="1"/>
  <c r="X63" i="11"/>
  <c r="U63" i="11"/>
  <c r="S63" i="11"/>
  <c r="T63" i="11" s="1"/>
  <c r="M63" i="11"/>
  <c r="R63" i="11" s="1"/>
  <c r="J63" i="11"/>
  <c r="L63" i="11" s="1"/>
  <c r="X62" i="11"/>
  <c r="U62" i="11"/>
  <c r="S62" i="11"/>
  <c r="T62" i="11" s="1"/>
  <c r="M62" i="11"/>
  <c r="R62" i="11" s="1"/>
  <c r="J62" i="11"/>
  <c r="L62" i="11" s="1"/>
  <c r="X61" i="11"/>
  <c r="U61" i="11"/>
  <c r="S61" i="11"/>
  <c r="T61" i="11" s="1"/>
  <c r="M61" i="11"/>
  <c r="R61" i="11" s="1"/>
  <c r="J61" i="11"/>
  <c r="L61" i="11" s="1"/>
  <c r="X60" i="11"/>
  <c r="U60" i="11"/>
  <c r="S60" i="11"/>
  <c r="T60" i="11" s="1"/>
  <c r="M60" i="11"/>
  <c r="R60" i="11" s="1"/>
  <c r="J60" i="11"/>
  <c r="L60" i="11" s="1"/>
  <c r="X59" i="11"/>
  <c r="U59" i="11"/>
  <c r="S59" i="11"/>
  <c r="T59" i="11" s="1"/>
  <c r="M59" i="11"/>
  <c r="R59" i="11" s="1"/>
  <c r="J59" i="11"/>
  <c r="L59" i="11" s="1"/>
  <c r="X58" i="11"/>
  <c r="U58" i="11"/>
  <c r="S58" i="11"/>
  <c r="T58" i="11" s="1"/>
  <c r="M58" i="11"/>
  <c r="R58" i="11" s="1"/>
  <c r="J58" i="11"/>
  <c r="L58" i="11" s="1"/>
  <c r="X57" i="11"/>
  <c r="U57" i="11"/>
  <c r="S57" i="11"/>
  <c r="T57" i="11" s="1"/>
  <c r="M57" i="11"/>
  <c r="R57" i="11" s="1"/>
  <c r="J57" i="11"/>
  <c r="L57" i="11" s="1"/>
  <c r="X56" i="11"/>
  <c r="U56" i="11"/>
  <c r="S56" i="11"/>
  <c r="T56" i="11" s="1"/>
  <c r="M56" i="11"/>
  <c r="R56" i="11" s="1"/>
  <c r="J56" i="11"/>
  <c r="L56" i="11" s="1"/>
  <c r="X55" i="11"/>
  <c r="U55" i="11"/>
  <c r="S55" i="11"/>
  <c r="T55" i="11" s="1"/>
  <c r="M55" i="11"/>
  <c r="R55" i="11" s="1"/>
  <c r="J55" i="11"/>
  <c r="L55" i="11" s="1"/>
  <c r="X54" i="11"/>
  <c r="U54" i="11"/>
  <c r="S54" i="11"/>
  <c r="T54" i="11" s="1"/>
  <c r="M54" i="11"/>
  <c r="R54" i="11" s="1"/>
  <c r="J54" i="11"/>
  <c r="L54" i="11" s="1"/>
  <c r="X53" i="11"/>
  <c r="U53" i="11"/>
  <c r="S53" i="11"/>
  <c r="T53" i="11" s="1"/>
  <c r="M53" i="11"/>
  <c r="R53" i="11" s="1"/>
  <c r="J53" i="11"/>
  <c r="L53" i="11" s="1"/>
  <c r="X52" i="11"/>
  <c r="U52" i="11"/>
  <c r="S52" i="11"/>
  <c r="T52" i="11" s="1"/>
  <c r="M52" i="11"/>
  <c r="R52" i="11" s="1"/>
  <c r="J52" i="11"/>
  <c r="L52" i="11" s="1"/>
  <c r="X51" i="11"/>
  <c r="U51" i="11"/>
  <c r="S51" i="11"/>
  <c r="T51" i="11" s="1"/>
  <c r="M51" i="11"/>
  <c r="R51" i="11" s="1"/>
  <c r="J51" i="11"/>
  <c r="L51" i="11" s="1"/>
  <c r="X50" i="11"/>
  <c r="U50" i="11"/>
  <c r="S50" i="11"/>
  <c r="T50" i="11" s="1"/>
  <c r="M50" i="11"/>
  <c r="R50" i="11" s="1"/>
  <c r="J50" i="11"/>
  <c r="L50" i="11" s="1"/>
  <c r="X49" i="11"/>
  <c r="U49" i="11"/>
  <c r="S49" i="11"/>
  <c r="T49" i="11" s="1"/>
  <c r="M49" i="11"/>
  <c r="R49" i="11" s="1"/>
  <c r="J49" i="11"/>
  <c r="L49" i="11" s="1"/>
  <c r="X48" i="11"/>
  <c r="U48" i="11"/>
  <c r="S48" i="11"/>
  <c r="M48" i="11"/>
  <c r="R48" i="11" s="1"/>
  <c r="J48" i="11"/>
  <c r="L48" i="11" s="1"/>
  <c r="T40" i="11"/>
  <c r="Q40" i="11"/>
  <c r="A40" i="11"/>
  <c r="U39" i="11"/>
  <c r="S39" i="11"/>
  <c r="M39" i="11"/>
  <c r="R39" i="11" s="1"/>
  <c r="L39" i="11"/>
  <c r="U38" i="11"/>
  <c r="S38" i="11"/>
  <c r="M38" i="11"/>
  <c r="R38" i="11" s="1"/>
  <c r="L38" i="11"/>
  <c r="T31" i="11"/>
  <c r="Q31" i="11"/>
  <c r="A31" i="11"/>
  <c r="U30" i="11"/>
  <c r="S30" i="11"/>
  <c r="M30" i="11"/>
  <c r="R30" i="11" s="1"/>
  <c r="L30" i="11"/>
  <c r="U29" i="11"/>
  <c r="S29" i="11"/>
  <c r="M29" i="11"/>
  <c r="R29" i="11" s="1"/>
  <c r="L29" i="11"/>
  <c r="N29" i="11" s="1"/>
  <c r="U28" i="11"/>
  <c r="S28" i="11"/>
  <c r="M28" i="11"/>
  <c r="L28" i="11"/>
  <c r="U27" i="11"/>
  <c r="S27" i="11"/>
  <c r="M27" i="11"/>
  <c r="R27" i="11" s="1"/>
  <c r="L27" i="11"/>
  <c r="Q20" i="11"/>
  <c r="A20" i="11"/>
  <c r="U19" i="11"/>
  <c r="S19" i="11"/>
  <c r="M19" i="11"/>
  <c r="R19" i="11" s="1"/>
  <c r="J19" i="11"/>
  <c r="L19" i="11" s="1"/>
  <c r="U17" i="11"/>
  <c r="S17" i="11"/>
  <c r="M17" i="11"/>
  <c r="R17" i="11" s="1"/>
  <c r="J17" i="11"/>
  <c r="L17" i="11" s="1"/>
  <c r="U16" i="11"/>
  <c r="S16" i="11"/>
  <c r="M16" i="11"/>
  <c r="J16" i="11"/>
  <c r="L16" i="11" s="1"/>
  <c r="U15" i="11"/>
  <c r="S15" i="11"/>
  <c r="M15" i="11"/>
  <c r="T15" i="11" s="1"/>
  <c r="J15" i="11"/>
  <c r="L15" i="11" s="1"/>
  <c r="S8" i="11"/>
  <c r="R8" i="11"/>
  <c r="P8" i="11"/>
  <c r="O8" i="11"/>
  <c r="J8" i="11"/>
  <c r="I8" i="11"/>
  <c r="H8" i="11"/>
  <c r="G8" i="11"/>
  <c r="S7" i="11"/>
  <c r="P7" i="11"/>
  <c r="O7" i="11"/>
  <c r="E3" i="11"/>
  <c r="E2" i="11"/>
  <c r="E1" i="11"/>
  <c r="K19" i="10"/>
  <c r="H19" i="10"/>
  <c r="K18" i="10"/>
  <c r="H18" i="10"/>
  <c r="K17" i="10"/>
  <c r="H17" i="10"/>
  <c r="K16" i="10"/>
  <c r="H16" i="10"/>
  <c r="K14" i="10"/>
  <c r="H14" i="10"/>
  <c r="K13" i="10"/>
  <c r="H13" i="10"/>
  <c r="K12" i="10"/>
  <c r="H12" i="10"/>
  <c r="K11" i="10"/>
  <c r="H11" i="10"/>
  <c r="N10" i="10"/>
  <c r="L32" i="7" s="1"/>
  <c r="M10" i="10"/>
  <c r="L31" i="7" s="1"/>
  <c r="C10" i="10"/>
  <c r="F9" i="10"/>
  <c r="O7" i="10"/>
  <c r="C3" i="10"/>
  <c r="C2" i="10"/>
  <c r="C1" i="10"/>
  <c r="E1438" i="9"/>
  <c r="A1438" i="9"/>
  <c r="E1437" i="9"/>
  <c r="C1437" i="9"/>
  <c r="C1438" i="9" s="1"/>
  <c r="A1437" i="9"/>
  <c r="E1436" i="9"/>
  <c r="A1436" i="9"/>
  <c r="E1435" i="9"/>
  <c r="C1435" i="9"/>
  <c r="C1436" i="9" s="1"/>
  <c r="A1435" i="9"/>
  <c r="E1434" i="9"/>
  <c r="A1434" i="9"/>
  <c r="E1433" i="9"/>
  <c r="A1433" i="9"/>
  <c r="E1432" i="9"/>
  <c r="A1432" i="9"/>
  <c r="E1431" i="9"/>
  <c r="A1431" i="9"/>
  <c r="G1430" i="9"/>
  <c r="E1430" i="9"/>
  <c r="C1430" i="9"/>
  <c r="A1430" i="9"/>
  <c r="E1429" i="9"/>
  <c r="A1429" i="9"/>
  <c r="E1428" i="9"/>
  <c r="A1428" i="9"/>
  <c r="E1427" i="9"/>
  <c r="A1427" i="9"/>
  <c r="E1426" i="9"/>
  <c r="A1426" i="9"/>
  <c r="E1425" i="9"/>
  <c r="A1425" i="9"/>
  <c r="G1424" i="9"/>
  <c r="E1424" i="9"/>
  <c r="C1424" i="9"/>
  <c r="A1424" i="9"/>
  <c r="E1423" i="9"/>
  <c r="A1423" i="9"/>
  <c r="G1422" i="9"/>
  <c r="E1422" i="9"/>
  <c r="C1422" i="9"/>
  <c r="A1422" i="9"/>
  <c r="E1421" i="9"/>
  <c r="A1421" i="9"/>
  <c r="E1420" i="9"/>
  <c r="A1420" i="9"/>
  <c r="E1419" i="9"/>
  <c r="A1419" i="9"/>
  <c r="G1418" i="9"/>
  <c r="E1418" i="9"/>
  <c r="C1418" i="9"/>
  <c r="A1418" i="9"/>
  <c r="E1417" i="9"/>
  <c r="A1417" i="9"/>
  <c r="E1416" i="9"/>
  <c r="A1416" i="9"/>
  <c r="E1415" i="9"/>
  <c r="A1415" i="9"/>
  <c r="E1414" i="9"/>
  <c r="A1414" i="9"/>
  <c r="E1413" i="9"/>
  <c r="A1413" i="9"/>
  <c r="E1412" i="9"/>
  <c r="A1412" i="9"/>
  <c r="E1411" i="9"/>
  <c r="A1411" i="9"/>
  <c r="G1410" i="9"/>
  <c r="E1410" i="9"/>
  <c r="C1410" i="9"/>
  <c r="A1410" i="9"/>
  <c r="E1409" i="9"/>
  <c r="A1409" i="9"/>
  <c r="G1408" i="9"/>
  <c r="E1408" i="9"/>
  <c r="C1408" i="9"/>
  <c r="A1408" i="9"/>
  <c r="E1407" i="9"/>
  <c r="A1407" i="9"/>
  <c r="E1406" i="9"/>
  <c r="A1406" i="9"/>
  <c r="E1405" i="9"/>
  <c r="A1405" i="9"/>
  <c r="E1404" i="9"/>
  <c r="A1404" i="9"/>
  <c r="E1403" i="9"/>
  <c r="A1403" i="9"/>
  <c r="E1402" i="9"/>
  <c r="A1402" i="9"/>
  <c r="G1401" i="9"/>
  <c r="E1401" i="9"/>
  <c r="C1401" i="9"/>
  <c r="C1402" i="9" s="1"/>
  <c r="C1403" i="9" s="1"/>
  <c r="A1401" i="9"/>
  <c r="E1400" i="9"/>
  <c r="A1400" i="9"/>
  <c r="G1399" i="9"/>
  <c r="E1399" i="9"/>
  <c r="C1399" i="9"/>
  <c r="C1400" i="9" s="1"/>
  <c r="A1399" i="9"/>
  <c r="E1398" i="9"/>
  <c r="A1398" i="9"/>
  <c r="E1397" i="9"/>
  <c r="A1397" i="9"/>
  <c r="E1396" i="9"/>
  <c r="A1396" i="9"/>
  <c r="E1395" i="9"/>
  <c r="A1395" i="9"/>
  <c r="E1394" i="9"/>
  <c r="A1394" i="9"/>
  <c r="E1393" i="9"/>
  <c r="A1393" i="9"/>
  <c r="E1392" i="9"/>
  <c r="A1392" i="9"/>
  <c r="G1391" i="9"/>
  <c r="E1391" i="9"/>
  <c r="C1391" i="9"/>
  <c r="C1392" i="9" s="1"/>
  <c r="A1391" i="9"/>
  <c r="E1390" i="9"/>
  <c r="A1390" i="9"/>
  <c r="E1389" i="9"/>
  <c r="A1389" i="9"/>
  <c r="E1388" i="9"/>
  <c r="A1388" i="9"/>
  <c r="E1387" i="9"/>
  <c r="A1387" i="9"/>
  <c r="E1386" i="9"/>
  <c r="A1386" i="9"/>
  <c r="E1385" i="9"/>
  <c r="A1385" i="9"/>
  <c r="E1384" i="9"/>
  <c r="A1384" i="9"/>
  <c r="G1383" i="9"/>
  <c r="E1383" i="9"/>
  <c r="C1383" i="9"/>
  <c r="C1384" i="9" s="1"/>
  <c r="C1385" i="9" s="1"/>
  <c r="A1383" i="9"/>
  <c r="E1382" i="9"/>
  <c r="A1382" i="9"/>
  <c r="E1381" i="9"/>
  <c r="A1381" i="9"/>
  <c r="E1380" i="9"/>
  <c r="A1380" i="9"/>
  <c r="E1379" i="9"/>
  <c r="A1379" i="9"/>
  <c r="E1378" i="9"/>
  <c r="A1378" i="9"/>
  <c r="E1377" i="9"/>
  <c r="A1377" i="9"/>
  <c r="E1376" i="9"/>
  <c r="A1376" i="9"/>
  <c r="G1375" i="9"/>
  <c r="E1375" i="9"/>
  <c r="C1375" i="9"/>
  <c r="C1376" i="9" s="1"/>
  <c r="A1375" i="9"/>
  <c r="E1374" i="9"/>
  <c r="A1374" i="9"/>
  <c r="E1373" i="9"/>
  <c r="A1373" i="9"/>
  <c r="E1372" i="9"/>
  <c r="A1372" i="9"/>
  <c r="E1371" i="9"/>
  <c r="A1371" i="9"/>
  <c r="E1370" i="9"/>
  <c r="A1370" i="9"/>
  <c r="E1369" i="9"/>
  <c r="A1369" i="9"/>
  <c r="E1368" i="9"/>
  <c r="A1368" i="9"/>
  <c r="G1367" i="9"/>
  <c r="E1367" i="9"/>
  <c r="C1367" i="9"/>
  <c r="C1368" i="9" s="1"/>
  <c r="C1369" i="9" s="1"/>
  <c r="C1370" i="9" s="1"/>
  <c r="A1367" i="9"/>
  <c r="E1366" i="9"/>
  <c r="A1366" i="9"/>
  <c r="G1365" i="9"/>
  <c r="E1365" i="9"/>
  <c r="C1365" i="9"/>
  <c r="C1366" i="9" s="1"/>
  <c r="A1365" i="9"/>
  <c r="E1364" i="9"/>
  <c r="A1364" i="9"/>
  <c r="E1363" i="9"/>
  <c r="A1363" i="9"/>
  <c r="E1362" i="9"/>
  <c r="A1362" i="9"/>
  <c r="E1361" i="9"/>
  <c r="A1361" i="9"/>
  <c r="E1360" i="9"/>
  <c r="A1360" i="9"/>
  <c r="G1359" i="9"/>
  <c r="E1359" i="9"/>
  <c r="C1359" i="9"/>
  <c r="C1360" i="9" s="1"/>
  <c r="C1361" i="9" s="1"/>
  <c r="A1359" i="9"/>
  <c r="G1358" i="9"/>
  <c r="E1358" i="9"/>
  <c r="A1358" i="9"/>
  <c r="E1357" i="9"/>
  <c r="A1357" i="9"/>
  <c r="E1356" i="9"/>
  <c r="C1356" i="9"/>
  <c r="C1357" i="9" s="1"/>
  <c r="C1358" i="9" s="1"/>
  <c r="A1356" i="9"/>
  <c r="E1355" i="9"/>
  <c r="A1355" i="9"/>
  <c r="E1354" i="9"/>
  <c r="C1354" i="9"/>
  <c r="C1355" i="9" s="1"/>
  <c r="A1354" i="9"/>
  <c r="E1353" i="9"/>
  <c r="A1353" i="9"/>
  <c r="E1352" i="9"/>
  <c r="C1352" i="9"/>
  <c r="C1353" i="9" s="1"/>
  <c r="A1352" i="9"/>
  <c r="E1351" i="9"/>
  <c r="A1351" i="9"/>
  <c r="E1350" i="9"/>
  <c r="C1350" i="9"/>
  <c r="C1351" i="9" s="1"/>
  <c r="A1350" i="9"/>
  <c r="E1349" i="9"/>
  <c r="A1349" i="9"/>
  <c r="E1348" i="9"/>
  <c r="C1348" i="9"/>
  <c r="C1349" i="9" s="1"/>
  <c r="A1348" i="9"/>
  <c r="E1347" i="9"/>
  <c r="A1347" i="9"/>
  <c r="E1346" i="9"/>
  <c r="C1346" i="9"/>
  <c r="C1347" i="9" s="1"/>
  <c r="A1346" i="9"/>
  <c r="E1345" i="9"/>
  <c r="A1345" i="9"/>
  <c r="E1344" i="9"/>
  <c r="C1344" i="9"/>
  <c r="C1345" i="9" s="1"/>
  <c r="A1344" i="9"/>
  <c r="E1343" i="9"/>
  <c r="A1343" i="9"/>
  <c r="E1342" i="9"/>
  <c r="C1342" i="9"/>
  <c r="C1343" i="9" s="1"/>
  <c r="A1342" i="9"/>
  <c r="E1341" i="9"/>
  <c r="A1341" i="9"/>
  <c r="E1340" i="9"/>
  <c r="C1340" i="9"/>
  <c r="A1340" i="9"/>
  <c r="E1339" i="9"/>
  <c r="A1339" i="9"/>
  <c r="E1338" i="9"/>
  <c r="C1338" i="9"/>
  <c r="C1339" i="9" s="1"/>
  <c r="A1338" i="9"/>
  <c r="E1337" i="9"/>
  <c r="A1337" i="9"/>
  <c r="E1336" i="9"/>
  <c r="C1336" i="9"/>
  <c r="C1337" i="9" s="1"/>
  <c r="A1336" i="9"/>
  <c r="E1335" i="9"/>
  <c r="A1335" i="9"/>
  <c r="E1334" i="9"/>
  <c r="C1334" i="9"/>
  <c r="C1335" i="9" s="1"/>
  <c r="A1334" i="9"/>
  <c r="E1333" i="9"/>
  <c r="A1333" i="9"/>
  <c r="E1332" i="9"/>
  <c r="C1332" i="9"/>
  <c r="C1333" i="9" s="1"/>
  <c r="A1332" i="9"/>
  <c r="E1331" i="9"/>
  <c r="A1331" i="9"/>
  <c r="E1330" i="9"/>
  <c r="C1330" i="9"/>
  <c r="A1330" i="9"/>
  <c r="E1329" i="9"/>
  <c r="A1329" i="9"/>
  <c r="E1328" i="9"/>
  <c r="C1328" i="9"/>
  <c r="C1329" i="9" s="1"/>
  <c r="A1328" i="9"/>
  <c r="E1325" i="9"/>
  <c r="A1325" i="9"/>
  <c r="E1324" i="9"/>
  <c r="C1324" i="9"/>
  <c r="A1324" i="9"/>
  <c r="E1319" i="9"/>
  <c r="A1319" i="9"/>
  <c r="E1318" i="9"/>
  <c r="C1318" i="9"/>
  <c r="A1318" i="9"/>
  <c r="E1317" i="9"/>
  <c r="A1317" i="9"/>
  <c r="E1316" i="9"/>
  <c r="C1316" i="9"/>
  <c r="C1317" i="9" s="1"/>
  <c r="A1316" i="9"/>
  <c r="E1315" i="9"/>
  <c r="A1315" i="9"/>
  <c r="E1314" i="9"/>
  <c r="C1314" i="9"/>
  <c r="C1315" i="9" s="1"/>
  <c r="A1314" i="9"/>
  <c r="E1313" i="9"/>
  <c r="A1313" i="9"/>
  <c r="E1312" i="9"/>
  <c r="C1312" i="9"/>
  <c r="C1313" i="9" s="1"/>
  <c r="A1312" i="9"/>
  <c r="E1311" i="9"/>
  <c r="A1311" i="9"/>
  <c r="E1310" i="9"/>
  <c r="C1310" i="9"/>
  <c r="C1311" i="9" s="1"/>
  <c r="A1310" i="9"/>
  <c r="E1309" i="9"/>
  <c r="A1309" i="9"/>
  <c r="E1308" i="9"/>
  <c r="C1308" i="9"/>
  <c r="C1309" i="9" s="1"/>
  <c r="A1308" i="9"/>
  <c r="E1307" i="9"/>
  <c r="A1307" i="9"/>
  <c r="E1306" i="9"/>
  <c r="C1306" i="9"/>
  <c r="C1307" i="9" s="1"/>
  <c r="A1306" i="9"/>
  <c r="E1305" i="9"/>
  <c r="A1305" i="9"/>
  <c r="E1304" i="9"/>
  <c r="C1304" i="9"/>
  <c r="C1305" i="9" s="1"/>
  <c r="A1304" i="9"/>
  <c r="E1303" i="9"/>
  <c r="A1303" i="9"/>
  <c r="E1302" i="9"/>
  <c r="C1302" i="9"/>
  <c r="A1302" i="9"/>
  <c r="E1301" i="9"/>
  <c r="A1301" i="9"/>
  <c r="E1300" i="9"/>
  <c r="C1300" i="9"/>
  <c r="A1300" i="9"/>
  <c r="E1299" i="9"/>
  <c r="A1299" i="9"/>
  <c r="E1298" i="9"/>
  <c r="C1298" i="9"/>
  <c r="C1299" i="9" s="1"/>
  <c r="A1298" i="9"/>
  <c r="E1297" i="9"/>
  <c r="A1297" i="9"/>
  <c r="E1296" i="9"/>
  <c r="C1296" i="9"/>
  <c r="C1297" i="9" s="1"/>
  <c r="A1296" i="9"/>
  <c r="E1295" i="9"/>
  <c r="A1295" i="9"/>
  <c r="E1294" i="9"/>
  <c r="C1294" i="9"/>
  <c r="C1295" i="9" s="1"/>
  <c r="A1294" i="9"/>
  <c r="E1293" i="9"/>
  <c r="A1293" i="9"/>
  <c r="E1292" i="9"/>
  <c r="C1292" i="9"/>
  <c r="C1293" i="9" s="1"/>
  <c r="A1292" i="9"/>
  <c r="E1291" i="9"/>
  <c r="A1291" i="9"/>
  <c r="E1290" i="9"/>
  <c r="C1290" i="9"/>
  <c r="C1291" i="9" s="1"/>
  <c r="A1290" i="9"/>
  <c r="E1289" i="9"/>
  <c r="A1289" i="9"/>
  <c r="E1288" i="9"/>
  <c r="C1288" i="9"/>
  <c r="C1289" i="9" s="1"/>
  <c r="A1288" i="9"/>
  <c r="E1287" i="9"/>
  <c r="A1287" i="9"/>
  <c r="E1286" i="9"/>
  <c r="C1286" i="9"/>
  <c r="C1287" i="9" s="1"/>
  <c r="A1286" i="9"/>
  <c r="E1285" i="9"/>
  <c r="A1285" i="9"/>
  <c r="E1284" i="9"/>
  <c r="C1284" i="9"/>
  <c r="C1285" i="9" s="1"/>
  <c r="A1284" i="9"/>
  <c r="E1283" i="9"/>
  <c r="A1283" i="9"/>
  <c r="E1282" i="9"/>
  <c r="C1282" i="9"/>
  <c r="C1283" i="9" s="1"/>
  <c r="A1282" i="9"/>
  <c r="G1281" i="9"/>
  <c r="E1281" i="9"/>
  <c r="A1281" i="9"/>
  <c r="E1280" i="9"/>
  <c r="A1280" i="9"/>
  <c r="E1279" i="9"/>
  <c r="A1279" i="9"/>
  <c r="E1278" i="9"/>
  <c r="A1278" i="9"/>
  <c r="E1277" i="9"/>
  <c r="A1277" i="9"/>
  <c r="E1276" i="9"/>
  <c r="A1276" i="9"/>
  <c r="G1275" i="9"/>
  <c r="E1275" i="9"/>
  <c r="C1275" i="9"/>
  <c r="C1276" i="9" s="1"/>
  <c r="C1277" i="9" s="1"/>
  <c r="A1275" i="9"/>
  <c r="E1274" i="9"/>
  <c r="A1274" i="9"/>
  <c r="E1273" i="9"/>
  <c r="A1273" i="9"/>
  <c r="E1272" i="9"/>
  <c r="A1272" i="9"/>
  <c r="E1271" i="9"/>
  <c r="A1271" i="9"/>
  <c r="E1270" i="9"/>
  <c r="A1270" i="9"/>
  <c r="E1269" i="9"/>
  <c r="C1269" i="9"/>
  <c r="C1270" i="9" s="1"/>
  <c r="C1271" i="9" s="1"/>
  <c r="A1269" i="9"/>
  <c r="E1268" i="9"/>
  <c r="A1268" i="9"/>
  <c r="E1267" i="9"/>
  <c r="A1267" i="9"/>
  <c r="E1266" i="9"/>
  <c r="A1266" i="9"/>
  <c r="E1265" i="9"/>
  <c r="A1265" i="9"/>
  <c r="E1264" i="9"/>
  <c r="A1264" i="9"/>
  <c r="G1263" i="9"/>
  <c r="E1263" i="9"/>
  <c r="C1263" i="9"/>
  <c r="C1264" i="9" s="1"/>
  <c r="C1265" i="9" s="1"/>
  <c r="C1266" i="9" s="1"/>
  <c r="A1263" i="9"/>
  <c r="E1262" i="9"/>
  <c r="A1262" i="9"/>
  <c r="E1261" i="9"/>
  <c r="A1261" i="9"/>
  <c r="E1260" i="9"/>
  <c r="A1260" i="9"/>
  <c r="E1259" i="9"/>
  <c r="A1259" i="9"/>
  <c r="E1258" i="9"/>
  <c r="A1258" i="9"/>
  <c r="G1257" i="9"/>
  <c r="E1257" i="9"/>
  <c r="C1257" i="9"/>
  <c r="C1258" i="9" s="1"/>
  <c r="C1259" i="9" s="1"/>
  <c r="C1260" i="9" s="1"/>
  <c r="A1257" i="9"/>
  <c r="E1256" i="9"/>
  <c r="A1256" i="9"/>
  <c r="E1255" i="9"/>
  <c r="A1255" i="9"/>
  <c r="E1254" i="9"/>
  <c r="A1254" i="9"/>
  <c r="E1253" i="9"/>
  <c r="A1253" i="9"/>
  <c r="E1252" i="9"/>
  <c r="A1252" i="9"/>
  <c r="G1251" i="9"/>
  <c r="E1251" i="9"/>
  <c r="C1251" i="9"/>
  <c r="C1252" i="9" s="1"/>
  <c r="C1253" i="9" s="1"/>
  <c r="C1254" i="9" s="1"/>
  <c r="A1251" i="9"/>
  <c r="E1250" i="9"/>
  <c r="A1250" i="9"/>
  <c r="E1249" i="9"/>
  <c r="A1249" i="9"/>
  <c r="E1248" i="9"/>
  <c r="A1248" i="9"/>
  <c r="E1247" i="9"/>
  <c r="A1247" i="9"/>
  <c r="E1246" i="9"/>
  <c r="A1246" i="9"/>
  <c r="G1245" i="9"/>
  <c r="E1245" i="9"/>
  <c r="C1245" i="9"/>
  <c r="C1246" i="9" s="1"/>
  <c r="C1247" i="9" s="1"/>
  <c r="C1248" i="9" s="1"/>
  <c r="A1245" i="9"/>
  <c r="E1244" i="9"/>
  <c r="A1244" i="9"/>
  <c r="E1243" i="9"/>
  <c r="A1243" i="9"/>
  <c r="E1242" i="9"/>
  <c r="A1242" i="9"/>
  <c r="G1241" i="9"/>
  <c r="E1241" i="9"/>
  <c r="C1241" i="9"/>
  <c r="C1242" i="9" s="1"/>
  <c r="A1241" i="9"/>
  <c r="E1240" i="9"/>
  <c r="A1240" i="9"/>
  <c r="E1239" i="9"/>
  <c r="A1239" i="9"/>
  <c r="E1238" i="9"/>
  <c r="A1238" i="9"/>
  <c r="G1237" i="9"/>
  <c r="E1237" i="9"/>
  <c r="C1237" i="9"/>
  <c r="C1238" i="9" s="1"/>
  <c r="C1239" i="9" s="1"/>
  <c r="C1240" i="9" s="1"/>
  <c r="A1237" i="9"/>
  <c r="E1236" i="9"/>
  <c r="A1236" i="9"/>
  <c r="E1235" i="9"/>
  <c r="C1235" i="9"/>
  <c r="A1235" i="9"/>
  <c r="E1234" i="9"/>
  <c r="A1234" i="9"/>
  <c r="E1233" i="9"/>
  <c r="C1233" i="9"/>
  <c r="A1233" i="9"/>
  <c r="E1232" i="9"/>
  <c r="A1232" i="9"/>
  <c r="E1231" i="9"/>
  <c r="A1231" i="9"/>
  <c r="E1230" i="9"/>
  <c r="A1230" i="9"/>
  <c r="G1229" i="9"/>
  <c r="E1229" i="9"/>
  <c r="C1229" i="9"/>
  <c r="C1230" i="9" s="1"/>
  <c r="A1229" i="9"/>
  <c r="G1228" i="9"/>
  <c r="E1228" i="9"/>
  <c r="A1228" i="9"/>
  <c r="E1227" i="9"/>
  <c r="A1227" i="9"/>
  <c r="G1226" i="9"/>
  <c r="E1226" i="9"/>
  <c r="C1226" i="9"/>
  <c r="C1227" i="9" s="1"/>
  <c r="A1226" i="9"/>
  <c r="E1225" i="9"/>
  <c r="A1225" i="9"/>
  <c r="G1224" i="9"/>
  <c r="E1224" i="9"/>
  <c r="C1224" i="9"/>
  <c r="C1225" i="9" s="1"/>
  <c r="A1224" i="9"/>
  <c r="E1223" i="9"/>
  <c r="A1223" i="9"/>
  <c r="G1222" i="9"/>
  <c r="E1222" i="9"/>
  <c r="C1222" i="9"/>
  <c r="C1223" i="9" s="1"/>
  <c r="A1222" i="9"/>
  <c r="E1221" i="9"/>
  <c r="A1221" i="9"/>
  <c r="E1220" i="9"/>
  <c r="A1220" i="9"/>
  <c r="E1219" i="9"/>
  <c r="A1219" i="9"/>
  <c r="G1218" i="9"/>
  <c r="E1218" i="9"/>
  <c r="C1218" i="9"/>
  <c r="C1219" i="9" s="1"/>
  <c r="C1220" i="9" s="1"/>
  <c r="C1221" i="9" s="1"/>
  <c r="A1218" i="9"/>
  <c r="E1217" i="9"/>
  <c r="A1217" i="9"/>
  <c r="G1216" i="9"/>
  <c r="E1216" i="9"/>
  <c r="C1216" i="9"/>
  <c r="C1217" i="9" s="1"/>
  <c r="A1216" i="9"/>
  <c r="E1215" i="9"/>
  <c r="A1215" i="9"/>
  <c r="G1214" i="9"/>
  <c r="E1214" i="9"/>
  <c r="C1214" i="9"/>
  <c r="C1215" i="9" s="1"/>
  <c r="A1214" i="9"/>
  <c r="E1213" i="9"/>
  <c r="A1213" i="9"/>
  <c r="G1212" i="9"/>
  <c r="E1212" i="9"/>
  <c r="C1212" i="9"/>
  <c r="C1213" i="9" s="1"/>
  <c r="A1212" i="9"/>
  <c r="E1211" i="9"/>
  <c r="A1211" i="9"/>
  <c r="G1210" i="9"/>
  <c r="E1210" i="9"/>
  <c r="C1210" i="9"/>
  <c r="C1211" i="9" s="1"/>
  <c r="A1210" i="9"/>
  <c r="E1209" i="9"/>
  <c r="A1209" i="9"/>
  <c r="G1208" i="9"/>
  <c r="E1208" i="9"/>
  <c r="C1208" i="9"/>
  <c r="C1209" i="9" s="1"/>
  <c r="A1208" i="9"/>
  <c r="E1207" i="9"/>
  <c r="A1207" i="9"/>
  <c r="G1206" i="9"/>
  <c r="E1206" i="9"/>
  <c r="C1206" i="9"/>
  <c r="C1207" i="9" s="1"/>
  <c r="A1206" i="9"/>
  <c r="E1205" i="9"/>
  <c r="A1205" i="9"/>
  <c r="G1204" i="9"/>
  <c r="E1204" i="9"/>
  <c r="C1204" i="9"/>
  <c r="C1205" i="9" s="1"/>
  <c r="A1204" i="9"/>
  <c r="E1203" i="9"/>
  <c r="A1203" i="9"/>
  <c r="G1202" i="9"/>
  <c r="E1202" i="9"/>
  <c r="C1202" i="9"/>
  <c r="C1203" i="9" s="1"/>
  <c r="A1202" i="9"/>
  <c r="E1201" i="9"/>
  <c r="A1201" i="9"/>
  <c r="G1200" i="9"/>
  <c r="E1200" i="9"/>
  <c r="C1200" i="9"/>
  <c r="C1201" i="9" s="1"/>
  <c r="A1200" i="9"/>
  <c r="E1199" i="9"/>
  <c r="A1199" i="9"/>
  <c r="G1198" i="9"/>
  <c r="E1198" i="9"/>
  <c r="C1198" i="9"/>
  <c r="C1199" i="9" s="1"/>
  <c r="A1198" i="9"/>
  <c r="E1197" i="9"/>
  <c r="A1197" i="9"/>
  <c r="G1196" i="9"/>
  <c r="E1196" i="9"/>
  <c r="C1196" i="9"/>
  <c r="C1197" i="9" s="1"/>
  <c r="A1196" i="9"/>
  <c r="E1195" i="9"/>
  <c r="A1195" i="9"/>
  <c r="G1194" i="9"/>
  <c r="E1194" i="9"/>
  <c r="C1194" i="9"/>
  <c r="C1195" i="9" s="1"/>
  <c r="A1194" i="9"/>
  <c r="E1193" i="9"/>
  <c r="A1193" i="9"/>
  <c r="E1192" i="9"/>
  <c r="A1192" i="9"/>
  <c r="E1191" i="9"/>
  <c r="A1191" i="9"/>
  <c r="E1190" i="9"/>
  <c r="A1190" i="9"/>
  <c r="E1189" i="9"/>
  <c r="A1189" i="9"/>
  <c r="E1188" i="9"/>
  <c r="A1188" i="9"/>
  <c r="E1187" i="9"/>
  <c r="A1187" i="9"/>
  <c r="E1186" i="9"/>
  <c r="A1186" i="9"/>
  <c r="E1185" i="9"/>
  <c r="A1185" i="9"/>
  <c r="G1184" i="9"/>
  <c r="E1184" i="9"/>
  <c r="C1184" i="9"/>
  <c r="C1185" i="9" s="1"/>
  <c r="C1186" i="9" s="1"/>
  <c r="A1184" i="9"/>
  <c r="E1183" i="9"/>
  <c r="A1183" i="9"/>
  <c r="E1182" i="9"/>
  <c r="A1182" i="9"/>
  <c r="E1181" i="9"/>
  <c r="A1181" i="9"/>
  <c r="E1180" i="9"/>
  <c r="A1180" i="9"/>
  <c r="E1179" i="9"/>
  <c r="A1179" i="9"/>
  <c r="E1178" i="9"/>
  <c r="A1178" i="9"/>
  <c r="E1177" i="9"/>
  <c r="A1177" i="9"/>
  <c r="E1176" i="9"/>
  <c r="A1176" i="9"/>
  <c r="E1175" i="9"/>
  <c r="A1175" i="9"/>
  <c r="G1174" i="9"/>
  <c r="E1174" i="9"/>
  <c r="C1174" i="9"/>
  <c r="C1175" i="9" s="1"/>
  <c r="A1174" i="9"/>
  <c r="E1173" i="9"/>
  <c r="A1173" i="9"/>
  <c r="E1172" i="9"/>
  <c r="A1172" i="9"/>
  <c r="E1171" i="9"/>
  <c r="A1171" i="9"/>
  <c r="E1170" i="9"/>
  <c r="A1170" i="9"/>
  <c r="E1169" i="9"/>
  <c r="A1169" i="9"/>
  <c r="E1168" i="9"/>
  <c r="A1168" i="9"/>
  <c r="E1167" i="9"/>
  <c r="A1167" i="9"/>
  <c r="E1166" i="9"/>
  <c r="A1166" i="9"/>
  <c r="E1165" i="9"/>
  <c r="A1165" i="9"/>
  <c r="G1164" i="9"/>
  <c r="E1164" i="9"/>
  <c r="C1164" i="9"/>
  <c r="C1165" i="9" s="1"/>
  <c r="C1166" i="9" s="1"/>
  <c r="A1164" i="9"/>
  <c r="E1163" i="9"/>
  <c r="A1163" i="9"/>
  <c r="E1162" i="9"/>
  <c r="A1162" i="9"/>
  <c r="E1161" i="9"/>
  <c r="A1161" i="9"/>
  <c r="E1160" i="9"/>
  <c r="A1160" i="9"/>
  <c r="E1159" i="9"/>
  <c r="A1159" i="9"/>
  <c r="E1158" i="9"/>
  <c r="A1158" i="9"/>
  <c r="E1157" i="9"/>
  <c r="A1157" i="9"/>
  <c r="E1156" i="9"/>
  <c r="A1156" i="9"/>
  <c r="E1155" i="9"/>
  <c r="A1155" i="9"/>
  <c r="E1154" i="9"/>
  <c r="A1154" i="9"/>
  <c r="E1153" i="9"/>
  <c r="A1153" i="9"/>
  <c r="E1152" i="9"/>
  <c r="A1152" i="9"/>
  <c r="G1151" i="9"/>
  <c r="E1151" i="9"/>
  <c r="C1151" i="9"/>
  <c r="C1152" i="9" s="1"/>
  <c r="C1153" i="9" s="1"/>
  <c r="C1154" i="9" s="1"/>
  <c r="C1155" i="9" s="1"/>
  <c r="A1151" i="9"/>
  <c r="E1150" i="9"/>
  <c r="A1150" i="9"/>
  <c r="E1149" i="9"/>
  <c r="A1149" i="9"/>
  <c r="E1148" i="9"/>
  <c r="A1148" i="9"/>
  <c r="E1147" i="9"/>
  <c r="A1147" i="9"/>
  <c r="E1146" i="9"/>
  <c r="A1146" i="9"/>
  <c r="E1145" i="9"/>
  <c r="A1145" i="9"/>
  <c r="E1144" i="9"/>
  <c r="A1144" i="9"/>
  <c r="E1143" i="9"/>
  <c r="A1143" i="9"/>
  <c r="G1142" i="9"/>
  <c r="E1142" i="9"/>
  <c r="C1142" i="9"/>
  <c r="C1143" i="9" s="1"/>
  <c r="C1144" i="9" s="1"/>
  <c r="C1145" i="9" s="1"/>
  <c r="A1142" i="9"/>
  <c r="E1141" i="9"/>
  <c r="A1141" i="9"/>
  <c r="E1140" i="9"/>
  <c r="A1140" i="9"/>
  <c r="E1139" i="9"/>
  <c r="A1139" i="9"/>
  <c r="E1138" i="9"/>
  <c r="A1138" i="9"/>
  <c r="E1137" i="9"/>
  <c r="A1137" i="9"/>
  <c r="E1136" i="9"/>
  <c r="A1136" i="9"/>
  <c r="E1135" i="9"/>
  <c r="A1135" i="9"/>
  <c r="E1134" i="9"/>
  <c r="A1134" i="9"/>
  <c r="G1133" i="9"/>
  <c r="E1133" i="9"/>
  <c r="C1133" i="9"/>
  <c r="C1134" i="9" s="1"/>
  <c r="A1133" i="9"/>
  <c r="E1132" i="9"/>
  <c r="A1132" i="9"/>
  <c r="E1131" i="9"/>
  <c r="A1131" i="9"/>
  <c r="E1130" i="9"/>
  <c r="A1130" i="9"/>
  <c r="E1129" i="9"/>
  <c r="A1129" i="9"/>
  <c r="E1128" i="9"/>
  <c r="A1128" i="9"/>
  <c r="E1127" i="9"/>
  <c r="A1127" i="9"/>
  <c r="E1126" i="9"/>
  <c r="A1126" i="9"/>
  <c r="G1125" i="9"/>
  <c r="E1125" i="9"/>
  <c r="C1125" i="9"/>
  <c r="C1126" i="9" s="1"/>
  <c r="C1127" i="9" s="1"/>
  <c r="C1128" i="9" s="1"/>
  <c r="A1125" i="9"/>
  <c r="E1124" i="9"/>
  <c r="A1124" i="9"/>
  <c r="E1123" i="9"/>
  <c r="A1123" i="9"/>
  <c r="E1122" i="9"/>
  <c r="A1122" i="9"/>
  <c r="E1121" i="9"/>
  <c r="A1121" i="9"/>
  <c r="E1120" i="9"/>
  <c r="A1120" i="9"/>
  <c r="E1119" i="9"/>
  <c r="A1119" i="9"/>
  <c r="E1118" i="9"/>
  <c r="A1118" i="9"/>
  <c r="G1117" i="9"/>
  <c r="E1117" i="9"/>
  <c r="C1117" i="9"/>
  <c r="C1118" i="9" s="1"/>
  <c r="C1119" i="9" s="1"/>
  <c r="C1120" i="9" s="1"/>
  <c r="C1121" i="9" s="1"/>
  <c r="C1122" i="9" s="1"/>
  <c r="A1117" i="9"/>
  <c r="E1116" i="9"/>
  <c r="A1116" i="9"/>
  <c r="E1115" i="9"/>
  <c r="A1115" i="9"/>
  <c r="E1114" i="9"/>
  <c r="A1114" i="9"/>
  <c r="E1113" i="9"/>
  <c r="A1113" i="9"/>
  <c r="E1112" i="9"/>
  <c r="A1112" i="9"/>
  <c r="E1111" i="9"/>
  <c r="A1111" i="9"/>
  <c r="E1110" i="9"/>
  <c r="A1110" i="9"/>
  <c r="G1109" i="9"/>
  <c r="E1109" i="9"/>
  <c r="C1109" i="9"/>
  <c r="C1110" i="9" s="1"/>
  <c r="A1109" i="9"/>
  <c r="G1108" i="9"/>
  <c r="E1108" i="9"/>
  <c r="A1108" i="9"/>
  <c r="E1107" i="9"/>
  <c r="A1107" i="9"/>
  <c r="G1106" i="9"/>
  <c r="E1106" i="9"/>
  <c r="C1106" i="9"/>
  <c r="A1106" i="9"/>
  <c r="E1101" i="9"/>
  <c r="A1101" i="9"/>
  <c r="G1100" i="9"/>
  <c r="E1100" i="9"/>
  <c r="C1100" i="9"/>
  <c r="C1101" i="9" s="1"/>
  <c r="A1100" i="9"/>
  <c r="E1099" i="9"/>
  <c r="A1099" i="9"/>
  <c r="E1098" i="9"/>
  <c r="A1098" i="9"/>
  <c r="E1097" i="9"/>
  <c r="A1097" i="9"/>
  <c r="E1096" i="9"/>
  <c r="A1096" i="9"/>
  <c r="E1095" i="9"/>
  <c r="A1095" i="9"/>
  <c r="G1094" i="9"/>
  <c r="E1094" i="9"/>
  <c r="C1094" i="9"/>
  <c r="C1095" i="9" s="1"/>
  <c r="C1096" i="9" s="1"/>
  <c r="A1094" i="9"/>
  <c r="E1093" i="9"/>
  <c r="A1093" i="9"/>
  <c r="E1092" i="9"/>
  <c r="A1092" i="9"/>
  <c r="E1091" i="9"/>
  <c r="A1091" i="9"/>
  <c r="E1090" i="9"/>
  <c r="A1090" i="9"/>
  <c r="E1089" i="9"/>
  <c r="A1089" i="9"/>
  <c r="G1088" i="9"/>
  <c r="E1088" i="9"/>
  <c r="C1088" i="9"/>
  <c r="C1089" i="9" s="1"/>
  <c r="C1090" i="9" s="1"/>
  <c r="A1088" i="9"/>
  <c r="E1087" i="9"/>
  <c r="A1087" i="9"/>
  <c r="E1086" i="9"/>
  <c r="A1086" i="9"/>
  <c r="E1085" i="9"/>
  <c r="A1085" i="9"/>
  <c r="E1084" i="9"/>
  <c r="A1084" i="9"/>
  <c r="G1083" i="9"/>
  <c r="E1083" i="9"/>
  <c r="C1083" i="9"/>
  <c r="C1084" i="9" s="1"/>
  <c r="C1085" i="9" s="1"/>
  <c r="C1086" i="9" s="1"/>
  <c r="A1083" i="9"/>
  <c r="E1082" i="9"/>
  <c r="A1082" i="9"/>
  <c r="E1081" i="9"/>
  <c r="A1081" i="9"/>
  <c r="E1080" i="9"/>
  <c r="A1080" i="9"/>
  <c r="E1079" i="9"/>
  <c r="A1079" i="9"/>
  <c r="G1078" i="9"/>
  <c r="E1078" i="9"/>
  <c r="C1078" i="9"/>
  <c r="C1079" i="9" s="1"/>
  <c r="C1080" i="9" s="1"/>
  <c r="A1078" i="9"/>
  <c r="E1077" i="9"/>
  <c r="A1077" i="9"/>
  <c r="E1076" i="9"/>
  <c r="A1076" i="9"/>
  <c r="E1075" i="9"/>
  <c r="A1075" i="9"/>
  <c r="E1074" i="9"/>
  <c r="A1074" i="9"/>
  <c r="G1073" i="9"/>
  <c r="E1073" i="9"/>
  <c r="C1073" i="9"/>
  <c r="C1074" i="9" s="1"/>
  <c r="A1073" i="9"/>
  <c r="E1072" i="9"/>
  <c r="A1072" i="9"/>
  <c r="G1071" i="9"/>
  <c r="E1071" i="9"/>
  <c r="C1071" i="9"/>
  <c r="C1072" i="9" s="1"/>
  <c r="A1071" i="9"/>
  <c r="E1070" i="9"/>
  <c r="A1070" i="9"/>
  <c r="E1069" i="9"/>
  <c r="A1069" i="9"/>
  <c r="G1068" i="9"/>
  <c r="E1068" i="9"/>
  <c r="C1068" i="9"/>
  <c r="C1069" i="9" s="1"/>
  <c r="A1068" i="9"/>
  <c r="E1067" i="9"/>
  <c r="A1067" i="9"/>
  <c r="E1066" i="9"/>
  <c r="A1066" i="9"/>
  <c r="E1065" i="9"/>
  <c r="A1065" i="9"/>
  <c r="E1064" i="9"/>
  <c r="A1064" i="9"/>
  <c r="G1063" i="9"/>
  <c r="E1063" i="9"/>
  <c r="C1063" i="9"/>
  <c r="C1064" i="9" s="1"/>
  <c r="A1063" i="9"/>
  <c r="E1062" i="9"/>
  <c r="A1062" i="9"/>
  <c r="E1061" i="9"/>
  <c r="A1061" i="9"/>
  <c r="E1060" i="9"/>
  <c r="A1060" i="9"/>
  <c r="E1059" i="9"/>
  <c r="A1059" i="9"/>
  <c r="G1058" i="9"/>
  <c r="E1058" i="9"/>
  <c r="C1058" i="9"/>
  <c r="C1059" i="9" s="1"/>
  <c r="C1060" i="9" s="1"/>
  <c r="A1058" i="9"/>
  <c r="E1057" i="9"/>
  <c r="A1057" i="9"/>
  <c r="E1056" i="9"/>
  <c r="A1056" i="9"/>
  <c r="E1055" i="9"/>
  <c r="A1055" i="9"/>
  <c r="E1054" i="9"/>
  <c r="A1054" i="9"/>
  <c r="G1053" i="9"/>
  <c r="E1053" i="9"/>
  <c r="C1053" i="9"/>
  <c r="C1054" i="9" s="1"/>
  <c r="C1055" i="9" s="1"/>
  <c r="A1053" i="9"/>
  <c r="E1052" i="9"/>
  <c r="A1052" i="9"/>
  <c r="E1051" i="9"/>
  <c r="A1051" i="9"/>
  <c r="E1050" i="9"/>
  <c r="A1050" i="9"/>
  <c r="E1049" i="9"/>
  <c r="A1049" i="9"/>
  <c r="G1048" i="9"/>
  <c r="E1048" i="9"/>
  <c r="C1048" i="9"/>
  <c r="C1049" i="9" s="1"/>
  <c r="A1048" i="9"/>
  <c r="E1047" i="9"/>
  <c r="A1047" i="9"/>
  <c r="E1046" i="9"/>
  <c r="A1046" i="9"/>
  <c r="E1045" i="9"/>
  <c r="A1045" i="9"/>
  <c r="E1044" i="9"/>
  <c r="A1044" i="9"/>
  <c r="G1043" i="9"/>
  <c r="E1043" i="9"/>
  <c r="C1043" i="9"/>
  <c r="C1044" i="9" s="1"/>
  <c r="C1045" i="9" s="1"/>
  <c r="A1043" i="9"/>
  <c r="E1042" i="9"/>
  <c r="A1042" i="9"/>
  <c r="E1041" i="9"/>
  <c r="A1041" i="9"/>
  <c r="E1040" i="9"/>
  <c r="A1040" i="9"/>
  <c r="E1039" i="9"/>
  <c r="A1039" i="9"/>
  <c r="G1038" i="9"/>
  <c r="E1038" i="9"/>
  <c r="C1038" i="9"/>
  <c r="C1039" i="9" s="1"/>
  <c r="A1038" i="9"/>
  <c r="E1037" i="9"/>
  <c r="A1037" i="9"/>
  <c r="E1036" i="9"/>
  <c r="A1036" i="9"/>
  <c r="E1035" i="9"/>
  <c r="A1035" i="9"/>
  <c r="G1034" i="9"/>
  <c r="E1034" i="9"/>
  <c r="C1034" i="9"/>
  <c r="C1035" i="9" s="1"/>
  <c r="A1034" i="9"/>
  <c r="E1033" i="9"/>
  <c r="A1033" i="9"/>
  <c r="E1032" i="9"/>
  <c r="A1032" i="9"/>
  <c r="E1031" i="9"/>
  <c r="A1031" i="9"/>
  <c r="G1030" i="9"/>
  <c r="E1030" i="9"/>
  <c r="C1030" i="9"/>
  <c r="A1030" i="9"/>
  <c r="E1029" i="9"/>
  <c r="A1029" i="9"/>
  <c r="E1028" i="9"/>
  <c r="A1028" i="9"/>
  <c r="E1027" i="9"/>
  <c r="A1027" i="9"/>
  <c r="G1026" i="9"/>
  <c r="E1026" i="9"/>
  <c r="C1026" i="9"/>
  <c r="A1026" i="9"/>
  <c r="E1015" i="9"/>
  <c r="A1015" i="9"/>
  <c r="E1014" i="9"/>
  <c r="A1014" i="9"/>
  <c r="E1013" i="9"/>
  <c r="A1013" i="9"/>
  <c r="E1012" i="9"/>
  <c r="A1012" i="9"/>
  <c r="G1011" i="9"/>
  <c r="E1011" i="9"/>
  <c r="C1011" i="9"/>
  <c r="C1012" i="9" s="1"/>
  <c r="C1013" i="9" s="1"/>
  <c r="A1011" i="9"/>
  <c r="E1010" i="9"/>
  <c r="A1010" i="9"/>
  <c r="E1009" i="9"/>
  <c r="A1009" i="9"/>
  <c r="E1008" i="9"/>
  <c r="A1008" i="9"/>
  <c r="E1007" i="9"/>
  <c r="A1007" i="9"/>
  <c r="G1006" i="9"/>
  <c r="E1006" i="9"/>
  <c r="C1006" i="9"/>
  <c r="C1007" i="9" s="1"/>
  <c r="A1006" i="9"/>
  <c r="G1005" i="9"/>
  <c r="E1005" i="9"/>
  <c r="A1005" i="9"/>
  <c r="E1004" i="9"/>
  <c r="A1004" i="9"/>
  <c r="E1003" i="9"/>
  <c r="A1003" i="9"/>
  <c r="G1002" i="9"/>
  <c r="E1002" i="9"/>
  <c r="C1002" i="9"/>
  <c r="C1003" i="9" s="1"/>
  <c r="A1002" i="9"/>
  <c r="E1001" i="9"/>
  <c r="A1001" i="9"/>
  <c r="E1000" i="9"/>
  <c r="A1000" i="9"/>
  <c r="G999" i="9"/>
  <c r="E999" i="9"/>
  <c r="C999" i="9"/>
  <c r="C1000" i="9" s="1"/>
  <c r="C1001" i="9" s="1"/>
  <c r="A999" i="9"/>
  <c r="E998" i="9"/>
  <c r="A998" i="9"/>
  <c r="E997" i="9"/>
  <c r="A997" i="9"/>
  <c r="G996" i="9"/>
  <c r="E996" i="9"/>
  <c r="C996" i="9"/>
  <c r="C997" i="9" s="1"/>
  <c r="A996" i="9"/>
  <c r="E995" i="9"/>
  <c r="A995" i="9"/>
  <c r="E994" i="9"/>
  <c r="A994" i="9"/>
  <c r="G993" i="9"/>
  <c r="E993" i="9"/>
  <c r="C993" i="9"/>
  <c r="C994" i="9" s="1"/>
  <c r="C995" i="9" s="1"/>
  <c r="A993" i="9"/>
  <c r="E992" i="9"/>
  <c r="A992" i="9"/>
  <c r="E991" i="9"/>
  <c r="A991" i="9"/>
  <c r="G990" i="9"/>
  <c r="E990" i="9"/>
  <c r="C990" i="9"/>
  <c r="C991" i="9" s="1"/>
  <c r="A990" i="9"/>
  <c r="E989" i="9"/>
  <c r="A989" i="9"/>
  <c r="E988" i="9"/>
  <c r="A988" i="9"/>
  <c r="G987" i="9"/>
  <c r="E987" i="9"/>
  <c r="C987" i="9"/>
  <c r="C988" i="9" s="1"/>
  <c r="C989" i="9" s="1"/>
  <c r="A987" i="9"/>
  <c r="E986" i="9"/>
  <c r="A986" i="9"/>
  <c r="E985" i="9"/>
  <c r="A985" i="9"/>
  <c r="G984" i="9"/>
  <c r="E984" i="9"/>
  <c r="C984" i="9"/>
  <c r="C985" i="9" s="1"/>
  <c r="A984" i="9"/>
  <c r="E983" i="9"/>
  <c r="A983" i="9"/>
  <c r="E982" i="9"/>
  <c r="C982" i="9"/>
  <c r="C983" i="9" s="1"/>
  <c r="A982" i="9"/>
  <c r="E981" i="9"/>
  <c r="A981" i="9"/>
  <c r="E980" i="9"/>
  <c r="A980" i="9"/>
  <c r="G979" i="9"/>
  <c r="E979" i="9"/>
  <c r="C979" i="9"/>
  <c r="C980" i="9" s="1"/>
  <c r="C981" i="9" s="1"/>
  <c r="A979" i="9"/>
  <c r="E978" i="9"/>
  <c r="A978" i="9"/>
  <c r="E977" i="9"/>
  <c r="C977" i="9"/>
  <c r="A977" i="9"/>
  <c r="E973" i="9"/>
  <c r="A973" i="9"/>
  <c r="E972" i="9"/>
  <c r="C972" i="9"/>
  <c r="C973" i="9" s="1"/>
  <c r="A972" i="9"/>
  <c r="E971" i="9"/>
  <c r="A971" i="9"/>
  <c r="E970" i="9"/>
  <c r="C970" i="9"/>
  <c r="C971" i="9" s="1"/>
  <c r="A970" i="9"/>
  <c r="E969" i="9"/>
  <c r="A969" i="9"/>
  <c r="E968" i="9"/>
  <c r="C968" i="9"/>
  <c r="C969" i="9" s="1"/>
  <c r="A968" i="9"/>
  <c r="E967" i="9"/>
  <c r="A967" i="9"/>
  <c r="E966" i="9"/>
  <c r="C966" i="9"/>
  <c r="C967" i="9" s="1"/>
  <c r="A966" i="9"/>
  <c r="E965" i="9"/>
  <c r="A965" i="9"/>
  <c r="G964" i="9"/>
  <c r="E964" i="9"/>
  <c r="C964" i="9"/>
  <c r="C965" i="9" s="1"/>
  <c r="A964" i="9"/>
  <c r="E963" i="9"/>
  <c r="A963" i="9"/>
  <c r="E962" i="9"/>
  <c r="C962" i="9"/>
  <c r="C963" i="9" s="1"/>
  <c r="A962" i="9"/>
  <c r="G961" i="9"/>
  <c r="E961" i="9"/>
  <c r="A961" i="9"/>
  <c r="E951" i="9"/>
  <c r="A951" i="9"/>
  <c r="E950" i="9"/>
  <c r="A950" i="9"/>
  <c r="E949" i="9"/>
  <c r="A949" i="9"/>
  <c r="G948" i="9"/>
  <c r="E948" i="9"/>
  <c r="C948" i="9"/>
  <c r="C949" i="9" s="1"/>
  <c r="A948" i="9"/>
  <c r="E947" i="9"/>
  <c r="A947" i="9"/>
  <c r="E946" i="9"/>
  <c r="A946" i="9"/>
  <c r="E945" i="9"/>
  <c r="A945" i="9"/>
  <c r="G944" i="9"/>
  <c r="E944" i="9"/>
  <c r="C944" i="9"/>
  <c r="C945" i="9" s="1"/>
  <c r="A944" i="9"/>
  <c r="E943" i="9"/>
  <c r="A943" i="9"/>
  <c r="E942" i="9"/>
  <c r="A942" i="9"/>
  <c r="E941" i="9"/>
  <c r="A941" i="9"/>
  <c r="E940" i="9"/>
  <c r="A940" i="9"/>
  <c r="G939" i="9"/>
  <c r="E939" i="9"/>
  <c r="C939" i="9"/>
  <c r="C940" i="9" s="1"/>
  <c r="A939" i="9"/>
  <c r="E938" i="9"/>
  <c r="A938" i="9"/>
  <c r="G937" i="9"/>
  <c r="E937" i="9"/>
  <c r="C937" i="9"/>
  <c r="C938" i="9" s="1"/>
  <c r="A937" i="9"/>
  <c r="E925" i="9"/>
  <c r="A925" i="9"/>
  <c r="G924" i="9"/>
  <c r="E924" i="9"/>
  <c r="C924" i="9"/>
  <c r="C925" i="9" s="1"/>
  <c r="A924" i="9"/>
  <c r="E923" i="9"/>
  <c r="A923" i="9"/>
  <c r="E922" i="9"/>
  <c r="A922" i="9"/>
  <c r="E921" i="9"/>
  <c r="A921" i="9"/>
  <c r="E920" i="9"/>
  <c r="A920" i="9"/>
  <c r="G919" i="9"/>
  <c r="E919" i="9"/>
  <c r="C920" i="9"/>
  <c r="C921" i="9" s="1"/>
  <c r="C922" i="9" s="1"/>
  <c r="C923" i="9" s="1"/>
  <c r="A919" i="9"/>
  <c r="E918" i="9"/>
  <c r="A918" i="9"/>
  <c r="E917" i="9"/>
  <c r="A917" i="9"/>
  <c r="E916" i="9"/>
  <c r="A916" i="9"/>
  <c r="G915" i="9"/>
  <c r="E915" i="9"/>
  <c r="C915" i="9"/>
  <c r="A915" i="9"/>
  <c r="G911" i="9"/>
  <c r="E911" i="9"/>
  <c r="A911" i="9"/>
  <c r="E910" i="9"/>
  <c r="A910" i="9"/>
  <c r="E909" i="9"/>
  <c r="A909" i="9"/>
  <c r="E908" i="9"/>
  <c r="A908" i="9"/>
  <c r="G907" i="9"/>
  <c r="M907" i="9" s="1"/>
  <c r="E907" i="9"/>
  <c r="C907" i="9"/>
  <c r="C908" i="9" s="1"/>
  <c r="C909" i="9" s="1"/>
  <c r="C910" i="9" s="1"/>
  <c r="A907" i="9"/>
  <c r="E906" i="9"/>
  <c r="A906" i="9"/>
  <c r="E905" i="9"/>
  <c r="A905" i="9"/>
  <c r="G904" i="9"/>
  <c r="E904" i="9"/>
  <c r="C904" i="9"/>
  <c r="C905" i="9" s="1"/>
  <c r="A904" i="9"/>
  <c r="E903" i="9"/>
  <c r="A903" i="9"/>
  <c r="E902" i="9"/>
  <c r="A902" i="9"/>
  <c r="E901" i="9"/>
  <c r="A901" i="9"/>
  <c r="E900" i="9"/>
  <c r="A900" i="9"/>
  <c r="G899" i="9"/>
  <c r="E899" i="9"/>
  <c r="C899" i="9"/>
  <c r="A899" i="9"/>
  <c r="E898" i="9"/>
  <c r="A898" i="9"/>
  <c r="E897" i="9"/>
  <c r="A897" i="9"/>
  <c r="E896" i="9"/>
  <c r="A896" i="9"/>
  <c r="E895" i="9"/>
  <c r="A895" i="9"/>
  <c r="G894" i="9"/>
  <c r="E894" i="9"/>
  <c r="C894" i="9"/>
  <c r="C895" i="9" s="1"/>
  <c r="A894" i="9"/>
  <c r="E893" i="9"/>
  <c r="A893" i="9"/>
  <c r="E892" i="9"/>
  <c r="A892" i="9"/>
  <c r="E891" i="9"/>
  <c r="A891" i="9"/>
  <c r="E890" i="9"/>
  <c r="A890" i="9"/>
  <c r="G889" i="9"/>
  <c r="E889" i="9"/>
  <c r="C889" i="9"/>
  <c r="A889" i="9"/>
  <c r="E883" i="9"/>
  <c r="A883" i="9"/>
  <c r="E882" i="9"/>
  <c r="A882" i="9"/>
  <c r="G881" i="9"/>
  <c r="E881" i="9"/>
  <c r="C881" i="9"/>
  <c r="C882" i="9" s="1"/>
  <c r="A881" i="9"/>
  <c r="E880" i="9"/>
  <c r="A880" i="9"/>
  <c r="E879" i="9"/>
  <c r="A879" i="9"/>
  <c r="G878" i="9"/>
  <c r="E878" i="9"/>
  <c r="C878" i="9"/>
  <c r="A878" i="9"/>
  <c r="E877" i="9"/>
  <c r="A877" i="9"/>
  <c r="E876" i="9"/>
  <c r="A876" i="9"/>
  <c r="E875" i="9"/>
  <c r="A875" i="9"/>
  <c r="G874" i="9"/>
  <c r="E874" i="9"/>
  <c r="C874" i="9"/>
  <c r="A874" i="9"/>
  <c r="E873" i="9"/>
  <c r="A873" i="9"/>
  <c r="E872" i="9"/>
  <c r="A872" i="9"/>
  <c r="E871" i="9"/>
  <c r="A871" i="9"/>
  <c r="G870" i="9"/>
  <c r="E870" i="9"/>
  <c r="C870" i="9"/>
  <c r="A870" i="9"/>
  <c r="E869" i="9"/>
  <c r="A869" i="9"/>
  <c r="E868" i="9"/>
  <c r="A868" i="9"/>
  <c r="E867" i="9"/>
  <c r="C867" i="9"/>
  <c r="C868" i="9" s="1"/>
  <c r="A867" i="9"/>
  <c r="E866" i="9"/>
  <c r="A866" i="9"/>
  <c r="E865" i="9"/>
  <c r="A865" i="9"/>
  <c r="E864" i="9"/>
  <c r="A864" i="9"/>
  <c r="G863" i="9"/>
  <c r="E863" i="9"/>
  <c r="C863" i="9"/>
  <c r="C864" i="9" s="1"/>
  <c r="A863" i="9"/>
  <c r="E862" i="9"/>
  <c r="A862" i="9"/>
  <c r="E861" i="9"/>
  <c r="A861" i="9"/>
  <c r="E860" i="9"/>
  <c r="A860" i="9"/>
  <c r="G859" i="9"/>
  <c r="E859" i="9"/>
  <c r="C859" i="9"/>
  <c r="A859" i="9"/>
  <c r="E856" i="9"/>
  <c r="A856" i="9"/>
  <c r="E855" i="9"/>
  <c r="A855" i="9"/>
  <c r="E854" i="9"/>
  <c r="A854" i="9"/>
  <c r="G853" i="9"/>
  <c r="E853" i="9"/>
  <c r="C853" i="9"/>
  <c r="A853" i="9"/>
  <c r="E847" i="9"/>
  <c r="A847" i="9"/>
  <c r="E846" i="9"/>
  <c r="A846" i="9"/>
  <c r="E845" i="9"/>
  <c r="A845" i="9"/>
  <c r="E844" i="9"/>
  <c r="A844" i="9"/>
  <c r="G843" i="9"/>
  <c r="E843" i="9"/>
  <c r="C843" i="9"/>
  <c r="A843" i="9"/>
  <c r="E842" i="9"/>
  <c r="A842" i="9"/>
  <c r="E841" i="9"/>
  <c r="A841" i="9"/>
  <c r="E840" i="9"/>
  <c r="A840" i="9"/>
  <c r="E839" i="9"/>
  <c r="A839" i="9"/>
  <c r="G838" i="9"/>
  <c r="E838" i="9"/>
  <c r="C838" i="9"/>
  <c r="C839" i="9" s="1"/>
  <c r="A838" i="9"/>
  <c r="E837" i="9"/>
  <c r="A837" i="9"/>
  <c r="E836" i="9"/>
  <c r="A836" i="9"/>
  <c r="E835" i="9"/>
  <c r="A835" i="9"/>
  <c r="E834" i="9"/>
  <c r="A834" i="9"/>
  <c r="G833" i="9"/>
  <c r="E833" i="9"/>
  <c r="C833" i="9"/>
  <c r="A833" i="9"/>
  <c r="E822" i="9"/>
  <c r="A822" i="9"/>
  <c r="E821" i="9"/>
  <c r="A821" i="9"/>
  <c r="E820" i="9"/>
  <c r="A820" i="9"/>
  <c r="E819" i="9"/>
  <c r="A819" i="9"/>
  <c r="G818" i="9"/>
  <c r="E818" i="9"/>
  <c r="C818" i="9"/>
  <c r="C819" i="9" s="1"/>
  <c r="A818" i="9"/>
  <c r="E817" i="9"/>
  <c r="A817" i="9"/>
  <c r="E816" i="9"/>
  <c r="A816" i="9"/>
  <c r="E815" i="9"/>
  <c r="A815" i="9"/>
  <c r="E814" i="9"/>
  <c r="A814" i="9"/>
  <c r="G813" i="9"/>
  <c r="E813" i="9"/>
  <c r="C813" i="9"/>
  <c r="A813" i="9"/>
  <c r="E812" i="9"/>
  <c r="A812" i="9"/>
  <c r="E811" i="9"/>
  <c r="A811" i="9"/>
  <c r="E810" i="9"/>
  <c r="A810" i="9"/>
  <c r="E809" i="9"/>
  <c r="A809" i="9"/>
  <c r="G808" i="9"/>
  <c r="E808" i="9"/>
  <c r="C808" i="9"/>
  <c r="C809" i="9" s="1"/>
  <c r="A808" i="9"/>
  <c r="E807" i="9"/>
  <c r="A807" i="9"/>
  <c r="E806" i="9"/>
  <c r="A806" i="9"/>
  <c r="G805" i="9"/>
  <c r="E805" i="9"/>
  <c r="C805" i="9"/>
  <c r="A805" i="9"/>
  <c r="E804" i="9"/>
  <c r="A804" i="9"/>
  <c r="E803" i="9"/>
  <c r="C803" i="9"/>
  <c r="A803" i="9"/>
  <c r="E802" i="9"/>
  <c r="A802" i="9"/>
  <c r="E801" i="9"/>
  <c r="A801" i="9"/>
  <c r="G800" i="9"/>
  <c r="E800" i="9"/>
  <c r="C800" i="9"/>
  <c r="C801" i="9" s="1"/>
  <c r="A800" i="9"/>
  <c r="E799" i="9"/>
  <c r="A799" i="9"/>
  <c r="G798" i="9"/>
  <c r="E798" i="9"/>
  <c r="C798" i="9"/>
  <c r="C799" i="9" s="1"/>
  <c r="A798" i="9"/>
  <c r="E797" i="9"/>
  <c r="A797" i="9"/>
  <c r="E796" i="9"/>
  <c r="A796" i="9"/>
  <c r="G795" i="9"/>
  <c r="E795" i="9"/>
  <c r="C795" i="9"/>
  <c r="A795" i="9"/>
  <c r="E794" i="9"/>
  <c r="A794" i="9"/>
  <c r="E793" i="9"/>
  <c r="A793" i="9"/>
  <c r="G792" i="9"/>
  <c r="E792" i="9"/>
  <c r="C792" i="9"/>
  <c r="C793" i="9" s="1"/>
  <c r="A792" i="9"/>
  <c r="E791" i="9"/>
  <c r="A791" i="9"/>
  <c r="E790" i="9"/>
  <c r="A790" i="9"/>
  <c r="E789" i="9"/>
  <c r="A789" i="9"/>
  <c r="E788" i="9"/>
  <c r="A788" i="9"/>
  <c r="G787" i="9"/>
  <c r="E787" i="9"/>
  <c r="C787" i="9"/>
  <c r="C788" i="9" s="1"/>
  <c r="C789" i="9" s="1"/>
  <c r="C790" i="9" s="1"/>
  <c r="A787" i="9"/>
  <c r="E786" i="9"/>
  <c r="A786" i="9"/>
  <c r="E785" i="9"/>
  <c r="A785" i="9"/>
  <c r="E784" i="9"/>
  <c r="A784" i="9"/>
  <c r="G783" i="9"/>
  <c r="E783" i="9"/>
  <c r="C783" i="9"/>
  <c r="C784" i="9" s="1"/>
  <c r="A783" i="9"/>
  <c r="E782" i="9"/>
  <c r="A782" i="9"/>
  <c r="G781" i="9"/>
  <c r="E781" i="9"/>
  <c r="C781" i="9"/>
  <c r="C782" i="9" s="1"/>
  <c r="A781" i="9"/>
  <c r="E780" i="9"/>
  <c r="A780" i="9"/>
  <c r="E779" i="9"/>
  <c r="A779" i="9"/>
  <c r="E778" i="9"/>
  <c r="A778" i="9"/>
  <c r="G777" i="9"/>
  <c r="E777" i="9"/>
  <c r="C777" i="9"/>
  <c r="C778" i="9" s="1"/>
  <c r="C779" i="9" s="1"/>
  <c r="C780" i="9" s="1"/>
  <c r="A777" i="9"/>
  <c r="E776" i="9"/>
  <c r="A776" i="9"/>
  <c r="E775" i="9"/>
  <c r="A775" i="9"/>
  <c r="E774" i="9"/>
  <c r="A774" i="9"/>
  <c r="G773" i="9"/>
  <c r="E773" i="9"/>
  <c r="C773" i="9"/>
  <c r="C774" i="9" s="1"/>
  <c r="A773" i="9"/>
  <c r="E772" i="9"/>
  <c r="A772" i="9"/>
  <c r="E771" i="9"/>
  <c r="A771" i="9"/>
  <c r="E770" i="9"/>
  <c r="A770" i="9"/>
  <c r="G769" i="9"/>
  <c r="E769" i="9"/>
  <c r="C769" i="9"/>
  <c r="C770" i="9" s="1"/>
  <c r="A769" i="9"/>
  <c r="E768" i="9"/>
  <c r="A768" i="9"/>
  <c r="E767" i="9"/>
  <c r="A767" i="9"/>
  <c r="E766" i="9"/>
  <c r="A766" i="9"/>
  <c r="G765" i="9"/>
  <c r="E765" i="9"/>
  <c r="C765" i="9"/>
  <c r="C766" i="9" s="1"/>
  <c r="C767" i="9" s="1"/>
  <c r="C768" i="9" s="1"/>
  <c r="A765" i="9"/>
  <c r="E764" i="9"/>
  <c r="A764" i="9"/>
  <c r="E763" i="9"/>
  <c r="A763" i="9"/>
  <c r="E762" i="9"/>
  <c r="A762" i="9"/>
  <c r="G761" i="9"/>
  <c r="E761" i="9"/>
  <c r="C761" i="9"/>
  <c r="C762" i="9" s="1"/>
  <c r="C763" i="9" s="1"/>
  <c r="C764" i="9" s="1"/>
  <c r="A761" i="9"/>
  <c r="E760" i="9"/>
  <c r="A760" i="9"/>
  <c r="E759" i="9"/>
  <c r="A759" i="9"/>
  <c r="E758" i="9"/>
  <c r="A758" i="9"/>
  <c r="G757" i="9"/>
  <c r="E757" i="9"/>
  <c r="C757" i="9"/>
  <c r="C758" i="9" s="1"/>
  <c r="A757" i="9"/>
  <c r="E756" i="9"/>
  <c r="A756" i="9"/>
  <c r="E755" i="9"/>
  <c r="A755" i="9"/>
  <c r="E754" i="9"/>
  <c r="A754" i="9"/>
  <c r="G753" i="9"/>
  <c r="E753" i="9"/>
  <c r="C753" i="9"/>
  <c r="C754" i="9" s="1"/>
  <c r="A753" i="9"/>
  <c r="E752" i="9"/>
  <c r="A752" i="9"/>
  <c r="E751" i="9"/>
  <c r="A751" i="9"/>
  <c r="G750" i="9"/>
  <c r="E750" i="9"/>
  <c r="C750" i="9"/>
  <c r="C751" i="9" s="1"/>
  <c r="C752" i="9" s="1"/>
  <c r="A750" i="9"/>
  <c r="E749" i="9"/>
  <c r="A749" i="9"/>
  <c r="E748" i="9"/>
  <c r="A748" i="9"/>
  <c r="E747" i="9"/>
  <c r="A747" i="9"/>
  <c r="G746" i="9"/>
  <c r="E746" i="9"/>
  <c r="C746" i="9"/>
  <c r="C747" i="9" s="1"/>
  <c r="C748" i="9" s="1"/>
  <c r="A746" i="9"/>
  <c r="E745" i="9"/>
  <c r="A745" i="9"/>
  <c r="E744" i="9"/>
  <c r="A744" i="9"/>
  <c r="E743" i="9"/>
  <c r="A743" i="9"/>
  <c r="G742" i="9"/>
  <c r="E742" i="9"/>
  <c r="C742" i="9"/>
  <c r="C743" i="9" s="1"/>
  <c r="C744" i="9" s="1"/>
  <c r="C745" i="9" s="1"/>
  <c r="A742" i="9"/>
  <c r="E741" i="9"/>
  <c r="A741" i="9"/>
  <c r="E740" i="9"/>
  <c r="A740" i="9"/>
  <c r="E739" i="9"/>
  <c r="A739" i="9"/>
  <c r="G738" i="9"/>
  <c r="E738" i="9"/>
  <c r="C738" i="9"/>
  <c r="C739" i="9" s="1"/>
  <c r="C740" i="9" s="1"/>
  <c r="C741" i="9" s="1"/>
  <c r="A738" i="9"/>
  <c r="E737" i="9"/>
  <c r="A737" i="9"/>
  <c r="E736" i="9"/>
  <c r="A736" i="9"/>
  <c r="E735" i="9"/>
  <c r="A735" i="9"/>
  <c r="G734" i="9"/>
  <c r="E734" i="9"/>
  <c r="C734" i="9"/>
  <c r="C735" i="9" s="1"/>
  <c r="C736" i="9" s="1"/>
  <c r="C737" i="9" s="1"/>
  <c r="A734" i="9"/>
  <c r="E733" i="9"/>
  <c r="A733" i="9"/>
  <c r="E732" i="9"/>
  <c r="A732" i="9"/>
  <c r="E731" i="9"/>
  <c r="A731" i="9"/>
  <c r="G730" i="9"/>
  <c r="E730" i="9"/>
  <c r="C730" i="9"/>
  <c r="C731" i="9" s="1"/>
  <c r="A730" i="9"/>
  <c r="E729" i="9"/>
  <c r="A729" i="9"/>
  <c r="E728" i="9"/>
  <c r="A728" i="9"/>
  <c r="E727" i="9"/>
  <c r="A727" i="9"/>
  <c r="G726" i="9"/>
  <c r="E726" i="9"/>
  <c r="C726" i="9"/>
  <c r="C727" i="9" s="1"/>
  <c r="C728" i="9" s="1"/>
  <c r="C729" i="9" s="1"/>
  <c r="A726" i="9"/>
  <c r="E725" i="9"/>
  <c r="A725" i="9"/>
  <c r="E724" i="9"/>
  <c r="A724" i="9"/>
  <c r="E723" i="9"/>
  <c r="A723" i="9"/>
  <c r="G722" i="9"/>
  <c r="E722" i="9"/>
  <c r="C722" i="9"/>
  <c r="C723" i="9" s="1"/>
  <c r="A722" i="9"/>
  <c r="E721" i="9"/>
  <c r="A721" i="9"/>
  <c r="E720" i="9"/>
  <c r="A720" i="9"/>
  <c r="E719" i="9"/>
  <c r="A719" i="9"/>
  <c r="G718" i="9"/>
  <c r="E718" i="9"/>
  <c r="C718" i="9"/>
  <c r="C719" i="9" s="1"/>
  <c r="A718" i="9"/>
  <c r="E717" i="9"/>
  <c r="A717" i="9"/>
  <c r="E716" i="9"/>
  <c r="A716" i="9"/>
  <c r="E715" i="9"/>
  <c r="A715" i="9"/>
  <c r="G714" i="9"/>
  <c r="E714" i="9"/>
  <c r="C714" i="9"/>
  <c r="C715" i="9" s="1"/>
  <c r="A714" i="9"/>
  <c r="E713" i="9"/>
  <c r="A713" i="9"/>
  <c r="E712" i="9"/>
  <c r="A712" i="9"/>
  <c r="E711" i="9"/>
  <c r="A711" i="9"/>
  <c r="G710" i="9"/>
  <c r="E710" i="9"/>
  <c r="C710" i="9"/>
  <c r="C711" i="9" s="1"/>
  <c r="A710" i="9"/>
  <c r="G709" i="9"/>
  <c r="E709" i="9"/>
  <c r="A709" i="9"/>
  <c r="E708" i="9"/>
  <c r="A708" i="9"/>
  <c r="E707" i="9"/>
  <c r="A707" i="9"/>
  <c r="G706" i="9"/>
  <c r="E706" i="9"/>
  <c r="C706" i="9"/>
  <c r="C707" i="9" s="1"/>
  <c r="A706" i="9"/>
  <c r="E705" i="9"/>
  <c r="A705" i="9"/>
  <c r="E704" i="9"/>
  <c r="A704" i="9"/>
  <c r="G703" i="9"/>
  <c r="E703" i="9"/>
  <c r="C703" i="9"/>
  <c r="C704" i="9" s="1"/>
  <c r="C705" i="9" s="1"/>
  <c r="A703" i="9"/>
  <c r="E702" i="9"/>
  <c r="A702" i="9"/>
  <c r="E701" i="9"/>
  <c r="C701" i="9"/>
  <c r="C702" i="9" s="1"/>
  <c r="A701" i="9"/>
  <c r="E700" i="9"/>
  <c r="A700" i="9"/>
  <c r="G699" i="9"/>
  <c r="E699" i="9"/>
  <c r="C699" i="9"/>
  <c r="C700" i="9" s="1"/>
  <c r="A699" i="9"/>
  <c r="E698" i="9"/>
  <c r="A698" i="9"/>
  <c r="E697" i="9"/>
  <c r="A697" i="9"/>
  <c r="E696" i="9"/>
  <c r="A696" i="9"/>
  <c r="E695" i="9"/>
  <c r="A695" i="9"/>
  <c r="G694" i="9"/>
  <c r="E694" i="9"/>
  <c r="C694" i="9"/>
  <c r="C695" i="9" s="1"/>
  <c r="A694" i="9"/>
  <c r="E693" i="9"/>
  <c r="A693" i="9"/>
  <c r="E692" i="9"/>
  <c r="A692" i="9"/>
  <c r="E691" i="9"/>
  <c r="A691" i="9"/>
  <c r="G690" i="9"/>
  <c r="E690" i="9"/>
  <c r="C690" i="9"/>
  <c r="C691" i="9" s="1"/>
  <c r="A690" i="9"/>
  <c r="G689" i="9"/>
  <c r="E689" i="9"/>
  <c r="A689" i="9"/>
  <c r="E688" i="9"/>
  <c r="A688" i="9"/>
  <c r="E687" i="9"/>
  <c r="A687" i="9"/>
  <c r="E686" i="9"/>
  <c r="A686" i="9"/>
  <c r="G685" i="9"/>
  <c r="E685" i="9"/>
  <c r="C685" i="9"/>
  <c r="C686" i="9" s="1"/>
  <c r="C687" i="9" s="1"/>
  <c r="C688" i="9" s="1"/>
  <c r="C689" i="9" s="1"/>
  <c r="A685" i="9"/>
  <c r="E684" i="9"/>
  <c r="A684" i="9"/>
  <c r="E683" i="9"/>
  <c r="A683" i="9"/>
  <c r="G682" i="9"/>
  <c r="E682" i="9"/>
  <c r="C682" i="9"/>
  <c r="C683" i="9" s="1"/>
  <c r="A682" i="9"/>
  <c r="E681" i="9"/>
  <c r="A681" i="9"/>
  <c r="E680" i="9"/>
  <c r="A680" i="9"/>
  <c r="E679" i="9"/>
  <c r="A679" i="9"/>
  <c r="E678" i="9"/>
  <c r="A678" i="9"/>
  <c r="G677" i="9"/>
  <c r="C677" i="9"/>
  <c r="C678" i="9" s="1"/>
  <c r="C679" i="9" s="1"/>
  <c r="C680" i="9" s="1"/>
  <c r="A677" i="9"/>
  <c r="E676" i="9"/>
  <c r="A676" i="9"/>
  <c r="E675" i="9"/>
  <c r="A675" i="9"/>
  <c r="E674" i="9"/>
  <c r="A674" i="9"/>
  <c r="E673" i="9"/>
  <c r="A673" i="9"/>
  <c r="G672" i="9"/>
  <c r="E672" i="9"/>
  <c r="C672" i="9"/>
  <c r="C673" i="9" s="1"/>
  <c r="C674" i="9" s="1"/>
  <c r="C675" i="9" s="1"/>
  <c r="A672" i="9"/>
  <c r="E671" i="9"/>
  <c r="A671" i="9"/>
  <c r="E670" i="9"/>
  <c r="A670" i="9"/>
  <c r="E669" i="9"/>
  <c r="A669" i="9"/>
  <c r="E668" i="9"/>
  <c r="A668" i="9"/>
  <c r="E667" i="9"/>
  <c r="C667" i="9"/>
  <c r="C668" i="9" s="1"/>
  <c r="C669" i="9" s="1"/>
  <c r="A667" i="9"/>
  <c r="E666" i="9"/>
  <c r="A666" i="9"/>
  <c r="E665" i="9"/>
  <c r="A665" i="9"/>
  <c r="E664" i="9"/>
  <c r="A664" i="9"/>
  <c r="E663" i="9"/>
  <c r="A663" i="9"/>
  <c r="E662" i="9"/>
  <c r="C662" i="9"/>
  <c r="A662" i="9"/>
  <c r="E661" i="9"/>
  <c r="A661" i="9"/>
  <c r="E660" i="9"/>
  <c r="A660" i="9"/>
  <c r="E659" i="9"/>
  <c r="A659" i="9"/>
  <c r="G658" i="9"/>
  <c r="E658" i="9"/>
  <c r="C658" i="9"/>
  <c r="C659" i="9" s="1"/>
  <c r="A658" i="9"/>
  <c r="E657" i="9"/>
  <c r="A657" i="9"/>
  <c r="E656" i="9"/>
  <c r="A656" i="9"/>
  <c r="E655" i="9"/>
  <c r="A655" i="9"/>
  <c r="E654" i="9"/>
  <c r="A654" i="9"/>
  <c r="E653" i="9"/>
  <c r="C653" i="9"/>
  <c r="C654" i="9" s="1"/>
  <c r="C655" i="9" s="1"/>
  <c r="A653" i="9"/>
  <c r="E652" i="9"/>
  <c r="A652" i="9"/>
  <c r="E651" i="9"/>
  <c r="C651" i="9"/>
  <c r="C652" i="9" s="1"/>
  <c r="A651" i="9"/>
  <c r="E650" i="9"/>
  <c r="A650" i="9"/>
  <c r="E649" i="9"/>
  <c r="C649" i="9"/>
  <c r="C650" i="9" s="1"/>
  <c r="A649" i="9"/>
  <c r="E648" i="9"/>
  <c r="A648" i="9"/>
  <c r="E647" i="9"/>
  <c r="A647" i="9"/>
  <c r="E646" i="9"/>
  <c r="C646" i="9"/>
  <c r="C647" i="9" s="1"/>
  <c r="A646" i="9"/>
  <c r="E645" i="9"/>
  <c r="A645" i="9"/>
  <c r="E644" i="9"/>
  <c r="C644" i="9"/>
  <c r="C645" i="9" s="1"/>
  <c r="A644" i="9"/>
  <c r="E643" i="9"/>
  <c r="A643" i="9"/>
  <c r="E642" i="9"/>
  <c r="C642" i="9"/>
  <c r="A642" i="9"/>
  <c r="E641" i="9"/>
  <c r="A641" i="9"/>
  <c r="E640" i="9"/>
  <c r="A640" i="9"/>
  <c r="E639" i="9"/>
  <c r="C639" i="9"/>
  <c r="C640" i="9" s="1"/>
  <c r="A639" i="9"/>
  <c r="E638" i="9"/>
  <c r="A638" i="9"/>
  <c r="G637" i="9"/>
  <c r="E637" i="9"/>
  <c r="C637" i="9"/>
  <c r="C638" i="9" s="1"/>
  <c r="A637" i="9"/>
  <c r="G636" i="9"/>
  <c r="E636" i="9"/>
  <c r="A636" i="9"/>
  <c r="E635" i="9"/>
  <c r="A635" i="9"/>
  <c r="E634" i="9"/>
  <c r="A634" i="9"/>
  <c r="G633" i="9"/>
  <c r="E633" i="9"/>
  <c r="C633" i="9"/>
  <c r="C634" i="9" s="1"/>
  <c r="C635" i="9" s="1"/>
  <c r="C636" i="9" s="1"/>
  <c r="A633" i="9"/>
  <c r="E632" i="9"/>
  <c r="A632" i="9"/>
  <c r="G631" i="9"/>
  <c r="E631" i="9"/>
  <c r="C631" i="9"/>
  <c r="C632" i="9" s="1"/>
  <c r="A631" i="9"/>
  <c r="E630" i="9"/>
  <c r="A630" i="9"/>
  <c r="G629" i="9"/>
  <c r="E629" i="9"/>
  <c r="C629" i="9"/>
  <c r="C630" i="9" s="1"/>
  <c r="A629" i="9"/>
  <c r="E628" i="9"/>
  <c r="A628" i="9"/>
  <c r="E627" i="9"/>
  <c r="A627" i="9"/>
  <c r="G626" i="9"/>
  <c r="E626" i="9"/>
  <c r="C626" i="9"/>
  <c r="C627" i="9" s="1"/>
  <c r="C628" i="9" s="1"/>
  <c r="A626" i="9"/>
  <c r="E625" i="9"/>
  <c r="A625" i="9"/>
  <c r="E624" i="9"/>
  <c r="A624" i="9"/>
  <c r="E623" i="9"/>
  <c r="A623" i="9"/>
  <c r="G622" i="9"/>
  <c r="E622" i="9"/>
  <c r="C622" i="9"/>
  <c r="C623" i="9" s="1"/>
  <c r="C624" i="9" s="1"/>
  <c r="C625" i="9" s="1"/>
  <c r="A622" i="9"/>
  <c r="E621" i="9"/>
  <c r="A621" i="9"/>
  <c r="E620" i="9"/>
  <c r="A620" i="9"/>
  <c r="G619" i="9"/>
  <c r="E619" i="9"/>
  <c r="C619" i="9"/>
  <c r="C620" i="9" s="1"/>
  <c r="C621" i="9" s="1"/>
  <c r="A619" i="9"/>
  <c r="E618" i="9"/>
  <c r="A618" i="9"/>
  <c r="G617" i="9"/>
  <c r="E617" i="9"/>
  <c r="C617" i="9"/>
  <c r="C618" i="9" s="1"/>
  <c r="A617" i="9"/>
  <c r="E616" i="9"/>
  <c r="A616" i="9"/>
  <c r="E615" i="9"/>
  <c r="A615" i="9"/>
  <c r="G614" i="9"/>
  <c r="E614" i="9"/>
  <c r="C614" i="9"/>
  <c r="C615" i="9" s="1"/>
  <c r="C616" i="9" s="1"/>
  <c r="A614" i="9"/>
  <c r="E613" i="9"/>
  <c r="A613" i="9"/>
  <c r="E612" i="9"/>
  <c r="A612" i="9"/>
  <c r="G611" i="9"/>
  <c r="E611" i="9"/>
  <c r="C611" i="9"/>
  <c r="C612" i="9" s="1"/>
  <c r="C613" i="9" s="1"/>
  <c r="A611" i="9"/>
  <c r="G610" i="9"/>
  <c r="E610" i="9"/>
  <c r="A610" i="9"/>
  <c r="E609" i="9"/>
  <c r="A609" i="9"/>
  <c r="E608" i="9"/>
  <c r="A608" i="9"/>
  <c r="E607" i="9"/>
  <c r="A607" i="9"/>
  <c r="E606" i="9"/>
  <c r="A606" i="9"/>
  <c r="E605" i="9"/>
  <c r="A605" i="9"/>
  <c r="E604" i="9"/>
  <c r="A604" i="9"/>
  <c r="E603" i="9"/>
  <c r="A603" i="9"/>
  <c r="E602" i="9"/>
  <c r="A602" i="9"/>
  <c r="E601" i="9"/>
  <c r="A601" i="9"/>
  <c r="E600" i="9"/>
  <c r="A600" i="9"/>
  <c r="E599" i="9"/>
  <c r="A599" i="9"/>
  <c r="G598" i="9"/>
  <c r="E598" i="9"/>
  <c r="C598" i="9"/>
  <c r="C599" i="9" s="1"/>
  <c r="C600" i="9" s="1"/>
  <c r="A598" i="9"/>
  <c r="E597" i="9"/>
  <c r="A597" i="9"/>
  <c r="E596" i="9"/>
  <c r="A596" i="9"/>
  <c r="E595" i="9"/>
  <c r="A595" i="9"/>
  <c r="E594" i="9"/>
  <c r="A594" i="9"/>
  <c r="E593" i="9"/>
  <c r="A593" i="9"/>
  <c r="E592" i="9"/>
  <c r="A592" i="9"/>
  <c r="E591" i="9"/>
  <c r="A591" i="9"/>
  <c r="E590" i="9"/>
  <c r="A590" i="9"/>
  <c r="E589" i="9"/>
  <c r="A589" i="9"/>
  <c r="E588" i="9"/>
  <c r="A588" i="9"/>
  <c r="E587" i="9"/>
  <c r="A587" i="9"/>
  <c r="G586" i="9"/>
  <c r="E586" i="9"/>
  <c r="C586" i="9"/>
  <c r="C587" i="9" s="1"/>
  <c r="C588" i="9" s="1"/>
  <c r="A586" i="9"/>
  <c r="E585" i="9"/>
  <c r="A585" i="9"/>
  <c r="E584" i="9"/>
  <c r="A584" i="9"/>
  <c r="E583" i="9"/>
  <c r="A583" i="9"/>
  <c r="E582" i="9"/>
  <c r="A582" i="9"/>
  <c r="E581" i="9"/>
  <c r="A581" i="9"/>
  <c r="E580" i="9"/>
  <c r="A580" i="9"/>
  <c r="E579" i="9"/>
  <c r="A579" i="9"/>
  <c r="E578" i="9"/>
  <c r="A578" i="9"/>
  <c r="E577" i="9"/>
  <c r="A577" i="9"/>
  <c r="E576" i="9"/>
  <c r="A576" i="9"/>
  <c r="E575" i="9"/>
  <c r="A575" i="9"/>
  <c r="G574" i="9"/>
  <c r="E574" i="9"/>
  <c r="C574" i="9"/>
  <c r="C575" i="9" s="1"/>
  <c r="C576" i="9" s="1"/>
  <c r="C577" i="9" s="1"/>
  <c r="A574" i="9"/>
  <c r="E573" i="9"/>
  <c r="A573" i="9"/>
  <c r="E572" i="9"/>
  <c r="A572" i="9"/>
  <c r="E571" i="9"/>
  <c r="A571" i="9"/>
  <c r="E570" i="9"/>
  <c r="A570" i="9"/>
  <c r="E569" i="9"/>
  <c r="A569" i="9"/>
  <c r="E568" i="9"/>
  <c r="A568" i="9"/>
  <c r="E567" i="9"/>
  <c r="A567" i="9"/>
  <c r="E566" i="9"/>
  <c r="A566" i="9"/>
  <c r="E565" i="9"/>
  <c r="A565" i="9"/>
  <c r="E564" i="9"/>
  <c r="A564" i="9"/>
  <c r="E563" i="9"/>
  <c r="A563" i="9"/>
  <c r="G562" i="9"/>
  <c r="E562" i="9"/>
  <c r="C562" i="9"/>
  <c r="C563" i="9" s="1"/>
  <c r="C564" i="9" s="1"/>
  <c r="C565" i="9" s="1"/>
  <c r="C566" i="9" s="1"/>
  <c r="A562" i="9"/>
  <c r="E561" i="9"/>
  <c r="A561" i="9"/>
  <c r="E560" i="9"/>
  <c r="A560" i="9"/>
  <c r="E559" i="9"/>
  <c r="A559" i="9"/>
  <c r="E558" i="9"/>
  <c r="A558" i="9"/>
  <c r="E557" i="9"/>
  <c r="A557" i="9"/>
  <c r="E556" i="9"/>
  <c r="A556" i="9"/>
  <c r="E555" i="9"/>
  <c r="A555" i="9"/>
  <c r="E554" i="9"/>
  <c r="A554" i="9"/>
  <c r="E553" i="9"/>
  <c r="A553" i="9"/>
  <c r="E552" i="9"/>
  <c r="A552" i="9"/>
  <c r="E551" i="9"/>
  <c r="A551" i="9"/>
  <c r="G550" i="9"/>
  <c r="E550" i="9"/>
  <c r="C550" i="9"/>
  <c r="C551" i="9" s="1"/>
  <c r="C552" i="9" s="1"/>
  <c r="A550" i="9"/>
  <c r="E549" i="9"/>
  <c r="A549" i="9"/>
  <c r="E548" i="9"/>
  <c r="A548" i="9"/>
  <c r="E547" i="9"/>
  <c r="A547" i="9"/>
  <c r="E546" i="9"/>
  <c r="A546" i="9"/>
  <c r="E545" i="9"/>
  <c r="A545" i="9"/>
  <c r="E544" i="9"/>
  <c r="A544" i="9"/>
  <c r="E543" i="9"/>
  <c r="A543" i="9"/>
  <c r="E542" i="9"/>
  <c r="A542" i="9"/>
  <c r="G541" i="9"/>
  <c r="E541" i="9"/>
  <c r="C541" i="9"/>
  <c r="C542" i="9" s="1"/>
  <c r="C543" i="9" s="1"/>
  <c r="A541" i="9"/>
  <c r="E540" i="9"/>
  <c r="A540" i="9"/>
  <c r="E539" i="9"/>
  <c r="A539" i="9"/>
  <c r="E538" i="9"/>
  <c r="A538" i="9"/>
  <c r="G537" i="9"/>
  <c r="E537" i="9"/>
  <c r="C537" i="9"/>
  <c r="C538" i="9" s="1"/>
  <c r="C539" i="9" s="1"/>
  <c r="C540" i="9" s="1"/>
  <c r="A537" i="9"/>
  <c r="E536" i="9"/>
  <c r="A536" i="9"/>
  <c r="E535" i="9"/>
  <c r="A535" i="9"/>
  <c r="G534" i="9"/>
  <c r="E534" i="9"/>
  <c r="C534" i="9"/>
  <c r="C535" i="9" s="1"/>
  <c r="C536" i="9" s="1"/>
  <c r="A534" i="9"/>
  <c r="E533" i="9"/>
  <c r="A533" i="9"/>
  <c r="E532" i="9"/>
  <c r="A532" i="9"/>
  <c r="G531" i="9"/>
  <c r="E531" i="9"/>
  <c r="C531" i="9"/>
  <c r="C532" i="9" s="1"/>
  <c r="C533" i="9" s="1"/>
  <c r="A531" i="9"/>
  <c r="E530" i="9"/>
  <c r="A530" i="9"/>
  <c r="E529" i="9"/>
  <c r="A529" i="9"/>
  <c r="G528" i="9"/>
  <c r="E528" i="9"/>
  <c r="C528" i="9"/>
  <c r="C529" i="9" s="1"/>
  <c r="C530" i="9" s="1"/>
  <c r="A528" i="9"/>
  <c r="E527" i="9"/>
  <c r="A527" i="9"/>
  <c r="E526" i="9"/>
  <c r="C526" i="9"/>
  <c r="C527" i="9" s="1"/>
  <c r="A526" i="9"/>
  <c r="E525" i="9"/>
  <c r="A525" i="9"/>
  <c r="E524" i="9"/>
  <c r="C524" i="9"/>
  <c r="C525" i="9" s="1"/>
  <c r="A524" i="9"/>
  <c r="E523" i="9"/>
  <c r="A523" i="9"/>
  <c r="E522" i="9"/>
  <c r="A522" i="9"/>
  <c r="E521" i="9"/>
  <c r="A521" i="9"/>
  <c r="G520" i="9"/>
  <c r="E520" i="9"/>
  <c r="C520" i="9"/>
  <c r="C521" i="9" s="1"/>
  <c r="C522" i="9" s="1"/>
  <c r="A520" i="9"/>
  <c r="E519" i="9"/>
  <c r="A519" i="9"/>
  <c r="E518" i="9"/>
  <c r="A518" i="9"/>
  <c r="E517" i="9"/>
  <c r="A517" i="9"/>
  <c r="E516" i="9"/>
  <c r="A516" i="9"/>
  <c r="E515" i="9"/>
  <c r="A515" i="9"/>
  <c r="E514" i="9"/>
  <c r="A514" i="9"/>
  <c r="E513" i="9"/>
  <c r="A513" i="9"/>
  <c r="G512" i="9"/>
  <c r="E512" i="9"/>
  <c r="C512" i="9"/>
  <c r="C513" i="9" s="1"/>
  <c r="C514" i="9" s="1"/>
  <c r="A512" i="9"/>
  <c r="E511" i="9"/>
  <c r="A511" i="9"/>
  <c r="E510" i="9"/>
  <c r="A510" i="9"/>
  <c r="E509" i="9"/>
  <c r="A509" i="9"/>
  <c r="E508" i="9"/>
  <c r="A508" i="9"/>
  <c r="E507" i="9"/>
  <c r="A507" i="9"/>
  <c r="E506" i="9"/>
  <c r="A506" i="9"/>
  <c r="G505" i="9"/>
  <c r="E505" i="9"/>
  <c r="C505" i="9"/>
  <c r="C506" i="9" s="1"/>
  <c r="C507" i="9" s="1"/>
  <c r="A505" i="9"/>
  <c r="A504" i="9"/>
  <c r="A503" i="9"/>
  <c r="G502" i="9"/>
  <c r="C502" i="9"/>
  <c r="C503" i="9" s="1"/>
  <c r="C504" i="9" s="1"/>
  <c r="A502" i="9"/>
  <c r="A501" i="9"/>
  <c r="A500" i="9"/>
  <c r="G499" i="9"/>
  <c r="C499" i="9"/>
  <c r="C500" i="9" s="1"/>
  <c r="A499" i="9"/>
  <c r="A498" i="9"/>
  <c r="A497" i="9"/>
  <c r="G496" i="9"/>
  <c r="C496" i="9"/>
  <c r="A496" i="9"/>
  <c r="A495" i="9"/>
  <c r="L494" i="9"/>
  <c r="A494" i="9"/>
  <c r="G493" i="9"/>
  <c r="C493" i="9"/>
  <c r="C494" i="9" s="1"/>
  <c r="C495" i="9" s="1"/>
  <c r="A493" i="9"/>
  <c r="L492" i="9"/>
  <c r="L497" i="9" s="1"/>
  <c r="A492" i="9"/>
  <c r="A491" i="9"/>
  <c r="G490" i="9"/>
  <c r="C490" i="9"/>
  <c r="C491" i="9" s="1"/>
  <c r="A490" i="9"/>
  <c r="G489" i="9"/>
  <c r="E489" i="9"/>
  <c r="A489" i="9"/>
  <c r="E488" i="9"/>
  <c r="A488" i="9"/>
  <c r="E487" i="9"/>
  <c r="A487" i="9"/>
  <c r="E486" i="9"/>
  <c r="A486" i="9"/>
  <c r="G485" i="9"/>
  <c r="E485" i="9"/>
  <c r="C485" i="9"/>
  <c r="C486" i="9" s="1"/>
  <c r="A485" i="9"/>
  <c r="E484" i="9"/>
  <c r="A484" i="9"/>
  <c r="G483" i="9"/>
  <c r="E483" i="9"/>
  <c r="C483" i="9"/>
  <c r="C484" i="9" s="1"/>
  <c r="A483" i="9"/>
  <c r="E482" i="9"/>
  <c r="A482" i="9"/>
  <c r="E481" i="9"/>
  <c r="A481" i="9"/>
  <c r="E480" i="9"/>
  <c r="A480" i="9"/>
  <c r="E479" i="9"/>
  <c r="A479" i="9"/>
  <c r="G478" i="9"/>
  <c r="E478" i="9"/>
  <c r="C478" i="9"/>
  <c r="A478" i="9"/>
  <c r="E477" i="9"/>
  <c r="A477" i="9"/>
  <c r="E476" i="9"/>
  <c r="A476" i="9"/>
  <c r="G475" i="9"/>
  <c r="E475" i="9"/>
  <c r="A475" i="9"/>
  <c r="G474" i="9"/>
  <c r="E474" i="9"/>
  <c r="C474" i="9"/>
  <c r="A474" i="9"/>
  <c r="E473" i="9"/>
  <c r="A473" i="9"/>
  <c r="E472" i="9"/>
  <c r="A472" i="9"/>
  <c r="E471" i="9"/>
  <c r="A471" i="9"/>
  <c r="G470" i="9"/>
  <c r="E470" i="9"/>
  <c r="C470" i="9"/>
  <c r="A470" i="9"/>
  <c r="E469" i="9"/>
  <c r="A469" i="9"/>
  <c r="E468" i="9"/>
  <c r="A468" i="9"/>
  <c r="E467" i="9"/>
  <c r="A467" i="9"/>
  <c r="G466" i="9"/>
  <c r="E466" i="9"/>
  <c r="C466" i="9"/>
  <c r="A466" i="9"/>
  <c r="E465" i="9"/>
  <c r="A465" i="9"/>
  <c r="E464" i="9"/>
  <c r="A464" i="9"/>
  <c r="E463" i="9"/>
  <c r="A463" i="9"/>
  <c r="G462" i="9"/>
  <c r="E462" i="9"/>
  <c r="C462" i="9"/>
  <c r="A462" i="9"/>
  <c r="E461" i="9"/>
  <c r="A461" i="9"/>
  <c r="E460" i="9"/>
  <c r="A460" i="9"/>
  <c r="E459" i="9"/>
  <c r="A459" i="9"/>
  <c r="G458" i="9"/>
  <c r="E458" i="9"/>
  <c r="C458" i="9"/>
  <c r="A458" i="9"/>
  <c r="E457" i="9"/>
  <c r="A457" i="9"/>
  <c r="E456" i="9"/>
  <c r="A456" i="9"/>
  <c r="E455" i="9"/>
  <c r="A455" i="9"/>
  <c r="G454" i="9"/>
  <c r="E454" i="9"/>
  <c r="C454" i="9"/>
  <c r="A454" i="9"/>
  <c r="E453" i="9"/>
  <c r="A453" i="9"/>
  <c r="E452" i="9"/>
  <c r="A452" i="9"/>
  <c r="E451" i="9"/>
  <c r="A451" i="9"/>
  <c r="G450" i="9"/>
  <c r="E450" i="9"/>
  <c r="C450" i="9"/>
  <c r="A450" i="9"/>
  <c r="E449" i="9"/>
  <c r="A449" i="9"/>
  <c r="E448" i="9"/>
  <c r="A448" i="9"/>
  <c r="E447" i="9"/>
  <c r="A447" i="9"/>
  <c r="G446" i="9"/>
  <c r="E446" i="9"/>
  <c r="C446" i="9"/>
  <c r="A446" i="9"/>
  <c r="E445" i="9"/>
  <c r="A445" i="9"/>
  <c r="E444" i="9"/>
  <c r="A444" i="9"/>
  <c r="E443" i="9"/>
  <c r="A443" i="9"/>
  <c r="G442" i="9"/>
  <c r="E442" i="9"/>
  <c r="C442" i="9"/>
  <c r="A442" i="9"/>
  <c r="E441" i="9"/>
  <c r="A441" i="9"/>
  <c r="E440" i="9"/>
  <c r="A440" i="9"/>
  <c r="E439" i="9"/>
  <c r="A439" i="9"/>
  <c r="G438" i="9"/>
  <c r="E438" i="9"/>
  <c r="C438" i="9"/>
  <c r="A438" i="9"/>
  <c r="E437" i="9"/>
  <c r="A437" i="9"/>
  <c r="E436" i="9"/>
  <c r="A436" i="9"/>
  <c r="E435" i="9"/>
  <c r="A435" i="9"/>
  <c r="G434" i="9"/>
  <c r="E434" i="9"/>
  <c r="C434" i="9"/>
  <c r="A434" i="9"/>
  <c r="E433" i="9"/>
  <c r="A433" i="9"/>
  <c r="E432" i="9"/>
  <c r="A432" i="9"/>
  <c r="E431" i="9"/>
  <c r="A431" i="9"/>
  <c r="G430" i="9"/>
  <c r="E430" i="9"/>
  <c r="C430" i="9"/>
  <c r="A430" i="9"/>
  <c r="E429" i="9"/>
  <c r="A429" i="9"/>
  <c r="E428" i="9"/>
  <c r="A428" i="9"/>
  <c r="G427" i="9"/>
  <c r="E427" i="9"/>
  <c r="C427" i="9"/>
  <c r="C428" i="9" s="1"/>
  <c r="A427" i="9"/>
  <c r="E426" i="9"/>
  <c r="A426" i="9"/>
  <c r="E425" i="9"/>
  <c r="A425" i="9"/>
  <c r="E424" i="9"/>
  <c r="A424" i="9"/>
  <c r="E423" i="9"/>
  <c r="A423" i="9"/>
  <c r="G422" i="9"/>
  <c r="E422" i="9"/>
  <c r="C422" i="9"/>
  <c r="A422" i="9"/>
  <c r="E421" i="9"/>
  <c r="A421" i="9"/>
  <c r="E420" i="9"/>
  <c r="A420" i="9"/>
  <c r="G419" i="9"/>
  <c r="E419" i="9"/>
  <c r="C419" i="9"/>
  <c r="C420" i="9" s="1"/>
  <c r="A419" i="9"/>
  <c r="E418" i="9"/>
  <c r="A418" i="9"/>
  <c r="E417" i="9"/>
  <c r="A417" i="9"/>
  <c r="G416" i="9"/>
  <c r="E416" i="9"/>
  <c r="C416" i="9"/>
  <c r="A416" i="9"/>
  <c r="E415" i="9"/>
  <c r="A415" i="9"/>
  <c r="E414" i="9"/>
  <c r="A414" i="9"/>
  <c r="E413" i="9"/>
  <c r="A413" i="9"/>
  <c r="E412" i="9"/>
  <c r="A412" i="9"/>
  <c r="G411" i="9"/>
  <c r="E411" i="9"/>
  <c r="C411" i="9"/>
  <c r="C412" i="9" s="1"/>
  <c r="A411" i="9"/>
  <c r="E410" i="9"/>
  <c r="A410" i="9"/>
  <c r="E409" i="9"/>
  <c r="A409" i="9"/>
  <c r="E408" i="9"/>
  <c r="A408" i="9"/>
  <c r="E407" i="9"/>
  <c r="A407" i="9"/>
  <c r="G406" i="9"/>
  <c r="E406" i="9"/>
  <c r="C406" i="9"/>
  <c r="A406" i="9"/>
  <c r="E405" i="9"/>
  <c r="A405" i="9"/>
  <c r="E404" i="9"/>
  <c r="A404" i="9"/>
  <c r="E403" i="9"/>
  <c r="A403" i="9"/>
  <c r="E402" i="9"/>
  <c r="A402" i="9"/>
  <c r="E401" i="9"/>
  <c r="A401" i="9"/>
  <c r="G400" i="9"/>
  <c r="E400" i="9"/>
  <c r="C400" i="9"/>
  <c r="A400" i="9"/>
  <c r="G399" i="9"/>
  <c r="E399" i="9"/>
  <c r="A399" i="9"/>
  <c r="E398" i="9"/>
  <c r="A398" i="9"/>
  <c r="E397" i="9"/>
  <c r="A397" i="9"/>
  <c r="E396" i="9"/>
  <c r="A396" i="9"/>
  <c r="G395" i="9"/>
  <c r="E395" i="9"/>
  <c r="C395" i="9"/>
  <c r="C396" i="9" s="1"/>
  <c r="A395" i="9"/>
  <c r="E394" i="9"/>
  <c r="A394" i="9"/>
  <c r="E393" i="9"/>
  <c r="A393" i="9"/>
  <c r="E392" i="9"/>
  <c r="A392" i="9"/>
  <c r="G391" i="9"/>
  <c r="E391" i="9"/>
  <c r="C391" i="9"/>
  <c r="C392" i="9" s="1"/>
  <c r="A391" i="9"/>
  <c r="E390" i="9"/>
  <c r="A390" i="9"/>
  <c r="E389" i="9"/>
  <c r="A389" i="9"/>
  <c r="E388" i="9"/>
  <c r="A388" i="9"/>
  <c r="G387" i="9"/>
  <c r="E387" i="9"/>
  <c r="C387" i="9"/>
  <c r="C388" i="9" s="1"/>
  <c r="A387" i="9"/>
  <c r="E386" i="9"/>
  <c r="A386" i="9"/>
  <c r="E385" i="9"/>
  <c r="A385" i="9"/>
  <c r="E384" i="9"/>
  <c r="A384" i="9"/>
  <c r="G383" i="9"/>
  <c r="E383" i="9"/>
  <c r="C383" i="9"/>
  <c r="C384" i="9" s="1"/>
  <c r="A383" i="9"/>
  <c r="E382" i="9"/>
  <c r="A382" i="9"/>
  <c r="E381" i="9"/>
  <c r="A381" i="9"/>
  <c r="E380" i="9"/>
  <c r="A380" i="9"/>
  <c r="G379" i="9"/>
  <c r="E379" i="9"/>
  <c r="C379" i="9"/>
  <c r="C380" i="9" s="1"/>
  <c r="A379" i="9"/>
  <c r="E378" i="9"/>
  <c r="A378" i="9"/>
  <c r="E377" i="9"/>
  <c r="A377" i="9"/>
  <c r="E376" i="9"/>
  <c r="A376" i="9"/>
  <c r="G375" i="9"/>
  <c r="E375" i="9"/>
  <c r="C375" i="9"/>
  <c r="C376" i="9" s="1"/>
  <c r="A375" i="9"/>
  <c r="E374" i="9"/>
  <c r="A374" i="9"/>
  <c r="E373" i="9"/>
  <c r="A373" i="9"/>
  <c r="E372" i="9"/>
  <c r="A372" i="9"/>
  <c r="G371" i="9"/>
  <c r="E371" i="9"/>
  <c r="C371" i="9"/>
  <c r="C372" i="9" s="1"/>
  <c r="A371" i="9"/>
  <c r="E370" i="9"/>
  <c r="A370" i="9"/>
  <c r="E369" i="9"/>
  <c r="A369" i="9"/>
  <c r="E368" i="9"/>
  <c r="A368" i="9"/>
  <c r="G367" i="9"/>
  <c r="E367" i="9"/>
  <c r="C367" i="9"/>
  <c r="C368" i="9" s="1"/>
  <c r="A367" i="9"/>
  <c r="E366" i="9"/>
  <c r="A366" i="9"/>
  <c r="E365" i="9"/>
  <c r="A365" i="9"/>
  <c r="E364" i="9"/>
  <c r="A364" i="9"/>
  <c r="G363" i="9"/>
  <c r="E363" i="9"/>
  <c r="C363" i="9"/>
  <c r="C364" i="9" s="1"/>
  <c r="C365" i="9" s="1"/>
  <c r="C366" i="9" s="1"/>
  <c r="A363" i="9"/>
  <c r="E362" i="9"/>
  <c r="A362" i="9"/>
  <c r="E361" i="9"/>
  <c r="A361" i="9"/>
  <c r="E360" i="9"/>
  <c r="A360" i="9"/>
  <c r="E359" i="9"/>
  <c r="A359" i="9"/>
  <c r="E358" i="9"/>
  <c r="A358" i="9"/>
  <c r="E357" i="9"/>
  <c r="A357" i="9"/>
  <c r="G356" i="9"/>
  <c r="E356" i="9"/>
  <c r="C356" i="9"/>
  <c r="C357" i="9" s="1"/>
  <c r="A356" i="9"/>
  <c r="E355" i="9"/>
  <c r="A355" i="9"/>
  <c r="E354" i="9"/>
  <c r="A354" i="9"/>
  <c r="E353" i="9"/>
  <c r="A353" i="9"/>
  <c r="G352" i="9"/>
  <c r="E352" i="9"/>
  <c r="C352" i="9"/>
  <c r="C353" i="9" s="1"/>
  <c r="C354" i="9" s="1"/>
  <c r="C355" i="9" s="1"/>
  <c r="A352" i="9"/>
  <c r="E351" i="9"/>
  <c r="A351" i="9"/>
  <c r="E350" i="9"/>
  <c r="A350" i="9"/>
  <c r="E349" i="9"/>
  <c r="A349" i="9"/>
  <c r="G348" i="9"/>
  <c r="E348" i="9"/>
  <c r="C348" i="9"/>
  <c r="C349" i="9" s="1"/>
  <c r="C350" i="9" s="1"/>
  <c r="C351" i="9" s="1"/>
  <c r="A348" i="9"/>
  <c r="E347" i="9"/>
  <c r="A347" i="9"/>
  <c r="G346" i="9"/>
  <c r="E346" i="9"/>
  <c r="C346" i="9"/>
  <c r="C347" i="9" s="1"/>
  <c r="A346" i="9"/>
  <c r="G345" i="9"/>
  <c r="E345" i="9"/>
  <c r="A345" i="9"/>
  <c r="E344" i="9"/>
  <c r="A344" i="9"/>
  <c r="E343" i="9"/>
  <c r="A343" i="9"/>
  <c r="E342" i="9"/>
  <c r="A342" i="9"/>
  <c r="G341" i="9"/>
  <c r="E341" i="9"/>
  <c r="C341" i="9"/>
  <c r="C342" i="9" s="1"/>
  <c r="C343" i="9" s="1"/>
  <c r="C344" i="9" s="1"/>
  <c r="C345" i="9" s="1"/>
  <c r="A341" i="9"/>
  <c r="E340" i="9"/>
  <c r="A340" i="9"/>
  <c r="E339" i="9"/>
  <c r="A339" i="9"/>
  <c r="E338" i="9"/>
  <c r="A338" i="9"/>
  <c r="G337" i="9"/>
  <c r="E337" i="9"/>
  <c r="C337" i="9"/>
  <c r="C338" i="9" s="1"/>
  <c r="C339" i="9" s="1"/>
  <c r="C340" i="9" s="1"/>
  <c r="A337" i="9"/>
  <c r="E336" i="9"/>
  <c r="A336" i="9"/>
  <c r="E335" i="9"/>
  <c r="A335" i="9"/>
  <c r="E334" i="9"/>
  <c r="A334" i="9"/>
  <c r="G333" i="9"/>
  <c r="E333" i="9"/>
  <c r="C333" i="9"/>
  <c r="C334" i="9" s="1"/>
  <c r="C335" i="9" s="1"/>
  <c r="A333" i="9"/>
  <c r="E332" i="9"/>
  <c r="A332" i="9"/>
  <c r="E331" i="9"/>
  <c r="A331" i="9"/>
  <c r="E330" i="9"/>
  <c r="A330" i="9"/>
  <c r="G329" i="9"/>
  <c r="E329" i="9"/>
  <c r="C329" i="9"/>
  <c r="A329" i="9"/>
  <c r="E328" i="9"/>
  <c r="A328" i="9"/>
  <c r="E327" i="9"/>
  <c r="A327" i="9"/>
  <c r="E326" i="9"/>
  <c r="A326" i="9"/>
  <c r="G325" i="9"/>
  <c r="E325" i="9"/>
  <c r="C325" i="9"/>
  <c r="C326" i="9" s="1"/>
  <c r="A325" i="9"/>
  <c r="E324" i="9"/>
  <c r="A324" i="9"/>
  <c r="E323" i="9"/>
  <c r="A323" i="9"/>
  <c r="E322" i="9"/>
  <c r="A322" i="9"/>
  <c r="G321" i="9"/>
  <c r="E321" i="9"/>
  <c r="C321" i="9"/>
  <c r="C322" i="9" s="1"/>
  <c r="A321" i="9"/>
  <c r="E320" i="9"/>
  <c r="A320" i="9"/>
  <c r="E319" i="9"/>
  <c r="A319" i="9"/>
  <c r="E318" i="9"/>
  <c r="A318" i="9"/>
  <c r="G317" i="9"/>
  <c r="E317" i="9"/>
  <c r="C317" i="9"/>
  <c r="C318" i="9" s="1"/>
  <c r="A317" i="9"/>
  <c r="E316" i="9"/>
  <c r="A316" i="9"/>
  <c r="E315" i="9"/>
  <c r="A315" i="9"/>
  <c r="E314" i="9"/>
  <c r="A314" i="9"/>
  <c r="G313" i="9"/>
  <c r="E313" i="9"/>
  <c r="C313" i="9"/>
  <c r="C314" i="9" s="1"/>
  <c r="A313" i="9"/>
  <c r="E312" i="9"/>
  <c r="A312" i="9"/>
  <c r="E311" i="9"/>
  <c r="A311" i="9"/>
  <c r="E310" i="9"/>
  <c r="A310" i="9"/>
  <c r="G309" i="9"/>
  <c r="E309" i="9"/>
  <c r="C309" i="9"/>
  <c r="C310" i="9" s="1"/>
  <c r="A309" i="9"/>
  <c r="E308" i="9"/>
  <c r="A308" i="9"/>
  <c r="E307" i="9"/>
  <c r="A307" i="9"/>
  <c r="E306" i="9"/>
  <c r="A306" i="9"/>
  <c r="G305" i="9"/>
  <c r="E305" i="9"/>
  <c r="C305" i="9"/>
  <c r="C306" i="9" s="1"/>
  <c r="A305" i="9"/>
  <c r="E304" i="9"/>
  <c r="A304" i="9"/>
  <c r="E303" i="9"/>
  <c r="A303" i="9"/>
  <c r="E302" i="9"/>
  <c r="A302" i="9"/>
  <c r="G301" i="9"/>
  <c r="E301" i="9"/>
  <c r="C301" i="9"/>
  <c r="C302" i="9" s="1"/>
  <c r="A301" i="9"/>
  <c r="E300" i="9"/>
  <c r="A300" i="9"/>
  <c r="E299" i="9"/>
  <c r="A299" i="9"/>
  <c r="E298" i="9"/>
  <c r="A298" i="9"/>
  <c r="E297" i="9"/>
  <c r="A297" i="9"/>
  <c r="E296" i="9"/>
  <c r="A296" i="9"/>
  <c r="E295" i="9"/>
  <c r="A295" i="9"/>
  <c r="G294" i="9"/>
  <c r="C294" i="9"/>
  <c r="C295" i="9" s="1"/>
  <c r="A294" i="9"/>
  <c r="E293" i="9"/>
  <c r="A293" i="9"/>
  <c r="E292" i="9"/>
  <c r="A292" i="9"/>
  <c r="E291" i="9"/>
  <c r="A291" i="9"/>
  <c r="E290" i="9"/>
  <c r="A290" i="9"/>
  <c r="E289" i="9"/>
  <c r="A289" i="9"/>
  <c r="E288" i="9"/>
  <c r="A288" i="9"/>
  <c r="G287" i="9"/>
  <c r="C287" i="9"/>
  <c r="C288" i="9" s="1"/>
  <c r="A287" i="9"/>
  <c r="G286" i="9"/>
  <c r="E286" i="9"/>
  <c r="A286" i="9"/>
  <c r="E285" i="9"/>
  <c r="A285" i="9"/>
  <c r="G284" i="9"/>
  <c r="E284" i="9"/>
  <c r="C284" i="9"/>
  <c r="C285" i="9" s="1"/>
  <c r="C286" i="9" s="1"/>
  <c r="A284" i="9"/>
  <c r="E283" i="9"/>
  <c r="A283" i="9"/>
  <c r="E282" i="9"/>
  <c r="A282" i="9"/>
  <c r="E281" i="9"/>
  <c r="A281" i="9"/>
  <c r="G280" i="9"/>
  <c r="E280" i="9"/>
  <c r="C280" i="9"/>
  <c r="C281" i="9" s="1"/>
  <c r="C282" i="9" s="1"/>
  <c r="C283" i="9" s="1"/>
  <c r="A280" i="9"/>
  <c r="E279" i="9"/>
  <c r="A279" i="9"/>
  <c r="E278" i="9"/>
  <c r="A278" i="9"/>
  <c r="E277" i="9"/>
  <c r="A277" i="9"/>
  <c r="G276" i="9"/>
  <c r="E276" i="9"/>
  <c r="C276" i="9"/>
  <c r="C277" i="9" s="1"/>
  <c r="C278" i="9" s="1"/>
  <c r="C279" i="9" s="1"/>
  <c r="A276" i="9"/>
  <c r="E275" i="9"/>
  <c r="A275" i="9"/>
  <c r="E274" i="9"/>
  <c r="A274" i="9"/>
  <c r="E273" i="9"/>
  <c r="A273" i="9"/>
  <c r="G272" i="9"/>
  <c r="E272" i="9"/>
  <c r="C272" i="9"/>
  <c r="C273" i="9" s="1"/>
  <c r="C274" i="9" s="1"/>
  <c r="A272" i="9"/>
  <c r="E271" i="9"/>
  <c r="A271" i="9"/>
  <c r="E270" i="9"/>
  <c r="A270" i="9"/>
  <c r="E269" i="9"/>
  <c r="A269" i="9"/>
  <c r="G268" i="9"/>
  <c r="E268" i="9"/>
  <c r="C268" i="9"/>
  <c r="C269" i="9" s="1"/>
  <c r="C270" i="9" s="1"/>
  <c r="C271" i="9" s="1"/>
  <c r="A268" i="9"/>
  <c r="E267" i="9"/>
  <c r="A267" i="9"/>
  <c r="E266" i="9"/>
  <c r="A266" i="9"/>
  <c r="E265" i="9"/>
  <c r="A265" i="9"/>
  <c r="G264" i="9"/>
  <c r="E264" i="9"/>
  <c r="C264" i="9"/>
  <c r="C265" i="9" s="1"/>
  <c r="C266" i="9" s="1"/>
  <c r="C267" i="9" s="1"/>
  <c r="A264" i="9"/>
  <c r="E263" i="9"/>
  <c r="A263" i="9"/>
  <c r="E262" i="9"/>
  <c r="A262" i="9"/>
  <c r="E261" i="9"/>
  <c r="A261" i="9"/>
  <c r="G260" i="9"/>
  <c r="E260" i="9"/>
  <c r="C260" i="9"/>
  <c r="C261" i="9" s="1"/>
  <c r="C262" i="9" s="1"/>
  <c r="A260" i="9"/>
  <c r="E259" i="9"/>
  <c r="A259" i="9"/>
  <c r="E258" i="9"/>
  <c r="A258" i="9"/>
  <c r="E257" i="9"/>
  <c r="A257" i="9"/>
  <c r="G256" i="9"/>
  <c r="E256" i="9"/>
  <c r="C256" i="9"/>
  <c r="C257" i="9" s="1"/>
  <c r="C258" i="9" s="1"/>
  <c r="A256" i="9"/>
  <c r="E255" i="9"/>
  <c r="A255" i="9"/>
  <c r="E254" i="9"/>
  <c r="A254" i="9"/>
  <c r="E253" i="9"/>
  <c r="A253" i="9"/>
  <c r="G252" i="9"/>
  <c r="E252" i="9"/>
  <c r="C252" i="9"/>
  <c r="C253" i="9" s="1"/>
  <c r="C254" i="9" s="1"/>
  <c r="A252" i="9"/>
  <c r="E251" i="9"/>
  <c r="A251" i="9"/>
  <c r="E250" i="9"/>
  <c r="A250" i="9"/>
  <c r="E249" i="9"/>
  <c r="A249" i="9"/>
  <c r="G248" i="9"/>
  <c r="E248" i="9"/>
  <c r="C248" i="9"/>
  <c r="C249" i="9" s="1"/>
  <c r="C250" i="9" s="1"/>
  <c r="A248" i="9"/>
  <c r="E247" i="9"/>
  <c r="A247" i="9"/>
  <c r="E246" i="9"/>
  <c r="A246" i="9"/>
  <c r="E245" i="9"/>
  <c r="A245" i="9"/>
  <c r="G244" i="9"/>
  <c r="E244" i="9"/>
  <c r="C244" i="9"/>
  <c r="C245" i="9" s="1"/>
  <c r="C246" i="9" s="1"/>
  <c r="A244" i="9"/>
  <c r="E243" i="9"/>
  <c r="A243" i="9"/>
  <c r="E242" i="9"/>
  <c r="C242" i="9"/>
  <c r="C243" i="9" s="1"/>
  <c r="A242" i="9"/>
  <c r="A241" i="9"/>
  <c r="C240" i="9"/>
  <c r="C241" i="9" s="1"/>
  <c r="A240" i="9"/>
  <c r="E239" i="9"/>
  <c r="A239" i="9"/>
  <c r="E238" i="9"/>
  <c r="C238" i="9"/>
  <c r="C239" i="9" s="1"/>
  <c r="A238" i="9"/>
  <c r="E237" i="9"/>
  <c r="A237" i="9"/>
  <c r="G236" i="9"/>
  <c r="E236" i="9"/>
  <c r="C236" i="9"/>
  <c r="C237" i="9" s="1"/>
  <c r="A236" i="9"/>
  <c r="E235" i="9"/>
  <c r="A235" i="9"/>
  <c r="G234" i="9"/>
  <c r="E234" i="9"/>
  <c r="C234" i="9"/>
  <c r="C235" i="9" s="1"/>
  <c r="A234" i="9"/>
  <c r="E233" i="9"/>
  <c r="A233" i="9"/>
  <c r="E232" i="9"/>
  <c r="C232" i="9"/>
  <c r="C233" i="9" s="1"/>
  <c r="A232" i="9"/>
  <c r="E231" i="9"/>
  <c r="A231" i="9"/>
  <c r="E230" i="9"/>
  <c r="C230" i="9"/>
  <c r="C231" i="9" s="1"/>
  <c r="A230" i="9"/>
  <c r="E229" i="9"/>
  <c r="A229" i="9"/>
  <c r="E228" i="9"/>
  <c r="C228" i="9"/>
  <c r="C229" i="9" s="1"/>
  <c r="A228" i="9"/>
  <c r="E227" i="9"/>
  <c r="A227" i="9"/>
  <c r="E226" i="9"/>
  <c r="C226" i="9"/>
  <c r="C227" i="9" s="1"/>
  <c r="A226" i="9"/>
  <c r="E225" i="9"/>
  <c r="A225" i="9"/>
  <c r="E224" i="9"/>
  <c r="C224" i="9"/>
  <c r="C225" i="9" s="1"/>
  <c r="A224" i="9"/>
  <c r="E223" i="9"/>
  <c r="A223" i="9"/>
  <c r="E222" i="9"/>
  <c r="C222" i="9"/>
  <c r="C223" i="9" s="1"/>
  <c r="A222" i="9"/>
  <c r="E221" i="9"/>
  <c r="A221" i="9"/>
  <c r="E220" i="9"/>
  <c r="C220" i="9"/>
  <c r="C221" i="9" s="1"/>
  <c r="A220" i="9"/>
  <c r="E219" i="9"/>
  <c r="A219" i="9"/>
  <c r="E218" i="9"/>
  <c r="C218" i="9"/>
  <c r="C219" i="9" s="1"/>
  <c r="A218" i="9"/>
  <c r="G217" i="9"/>
  <c r="E217" i="9"/>
  <c r="A217" i="9"/>
  <c r="E216" i="9"/>
  <c r="A216" i="9"/>
  <c r="E215" i="9"/>
  <c r="C215" i="9"/>
  <c r="C216" i="9" s="1"/>
  <c r="A215" i="9"/>
  <c r="E214" i="9"/>
  <c r="A214" i="9"/>
  <c r="E213" i="9"/>
  <c r="C213" i="9"/>
  <c r="C214" i="9" s="1"/>
  <c r="C217" i="9" s="1"/>
  <c r="A213" i="9"/>
  <c r="E212" i="9"/>
  <c r="A212" i="9"/>
  <c r="G211" i="9"/>
  <c r="E211" i="9"/>
  <c r="C211" i="9"/>
  <c r="C212" i="9" s="1"/>
  <c r="A211" i="9"/>
  <c r="E210" i="9"/>
  <c r="A210" i="9"/>
  <c r="G209" i="9"/>
  <c r="E209" i="9"/>
  <c r="C209" i="9"/>
  <c r="C210" i="9" s="1"/>
  <c r="A209" i="9"/>
  <c r="E208" i="9"/>
  <c r="A208" i="9"/>
  <c r="G207" i="9"/>
  <c r="E207" i="9"/>
  <c r="C207" i="9"/>
  <c r="C208" i="9" s="1"/>
  <c r="A207" i="9"/>
  <c r="E206" i="9"/>
  <c r="A206" i="9"/>
  <c r="E205" i="9"/>
  <c r="A205" i="9"/>
  <c r="E204" i="9"/>
  <c r="A204" i="9"/>
  <c r="G203" i="9"/>
  <c r="E203" i="9"/>
  <c r="C203" i="9"/>
  <c r="C204" i="9" s="1"/>
  <c r="C205" i="9" s="1"/>
  <c r="C206" i="9" s="1"/>
  <c r="A203" i="9"/>
  <c r="E202" i="9"/>
  <c r="A202" i="9"/>
  <c r="G201" i="9"/>
  <c r="E201" i="9"/>
  <c r="C201" i="9"/>
  <c r="C202" i="9" s="1"/>
  <c r="A201" i="9"/>
  <c r="E200" i="9"/>
  <c r="A200" i="9"/>
  <c r="G199" i="9"/>
  <c r="E199" i="9"/>
  <c r="C199" i="9"/>
  <c r="C200" i="9" s="1"/>
  <c r="A199" i="9"/>
  <c r="E198" i="9"/>
  <c r="A198" i="9"/>
  <c r="G197" i="9"/>
  <c r="E197" i="9"/>
  <c r="C197" i="9"/>
  <c r="C198" i="9" s="1"/>
  <c r="A197" i="9"/>
  <c r="G196" i="9"/>
  <c r="E196" i="9"/>
  <c r="A196" i="9"/>
  <c r="E195" i="9"/>
  <c r="A195" i="9"/>
  <c r="G194" i="9"/>
  <c r="E194" i="9"/>
  <c r="C194" i="9"/>
  <c r="C195" i="9" s="1"/>
  <c r="C196" i="9" s="1"/>
  <c r="A194" i="9"/>
  <c r="E193" i="9"/>
  <c r="A193" i="9"/>
  <c r="E192" i="9"/>
  <c r="A192" i="9"/>
  <c r="E191" i="9"/>
  <c r="A191" i="9"/>
  <c r="G190" i="9"/>
  <c r="E190" i="9"/>
  <c r="C190" i="9"/>
  <c r="C191" i="9" s="1"/>
  <c r="C192" i="9" s="1"/>
  <c r="A190" i="9"/>
  <c r="E189" i="9"/>
  <c r="A189" i="9"/>
  <c r="E188" i="9"/>
  <c r="A188" i="9"/>
  <c r="E187" i="9"/>
  <c r="A187" i="9"/>
  <c r="E186" i="9"/>
  <c r="A186" i="9"/>
  <c r="E185" i="9"/>
  <c r="A185" i="9"/>
  <c r="G184" i="9"/>
  <c r="E184" i="9"/>
  <c r="C184" i="9"/>
  <c r="C185" i="9" s="1"/>
  <c r="C186" i="9" s="1"/>
  <c r="A184" i="9"/>
  <c r="E183" i="9"/>
  <c r="A183" i="9"/>
  <c r="G182" i="9"/>
  <c r="E182" i="9"/>
  <c r="C182" i="9"/>
  <c r="C183" i="9" s="1"/>
  <c r="A182" i="9"/>
  <c r="E181" i="9"/>
  <c r="A181" i="9"/>
  <c r="E180" i="9"/>
  <c r="A180" i="9"/>
  <c r="E179" i="9"/>
  <c r="A179" i="9"/>
  <c r="G178" i="9"/>
  <c r="E178" i="9"/>
  <c r="C178" i="9"/>
  <c r="C179" i="9" s="1"/>
  <c r="C180" i="9" s="1"/>
  <c r="C181" i="9" s="1"/>
  <c r="A178" i="9"/>
  <c r="E177" i="9"/>
  <c r="A177" i="9"/>
  <c r="E176" i="9"/>
  <c r="A176" i="9"/>
  <c r="E175" i="9"/>
  <c r="A175" i="9"/>
  <c r="G174" i="9"/>
  <c r="E174" i="9"/>
  <c r="C174" i="9"/>
  <c r="C175" i="9" s="1"/>
  <c r="C176" i="9" s="1"/>
  <c r="A174" i="9"/>
  <c r="E173" i="9"/>
  <c r="A173" i="9"/>
  <c r="E172" i="9"/>
  <c r="A172" i="9"/>
  <c r="E171" i="9"/>
  <c r="A171" i="9"/>
  <c r="E170" i="9"/>
  <c r="A170" i="9"/>
  <c r="G169" i="9"/>
  <c r="E169" i="9"/>
  <c r="C169" i="9"/>
  <c r="C170" i="9" s="1"/>
  <c r="C171" i="9" s="1"/>
  <c r="A169" i="9"/>
  <c r="E168" i="9"/>
  <c r="A168" i="9"/>
  <c r="E167" i="9"/>
  <c r="A167" i="9"/>
  <c r="E166" i="9"/>
  <c r="A166" i="9"/>
  <c r="E165" i="9"/>
  <c r="A165" i="9"/>
  <c r="E164" i="9"/>
  <c r="A164" i="9"/>
  <c r="G163" i="9"/>
  <c r="E163" i="9"/>
  <c r="C163" i="9"/>
  <c r="C164" i="9" s="1"/>
  <c r="C165" i="9" s="1"/>
  <c r="C166" i="9" s="1"/>
  <c r="A163" i="9"/>
  <c r="E162" i="9"/>
  <c r="A162" i="9"/>
  <c r="E161" i="9"/>
  <c r="A161" i="9"/>
  <c r="E160" i="9"/>
  <c r="A160" i="9"/>
  <c r="E159" i="9"/>
  <c r="A159" i="9"/>
  <c r="G158" i="9"/>
  <c r="E158" i="9"/>
  <c r="C158" i="9"/>
  <c r="C159" i="9" s="1"/>
  <c r="C160" i="9" s="1"/>
  <c r="A158" i="9"/>
  <c r="E157" i="9"/>
  <c r="A157" i="9"/>
  <c r="E156" i="9"/>
  <c r="A156" i="9"/>
  <c r="E155" i="9"/>
  <c r="A155" i="9"/>
  <c r="E154" i="9"/>
  <c r="A154" i="9"/>
  <c r="E153" i="9"/>
  <c r="A153" i="9"/>
  <c r="G152" i="9"/>
  <c r="E152" i="9"/>
  <c r="C152" i="9"/>
  <c r="C153" i="9" s="1"/>
  <c r="C154" i="9" s="1"/>
  <c r="A152" i="9"/>
  <c r="E151" i="9"/>
  <c r="A151" i="9"/>
  <c r="E150" i="9"/>
  <c r="A150" i="9"/>
  <c r="E149" i="9"/>
  <c r="A149" i="9"/>
  <c r="E148" i="9"/>
  <c r="A148" i="9"/>
  <c r="E147" i="9"/>
  <c r="A147" i="9"/>
  <c r="G146" i="9"/>
  <c r="E146" i="9"/>
  <c r="C146" i="9"/>
  <c r="C147" i="9" s="1"/>
  <c r="C148" i="9" s="1"/>
  <c r="A146" i="9"/>
  <c r="G145" i="9"/>
  <c r="E145" i="9"/>
  <c r="A145" i="9"/>
  <c r="E144" i="9"/>
  <c r="A144" i="9"/>
  <c r="E143" i="9"/>
  <c r="A143" i="9"/>
  <c r="E142" i="9"/>
  <c r="A142" i="9"/>
  <c r="G141" i="9"/>
  <c r="E141" i="9"/>
  <c r="C141" i="9"/>
  <c r="C142" i="9" s="1"/>
  <c r="C143" i="9" s="1"/>
  <c r="C144" i="9" s="1"/>
  <c r="A141" i="9"/>
  <c r="E140" i="9"/>
  <c r="A140" i="9"/>
  <c r="E139" i="9"/>
  <c r="A139" i="9"/>
  <c r="E138" i="9"/>
  <c r="A138" i="9"/>
  <c r="E137" i="9"/>
  <c r="A137" i="9"/>
  <c r="E136" i="9"/>
  <c r="A136" i="9"/>
  <c r="E135" i="9"/>
  <c r="A135" i="9"/>
  <c r="E134" i="9"/>
  <c r="A134" i="9"/>
  <c r="E133" i="9"/>
  <c r="A133" i="9"/>
  <c r="E132" i="9"/>
  <c r="A132" i="9"/>
  <c r="E131" i="9"/>
  <c r="A131" i="9"/>
  <c r="E130" i="9"/>
  <c r="A130" i="9"/>
  <c r="E129" i="9"/>
  <c r="A129" i="9"/>
  <c r="E128" i="9"/>
  <c r="A128" i="9"/>
  <c r="E127" i="9"/>
  <c r="A127" i="9"/>
  <c r="E126" i="9"/>
  <c r="A126" i="9"/>
  <c r="E125" i="9"/>
  <c r="A125" i="9"/>
  <c r="G124" i="9"/>
  <c r="E124" i="9"/>
  <c r="C124" i="9"/>
  <c r="C125" i="9" s="1"/>
  <c r="C126" i="9" s="1"/>
  <c r="C127" i="9" s="1"/>
  <c r="C128" i="9" s="1"/>
  <c r="A124" i="9"/>
  <c r="E123" i="9"/>
  <c r="A123" i="9"/>
  <c r="E122" i="9"/>
  <c r="A122" i="9"/>
  <c r="E121" i="9"/>
  <c r="A121" i="9"/>
  <c r="E120" i="9"/>
  <c r="A120" i="9"/>
  <c r="E119" i="9"/>
  <c r="A119" i="9"/>
  <c r="E118" i="9"/>
  <c r="A118" i="9"/>
  <c r="E117" i="9"/>
  <c r="A117" i="9"/>
  <c r="E116" i="9"/>
  <c r="A116" i="9"/>
  <c r="E115" i="9"/>
  <c r="A115" i="9"/>
  <c r="E114" i="9"/>
  <c r="A114" i="9"/>
  <c r="E113" i="9"/>
  <c r="A113" i="9"/>
  <c r="E112" i="9"/>
  <c r="A112" i="9"/>
  <c r="E111" i="9"/>
  <c r="A111" i="9"/>
  <c r="E110" i="9"/>
  <c r="A110" i="9"/>
  <c r="E109" i="9"/>
  <c r="A109" i="9"/>
  <c r="E108" i="9"/>
  <c r="A108" i="9"/>
  <c r="G107" i="9"/>
  <c r="E107" i="9"/>
  <c r="C107" i="9"/>
  <c r="C108" i="9" s="1"/>
  <c r="A107" i="9"/>
  <c r="E106" i="9"/>
  <c r="A106" i="9"/>
  <c r="E105" i="9"/>
  <c r="A105" i="9"/>
  <c r="E104" i="9"/>
  <c r="A104" i="9"/>
  <c r="E103" i="9"/>
  <c r="A103" i="9"/>
  <c r="E102" i="9"/>
  <c r="A102" i="9"/>
  <c r="E101" i="9"/>
  <c r="A101" i="9"/>
  <c r="E100" i="9"/>
  <c r="A100" i="9"/>
  <c r="E99" i="9"/>
  <c r="A99" i="9"/>
  <c r="E98" i="9"/>
  <c r="A98" i="9"/>
  <c r="G97" i="9"/>
  <c r="E97" i="9"/>
  <c r="C97" i="9"/>
  <c r="C98" i="9" s="1"/>
  <c r="C99" i="9" s="1"/>
  <c r="C100" i="9" s="1"/>
  <c r="A97" i="9"/>
  <c r="E96" i="9"/>
  <c r="A96" i="9"/>
  <c r="E95" i="9"/>
  <c r="A95" i="9"/>
  <c r="E94" i="9"/>
  <c r="A94" i="9"/>
  <c r="E93" i="9"/>
  <c r="A93" i="9"/>
  <c r="E92" i="9"/>
  <c r="A92" i="9"/>
  <c r="E91" i="9"/>
  <c r="A91" i="9"/>
  <c r="E90" i="9"/>
  <c r="A90" i="9"/>
  <c r="E89" i="9"/>
  <c r="A89" i="9"/>
  <c r="E88" i="9"/>
  <c r="A88" i="9"/>
  <c r="G87" i="9"/>
  <c r="E87" i="9"/>
  <c r="C87" i="9"/>
  <c r="C88" i="9" s="1"/>
  <c r="C89" i="9" s="1"/>
  <c r="A87" i="9"/>
  <c r="E86" i="9"/>
  <c r="A86" i="9"/>
  <c r="E85" i="9"/>
  <c r="A85" i="9"/>
  <c r="E84" i="9"/>
  <c r="A84" i="9"/>
  <c r="E83" i="9"/>
  <c r="A83" i="9"/>
  <c r="E82" i="9"/>
  <c r="A82" i="9"/>
  <c r="E81" i="9"/>
  <c r="A81" i="9"/>
  <c r="E80" i="9"/>
  <c r="A80" i="9"/>
  <c r="E79" i="9"/>
  <c r="A79" i="9"/>
  <c r="E78" i="9"/>
  <c r="A78" i="9"/>
  <c r="G77" i="9"/>
  <c r="E77" i="9"/>
  <c r="C77" i="9"/>
  <c r="C78" i="9" s="1"/>
  <c r="C79" i="9" s="1"/>
  <c r="A77" i="9"/>
  <c r="E76" i="9"/>
  <c r="A76" i="9"/>
  <c r="E75" i="9"/>
  <c r="A75" i="9"/>
  <c r="E74" i="9"/>
  <c r="A74" i="9"/>
  <c r="E73" i="9"/>
  <c r="A73" i="9"/>
  <c r="E72" i="9"/>
  <c r="A72" i="9"/>
  <c r="E71" i="9"/>
  <c r="A71" i="9"/>
  <c r="E70" i="9"/>
  <c r="A70" i="9"/>
  <c r="E69" i="9"/>
  <c r="A69" i="9"/>
  <c r="E68" i="9"/>
  <c r="A68" i="9"/>
  <c r="G67" i="9"/>
  <c r="E67" i="9"/>
  <c r="C67" i="9"/>
  <c r="C68" i="9" s="1"/>
  <c r="C69" i="9" s="1"/>
  <c r="A67" i="9"/>
  <c r="E66" i="9"/>
  <c r="A66" i="9"/>
  <c r="E65" i="9"/>
  <c r="A65" i="9"/>
  <c r="E64" i="9"/>
  <c r="A64" i="9"/>
  <c r="E63" i="9"/>
  <c r="A63" i="9"/>
  <c r="E62" i="9"/>
  <c r="A62" i="9"/>
  <c r="E61" i="9"/>
  <c r="A61" i="9"/>
  <c r="E60" i="9"/>
  <c r="A60" i="9"/>
  <c r="E59" i="9"/>
  <c r="A59" i="9"/>
  <c r="E58" i="9"/>
  <c r="A58" i="9"/>
  <c r="G57" i="9"/>
  <c r="E57" i="9"/>
  <c r="C57" i="9"/>
  <c r="C58" i="9" s="1"/>
  <c r="C59" i="9" s="1"/>
  <c r="A57" i="9"/>
  <c r="E56" i="9"/>
  <c r="A56" i="9"/>
  <c r="E55" i="9"/>
  <c r="A55" i="9"/>
  <c r="E54" i="9"/>
  <c r="A54" i="9"/>
  <c r="E53" i="9"/>
  <c r="A53" i="9"/>
  <c r="E52" i="9"/>
  <c r="A52" i="9"/>
  <c r="E51" i="9"/>
  <c r="A51" i="9"/>
  <c r="E50" i="9"/>
  <c r="A50" i="9"/>
  <c r="E49" i="9"/>
  <c r="A49" i="9"/>
  <c r="E48" i="9"/>
  <c r="A48" i="9"/>
  <c r="C47" i="9"/>
  <c r="C48" i="9" s="1"/>
  <c r="C49" i="9" s="1"/>
  <c r="A47" i="9"/>
  <c r="E46" i="9"/>
  <c r="A46" i="9"/>
  <c r="E45" i="9"/>
  <c r="A45" i="9"/>
  <c r="E44" i="9"/>
  <c r="A44" i="9"/>
  <c r="E43" i="9"/>
  <c r="A43" i="9"/>
  <c r="E42" i="9"/>
  <c r="A42" i="9"/>
  <c r="E41" i="9"/>
  <c r="A41" i="9"/>
  <c r="E40" i="9"/>
  <c r="A40" i="9"/>
  <c r="E39" i="9"/>
  <c r="A39" i="9"/>
  <c r="E38" i="9"/>
  <c r="A38" i="9"/>
  <c r="C37" i="9"/>
  <c r="C38" i="9" s="1"/>
  <c r="C39" i="9" s="1"/>
  <c r="A37" i="9"/>
  <c r="E36" i="9"/>
  <c r="A36" i="9"/>
  <c r="E35" i="9"/>
  <c r="A35" i="9"/>
  <c r="E34" i="9"/>
  <c r="A34" i="9"/>
  <c r="E33" i="9"/>
  <c r="A33" i="9"/>
  <c r="E32" i="9"/>
  <c r="A32" i="9"/>
  <c r="E31" i="9"/>
  <c r="A31" i="9"/>
  <c r="E30" i="9"/>
  <c r="A30" i="9"/>
  <c r="E29" i="9"/>
  <c r="A29" i="9"/>
  <c r="E28" i="9"/>
  <c r="A28" i="9"/>
  <c r="C27" i="9"/>
  <c r="C28" i="9" s="1"/>
  <c r="C29" i="9" s="1"/>
  <c r="A27" i="9"/>
  <c r="E26" i="9"/>
  <c r="A26" i="9"/>
  <c r="E25" i="9"/>
  <c r="A25" i="9"/>
  <c r="E24" i="9"/>
  <c r="A24" i="9"/>
  <c r="E23" i="9"/>
  <c r="A23" i="9"/>
  <c r="E22" i="9"/>
  <c r="A22" i="9"/>
  <c r="E21" i="9"/>
  <c r="A21" i="9"/>
  <c r="E20" i="9"/>
  <c r="A20" i="9"/>
  <c r="C19" i="9"/>
  <c r="C20" i="9" s="1"/>
  <c r="C21" i="9" s="1"/>
  <c r="A19" i="9"/>
  <c r="E18" i="9"/>
  <c r="A18" i="9"/>
  <c r="E17" i="9"/>
  <c r="A17" i="9"/>
  <c r="E16" i="9"/>
  <c r="A16" i="9"/>
  <c r="E15" i="9"/>
  <c r="A15" i="9"/>
  <c r="E14" i="9"/>
  <c r="A14" i="9"/>
  <c r="E13" i="9"/>
  <c r="A13" i="9"/>
  <c r="E12" i="9"/>
  <c r="A12" i="9"/>
  <c r="C11" i="9"/>
  <c r="C12" i="9" s="1"/>
  <c r="C13" i="9" s="1"/>
  <c r="A11" i="9"/>
  <c r="E10" i="9"/>
  <c r="A10" i="9"/>
  <c r="E9" i="9"/>
  <c r="A9" i="9"/>
  <c r="E8" i="9"/>
  <c r="A8" i="9"/>
  <c r="E7" i="9"/>
  <c r="A7" i="9"/>
  <c r="E6" i="9"/>
  <c r="A6" i="9"/>
  <c r="E5" i="9"/>
  <c r="A5" i="9"/>
  <c r="E4" i="9"/>
  <c r="A4" i="9"/>
  <c r="C3" i="9"/>
  <c r="A3" i="9"/>
  <c r="C2" i="9"/>
  <c r="A2" i="9"/>
  <c r="D402" i="8"/>
  <c r="G117" i="9" s="1"/>
  <c r="A402" i="8"/>
  <c r="D401" i="8"/>
  <c r="G135" i="9" s="1"/>
  <c r="A401" i="8"/>
  <c r="D400" i="8"/>
  <c r="A400" i="8"/>
  <c r="D398" i="8"/>
  <c r="A398" i="8"/>
  <c r="D397" i="8"/>
  <c r="G1105" i="9" s="1"/>
  <c r="A397" i="8"/>
  <c r="D395" i="8"/>
  <c r="A395" i="8"/>
  <c r="D394" i="8"/>
  <c r="G918" i="9" s="1"/>
  <c r="A394" i="8"/>
  <c r="D393" i="8"/>
  <c r="G532" i="9" s="1"/>
  <c r="A393" i="8"/>
  <c r="D392" i="8"/>
  <c r="G1081" i="9" s="1"/>
  <c r="A392" i="8"/>
  <c r="D391" i="8"/>
  <c r="G1086" i="9" s="1"/>
  <c r="A391" i="8"/>
  <c r="D390" i="8"/>
  <c r="A390" i="8"/>
  <c r="D389" i="8"/>
  <c r="G119" i="9" s="1"/>
  <c r="A389" i="8"/>
  <c r="D388" i="8"/>
  <c r="A388" i="8"/>
  <c r="D387" i="8"/>
  <c r="A387" i="8"/>
  <c r="D386" i="8"/>
  <c r="G1092" i="9" s="1"/>
  <c r="A386" i="8"/>
  <c r="D385" i="8"/>
  <c r="A385" i="8"/>
  <c r="D384" i="8"/>
  <c r="A384" i="8"/>
  <c r="D383" i="8"/>
  <c r="A383" i="8"/>
  <c r="D382" i="8"/>
  <c r="G122" i="9" s="1"/>
  <c r="A382" i="8"/>
  <c r="D381" i="8"/>
  <c r="A381" i="8"/>
  <c r="D380" i="8"/>
  <c r="A380" i="8"/>
  <c r="D379" i="8"/>
  <c r="A379" i="8"/>
  <c r="D378" i="8"/>
  <c r="A378" i="8"/>
  <c r="D377" i="8"/>
  <c r="G928" i="9" s="1"/>
  <c r="A377" i="8"/>
  <c r="D376" i="8"/>
  <c r="A376" i="8"/>
  <c r="D375" i="8"/>
  <c r="G1098" i="9" s="1"/>
  <c r="A375" i="8"/>
  <c r="D374" i="8"/>
  <c r="G1423" i="9" s="1"/>
  <c r="A374" i="8"/>
  <c r="D373" i="8"/>
  <c r="G123" i="9" s="1"/>
  <c r="A373" i="8"/>
  <c r="D372" i="8"/>
  <c r="G26" i="9" s="1"/>
  <c r="A372" i="8"/>
  <c r="D371" i="8"/>
  <c r="G482" i="9" s="1"/>
  <c r="A371" i="8"/>
  <c r="D370" i="8"/>
  <c r="G270" i="9" s="1"/>
  <c r="A370" i="8"/>
  <c r="D369" i="8"/>
  <c r="G285" i="9" s="1"/>
  <c r="A369" i="8"/>
  <c r="D368" i="8"/>
  <c r="A368" i="8"/>
  <c r="D367" i="8"/>
  <c r="G202" i="9" s="1"/>
  <c r="A367" i="8"/>
  <c r="E366" i="8"/>
  <c r="D366" i="8" s="1"/>
  <c r="G215" i="9" s="1"/>
  <c r="A366" i="8"/>
  <c r="D365" i="8"/>
  <c r="G213" i="9" s="1"/>
  <c r="A365" i="8"/>
  <c r="D364" i="8"/>
  <c r="G210" i="9" s="1"/>
  <c r="A364" i="8"/>
  <c r="D363" i="8"/>
  <c r="A363" i="8"/>
  <c r="D362" i="8"/>
  <c r="A362" i="8"/>
  <c r="D361" i="8"/>
  <c r="A361" i="8"/>
  <c r="D360" i="8"/>
  <c r="A360" i="8"/>
  <c r="D359" i="8"/>
  <c r="A359" i="8"/>
  <c r="D358" i="8"/>
  <c r="A358" i="8"/>
  <c r="D357" i="8"/>
  <c r="A357" i="8"/>
  <c r="D356" i="8"/>
  <c r="A356" i="8"/>
  <c r="D355" i="8"/>
  <c r="A355" i="8"/>
  <c r="D354" i="8"/>
  <c r="A354" i="8"/>
  <c r="D353" i="8"/>
  <c r="A353" i="8"/>
  <c r="D352" i="8"/>
  <c r="A352" i="8"/>
  <c r="D351" i="8"/>
  <c r="A351" i="8"/>
  <c r="D350" i="8"/>
  <c r="A350" i="8"/>
  <c r="D349" i="8"/>
  <c r="A349" i="8"/>
  <c r="D348" i="8"/>
  <c r="A348" i="8"/>
  <c r="D347" i="8"/>
  <c r="A347" i="8"/>
  <c r="D346" i="8"/>
  <c r="A346" i="8"/>
  <c r="D345" i="8"/>
  <c r="A345" i="8"/>
  <c r="D344" i="8"/>
  <c r="A344" i="8"/>
  <c r="D343" i="8"/>
  <c r="A343" i="8"/>
  <c r="D342" i="8"/>
  <c r="A342" i="8"/>
  <c r="D341" i="8"/>
  <c r="G708" i="9" s="1"/>
  <c r="A341" i="8"/>
  <c r="D340" i="8"/>
  <c r="G705" i="9" s="1"/>
  <c r="A340" i="8"/>
  <c r="D339" i="8"/>
  <c r="A339" i="8"/>
  <c r="D338" i="8"/>
  <c r="A338" i="8"/>
  <c r="D337" i="8"/>
  <c r="A337" i="8"/>
  <c r="D336" i="8"/>
  <c r="A336" i="8"/>
  <c r="D335" i="8"/>
  <c r="A335" i="8"/>
  <c r="D334" i="8"/>
  <c r="G802" i="9" s="1"/>
  <c r="A334" i="8"/>
  <c r="D333" i="8"/>
  <c r="A333" i="8"/>
  <c r="D332" i="8"/>
  <c r="A332" i="8"/>
  <c r="D331" i="8"/>
  <c r="A331" i="8"/>
  <c r="D330" i="8"/>
  <c r="A330" i="8"/>
  <c r="D329" i="8"/>
  <c r="A329" i="8"/>
  <c r="D328" i="8"/>
  <c r="A328" i="8"/>
  <c r="D327" i="8"/>
  <c r="A327" i="8"/>
  <c r="D326" i="8"/>
  <c r="G797" i="9" s="1"/>
  <c r="A326" i="8"/>
  <c r="D325" i="8"/>
  <c r="G793" i="9" s="1"/>
  <c r="A325" i="8"/>
  <c r="D324" i="8"/>
  <c r="A324" i="8"/>
  <c r="D323" i="8"/>
  <c r="A323" i="8"/>
  <c r="D321" i="8"/>
  <c r="A321" i="8"/>
  <c r="D320" i="8"/>
  <c r="A320" i="8"/>
  <c r="D317" i="8"/>
  <c r="G866" i="9" s="1"/>
  <c r="A317" i="8"/>
  <c r="D316" i="8"/>
  <c r="G856" i="9" s="1"/>
  <c r="A316" i="8"/>
  <c r="D315" i="8"/>
  <c r="G700" i="9" s="1"/>
  <c r="A315" i="8"/>
  <c r="D314" i="8"/>
  <c r="A314" i="8"/>
  <c r="D313" i="8"/>
  <c r="G233" i="9" s="1"/>
  <c r="A313" i="8"/>
  <c r="D312" i="8"/>
  <c r="G231" i="9" s="1"/>
  <c r="A312" i="8"/>
  <c r="D311" i="8"/>
  <c r="G229" i="9" s="1"/>
  <c r="A311" i="8"/>
  <c r="D310" i="8"/>
  <c r="G227" i="9" s="1"/>
  <c r="A310" i="8"/>
  <c r="D309" i="8"/>
  <c r="G225" i="9" s="1"/>
  <c r="A309" i="8"/>
  <c r="D308" i="8"/>
  <c r="G223" i="9" s="1"/>
  <c r="A308" i="8"/>
  <c r="D307" i="8"/>
  <c r="G221" i="9" s="1"/>
  <c r="A307" i="8"/>
  <c r="D306" i="8"/>
  <c r="G219" i="9" s="1"/>
  <c r="A306" i="8"/>
  <c r="D305" i="8"/>
  <c r="A305" i="8"/>
  <c r="D304" i="8"/>
  <c r="G235" i="9" s="1"/>
  <c r="A304" i="8"/>
  <c r="D303" i="8"/>
  <c r="G200" i="9" s="1"/>
  <c r="A303" i="8"/>
  <c r="D302" i="8"/>
  <c r="G198" i="9" s="1"/>
  <c r="A302" i="8"/>
  <c r="D301" i="8"/>
  <c r="G883" i="9" s="1"/>
  <c r="A301" i="8"/>
  <c r="D300" i="8"/>
  <c r="G880" i="9" s="1"/>
  <c r="A300" i="8"/>
  <c r="D299" i="8"/>
  <c r="A299" i="8"/>
  <c r="D298" i="8"/>
  <c r="G1064" i="9" s="1"/>
  <c r="A298" i="8"/>
  <c r="D296" i="8"/>
  <c r="A296" i="8"/>
  <c r="D295" i="8"/>
  <c r="A295" i="8"/>
  <c r="D294" i="8"/>
  <c r="G673" i="9" s="1"/>
  <c r="A294" i="8"/>
  <c r="D292" i="8"/>
  <c r="A292" i="8"/>
  <c r="D291" i="8"/>
  <c r="G1059" i="9" s="1"/>
  <c r="A291" i="8"/>
  <c r="D289" i="8"/>
  <c r="A289" i="8"/>
  <c r="D287" i="8"/>
  <c r="G1054" i="9" s="1"/>
  <c r="A287" i="8"/>
  <c r="D286" i="8"/>
  <c r="G834" i="9" s="1"/>
  <c r="A286" i="8"/>
  <c r="D285" i="8"/>
  <c r="A285" i="8"/>
  <c r="D284" i="8"/>
  <c r="A284" i="8"/>
  <c r="D283" i="8"/>
  <c r="G668" i="9" s="1"/>
  <c r="A283" i="8"/>
  <c r="D282" i="8"/>
  <c r="G865" i="9" s="1"/>
  <c r="A282" i="8"/>
  <c r="D281" i="8"/>
  <c r="G801" i="9" s="1"/>
  <c r="A281" i="8"/>
  <c r="D280" i="8"/>
  <c r="G855" i="9" s="1"/>
  <c r="A280" i="8"/>
  <c r="G279" i="8"/>
  <c r="D279" i="8"/>
  <c r="G663" i="9" s="1"/>
  <c r="A279" i="8"/>
  <c r="G278" i="8"/>
  <c r="D278" i="8"/>
  <c r="G1044" i="9" s="1"/>
  <c r="A278" i="8"/>
  <c r="D277" i="8"/>
  <c r="G888" i="9" s="1"/>
  <c r="A277" i="8"/>
  <c r="D276" i="8"/>
  <c r="A276" i="8"/>
  <c r="D275" i="8"/>
  <c r="A275" i="8"/>
  <c r="D274" i="8"/>
  <c r="G887" i="9" s="1"/>
  <c r="A274" i="8"/>
  <c r="D273" i="8"/>
  <c r="A273" i="8"/>
  <c r="D272" i="8"/>
  <c r="G479" i="9" s="1"/>
  <c r="A272" i="8"/>
  <c r="D271" i="8"/>
  <c r="A271" i="8"/>
  <c r="D270" i="8"/>
  <c r="G23" i="9" s="1"/>
  <c r="A270" i="8"/>
  <c r="D269" i="8"/>
  <c r="A269" i="8"/>
  <c r="D268" i="8"/>
  <c r="A268" i="8"/>
  <c r="D267" i="8"/>
  <c r="A267" i="8"/>
  <c r="D266" i="8"/>
  <c r="G481" i="9" s="1"/>
  <c r="A266" i="8"/>
  <c r="D265" i="8"/>
  <c r="A265" i="8"/>
  <c r="D264" i="8"/>
  <c r="A264" i="8"/>
  <c r="D263" i="8"/>
  <c r="A263" i="8"/>
  <c r="D262" i="8"/>
  <c r="A262" i="8"/>
  <c r="D261" i="8"/>
  <c r="A261" i="8"/>
  <c r="D260" i="8"/>
  <c r="A260" i="8"/>
  <c r="D259" i="8"/>
  <c r="A259" i="8"/>
  <c r="D258" i="8"/>
  <c r="A258" i="8"/>
  <c r="D257" i="8"/>
  <c r="A257" i="8"/>
  <c r="D256" i="8"/>
  <c r="A256" i="8"/>
  <c r="D255" i="8"/>
  <c r="A255" i="8"/>
  <c r="D254" i="8"/>
  <c r="A254" i="8"/>
  <c r="D253" i="8"/>
  <c r="A253" i="8"/>
  <c r="D252" i="8"/>
  <c r="G1035" i="9" s="1"/>
  <c r="A252" i="8"/>
  <c r="D251" i="8"/>
  <c r="G1049" i="9" s="1"/>
  <c r="A251" i="8"/>
  <c r="D250" i="8"/>
  <c r="G806" i="9" s="1"/>
  <c r="A250" i="8"/>
  <c r="D249" i="8"/>
  <c r="G807" i="9" s="1"/>
  <c r="A249" i="8"/>
  <c r="D248" i="8"/>
  <c r="G1232" i="9" s="1"/>
  <c r="A248" i="8"/>
  <c r="D247" i="8"/>
  <c r="G650" i="9" s="1"/>
  <c r="A247" i="8"/>
  <c r="D246" i="8"/>
  <c r="G791" i="9" s="1"/>
  <c r="A246" i="8"/>
  <c r="D245" i="8"/>
  <c r="G1076" i="9" s="1"/>
  <c r="A245" i="8"/>
  <c r="D244" i="8"/>
  <c r="A244" i="8"/>
  <c r="D243" i="8"/>
  <c r="A243" i="8"/>
  <c r="D242" i="8"/>
  <c r="A242" i="8"/>
  <c r="D241" i="8"/>
  <c r="G1420" i="9" s="1"/>
  <c r="A241" i="8"/>
  <c r="D240" i="8"/>
  <c r="A240" i="8"/>
  <c r="D239" i="8"/>
  <c r="G1366" i="9" s="1"/>
  <c r="A239" i="8"/>
  <c r="D238" i="8"/>
  <c r="G1409" i="9" s="1"/>
  <c r="A238" i="8"/>
  <c r="D237" i="8"/>
  <c r="A237" i="8"/>
  <c r="D236" i="8"/>
  <c r="G1421" i="9" s="1"/>
  <c r="A236" i="8"/>
  <c r="D235" i="8"/>
  <c r="A235" i="8"/>
  <c r="D234" i="8"/>
  <c r="A234" i="8"/>
  <c r="D233" i="8"/>
  <c r="G1027" i="9" s="1"/>
  <c r="A233" i="8"/>
  <c r="D232" i="8"/>
  <c r="G484" i="9" s="1"/>
  <c r="A232" i="8"/>
  <c r="D231" i="8"/>
  <c r="G20" i="9" s="1"/>
  <c r="A231" i="8"/>
  <c r="D230" i="8"/>
  <c r="A230" i="8"/>
  <c r="D229" i="8"/>
  <c r="A229" i="8"/>
  <c r="D228" i="8"/>
  <c r="A228" i="8"/>
  <c r="D227" i="8"/>
  <c r="A227" i="8"/>
  <c r="D226" i="8"/>
  <c r="A226" i="8"/>
  <c r="D225" i="8"/>
  <c r="G868" i="9" s="1"/>
  <c r="A225" i="8"/>
  <c r="D224" i="8"/>
  <c r="G192" i="9" s="1"/>
  <c r="A224" i="8"/>
  <c r="D223" i="8"/>
  <c r="A223" i="8"/>
  <c r="D222" i="8"/>
  <c r="G540" i="9" s="1"/>
  <c r="A222" i="8"/>
  <c r="D221" i="8"/>
  <c r="G142" i="9" s="1"/>
  <c r="A221" i="8"/>
  <c r="D220" i="8"/>
  <c r="A220" i="8"/>
  <c r="D219" i="8"/>
  <c r="A219" i="8"/>
  <c r="D218" i="8"/>
  <c r="A218" i="8"/>
  <c r="D217" i="8"/>
  <c r="A217" i="8"/>
  <c r="D216" i="8"/>
  <c r="A216" i="8"/>
  <c r="D215" i="8"/>
  <c r="G1407" i="9" s="1"/>
  <c r="A215" i="8"/>
  <c r="D214" i="8"/>
  <c r="G1416" i="9" s="1"/>
  <c r="A214" i="8"/>
  <c r="D213" i="8"/>
  <c r="G1415" i="9" s="1"/>
  <c r="A213" i="8"/>
  <c r="D212" i="8"/>
  <c r="A212" i="8"/>
  <c r="D211" i="8"/>
  <c r="A211" i="8"/>
  <c r="D210" i="8"/>
  <c r="G1364" i="9" s="1"/>
  <c r="A210" i="8"/>
  <c r="D209" i="8"/>
  <c r="G1406" i="9" s="1"/>
  <c r="A209" i="8"/>
  <c r="D208" i="8"/>
  <c r="A208" i="8"/>
  <c r="D207" i="8"/>
  <c r="G1417" i="9" s="1"/>
  <c r="A207" i="8"/>
  <c r="D206" i="8"/>
  <c r="A206" i="8"/>
  <c r="D205" i="8"/>
  <c r="A205" i="8"/>
  <c r="D204" i="8"/>
  <c r="A204" i="8"/>
  <c r="D203" i="8"/>
  <c r="G1231" i="9" s="1"/>
  <c r="A203" i="8"/>
  <c r="D202" i="8"/>
  <c r="A202" i="8"/>
  <c r="D201" i="8"/>
  <c r="A201" i="8"/>
  <c r="D200" i="8"/>
  <c r="A200" i="8"/>
  <c r="D199" i="8"/>
  <c r="G790" i="9" s="1"/>
  <c r="A199" i="8"/>
  <c r="D198" i="8"/>
  <c r="G292" i="9" s="1"/>
  <c r="A198" i="8"/>
  <c r="D197" i="8"/>
  <c r="A197" i="8"/>
  <c r="D196" i="8"/>
  <c r="G168" i="9" s="1"/>
  <c r="A196" i="8"/>
  <c r="D195" i="8"/>
  <c r="G125" i="9" s="1"/>
  <c r="A195" i="8"/>
  <c r="D194" i="8"/>
  <c r="G91" i="9" s="1"/>
  <c r="A194" i="8"/>
  <c r="D193" i="8"/>
  <c r="G129" i="9" s="1"/>
  <c r="A193" i="8"/>
  <c r="D192" i="8"/>
  <c r="G110" i="9" s="1"/>
  <c r="A192" i="8"/>
  <c r="D191" i="8"/>
  <c r="G704" i="9" s="1"/>
  <c r="A191" i="8"/>
  <c r="D190" i="8"/>
  <c r="A190" i="8"/>
  <c r="D189" i="8"/>
  <c r="A189" i="8"/>
  <c r="D188" i="8"/>
  <c r="G796" i="9" s="1"/>
  <c r="A188" i="8"/>
  <c r="D187" i="8"/>
  <c r="A187" i="8"/>
  <c r="D186" i="8"/>
  <c r="G176" i="9" s="1"/>
  <c r="A186" i="8"/>
  <c r="D185" i="8"/>
  <c r="A185" i="8"/>
  <c r="D184" i="8"/>
  <c r="G154" i="9" s="1"/>
  <c r="A184" i="8"/>
  <c r="D183" i="8"/>
  <c r="A183" i="8"/>
  <c r="D182" i="8"/>
  <c r="G1201" i="9" s="1"/>
  <c r="A182" i="8"/>
  <c r="D181" i="8"/>
  <c r="G1195" i="9" s="1"/>
  <c r="A181" i="8"/>
  <c r="D180" i="8"/>
  <c r="G1199" i="9" s="1"/>
  <c r="A180" i="8"/>
  <c r="D179" i="8"/>
  <c r="G1197" i="9" s="1"/>
  <c r="A179" i="8"/>
  <c r="D178" i="8"/>
  <c r="G1221" i="9" s="1"/>
  <c r="A178" i="8"/>
  <c r="D177" i="8"/>
  <c r="G1186" i="9" s="1"/>
  <c r="A177" i="8"/>
  <c r="D176" i="8"/>
  <c r="A176" i="8"/>
  <c r="D175" i="8"/>
  <c r="A175" i="8"/>
  <c r="D174" i="8"/>
  <c r="G1219" i="9" s="1"/>
  <c r="A174" i="8"/>
  <c r="D173" i="8"/>
  <c r="G1154" i="9" s="1"/>
  <c r="A173" i="8"/>
  <c r="D172" i="8"/>
  <c r="G1153" i="9" s="1"/>
  <c r="A172" i="8"/>
  <c r="D171" i="8"/>
  <c r="G1220" i="9" s="1"/>
  <c r="A171" i="8"/>
  <c r="D170" i="8"/>
  <c r="A170" i="8"/>
  <c r="D169" i="8"/>
  <c r="G1211" i="9" s="1"/>
  <c r="A169" i="8"/>
  <c r="D168" i="8"/>
  <c r="G1205" i="9" s="1"/>
  <c r="A168" i="8"/>
  <c r="D167" i="8"/>
  <c r="G1207" i="9" s="1"/>
  <c r="A167" i="8"/>
  <c r="D166" i="8"/>
  <c r="G1175" i="9" s="1"/>
  <c r="A166" i="8"/>
  <c r="D165" i="8"/>
  <c r="G1185" i="9" s="1"/>
  <c r="A165" i="8"/>
  <c r="D164" i="8"/>
  <c r="G1118" i="9" s="1"/>
  <c r="A164" i="8"/>
  <c r="D163" i="8"/>
  <c r="G1143" i="9" s="1"/>
  <c r="A163" i="8"/>
  <c r="D162" i="8"/>
  <c r="G1165" i="9" s="1"/>
  <c r="A162" i="8"/>
  <c r="D161" i="8"/>
  <c r="G1134" i="9" s="1"/>
  <c r="A161" i="8"/>
  <c r="D160" i="8"/>
  <c r="G1152" i="9" s="1"/>
  <c r="A160" i="8"/>
  <c r="D159" i="8"/>
  <c r="G1110" i="9" s="1"/>
  <c r="A159" i="8"/>
  <c r="D158" i="8"/>
  <c r="G1131" i="9" s="1"/>
  <c r="A158" i="8"/>
  <c r="D157" i="8"/>
  <c r="G1209" i="9" s="1"/>
  <c r="A157" i="8"/>
  <c r="D156" i="8"/>
  <c r="G1187" i="9" s="1"/>
  <c r="A156" i="8"/>
  <c r="D155" i="8"/>
  <c r="A155" i="8"/>
  <c r="D154" i="8"/>
  <c r="A154" i="8"/>
  <c r="D153" i="8"/>
  <c r="A153" i="8"/>
  <c r="D152" i="8"/>
  <c r="G1203" i="9" s="1"/>
  <c r="A152" i="8"/>
  <c r="D151" i="8"/>
  <c r="G1217" i="9" s="1"/>
  <c r="A151" i="8"/>
  <c r="D150" i="8"/>
  <c r="G1213" i="9" s="1"/>
  <c r="A150" i="8"/>
  <c r="D149" i="8"/>
  <c r="G1155" i="9" s="1"/>
  <c r="A149" i="8"/>
  <c r="D148" i="8"/>
  <c r="G1215" i="9" s="1"/>
  <c r="A148" i="8"/>
  <c r="D147" i="8"/>
  <c r="G121" i="9" s="1"/>
  <c r="A147" i="8"/>
  <c r="D146" i="8"/>
  <c r="A146" i="8"/>
  <c r="G145" i="8"/>
  <c r="D145" i="8"/>
  <c r="A145" i="8"/>
  <c r="D144" i="8"/>
  <c r="G635" i="9" s="1"/>
  <c r="A144" i="8"/>
  <c r="G143" i="8"/>
  <c r="D143" i="8"/>
  <c r="A143" i="8"/>
  <c r="G142" i="8"/>
  <c r="D142" i="8"/>
  <c r="G751" i="9" s="1"/>
  <c r="A142" i="8"/>
  <c r="G141" i="8"/>
  <c r="D141" i="8"/>
  <c r="A141" i="8"/>
  <c r="G140" i="8"/>
  <c r="D140" i="8"/>
  <c r="G624" i="9" s="1"/>
  <c r="A140" i="8"/>
  <c r="G139" i="8"/>
  <c r="D139" i="8"/>
  <c r="G628" i="9" s="1"/>
  <c r="A139" i="8"/>
  <c r="D138" i="8"/>
  <c r="G632" i="9" s="1"/>
  <c r="A138" i="8"/>
  <c r="D137" i="8"/>
  <c r="G618" i="9" s="1"/>
  <c r="A137" i="8"/>
  <c r="G136" i="8"/>
  <c r="D136" i="8"/>
  <c r="A136" i="8"/>
  <c r="D135" i="8"/>
  <c r="A135" i="8"/>
  <c r="D134" i="8"/>
  <c r="A134" i="8"/>
  <c r="D133" i="8"/>
  <c r="A133" i="8"/>
  <c r="D132" i="8"/>
  <c r="G799" i="9" s="1"/>
  <c r="A132" i="8"/>
  <c r="D131" i="8"/>
  <c r="G1000" i="9" s="1"/>
  <c r="A131" i="8"/>
  <c r="D130" i="8"/>
  <c r="G991" i="9" s="1"/>
  <c r="A130" i="8"/>
  <c r="D129" i="8"/>
  <c r="G997" i="9" s="1"/>
  <c r="A129" i="8"/>
  <c r="D128" i="8"/>
  <c r="G988" i="9" s="1"/>
  <c r="A128" i="8"/>
  <c r="D127" i="8"/>
  <c r="G985" i="9" s="1"/>
  <c r="A127" i="8"/>
  <c r="D126" i="8"/>
  <c r="G994" i="9" s="1"/>
  <c r="A126" i="8"/>
  <c r="D125" i="8"/>
  <c r="G1003" i="9" s="1"/>
  <c r="A125" i="8"/>
  <c r="D124" i="8"/>
  <c r="A124" i="8"/>
  <c r="D123" i="8"/>
  <c r="G965" i="9" s="1"/>
  <c r="A123" i="8"/>
  <c r="D122" i="8"/>
  <c r="A122" i="8"/>
  <c r="D121" i="8"/>
  <c r="A121" i="8"/>
  <c r="D120" i="8"/>
  <c r="A120" i="8"/>
  <c r="D119" i="8"/>
  <c r="A119" i="8"/>
  <c r="D118" i="8"/>
  <c r="G1361" i="9" s="1"/>
  <c r="A118" i="8"/>
  <c r="D117" i="8"/>
  <c r="G1363" i="9" s="1"/>
  <c r="A117" i="8"/>
  <c r="D116" i="8"/>
  <c r="G1413" i="9" s="1"/>
  <c r="A116" i="8"/>
  <c r="D115" i="8"/>
  <c r="G1403" i="9" s="1"/>
  <c r="A115" i="8"/>
  <c r="D114" i="8"/>
  <c r="A114" i="8"/>
  <c r="D113" i="8"/>
  <c r="G1411" i="9" s="1"/>
  <c r="A113" i="8"/>
  <c r="D112" i="8"/>
  <c r="G1402" i="9" s="1"/>
  <c r="A112" i="8"/>
  <c r="D111" i="8"/>
  <c r="G166" i="9" s="1"/>
  <c r="A111" i="8"/>
  <c r="D110" i="8"/>
  <c r="G1362" i="9" s="1"/>
  <c r="A110" i="8"/>
  <c r="D109" i="8"/>
  <c r="G1360" i="9" s="1"/>
  <c r="A109" i="8"/>
  <c r="D108" i="8"/>
  <c r="A108" i="8"/>
  <c r="D107" i="8"/>
  <c r="G1412" i="9" s="1"/>
  <c r="A107" i="8"/>
  <c r="G239" i="9"/>
  <c r="A106" i="8"/>
  <c r="G243" i="9"/>
  <c r="A105" i="8"/>
  <c r="D104" i="8"/>
  <c r="A104" i="8"/>
  <c r="D103" i="8"/>
  <c r="G171" i="9" s="1"/>
  <c r="A103" i="8"/>
  <c r="D102" i="8"/>
  <c r="G191" i="9" s="1"/>
  <c r="A102" i="8"/>
  <c r="D101" i="8"/>
  <c r="G193" i="9" s="1"/>
  <c r="A101" i="8"/>
  <c r="D100" i="8"/>
  <c r="G144" i="9" s="1"/>
  <c r="A100" i="8"/>
  <c r="D99" i="8"/>
  <c r="G143" i="9" s="1"/>
  <c r="A99" i="8"/>
  <c r="D98" i="8"/>
  <c r="G156" i="9" s="1"/>
  <c r="A98" i="8"/>
  <c r="D97" i="8"/>
  <c r="G183" i="9" s="1"/>
  <c r="A97" i="8"/>
  <c r="D96" i="8"/>
  <c r="A96" i="8"/>
  <c r="D95" i="8"/>
  <c r="G195" i="9" s="1"/>
  <c r="A95" i="8"/>
  <c r="D94" i="8"/>
  <c r="G1029" i="9" s="1"/>
  <c r="A94" i="8"/>
  <c r="D93" i="8"/>
  <c r="G538" i="9" s="1"/>
  <c r="A93" i="8"/>
  <c r="D92" i="8"/>
  <c r="A92" i="8"/>
  <c r="D91" i="8"/>
  <c r="G567" i="9" s="1"/>
  <c r="A91" i="8"/>
  <c r="D90" i="8"/>
  <c r="A90" i="8"/>
  <c r="D89" i="8"/>
  <c r="G566" i="9" s="1"/>
  <c r="A89" i="8"/>
  <c r="D88" i="8"/>
  <c r="A88" i="8"/>
  <c r="D87" i="8"/>
  <c r="A87" i="8"/>
  <c r="D86" i="8"/>
  <c r="A86" i="8"/>
  <c r="D85" i="8"/>
  <c r="A85" i="8"/>
  <c r="D84" i="8"/>
  <c r="A84" i="8"/>
  <c r="D83" i="8"/>
  <c r="A83" i="8"/>
  <c r="D82" i="8"/>
  <c r="A82" i="8"/>
  <c r="D81" i="8"/>
  <c r="A81" i="8"/>
  <c r="D80" i="8"/>
  <c r="A80" i="8"/>
  <c r="D79" i="8"/>
  <c r="A79" i="8"/>
  <c r="D78" i="8"/>
  <c r="A78" i="8"/>
  <c r="E77" i="8"/>
  <c r="D77" i="8" s="1"/>
  <c r="G349" i="9" s="1"/>
  <c r="A77" i="8"/>
  <c r="D76" i="8"/>
  <c r="G342" i="9" s="1"/>
  <c r="A76" i="8"/>
  <c r="D75" i="8"/>
  <c r="G281" i="9" s="1"/>
  <c r="A75" i="8"/>
  <c r="D74" i="8"/>
  <c r="G277" i="9" s="1"/>
  <c r="A74" i="8"/>
  <c r="D73" i="8"/>
  <c r="A73" i="8"/>
  <c r="D72" i="8"/>
  <c r="G273" i="9" s="1"/>
  <c r="A72" i="8"/>
  <c r="D71" i="8"/>
  <c r="A71" i="8"/>
  <c r="D70" i="8"/>
  <c r="A70" i="8"/>
  <c r="D69" i="8"/>
  <c r="A69" i="8"/>
  <c r="D68" i="8"/>
  <c r="A68" i="8"/>
  <c r="D67" i="8"/>
  <c r="A67" i="8"/>
  <c r="D66" i="8"/>
  <c r="G711" i="9" s="1"/>
  <c r="A66" i="8"/>
  <c r="D65" i="8"/>
  <c r="G188" i="9" s="1"/>
  <c r="A65" i="8"/>
  <c r="D64" i="8"/>
  <c r="A64" i="8"/>
  <c r="D63" i="8"/>
  <c r="A63" i="8"/>
  <c r="D62" i="8"/>
  <c r="G1240" i="9" s="1"/>
  <c r="A62" i="8"/>
  <c r="D61" i="8"/>
  <c r="G1230" i="9" s="1"/>
  <c r="A61" i="8"/>
  <c r="D60" i="8"/>
  <c r="G1244" i="9" s="1"/>
  <c r="A60" i="8"/>
  <c r="D59" i="8"/>
  <c r="G1278" i="9" s="1"/>
  <c r="A59" i="8"/>
  <c r="D58" i="8"/>
  <c r="G1276" i="9" s="1"/>
  <c r="A58" i="8"/>
  <c r="D57" i="8"/>
  <c r="A57" i="8"/>
  <c r="D56" i="8"/>
  <c r="G1264" i="9" s="1"/>
  <c r="A56" i="8"/>
  <c r="D55" i="8"/>
  <c r="G1258" i="9" s="1"/>
  <c r="A55" i="8"/>
  <c r="D54" i="8"/>
  <c r="G1252" i="9" s="1"/>
  <c r="A54" i="8"/>
  <c r="D53" i="8"/>
  <c r="G1246" i="9" s="1"/>
  <c r="A53" i="8"/>
  <c r="D52" i="8"/>
  <c r="G1227" i="9" s="1"/>
  <c r="A52" i="8"/>
  <c r="D51" i="8"/>
  <c r="G1225" i="9" s="1"/>
  <c r="A51" i="8"/>
  <c r="D50" i="8"/>
  <c r="G1223" i="9" s="1"/>
  <c r="A50" i="8"/>
  <c r="D49" i="8"/>
  <c r="G949" i="9" s="1"/>
  <c r="A49" i="8"/>
  <c r="D48" i="8"/>
  <c r="A48" i="8"/>
  <c r="D47" i="8"/>
  <c r="G1419" i="9" s="1"/>
  <c r="A47" i="8"/>
  <c r="D46" i="8"/>
  <c r="A46" i="8"/>
  <c r="D45" i="8"/>
  <c r="G643" i="9" s="1"/>
  <c r="A45" i="8"/>
  <c r="D44" i="8"/>
  <c r="A44" i="8"/>
  <c r="D43" i="8"/>
  <c r="G775" i="9" s="1"/>
  <c r="A43" i="8"/>
  <c r="D42" i="8"/>
  <c r="A42" i="8"/>
  <c r="D41" i="8"/>
  <c r="A41" i="8"/>
  <c r="D40" i="8"/>
  <c r="G533" i="9" s="1"/>
  <c r="A40" i="8"/>
  <c r="D39" i="8"/>
  <c r="A39" i="8"/>
  <c r="D38" i="8"/>
  <c r="A38" i="8"/>
  <c r="D37" i="8"/>
  <c r="G886" i="9" s="1"/>
  <c r="A37" i="8"/>
  <c r="D36" i="8"/>
  <c r="A36" i="8"/>
  <c r="D35" i="8"/>
  <c r="A35" i="8"/>
  <c r="D34" i="8"/>
  <c r="G530" i="9" s="1"/>
  <c r="A34" i="8"/>
  <c r="D33" i="8"/>
  <c r="A33" i="8"/>
  <c r="D32" i="8"/>
  <c r="G491" i="9" s="1"/>
  <c r="A32" i="8"/>
  <c r="D31" i="8"/>
  <c r="A31" i="8"/>
  <c r="D30" i="8"/>
  <c r="A30" i="8"/>
  <c r="D29" i="8"/>
  <c r="G522" i="9" s="1"/>
  <c r="A29" i="8"/>
  <c r="D28" i="8"/>
  <c r="G518" i="9" s="1"/>
  <c r="A28" i="8"/>
  <c r="D27" i="8"/>
  <c r="G521" i="9" s="1"/>
  <c r="A27" i="8"/>
  <c r="D26" i="8"/>
  <c r="G513" i="9" s="1"/>
  <c r="A26" i="8"/>
  <c r="D25" i="8"/>
  <c r="G514" i="9" s="1"/>
  <c r="A25" i="8"/>
  <c r="D24" i="8"/>
  <c r="G515" i="9" s="1"/>
  <c r="A24" i="8"/>
  <c r="D23" i="8"/>
  <c r="G516" i="9" s="1"/>
  <c r="A23" i="8"/>
  <c r="D22" i="8"/>
  <c r="G517" i="9" s="1"/>
  <c r="A22" i="8"/>
  <c r="D21" i="8"/>
  <c r="G506" i="9" s="1"/>
  <c r="A21" i="8"/>
  <c r="D20" i="8"/>
  <c r="G507" i="9" s="1"/>
  <c r="A20" i="8"/>
  <c r="D19" i="8"/>
  <c r="G508" i="9" s="1"/>
  <c r="A19" i="8"/>
  <c r="D18" i="8"/>
  <c r="G509" i="9" s="1"/>
  <c r="A18" i="8"/>
  <c r="D17" i="8"/>
  <c r="G510" i="9" s="1"/>
  <c r="A17" i="8"/>
  <c r="D16" i="8"/>
  <c r="A16" i="8"/>
  <c r="D15" i="8"/>
  <c r="A15" i="8"/>
  <c r="D14" i="8"/>
  <c r="G539" i="9" s="1"/>
  <c r="A14" i="8"/>
  <c r="D13" i="8"/>
  <c r="G459" i="9" s="1"/>
  <c r="A13" i="8"/>
  <c r="D12" i="8"/>
  <c r="A12" i="8"/>
  <c r="D11" i="8"/>
  <c r="G544" i="9" s="1"/>
  <c r="A11" i="8"/>
  <c r="D10" i="8"/>
  <c r="A10" i="8"/>
  <c r="D9" i="8"/>
  <c r="A9" i="8"/>
  <c r="D8" i="8"/>
  <c r="A8" i="8"/>
  <c r="D7" i="8"/>
  <c r="A7" i="8"/>
  <c r="D6" i="8"/>
  <c r="A6" i="8"/>
  <c r="D5" i="8"/>
  <c r="A5" i="8"/>
  <c r="D4" i="8"/>
  <c r="A4" i="8"/>
  <c r="D3" i="8"/>
  <c r="A3" i="8"/>
  <c r="D2" i="8"/>
  <c r="A2" i="8"/>
  <c r="L356" i="7"/>
  <c r="N356" i="7" s="1"/>
  <c r="N315" i="7"/>
  <c r="M310" i="7"/>
  <c r="M309" i="7"/>
  <c r="M308" i="7"/>
  <c r="M307" i="7"/>
  <c r="N298" i="7"/>
  <c r="L300" i="7"/>
  <c r="N300" i="7" s="1"/>
  <c r="F2098" i="14"/>
  <c r="E3802" i="14"/>
  <c r="L255" i="7"/>
  <c r="L254" i="7"/>
  <c r="M224" i="7"/>
  <c r="F781" i="14"/>
  <c r="M195" i="7"/>
  <c r="N186" i="7"/>
  <c r="N184" i="7"/>
  <c r="N183" i="7"/>
  <c r="L121" i="7"/>
  <c r="L120" i="7"/>
  <c r="L81" i="7"/>
  <c r="M51" i="7"/>
  <c r="L51" i="7"/>
  <c r="L46" i="7"/>
  <c r="L44" i="7"/>
  <c r="L42" i="7"/>
  <c r="L39" i="7"/>
  <c r="L29" i="7"/>
  <c r="C24" i="7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E19" i="7"/>
  <c r="E20" i="7" s="1"/>
  <c r="E21" i="7" s="1"/>
  <c r="E22" i="7" s="1"/>
  <c r="E23" i="7" s="1"/>
  <c r="E24" i="7" s="1"/>
  <c r="E25" i="7" s="1"/>
  <c r="E16" i="7"/>
  <c r="E17" i="7" s="1"/>
  <c r="E18" i="7" s="1"/>
  <c r="E12" i="7"/>
  <c r="E13" i="7" s="1"/>
  <c r="E14" i="7" s="1"/>
  <c r="E15" i="7" s="1"/>
  <c r="M11" i="7"/>
  <c r="E10" i="7"/>
  <c r="E11" i="7" s="1"/>
  <c r="A10" i="7"/>
  <c r="D9" i="7"/>
  <c r="D10" i="7" s="1"/>
  <c r="D11" i="7" s="1"/>
  <c r="D12" i="7" s="1"/>
  <c r="D13" i="7" s="1"/>
  <c r="D14" i="7" s="1"/>
  <c r="D15" i="7" s="1"/>
  <c r="D16" i="7" s="1"/>
  <c r="D17" i="7" s="1"/>
  <c r="D18" i="7" s="1"/>
  <c r="E8" i="7"/>
  <c r="E9" i="7" s="1"/>
  <c r="D8" i="7"/>
  <c r="C8" i="7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B8" i="7"/>
  <c r="B9" i="7" s="1"/>
  <c r="A8" i="7"/>
  <c r="E119" i="6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E257" i="6" s="1"/>
  <c r="E258" i="6" s="1"/>
  <c r="E259" i="6" s="1"/>
  <c r="E260" i="6" s="1"/>
  <c r="E261" i="6" s="1"/>
  <c r="E262" i="6" s="1"/>
  <c r="E263" i="6" s="1"/>
  <c r="E264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291" i="6" s="1"/>
  <c r="E292" i="6" s="1"/>
  <c r="E293" i="6" s="1"/>
  <c r="E294" i="6" s="1"/>
  <c r="E295" i="6" s="1"/>
  <c r="E296" i="6" s="1"/>
  <c r="E297" i="6" s="1"/>
  <c r="E298" i="6" s="1"/>
  <c r="E299" i="6" s="1"/>
  <c r="E300" i="6" s="1"/>
  <c r="E301" i="6" s="1"/>
  <c r="E302" i="6" s="1"/>
  <c r="E303" i="6" s="1"/>
  <c r="E304" i="6" s="1"/>
  <c r="E305" i="6" s="1"/>
  <c r="E306" i="6" s="1"/>
  <c r="E307" i="6" s="1"/>
  <c r="E308" i="6" s="1"/>
  <c r="E309" i="6" s="1"/>
  <c r="E310" i="6" s="1"/>
  <c r="E311" i="6" s="1"/>
  <c r="E312" i="6" s="1"/>
  <c r="E313" i="6" s="1"/>
  <c r="E314" i="6" s="1"/>
  <c r="E315" i="6" s="1"/>
  <c r="E316" i="6" s="1"/>
  <c r="E317" i="6" s="1"/>
  <c r="E318" i="6" s="1"/>
  <c r="E319" i="6" s="1"/>
  <c r="E320" i="6" s="1"/>
  <c r="E321" i="6" s="1"/>
  <c r="E322" i="6" s="1"/>
  <c r="E323" i="6" s="1"/>
  <c r="E324" i="6" s="1"/>
  <c r="E325" i="6" s="1"/>
  <c r="E326" i="6" s="1"/>
  <c r="E327" i="6" s="1"/>
  <c r="E328" i="6" s="1"/>
  <c r="E329" i="6" s="1"/>
  <c r="E330" i="6" s="1"/>
  <c r="E331" i="6" s="1"/>
  <c r="E332" i="6" s="1"/>
  <c r="E333" i="6" s="1"/>
  <c r="E334" i="6" s="1"/>
  <c r="E335" i="6" s="1"/>
  <c r="E336" i="6" s="1"/>
  <c r="E337" i="6" s="1"/>
  <c r="E338" i="6" s="1"/>
  <c r="E339" i="6" s="1"/>
  <c r="E340" i="6" s="1"/>
  <c r="E341" i="6" s="1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65" i="6" s="1"/>
  <c r="E366" i="6" s="1"/>
  <c r="E367" i="6" s="1"/>
  <c r="E368" i="6" s="1"/>
  <c r="E369" i="6" s="1"/>
  <c r="E370" i="6" s="1"/>
  <c r="E371" i="6" s="1"/>
  <c r="E372" i="6" s="1"/>
  <c r="E373" i="6" s="1"/>
  <c r="E374" i="6" s="1"/>
  <c r="E375" i="6" s="1"/>
  <c r="E376" i="6" s="1"/>
  <c r="E377" i="6" s="1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04" i="6" s="1"/>
  <c r="E405" i="6" s="1"/>
  <c r="E406" i="6" s="1"/>
  <c r="E407" i="6" s="1"/>
  <c r="E408" i="6" s="1"/>
  <c r="E409" i="6" s="1"/>
  <c r="E410" i="6" s="1"/>
  <c r="E411" i="6" s="1"/>
  <c r="E412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E423" i="6" s="1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39" i="6" s="1"/>
  <c r="E440" i="6" s="1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0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115" i="6"/>
  <c r="E116" i="6" s="1"/>
  <c r="E104" i="6"/>
  <c r="E105" i="6" s="1"/>
  <c r="E106" i="6" s="1"/>
  <c r="E107" i="6" s="1"/>
  <c r="E108" i="6" s="1"/>
  <c r="E109" i="6" s="1"/>
  <c r="E110" i="6" s="1"/>
  <c r="E111" i="6" s="1"/>
  <c r="E112" i="6" s="1"/>
  <c r="E113" i="6" s="1"/>
  <c r="E114" i="6" s="1"/>
  <c r="D103" i="6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C102" i="6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O101" i="6"/>
  <c r="L101" i="6"/>
  <c r="K101" i="6"/>
  <c r="O100" i="6"/>
  <c r="L100" i="6"/>
  <c r="K100" i="6"/>
  <c r="E99" i="6"/>
  <c r="E100" i="6" s="1"/>
  <c r="E101" i="6" s="1"/>
  <c r="E102" i="6" s="1"/>
  <c r="E103" i="6" s="1"/>
  <c r="O98" i="6"/>
  <c r="O97" i="6"/>
  <c r="L97" i="6"/>
  <c r="K97" i="6"/>
  <c r="E96" i="6"/>
  <c r="E97" i="6" s="1"/>
  <c r="E98" i="6" s="1"/>
  <c r="O95" i="6"/>
  <c r="K95" i="6"/>
  <c r="O94" i="6"/>
  <c r="K94" i="6"/>
  <c r="O93" i="6"/>
  <c r="K93" i="6"/>
  <c r="O92" i="6"/>
  <c r="K92" i="6"/>
  <c r="O91" i="6"/>
  <c r="L91" i="6"/>
  <c r="K91" i="6"/>
  <c r="O90" i="6"/>
  <c r="K90" i="6"/>
  <c r="O89" i="6"/>
  <c r="M89" i="6"/>
  <c r="K89" i="6"/>
  <c r="O88" i="6"/>
  <c r="M88" i="6"/>
  <c r="K88" i="6"/>
  <c r="O87" i="6"/>
  <c r="K87" i="6"/>
  <c r="O86" i="6"/>
  <c r="K86" i="6"/>
  <c r="O85" i="6"/>
  <c r="M85" i="6"/>
  <c r="K85" i="6"/>
  <c r="O84" i="6"/>
  <c r="M84" i="6"/>
  <c r="K84" i="6"/>
  <c r="E83" i="6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O82" i="6"/>
  <c r="M82" i="6"/>
  <c r="K82" i="6"/>
  <c r="O81" i="6"/>
  <c r="L81" i="6"/>
  <c r="K81" i="6"/>
  <c r="E80" i="6"/>
  <c r="E81" i="6" s="1"/>
  <c r="E82" i="6" s="1"/>
  <c r="O79" i="6"/>
  <c r="K79" i="6"/>
  <c r="O78" i="6"/>
  <c r="M78" i="6"/>
  <c r="K78" i="6"/>
  <c r="E77" i="6"/>
  <c r="E78" i="6" s="1"/>
  <c r="E79" i="6" s="1"/>
  <c r="D76" i="6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O75" i="6"/>
  <c r="K75" i="6"/>
  <c r="E74" i="6"/>
  <c r="E75" i="6" s="1"/>
  <c r="E76" i="6" s="1"/>
  <c r="O71" i="6"/>
  <c r="L71" i="6"/>
  <c r="K71" i="6"/>
  <c r="E70" i="6"/>
  <c r="E71" i="6" s="1"/>
  <c r="E59" i="6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L58" i="6"/>
  <c r="K58" i="6"/>
  <c r="O57" i="6"/>
  <c r="M57" i="6"/>
  <c r="K57" i="6"/>
  <c r="E56" i="6"/>
  <c r="E57" i="6" s="1"/>
  <c r="E58" i="6" s="1"/>
  <c r="D55" i="6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C54" i="6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O53" i="6"/>
  <c r="L53" i="6"/>
  <c r="K53" i="6"/>
  <c r="O52" i="6"/>
  <c r="M52" i="6"/>
  <c r="L52" i="6"/>
  <c r="K52" i="6"/>
  <c r="O51" i="6"/>
  <c r="L51" i="6"/>
  <c r="K51" i="6"/>
  <c r="E50" i="6"/>
  <c r="E51" i="6" s="1"/>
  <c r="E52" i="6" s="1"/>
  <c r="E53" i="6" s="1"/>
  <c r="E54" i="6" s="1"/>
  <c r="E55" i="6" s="1"/>
  <c r="O49" i="6"/>
  <c r="L49" i="6"/>
  <c r="K49" i="6"/>
  <c r="O48" i="6"/>
  <c r="L48" i="6"/>
  <c r="K48" i="6"/>
  <c r="O47" i="6"/>
  <c r="L47" i="6"/>
  <c r="K47" i="6"/>
  <c r="O46" i="6"/>
  <c r="L46" i="6"/>
  <c r="K46" i="6"/>
  <c r="O45" i="6"/>
  <c r="L45" i="6"/>
  <c r="K45" i="6"/>
  <c r="O44" i="6"/>
  <c r="L44" i="6"/>
  <c r="K44" i="6"/>
  <c r="O43" i="6"/>
  <c r="L43" i="6"/>
  <c r="K43" i="6"/>
  <c r="O42" i="6"/>
  <c r="M42" i="6"/>
  <c r="L42" i="6"/>
  <c r="K42" i="6"/>
  <c r="O41" i="6"/>
  <c r="L41" i="6"/>
  <c r="K41" i="6"/>
  <c r="E40" i="6"/>
  <c r="E41" i="6" s="1"/>
  <c r="E42" i="6" s="1"/>
  <c r="E43" i="6" s="1"/>
  <c r="E44" i="6" s="1"/>
  <c r="E45" i="6" s="1"/>
  <c r="E46" i="6" s="1"/>
  <c r="E47" i="6" s="1"/>
  <c r="E48" i="6" s="1"/>
  <c r="E49" i="6" s="1"/>
  <c r="D39" i="6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O38" i="6"/>
  <c r="L38" i="6"/>
  <c r="K38" i="6"/>
  <c r="O37" i="6"/>
  <c r="L37" i="6"/>
  <c r="K37" i="6"/>
  <c r="O36" i="6"/>
  <c r="L36" i="6"/>
  <c r="K36" i="6"/>
  <c r="O35" i="6"/>
  <c r="L35" i="6"/>
  <c r="K35" i="6"/>
  <c r="O34" i="6"/>
  <c r="L34" i="6"/>
  <c r="K34" i="6"/>
  <c r="L33" i="6"/>
  <c r="K33" i="6"/>
  <c r="E32" i="6"/>
  <c r="E33" i="6" s="1"/>
  <c r="E34" i="6" s="1"/>
  <c r="E35" i="6" s="1"/>
  <c r="E36" i="6" s="1"/>
  <c r="E37" i="6" s="1"/>
  <c r="E38" i="6" s="1"/>
  <c r="E39" i="6" s="1"/>
  <c r="O31" i="6"/>
  <c r="L31" i="6"/>
  <c r="K31" i="6"/>
  <c r="O30" i="6"/>
  <c r="M30" i="6"/>
  <c r="L30" i="6"/>
  <c r="K30" i="6"/>
  <c r="O29" i="6"/>
  <c r="M29" i="6"/>
  <c r="L29" i="6"/>
  <c r="K29" i="6"/>
  <c r="O28" i="6"/>
  <c r="M28" i="6"/>
  <c r="L28" i="6"/>
  <c r="K28" i="6"/>
  <c r="E27" i="6"/>
  <c r="E28" i="6" s="1"/>
  <c r="E29" i="6" s="1"/>
  <c r="E30" i="6" s="1"/>
  <c r="E31" i="6" s="1"/>
  <c r="O26" i="6"/>
  <c r="L26" i="6"/>
  <c r="K26" i="6"/>
  <c r="O25" i="6"/>
  <c r="L25" i="6"/>
  <c r="K25" i="6"/>
  <c r="O24" i="6"/>
  <c r="L24" i="6"/>
  <c r="K24" i="6"/>
  <c r="O23" i="6"/>
  <c r="M23" i="6"/>
  <c r="L23" i="6"/>
  <c r="K23" i="6"/>
  <c r="O22" i="6"/>
  <c r="L22" i="6"/>
  <c r="K22" i="6"/>
  <c r="O21" i="6"/>
  <c r="L21" i="6"/>
  <c r="K21" i="6"/>
  <c r="O20" i="6"/>
  <c r="M20" i="6"/>
  <c r="L20" i="6"/>
  <c r="K20" i="6"/>
  <c r="O19" i="6"/>
  <c r="M19" i="6"/>
  <c r="L19" i="6"/>
  <c r="K19" i="6"/>
  <c r="O18" i="6"/>
  <c r="M18" i="6"/>
  <c r="L18" i="6"/>
  <c r="K18" i="6"/>
  <c r="O17" i="6"/>
  <c r="L17" i="6"/>
  <c r="K17" i="6"/>
  <c r="O16" i="6"/>
  <c r="L16" i="6"/>
  <c r="K16" i="6"/>
  <c r="O15" i="6"/>
  <c r="L15" i="6"/>
  <c r="K15" i="6"/>
  <c r="O14" i="6"/>
  <c r="M14" i="6"/>
  <c r="L14" i="6"/>
  <c r="K14" i="6"/>
  <c r="E13" i="6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O12" i="6"/>
  <c r="M12" i="6"/>
  <c r="L12" i="6"/>
  <c r="K12" i="6"/>
  <c r="O11" i="6"/>
  <c r="M11" i="6"/>
  <c r="L11" i="6"/>
  <c r="K11" i="6"/>
  <c r="E10" i="6"/>
  <c r="E11" i="6" s="1"/>
  <c r="E12" i="6" s="1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E8" i="6"/>
  <c r="E9" i="6" s="1"/>
  <c r="D8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B8" i="6"/>
  <c r="B9" i="6" s="1"/>
  <c r="A8" i="6"/>
  <c r="O5" i="6"/>
  <c r="I5" i="6"/>
  <c r="I5" i="7" s="1"/>
  <c r="I4" i="6"/>
  <c r="I4" i="7" s="1"/>
  <c r="Q341" i="5"/>
  <c r="O341" i="5"/>
  <c r="M341" i="5"/>
  <c r="K341" i="5"/>
  <c r="I341" i="5"/>
  <c r="Q340" i="5"/>
  <c r="O340" i="5"/>
  <c r="M340" i="5"/>
  <c r="K340" i="5"/>
  <c r="I340" i="5"/>
  <c r="Q339" i="5"/>
  <c r="O339" i="5"/>
  <c r="M339" i="5"/>
  <c r="K339" i="5"/>
  <c r="I339" i="5"/>
  <c r="Q338" i="5"/>
  <c r="O338" i="5"/>
  <c r="M338" i="5"/>
  <c r="K338" i="5"/>
  <c r="I338" i="5"/>
  <c r="Q337" i="5"/>
  <c r="O337" i="5"/>
  <c r="M337" i="5"/>
  <c r="K337" i="5"/>
  <c r="I337" i="5"/>
  <c r="Q336" i="5"/>
  <c r="O336" i="5"/>
  <c r="M336" i="5"/>
  <c r="K336" i="5"/>
  <c r="I336" i="5"/>
  <c r="Q335" i="5"/>
  <c r="O335" i="5"/>
  <c r="M335" i="5"/>
  <c r="K335" i="5"/>
  <c r="I335" i="5"/>
  <c r="Q334" i="5"/>
  <c r="O334" i="5"/>
  <c r="M334" i="5"/>
  <c r="K334" i="5"/>
  <c r="I334" i="5"/>
  <c r="Q333" i="5"/>
  <c r="O333" i="5"/>
  <c r="M333" i="5"/>
  <c r="K333" i="5"/>
  <c r="I333" i="5"/>
  <c r="Q332" i="5"/>
  <c r="O332" i="5"/>
  <c r="M332" i="5"/>
  <c r="K332" i="5"/>
  <c r="I332" i="5"/>
  <c r="Q331" i="5"/>
  <c r="O331" i="5"/>
  <c r="M331" i="5"/>
  <c r="K331" i="5"/>
  <c r="I331" i="5"/>
  <c r="Q330" i="5"/>
  <c r="O330" i="5"/>
  <c r="M330" i="5"/>
  <c r="K330" i="5"/>
  <c r="I330" i="5"/>
  <c r="G330" i="5" s="1"/>
  <c r="Q329" i="5"/>
  <c r="O329" i="5"/>
  <c r="M329" i="5"/>
  <c r="K329" i="5"/>
  <c r="I329" i="5"/>
  <c r="Q328" i="5"/>
  <c r="O328" i="5"/>
  <c r="M328" i="5"/>
  <c r="K328" i="5"/>
  <c r="I328" i="5"/>
  <c r="Q327" i="5"/>
  <c r="O327" i="5"/>
  <c r="M327" i="5"/>
  <c r="K327" i="5"/>
  <c r="I327" i="5"/>
  <c r="Q326" i="5"/>
  <c r="O326" i="5"/>
  <c r="M326" i="5"/>
  <c r="K326" i="5"/>
  <c r="I326" i="5"/>
  <c r="G326" i="5" s="1"/>
  <c r="Q325" i="5"/>
  <c r="O325" i="5"/>
  <c r="M325" i="5"/>
  <c r="K325" i="5"/>
  <c r="I325" i="5"/>
  <c r="Q324" i="5"/>
  <c r="O324" i="5"/>
  <c r="M324" i="5"/>
  <c r="K324" i="5"/>
  <c r="I324" i="5"/>
  <c r="Q323" i="5"/>
  <c r="O323" i="5"/>
  <c r="M323" i="5"/>
  <c r="K323" i="5"/>
  <c r="I323" i="5"/>
  <c r="Q322" i="5"/>
  <c r="O322" i="5"/>
  <c r="M322" i="5"/>
  <c r="K322" i="5"/>
  <c r="I322" i="5"/>
  <c r="Q321" i="5"/>
  <c r="O321" i="5"/>
  <c r="M321" i="5"/>
  <c r="K321" i="5"/>
  <c r="I321" i="5"/>
  <c r="Q320" i="5"/>
  <c r="O320" i="5"/>
  <c r="M320" i="5"/>
  <c r="K320" i="5"/>
  <c r="I320" i="5"/>
  <c r="Q319" i="5"/>
  <c r="O319" i="5"/>
  <c r="M319" i="5"/>
  <c r="K319" i="5"/>
  <c r="I319" i="5"/>
  <c r="Q318" i="5"/>
  <c r="O318" i="5"/>
  <c r="M318" i="5"/>
  <c r="K318" i="5"/>
  <c r="I318" i="5"/>
  <c r="Q317" i="5"/>
  <c r="O317" i="5"/>
  <c r="M317" i="5"/>
  <c r="K317" i="5"/>
  <c r="I317" i="5"/>
  <c r="Q316" i="5"/>
  <c r="O316" i="5"/>
  <c r="M316" i="5"/>
  <c r="K316" i="5"/>
  <c r="I316" i="5"/>
  <c r="Q315" i="5"/>
  <c r="O315" i="5"/>
  <c r="M315" i="5"/>
  <c r="K315" i="5"/>
  <c r="I315" i="5"/>
  <c r="Q314" i="5"/>
  <c r="O314" i="5"/>
  <c r="M314" i="5"/>
  <c r="K314" i="5"/>
  <c r="I314" i="5"/>
  <c r="G314" i="5" s="1"/>
  <c r="Q313" i="5"/>
  <c r="O313" i="5"/>
  <c r="M313" i="5"/>
  <c r="K313" i="5"/>
  <c r="I313" i="5"/>
  <c r="Q312" i="5"/>
  <c r="O312" i="5"/>
  <c r="K312" i="5"/>
  <c r="I312" i="5"/>
  <c r="Q311" i="5"/>
  <c r="O311" i="5"/>
  <c r="M311" i="5"/>
  <c r="K311" i="5"/>
  <c r="I311" i="5"/>
  <c r="Q310" i="5"/>
  <c r="O310" i="5"/>
  <c r="M310" i="5"/>
  <c r="K310" i="5"/>
  <c r="I310" i="5"/>
  <c r="Q309" i="5"/>
  <c r="O309" i="5"/>
  <c r="M309" i="5"/>
  <c r="K309" i="5"/>
  <c r="I309" i="5"/>
  <c r="Q308" i="5"/>
  <c r="O308" i="5"/>
  <c r="M308" i="5"/>
  <c r="K308" i="5"/>
  <c r="I308" i="5"/>
  <c r="Q307" i="5"/>
  <c r="O307" i="5"/>
  <c r="M307" i="5"/>
  <c r="K307" i="5"/>
  <c r="I307" i="5"/>
  <c r="Q306" i="5"/>
  <c r="O306" i="5"/>
  <c r="M306" i="5"/>
  <c r="K306" i="5"/>
  <c r="I306" i="5"/>
  <c r="Q305" i="5"/>
  <c r="O305" i="5"/>
  <c r="M305" i="5"/>
  <c r="K305" i="5"/>
  <c r="I305" i="5"/>
  <c r="Q304" i="5"/>
  <c r="O304" i="5"/>
  <c r="M304" i="5"/>
  <c r="K304" i="5"/>
  <c r="G304" i="5" s="1"/>
  <c r="I304" i="5"/>
  <c r="Q303" i="5"/>
  <c r="O303" i="5"/>
  <c r="M303" i="5"/>
  <c r="K303" i="5"/>
  <c r="I303" i="5"/>
  <c r="Q302" i="5"/>
  <c r="O302" i="5"/>
  <c r="M302" i="5"/>
  <c r="K302" i="5"/>
  <c r="I302" i="5"/>
  <c r="Q301" i="5"/>
  <c r="O301" i="5"/>
  <c r="M301" i="5"/>
  <c r="K301" i="5"/>
  <c r="I301" i="5"/>
  <c r="Q300" i="5"/>
  <c r="O300" i="5"/>
  <c r="M300" i="5"/>
  <c r="K300" i="5"/>
  <c r="I300" i="5"/>
  <c r="Q299" i="5"/>
  <c r="O299" i="5"/>
  <c r="M299" i="5"/>
  <c r="K299" i="5"/>
  <c r="I299" i="5"/>
  <c r="G299" i="5" s="1"/>
  <c r="Q298" i="5"/>
  <c r="O298" i="5"/>
  <c r="M298" i="5"/>
  <c r="K298" i="5"/>
  <c r="I298" i="5"/>
  <c r="G298" i="5" s="1"/>
  <c r="Q297" i="5"/>
  <c r="O297" i="5"/>
  <c r="K297" i="5"/>
  <c r="I297" i="5"/>
  <c r="Q296" i="5"/>
  <c r="O296" i="5"/>
  <c r="M296" i="5"/>
  <c r="K296" i="5"/>
  <c r="I296" i="5"/>
  <c r="Q295" i="5"/>
  <c r="O295" i="5"/>
  <c r="M295" i="5"/>
  <c r="K295" i="5"/>
  <c r="I295" i="5"/>
  <c r="Q294" i="5"/>
  <c r="O294" i="5"/>
  <c r="K294" i="5"/>
  <c r="I294" i="5"/>
  <c r="Q293" i="5"/>
  <c r="O293" i="5"/>
  <c r="M293" i="5"/>
  <c r="K293" i="5"/>
  <c r="I293" i="5"/>
  <c r="Q292" i="5"/>
  <c r="O292" i="5"/>
  <c r="M292" i="5"/>
  <c r="K292" i="5"/>
  <c r="I292" i="5"/>
  <c r="Q291" i="5"/>
  <c r="O291" i="5"/>
  <c r="M291" i="5"/>
  <c r="K291" i="5"/>
  <c r="I291" i="5"/>
  <c r="Q288" i="5"/>
  <c r="O288" i="5"/>
  <c r="M288" i="5"/>
  <c r="K288" i="5"/>
  <c r="I288" i="5"/>
  <c r="Q287" i="5"/>
  <c r="O287" i="5"/>
  <c r="M287" i="5"/>
  <c r="K287" i="5"/>
  <c r="I287" i="5"/>
  <c r="Q286" i="5"/>
  <c r="O286" i="5"/>
  <c r="K286" i="5"/>
  <c r="I286" i="5"/>
  <c r="Q285" i="5"/>
  <c r="O285" i="5"/>
  <c r="M285" i="5"/>
  <c r="K285" i="5"/>
  <c r="I285" i="5"/>
  <c r="Q284" i="5"/>
  <c r="O284" i="5"/>
  <c r="M284" i="5"/>
  <c r="K284" i="5"/>
  <c r="I284" i="5"/>
  <c r="Q283" i="5"/>
  <c r="O283" i="5"/>
  <c r="M283" i="5"/>
  <c r="K283" i="5"/>
  <c r="I283" i="5"/>
  <c r="Q282" i="5"/>
  <c r="O282" i="5"/>
  <c r="M282" i="5"/>
  <c r="K282" i="5"/>
  <c r="I282" i="5"/>
  <c r="Q281" i="5"/>
  <c r="O281" i="5"/>
  <c r="M281" i="5"/>
  <c r="K281" i="5"/>
  <c r="I281" i="5"/>
  <c r="Q280" i="5"/>
  <c r="O280" i="5"/>
  <c r="M280" i="5"/>
  <c r="K280" i="5"/>
  <c r="I280" i="5"/>
  <c r="Q279" i="5"/>
  <c r="O279" i="5"/>
  <c r="M279" i="5"/>
  <c r="K279" i="5"/>
  <c r="I279" i="5"/>
  <c r="Q278" i="5"/>
  <c r="O278" i="5"/>
  <c r="M278" i="5"/>
  <c r="K278" i="5"/>
  <c r="I278" i="5"/>
  <c r="Q277" i="5"/>
  <c r="O277" i="5"/>
  <c r="M277" i="5"/>
  <c r="K277" i="5"/>
  <c r="I277" i="5"/>
  <c r="Q276" i="5"/>
  <c r="O276" i="5"/>
  <c r="M276" i="5"/>
  <c r="K276" i="5"/>
  <c r="I276" i="5"/>
  <c r="Q275" i="5"/>
  <c r="O275" i="5"/>
  <c r="M275" i="5"/>
  <c r="K275" i="5"/>
  <c r="I275" i="5"/>
  <c r="Q274" i="5"/>
  <c r="O274" i="5"/>
  <c r="M274" i="5"/>
  <c r="K274" i="5"/>
  <c r="I274" i="5"/>
  <c r="Q273" i="5"/>
  <c r="O273" i="5"/>
  <c r="M273" i="5"/>
  <c r="K273" i="5"/>
  <c r="I273" i="5"/>
  <c r="Q272" i="5"/>
  <c r="O272" i="5"/>
  <c r="M272" i="5"/>
  <c r="K272" i="5"/>
  <c r="I272" i="5"/>
  <c r="Q271" i="5"/>
  <c r="O271" i="5"/>
  <c r="M271" i="5"/>
  <c r="K271" i="5"/>
  <c r="I271" i="5"/>
  <c r="Q270" i="5"/>
  <c r="O270" i="5"/>
  <c r="M270" i="5"/>
  <c r="K270" i="5"/>
  <c r="I270" i="5"/>
  <c r="G270" i="5"/>
  <c r="Q269" i="5"/>
  <c r="O269" i="5"/>
  <c r="M269" i="5"/>
  <c r="K269" i="5"/>
  <c r="I269" i="5"/>
  <c r="Q268" i="5"/>
  <c r="O268" i="5"/>
  <c r="M268" i="5"/>
  <c r="K268" i="5"/>
  <c r="I268" i="5"/>
  <c r="Q267" i="5"/>
  <c r="O267" i="5"/>
  <c r="M267" i="5"/>
  <c r="K267" i="5"/>
  <c r="I267" i="5"/>
  <c r="G267" i="5" s="1"/>
  <c r="Q266" i="5"/>
  <c r="O266" i="5"/>
  <c r="M266" i="5"/>
  <c r="K266" i="5"/>
  <c r="I266" i="5"/>
  <c r="Q265" i="5"/>
  <c r="O265" i="5"/>
  <c r="K265" i="5"/>
  <c r="I265" i="5"/>
  <c r="Q264" i="5"/>
  <c r="O264" i="5"/>
  <c r="K264" i="5"/>
  <c r="I264" i="5"/>
  <c r="Q263" i="5"/>
  <c r="O263" i="5"/>
  <c r="I263" i="5"/>
  <c r="Q262" i="5"/>
  <c r="O262" i="5"/>
  <c r="I262" i="5"/>
  <c r="E262" i="5"/>
  <c r="Q261" i="5"/>
  <c r="O261" i="5"/>
  <c r="I261" i="5"/>
  <c r="Q260" i="5"/>
  <c r="O260" i="5"/>
  <c r="K260" i="5"/>
  <c r="I260" i="5"/>
  <c r="Q259" i="5"/>
  <c r="O259" i="5"/>
  <c r="K259" i="5"/>
  <c r="I259" i="5"/>
  <c r="Q258" i="5"/>
  <c r="O258" i="5"/>
  <c r="M258" i="5"/>
  <c r="K258" i="5"/>
  <c r="I258" i="5"/>
  <c r="Q257" i="5"/>
  <c r="O257" i="5"/>
  <c r="M257" i="5"/>
  <c r="K257" i="5"/>
  <c r="I257" i="5"/>
  <c r="Q256" i="5"/>
  <c r="O256" i="5"/>
  <c r="M256" i="5"/>
  <c r="K256" i="5"/>
  <c r="I256" i="5"/>
  <c r="Q255" i="5"/>
  <c r="O255" i="5"/>
  <c r="M255" i="5"/>
  <c r="K255" i="5"/>
  <c r="I255" i="5"/>
  <c r="Q254" i="5"/>
  <c r="O254" i="5"/>
  <c r="M254" i="5"/>
  <c r="K254" i="5"/>
  <c r="I254" i="5"/>
  <c r="Q253" i="5"/>
  <c r="O253" i="5"/>
  <c r="M253" i="5"/>
  <c r="K253" i="5"/>
  <c r="I253" i="5"/>
  <c r="Q252" i="5"/>
  <c r="O252" i="5"/>
  <c r="M252" i="5"/>
  <c r="K252" i="5"/>
  <c r="I252" i="5"/>
  <c r="Q251" i="5"/>
  <c r="O251" i="5"/>
  <c r="M251" i="5"/>
  <c r="K251" i="5"/>
  <c r="I251" i="5"/>
  <c r="Q250" i="5"/>
  <c r="O250" i="5"/>
  <c r="M250" i="5"/>
  <c r="K250" i="5"/>
  <c r="I250" i="5"/>
  <c r="Q249" i="5"/>
  <c r="O249" i="5"/>
  <c r="M249" i="5"/>
  <c r="K249" i="5"/>
  <c r="I249" i="5"/>
  <c r="Q248" i="5"/>
  <c r="O248" i="5"/>
  <c r="M248" i="5"/>
  <c r="K248" i="5"/>
  <c r="I248" i="5"/>
  <c r="Q247" i="5"/>
  <c r="O247" i="5"/>
  <c r="M247" i="5"/>
  <c r="K247" i="5"/>
  <c r="I247" i="5"/>
  <c r="Q246" i="5"/>
  <c r="O246" i="5"/>
  <c r="M246" i="5"/>
  <c r="K246" i="5"/>
  <c r="I246" i="5"/>
  <c r="G246" i="5" s="1"/>
  <c r="Q245" i="5"/>
  <c r="O245" i="5"/>
  <c r="M245" i="5"/>
  <c r="K245" i="5"/>
  <c r="I245" i="5"/>
  <c r="Q244" i="5"/>
  <c r="O244" i="5"/>
  <c r="M244" i="5"/>
  <c r="K244" i="5"/>
  <c r="I244" i="5"/>
  <c r="Q243" i="5"/>
  <c r="O243" i="5"/>
  <c r="M243" i="5"/>
  <c r="K243" i="5"/>
  <c r="I243" i="5"/>
  <c r="Q242" i="5"/>
  <c r="O242" i="5"/>
  <c r="M242" i="5"/>
  <c r="K242" i="5"/>
  <c r="I242" i="5"/>
  <c r="G242" i="5" s="1"/>
  <c r="Q241" i="5"/>
  <c r="O241" i="5"/>
  <c r="M241" i="5"/>
  <c r="K241" i="5"/>
  <c r="I241" i="5"/>
  <c r="Q240" i="5"/>
  <c r="O240" i="5"/>
  <c r="K240" i="5"/>
  <c r="I240" i="5"/>
  <c r="Q239" i="5"/>
  <c r="O239" i="5"/>
  <c r="I239" i="5"/>
  <c r="E239" i="5"/>
  <c r="Q238" i="5"/>
  <c r="O238" i="5"/>
  <c r="I238" i="5"/>
  <c r="Q237" i="5"/>
  <c r="O237" i="5"/>
  <c r="I237" i="5"/>
  <c r="Q236" i="5"/>
  <c r="O236" i="5"/>
  <c r="K236" i="5"/>
  <c r="I236" i="5"/>
  <c r="Q235" i="5"/>
  <c r="O235" i="5"/>
  <c r="M235" i="5"/>
  <c r="K235" i="5"/>
  <c r="I235" i="5"/>
  <c r="G235" i="5"/>
  <c r="Q234" i="5"/>
  <c r="O234" i="5"/>
  <c r="M234" i="5"/>
  <c r="K234" i="5"/>
  <c r="I234" i="5"/>
  <c r="Q233" i="5"/>
  <c r="O233" i="5"/>
  <c r="M233" i="5"/>
  <c r="K233" i="5"/>
  <c r="I233" i="5"/>
  <c r="Q232" i="5"/>
  <c r="O232" i="5"/>
  <c r="M232" i="5"/>
  <c r="K232" i="5"/>
  <c r="I232" i="5"/>
  <c r="G232" i="5" s="1"/>
  <c r="C232" i="5"/>
  <c r="Q231" i="5"/>
  <c r="O231" i="5"/>
  <c r="M231" i="5"/>
  <c r="K231" i="5"/>
  <c r="I231" i="5"/>
  <c r="Q230" i="5"/>
  <c r="O230" i="5"/>
  <c r="K230" i="5"/>
  <c r="I230" i="5"/>
  <c r="C230" i="5"/>
  <c r="Q229" i="5"/>
  <c r="O229" i="5"/>
  <c r="K229" i="5"/>
  <c r="I229" i="5"/>
  <c r="C229" i="5"/>
  <c r="K98" i="6" s="1"/>
  <c r="Q228" i="5"/>
  <c r="O228" i="5"/>
  <c r="M228" i="5"/>
  <c r="K228" i="5"/>
  <c r="I228" i="5"/>
  <c r="C228" i="5"/>
  <c r="K65" i="6" s="1"/>
  <c r="Q227" i="5"/>
  <c r="O227" i="5"/>
  <c r="K227" i="5"/>
  <c r="I227" i="5"/>
  <c r="C227" i="5"/>
  <c r="K64" i="6" s="1"/>
  <c r="Q226" i="5"/>
  <c r="O226" i="5"/>
  <c r="K226" i="5"/>
  <c r="I226" i="5"/>
  <c r="C226" i="5"/>
  <c r="K67" i="6" s="1"/>
  <c r="Q225" i="5"/>
  <c r="O225" i="5"/>
  <c r="M225" i="5"/>
  <c r="K225" i="5"/>
  <c r="I225" i="5"/>
  <c r="C225" i="5"/>
  <c r="K63" i="6" s="1"/>
  <c r="Q224" i="5"/>
  <c r="O224" i="5"/>
  <c r="M224" i="5"/>
  <c r="K224" i="5"/>
  <c r="I224" i="5"/>
  <c r="C224" i="5"/>
  <c r="K62" i="6" s="1"/>
  <c r="Q223" i="5"/>
  <c r="O223" i="5"/>
  <c r="M223" i="5"/>
  <c r="K223" i="5"/>
  <c r="I223" i="5"/>
  <c r="G223" i="5" s="1"/>
  <c r="C223" i="5"/>
  <c r="K61" i="6" s="1"/>
  <c r="Q222" i="5"/>
  <c r="O222" i="5"/>
  <c r="K222" i="5"/>
  <c r="I222" i="5"/>
  <c r="C222" i="5"/>
  <c r="K60" i="6" s="1"/>
  <c r="Q221" i="5"/>
  <c r="O221" i="5"/>
  <c r="M221" i="5"/>
  <c r="K221" i="5"/>
  <c r="I221" i="5"/>
  <c r="Q220" i="5"/>
  <c r="O220" i="5"/>
  <c r="K220" i="5"/>
  <c r="I220" i="5"/>
  <c r="Q219" i="5"/>
  <c r="O219" i="5"/>
  <c r="K219" i="5"/>
  <c r="I219" i="5"/>
  <c r="Q218" i="5"/>
  <c r="O218" i="5"/>
  <c r="M218" i="5"/>
  <c r="K218" i="5"/>
  <c r="I218" i="5"/>
  <c r="Q217" i="5"/>
  <c r="O217" i="5"/>
  <c r="M217" i="5"/>
  <c r="N216" i="5"/>
  <c r="M216" i="5"/>
  <c r="N215" i="5"/>
  <c r="M215" i="5"/>
  <c r="N214" i="5"/>
  <c r="Q213" i="5"/>
  <c r="O213" i="5"/>
  <c r="M213" i="5"/>
  <c r="K213" i="5"/>
  <c r="I213" i="5"/>
  <c r="Q212" i="5"/>
  <c r="O212" i="5"/>
  <c r="M212" i="5"/>
  <c r="K212" i="5"/>
  <c r="I212" i="5"/>
  <c r="Q211" i="5"/>
  <c r="O211" i="5"/>
  <c r="M211" i="5"/>
  <c r="K211" i="5"/>
  <c r="I211" i="5"/>
  <c r="G211" i="5" s="1"/>
  <c r="Q210" i="5"/>
  <c r="O210" i="5"/>
  <c r="I210" i="5"/>
  <c r="Q208" i="5"/>
  <c r="O208" i="5"/>
  <c r="K208" i="5"/>
  <c r="I208" i="5"/>
  <c r="Q207" i="5"/>
  <c r="O207" i="5"/>
  <c r="M207" i="5"/>
  <c r="K207" i="5"/>
  <c r="I207" i="5"/>
  <c r="G207" i="5" s="1"/>
  <c r="N206" i="5"/>
  <c r="Q205" i="5"/>
  <c r="O205" i="5"/>
  <c r="M205" i="5"/>
  <c r="H205" i="5"/>
  <c r="Q204" i="5"/>
  <c r="O204" i="5"/>
  <c r="M204" i="5"/>
  <c r="K204" i="5"/>
  <c r="I204" i="5"/>
  <c r="Q203" i="5"/>
  <c r="O203" i="5"/>
  <c r="M203" i="5"/>
  <c r="K203" i="5"/>
  <c r="I203" i="5"/>
  <c r="Q202" i="5"/>
  <c r="O202" i="5"/>
  <c r="M202" i="5"/>
  <c r="K202" i="5"/>
  <c r="I202" i="5"/>
  <c r="G202" i="5" s="1"/>
  <c r="Q201" i="5"/>
  <c r="O201" i="5"/>
  <c r="M201" i="5"/>
  <c r="K201" i="5"/>
  <c r="I201" i="5"/>
  <c r="Q200" i="5"/>
  <c r="O200" i="5"/>
  <c r="M200" i="5"/>
  <c r="K200" i="5"/>
  <c r="I200" i="5"/>
  <c r="Q199" i="5"/>
  <c r="O199" i="5"/>
  <c r="M199" i="5"/>
  <c r="K199" i="5"/>
  <c r="I199" i="5"/>
  <c r="Q198" i="5"/>
  <c r="O198" i="5"/>
  <c r="M198" i="5"/>
  <c r="K198" i="5"/>
  <c r="I198" i="5"/>
  <c r="H196" i="5"/>
  <c r="Q195" i="5"/>
  <c r="O195" i="5"/>
  <c r="M195" i="5"/>
  <c r="K195" i="5"/>
  <c r="I195" i="5"/>
  <c r="Q194" i="5"/>
  <c r="O194" i="5"/>
  <c r="K194" i="5"/>
  <c r="I194" i="5"/>
  <c r="K193" i="5"/>
  <c r="I193" i="5"/>
  <c r="K192" i="5"/>
  <c r="I192" i="5"/>
  <c r="D189" i="5"/>
  <c r="L84" i="6" s="1"/>
  <c r="Q188" i="5"/>
  <c r="O188" i="5"/>
  <c r="M188" i="5"/>
  <c r="K188" i="5"/>
  <c r="I188" i="5"/>
  <c r="Q187" i="5"/>
  <c r="O187" i="5"/>
  <c r="M187" i="5"/>
  <c r="K187" i="5"/>
  <c r="I187" i="5"/>
  <c r="Q186" i="5"/>
  <c r="Q185" i="5"/>
  <c r="Q184" i="5"/>
  <c r="O184" i="5"/>
  <c r="M184" i="5"/>
  <c r="K184" i="5"/>
  <c r="I184" i="5"/>
  <c r="Q183" i="5"/>
  <c r="O183" i="5"/>
  <c r="M183" i="5"/>
  <c r="I183" i="5"/>
  <c r="Q182" i="5"/>
  <c r="O182" i="5"/>
  <c r="I182" i="5"/>
  <c r="Q181" i="5"/>
  <c r="O181" i="5"/>
  <c r="M181" i="5"/>
  <c r="K181" i="5"/>
  <c r="I181" i="5"/>
  <c r="Q180" i="5"/>
  <c r="O180" i="5"/>
  <c r="K180" i="5"/>
  <c r="I180" i="5"/>
  <c r="Q179" i="5"/>
  <c r="O179" i="5"/>
  <c r="M179" i="5"/>
  <c r="K179" i="5"/>
  <c r="I179" i="5"/>
  <c r="Q178" i="5"/>
  <c r="O178" i="5"/>
  <c r="M178" i="5"/>
  <c r="K178" i="5"/>
  <c r="I178" i="5"/>
  <c r="Q177" i="5"/>
  <c r="O177" i="5"/>
  <c r="K177" i="5"/>
  <c r="I177" i="5"/>
  <c r="Q176" i="5"/>
  <c r="O176" i="5"/>
  <c r="K176" i="5"/>
  <c r="I176" i="5"/>
  <c r="N175" i="5"/>
  <c r="D175" i="5"/>
  <c r="L82" i="6" s="1"/>
  <c r="O174" i="5"/>
  <c r="M174" i="5"/>
  <c r="I174" i="5"/>
  <c r="Q173" i="5"/>
  <c r="O173" i="5"/>
  <c r="M173" i="5"/>
  <c r="K173" i="5"/>
  <c r="I173" i="5"/>
  <c r="Q172" i="5"/>
  <c r="O172" i="5"/>
  <c r="M172" i="5"/>
  <c r="K172" i="5"/>
  <c r="I172" i="5"/>
  <c r="Q171" i="5"/>
  <c r="O171" i="5"/>
  <c r="M171" i="5"/>
  <c r="K171" i="5"/>
  <c r="I171" i="5"/>
  <c r="Q170" i="5"/>
  <c r="O170" i="5"/>
  <c r="M170" i="5"/>
  <c r="K170" i="5"/>
  <c r="I170" i="5"/>
  <c r="Q169" i="5"/>
  <c r="O169" i="5"/>
  <c r="M169" i="5"/>
  <c r="K169" i="5"/>
  <c r="I169" i="5"/>
  <c r="Q168" i="5"/>
  <c r="O168" i="5"/>
  <c r="M168" i="5"/>
  <c r="K168" i="5"/>
  <c r="I168" i="5"/>
  <c r="Q167" i="5"/>
  <c r="O167" i="5"/>
  <c r="M167" i="5"/>
  <c r="G167" i="5" s="1"/>
  <c r="K167" i="5"/>
  <c r="I167" i="5"/>
  <c r="Q166" i="5"/>
  <c r="O166" i="5"/>
  <c r="M166" i="5"/>
  <c r="K166" i="5"/>
  <c r="I166" i="5"/>
  <c r="Q165" i="5"/>
  <c r="O165" i="5"/>
  <c r="M165" i="5"/>
  <c r="K165" i="5"/>
  <c r="I165" i="5"/>
  <c r="Q164" i="5"/>
  <c r="O164" i="5"/>
  <c r="M164" i="5"/>
  <c r="K164" i="5"/>
  <c r="I164" i="5"/>
  <c r="Q163" i="5"/>
  <c r="O163" i="5"/>
  <c r="M163" i="5"/>
  <c r="Q162" i="5"/>
  <c r="O162" i="5"/>
  <c r="M162" i="5"/>
  <c r="K162" i="5"/>
  <c r="I162" i="5"/>
  <c r="E162" i="5"/>
  <c r="M79" i="6" s="1"/>
  <c r="Q161" i="5"/>
  <c r="O161" i="5"/>
  <c r="Q160" i="5"/>
  <c r="O160" i="5"/>
  <c r="M160" i="5"/>
  <c r="Q159" i="5"/>
  <c r="O159" i="5"/>
  <c r="K159" i="5"/>
  <c r="I159" i="5"/>
  <c r="Q158" i="5"/>
  <c r="O158" i="5"/>
  <c r="M158" i="5"/>
  <c r="Q157" i="5"/>
  <c r="O157" i="5"/>
  <c r="Q156" i="5"/>
  <c r="O156" i="5"/>
  <c r="M156" i="5"/>
  <c r="K156" i="5"/>
  <c r="I156" i="5"/>
  <c r="Q155" i="5"/>
  <c r="O155" i="5"/>
  <c r="M155" i="5"/>
  <c r="K155" i="5"/>
  <c r="I155" i="5"/>
  <c r="Q154" i="5"/>
  <c r="O154" i="5"/>
  <c r="M154" i="5"/>
  <c r="K154" i="5"/>
  <c r="I154" i="5"/>
  <c r="Q153" i="5"/>
  <c r="O153" i="5"/>
  <c r="Q152" i="5"/>
  <c r="O152" i="5"/>
  <c r="K152" i="5"/>
  <c r="I152" i="5"/>
  <c r="Q151" i="5"/>
  <c r="O151" i="5"/>
  <c r="Q150" i="5"/>
  <c r="O150" i="5"/>
  <c r="M150" i="5"/>
  <c r="K150" i="5"/>
  <c r="I150" i="5"/>
  <c r="Q149" i="5"/>
  <c r="O149" i="5"/>
  <c r="M149" i="5"/>
  <c r="K149" i="5"/>
  <c r="I149" i="5"/>
  <c r="Q148" i="5"/>
  <c r="M148" i="5"/>
  <c r="H148" i="5"/>
  <c r="Q147" i="5"/>
  <c r="O147" i="5"/>
  <c r="M147" i="5"/>
  <c r="K147" i="5"/>
  <c r="I147" i="5"/>
  <c r="Q146" i="5"/>
  <c r="O146" i="5"/>
  <c r="M146" i="5"/>
  <c r="Q145" i="5"/>
  <c r="O145" i="5"/>
  <c r="M145" i="5"/>
  <c r="K145" i="5"/>
  <c r="I145" i="5"/>
  <c r="P144" i="5"/>
  <c r="I144" i="5"/>
  <c r="Q143" i="5"/>
  <c r="O143" i="5"/>
  <c r="M143" i="5"/>
  <c r="K143" i="5"/>
  <c r="I143" i="5"/>
  <c r="Q142" i="5"/>
  <c r="O142" i="5"/>
  <c r="M142" i="5"/>
  <c r="K142" i="5"/>
  <c r="I142" i="5"/>
  <c r="Q141" i="5"/>
  <c r="I141" i="5"/>
  <c r="O140" i="5"/>
  <c r="I140" i="5"/>
  <c r="O139" i="5"/>
  <c r="O138" i="5"/>
  <c r="Q137" i="5"/>
  <c r="O137" i="5"/>
  <c r="M137" i="5"/>
  <c r="K137" i="5"/>
  <c r="I137" i="5"/>
  <c r="Q136" i="5"/>
  <c r="O136" i="5"/>
  <c r="M136" i="5"/>
  <c r="K136" i="5"/>
  <c r="I136" i="5"/>
  <c r="Q135" i="5"/>
  <c r="O135" i="5"/>
  <c r="K135" i="5"/>
  <c r="I135" i="5"/>
  <c r="Q134" i="5"/>
  <c r="O134" i="5"/>
  <c r="Q133" i="5"/>
  <c r="O133" i="5"/>
  <c r="M133" i="5"/>
  <c r="K133" i="5"/>
  <c r="I133" i="5"/>
  <c r="Q132" i="5"/>
  <c r="O132" i="5"/>
  <c r="M132" i="5"/>
  <c r="K132" i="5"/>
  <c r="I132" i="5"/>
  <c r="K131" i="5"/>
  <c r="I131" i="5"/>
  <c r="Q129" i="5"/>
  <c r="O129" i="5"/>
  <c r="I129" i="5"/>
  <c r="M128" i="5"/>
  <c r="Q127" i="5"/>
  <c r="O127" i="5"/>
  <c r="M127" i="5"/>
  <c r="K127" i="5"/>
  <c r="I127" i="5"/>
  <c r="Q124" i="5"/>
  <c r="K124" i="5"/>
  <c r="Q123" i="5"/>
  <c r="K123" i="5"/>
  <c r="I123" i="5"/>
  <c r="K122" i="5"/>
  <c r="Q120" i="5"/>
  <c r="O120" i="5"/>
  <c r="M120" i="5"/>
  <c r="K120" i="5"/>
  <c r="I120" i="5"/>
  <c r="Q119" i="5"/>
  <c r="M118" i="5"/>
  <c r="K118" i="5"/>
  <c r="I118" i="5"/>
  <c r="I115" i="5"/>
  <c r="Q114" i="5"/>
  <c r="O114" i="5"/>
  <c r="K114" i="5"/>
  <c r="I114" i="5"/>
  <c r="Q113" i="5"/>
  <c r="O113" i="5"/>
  <c r="M113" i="5"/>
  <c r="K113" i="5"/>
  <c r="I113" i="5"/>
  <c r="O112" i="5"/>
  <c r="I112" i="5"/>
  <c r="Q111" i="5"/>
  <c r="O111" i="5"/>
  <c r="M111" i="5"/>
  <c r="K111" i="5"/>
  <c r="I111" i="5"/>
  <c r="Q110" i="5"/>
  <c r="O110" i="5"/>
  <c r="M110" i="5"/>
  <c r="K110" i="5"/>
  <c r="I110" i="5"/>
  <c r="Q109" i="5"/>
  <c r="O109" i="5"/>
  <c r="M109" i="5"/>
  <c r="K109" i="5"/>
  <c r="I109" i="5"/>
  <c r="Q108" i="5"/>
  <c r="O108" i="5"/>
  <c r="M108" i="5"/>
  <c r="K108" i="5"/>
  <c r="I108" i="5"/>
  <c r="Q107" i="5"/>
  <c r="O107" i="5"/>
  <c r="M107" i="5"/>
  <c r="K107" i="5"/>
  <c r="I107" i="5"/>
  <c r="G107" i="5" s="1"/>
  <c r="Q106" i="5"/>
  <c r="O106" i="5"/>
  <c r="M106" i="5"/>
  <c r="K106" i="5"/>
  <c r="I106" i="5"/>
  <c r="Q105" i="5"/>
  <c r="O105" i="5"/>
  <c r="M105" i="5"/>
  <c r="K105" i="5"/>
  <c r="I105" i="5"/>
  <c r="G105" i="5" s="1"/>
  <c r="Q104" i="5"/>
  <c r="O104" i="5"/>
  <c r="M104" i="5"/>
  <c r="K104" i="5"/>
  <c r="I104" i="5"/>
  <c r="G104" i="5" s="1"/>
  <c r="Q103" i="5"/>
  <c r="O103" i="5"/>
  <c r="M103" i="5"/>
  <c r="K103" i="5"/>
  <c r="I103" i="5"/>
  <c r="Q102" i="5"/>
  <c r="O102" i="5"/>
  <c r="M102" i="5"/>
  <c r="K102" i="5"/>
  <c r="I102" i="5"/>
  <c r="G102" i="5"/>
  <c r="Q101" i="5"/>
  <c r="O101" i="5"/>
  <c r="M101" i="5"/>
  <c r="K101" i="5"/>
  <c r="I101" i="5"/>
  <c r="Q100" i="5"/>
  <c r="O100" i="5"/>
  <c r="M100" i="5"/>
  <c r="K100" i="5"/>
  <c r="I100" i="5"/>
  <c r="Q99" i="5"/>
  <c r="O99" i="5"/>
  <c r="M99" i="5"/>
  <c r="K99" i="5"/>
  <c r="Q98" i="5"/>
  <c r="O98" i="5"/>
  <c r="K98" i="5"/>
  <c r="I98" i="5"/>
  <c r="Q97" i="5"/>
  <c r="O97" i="5"/>
  <c r="K97" i="5"/>
  <c r="I97" i="5"/>
  <c r="Q96" i="5"/>
  <c r="O96" i="5"/>
  <c r="K96" i="5"/>
  <c r="I96" i="5"/>
  <c r="Q95" i="5"/>
  <c r="O95" i="5"/>
  <c r="M95" i="5"/>
  <c r="K95" i="5"/>
  <c r="I95" i="5"/>
  <c r="Q94" i="5"/>
  <c r="O94" i="5"/>
  <c r="M94" i="5"/>
  <c r="K94" i="5"/>
  <c r="I94" i="5"/>
  <c r="Q93" i="5"/>
  <c r="O93" i="5"/>
  <c r="M93" i="5"/>
  <c r="K93" i="5"/>
  <c r="I93" i="5"/>
  <c r="Q92" i="5"/>
  <c r="O92" i="5"/>
  <c r="M92" i="5"/>
  <c r="K92" i="5"/>
  <c r="I92" i="5"/>
  <c r="Q91" i="5"/>
  <c r="O91" i="5"/>
  <c r="M91" i="5"/>
  <c r="K91" i="5"/>
  <c r="I91" i="5"/>
  <c r="Q90" i="5"/>
  <c r="O90" i="5"/>
  <c r="M90" i="5"/>
  <c r="K90" i="5"/>
  <c r="I90" i="5"/>
  <c r="Q89" i="5"/>
  <c r="O89" i="5"/>
  <c r="M89" i="5"/>
  <c r="K89" i="5"/>
  <c r="I89" i="5"/>
  <c r="Q88" i="5"/>
  <c r="O88" i="5"/>
  <c r="M88" i="5"/>
  <c r="I88" i="5"/>
  <c r="Q87" i="5"/>
  <c r="O87" i="5"/>
  <c r="M87" i="5"/>
  <c r="K87" i="5"/>
  <c r="I87" i="5"/>
  <c r="Q86" i="5"/>
  <c r="O86" i="5"/>
  <c r="M86" i="5"/>
  <c r="K86" i="5"/>
  <c r="I86" i="5"/>
  <c r="Q85" i="5"/>
  <c r="O85" i="5"/>
  <c r="M85" i="5"/>
  <c r="K85" i="5"/>
  <c r="I85" i="5"/>
  <c r="Q84" i="5"/>
  <c r="O84" i="5"/>
  <c r="M84" i="5"/>
  <c r="K84" i="5"/>
  <c r="I84" i="5"/>
  <c r="Q83" i="5"/>
  <c r="O83" i="5"/>
  <c r="M83" i="5"/>
  <c r="K83" i="5"/>
  <c r="I83" i="5"/>
  <c r="Q82" i="5"/>
  <c r="O82" i="5"/>
  <c r="M82" i="5"/>
  <c r="K82" i="5"/>
  <c r="I82" i="5"/>
  <c r="Q81" i="5"/>
  <c r="O81" i="5"/>
  <c r="Q80" i="5"/>
  <c r="O80" i="5"/>
  <c r="M80" i="5"/>
  <c r="K80" i="5"/>
  <c r="I80" i="5"/>
  <c r="Q79" i="5"/>
  <c r="O79" i="5"/>
  <c r="M79" i="5"/>
  <c r="K79" i="5"/>
  <c r="I79" i="5"/>
  <c r="Q78" i="5"/>
  <c r="O78" i="5"/>
  <c r="M78" i="5"/>
  <c r="K78" i="5"/>
  <c r="I78" i="5"/>
  <c r="Q77" i="5"/>
  <c r="O77" i="5"/>
  <c r="M77" i="5"/>
  <c r="Q76" i="5"/>
  <c r="O76" i="5"/>
  <c r="I76" i="5"/>
  <c r="Q75" i="5"/>
  <c r="O75" i="5"/>
  <c r="M75" i="5"/>
  <c r="K75" i="5"/>
  <c r="I75" i="5"/>
  <c r="Q74" i="5"/>
  <c r="M74" i="5"/>
  <c r="K74" i="5"/>
  <c r="I74" i="5"/>
  <c r="Q73" i="5"/>
  <c r="O73" i="5"/>
  <c r="M73" i="5"/>
  <c r="K73" i="5"/>
  <c r="I73" i="5"/>
  <c r="Q72" i="5"/>
  <c r="O72" i="5"/>
  <c r="M72" i="5"/>
  <c r="K72" i="5"/>
  <c r="I72" i="5"/>
  <c r="Q71" i="5"/>
  <c r="O71" i="5"/>
  <c r="M71" i="5"/>
  <c r="K71" i="5"/>
  <c r="I71" i="5"/>
  <c r="Q70" i="5"/>
  <c r="O70" i="5"/>
  <c r="M70" i="5"/>
  <c r="I70" i="5"/>
  <c r="Q69" i="5"/>
  <c r="O69" i="5"/>
  <c r="M69" i="5"/>
  <c r="K69" i="5"/>
  <c r="I69" i="5"/>
  <c r="Q68" i="5"/>
  <c r="O68" i="5"/>
  <c r="M68" i="5"/>
  <c r="K68" i="5"/>
  <c r="I68" i="5"/>
  <c r="Q67" i="5"/>
  <c r="O67" i="5"/>
  <c r="M67" i="5"/>
  <c r="K67" i="5"/>
  <c r="I67" i="5"/>
  <c r="E67" i="5"/>
  <c r="Q66" i="5"/>
  <c r="O66" i="5"/>
  <c r="M66" i="5"/>
  <c r="K66" i="5"/>
  <c r="I66" i="5"/>
  <c r="G66" i="5" s="1"/>
  <c r="M65" i="5"/>
  <c r="K65" i="5"/>
  <c r="I65" i="5"/>
  <c r="Q64" i="5"/>
  <c r="O64" i="5"/>
  <c r="M64" i="5"/>
  <c r="K64" i="5"/>
  <c r="I64" i="5"/>
  <c r="M63" i="5"/>
  <c r="K63" i="5"/>
  <c r="I63" i="5"/>
  <c r="Q62" i="5"/>
  <c r="O62" i="5"/>
  <c r="M62" i="5"/>
  <c r="K62" i="5"/>
  <c r="I62" i="5"/>
  <c r="Q61" i="5"/>
  <c r="O61" i="5"/>
  <c r="M61" i="5"/>
  <c r="K61" i="5"/>
  <c r="I61" i="5"/>
  <c r="Q60" i="5"/>
  <c r="O60" i="5"/>
  <c r="M60" i="5"/>
  <c r="K60" i="5"/>
  <c r="I60" i="5"/>
  <c r="Q59" i="5"/>
  <c r="O59" i="5"/>
  <c r="M59" i="5"/>
  <c r="K59" i="5"/>
  <c r="I59" i="5"/>
  <c r="M58" i="5"/>
  <c r="K58" i="5"/>
  <c r="I58" i="5"/>
  <c r="Q57" i="5"/>
  <c r="O57" i="5"/>
  <c r="M57" i="5"/>
  <c r="K57" i="5"/>
  <c r="I57" i="5"/>
  <c r="Q56" i="5"/>
  <c r="O56" i="5"/>
  <c r="M56" i="5"/>
  <c r="K56" i="5"/>
  <c r="I56" i="5"/>
  <c r="M55" i="5"/>
  <c r="Q54" i="5"/>
  <c r="O54" i="5"/>
  <c r="M54" i="5"/>
  <c r="K54" i="5"/>
  <c r="I54" i="5"/>
  <c r="Q53" i="5"/>
  <c r="O53" i="5"/>
  <c r="M53" i="5"/>
  <c r="K53" i="5"/>
  <c r="I53" i="5"/>
  <c r="Q52" i="5"/>
  <c r="O52" i="5"/>
  <c r="M52" i="5"/>
  <c r="I52" i="5"/>
  <c r="Q51" i="5"/>
  <c r="O51" i="5"/>
  <c r="M51" i="5"/>
  <c r="K51" i="5"/>
  <c r="I51" i="5"/>
  <c r="Q50" i="5"/>
  <c r="O50" i="5"/>
  <c r="I50" i="5"/>
  <c r="Q49" i="5"/>
  <c r="O49" i="5"/>
  <c r="M49" i="5"/>
  <c r="K49" i="5"/>
  <c r="I49" i="5"/>
  <c r="Q48" i="5"/>
  <c r="O48" i="5"/>
  <c r="M48" i="5"/>
  <c r="K48" i="5"/>
  <c r="I48" i="5"/>
  <c r="G48" i="5" s="1"/>
  <c r="Q47" i="5"/>
  <c r="O47" i="5"/>
  <c r="M47" i="5"/>
  <c r="K47" i="5"/>
  <c r="I47" i="5"/>
  <c r="Q46" i="5"/>
  <c r="O46" i="5"/>
  <c r="I46" i="5"/>
  <c r="Q45" i="5"/>
  <c r="O45" i="5"/>
  <c r="M45" i="5"/>
  <c r="K45" i="5"/>
  <c r="I45" i="5"/>
  <c r="Q44" i="5"/>
  <c r="O44" i="5"/>
  <c r="M44" i="5"/>
  <c r="K44" i="5"/>
  <c r="I44" i="5"/>
  <c r="Q43" i="5"/>
  <c r="O43" i="5"/>
  <c r="M43" i="5"/>
  <c r="I43" i="5"/>
  <c r="Q42" i="5"/>
  <c r="O42" i="5"/>
  <c r="M42" i="5"/>
  <c r="I42" i="5"/>
  <c r="Q41" i="5"/>
  <c r="O41" i="5"/>
  <c r="M41" i="5"/>
  <c r="I41" i="5"/>
  <c r="Q40" i="5"/>
  <c r="O40" i="5"/>
  <c r="M40" i="5"/>
  <c r="K40" i="5"/>
  <c r="I40" i="5"/>
  <c r="Q39" i="5"/>
  <c r="O39" i="5"/>
  <c r="Q38" i="5"/>
  <c r="O38" i="5"/>
  <c r="M38" i="5"/>
  <c r="K38" i="5"/>
  <c r="I38" i="5"/>
  <c r="Q37" i="5"/>
  <c r="O37" i="5"/>
  <c r="M37" i="5"/>
  <c r="K37" i="5"/>
  <c r="I37" i="5"/>
  <c r="Q36" i="5"/>
  <c r="O36" i="5"/>
  <c r="M36" i="5"/>
  <c r="K36" i="5"/>
  <c r="I36" i="5"/>
  <c r="G36" i="5" s="1"/>
  <c r="O35" i="5"/>
  <c r="I34" i="5"/>
  <c r="Q33" i="5"/>
  <c r="O33" i="5"/>
  <c r="M33" i="5"/>
  <c r="I33" i="5"/>
  <c r="Q32" i="5"/>
  <c r="O32" i="5"/>
  <c r="M32" i="5"/>
  <c r="K32" i="5"/>
  <c r="I32" i="5"/>
  <c r="Q31" i="5"/>
  <c r="O31" i="5"/>
  <c r="Q30" i="5"/>
  <c r="O30" i="5"/>
  <c r="Q29" i="5"/>
  <c r="Q28" i="5"/>
  <c r="K28" i="5"/>
  <c r="I28" i="5"/>
  <c r="Q27" i="5"/>
  <c r="O27" i="5"/>
  <c r="K27" i="5"/>
  <c r="I27" i="5"/>
  <c r="Q26" i="5"/>
  <c r="O26" i="5"/>
  <c r="Q25" i="5"/>
  <c r="O25" i="5"/>
  <c r="M25" i="5"/>
  <c r="Q24" i="5"/>
  <c r="O24" i="5"/>
  <c r="M24" i="5"/>
  <c r="K24" i="5"/>
  <c r="I24" i="5"/>
  <c r="Q23" i="5"/>
  <c r="O23" i="5"/>
  <c r="M23" i="5"/>
  <c r="K23" i="5"/>
  <c r="I23" i="5"/>
  <c r="Q22" i="5"/>
  <c r="O22" i="5"/>
  <c r="M22" i="5"/>
  <c r="K22" i="5"/>
  <c r="I22" i="5"/>
  <c r="Q21" i="5"/>
  <c r="O21" i="5"/>
  <c r="M21" i="5"/>
  <c r="K21" i="5"/>
  <c r="I21" i="5"/>
  <c r="K20" i="5"/>
  <c r="I20" i="5"/>
  <c r="I18" i="5"/>
  <c r="Q17" i="5"/>
  <c r="O17" i="5"/>
  <c r="M17" i="5"/>
  <c r="K17" i="5"/>
  <c r="I17" i="5"/>
  <c r="O16" i="5"/>
  <c r="Q15" i="5"/>
  <c r="O15" i="5"/>
  <c r="M15" i="5"/>
  <c r="K15" i="5"/>
  <c r="I15" i="5"/>
  <c r="E14" i="5"/>
  <c r="B10" i="5"/>
  <c r="Q175" i="5" s="1"/>
  <c r="B9" i="5"/>
  <c r="B7" i="5"/>
  <c r="B4" i="5"/>
  <c r="D215" i="5" s="1"/>
  <c r="L93" i="6" s="1"/>
  <c r="B3" i="5"/>
  <c r="B2" i="5"/>
  <c r="F22" i="4"/>
  <c r="F21" i="4" s="1"/>
  <c r="E91" i="5" s="1"/>
  <c r="M38" i="6" s="1"/>
  <c r="F20" i="4"/>
  <c r="F19" i="4" s="1"/>
  <c r="E89" i="5" s="1"/>
  <c r="M36" i="6" s="1"/>
  <c r="F18" i="4"/>
  <c r="F17" i="4"/>
  <c r="E88" i="5" s="1"/>
  <c r="M35" i="6" s="1"/>
  <c r="F16" i="4"/>
  <c r="F15" i="4" s="1"/>
  <c r="E90" i="5" s="1"/>
  <c r="M37" i="6" s="1"/>
  <c r="F14" i="4"/>
  <c r="F13" i="4" s="1"/>
  <c r="E87" i="5" s="1"/>
  <c r="M34" i="6" s="1"/>
  <c r="E12" i="4"/>
  <c r="F12" i="4" s="1"/>
  <c r="A8" i="4"/>
  <c r="A11" i="4" s="1"/>
  <c r="A12" i="4" s="1"/>
  <c r="F7" i="4"/>
  <c r="D3" i="4"/>
  <c r="D2" i="4"/>
  <c r="D1" i="4"/>
  <c r="G62" i="3"/>
  <c r="P61" i="3"/>
  <c r="G61" i="3"/>
  <c r="G60" i="3"/>
  <c r="P59" i="3"/>
  <c r="F59" i="3"/>
  <c r="G59" i="3" s="1"/>
  <c r="G58" i="3"/>
  <c r="P54" i="3"/>
  <c r="P52" i="3"/>
  <c r="G50" i="3"/>
  <c r="E50" i="3"/>
  <c r="G49" i="3"/>
  <c r="E49" i="3"/>
  <c r="E48" i="3"/>
  <c r="G48" i="3" s="1"/>
  <c r="E47" i="3"/>
  <c r="G47" i="3" s="1"/>
  <c r="G44" i="3"/>
  <c r="E44" i="3"/>
  <c r="G40" i="3"/>
  <c r="E40" i="3"/>
  <c r="E38" i="3"/>
  <c r="G38" i="3" s="1"/>
  <c r="E37" i="3"/>
  <c r="G37" i="3" s="1"/>
  <c r="E36" i="3"/>
  <c r="G36" i="3" s="1"/>
  <c r="F30" i="3"/>
  <c r="F29" i="3"/>
  <c r="D28" i="3"/>
  <c r="F28" i="3" s="1"/>
  <c r="F31" i="3" s="1"/>
  <c r="E220" i="5" s="1"/>
  <c r="D25" i="3"/>
  <c r="F25" i="3" s="1"/>
  <c r="F24" i="3"/>
  <c r="F23" i="3"/>
  <c r="F22" i="3"/>
  <c r="D21" i="3"/>
  <c r="F21" i="3" s="1"/>
  <c r="P17" i="3"/>
  <c r="D13" i="3"/>
  <c r="P11" i="3"/>
  <c r="P12" i="3" s="1"/>
  <c r="P6" i="3"/>
  <c r="T4" i="3"/>
  <c r="B3" i="3"/>
  <c r="B2" i="3"/>
  <c r="B1" i="3"/>
  <c r="D80" i="2"/>
  <c r="B73" i="2"/>
  <c r="A230" i="5" s="1"/>
  <c r="B67" i="2"/>
  <c r="D65" i="2"/>
  <c r="D67" i="2" s="1"/>
  <c r="D229" i="5" s="1"/>
  <c r="L98" i="6" s="1"/>
  <c r="B59" i="2"/>
  <c r="D58" i="2"/>
  <c r="B52" i="2"/>
  <c r="D46" i="2"/>
  <c r="B46" i="2"/>
  <c r="D42" i="2"/>
  <c r="D43" i="2" s="1"/>
  <c r="D228" i="5" s="1"/>
  <c r="L65" i="6" s="1"/>
  <c r="D41" i="2"/>
  <c r="D36" i="2"/>
  <c r="B36" i="2"/>
  <c r="D33" i="2"/>
  <c r="D227" i="5" s="1"/>
  <c r="L64" i="6" s="1"/>
  <c r="D30" i="2"/>
  <c r="L28" i="2"/>
  <c r="L29" i="2" s="1"/>
  <c r="L27" i="2"/>
  <c r="M25" i="2"/>
  <c r="M24" i="2"/>
  <c r="M23" i="2"/>
  <c r="M22" i="2"/>
  <c r="D57" i="2" s="1"/>
  <c r="M21" i="2"/>
  <c r="M20" i="2"/>
  <c r="M19" i="2"/>
  <c r="M18" i="2"/>
  <c r="D18" i="2"/>
  <c r="D224" i="5" s="1"/>
  <c r="M17" i="2"/>
  <c r="D17" i="2"/>
  <c r="M16" i="2"/>
  <c r="M15" i="2"/>
  <c r="D51" i="2" s="1"/>
  <c r="D52" i="2" s="1"/>
  <c r="D226" i="5" s="1"/>
  <c r="L67" i="6" s="1"/>
  <c r="M14" i="2"/>
  <c r="M13" i="2"/>
  <c r="M12" i="2"/>
  <c r="M11" i="2"/>
  <c r="M10" i="2"/>
  <c r="D23" i="2" s="1"/>
  <c r="D25" i="2" s="1"/>
  <c r="L10" i="2"/>
  <c r="D10" i="2"/>
  <c r="D223" i="5" s="1"/>
  <c r="L61" i="6" s="1"/>
  <c r="M9" i="2"/>
  <c r="L9" i="2"/>
  <c r="M8" i="2"/>
  <c r="L8" i="2"/>
  <c r="D8" i="2"/>
  <c r="M7" i="2"/>
  <c r="L7" i="2"/>
  <c r="M6" i="2"/>
  <c r="L6" i="2"/>
  <c r="B3" i="2"/>
  <c r="B2" i="2"/>
  <c r="B1" i="2"/>
  <c r="E20" i="1"/>
  <c r="L21" i="2" s="1"/>
  <c r="E10" i="1"/>
  <c r="E46" i="3" s="1"/>
  <c r="G46" i="3" s="1"/>
  <c r="G40" i="5" l="1"/>
  <c r="G279" i="5"/>
  <c r="G258" i="5"/>
  <c r="G276" i="5"/>
  <c r="G291" i="5"/>
  <c r="G301" i="5"/>
  <c r="G199" i="5"/>
  <c r="G170" i="5"/>
  <c r="G292" i="5"/>
  <c r="G302" i="5"/>
  <c r="G45" i="5"/>
  <c r="G203" i="5"/>
  <c r="C28" i="18"/>
  <c r="D28" i="18" s="1"/>
  <c r="M191" i="7" s="1"/>
  <c r="L191" i="7"/>
  <c r="L192" i="7" s="1"/>
  <c r="N192" i="7" s="1"/>
  <c r="L114" i="7"/>
  <c r="H333" i="14"/>
  <c r="H331" i="14"/>
  <c r="L118" i="7"/>
  <c r="L125" i="7" s="1"/>
  <c r="N125" i="7" s="1"/>
  <c r="N108" i="7"/>
  <c r="L110" i="7"/>
  <c r="H332" i="14"/>
  <c r="L112" i="7" s="1"/>
  <c r="L124" i="7" s="1"/>
  <c r="L115" i="7"/>
  <c r="H330" i="14"/>
  <c r="C39" i="19"/>
  <c r="C41" i="19" s="1"/>
  <c r="C42" i="19" s="1"/>
  <c r="C40" i="19"/>
  <c r="C76" i="19"/>
  <c r="C74" i="19"/>
  <c r="C51" i="19"/>
  <c r="C52" i="19" s="1"/>
  <c r="C54" i="19" s="1"/>
  <c r="C53" i="19"/>
  <c r="C7" i="19"/>
  <c r="C978" i="9"/>
  <c r="G913" i="9"/>
  <c r="G927" i="9"/>
  <c r="C1107" i="9"/>
  <c r="C1108" i="9" s="1"/>
  <c r="C1031" i="9"/>
  <c r="C1032" i="9" s="1"/>
  <c r="C1027" i="9"/>
  <c r="C1028" i="9" s="1"/>
  <c r="C941" i="9"/>
  <c r="C942" i="9" s="1"/>
  <c r="C943" i="9" s="1"/>
  <c r="G914" i="9"/>
  <c r="G824" i="9"/>
  <c r="G885" i="9"/>
  <c r="C916" i="9"/>
  <c r="C917" i="9" s="1"/>
  <c r="E1152" i="14"/>
  <c r="F1152" i="14" s="1"/>
  <c r="E868" i="14"/>
  <c r="F868" i="14" s="1"/>
  <c r="C1331" i="9"/>
  <c r="C1325" i="9"/>
  <c r="G858" i="9"/>
  <c r="G851" i="9"/>
  <c r="G850" i="9"/>
  <c r="G830" i="9"/>
  <c r="G825" i="9"/>
  <c r="G831" i="9"/>
  <c r="G826" i="9"/>
  <c r="G827" i="9"/>
  <c r="G852" i="9"/>
  <c r="G839" i="9"/>
  <c r="G849" i="9"/>
  <c r="C854" i="9"/>
  <c r="C855" i="9" s="1"/>
  <c r="G35" i="9"/>
  <c r="G832" i="9"/>
  <c r="G45" i="9"/>
  <c r="G819" i="9"/>
  <c r="G829" i="9"/>
  <c r="C860" i="9"/>
  <c r="C861" i="9" s="1"/>
  <c r="E122" i="14"/>
  <c r="F12" i="14"/>
  <c r="M130" i="7"/>
  <c r="M136" i="7"/>
  <c r="N136" i="7" s="1"/>
  <c r="M132" i="7"/>
  <c r="O13" i="20"/>
  <c r="P13" i="20" s="1"/>
  <c r="L194" i="7"/>
  <c r="N194" i="7" s="1"/>
  <c r="G69" i="5"/>
  <c r="G300" i="5"/>
  <c r="G59" i="5"/>
  <c r="G147" i="5"/>
  <c r="G164" i="5"/>
  <c r="G295" i="5"/>
  <c r="G108" i="5"/>
  <c r="G92" i="5"/>
  <c r="O119" i="5"/>
  <c r="G89" i="5"/>
  <c r="G268" i="5"/>
  <c r="G296" i="5"/>
  <c r="G272" i="5"/>
  <c r="K19" i="5"/>
  <c r="E45" i="3"/>
  <c r="G45" i="3" s="1"/>
  <c r="G86" i="5"/>
  <c r="G23" i="5"/>
  <c r="G71" i="5"/>
  <c r="G255" i="5"/>
  <c r="G61" i="5"/>
  <c r="G282" i="5"/>
  <c r="G339" i="5"/>
  <c r="Q112" i="5"/>
  <c r="G68" i="5"/>
  <c r="G62" i="5"/>
  <c r="G156" i="5"/>
  <c r="G195" i="5"/>
  <c r="G200" i="5"/>
  <c r="G274" i="5"/>
  <c r="G308" i="5"/>
  <c r="G106" i="5"/>
  <c r="G284" i="5"/>
  <c r="D144" i="5"/>
  <c r="G280" i="5"/>
  <c r="G101" i="5"/>
  <c r="G136" i="5"/>
  <c r="G165" i="5"/>
  <c r="G254" i="5"/>
  <c r="G154" i="5"/>
  <c r="G278" i="5"/>
  <c r="G293" i="5"/>
  <c r="G85" i="5"/>
  <c r="G37" i="5"/>
  <c r="G269" i="5"/>
  <c r="G288" i="5"/>
  <c r="G322" i="5"/>
  <c r="G338" i="5"/>
  <c r="G25" i="15"/>
  <c r="G53" i="5"/>
  <c r="D151" i="5"/>
  <c r="L78" i="6" s="1"/>
  <c r="N78" i="6" s="1"/>
  <c r="K117" i="5"/>
  <c r="K206" i="5"/>
  <c r="G323" i="5"/>
  <c r="D148" i="5"/>
  <c r="L75" i="6" s="1"/>
  <c r="G100" i="5"/>
  <c r="G54" i="5"/>
  <c r="D162" i="5"/>
  <c r="L79" i="6" s="1"/>
  <c r="N79" i="6" s="1"/>
  <c r="I26" i="5"/>
  <c r="G22" i="5"/>
  <c r="G56" i="5"/>
  <c r="G94" i="5"/>
  <c r="E39" i="3"/>
  <c r="G39" i="3" s="1"/>
  <c r="G201" i="5"/>
  <c r="G266" i="5"/>
  <c r="G306" i="5"/>
  <c r="D19" i="7"/>
  <c r="D20" i="7" s="1"/>
  <c r="D21" i="7" s="1"/>
  <c r="D22" i="7" s="1"/>
  <c r="D23" i="7" s="1"/>
  <c r="D24" i="7" s="1"/>
  <c r="C19" i="7"/>
  <c r="C20" i="7" s="1"/>
  <c r="C21" i="7" s="1"/>
  <c r="C22" i="7" s="1"/>
  <c r="C23" i="7" s="1"/>
  <c r="N52" i="11"/>
  <c r="O52" i="11" s="1"/>
  <c r="N86" i="11"/>
  <c r="N90" i="11"/>
  <c r="O90" i="11" s="1"/>
  <c r="N19" i="11"/>
  <c r="N17" i="11"/>
  <c r="N30" i="11"/>
  <c r="O30" i="11" s="1"/>
  <c r="N39" i="11"/>
  <c r="O39" i="11" s="1"/>
  <c r="N82" i="11"/>
  <c r="O82" i="11" s="1"/>
  <c r="O86" i="11"/>
  <c r="T19" i="11"/>
  <c r="M40" i="11"/>
  <c r="U40" i="11"/>
  <c r="N28" i="11"/>
  <c r="O28" i="11" s="1"/>
  <c r="H9" i="10"/>
  <c r="H15" i="10" s="1"/>
  <c r="L27" i="7" s="1"/>
  <c r="E117" i="6"/>
  <c r="E118" i="6" s="1"/>
  <c r="C117" i="6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D117" i="6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N52" i="6"/>
  <c r="E72" i="6"/>
  <c r="E73" i="6" s="1"/>
  <c r="C72" i="6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D72" i="6"/>
  <c r="D73" i="6" s="1"/>
  <c r="D74" i="6" s="1"/>
  <c r="D75" i="6" s="1"/>
  <c r="N20" i="6"/>
  <c r="N38" i="6"/>
  <c r="N35" i="6"/>
  <c r="A9" i="4"/>
  <c r="A10" i="4" s="1"/>
  <c r="N42" i="6"/>
  <c r="N28" i="6"/>
  <c r="N34" i="6"/>
  <c r="N18" i="6"/>
  <c r="N29" i="6"/>
  <c r="N23" i="6"/>
  <c r="N19" i="6"/>
  <c r="N12" i="6"/>
  <c r="P70" i="3"/>
  <c r="P33" i="3"/>
  <c r="P31" i="3"/>
  <c r="P64" i="3"/>
  <c r="Q55" i="5"/>
  <c r="K128" i="5"/>
  <c r="N79" i="11"/>
  <c r="O79" i="11" s="1"/>
  <c r="D222" i="5"/>
  <c r="D176" i="5"/>
  <c r="N83" i="11"/>
  <c r="O83" i="11" s="1"/>
  <c r="K33" i="5"/>
  <c r="G33" i="5" s="1"/>
  <c r="I160" i="5"/>
  <c r="M209" i="5"/>
  <c r="I186" i="5"/>
  <c r="K29" i="5"/>
  <c r="N87" i="11"/>
  <c r="O87" i="11" s="1"/>
  <c r="I122" i="5"/>
  <c r="N91" i="11"/>
  <c r="O91" i="11" s="1"/>
  <c r="M297" i="5"/>
  <c r="G297" i="5" s="1"/>
  <c r="K196" i="5"/>
  <c r="K151" i="5"/>
  <c r="O124" i="5"/>
  <c r="Q20" i="5"/>
  <c r="Q16" i="5"/>
  <c r="K144" i="5"/>
  <c r="Q190" i="5"/>
  <c r="I128" i="5"/>
  <c r="M123" i="5"/>
  <c r="I119" i="5"/>
  <c r="M34" i="5"/>
  <c r="I31" i="5"/>
  <c r="O19" i="5"/>
  <c r="O190" i="5"/>
  <c r="K186" i="5"/>
  <c r="M182" i="5"/>
  <c r="M139" i="5"/>
  <c r="O118" i="5"/>
  <c r="K42" i="5"/>
  <c r="G42" i="5" s="1"/>
  <c r="K34" i="5"/>
  <c r="M19" i="5"/>
  <c r="O189" i="5"/>
  <c r="I163" i="5"/>
  <c r="M153" i="5"/>
  <c r="Q138" i="5"/>
  <c r="M135" i="5"/>
  <c r="M131" i="5"/>
  <c r="Q122" i="5"/>
  <c r="I30" i="5"/>
  <c r="Q18" i="5"/>
  <c r="M189" i="5"/>
  <c r="O185" i="5"/>
  <c r="M175" i="5"/>
  <c r="K153" i="5"/>
  <c r="O122" i="5"/>
  <c r="M97" i="5"/>
  <c r="G97" i="5" s="1"/>
  <c r="K55" i="5"/>
  <c r="O18" i="5"/>
  <c r="O74" i="5"/>
  <c r="I55" i="5"/>
  <c r="M29" i="5"/>
  <c r="K18" i="5"/>
  <c r="I185" i="5"/>
  <c r="K175" i="5"/>
  <c r="M159" i="5"/>
  <c r="G159" i="5" s="1"/>
  <c r="I138" i="5"/>
  <c r="M117" i="5"/>
  <c r="M193" i="5"/>
  <c r="Q174" i="5"/>
  <c r="O130" i="5"/>
  <c r="K126" i="5"/>
  <c r="O121" i="5"/>
  <c r="Q116" i="5"/>
  <c r="I134" i="5"/>
  <c r="I130" i="5"/>
  <c r="Q125" i="5"/>
  <c r="M121" i="5"/>
  <c r="K116" i="5"/>
  <c r="O28" i="5"/>
  <c r="M192" i="5"/>
  <c r="M180" i="5"/>
  <c r="G180" i="5" s="1"/>
  <c r="M196" i="5"/>
  <c r="M151" i="5"/>
  <c r="I148" i="5"/>
  <c r="K141" i="5"/>
  <c r="M115" i="5"/>
  <c r="M76" i="5"/>
  <c r="O20" i="5"/>
  <c r="M206" i="5"/>
  <c r="O191" i="5"/>
  <c r="M176" i="5"/>
  <c r="G176" i="5" s="1"/>
  <c r="K161" i="5"/>
  <c r="M157" i="5"/>
  <c r="I124" i="5"/>
  <c r="M39" i="5"/>
  <c r="K16" i="5"/>
  <c r="I191" i="5"/>
  <c r="O197" i="5"/>
  <c r="K125" i="5"/>
  <c r="I116" i="5"/>
  <c r="K77" i="5"/>
  <c r="K174" i="5"/>
  <c r="I125" i="5"/>
  <c r="O115" i="5"/>
  <c r="M161" i="5"/>
  <c r="Q140" i="5"/>
  <c r="Q128" i="5"/>
  <c r="M197" i="5"/>
  <c r="K148" i="5"/>
  <c r="I77" i="5"/>
  <c r="I158" i="5"/>
  <c r="Q191" i="5"/>
  <c r="K46" i="5"/>
  <c r="O63" i="5"/>
  <c r="M27" i="5"/>
  <c r="G27" i="5" s="1"/>
  <c r="M129" i="5"/>
  <c r="I190" i="5"/>
  <c r="I16" i="5"/>
  <c r="K25" i="5"/>
  <c r="M35" i="5"/>
  <c r="G74" i="5"/>
  <c r="G82" i="5"/>
  <c r="K157" i="5"/>
  <c r="E30" i="18"/>
  <c r="L195" i="7"/>
  <c r="K139" i="5"/>
  <c r="I81" i="5"/>
  <c r="Q130" i="5"/>
  <c r="M126" i="5"/>
  <c r="K31" i="5"/>
  <c r="I146" i="5"/>
  <c r="G277" i="5"/>
  <c r="N14" i="6"/>
  <c r="G327" i="5"/>
  <c r="T17" i="11"/>
  <c r="U123" i="11"/>
  <c r="O21" i="12" s="1"/>
  <c r="L49" i="7" s="1"/>
  <c r="G95" i="5"/>
  <c r="G333" i="5"/>
  <c r="G243" i="5"/>
  <c r="R70" i="11"/>
  <c r="E233" i="5"/>
  <c r="D232" i="5"/>
  <c r="G249" i="5"/>
  <c r="G21" i="5"/>
  <c r="G155" i="5"/>
  <c r="G188" i="5"/>
  <c r="G285" i="5"/>
  <c r="G84" i="5"/>
  <c r="R92" i="11"/>
  <c r="G90" i="5"/>
  <c r="G65" i="9"/>
  <c r="E43" i="3"/>
  <c r="G43" i="3" s="1"/>
  <c r="G44" i="5"/>
  <c r="G47" i="5"/>
  <c r="G87" i="5"/>
  <c r="G93" i="5"/>
  <c r="G168" i="5"/>
  <c r="G212" i="5"/>
  <c r="G224" i="5"/>
  <c r="G253" i="5"/>
  <c r="G321" i="5"/>
  <c r="G337" i="5"/>
  <c r="S31" i="11"/>
  <c r="U70" i="11"/>
  <c r="G60" i="5"/>
  <c r="F26" i="3"/>
  <c r="E219" i="5" s="1"/>
  <c r="E41" i="3"/>
  <c r="G41" i="3" s="1"/>
  <c r="G17" i="5"/>
  <c r="G64" i="5"/>
  <c r="G171" i="5"/>
  <c r="G250" i="5"/>
  <c r="G311" i="5"/>
  <c r="G318" i="5"/>
  <c r="G334" i="5"/>
  <c r="G51" i="5"/>
  <c r="G103" i="5"/>
  <c r="G162" i="5"/>
  <c r="G198" i="5"/>
  <c r="G244" i="5"/>
  <c r="G328" i="5"/>
  <c r="G109" i="5"/>
  <c r="G181" i="5"/>
  <c r="G204" i="5"/>
  <c r="G218" i="5"/>
  <c r="G247" i="5"/>
  <c r="G271" i="5"/>
  <c r="G303" i="5"/>
  <c r="G315" i="5"/>
  <c r="G331" i="5"/>
  <c r="N11" i="6"/>
  <c r="N58" i="11"/>
  <c r="O58" i="11" s="1"/>
  <c r="N64" i="11"/>
  <c r="O64" i="11" s="1"/>
  <c r="S123" i="11"/>
  <c r="N12" i="12" s="1"/>
  <c r="N19" i="12" s="1"/>
  <c r="G52" i="15"/>
  <c r="F23" i="19"/>
  <c r="C6" i="19" s="1"/>
  <c r="G172" i="5"/>
  <c r="G241" i="5"/>
  <c r="G257" i="5"/>
  <c r="G283" i="5"/>
  <c r="G325" i="5"/>
  <c r="G341" i="5"/>
  <c r="N30" i="6"/>
  <c r="R15" i="11"/>
  <c r="G35" i="15"/>
  <c r="G44" i="15" s="1"/>
  <c r="G135" i="5"/>
  <c r="G149" i="5"/>
  <c r="N84" i="6"/>
  <c r="G91" i="5"/>
  <c r="G166" i="5"/>
  <c r="G169" i="5"/>
  <c r="G213" i="5"/>
  <c r="G231" i="5"/>
  <c r="G248" i="5"/>
  <c r="G316" i="5"/>
  <c r="G332" i="5"/>
  <c r="S20" i="11"/>
  <c r="S92" i="11"/>
  <c r="F22" i="17"/>
  <c r="M176" i="7" s="1"/>
  <c r="N37" i="6"/>
  <c r="G15" i="5"/>
  <c r="G75" i="5"/>
  <c r="G78" i="5"/>
  <c r="G225" i="5"/>
  <c r="G228" i="5"/>
  <c r="G251" i="5"/>
  <c r="G319" i="5"/>
  <c r="G335" i="5"/>
  <c r="G75" i="9"/>
  <c r="U92" i="11"/>
  <c r="O20" i="12" s="1"/>
  <c r="L48" i="7" s="1"/>
  <c r="G54" i="15"/>
  <c r="N62" i="11"/>
  <c r="G245" i="5"/>
  <c r="G275" i="5"/>
  <c r="G287" i="5"/>
  <c r="G307" i="5"/>
  <c r="G310" i="5"/>
  <c r="G313" i="5"/>
  <c r="G329" i="5"/>
  <c r="G55" i="9"/>
  <c r="N16" i="11"/>
  <c r="O16" i="11" s="1"/>
  <c r="N50" i="11"/>
  <c r="O50" i="11" s="1"/>
  <c r="N56" i="11"/>
  <c r="O56" i="11" s="1"/>
  <c r="G39" i="15"/>
  <c r="N36" i="6"/>
  <c r="G49" i="5"/>
  <c r="G79" i="5"/>
  <c r="G252" i="5"/>
  <c r="G281" i="5"/>
  <c r="G320" i="5"/>
  <c r="G336" i="5"/>
  <c r="O62" i="11"/>
  <c r="K123" i="11"/>
  <c r="G40" i="15"/>
  <c r="R40" i="11"/>
  <c r="N60" i="11"/>
  <c r="O60" i="11" s="1"/>
  <c r="N66" i="11"/>
  <c r="O66" i="11" s="1"/>
  <c r="N69" i="11"/>
  <c r="O69" i="11" s="1"/>
  <c r="G317" i="5"/>
  <c r="G73" i="5"/>
  <c r="G83" i="5"/>
  <c r="Q144" i="5"/>
  <c r="G256" i="5"/>
  <c r="G273" i="5"/>
  <c r="G305" i="5"/>
  <c r="G324" i="5"/>
  <c r="G340" i="5"/>
  <c r="G85" i="9"/>
  <c r="S40" i="11"/>
  <c r="N54" i="11"/>
  <c r="O54" i="11" s="1"/>
  <c r="T123" i="11"/>
  <c r="N8" i="11" s="1"/>
  <c r="G42" i="15"/>
  <c r="N150" i="7"/>
  <c r="N146" i="7"/>
  <c r="N308" i="7"/>
  <c r="N310" i="7"/>
  <c r="N148" i="7"/>
  <c r="N307" i="7"/>
  <c r="N309" i="7"/>
  <c r="N144" i="7"/>
  <c r="L215" i="7"/>
  <c r="N215" i="7" s="1"/>
  <c r="N224" i="7"/>
  <c r="N51" i="7"/>
  <c r="N81" i="7"/>
  <c r="L302" i="7"/>
  <c r="N314" i="7"/>
  <c r="C1303" i="9"/>
  <c r="C1319" i="9"/>
  <c r="C1341" i="9"/>
  <c r="C1301" i="9"/>
  <c r="I9" i="7"/>
  <c r="B10" i="6"/>
  <c r="I9" i="6"/>
  <c r="D225" i="5"/>
  <c r="L63" i="6" s="1"/>
  <c r="D72" i="2"/>
  <c r="D73" i="2" s="1"/>
  <c r="D230" i="5" s="1"/>
  <c r="L60" i="6"/>
  <c r="L121" i="6"/>
  <c r="O120" i="6"/>
  <c r="K120" i="6"/>
  <c r="M116" i="6"/>
  <c r="L114" i="6"/>
  <c r="O113" i="6"/>
  <c r="K113" i="6"/>
  <c r="M111" i="6"/>
  <c r="L110" i="6"/>
  <c r="O109" i="6"/>
  <c r="K109" i="6"/>
  <c r="M107" i="6"/>
  <c r="L106" i="6"/>
  <c r="O105" i="6"/>
  <c r="K105" i="6"/>
  <c r="K69" i="6"/>
  <c r="O121" i="6"/>
  <c r="K121" i="6"/>
  <c r="L116" i="6"/>
  <c r="O114" i="6"/>
  <c r="M120" i="6"/>
  <c r="O116" i="6"/>
  <c r="K116" i="6"/>
  <c r="M113" i="6"/>
  <c r="L112" i="6"/>
  <c r="O111" i="6"/>
  <c r="K111" i="6"/>
  <c r="M109" i="6"/>
  <c r="L108" i="6"/>
  <c r="O107" i="6"/>
  <c r="K107" i="6"/>
  <c r="M105" i="6"/>
  <c r="K68" i="6"/>
  <c r="K66" i="6"/>
  <c r="L120" i="6"/>
  <c r="L113" i="6"/>
  <c r="O112" i="6"/>
  <c r="M110" i="6"/>
  <c r="K108" i="6"/>
  <c r="L105" i="6"/>
  <c r="L66" i="6"/>
  <c r="M121" i="6"/>
  <c r="M112" i="6"/>
  <c r="K110" i="6"/>
  <c r="L107" i="6"/>
  <c r="O106" i="6"/>
  <c r="L69" i="6"/>
  <c r="M114" i="6"/>
  <c r="K112" i="6"/>
  <c r="L109" i="6"/>
  <c r="O108" i="6"/>
  <c r="M106" i="6"/>
  <c r="L68" i="6"/>
  <c r="K114" i="6"/>
  <c r="L111" i="6"/>
  <c r="O110" i="6"/>
  <c r="M108" i="6"/>
  <c r="K106" i="6"/>
  <c r="G63" i="3"/>
  <c r="E83" i="5"/>
  <c r="L15" i="2"/>
  <c r="L20" i="2"/>
  <c r="E9" i="1"/>
  <c r="L24" i="2"/>
  <c r="P14" i="3"/>
  <c r="P20" i="3"/>
  <c r="P34" i="3"/>
  <c r="P66" i="3"/>
  <c r="K26" i="5"/>
  <c r="O29" i="5"/>
  <c r="K30" i="5"/>
  <c r="M31" i="5"/>
  <c r="O34" i="5"/>
  <c r="I35" i="5"/>
  <c r="Q35" i="5"/>
  <c r="I39" i="5"/>
  <c r="M46" i="5"/>
  <c r="K50" i="5"/>
  <c r="K52" i="5"/>
  <c r="G52" i="5" s="1"/>
  <c r="O58" i="5"/>
  <c r="Q63" i="5"/>
  <c r="O65" i="5"/>
  <c r="K70" i="5"/>
  <c r="G70" i="5" s="1"/>
  <c r="K81" i="5"/>
  <c r="K112" i="5"/>
  <c r="M114" i="5"/>
  <c r="Q115" i="5"/>
  <c r="M116" i="5"/>
  <c r="O117" i="5"/>
  <c r="Q118" i="5"/>
  <c r="K119" i="5"/>
  <c r="I121" i="5"/>
  <c r="Q121" i="5"/>
  <c r="O123" i="5"/>
  <c r="G123" i="5" s="1"/>
  <c r="M125" i="5"/>
  <c r="O126" i="5"/>
  <c r="K130" i="5"/>
  <c r="O131" i="5"/>
  <c r="K134" i="5"/>
  <c r="K138" i="5"/>
  <c r="K140" i="5"/>
  <c r="M141" i="5"/>
  <c r="M144" i="5"/>
  <c r="G144" i="5" s="1"/>
  <c r="K146" i="5"/>
  <c r="K158" i="5"/>
  <c r="G158" i="5" s="1"/>
  <c r="K160" i="5"/>
  <c r="G160" i="5" s="1"/>
  <c r="K163" i="5"/>
  <c r="G163" i="5" s="1"/>
  <c r="K183" i="5"/>
  <c r="G183" i="5" s="1"/>
  <c r="K185" i="5"/>
  <c r="M186" i="5"/>
  <c r="I189" i="5"/>
  <c r="Q189" i="5"/>
  <c r="K190" i="5"/>
  <c r="D191" i="5"/>
  <c r="L86" i="6" s="1"/>
  <c r="K191" i="5"/>
  <c r="O192" i="5"/>
  <c r="O193" i="5"/>
  <c r="O196" i="5"/>
  <c r="I197" i="5"/>
  <c r="Q197" i="5"/>
  <c r="M208" i="5"/>
  <c r="G208" i="5" s="1"/>
  <c r="O209" i="5"/>
  <c r="K210" i="5"/>
  <c r="D216" i="5"/>
  <c r="L94" i="6" s="1"/>
  <c r="K216" i="5"/>
  <c r="Q216" i="5"/>
  <c r="I217" i="5"/>
  <c r="M222" i="5"/>
  <c r="G222" i="5" s="1"/>
  <c r="M226" i="5"/>
  <c r="G226" i="5" s="1"/>
  <c r="M227" i="5"/>
  <c r="G227" i="5" s="1"/>
  <c r="M229" i="5"/>
  <c r="G229" i="5" s="1"/>
  <c r="E231" i="5"/>
  <c r="M68" i="6" s="1"/>
  <c r="K237" i="5"/>
  <c r="M240" i="5"/>
  <c r="G240" i="5" s="1"/>
  <c r="M260" i="5"/>
  <c r="G260" i="5" s="1"/>
  <c r="K262" i="5"/>
  <c r="M312" i="5"/>
  <c r="G312" i="5" s="1"/>
  <c r="A9" i="6"/>
  <c r="L13" i="2"/>
  <c r="L18" i="2"/>
  <c r="L22" i="2"/>
  <c r="L17" i="2"/>
  <c r="L12" i="2"/>
  <c r="L14" i="2"/>
  <c r="L16" i="2"/>
  <c r="L19" i="2"/>
  <c r="E42" i="3"/>
  <c r="G42" i="3" s="1"/>
  <c r="M16" i="5"/>
  <c r="M18" i="5"/>
  <c r="I19" i="5"/>
  <c r="Q19" i="5"/>
  <c r="M20" i="5"/>
  <c r="I25" i="5"/>
  <c r="M26" i="5"/>
  <c r="M28" i="5"/>
  <c r="G28" i="5" s="1"/>
  <c r="I29" i="5"/>
  <c r="M30" i="5"/>
  <c r="Q34" i="5"/>
  <c r="K35" i="5"/>
  <c r="K39" i="5"/>
  <c r="K41" i="5"/>
  <c r="G41" i="5" s="1"/>
  <c r="K43" i="5"/>
  <c r="G43" i="5" s="1"/>
  <c r="M50" i="5"/>
  <c r="O55" i="5"/>
  <c r="Q58" i="5"/>
  <c r="Q65" i="5"/>
  <c r="K76" i="5"/>
  <c r="M81" i="5"/>
  <c r="K88" i="5"/>
  <c r="G88" i="5" s="1"/>
  <c r="M96" i="5"/>
  <c r="G96" i="5" s="1"/>
  <c r="M98" i="5"/>
  <c r="G98" i="5" s="1"/>
  <c r="I99" i="5"/>
  <c r="G99" i="5" s="1"/>
  <c r="M112" i="5"/>
  <c r="K115" i="5"/>
  <c r="O116" i="5"/>
  <c r="I117" i="5"/>
  <c r="Q117" i="5"/>
  <c r="M119" i="5"/>
  <c r="K121" i="5"/>
  <c r="M122" i="5"/>
  <c r="M124" i="5"/>
  <c r="O125" i="5"/>
  <c r="I126" i="5"/>
  <c r="Q126" i="5"/>
  <c r="O128" i="5"/>
  <c r="K129" i="5"/>
  <c r="M130" i="5"/>
  <c r="Q131" i="5"/>
  <c r="D134" i="5"/>
  <c r="M134" i="5"/>
  <c r="M138" i="5"/>
  <c r="I139" i="5"/>
  <c r="Q139" i="5"/>
  <c r="M140" i="5"/>
  <c r="O141" i="5"/>
  <c r="O144" i="5"/>
  <c r="O148" i="5"/>
  <c r="E150" i="5"/>
  <c r="I151" i="5"/>
  <c r="M152" i="5"/>
  <c r="G152" i="5" s="1"/>
  <c r="I153" i="5"/>
  <c r="I157" i="5"/>
  <c r="G157" i="5" s="1"/>
  <c r="I161" i="5"/>
  <c r="I175" i="5"/>
  <c r="O175" i="5"/>
  <c r="M177" i="5"/>
  <c r="G177" i="5" s="1"/>
  <c r="K182" i="5"/>
  <c r="M185" i="5"/>
  <c r="O186" i="5"/>
  <c r="K189" i="5"/>
  <c r="D190" i="5"/>
  <c r="L85" i="6" s="1"/>
  <c r="N85" i="6" s="1"/>
  <c r="M190" i="5"/>
  <c r="M191" i="5"/>
  <c r="Q192" i="5"/>
  <c r="Q193" i="5"/>
  <c r="M194" i="5"/>
  <c r="G194" i="5" s="1"/>
  <c r="I196" i="5"/>
  <c r="Q196" i="5"/>
  <c r="K197" i="5"/>
  <c r="I205" i="5"/>
  <c r="I206" i="5"/>
  <c r="O206" i="5"/>
  <c r="I209" i="5"/>
  <c r="Q209" i="5"/>
  <c r="M210" i="5"/>
  <c r="I214" i="5"/>
  <c r="O214" i="5"/>
  <c r="D217" i="5"/>
  <c r="L95" i="6" s="1"/>
  <c r="K217" i="5"/>
  <c r="M230" i="5"/>
  <c r="G230" i="5" s="1"/>
  <c r="M237" i="5"/>
  <c r="K239" i="5"/>
  <c r="K261" i="5"/>
  <c r="M262" i="5"/>
  <c r="M264" i="5"/>
  <c r="G264" i="5" s="1"/>
  <c r="M286" i="5"/>
  <c r="G286" i="5" s="1"/>
  <c r="M294" i="5"/>
  <c r="G294" i="5" s="1"/>
  <c r="I8" i="6"/>
  <c r="N82" i="6"/>
  <c r="M27" i="18"/>
  <c r="M24" i="18"/>
  <c r="E24" i="18" s="1"/>
  <c r="M164" i="7" s="1"/>
  <c r="N162" i="7"/>
  <c r="M23" i="18"/>
  <c r="E23" i="18" s="1"/>
  <c r="M160" i="7" s="1"/>
  <c r="M22" i="18"/>
  <c r="E22" i="18" s="1"/>
  <c r="M158" i="7" s="1"/>
  <c r="N233" i="7"/>
  <c r="L11" i="2"/>
  <c r="L23" i="2"/>
  <c r="D193" i="5"/>
  <c r="L87" i="6" s="1"/>
  <c r="D196" i="5"/>
  <c r="L88" i="6" s="1"/>
  <c r="N88" i="6" s="1"/>
  <c r="D197" i="5"/>
  <c r="L89" i="6" s="1"/>
  <c r="N89" i="6" s="1"/>
  <c r="K205" i="5"/>
  <c r="D206" i="5"/>
  <c r="L90" i="6" s="1"/>
  <c r="Q206" i="5"/>
  <c r="K209" i="5"/>
  <c r="D214" i="5"/>
  <c r="L92" i="6" s="1"/>
  <c r="K214" i="5"/>
  <c r="Q214" i="5"/>
  <c r="I215" i="5"/>
  <c r="O215" i="5"/>
  <c r="M220" i="5"/>
  <c r="G220" i="5" s="1"/>
  <c r="K238" i="5"/>
  <c r="M239" i="5"/>
  <c r="M259" i="5"/>
  <c r="G259" i="5" s="1"/>
  <c r="M261" i="5"/>
  <c r="K263" i="5"/>
  <c r="G20" i="1"/>
  <c r="L25" i="2"/>
  <c r="L26" i="2" s="1"/>
  <c r="M214" i="5"/>
  <c r="K215" i="5"/>
  <c r="Q215" i="5"/>
  <c r="I216" i="5"/>
  <c r="O216" i="5"/>
  <c r="M219" i="5"/>
  <c r="G219" i="5" s="1"/>
  <c r="M236" i="5"/>
  <c r="G236" i="5" s="1"/>
  <c r="M238" i="5"/>
  <c r="M263" i="5"/>
  <c r="M265" i="5"/>
  <c r="G265" i="5" s="1"/>
  <c r="A9" i="7"/>
  <c r="N11" i="7"/>
  <c r="B10" i="7"/>
  <c r="A11" i="7"/>
  <c r="L101" i="7"/>
  <c r="N305" i="7"/>
  <c r="I8" i="7"/>
  <c r="N226" i="7"/>
  <c r="F1501" i="14"/>
  <c r="L212" i="7"/>
  <c r="L253" i="7"/>
  <c r="G393" i="9"/>
  <c r="G389" i="9"/>
  <c r="G385" i="9"/>
  <c r="G381" i="9"/>
  <c r="G377" i="9"/>
  <c r="G373" i="9"/>
  <c r="G369" i="9"/>
  <c r="G460" i="9"/>
  <c r="G456" i="9"/>
  <c r="G452" i="9"/>
  <c r="G448" i="9"/>
  <c r="G444" i="9"/>
  <c r="G440" i="9"/>
  <c r="G436" i="9"/>
  <c r="G432" i="9"/>
  <c r="G331" i="9"/>
  <c r="G327" i="9"/>
  <c r="G323" i="9"/>
  <c r="G319" i="9"/>
  <c r="G315" i="9"/>
  <c r="G311" i="9"/>
  <c r="G307" i="9"/>
  <c r="G303" i="9"/>
  <c r="G365" i="9"/>
  <c r="G266" i="9"/>
  <c r="G262" i="9"/>
  <c r="G246" i="9"/>
  <c r="G258" i="9"/>
  <c r="G254" i="9"/>
  <c r="G250" i="9"/>
  <c r="G439" i="9"/>
  <c r="G542" i="9"/>
  <c r="G368" i="9"/>
  <c r="G249" i="9"/>
  <c r="G306" i="9"/>
  <c r="G447" i="9"/>
  <c r="G376" i="9"/>
  <c r="G314" i="9"/>
  <c r="G455" i="9"/>
  <c r="G384" i="9"/>
  <c r="G261" i="9"/>
  <c r="G322" i="9"/>
  <c r="G431" i="9"/>
  <c r="G392" i="9"/>
  <c r="G330" i="9"/>
  <c r="G265" i="9"/>
  <c r="G115" i="9"/>
  <c r="G132" i="9"/>
  <c r="G24" i="9"/>
  <c r="G16" i="9"/>
  <c r="G8" i="9"/>
  <c r="G820" i="9"/>
  <c r="G835" i="9"/>
  <c r="G747" i="9"/>
  <c r="G743" i="9"/>
  <c r="G739" i="9"/>
  <c r="G735" i="9"/>
  <c r="G731" i="9"/>
  <c r="G727" i="9"/>
  <c r="G723" i="9"/>
  <c r="G784" i="9"/>
  <c r="G774" i="9"/>
  <c r="G758" i="9"/>
  <c r="G615" i="9"/>
  <c r="G778" i="9"/>
  <c r="G762" i="9"/>
  <c r="G766" i="9"/>
  <c r="G770" i="9"/>
  <c r="G754" i="9"/>
  <c r="G719" i="9"/>
  <c r="G659" i="9"/>
  <c r="G691" i="9"/>
  <c r="G715" i="9"/>
  <c r="G535" i="9"/>
  <c r="G529" i="9"/>
  <c r="G523" i="9"/>
  <c r="G519" i="9"/>
  <c r="G511" i="9"/>
  <c r="G504" i="9"/>
  <c r="G980" i="9"/>
  <c r="G501" i="9"/>
  <c r="G498" i="9"/>
  <c r="G492" i="9"/>
  <c r="G495" i="9"/>
  <c r="G945" i="9"/>
  <c r="G908" i="9"/>
  <c r="G21" i="9"/>
  <c r="G13" i="9"/>
  <c r="G5" i="9"/>
  <c r="G396" i="9"/>
  <c r="G269" i="9"/>
  <c r="G353" i="9"/>
  <c r="L100" i="7"/>
  <c r="L213" i="7"/>
  <c r="F2587" i="14"/>
  <c r="N317" i="7"/>
  <c r="G435" i="9"/>
  <c r="G364" i="9"/>
  <c r="G245" i="9"/>
  <c r="G302" i="9"/>
  <c r="G443" i="9"/>
  <c r="G372" i="9"/>
  <c r="G253" i="9"/>
  <c r="G310" i="9"/>
  <c r="G451" i="9"/>
  <c r="G380" i="9"/>
  <c r="G257" i="9"/>
  <c r="G318" i="9"/>
  <c r="G388" i="9"/>
  <c r="G326" i="9"/>
  <c r="G752" i="9"/>
  <c r="G616" i="9"/>
  <c r="G25" i="9"/>
  <c r="G17" i="9"/>
  <c r="G9" i="9"/>
  <c r="G1069" i="9"/>
  <c r="G1065" i="9"/>
  <c r="G1050" i="9"/>
  <c r="G1036" i="9"/>
  <c r="G1032" i="9"/>
  <c r="G1028" i="9"/>
  <c r="G1008" i="9"/>
  <c r="G1060" i="9"/>
  <c r="G1055" i="9"/>
  <c r="G1045" i="9"/>
  <c r="G1013" i="9"/>
  <c r="G906" i="9"/>
  <c r="G896" i="9"/>
  <c r="G861" i="9"/>
  <c r="G840" i="9"/>
  <c r="G810" i="9"/>
  <c r="G901" i="9"/>
  <c r="G891" i="9"/>
  <c r="G876" i="9"/>
  <c r="G872" i="9"/>
  <c r="G845" i="9"/>
  <c r="G815" i="9"/>
  <c r="G684" i="9"/>
  <c r="G674" i="9"/>
  <c r="G687" i="9"/>
  <c r="G640" i="9"/>
  <c r="G679" i="9"/>
  <c r="G638" i="9"/>
  <c r="G647" i="9"/>
  <c r="G645" i="9"/>
  <c r="G1072" i="9"/>
  <c r="G652" i="9"/>
  <c r="G1269" i="9"/>
  <c r="G1270" i="9"/>
  <c r="G133" i="9"/>
  <c r="G116" i="9"/>
  <c r="G189" i="9"/>
  <c r="G204" i="9"/>
  <c r="G1400" i="9"/>
  <c r="G789" i="9"/>
  <c r="G463" i="9"/>
  <c r="G131" i="9"/>
  <c r="G22" i="9"/>
  <c r="G14" i="9"/>
  <c r="G6" i="9"/>
  <c r="G114" i="9"/>
  <c r="G545" i="9"/>
  <c r="G467" i="9"/>
  <c r="G334" i="9"/>
  <c r="G782" i="9"/>
  <c r="G471" i="9"/>
  <c r="G338" i="9"/>
  <c r="E3635" i="14"/>
  <c r="F3635" i="14" s="1"/>
  <c r="C30" i="9"/>
  <c r="C40" i="9"/>
  <c r="C50" i="9"/>
  <c r="C60" i="9"/>
  <c r="C70" i="9"/>
  <c r="C80" i="9"/>
  <c r="C90" i="9"/>
  <c r="C172" i="9"/>
  <c r="C22" i="9"/>
  <c r="C14" i="9"/>
  <c r="G625" i="9"/>
  <c r="G621" i="9"/>
  <c r="G1193" i="9"/>
  <c r="G1183" i="9"/>
  <c r="G1173" i="9"/>
  <c r="G1163" i="9"/>
  <c r="G1148" i="9"/>
  <c r="G1139" i="9"/>
  <c r="G1116" i="9"/>
  <c r="G1132" i="9"/>
  <c r="G1124" i="9"/>
  <c r="G1135" i="9"/>
  <c r="G1144" i="9"/>
  <c r="G1176" i="9"/>
  <c r="G1166" i="9"/>
  <c r="G1156" i="9"/>
  <c r="G413" i="9"/>
  <c r="G418" i="9"/>
  <c r="G408" i="9"/>
  <c r="G109" i="9"/>
  <c r="G99" i="9"/>
  <c r="G546" i="9"/>
  <c r="G429" i="9"/>
  <c r="G421" i="9"/>
  <c r="G424" i="9"/>
  <c r="G402" i="9"/>
  <c r="G359" i="9"/>
  <c r="G549" i="9"/>
  <c r="G426" i="9"/>
  <c r="G362" i="9"/>
  <c r="G293" i="9"/>
  <c r="G300" i="9"/>
  <c r="G1398" i="9"/>
  <c r="G1374" i="9"/>
  <c r="G1390" i="9"/>
  <c r="G1382" i="9"/>
  <c r="G1405" i="9"/>
  <c r="G1414" i="9"/>
  <c r="G1404" i="9"/>
  <c r="G1394" i="9"/>
  <c r="G1386" i="9"/>
  <c r="G1378" i="9"/>
  <c r="G1370" i="9"/>
  <c r="G698" i="9"/>
  <c r="G657" i="9"/>
  <c r="G1070" i="9"/>
  <c r="G648" i="9"/>
  <c r="G641" i="9"/>
  <c r="G155" i="9"/>
  <c r="G149" i="9"/>
  <c r="G1004" i="9"/>
  <c r="G998" i="9"/>
  <c r="G992" i="9"/>
  <c r="G986" i="9"/>
  <c r="G1001" i="9"/>
  <c r="G995" i="9"/>
  <c r="G989" i="9"/>
  <c r="G1101" i="9"/>
  <c r="G1095" i="9"/>
  <c r="G1089" i="9"/>
  <c r="G1079" i="9"/>
  <c r="G1074" i="9"/>
  <c r="G1084" i="9"/>
  <c r="G940" i="9"/>
  <c r="G1039" i="9"/>
  <c r="G137" i="9"/>
  <c r="G1280" i="9"/>
  <c r="G1274" i="9"/>
  <c r="G1268" i="9"/>
  <c r="G1256" i="9"/>
  <c r="G1262" i="9"/>
  <c r="G1250" i="9"/>
  <c r="G951" i="9"/>
  <c r="G947" i="9"/>
  <c r="G794" i="9"/>
  <c r="G910" i="9"/>
  <c r="G612" i="9"/>
  <c r="G697" i="9"/>
  <c r="G656" i="9"/>
  <c r="G1031" i="9"/>
  <c r="G875" i="9"/>
  <c r="G871" i="9"/>
  <c r="G905" i="9"/>
  <c r="G860" i="9"/>
  <c r="G686" i="9"/>
  <c r="G683" i="9"/>
  <c r="G1178" i="9"/>
  <c r="G1158" i="9"/>
  <c r="G1188" i="9"/>
  <c r="G1168" i="9"/>
  <c r="G1242" i="9"/>
  <c r="G1238" i="9"/>
  <c r="G1137" i="9"/>
  <c r="G1146" i="9"/>
  <c r="G1243" i="9"/>
  <c r="G1239" i="9"/>
  <c r="G357" i="9"/>
  <c r="G295" i="9"/>
  <c r="G543" i="9"/>
  <c r="G423" i="9"/>
  <c r="G417" i="9"/>
  <c r="G407" i="9"/>
  <c r="G401" i="9"/>
  <c r="G486" i="9"/>
  <c r="G428" i="9"/>
  <c r="G420" i="9"/>
  <c r="G412" i="9"/>
  <c r="G358" i="9"/>
  <c r="G296" i="9"/>
  <c r="G289" i="9"/>
  <c r="G179" i="9"/>
  <c r="G175" i="9"/>
  <c r="G159" i="9"/>
  <c r="G113" i="9"/>
  <c r="G103" i="9"/>
  <c r="G1271" i="9"/>
  <c r="G1265" i="9"/>
  <c r="G1259" i="9"/>
  <c r="G1253" i="9"/>
  <c r="G1247" i="9"/>
  <c r="G185" i="9"/>
  <c r="G1277" i="9"/>
  <c r="G1266" i="9"/>
  <c r="G1260" i="9"/>
  <c r="G1254" i="9"/>
  <c r="G1248" i="9"/>
  <c r="G1272" i="9"/>
  <c r="G461" i="9"/>
  <c r="G457" i="9"/>
  <c r="G453" i="9"/>
  <c r="G449" i="9"/>
  <c r="G445" i="9"/>
  <c r="G441" i="9"/>
  <c r="G437" i="9"/>
  <c r="G433" i="9"/>
  <c r="G394" i="9"/>
  <c r="G390" i="9"/>
  <c r="G386" i="9"/>
  <c r="G382" i="9"/>
  <c r="G378" i="9"/>
  <c r="G374" i="9"/>
  <c r="G370" i="9"/>
  <c r="G366" i="9"/>
  <c r="G332" i="9"/>
  <c r="G267" i="9"/>
  <c r="G263" i="9"/>
  <c r="G259" i="9"/>
  <c r="G255" i="9"/>
  <c r="G251" i="9"/>
  <c r="G247" i="9"/>
  <c r="G328" i="9"/>
  <c r="G324" i="9"/>
  <c r="G320" i="9"/>
  <c r="G316" i="9"/>
  <c r="G312" i="9"/>
  <c r="G308" i="9"/>
  <c r="G304" i="9"/>
  <c r="G836" i="9"/>
  <c r="G821" i="9"/>
  <c r="G675" i="9"/>
  <c r="G1067" i="9"/>
  <c r="G1057" i="9"/>
  <c r="G1052" i="9"/>
  <c r="G1010" i="9"/>
  <c r="G1047" i="9"/>
  <c r="G1015" i="9"/>
  <c r="G1062" i="9"/>
  <c r="G898" i="9"/>
  <c r="G842" i="9"/>
  <c r="G822" i="9"/>
  <c r="G812" i="9"/>
  <c r="G903" i="9"/>
  <c r="G893" i="9"/>
  <c r="G847" i="9"/>
  <c r="G837" i="9"/>
  <c r="G817" i="9"/>
  <c r="G676" i="9"/>
  <c r="G681" i="9"/>
  <c r="G671" i="9"/>
  <c r="G666" i="9"/>
  <c r="G900" i="9"/>
  <c r="G890" i="9"/>
  <c r="G814" i="9"/>
  <c r="G895" i="9"/>
  <c r="G707" i="9"/>
  <c r="G667" i="9"/>
  <c r="G1007" i="9"/>
  <c r="G844" i="9"/>
  <c r="G678" i="9"/>
  <c r="G702" i="9"/>
  <c r="G701" i="9"/>
  <c r="G1335" i="9"/>
  <c r="G1334" i="9"/>
  <c r="G1329" i="9"/>
  <c r="G1328" i="9"/>
  <c r="G1309" i="9"/>
  <c r="G1308" i="9"/>
  <c r="G1357" i="9"/>
  <c r="G1356" i="9"/>
  <c r="G1307" i="9"/>
  <c r="G1306" i="9"/>
  <c r="G1325" i="9"/>
  <c r="G1324" i="9"/>
  <c r="G1303" i="9"/>
  <c r="G1302" i="9"/>
  <c r="G1297" i="9"/>
  <c r="G1296" i="9"/>
  <c r="G1355" i="9"/>
  <c r="G1354" i="9"/>
  <c r="G1353" i="9"/>
  <c r="G1352" i="9"/>
  <c r="G1283" i="9"/>
  <c r="G1282" i="9"/>
  <c r="G1291" i="9"/>
  <c r="G1290" i="9"/>
  <c r="G1287" i="9"/>
  <c r="G1286" i="9"/>
  <c r="G1313" i="9"/>
  <c r="G1312" i="9"/>
  <c r="G1337" i="9"/>
  <c r="G1336" i="9"/>
  <c r="G1295" i="9"/>
  <c r="G1294" i="9"/>
  <c r="G1293" i="9"/>
  <c r="G1292" i="9"/>
  <c r="G1437" i="9"/>
  <c r="G1438" i="9"/>
  <c r="H1438" i="9" s="1"/>
  <c r="G1305" i="9"/>
  <c r="G1304" i="9"/>
  <c r="G104" i="9"/>
  <c r="G118" i="9"/>
  <c r="G140" i="9"/>
  <c r="G150" i="9"/>
  <c r="G162" i="9"/>
  <c r="G208" i="9"/>
  <c r="G212" i="9"/>
  <c r="C255" i="9"/>
  <c r="G278" i="9"/>
  <c r="C289" i="9"/>
  <c r="G297" i="9"/>
  <c r="C311" i="9"/>
  <c r="C319" i="9"/>
  <c r="C327" i="9"/>
  <c r="G527" i="9"/>
  <c r="G526" i="9"/>
  <c r="G594" i="9"/>
  <c r="G606" i="9"/>
  <c r="G558" i="9"/>
  <c r="G570" i="9"/>
  <c r="G582" i="9"/>
  <c r="G564" i="9"/>
  <c r="G576" i="9"/>
  <c r="G588" i="9"/>
  <c r="G609" i="9"/>
  <c r="G597" i="9"/>
  <c r="G585" i="9"/>
  <c r="G573" i="9"/>
  <c r="G561" i="9"/>
  <c r="G608" i="9"/>
  <c r="G560" i="9"/>
  <c r="G572" i="9"/>
  <c r="G584" i="9"/>
  <c r="G596" i="9"/>
  <c r="G962" i="9"/>
  <c r="G966" i="9"/>
  <c r="G1233" i="9"/>
  <c r="G1234" i="9"/>
  <c r="G973" i="9"/>
  <c r="G972" i="9"/>
  <c r="G1431" i="9"/>
  <c r="G1425" i="9"/>
  <c r="G916" i="9"/>
  <c r="G1085" i="9"/>
  <c r="G1075" i="9"/>
  <c r="G1080" i="9"/>
  <c r="G1096" i="9"/>
  <c r="G1090" i="9"/>
  <c r="G1040" i="9"/>
  <c r="G941" i="9"/>
  <c r="G1107" i="9"/>
  <c r="G938" i="9"/>
  <c r="G1429" i="9"/>
  <c r="G1434" i="9"/>
  <c r="G922" i="9"/>
  <c r="G1099" i="9"/>
  <c r="G1093" i="9"/>
  <c r="G1087" i="9"/>
  <c r="G1077" i="9"/>
  <c r="G942" i="9"/>
  <c r="G1082" i="9"/>
  <c r="G1041" i="9"/>
  <c r="G1432" i="9"/>
  <c r="G1426" i="9"/>
  <c r="G923" i="9"/>
  <c r="C4" i="9"/>
  <c r="G7" i="9"/>
  <c r="G15" i="9"/>
  <c r="G29" i="9"/>
  <c r="G31" i="9"/>
  <c r="G33" i="9"/>
  <c r="G39" i="9"/>
  <c r="G41" i="9"/>
  <c r="G43" i="9"/>
  <c r="G49" i="9"/>
  <c r="G51" i="9"/>
  <c r="G53" i="9"/>
  <c r="G59" i="9"/>
  <c r="G61" i="9"/>
  <c r="G63" i="9"/>
  <c r="G69" i="9"/>
  <c r="G71" i="9"/>
  <c r="G73" i="9"/>
  <c r="G79" i="9"/>
  <c r="G81" i="9"/>
  <c r="G83" i="9"/>
  <c r="G89" i="9"/>
  <c r="G93" i="9"/>
  <c r="G98" i="9"/>
  <c r="C101" i="9"/>
  <c r="G106" i="9"/>
  <c r="G112" i="9"/>
  <c r="G120" i="9"/>
  <c r="G126" i="9"/>
  <c r="C129" i="9"/>
  <c r="G134" i="9"/>
  <c r="C177" i="9"/>
  <c r="G180" i="9"/>
  <c r="C187" i="9"/>
  <c r="C193" i="9"/>
  <c r="G214" i="9"/>
  <c r="G218" i="9"/>
  <c r="G222" i="9"/>
  <c r="G226" i="9"/>
  <c r="G230" i="9"/>
  <c r="G238" i="9"/>
  <c r="C259" i="9"/>
  <c r="G274" i="9"/>
  <c r="G290" i="9"/>
  <c r="G627" i="9"/>
  <c r="G623" i="9"/>
  <c r="G620" i="9"/>
  <c r="G1190" i="9"/>
  <c r="G1170" i="9"/>
  <c r="G1121" i="9"/>
  <c r="G1113" i="9"/>
  <c r="G1180" i="9"/>
  <c r="G1160" i="9"/>
  <c r="G1177" i="9"/>
  <c r="G1167" i="9"/>
  <c r="G1157" i="9"/>
  <c r="G1141" i="9"/>
  <c r="G1150" i="9"/>
  <c r="G1149" i="9"/>
  <c r="G1140" i="9"/>
  <c r="G1235" i="9"/>
  <c r="G1236" i="9"/>
  <c r="G425" i="9"/>
  <c r="G409" i="9"/>
  <c r="G403" i="9"/>
  <c r="G488" i="9"/>
  <c r="G414" i="9"/>
  <c r="G360" i="9"/>
  <c r="G298" i="9"/>
  <c r="G291" i="9"/>
  <c r="G127" i="9"/>
  <c r="G111" i="9"/>
  <c r="G101" i="9"/>
  <c r="G547" i="9"/>
  <c r="G157" i="9"/>
  <c r="G151" i="9"/>
  <c r="G788" i="9"/>
  <c r="G415" i="9"/>
  <c r="G548" i="9"/>
  <c r="G410" i="9"/>
  <c r="G404" i="9"/>
  <c r="G361" i="9"/>
  <c r="G299" i="9"/>
  <c r="G181" i="9"/>
  <c r="G177" i="9"/>
  <c r="G173" i="9"/>
  <c r="G187" i="9"/>
  <c r="G165" i="9"/>
  <c r="G487" i="9"/>
  <c r="G405" i="9"/>
  <c r="G480" i="9"/>
  <c r="G1388" i="9"/>
  <c r="G1372" i="9"/>
  <c r="G1396" i="9"/>
  <c r="G1380" i="9"/>
  <c r="G1397" i="9"/>
  <c r="G1389" i="9"/>
  <c r="G1381" i="9"/>
  <c r="G1373" i="9"/>
  <c r="G1395" i="9"/>
  <c r="G1387" i="9"/>
  <c r="G1379" i="9"/>
  <c r="G1371" i="9"/>
  <c r="G879" i="9"/>
  <c r="G882" i="9"/>
  <c r="G864" i="9"/>
  <c r="G854" i="9"/>
  <c r="G785" i="9"/>
  <c r="G779" i="9"/>
  <c r="G771" i="9"/>
  <c r="G767" i="9"/>
  <c r="G763" i="9"/>
  <c r="G759" i="9"/>
  <c r="G755" i="9"/>
  <c r="G748" i="9"/>
  <c r="G732" i="9"/>
  <c r="G720" i="9"/>
  <c r="G716" i="9"/>
  <c r="G692" i="9"/>
  <c r="G736" i="9"/>
  <c r="G744" i="9"/>
  <c r="G728" i="9"/>
  <c r="G740" i="9"/>
  <c r="G724" i="9"/>
  <c r="G660" i="9"/>
  <c r="G981" i="9"/>
  <c r="G536" i="9"/>
  <c r="G1147" i="9"/>
  <c r="G1192" i="9"/>
  <c r="G1172" i="9"/>
  <c r="G1182" i="9"/>
  <c r="G1162" i="9"/>
  <c r="G1123" i="9"/>
  <c r="G1115" i="9"/>
  <c r="G1138" i="9"/>
  <c r="G1130" i="9"/>
  <c r="G1427" i="9"/>
  <c r="G917" i="9"/>
  <c r="G921" i="9"/>
  <c r="G696" i="9"/>
  <c r="G655" i="9"/>
  <c r="G1191" i="9"/>
  <c r="G1181" i="9"/>
  <c r="G1171" i="9"/>
  <c r="G1161" i="9"/>
  <c r="G1129" i="9"/>
  <c r="G950" i="9"/>
  <c r="G946" i="9"/>
  <c r="G909" i="9"/>
  <c r="G737" i="9"/>
  <c r="G733" i="9"/>
  <c r="G729" i="9"/>
  <c r="G749" i="9"/>
  <c r="G745" i="9"/>
  <c r="G741" i="9"/>
  <c r="G725" i="9"/>
  <c r="G780" i="9"/>
  <c r="G764" i="9"/>
  <c r="G613" i="9"/>
  <c r="G768" i="9"/>
  <c r="G772" i="9"/>
  <c r="G756" i="9"/>
  <c r="G786" i="9"/>
  <c r="G776" i="9"/>
  <c r="G760" i="9"/>
  <c r="G717" i="9"/>
  <c r="G721" i="9"/>
  <c r="G661" i="9"/>
  <c r="G477" i="9"/>
  <c r="G473" i="9"/>
  <c r="G469" i="9"/>
  <c r="G465" i="9"/>
  <c r="G713" i="9"/>
  <c r="G695" i="9"/>
  <c r="G693" i="9"/>
  <c r="G654" i="9"/>
  <c r="G398" i="9"/>
  <c r="G344" i="9"/>
  <c r="G340" i="9"/>
  <c r="G336" i="9"/>
  <c r="G351" i="9"/>
  <c r="G355" i="9"/>
  <c r="G283" i="9"/>
  <c r="G279" i="9"/>
  <c r="G275" i="9"/>
  <c r="G271" i="9"/>
  <c r="G1145" i="9"/>
  <c r="G1126" i="9"/>
  <c r="G1136" i="9"/>
  <c r="G1119" i="9"/>
  <c r="G1111" i="9"/>
  <c r="G1189" i="9"/>
  <c r="G1179" i="9"/>
  <c r="G1169" i="9"/>
  <c r="G1159" i="9"/>
  <c r="G1127" i="9"/>
  <c r="G1120" i="9"/>
  <c r="G1112" i="9"/>
  <c r="G153" i="9"/>
  <c r="G147" i="9"/>
  <c r="G1061" i="9"/>
  <c r="G1046" i="9"/>
  <c r="G1014" i="9"/>
  <c r="G1066" i="9"/>
  <c r="G1051" i="9"/>
  <c r="G1009" i="9"/>
  <c r="G902" i="9"/>
  <c r="G892" i="9"/>
  <c r="G846" i="9"/>
  <c r="G816" i="9"/>
  <c r="G897" i="9"/>
  <c r="G841" i="9"/>
  <c r="G811" i="9"/>
  <c r="G1056" i="9"/>
  <c r="G680" i="9"/>
  <c r="G670" i="9"/>
  <c r="G665" i="9"/>
  <c r="G804" i="9"/>
  <c r="G803" i="9"/>
  <c r="G1012" i="9"/>
  <c r="G809" i="9"/>
  <c r="G869" i="9"/>
  <c r="G867" i="9"/>
  <c r="G347" i="9"/>
  <c r="G237" i="9"/>
  <c r="G1343" i="9"/>
  <c r="G1342" i="9"/>
  <c r="G1333" i="9"/>
  <c r="G1332" i="9"/>
  <c r="G1331" i="9"/>
  <c r="G1330" i="9"/>
  <c r="G1317" i="9"/>
  <c r="G1316" i="9"/>
  <c r="G1315" i="9"/>
  <c r="G1314" i="9"/>
  <c r="G1301" i="9"/>
  <c r="G1300" i="9"/>
  <c r="G1299" i="9"/>
  <c r="G1298" i="9"/>
  <c r="G1351" i="9"/>
  <c r="G1350" i="9"/>
  <c r="G1347" i="9"/>
  <c r="G1346" i="9"/>
  <c r="G1349" i="9"/>
  <c r="G1348" i="9"/>
  <c r="G1289" i="9"/>
  <c r="G1288" i="9"/>
  <c r="G1285" i="9"/>
  <c r="G1284" i="9"/>
  <c r="G1311" i="9"/>
  <c r="G1310" i="9"/>
  <c r="G1341" i="9"/>
  <c r="G1340" i="9"/>
  <c r="G1339" i="9"/>
  <c r="G1338" i="9"/>
  <c r="G1345" i="9"/>
  <c r="G1344" i="9"/>
  <c r="G1435" i="9"/>
  <c r="G1436" i="9"/>
  <c r="H1436" i="9" s="1"/>
  <c r="G1319" i="9"/>
  <c r="G1318" i="9"/>
  <c r="G94" i="9"/>
  <c r="G100" i="9"/>
  <c r="C109" i="9"/>
  <c r="G128" i="9"/>
  <c r="G136" i="9"/>
  <c r="C145" i="9"/>
  <c r="C149" i="9"/>
  <c r="C155" i="9"/>
  <c r="C161" i="9"/>
  <c r="G164" i="9"/>
  <c r="C167" i="9"/>
  <c r="G170" i="9"/>
  <c r="G186" i="9"/>
  <c r="G206" i="9"/>
  <c r="G216" i="9"/>
  <c r="G242" i="9"/>
  <c r="C247" i="9"/>
  <c r="C263" i="9"/>
  <c r="G288" i="9"/>
  <c r="C296" i="9"/>
  <c r="C303" i="9"/>
  <c r="C307" i="9"/>
  <c r="C315" i="9"/>
  <c r="C323" i="9"/>
  <c r="G525" i="9"/>
  <c r="G524" i="9"/>
  <c r="G605" i="9"/>
  <c r="G593" i="9"/>
  <c r="G581" i="9"/>
  <c r="G569" i="9"/>
  <c r="G557" i="9"/>
  <c r="G580" i="9"/>
  <c r="G592" i="9"/>
  <c r="G604" i="9"/>
  <c r="G556" i="9"/>
  <c r="G568" i="9"/>
  <c r="G600" i="9"/>
  <c r="G552" i="9"/>
  <c r="G607" i="9"/>
  <c r="G595" i="9"/>
  <c r="G583" i="9"/>
  <c r="G571" i="9"/>
  <c r="G559" i="9"/>
  <c r="G578" i="9"/>
  <c r="G590" i="9"/>
  <c r="G602" i="9"/>
  <c r="G554" i="9"/>
  <c r="G603" i="9"/>
  <c r="G591" i="9"/>
  <c r="G579" i="9"/>
  <c r="G555" i="9"/>
  <c r="G601" i="9"/>
  <c r="G589" i="9"/>
  <c r="G577" i="9"/>
  <c r="G565" i="9"/>
  <c r="G553" i="9"/>
  <c r="G167" i="9"/>
  <c r="G161" i="9"/>
  <c r="G1393" i="9"/>
  <c r="G1385" i="9"/>
  <c r="G1377" i="9"/>
  <c r="G1369" i="9"/>
  <c r="G1368" i="9"/>
  <c r="G1392" i="9"/>
  <c r="G1384" i="9"/>
  <c r="G1376" i="9"/>
  <c r="G969" i="9"/>
  <c r="G968" i="9"/>
  <c r="G978" i="9"/>
  <c r="G977" i="9"/>
  <c r="G982" i="9"/>
  <c r="G983" i="9"/>
  <c r="G970" i="9"/>
  <c r="G634" i="9"/>
  <c r="G630" i="9"/>
  <c r="G1128" i="9"/>
  <c r="G1122" i="9"/>
  <c r="G1114" i="9"/>
  <c r="G599" i="9"/>
  <c r="G587" i="9"/>
  <c r="G575" i="9"/>
  <c r="G563" i="9"/>
  <c r="G551" i="9"/>
  <c r="G712" i="9"/>
  <c r="G397" i="9"/>
  <c r="G476" i="9"/>
  <c r="G472" i="9"/>
  <c r="G468" i="9"/>
  <c r="G464" i="9"/>
  <c r="G354" i="9"/>
  <c r="G350" i="9"/>
  <c r="G335" i="9"/>
  <c r="G339" i="9"/>
  <c r="G205" i="9"/>
  <c r="G343" i="9"/>
  <c r="G920" i="9"/>
  <c r="G1037" i="9"/>
  <c r="G1033" i="9"/>
  <c r="G877" i="9"/>
  <c r="G873" i="9"/>
  <c r="G862" i="9"/>
  <c r="G688" i="9"/>
  <c r="G139" i="9"/>
  <c r="G105" i="9"/>
  <c r="G95" i="9"/>
  <c r="G1433" i="9"/>
  <c r="G1428" i="9"/>
  <c r="G1279" i="9"/>
  <c r="G1273" i="9"/>
  <c r="G1267" i="9"/>
  <c r="G1261" i="9"/>
  <c r="G1255" i="9"/>
  <c r="G1249" i="9"/>
  <c r="G1097" i="9"/>
  <c r="G1091" i="9"/>
  <c r="G1042" i="9"/>
  <c r="G943" i="9"/>
  <c r="G925" i="9"/>
  <c r="G4" i="9"/>
  <c r="G10" i="9"/>
  <c r="G12" i="9"/>
  <c r="G18" i="9"/>
  <c r="G28" i="9"/>
  <c r="G30" i="9"/>
  <c r="G32" i="9"/>
  <c r="G34" i="9"/>
  <c r="G36" i="9"/>
  <c r="G38" i="9"/>
  <c r="G40" i="9"/>
  <c r="G42" i="9"/>
  <c r="G44" i="9"/>
  <c r="G46" i="9"/>
  <c r="G48" i="9"/>
  <c r="G50" i="9"/>
  <c r="G52" i="9"/>
  <c r="G54" i="9"/>
  <c r="G56" i="9"/>
  <c r="G58" i="9"/>
  <c r="G60" i="9"/>
  <c r="G62" i="9"/>
  <c r="G64" i="9"/>
  <c r="G66" i="9"/>
  <c r="G68" i="9"/>
  <c r="G70" i="9"/>
  <c r="G72" i="9"/>
  <c r="G74" i="9"/>
  <c r="G76" i="9"/>
  <c r="G78" i="9"/>
  <c r="G80" i="9"/>
  <c r="G82" i="9"/>
  <c r="G84" i="9"/>
  <c r="G86" i="9"/>
  <c r="G88" i="9"/>
  <c r="G90" i="9"/>
  <c r="G92" i="9"/>
  <c r="G96" i="9"/>
  <c r="G102" i="9"/>
  <c r="G108" i="9"/>
  <c r="G130" i="9"/>
  <c r="G138" i="9"/>
  <c r="G148" i="9"/>
  <c r="G160" i="9"/>
  <c r="G172" i="9"/>
  <c r="G220" i="9"/>
  <c r="G224" i="9"/>
  <c r="G228" i="9"/>
  <c r="G232" i="9"/>
  <c r="C251" i="9"/>
  <c r="C275" i="9"/>
  <c r="G282" i="9"/>
  <c r="C492" i="9"/>
  <c r="C578" i="9"/>
  <c r="C330" i="9"/>
  <c r="C336" i="9"/>
  <c r="C501" i="9"/>
  <c r="C544" i="9"/>
  <c r="C681" i="9"/>
  <c r="C358" i="9"/>
  <c r="C497" i="9"/>
  <c r="C508" i="9"/>
  <c r="C660" i="9"/>
  <c r="C369" i="9"/>
  <c r="C373" i="9"/>
  <c r="C377" i="9"/>
  <c r="C381" i="9"/>
  <c r="C385" i="9"/>
  <c r="C389" i="9"/>
  <c r="C393" i="9"/>
  <c r="C397" i="9"/>
  <c r="C401" i="9"/>
  <c r="C407" i="9"/>
  <c r="C413" i="9"/>
  <c r="C417" i="9"/>
  <c r="C421" i="9"/>
  <c r="C423" i="9"/>
  <c r="C429" i="9"/>
  <c r="C431" i="9"/>
  <c r="C435" i="9"/>
  <c r="C439" i="9"/>
  <c r="C443" i="9"/>
  <c r="C447" i="9"/>
  <c r="C451" i="9"/>
  <c r="C455" i="9"/>
  <c r="C459" i="9"/>
  <c r="C463" i="9"/>
  <c r="C467" i="9"/>
  <c r="C471" i="9"/>
  <c r="C475" i="9"/>
  <c r="C479" i="9"/>
  <c r="C487" i="9"/>
  <c r="C641" i="9"/>
  <c r="C708" i="9"/>
  <c r="C724" i="9"/>
  <c r="C732" i="9"/>
  <c r="C656" i="9"/>
  <c r="C670" i="9"/>
  <c r="C684" i="9"/>
  <c r="C720" i="9"/>
  <c r="C515" i="9"/>
  <c r="C553" i="9"/>
  <c r="C567" i="9"/>
  <c r="C601" i="9"/>
  <c r="C643" i="9"/>
  <c r="C648" i="9"/>
  <c r="C663" i="9"/>
  <c r="C696" i="9"/>
  <c r="C716" i="9"/>
  <c r="C523" i="9"/>
  <c r="C589" i="9"/>
  <c r="C676" i="9"/>
  <c r="C692" i="9"/>
  <c r="C712" i="9"/>
  <c r="C791" i="9"/>
  <c r="C749" i="9"/>
  <c r="C759" i="9"/>
  <c r="C775" i="9"/>
  <c r="C785" i="9"/>
  <c r="C755" i="9"/>
  <c r="C771" i="9"/>
  <c r="C911" i="9"/>
  <c r="C950" i="9"/>
  <c r="C998" i="9"/>
  <c r="C1014" i="9"/>
  <c r="C1070" i="9"/>
  <c r="C794" i="9"/>
  <c r="C796" i="9"/>
  <c r="C802" i="9"/>
  <c r="C804" i="9"/>
  <c r="C806" i="9"/>
  <c r="C810" i="9"/>
  <c r="C814" i="9"/>
  <c r="C820" i="9"/>
  <c r="C834" i="9"/>
  <c r="C840" i="9"/>
  <c r="C844" i="9"/>
  <c r="C865" i="9"/>
  <c r="C869" i="9"/>
  <c r="C871" i="9"/>
  <c r="C875" i="9"/>
  <c r="C879" i="9"/>
  <c r="C883" i="9"/>
  <c r="C890" i="9"/>
  <c r="C896" i="9"/>
  <c r="C900" i="9"/>
  <c r="C906" i="9"/>
  <c r="C992" i="9"/>
  <c r="C1036" i="9"/>
  <c r="C1046" i="9"/>
  <c r="C1056" i="9"/>
  <c r="C946" i="9"/>
  <c r="C986" i="9"/>
  <c r="C1008" i="9"/>
  <c r="C1050" i="9"/>
  <c r="C1004" i="9"/>
  <c r="C1040" i="9"/>
  <c r="C1176" i="9"/>
  <c r="C1091" i="9"/>
  <c r="C1097" i="9"/>
  <c r="C1065" i="9"/>
  <c r="C1075" i="9"/>
  <c r="C1081" i="9"/>
  <c r="C1087" i="9"/>
  <c r="C1123" i="9"/>
  <c r="C1129" i="9"/>
  <c r="C1135" i="9"/>
  <c r="C1061" i="9"/>
  <c r="C1111" i="9"/>
  <c r="C1146" i="9"/>
  <c r="C1156" i="9"/>
  <c r="C1231" i="9"/>
  <c r="C1234" i="9"/>
  <c r="C1362" i="9"/>
  <c r="C1228" i="9"/>
  <c r="C1236" i="9"/>
  <c r="C1249" i="9"/>
  <c r="C1261" i="9"/>
  <c r="C1386" i="9"/>
  <c r="C1272" i="9"/>
  <c r="C1167" i="9"/>
  <c r="C1187" i="9"/>
  <c r="C1243" i="9"/>
  <c r="C1255" i="9"/>
  <c r="C1267" i="9"/>
  <c r="C1278" i="9"/>
  <c r="C1393" i="9"/>
  <c r="C1371" i="9"/>
  <c r="C1377" i="9"/>
  <c r="L20" i="11"/>
  <c r="T16" i="11"/>
  <c r="R16" i="11"/>
  <c r="L31" i="11"/>
  <c r="N38" i="11"/>
  <c r="O38" i="11" s="1"/>
  <c r="L70" i="11"/>
  <c r="N48" i="11"/>
  <c r="O48" i="11" s="1"/>
  <c r="N53" i="11"/>
  <c r="O53" i="11" s="1"/>
  <c r="N61" i="11"/>
  <c r="O61" i="11" s="1"/>
  <c r="N81" i="11"/>
  <c r="O81" i="11" s="1"/>
  <c r="N85" i="11"/>
  <c r="O85" i="11" s="1"/>
  <c r="N89" i="11"/>
  <c r="O89" i="11" s="1"/>
  <c r="M92" i="11"/>
  <c r="C1404" i="9"/>
  <c r="I9" i="10"/>
  <c r="U31" i="11"/>
  <c r="N51" i="11"/>
  <c r="O51" i="11" s="1"/>
  <c r="N59" i="11"/>
  <c r="O59" i="11" s="1"/>
  <c r="N67" i="11"/>
  <c r="O67" i="11" s="1"/>
  <c r="Q123" i="11"/>
  <c r="L18" i="7" s="1"/>
  <c r="C10" i="13"/>
  <c r="N15" i="11"/>
  <c r="U20" i="11"/>
  <c r="O17" i="11"/>
  <c r="N27" i="11"/>
  <c r="O29" i="11"/>
  <c r="N49" i="11"/>
  <c r="O49" i="11" s="1"/>
  <c r="N57" i="11"/>
  <c r="O57" i="11" s="1"/>
  <c r="N65" i="11"/>
  <c r="O65" i="11" s="1"/>
  <c r="N68" i="11"/>
  <c r="O68" i="11" s="1"/>
  <c r="L92" i="11"/>
  <c r="N78" i="11"/>
  <c r="H10" i="10"/>
  <c r="O19" i="11"/>
  <c r="M20" i="11"/>
  <c r="M31" i="11"/>
  <c r="R28" i="11"/>
  <c r="R31" i="11" s="1"/>
  <c r="S70" i="11"/>
  <c r="N55" i="11"/>
  <c r="O55" i="11" s="1"/>
  <c r="N63" i="11"/>
  <c r="O63" i="11" s="1"/>
  <c r="M70" i="11"/>
  <c r="N80" i="11"/>
  <c r="O80" i="11" s="1"/>
  <c r="N84" i="11"/>
  <c r="O84" i="11" s="1"/>
  <c r="N88" i="11"/>
  <c r="O88" i="11" s="1"/>
  <c r="N11" i="13"/>
  <c r="C1409" i="9"/>
  <c r="C1411" i="9"/>
  <c r="C1419" i="9"/>
  <c r="C1423" i="9"/>
  <c r="C1425" i="9"/>
  <c r="C1431" i="9"/>
  <c r="L40" i="11"/>
  <c r="T48" i="11"/>
  <c r="T70" i="11" s="1"/>
  <c r="T78" i="11"/>
  <c r="T92" i="11" s="1"/>
  <c r="F3802" i="14"/>
  <c r="D53" i="15"/>
  <c r="G53" i="15" s="1"/>
  <c r="D56" i="15"/>
  <c r="G56" i="15" s="1"/>
  <c r="G50" i="15"/>
  <c r="M25" i="18"/>
  <c r="C67" i="19"/>
  <c r="C64" i="19"/>
  <c r="B72" i="19"/>
  <c r="B74" i="19" s="1"/>
  <c r="C101" i="19"/>
  <c r="C19" i="19"/>
  <c r="C20" i="19" s="1"/>
  <c r="C21" i="19" s="1"/>
  <c r="C22" i="19" s="1"/>
  <c r="C23" i="19" s="1"/>
  <c r="B14" i="19"/>
  <c r="B15" i="19" s="1"/>
  <c r="C73" i="19"/>
  <c r="G174" i="5" l="1"/>
  <c r="G116" i="5"/>
  <c r="G18" i="5"/>
  <c r="L123" i="7"/>
  <c r="N123" i="7" s="1"/>
  <c r="N110" i="7"/>
  <c r="E306" i="14"/>
  <c r="L126" i="7"/>
  <c r="N126" i="7" s="1"/>
  <c r="N114" i="7"/>
  <c r="M190" i="7"/>
  <c r="C27" i="18"/>
  <c r="L190" i="7" s="1"/>
  <c r="N191" i="7"/>
  <c r="C25" i="19"/>
  <c r="C26" i="19" s="1"/>
  <c r="C24" i="19"/>
  <c r="C43" i="19"/>
  <c r="C44" i="19"/>
  <c r="B16" i="19"/>
  <c r="B17" i="19" s="1"/>
  <c r="B18" i="19" s="1"/>
  <c r="B19" i="19" s="1"/>
  <c r="B20" i="19" s="1"/>
  <c r="B21" i="19" s="1"/>
  <c r="B22" i="19" s="1"/>
  <c r="B23" i="19" s="1"/>
  <c r="N195" i="7"/>
  <c r="L94" i="7"/>
  <c r="N94" i="7" s="1"/>
  <c r="M208" i="7"/>
  <c r="N208" i="7" s="1"/>
  <c r="F122" i="14"/>
  <c r="A12" i="7"/>
  <c r="O14" i="20"/>
  <c r="G124" i="5"/>
  <c r="G76" i="5"/>
  <c r="G131" i="5"/>
  <c r="G63" i="5"/>
  <c r="E63" i="5" s="1"/>
  <c r="M25" i="6" s="1"/>
  <c r="N25" i="6" s="1"/>
  <c r="G182" i="5"/>
  <c r="G122" i="5"/>
  <c r="G191" i="5"/>
  <c r="G19" i="5"/>
  <c r="G55" i="5"/>
  <c r="G206" i="5"/>
  <c r="G29" i="5"/>
  <c r="G46" i="5"/>
  <c r="G193" i="5"/>
  <c r="G161" i="5"/>
  <c r="G128" i="5"/>
  <c r="G25" i="5"/>
  <c r="G58" i="5"/>
  <c r="G263" i="5"/>
  <c r="G20" i="5"/>
  <c r="H1435" i="9"/>
  <c r="M272" i="7" s="1"/>
  <c r="N272" i="7" s="1"/>
  <c r="O12" i="12"/>
  <c r="O19" i="12" s="1"/>
  <c r="N121" i="6"/>
  <c r="N106" i="6"/>
  <c r="N108" i="6"/>
  <c r="N114" i="6"/>
  <c r="A10" i="6"/>
  <c r="C9" i="19"/>
  <c r="M359" i="7"/>
  <c r="N359" i="7" s="1"/>
  <c r="H1437" i="9"/>
  <c r="G51" i="3"/>
  <c r="E183" i="5" s="1"/>
  <c r="M97" i="6" s="1"/>
  <c r="N97" i="6" s="1"/>
  <c r="N68" i="6"/>
  <c r="G192" i="5"/>
  <c r="G138" i="5"/>
  <c r="G81" i="5"/>
  <c r="N31" i="11"/>
  <c r="G190" i="5"/>
  <c r="G115" i="5"/>
  <c r="N110" i="6"/>
  <c r="G125" i="5"/>
  <c r="D26" i="15"/>
  <c r="D23" i="15"/>
  <c r="D22" i="15" s="1"/>
  <c r="G186" i="5"/>
  <c r="M61" i="7"/>
  <c r="N61" i="7" s="1"/>
  <c r="M59" i="7"/>
  <c r="N59" i="7" s="1"/>
  <c r="T20" i="11"/>
  <c r="N7" i="11" s="1"/>
  <c r="G185" i="5"/>
  <c r="G129" i="5"/>
  <c r="G121" i="5"/>
  <c r="G39" i="5"/>
  <c r="N40" i="11"/>
  <c r="N20" i="11"/>
  <c r="G261" i="5"/>
  <c r="G153" i="5"/>
  <c r="G210" i="5"/>
  <c r="G77" i="5"/>
  <c r="G118" i="5"/>
  <c r="N176" i="7"/>
  <c r="G151" i="5"/>
  <c r="G34" i="5"/>
  <c r="G65" i="5"/>
  <c r="G146" i="5"/>
  <c r="G31" i="5"/>
  <c r="G238" i="5"/>
  <c r="G148" i="5"/>
  <c r="E221" i="5"/>
  <c r="R20" i="11"/>
  <c r="L17" i="7" s="1"/>
  <c r="G16" i="5"/>
  <c r="G141" i="5"/>
  <c r="N112" i="6"/>
  <c r="A13" i="7"/>
  <c r="J9" i="13"/>
  <c r="O40" i="11"/>
  <c r="C1372" i="9"/>
  <c r="C1268" i="9"/>
  <c r="C77" i="19"/>
  <c r="C75" i="19"/>
  <c r="C78" i="19" s="1"/>
  <c r="C82" i="19" s="1"/>
  <c r="N166" i="7"/>
  <c r="C68" i="19"/>
  <c r="C66" i="19"/>
  <c r="C65" i="19"/>
  <c r="C69" i="19" s="1"/>
  <c r="N172" i="7"/>
  <c r="N323" i="7"/>
  <c r="N321" i="7"/>
  <c r="N154" i="7"/>
  <c r="C1420" i="9"/>
  <c r="C1387" i="9"/>
  <c r="C1363" i="9"/>
  <c r="C1147" i="9"/>
  <c r="C1112" i="9"/>
  <c r="C1124" i="9"/>
  <c r="C1082" i="9"/>
  <c r="C1066" i="9"/>
  <c r="C1041" i="9"/>
  <c r="C897" i="9"/>
  <c r="C876" i="9"/>
  <c r="C862" i="9"/>
  <c r="C835" i="9"/>
  <c r="C807" i="9"/>
  <c r="C786" i="9"/>
  <c r="C590" i="9"/>
  <c r="C697" i="9"/>
  <c r="C725" i="9"/>
  <c r="C480" i="9"/>
  <c r="C464" i="9"/>
  <c r="C448" i="9"/>
  <c r="C432" i="9"/>
  <c r="C418" i="9"/>
  <c r="C398" i="9"/>
  <c r="C382" i="9"/>
  <c r="C331" i="9"/>
  <c r="C162" i="9"/>
  <c r="C188" i="9"/>
  <c r="C5" i="9"/>
  <c r="C320" i="9"/>
  <c r="C71" i="9"/>
  <c r="C31" i="9"/>
  <c r="G214" i="5"/>
  <c r="N130" i="7"/>
  <c r="N164" i="7"/>
  <c r="N134" i="7"/>
  <c r="N152" i="7"/>
  <c r="C1432" i="9"/>
  <c r="C1412" i="9"/>
  <c r="H12" i="13"/>
  <c r="N10" i="13"/>
  <c r="C1256" i="9"/>
  <c r="C1168" i="9"/>
  <c r="C1262" i="9"/>
  <c r="C1232" i="9"/>
  <c r="C1076" i="9"/>
  <c r="C1005" i="9"/>
  <c r="C918" i="9"/>
  <c r="C1009" i="9"/>
  <c r="C947" i="9"/>
  <c r="C1037" i="9"/>
  <c r="C891" i="9"/>
  <c r="C872" i="9"/>
  <c r="C856" i="9"/>
  <c r="C821" i="9"/>
  <c r="C951" i="9"/>
  <c r="C717" i="9"/>
  <c r="C602" i="9"/>
  <c r="C568" i="9"/>
  <c r="C657" i="9"/>
  <c r="C733" i="9"/>
  <c r="C709" i="9"/>
  <c r="C476" i="9"/>
  <c r="C460" i="9"/>
  <c r="C444" i="9"/>
  <c r="C414" i="9"/>
  <c r="C394" i="9"/>
  <c r="C378" i="9"/>
  <c r="C661" i="9"/>
  <c r="C498" i="9"/>
  <c r="C324" i="9"/>
  <c r="C308" i="9"/>
  <c r="C156" i="9"/>
  <c r="C290" i="9"/>
  <c r="C23" i="9"/>
  <c r="C173" i="9"/>
  <c r="C81" i="9"/>
  <c r="C41" i="9"/>
  <c r="M232" i="7"/>
  <c r="N232" i="7" s="1"/>
  <c r="G216" i="5"/>
  <c r="G215" i="5"/>
  <c r="G196" i="5"/>
  <c r="L57" i="6"/>
  <c r="N57" i="6" s="1"/>
  <c r="E133" i="5"/>
  <c r="G237" i="5"/>
  <c r="G134" i="5"/>
  <c r="G119" i="5"/>
  <c r="G30" i="5"/>
  <c r="D15" i="15"/>
  <c r="G15" i="15" s="1"/>
  <c r="D13" i="15"/>
  <c r="D11" i="15"/>
  <c r="M19" i="18"/>
  <c r="D28" i="15"/>
  <c r="G28" i="15" s="1"/>
  <c r="D24" i="15"/>
  <c r="G24" i="15" s="1"/>
  <c r="H24" i="15" s="1"/>
  <c r="M366" i="7"/>
  <c r="N366" i="7" s="1"/>
  <c r="M365" i="7"/>
  <c r="N365" i="7" s="1"/>
  <c r="M361" i="7"/>
  <c r="N361" i="7" s="1"/>
  <c r="M363" i="7"/>
  <c r="N363" i="7" s="1"/>
  <c r="M368" i="7"/>
  <c r="N368" i="7" s="1"/>
  <c r="M327" i="7"/>
  <c r="N327" i="7" s="1"/>
  <c r="L84" i="7"/>
  <c r="N84" i="7" s="1"/>
  <c r="L82" i="7"/>
  <c r="B8" i="5"/>
  <c r="D10" i="3"/>
  <c r="D15" i="3" s="1"/>
  <c r="M58" i="6" s="1"/>
  <c r="N58" i="6" s="1"/>
  <c r="D8" i="3"/>
  <c r="B11" i="6"/>
  <c r="I10" i="6"/>
  <c r="N138" i="7"/>
  <c r="N92" i="11"/>
  <c r="O78" i="11"/>
  <c r="O92" i="11" s="1"/>
  <c r="C1405" i="9"/>
  <c r="N158" i="7"/>
  <c r="E25" i="18"/>
  <c r="M170" i="7" s="1"/>
  <c r="N170" i="7" s="1"/>
  <c r="N160" i="7"/>
  <c r="N132" i="7"/>
  <c r="C1426" i="9"/>
  <c r="O70" i="11"/>
  <c r="C12" i="13"/>
  <c r="I10" i="10"/>
  <c r="K9" i="10"/>
  <c r="J9" i="10"/>
  <c r="N70" i="11"/>
  <c r="O27" i="11"/>
  <c r="O31" i="11" s="1"/>
  <c r="O15" i="11"/>
  <c r="O20" i="11" s="1"/>
  <c r="C1378" i="9"/>
  <c r="C1394" i="9"/>
  <c r="C1279" i="9"/>
  <c r="C1273" i="9"/>
  <c r="C1157" i="9"/>
  <c r="C1136" i="9"/>
  <c r="C1098" i="9"/>
  <c r="C1177" i="9"/>
  <c r="C1033" i="9"/>
  <c r="C1057" i="9"/>
  <c r="C845" i="9"/>
  <c r="C815" i="9"/>
  <c r="C1015" i="9"/>
  <c r="C756" i="9"/>
  <c r="C760" i="9"/>
  <c r="C713" i="9"/>
  <c r="C554" i="9"/>
  <c r="C516" i="9"/>
  <c r="C721" i="9"/>
  <c r="C472" i="9"/>
  <c r="C456" i="9"/>
  <c r="C440" i="9"/>
  <c r="C424" i="9"/>
  <c r="C408" i="9"/>
  <c r="C390" i="9"/>
  <c r="C374" i="9"/>
  <c r="C297" i="9"/>
  <c r="C168" i="9"/>
  <c r="C150" i="9"/>
  <c r="C130" i="9"/>
  <c r="C328" i="9"/>
  <c r="C312" i="9"/>
  <c r="C91" i="9"/>
  <c r="C51" i="9"/>
  <c r="B11" i="7"/>
  <c r="I10" i="7"/>
  <c r="A15" i="7"/>
  <c r="G239" i="5"/>
  <c r="G205" i="5"/>
  <c r="G175" i="5"/>
  <c r="G139" i="5"/>
  <c r="G117" i="5"/>
  <c r="G262" i="5"/>
  <c r="G50" i="5"/>
  <c r="G35" i="5"/>
  <c r="E35" i="5" s="1"/>
  <c r="M16" i="6" s="1"/>
  <c r="N16" i="6" s="1"/>
  <c r="N118" i="6"/>
  <c r="N107" i="6"/>
  <c r="N111" i="6"/>
  <c r="N116" i="6"/>
  <c r="B76" i="19"/>
  <c r="B73" i="19"/>
  <c r="L13" i="7"/>
  <c r="C1244" i="9"/>
  <c r="C1188" i="9"/>
  <c r="C1250" i="9"/>
  <c r="C1062" i="9"/>
  <c r="C1130" i="9"/>
  <c r="C1092" i="9"/>
  <c r="C1051" i="9"/>
  <c r="C1047" i="9"/>
  <c r="C1029" i="9"/>
  <c r="C901" i="9"/>
  <c r="C880" i="9"/>
  <c r="C866" i="9"/>
  <c r="C841" i="9"/>
  <c r="C811" i="9"/>
  <c r="C797" i="9"/>
  <c r="C772" i="9"/>
  <c r="C776" i="9"/>
  <c r="C693" i="9"/>
  <c r="C664" i="9"/>
  <c r="C671" i="9"/>
  <c r="C488" i="9"/>
  <c r="C468" i="9"/>
  <c r="C452" i="9"/>
  <c r="C436" i="9"/>
  <c r="C402" i="9"/>
  <c r="C386" i="9"/>
  <c r="C370" i="9"/>
  <c r="C509" i="9"/>
  <c r="C359" i="9"/>
  <c r="C545" i="9"/>
  <c r="C579" i="9"/>
  <c r="C316" i="9"/>
  <c r="C304" i="9"/>
  <c r="C110" i="9"/>
  <c r="C102" i="9"/>
  <c r="C15" i="9"/>
  <c r="C61" i="9"/>
  <c r="A14" i="7"/>
  <c r="G209" i="5"/>
  <c r="G126" i="5"/>
  <c r="G217" i="5"/>
  <c r="G197" i="5"/>
  <c r="G189" i="5"/>
  <c r="G140" i="5"/>
  <c r="G130" i="5"/>
  <c r="G112" i="5"/>
  <c r="G26" i="5"/>
  <c r="N105" i="6"/>
  <c r="N109" i="6"/>
  <c r="N113" i="6"/>
  <c r="N120" i="6"/>
  <c r="A16" i="7" l="1"/>
  <c r="A19" i="7" s="1"/>
  <c r="N190" i="7"/>
  <c r="E27" i="18"/>
  <c r="B25" i="19"/>
  <c r="B26" i="19" s="1"/>
  <c r="B24" i="19"/>
  <c r="A17" i="7"/>
  <c r="E65" i="5"/>
  <c r="M26" i="6" s="1"/>
  <c r="N26" i="6" s="1"/>
  <c r="E206" i="5"/>
  <c r="E142" i="5"/>
  <c r="M72" i="6" s="1"/>
  <c r="N72" i="6" s="1"/>
  <c r="E117" i="5"/>
  <c r="M43" i="6" s="1"/>
  <c r="N43" i="6" s="1"/>
  <c r="F19" i="12"/>
  <c r="L41" i="7" s="1"/>
  <c r="L15" i="7"/>
  <c r="A11" i="6"/>
  <c r="E122" i="5"/>
  <c r="M47" i="6" s="1"/>
  <c r="N47" i="6" s="1"/>
  <c r="E130" i="5"/>
  <c r="M53" i="6" s="1"/>
  <c r="N53" i="6" s="1"/>
  <c r="E119" i="5"/>
  <c r="M45" i="6" s="1"/>
  <c r="N45" i="6" s="1"/>
  <c r="E112" i="5"/>
  <c r="M41" i="6" s="1"/>
  <c r="N41" i="6" s="1"/>
  <c r="E126" i="5"/>
  <c r="M49" i="6" s="1"/>
  <c r="N49" i="6" s="1"/>
  <c r="L75" i="7"/>
  <c r="L79" i="7"/>
  <c r="E10" i="4" s="1"/>
  <c r="D27" i="15"/>
  <c r="C62" i="9"/>
  <c r="C360" i="9"/>
  <c r="C437" i="9"/>
  <c r="C469" i="9"/>
  <c r="C1093" i="9"/>
  <c r="B77" i="19"/>
  <c r="B75" i="19"/>
  <c r="B12" i="7"/>
  <c r="I11" i="7"/>
  <c r="C52" i="9"/>
  <c r="C131" i="9"/>
  <c r="C298" i="9"/>
  <c r="C517" i="9"/>
  <c r="C1178" i="9"/>
  <c r="C1099" i="9"/>
  <c r="C1137" i="9"/>
  <c r="C1379" i="9"/>
  <c r="N82" i="7"/>
  <c r="C291" i="9"/>
  <c r="C415" i="9"/>
  <c r="C603" i="9"/>
  <c r="C1010" i="9"/>
  <c r="E121" i="5"/>
  <c r="C32" i="9"/>
  <c r="C591" i="9"/>
  <c r="C898" i="9"/>
  <c r="C1042" i="9"/>
  <c r="C1113" i="9"/>
  <c r="C1364" i="9"/>
  <c r="C1388" i="9"/>
  <c r="C1373" i="9"/>
  <c r="E55" i="5"/>
  <c r="M22" i="6" s="1"/>
  <c r="N22" i="6" s="1"/>
  <c r="E141" i="5"/>
  <c r="C103" i="9"/>
  <c r="C111" i="9"/>
  <c r="C580" i="9"/>
  <c r="C546" i="9"/>
  <c r="C510" i="9"/>
  <c r="C403" i="9"/>
  <c r="C665" i="9"/>
  <c r="C842" i="9"/>
  <c r="C1052" i="9"/>
  <c r="C151" i="9"/>
  <c r="C425" i="9"/>
  <c r="C457" i="9"/>
  <c r="C816" i="9"/>
  <c r="C1158" i="9"/>
  <c r="C1395" i="9"/>
  <c r="L20" i="7"/>
  <c r="J10" i="10"/>
  <c r="L22" i="7"/>
  <c r="C1427" i="9"/>
  <c r="G11" i="15"/>
  <c r="D10" i="15"/>
  <c r="G10" i="15" s="1"/>
  <c r="C82" i="9"/>
  <c r="C461" i="9"/>
  <c r="C961" i="9"/>
  <c r="C822" i="9"/>
  <c r="C873" i="9"/>
  <c r="C1169" i="9"/>
  <c r="N12" i="13"/>
  <c r="L64" i="7"/>
  <c r="C1413" i="9"/>
  <c r="C6" i="9"/>
  <c r="C332" i="9"/>
  <c r="C399" i="9"/>
  <c r="C433" i="9"/>
  <c r="C465" i="9"/>
  <c r="C1067" i="9"/>
  <c r="C1148" i="9"/>
  <c r="E125" i="5"/>
  <c r="M48" i="6" s="1"/>
  <c r="N48" i="6" s="1"/>
  <c r="E31" i="5"/>
  <c r="E34" i="5"/>
  <c r="C453" i="9"/>
  <c r="C489" i="9"/>
  <c r="C1189" i="9"/>
  <c r="C555" i="9"/>
  <c r="C1274" i="9"/>
  <c r="C1280" i="9"/>
  <c r="K10" i="10"/>
  <c r="O9" i="10"/>
  <c r="O10" i="10" s="1"/>
  <c r="K15" i="10"/>
  <c r="L34" i="7" s="1"/>
  <c r="E8" i="4" s="1"/>
  <c r="F8" i="4" s="1"/>
  <c r="D12" i="3"/>
  <c r="D14" i="3"/>
  <c r="D16" i="3"/>
  <c r="E19" i="18"/>
  <c r="M177" i="7" s="1"/>
  <c r="N177" i="7" s="1"/>
  <c r="D14" i="15"/>
  <c r="G14" i="15" s="1"/>
  <c r="G13" i="15"/>
  <c r="C24" i="9"/>
  <c r="C569" i="9"/>
  <c r="C1077" i="9"/>
  <c r="J12" i="13"/>
  <c r="C72" i="9"/>
  <c r="C698" i="9"/>
  <c r="C836" i="9"/>
  <c r="C877" i="9"/>
  <c r="C1421" i="9"/>
  <c r="C81" i="19"/>
  <c r="C79" i="19"/>
  <c r="C80" i="19" s="1"/>
  <c r="E144" i="5"/>
  <c r="E58" i="5"/>
  <c r="C16" i="9"/>
  <c r="C812" i="9"/>
  <c r="C902" i="9"/>
  <c r="C1131" i="9"/>
  <c r="A18" i="7"/>
  <c r="C92" i="9"/>
  <c r="C409" i="9"/>
  <c r="C441" i="9"/>
  <c r="C473" i="9"/>
  <c r="C846" i="9"/>
  <c r="C1406" i="9"/>
  <c r="I11" i="6"/>
  <c r="B12" i="6"/>
  <c r="M92" i="6"/>
  <c r="N92" i="6" s="1"/>
  <c r="E209" i="5"/>
  <c r="M91" i="6" s="1"/>
  <c r="N91" i="6" s="1"/>
  <c r="M90" i="6"/>
  <c r="N90" i="6" s="1"/>
  <c r="M87" i="6"/>
  <c r="N87" i="6" s="1"/>
  <c r="E49" i="5"/>
  <c r="M95" i="6"/>
  <c r="N95" i="6" s="1"/>
  <c r="M94" i="6"/>
  <c r="N94" i="6" s="1"/>
  <c r="M86" i="6"/>
  <c r="N86" i="6" s="1"/>
  <c r="E185" i="5"/>
  <c r="M93" i="6"/>
  <c r="N93" i="6" s="1"/>
  <c r="E186" i="5"/>
  <c r="M101" i="6" s="1"/>
  <c r="N101" i="6" s="1"/>
  <c r="E74" i="5"/>
  <c r="E174" i="5"/>
  <c r="N179" i="7"/>
  <c r="N142" i="7"/>
  <c r="C42" i="9"/>
  <c r="C157" i="9"/>
  <c r="C445" i="9"/>
  <c r="C477" i="9"/>
  <c r="C892" i="9"/>
  <c r="L68" i="7"/>
  <c r="M70" i="7" s="1"/>
  <c r="N70" i="7" s="1"/>
  <c r="V10" i="13"/>
  <c r="P12" i="13"/>
  <c r="C1433" i="9"/>
  <c r="E128" i="5"/>
  <c r="C189" i="9"/>
  <c r="C449" i="9"/>
  <c r="C481" i="9"/>
  <c r="E118" i="5"/>
  <c r="M44" i="6" s="1"/>
  <c r="N44" i="6" s="1"/>
  <c r="A20" i="7" l="1"/>
  <c r="A22" i="7"/>
  <c r="A23" i="7"/>
  <c r="E111" i="5"/>
  <c r="K12" i="13"/>
  <c r="L23" i="7" s="1"/>
  <c r="C19" i="12"/>
  <c r="A12" i="6"/>
  <c r="A13" i="6" s="1"/>
  <c r="L77" i="7"/>
  <c r="L74" i="7"/>
  <c r="E127" i="5"/>
  <c r="M51" i="6"/>
  <c r="N51" i="6" s="1"/>
  <c r="L57" i="7"/>
  <c r="E9" i="4" s="1"/>
  <c r="C893" i="9"/>
  <c r="C410" i="9"/>
  <c r="C93" i="9"/>
  <c r="C17" i="9"/>
  <c r="M21" i="6"/>
  <c r="N21" i="6" s="1"/>
  <c r="E57" i="5"/>
  <c r="C1281" i="9"/>
  <c r="C1190" i="9"/>
  <c r="C83" i="9"/>
  <c r="G17" i="15"/>
  <c r="C1396" i="9"/>
  <c r="C666" i="9"/>
  <c r="C547" i="9"/>
  <c r="C112" i="9"/>
  <c r="C1389" i="9"/>
  <c r="C33" i="9"/>
  <c r="M46" i="6"/>
  <c r="N46" i="6" s="1"/>
  <c r="E120" i="5"/>
  <c r="C292" i="9"/>
  <c r="C518" i="9"/>
  <c r="C53" i="9"/>
  <c r="C63" i="9"/>
  <c r="C482" i="9"/>
  <c r="C43" i="9"/>
  <c r="C903" i="9"/>
  <c r="C84" i="19"/>
  <c r="C83" i="19"/>
  <c r="C85" i="19" s="1"/>
  <c r="C837" i="9"/>
  <c r="C73" i="9"/>
  <c r="C25" i="9"/>
  <c r="M17" i="6"/>
  <c r="N17" i="6" s="1"/>
  <c r="E32" i="5"/>
  <c r="C1149" i="9"/>
  <c r="C817" i="9"/>
  <c r="C404" i="9"/>
  <c r="C511" i="9"/>
  <c r="C1374" i="9"/>
  <c r="C1114" i="9"/>
  <c r="C1138" i="9"/>
  <c r="C132" i="9"/>
  <c r="C1434" i="9"/>
  <c r="M81" i="6"/>
  <c r="N81" i="6" s="1"/>
  <c r="E173" i="5"/>
  <c r="M100" i="6"/>
  <c r="N100" i="6" s="1"/>
  <c r="E178" i="5"/>
  <c r="E38" i="5"/>
  <c r="M24" i="6"/>
  <c r="N24" i="6" s="1"/>
  <c r="C1407" i="9"/>
  <c r="C847" i="9"/>
  <c r="C1132" i="9"/>
  <c r="M75" i="6"/>
  <c r="N75" i="6" s="1"/>
  <c r="E145" i="5"/>
  <c r="N73" i="6"/>
  <c r="E143" i="5"/>
  <c r="C7" i="9"/>
  <c r="C1414" i="9"/>
  <c r="C1170" i="9"/>
  <c r="C581" i="9"/>
  <c r="C104" i="9"/>
  <c r="M71" i="6"/>
  <c r="N71" i="6" s="1"/>
  <c r="E137" i="5"/>
  <c r="C604" i="9"/>
  <c r="B29" i="19"/>
  <c r="C1179" i="9"/>
  <c r="A24" i="7"/>
  <c r="B78" i="19"/>
  <c r="B82" i="19" s="1"/>
  <c r="C361" i="9"/>
  <c r="L66" i="7"/>
  <c r="S12" i="13"/>
  <c r="L55" i="7" s="1"/>
  <c r="E72" i="5"/>
  <c r="M31" i="6"/>
  <c r="N31" i="6" s="1"/>
  <c r="B13" i="6"/>
  <c r="I12" i="6"/>
  <c r="C570" i="9"/>
  <c r="C556" i="9"/>
  <c r="E24" i="5"/>
  <c r="M15" i="6"/>
  <c r="N15" i="6" s="1"/>
  <c r="C1428" i="9"/>
  <c r="C1159" i="9"/>
  <c r="C426" i="9"/>
  <c r="A21" i="7"/>
  <c r="C592" i="9"/>
  <c r="C1380" i="9"/>
  <c r="C299" i="9"/>
  <c r="I12" i="7"/>
  <c r="B13" i="7"/>
  <c r="E113" i="5"/>
  <c r="A25" i="7" l="1"/>
  <c r="A27" i="7"/>
  <c r="A29" i="7"/>
  <c r="A26" i="7"/>
  <c r="A28" i="7"/>
  <c r="A14" i="6"/>
  <c r="A15" i="6" s="1"/>
  <c r="A16" i="6" s="1"/>
  <c r="H1434" i="9"/>
  <c r="B14" i="7"/>
  <c r="I13" i="7"/>
  <c r="C300" i="9"/>
  <c r="C1381" i="9"/>
  <c r="C571" i="9"/>
  <c r="B81" i="19"/>
  <c r="B79" i="19"/>
  <c r="B80" i="19" s="1"/>
  <c r="B86" i="19" s="1"/>
  <c r="C605" i="9"/>
  <c r="C105" i="9"/>
  <c r="C8" i="9"/>
  <c r="C405" i="9"/>
  <c r="C26" i="9"/>
  <c r="C519" i="9"/>
  <c r="C293" i="9"/>
  <c r="C1390" i="9"/>
  <c r="C113" i="9"/>
  <c r="C1191" i="9"/>
  <c r="C1429" i="9"/>
  <c r="C557" i="9"/>
  <c r="B30" i="19"/>
  <c r="C582" i="9"/>
  <c r="C1139" i="9"/>
  <c r="C548" i="9"/>
  <c r="C84" i="9"/>
  <c r="F9" i="4"/>
  <c r="C1160" i="9"/>
  <c r="B14" i="6"/>
  <c r="I13" i="6"/>
  <c r="C362" i="9"/>
  <c r="C1180" i="9"/>
  <c r="C1415" i="9"/>
  <c r="C133" i="9"/>
  <c r="C1115" i="9"/>
  <c r="C1150" i="9"/>
  <c r="C44" i="9"/>
  <c r="C54" i="9"/>
  <c r="C1397" i="9"/>
  <c r="C593" i="9"/>
  <c r="C1171" i="9"/>
  <c r="C74" i="9"/>
  <c r="C64" i="9"/>
  <c r="C34" i="9"/>
  <c r="C18" i="9"/>
  <c r="C94" i="9"/>
  <c r="A30" i="7" l="1"/>
  <c r="B84" i="19"/>
  <c r="B87" i="19"/>
  <c r="B91" i="19"/>
  <c r="H1433" i="9"/>
  <c r="H1432" i="9" s="1"/>
  <c r="H1431" i="9" s="1"/>
  <c r="H1430" i="9" s="1"/>
  <c r="A32" i="7"/>
  <c r="A33" i="7"/>
  <c r="A31" i="7"/>
  <c r="A34" i="7"/>
  <c r="A17" i="6"/>
  <c r="A18" i="6" s="1"/>
  <c r="A19" i="6" s="1"/>
  <c r="H1429" i="9"/>
  <c r="H1428" i="9" s="1"/>
  <c r="H1427" i="9" s="1"/>
  <c r="H1426" i="9" s="1"/>
  <c r="H1425" i="9" s="1"/>
  <c r="H1424" i="9" s="1"/>
  <c r="H1423" i="9"/>
  <c r="H1422" i="9" s="1"/>
  <c r="H1421" i="9"/>
  <c r="H1420" i="9" s="1"/>
  <c r="H1419" i="9" s="1"/>
  <c r="H1418" i="9" s="1"/>
  <c r="C594" i="9"/>
  <c r="C1181" i="9"/>
  <c r="C1161" i="9"/>
  <c r="C606" i="9"/>
  <c r="C1382" i="9"/>
  <c r="C35" i="9"/>
  <c r="C65" i="9"/>
  <c r="C55" i="9"/>
  <c r="C45" i="9"/>
  <c r="I14" i="6"/>
  <c r="B15" i="6"/>
  <c r="C549" i="9"/>
  <c r="B31" i="19"/>
  <c r="C1192" i="9"/>
  <c r="C114" i="9"/>
  <c r="C106" i="9"/>
  <c r="C75" i="9"/>
  <c r="C1172" i="9"/>
  <c r="C1398" i="9"/>
  <c r="C1116" i="9"/>
  <c r="C1416" i="9"/>
  <c r="C85" i="9"/>
  <c r="C1140" i="9"/>
  <c r="C9" i="9"/>
  <c r="C95" i="9"/>
  <c r="C134" i="9"/>
  <c r="C583" i="9"/>
  <c r="C558" i="9"/>
  <c r="B83" i="19"/>
  <c r="B88" i="19" s="1"/>
  <c r="C572" i="9"/>
  <c r="I14" i="7"/>
  <c r="B15" i="7"/>
  <c r="A35" i="7" l="1"/>
  <c r="A40" i="7" s="1"/>
  <c r="B89" i="19"/>
  <c r="B94" i="19"/>
  <c r="B92" i="19"/>
  <c r="A39" i="7"/>
  <c r="A36" i="7"/>
  <c r="A37" i="7"/>
  <c r="A38" i="7"/>
  <c r="A20" i="6"/>
  <c r="A21" i="6" s="1"/>
  <c r="C1193" i="9"/>
  <c r="C46" i="9"/>
  <c r="C36" i="9"/>
  <c r="C1162" i="9"/>
  <c r="B93" i="19"/>
  <c r="C559" i="9"/>
  <c r="C573" i="9"/>
  <c r="C584" i="9"/>
  <c r="C135" i="9"/>
  <c r="C86" i="9"/>
  <c r="C1173" i="9"/>
  <c r="C76" i="9"/>
  <c r="B32" i="19"/>
  <c r="C1417" i="9"/>
  <c r="C115" i="9"/>
  <c r="I15" i="6"/>
  <c r="B16" i="6"/>
  <c r="C56" i="9"/>
  <c r="C66" i="9"/>
  <c r="C607" i="9"/>
  <c r="C1182" i="9"/>
  <c r="C595" i="9"/>
  <c r="B16" i="7"/>
  <c r="I15" i="7"/>
  <c r="B85" i="19"/>
  <c r="B90" i="19" s="1"/>
  <c r="C96" i="9"/>
  <c r="C10" i="9"/>
  <c r="C1141" i="9"/>
  <c r="A41" i="7" l="1"/>
  <c r="A46" i="7" s="1"/>
  <c r="H976" i="9"/>
  <c r="H975" i="9" s="1"/>
  <c r="H974" i="9" s="1"/>
  <c r="H973" i="9"/>
  <c r="H1390" i="9"/>
  <c r="H1389" i="9" s="1"/>
  <c r="H1388" i="9" s="1"/>
  <c r="H1387" i="9" s="1"/>
  <c r="H1386" i="9" s="1"/>
  <c r="H1385" i="9" s="1"/>
  <c r="H1384" i="9" s="1"/>
  <c r="H1383" i="9" s="1"/>
  <c r="H1327" i="9"/>
  <c r="H1326" i="9" s="1"/>
  <c r="A45" i="7"/>
  <c r="A43" i="7"/>
  <c r="A42" i="7"/>
  <c r="A44" i="7"/>
  <c r="A22" i="6"/>
  <c r="A23" i="6" s="1"/>
  <c r="H1417" i="9"/>
  <c r="H1416" i="9" s="1"/>
  <c r="H1415" i="9" s="1"/>
  <c r="H1414" i="9" s="1"/>
  <c r="H1413" i="9" s="1"/>
  <c r="H1412" i="9" s="1"/>
  <c r="H1411" i="9" s="1"/>
  <c r="H1410" i="9" s="1"/>
  <c r="H1358" i="9"/>
  <c r="H1357" i="9" s="1"/>
  <c r="H1356" i="9" s="1"/>
  <c r="H1364" i="9"/>
  <c r="H1363" i="9" s="1"/>
  <c r="H1362" i="9" s="1"/>
  <c r="H1361" i="9" s="1"/>
  <c r="H1360" i="9" s="1"/>
  <c r="H1359" i="9" s="1"/>
  <c r="H1374" i="9"/>
  <c r="H1373" i="9" s="1"/>
  <c r="H1372" i="9" s="1"/>
  <c r="H1371" i="9" s="1"/>
  <c r="H1370" i="9" s="1"/>
  <c r="H1369" i="9" s="1"/>
  <c r="H1368" i="9" s="1"/>
  <c r="H1367" i="9" s="1"/>
  <c r="H1366" i="9"/>
  <c r="H1365" i="9" s="1"/>
  <c r="H1382" i="9"/>
  <c r="H1381" i="9" s="1"/>
  <c r="H1380" i="9" s="1"/>
  <c r="H1379" i="9" s="1"/>
  <c r="H1378" i="9" s="1"/>
  <c r="H1377" i="9" s="1"/>
  <c r="H1376" i="9" s="1"/>
  <c r="H1375" i="9" s="1"/>
  <c r="H1409" i="9"/>
  <c r="H1408" i="9" s="1"/>
  <c r="H1400" i="9"/>
  <c r="H1399" i="9" s="1"/>
  <c r="H1398" i="9"/>
  <c r="H1397" i="9" s="1"/>
  <c r="H1396" i="9" s="1"/>
  <c r="H1395" i="9" s="1"/>
  <c r="H1394" i="9" s="1"/>
  <c r="H1393" i="9" s="1"/>
  <c r="H1392" i="9" s="1"/>
  <c r="H1391" i="9" s="1"/>
  <c r="H1407" i="9"/>
  <c r="H1406" i="9" s="1"/>
  <c r="H1405" i="9" s="1"/>
  <c r="H1404" i="9" s="1"/>
  <c r="H1403" i="9" s="1"/>
  <c r="H1402" i="9" s="1"/>
  <c r="H1401" i="9" s="1"/>
  <c r="H1341" i="9"/>
  <c r="H1340" i="9" s="1"/>
  <c r="M302" i="7" s="1"/>
  <c r="N302" i="7" s="1"/>
  <c r="H1301" i="9"/>
  <c r="H1300" i="9" s="1"/>
  <c r="H1283" i="9"/>
  <c r="H1282" i="9" s="1"/>
  <c r="M100" i="7" s="1"/>
  <c r="N100" i="7" s="1"/>
  <c r="H1285" i="9"/>
  <c r="H1284" i="9" s="1"/>
  <c r="H1331" i="9"/>
  <c r="H1330" i="9" s="1"/>
  <c r="M253" i="7" s="1"/>
  <c r="H1333" i="9"/>
  <c r="H1332" i="9" s="1"/>
  <c r="H1313" i="9"/>
  <c r="H1312" i="9" s="1"/>
  <c r="M216" i="7" s="1"/>
  <c r="N216" i="7" s="1"/>
  <c r="H1343" i="9"/>
  <c r="H1342" i="9" s="1"/>
  <c r="H1207" i="9"/>
  <c r="H1206" i="9" s="1"/>
  <c r="H1287" i="9"/>
  <c r="H1286" i="9" s="1"/>
  <c r="M101" i="7" s="1"/>
  <c r="N101" i="7" s="1"/>
  <c r="H1335" i="9"/>
  <c r="H1334" i="9" s="1"/>
  <c r="H1345" i="9"/>
  <c r="H1344" i="9" s="1"/>
  <c r="M347" i="7" s="1"/>
  <c r="N347" i="7" s="1"/>
  <c r="H1228" i="9"/>
  <c r="H1227" i="9" s="1"/>
  <c r="H1226" i="9" s="1"/>
  <c r="H1293" i="9"/>
  <c r="H1292" i="9" s="1"/>
  <c r="M120" i="7" s="1"/>
  <c r="N120" i="7" s="1"/>
  <c r="H1297" i="9"/>
  <c r="H1296" i="9" s="1"/>
  <c r="M124" i="7" s="1"/>
  <c r="N124" i="7" s="1"/>
  <c r="H1295" i="9"/>
  <c r="H1294" i="9" s="1"/>
  <c r="M121" i="7" s="1"/>
  <c r="N121" i="7" s="1"/>
  <c r="H1281" i="9"/>
  <c r="H1280" i="9" s="1"/>
  <c r="H1279" i="9" s="1"/>
  <c r="H1278" i="9" s="1"/>
  <c r="H1277" i="9" s="1"/>
  <c r="H1276" i="9" s="1"/>
  <c r="H1275" i="9" s="1"/>
  <c r="H1195" i="9"/>
  <c r="H1194" i="9" s="1"/>
  <c r="H1307" i="9"/>
  <c r="H1306" i="9" s="1"/>
  <c r="M212" i="7" s="1"/>
  <c r="N212" i="7" s="1"/>
  <c r="H1250" i="9"/>
  <c r="H1249" i="9" s="1"/>
  <c r="H1248" i="9" s="1"/>
  <c r="H1247" i="9" s="1"/>
  <c r="H1246" i="9" s="1"/>
  <c r="H1245" i="9" s="1"/>
  <c r="H1309" i="9"/>
  <c r="H1308" i="9" s="1"/>
  <c r="M213" i="7" s="1"/>
  <c r="N213" i="7" s="1"/>
  <c r="H1289" i="9"/>
  <c r="H1288" i="9" s="1"/>
  <c r="H1232" i="9"/>
  <c r="H1231" i="9" s="1"/>
  <c r="H1230" i="9" s="1"/>
  <c r="H1229" i="9" s="1"/>
  <c r="H1303" i="9"/>
  <c r="H1302" i="9" s="1"/>
  <c r="H1339" i="9"/>
  <c r="H1338" i="9" s="1"/>
  <c r="N276" i="7" s="1"/>
  <c r="H1262" i="9"/>
  <c r="H1261" i="9" s="1"/>
  <c r="H1260" i="9" s="1"/>
  <c r="H1259" i="9" s="1"/>
  <c r="H1258" i="9" s="1"/>
  <c r="H1257" i="9" s="1"/>
  <c r="H1223" i="9"/>
  <c r="H1222" i="9" s="1"/>
  <c r="H1217" i="9"/>
  <c r="H1216" i="9" s="1"/>
  <c r="H1256" i="9"/>
  <c r="H1255" i="9" s="1"/>
  <c r="H1254" i="9" s="1"/>
  <c r="H1253" i="9" s="1"/>
  <c r="H1252" i="9" s="1"/>
  <c r="H1251" i="9" s="1"/>
  <c r="H1319" i="9"/>
  <c r="H1318" i="9" s="1"/>
  <c r="M249" i="7" s="1"/>
  <c r="N249" i="7" s="1"/>
  <c r="H1315" i="9"/>
  <c r="H1314" i="9" s="1"/>
  <c r="H1211" i="9"/>
  <c r="H1210" i="9" s="1"/>
  <c r="H1221" i="9"/>
  <c r="H1220" i="9" s="1"/>
  <c r="H1219" i="9" s="1"/>
  <c r="H1218" i="9" s="1"/>
  <c r="H1351" i="9"/>
  <c r="H1350" i="9" s="1"/>
  <c r="H1323" i="9" s="1"/>
  <c r="H1322" i="9" s="1"/>
  <c r="H1329" i="9"/>
  <c r="H1328" i="9" s="1"/>
  <c r="M255" i="7" s="1"/>
  <c r="N255" i="7" s="1"/>
  <c r="H1325" i="9"/>
  <c r="H1324" i="9" s="1"/>
  <c r="H1355" i="9"/>
  <c r="H1354" i="9" s="1"/>
  <c r="H1199" i="9"/>
  <c r="H1198" i="9" s="1"/>
  <c r="H1209" i="9"/>
  <c r="H1208" i="9" s="1"/>
  <c r="H1234" i="9"/>
  <c r="H1233" i="9" s="1"/>
  <c r="H1240" i="9"/>
  <c r="H1239" i="9" s="1"/>
  <c r="H1238" i="9" s="1"/>
  <c r="H1237" i="9" s="1"/>
  <c r="H1213" i="9"/>
  <c r="H1212" i="9" s="1"/>
  <c r="H1215" i="9"/>
  <c r="H1214" i="9" s="1"/>
  <c r="H1197" i="9"/>
  <c r="H1196" i="9" s="1"/>
  <c r="H1203" i="9"/>
  <c r="H1202" i="9" s="1"/>
  <c r="H1225" i="9"/>
  <c r="H1224" i="9" s="1"/>
  <c r="N325" i="7" s="1"/>
  <c r="H1244" i="9"/>
  <c r="H1243" i="9" s="1"/>
  <c r="H1242" i="9" s="1"/>
  <c r="H1241" i="9" s="1"/>
  <c r="H1353" i="9"/>
  <c r="H1352" i="9" s="1"/>
  <c r="H1349" i="9"/>
  <c r="H1348" i="9" s="1"/>
  <c r="H1268" i="9"/>
  <c r="H1267" i="9" s="1"/>
  <c r="H1266" i="9" s="1"/>
  <c r="H1265" i="9" s="1"/>
  <c r="H1264" i="9" s="1"/>
  <c r="H1263" i="9" s="1"/>
  <c r="H1205" i="9"/>
  <c r="H1204" i="9" s="1"/>
  <c r="H1299" i="9"/>
  <c r="H1298" i="9" s="1"/>
  <c r="H1193" i="9"/>
  <c r="H1192" i="9" s="1"/>
  <c r="H1191" i="9" s="1"/>
  <c r="H1190" i="9" s="1"/>
  <c r="H1189" i="9" s="1"/>
  <c r="H1188" i="9" s="1"/>
  <c r="H1187" i="9" s="1"/>
  <c r="H1186" i="9" s="1"/>
  <c r="H1185" i="9" s="1"/>
  <c r="H1184" i="9" s="1"/>
  <c r="H1236" i="9"/>
  <c r="H1235" i="9" s="1"/>
  <c r="H1337" i="9"/>
  <c r="H1336" i="9" s="1"/>
  <c r="H1291" i="9"/>
  <c r="H1290" i="9" s="1"/>
  <c r="H1347" i="9"/>
  <c r="H1346" i="9" s="1"/>
  <c r="H1311" i="9"/>
  <c r="H1310" i="9" s="1"/>
  <c r="M214" i="7" s="1"/>
  <c r="N214" i="7" s="1"/>
  <c r="H1201" i="9"/>
  <c r="H1200" i="9" s="1"/>
  <c r="H1317" i="9"/>
  <c r="H1316" i="9" s="1"/>
  <c r="M248" i="7" s="1"/>
  <c r="N248" i="7" s="1"/>
  <c r="H1274" i="9"/>
  <c r="H1273" i="9" s="1"/>
  <c r="H1272" i="9" s="1"/>
  <c r="H1271" i="9" s="1"/>
  <c r="H1270" i="9" s="1"/>
  <c r="H1269" i="9" s="1"/>
  <c r="H1305" i="9"/>
  <c r="H1304" i="9" s="1"/>
  <c r="I16" i="7"/>
  <c r="B17" i="7"/>
  <c r="C116" i="9"/>
  <c r="C560" i="9"/>
  <c r="B95" i="19"/>
  <c r="C1163" i="9"/>
  <c r="C1183" i="9"/>
  <c r="C608" i="9"/>
  <c r="C136" i="9"/>
  <c r="C596" i="9"/>
  <c r="I16" i="6"/>
  <c r="B17" i="6"/>
  <c r="B33" i="19"/>
  <c r="C585" i="9"/>
  <c r="B96" i="19"/>
  <c r="M281" i="7" l="1"/>
  <c r="N281" i="7" s="1"/>
  <c r="H936" i="9"/>
  <c r="H935" i="9" s="1"/>
  <c r="H1101" i="9"/>
  <c r="H1103" i="9"/>
  <c r="H1105" i="9"/>
  <c r="H1104" i="9" s="1"/>
  <c r="M341" i="7" s="1"/>
  <c r="H1015" i="9"/>
  <c r="H1014" i="9" s="1"/>
  <c r="H1013" i="9" s="1"/>
  <c r="H1012" i="9" s="1"/>
  <c r="H1018" i="9"/>
  <c r="H1017" i="9" s="1"/>
  <c r="H1016" i="9" s="1"/>
  <c r="M336" i="7" s="1"/>
  <c r="N336" i="7" s="1"/>
  <c r="H1020" i="9"/>
  <c r="H1019" i="9" s="1"/>
  <c r="H1025" i="9"/>
  <c r="H1024" i="9" s="1"/>
  <c r="H1023" i="9" s="1"/>
  <c r="H1022" i="9" s="1"/>
  <c r="H1021" i="9" s="1"/>
  <c r="H929" i="9"/>
  <c r="H928" i="9" s="1"/>
  <c r="H927" i="9" s="1"/>
  <c r="H926" i="9" s="1"/>
  <c r="H934" i="9"/>
  <c r="H933" i="9" s="1"/>
  <c r="H932" i="9" s="1"/>
  <c r="M263" i="7" s="1"/>
  <c r="H931" i="9"/>
  <c r="H930" i="9" s="1"/>
  <c r="H960" i="9"/>
  <c r="H959" i="9" s="1"/>
  <c r="H666" i="9"/>
  <c r="H665" i="9" s="1"/>
  <c r="H664" i="9" s="1"/>
  <c r="H663" i="9" s="1"/>
  <c r="H662" i="9" s="1"/>
  <c r="M206" i="7" s="1"/>
  <c r="N206" i="7" s="1"/>
  <c r="H956" i="9"/>
  <c r="H955" i="9" s="1"/>
  <c r="H954" i="9" s="1"/>
  <c r="M268" i="7" s="1"/>
  <c r="N268" i="7" s="1"/>
  <c r="H953" i="9"/>
  <c r="H952" i="9" s="1"/>
  <c r="M267" i="7" s="1"/>
  <c r="H961" i="9"/>
  <c r="H951" i="9" s="1"/>
  <c r="H950" i="9" s="1"/>
  <c r="H949" i="9" s="1"/>
  <c r="H948" i="9" s="1"/>
  <c r="H958" i="9"/>
  <c r="H957" i="9" s="1"/>
  <c r="M269" i="7" s="1"/>
  <c r="N269" i="7" s="1"/>
  <c r="N253" i="7"/>
  <c r="M254" i="7"/>
  <c r="N254" i="7" s="1"/>
  <c r="H1321" i="9"/>
  <c r="H1320" i="9" s="1"/>
  <c r="M250" i="7" s="1"/>
  <c r="N250" i="7" s="1"/>
  <c r="M252" i="7"/>
  <c r="N252" i="7" s="1"/>
  <c r="H852" i="9"/>
  <c r="H851" i="9" s="1"/>
  <c r="H850" i="9" s="1"/>
  <c r="H849" i="9" s="1"/>
  <c r="H848" i="9" s="1"/>
  <c r="M238" i="7" s="1"/>
  <c r="N238" i="7" s="1"/>
  <c r="H858" i="9"/>
  <c r="H857" i="9" s="1"/>
  <c r="A48" i="7"/>
  <c r="A49" i="7"/>
  <c r="A47" i="7"/>
  <c r="A51" i="7"/>
  <c r="A50" i="7"/>
  <c r="H645" i="9"/>
  <c r="H644" i="9" s="1"/>
  <c r="H898" i="9"/>
  <c r="H897" i="9" s="1"/>
  <c r="H896" i="9" s="1"/>
  <c r="H895" i="9" s="1"/>
  <c r="H894" i="9" s="1"/>
  <c r="H638" i="9"/>
  <c r="H637" i="9" s="1"/>
  <c r="H883" i="9"/>
  <c r="H882" i="9" s="1"/>
  <c r="H881" i="9" s="1"/>
  <c r="H1183" i="9"/>
  <c r="H1182" i="9" s="1"/>
  <c r="H1181" i="9" s="1"/>
  <c r="H1180" i="9" s="1"/>
  <c r="H1179" i="9" s="1"/>
  <c r="H1178" i="9" s="1"/>
  <c r="H1177" i="9" s="1"/>
  <c r="H1176" i="9" s="1"/>
  <c r="H1175" i="9" s="1"/>
  <c r="H1174" i="9" s="1"/>
  <c r="H856" i="9"/>
  <c r="H855" i="9" s="1"/>
  <c r="H854" i="9" s="1"/>
  <c r="H853" i="9" s="1"/>
  <c r="H705" i="9"/>
  <c r="H704" i="9" s="1"/>
  <c r="H703" i="9" s="1"/>
  <c r="H1047" i="9"/>
  <c r="H1046" i="9" s="1"/>
  <c r="H1045" i="9" s="1"/>
  <c r="H1044" i="9" s="1"/>
  <c r="H1043" i="9" s="1"/>
  <c r="H880" i="9"/>
  <c r="H879" i="9" s="1"/>
  <c r="H878" i="9" s="1"/>
  <c r="M246" i="7" s="1"/>
  <c r="N246" i="7" s="1"/>
  <c r="H797" i="9"/>
  <c r="H796" i="9" s="1"/>
  <c r="H795" i="9" s="1"/>
  <c r="H1087" i="9"/>
  <c r="H1086" i="9" s="1"/>
  <c r="H1085" i="9" s="1"/>
  <c r="H1084" i="9" s="1"/>
  <c r="H1083" i="9" s="1"/>
  <c r="H681" i="9"/>
  <c r="H680" i="9" s="1"/>
  <c r="H679" i="9" s="1"/>
  <c r="H678" i="9" s="1"/>
  <c r="H677" i="9" s="1"/>
  <c r="H992" i="9"/>
  <c r="H991" i="9" s="1"/>
  <c r="H990" i="9" s="1"/>
  <c r="N295" i="7" s="1"/>
  <c r="H812" i="9"/>
  <c r="H811" i="9" s="1"/>
  <c r="H810" i="9" s="1"/>
  <c r="H809" i="9" s="1"/>
  <c r="H808" i="9" s="1"/>
  <c r="H1005" i="9"/>
  <c r="H1004" i="9" s="1"/>
  <c r="H1003" i="9" s="1"/>
  <c r="H1002" i="9" s="1"/>
  <c r="H893" i="9"/>
  <c r="H892" i="9" s="1"/>
  <c r="H891" i="9" s="1"/>
  <c r="H890" i="9" s="1"/>
  <c r="H889" i="9" s="1"/>
  <c r="H862" i="9"/>
  <c r="H861" i="9" s="1"/>
  <c r="H860" i="9" s="1"/>
  <c r="H859" i="9" s="1"/>
  <c r="H963" i="9"/>
  <c r="H962" i="9" s="1"/>
  <c r="M283" i="7" s="1"/>
  <c r="N283" i="7" s="1"/>
  <c r="H791" i="9"/>
  <c r="H790" i="9" s="1"/>
  <c r="H789" i="9" s="1"/>
  <c r="H788" i="9" s="1"/>
  <c r="H787" i="9" s="1"/>
  <c r="H632" i="9"/>
  <c r="H631" i="9" s="1"/>
  <c r="H702" i="9"/>
  <c r="H701" i="9" s="1"/>
  <c r="M222" i="7" s="1"/>
  <c r="N222" i="7" s="1"/>
  <c r="H1062" i="9"/>
  <c r="H1061" i="9" s="1"/>
  <c r="H1060" i="9" s="1"/>
  <c r="H1059" i="9" s="1"/>
  <c r="H1058" i="9" s="1"/>
  <c r="H776" i="9"/>
  <c r="H775" i="9" s="1"/>
  <c r="H774" i="9" s="1"/>
  <c r="H773" i="9" s="1"/>
  <c r="H717" i="9"/>
  <c r="H716" i="9" s="1"/>
  <c r="H715" i="9" s="1"/>
  <c r="H714" i="9" s="1"/>
  <c r="H1132" i="9"/>
  <c r="H1131" i="9" s="1"/>
  <c r="H1130" i="9" s="1"/>
  <c r="H1129" i="9" s="1"/>
  <c r="H1128" i="9" s="1"/>
  <c r="H1127" i="9" s="1"/>
  <c r="H1126" i="9" s="1"/>
  <c r="H1125" i="9" s="1"/>
  <c r="H733" i="9"/>
  <c r="H732" i="9" s="1"/>
  <c r="H731" i="9" s="1"/>
  <c r="H730" i="9" s="1"/>
  <c r="H1057" i="9"/>
  <c r="H1056" i="9" s="1"/>
  <c r="H1055" i="9" s="1"/>
  <c r="H1054" i="9" s="1"/>
  <c r="H1053" i="9" s="1"/>
  <c r="H873" i="9"/>
  <c r="H872" i="9" s="1"/>
  <c r="H871" i="9" s="1"/>
  <c r="H870" i="9" s="1"/>
  <c r="H817" i="9"/>
  <c r="H816" i="9" s="1"/>
  <c r="H815" i="9" s="1"/>
  <c r="H814" i="9" s="1"/>
  <c r="H813" i="9" s="1"/>
  <c r="M235" i="7" s="1"/>
  <c r="H782" i="9"/>
  <c r="H781" i="9" s="1"/>
  <c r="H652" i="9"/>
  <c r="H651" i="9" s="1"/>
  <c r="M202" i="7" s="1"/>
  <c r="N202" i="7" s="1"/>
  <c r="H969" i="9"/>
  <c r="H968" i="9" s="1"/>
  <c r="H616" i="9"/>
  <c r="H615" i="9" s="1"/>
  <c r="H614" i="9" s="1"/>
  <c r="M106" i="7" s="1"/>
  <c r="N106" i="7" s="1"/>
  <c r="H822" i="9"/>
  <c r="H821" i="9" s="1"/>
  <c r="H820" i="9" s="1"/>
  <c r="H819" i="9" s="1"/>
  <c r="H818" i="9" s="1"/>
  <c r="H643" i="9"/>
  <c r="H642" i="9" s="1"/>
  <c r="H918" i="9"/>
  <c r="H917" i="9" s="1"/>
  <c r="H916" i="9" s="1"/>
  <c r="H915" i="9" s="1"/>
  <c r="H914" i="9" s="1"/>
  <c r="H913" i="9" s="1"/>
  <c r="H912" i="9" s="1"/>
  <c r="H700" i="9"/>
  <c r="H699" i="9" s="1"/>
  <c r="A24" i="6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H684" i="9"/>
  <c r="H683" i="9" s="1"/>
  <c r="H682" i="9" s="1"/>
  <c r="M210" i="7" s="1"/>
  <c r="N210" i="7" s="1"/>
  <c r="H1173" i="9"/>
  <c r="H1172" i="9" s="1"/>
  <c r="H1171" i="9" s="1"/>
  <c r="H1170" i="9" s="1"/>
  <c r="H1169" i="9" s="1"/>
  <c r="H1168" i="9" s="1"/>
  <c r="H1167" i="9" s="1"/>
  <c r="H1166" i="9" s="1"/>
  <c r="H1165" i="9" s="1"/>
  <c r="H1164" i="9" s="1"/>
  <c r="H648" i="9"/>
  <c r="H647" i="9" s="1"/>
  <c r="H646" i="9" s="1"/>
  <c r="H689" i="9"/>
  <c r="H688" i="9" s="1"/>
  <c r="H687" i="9" s="1"/>
  <c r="H686" i="9" s="1"/>
  <c r="H685" i="9" s="1"/>
  <c r="H768" i="9"/>
  <c r="H767" i="9" s="1"/>
  <c r="H766" i="9" s="1"/>
  <c r="H765" i="9" s="1"/>
  <c r="H972" i="9"/>
  <c r="H1141" i="9"/>
  <c r="H1140" i="9" s="1"/>
  <c r="H1139" i="9" s="1"/>
  <c r="H1138" i="9" s="1"/>
  <c r="H1137" i="9" s="1"/>
  <c r="H1136" i="9" s="1"/>
  <c r="H1135" i="9" s="1"/>
  <c r="H1134" i="9" s="1"/>
  <c r="H1133" i="9" s="1"/>
  <c r="H1150" i="9"/>
  <c r="H1149" i="9" s="1"/>
  <c r="H1148" i="9" s="1"/>
  <c r="H1147" i="9" s="1"/>
  <c r="H1146" i="9" s="1"/>
  <c r="H1145" i="9" s="1"/>
  <c r="H1144" i="9" s="1"/>
  <c r="H1143" i="9" s="1"/>
  <c r="H1142" i="9" s="1"/>
  <c r="H618" i="9"/>
  <c r="H617" i="9" s="1"/>
  <c r="M112" i="7" s="1"/>
  <c r="N112" i="7" s="1"/>
  <c r="H804" i="9"/>
  <c r="H803" i="9" s="1"/>
  <c r="H989" i="9"/>
  <c r="H988" i="9" s="1"/>
  <c r="H987" i="9" s="1"/>
  <c r="N294" i="7" s="1"/>
  <c r="H925" i="9"/>
  <c r="H745" i="9"/>
  <c r="H744" i="9" s="1"/>
  <c r="H743" i="9" s="1"/>
  <c r="H742" i="9" s="1"/>
  <c r="H756" i="9"/>
  <c r="H755" i="9" s="1"/>
  <c r="H754" i="9" s="1"/>
  <c r="H753" i="9" s="1"/>
  <c r="H772" i="9"/>
  <c r="H771" i="9" s="1"/>
  <c r="H770" i="9" s="1"/>
  <c r="H769" i="9" s="1"/>
  <c r="H1010" i="9"/>
  <c r="H1009" i="9" s="1"/>
  <c r="H1008" i="9" s="1"/>
  <c r="H1007" i="9" s="1"/>
  <c r="H1006" i="9" s="1"/>
  <c r="M343" i="7" s="1"/>
  <c r="N343" i="7" s="1"/>
  <c r="H986" i="9"/>
  <c r="H985" i="9" s="1"/>
  <c r="H984" i="9" s="1"/>
  <c r="H721" i="9"/>
  <c r="H720" i="9" s="1"/>
  <c r="H719" i="9" s="1"/>
  <c r="H718" i="9" s="1"/>
  <c r="H650" i="9"/>
  <c r="H649" i="9" s="1"/>
  <c r="H752" i="9"/>
  <c r="H751" i="9" s="1"/>
  <c r="H750" i="9" s="1"/>
  <c r="H1052" i="9"/>
  <c r="H1051" i="9" s="1"/>
  <c r="H1050" i="9" s="1"/>
  <c r="H1049" i="9" s="1"/>
  <c r="H1048" i="9" s="1"/>
  <c r="H799" i="9"/>
  <c r="H798" i="9" s="1"/>
  <c r="N311" i="7" s="1"/>
  <c r="H807" i="9"/>
  <c r="H806" i="9" s="1"/>
  <c r="H805" i="9" s="1"/>
  <c r="H911" i="9"/>
  <c r="H910" i="9" s="1"/>
  <c r="H909" i="9" s="1"/>
  <c r="H908" i="9" s="1"/>
  <c r="H907" i="9" s="1"/>
  <c r="H698" i="9"/>
  <c r="H697" i="9" s="1"/>
  <c r="H696" i="9" s="1"/>
  <c r="H695" i="9" s="1"/>
  <c r="H694" i="9" s="1"/>
  <c r="M220" i="7" s="1"/>
  <c r="N220" i="7" s="1"/>
  <c r="H725" i="9"/>
  <c r="H724" i="9" s="1"/>
  <c r="H723" i="9" s="1"/>
  <c r="H722" i="9" s="1"/>
  <c r="M230" i="7" s="1"/>
  <c r="N230" i="7" s="1"/>
  <c r="H1108" i="9"/>
  <c r="H1107" i="9" s="1"/>
  <c r="H1106" i="9" s="1"/>
  <c r="M339" i="7" s="1"/>
  <c r="H802" i="9"/>
  <c r="H801" i="9" s="1"/>
  <c r="H800" i="9" s="1"/>
  <c r="H903" i="9"/>
  <c r="H902" i="9" s="1"/>
  <c r="H901" i="9" s="1"/>
  <c r="H900" i="9" s="1"/>
  <c r="H899" i="9" s="1"/>
  <c r="H967" i="9"/>
  <c r="H741" i="9"/>
  <c r="H740" i="9" s="1"/>
  <c r="H739" i="9" s="1"/>
  <c r="H738" i="9" s="1"/>
  <c r="M231" i="7" s="1"/>
  <c r="N231" i="7" s="1"/>
  <c r="H628" i="9"/>
  <c r="H627" i="9" s="1"/>
  <c r="H626" i="9" s="1"/>
  <c r="H636" i="9"/>
  <c r="H635" i="9" s="1"/>
  <c r="H634" i="9" s="1"/>
  <c r="H633" i="9" s="1"/>
  <c r="H1099" i="9"/>
  <c r="H1098" i="9" s="1"/>
  <c r="H1097" i="9" s="1"/>
  <c r="H1096" i="9" s="1"/>
  <c r="H1095" i="9" s="1"/>
  <c r="H1094" i="9" s="1"/>
  <c r="H676" i="9"/>
  <c r="H675" i="9" s="1"/>
  <c r="H674" i="9" s="1"/>
  <c r="H673" i="9" s="1"/>
  <c r="H672" i="9" s="1"/>
  <c r="H760" i="9"/>
  <c r="H759" i="9" s="1"/>
  <c r="H758" i="9" s="1"/>
  <c r="H757" i="9" s="1"/>
  <c r="H780" i="9"/>
  <c r="H779" i="9" s="1"/>
  <c r="H778" i="9" s="1"/>
  <c r="H777" i="9" s="1"/>
  <c r="H965" i="9"/>
  <c r="H906" i="9"/>
  <c r="H905" i="9" s="1"/>
  <c r="H904" i="9" s="1"/>
  <c r="H1124" i="9"/>
  <c r="H1123" i="9" s="1"/>
  <c r="H1122" i="9" s="1"/>
  <c r="H1121" i="9" s="1"/>
  <c r="H1120" i="9" s="1"/>
  <c r="H1119" i="9" s="1"/>
  <c r="H1118" i="9" s="1"/>
  <c r="H1117" i="9" s="1"/>
  <c r="H866" i="9"/>
  <c r="H865" i="9" s="1"/>
  <c r="H864" i="9" s="1"/>
  <c r="H863" i="9" s="1"/>
  <c r="H837" i="9"/>
  <c r="H836" i="9" s="1"/>
  <c r="H835" i="9" s="1"/>
  <c r="H834" i="9" s="1"/>
  <c r="H833" i="9" s="1"/>
  <c r="H832" i="9" s="1"/>
  <c r="H831" i="9" s="1"/>
  <c r="H830" i="9" s="1"/>
  <c r="H829" i="9" s="1"/>
  <c r="H828" i="9" s="1"/>
  <c r="H827" i="9" s="1"/>
  <c r="H826" i="9" s="1"/>
  <c r="H825" i="9" s="1"/>
  <c r="H824" i="9" s="1"/>
  <c r="H823" i="9" s="1"/>
  <c r="M236" i="7" s="1"/>
  <c r="N236" i="7" s="1"/>
  <c r="H661" i="9"/>
  <c r="H660" i="9" s="1"/>
  <c r="H659" i="9" s="1"/>
  <c r="H658" i="9" s="1"/>
  <c r="H1070" i="9"/>
  <c r="H1069" i="9" s="1"/>
  <c r="H1068" i="9" s="1"/>
  <c r="H1082" i="9"/>
  <c r="H1081" i="9" s="1"/>
  <c r="H1080" i="9" s="1"/>
  <c r="H1079" i="9" s="1"/>
  <c r="H1078" i="9" s="1"/>
  <c r="H1033" i="9"/>
  <c r="H1032" i="9" s="1"/>
  <c r="H1031" i="9" s="1"/>
  <c r="H1030" i="9" s="1"/>
  <c r="H641" i="9"/>
  <c r="H640" i="9" s="1"/>
  <c r="H639" i="9" s="1"/>
  <c r="H1037" i="9"/>
  <c r="H1036" i="9" s="1"/>
  <c r="H1035" i="9" s="1"/>
  <c r="H1034" i="9" s="1"/>
  <c r="H1001" i="9"/>
  <c r="H1000" i="9" s="1"/>
  <c r="H999" i="9" s="1"/>
  <c r="N296" i="7" s="1"/>
  <c r="H1116" i="9"/>
  <c r="H1115" i="9" s="1"/>
  <c r="H1114" i="9" s="1"/>
  <c r="H1113" i="9" s="1"/>
  <c r="H1112" i="9" s="1"/>
  <c r="H1111" i="9" s="1"/>
  <c r="H1110" i="9" s="1"/>
  <c r="H1109" i="9" s="1"/>
  <c r="H1093" i="9"/>
  <c r="H1092" i="9" s="1"/>
  <c r="H1091" i="9" s="1"/>
  <c r="H1090" i="9" s="1"/>
  <c r="H1089" i="9" s="1"/>
  <c r="H1088" i="9" s="1"/>
  <c r="H749" i="9"/>
  <c r="H748" i="9" s="1"/>
  <c r="H747" i="9" s="1"/>
  <c r="H746" i="9" s="1"/>
  <c r="H983" i="9"/>
  <c r="H982" i="9" s="1"/>
  <c r="H1029" i="9"/>
  <c r="H1028" i="9" s="1"/>
  <c r="H1027" i="9" s="1"/>
  <c r="H1026" i="9" s="1"/>
  <c r="H713" i="9"/>
  <c r="H712" i="9" s="1"/>
  <c r="H711" i="9" s="1"/>
  <c r="H710" i="9" s="1"/>
  <c r="H1077" i="9"/>
  <c r="H621" i="9"/>
  <c r="H620" i="9" s="1"/>
  <c r="H619" i="9" s="1"/>
  <c r="H1072" i="9"/>
  <c r="H1071" i="9" s="1"/>
  <c r="M334" i="7" s="1"/>
  <c r="N334" i="7" s="1"/>
  <c r="H842" i="9"/>
  <c r="H841" i="9" s="1"/>
  <c r="H840" i="9" s="1"/>
  <c r="H839" i="9" s="1"/>
  <c r="H838" i="9" s="1"/>
  <c r="H693" i="9"/>
  <c r="H692" i="9" s="1"/>
  <c r="H691" i="9" s="1"/>
  <c r="H690" i="9" s="1"/>
  <c r="H737" i="9"/>
  <c r="H736" i="9" s="1"/>
  <c r="H735" i="9" s="1"/>
  <c r="H734" i="9" s="1"/>
  <c r="H729" i="9"/>
  <c r="H728" i="9" s="1"/>
  <c r="H727" i="9" s="1"/>
  <c r="H726" i="9" s="1"/>
  <c r="H847" i="9"/>
  <c r="H846" i="9" s="1"/>
  <c r="H845" i="9" s="1"/>
  <c r="H844" i="9" s="1"/>
  <c r="H843" i="9" s="1"/>
  <c r="H978" i="9"/>
  <c r="H977" i="9" s="1"/>
  <c r="H1011" i="9"/>
  <c r="H869" i="9"/>
  <c r="H868" i="9" s="1"/>
  <c r="H867" i="9" s="1"/>
  <c r="H786" i="9"/>
  <c r="H785" i="9" s="1"/>
  <c r="H784" i="9" s="1"/>
  <c r="H783" i="9" s="1"/>
  <c r="H613" i="9"/>
  <c r="H612" i="9" s="1"/>
  <c r="H611" i="9" s="1"/>
  <c r="M105" i="7" s="1"/>
  <c r="N105" i="7" s="1"/>
  <c r="H794" i="9"/>
  <c r="H793" i="9" s="1"/>
  <c r="H792" i="9" s="1"/>
  <c r="H947" i="9"/>
  <c r="H946" i="9" s="1"/>
  <c r="H945" i="9" s="1"/>
  <c r="H944" i="9" s="1"/>
  <c r="H764" i="9"/>
  <c r="H763" i="9" s="1"/>
  <c r="H762" i="9" s="1"/>
  <c r="H761" i="9" s="1"/>
  <c r="H923" i="9"/>
  <c r="H922" i="9" s="1"/>
  <c r="H921" i="9" s="1"/>
  <c r="H920" i="9" s="1"/>
  <c r="H919" i="9" s="1"/>
  <c r="H657" i="9"/>
  <c r="H656" i="9" s="1"/>
  <c r="H655" i="9" s="1"/>
  <c r="H654" i="9" s="1"/>
  <c r="H653" i="9" s="1"/>
  <c r="H1163" i="9"/>
  <c r="H1162" i="9" s="1"/>
  <c r="H1161" i="9" s="1"/>
  <c r="H1160" i="9" s="1"/>
  <c r="H1159" i="9" s="1"/>
  <c r="H1158" i="9" s="1"/>
  <c r="H1157" i="9" s="1"/>
  <c r="H1156" i="9" s="1"/>
  <c r="H1155" i="9" s="1"/>
  <c r="H1154" i="9" s="1"/>
  <c r="H1153" i="9" s="1"/>
  <c r="H1152" i="9" s="1"/>
  <c r="H1151" i="9" s="1"/>
  <c r="H998" i="9"/>
  <c r="H997" i="9" s="1"/>
  <c r="H996" i="9" s="1"/>
  <c r="H943" i="9"/>
  <c r="H942" i="9" s="1"/>
  <c r="H941" i="9" s="1"/>
  <c r="H940" i="9" s="1"/>
  <c r="H939" i="9" s="1"/>
  <c r="H630" i="9"/>
  <c r="H629" i="9" s="1"/>
  <c r="H1100" i="9"/>
  <c r="M338" i="7" s="1"/>
  <c r="H971" i="9"/>
  <c r="H970" i="9" s="1"/>
  <c r="M287" i="7" s="1"/>
  <c r="N287" i="7" s="1"/>
  <c r="H938" i="9"/>
  <c r="H937" i="9" s="1"/>
  <c r="H981" i="9"/>
  <c r="H980" i="9" s="1"/>
  <c r="H979" i="9" s="1"/>
  <c r="H625" i="9"/>
  <c r="H624" i="9" s="1"/>
  <c r="H623" i="9" s="1"/>
  <c r="H622" i="9" s="1"/>
  <c r="H995" i="9"/>
  <c r="H994" i="9" s="1"/>
  <c r="H993" i="9" s="1"/>
  <c r="N293" i="7" s="1"/>
  <c r="H1067" i="9"/>
  <c r="H1066" i="9" s="1"/>
  <c r="H1065" i="9" s="1"/>
  <c r="H1064" i="9" s="1"/>
  <c r="H1063" i="9" s="1"/>
  <c r="H709" i="9"/>
  <c r="H708" i="9" s="1"/>
  <c r="H707" i="9" s="1"/>
  <c r="H706" i="9" s="1"/>
  <c r="H877" i="9"/>
  <c r="H876" i="9" s="1"/>
  <c r="H875" i="9" s="1"/>
  <c r="H874" i="9" s="1"/>
  <c r="B98" i="19"/>
  <c r="C561" i="9"/>
  <c r="C597" i="9"/>
  <c r="N351" i="7"/>
  <c r="M251" i="7"/>
  <c r="N251" i="7" s="1"/>
  <c r="C609" i="9"/>
  <c r="C117" i="9"/>
  <c r="B18" i="6"/>
  <c r="I17" i="6"/>
  <c r="C137" i="9"/>
  <c r="N275" i="7"/>
  <c r="N273" i="7"/>
  <c r="B18" i="7"/>
  <c r="I17" i="7"/>
  <c r="B34" i="19"/>
  <c r="N355" i="7"/>
  <c r="B97" i="19"/>
  <c r="M117" i="7" l="1"/>
  <c r="N117" i="7" s="1"/>
  <c r="M118" i="7"/>
  <c r="N118" i="7" s="1"/>
  <c r="H966" i="9"/>
  <c r="M289" i="7" s="1"/>
  <c r="N289" i="7" s="1"/>
  <c r="M290" i="7"/>
  <c r="N290" i="7" s="1"/>
  <c r="H964" i="9"/>
  <c r="M344" i="7" s="1"/>
  <c r="N344" i="7" s="1"/>
  <c r="N345" i="7"/>
  <c r="N341" i="7"/>
  <c r="H1102" i="9"/>
  <c r="M270" i="7"/>
  <c r="N270" i="7" s="1"/>
  <c r="H1076" i="9"/>
  <c r="N339" i="7"/>
  <c r="M199" i="7"/>
  <c r="N199" i="7" s="1"/>
  <c r="M332" i="7"/>
  <c r="N332" i="7" s="1"/>
  <c r="M200" i="7"/>
  <c r="M333" i="7"/>
  <c r="N333" i="7" s="1"/>
  <c r="M262" i="7"/>
  <c r="N267" i="7" s="1"/>
  <c r="M265" i="7"/>
  <c r="N265" i="7" s="1"/>
  <c r="M264" i="7"/>
  <c r="N264" i="7" s="1"/>
  <c r="H924" i="9"/>
  <c r="N263" i="7" s="1"/>
  <c r="M259" i="7"/>
  <c r="N259" i="7" s="1"/>
  <c r="H888" i="9"/>
  <c r="H887" i="9" s="1"/>
  <c r="H886" i="9" s="1"/>
  <c r="H885" i="9" s="1"/>
  <c r="H884" i="9" s="1"/>
  <c r="M239" i="7"/>
  <c r="N239" i="7" s="1"/>
  <c r="M242" i="7"/>
  <c r="N242" i="7" s="1"/>
  <c r="M241" i="7"/>
  <c r="N241" i="7" s="1"/>
  <c r="M237" i="7"/>
  <c r="H671" i="9"/>
  <c r="H670" i="9" s="1"/>
  <c r="H669" i="9" s="1"/>
  <c r="H668" i="9" s="1"/>
  <c r="H667" i="9" s="1"/>
  <c r="M205" i="7" s="1"/>
  <c r="N205" i="7" s="1"/>
  <c r="A54" i="7"/>
  <c r="A53" i="7"/>
  <c r="A55" i="7"/>
  <c r="A52" i="7"/>
  <c r="A57" i="7" s="1"/>
  <c r="A56" i="7"/>
  <c r="N312" i="7"/>
  <c r="M115" i="7"/>
  <c r="N115" i="7" s="1"/>
  <c r="A73" i="6"/>
  <c r="A72" i="6"/>
  <c r="M261" i="7"/>
  <c r="N261" i="7" s="1"/>
  <c r="B99" i="19"/>
  <c r="B35" i="19"/>
  <c r="I18" i="7"/>
  <c r="B19" i="7"/>
  <c r="N235" i="7"/>
  <c r="N277" i="7"/>
  <c r="N274" i="7"/>
  <c r="C118" i="9"/>
  <c r="I18" i="6"/>
  <c r="B19" i="6"/>
  <c r="M331" i="7"/>
  <c r="N331" i="7" s="1"/>
  <c r="M203" i="7"/>
  <c r="N203" i="7" s="1"/>
  <c r="C138" i="9"/>
  <c r="C610" i="9"/>
  <c r="H405" i="9" s="1"/>
  <c r="H404" i="9" s="1"/>
  <c r="H403" i="9" s="1"/>
  <c r="H402" i="9" s="1"/>
  <c r="H401" i="9" s="1"/>
  <c r="H400" i="9" s="1"/>
  <c r="H1042" i="9" l="1"/>
  <c r="H1041" i="9" s="1"/>
  <c r="H1040" i="9" s="1"/>
  <c r="H1039" i="9" s="1"/>
  <c r="H1038" i="9" s="1"/>
  <c r="M340" i="7"/>
  <c r="N340" i="7" s="1"/>
  <c r="H1075" i="9"/>
  <c r="H1074" i="9" s="1"/>
  <c r="H1073" i="9" s="1"/>
  <c r="N338" i="7"/>
  <c r="H177" i="9"/>
  <c r="H176" i="9" s="1"/>
  <c r="H175" i="9" s="1"/>
  <c r="H174" i="9" s="1"/>
  <c r="M64" i="6" s="1"/>
  <c r="N64" i="6" s="1"/>
  <c r="N262" i="7"/>
  <c r="M244" i="7"/>
  <c r="N244" i="7" s="1"/>
  <c r="M245" i="7"/>
  <c r="N245" i="7" s="1"/>
  <c r="H525" i="9"/>
  <c r="H524" i="9" s="1"/>
  <c r="H549" i="9"/>
  <c r="H548" i="9" s="1"/>
  <c r="H547" i="9" s="1"/>
  <c r="H546" i="9" s="1"/>
  <c r="H545" i="9" s="1"/>
  <c r="H544" i="9" s="1"/>
  <c r="H543" i="9" s="1"/>
  <c r="H542" i="9" s="1"/>
  <c r="H541" i="9" s="1"/>
  <c r="M98" i="7" s="1"/>
  <c r="N98" i="7" s="1"/>
  <c r="H328" i="9"/>
  <c r="H327" i="9" s="1"/>
  <c r="H326" i="9" s="1"/>
  <c r="H325" i="9" s="1"/>
  <c r="M45" i="7" s="1"/>
  <c r="N45" i="7" s="1"/>
  <c r="H193" i="9"/>
  <c r="H192" i="9" s="1"/>
  <c r="H191" i="9" s="1"/>
  <c r="H190" i="9" s="1"/>
  <c r="M69" i="6" s="1"/>
  <c r="N69" i="6" s="1"/>
  <c r="N237" i="7"/>
  <c r="A58" i="7"/>
  <c r="A63" i="7" s="1"/>
  <c r="A59" i="7"/>
  <c r="A60" i="7"/>
  <c r="A61" i="7"/>
  <c r="A62" i="7"/>
  <c r="H221" i="9"/>
  <c r="H220" i="9" s="1"/>
  <c r="H279" i="9"/>
  <c r="H278" i="9" s="1"/>
  <c r="H277" i="9" s="1"/>
  <c r="H276" i="9" s="1"/>
  <c r="H536" i="9"/>
  <c r="H535" i="9" s="1"/>
  <c r="H534" i="9" s="1"/>
  <c r="M96" i="7" s="1"/>
  <c r="N96" i="7" s="1"/>
  <c r="H382" i="9"/>
  <c r="H381" i="9" s="1"/>
  <c r="H380" i="9" s="1"/>
  <c r="H379" i="9" s="1"/>
  <c r="H239" i="9"/>
  <c r="H238" i="9" s="1"/>
  <c r="M28" i="7" s="1"/>
  <c r="N28" i="7" s="1"/>
  <c r="H208" i="9"/>
  <c r="H207" i="9" s="1"/>
  <c r="M18" i="7" s="1"/>
  <c r="N18" i="7" s="1"/>
  <c r="H501" i="9"/>
  <c r="H500" i="9" s="1"/>
  <c r="H499" i="9" s="1"/>
  <c r="M91" i="7" s="1"/>
  <c r="N91" i="7" s="1"/>
  <c r="H227" i="9"/>
  <c r="H226" i="9" s="1"/>
  <c r="M27" i="7" s="1"/>
  <c r="N27" i="7" s="1"/>
  <c r="H168" i="9"/>
  <c r="H167" i="9" s="1"/>
  <c r="H166" i="9" s="1"/>
  <c r="H165" i="9" s="1"/>
  <c r="H164" i="9" s="1"/>
  <c r="H163" i="9" s="1"/>
  <c r="M63" i="6" s="1"/>
  <c r="N63" i="6" s="1"/>
  <c r="H511" i="9"/>
  <c r="H510" i="9" s="1"/>
  <c r="H509" i="9" s="1"/>
  <c r="H508" i="9" s="1"/>
  <c r="H507" i="9" s="1"/>
  <c r="H506" i="9" s="1"/>
  <c r="H505" i="9" s="1"/>
  <c r="H162" i="9"/>
  <c r="H161" i="9" s="1"/>
  <c r="H160" i="9" s="1"/>
  <c r="H159" i="9" s="1"/>
  <c r="H158" i="9" s="1"/>
  <c r="M62" i="6" s="1"/>
  <c r="N62" i="6" s="1"/>
  <c r="H157" i="9"/>
  <c r="H156" i="9" s="1"/>
  <c r="H155" i="9" s="1"/>
  <c r="H154" i="9" s="1"/>
  <c r="H153" i="9" s="1"/>
  <c r="H152" i="9" s="1"/>
  <c r="M61" i="6" s="1"/>
  <c r="N61" i="6" s="1"/>
  <c r="H206" i="9"/>
  <c r="H205" i="9" s="1"/>
  <c r="H204" i="9" s="1"/>
  <c r="H203" i="9" s="1"/>
  <c r="M17" i="7" s="1"/>
  <c r="N17" i="7" s="1"/>
  <c r="H304" i="9"/>
  <c r="H303" i="9" s="1"/>
  <c r="H302" i="9" s="1"/>
  <c r="H301" i="9" s="1"/>
  <c r="M39" i="7" s="1"/>
  <c r="N39" i="7" s="1"/>
  <c r="H210" i="9"/>
  <c r="H209" i="9" s="1"/>
  <c r="M20" i="7" s="1"/>
  <c r="N20" i="7" s="1"/>
  <c r="H453" i="9"/>
  <c r="H452" i="9" s="1"/>
  <c r="H451" i="9" s="1"/>
  <c r="H450" i="9" s="1"/>
  <c r="H267" i="9"/>
  <c r="H266" i="9" s="1"/>
  <c r="H265" i="9" s="1"/>
  <c r="H264" i="9" s="1"/>
  <c r="H237" i="9"/>
  <c r="H236" i="9" s="1"/>
  <c r="H415" i="9"/>
  <c r="H414" i="9" s="1"/>
  <c r="H413" i="9" s="1"/>
  <c r="H412" i="9" s="1"/>
  <c r="H411" i="9" s="1"/>
  <c r="M74" i="7" s="1"/>
  <c r="H235" i="9"/>
  <c r="H234" i="9" s="1"/>
  <c r="H283" i="9"/>
  <c r="H282" i="9" s="1"/>
  <c r="H281" i="9" s="1"/>
  <c r="H280" i="9" s="1"/>
  <c r="M34" i="7" s="1"/>
  <c r="N34" i="7" s="1"/>
  <c r="H217" i="9"/>
  <c r="H214" i="9" s="1"/>
  <c r="H213" i="9" s="1"/>
  <c r="H263" i="9"/>
  <c r="H262" i="9" s="1"/>
  <c r="H261" i="9" s="1"/>
  <c r="H260" i="9" s="1"/>
  <c r="H243" i="9"/>
  <c r="H242" i="9" s="1"/>
  <c r="H275" i="9"/>
  <c r="H274" i="9" s="1"/>
  <c r="H273" i="9" s="1"/>
  <c r="H272" i="9" s="1"/>
  <c r="H374" i="9"/>
  <c r="H373" i="9" s="1"/>
  <c r="H372" i="9" s="1"/>
  <c r="H371" i="9" s="1"/>
  <c r="H151" i="9"/>
  <c r="H150" i="9" s="1"/>
  <c r="H149" i="9" s="1"/>
  <c r="H148" i="9" s="1"/>
  <c r="H147" i="9" s="1"/>
  <c r="H146" i="9" s="1"/>
  <c r="M60" i="6" s="1"/>
  <c r="N60" i="6" s="1"/>
  <c r="H445" i="9"/>
  <c r="H444" i="9" s="1"/>
  <c r="H443" i="9" s="1"/>
  <c r="H442" i="9" s="1"/>
  <c r="M77" i="7" s="1"/>
  <c r="H366" i="9"/>
  <c r="H365" i="9" s="1"/>
  <c r="H364" i="9" s="1"/>
  <c r="H363" i="9" s="1"/>
  <c r="H519" i="9"/>
  <c r="H518" i="9" s="1"/>
  <c r="H517" i="9" s="1"/>
  <c r="H516" i="9" s="1"/>
  <c r="H515" i="9" s="1"/>
  <c r="H514" i="9" s="1"/>
  <c r="H513" i="9" s="1"/>
  <c r="H512" i="9" s="1"/>
  <c r="H255" i="9"/>
  <c r="H254" i="9" s="1"/>
  <c r="H253" i="9" s="1"/>
  <c r="H252" i="9" s="1"/>
  <c r="H340" i="9"/>
  <c r="H339" i="9" s="1"/>
  <c r="H338" i="9" s="1"/>
  <c r="H337" i="9" s="1"/>
  <c r="M48" i="7" s="1"/>
  <c r="N48" i="7" s="1"/>
  <c r="H527" i="9"/>
  <c r="H526" i="9" s="1"/>
  <c r="H561" i="9"/>
  <c r="H560" i="9" s="1"/>
  <c r="H559" i="9" s="1"/>
  <c r="H558" i="9" s="1"/>
  <c r="H557" i="9" s="1"/>
  <c r="H556" i="9" s="1"/>
  <c r="H555" i="9" s="1"/>
  <c r="H554" i="9" s="1"/>
  <c r="H553" i="9" s="1"/>
  <c r="H552" i="9" s="1"/>
  <c r="H551" i="9" s="1"/>
  <c r="H550" i="9" s="1"/>
  <c r="H370" i="9"/>
  <c r="H369" i="9" s="1"/>
  <c r="H368" i="9" s="1"/>
  <c r="H367" i="9" s="1"/>
  <c r="H418" i="9"/>
  <c r="H417" i="9" s="1"/>
  <c r="H416" i="9" s="1"/>
  <c r="H312" i="9"/>
  <c r="H311" i="9" s="1"/>
  <c r="H310" i="9" s="1"/>
  <c r="H309" i="9" s="1"/>
  <c r="H597" i="9"/>
  <c r="H596" i="9" s="1"/>
  <c r="H595" i="9" s="1"/>
  <c r="H594" i="9" s="1"/>
  <c r="H593" i="9" s="1"/>
  <c r="H592" i="9" s="1"/>
  <c r="H591" i="9" s="1"/>
  <c r="H590" i="9" s="1"/>
  <c r="H589" i="9" s="1"/>
  <c r="H588" i="9" s="1"/>
  <c r="H587" i="9" s="1"/>
  <c r="H586" i="9" s="1"/>
  <c r="H259" i="9"/>
  <c r="H258" i="9" s="1"/>
  <c r="H257" i="9" s="1"/>
  <c r="H256" i="9" s="1"/>
  <c r="M32" i="7" s="1"/>
  <c r="N32" i="7" s="1"/>
  <c r="H233" i="9"/>
  <c r="H232" i="9" s="1"/>
  <c r="H386" i="9"/>
  <c r="H385" i="9" s="1"/>
  <c r="H384" i="9" s="1"/>
  <c r="H383" i="9" s="1"/>
  <c r="H441" i="9"/>
  <c r="H440" i="9" s="1"/>
  <c r="H439" i="9" s="1"/>
  <c r="H438" i="9" s="1"/>
  <c r="H449" i="9"/>
  <c r="H448" i="9" s="1"/>
  <c r="H447" i="9" s="1"/>
  <c r="H446" i="9" s="1"/>
  <c r="H196" i="9"/>
  <c r="H195" i="9" s="1"/>
  <c r="H194" i="9" s="1"/>
  <c r="M66" i="6" s="1"/>
  <c r="N66" i="6" s="1"/>
  <c r="H320" i="9"/>
  <c r="H319" i="9" s="1"/>
  <c r="H318" i="9" s="1"/>
  <c r="H317" i="9" s="1"/>
  <c r="M43" i="7" s="1"/>
  <c r="N43" i="7" s="1"/>
  <c r="H437" i="9"/>
  <c r="H436" i="9" s="1"/>
  <c r="H435" i="9" s="1"/>
  <c r="H434" i="9" s="1"/>
  <c r="H200" i="9"/>
  <c r="H199" i="9" s="1"/>
  <c r="M14" i="7" s="1"/>
  <c r="N14" i="7" s="1"/>
  <c r="H523" i="9"/>
  <c r="H522" i="9" s="1"/>
  <c r="H521" i="9" s="1"/>
  <c r="H520" i="9" s="1"/>
  <c r="H286" i="9"/>
  <c r="H285" i="9" s="1"/>
  <c r="H284" i="9" s="1"/>
  <c r="H469" i="9"/>
  <c r="H468" i="9" s="1"/>
  <c r="H467" i="9" s="1"/>
  <c r="H466" i="9" s="1"/>
  <c r="H189" i="9"/>
  <c r="H188" i="9" s="1"/>
  <c r="H187" i="9" s="1"/>
  <c r="H186" i="9" s="1"/>
  <c r="H185" i="9" s="1"/>
  <c r="H184" i="9" s="1"/>
  <c r="M98" i="6" s="1"/>
  <c r="N98" i="6" s="1"/>
  <c r="H362" i="9"/>
  <c r="H361" i="9" s="1"/>
  <c r="H360" i="9" s="1"/>
  <c r="H359" i="9" s="1"/>
  <c r="H358" i="9" s="1"/>
  <c r="H357" i="9" s="1"/>
  <c r="H356" i="9" s="1"/>
  <c r="H223" i="9"/>
  <c r="H222" i="9" s="1"/>
  <c r="H212" i="9"/>
  <c r="H211" i="9" s="1"/>
  <c r="M21" i="7" s="1"/>
  <c r="N21" i="7" s="1"/>
  <c r="H492" i="9"/>
  <c r="H491" i="9" s="1"/>
  <c r="H490" i="9" s="1"/>
  <c r="M88" i="7" s="1"/>
  <c r="N88" i="7" s="1"/>
  <c r="H399" i="9"/>
  <c r="H398" i="9" s="1"/>
  <c r="H397" i="9" s="1"/>
  <c r="H396" i="9" s="1"/>
  <c r="H395" i="9" s="1"/>
  <c r="H477" i="9"/>
  <c r="H476" i="9" s="1"/>
  <c r="H475" i="9" s="1"/>
  <c r="H474" i="9" s="1"/>
  <c r="H573" i="9"/>
  <c r="H572" i="9" s="1"/>
  <c r="H571" i="9" s="1"/>
  <c r="H570" i="9" s="1"/>
  <c r="H569" i="9" s="1"/>
  <c r="H568" i="9" s="1"/>
  <c r="H567" i="9" s="1"/>
  <c r="H566" i="9" s="1"/>
  <c r="H565" i="9" s="1"/>
  <c r="H564" i="9" s="1"/>
  <c r="H563" i="9" s="1"/>
  <c r="H562" i="9" s="1"/>
  <c r="H484" i="9"/>
  <c r="H483" i="9" s="1"/>
  <c r="H316" i="9"/>
  <c r="H315" i="9" s="1"/>
  <c r="H314" i="9" s="1"/>
  <c r="H313" i="9" s="1"/>
  <c r="M42" i="7" s="1"/>
  <c r="N42" i="7" s="1"/>
  <c r="A74" i="6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H610" i="9"/>
  <c r="H609" i="9" s="1"/>
  <c r="H608" i="9" s="1"/>
  <c r="H607" i="9" s="1"/>
  <c r="H606" i="9" s="1"/>
  <c r="H605" i="9" s="1"/>
  <c r="H604" i="9" s="1"/>
  <c r="H603" i="9" s="1"/>
  <c r="H602" i="9" s="1"/>
  <c r="H601" i="9" s="1"/>
  <c r="H600" i="9" s="1"/>
  <c r="H599" i="9" s="1"/>
  <c r="H598" i="9" s="1"/>
  <c r="H457" i="9"/>
  <c r="H456" i="9" s="1"/>
  <c r="H455" i="9" s="1"/>
  <c r="H454" i="9" s="1"/>
  <c r="H332" i="9"/>
  <c r="H331" i="9" s="1"/>
  <c r="H330" i="9" s="1"/>
  <c r="H329" i="9" s="1"/>
  <c r="M46" i="7" s="1"/>
  <c r="N46" i="7" s="1"/>
  <c r="H225" i="9"/>
  <c r="H224" i="9" s="1"/>
  <c r="H355" i="9"/>
  <c r="H354" i="9" s="1"/>
  <c r="H353" i="9" s="1"/>
  <c r="H352" i="9" s="1"/>
  <c r="H336" i="9"/>
  <c r="H335" i="9" s="1"/>
  <c r="H334" i="9" s="1"/>
  <c r="H333" i="9" s="1"/>
  <c r="H530" i="9"/>
  <c r="H529" i="9" s="1"/>
  <c r="H528" i="9" s="1"/>
  <c r="H378" i="9"/>
  <c r="H377" i="9" s="1"/>
  <c r="H376" i="9" s="1"/>
  <c r="H375" i="9" s="1"/>
  <c r="H251" i="9"/>
  <c r="H250" i="9" s="1"/>
  <c r="H249" i="9" s="1"/>
  <c r="H248" i="9" s="1"/>
  <c r="H145" i="9"/>
  <c r="H144" i="9" s="1"/>
  <c r="H143" i="9" s="1"/>
  <c r="H142" i="9" s="1"/>
  <c r="H141" i="9" s="1"/>
  <c r="H489" i="9"/>
  <c r="H488" i="9" s="1"/>
  <c r="H487" i="9" s="1"/>
  <c r="H486" i="9" s="1"/>
  <c r="H485" i="9" s="1"/>
  <c r="H293" i="9"/>
  <c r="H292" i="9" s="1"/>
  <c r="H291" i="9" s="1"/>
  <c r="H290" i="9" s="1"/>
  <c r="H289" i="9" s="1"/>
  <c r="H288" i="9" s="1"/>
  <c r="H287" i="9" s="1"/>
  <c r="H533" i="9"/>
  <c r="H532" i="9" s="1"/>
  <c r="H531" i="9" s="1"/>
  <c r="H183" i="9"/>
  <c r="H182" i="9" s="1"/>
  <c r="H216" i="9"/>
  <c r="H215" i="9" s="1"/>
  <c r="M23" i="7" s="1"/>
  <c r="N23" i="7" s="1"/>
  <c r="H229" i="9"/>
  <c r="H228" i="9" s="1"/>
  <c r="H181" i="9"/>
  <c r="H180" i="9" s="1"/>
  <c r="H179" i="9" s="1"/>
  <c r="H178" i="9" s="1"/>
  <c r="M65" i="6" s="1"/>
  <c r="N65" i="6" s="1"/>
  <c r="H271" i="9"/>
  <c r="H270" i="9" s="1"/>
  <c r="H269" i="9" s="1"/>
  <c r="H268" i="9" s="1"/>
  <c r="H473" i="9"/>
  <c r="H472" i="9" s="1"/>
  <c r="H471" i="9" s="1"/>
  <c r="H470" i="9" s="1"/>
  <c r="M79" i="7" s="1"/>
  <c r="H426" i="9"/>
  <c r="H425" i="9" s="1"/>
  <c r="H424" i="9" s="1"/>
  <c r="H423" i="9" s="1"/>
  <c r="H422" i="9" s="1"/>
  <c r="M75" i="7" s="1"/>
  <c r="H540" i="9"/>
  <c r="H539" i="9" s="1"/>
  <c r="H538" i="9" s="1"/>
  <c r="H537" i="9" s="1"/>
  <c r="M97" i="7" s="1"/>
  <c r="N97" i="7" s="1"/>
  <c r="H495" i="9"/>
  <c r="H494" i="9" s="1"/>
  <c r="H493" i="9" s="1"/>
  <c r="M90" i="7" s="1"/>
  <c r="N90" i="7" s="1"/>
  <c r="H482" i="9"/>
  <c r="H481" i="9" s="1"/>
  <c r="H480" i="9" s="1"/>
  <c r="H479" i="9" s="1"/>
  <c r="H478" i="9" s="1"/>
  <c r="H351" i="9"/>
  <c r="H350" i="9" s="1"/>
  <c r="H349" i="9" s="1"/>
  <c r="H348" i="9" s="1"/>
  <c r="M57" i="7" s="1"/>
  <c r="N57" i="7" s="1"/>
  <c r="H219" i="9"/>
  <c r="H218" i="9" s="1"/>
  <c r="H198" i="9"/>
  <c r="H197" i="9" s="1"/>
  <c r="M13" i="7" s="1"/>
  <c r="H202" i="9"/>
  <c r="H201" i="9" s="1"/>
  <c r="M15" i="7" s="1"/>
  <c r="N15" i="7" s="1"/>
  <c r="H410" i="9"/>
  <c r="H409" i="9" s="1"/>
  <c r="H408" i="9" s="1"/>
  <c r="H407" i="9" s="1"/>
  <c r="H406" i="9" s="1"/>
  <c r="H231" i="9"/>
  <c r="H230" i="9" s="1"/>
  <c r="H585" i="9"/>
  <c r="H584" i="9" s="1"/>
  <c r="H583" i="9" s="1"/>
  <c r="H582" i="9" s="1"/>
  <c r="H581" i="9" s="1"/>
  <c r="H580" i="9" s="1"/>
  <c r="H579" i="9" s="1"/>
  <c r="H578" i="9" s="1"/>
  <c r="H577" i="9" s="1"/>
  <c r="H576" i="9" s="1"/>
  <c r="H575" i="9" s="1"/>
  <c r="H574" i="9" s="1"/>
  <c r="H498" i="9"/>
  <c r="H497" i="9" s="1"/>
  <c r="H496" i="9" s="1"/>
  <c r="M89" i="7" s="1"/>
  <c r="N89" i="7" s="1"/>
  <c r="H324" i="9"/>
  <c r="H323" i="9" s="1"/>
  <c r="H322" i="9" s="1"/>
  <c r="H321" i="9" s="1"/>
  <c r="M44" i="7" s="1"/>
  <c r="N44" i="7" s="1"/>
  <c r="H173" i="9"/>
  <c r="H172" i="9" s="1"/>
  <c r="H171" i="9" s="1"/>
  <c r="H170" i="9" s="1"/>
  <c r="H169" i="9" s="1"/>
  <c r="M67" i="6" s="1"/>
  <c r="N67" i="6" s="1"/>
  <c r="H241" i="9"/>
  <c r="H240" i="9" s="1"/>
  <c r="M29" i="7" s="1"/>
  <c r="N29" i="7" s="1"/>
  <c r="H465" i="9"/>
  <c r="H464" i="9" s="1"/>
  <c r="H463" i="9" s="1"/>
  <c r="H462" i="9" s="1"/>
  <c r="H504" i="9"/>
  <c r="H503" i="9" s="1"/>
  <c r="H502" i="9" s="1"/>
  <c r="M93" i="7" s="1"/>
  <c r="N93" i="7" s="1"/>
  <c r="H433" i="9"/>
  <c r="H432" i="9" s="1"/>
  <c r="H431" i="9" s="1"/>
  <c r="H430" i="9" s="1"/>
  <c r="H308" i="9"/>
  <c r="H307" i="9" s="1"/>
  <c r="H306" i="9" s="1"/>
  <c r="H305" i="9" s="1"/>
  <c r="M40" i="7" s="1"/>
  <c r="N40" i="7" s="1"/>
  <c r="H461" i="9"/>
  <c r="H460" i="9" s="1"/>
  <c r="H459" i="9" s="1"/>
  <c r="H458" i="9" s="1"/>
  <c r="H300" i="9"/>
  <c r="H299" i="9" s="1"/>
  <c r="H298" i="9" s="1"/>
  <c r="H297" i="9" s="1"/>
  <c r="H296" i="9" s="1"/>
  <c r="H295" i="9" s="1"/>
  <c r="H294" i="9" s="1"/>
  <c r="H421" i="9"/>
  <c r="H420" i="9" s="1"/>
  <c r="H419" i="9" s="1"/>
  <c r="H247" i="9"/>
  <c r="H246" i="9" s="1"/>
  <c r="H245" i="9" s="1"/>
  <c r="H244" i="9" s="1"/>
  <c r="M31" i="7" s="1"/>
  <c r="N31" i="7" s="1"/>
  <c r="H345" i="9"/>
  <c r="H344" i="9" s="1"/>
  <c r="H343" i="9" s="1"/>
  <c r="H342" i="9" s="1"/>
  <c r="H341" i="9" s="1"/>
  <c r="H394" i="9"/>
  <c r="H393" i="9" s="1"/>
  <c r="H392" i="9" s="1"/>
  <c r="H391" i="9" s="1"/>
  <c r="H347" i="9"/>
  <c r="H346" i="9" s="1"/>
  <c r="H429" i="9"/>
  <c r="H428" i="9" s="1"/>
  <c r="H427" i="9" s="1"/>
  <c r="H390" i="9"/>
  <c r="H389" i="9" s="1"/>
  <c r="H388" i="9" s="1"/>
  <c r="H387" i="9" s="1"/>
  <c r="B36" i="19"/>
  <c r="I19" i="6"/>
  <c r="B20" i="6"/>
  <c r="C119" i="9"/>
  <c r="B20" i="7"/>
  <c r="I19" i="7"/>
  <c r="B100" i="19"/>
  <c r="C139" i="9"/>
  <c r="A65" i="7" l="1"/>
  <c r="A64" i="7"/>
  <c r="A66" i="7"/>
  <c r="A67" i="7"/>
  <c r="A68" i="7"/>
  <c r="N77" i="7"/>
  <c r="F27" i="15"/>
  <c r="G27" i="15" s="1"/>
  <c r="N75" i="7"/>
  <c r="F23" i="15"/>
  <c r="G23" i="15" s="1"/>
  <c r="N79" i="7"/>
  <c r="F26" i="15"/>
  <c r="G26" i="15" s="1"/>
  <c r="N74" i="7"/>
  <c r="F22" i="15"/>
  <c r="G22" i="15" s="1"/>
  <c r="A116" i="6"/>
  <c r="A118" i="6" s="1"/>
  <c r="A117" i="6"/>
  <c r="M25" i="7"/>
  <c r="M22" i="7"/>
  <c r="N22" i="7" s="1"/>
  <c r="I20" i="7"/>
  <c r="B21" i="7"/>
  <c r="B101" i="19"/>
  <c r="C120" i="9"/>
  <c r="N13" i="7"/>
  <c r="I20" i="6"/>
  <c r="B21" i="6"/>
  <c r="M55" i="7"/>
  <c r="N55" i="7" s="1"/>
  <c r="M41" i="7"/>
  <c r="N41" i="7" s="1"/>
  <c r="M66" i="7"/>
  <c r="N66" i="7" s="1"/>
  <c r="M49" i="7"/>
  <c r="N49" i="7" s="1"/>
  <c r="M68" i="7"/>
  <c r="N68" i="7" s="1"/>
  <c r="B37" i="19"/>
  <c r="M37" i="7"/>
  <c r="N37" i="7" s="1"/>
  <c r="M64" i="7"/>
  <c r="N64" i="7" s="1"/>
  <c r="C140" i="9"/>
  <c r="H140" i="9" s="1"/>
  <c r="H139" i="9" s="1"/>
  <c r="H138" i="9" s="1"/>
  <c r="H137" i="9" s="1"/>
  <c r="H136" i="9" s="1"/>
  <c r="H135" i="9" s="1"/>
  <c r="H134" i="9" s="1"/>
  <c r="H133" i="9" s="1"/>
  <c r="H132" i="9" s="1"/>
  <c r="H131" i="9" s="1"/>
  <c r="H130" i="9" s="1"/>
  <c r="H129" i="9" s="1"/>
  <c r="H128" i="9" s="1"/>
  <c r="H127" i="9" s="1"/>
  <c r="H126" i="9" s="1"/>
  <c r="H125" i="9" s="1"/>
  <c r="H124" i="9" s="1"/>
  <c r="A71" i="7" l="1"/>
  <c r="A70" i="7"/>
  <c r="A69" i="7"/>
  <c r="A72" i="7"/>
  <c r="A73" i="7"/>
  <c r="G30" i="15"/>
  <c r="G62" i="15" s="1"/>
  <c r="H64" i="15" s="1"/>
  <c r="A119" i="6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B22" i="6"/>
  <c r="I21" i="6"/>
  <c r="C121" i="9"/>
  <c r="B22" i="7"/>
  <c r="I21" i="7"/>
  <c r="B38" i="19"/>
  <c r="B40" i="19" s="1"/>
  <c r="A75" i="7" l="1"/>
  <c r="A76" i="7"/>
  <c r="A78" i="7"/>
  <c r="A77" i="7"/>
  <c r="A74" i="7"/>
  <c r="A79" i="7" s="1"/>
  <c r="I22" i="6"/>
  <c r="B23" i="6"/>
  <c r="C122" i="9"/>
  <c r="I22" i="7"/>
  <c r="B23" i="7"/>
  <c r="B39" i="19"/>
  <c r="A81" i="7" l="1"/>
  <c r="A84" i="7"/>
  <c r="A82" i="7"/>
  <c r="A83" i="7"/>
  <c r="A80" i="7"/>
  <c r="A85" i="7" s="1"/>
  <c r="H2" i="9"/>
  <c r="B41" i="19"/>
  <c r="C123" i="9"/>
  <c r="H96" i="9" s="1"/>
  <c r="H95" i="9" s="1"/>
  <c r="H94" i="9" s="1"/>
  <c r="H93" i="9" s="1"/>
  <c r="H92" i="9" s="1"/>
  <c r="H91" i="9" s="1"/>
  <c r="H90" i="9" s="1"/>
  <c r="H89" i="9" s="1"/>
  <c r="H88" i="9" s="1"/>
  <c r="H87" i="9" s="1"/>
  <c r="I23" i="6"/>
  <c r="B24" i="6"/>
  <c r="B24" i="7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I23" i="7"/>
  <c r="B107" i="7" l="1"/>
  <c r="H56" i="9"/>
  <c r="H55" i="9" s="1"/>
  <c r="H54" i="9" s="1"/>
  <c r="H53" i="9" s="1"/>
  <c r="H52" i="9" s="1"/>
  <c r="H51" i="9" s="1"/>
  <c r="H50" i="9" s="1"/>
  <c r="H49" i="9" s="1"/>
  <c r="H48" i="9" s="1"/>
  <c r="H47" i="9" s="1"/>
  <c r="A86" i="7"/>
  <c r="A88" i="7"/>
  <c r="A89" i="7"/>
  <c r="A87" i="7"/>
  <c r="A90" i="7"/>
  <c r="H123" i="9"/>
  <c r="H122" i="9" s="1"/>
  <c r="H121" i="9" s="1"/>
  <c r="H120" i="9" s="1"/>
  <c r="H119" i="9" s="1"/>
  <c r="H118" i="9" s="1"/>
  <c r="H117" i="9" s="1"/>
  <c r="H116" i="9" s="1"/>
  <c r="H115" i="9" s="1"/>
  <c r="H114" i="9" s="1"/>
  <c r="H113" i="9" s="1"/>
  <c r="H112" i="9" s="1"/>
  <c r="H111" i="9" s="1"/>
  <c r="H110" i="9" s="1"/>
  <c r="H109" i="9" s="1"/>
  <c r="H108" i="9" s="1"/>
  <c r="H107" i="9" s="1"/>
  <c r="H46" i="9"/>
  <c r="H45" i="9" s="1"/>
  <c r="H44" i="9" s="1"/>
  <c r="H43" i="9" s="1"/>
  <c r="H42" i="9" s="1"/>
  <c r="H41" i="9" s="1"/>
  <c r="H40" i="9" s="1"/>
  <c r="H39" i="9" s="1"/>
  <c r="H38" i="9" s="1"/>
  <c r="H37" i="9" s="1"/>
  <c r="H36" i="9"/>
  <c r="H35" i="9" s="1"/>
  <c r="H34" i="9" s="1"/>
  <c r="H33" i="9" s="1"/>
  <c r="H32" i="9" s="1"/>
  <c r="H31" i="9" s="1"/>
  <c r="H30" i="9" s="1"/>
  <c r="H29" i="9" s="1"/>
  <c r="H28" i="9" s="1"/>
  <c r="H27" i="9" s="1"/>
  <c r="H76" i="9"/>
  <c r="H75" i="9" s="1"/>
  <c r="H74" i="9" s="1"/>
  <c r="H73" i="9" s="1"/>
  <c r="H72" i="9" s="1"/>
  <c r="H71" i="9" s="1"/>
  <c r="H70" i="9" s="1"/>
  <c r="H69" i="9" s="1"/>
  <c r="H68" i="9" s="1"/>
  <c r="H67" i="9" s="1"/>
  <c r="H106" i="9"/>
  <c r="H105" i="9" s="1"/>
  <c r="H104" i="9" s="1"/>
  <c r="H103" i="9" s="1"/>
  <c r="H102" i="9" s="1"/>
  <c r="H101" i="9" s="1"/>
  <c r="H100" i="9" s="1"/>
  <c r="H99" i="9" s="1"/>
  <c r="H98" i="9" s="1"/>
  <c r="H97" i="9" s="1"/>
  <c r="H26" i="9"/>
  <c r="H25" i="9" s="1"/>
  <c r="H24" i="9" s="1"/>
  <c r="H23" i="9" s="1"/>
  <c r="H22" i="9" s="1"/>
  <c r="H21" i="9" s="1"/>
  <c r="H20" i="9" s="1"/>
  <c r="H19" i="9" s="1"/>
  <c r="H18" i="9"/>
  <c r="H17" i="9" s="1"/>
  <c r="H16" i="9" s="1"/>
  <c r="H15" i="9" s="1"/>
  <c r="H14" i="9" s="1"/>
  <c r="H13" i="9" s="1"/>
  <c r="H12" i="9" s="1"/>
  <c r="H11" i="9" s="1"/>
  <c r="H66" i="9"/>
  <c r="H65" i="9" s="1"/>
  <c r="H64" i="9" s="1"/>
  <c r="H63" i="9" s="1"/>
  <c r="H62" i="9" s="1"/>
  <c r="H61" i="9" s="1"/>
  <c r="H60" i="9" s="1"/>
  <c r="H59" i="9" s="1"/>
  <c r="H58" i="9" s="1"/>
  <c r="H57" i="9" s="1"/>
  <c r="H86" i="9"/>
  <c r="H85" i="9" s="1"/>
  <c r="H84" i="9" s="1"/>
  <c r="H83" i="9" s="1"/>
  <c r="H82" i="9" s="1"/>
  <c r="H81" i="9" s="1"/>
  <c r="H80" i="9" s="1"/>
  <c r="H79" i="9" s="1"/>
  <c r="H78" i="9" s="1"/>
  <c r="H77" i="9" s="1"/>
  <c r="H10" i="9"/>
  <c r="H9" i="9" s="1"/>
  <c r="H8" i="9" s="1"/>
  <c r="H7" i="9" s="1"/>
  <c r="H6" i="9" s="1"/>
  <c r="H5" i="9" s="1"/>
  <c r="H4" i="9" s="1"/>
  <c r="H3" i="9" s="1"/>
  <c r="I24" i="7"/>
  <c r="I24" i="6"/>
  <c r="B25" i="6"/>
  <c r="B42" i="19"/>
  <c r="B43" i="19" s="1"/>
  <c r="B44" i="19" s="1"/>
  <c r="B108" i="7" l="1"/>
  <c r="B109" i="7" s="1"/>
  <c r="I107" i="7"/>
  <c r="A92" i="7"/>
  <c r="A91" i="7"/>
  <c r="A93" i="7"/>
  <c r="A94" i="7"/>
  <c r="A95" i="7"/>
  <c r="B26" i="6"/>
  <c r="I25" i="6"/>
  <c r="I25" i="7"/>
  <c r="I109" i="7" l="1"/>
  <c r="B110" i="7"/>
  <c r="I108" i="7"/>
  <c r="A98" i="7"/>
  <c r="A99" i="7"/>
  <c r="A96" i="7"/>
  <c r="A101" i="7" s="1"/>
  <c r="A97" i="7"/>
  <c r="A100" i="7"/>
  <c r="I26" i="7"/>
  <c r="I26" i="6"/>
  <c r="B27" i="6"/>
  <c r="I110" i="7" l="1"/>
  <c r="B111" i="7"/>
  <c r="A103" i="7"/>
  <c r="A104" i="7"/>
  <c r="A105" i="7"/>
  <c r="A102" i="7"/>
  <c r="A107" i="7" s="1"/>
  <c r="A106" i="7"/>
  <c r="I27" i="7"/>
  <c r="B28" i="6"/>
  <c r="I27" i="6"/>
  <c r="B45" i="19"/>
  <c r="A108" i="7" l="1"/>
  <c r="A113" i="7" s="1"/>
  <c r="A110" i="7"/>
  <c r="A109" i="7"/>
  <c r="B112" i="7"/>
  <c r="B113" i="7" s="1"/>
  <c r="A112" i="7"/>
  <c r="A111" i="7"/>
  <c r="B46" i="19"/>
  <c r="I28" i="6"/>
  <c r="B29" i="6"/>
  <c r="I28" i="7"/>
  <c r="A114" i="7" l="1"/>
  <c r="A115" i="7"/>
  <c r="A116" i="7"/>
  <c r="B114" i="7"/>
  <c r="I114" i="7" s="1"/>
  <c r="A118" i="7"/>
  <c r="A117" i="7"/>
  <c r="B47" i="19"/>
  <c r="I29" i="7"/>
  <c r="I29" i="6"/>
  <c r="B30" i="6"/>
  <c r="A120" i="7" l="1"/>
  <c r="A119" i="7"/>
  <c r="A122" i="7"/>
  <c r="B115" i="7"/>
  <c r="B116" i="7" s="1"/>
  <c r="B117" i="7" s="1"/>
  <c r="B118" i="7" s="1"/>
  <c r="A124" i="7"/>
  <c r="A123" i="7"/>
  <c r="A121" i="7"/>
  <c r="I30" i="7"/>
  <c r="B31" i="6"/>
  <c r="I30" i="6"/>
  <c r="B48" i="19"/>
  <c r="A126" i="7" l="1"/>
  <c r="A125" i="7"/>
  <c r="A130" i="7" s="1"/>
  <c r="A128" i="7"/>
  <c r="A127" i="7"/>
  <c r="B119" i="7"/>
  <c r="B120" i="7" s="1"/>
  <c r="B121" i="7" s="1"/>
  <c r="I118" i="7"/>
  <c r="A129" i="7"/>
  <c r="I31" i="7"/>
  <c r="B49" i="19"/>
  <c r="I31" i="6"/>
  <c r="B32" i="6"/>
  <c r="A133" i="7" l="1"/>
  <c r="A131" i="7"/>
  <c r="A136" i="7" s="1"/>
  <c r="A134" i="7"/>
  <c r="A132" i="7"/>
  <c r="B122" i="7"/>
  <c r="I122" i="7" s="1"/>
  <c r="A135" i="7"/>
  <c r="I32" i="7"/>
  <c r="B33" i="6"/>
  <c r="I32" i="6"/>
  <c r="B50" i="19"/>
  <c r="B51" i="19" s="1"/>
  <c r="B52" i="19" s="1"/>
  <c r="B53" i="19" s="1"/>
  <c r="B54" i="19" s="1"/>
  <c r="B55" i="19" s="1"/>
  <c r="B56" i="19" s="1"/>
  <c r="B57" i="19" s="1"/>
  <c r="B58" i="19" s="1"/>
  <c r="B59" i="19" s="1"/>
  <c r="A139" i="7" l="1"/>
  <c r="A138" i="7"/>
  <c r="A137" i="7"/>
  <c r="A142" i="7" s="1"/>
  <c r="A140" i="7"/>
  <c r="B123" i="7"/>
  <c r="B124" i="7" s="1"/>
  <c r="A141" i="7"/>
  <c r="B60" i="19"/>
  <c r="I33" i="7"/>
  <c r="I33" i="6"/>
  <c r="A143" i="7" l="1"/>
  <c r="A148" i="7" s="1"/>
  <c r="A145" i="7"/>
  <c r="A144" i="7"/>
  <c r="A146" i="7"/>
  <c r="B125" i="7"/>
  <c r="I125" i="7" s="1"/>
  <c r="A147" i="7"/>
  <c r="B34" i="6"/>
  <c r="I34" i="7"/>
  <c r="B61" i="19"/>
  <c r="A150" i="7" l="1"/>
  <c r="A151" i="7"/>
  <c r="A149" i="7"/>
  <c r="A154" i="7" s="1"/>
  <c r="B126" i="7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A152" i="7"/>
  <c r="A153" i="7"/>
  <c r="B62" i="19"/>
  <c r="I35" i="7"/>
  <c r="B35" i="6"/>
  <c r="I34" i="6"/>
  <c r="A156" i="7" l="1"/>
  <c r="A155" i="7"/>
  <c r="A157" i="7"/>
  <c r="B181" i="7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A160" i="7"/>
  <c r="A159" i="7"/>
  <c r="A158" i="7"/>
  <c r="I36" i="7"/>
  <c r="I35" i="6"/>
  <c r="B36" i="6"/>
  <c r="B63" i="19"/>
  <c r="A161" i="7" l="1"/>
  <c r="A166" i="7" s="1"/>
  <c r="A162" i="7"/>
  <c r="B237" i="7"/>
  <c r="B238" i="7" s="1"/>
  <c r="I238" i="7" s="1"/>
  <c r="I236" i="7"/>
  <c r="A165" i="7"/>
  <c r="A163" i="7"/>
  <c r="A168" i="7" s="1"/>
  <c r="A164" i="7"/>
  <c r="I36" i="6"/>
  <c r="B37" i="6"/>
  <c r="I37" i="7"/>
  <c r="B67" i="19"/>
  <c r="B64" i="19"/>
  <c r="A167" i="7" l="1"/>
  <c r="A173" i="7" s="1"/>
  <c r="B239" i="7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A169" i="7"/>
  <c r="A170" i="7"/>
  <c r="A171" i="7"/>
  <c r="I38" i="7"/>
  <c r="I37" i="6"/>
  <c r="B38" i="6"/>
  <c r="B68" i="19"/>
  <c r="B66" i="19"/>
  <c r="B65" i="19"/>
  <c r="A172" i="7" l="1"/>
  <c r="A174" i="7"/>
  <c r="I241" i="7"/>
  <c r="B251" i="7"/>
  <c r="B252" i="7" s="1"/>
  <c r="I250" i="7"/>
  <c r="A176" i="7"/>
  <c r="A175" i="7"/>
  <c r="A177" i="7"/>
  <c r="A179" i="7"/>
  <c r="A178" i="7"/>
  <c r="B69" i="19"/>
  <c r="G24" i="19" s="1" a="1"/>
  <c r="G24" i="19" s="1"/>
  <c r="I39" i="7"/>
  <c r="B39" i="6"/>
  <c r="I38" i="6"/>
  <c r="A183" i="7" l="1"/>
  <c r="A182" i="7"/>
  <c r="A184" i="7"/>
  <c r="A181" i="7"/>
  <c r="I252" i="7"/>
  <c r="B253" i="7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G40" i="19" a="1"/>
  <c r="G40" i="19" s="1"/>
  <c r="G43" i="19" a="1"/>
  <c r="G43" i="19" s="1"/>
  <c r="G88" i="19" a="1"/>
  <c r="G88" i="19" s="1"/>
  <c r="G94" i="19" a="1"/>
  <c r="G94" i="19" s="1"/>
  <c r="G89" i="19" a="1"/>
  <c r="G89" i="19" s="1"/>
  <c r="G90" i="19" a="1"/>
  <c r="G90" i="19" s="1"/>
  <c r="G86" i="19" a="1"/>
  <c r="G86" i="19" s="1"/>
  <c r="G87" i="19" a="1"/>
  <c r="G87" i="19" s="1"/>
  <c r="G91" i="19" a="1"/>
  <c r="G91" i="19" s="1"/>
  <c r="G92" i="19" a="1"/>
  <c r="G92" i="19" s="1"/>
  <c r="G74" i="19" a="1"/>
  <c r="G74" i="19" s="1"/>
  <c r="G82" i="19" a="1"/>
  <c r="G82" i="19" s="1"/>
  <c r="G80" i="19" a="1"/>
  <c r="G80" i="19" s="1"/>
  <c r="G62" i="19" a="1"/>
  <c r="G62" i="19" s="1"/>
  <c r="G53" i="19" a="1"/>
  <c r="G53" i="19" s="1"/>
  <c r="G61" i="19" a="1"/>
  <c r="G61" i="19" s="1"/>
  <c r="G51" i="19" a="1"/>
  <c r="G51" i="19" s="1"/>
  <c r="G47" i="19" a="1"/>
  <c r="G47" i="19" s="1"/>
  <c r="G66" i="19" a="1"/>
  <c r="G66" i="19" s="1"/>
  <c r="G60" i="19" a="1"/>
  <c r="G60" i="19" s="1"/>
  <c r="G65" i="19" a="1"/>
  <c r="G65" i="19" s="1"/>
  <c r="G63" i="19" a="1"/>
  <c r="G63" i="19" s="1"/>
  <c r="G67" i="19" a="1"/>
  <c r="G67" i="19" s="1"/>
  <c r="G68" i="19" a="1"/>
  <c r="G68" i="19" s="1"/>
  <c r="G64" i="19" a="1"/>
  <c r="G64" i="19" s="1"/>
  <c r="G69" i="19" a="1"/>
  <c r="G69" i="19" s="1"/>
  <c r="G78" i="19" a="1"/>
  <c r="G78" i="19" s="1"/>
  <c r="G19" i="19" a="1"/>
  <c r="G19" i="19" s="1"/>
  <c r="G26" i="19" a="1"/>
  <c r="G26" i="19" s="1"/>
  <c r="G22" i="19" a="1"/>
  <c r="G22" i="19" s="1"/>
  <c r="G70" i="19" a="1"/>
  <c r="G70" i="19" s="1"/>
  <c r="G73" i="19" a="1"/>
  <c r="G73" i="19" s="1"/>
  <c r="G20" i="19" a="1"/>
  <c r="G20" i="19" s="1"/>
  <c r="G27" i="19" a="1"/>
  <c r="G27" i="19" s="1"/>
  <c r="G84" i="19" a="1"/>
  <c r="G84" i="19" s="1"/>
  <c r="G25" i="19" a="1"/>
  <c r="G25" i="19" s="1"/>
  <c r="G28" i="19" a="1"/>
  <c r="G28" i="19" s="1"/>
  <c r="G76" i="19" a="1"/>
  <c r="G76" i="19" s="1"/>
  <c r="G16" i="19" a="1"/>
  <c r="G16" i="19" s="1"/>
  <c r="G17" i="19" a="1"/>
  <c r="G17" i="19" s="1"/>
  <c r="G72" i="19" a="1"/>
  <c r="G72" i="19" s="1"/>
  <c r="G75" i="19" a="1"/>
  <c r="G75" i="19" s="1"/>
  <c r="G81" i="19" a="1"/>
  <c r="G81" i="19" s="1"/>
  <c r="G18" i="19" a="1"/>
  <c r="G18" i="19" s="1"/>
  <c r="G79" i="19" a="1"/>
  <c r="G79" i="19" s="1"/>
  <c r="G30" i="19" a="1"/>
  <c r="G30" i="19" s="1"/>
  <c r="G85" i="19" a="1"/>
  <c r="G85" i="19" s="1"/>
  <c r="G77" i="19" a="1"/>
  <c r="G77" i="19" s="1"/>
  <c r="G23" i="19" a="1"/>
  <c r="G23" i="19" s="1"/>
  <c r="G83" i="19" a="1"/>
  <c r="G83" i="19" s="1"/>
  <c r="G93" i="19" a="1"/>
  <c r="G93" i="19" s="1"/>
  <c r="G15" i="19" a="1"/>
  <c r="G15" i="19" s="1"/>
  <c r="G71" i="19" a="1"/>
  <c r="G71" i="19" s="1"/>
  <c r="G29" i="19" a="1"/>
  <c r="G29" i="19" s="1"/>
  <c r="G13" i="19" a="1"/>
  <c r="G13" i="19" s="1"/>
  <c r="G95" i="19" a="1"/>
  <c r="G95" i="19" s="1"/>
  <c r="G14" i="19" a="1"/>
  <c r="G14" i="19" s="1"/>
  <c r="G12" i="19" a="1"/>
  <c r="G12" i="19" s="1"/>
  <c r="G32" i="19" a="1"/>
  <c r="G32" i="19" s="1"/>
  <c r="G21" i="19" a="1"/>
  <c r="G21" i="19" s="1"/>
  <c r="G96" i="19" a="1"/>
  <c r="G96" i="19" s="1"/>
  <c r="G31" i="19" a="1"/>
  <c r="G31" i="19" s="1"/>
  <c r="G97" i="19" a="1"/>
  <c r="G97" i="19" s="1"/>
  <c r="G98" i="19" a="1"/>
  <c r="G98" i="19" s="1"/>
  <c r="G99" i="19" a="1"/>
  <c r="G99" i="19" s="1"/>
  <c r="G33" i="19" a="1"/>
  <c r="G33" i="19" s="1"/>
  <c r="G35" i="19" a="1"/>
  <c r="G35" i="19" s="1"/>
  <c r="G101" i="19" a="1"/>
  <c r="G101" i="19" s="1"/>
  <c r="G34" i="19" a="1"/>
  <c r="G34" i="19" s="1"/>
  <c r="G36" i="19" a="1"/>
  <c r="G36" i="19" s="1"/>
  <c r="G100" i="19" a="1"/>
  <c r="G100" i="19" s="1"/>
  <c r="G38" i="19" a="1"/>
  <c r="G38" i="19" s="1"/>
  <c r="G39" i="19" a="1"/>
  <c r="G39" i="19" s="1"/>
  <c r="G41" i="19" a="1"/>
  <c r="G41" i="19" s="1"/>
  <c r="G37" i="19" a="1"/>
  <c r="G37" i="19" s="1"/>
  <c r="G52" i="19" a="1"/>
  <c r="G52" i="19" s="1"/>
  <c r="G42" i="19" a="1"/>
  <c r="G42" i="19" s="1"/>
  <c r="G44" i="19" a="1"/>
  <c r="G44" i="19" s="1"/>
  <c r="G54" i="19" a="1"/>
  <c r="G54" i="19" s="1"/>
  <c r="G57" i="19" a="1"/>
  <c r="G57" i="19" s="1"/>
  <c r="G45" i="19" a="1"/>
  <c r="G45" i="19" s="1"/>
  <c r="G46" i="19" a="1"/>
  <c r="G46" i="19" s="1"/>
  <c r="G55" i="19" a="1"/>
  <c r="G55" i="19" s="1"/>
  <c r="G58" i="19" a="1"/>
  <c r="G58" i="19" s="1"/>
  <c r="G59" i="19" a="1"/>
  <c r="G59" i="19" s="1"/>
  <c r="G56" i="19" a="1"/>
  <c r="G56" i="19" s="1"/>
  <c r="G48" i="19" a="1"/>
  <c r="G48" i="19" s="1"/>
  <c r="G49" i="19" a="1"/>
  <c r="G49" i="19" s="1"/>
  <c r="G50" i="19" a="1"/>
  <c r="G50" i="19" s="1"/>
  <c r="A180" i="7"/>
  <c r="A185" i="7" s="1"/>
  <c r="B40" i="6"/>
  <c r="I39" i="6"/>
  <c r="I40" i="7"/>
  <c r="A190" i="7" l="1"/>
  <c r="A189" i="7"/>
  <c r="A186" i="7"/>
  <c r="A191" i="7" s="1"/>
  <c r="A187" i="7"/>
  <c r="A188" i="7"/>
  <c r="I263" i="7"/>
  <c r="B264" i="7"/>
  <c r="B41" i="6"/>
  <c r="I40" i="6"/>
  <c r="I41" i="7"/>
  <c r="A192" i="7" l="1"/>
  <c r="A193" i="7"/>
  <c r="A198" i="7" s="1"/>
  <c r="A197" i="7"/>
  <c r="A195" i="7"/>
  <c r="A194" i="7"/>
  <c r="A196" i="7"/>
  <c r="B265" i="7"/>
  <c r="B266" i="7" s="1"/>
  <c r="B267" i="7" s="1"/>
  <c r="B268" i="7" s="1"/>
  <c r="I264" i="7"/>
  <c r="I42" i="7"/>
  <c r="I41" i="6"/>
  <c r="B42" i="6"/>
  <c r="A199" i="7" l="1"/>
  <c r="A204" i="7" s="1"/>
  <c r="A201" i="7"/>
  <c r="A200" i="7"/>
  <c r="A202" i="7"/>
  <c r="A203" i="7"/>
  <c r="I268" i="7"/>
  <c r="B269" i="7"/>
  <c r="I43" i="7"/>
  <c r="I42" i="6"/>
  <c r="B43" i="6"/>
  <c r="A205" i="7" l="1"/>
  <c r="A210" i="7" s="1"/>
  <c r="A207" i="7"/>
  <c r="A208" i="7"/>
  <c r="A206" i="7"/>
  <c r="A209" i="7"/>
  <c r="B270" i="7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I269" i="7"/>
  <c r="I44" i="7"/>
  <c r="I43" i="6"/>
  <c r="B44" i="6"/>
  <c r="A212" i="7" l="1"/>
  <c r="A211" i="7"/>
  <c r="A214" i="7"/>
  <c r="A213" i="7"/>
  <c r="A216" i="7"/>
  <c r="A215" i="7"/>
  <c r="I284" i="7"/>
  <c r="B285" i="7"/>
  <c r="B45" i="6"/>
  <c r="I44" i="6"/>
  <c r="I45" i="7"/>
  <c r="A218" i="7" l="1"/>
  <c r="A217" i="7"/>
  <c r="A222" i="7" s="1"/>
  <c r="A220" i="7"/>
  <c r="A219" i="7"/>
  <c r="A221" i="7"/>
  <c r="I285" i="7"/>
  <c r="B286" i="7"/>
  <c r="B287" i="7" s="1"/>
  <c r="B288" i="7" s="1"/>
  <c r="B289" i="7" s="1"/>
  <c r="B290" i="7" s="1"/>
  <c r="I46" i="7"/>
  <c r="I45" i="6"/>
  <c r="B46" i="6"/>
  <c r="A224" i="7" l="1"/>
  <c r="A225" i="7"/>
  <c r="A223" i="7"/>
  <c r="A228" i="7" s="1"/>
  <c r="A226" i="7"/>
  <c r="A227" i="7"/>
  <c r="I290" i="7"/>
  <c r="B291" i="7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I46" i="6"/>
  <c r="B47" i="6"/>
  <c r="I47" i="7"/>
  <c r="A229" i="7" l="1"/>
  <c r="A234" i="7" s="1"/>
  <c r="A230" i="7"/>
  <c r="A231" i="7"/>
  <c r="A232" i="7"/>
  <c r="A233" i="7"/>
  <c r="I332" i="7"/>
  <c r="B333" i="7"/>
  <c r="I47" i="6"/>
  <c r="B48" i="6"/>
  <c r="I48" i="7"/>
  <c r="A235" i="7" l="1"/>
  <c r="A239" i="7"/>
  <c r="A237" i="7"/>
  <c r="A238" i="7"/>
  <c r="A236" i="7"/>
  <c r="A241" i="7" s="1"/>
  <c r="A240" i="7"/>
  <c r="I333" i="7"/>
  <c r="B334" i="7"/>
  <c r="B335" i="7" s="1"/>
  <c r="B336" i="7" s="1"/>
  <c r="B337" i="7" s="1"/>
  <c r="B338" i="7" s="1"/>
  <c r="I49" i="7"/>
  <c r="B49" i="6"/>
  <c r="I48" i="6"/>
  <c r="A242" i="7" l="1"/>
  <c r="A247" i="7" s="1"/>
  <c r="A243" i="7"/>
  <c r="A246" i="7"/>
  <c r="A244" i="7"/>
  <c r="A245" i="7"/>
  <c r="I338" i="7"/>
  <c r="B339" i="7"/>
  <c r="I50" i="7"/>
  <c r="I49" i="6"/>
  <c r="B50" i="6"/>
  <c r="A248" i="7" l="1"/>
  <c r="A253" i="7" s="1"/>
  <c r="A251" i="7"/>
  <c r="A252" i="7"/>
  <c r="A249" i="7"/>
  <c r="A250" i="7"/>
  <c r="I339" i="7"/>
  <c r="B340" i="7"/>
  <c r="B341" i="7" s="1"/>
  <c r="B342" i="7" s="1"/>
  <c r="B343" i="7" s="1"/>
  <c r="B344" i="7" s="1"/>
  <c r="B345" i="7" s="1"/>
  <c r="B51" i="6"/>
  <c r="I50" i="6"/>
  <c r="I51" i="7"/>
  <c r="A258" i="7" l="1"/>
  <c r="A254" i="7"/>
  <c r="A257" i="7"/>
  <c r="A255" i="7"/>
  <c r="A260" i="7" s="1"/>
  <c r="A259" i="7"/>
  <c r="A256" i="7"/>
  <c r="B346" i="7"/>
  <c r="B347" i="7" s="1"/>
  <c r="B348" i="7" s="1"/>
  <c r="I345" i="7"/>
  <c r="I52" i="7"/>
  <c r="I51" i="6"/>
  <c r="B52" i="6"/>
  <c r="A262" i="7" l="1"/>
  <c r="A263" i="7"/>
  <c r="A264" i="7"/>
  <c r="A261" i="7"/>
  <c r="A265" i="7"/>
  <c r="I348" i="7"/>
  <c r="B349" i="7"/>
  <c r="I52" i="6"/>
  <c r="B53" i="6"/>
  <c r="I53" i="7"/>
  <c r="A270" i="7" l="1"/>
  <c r="A267" i="7"/>
  <c r="A266" i="7"/>
  <c r="A269" i="7"/>
  <c r="A268" i="7"/>
  <c r="A275" i="7" s="1"/>
  <c r="I349" i="7"/>
  <c r="B350" i="7"/>
  <c r="I54" i="7"/>
  <c r="B54" i="6"/>
  <c r="I53" i="6"/>
  <c r="A274" i="7" l="1"/>
  <c r="A273" i="7"/>
  <c r="A271" i="7"/>
  <c r="A272" i="7"/>
  <c r="I350" i="7"/>
  <c r="B351" i="7"/>
  <c r="I55" i="7"/>
  <c r="B55" i="6"/>
  <c r="I54" i="6"/>
  <c r="A277" i="7" l="1"/>
  <c r="A280" i="7"/>
  <c r="A278" i="7"/>
  <c r="A276" i="7"/>
  <c r="A279" i="7"/>
  <c r="B352" i="7"/>
  <c r="I56" i="7"/>
  <c r="I55" i="6"/>
  <c r="B56" i="6"/>
  <c r="A283" i="7" l="1"/>
  <c r="A282" i="7"/>
  <c r="A281" i="7"/>
  <c r="A284" i="7"/>
  <c r="A285" i="7"/>
  <c r="B353" i="7"/>
  <c r="I56" i="6"/>
  <c r="B57" i="6"/>
  <c r="I57" i="7"/>
  <c r="A287" i="7" l="1"/>
  <c r="A288" i="7"/>
  <c r="A286" i="7"/>
  <c r="A291" i="7" s="1"/>
  <c r="A290" i="7"/>
  <c r="A289" i="7"/>
  <c r="B354" i="7"/>
  <c r="I58" i="7"/>
  <c r="B58" i="6"/>
  <c r="I57" i="6"/>
  <c r="A293" i="7" l="1"/>
  <c r="A292" i="7"/>
  <c r="A296" i="7"/>
  <c r="A294" i="7"/>
  <c r="A300" i="7" s="1"/>
  <c r="A295" i="7"/>
  <c r="A298" i="7"/>
  <c r="A297" i="7"/>
  <c r="B355" i="7"/>
  <c r="I59" i="7"/>
  <c r="I58" i="6"/>
  <c r="B59" i="6"/>
  <c r="A299" i="7" l="1"/>
  <c r="A301" i="7"/>
  <c r="A302" i="7"/>
  <c r="A307" i="7" s="1"/>
  <c r="A303" i="7"/>
  <c r="A305" i="7"/>
  <c r="A304" i="7"/>
  <c r="A306" i="7"/>
  <c r="B356" i="7"/>
  <c r="I59" i="6"/>
  <c r="B60" i="6"/>
  <c r="I60" i="7"/>
  <c r="A309" i="7" l="1"/>
  <c r="A314" i="7" s="1"/>
  <c r="A308" i="7"/>
  <c r="A310" i="7"/>
  <c r="A311" i="7"/>
  <c r="A313" i="7"/>
  <c r="A312" i="7"/>
  <c r="B357" i="7"/>
  <c r="B61" i="6"/>
  <c r="I60" i="6"/>
  <c r="I61" i="7"/>
  <c r="A317" i="7" l="1"/>
  <c r="A315" i="7"/>
  <c r="A320" i="7" s="1"/>
  <c r="A318" i="7"/>
  <c r="A316" i="7"/>
  <c r="A321" i="7" s="1"/>
  <c r="A319" i="7"/>
  <c r="B358" i="7"/>
  <c r="I62" i="7"/>
  <c r="I61" i="6"/>
  <c r="B62" i="6"/>
  <c r="A323" i="7" l="1"/>
  <c r="A324" i="7"/>
  <c r="A322" i="7"/>
  <c r="A326" i="7"/>
  <c r="A325" i="7"/>
  <c r="B359" i="7"/>
  <c r="I62" i="6"/>
  <c r="B63" i="6"/>
  <c r="I63" i="7"/>
  <c r="A328" i="7" l="1"/>
  <c r="A327" i="7"/>
  <c r="A332" i="7" s="1"/>
  <c r="A331" i="7"/>
  <c r="A333" i="7"/>
  <c r="A329" i="7"/>
  <c r="A334" i="7" s="1"/>
  <c r="A330" i="7"/>
  <c r="B360" i="7"/>
  <c r="I64" i="7"/>
  <c r="I63" i="6"/>
  <c r="B64" i="6"/>
  <c r="A337" i="7" l="1"/>
  <c r="A336" i="7"/>
  <c r="A338" i="7"/>
  <c r="A339" i="7"/>
  <c r="A335" i="7"/>
  <c r="B361" i="7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65" i="6"/>
  <c r="I64" i="6"/>
  <c r="I65" i="7"/>
  <c r="A340" i="7" l="1"/>
  <c r="A345" i="7" s="1"/>
  <c r="A344" i="7"/>
  <c r="A341" i="7"/>
  <c r="A343" i="7"/>
  <c r="A342" i="7"/>
  <c r="N109" i="7"/>
  <c r="B378" i="7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N107" i="7"/>
  <c r="I66" i="7"/>
  <c r="I65" i="6"/>
  <c r="B66" i="6"/>
  <c r="A348" i="7" l="1"/>
  <c r="A349" i="7"/>
  <c r="A346" i="7"/>
  <c r="A351" i="7" s="1"/>
  <c r="A350" i="7"/>
  <c r="A347" i="7"/>
  <c r="I66" i="6"/>
  <c r="B67" i="6"/>
  <c r="I67" i="7"/>
  <c r="A354" i="7" l="1"/>
  <c r="A352" i="7"/>
  <c r="A355" i="7"/>
  <c r="A353" i="7"/>
  <c r="A356" i="7"/>
  <c r="I68" i="7"/>
  <c r="I67" i="6"/>
  <c r="B68" i="6"/>
  <c r="A357" i="7" l="1"/>
  <c r="A362" i="7" s="1"/>
  <c r="A361" i="7"/>
  <c r="A359" i="7"/>
  <c r="A358" i="7"/>
  <c r="A363" i="7" s="1"/>
  <c r="A360" i="7"/>
  <c r="B69" i="6"/>
  <c r="I68" i="6"/>
  <c r="I69" i="7"/>
  <c r="A364" i="7" l="1"/>
  <c r="A369" i="7" s="1"/>
  <c r="A365" i="7"/>
  <c r="A366" i="7"/>
  <c r="A367" i="7"/>
  <c r="A368" i="7"/>
  <c r="I70" i="7"/>
  <c r="I69" i="6"/>
  <c r="B70" i="6"/>
  <c r="A370" i="7" l="1"/>
  <c r="A375" i="7" s="1"/>
  <c r="A373" i="7"/>
  <c r="A372" i="7"/>
  <c r="A371" i="7"/>
  <c r="A374" i="7"/>
  <c r="I70" i="6"/>
  <c r="B71" i="6"/>
  <c r="B72" i="6" s="1"/>
  <c r="I72" i="6" s="1"/>
  <c r="I71" i="7"/>
  <c r="A376" i="7" l="1"/>
  <c r="A381" i="7" s="1"/>
  <c r="A380" i="7"/>
  <c r="A377" i="7"/>
  <c r="A378" i="7"/>
  <c r="A379" i="7"/>
  <c r="I72" i="7"/>
  <c r="B73" i="6"/>
  <c r="I71" i="6"/>
  <c r="A386" i="7" l="1"/>
  <c r="A382" i="7"/>
  <c r="A385" i="7"/>
  <c r="A384" i="7"/>
  <c r="A383" i="7"/>
  <c r="I73" i="7"/>
  <c r="B74" i="6"/>
  <c r="I73" i="6"/>
  <c r="A391" i="7" l="1"/>
  <c r="A387" i="7"/>
  <c r="A392" i="7" s="1"/>
  <c r="A390" i="7"/>
  <c r="A388" i="7"/>
  <c r="A393" i="7" s="1"/>
  <c r="A389" i="7"/>
  <c r="B75" i="6"/>
  <c r="I74" i="6"/>
  <c r="I74" i="7"/>
  <c r="A394" i="7" l="1"/>
  <c r="A398" i="7"/>
  <c r="A399" i="7"/>
  <c r="A397" i="7"/>
  <c r="A396" i="7"/>
  <c r="A395" i="7"/>
  <c r="A400" i="7" s="1"/>
  <c r="I75" i="7"/>
  <c r="I75" i="6"/>
  <c r="B76" i="6"/>
  <c r="A404" i="7" l="1"/>
  <c r="A402" i="7"/>
  <c r="A405" i="7"/>
  <c r="A403" i="7"/>
  <c r="A401" i="7"/>
  <c r="A406" i="7" s="1"/>
  <c r="B77" i="6"/>
  <c r="I76" i="6"/>
  <c r="I76" i="7"/>
  <c r="A409" i="7" l="1"/>
  <c r="A408" i="7"/>
  <c r="A410" i="7"/>
  <c r="A411" i="7"/>
  <c r="A407" i="7"/>
  <c r="A414" i="7" s="1"/>
  <c r="I77" i="7"/>
  <c r="B78" i="6"/>
  <c r="I77" i="6"/>
  <c r="A415" i="7" l="1"/>
  <c r="A413" i="7"/>
  <c r="A412" i="7"/>
  <c r="A416" i="7"/>
  <c r="B79" i="6"/>
  <c r="I78" i="6"/>
  <c r="I78" i="7"/>
  <c r="A419" i="7" l="1"/>
  <c r="A421" i="7"/>
  <c r="A417" i="7"/>
  <c r="A422" i="7" s="1"/>
  <c r="A418" i="7"/>
  <c r="A420" i="7"/>
  <c r="I79" i="7"/>
  <c r="I79" i="6"/>
  <c r="B80" i="6"/>
  <c r="A423" i="7" l="1"/>
  <c r="A427" i="7"/>
  <c r="A424" i="7"/>
  <c r="A425" i="7"/>
  <c r="A428" i="7"/>
  <c r="A426" i="7"/>
  <c r="B81" i="6"/>
  <c r="I80" i="6"/>
  <c r="I80" i="7"/>
  <c r="A431" i="7" l="1"/>
  <c r="A429" i="7"/>
  <c r="A434" i="7" s="1"/>
  <c r="A430" i="7"/>
  <c r="A435" i="7" s="1"/>
  <c r="A433" i="7"/>
  <c r="A432" i="7"/>
  <c r="B82" i="6"/>
  <c r="I81" i="6"/>
  <c r="A440" i="7" l="1"/>
  <c r="A438" i="7"/>
  <c r="A436" i="7"/>
  <c r="A437" i="7"/>
  <c r="A439" i="7"/>
  <c r="I82" i="6"/>
  <c r="B83" i="6"/>
  <c r="I81" i="7"/>
  <c r="A442" i="7" l="1"/>
  <c r="A443" i="7"/>
  <c r="A444" i="7"/>
  <c r="A445" i="7"/>
  <c r="A441" i="7"/>
  <c r="A446" i="7" s="1"/>
  <c r="I83" i="6"/>
  <c r="B84" i="6"/>
  <c r="I82" i="7"/>
  <c r="A448" i="7" l="1"/>
  <c r="A451" i="7"/>
  <c r="A449" i="7"/>
  <c r="A447" i="7"/>
  <c r="A450" i="7"/>
  <c r="I83" i="7"/>
  <c r="B85" i="6"/>
  <c r="I84" i="6"/>
  <c r="A455" i="7" l="1"/>
  <c r="A456" i="7"/>
  <c r="A454" i="7"/>
  <c r="A453" i="7"/>
  <c r="A452" i="7"/>
  <c r="A457" i="7" s="1"/>
  <c r="I85" i="6"/>
  <c r="B86" i="6"/>
  <c r="I84" i="7"/>
  <c r="A462" i="7" l="1"/>
  <c r="A459" i="7"/>
  <c r="A461" i="7"/>
  <c r="A460" i="7"/>
  <c r="A458" i="7"/>
  <c r="B87" i="6"/>
  <c r="I86" i="6"/>
  <c r="I85" i="7"/>
  <c r="A466" i="7" l="1"/>
  <c r="A467" i="7"/>
  <c r="A463" i="7"/>
  <c r="A468" i="7" s="1"/>
  <c r="A465" i="7"/>
  <c r="A464" i="7"/>
  <c r="I86" i="7"/>
  <c r="I87" i="6"/>
  <c r="B88" i="6"/>
  <c r="A473" i="7" l="1"/>
  <c r="A472" i="7"/>
  <c r="A469" i="7"/>
  <c r="A474" i="7" s="1"/>
  <c r="A471" i="7"/>
  <c r="A470" i="7"/>
  <c r="B89" i="6"/>
  <c r="I88" i="6"/>
  <c r="I87" i="7"/>
  <c r="A475" i="7" l="1"/>
  <c r="A479" i="7"/>
  <c r="A477" i="7"/>
  <c r="A476" i="7"/>
  <c r="A478" i="7"/>
  <c r="A480" i="7"/>
  <c r="I88" i="7"/>
  <c r="I89" i="6"/>
  <c r="B90" i="6"/>
  <c r="A483" i="7" l="1"/>
  <c r="A484" i="7"/>
  <c r="A485" i="7"/>
  <c r="A481" i="7"/>
  <c r="A482" i="7"/>
  <c r="B91" i="6"/>
  <c r="I90" i="6"/>
  <c r="I89" i="7"/>
  <c r="A486" i="7" l="1"/>
  <c r="A491" i="7" s="1"/>
  <c r="A488" i="7"/>
  <c r="A487" i="7"/>
  <c r="A489" i="7"/>
  <c r="A490" i="7"/>
  <c r="I90" i="7"/>
  <c r="I91" i="6"/>
  <c r="B92" i="6"/>
  <c r="A494" i="7" l="1"/>
  <c r="A496" i="7"/>
  <c r="A493" i="7"/>
  <c r="A495" i="7"/>
  <c r="A492" i="7"/>
  <c r="A497" i="7" s="1"/>
  <c r="B93" i="6"/>
  <c r="I92" i="6"/>
  <c r="I91" i="7"/>
  <c r="A498" i="7" l="1"/>
  <c r="A499" i="7"/>
  <c r="A500" i="7"/>
  <c r="A501" i="7"/>
  <c r="A503" i="7"/>
  <c r="A502" i="7"/>
  <c r="I92" i="7"/>
  <c r="I93" i="6"/>
  <c r="B94" i="6"/>
  <c r="A505" i="7" l="1"/>
  <c r="A506" i="7"/>
  <c r="A508" i="7"/>
  <c r="A507" i="7"/>
  <c r="A504" i="7"/>
  <c r="B95" i="6"/>
  <c r="I94" i="6"/>
  <c r="I93" i="7"/>
  <c r="A513" i="7" l="1"/>
  <c r="A510" i="7"/>
  <c r="A511" i="7"/>
  <c r="A512" i="7"/>
  <c r="A509" i="7"/>
  <c r="A514" i="7" s="1"/>
  <c r="I94" i="7"/>
  <c r="I95" i="6"/>
  <c r="B96" i="6"/>
  <c r="A517" i="7" l="1"/>
  <c r="A519" i="7"/>
  <c r="A518" i="7"/>
  <c r="A516" i="7"/>
  <c r="A515" i="7"/>
  <c r="B97" i="6"/>
  <c r="I96" i="6"/>
  <c r="I95" i="7"/>
  <c r="A520" i="7" l="1"/>
  <c r="A522" i="7"/>
  <c r="A521" i="7"/>
  <c r="A523" i="7"/>
  <c r="A524" i="7"/>
  <c r="I96" i="7"/>
  <c r="B98" i="6"/>
  <c r="I97" i="6"/>
  <c r="A528" i="7" l="1"/>
  <c r="A526" i="7"/>
  <c r="A525" i="7"/>
  <c r="A530" i="7" s="1"/>
  <c r="A527" i="7"/>
  <c r="A529" i="7"/>
  <c r="I98" i="6"/>
  <c r="B99" i="6"/>
  <c r="I97" i="7"/>
  <c r="A535" i="7" l="1"/>
  <c r="A532" i="7"/>
  <c r="A533" i="7"/>
  <c r="A531" i="7"/>
  <c r="A536" i="7" s="1"/>
  <c r="A534" i="7"/>
  <c r="I98" i="7"/>
  <c r="I99" i="6"/>
  <c r="B100" i="6"/>
  <c r="A537" i="7" l="1"/>
  <c r="A542" i="7" s="1"/>
  <c r="A538" i="7"/>
  <c r="A541" i="7"/>
  <c r="A539" i="7"/>
  <c r="A540" i="7"/>
  <c r="B101" i="6"/>
  <c r="I100" i="6"/>
  <c r="I99" i="7"/>
  <c r="A543" i="7" l="1"/>
  <c r="A548" i="7" s="1"/>
  <c r="A547" i="7"/>
  <c r="A544" i="7"/>
  <c r="A546" i="7"/>
  <c r="A545" i="7"/>
  <c r="I100" i="7"/>
  <c r="I101" i="6"/>
  <c r="B102" i="6"/>
  <c r="A553" i="7" l="1"/>
  <c r="A549" i="7"/>
  <c r="A550" i="7"/>
  <c r="A551" i="7"/>
  <c r="A552" i="7"/>
  <c r="B103" i="6"/>
  <c r="I102" i="6"/>
  <c r="I101" i="7"/>
  <c r="A556" i="7" l="1"/>
  <c r="A558" i="7"/>
  <c r="A557" i="7"/>
  <c r="A555" i="7"/>
  <c r="A554" i="7"/>
  <c r="B104" i="6"/>
  <c r="I103" i="6"/>
  <c r="I102" i="7"/>
  <c r="A560" i="7" l="1"/>
  <c r="A561" i="7"/>
  <c r="A562" i="7"/>
  <c r="A563" i="7"/>
  <c r="A559" i="7"/>
  <c r="I104" i="6"/>
  <c r="B105" i="6"/>
  <c r="I103" i="7"/>
  <c r="A567" i="7" l="1"/>
  <c r="A564" i="7"/>
  <c r="A568" i="7"/>
  <c r="A566" i="7"/>
  <c r="A565" i="7"/>
  <c r="I104" i="7"/>
  <c r="B106" i="6"/>
  <c r="I105" i="6"/>
  <c r="A572" i="7" l="1"/>
  <c r="A573" i="7"/>
  <c r="A570" i="7"/>
  <c r="A569" i="7"/>
  <c r="A571" i="7"/>
  <c r="I106" i="6"/>
  <c r="B107" i="6"/>
  <c r="I105" i="7"/>
  <c r="A578" i="7" l="1"/>
  <c r="A577" i="7"/>
  <c r="A576" i="7"/>
  <c r="A574" i="7"/>
  <c r="A575" i="7"/>
  <c r="I106" i="7"/>
  <c r="B108" i="6"/>
  <c r="I107" i="6"/>
  <c r="A583" i="7" l="1"/>
  <c r="A580" i="7"/>
  <c r="A579" i="7"/>
  <c r="A582" i="7"/>
  <c r="A581" i="7"/>
  <c r="I111" i="7"/>
  <c r="I108" i="6"/>
  <c r="B109" i="6"/>
  <c r="A588" i="7" l="1"/>
  <c r="A587" i="7"/>
  <c r="A584" i="7"/>
  <c r="A585" i="7"/>
  <c r="A586" i="7"/>
  <c r="B110" i="6"/>
  <c r="I109" i="6"/>
  <c r="I112" i="7"/>
  <c r="A590" i="7" l="1"/>
  <c r="A591" i="7"/>
  <c r="A593" i="7"/>
  <c r="A589" i="7"/>
  <c r="A595" i="7" s="1"/>
  <c r="A592" i="7"/>
  <c r="I113" i="7"/>
  <c r="I110" i="6"/>
  <c r="B111" i="6"/>
  <c r="A594" i="7" l="1"/>
  <c r="A600" i="7" s="1"/>
  <c r="A597" i="7"/>
  <c r="A598" i="7"/>
  <c r="A596" i="7"/>
  <c r="B112" i="6"/>
  <c r="I111" i="6"/>
  <c r="I115" i="7"/>
  <c r="A599" i="7" l="1"/>
  <c r="A605" i="7" s="1"/>
  <c r="A603" i="7"/>
  <c r="A602" i="7"/>
  <c r="A601" i="7"/>
  <c r="I116" i="7"/>
  <c r="I112" i="6"/>
  <c r="B113" i="6"/>
  <c r="A604" i="7" l="1"/>
  <c r="A609" i="7" s="1"/>
  <c r="A608" i="7"/>
  <c r="A606" i="7"/>
  <c r="A607" i="7"/>
  <c r="B114" i="6"/>
  <c r="I113" i="6"/>
  <c r="I117" i="7"/>
  <c r="A610" i="7" l="1"/>
  <c r="A614" i="7"/>
  <c r="A613" i="7"/>
  <c r="A611" i="7"/>
  <c r="A616" i="7" s="1"/>
  <c r="A612" i="7"/>
  <c r="A615" i="7"/>
  <c r="I114" i="6"/>
  <c r="B115" i="6"/>
  <c r="A618" i="7" l="1"/>
  <c r="A621" i="7"/>
  <c r="A620" i="7"/>
  <c r="A617" i="7"/>
  <c r="A619" i="7"/>
  <c r="B116" i="6"/>
  <c r="B117" i="6" s="1"/>
  <c r="I117" i="6" s="1"/>
  <c r="I115" i="6"/>
  <c r="A624" i="7" l="1"/>
  <c r="A622" i="7"/>
  <c r="A627" i="7" s="1"/>
  <c r="A625" i="7"/>
  <c r="A623" i="7"/>
  <c r="A626" i="7"/>
  <c r="I119" i="7"/>
  <c r="B118" i="6"/>
  <c r="I116" i="6"/>
  <c r="A628" i="7" l="1"/>
  <c r="A633" i="7" s="1"/>
  <c r="A630" i="7"/>
  <c r="A631" i="7"/>
  <c r="A629" i="7"/>
  <c r="A632" i="7"/>
  <c r="I118" i="6"/>
  <c r="B119" i="6"/>
  <c r="I120" i="7"/>
  <c r="A636" i="7" l="1"/>
  <c r="A637" i="7"/>
  <c r="A635" i="7"/>
  <c r="A634" i="7"/>
  <c r="A639" i="7" s="1"/>
  <c r="A638" i="7"/>
  <c r="B120" i="6"/>
  <c r="I119" i="6"/>
  <c r="I121" i="7"/>
  <c r="A642" i="7" l="1"/>
  <c r="A641" i="7"/>
  <c r="A640" i="7"/>
  <c r="A643" i="7"/>
  <c r="A644" i="7"/>
  <c r="I120" i="6"/>
  <c r="B121" i="6"/>
  <c r="I123" i="7"/>
  <c r="A647" i="7" l="1"/>
  <c r="A648" i="7"/>
  <c r="A645" i="7"/>
  <c r="A650" i="7" s="1"/>
  <c r="A646" i="7"/>
  <c r="A649" i="7"/>
  <c r="I121" i="6"/>
  <c r="B122" i="6"/>
  <c r="I124" i="7"/>
  <c r="A651" i="7" l="1"/>
  <c r="A653" i="7"/>
  <c r="A652" i="7"/>
  <c r="A657" i="7" s="1"/>
  <c r="A656" i="7"/>
  <c r="A655" i="7"/>
  <c r="A654" i="7"/>
  <c r="B123" i="6"/>
  <c r="I126" i="7"/>
  <c r="A658" i="7" l="1"/>
  <c r="A659" i="7"/>
  <c r="A660" i="7"/>
  <c r="A661" i="7"/>
  <c r="A662" i="7"/>
  <c r="I127" i="7"/>
  <c r="B124" i="6"/>
  <c r="A666" i="7" l="1"/>
  <c r="A665" i="7"/>
  <c r="A664" i="7"/>
  <c r="A663" i="7"/>
  <c r="A668" i="7" s="1"/>
  <c r="A667" i="7"/>
  <c r="B125" i="6"/>
  <c r="I128" i="7"/>
  <c r="A671" i="7" l="1"/>
  <c r="A669" i="7"/>
  <c r="A674" i="7" s="1"/>
  <c r="A670" i="7"/>
  <c r="A672" i="7"/>
  <c r="A673" i="7"/>
  <c r="A676" i="7"/>
  <c r="I129" i="7"/>
  <c r="B126" i="6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A675" i="7" l="1"/>
  <c r="A677" i="7"/>
  <c r="A679" i="7"/>
  <c r="A678" i="7"/>
  <c r="A683" i="7" s="1"/>
  <c r="A681" i="7"/>
  <c r="A680" i="7"/>
  <c r="A682" i="7"/>
  <c r="B420" i="6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N10" i="6"/>
  <c r="N13" i="6"/>
  <c r="N27" i="6"/>
  <c r="N39" i="6"/>
  <c r="N40" i="6"/>
  <c r="N50" i="6"/>
  <c r="N54" i="6"/>
  <c r="N55" i="6"/>
  <c r="N56" i="6"/>
  <c r="N59" i="6"/>
  <c r="N70" i="6"/>
  <c r="N76" i="6"/>
  <c r="N74" i="6"/>
  <c r="N77" i="6"/>
  <c r="N80" i="6"/>
  <c r="N83" i="6"/>
  <c r="N96" i="6"/>
  <c r="N99" i="6"/>
  <c r="N102" i="6"/>
  <c r="N103" i="6"/>
  <c r="N104" i="6"/>
  <c r="N115" i="6"/>
  <c r="N119" i="6"/>
  <c r="I130" i="7"/>
  <c r="A686" i="7" l="1"/>
  <c r="A684" i="7"/>
  <c r="A689" i="7" s="1"/>
  <c r="A685" i="7"/>
  <c r="A687" i="7"/>
  <c r="A691" i="7"/>
  <c r="A688" i="7"/>
  <c r="I131" i="7"/>
  <c r="A694" i="7" l="1"/>
  <c r="A692" i="7"/>
  <c r="A693" i="7"/>
  <c r="A690" i="7"/>
  <c r="A696" i="7" s="1"/>
  <c r="I132" i="7"/>
  <c r="A698" i="7" l="1"/>
  <c r="A697" i="7"/>
  <c r="A699" i="7"/>
  <c r="A695" i="7"/>
  <c r="A701" i="7" s="1"/>
  <c r="I133" i="7"/>
  <c r="A703" i="7" l="1"/>
  <c r="A700" i="7"/>
  <c r="A705" i="7" s="1"/>
  <c r="A702" i="7"/>
  <c r="A708" i="7" s="1"/>
  <c r="A704" i="7"/>
  <c r="I134" i="7"/>
  <c r="A706" i="7" l="1"/>
  <c r="A711" i="7" s="1"/>
  <c r="A707" i="7"/>
  <c r="A713" i="7" s="1"/>
  <c r="A710" i="7"/>
  <c r="A709" i="7"/>
  <c r="A712" i="7"/>
  <c r="I135" i="7"/>
  <c r="A714" i="7" l="1"/>
  <c r="A715" i="7"/>
  <c r="A720" i="7" s="1"/>
  <c r="A719" i="7"/>
  <c r="A717" i="7"/>
  <c r="A716" i="7"/>
  <c r="A718" i="7"/>
  <c r="I136" i="7"/>
  <c r="A725" i="7" l="1"/>
  <c r="A724" i="7"/>
  <c r="A723" i="7"/>
  <c r="A722" i="7"/>
  <c r="A721" i="7"/>
  <c r="I137" i="7"/>
  <c r="A727" i="7" l="1"/>
  <c r="A728" i="7"/>
  <c r="A726" i="7"/>
  <c r="A730" i="7"/>
  <c r="A729" i="7"/>
  <c r="I138" i="7"/>
  <c r="A733" i="7" l="1"/>
  <c r="A732" i="7"/>
  <c r="A731" i="7"/>
  <c r="A738" i="7" s="1"/>
  <c r="A735" i="7"/>
  <c r="A734" i="7"/>
  <c r="I139" i="7"/>
  <c r="A737" i="7" l="1"/>
  <c r="A736" i="7"/>
  <c r="A741" i="7" s="1"/>
  <c r="A740" i="7"/>
  <c r="A739" i="7"/>
  <c r="I140" i="7"/>
  <c r="A743" i="7" l="1"/>
  <c r="A742" i="7"/>
  <c r="A747" i="7" s="1"/>
  <c r="A746" i="7"/>
  <c r="A744" i="7"/>
  <c r="A745" i="7"/>
  <c r="I141" i="7"/>
  <c r="A749" i="7" l="1"/>
  <c r="A752" i="7"/>
  <c r="A748" i="7"/>
  <c r="A753" i="7" s="1"/>
  <c r="A751" i="7"/>
  <c r="A750" i="7"/>
  <c r="I142" i="7"/>
  <c r="A758" i="7" l="1"/>
  <c r="A754" i="7"/>
  <c r="A759" i="7" s="1"/>
  <c r="A755" i="7"/>
  <c r="A757" i="7"/>
  <c r="A756" i="7"/>
  <c r="I143" i="7"/>
  <c r="A764" i="7" l="1"/>
  <c r="A761" i="7"/>
  <c r="A760" i="7"/>
  <c r="A765" i="7" s="1"/>
  <c r="A762" i="7"/>
  <c r="A763" i="7"/>
  <c r="I144" i="7"/>
  <c r="A770" i="7" l="1"/>
  <c r="A769" i="7"/>
  <c r="A767" i="7"/>
  <c r="A766" i="7"/>
  <c r="A771" i="7" s="1"/>
  <c r="A768" i="7"/>
  <c r="I145" i="7"/>
  <c r="A774" i="7" l="1"/>
  <c r="A775" i="7"/>
  <c r="A773" i="7"/>
  <c r="A772" i="7"/>
  <c r="A777" i="7" s="1"/>
  <c r="A776" i="7"/>
  <c r="I146" i="7"/>
  <c r="A781" i="7" l="1"/>
  <c r="A780" i="7"/>
  <c r="A782" i="7"/>
  <c r="A778" i="7"/>
  <c r="A783" i="7" s="1"/>
  <c r="A779" i="7"/>
  <c r="I147" i="7"/>
  <c r="A786" i="7" l="1"/>
  <c r="A788" i="7"/>
  <c r="A787" i="7"/>
  <c r="A785" i="7"/>
  <c r="A784" i="7"/>
  <c r="A789" i="7" s="1"/>
  <c r="I148" i="7"/>
  <c r="A791" i="7" l="1"/>
  <c r="A792" i="7"/>
  <c r="A793" i="7"/>
  <c r="A794" i="7"/>
  <c r="A790" i="7"/>
  <c r="A795" i="7" s="1"/>
  <c r="I149" i="7"/>
  <c r="A796" i="7" l="1"/>
  <c r="A801" i="7" s="1"/>
  <c r="A799" i="7"/>
  <c r="A798" i="7"/>
  <c r="A800" i="7"/>
  <c r="A797" i="7"/>
  <c r="I150" i="7"/>
  <c r="A804" i="7" l="1"/>
  <c r="A802" i="7"/>
  <c r="A807" i="7" s="1"/>
  <c r="A805" i="7"/>
  <c r="A803" i="7"/>
  <c r="A806" i="7"/>
  <c r="I151" i="7"/>
  <c r="A810" i="7" l="1"/>
  <c r="A808" i="7"/>
  <c r="A813" i="7" s="1"/>
  <c r="A809" i="7"/>
  <c r="A811" i="7"/>
  <c r="A812" i="7"/>
  <c r="I152" i="7"/>
  <c r="A814" i="7" l="1"/>
  <c r="A815" i="7"/>
  <c r="A817" i="7"/>
  <c r="A818" i="7"/>
  <c r="A819" i="7"/>
  <c r="A816" i="7"/>
  <c r="I153" i="7"/>
  <c r="A820" i="7" l="1"/>
  <c r="A825" i="7" s="1"/>
  <c r="A821" i="7"/>
  <c r="A826" i="7" s="1"/>
  <c r="A822" i="7"/>
  <c r="A823" i="7"/>
  <c r="A824" i="7"/>
  <c r="I154" i="7"/>
  <c r="A829" i="7" l="1"/>
  <c r="A827" i="7"/>
  <c r="A832" i="7" s="1"/>
  <c r="A828" i="7"/>
  <c r="A831" i="7"/>
  <c r="A830" i="7"/>
  <c r="I155" i="7"/>
  <c r="A834" i="7" l="1"/>
  <c r="A833" i="7"/>
  <c r="A838" i="7" s="1"/>
  <c r="A836" i="7"/>
  <c r="A835" i="7"/>
  <c r="A837" i="7"/>
  <c r="I156" i="7"/>
  <c r="A839" i="7" l="1"/>
  <c r="A844" i="7" s="1"/>
  <c r="A841" i="7"/>
  <c r="A842" i="7"/>
  <c r="A843" i="7"/>
  <c r="A840" i="7"/>
  <c r="I157" i="7"/>
  <c r="A848" i="7" l="1"/>
  <c r="A849" i="7"/>
  <c r="A845" i="7"/>
  <c r="A846" i="7"/>
  <c r="A847" i="7"/>
  <c r="I158" i="7"/>
  <c r="A851" i="7" l="1"/>
  <c r="A852" i="7"/>
  <c r="A850" i="7"/>
  <c r="A853" i="7"/>
  <c r="A854" i="7"/>
  <c r="I159" i="7"/>
  <c r="A857" i="7" l="1"/>
  <c r="A856" i="7"/>
  <c r="A859" i="7"/>
  <c r="A858" i="7"/>
  <c r="A855" i="7"/>
  <c r="A862" i="7" s="1"/>
  <c r="I160" i="7"/>
  <c r="A861" i="7" l="1"/>
  <c r="A863" i="7"/>
  <c r="A860" i="7"/>
  <c r="A864" i="7"/>
  <c r="I161" i="7"/>
  <c r="A865" i="7" l="1"/>
  <c r="A868" i="7"/>
  <c r="A869" i="7"/>
  <c r="A867" i="7"/>
  <c r="A866" i="7"/>
  <c r="A871" i="7" s="1"/>
  <c r="I162" i="7"/>
  <c r="A874" i="7" l="1"/>
  <c r="A873" i="7"/>
  <c r="A872" i="7"/>
  <c r="A870" i="7"/>
  <c r="A875" i="7" s="1"/>
  <c r="I163" i="7"/>
  <c r="A876" i="7" l="1"/>
  <c r="A881" i="7" s="1"/>
  <c r="A878" i="7"/>
  <c r="A879" i="7"/>
  <c r="A880" i="7"/>
  <c r="A877" i="7"/>
  <c r="I164" i="7"/>
  <c r="A884" i="7" l="1"/>
  <c r="A883" i="7"/>
  <c r="A882" i="7"/>
  <c r="A886" i="7"/>
  <c r="A885" i="7"/>
  <c r="I165" i="7"/>
  <c r="A888" i="7" l="1"/>
  <c r="A890" i="7"/>
  <c r="A891" i="7"/>
  <c r="A889" i="7"/>
  <c r="A887" i="7"/>
  <c r="I166" i="7"/>
  <c r="A894" i="7" l="1"/>
  <c r="A893" i="7"/>
  <c r="A892" i="7"/>
  <c r="A896" i="7"/>
  <c r="A895" i="7"/>
  <c r="I167" i="7"/>
  <c r="A900" i="7" l="1"/>
  <c r="A901" i="7"/>
  <c r="A897" i="7"/>
  <c r="A898" i="7"/>
  <c r="A903" i="7" s="1"/>
  <c r="A899" i="7"/>
  <c r="I168" i="7"/>
  <c r="A904" i="7" l="1"/>
  <c r="A906" i="7"/>
  <c r="A905" i="7"/>
  <c r="A902" i="7"/>
  <c r="A909" i="7" s="1"/>
  <c r="I169" i="7"/>
  <c r="A910" i="7" l="1"/>
  <c r="A908" i="7"/>
  <c r="A911" i="7"/>
  <c r="A907" i="7"/>
  <c r="I170" i="7"/>
  <c r="A916" i="7" l="1"/>
  <c r="A912" i="7"/>
  <c r="A913" i="7"/>
  <c r="A918" i="7" s="1"/>
  <c r="A915" i="7"/>
  <c r="A914" i="7"/>
  <c r="I171" i="7"/>
  <c r="A919" i="7" l="1"/>
  <c r="A921" i="7"/>
  <c r="A920" i="7"/>
  <c r="A917" i="7"/>
  <c r="I172" i="7"/>
  <c r="A925" i="7" l="1"/>
  <c r="A922" i="7"/>
  <c r="A924" i="7"/>
  <c r="A923" i="7"/>
  <c r="A926" i="7"/>
  <c r="I173" i="7"/>
  <c r="A928" i="7" l="1"/>
  <c r="A931" i="7"/>
  <c r="A929" i="7"/>
  <c r="A930" i="7"/>
  <c r="A927" i="7"/>
  <c r="A932" i="7" s="1"/>
  <c r="A937" i="7" s="1"/>
  <c r="I174" i="7"/>
  <c r="A935" i="7" l="1"/>
  <c r="A933" i="7"/>
  <c r="A938" i="7" s="1"/>
  <c r="A934" i="7"/>
  <c r="A936" i="7"/>
  <c r="I175" i="7"/>
  <c r="A941" i="7" l="1"/>
  <c r="A942" i="7"/>
  <c r="A939" i="7"/>
  <c r="A944" i="7" s="1"/>
  <c r="A940" i="7"/>
  <c r="A943" i="7"/>
  <c r="I176" i="7"/>
  <c r="A948" i="7" l="1"/>
  <c r="A945" i="7"/>
  <c r="A950" i="7" s="1"/>
  <c r="A946" i="7"/>
  <c r="A951" i="7" s="1"/>
  <c r="A949" i="7"/>
  <c r="A947" i="7"/>
  <c r="A953" i="7" s="1"/>
  <c r="I177" i="7"/>
  <c r="A954" i="7" l="1"/>
  <c r="A955" i="7"/>
  <c r="A956" i="7"/>
  <c r="A952" i="7"/>
  <c r="A957" i="7" s="1"/>
  <c r="I178" i="7"/>
  <c r="A962" i="7" l="1"/>
  <c r="A961" i="7"/>
  <c r="A960" i="7"/>
  <c r="A959" i="7"/>
  <c r="A958" i="7"/>
  <c r="I179" i="7"/>
  <c r="A964" i="7" l="1"/>
  <c r="A965" i="7"/>
  <c r="A963" i="7"/>
  <c r="A968" i="7" s="1"/>
  <c r="A966" i="7"/>
  <c r="A967" i="7"/>
  <c r="I180" i="7"/>
  <c r="A971" i="7" l="1"/>
  <c r="A970" i="7"/>
  <c r="A972" i="7"/>
  <c r="A969" i="7"/>
  <c r="A973" i="7"/>
  <c r="I181" i="7"/>
  <c r="A977" i="7" l="1"/>
  <c r="A975" i="7"/>
  <c r="A978" i="7"/>
  <c r="A974" i="7"/>
  <c r="A976" i="7"/>
  <c r="I182" i="7"/>
  <c r="A980" i="7" l="1"/>
  <c r="A982" i="7"/>
  <c r="A979" i="7"/>
  <c r="A984" i="7" s="1"/>
  <c r="A983" i="7"/>
  <c r="A981" i="7"/>
  <c r="I183" i="7"/>
  <c r="A986" i="7" l="1"/>
  <c r="A985" i="7"/>
  <c r="A991" i="7" s="1"/>
  <c r="A987" i="7"/>
  <c r="A992" i="7" s="1"/>
  <c r="A989" i="7"/>
  <c r="A988" i="7"/>
  <c r="I184" i="7"/>
  <c r="A990" i="7" l="1"/>
  <c r="A995" i="7" s="1"/>
  <c r="A994" i="7"/>
  <c r="A993" i="7"/>
  <c r="A997" i="7"/>
  <c r="I185" i="7"/>
  <c r="A996" i="7" l="1"/>
  <c r="A1001" i="7" s="1"/>
  <c r="A998" i="7"/>
  <c r="A1003" i="7" s="1"/>
  <c r="A999" i="7"/>
  <c r="A1000" i="7"/>
  <c r="I186" i="7"/>
  <c r="A1002" i="7" l="1"/>
  <c r="A1005" i="7"/>
  <c r="A1004" i="7"/>
  <c r="A1010" i="7" s="1"/>
  <c r="A1006" i="7"/>
  <c r="A1007" i="7"/>
  <c r="A1008" i="7"/>
  <c r="I187" i="7"/>
  <c r="A1009" i="7" l="1"/>
  <c r="I188" i="7"/>
  <c r="I189" i="7" l="1"/>
  <c r="I192" i="7" l="1"/>
  <c r="I190" i="7"/>
  <c r="I191" i="7" l="1"/>
  <c r="I193" i="7" l="1"/>
  <c r="I194" i="7" l="1"/>
  <c r="I195" i="7" l="1"/>
  <c r="I196" i="7" l="1"/>
  <c r="I197" i="7" l="1"/>
  <c r="I198" i="7" l="1"/>
  <c r="I199" i="7" l="1"/>
  <c r="I200" i="7" l="1"/>
  <c r="I201" i="7" l="1"/>
  <c r="I202" i="7" l="1"/>
  <c r="I203" i="7" l="1"/>
  <c r="I204" i="7" l="1"/>
  <c r="I205" i="7" l="1"/>
  <c r="I206" i="7" l="1"/>
  <c r="I207" i="7" l="1"/>
  <c r="I208" i="7" l="1"/>
  <c r="I209" i="7" l="1"/>
  <c r="I210" i="7" l="1"/>
  <c r="I211" i="7" l="1"/>
  <c r="I212" i="7" l="1"/>
  <c r="I213" i="7" l="1"/>
  <c r="I214" i="7" l="1"/>
  <c r="I215" i="7" l="1"/>
  <c r="I216" i="7" l="1"/>
  <c r="I217" i="7" l="1"/>
  <c r="I218" i="7" l="1"/>
  <c r="I219" i="7" l="1"/>
  <c r="I220" i="7" l="1"/>
  <c r="I221" i="7" l="1"/>
  <c r="I222" i="7" l="1"/>
  <c r="I223" i="7" l="1"/>
  <c r="I224" i="7" l="1"/>
  <c r="I225" i="7" l="1"/>
  <c r="I226" i="7" l="1"/>
  <c r="I227" i="7" l="1"/>
  <c r="I228" i="7" l="1"/>
  <c r="I229" i="7" l="1"/>
  <c r="I230" i="7" l="1"/>
  <c r="I231" i="7" l="1"/>
  <c r="I232" i="7" l="1"/>
  <c r="I233" i="7" l="1"/>
  <c r="I234" i="7" l="1"/>
  <c r="I235" i="7" l="1"/>
  <c r="I237" i="7" l="1"/>
  <c r="I239" i="7" l="1"/>
  <c r="I240" i="7" l="1"/>
  <c r="I242" i="7"/>
  <c r="I256" i="7" l="1"/>
  <c r="I257" i="7" l="1"/>
  <c r="I258" i="7" l="1"/>
  <c r="I259" i="7" l="1"/>
  <c r="I260" i="7" l="1"/>
  <c r="I261" i="7" l="1"/>
  <c r="I262" i="7" l="1"/>
  <c r="I265" i="7" l="1"/>
  <c r="I266" i="7" l="1"/>
  <c r="I267" i="7" l="1"/>
  <c r="I270" i="7" l="1"/>
  <c r="I271" i="7" l="1"/>
  <c r="I272" i="7" l="1"/>
  <c r="I273" i="7" l="1"/>
  <c r="I274" i="7" l="1"/>
  <c r="I275" i="7" l="1"/>
  <c r="I276" i="7" l="1"/>
  <c r="I277" i="7" l="1"/>
  <c r="I278" i="7" l="1"/>
  <c r="I279" i="7" l="1"/>
  <c r="I280" i="7" l="1"/>
  <c r="I281" i="7" l="1"/>
  <c r="I282" i="7" l="1"/>
  <c r="I283" i="7" l="1"/>
  <c r="I244" i="7" l="1"/>
  <c r="I243" i="7" l="1"/>
  <c r="I286" i="7"/>
  <c r="I245" i="7" l="1"/>
  <c r="I287" i="7"/>
  <c r="I288" i="7" l="1"/>
  <c r="I246" i="7"/>
  <c r="I289" i="7" l="1"/>
  <c r="I291" i="7" l="1"/>
  <c r="I292" i="7" l="1"/>
  <c r="I247" i="7" l="1"/>
  <c r="I293" i="7"/>
  <c r="I294" i="7" l="1"/>
  <c r="I248" i="7"/>
  <c r="I249" i="7" l="1"/>
  <c r="I295" i="7"/>
  <c r="I296" i="7" l="1"/>
  <c r="I251" i="7"/>
  <c r="I253" i="7" l="1"/>
  <c r="I297" i="7"/>
  <c r="I298" i="7" l="1"/>
  <c r="I254" i="7"/>
  <c r="I299" i="7" l="1"/>
  <c r="I255" i="7" l="1"/>
  <c r="I300" i="7"/>
  <c r="I301" i="7" l="1"/>
  <c r="I302" i="7" l="1"/>
  <c r="I303" i="7" l="1"/>
  <c r="I304" i="7" l="1"/>
  <c r="I305" i="7" l="1"/>
  <c r="I306" i="7" l="1"/>
  <c r="I307" i="7" l="1"/>
  <c r="I308" i="7" l="1"/>
  <c r="I309" i="7" l="1"/>
  <c r="I310" i="7" l="1"/>
  <c r="I311" i="7" l="1"/>
  <c r="I312" i="7" l="1"/>
  <c r="I313" i="7" l="1"/>
  <c r="I315" i="7" l="1"/>
  <c r="I318" i="7"/>
  <c r="I314" i="7"/>
  <c r="I319" i="7" l="1"/>
  <c r="I317" i="7" l="1"/>
  <c r="I316" i="7"/>
  <c r="I320" i="7"/>
  <c r="I321" i="7" l="1"/>
  <c r="I322" i="7" l="1"/>
  <c r="I323" i="7" l="1"/>
  <c r="I324" i="7" l="1"/>
  <c r="I325" i="7" l="1"/>
  <c r="I326" i="7" l="1"/>
  <c r="I327" i="7" l="1"/>
  <c r="I328" i="7" l="1"/>
  <c r="I329" i="7" l="1"/>
  <c r="I330" i="7" l="1"/>
  <c r="I331" i="7" l="1"/>
  <c r="I334" i="7" l="1"/>
  <c r="I335" i="7" l="1"/>
  <c r="I336" i="7" l="1"/>
  <c r="I337" i="7" l="1"/>
  <c r="I340" i="7" l="1"/>
  <c r="I341" i="7" l="1"/>
  <c r="I342" i="7" l="1"/>
  <c r="I343" i="7" l="1"/>
  <c r="I344" i="7" l="1"/>
  <c r="I346" i="7" l="1"/>
  <c r="I347" i="7" l="1"/>
  <c r="I351" i="7" l="1"/>
  <c r="I352" i="7" l="1"/>
  <c r="I353" i="7" l="1"/>
  <c r="I354" i="7" l="1"/>
  <c r="I355" i="7" l="1"/>
  <c r="I356" i="7" l="1"/>
  <c r="I357" i="7" l="1"/>
  <c r="I358" i="7" l="1"/>
  <c r="I359" i="7" l="1"/>
  <c r="I360" i="7" l="1"/>
  <c r="I361" i="7" l="1"/>
  <c r="N163" i="7" l="1"/>
  <c r="I362" i="7"/>
  <c r="N161" i="7" l="1"/>
  <c r="I363" i="7"/>
  <c r="I364" i="7" l="1"/>
  <c r="N159" i="7"/>
  <c r="I365" i="7" l="1"/>
  <c r="I366" i="7" l="1"/>
  <c r="I367" i="7" l="1"/>
  <c r="I368" i="7" l="1"/>
  <c r="I369" i="7" l="1"/>
  <c r="I370" i="7" l="1"/>
  <c r="I371" i="7" l="1"/>
  <c r="I372" i="7" l="1"/>
  <c r="N299" i="7" l="1"/>
  <c r="N54" i="7"/>
  <c r="N182" i="7"/>
  <c r="N53" i="7"/>
  <c r="O53" i="7" s="1"/>
  <c r="N9" i="7"/>
  <c r="N62" i="7"/>
  <c r="N316" i="7"/>
  <c r="N73" i="7"/>
  <c r="N50" i="7"/>
  <c r="N83" i="7"/>
  <c r="N139" i="7"/>
  <c r="O139" i="7" s="1"/>
  <c r="N52" i="7"/>
  <c r="N175" i="7"/>
  <c r="N193" i="7"/>
  <c r="N26" i="7"/>
  <c r="N167" i="7"/>
  <c r="O167" i="7" s="1"/>
  <c r="N47" i="7"/>
  <c r="N19" i="7"/>
  <c r="N188" i="7"/>
  <c r="N147" i="7"/>
  <c r="N257" i="7"/>
  <c r="N56" i="7"/>
  <c r="N99" i="7"/>
  <c r="N8" i="7"/>
  <c r="N38" i="7"/>
  <c r="N157" i="7"/>
  <c r="N86" i="7"/>
  <c r="N223" i="7"/>
  <c r="N143" i="7"/>
  <c r="N204" i="7"/>
  <c r="N35" i="7"/>
  <c r="N180" i="7"/>
  <c r="O180" i="7" s="1"/>
  <c r="N30" i="7"/>
  <c r="N72" i="7"/>
  <c r="N24" i="7"/>
  <c r="N25" i="7"/>
  <c r="N67" i="7"/>
  <c r="N36" i="7"/>
  <c r="N16" i="7"/>
  <c r="N218" i="7"/>
  <c r="N260" i="7"/>
  <c r="N171" i="7"/>
  <c r="N33" i="7"/>
  <c r="N174" i="7"/>
  <c r="N76" i="7"/>
  <c r="N266" i="7"/>
  <c r="N209" i="7"/>
  <c r="N185" i="7"/>
  <c r="N60" i="7"/>
  <c r="N65" i="7"/>
  <c r="N181" i="7"/>
  <c r="N219" i="7"/>
  <c r="N102" i="7"/>
  <c r="C38" i="1" s="1"/>
  <c r="N278" i="7"/>
  <c r="N137" i="7"/>
  <c r="N227" i="7"/>
  <c r="N168" i="7"/>
  <c r="N141" i="7"/>
  <c r="N247" i="7"/>
  <c r="N153" i="7"/>
  <c r="N85" i="7"/>
  <c r="N113" i="7"/>
  <c r="N271" i="7"/>
  <c r="N95" i="7"/>
  <c r="N151" i="7"/>
  <c r="N217" i="7"/>
  <c r="N207" i="7"/>
  <c r="N87" i="7"/>
  <c r="N292" i="7"/>
  <c r="N78" i="7"/>
  <c r="N258" i="7"/>
  <c r="N140" i="7"/>
  <c r="N103" i="7"/>
  <c r="N211" i="7"/>
  <c r="N165" i="7"/>
  <c r="N80" i="7"/>
  <c r="N116" i="7"/>
  <c r="N71" i="7"/>
  <c r="N111" i="7"/>
  <c r="N225" i="7"/>
  <c r="N135" i="7"/>
  <c r="N92" i="7"/>
  <c r="N119" i="7"/>
  <c r="N201" i="7"/>
  <c r="N169" i="7"/>
  <c r="N63" i="7"/>
  <c r="N104" i="7"/>
  <c r="N155" i="7"/>
  <c r="O155" i="7" s="1"/>
  <c r="N12" i="7"/>
  <c r="N128" i="7"/>
  <c r="N10" i="7"/>
  <c r="N129" i="7"/>
  <c r="N156" i="7"/>
  <c r="N127" i="7"/>
  <c r="N187" i="7"/>
  <c r="O187" i="7" s="1"/>
  <c r="N131" i="7"/>
  <c r="N256" i="7"/>
  <c r="N69" i="7"/>
  <c r="N189" i="7"/>
  <c r="N149" i="7"/>
  <c r="N173" i="7"/>
  <c r="N58" i="7"/>
  <c r="N221" i="7"/>
  <c r="N133" i="7"/>
  <c r="N145" i="7"/>
  <c r="N303" i="7"/>
  <c r="N318" i="7"/>
  <c r="N313" i="7"/>
  <c r="N288" i="7"/>
  <c r="N297" i="7"/>
  <c r="N301" i="7"/>
  <c r="N319" i="7"/>
  <c r="N304" i="7"/>
  <c r="N282" i="7"/>
  <c r="N291" i="7"/>
  <c r="N286" i="7"/>
  <c r="N280" i="7"/>
  <c r="N243" i="7"/>
  <c r="N240" i="7"/>
  <c r="N229" i="7"/>
  <c r="N234" i="7"/>
  <c r="N228" i="7"/>
  <c r="N279" i="7"/>
  <c r="N306" i="7"/>
  <c r="N320" i="7"/>
  <c r="N322" i="7"/>
  <c r="N324" i="7"/>
  <c r="N326" i="7"/>
  <c r="N328" i="7"/>
  <c r="N329" i="7"/>
  <c r="N330" i="7"/>
  <c r="N335" i="7"/>
  <c r="N337" i="7"/>
  <c r="N342" i="7"/>
  <c r="N346" i="7"/>
  <c r="N352" i="7"/>
  <c r="N353" i="7"/>
  <c r="N354" i="7"/>
  <c r="N357" i="7"/>
  <c r="N358" i="7"/>
  <c r="O358" i="7" s="1"/>
  <c r="N360" i="7"/>
  <c r="N362" i="7"/>
  <c r="N364" i="7"/>
  <c r="N367" i="7"/>
  <c r="E38" i="1" l="1"/>
  <c r="F10" i="4"/>
  <c r="E11" i="4"/>
  <c r="F11" i="4" s="1"/>
  <c r="C48" i="1"/>
  <c r="O352" i="7"/>
  <c r="O173" i="7"/>
  <c r="C40" i="1"/>
  <c r="C39" i="1"/>
  <c r="O127" i="7"/>
  <c r="C36" i="1"/>
  <c r="O71" i="7"/>
  <c r="C43" i="1"/>
  <c r="O227" i="7"/>
  <c r="O256" i="7"/>
  <c r="C44" i="1"/>
  <c r="C42" i="1"/>
  <c r="O217" i="7"/>
  <c r="C46" i="1"/>
  <c r="O318" i="7"/>
  <c r="C45" i="1"/>
  <c r="O278" i="7"/>
  <c r="O24" i="7"/>
  <c r="C34" i="1"/>
  <c r="O8" i="7"/>
  <c r="C33" i="1"/>
  <c r="O52" i="7"/>
  <c r="C35" i="1"/>
  <c r="C47" i="1"/>
  <c r="O328" i="7"/>
  <c r="C37" i="1"/>
  <c r="O85" i="7"/>
  <c r="O102" i="7"/>
  <c r="F6" i="4" l="1"/>
  <c r="F23" i="4" s="1"/>
  <c r="E37" i="1"/>
  <c r="E35" i="1"/>
  <c r="E46" i="1"/>
  <c r="E42" i="1"/>
  <c r="E43" i="1"/>
  <c r="E39" i="1"/>
  <c r="E48" i="1"/>
  <c r="E34" i="1"/>
  <c r="E44" i="1"/>
  <c r="E40" i="1"/>
  <c r="E47" i="1"/>
  <c r="E33" i="1"/>
  <c r="E45" i="1"/>
  <c r="E36" i="1"/>
  <c r="E81" i="5" l="1"/>
  <c r="M33" i="6" l="1"/>
  <c r="N33" i="6" s="1"/>
  <c r="E80" i="5"/>
  <c r="E11" i="5" s="1"/>
  <c r="B6" i="5" l="1"/>
  <c r="M128" i="6"/>
  <c r="N9" i="6"/>
  <c r="N8" i="6"/>
  <c r="N32" i="6"/>
  <c r="M126" i="6"/>
  <c r="M125" i="6" l="1"/>
  <c r="N122" i="6"/>
  <c r="C32" i="1" s="1"/>
  <c r="M123" i="6"/>
  <c r="M124" i="6"/>
  <c r="Q8" i="6" l="1"/>
  <c r="Q9" i="6"/>
  <c r="Q54" i="6"/>
  <c r="Q104" i="6"/>
  <c r="M127" i="6"/>
  <c r="Q59" i="6"/>
  <c r="E32" i="1"/>
  <c r="Q115" i="6"/>
  <c r="Q13" i="6"/>
  <c r="Q119" i="6"/>
  <c r="Q39" i="6"/>
  <c r="Q96" i="6"/>
  <c r="Q83" i="6"/>
  <c r="Q56" i="6"/>
  <c r="Q55" i="6"/>
  <c r="Q10" i="6"/>
  <c r="Q70" i="6"/>
  <c r="Q99" i="6"/>
  <c r="Q50" i="6"/>
  <c r="Q74" i="6"/>
  <c r="Q80" i="6"/>
  <c r="Q27" i="6"/>
  <c r="Q77" i="6"/>
  <c r="Q102" i="6"/>
  <c r="Q103" i="6"/>
  <c r="Q76" i="6"/>
  <c r="Q40" i="6"/>
  <c r="Q32" i="6"/>
  <c r="M372" i="7"/>
  <c r="N372" i="7" s="1"/>
  <c r="N200" i="7"/>
  <c r="N198" i="7" s="1"/>
  <c r="F306" i="14"/>
  <c r="E478" i="14"/>
  <c r="F478" i="14" s="1"/>
  <c r="N197" i="7" l="1"/>
  <c r="N196" i="7"/>
  <c r="C41" i="1" s="1"/>
  <c r="N370" i="7"/>
  <c r="M376" i="7"/>
  <c r="N371" i="7"/>
  <c r="M375" i="7" s="1"/>
  <c r="N369" i="7"/>
  <c r="E41" i="1" l="1"/>
  <c r="M374" i="7"/>
  <c r="O196" i="7"/>
  <c r="C49" i="1"/>
  <c r="M373" i="7"/>
  <c r="O369" i="7"/>
  <c r="E49" i="1" l="1"/>
  <c r="E50" i="1" s="1"/>
  <c r="E51" i="1" s="1"/>
  <c r="C50" i="1"/>
  <c r="D45" i="1" l="1"/>
  <c r="D43" i="1"/>
  <c r="D37" i="1"/>
  <c r="D32" i="1"/>
  <c r="D48" i="1"/>
  <c r="D44" i="1"/>
  <c r="D34" i="1"/>
  <c r="D35" i="1"/>
  <c r="D36" i="1"/>
  <c r="D39" i="1"/>
  <c r="D42" i="1"/>
  <c r="D40" i="1"/>
  <c r="D33" i="1"/>
  <c r="D38" i="1"/>
  <c r="D47" i="1"/>
  <c r="D46" i="1"/>
  <c r="D41" i="1"/>
  <c r="D49" i="1"/>
  <c r="D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9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ID#AAABv8ALWsQ
Valquiria Vansquelhe    (2025-11-13 18:24:40)
ALTURA DOS 3 ULTIMOS PAVS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T7Q2bphXY7PH36ixFVF6svTdc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9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======
ID#AAABv8ALWso
Valquiria Vansquelhe    (2025-11-13 18:24:40)
Conforme Formulário considerar verba para 2 nionário,poiso EPI é do epreiteiro.
Considerado 500 por Funcionários por ano -</t>
        </r>
      </text>
    </comment>
    <comment ref="B311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======
ID#AAABv8ALWs8
Valquiria Vansquelhe    (2025-11-13 18:24:40)
Custo da Aba Canteiro / pelo Prazo de Obra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pIIxLNuOBrsvbYGQzu9Afjo5Y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46" authorId="0" shapeId="0" xr:uid="{00000000-0006-0000-0A00-000002000000}">
      <text>
        <r>
          <rPr>
            <sz val="10"/>
            <color rgb="FF000000"/>
            <rFont val="Arial"/>
            <family val="2"/>
            <scheme val="minor"/>
          </rPr>
          <t>======
ID#AAABv8ALWtA
Laura Freo    (2025-11-13 18:24:40)
INCLUSO PESCOÇO DA SAPATA</t>
        </r>
      </text>
    </comment>
    <comment ref="S76" authorId="0" shapeId="0" xr:uid="{00000000-0006-0000-0A00-000001000000}">
      <text>
        <r>
          <rPr>
            <sz val="10"/>
            <color rgb="FF000000"/>
            <rFont val="Arial"/>
            <family val="2"/>
            <scheme val="minor"/>
          </rPr>
          <t>======
ID#AAABv8ALWs4
Laura Freo    (2025-11-13 18:24:40)
INCLUSO PESCOÇO DA SAPATA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6e4UBq0zMJRNiQnq1GY7TVqWi4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C00-000001000000}">
      <text>
        <r>
          <rPr>
            <sz val="10"/>
            <color rgb="FF000000"/>
            <rFont val="Arial"/>
            <family val="2"/>
            <scheme val="minor"/>
          </rPr>
          <t>======
ID#AAABv8ALWtE
renatamarques    (2025-11-13 18:24:40)
Folga total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wFG6Y0AoRfH4wy+bXsYO1Iazl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E00-00000B000000}">
      <text>
        <r>
          <rPr>
            <sz val="10"/>
            <color rgb="FF000000"/>
            <rFont val="Arial"/>
            <family val="2"/>
            <scheme val="minor"/>
          </rPr>
          <t>======
ID#AAABv8ALWsE
Patricia Bragatto    (2025-10-02 20:21:22)
CICLO DE LAJE ATÉ 10 DIAS -  3 JOGOS
CICLO DE LAJE MAIORES - 2 JOGOS
Verificar tempo de ciclo junto à estimativa de prazo</t>
        </r>
      </text>
    </comment>
    <comment ref="D10" authorId="0" shapeId="0" xr:uid="{00000000-0006-0000-0E00-000005000000}">
      <text>
        <r>
          <rPr>
            <sz val="10"/>
            <color rgb="FF000000"/>
            <rFont val="Arial"/>
            <family val="2"/>
            <scheme val="minor"/>
          </rPr>
          <t>======
ID#AAABv8ALWr8
Patricia Bragatto    (2025-10-02 20:21:22)
(TOTAL DE FORMAS / NÚMERO DE PAV.) X JOGOS</t>
        </r>
      </text>
    </comment>
    <comment ref="G13" authorId="0" shapeId="0" xr:uid="{00000000-0006-0000-0E00-000007000000}">
      <text>
        <r>
          <rPr>
            <sz val="10"/>
            <color rgb="FF000000"/>
            <rFont val="Arial"/>
            <family val="2"/>
            <scheme val="minor"/>
          </rPr>
          <t>======
ID#AAABv8ALWsM
Patricia Bragatto    (2025-10-02 20:21:22)
5% DE PERDA</t>
        </r>
      </text>
    </comment>
    <comment ref="F14" authorId="0" shapeId="0" xr:uid="{00000000-0006-0000-0E00-00000C000000}">
      <text>
        <r>
          <rPr>
            <sz val="10"/>
            <color rgb="FF000000"/>
            <rFont val="Arial"/>
            <family val="2"/>
            <scheme val="minor"/>
          </rPr>
          <t>======
ID#AAABv8ALWsc
Patricia Bragatto    (2025-10-02 20:21:22)
CONSIDERAR CUSTO MÉDIO PARA A CA-50 DE 10MM</t>
        </r>
      </text>
    </comment>
    <comment ref="B22" authorId="0" shapeId="0" xr:uid="{00000000-0006-0000-0E00-000008000000}">
      <text>
        <r>
          <rPr>
            <sz val="10"/>
            <color rgb="FF000000"/>
            <rFont val="Arial"/>
            <family val="2"/>
            <scheme val="minor"/>
          </rPr>
          <t>======
ID#AAABv8ALWtM
Patricia Bragatto    (2025-10-02 20:21:22)
CICLO DE LAJE ATÉ 10 DIAS -  3 JOGOS
CICLO DE LAJE MAIORES - 2 JOGOS
Verificar tempo de ciclo junto à estimativa de prazo</t>
        </r>
      </text>
    </comment>
    <comment ref="D22" authorId="0" shapeId="0" xr:uid="{00000000-0006-0000-0E00-000006000000}">
      <text>
        <r>
          <rPr>
            <sz val="10"/>
            <color rgb="FF000000"/>
            <rFont val="Arial"/>
            <family val="2"/>
            <scheme val="minor"/>
          </rPr>
          <t>======
ID#AAABv8ALWrw
Patricia Bragatto    (2025-10-02 20:21:22)
(TOTAL DE FORMAS / NÚMERO DE PAV.) X JOGOS</t>
        </r>
      </text>
    </comment>
    <comment ref="B35" authorId="0" shapeId="0" xr:uid="{00000000-0006-0000-0E00-00000D000000}">
      <text>
        <r>
          <rPr>
            <sz val="10"/>
            <color rgb="FF000000"/>
            <rFont val="Arial"/>
            <family val="2"/>
            <scheme val="minor"/>
          </rPr>
          <t>======
ID#AAABv8ALWsI
Patricia Bragatto    (2025-10-02 20:21:22)
CICLO DE LAJE ATÉ 10 DIAS -  3 JOGOS
CICLO DE LAJE MAIORES - 2 JOGOS
Verificar tempo de ciclo junto à estimativa de prazo</t>
        </r>
      </text>
    </comment>
    <comment ref="D35" authorId="0" shapeId="0" xr:uid="{00000000-0006-0000-0E00-000001000000}">
      <text>
        <r>
          <rPr>
            <sz val="10"/>
            <color rgb="FF000000"/>
            <rFont val="Arial"/>
            <family val="2"/>
            <scheme val="minor"/>
          </rPr>
          <t>======
ID#AAABv8ALWsU
Patricia Bragatto    (2025-10-02 20:21:22)
(TOTAL DE FORMAS / NÚMERO DE PAV.) X JOGOS</t>
        </r>
      </text>
    </comment>
    <comment ref="G40" authorId="0" shapeId="0" xr:uid="{00000000-0006-0000-0E00-00000E000000}">
      <text>
        <r>
          <rPr>
            <sz val="10"/>
            <color rgb="FF000000"/>
            <rFont val="Arial"/>
            <family val="2"/>
            <scheme val="minor"/>
          </rPr>
          <t>======
ID#AAABv8ALWtI
Patricia Bragatto    (2025-10-02 20:21:22)
5% DE PERDA</t>
        </r>
      </text>
    </comment>
    <comment ref="B49" authorId="0" shapeId="0" xr:uid="{00000000-0006-0000-0E00-000004000000}">
      <text>
        <r>
          <rPr>
            <sz val="10"/>
            <color rgb="FF000000"/>
            <rFont val="Arial"/>
            <family val="2"/>
            <scheme val="minor"/>
          </rPr>
          <t>======
ID#AAABv8ALWss
Patricia Bragatto    (2025-10-02 20:21:22)
CICLO DE LAJE ATÉ 10 DIAS -  3 JOGOS
CICLO DE LAJE MAIORES - 2 JOGOS
Verificar tempo de ciclo junto à estimativa de prazo</t>
        </r>
      </text>
    </comment>
    <comment ref="D49" authorId="0" shapeId="0" xr:uid="{00000000-0006-0000-0E00-000002000000}">
      <text>
        <r>
          <rPr>
            <sz val="10"/>
            <color rgb="FF000000"/>
            <rFont val="Arial"/>
            <family val="2"/>
            <scheme val="minor"/>
          </rPr>
          <t>======
ID#AAABv8ALWr4
Patricia Bragatto    (2025-10-02 20:21:22)
(TOTAL DE FORMAS / NÚMERO DE PAV.) X JOGOS</t>
        </r>
      </text>
    </comment>
    <comment ref="D51" authorId="0" shapeId="0" xr:uid="{00000000-0006-0000-0E00-00000F000000}">
      <text>
        <r>
          <rPr>
            <sz val="10"/>
            <color rgb="FF000000"/>
            <rFont val="Arial"/>
            <family val="2"/>
            <scheme val="minor"/>
          </rPr>
          <t>======
ID#AAABv8ALWsg
Patricia Bragatto    (2025-10-02 20:21:22)
QUNATIDADE DE ESCORAS POR PAVIMENTO X JOGOS</t>
        </r>
      </text>
    </comment>
    <comment ref="G55" authorId="0" shapeId="0" xr:uid="{00000000-0006-0000-0E00-000009000000}">
      <text>
        <r>
          <rPr>
            <sz val="10"/>
            <color rgb="FF000000"/>
            <rFont val="Arial"/>
            <family val="2"/>
            <scheme val="minor"/>
          </rPr>
          <t>======
ID#AAABv8ALWsk
Patricia Bragatto    (2025-10-02 20:21:22)
5% DE PERDA</t>
        </r>
      </text>
    </comment>
    <comment ref="F56" authorId="0" shapeId="0" xr:uid="{00000000-0006-0000-0E00-00000A000000}">
      <text>
        <r>
          <rPr>
            <sz val="10"/>
            <color rgb="FF000000"/>
            <rFont val="Arial"/>
            <family val="2"/>
            <scheme val="minor"/>
          </rPr>
          <t>======
ID#AAABv8ALWs0
Patricia Bragatto    (2025-10-02 20:21:22)
CONSIDERAR CUSTO MÉDIO PARA A CA-50 DE 10MM</t>
        </r>
      </text>
    </comment>
    <comment ref="G62" authorId="0" shapeId="0" xr:uid="{00000000-0006-0000-0E00-000003000000}">
      <text>
        <r>
          <rPr>
            <sz val="10"/>
            <color rgb="FF000000"/>
            <rFont val="Arial"/>
            <family val="2"/>
            <scheme val="minor"/>
          </rPr>
          <t>======
ID#AAABv8ALWrs
Patricia Bragatto    (2025-10-02 20:21:22)
SELECIONAR TOTAL CONFORME MÉTODO CONSTRUTIVO APLICADO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J068nmtus/nMgdnNzeTKfRBbNg=="/>
    </ext>
  </extL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<sst xmlns="http://schemas.openxmlformats.org/spreadsheetml/2006/main" count="19889" uniqueCount="5677">
  <si>
    <t>Projeto</t>
  </si>
  <si>
    <t>Colin Schroeder</t>
  </si>
  <si>
    <t>Empresa</t>
  </si>
  <si>
    <t>Grupo DUO</t>
  </si>
  <si>
    <t>Revisão</t>
  </si>
  <si>
    <t>R00</t>
  </si>
  <si>
    <t>QUADRO DE ÁREAS</t>
  </si>
  <si>
    <t>Descrição</t>
  </si>
  <si>
    <t>Unidade</t>
  </si>
  <si>
    <t>Quantidade</t>
  </si>
  <si>
    <t>Imagens</t>
  </si>
  <si>
    <t>MESES DE OBRA</t>
  </si>
  <si>
    <t>MÊS</t>
  </si>
  <si>
    <t>ÁREA DO TERRENO</t>
  </si>
  <si>
    <t>M²</t>
  </si>
  <si>
    <t>ÁREA CONSTRUÍDA</t>
  </si>
  <si>
    <t>NÚMERO DE UNIDADES HABITACIONAIS</t>
  </si>
  <si>
    <t>UN</t>
  </si>
  <si>
    <t>NÚMERO DE UNIDADES COMERCIAIS</t>
  </si>
  <si>
    <t>ÁREA PRIVATIVA</t>
  </si>
  <si>
    <t>NÚMERO DE PAVIMENTOS</t>
  </si>
  <si>
    <t>3º Subsolo</t>
  </si>
  <si>
    <t>2º Subsolo</t>
  </si>
  <si>
    <t>1º Subsolo</t>
  </si>
  <si>
    <t>Térreo</t>
  </si>
  <si>
    <t>2º Pavimento</t>
  </si>
  <si>
    <t>Pavimentos Tipos (x15)</t>
  </si>
  <si>
    <t>Cobertura</t>
  </si>
  <si>
    <t>Barrilete</t>
  </si>
  <si>
    <t>Reservatórios</t>
  </si>
  <si>
    <t>Urbanização</t>
  </si>
  <si>
    <t>ETAPA</t>
  </si>
  <si>
    <t>VALOR ORÇADO</t>
  </si>
  <si>
    <t>%</t>
  </si>
  <si>
    <t>VALOR / m²</t>
  </si>
  <si>
    <t>GERENCIAMENTO TÉCNICO E ADMINISTRATIVO</t>
  </si>
  <si>
    <t>MOVIMENTAÇÃO DE TERRA</t>
  </si>
  <si>
    <t>INFRAESTRUTURA</t>
  </si>
  <si>
    <t>CONTENÇÃO</t>
  </si>
  <si>
    <t>SUPRAESTRUTURA</t>
  </si>
  <si>
    <t>ALVENARIA</t>
  </si>
  <si>
    <t>INSTALAÇÕES ELÉTRICAS, HIDRÁULICAS, GLP E PREVENTIVAS</t>
  </si>
  <si>
    <t>EQUIPAMENTOS E SISTEMAS ESPECIAIS</t>
  </si>
  <si>
    <t>REVESTIMENTOS INTERNOS DE PAREDE</t>
  </si>
  <si>
    <t>REVESTIMENTOS INTERNOS DE TETO</t>
  </si>
  <si>
    <t>PISOS E PAVIMENTAÇÕES</t>
  </si>
  <si>
    <t>PINTURA INTERNA</t>
  </si>
  <si>
    <t>ESQUADRIAS, VIDROS E FERRAGENS</t>
  </si>
  <si>
    <t>LOUÇAS E METAIS</t>
  </si>
  <si>
    <t>REVESTIMENTOS E ACABAMENTOS EM FACHADA</t>
  </si>
  <si>
    <t>SERVIÇOS COMPLEMENTARES</t>
  </si>
  <si>
    <t>IMPREVISTOS</t>
  </si>
  <si>
    <t>TOTAL</t>
  </si>
  <si>
    <t>CUB/SC</t>
  </si>
  <si>
    <t>Obra</t>
  </si>
  <si>
    <t>Guia pavimentos</t>
  </si>
  <si>
    <t>Equipamentos de proteção coletiva</t>
  </si>
  <si>
    <t>Pavimento</t>
  </si>
  <si>
    <t>Área</t>
  </si>
  <si>
    <t>Perímetro</t>
  </si>
  <si>
    <t>Pé Direito</t>
  </si>
  <si>
    <t>Bandejas de proteção</t>
  </si>
  <si>
    <t>Imagem formulário</t>
  </si>
  <si>
    <t>Perímetro de projeção embasamento</t>
  </si>
  <si>
    <t>m</t>
  </si>
  <si>
    <t>Perímetro de projeção Primária tipo 1</t>
  </si>
  <si>
    <t>Perímetro de projeção torre tipo 1</t>
  </si>
  <si>
    <t>Bandeja de proteção primária</t>
  </si>
  <si>
    <t>3º Pavimento - Tipo</t>
  </si>
  <si>
    <t>Bandeja de proteção secundária</t>
  </si>
  <si>
    <t>4º Pavimento - Tipo</t>
  </si>
  <si>
    <t>* Considerado as informações do Projeto de Segurança</t>
  </si>
  <si>
    <t>5º Pavimento - Tipo</t>
  </si>
  <si>
    <t>Guarda - corpo de vãos</t>
  </si>
  <si>
    <t>6º Pavimento - Tipo</t>
  </si>
  <si>
    <t>7º Pavimento - Tipo</t>
  </si>
  <si>
    <t>8º Pavimento - Tipo</t>
  </si>
  <si>
    <t>Perímetro de vãos</t>
  </si>
  <si>
    <t>9º Pavimento - Tipo</t>
  </si>
  <si>
    <t>10º Pavimento - Tipo</t>
  </si>
  <si>
    <t>11º Pavimento - Tipo</t>
  </si>
  <si>
    <t>Guarda - corpo de desforma</t>
  </si>
  <si>
    <t>12º Pavimento - Tipo</t>
  </si>
  <si>
    <t>13º Pavimento - Tipo</t>
  </si>
  <si>
    <t>14º Pavimento - Tipo</t>
  </si>
  <si>
    <t>Perímetro de projeção da torre</t>
  </si>
  <si>
    <t>15º Pavimento - Tipo</t>
  </si>
  <si>
    <t>Repetições de pavimentos**</t>
  </si>
  <si>
    <t>un</t>
  </si>
  <si>
    <t>16º Pavimento - Tipo</t>
  </si>
  <si>
    <t>Proteção de periferia pós desforma torre</t>
  </si>
  <si>
    <t>17º Pavimento - Tipo</t>
  </si>
  <si>
    <t>Nível técnico</t>
  </si>
  <si>
    <t>NÃO CONSIDERADO ÁREA CONSTRUÍDA</t>
  </si>
  <si>
    <t xml:space="preserve">Fechamento removível de vãos em madeira </t>
  </si>
  <si>
    <t>Plano de cobertura</t>
  </si>
  <si>
    <t>Cob. Reservatório</t>
  </si>
  <si>
    <t xml:space="preserve">Área das portas de elevadores </t>
  </si>
  <si>
    <t>m2</t>
  </si>
  <si>
    <t>Quantidade de elevadores</t>
  </si>
  <si>
    <t>Quantidade de portas de elevadores</t>
  </si>
  <si>
    <t>Área das portas de aptos</t>
  </si>
  <si>
    <t>Quantidade de aptos</t>
  </si>
  <si>
    <t xml:space="preserve">Fechamento removível de vãos de portas de entrada de apto em madeira </t>
  </si>
  <si>
    <t xml:space="preserve">Área das portas de entrada </t>
  </si>
  <si>
    <t>Quantidade de portas de entrada</t>
  </si>
  <si>
    <t>Tela fachadeira</t>
  </si>
  <si>
    <t>Area da fachada</t>
  </si>
  <si>
    <t>m²</t>
  </si>
  <si>
    <t>SLQA</t>
  </si>
  <si>
    <t>Perímetro de projeção da torre 1</t>
  </si>
  <si>
    <t>Altura de cobrimento da tela</t>
  </si>
  <si>
    <t>Tapume</t>
  </si>
  <si>
    <t>Perímetro de encontro com pavimentação</t>
  </si>
  <si>
    <t>Altura do tapume</t>
  </si>
  <si>
    <t>Linha de Vida</t>
  </si>
  <si>
    <t xml:space="preserve">Perímetro de Pavimentos </t>
  </si>
  <si>
    <t>Cobertura para Proteção de Pedestres</t>
  </si>
  <si>
    <t>Perímetro de projeção torre</t>
  </si>
  <si>
    <t>Número de funcionários</t>
  </si>
  <si>
    <t>Produtividade média (h/m2)</t>
  </si>
  <si>
    <t>Instalações de canteiro</t>
  </si>
  <si>
    <t>Área construída</t>
  </si>
  <si>
    <t>A.C/prazo</t>
  </si>
  <si>
    <t>Prazo da obra</t>
  </si>
  <si>
    <t>meses</t>
  </si>
  <si>
    <t>Pm</t>
  </si>
  <si>
    <t xml:space="preserve">h/m2 </t>
  </si>
  <si>
    <t>NF</t>
  </si>
  <si>
    <t>funcionários</t>
  </si>
  <si>
    <t>Pavimentos</t>
  </si>
  <si>
    <t>Produtividade média</t>
  </si>
  <si>
    <t>m2 / mês</t>
  </si>
  <si>
    <t>Equipe administrativa</t>
  </si>
  <si>
    <t>Numero de funcionários</t>
  </si>
  <si>
    <t>Barracão interno</t>
  </si>
  <si>
    <t>Pontos de água e esgoto</t>
  </si>
  <si>
    <t>20 funcionários/ponto</t>
  </si>
  <si>
    <t>Externo</t>
  </si>
  <si>
    <t>Bebedouro</t>
  </si>
  <si>
    <t>1 / 5 pav.</t>
  </si>
  <si>
    <t>Ferramentas</t>
  </si>
  <si>
    <t>R$</t>
  </si>
  <si>
    <t>800,00/func.</t>
  </si>
  <si>
    <t>EPI</t>
  </si>
  <si>
    <t xml:space="preserve">Banheiro </t>
  </si>
  <si>
    <t>1/20 func</t>
  </si>
  <si>
    <t>Área refeitório</t>
  </si>
  <si>
    <t>m²/funcionários</t>
  </si>
  <si>
    <t>Mobiliário de canteiro</t>
  </si>
  <si>
    <t>Área de vestiário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</si>
  <si>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</si>
  <si>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</si>
  <si>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</si>
  <si>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</si>
  <si>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</si>
  <si>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</si>
  <si>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</si>
  <si>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</si>
  <si>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</si>
  <si>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</si>
  <si>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Área sanitários</t>
  </si>
  <si>
    <t>Instalações Provisórias (central de aço, formas, argamassa, almoxarifado geral, construções temporárias)</t>
  </si>
  <si>
    <t>área lavatório</t>
  </si>
  <si>
    <t>Área de chuveiros</t>
  </si>
  <si>
    <t>Será utilizado</t>
  </si>
  <si>
    <t>Central de aço</t>
  </si>
  <si>
    <t>Sim</t>
  </si>
  <si>
    <t>Central de fôrmas</t>
  </si>
  <si>
    <t>Central de Argamassa</t>
  </si>
  <si>
    <t>Armazenamento de cerâmicas*</t>
  </si>
  <si>
    <t>Armazenamento de placas degesso*</t>
  </si>
  <si>
    <t>Não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</si>
  <si>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</si>
  <si>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</si>
  <si>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</si>
  <si>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</si>
  <si>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</si>
  <si>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</si>
  <si>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</si>
  <si>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</si>
  <si>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Guarita</t>
  </si>
  <si>
    <t>Lava Rodas</t>
  </si>
  <si>
    <t>* Central de armazenamento entre pavimentos</t>
  </si>
  <si>
    <t>Sinalização</t>
  </si>
  <si>
    <t>Placa indicativa fixada na estrutura por pregos</t>
  </si>
  <si>
    <t>VB</t>
  </si>
  <si>
    <t>Escritório</t>
  </si>
  <si>
    <t>m²/pessoa</t>
  </si>
  <si>
    <t>Placa indicativa fixada em totem</t>
  </si>
  <si>
    <t>Instalação de sinalizador noturno</t>
  </si>
  <si>
    <t>Sinalização com fita fixada em cone</t>
  </si>
  <si>
    <t xml:space="preserve">Almoxarifado </t>
  </si>
  <si>
    <t>Sinalização com fita fixada na estrutura amarrada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</si>
  <si>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</si>
  <si>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</si>
  <si>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</si>
  <si>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</si>
  <si>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</si>
  <si>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ENSAIOS</t>
  </si>
  <si>
    <t>Item</t>
  </si>
  <si>
    <t>Descrição/Especificação</t>
  </si>
  <si>
    <t>Unid.</t>
  </si>
  <si>
    <t>V. Unit. (R$)</t>
  </si>
  <si>
    <t>Qtde.</t>
  </si>
  <si>
    <t>V. Total
(R$)</t>
  </si>
  <si>
    <t>Observações</t>
  </si>
  <si>
    <t>CONTROLE TECNOLÓGICO  - CONCRETO</t>
  </si>
  <si>
    <t>Laudo e ART</t>
  </si>
  <si>
    <t>vb</t>
  </si>
  <si>
    <t>Controle Tecnologico Infraestrutura - Coleta materiais da obra</t>
  </si>
  <si>
    <t>unid.</t>
  </si>
  <si>
    <t xml:space="preserve">4 CPs por caminhão betoneira de 8m³ </t>
  </si>
  <si>
    <t>Controle Tecnologico Contenção - Coleta materiais da obra</t>
  </si>
  <si>
    <t>Controle Tecnologico Supraestrutura - Coleta materiais da obra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</si>
  <si>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</si>
  <si>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</si>
  <si>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</si>
  <si>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</si>
  <si>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rPr>
        <b/>
        <sz val="9"/>
        <color rgb="FF7F7F7F"/>
        <rFont val="Poppins"/>
      </rPr>
      <t>A cada 5 pav.</t>
    </r>
    <r>
      <rPr>
        <sz val="9"/>
        <color rgb="FF7F7F7F"/>
        <rFont val="Poppins"/>
      </rPr>
      <t xml:space="preserve"> (e quando houver troca de fornecedor)</t>
    </r>
  </si>
  <si>
    <t>ensaios</t>
  </si>
  <si>
    <t>ENSAIO PARA GUARDA-CORPO</t>
  </si>
  <si>
    <t>Ensaio de guarda-corpo
Determinação do esforço horizontal, esforço vertical e Resistencia a impactos</t>
  </si>
  <si>
    <t>1 prototipo por projeto</t>
  </si>
  <si>
    <t>ENSAIOS PARA ARGAMASSA DE REVESTIMENTO (FACHADA)</t>
  </si>
  <si>
    <t>Ensaio de arrancamento de argamassa de revestimento 
Determinação da aderencia a tração</t>
  </si>
  <si>
    <t>1 ensaio por torre</t>
  </si>
  <si>
    <t>ENSAIO ARRANCAMENTO DE REBOCO</t>
  </si>
  <si>
    <t>Ensaio de arrancamento de argamassa de reboco
Determinação da aderencia a tração</t>
  </si>
  <si>
    <t>ENSAIO PARA REVESTIMENTOS CERÂMICOS</t>
  </si>
  <si>
    <t>Aderência em Revestimento Cerâmico
Determinação da aderência a tração (NBR 13754)</t>
  </si>
  <si>
    <t>Torre Alta: 1 ensaio por torre, por referência de produto</t>
  </si>
  <si>
    <t>ENSAIO PARA ANCORAGEM (GANHOS DA COBERTURA)</t>
  </si>
  <si>
    <t>Arrancamento de ganchos da cobertura
Ensaio de Arrancamento</t>
  </si>
  <si>
    <t>SUBTOTAL:</t>
  </si>
  <si>
    <t>Estimativas Custos Indiretos</t>
  </si>
  <si>
    <t>Prazo de Obra</t>
  </si>
  <si>
    <t>Cidade/Estado</t>
  </si>
  <si>
    <t>Porto Belo - SC</t>
  </si>
  <si>
    <t>Navegantes - SC</t>
  </si>
  <si>
    <t>Itajaí - SC</t>
  </si>
  <si>
    <t>Florianópolis</t>
  </si>
  <si>
    <t>R$/m²</t>
  </si>
  <si>
    <t>Área de Terreno</t>
  </si>
  <si>
    <t>Área Construída</t>
  </si>
  <si>
    <t>N° pavimentos</t>
  </si>
  <si>
    <t>Cub</t>
  </si>
  <si>
    <t>Data Cub</t>
  </si>
  <si>
    <t>Total</t>
  </si>
  <si>
    <t>Valor (R$)</t>
  </si>
  <si>
    <t>Status do Custo</t>
  </si>
  <si>
    <t>Indice Médio</t>
  </si>
  <si>
    <t>Valor</t>
  </si>
  <si>
    <t>Referência</t>
  </si>
  <si>
    <t>TEC 01 – ESTUDOS, PROJETOS, CONSULTORIAS, ENSAIOS E LAUDOS</t>
  </si>
  <si>
    <t xml:space="preserve">ESTUDOS </t>
  </si>
  <si>
    <t>Memorial descritivo</t>
  </si>
  <si>
    <t>Não Solicitado</t>
  </si>
  <si>
    <t>Levantamento topográfico</t>
  </si>
  <si>
    <t>Recebido</t>
  </si>
  <si>
    <t>Estudo geológico</t>
  </si>
  <si>
    <t>Estudo ambiental</t>
  </si>
  <si>
    <t>Sondagem do terreno</t>
  </si>
  <si>
    <t>Projeto de canteiro</t>
  </si>
  <si>
    <t>Estudo de Análise Técnica de Projeto</t>
  </si>
  <si>
    <t>Estudo Rebaixamento de Lençol Freático</t>
  </si>
  <si>
    <t>Informações complementares de Estudos</t>
  </si>
  <si>
    <t>Projetos - Arquitetonico</t>
  </si>
  <si>
    <t>Legalização de incorporação</t>
  </si>
  <si>
    <t>Projeto Arquitetônico</t>
  </si>
  <si>
    <t>Projeto Arquitetônico legal - incluindo: executivo + interiores + fachada</t>
  </si>
  <si>
    <t>Projeto Arquitetônico Executivo</t>
  </si>
  <si>
    <t xml:space="preserve">Projeto Arquitetônico interiores </t>
  </si>
  <si>
    <t>Projeto arquitetônico de fachada</t>
  </si>
  <si>
    <t>Projeto técnico de fachada</t>
  </si>
  <si>
    <t>Estimado</t>
  </si>
  <si>
    <t>Projetos - Estrutural</t>
  </si>
  <si>
    <t>Projeto de terraplanagem</t>
  </si>
  <si>
    <t>Projeto de Fundações</t>
  </si>
  <si>
    <t>à atualizar</t>
  </si>
  <si>
    <t>Projeto estrutural</t>
  </si>
  <si>
    <t>Projeto de estrutura metálica</t>
  </si>
  <si>
    <t>Projeto de alvenaria estrutural</t>
  </si>
  <si>
    <t>Projetos - Complementares</t>
  </si>
  <si>
    <t>Projeto elétrico/comunicação/telefonia/luminotécnico</t>
  </si>
  <si>
    <t>Projeto elétrico</t>
  </si>
  <si>
    <t>Projeto comunicação e dados</t>
  </si>
  <si>
    <t>Projeto de telefonia</t>
  </si>
  <si>
    <t>Projeto luminotécnico</t>
  </si>
  <si>
    <t>Projeto de automação</t>
  </si>
  <si>
    <t>Projeto hidrossanitário</t>
  </si>
  <si>
    <t>Projeto hidrossanitário/drenagem/pluvial</t>
  </si>
  <si>
    <t>Projeto de drenagem</t>
  </si>
  <si>
    <t>Projeto pluvial</t>
  </si>
  <si>
    <t>Projeto de irrigação</t>
  </si>
  <si>
    <t>Projeto preventivo (PPCI - Plano de Prevenção e Proteção Contra Incêndios) e Gás</t>
  </si>
  <si>
    <t>Projeto de climatização/exaustão</t>
  </si>
  <si>
    <t>Projeto de climatização</t>
  </si>
  <si>
    <t>Projeto de exautão</t>
  </si>
  <si>
    <t>Projeto de gás</t>
  </si>
  <si>
    <t>Projeto de Segurança</t>
  </si>
  <si>
    <t>Projeto pressurização</t>
  </si>
  <si>
    <t>Projeto de Impermeabilização</t>
  </si>
  <si>
    <t>Projeto de esquadrias</t>
  </si>
  <si>
    <t>Projeto de forro</t>
  </si>
  <si>
    <t>Projeto acústico</t>
  </si>
  <si>
    <t>Protjeto de Sonorização</t>
  </si>
  <si>
    <t>Projeto de Piscina</t>
  </si>
  <si>
    <t>Projeto de comunicação visual</t>
  </si>
  <si>
    <t>Projeto de Paisagismo</t>
  </si>
  <si>
    <t>Projeto de pavimentação</t>
  </si>
  <si>
    <t>Projetos - BIM</t>
  </si>
  <si>
    <t>Modelagem BIM arquitetônica</t>
  </si>
  <si>
    <t>Modelagem BIM Complementares</t>
  </si>
  <si>
    <t>Compatibilização de Projetos BIM</t>
  </si>
  <si>
    <t>Informações complementares de projetos</t>
  </si>
  <si>
    <t>CONSULTORIAS</t>
  </si>
  <si>
    <t>Consultorias Técnicas de esquadrias</t>
  </si>
  <si>
    <t>Consultoria técnica de fachada</t>
  </si>
  <si>
    <t>consultoria técnica de legalização</t>
  </si>
  <si>
    <t>Orçamento e planejamento</t>
  </si>
  <si>
    <t>Consultoria técnica de qualidade</t>
  </si>
  <si>
    <t>Auditoria de qualidade</t>
  </si>
  <si>
    <t>Prevision</t>
  </si>
  <si>
    <t>SERVIÇOS TÉCNICOS</t>
  </si>
  <si>
    <t>Controle Tecnologico de Concreto</t>
  </si>
  <si>
    <t>Ensaio de graute</t>
  </si>
  <si>
    <t>Ensaio de argamassa</t>
  </si>
  <si>
    <t>Prova de carga</t>
  </si>
  <si>
    <t>Tese de Esquadrias</t>
  </si>
  <si>
    <t>Ensiao de caixilho</t>
  </si>
  <si>
    <t>Ensaio de guarda-corpo</t>
  </si>
  <si>
    <t>Ensaio de arrancamento de reboco</t>
  </si>
  <si>
    <t>Ensaio de arrancamento revestimento cerâmico</t>
  </si>
  <si>
    <t>Ensaio de arrancamento fachada</t>
  </si>
  <si>
    <t>Ensaio de arrancamento de gancho da cobertura</t>
  </si>
  <si>
    <t>Ensaio de prisma (oco e cheio)</t>
  </si>
  <si>
    <t>Ensaio de bloco estrutual</t>
  </si>
  <si>
    <t>Laudo de Vizinhança</t>
  </si>
  <si>
    <t>Laudo de avaliação de desempenho</t>
  </si>
  <si>
    <t>Laudo de avaliação de desempenho - Luminico</t>
  </si>
  <si>
    <t xml:space="preserve">Laudo de avaliação de desempenho - Acústico </t>
  </si>
  <si>
    <t xml:space="preserve">Laudo de avaliação de desempenho - Térmico </t>
  </si>
  <si>
    <t>Laudo de Vistória de Fim e Obra</t>
  </si>
  <si>
    <t>Laudo de Potabilidade de água</t>
  </si>
  <si>
    <t>Topografia</t>
  </si>
  <si>
    <t>Limpeza Caixas De Passagem E Caixa Reuso</t>
  </si>
  <si>
    <t>Limpeza Caixa D'Água</t>
  </si>
  <si>
    <t>Laudo Gás</t>
  </si>
  <si>
    <t>Laudo Ohmico</t>
  </si>
  <si>
    <t>Laudo Instalações Elétricas</t>
  </si>
  <si>
    <t>Laudo Spda</t>
  </si>
  <si>
    <t>Acompanhamento Ambiental</t>
  </si>
  <si>
    <t>Teste de Acoragem</t>
  </si>
  <si>
    <t>TEC 02 – TAXAS, DOCUMENTOS</t>
  </si>
  <si>
    <t>TAXAS E DOCUMENTOS</t>
  </si>
  <si>
    <t>Despesas de Seguros</t>
  </si>
  <si>
    <t>Aprovação e legalização</t>
  </si>
  <si>
    <t>Outorga, aprovação e demais taxas</t>
  </si>
  <si>
    <t>Aprovação e Legalização ambiental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</si>
  <si>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</si>
  <si>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</si>
  <si>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</si>
  <si>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</si>
  <si>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</t>
  </si>
  <si>
    <t>Taxas de ART</t>
  </si>
  <si>
    <t>Alvará Construção</t>
  </si>
  <si>
    <t>Despesas cartório, licenças, certidões e jurídicas</t>
  </si>
  <si>
    <t>Incorporação</t>
  </si>
  <si>
    <t>IPTU</t>
  </si>
  <si>
    <t>Alvará Habite-se</t>
  </si>
  <si>
    <t>Documentos</t>
  </si>
  <si>
    <t>As Built</t>
  </si>
  <si>
    <t>Laudo técnico de vistoria de entrega</t>
  </si>
  <si>
    <t>Manuais técnicos condomínio/proprietários</t>
  </si>
  <si>
    <t>Certidão INSS</t>
  </si>
  <si>
    <t>ADM 01 – SEGURANÇA, MEIO AMBIENTE E SAÚDE</t>
  </si>
  <si>
    <t>CONSERVAÇÃO DE OBRA, SEGURANÇA DO TRABALHO</t>
  </si>
  <si>
    <t>Técnico de segurança do trabalho</t>
  </si>
  <si>
    <t>mês</t>
  </si>
  <si>
    <t>Serviço terceirizado de segurança do trabalho - Valor/mês (R$)</t>
  </si>
  <si>
    <t>Treinamento por funcionário (R$)</t>
  </si>
  <si>
    <t>Programa de gerenciamento de risco</t>
  </si>
  <si>
    <t>Elaboração do Programa de Prevenção dos Riscos Ambientais (PPRA)</t>
  </si>
  <si>
    <t>Elaboração do Programa de Controle Médico de Saúde Ocupacional (PCMSO)</t>
  </si>
  <si>
    <t>Elaboração do Programa de Condições e Meio Ambiente de Trabalho na indústria da construção (PCMAT)</t>
  </si>
  <si>
    <t xml:space="preserve"> Projetos de Segurança do Trabalho   </t>
  </si>
  <si>
    <t>Elaboração do programa de gerenciamento de riscos (PGR)</t>
  </si>
  <si>
    <t>Meio ambiente</t>
  </si>
  <si>
    <t>Remoção de entulhos e resíduos</t>
  </si>
  <si>
    <t>Saúde ocupacional</t>
  </si>
  <si>
    <t>Medicamentos preventivos e de emergência</t>
  </si>
  <si>
    <t>Kit socorrista</t>
  </si>
  <si>
    <t>Dedetização, desratização e sanitização dos ambientes</t>
  </si>
  <si>
    <t>Equipamentos de proteção individual - EPI</t>
  </si>
  <si>
    <t>EQUIPE</t>
  </si>
  <si>
    <t>Engenheiro Civil</t>
  </si>
  <si>
    <t>Arquiteto</t>
  </si>
  <si>
    <t>Mestre De Obras</t>
  </si>
  <si>
    <t>Técnico de edificações</t>
  </si>
  <si>
    <t>Técnico de qualidade</t>
  </si>
  <si>
    <t>Apontador</t>
  </si>
  <si>
    <t>Almoxarife</t>
  </si>
  <si>
    <t>Auxiliar de engenharia</t>
  </si>
  <si>
    <t>Assistente administrativo</t>
  </si>
  <si>
    <t>Estagiário</t>
  </si>
  <si>
    <t>Guincheiro</t>
  </si>
  <si>
    <t>Serviço de apoio</t>
  </si>
  <si>
    <t>2 serventes</t>
  </si>
  <si>
    <t>Servente</t>
  </si>
  <si>
    <t>Operador De Grua</t>
  </si>
  <si>
    <t>Operador De Cremalheira</t>
  </si>
  <si>
    <t>Tecnico Segurança Do Trabalho</t>
  </si>
  <si>
    <t>Encarregado Instaladora</t>
  </si>
  <si>
    <t>Limpeza e copa</t>
  </si>
  <si>
    <t>Vigilância / portaria</t>
  </si>
  <si>
    <t>Encarregado Acabamento</t>
  </si>
  <si>
    <t>Encarregado Fundação</t>
  </si>
  <si>
    <t>Auxiliar Segurança Do Trabalho</t>
  </si>
  <si>
    <t>SERVIÇOS INICIAIS</t>
  </si>
  <si>
    <t>Demolições</t>
  </si>
  <si>
    <t>Limpeza mecânica da camada vegetal</t>
  </si>
  <si>
    <t>Locação da obra</t>
  </si>
  <si>
    <t>Mao De Obra Instalacoes De Canteiro</t>
  </si>
  <si>
    <t>CANTEIRO DE OBRA</t>
  </si>
  <si>
    <t>Instalações provisórias</t>
  </si>
  <si>
    <t>Instalações Provisórias: Aquisição Contêiner</t>
  </si>
  <si>
    <t>Locação de container</t>
  </si>
  <si>
    <t>Locação de banheiro químico</t>
  </si>
  <si>
    <t>Ligações Provisórias</t>
  </si>
  <si>
    <t>Rede de água fria, esgoto e drenagem</t>
  </si>
  <si>
    <t>Redes elétricas, comunicação e dados</t>
  </si>
  <si>
    <t>Despesas de consumo e manutenção</t>
  </si>
  <si>
    <t>Brindes Datas Comemortivas</t>
  </si>
  <si>
    <t>Consumo de água e esgoto</t>
  </si>
  <si>
    <t>Consumo de luz/energia</t>
  </si>
  <si>
    <t>Consumo internet</t>
  </si>
  <si>
    <t>Consumo de telefone</t>
  </si>
  <si>
    <t>Coleta de lixo</t>
  </si>
  <si>
    <t>Alimentação</t>
  </si>
  <si>
    <t>Consumos Mensais: Alimentação - Refeição Extra(atraso Concretagem)</t>
  </si>
  <si>
    <t>Consumo de material de expediente/escritório</t>
  </si>
  <si>
    <t>Consumo de material de higiene e limpeza</t>
  </si>
  <si>
    <t>Cota Combustível</t>
  </si>
  <si>
    <t>Monitoramento</t>
  </si>
  <si>
    <t>Vigilante</t>
  </si>
  <si>
    <t>Placas De Identificação Provisória</t>
  </si>
  <si>
    <t>Rádio Comunicadores</t>
  </si>
  <si>
    <t>Catraca</t>
  </si>
  <si>
    <t>Serviços De Informática</t>
  </si>
  <si>
    <t>Frete</t>
  </si>
  <si>
    <t>Consumo de cópias</t>
  </si>
  <si>
    <t>Consumos gerais: Papelaria</t>
  </si>
  <si>
    <t>Consumos gerais: Gerenciamento Eletrônico</t>
  </si>
  <si>
    <t>Despesas com vizinhos</t>
  </si>
  <si>
    <t>Consumos gerais: Esgotamento de sistema sanitário temporário</t>
  </si>
  <si>
    <t>Caminhão Pipa</t>
  </si>
  <si>
    <t>Calibração Equipamentos</t>
  </si>
  <si>
    <t>Consumos gerais: Gerador autônomo de energia</t>
  </si>
  <si>
    <t>Manutenção provisória do canteiro</t>
  </si>
  <si>
    <t>Manutenção provisória elétrica</t>
  </si>
  <si>
    <t>Manutenção provisória hidrossanitária</t>
  </si>
  <si>
    <t>Manutenção provisória vigilância e acessos</t>
  </si>
  <si>
    <t>Mobilização/Desmobilização Canteiro</t>
  </si>
  <si>
    <t>Mobiliario de apoio a obra</t>
  </si>
  <si>
    <t>Equipamentos de escritorio</t>
  </si>
  <si>
    <t>Equipamentos de Proteção Coletiva</t>
  </si>
  <si>
    <t>Bandeja de Proteção Primária com estrutura metálica e trama de madeira</t>
  </si>
  <si>
    <t>Bandeja de Proteção Secundária com estrutura metálica e trama de madeira</t>
  </si>
  <si>
    <t>Guarda-corpo de vãos, fixado em fôrma de madeira, em trama de madeira com tela de polipropileno</t>
  </si>
  <si>
    <t>Guarda corpo de laje após desforma de pontalete de madeira, travessões e tela</t>
  </si>
  <si>
    <t>Tela fachadeira mosqueteiro reforçada simples</t>
  </si>
  <si>
    <t>Fechamento removível de vãos de porta de elevador em madeira</t>
  </si>
  <si>
    <t>Fechamento removível de vãos de porta de entrada dos aptos. em madeira</t>
  </si>
  <si>
    <t>Tapume de telha metálica trapezoidal</t>
  </si>
  <si>
    <t>Sinalização de obra</t>
  </si>
  <si>
    <t>Rede de proteção, SLQA, leve</t>
  </si>
  <si>
    <t>Equipamentos de carga e transporte</t>
  </si>
  <si>
    <t>Equipamentos de Carga e Transporte</t>
  </si>
  <si>
    <t>Locação Elevador cremalheira</t>
  </si>
  <si>
    <t>Aquisição Elevador cremalheira</t>
  </si>
  <si>
    <t>Manutenção Inicial Elevador cremalheira</t>
  </si>
  <si>
    <t>Manutenção Periódica Elevador cremalheira</t>
  </si>
  <si>
    <t>Montagem e Desmontagem Elevador cremalheira</t>
  </si>
  <si>
    <t>Mobilização e Desmobilização Elevador cremalheira</t>
  </si>
  <si>
    <t>Aquisição Elevador Carga</t>
  </si>
  <si>
    <t>Manutenção Inicial Elevador Carga</t>
  </si>
  <si>
    <t>Manutenção Periódica Elevador Carga</t>
  </si>
  <si>
    <t>Montagem e Desmontagem  Elevador Carga</t>
  </si>
  <si>
    <t>Aquisição Grua ascensional</t>
  </si>
  <si>
    <t>Manutenção Inicial Grua ascensional</t>
  </si>
  <si>
    <t>Manutenção Periódica Grua ascensional</t>
  </si>
  <si>
    <t>Montagem e Desmontagem Grua ascensional</t>
  </si>
  <si>
    <t>Mobilização e Desmobilização Grua ascensional</t>
  </si>
  <si>
    <t>Aquisição Grua com torre fixa</t>
  </si>
  <si>
    <t>Manutenção Inicial Grua com torre fixa</t>
  </si>
  <si>
    <t>Manutenção Periódica Grua com torre fixa</t>
  </si>
  <si>
    <t>Montagem e Desmontagem Grua com torre fixa</t>
  </si>
  <si>
    <t>Aquisição Grua com torre movel</t>
  </si>
  <si>
    <t>Manutenção Inicial Grua com torre movel</t>
  </si>
  <si>
    <t>Manutenção Periódica Grua com torre movel</t>
  </si>
  <si>
    <t>Montagem e Desmontagem Grua com torre movel</t>
  </si>
  <si>
    <t>Locação Mini Grua</t>
  </si>
  <si>
    <t>Aquisição Mini Grua</t>
  </si>
  <si>
    <t>Manutenção Inicial Mini Grua</t>
  </si>
  <si>
    <t>Manutenção Periódica Mini Grua</t>
  </si>
  <si>
    <t>Montagem e Desmontagem Mini Grua</t>
  </si>
  <si>
    <t>Mobilização e Desmobilização Mini Grua</t>
  </si>
  <si>
    <t>Locação Guincho de coluna</t>
  </si>
  <si>
    <t>Aquisição Guincho de coluna</t>
  </si>
  <si>
    <t>Manutenção Inicial Guincho de coluna</t>
  </si>
  <si>
    <t>Manutenção Periódica Guincho de coluna</t>
  </si>
  <si>
    <t>Montagem e Desmontagem Guincho de coluna</t>
  </si>
  <si>
    <t xml:space="preserve">Aquisição Mini Guincho </t>
  </si>
  <si>
    <t xml:space="preserve">Manutenção Inicial Mini Guincho </t>
  </si>
  <si>
    <t xml:space="preserve">Manutenção Periódica Mini Guincho </t>
  </si>
  <si>
    <t xml:space="preserve">Montagem e Desmontagem Mini Guincho </t>
  </si>
  <si>
    <t>Locação Guindaste</t>
  </si>
  <si>
    <t>Aquisição Guindaste</t>
  </si>
  <si>
    <t>Manutenção Inicial Guindaste</t>
  </si>
  <si>
    <t>Manutenção Periódica Guindaste</t>
  </si>
  <si>
    <t>Montagem e Desmontagem Guindaste</t>
  </si>
  <si>
    <t>Locação modular fachadeiro</t>
  </si>
  <si>
    <t>Andaime modular fachadeiro</t>
  </si>
  <si>
    <t>Manutenção inicial Andaime modular fachadeiro</t>
  </si>
  <si>
    <t>Manutenção periódica Andaime modular fachadeiro</t>
  </si>
  <si>
    <t>Montagem de andaime fachadeiro</t>
  </si>
  <si>
    <t>Andaime multidirecional</t>
  </si>
  <si>
    <t>Manutenção inicial Andaime multidirecional</t>
  </si>
  <si>
    <t>Manutenção periódica Andaime multidirecional</t>
  </si>
  <si>
    <t>Locação Andaime tubular tipo torre</t>
  </si>
  <si>
    <t>Manutenção inicial Aquisição Andaime tubular tipo torre</t>
  </si>
  <si>
    <t>Manutenção periódica Aquisição Andaime tubular tipo torre</t>
  </si>
  <si>
    <t>Montagem e Desmontagem Andaime suspenso motorizado</t>
  </si>
  <si>
    <t>Mobilização e Desmobilização Andaime suspenso motorizado</t>
  </si>
  <si>
    <t>Andaime suspenso manual</t>
  </si>
  <si>
    <t>Manutenção inicial Andaime suspenso manual</t>
  </si>
  <si>
    <t>Manutenção periódica Andaime suspenso manual</t>
  </si>
  <si>
    <t>Locação Andaime suspenso motorizado</t>
  </si>
  <si>
    <t>Manutenção inicial Andaime suspenso motorizado</t>
  </si>
  <si>
    <t>Manutenção periódica Andaime suspenso motorizado</t>
  </si>
  <si>
    <t>Locação Balancim</t>
  </si>
  <si>
    <t>Montagem/Deslocamento/Desmontagem Balancim</t>
  </si>
  <si>
    <t>Desmobilização Grua</t>
  </si>
  <si>
    <t>Desmobilização Cremalheira</t>
  </si>
  <si>
    <t>Locação Munck</t>
  </si>
  <si>
    <t>Locação Mini Escavadeira</t>
  </si>
  <si>
    <t>Locação Mini Carregadeira</t>
  </si>
  <si>
    <t>Manutenção Equipamentos</t>
  </si>
  <si>
    <t>Manutenção Preventiva Grua</t>
  </si>
  <si>
    <t>Manutenção Preventiva Cremalheira</t>
  </si>
  <si>
    <t>Equipamentos de obra</t>
  </si>
  <si>
    <t>Locação Escora</t>
  </si>
  <si>
    <t>Ferramentas/equipamentos</t>
  </si>
  <si>
    <t>Locação Carrinho plataforma</t>
  </si>
  <si>
    <t>Locação Rompedor</t>
  </si>
  <si>
    <t>Aquisição Carrinho de mão</t>
  </si>
  <si>
    <t>Aquisição Girica 60L</t>
  </si>
  <si>
    <t>Aquisição Girica 90L</t>
  </si>
  <si>
    <t>Aquisição Manipulador telescópico</t>
  </si>
  <si>
    <t>Aquisição Carrinho mini paletes</t>
  </si>
  <si>
    <t>Aquisição Minicarregadeira</t>
  </si>
  <si>
    <t>Aquisição Condutor de entulho vertical</t>
  </si>
  <si>
    <t>24 Pav</t>
  </si>
  <si>
    <t>Aquisição Rolo compressor</t>
  </si>
  <si>
    <t>Aquisição Betoneira</t>
  </si>
  <si>
    <t>Aquisição Rompedor</t>
  </si>
  <si>
    <t>Aquisição Martelete</t>
  </si>
  <si>
    <t>Aquisição Serra Mármore</t>
  </si>
  <si>
    <t>Aquisição Serra circular madeira</t>
  </si>
  <si>
    <t>Aquisição esmerilhadeira</t>
  </si>
  <si>
    <t>Aquisição nível laser</t>
  </si>
  <si>
    <t>Aquisição parafusadeira</t>
  </si>
  <si>
    <t>Veículo de apoio: Carro para passageiros</t>
  </si>
  <si>
    <t>Veículo de apoio: Carro utilitário para transporte de cargas ou pessoas</t>
  </si>
  <si>
    <t>Veículo de apoio: Carro com caçamba</t>
  </si>
  <si>
    <t>Veículo de apoio: Caminhão dois eixos</t>
  </si>
  <si>
    <t>Aquisição de Pressurizador</t>
  </si>
  <si>
    <t>Locação Andaime Tubular</t>
  </si>
  <si>
    <t>Indenização</t>
  </si>
  <si>
    <t>Caçambas</t>
  </si>
  <si>
    <t>Manutenção Veículo de apoio: Carro para passageiros</t>
  </si>
  <si>
    <t>Manutenção Veículo de apoio: Carro utilitário para transporte de cargas ou pessoas</t>
  </si>
  <si>
    <t>Manutenção Veículo de apoio: Carro com caçamba</t>
  </si>
  <si>
    <t>Manutenção Veículo de apoio: Caminhão dois eixos</t>
  </si>
  <si>
    <t>PROJETO:</t>
  </si>
  <si>
    <t>REVISÃO:</t>
  </si>
  <si>
    <t>DATA</t>
  </si>
  <si>
    <t>EMPRESA:</t>
  </si>
  <si>
    <t>Unidade Construtiva</t>
  </si>
  <si>
    <t>Célula Construtiva</t>
  </si>
  <si>
    <t>Etapa</t>
  </si>
  <si>
    <t>Subetapa</t>
  </si>
  <si>
    <t>Serviço</t>
  </si>
  <si>
    <t>GERENCIAMENTO EXECUTIVO</t>
  </si>
  <si>
    <t>Atalho</t>
  </si>
  <si>
    <t>NIVEL</t>
  </si>
  <si>
    <t xml:space="preserve">Quant. </t>
  </si>
  <si>
    <t>Preço un</t>
  </si>
  <si>
    <t>Considerações</t>
  </si>
  <si>
    <t>Situação</t>
  </si>
  <si>
    <t>CÉLULA CONSTRUTIVA</t>
  </si>
  <si>
    <t xml:space="preserve">SERVIÇOS TÉCNICOS </t>
  </si>
  <si>
    <t>ESTUDOS, PROJETOS, CONSULTORIA E ENSAIOS</t>
  </si>
  <si>
    <t>SUBETAPA</t>
  </si>
  <si>
    <t>Estudos</t>
  </si>
  <si>
    <t>SERVIÇO</t>
  </si>
  <si>
    <t>Levantamento Topográfico</t>
  </si>
  <si>
    <t>Lançado ERP</t>
  </si>
  <si>
    <t>Projetos</t>
  </si>
  <si>
    <t>Projeto Estrutural</t>
  </si>
  <si>
    <t>Projeto de segurança</t>
  </si>
  <si>
    <t>Consultorias</t>
  </si>
  <si>
    <t>Consultoria técnica de legalização</t>
  </si>
  <si>
    <t>Ensaios</t>
  </si>
  <si>
    <t>Pendente</t>
  </si>
  <si>
    <t>CONSUMOS, TAXAS E DOCUMENTOS</t>
  </si>
  <si>
    <t>-</t>
  </si>
  <si>
    <t>Licenciamentos, Taxas, Impostos, Aprovações e Seguros</t>
  </si>
  <si>
    <t>Iptu</t>
  </si>
  <si>
    <t>SEGURANÇA, MEIO AMBIENTE E SAÚDE</t>
  </si>
  <si>
    <t>Segurança do Trabalho</t>
  </si>
  <si>
    <t>Equipamentos de proteção de canteiro</t>
  </si>
  <si>
    <t>Previsto confomre NR18</t>
  </si>
  <si>
    <t>Linha de vida</t>
  </si>
  <si>
    <t>Meio Ambiente</t>
  </si>
  <si>
    <t>Saúde Ocupacional</t>
  </si>
  <si>
    <t>ADMINISTRAÇÃO E CANTEIRO DE OBRA</t>
  </si>
  <si>
    <t>Equipe de Gestão e Apoio</t>
  </si>
  <si>
    <t>Despesas de Consumo e Manutenção</t>
  </si>
  <si>
    <t>Instalações Provisórias de Canteiro de Obra</t>
  </si>
  <si>
    <t>EQUIPAMENTOS</t>
  </si>
  <si>
    <t>Equipamentos de Obra</t>
  </si>
  <si>
    <t>Andaimes e balancins</t>
  </si>
  <si>
    <t>Ferramentas de Obra</t>
  </si>
  <si>
    <t>OBRA</t>
  </si>
  <si>
    <t>BASES</t>
  </si>
  <si>
    <t>R00 - Ana Luisa</t>
  </si>
  <si>
    <t xml:space="preserve">MOVIMENTAÇÃO DE TERRA	</t>
  </si>
  <si>
    <t>Rebaixamento de Lençol Freático</t>
  </si>
  <si>
    <t>Finalizado</t>
  </si>
  <si>
    <t>Escavação e Reaterro de Valas</t>
  </si>
  <si>
    <t>Escavação mecanizada para blocos de fundação, vigas de fundação e poço de elevador, com retroescavadeira</t>
  </si>
  <si>
    <t>m3</t>
  </si>
  <si>
    <t>Considerado blocos e  vigas de fundação</t>
  </si>
  <si>
    <t>Escavação mecanizada para subsolos, com retroescavadeira</t>
  </si>
  <si>
    <t>Considerados os três subsolos</t>
  </si>
  <si>
    <t>Reaterro mecanizado de valas para blocos e vigas de fundação, com retroescavadeira</t>
  </si>
  <si>
    <t>Quantitativos com base no projeto de infraestrutura</t>
  </si>
  <si>
    <t>Lastro de brita</t>
  </si>
  <si>
    <t>Lastro de Concreto Magro, Aplicado em Blocos de Fundação, e=10cm</t>
  </si>
  <si>
    <t>Considerado em blocos e baldrames sem indicação em projeto</t>
  </si>
  <si>
    <t>Lastro de Brita, Aplicado em Lajes de Fundação, e= 5cm</t>
  </si>
  <si>
    <t>Considerado em lajes sem indicação em projeto</t>
  </si>
  <si>
    <t>Movimentação de bota - fora</t>
  </si>
  <si>
    <t>Movimentação de terra para bota-fora - valas de fundação</t>
  </si>
  <si>
    <t>Considerado empolamento 30% da escavação</t>
  </si>
  <si>
    <t>Movimentação de terra para bota-fora - subsolos</t>
  </si>
  <si>
    <t>Movimentação de terra para bota-fora - Estacas</t>
  </si>
  <si>
    <t>Movimentação de terra para bota-fora - Contenção</t>
  </si>
  <si>
    <t>FUNDAÇÃO PROFUNDA</t>
  </si>
  <si>
    <t>Perfuração</t>
  </si>
  <si>
    <t>Execucao Estaca Helice Continua 070Cm</t>
  </si>
  <si>
    <t>Quantitade de Projetos</t>
  </si>
  <si>
    <t xml:space="preserve">	Mobilização e desmobilização de equipamentos - Para execução de estaca hélice</t>
  </si>
  <si>
    <t>Valor estimado em indíce histórico</t>
  </si>
  <si>
    <t>Corte e Preparo de Cabeça de Estaca</t>
  </si>
  <si>
    <t>Armadura</t>
  </si>
  <si>
    <t>Armação aço CA-50 ø 6,3mm para estaca (corte e dobra em obra)</t>
  </si>
  <si>
    <t>kg</t>
  </si>
  <si>
    <t>Armação aço CA-50 ø 16,0mm para estaca (corte e dobra em obra)</t>
  </si>
  <si>
    <t>Lançamento de Concreto para Estacas (Edifícios)</t>
  </si>
  <si>
    <t>Concreto Usinado bombeável para estacas 40MPa  - incluindo serviço de bombeamento</t>
  </si>
  <si>
    <t>Quantidade projeto - 30% de perda</t>
  </si>
  <si>
    <t>FUNDAÇÃO RASA</t>
  </si>
  <si>
    <t>Forma</t>
  </si>
  <si>
    <t>Armação aço CA-50 ø 6,3mm para infraestrutura (corte e dobra em obra)</t>
  </si>
  <si>
    <t>Quantidade de Projetos</t>
  </si>
  <si>
    <t>Armação aço CA-50 ø 8,0mm para infraestrutura (corte e dobra em obra)</t>
  </si>
  <si>
    <t>Armação aço CA-50 ø 10,0mm para infraestrutura (corte e dobra em obra)</t>
  </si>
  <si>
    <t xml:space="preserve">Armação aço CA-50 ø 12,5mm para infraestrutura (corte e dobra em obra) </t>
  </si>
  <si>
    <t>Armação aço CA-50 ø 16,0mm para infraestrutura (corte e dobra em obra)</t>
  </si>
  <si>
    <t xml:space="preserve">Armação aço CA-50 ø 20,0mm para infraestrutura (corte e dobra em obra) </t>
  </si>
  <si>
    <t xml:space="preserve">Armação aço CA-50 ø 25,0mm para infraestrutura (corte e dobra em obra) </t>
  </si>
  <si>
    <t xml:space="preserve">Armação aço CA-60 ø 5,00mm para infraestrutura (corte e dobra em obra) </t>
  </si>
  <si>
    <t>Concreto</t>
  </si>
  <si>
    <t>Concreto Usinado bombeável 35MPa para infraestrutura - incluindo serviço de bombeamento</t>
  </si>
  <si>
    <t>Concreto Usinado bombeável 40MPa para infraestrutura- incluindo serviço de bombeamento</t>
  </si>
  <si>
    <t>Mão de Obra</t>
  </si>
  <si>
    <t>Mão de obra para execução de fundação rasa e profunda</t>
  </si>
  <si>
    <t>PAREDE DIAFRAGMA</t>
  </si>
  <si>
    <t>Estimado por falta de projetos</t>
  </si>
  <si>
    <t>Concreto Usinado bombeável 40MPa para contenção, com cristalizante- incluindo serviço de bombeamento</t>
  </si>
  <si>
    <t>Atirantamento</t>
  </si>
  <si>
    <t>Serviço de atirantamento para parede</t>
  </si>
  <si>
    <t>Estimado 3 linhas por falta de projetos</t>
  </si>
  <si>
    <t>Serviço especializado para execução de parede diafragma</t>
  </si>
  <si>
    <t>Custo estimado para o perímetro da parede diafragma</t>
  </si>
  <si>
    <t>MURETA GUIA/COROAMENTO</t>
  </si>
  <si>
    <t>Considerado altura de 40cm - Estimado por falta de projetos</t>
  </si>
  <si>
    <t>Considerado 100kg/m³ - Estimado por falta de projetos</t>
  </si>
  <si>
    <t>Considerado espessura de 3cm - Estimado por falta de projetos</t>
  </si>
  <si>
    <t>Mão de obra para execução de mureta guia</t>
  </si>
  <si>
    <t>Custo estimado para o perímetro da mureta</t>
  </si>
  <si>
    <t>Fabricação de Fôrma para Vigas, em Chapa de Madeira Compensada Resinada, E=17mm</t>
  </si>
  <si>
    <t>Quantidade Estimado conforme índices Históricos</t>
  </si>
  <si>
    <t>Montagem e Desmontagem de Fôrma de Vigas, em Chapa de Madeira Compensada Resinada</t>
  </si>
  <si>
    <t>Armação Aço CA-50, Diâmetro de 10,0mm para Supraestrutura, Corte e Dobra em Obra</t>
  </si>
  <si>
    <t xml:space="preserve">Concreto </t>
  </si>
  <si>
    <t>Concreto Usinado FCK = 35MPa Bombeavel</t>
  </si>
  <si>
    <t>Complementares</t>
  </si>
  <si>
    <t>Locação de cubetas</t>
  </si>
  <si>
    <t>um</t>
  </si>
  <si>
    <t>Locação de escoramento metálico</t>
  </si>
  <si>
    <t>Mão de obra</t>
  </si>
  <si>
    <t>Mão de obra para execução de supraestrutura de concreto armado</t>
  </si>
  <si>
    <t>Estimado com base na área construída</t>
  </si>
  <si>
    <t>ALVENARIAS E VEDAÇÕES</t>
  </si>
  <si>
    <t>Alvenaria de vedação com blocos cerâmicos</t>
  </si>
  <si>
    <t>Alvenaria de vedacao de blocos ceramicos furados na horizontal de 9x19x19cm (espessura 9cm) com argamassa industrializada de assentamento</t>
  </si>
  <si>
    <t>Quantitativo retirado do modelo IFC</t>
  </si>
  <si>
    <t>Alvenaria de vedacao de blocos ceramicos furados na horizontal de 11,5x19x19cm (espessura 11,5cm) com argamassa industrializada de assentamento</t>
  </si>
  <si>
    <t>Alvenaria de vedacao de blocos ceramicos furados na horizontal de 14x19x19cm (espessura 14cm) com argamassa industrializada de assentamento</t>
  </si>
  <si>
    <t>Alvenaria de vedacao de blocos ceramicos furados na horizontal de 17x19x19cm (espessura 17cm) com argamassa industrializada de assentamento</t>
  </si>
  <si>
    <t>Alvenaria de vedação com blocos de concreto</t>
  </si>
  <si>
    <t>Alvenaria em Bloco De Concreto Celular 60x30x15cm Sical com argamassa industrializada de assentamento</t>
  </si>
  <si>
    <t>Alvenaria de vedacao de blocos de Refratários com argamassa refratária de assentamento</t>
  </si>
  <si>
    <t>Quantitativo definido pela quantidade de churrasqueiras</t>
  </si>
  <si>
    <t>Serviços complementares para alvenaria de vedação</t>
  </si>
  <si>
    <t>Encunhamento de alvenaria de vedação com argamassa expansiva</t>
  </si>
  <si>
    <t>Tela soldada para ligacao alvenaria/estrutura</t>
  </si>
  <si>
    <t>Verga/contraverga de concreto, moldada in loco</t>
  </si>
  <si>
    <t>Mão de obra para assentamento de blocos cerâmicos</t>
  </si>
  <si>
    <t>Mão de obra para assentamento de blocos de silico calcarios</t>
  </si>
  <si>
    <t>IMPERMEABILIZAÇÃO E TRATAMENTOS</t>
  </si>
  <si>
    <t>Regularização e proteção mecânica</t>
  </si>
  <si>
    <t xml:space="preserve">Regularização de superfície para impermeabilização </t>
  </si>
  <si>
    <t>Proteção mecânica de superfície com argamassa de cimento e areia, traço 1:3 E=5cm</t>
  </si>
  <si>
    <t>Impermeabilização de Baldrames com Tinta Asfáltica (Neutrol)</t>
  </si>
  <si>
    <t>Impermeabilização De Superfície Com Argamassa Polimérica / Membrana Acrílica, 3 Demãos</t>
  </si>
  <si>
    <t>Impermeabilização De Superfície Com Manta Asfáltica, Duas Camada, Inclusive Aplicação De Primer Asfáltico</t>
  </si>
  <si>
    <t xml:space="preserve">Mão de obra para regularização de superfície </t>
  </si>
  <si>
    <t>Mão de obra para proteção mecânica</t>
  </si>
  <si>
    <t>Mão de obra impermeabilização de superfície com manta asfáltica</t>
  </si>
  <si>
    <t>Mão de obra impermeabilização de argamassa polimérica</t>
  </si>
  <si>
    <t>SISTEMAS E INSTALAÇÕES HIDROSSANITÁRIAS E DRENAGEM</t>
  </si>
  <si>
    <t>Instalações de água fria</t>
  </si>
  <si>
    <t>Quantitades com base no resumo dos materiais fornecidos pelo projetista</t>
  </si>
  <si>
    <t>Instalações de água quente</t>
  </si>
  <si>
    <t>Instalações de esgoto e pluviais</t>
  </si>
  <si>
    <t xml:space="preserve">Instalações de esgoto e pluviais </t>
  </si>
  <si>
    <t xml:space="preserve">Mão de obra - instalações hidrossanitárias e drenagem </t>
  </si>
  <si>
    <t>Mão de obra Instalação Hidráulica</t>
  </si>
  <si>
    <t>SISTEMAS E INSTALAÇÕES ELÉTRICAS</t>
  </si>
  <si>
    <t>Entrada de energia</t>
  </si>
  <si>
    <t>Quadros elétricos e disjuntores</t>
  </si>
  <si>
    <t>Eletrodutos e caixas</t>
  </si>
  <si>
    <t>Fios e cabos elétricos</t>
  </si>
  <si>
    <t>Acabamentos Elétricos e telecomunicações</t>
  </si>
  <si>
    <t>Acabamentos</t>
  </si>
  <si>
    <t xml:space="preserve">Luminárias, lâmpadas e acessórios </t>
  </si>
  <si>
    <t>Luminárias, lâmpadas e acessórios</t>
  </si>
  <si>
    <t>Mão de obra - Sistemas e instalações elétricas</t>
  </si>
  <si>
    <t>Mão de obra para instalações elétricas</t>
  </si>
  <si>
    <t>INSTALAÇÕES PREVENTIVAS</t>
  </si>
  <si>
    <t>Hidrantes</t>
  </si>
  <si>
    <t>Estimado conforme indices históricos</t>
  </si>
  <si>
    <t xml:space="preserve">Sinalização de emergência e extintores </t>
  </si>
  <si>
    <t>Central de Alarmes</t>
  </si>
  <si>
    <t>Sistema de bombas</t>
  </si>
  <si>
    <t>Instalações de proteção e aterramento -SPDA</t>
  </si>
  <si>
    <t>Mão de Obra - Incêndio</t>
  </si>
  <si>
    <t>INSTALAÇÕES DE GÁS</t>
  </si>
  <si>
    <t>Instalações De Gás</t>
  </si>
  <si>
    <t>Geral</t>
  </si>
  <si>
    <t>Estimado conforme indices históricos (considerando infra nas unidades privativas)</t>
  </si>
  <si>
    <t>Mão de obra para instalações gás</t>
  </si>
  <si>
    <t>INSTALAÇÕES DE COMUNICAÇÕES</t>
  </si>
  <si>
    <t>Sistema de Comunicações</t>
  </si>
  <si>
    <t>Sistema de interfone / controle de acesso</t>
  </si>
  <si>
    <t>Custo estimado, devido ausência de quantitativo</t>
  </si>
  <si>
    <t>Instalação de CFTV</t>
  </si>
  <si>
    <t>Instalações de TV VHF/CABO/SATÉLITE</t>
  </si>
  <si>
    <t>Sistema Telefonia/lógica/internet</t>
  </si>
  <si>
    <t>Equipamentos para Lazer</t>
  </si>
  <si>
    <t>Equipamentos de piscina</t>
  </si>
  <si>
    <t>Infraestrutura para Carro Elétrico</t>
  </si>
  <si>
    <t>Elevadores</t>
  </si>
  <si>
    <t>CLIMATIZAÇÃO, EXAUSTÃO MECÂNICA E PRESSURIZAÇÃO</t>
  </si>
  <si>
    <t>Climatização</t>
  </si>
  <si>
    <t>Infraestrutura para instalação de ar condicionado</t>
  </si>
  <si>
    <t>Considerando áreas comuns e privativas</t>
  </si>
  <si>
    <t>Equipamento de ar-condicionado</t>
  </si>
  <si>
    <t>Maquinário apenas para áreascomuns</t>
  </si>
  <si>
    <t>Exaustão mecânica</t>
  </si>
  <si>
    <t>Estrutura de exaustão</t>
  </si>
  <si>
    <t>Considerando todos os banheiros enclausurados</t>
  </si>
  <si>
    <t>Exaustores Churrasqueira</t>
  </si>
  <si>
    <t>Considerando churrasqueiras de unidades privativas</t>
  </si>
  <si>
    <t>Chapisco interno paredes</t>
  </si>
  <si>
    <t>Chapisco aplicado em estruturas de concreto, de argamassa ACIII, com desempenadeira dentada</t>
  </si>
  <si>
    <t>Quantitativos retirados do modelo IFC</t>
  </si>
  <si>
    <t>Chapisco convencional com adesivo sintético de alto desempenho aplicados em alvenaria, aplicação convencional.</t>
  </si>
  <si>
    <t>Reboco interno paredes</t>
  </si>
  <si>
    <t>Massa unica para reboco interno em argamassa estabilizada, espessura de 2,5cm, com execução de taliscas</t>
  </si>
  <si>
    <t>Estucamento de estrutura de concreto em pilares e vigas</t>
  </si>
  <si>
    <t>Quantitativos retirados do modelo IFC - laje tecnica</t>
  </si>
  <si>
    <t>Revestimento  Cerâmico</t>
  </si>
  <si>
    <t>Revestimento de parede em porcelanato, placa 30x90cm</t>
  </si>
  <si>
    <t>Revestimento de cerâmico retificado em Paredes, Placa 60,5 x 60,5cm com Junta de 2mm</t>
  </si>
  <si>
    <t xml:space="preserve">Revestimento  Especiais </t>
  </si>
  <si>
    <t>Moldura Elevador</t>
  </si>
  <si>
    <t>Peitoril em Granito</t>
  </si>
  <si>
    <t>Peitoril em pedra natural,  esp. 2cm</t>
  </si>
  <si>
    <t xml:space="preserve">Mão de obra - Revestimentos internos de parede </t>
  </si>
  <si>
    <t>Mão de obra execução de massa única em paredes interna, incluindo chapisco</t>
  </si>
  <si>
    <t>Mão de obra estucamento de paredes</t>
  </si>
  <si>
    <t>Mão de obra para assentamento de revestimento cerâmico em parede</t>
  </si>
  <si>
    <t>Mão de obra para aplicação de Porcelanato em paredes externas</t>
  </si>
  <si>
    <t>Mão de obra para aplicação de Moldura em elevadores</t>
  </si>
  <si>
    <t>Mão de obra para colocação de peitoril e pingadeira</t>
  </si>
  <si>
    <t>Revestimento argamassado em teto</t>
  </si>
  <si>
    <t>Estucamento de teto</t>
  </si>
  <si>
    <t>Forro de Gesso</t>
  </si>
  <si>
    <t>Forro de gesso acartonado - áreas secas - Material e Mão de Obra</t>
  </si>
  <si>
    <t>Forros especiais</t>
  </si>
  <si>
    <t>Forro de madeira - Material e Mão de Obra</t>
  </si>
  <si>
    <t>Mão de obra - Acabamentos internos em teto</t>
  </si>
  <si>
    <t>Mão de obra propria estucamento em teto</t>
  </si>
  <si>
    <t>Contrapiso</t>
  </si>
  <si>
    <t>Contrapiso comum em argamassa estabilizada, nao aderido, espessura 3cm</t>
  </si>
  <si>
    <t>Contrapiso comum em argamassa estabilizada, nao aderido, espessura 5cm</t>
  </si>
  <si>
    <t>Contrapiso comum em argamassa estabilizada, nao aderido, espessura 8cm</t>
  </si>
  <si>
    <t>Acústica para Contrapiso, lã de PET 8mm</t>
  </si>
  <si>
    <t>Acabamentos cerâmicos e Porcelanato em piso</t>
  </si>
  <si>
    <t>Revestimento de Piso Porcelanato Polido, Placa 90x90cm</t>
  </si>
  <si>
    <t>Revestimento em Cerâmicas Paredes Interna, 60x 60cm com Junta de 3mm</t>
  </si>
  <si>
    <t>Acabamentos especiais em piso</t>
  </si>
  <si>
    <t>Revestimento emborrachado piso interno (Academia)- Material e Mão de Obra</t>
  </si>
  <si>
    <t>Gradil metálico para Piso - Material e Mão de obra</t>
  </si>
  <si>
    <t>Rodapés</t>
  </si>
  <si>
    <t>Rodapé de porcelanato h=10cm</t>
  </si>
  <si>
    <t>Rodapé de cerâmica h=10cm</t>
  </si>
  <si>
    <t>Rodapé de poliestireno h=10cm</t>
  </si>
  <si>
    <t>Mão de obra - acabamentos em pisos e pavimentações</t>
  </si>
  <si>
    <t>Mão de obra execução de contrapiso comum e Acústico</t>
  </si>
  <si>
    <t>Mão de Obra Piso Porcenato/ Cerâmico</t>
  </si>
  <si>
    <t>Mão de obra para aplicação de Pastilhas em paredes externas</t>
  </si>
  <si>
    <t>Mão de obra de rodapé Porcelanato</t>
  </si>
  <si>
    <t>Mão de obra de rodapé Cerâmica</t>
  </si>
  <si>
    <t>Mão de obra de rodapé Poliestireno</t>
  </si>
  <si>
    <t>SISTEMAS DE PINTURA INTERNA</t>
  </si>
  <si>
    <t>Sistema de pintura em piso</t>
  </si>
  <si>
    <t>Pintura em Resina para demarcação de vagas em piso, 1 demão</t>
  </si>
  <si>
    <t>Pintura em Resina em Piso, Aplicação Manual, 2 Demãos</t>
  </si>
  <si>
    <t>Sistema de pintura em parede</t>
  </si>
  <si>
    <t>Pintura Com Tinta Latex Acrilica em Paredes Internas, 3 Demaos</t>
  </si>
  <si>
    <t>Textura acrílica aplicação em paredes internas, 1 demão</t>
  </si>
  <si>
    <t>Sistema de pintura em teto</t>
  </si>
  <si>
    <t>Pintura com tinta látex acrílica, 3 demãos</t>
  </si>
  <si>
    <t>Mão de obra - pintura interna</t>
  </si>
  <si>
    <t>Mão de obra para pintura acrílica em paredes internas, 3 demãos</t>
  </si>
  <si>
    <t>Mão de obra para aplicação de textura em paredes externas - 1 demão</t>
  </si>
  <si>
    <t>Mão de obra para pintura acrílica em teto, 3 demãos</t>
  </si>
  <si>
    <t>ESQUADRIAS DE ALUMÍNIO</t>
  </si>
  <si>
    <t>Contramarco</t>
  </si>
  <si>
    <t>Contramarco de Alumínio, Fixação com Argamassa</t>
  </si>
  <si>
    <t>Esquadrias de alumínio</t>
  </si>
  <si>
    <t>Esquadrias de Alumínio - fornecimento e instalação</t>
  </si>
  <si>
    <t>Pele de vidro</t>
  </si>
  <si>
    <t>Guarda corpo</t>
  </si>
  <si>
    <t>Guarda Corpo de vidro e aluminio h=110cm</t>
  </si>
  <si>
    <t>ESQUADRIAS DE MADEIRA</t>
  </si>
  <si>
    <t>Esquadrias de madeira</t>
  </si>
  <si>
    <t>Porta de madeira de abrir - 60x210cm (kit completo) - fixação com espuma expansiva</t>
  </si>
  <si>
    <t>Porta de madeira de abrir - 76x210cm (kit completo) - fixação com espuma expansiva</t>
  </si>
  <si>
    <t>Porta de madeira de abrir - 80x215cm (kit completo) - fixação com espuma expansiva</t>
  </si>
  <si>
    <t>Porta de madeira de abrir - 90x215cm (kit completo) - fixação com espuma expansiva</t>
  </si>
  <si>
    <t xml:space="preserve">Corrimão de madeira </t>
  </si>
  <si>
    <t>Corrimão de escadas em madeira</t>
  </si>
  <si>
    <t>Acessórios e ferragens</t>
  </si>
  <si>
    <t>Fechadura eletronica</t>
  </si>
  <si>
    <t>entrada de cada apartamento</t>
  </si>
  <si>
    <t>Mão de obra para instalação de portas de madeira</t>
  </si>
  <si>
    <t>ESQUADRIAS DE METAL</t>
  </si>
  <si>
    <t>Contramarco de aço galvanizado Fixados com Argamassa</t>
  </si>
  <si>
    <t>Esquadrias metálicas</t>
  </si>
  <si>
    <t>Porta corta-fogo, 1 folha, 60x210 cm</t>
  </si>
  <si>
    <t>Quantitativos retirados do modelo IFC - valor com base em cotação recente</t>
  </si>
  <si>
    <t>Porta corta-fogo, 1 folha, 70x210 cm</t>
  </si>
  <si>
    <t>Porta corta-fogo, 1 folha, 80x210 cm</t>
  </si>
  <si>
    <t>Porta corta-fogo, 1 folha, 82x220 cm</t>
  </si>
  <si>
    <t>Serralheria</t>
  </si>
  <si>
    <t>Escada de marinheiro h=6m</t>
  </si>
  <si>
    <t>Alçapão metálico 70x70cm</t>
  </si>
  <si>
    <t>Mão de obra para instalação de portas corta-fogo</t>
  </si>
  <si>
    <t>Louças</t>
  </si>
  <si>
    <t xml:space="preserve">Louças </t>
  </si>
  <si>
    <t>Estimado com base nos detalhes do projeto arquitetonico</t>
  </si>
  <si>
    <t>Metais e acessórios</t>
  </si>
  <si>
    <t>Acabamentos e acessórios</t>
  </si>
  <si>
    <t>Bancadas, pias e divisórias</t>
  </si>
  <si>
    <t>Bancada em Granito para Pia</t>
  </si>
  <si>
    <t>Instalação de louças e metais sanitários</t>
  </si>
  <si>
    <t>Revestimento argamassado em fachada</t>
  </si>
  <si>
    <t>Chapisco externo de argamassa pré-fabricada adesiva de cimento colante - aplicação rolada em paredes externas</t>
  </si>
  <si>
    <t>Massa unica para reboco externo em Argamassa preparada em central / usinada, espessura de 35mm</t>
  </si>
  <si>
    <t>Tratamento</t>
  </si>
  <si>
    <t>Junta de movimentação em emboço</t>
  </si>
  <si>
    <t>Perímetro de todos os pavimentos</t>
  </si>
  <si>
    <t>Pintura e textura em fachada</t>
  </si>
  <si>
    <t>Acabamentos especiais em fachada</t>
  </si>
  <si>
    <t>Mao de obra para reboco externo - inclui chapisco</t>
  </si>
  <si>
    <t>SERVIÇOS COMPLEMENTARES E FINAIS</t>
  </si>
  <si>
    <t>SERVIÇOS COMPLEMENTARES EXTERNOS</t>
  </si>
  <si>
    <t>Calçadas e Passeios</t>
  </si>
  <si>
    <t xml:space="preserve">Calçadada/passeio em Podotátil </t>
  </si>
  <si>
    <t>Quantidade extraída do modelo IFC</t>
  </si>
  <si>
    <t>Mobiliário e decoração</t>
  </si>
  <si>
    <t xml:space="preserve">Mobiliário e decoração </t>
  </si>
  <si>
    <t>Estimado conforme índices históricos</t>
  </si>
  <si>
    <t>Paisagismo</t>
  </si>
  <si>
    <t xml:space="preserve">Paisagismo </t>
  </si>
  <si>
    <t>Comunicação visual</t>
  </si>
  <si>
    <t>Serviços Finais</t>
  </si>
  <si>
    <t>Limpeza final</t>
  </si>
  <si>
    <t>Desmobilização</t>
  </si>
  <si>
    <t>Ligações definitivas</t>
  </si>
  <si>
    <t xml:space="preserve">IMPREVISTOS E CONTINGÊNCIAS </t>
  </si>
  <si>
    <t>Imprevistos e contingências</t>
  </si>
  <si>
    <t>1,5% do valor bruto da obra</t>
  </si>
  <si>
    <t>Repetição</t>
  </si>
  <si>
    <t>Und</t>
  </si>
  <si>
    <t>Custo Unitário</t>
  </si>
  <si>
    <t>Grupo insumo</t>
  </si>
  <si>
    <t>Sub Grupo</t>
  </si>
  <si>
    <t>Grupo Sienge</t>
  </si>
  <si>
    <t xml:space="preserve">Arame Galvanizado </t>
  </si>
  <si>
    <t>KG</t>
  </si>
  <si>
    <t>Aço</t>
  </si>
  <si>
    <t>Arame</t>
  </si>
  <si>
    <t>Aço CA50 6,3 mm</t>
  </si>
  <si>
    <t>Barra de Aço CA50 / CA60</t>
  </si>
  <si>
    <t>Aço CA50 8,0 mm</t>
  </si>
  <si>
    <t>Aço CA50 10,0 mm</t>
  </si>
  <si>
    <t>Aço CA50 12,5 mm</t>
  </si>
  <si>
    <t>Aço CA50 16,0mm</t>
  </si>
  <si>
    <t>Aço CA50 20,0mm</t>
  </si>
  <si>
    <t>Aço CA50 25,0mm</t>
  </si>
  <si>
    <t>Aço CA60 5,0mm</t>
  </si>
  <si>
    <t>ESPACADOR / DISTANCIADOR CIRCULAR COM ENTRADA LATERAL, EM PLASTICO, PARA VERGALHAO *4,2 A 12,5* MM, COBRIMENTO 40 MM</t>
  </si>
  <si>
    <t>Diversos</t>
  </si>
  <si>
    <t>TELA ACO CARBONO CA60 M.150X150MM F.03,4MM 245X600CM Q61 (14,26KG/UN)</t>
  </si>
  <si>
    <t>Tela de Aço CA60</t>
  </si>
  <si>
    <t>TELA ACO CARBONO CA60 M.150X150MM F.04,2MM 245X600CM Q92 (21,8KG/UN)</t>
  </si>
  <si>
    <t>TELA DE ACO SOLDADA GALVANIZADA/ZINCADA PARA ALVENARIA, FIO D = *1,20 A 1,70* MM, MALHA 15 X 15 MM, (C X L) *50 X 17,5* CM</t>
  </si>
  <si>
    <t>Tela de Aço Carbono</t>
  </si>
  <si>
    <t>Tela de arame galvanizada, hexagonal, fio 0,56 mm (24 bwg), malha 1/2", h = 1 m</t>
  </si>
  <si>
    <t>M2</t>
  </si>
  <si>
    <t>BLOCO CONCRETO ESTRUTURAL 03MPA 14X19X39CM NBR 6136</t>
  </si>
  <si>
    <t>Alvenaria</t>
  </si>
  <si>
    <t>Alvenaria Estrutural</t>
  </si>
  <si>
    <t>Elementos de Vedação (Cerâmica)</t>
  </si>
  <si>
    <t>BLOCO CONCRETO ESTRUTURAL 04MPA 14X19X04CM NBR 6136</t>
  </si>
  <si>
    <t>BLOCO CONCRETO ESTRUTURAL 04MPA 14X19X09CM NBR 6136</t>
  </si>
  <si>
    <t>BLOCO CONCRETO ESTRUTURAL 04MPA 14X19X14CM NBR 6136</t>
  </si>
  <si>
    <t>BLOCO CONCRETO ESTRUTURAL 04MPA 14X19X29CM NBR 6136</t>
  </si>
  <si>
    <t>BLOCO CONCRETO ESTRUTURAL 04MPA 14X19X44CM NBR 6136</t>
  </si>
  <si>
    <t>BLOCO CONCRETO ESTRUTURAL 06MPA 14X19X04CM NBR 6136</t>
  </si>
  <si>
    <t>BLOCO CONCRETO ESTRUTURAL 06MPA 14X19X09CM NBR 6136</t>
  </si>
  <si>
    <t>BLOCO CONCRETO ESTRUTURAL 06MPA 14X19X14CM NBR 6136</t>
  </si>
  <si>
    <t>BLOCO CONCRETO ESTRUTURAL 06MPA 14X19X29CM NBR 6136</t>
  </si>
  <si>
    <t>BLOCO CONCRETO ESTRUTURAL 06MPA 14X19X44CM NBR 6136</t>
  </si>
  <si>
    <t>BLOCO CONCRETO ESTRUTURAL 08MPA 19X19X39CM NBR 6136</t>
  </si>
  <si>
    <t>CANALETA CONCRETO ESTRUTURAL "U" 06MPA 14X19X29CM NBR 6136</t>
  </si>
  <si>
    <t>CANALETA CONCRETO ESTRUTURAL "U" 08MPA 19X19X39CM NBR 6136</t>
  </si>
  <si>
    <t>BLOCO CERÂMICO - 14X19X39cm</t>
  </si>
  <si>
    <t>Alvenaria vedação</t>
  </si>
  <si>
    <t>BLOCO CERÂMICO - 9X19X39cm</t>
  </si>
  <si>
    <t>BLOCO CERÂMICO - 9X19X19cm</t>
  </si>
  <si>
    <t>BLOCO DE VEDACAO CONCRETO 09X19X39 CM</t>
  </si>
  <si>
    <t>ELEMENTO VAZADO CERAMICO QUADRADO</t>
  </si>
  <si>
    <t>ARGAMASSA ENSACADA P/ASSENTAMENTO BLOCO 04MPA NBR 13281</t>
  </si>
  <si>
    <t>Argamassa</t>
  </si>
  <si>
    <t>Argamassa de Assentamento Bloco</t>
  </si>
  <si>
    <t>Argamassa ACII</t>
  </si>
  <si>
    <t>Argamassa de Assentamento de Revestimentos</t>
  </si>
  <si>
    <t>Argamassa ACIII</t>
  </si>
  <si>
    <t>ARGAMASSA COLANTE AC II</t>
  </si>
  <si>
    <t>Argamassa industrializada para Para Chapisco Colante</t>
  </si>
  <si>
    <t>Argamassa Diversas</t>
  </si>
  <si>
    <t>ARGAMASSA REFRATÁRIA</t>
  </si>
  <si>
    <t>M3</t>
  </si>
  <si>
    <t>Argamassa Usinada para emboço/massa única</t>
  </si>
  <si>
    <t>Argamassa usinada para contrapiso</t>
  </si>
  <si>
    <t>Argila expandida</t>
  </si>
  <si>
    <t>ARGAMASSA ESTABILIZADA PARA ASSENTAMENTO</t>
  </si>
  <si>
    <t>Argamassa Usinada</t>
  </si>
  <si>
    <t>ARGAMASSA ESTABILIZADA PARA CHAPISCO</t>
  </si>
  <si>
    <t>ARGAMASSA INDUSTRIALIZADA MULTIUSO, PARA REVESTIMENTO INTERNO E EXTERNO E ASSENTAMENTO DE BLOCOS DIVERSOS</t>
  </si>
  <si>
    <t>PISO INTERTRAVADO CONCRETO SEXTAVADO 35MPA 30X30X06CM NATURAL</t>
  </si>
  <si>
    <t>Artefatos de concreto</t>
  </si>
  <si>
    <t>Concretos</t>
  </si>
  <si>
    <t>Piso Intertravado Retangular 10x20x08 </t>
  </si>
  <si>
    <t>Piso Podotátil Alerta Amarelo 20x20cm Cimartex</t>
  </si>
  <si>
    <t>Tampo de Granito, para Lavatório com saia e rodamão</t>
  </si>
  <si>
    <t>Bancadas</t>
  </si>
  <si>
    <t>Louças e Acessórios</t>
  </si>
  <si>
    <t>Tampo de Granito, para pia com saia e rodamão</t>
  </si>
  <si>
    <t>Tampo de Granito, para tanque com saia e rodamão</t>
  </si>
  <si>
    <t>Calha Beiral Alumínio Com 2 Tampas Corte 13</t>
  </si>
  <si>
    <t>M</t>
  </si>
  <si>
    <t>Calha</t>
  </si>
  <si>
    <t>Calhas e Acessórios</t>
  </si>
  <si>
    <t>Calha Beiral Alumínio Com 2 Tampas Corte 16</t>
  </si>
  <si>
    <t>Calha Beiral Alumínio Com 2 Tampas Corte 25</t>
  </si>
  <si>
    <t>Calha Beiral Alumínio Com 2 Tampas Corte 30</t>
  </si>
  <si>
    <t>Calha em alumínio - 94x94</t>
  </si>
  <si>
    <t>Rufo Externo Corte 20cm Aluminio </t>
  </si>
  <si>
    <t>Rufo</t>
  </si>
  <si>
    <t>RUFO INTERNO/EXTERNO DE CHAPA DE ACO GALVANIZADA NUM 24, CORTE 25 CM</t>
  </si>
  <si>
    <t>Isotelha Trapezoidal Térmica Sanduiche branco neve</t>
  </si>
  <si>
    <t>Telha</t>
  </si>
  <si>
    <t>Policarbonato Compacto</t>
  </si>
  <si>
    <t>TELHA DE FIBROCIMENTO ONDULADA E = 6 MM, DE 2,44 X 1,10 M (SEM AMIANTO)</t>
  </si>
  <si>
    <t>TELHA FIBROCIMENTO NATURAL S/AMIANTO 06X1100X1530MM NBR 7581/15210</t>
  </si>
  <si>
    <t>TELHA METALICA GALVANIZADA TRAPEZOIDAL 0,43MM NBR 14514</t>
  </si>
  <si>
    <t>TELHA TRAPEZOIDAL EM ACO ZINCADO, ESPESSURA DE 0,50 MM</t>
  </si>
  <si>
    <t>CONCRETO MAGRO PARA LASTRO</t>
  </si>
  <si>
    <t>CONCRETO MAGRO USINADO, COM BRITA 1</t>
  </si>
  <si>
    <t>Concreto Usinado bombeável 20MPa para Estacas</t>
  </si>
  <si>
    <t>Concreto Usinado bombeável 20MPa Convencional</t>
  </si>
  <si>
    <t>Concreto Usinado bombeável 25MPa</t>
  </si>
  <si>
    <t>Concreto Usinado bombeável 30MPa Convencional</t>
  </si>
  <si>
    <t>Concreto Usinado bombeável 30MPa para estacas</t>
  </si>
  <si>
    <t>Concreto Usinado bombeável 35MPa Convencional</t>
  </si>
  <si>
    <t>Concreto Usinado bombeável 35MPa para estacas</t>
  </si>
  <si>
    <t>Concreto Usinado bombeável 40MPa para estacas</t>
  </si>
  <si>
    <t>Concreto Usinado bombeável 40MPa Convencional</t>
  </si>
  <si>
    <t>Concreto Usinado bombeável 40MPa Hmix</t>
  </si>
  <si>
    <t>Grout 15 Mpa</t>
  </si>
  <si>
    <t>Grout 20 Mpa</t>
  </si>
  <si>
    <t>FITA DE PAPEL MICROPERFURADO, 50 X 150 MM, PARA TRATAMENTO DE JUNTAS DE CHAPA DE GESSO PARA DRYWALL</t>
  </si>
  <si>
    <t>Drywall/Shaft/Forro</t>
  </si>
  <si>
    <t>FITA DE PAPEL REFORCADA COM LAMINA DE METAL PARA REFORCO DE CANTOS DE CHAPA DE GESSO PARA DRYWALL</t>
  </si>
  <si>
    <t>MASSA DE REJUNTE EM PO PARA DRYWALL, A BASE DE GESSO, SECAGEM RAPIDA, PARA TRATAMENTO DE JUNTAS DE CHAPA DE GESSO (NECESSITA ADICAO DE AGUA)</t>
  </si>
  <si>
    <t>PLACA / CHAPA DE GESSO ACARTONADO, RESISTENTE A UMIDADE (RU), COR VERDE, E = 12,5 MM, 1200 X 2400 MM (L X C)</t>
  </si>
  <si>
    <t>PLACA / CHAPA DE GESSO ACARTONADO, STANDARD (ST), COR BRANCA, E = 12,5 MM, 1200 X 2400 MM (L X C)</t>
  </si>
  <si>
    <t>LÂ DE VIDRO PARA ISOLAMENTO 50mm</t>
  </si>
  <si>
    <t>PARAFUSO DRY WALL, EM ACO FOSFATIZADO, CABECA TROMBETA E PONTA AGULHA (TA), COMPRIMENTO 25 MM</t>
  </si>
  <si>
    <t>PARAFUSO DRY WALL, EM ACO ZINCADO, CABECA LENTILHA E PONTA BROCA (LB), LARGURA 4,2 MM, COMPRIMENTO 13 MM</t>
  </si>
  <si>
    <t>PERFIL GUIA, FORMATO U, EM ACO ZINCADO, PARA ESTRUTURA PAREDE DRYWALL, E = 0,5 MM, 70 X 3000 MM (L X C)</t>
  </si>
  <si>
    <t>PERFIL GUIA, FORMATO U, EM ACO ZINCADO, PARA ESTRUTURA PAREDE DRYWALL, E = 0,5 MM, 90 X 3000 MM (L X C)</t>
  </si>
  <si>
    <t>PERFIL MONTANTE, FORMATO C, EM ACO ZINCADO, PARA ESTRUTURA PAREDE DRYWALL, E = 0,5 MM, 70 X 3000 MM (L X C)</t>
  </si>
  <si>
    <t>PERFIL MONTANTE, FORMATO C, EM ACO ZINCADO, PARA ESTRUTURA PAREDE DRYWALL, E = 0,5 MM, 90 X 3000 MM (L X C)</t>
  </si>
  <si>
    <t>PINO DE ACO COM ARRUELA CONICA, DIAMETRO ARRUELA = *23* MM E COMP HASTE = *27* MM (ACAO INDIRETA)</t>
  </si>
  <si>
    <t>PINO DE ACO COM FURO, HASTE = 27 MM (ACAO DIRETA)</t>
  </si>
  <si>
    <t>Presilha de fixação Painel Wall EspaçoFix</t>
  </si>
  <si>
    <t>Sistema de SQLA, leve</t>
  </si>
  <si>
    <t>EPC/EPI</t>
  </si>
  <si>
    <t>Material Segurança</t>
  </si>
  <si>
    <t>Locação estrutura para proteção SLQA</t>
  </si>
  <si>
    <t>Locação estrutura metálica para proteção de pesdestres</t>
  </si>
  <si>
    <t>PERFIL METALICO BANDEJA PRIMARIA 2,50M</t>
  </si>
  <si>
    <t xml:space="preserve">PLACA SINALIZACAO PVC C/ADESIVO </t>
  </si>
  <si>
    <t>SUPORTE ACO CARBONO P/PLACA - REQ. CANTONEIRA 1.1/4"X1/8" 160X250CM</t>
  </si>
  <si>
    <t>TUBO GALV. 3" X 2,65MM - 8M C/ RUPTURA: 40 MPA (LINHA DE VIDA)</t>
  </si>
  <si>
    <t>CABO DE AÇO GALVANIZADO 3/8</t>
  </si>
  <si>
    <t>TELA FACHADEIRA POLIETILENO MALHA 1,5X1,5MM</t>
  </si>
  <si>
    <t>TELA PLASTICA TECIDA LISTRADA BRANCA E LARANJA, EM POLIETILENO MONOFILADO</t>
  </si>
  <si>
    <t xml:space="preserve">	Mobilização e desmobilização de equipamentos - Para execução de estaca Escavada</t>
  </si>
  <si>
    <t>Equipamentos</t>
  </si>
  <si>
    <t>Equipamentos Aluguel</t>
  </si>
  <si>
    <t>Caminhao pipa ford f.14.000  1997</t>
  </si>
  <si>
    <t>Escavadeira 8T link belt 80SA BANYNN</t>
  </si>
  <si>
    <t>Escavadeira DOOSAN DX225 (terceirizado)</t>
  </si>
  <si>
    <t>Escaveideira 320 CAT 2019</t>
  </si>
  <si>
    <t>ESCORA METALICA TELESCOPICA, COM ALTURA REGULAVEL DE *1,80* A *3,20* M, INCLUSO TRIPE E FORCADO</t>
  </si>
  <si>
    <t>Maquina meio fio Imb 2020</t>
  </si>
  <si>
    <t>Patrola New holland 170g 2011</t>
  </si>
  <si>
    <t>Retro case 580 traçada 2009</t>
  </si>
  <si>
    <t>Retro New holland lb 90 simples 2010</t>
  </si>
  <si>
    <t>Rolo Sany 2009</t>
  </si>
  <si>
    <t>Trator esteira 700 j john dree 2016</t>
  </si>
  <si>
    <t>Trator esteira CAT D51 (terceirizado)</t>
  </si>
  <si>
    <t xml:space="preserve">Esquadrias </t>
  </si>
  <si>
    <t>Alumínio</t>
  </si>
  <si>
    <t>Esquadrias de Alumínio</t>
  </si>
  <si>
    <t>Guarda Corpo de aluminio (gradil) - fornecimento e instalação</t>
  </si>
  <si>
    <t>Guarda Corpo de Vidro e Aluminio - fornecimento e instalação</t>
  </si>
  <si>
    <t>Moldura em alumínio para churrasqueiras - fornecimento e instalação</t>
  </si>
  <si>
    <t>PAINEL EM BRISE MARROM</t>
  </si>
  <si>
    <t>Brise</t>
  </si>
  <si>
    <t>Corrimão de inox - fornecimento e instalação</t>
  </si>
  <si>
    <t>Corrimão inox</t>
  </si>
  <si>
    <t>Porta de madeira de abrir - 105x215cm (kit completo)</t>
  </si>
  <si>
    <t>Madeira</t>
  </si>
  <si>
    <t>Esquadrias de Madeira</t>
  </si>
  <si>
    <t>Porta de madeira de abrir - 60x210cm (kit completo)</t>
  </si>
  <si>
    <t>Porta de madeira de abrir - 60x215cm (kit completo)</t>
  </si>
  <si>
    <t>Porta de madeira de abrir - 76x210cm (kit completo)</t>
  </si>
  <si>
    <t>Porta de madeira de abrir - 80x210cm (kit completo)</t>
  </si>
  <si>
    <t>Porta de madeira de abrir - 80x215cm (kit completo)</t>
  </si>
  <si>
    <t>Porta de madeira de abrir - 90x215cm (kit completo)</t>
  </si>
  <si>
    <t>Gradil metálico</t>
  </si>
  <si>
    <t>Metálicas</t>
  </si>
  <si>
    <t>Esquadrias de Ferro</t>
  </si>
  <si>
    <t xml:space="preserve">Claraboia em vidro laminado </t>
  </si>
  <si>
    <t>Vidro</t>
  </si>
  <si>
    <t>Vidros</t>
  </si>
  <si>
    <t>Portão de vidro - 85x280 cm</t>
  </si>
  <si>
    <t>Argamassa polimerica impermeabilizante semiflexivel, bicomponente, a base de cimento e aditivos</t>
  </si>
  <si>
    <t>Impremeabilização</t>
  </si>
  <si>
    <t>Impermeabilização</t>
  </si>
  <si>
    <t>emulsão asfáltica de alta resistência química</t>
  </si>
  <si>
    <t>L</t>
  </si>
  <si>
    <t>Impermeabilizante manta liquida branca</t>
  </si>
  <si>
    <t>Manta Asfáltica Drykomanta Polialum 4mm Tipo ll 10m Dryko</t>
  </si>
  <si>
    <t>MANTA ASFALTICA ELASTOMERICA EM POLIESTER 3 MM, TIPO III, CLASSE B, ACABAMENTO PP (NBR 9952)</t>
  </si>
  <si>
    <t>MANTA ASFALTICA ELASTOMERICA EM POLIESTER 4 MM, TIPO III, CLASSE B, ACABAMENTO PP (NBR 9952)</t>
  </si>
  <si>
    <t>Manta De Polietileno Expandido (Pebd), E = 2 Mm</t>
  </si>
  <si>
    <t>PRIMER PARA MANTA ASFALTICA A BASE DE ASFALTO MODIFICADO DILUIDO EM SOLVENTE, APLICACAO A FRIO</t>
  </si>
  <si>
    <t>Veu de poliester para impermeabilizacao</t>
  </si>
  <si>
    <t>Anel de Borracha p/ Tubo 100 mm</t>
  </si>
  <si>
    <t>Instalações Hidrossanitárias</t>
  </si>
  <si>
    <t>Tubos e Conexões Hidro-Sanitárias</t>
  </si>
  <si>
    <t>Fita Veda Rosca</t>
  </si>
  <si>
    <t>EXTINTOR INCENDIO PO QUIMICO 06KG CLASSE ABC (COMPLETO) NBR 15808</t>
  </si>
  <si>
    <t>Instalações PCI</t>
  </si>
  <si>
    <t>Chuveiro Teto DocolHeaven Q150 Cromado Docol</t>
  </si>
  <si>
    <t>Louças e metais</t>
  </si>
  <si>
    <t>Acessórios</t>
  </si>
  <si>
    <t>Dispenser detergente cromado</t>
  </si>
  <si>
    <t>Ducha / Detalhe: Aqua Ultra - Lorenzetti</t>
  </si>
  <si>
    <t>Metais</t>
  </si>
  <si>
    <t>Ducha \ Detalhe: Parede Cromado Vercci</t>
  </si>
  <si>
    <t>Ducha higiênica\ Detalhe: Cromado Vercci</t>
  </si>
  <si>
    <t>Engate Flexível Trançado 1/2"</t>
  </si>
  <si>
    <t>Valvula de Escoamento cromada</t>
  </si>
  <si>
    <t>Valvula Metálica 1"</t>
  </si>
  <si>
    <t>Válvula Pia Tanque Lavanderia Escoamento 1.1/4'' Metal Cromado</t>
  </si>
  <si>
    <t>Exaustor Td Silent 350 Ultra Silencioso</t>
  </si>
  <si>
    <t>Equipamento</t>
  </si>
  <si>
    <t>Bacia com caixa acoplada / Detalhe: Linha Living, branco, saída lado direito, Deca</t>
  </si>
  <si>
    <t>Bacia Com Caixa Acoplada Lift Branco - Docol</t>
  </si>
  <si>
    <t>Cuba / Detalhe: Cuba retangular aço escovado</t>
  </si>
  <si>
    <t>Cuba de Apoio Redonda 32cmx13cm Luxo Docol Branco</t>
  </si>
  <si>
    <t>Cuba Docol Invicta 46x42 01696504 Inox Polido</t>
  </si>
  <si>
    <t>Lavatório suspenso \ Detalhe: Cuba viggo 54cm branca</t>
  </si>
  <si>
    <t>Mictório com Válvula de Acionamento</t>
  </si>
  <si>
    <t>Tanque De Louça Hervy Com 18 Litros Branco</t>
  </si>
  <si>
    <t>Tanque Monobloco Polido Docol 32L 55x45x23 cm</t>
  </si>
  <si>
    <t>Acabamento de Registro pressão \ Detalhe: Cromado Vercci</t>
  </si>
  <si>
    <t>Acabamento de Registro\ Detalhe: Cromado Vercci</t>
  </si>
  <si>
    <t>Barra de Apoio - Deficiente</t>
  </si>
  <si>
    <t>Estabilizador p/ Lavatórios</t>
  </si>
  <si>
    <t>Gancho\ Detalhe: Cromado Vercci</t>
  </si>
  <si>
    <t>Grade aramada para cuba</t>
  </si>
  <si>
    <t>Misturador monocomando \ Detalhe: aço escovado</t>
  </si>
  <si>
    <t>metais</t>
  </si>
  <si>
    <t>Porta papel higienico \ Detalhe: Cromado Vercci</t>
  </si>
  <si>
    <t>Sifão Cromado</t>
  </si>
  <si>
    <t>Sifão flexível com copo para Lavatório</t>
  </si>
  <si>
    <t>Sifão Universal Flexível Multiuso</t>
  </si>
  <si>
    <t>Toalheiro rosto \ Detalhe: Cromado Vercci</t>
  </si>
  <si>
    <t>Torneira de bancada para tanque \ Detalhe: mesa inox</t>
  </si>
  <si>
    <t>Torneira de jardim inox</t>
  </si>
  <si>
    <t>Torneira para Lavatório\ Detalhe: Cromado Vercci</t>
  </si>
  <si>
    <t>Torneira para pia inox</t>
  </si>
  <si>
    <t>CAIBRO NAO APARELHADO *5 X 6* CM, EM MACARANDUBA/MASSARANDUBA, ANGELIM OU EQUIVALENTE DA REGIAO - BRUTA</t>
  </si>
  <si>
    <t>Madeira para Formas (Estrutura)</t>
  </si>
  <si>
    <t>CHAPA/PAINEL DE MADEIRA COMPENSADA PLASTIFICADA, DE 2200 X 1100 MM, E = 14 MM</t>
  </si>
  <si>
    <t>CHAPA/PAINEL DE MADEIRA COMPENSADA PLASTIFICADA, DE 2200 X 1100 MM, E = 18 MM</t>
  </si>
  <si>
    <t>CHAPA/PAINEL DE MADEIRA COMPENSADA RESINADA, DE 2200 X 1100 MM, E = 14 MM</t>
  </si>
  <si>
    <t>COMPENSADO MADEIRA TIPO RESINADO COLA FENOLICA 2440X1220X10MM</t>
  </si>
  <si>
    <t>DECKS COMPOSTOS DE MADEIRA ECOLÓGICA PARA EXTERIORES</t>
  </si>
  <si>
    <t>Acabamento</t>
  </si>
  <si>
    <t>Madeira para Telhado</t>
  </si>
  <si>
    <t xml:space="preserve">DESMOLDANTE PROTETOR PARA FORMAS DE MADEIRA, DE BASE OLEOSA EMULSIONADA EM AGUA   </t>
  </si>
  <si>
    <t>Estrutura e trama para cobertura em madeira</t>
  </si>
  <si>
    <t>Telhados</t>
  </si>
  <si>
    <t>Madeira Amescla para acabamento</t>
  </si>
  <si>
    <t>MADEIRA PINUS/SIMILAR - PONTALETE 75X75MM NBR 11700/15696</t>
  </si>
  <si>
    <t>MADEIRA PINUS/SIMILAR - SARRAFO PINUS 50X10MM NBR 11700</t>
  </si>
  <si>
    <t>MADEIRA PINUS/SIMILAR - SARRAFO PINUS 50X20MM NBR 11700/15696</t>
  </si>
  <si>
    <t>MADEIRA PINUS/SIMILAR - TABUA PINUS 200X20MM NBR 11700</t>
  </si>
  <si>
    <t>PONTALETE *7,5 X 7,5* CM EM PINUS, MISTA OU EQUIVALENTE DA REGIAO - BRUTA</t>
  </si>
  <si>
    <t>RIPA NAO APARELHADA, *1,5 X 5* CM, EM MACARANDUBA/MASSARANDUBA, ANGELIM OU EQUIVALENTE DA REGIAO - BRUTA</t>
  </si>
  <si>
    <t>SARRAFO *2,5 X 7,5* CM EM PINUS, MISTA OU EQUIVALENTE DA REGIAO - BRUTA</t>
  </si>
  <si>
    <t>SARRAFO 2,5X10 CM PINUS*</t>
  </si>
  <si>
    <t>TABUA *2,5 X 15 CM EM PINUS, MISTA OU EQUIVALENTE DA REGIAO - BRUTA</t>
  </si>
  <si>
    <t>TABUA *2,5 X 30 CM EM PINUS, MISTA OU EQUIVALENTE DA REGIAO - BRUTA (M)</t>
  </si>
  <si>
    <t>TABUA NAO APARELHADA *2,5 X 20* CM, EM MACARANDUBA/MASSARANDUBA, ANGELIM OU EQUIVALENTE DA REGIAO - BRUTA</t>
  </si>
  <si>
    <t xml:space="preserve">Viga de Sustentação para pergolado em madeira </t>
  </si>
  <si>
    <t>VIGA NAO APARELHADA *6 X 12* CM, EM MACARANDUBA/MASSARANDUBA, ANGELIM OU EQUIVALENTE DA REGIAO - BRUTA</t>
  </si>
  <si>
    <t>Meio Oficial 1</t>
  </si>
  <si>
    <t xml:space="preserve">Mão de obra </t>
  </si>
  <si>
    <t>Mão de Obra Própria</t>
  </si>
  <si>
    <t>Mestre 1</t>
  </si>
  <si>
    <t>Mestre 2</t>
  </si>
  <si>
    <t>Oficial 1</t>
  </si>
  <si>
    <t>Oficial 2</t>
  </si>
  <si>
    <t>Operador de máquina 1</t>
  </si>
  <si>
    <t>Operador de máquina 2</t>
  </si>
  <si>
    <t>Operador de máquina 3</t>
  </si>
  <si>
    <t>Operador de máquina 4</t>
  </si>
  <si>
    <t>Operador de máquina 5</t>
  </si>
  <si>
    <t>Ajudante 1</t>
  </si>
  <si>
    <t>Mão de obra própria</t>
  </si>
  <si>
    <t>Adesivo Acrilico De Base Aquosa / Cola De Contato</t>
  </si>
  <si>
    <t>Materiais complementares</t>
  </si>
  <si>
    <t>Aditivos, Colas e Similares</t>
  </si>
  <si>
    <t>ADESIVO DE BASE ACRÍLICA COMPATÍVEL COM CIMENTO</t>
  </si>
  <si>
    <t>Aditivo Adesivo Liquido Para Argamassas De Revestimentos Cimenticios</t>
  </si>
  <si>
    <t>Aditivo Bianco Adesivo Argamassa Chapisco </t>
  </si>
  <si>
    <t>ADITIVO EXPANSOR EM PÓ</t>
  </si>
  <si>
    <t>BANNER LONA VINILICA</t>
  </si>
  <si>
    <t>CARTUCHO/MUNIÇÃO FINCAPINO 22</t>
  </si>
  <si>
    <t>CHUMBADOR PARABOLT ACO CARBONO CBA 1/2"X75MM</t>
  </si>
  <si>
    <t>CLIPS PARA CABO DE AÇO 5/16</t>
  </si>
  <si>
    <t>Cola Branca base PVA</t>
  </si>
  <si>
    <t>Cola Extra Forte AC6000-400G</t>
  </si>
  <si>
    <t>Espuma Expansiva de PU 740 gramas</t>
  </si>
  <si>
    <t>Fita Crepe Rolo De 25 Mm X 50 M</t>
  </si>
  <si>
    <t>LIXA DAGUA 225X275MM GR100</t>
  </si>
  <si>
    <t>LIXA EM FOLHA PARA FERRO, NÚMERO 100</t>
  </si>
  <si>
    <t>LONA PLASTICA 120 MICRAS 4X100M PRETA</t>
  </si>
  <si>
    <t>Lona Preta Plástica 4x100 Metros 25kg - Agroplastic, Tamanho: 120 Micras</t>
  </si>
  <si>
    <t>Moldura EPS</t>
  </si>
  <si>
    <t>Silicone acético 250gr</t>
  </si>
  <si>
    <t>SOLDA EM BARRA DE ESTANHO-CHUMBO 50/50</t>
  </si>
  <si>
    <t>AREIA FINA</t>
  </si>
  <si>
    <t>Agregados</t>
  </si>
  <si>
    <t>Areia</t>
  </si>
  <si>
    <t>AREIA MEDIA</t>
  </si>
  <si>
    <t>Bica corrida</t>
  </si>
  <si>
    <t>Brita/ Pó de Pedra/ Pedra</t>
  </si>
  <si>
    <t>BRITA Nº2</t>
  </si>
  <si>
    <t>PO DE PEDRA </t>
  </si>
  <si>
    <t>PO PEDRA A GRANEL (M3) - GRANULOMETRIA 1,2 A 4,75MM NBR 7211</t>
  </si>
  <si>
    <t>Cimento Autonivelante para Contrapiso </t>
  </si>
  <si>
    <t>Cimento</t>
  </si>
  <si>
    <t>CIMENTO BRANCO NÃO ESTRUTURAL</t>
  </si>
  <si>
    <t>Cimento Portland Composto CP II-32</t>
  </si>
  <si>
    <t>Cimento Queimado 4,2kg Elegance - Cor: Tubarão</t>
  </si>
  <si>
    <t>ENDURECEDOR MINERAL DE BASE CIMENTICIA PARA PISO DE CONCRETO</t>
  </si>
  <si>
    <t xml:space="preserve">	GESSO EM PÓ PARA REVESTIMENTOS</t>
  </si>
  <si>
    <t>Gesso</t>
  </si>
  <si>
    <t xml:space="preserve">Pilar de Sustentação para pergolado em madeira </t>
  </si>
  <si>
    <t>Medeira Acabamento</t>
  </si>
  <si>
    <t>Grama esmeralda</t>
  </si>
  <si>
    <t>Jardinagem</t>
  </si>
  <si>
    <t>Terra vegetal</t>
  </si>
  <si>
    <t>Granito siena branco</t>
  </si>
  <si>
    <t>Pedras acabamento</t>
  </si>
  <si>
    <t>Revestimentos</t>
  </si>
  <si>
    <t>Mosaico São Tomé Para Paredes e Fachadas</t>
  </si>
  <si>
    <t>Pedra Natural  para Revestimento</t>
  </si>
  <si>
    <t>Bucha Nylon C8</t>
  </si>
  <si>
    <t>Prego/Parafuso</t>
  </si>
  <si>
    <t>Bucha S-10</t>
  </si>
  <si>
    <t>Bucha S-8</t>
  </si>
  <si>
    <t>CONJUNTO ARRUELAS DE VEDACAO 5/16" PARA TELHA FIBROCIMENTO (UMA ARRUELA METALICA E UMA ARRUELA PVC - CONICAS)</t>
  </si>
  <si>
    <t>CJ</t>
  </si>
  <si>
    <t>Parafuso Galvanizado</t>
  </si>
  <si>
    <t>Parafuso p/ Fixação de Tanque e Lavatório</t>
  </si>
  <si>
    <t>Parafuso p/ Fixação de Vaso Sanitário</t>
  </si>
  <si>
    <t>PARAFUSO ZINCADO ROSCA SOBERBA, CABECA SEXTAVADA, 5/16" X 250 MM, PARA FIXACAO DE TELHA EM MADEIRA</t>
  </si>
  <si>
    <t>PREGO DE ACO POLIDO COM CABECA 15 X 15 (1 1/4 X 13)</t>
  </si>
  <si>
    <t>PREGO DE ACO POLIDO COM CABECA 15 X 18 (1 1/2 X 13)</t>
  </si>
  <si>
    <t>PREGO DE ACO POLIDO COM CABECA 16 X 24 (2 1/4 X 12)</t>
  </si>
  <si>
    <t>PREGO DE ACO POLIDO COM CABECA 17 X 21 (2 X 11)</t>
  </si>
  <si>
    <t>PREGO DE ACO POLIDO COM CABECA 17 x 27 (2 1/2 x 11)</t>
  </si>
  <si>
    <t>PREGO DE ACO POLIDO COM CABECA 18 X 27 (2 1/2 X 10)</t>
  </si>
  <si>
    <t>PREGO DE ACO POLIDO COM CABECA 19 X 36 (3 1/4 X 9)</t>
  </si>
  <si>
    <t>PREGO DE ACO POLIDO COM CABECA 22 X 48 (4 1/4 X 5)</t>
  </si>
  <si>
    <t>PREGO GALVANIZADO LISO S/CABECA 17X21 NBR 6627</t>
  </si>
  <si>
    <t>REBITE DE REPUXO EM ALUMINIO VAZADO, DIAMETRO 3,2 X 8 MM DE COMPRIMENTO (1KG = 1025 UNIDADES)</t>
  </si>
  <si>
    <t>LAJE PRE-MOLDADA CONVENCIONAL (LAJOTAS + VIGOTAS) PARA PISO, UNIDIRECIONAL, SOBRECARGA DE 200 KG/M2, VAO ATE 3,50 M (SEM COLOCACAO)</t>
  </si>
  <si>
    <t>Pre-Moldado</t>
  </si>
  <si>
    <t>Pré-Moldados</t>
  </si>
  <si>
    <t>Espaçador para armadura</t>
  </si>
  <si>
    <t>Espeçador junta piso 2mm</t>
  </si>
  <si>
    <t>Espeçador junta piso 3mm</t>
  </si>
  <si>
    <t>Filete metálico - divisória entre pisos</t>
  </si>
  <si>
    <t>Rejunte Cimentício</t>
  </si>
  <si>
    <t>Rejunte</t>
  </si>
  <si>
    <t>Black Lava Brick (Hitam)</t>
  </si>
  <si>
    <t>Cer. Karina Artisan 60305 Act. 60x60 Ret</t>
  </si>
  <si>
    <t>Piso de borracha Daud botão preto 3 x 500 x 500 mm</t>
  </si>
  <si>
    <t>Piso elevado</t>
  </si>
  <si>
    <t>PLACA VINILICA SEMIFLEXIVEL PARA PISOS</t>
  </si>
  <si>
    <t xml:space="preserve">Porcelanato A 30x60 Polido </t>
  </si>
  <si>
    <t xml:space="preserve">Porcelanato A 90x90 Polido </t>
  </si>
  <si>
    <t>Porcelanato Amadeirado Acetinado 19x117cm</t>
  </si>
  <si>
    <t>Porcelanato Arena Cinza Bold Externo 60x60 Eliane</t>
  </si>
  <si>
    <t>Porcelanato Canela Dourada Retificado Natural 20x120</t>
  </si>
  <si>
    <t>Revestimento Cerâmico de Piso Interno 58x58</t>
  </si>
  <si>
    <t>REVESTIMENTO CERÂMICO DE TIJOLINHO</t>
  </si>
  <si>
    <t>Revestimento Pastilha 07x24cm</t>
  </si>
  <si>
    <t>Revestimento Pastilha 14,5x14,5cm</t>
  </si>
  <si>
    <t>Revestimento Portinari Pacific Bl Lux Bold 20x20</t>
  </si>
  <si>
    <t>Revestimento Ripado de Concreto</t>
  </si>
  <si>
    <t>Rodapé de MDF h=5cm</t>
  </si>
  <si>
    <t>Rodapé</t>
  </si>
  <si>
    <t>Rodape Em Poliestireno, H = 10cm</t>
  </si>
  <si>
    <t>Rodape Em Poliestireno, H = 7cm</t>
  </si>
  <si>
    <t>Escavação mecanizada com retroescavadeira</t>
  </si>
  <si>
    <t>Serviço Terceiros</t>
  </si>
  <si>
    <t>Mão de obra de Terceiros</t>
  </si>
  <si>
    <t>Escavação e carga mecanizada em corte</t>
  </si>
  <si>
    <t>Execucao Estaca Escavada 025Cm</t>
  </si>
  <si>
    <t>Execucao Estaca Escavada 030Cm</t>
  </si>
  <si>
    <t>Execucao Estaca Helice Continua 030Cm</t>
  </si>
  <si>
    <t>Execucao Estaca Helice Continua 040Cm</t>
  </si>
  <si>
    <t>Execucao Estaca Helice Continua 050Cm</t>
  </si>
  <si>
    <t>Execucao Estaca Helice Continua 060Cm</t>
  </si>
  <si>
    <t>Execucao Estaca Helice Continua 080Cm</t>
  </si>
  <si>
    <t>Execucao Estaca Helice Continua 090Cm</t>
  </si>
  <si>
    <t>Execucao Estaca Helice Continua 100Cm</t>
  </si>
  <si>
    <t>Forro de gesso corrido - Material e Mão de Obra</t>
  </si>
  <si>
    <t>Instalação de piso emborrachado</t>
  </si>
  <si>
    <t>Instalação de piso vinilico</t>
  </si>
  <si>
    <t>Mão de obra aplicação de gesso liso em teto</t>
  </si>
  <si>
    <t>Mão de obra coberturas</t>
  </si>
  <si>
    <t>Mão de obra de colocação de soleira em granito</t>
  </si>
  <si>
    <t>Mão de obra de colocação de soleira em pedra natural</t>
  </si>
  <si>
    <t>Mão de obra de enchimento de piso</t>
  </si>
  <si>
    <t>Mão de obra de instalação de deck de madeira</t>
  </si>
  <si>
    <t>Mão de obra execução de estucamento em teto</t>
  </si>
  <si>
    <t>Mão de obra execução de massa de gesso</t>
  </si>
  <si>
    <t>Mão de obra execução de piso elevado</t>
  </si>
  <si>
    <t>Mão de obra execução Piso Intertravado</t>
  </si>
  <si>
    <t>Mão de obra impermeabilização com emulsão Asfaltica</t>
  </si>
  <si>
    <t>Mão de obra impermeabilização com manta liquida em peitoris</t>
  </si>
  <si>
    <t>Mão de obra instalação de forro de madeira</t>
  </si>
  <si>
    <t>Mão de obra instalação de Porcelanato no teto</t>
  </si>
  <si>
    <t>Mão de obra para aplicação de Pedra Natural em paredes externas</t>
  </si>
  <si>
    <t>Mão de obra para aplicação de Pintura em paredes externas - 3 demãos</t>
  </si>
  <si>
    <t>Mão de obra para assentamento de blocos concreto</t>
  </si>
  <si>
    <t>Mão de obra para assentamento de blocos concreto Estrutural</t>
  </si>
  <si>
    <t xml:space="preserve">Mão de obra para assentamento de blocos de Refratário </t>
  </si>
  <si>
    <t>Mão de Obra Pinturas das faixas de Pedestres</t>
  </si>
  <si>
    <t>Mão de Obra Pinturas das vias</t>
  </si>
  <si>
    <t>Mão de obra tratamento de ralo com manta de poliéster</t>
  </si>
  <si>
    <t>Movimentação de terra para bota-fora - Escavação de Valas</t>
  </si>
  <si>
    <t>Reaterro mecanizado com retroescavadeira</t>
  </si>
  <si>
    <t>SERVICO - CONFECCAO SHAFT GESSO</t>
  </si>
  <si>
    <t>Serviço de Arrasamentode Estacas</t>
  </si>
  <si>
    <t>serviço de bombeamento</t>
  </si>
  <si>
    <t>Serviço de Instalação de Lajes pré-moldadas</t>
  </si>
  <si>
    <t>SERVICO EMP. - INST. PROVISORIA - CONFECCAO BAIA P/MATERIAL</t>
  </si>
  <si>
    <t>SERVICO INSTALAÇÃO BARRACAO ALMOXARIFADO</t>
  </si>
  <si>
    <t>SERVICO PAVIMENTACAO INTERNA C/INTERTRAVADO - EXECUCAO COMPLETA</t>
  </si>
  <si>
    <t>Coralit Ultra Resistência Alto Brilho Imensidão Cinza</t>
  </si>
  <si>
    <t>Pintura</t>
  </si>
  <si>
    <t>Coralit Ultra Resistência Fosco Preto - Coral</t>
  </si>
  <si>
    <t>DILUENTE AGUARRAS</t>
  </si>
  <si>
    <t>Diluente Epoxi</t>
  </si>
  <si>
    <t>Massa corrida para superfícies de ambientes internos</t>
  </si>
  <si>
    <t>Massa Plastica 400g</t>
  </si>
  <si>
    <t>MASSA PREMIUM PARA TEXTURA LISA DE BASE ACRILICA</t>
  </si>
  <si>
    <t>MATERIAL PARA INSTALAÇÃO ELÉTRICA</t>
  </si>
  <si>
    <t>MICROESFERAS DE VIDRO PARA SINALIZACAO HORIZONTAL VIARIA, TIPO I-B (PREMIX) - NBR  16184</t>
  </si>
  <si>
    <t>MICROESFERAS DE VIDRO PARA SINALIZACAO HORIZONTAL VIARIA, TIPO II-A (DROP-ON) - NBR  16184</t>
  </si>
  <si>
    <t>Primer Epoxi / Epoxidico</t>
  </si>
  <si>
    <t>Rende Muito Cinza Geada - Tinta Coral</t>
  </si>
  <si>
    <t>Selador Primer Ibratin - 4,2kg - 3,6L</t>
  </si>
  <si>
    <t>SELANTE ELASTICO MONOCOMPONENTE A BASE DE POLIURETANO (PU) PARA JUNTAS DIVERSAS</t>
  </si>
  <si>
    <t>SOLVENTE BASE THINNER P/TINTA NBR 14725</t>
  </si>
  <si>
    <t>Textura acrilica branca - Coral</t>
  </si>
  <si>
    <t>Textura Efeito Estrelado - Cor: Palha - 4,2kg</t>
  </si>
  <si>
    <t>Textura Ibratin: Effetti Branco</t>
  </si>
  <si>
    <t>TIJOLO REFRATÁRIO 2,5 X 11,5 X 23 CM</t>
  </si>
  <si>
    <t>TINTA ACRILICA A BASE DE SOLVENTE</t>
  </si>
  <si>
    <t>TINTA ACRILICA A BASE DE SOLVENTE, PARA SINALIZACAO HORIZONTAL VIARIA (NBR 11862)</t>
  </si>
  <si>
    <t>TINTA ACRILICA PREMIUM </t>
  </si>
  <si>
    <t>Tinta Epoxi Base Agua Premium</t>
  </si>
  <si>
    <t>Tinta Esmalte</t>
  </si>
  <si>
    <t>TINTA ESMALTE ACETINADO BASE SOLVENTE BRANCO NBR 15299</t>
  </si>
  <si>
    <t>TINTA LATEX ACRILICO FOSCO INT./EXT. PREMIUM PLUS BRANCO NBR 14942</t>
  </si>
  <si>
    <t>Tipo</t>
  </si>
  <si>
    <t>Custo unit.</t>
  </si>
  <si>
    <t>Custo Total.</t>
  </si>
  <si>
    <t>INSTALAÇÕES PROVISÓRIAS</t>
  </si>
  <si>
    <t>Insumo</t>
  </si>
  <si>
    <t>EPC'S</t>
  </si>
  <si>
    <t xml:space="preserve">Perfuração de estaca Escavada Ø 25cm	</t>
  </si>
  <si>
    <t xml:space="preserve">Perfuração de estaca Escavada Ø 30cm	</t>
  </si>
  <si>
    <t>Serviço de Arrasamento Mecanizado de Estacas</t>
  </si>
  <si>
    <t>Armação aço CA-50 ø 8,0mm para estaca (corte e dobra em obra)</t>
  </si>
  <si>
    <t>Armação aço CA-50 ø 10,0mm para estaca (corte e dobra em obra)</t>
  </si>
  <si>
    <t>Armação aço CA-50 ø 20,0mm para estaca (corte e dobra em obra)</t>
  </si>
  <si>
    <t xml:space="preserve">Armação aço CA-60 ø 5,00mm para estaca (corte e dobra em obra) </t>
  </si>
  <si>
    <t>Concreto Usinado bombeável para estacas 25MPa  - incluindo serviço de bombeamento</t>
  </si>
  <si>
    <t>Concreto Usinado bombeável para estacas 30MPa  - incluindo serviço de bombeamento</t>
  </si>
  <si>
    <t>Concreto Usinado bombeável para estacas 35MPa  - incluindo serviço de bombeamento</t>
  </si>
  <si>
    <t>Forma para infraestrutura em Tábuas de Madeira Serrada sem reaproveitamento</t>
  </si>
  <si>
    <t>Concreto Usinado bombeável 30MPa para infraestrutura - incluindo serviço de bombeamento</t>
  </si>
  <si>
    <t>CONTENÇÕES</t>
  </si>
  <si>
    <t xml:space="preserve">Perfuração de estaca Escavada para contenção Ø 30cm	</t>
  </si>
  <si>
    <t>Concreto Usinado bombeável para estaca das Contenções 25MPa  - incluindo serviço de bombeamento</t>
  </si>
  <si>
    <t>Forma para Contenções em Tábuas de Madeira Serrada 17mm 4x reaproveitamento</t>
  </si>
  <si>
    <t>Armação aço CA-50 ø 6,3mm para Contenções (corte e dobra em obra)</t>
  </si>
  <si>
    <t>Armação aço CA-50 ø 8,0mm para Contenções (corte e dobra em obra)</t>
  </si>
  <si>
    <t>Armação aço CA-50 ø 10,0mm para Contenções (corte e dobra em obra)</t>
  </si>
  <si>
    <t xml:space="preserve">Armação aço CA-50 ø 12,5mm para Contenções (corte e dobra em obra) </t>
  </si>
  <si>
    <t>Armação aço CA-50 ø 16,0mm para Contenções (corte e dobra em obra)</t>
  </si>
  <si>
    <t xml:space="preserve">Armação aço CA-50 ø 20,0mm para Contenções (corte e dobra em obra) </t>
  </si>
  <si>
    <t xml:space="preserve">Armação aço CA-50 ø 25,0mm para Contenções (corte e dobra em obra) </t>
  </si>
  <si>
    <t xml:space="preserve">Armação aço CA-60 ø 5,00mm para Contenções (corte e dobra em obra) </t>
  </si>
  <si>
    <t>Concreto Usinado bombeável para Contenções 25MPa  - incluindo serviço de bombeamento</t>
  </si>
  <si>
    <t>Forma para Laje Contrapiso Térreo em Tábuas de Madeira Serrada 17mm 4x reaproveitamento</t>
  </si>
  <si>
    <t>Fabricação de Fôrma para Pilares, em Chapa de Madeira Compensada Resinada, E=17mm</t>
  </si>
  <si>
    <t>Fabricação de Fôrma para Lajes, em Chapa de Madeira Compensada Resinada, E=17mm</t>
  </si>
  <si>
    <t>Montagem e Desmontagem de Fôrma de Pilares, em Chapa de Madeira Compensada Resinada</t>
  </si>
  <si>
    <t>Montagem e Desmontagem de Fôrma de Lajes, em Chapa de Madeira Compensada Resinada</t>
  </si>
  <si>
    <t>Armação Aço CA-60, Diâmetro de 5,0mm para Supraestrutura, Corte e Dobra em Obra</t>
  </si>
  <si>
    <t>Armação Aço CA-50, Diâmetro de 6,3mm para Supraestrutura, Corte e Dobra em Obr</t>
  </si>
  <si>
    <t>Armação Aço CA-50, Diâmetro de 8,0mm para Supraestrutura, Corte e Dobra em Obra</t>
  </si>
  <si>
    <t>Armação Aço CA-50, Diâmetro de 12,5mm para Supraestrutura, Corte e Dobra em Obra</t>
  </si>
  <si>
    <t>Armação Aço CA-50, Diâmetro de 16,0mm para Supraestrutura, Corte e Dobra em Obra</t>
  </si>
  <si>
    <t>Armação Aço CA-50, Diâmetro de 20,0mm para Supraestrutura, Corte e Dobra em Obra</t>
  </si>
  <si>
    <t>Armação tela Q92 para ContraPiso Armado (corte e dobra em indústria)</t>
  </si>
  <si>
    <t>Concreto Usinado FCK = 20MPa Bombeavel</t>
  </si>
  <si>
    <t>Concreto Usinado FCK = 30MPa Bombeavel</t>
  </si>
  <si>
    <t>Concreto Usinado FCK = 45MPa Bombeavel</t>
  </si>
  <si>
    <t>Concreto Usinado bombeável 45MPa Convencional</t>
  </si>
  <si>
    <t>Laje pré-moldada unidirecional enchimento em cerâmica, vigota convencional,</t>
  </si>
  <si>
    <t>Lona Plastica para Contrapiso Armado</t>
  </si>
  <si>
    <t>Escoramento de Lajes com escoras de Madeira</t>
  </si>
  <si>
    <t>BLOCO CERÂMICO - 14X19X19cm</t>
  </si>
  <si>
    <t>BLOCO CERÂMICO - 11,5X19X19cm</t>
  </si>
  <si>
    <t>BLOCO DE VEDACAO CONCRETO 17X19X19 CM</t>
  </si>
  <si>
    <t>Bloco Concreto Celular 15x30x60</t>
  </si>
  <si>
    <t>Alvenaria Estrutural Bloco de concreto de 4,0 MPA, com argamassa estabilizada</t>
  </si>
  <si>
    <t>Alvenaria Estrutural Bloco de concreto de 6,0 MPA, com argamassa estabilizada</t>
  </si>
  <si>
    <t>Alvenaria Estrutural Bloco de concreto de 8,0 MPA, com argamassa estabilizada</t>
  </si>
  <si>
    <t>Cobogó em concreto vazado 20x20cm</t>
  </si>
  <si>
    <t>Tijolo refratário para churrasqueiras 2,5x11,5x23cm com argamassa</t>
  </si>
  <si>
    <t>Encunhamento De Alvenaria De Vedação Com Argamassa Expansiva</t>
  </si>
  <si>
    <t>Parede Com Sistema Em Chapas De Gesso Para Drywall, Uso Interno, Montante 70mm, Com Duas Face Simples Standart e isolamento com Lâ de Vidro (ST/70/ST)</t>
  </si>
  <si>
    <t>Fechamento de Shaft em Chapas De Gesso Para Drywall, Uso Interno, Montante 90mm, Com Duas Face Simples Resistente à Umidade e isolamento com Lâ de Vidro (RU/90/RU)</t>
  </si>
  <si>
    <t>Parede Com Sistema Em Chapas De Gesso Para Drywall, Uso Interno, Montante 70mm, Com Uma Face Simples Resistente à Umidade e isolamento com Lâ de Vidro (RU/70)</t>
  </si>
  <si>
    <t>Enchimento de parede em Chapas De Gesso Para Drywall, Uso Interno, Montante 70mm, Com Uma Face Simples Resistente à Umidade e isolamento com Lâ de Vidro (RU/70)</t>
  </si>
  <si>
    <t>Enchimento de parede em Chapas De Gesso Para Drywall, Uso Interno, Montante 70mm, Com Uma Face SimplesStandart e isolamento com Lâ de Vidro (ST/70/ST)</t>
  </si>
  <si>
    <t>Impermeabilização De Superfície Com Manta Asfáltica, Uma Camada, Inclusive Aplicação De Primer Asfáltico</t>
  </si>
  <si>
    <t>Impermeabilização com manta aluminio em telhados</t>
  </si>
  <si>
    <t>Impermeabilização com manta liquida em peitoris</t>
  </si>
  <si>
    <t>Tratamento de ralo com manta de poliéster</t>
  </si>
  <si>
    <t>Chapisco aplicado em estruturas de concreto, com argamassa pré-fabricada adesiva de cimento colante, aplicação convencional</t>
  </si>
  <si>
    <t>Chapisco aplicados em alvenaria, com argamassa estabilizada, aplicação convencional.</t>
  </si>
  <si>
    <t xml:space="preserve">Chapisco externo de argamassaestabilizada, aplicados em alvenaria, aplicação convencional em paredes externas </t>
  </si>
  <si>
    <t>Aplicação manual de gesso sarrafeado em paredes, espessura de 1,5cm, com execução de taliscas</t>
  </si>
  <si>
    <t xml:space="preserve">Regularização de Parede 0,50 cm </t>
  </si>
  <si>
    <t>Revestimento em Pastilhas Cerâmicas Paredes Interna, 6 x 24cm com Junta de 3mm</t>
  </si>
  <si>
    <t>Revestimento de Pedras Naturais em Paredes</t>
  </si>
  <si>
    <t xml:space="preserve">Regularização de Teto 0,50 cm </t>
  </si>
  <si>
    <t>Gesso corrido em tetos - Material e Mão de Obra</t>
  </si>
  <si>
    <t>Forro de Porcelanato - Material e Mão de Obra</t>
  </si>
  <si>
    <t>Enchimento de escada com Concreto Magro, e=10cm</t>
  </si>
  <si>
    <t>Contrapiso comum em argamassa estabilizada, nao aderido, espessura 2cm</t>
  </si>
  <si>
    <t>Contrapiso comum em argamassa estabilizada, nao aderido, espessura 2,5cm</t>
  </si>
  <si>
    <t>Contrapiso comum em argamassa estabilizada, auto nivelado, espessura 2cm</t>
  </si>
  <si>
    <t>Contrapiso comum em argamassa estabilizada, auto nivelado, espessura 2,5cm</t>
  </si>
  <si>
    <t>Contrapiso comum em argamassa estabilizada, auto nivelado, espessura 3cm</t>
  </si>
  <si>
    <t>Contrapiso comum em argamassa estabilizada, nao aderido, espessura 6cm</t>
  </si>
  <si>
    <t>Contrapiso comum em argamassa estabilizada, nao aderido, espessura 5,5cm</t>
  </si>
  <si>
    <t xml:space="preserve">Acústica para Contrapiso </t>
  </si>
  <si>
    <t xml:space="preserve">Regularização de Piso 0,50 cm </t>
  </si>
  <si>
    <t xml:space="preserve">Regularização de Piso 1,00 cm </t>
  </si>
  <si>
    <t xml:space="preserve">Regularização de Piso 1,50 cm </t>
  </si>
  <si>
    <t xml:space="preserve">Regularização de Piso 2,00 cm </t>
  </si>
  <si>
    <t xml:space="preserve">Regularização de Piso 3,00 cm </t>
  </si>
  <si>
    <t>Regularização de Piso 3,00 cm - argila expansiva</t>
  </si>
  <si>
    <t xml:space="preserve">Piso concreto Vassourado </t>
  </si>
  <si>
    <t xml:space="preserve">Piso de concreto polido, espessura 2cm </t>
  </si>
  <si>
    <t xml:space="preserve">Piso concreto Queimado </t>
  </si>
  <si>
    <t>Piso de concreto, acabamento desempenado, espessura 6 cm</t>
  </si>
  <si>
    <t>Enchimento de piso - com areia média - Material e Mão de obra</t>
  </si>
  <si>
    <t xml:space="preserve">Deck de madeira - material e mão de obra </t>
  </si>
  <si>
    <t>Piso elevado - Material e Mão de obra</t>
  </si>
  <si>
    <t>Revestimento de piso em grama</t>
  </si>
  <si>
    <t>Revestimento em Porcelanato amadeirado 19x117cm para Piso, rejunte cimentício, aplicação em áreas comuns internas</t>
  </si>
  <si>
    <t>Revestimento em Porcelanato Piso Externo, 60x 60cm com Junta de 3mm</t>
  </si>
  <si>
    <t xml:space="preserve">Revestimento em Pastilhas Cerâmicas Para Piscinas , 20 x 20cm com Junta de 2mm </t>
  </si>
  <si>
    <t xml:space="preserve">Revestimento em Pastilhas Cerâmicas Para Piscinas , 14,5 x 14,5cm com Junta de 2mm </t>
  </si>
  <si>
    <t>Revestimento de Pedras Naturais em Pisos</t>
  </si>
  <si>
    <t>Revestimento de piso vinilico, nas áreas privativas - Material e Mão de Obra</t>
  </si>
  <si>
    <t>Rodapé de Pedra Natural h=5cm</t>
  </si>
  <si>
    <t>Rodapé de Pedra Natural h=15cm</t>
  </si>
  <si>
    <t>Rodapé de poliestireno h=7cm</t>
  </si>
  <si>
    <t>Rodapé de porcelanato h=15cm</t>
  </si>
  <si>
    <t>Rodapé de porcelanato h=16,5cm</t>
  </si>
  <si>
    <t>Soleira em pedra natural, largura 15cm - espessura 2cm</t>
  </si>
  <si>
    <t>Piso em concreto intertravado</t>
  </si>
  <si>
    <t>Pintura em Látex Acrilica para demarcação de vagas em piso, 1 demão</t>
  </si>
  <si>
    <t>Calçadada/passeio em concreto intertravado</t>
  </si>
  <si>
    <t>ESQUADRIAS</t>
  </si>
  <si>
    <t>Brise de Alumínio - Decoração Fachada</t>
  </si>
  <si>
    <t>Enchimento - Esquadrias</t>
  </si>
  <si>
    <t>Porta de madeira de abrir - 60x215cm (kit completo) - fixação com espuma expansiva</t>
  </si>
  <si>
    <t>Porta de madeira de abrir - 80x210cm (kit completo) - fixação com espuma expansiva</t>
  </si>
  <si>
    <t>Porta de madeira de abrir - 105x215cm (kit completo) - fixação com espuma expansiva</t>
  </si>
  <si>
    <t>FACHADA</t>
  </si>
  <si>
    <t>Revestimento em Porcelanato amadeirado, rejunte cimentício, aplicação em Fachada</t>
  </si>
  <si>
    <t>Moldura em EPS fachada</t>
  </si>
  <si>
    <t>Revestimento em Pedra Natural Aplicado em Fachadas</t>
  </si>
  <si>
    <t>Revestimento em Pedra Natural São Tomé</t>
  </si>
  <si>
    <t>Pintura PVA Acrílica Externa 3 Demãos</t>
  </si>
  <si>
    <t>Revestimento em Pedra Natural Aplicado em Fachadas Para Espelho da água</t>
  </si>
  <si>
    <t>Revestimento em Pedra Natural Aplicado em Fachadas Para fogueira</t>
  </si>
  <si>
    <t>Revestimento em Porcelanato , rejunte cimentício, aplicação em Fachada</t>
  </si>
  <si>
    <t>Revestimento em Cerâmico Tijolinho, aplicação em Fachada</t>
  </si>
  <si>
    <t>Revestimento Tresuno Concreto Ripado Cinza</t>
  </si>
  <si>
    <t>Textura acrílica, acabamento granulado, aplicação em paredes externas - 1 demão - Cimento Queimado</t>
  </si>
  <si>
    <t>Textura acrílica, acabamento granulado, aplicação em paredes externas - 1 demão - Effeti Branco</t>
  </si>
  <si>
    <t>Textura acrílica, acabamento granulado, aplicação em paredes externas - 1 demão - Essen Máximo</t>
  </si>
  <si>
    <t>Textura acrílica, acabamento granulado, aplicação em paredes externas - 1 demão - Cinza Geada</t>
  </si>
  <si>
    <t>Textura acrílica, acabamento granulado, aplicação em paredes externas - 1 demão - Imensidão Cinza</t>
  </si>
  <si>
    <t>LOUÇAS, BANCADAS E METAIS</t>
  </si>
  <si>
    <t>Banheiro - Bacia Sanitária / Caixa Acoplada</t>
  </si>
  <si>
    <t/>
  </si>
  <si>
    <t>Banheiro - Mictório / Caixa Acoplada</t>
  </si>
  <si>
    <t>Banheiro - Bacia Sanitária PNE</t>
  </si>
  <si>
    <t>Banheiro - Cuba</t>
  </si>
  <si>
    <t>Banheiro - Cuba de Sobrepor - PNE</t>
  </si>
  <si>
    <t>Cuba Pia Cozinha - Lazer</t>
  </si>
  <si>
    <t>Cozinha - Cuba / Inox</t>
  </si>
  <si>
    <t>Tanque Inox</t>
  </si>
  <si>
    <t>Tanque Louça Suspenso</t>
  </si>
  <si>
    <t>Torneira Lavatório mesa</t>
  </si>
  <si>
    <t>Torneira tanque</t>
  </si>
  <si>
    <t>Torneira de Jardins</t>
  </si>
  <si>
    <t>Torneira misturador pia cozinha</t>
  </si>
  <si>
    <t>Ducha higienica</t>
  </si>
  <si>
    <t>Acabamento de Registro Comum</t>
  </si>
  <si>
    <t>Acabamento de Registro Pressão</t>
  </si>
  <si>
    <t>Exaustor mecânico</t>
  </si>
  <si>
    <t>Barra de apoio PNE</t>
  </si>
  <si>
    <t>Chuveiro Elétrico</t>
  </si>
  <si>
    <t>Chuveiro Monocromado</t>
  </si>
  <si>
    <t>Ducha</t>
  </si>
  <si>
    <t>Acessórios de Banheiro/Lavabo</t>
  </si>
  <si>
    <t>Bancada em Granito para Lavatório</t>
  </si>
  <si>
    <t>Bancada em Granito para Tanques</t>
  </si>
  <si>
    <t>COBERTURA</t>
  </si>
  <si>
    <t>Pergolado</t>
  </si>
  <si>
    <t>Telhamento para cobertura em Fribrocimento</t>
  </si>
  <si>
    <t>Telhamento para cobertura em Telha metálica termoacústica</t>
  </si>
  <si>
    <t>Calha em alumínio - 13 cm</t>
  </si>
  <si>
    <t>Calha em alumínio - 16 cm</t>
  </si>
  <si>
    <t>Calha em alumínio - 23,5 cm</t>
  </si>
  <si>
    <t>Calha em alumínio - 30x30</t>
  </si>
  <si>
    <t>Rufo em alumínio</t>
  </si>
  <si>
    <t>MÃO DE OBRA</t>
  </si>
  <si>
    <t>PAVIMENTAÇÃO EXTERNA</t>
  </si>
  <si>
    <t>Terraplanagem - Corte e aterro (Produtividade 1890m3/dia)</t>
  </si>
  <si>
    <t>Lastro de Brita, Aplicado valas</t>
  </si>
  <si>
    <t>Execução Rede Elétrica  (Produtividade 300m/dia)</t>
  </si>
  <si>
    <t>Execução Rede de Drenagem  (Produtividade 200m/dia)</t>
  </si>
  <si>
    <t>Execução Rede água  (Produtividade 300m/dia)</t>
  </si>
  <si>
    <t>Execução Rede Esgoto  (Produtividade 150m/dia)</t>
  </si>
  <si>
    <t>Sarjeta extrusada</t>
  </si>
  <si>
    <t>Execução de sarjeta extrusada</t>
  </si>
  <si>
    <t>Base bica corrida e=20cm</t>
  </si>
  <si>
    <t>Mão de obra para execução de base</t>
  </si>
  <si>
    <t>Pavimentação em Intertravado 10x20x06cm, Para vias, Calçadas e entrada das casas</t>
  </si>
  <si>
    <t>Mão de Obra Instalação Pavimentação em Intertravado</t>
  </si>
  <si>
    <t>Pinturas das faixas de Pedestres</t>
  </si>
  <si>
    <t xml:space="preserve">Pinturas das vias com tinta acrilica </t>
  </si>
  <si>
    <t>ESTACAS</t>
  </si>
  <si>
    <t>ITEM</t>
  </si>
  <si>
    <t>TIPO</t>
  </si>
  <si>
    <t>QUANT</t>
  </si>
  <si>
    <t>DIMENSÕES UNITÁRIAS</t>
  </si>
  <si>
    <t>ESCAV</t>
  </si>
  <si>
    <t>BOTA-FORA</t>
  </si>
  <si>
    <t>CONCRETO</t>
  </si>
  <si>
    <t xml:space="preserve">QUANTIDADE POR ITEM CA-50 </t>
  </si>
  <si>
    <t>TAXA AÇO</t>
  </si>
  <si>
    <t>C. Topo</t>
  </si>
  <si>
    <t>C. Apoio</t>
  </si>
  <si>
    <t>Ø peça</t>
  </si>
  <si>
    <t>H</t>
  </si>
  <si>
    <t>KG/M3</t>
  </si>
  <si>
    <t>PROJETO: 02 Colin_02Est_LocEstacas_R00.pdf</t>
  </si>
  <si>
    <t xml:space="preserve">Hélice diam 70 cm </t>
  </si>
  <si>
    <t>40 MPa</t>
  </si>
  <si>
    <t>TOTAL GERAL</t>
  </si>
  <si>
    <t>Arrasamento</t>
  </si>
  <si>
    <t>OBSERVAÇÕES:</t>
  </si>
  <si>
    <t xml:space="preserve">Hélice diam 35 cm </t>
  </si>
  <si>
    <t>20 MPa</t>
  </si>
  <si>
    <t xml:space="preserve">Hélice diam 40 cm </t>
  </si>
  <si>
    <t>25 MPa</t>
  </si>
  <si>
    <t xml:space="preserve">Hélice diam 50 cm </t>
  </si>
  <si>
    <t>30 MPa</t>
  </si>
  <si>
    <t xml:space="preserve">Hélice diam 60 cm </t>
  </si>
  <si>
    <t>35 MPa</t>
  </si>
  <si>
    <t xml:space="preserve">Hélice diam 80 cm </t>
  </si>
  <si>
    <t>.... MPa</t>
  </si>
  <si>
    <t xml:space="preserve">Hélice diam 90 cm </t>
  </si>
  <si>
    <t xml:space="preserve">E.P. Hélice diam 70 cm </t>
  </si>
  <si>
    <t>CUSTO</t>
  </si>
  <si>
    <t>*proposta salva no drive</t>
  </si>
  <si>
    <t>Projeto:</t>
  </si>
  <si>
    <t>Empresa:</t>
  </si>
  <si>
    <t>Revisão:</t>
  </si>
  <si>
    <t>Lona</t>
  </si>
  <si>
    <t>Escavação</t>
  </si>
  <si>
    <t>Apiolamento</t>
  </si>
  <si>
    <t>Reaterro</t>
  </si>
  <si>
    <t>Bota Fora</t>
  </si>
  <si>
    <t>Imperm.</t>
  </si>
  <si>
    <t>20 Mpa</t>
  </si>
  <si>
    <t>30 Mpa</t>
  </si>
  <si>
    <t>35 Mpa</t>
  </si>
  <si>
    <t>40 Mpa</t>
  </si>
  <si>
    <t>45 Mpa</t>
  </si>
  <si>
    <t>Total
Concreto Projetista</t>
  </si>
  <si>
    <t>Fundação Rasa</t>
  </si>
  <si>
    <t>Laje Fundação</t>
  </si>
  <si>
    <t>BLOCOS QUADRADOS RETANGULARES</t>
  </si>
  <si>
    <t>Dimensões Unitárias - m</t>
  </si>
  <si>
    <t>Adição</t>
  </si>
  <si>
    <t>Quantidade de Serviços</t>
  </si>
  <si>
    <t>Detalhe Típico</t>
  </si>
  <si>
    <t>LARGURA</t>
  </si>
  <si>
    <t>COMPR</t>
  </si>
  <si>
    <t>ALTURA</t>
  </si>
  <si>
    <t>largura</t>
  </si>
  <si>
    <t>altura</t>
  </si>
  <si>
    <t>Escav</t>
  </si>
  <si>
    <t>Apiloam</t>
  </si>
  <si>
    <t>Bota-fora</t>
  </si>
  <si>
    <t xml:space="preserve">Lastro </t>
  </si>
  <si>
    <t>Fôrma</t>
  </si>
  <si>
    <t>Imperm</t>
  </si>
  <si>
    <t>A</t>
  </si>
  <si>
    <t>B</t>
  </si>
  <si>
    <t>C</t>
  </si>
  <si>
    <t>esp</t>
  </si>
  <si>
    <t xml:space="preserve">PROJETO: </t>
  </si>
  <si>
    <t>Brita</t>
  </si>
  <si>
    <t>B1</t>
  </si>
  <si>
    <t>B11</t>
  </si>
  <si>
    <t>B6/B7</t>
  </si>
  <si>
    <t>BLOCOS TRIANGULARES</t>
  </si>
  <si>
    <t>LADO 1 DO BLOCO</t>
  </si>
  <si>
    <t>LADO 2 DO BLOCO</t>
  </si>
  <si>
    <t>LADO 3 DO BLOCO</t>
  </si>
  <si>
    <t>LADO 4 DO BLOCO</t>
  </si>
  <si>
    <t>LADO 5 DO BLOCO</t>
  </si>
  <si>
    <t>ALTURA DO BLOCO</t>
  </si>
  <si>
    <t>R</t>
  </si>
  <si>
    <t>h1 + h2</t>
  </si>
  <si>
    <t>h2</t>
  </si>
  <si>
    <t>b2</t>
  </si>
  <si>
    <t>b1</t>
  </si>
  <si>
    <t>Hb</t>
  </si>
  <si>
    <t>UD</t>
  </si>
  <si>
    <t>BLOCOS DIFERENCIADOS</t>
  </si>
  <si>
    <t>PERÍMETRO</t>
  </si>
  <si>
    <t>ÁREA DE TOPO</t>
  </si>
  <si>
    <t>B5</t>
  </si>
  <si>
    <t>B4</t>
  </si>
  <si>
    <t>VIGAS  FUNDAÇÃO</t>
  </si>
  <si>
    <t>Quant.</t>
  </si>
  <si>
    <t>LARG</t>
  </si>
  <si>
    <t>COMP</t>
  </si>
  <si>
    <t>ALT</t>
  </si>
  <si>
    <t>lados</t>
  </si>
  <si>
    <t>12X30</t>
  </si>
  <si>
    <t>12X40</t>
  </si>
  <si>
    <t>12X50</t>
  </si>
  <si>
    <t>12X165</t>
  </si>
  <si>
    <t>15X50</t>
  </si>
  <si>
    <t>18X40</t>
  </si>
  <si>
    <t>18X50</t>
  </si>
  <si>
    <t>20X40</t>
  </si>
  <si>
    <t>20X50</t>
  </si>
  <si>
    <t>20X80</t>
  </si>
  <si>
    <t>25X35</t>
  </si>
  <si>
    <t>25X40</t>
  </si>
  <si>
    <t>25X50</t>
  </si>
  <si>
    <t>30X50</t>
  </si>
  <si>
    <t>30X200</t>
  </si>
  <si>
    <t>40X50</t>
  </si>
  <si>
    <t>40X120</t>
  </si>
  <si>
    <t>45X65</t>
  </si>
  <si>
    <t>55X90</t>
  </si>
  <si>
    <t>PILARS  FUNDAÇÃO</t>
  </si>
  <si>
    <t xml:space="preserve">Forma </t>
  </si>
  <si>
    <t>P1</t>
  </si>
  <si>
    <t>ESTIMATIVA</t>
  </si>
  <si>
    <t>P2</t>
  </si>
  <si>
    <t>P3</t>
  </si>
  <si>
    <t>P4</t>
  </si>
  <si>
    <t>U 80x424x30x25</t>
  </si>
  <si>
    <t>P5</t>
  </si>
  <si>
    <t>P6</t>
  </si>
  <si>
    <t>U 214.5x386x18x18</t>
  </si>
  <si>
    <t>P7</t>
  </si>
  <si>
    <t>P8</t>
  </si>
  <si>
    <t>P9</t>
  </si>
  <si>
    <t>P10</t>
  </si>
  <si>
    <t>P11</t>
  </si>
  <si>
    <t>LAJE  FUNDAÇÃO</t>
  </si>
  <si>
    <t>FORMA</t>
  </si>
  <si>
    <t>LAJE / MOLDE</t>
  </si>
  <si>
    <t>ÁREA</t>
  </si>
  <si>
    <t>COEF</t>
  </si>
  <si>
    <t>UNIT</t>
  </si>
  <si>
    <t>L1</t>
  </si>
  <si>
    <t>MOLDADA IN LOCO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</si>
  <si>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</si>
  <si>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</si>
  <si>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</si>
  <si>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</si>
  <si>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</si>
  <si>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</si>
  <si>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</si>
  <si>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</si>
  <si>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</si>
  <si>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</si>
  <si>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</si>
  <si>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</si>
  <si>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</si>
  <si>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</si>
  <si>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</si>
  <si>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</si>
  <si>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</si>
  <si>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</si>
  <si>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</si>
  <si>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R00 - Edileni Pereira</t>
  </si>
  <si>
    <t>ARMAÇÃO FUNDAÇÃO DIRETA</t>
  </si>
  <si>
    <t>CA-60</t>
  </si>
  <si>
    <t>TR 08644</t>
  </si>
  <si>
    <t>m³</t>
  </si>
  <si>
    <t>PROJETO: Colin_14Est_DetBlocos1-4_R00, Colin_14Est_DetBlocos2-4_R00, Colin_14Est_DetBlocos3-4_R00, Colin_14Est_DetBlocos4-4_R00</t>
  </si>
  <si>
    <t>B1-B9-B10-B11</t>
  </si>
  <si>
    <t>B5-B2-B3-B8</t>
  </si>
  <si>
    <t>LAJES</t>
  </si>
  <si>
    <t>DET. VIGAS BALDRAME 1-2</t>
  </si>
  <si>
    <t>DET. VIGAS BALDRAME 2-2</t>
  </si>
  <si>
    <t>CORTINA</t>
  </si>
  <si>
    <t>DIMENSÕES UNITÁRIAS - m</t>
  </si>
  <si>
    <t>APILOA</t>
  </si>
  <si>
    <t>REATER</t>
  </si>
  <si>
    <t>BOTA FORA</t>
  </si>
  <si>
    <t>LASTRO</t>
  </si>
  <si>
    <t>FORMA (PROJETISTA)</t>
  </si>
  <si>
    <t>CONCRETO (PROJETISTA)</t>
  </si>
  <si>
    <t>TAXA AÇO (KG/M3)</t>
  </si>
  <si>
    <t>IMPERM</t>
  </si>
  <si>
    <t>RESUMO - CONCRETO</t>
  </si>
  <si>
    <t>PROJETO:  Colin_03Est_FBaldrame_R00.dwg</t>
  </si>
  <si>
    <t>PAREDE DIAFRAGMA - ESTIMATIVA</t>
  </si>
  <si>
    <t>MURETA GUIA</t>
  </si>
  <si>
    <t>VIGA DE COROAMENTO</t>
  </si>
  <si>
    <t>IMPERMEABILIZAÇÃO DA CORTINA</t>
  </si>
  <si>
    <t>DETALHE TÍPICO</t>
  </si>
  <si>
    <t>X</t>
  </si>
  <si>
    <t>DADOS</t>
  </si>
  <si>
    <t>Titulo</t>
  </si>
  <si>
    <t>QUANTITATIVO</t>
  </si>
  <si>
    <t>Cliente</t>
  </si>
  <si>
    <t>Cidade</t>
  </si>
  <si>
    <t>Endereço</t>
  </si>
  <si>
    <t>QUANTITATIVOS</t>
  </si>
  <si>
    <t>1.</t>
  </si>
  <si>
    <t>2.</t>
  </si>
  <si>
    <t>2.1.</t>
  </si>
  <si>
    <t>01_3º SUBSOLO</t>
  </si>
  <si>
    <t>2.2.</t>
  </si>
  <si>
    <t>02_2º SUBSOLO</t>
  </si>
  <si>
    <t>2.3.</t>
  </si>
  <si>
    <t>03_1º SUBSOLO</t>
  </si>
  <si>
    <t>2.4.</t>
  </si>
  <si>
    <t>04_TÉRREO</t>
  </si>
  <si>
    <t>2.5.</t>
  </si>
  <si>
    <t>05_2º PAVTO</t>
  </si>
  <si>
    <t>2.6.</t>
  </si>
  <si>
    <t>06_3º PAVTO</t>
  </si>
  <si>
    <t>2.7.</t>
  </si>
  <si>
    <t>07_4º PAVTO</t>
  </si>
  <si>
    <t>2.8.</t>
  </si>
  <si>
    <t>08_5º PAVTO</t>
  </si>
  <si>
    <t>2.9.</t>
  </si>
  <si>
    <t>09_6º PAVTO</t>
  </si>
  <si>
    <t>2.10.</t>
  </si>
  <si>
    <t>10_7º PAVTO</t>
  </si>
  <si>
    <t>2.11.</t>
  </si>
  <si>
    <t>11_8º PAVTO</t>
  </si>
  <si>
    <t>2.12.</t>
  </si>
  <si>
    <t>12_9º PAVTO</t>
  </si>
  <si>
    <t>2.13.</t>
  </si>
  <si>
    <t>13_10º PAVTO</t>
  </si>
  <si>
    <t>2.14.</t>
  </si>
  <si>
    <t>14_11º PAVTO</t>
  </si>
  <si>
    <t>2.15.</t>
  </si>
  <si>
    <t>15_12º PAVTO</t>
  </si>
  <si>
    <t>2.16.</t>
  </si>
  <si>
    <t>16_13º PAVTO</t>
  </si>
  <si>
    <t>2.17.</t>
  </si>
  <si>
    <t>17_14º PAVTO</t>
  </si>
  <si>
    <t>2.18.</t>
  </si>
  <si>
    <t>18_15º PAVTO</t>
  </si>
  <si>
    <t>2.19.</t>
  </si>
  <si>
    <t>19_16º PAVTO</t>
  </si>
  <si>
    <t>2.20.</t>
  </si>
  <si>
    <t>20_17º PAVTO</t>
  </si>
  <si>
    <t>2.21.</t>
  </si>
  <si>
    <t>21_LAJE TÉCNICA</t>
  </si>
  <si>
    <t>2.22.</t>
  </si>
  <si>
    <t>22_COBERTURA</t>
  </si>
  <si>
    <t>2.23.</t>
  </si>
  <si>
    <t>23_BARRILETE</t>
  </si>
  <si>
    <t>2.24.</t>
  </si>
  <si>
    <t>24_RESERVATÓRIO</t>
  </si>
  <si>
    <t>25_TAMPA DO RESERVATÓRIO</t>
  </si>
  <si>
    <t>3.</t>
  </si>
  <si>
    <t>Alvenaria de vedação com bocos acf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</si>
  <si>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</si>
  <si>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</si>
  <si>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</si>
  <si>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</si>
  <si>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</si>
  <si>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</si>
  <si>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</si>
  <si>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</si>
  <si>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</si>
  <si>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</si>
  <si>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</si>
  <si>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</si>
  <si>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</si>
  <si>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</si>
  <si>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</si>
  <si>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</si>
  <si>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</si>
  <si>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</si>
  <si>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</si>
  <si>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</si>
  <si>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</si>
  <si>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</si>
  <si>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</si>
  <si>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3.24.</t>
  </si>
  <si>
    <t>4.</t>
  </si>
  <si>
    <t>Chapisco Interno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</si>
  <si>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</si>
  <si>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</si>
  <si>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</si>
  <si>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</si>
  <si>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</si>
  <si>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</si>
  <si>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</si>
  <si>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</si>
  <si>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</si>
  <si>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4.10.</t>
  </si>
  <si>
    <t>4.11.</t>
  </si>
  <si>
    <t>4.12.</t>
  </si>
  <si>
    <t>4.13.</t>
  </si>
  <si>
    <t>4.14.</t>
  </si>
  <si>
    <t>4.15.</t>
  </si>
  <si>
    <t>4.16.</t>
  </si>
  <si>
    <t>4.17.</t>
  </si>
  <si>
    <t>4.18.</t>
  </si>
  <si>
    <t>4.19.</t>
  </si>
  <si>
    <t>4.20.</t>
  </si>
  <si>
    <t>4.21.</t>
  </si>
  <si>
    <t>4.22.</t>
  </si>
  <si>
    <t>4.23.</t>
  </si>
  <si>
    <t>4.24.</t>
  </si>
  <si>
    <t>4.25.</t>
  </si>
  <si>
    <t>5.</t>
  </si>
  <si>
    <t>Acabamentos cerâmicos em parede</t>
  </si>
  <si>
    <t>5.1.</t>
  </si>
  <si>
    <t>REVESTIMENTO INTERNO, PAREDE - CERAMICA,  LIXO</t>
  </si>
  <si>
    <t>5.2.</t>
  </si>
  <si>
    <t>REVESTIMENTO INTERNO, PAREDE - CERAMICA,  A.C.</t>
  </si>
  <si>
    <t>REVESTIMENTO INTERNO, PAREDE - PORCELANATO,  BANHO (SUITE)</t>
  </si>
  <si>
    <t>REVESTIMENTO INTERNO, PAREDE - PORCELANATO,  DML</t>
  </si>
  <si>
    <t>REVESTIMENTO INTERNO, PAREDE - CERAMICA,</t>
  </si>
  <si>
    <t>REVESTIMENTO INTERNO, PAREDE - CERAMICA,  SERVICO</t>
  </si>
  <si>
    <t>REVESTIMENTO INTERNO, PAREDE - PORCELANATO,  VESTIARIO FUNCIONARIOS</t>
  </si>
  <si>
    <t>5.3.</t>
  </si>
  <si>
    <t>5.4.</t>
  </si>
  <si>
    <t>5.5.</t>
  </si>
  <si>
    <t>5.6.</t>
  </si>
  <si>
    <t>5.7.</t>
  </si>
  <si>
    <t>5.8.</t>
  </si>
  <si>
    <t>5.9.</t>
  </si>
  <si>
    <t>5.10.</t>
  </si>
  <si>
    <t>5.11.</t>
  </si>
  <si>
    <t>5.12.</t>
  </si>
  <si>
    <t>5.13.</t>
  </si>
  <si>
    <t>5.14.</t>
  </si>
  <si>
    <t>5.15.</t>
  </si>
  <si>
    <t>5.16.</t>
  </si>
  <si>
    <t>5.17.</t>
  </si>
  <si>
    <t>5.18.</t>
  </si>
  <si>
    <t>5.19.</t>
  </si>
  <si>
    <t>REVESTIMENTO INTERNO, PAREDE - PORCELANATO,  GRILL ROOFTOP</t>
  </si>
  <si>
    <t>REVESTIMENTO INTERNO, PAREDE - PORCELANATO,  PISCINA</t>
  </si>
  <si>
    <t>6.</t>
  </si>
  <si>
    <t>6.1.</t>
  </si>
  <si>
    <t>Acabamento de gesso em teto</t>
  </si>
  <si>
    <t>GESSO ACARTONADO + SELADOR + MASSA E LIXAMENTO + TINTAFORRO - DEPOSITO - DEPOSITO</t>
  </si>
  <si>
    <t>GESSO ACARTONADO + SELADOR + MASSA E LIXAMENTO + TINTAFORRO - GARAGEM (TÉRREO) - GARAGEM (TÉRREO)</t>
  </si>
  <si>
    <t>GESSO ACARTONADO + SELADOR + MASSA E LIXAMENTO + TINTAFORRO - HALL DE ENTRADA (TÉRREO) - HALL DE ENTRADA (TÉRREO)</t>
  </si>
  <si>
    <t>GESSO ACARTONADO + SELADOR + MASSA E LIXAMENTO + TINTAFORRO - HALL DO ELEVADOR - HALL DO ELEVADOR</t>
  </si>
  <si>
    <t>GESSO ACARTONADO + SELADOR + MASSA E LIXAMENTO + TINTAFORRO - PROJEÇÃO PAV. SUPERIOR - PROJEÇÃO PAV. SUPERIOR</t>
  </si>
  <si>
    <t>GESSO ACARTONADO + SELADOR + MASSA E LIXAMENTO + TINTAFORRO - BANHO (SUITE) - BANHO (SUITE)</t>
  </si>
  <si>
    <t>GESSO ACARTONADO + SELADOR + MASSA E LIXAMENTO + TINTAFORRO - CIRCULACAO - CIRCULACAO</t>
  </si>
  <si>
    <t>GESSO ACARTONADO + SELADOR + MASSA E LIXAMENTO + TINTAFORRO - COPA - COPA</t>
  </si>
  <si>
    <t>GESSO ACARTONADO + SELADOR + MASSA E LIXAMENTO + TINTAFORRO - DML - DML</t>
  </si>
  <si>
    <t>GESSO ACARTONADO + SELADOR + MASSA E LIXAMENTO + TINTAFORRO - FITNESS - FITNESS</t>
  </si>
  <si>
    <t>GESSO ACARTONADO + SELADOR + MASSA E LIXAMENTO + TINTAFORRO - HALL - HALL</t>
  </si>
  <si>
    <t>GESSO ACARTONADO + SELADOR + MASSA E LIXAMENTO + TINTAFORRO - LAVABO - LAVABO</t>
  </si>
  <si>
    <t>GESSO ACARTONADO + SELADOR + MASSA E LIXAMENTO + TINTAFORRO - LAVABO PNE - LAVABO PNE</t>
  </si>
  <si>
    <t>GESSO ACARTONADO + SELADOR + MASSA E LIXAMENTO + TINTAFORRO - SACADA - SACADA</t>
  </si>
  <si>
    <t>GESSO ACARTONADO + SELADOR + MASSA E LIXAMENTO + TINTAFORRO - SALA/COZINHA - SALA/COZINHA</t>
  </si>
  <si>
    <t>GESSO ACARTONADO + SELADOR + MASSA E LIXAMENTO + TINTAFORRO - SERVICO - SERVICO</t>
  </si>
  <si>
    <t>GESSO ACARTONADO + SELADOR + MASSA E LIXAMENTO + TINTAFORRO - SUITE - SUITE</t>
  </si>
  <si>
    <t>GESSO ACARTONADO + SELADOR + MASSA E LIXAMENTO + TINTAFORRO - VESTIARIO FUNCIONARIOS - VESTIARIO FUNCIONARIOS</t>
  </si>
  <si>
    <t>GESSO ACARTONADO + SELADOR + MASSA E LIXAMENTO + TINTAFORRO - ZELADORIA - ZELADORIA</t>
  </si>
  <si>
    <t>GESSO ACARTONADO + SELADOR + MASSA E LIXAMENTO + TINTAFORRO - GRILL ROOFTOP - GRILL ROOFTOP</t>
  </si>
  <si>
    <t>Impermeabilizaçao e tratamentos</t>
  </si>
  <si>
    <t>MANTA</t>
  </si>
  <si>
    <t>ARGAMASSA POLIMÉRICA</t>
  </si>
  <si>
    <t>10.</t>
  </si>
  <si>
    <t>Acabamento especial em teto</t>
  </si>
  <si>
    <t>10.1.</t>
  </si>
  <si>
    <t>FORRO DE MADEIRAFORRO - AREA TECNICA DE AR CONDICIONADO - AREA TECNICA DE AR CONDICIONADO</t>
  </si>
  <si>
    <t>10.2.</t>
  </si>
  <si>
    <t>10.3.</t>
  </si>
  <si>
    <t>10.4.</t>
  </si>
  <si>
    <t>10.5.</t>
  </si>
  <si>
    <t>10.6.</t>
  </si>
  <si>
    <t>10.7.</t>
  </si>
  <si>
    <t>10.8.</t>
  </si>
  <si>
    <t>10.9.</t>
  </si>
  <si>
    <t>10.10.</t>
  </si>
  <si>
    <t>10.11.</t>
  </si>
  <si>
    <t>10.12.</t>
  </si>
  <si>
    <t>10.13.</t>
  </si>
  <si>
    <t>10.14.</t>
  </si>
  <si>
    <t>10.15.</t>
  </si>
  <si>
    <t>10.16.</t>
  </si>
  <si>
    <t>10.17.</t>
  </si>
  <si>
    <t>FORRO DE MADEIRAFORRO - PROJEÇÃO DO PVTO COBERTURA - PROJEÇÃO DO PVTO COBERTURA</t>
  </si>
  <si>
    <t>10.18.</t>
  </si>
  <si>
    <t>11.</t>
  </si>
  <si>
    <t>11.1.</t>
  </si>
  <si>
    <t>11.2.</t>
  </si>
  <si>
    <t>11.3.</t>
  </si>
  <si>
    <t>11.4.</t>
  </si>
  <si>
    <t>11.5.</t>
  </si>
  <si>
    <t>11.6.</t>
  </si>
  <si>
    <t>11.7.</t>
  </si>
  <si>
    <t>11.8.</t>
  </si>
  <si>
    <t>11.9.</t>
  </si>
  <si>
    <t>11.10.</t>
  </si>
  <si>
    <t>11.11.</t>
  </si>
  <si>
    <t>11.12.</t>
  </si>
  <si>
    <t>11.13.</t>
  </si>
  <si>
    <t>11.14.</t>
  </si>
  <si>
    <t>11.15.</t>
  </si>
  <si>
    <t>11.16.</t>
  </si>
  <si>
    <t>11.17.</t>
  </si>
  <si>
    <t>11.18.</t>
  </si>
  <si>
    <t>11.19.</t>
  </si>
  <si>
    <t>12.</t>
  </si>
  <si>
    <t>12.1.</t>
  </si>
  <si>
    <t>SEM CONTRAPISO, 0Piso:PISO - DEMARCAÇÃO DE VAGAS DE ESTACIONAMENTO - GARAGEM</t>
  </si>
  <si>
    <t>SEM CONTRAPISO, 0Piso:PISO - ACESSO PEDESTRES/VEÍCULOS</t>
  </si>
  <si>
    <t>CONTRAPISO COMUM, 0,05</t>
  </si>
  <si>
    <t>CONTRAPISO COMUM, 0,08Piso:PISO - BOMBAS / CISTERNA (TÉRREO)</t>
  </si>
  <si>
    <t>SEM CONTRAPISO, 0Piso:PISO - MEIO-FIO</t>
  </si>
  <si>
    <t>CONTRAPISO COMUM, 0,08Piso:PISO - DEPOSITO</t>
  </si>
  <si>
    <t>CONTRAPISO COMUM, 0,08Piso:PISO - ELEVADOR</t>
  </si>
  <si>
    <t>CONTRAPISO COMUM, 0,08Piso:PISO - ESCADA</t>
  </si>
  <si>
    <t>CONTRAPISO COMUM, 0,08Piso:PISO - GARAGEM</t>
  </si>
  <si>
    <t>CONTRAPISO COMUM, 0,1Piso:PISO - RAMPA</t>
  </si>
  <si>
    <t>CONTRAPISO - SOLEIRA</t>
  </si>
  <si>
    <t>12.2.</t>
  </si>
  <si>
    <t>12.3.</t>
  </si>
  <si>
    <t>12.4.</t>
  </si>
  <si>
    <t>CONTRAPISO COMUM, 0,08Piso:PISO - ANTECAMARA</t>
  </si>
  <si>
    <t>CONTRAPISO COMUM, 0,08Piso:PISO - CENTRAL DE GAS</t>
  </si>
  <si>
    <t>CONTRAPISO COMUM, 0,08Piso:PISO - COBERTURA / PISCINA</t>
  </si>
  <si>
    <t>CONTRAPISO COMUM, 0,08Piso:PISO - HALL DE ENTRADA (TÉRREO)</t>
  </si>
  <si>
    <t>CONTRAPISO COMUM, 0,08Piso:PISO - JARDIM</t>
  </si>
  <si>
    <t>CONTRAPISO COMUM, 0,08Piso:PISO - LIXO</t>
  </si>
  <si>
    <t>CONTRAPISO COMUM, 0,1Piso:PISO - PASSEIO</t>
  </si>
  <si>
    <t>12.5.</t>
  </si>
  <si>
    <t>CONTRAPISO ACÚSTICO, 0,08Piso:PISO - SALA/COZINHA</t>
  </si>
  <si>
    <t>CONTRAPISO ACÚSTICO, 0,08Piso:PISO - SUITE</t>
  </si>
  <si>
    <t>CONTRAPISO COMUM, 0,08Piso:PISO - A.C.</t>
  </si>
  <si>
    <t>CONTRAPISO COMUM, 0,08Piso:PISO - AREA TECNICA DE AR CONDICIONADO</t>
  </si>
  <si>
    <t>CONTRAPISO COMUM, 0,08Piso:PISO - BANHO (SUITE)</t>
  </si>
  <si>
    <t>CONTRAPISO COMUM, 0,08Piso:PISO - CIRCULACAO</t>
  </si>
  <si>
    <t>CONTRAPISO COMUM, 0,08Piso:PISO - COPA</t>
  </si>
  <si>
    <t>CONTRAPISO COMUM, 0,08Piso:PISO - DML</t>
  </si>
  <si>
    <t>CONTRAPISO COMUM, 0,08Piso:PISO - FITNESS</t>
  </si>
  <si>
    <t>CONTRAPISO COMUM, 0,08Piso:PISO - HALL</t>
  </si>
  <si>
    <t>CONTRAPISO COMUM, 0,08Piso:PISO - LAVABO</t>
  </si>
  <si>
    <t>CONTRAPISO COMUM, 0,08Piso:PISO - LAVABO PNE</t>
  </si>
  <si>
    <t>CONTRAPISO COMUM, 0,08Piso:PISO - SACADA</t>
  </si>
  <si>
    <t>CONTRAPISO COMUM, 0,08Piso:PISO - SERVICO</t>
  </si>
  <si>
    <t>CONTRAPISO COMUM, 0,08Piso:PISO - VESTIARIO FUNCIONARIOS</t>
  </si>
  <si>
    <t>CONTRAPISO COMUM, 0,08Piso:PISO - ZELADORIA</t>
  </si>
  <si>
    <t>12.6.</t>
  </si>
  <si>
    <t>12.7.</t>
  </si>
  <si>
    <t>12.8.</t>
  </si>
  <si>
    <t>12.9.</t>
  </si>
  <si>
    <t>12.10.</t>
  </si>
  <si>
    <t>12.11.</t>
  </si>
  <si>
    <t>12.12.</t>
  </si>
  <si>
    <t>12.13.</t>
  </si>
  <si>
    <t>12.14.</t>
  </si>
  <si>
    <t>12.15.</t>
  </si>
  <si>
    <t>12.16.</t>
  </si>
  <si>
    <t>12.17.</t>
  </si>
  <si>
    <t>12.18.</t>
  </si>
  <si>
    <t>12.19.</t>
  </si>
  <si>
    <t>12.20.</t>
  </si>
  <si>
    <t>12.21.</t>
  </si>
  <si>
    <t>CONTRAPISO COMUM, 0,08Piso:PISO - BORDAS DA PISCINA</t>
  </si>
  <si>
    <t>CONTRAPISO COMUM, 0,08Piso:PISO - GRILL ROOFTOP</t>
  </si>
  <si>
    <t>CONTRAPISO COMUM, 0,08Piso:PISO - PISCINA</t>
  </si>
  <si>
    <t>CONTRAPISO COMUM, 0,08Piso:PISO - BARRILETE</t>
  </si>
  <si>
    <t>CONTRAPISO COMUM, 0,08Piso:PISO - LAJE TERRAÇO (BARRILETE)</t>
  </si>
  <si>
    <t>CONTRAPISO COMUM, 0,08Piso:PISO - RESERVATORIO</t>
  </si>
  <si>
    <t>SEM CONTRAPISO, 0Piso:PISO - TAMPA DO RESERVATÓRIO</t>
  </si>
  <si>
    <t>13.</t>
  </si>
  <si>
    <t>Moldura de Elevador</t>
  </si>
  <si>
    <t>Moldura de acabamento de elevadores</t>
  </si>
  <si>
    <t>14.</t>
  </si>
  <si>
    <t>Acabamentos cerâmicos em piso</t>
  </si>
  <si>
    <t>14.1.</t>
  </si>
  <si>
    <t>REVESTIMENTO - PISO CERÂMICA</t>
  </si>
  <si>
    <t>REVESTIMENTO - PISO CERÂMICA (IGUAL AO DO PISO)</t>
  </si>
  <si>
    <t>REVESTIMENTO - PISO CERÂMICA NAS EXTREMIDADES  - DEMARCAÇÃO DE VAGAS DE ESTACIONAMENTO - GARAGEM</t>
  </si>
  <si>
    <t>REVESTIMENTO - PISO CERÂMICA  - DEPOSITO</t>
  </si>
  <si>
    <t>REVESTIMENTO - PISO CERÂMICA  - ESCADA</t>
  </si>
  <si>
    <t>REVESTIMENTO - PISO CERÂMICA CONTRAPISO COMUM, 0,05 - ESCADA ENCLAUSURADA</t>
  </si>
  <si>
    <t>REVESTIMENTO - PISO CERÂMICA  - GARAGEM</t>
  </si>
  <si>
    <t>REVESTIMENTO - PISO LADRILHO HIDRÁULICO - ASSENTADO DIRETO NO CONTRAPISO FRESCO (SEM ARGAMASSA COLANTE E SEM CAMADA EXTRA)  - RAMPA</t>
  </si>
  <si>
    <t>14.2.</t>
  </si>
  <si>
    <t>14.3.</t>
  </si>
  <si>
    <t>14.4.</t>
  </si>
  <si>
    <t>REVESTIMENTO - PISO LADRILHO HIDRÁULICO - ASSENTADO DIRETO NO CONTRAPISO FRESCO (SEM ARGAMASSA COLANTE E SEM CAMADA EXTRA)  - ACESSO PEDESTRES/VEÍCULOS</t>
  </si>
  <si>
    <t>REVESTIMENTO - PISO CERÂMICA  - ANTECAMARA</t>
  </si>
  <si>
    <t>REVESTIMENTO - PISO PORCELANATO  - COBERTURA / PISCINA</t>
  </si>
  <si>
    <t>REVESTIMENTO - PISO CERÂMICA  - CENTRAL DE GAS</t>
  </si>
  <si>
    <t>REVESTIMENTO - PISO PORCELANATO  - HALL DE ENTRADA (TÉRREO)</t>
  </si>
  <si>
    <t>REVESTIMENTO - PISO CERÂMICA  - LIXO</t>
  </si>
  <si>
    <t>REVESTIMENTO - PISO LADRILHO HIDRÁULICO - ASSENTADO DIRETO NO CONTRAPISO FRESCO (SEM ARGAMASSA COLANTE E SEM CAMADA EXTRA)  - PASSEIO</t>
  </si>
  <si>
    <t>REVESTIMENTO - PISO PORCELANATO (IGUAL AO DO PISO)</t>
  </si>
  <si>
    <t>14.5.</t>
  </si>
  <si>
    <t>REVESTIMENTO - PISO CERÂMICA  - A.C.</t>
  </si>
  <si>
    <t>REVESTIMENTO - PISO CERÂMICA  - AREA TECNICA DE AR CONDICIONADO</t>
  </si>
  <si>
    <t>REVESTIMENTO - PISO PORCELANATO  - BANHO (SUITE)</t>
  </si>
  <si>
    <t>REVESTIMENTO - PISO PORCELANATO  - CIRCULACAO</t>
  </si>
  <si>
    <t>REVESTIMENTO - PISO PORCELANATO  - COPA</t>
  </si>
  <si>
    <t>REVESTIMENTO - PISO PORCELANATO  - DML</t>
  </si>
  <si>
    <t>REVESTIMENTO - PISO PORCELANATO  - HALL</t>
  </si>
  <si>
    <t>REVESTIMENTO - PISO PORCELANATO  - LAVABO</t>
  </si>
  <si>
    <t>REVESTIMENTO - PISO PORCELANATO  - LAVABO PNE</t>
  </si>
  <si>
    <t>REVESTIMENTO - PISO PORCELANATO  - SACADA</t>
  </si>
  <si>
    <t>REVESTIMENTO - PISO PORCELANATO  - SALA/COZINHA</t>
  </si>
  <si>
    <t>REVESTIMENTO - PISO PORCELANATO  - SERVICO</t>
  </si>
  <si>
    <t>REVESTIMENTO - PISO PORCELANATO  - SUITE</t>
  </si>
  <si>
    <t>REVESTIMENTO - PISO PORCELANATO  - VESTIARIO FUNCIONARIOS</t>
  </si>
  <si>
    <t>REVESTIMENTO - PISO PORCELANATO  - ZELADORIA</t>
  </si>
  <si>
    <t>14.6.</t>
  </si>
  <si>
    <t>14.7.</t>
  </si>
  <si>
    <t>14.8.</t>
  </si>
  <si>
    <t>14.9.</t>
  </si>
  <si>
    <t>14.10.</t>
  </si>
  <si>
    <t>14.11.</t>
  </si>
  <si>
    <t>14.12.</t>
  </si>
  <si>
    <t>14.13.</t>
  </si>
  <si>
    <t>14.14.</t>
  </si>
  <si>
    <t>14.15.</t>
  </si>
  <si>
    <t>14.16.</t>
  </si>
  <si>
    <t>14.17.</t>
  </si>
  <si>
    <t>14.18.</t>
  </si>
  <si>
    <t>14.19.</t>
  </si>
  <si>
    <t>14.20.</t>
  </si>
  <si>
    <t>14.21.</t>
  </si>
  <si>
    <t>REVESTIMENTO - PISO PORCELANATO  - BORDAS DA PISCINA</t>
  </si>
  <si>
    <t>REVESTIMENTO - PISO PORCELANATO  - GRILL ROOFTOP</t>
  </si>
  <si>
    <t>REVESTIMENTO - PISO PORCELANATO  - PISCINA</t>
  </si>
  <si>
    <t>15.</t>
  </si>
  <si>
    <t>Serviços complementares para alvenaria</t>
  </si>
  <si>
    <t>15.1.</t>
  </si>
  <si>
    <t>Encunhamento de alvenaria de vedação</t>
  </si>
  <si>
    <t>Verga em Porta</t>
  </si>
  <si>
    <t>15.2.</t>
  </si>
  <si>
    <t>15.3.</t>
  </si>
  <si>
    <t>15.4.</t>
  </si>
  <si>
    <t>Verga em Janela</t>
  </si>
  <si>
    <t>15.5.</t>
  </si>
  <si>
    <t>Contraverga em Janela</t>
  </si>
  <si>
    <t>15.6.</t>
  </si>
  <si>
    <t>15.7.</t>
  </si>
  <si>
    <t>15.8.</t>
  </si>
  <si>
    <t>15.9.</t>
  </si>
  <si>
    <t>15.10.</t>
  </si>
  <si>
    <t>15.11.</t>
  </si>
  <si>
    <t>15.12.</t>
  </si>
  <si>
    <t>15.13.</t>
  </si>
  <si>
    <t>15.14.</t>
  </si>
  <si>
    <t>15.15.</t>
  </si>
  <si>
    <t>15.16.</t>
  </si>
  <si>
    <t>15.17.</t>
  </si>
  <si>
    <t>15.18.</t>
  </si>
  <si>
    <t>16.</t>
  </si>
  <si>
    <t>16.1.</t>
  </si>
  <si>
    <t>16.2.</t>
  </si>
  <si>
    <t>16.3.</t>
  </si>
  <si>
    <t>16.4.</t>
  </si>
  <si>
    <t>16.5.</t>
  </si>
  <si>
    <t>16.6.</t>
  </si>
  <si>
    <t>16.7.</t>
  </si>
  <si>
    <t>16.8.</t>
  </si>
  <si>
    <t>16.9.</t>
  </si>
  <si>
    <t>16.10.</t>
  </si>
  <si>
    <t>16.11.</t>
  </si>
  <si>
    <t>16.12.</t>
  </si>
  <si>
    <t>16.13.</t>
  </si>
  <si>
    <t>16.14.</t>
  </si>
  <si>
    <t>16.15.</t>
  </si>
  <si>
    <t>16.16.</t>
  </si>
  <si>
    <t>16.17.</t>
  </si>
  <si>
    <t>16.18.</t>
  </si>
  <si>
    <t>16.19.</t>
  </si>
  <si>
    <t>16.20.</t>
  </si>
  <si>
    <t>16.21.</t>
  </si>
  <si>
    <t>16.22.</t>
  </si>
  <si>
    <t>16.23.</t>
  </si>
  <si>
    <t>16.24.</t>
  </si>
  <si>
    <t>17.</t>
  </si>
  <si>
    <t>17.1.</t>
  </si>
  <si>
    <t>REVESTIMENTO - PISO  - BOMBAS / CISTERNA (TÉRREO)</t>
  </si>
  <si>
    <t>17.2.</t>
  </si>
  <si>
    <t>17.3.</t>
  </si>
  <si>
    <t>17.4.</t>
  </si>
  <si>
    <t>REVESTIMENTO - PISO ALUMÍNIO</t>
  </si>
  <si>
    <t>17.5.</t>
  </si>
  <si>
    <t>REVESTIMENTO - PISO EMBORRACHADO  - FITNESS</t>
  </si>
  <si>
    <t>17.6.</t>
  </si>
  <si>
    <t>17.7.</t>
  </si>
  <si>
    <t>17.8.</t>
  </si>
  <si>
    <t>17.9.</t>
  </si>
  <si>
    <t>17.10.</t>
  </si>
  <si>
    <t>17.11.</t>
  </si>
  <si>
    <t>17.12.</t>
  </si>
  <si>
    <t>17.13.</t>
  </si>
  <si>
    <t>17.14.</t>
  </si>
  <si>
    <t>17.15.</t>
  </si>
  <si>
    <t>17.16.</t>
  </si>
  <si>
    <t>17.17.</t>
  </si>
  <si>
    <t>17.18.</t>
  </si>
  <si>
    <t>17.19.</t>
  </si>
  <si>
    <t>17.20.</t>
  </si>
  <si>
    <t>17.21.</t>
  </si>
  <si>
    <t>REVESTIMENTO - PISO  - GRADE METÁLICA</t>
  </si>
  <si>
    <t>REVESTIMENTO - PISO  - RESERVATORIO</t>
  </si>
  <si>
    <t>19.</t>
  </si>
  <si>
    <t>Contramarco de Alumínio</t>
  </si>
  <si>
    <t>20.</t>
  </si>
  <si>
    <t>Contramarco de Porta corta-fogo</t>
  </si>
  <si>
    <t>20.1.</t>
  </si>
  <si>
    <t>20.2.</t>
  </si>
  <si>
    <t>20.3.</t>
  </si>
  <si>
    <t>20.4.</t>
  </si>
  <si>
    <t>20.5.</t>
  </si>
  <si>
    <t>20.6.</t>
  </si>
  <si>
    <t>20.7.</t>
  </si>
  <si>
    <t>20.8.</t>
  </si>
  <si>
    <t>20.9.</t>
  </si>
  <si>
    <t>20.10.</t>
  </si>
  <si>
    <t>20.11.</t>
  </si>
  <si>
    <t>20.12.</t>
  </si>
  <si>
    <t>20.13.</t>
  </si>
  <si>
    <t>20.14.</t>
  </si>
  <si>
    <t>20.15.</t>
  </si>
  <si>
    <t>20.16.</t>
  </si>
  <si>
    <t>20.17.</t>
  </si>
  <si>
    <t>20.18.</t>
  </si>
  <si>
    <t>20.19.</t>
  </si>
  <si>
    <t>Chapisco Externo</t>
  </si>
  <si>
    <t>22.</t>
  </si>
  <si>
    <t>Revestimento interno argamassado em teto</t>
  </si>
  <si>
    <t>22.1.</t>
  </si>
  <si>
    <t>ARGAMASSADO EM TETO</t>
  </si>
  <si>
    <t>ARGAMASSADO INTERNO EM TETO Patamar monolítico:CTN_Patamar Padrao</t>
  </si>
  <si>
    <t>ARGAMASSADO INTERNO EM TETO  - ESCADA ENCLAUSURADA</t>
  </si>
  <si>
    <t>22.2.</t>
  </si>
  <si>
    <t>22.3.</t>
  </si>
  <si>
    <t>22.4.</t>
  </si>
  <si>
    <t>22.5.</t>
  </si>
  <si>
    <t>22.6.</t>
  </si>
  <si>
    <t>22.7.</t>
  </si>
  <si>
    <t>22.8.</t>
  </si>
  <si>
    <t>22.9.</t>
  </si>
  <si>
    <t>22.10.</t>
  </si>
  <si>
    <t>22.11.</t>
  </si>
  <si>
    <t>22.12.</t>
  </si>
  <si>
    <t>22.13.</t>
  </si>
  <si>
    <t>22.14.</t>
  </si>
  <si>
    <t>22.15.</t>
  </si>
  <si>
    <t>22.16.</t>
  </si>
  <si>
    <t>22.17.</t>
  </si>
  <si>
    <t>22.18.</t>
  </si>
  <si>
    <t>22.19.</t>
  </si>
  <si>
    <t>22.20.</t>
  </si>
  <si>
    <t>22.21.</t>
  </si>
  <si>
    <t>22.22.</t>
  </si>
  <si>
    <t>23.</t>
  </si>
  <si>
    <t>23.1.</t>
  </si>
  <si>
    <t>P1 - PORTA DE ABRIR, 2 FOLHAS, ALUMINIO VENEZIANA, 120 x 210 cm</t>
  </si>
  <si>
    <t>P3 - PORTA DE ABRIR, 1 FOLHA, ALUMINIO VENEZIANA, 90 x 180 cm</t>
  </si>
  <si>
    <t>23.2.</t>
  </si>
  <si>
    <t>P2 - PORTA DE CORRER, 2 FOLHAS, ALUMINIO VENEZIANA, 200 x 210 cm</t>
  </si>
  <si>
    <t>P7 - PORTA DE ABRIR, 1 FOLHA, ALUMINIO VENEZIANA, 82 x 210 cm</t>
  </si>
  <si>
    <t>23.3.</t>
  </si>
  <si>
    <t>P1 - PORTA DE ABRIR, 2 FOLHAS, ALUMINIO VENEZIANA, 100 x 210 cm</t>
  </si>
  <si>
    <t>P2 - PORTA DE CORRER, 2 FOLHAS, ALUMINIO VENEZIANA, 165 x 210 cm</t>
  </si>
  <si>
    <t>23.4.</t>
  </si>
  <si>
    <t>E1 - PORTA DE CORRER, 2 FOLHAS, ALUMINIO E VIDRO, 299 x 302 cm</t>
  </si>
  <si>
    <t>E2 - JANELA CORRER, 5 FOLHAS, ALUMÍNIO E VIDRO, 194.8 x 302 cm</t>
  </si>
  <si>
    <t>E3 - PORTA FIXA, 1 FOLHA, ALUMINIO E VIDRO, 188 x 302 cm</t>
  </si>
  <si>
    <t>J6 - JANELA FIXA, 1 FOLHA, TELA AÇO GALVANIZADO, 105 x 80 cm</t>
  </si>
  <si>
    <t>P22 - PORTA DE ABRIR, 1 FOLHA, ALUMINIO E VIDRO, 170 x 240 cm</t>
  </si>
  <si>
    <t>P2 - PORTA DE CORRER, 2 FOLHAS, ALUMINIO VENEZIANA, 200 x 190 cm</t>
  </si>
  <si>
    <t>P4 - PORTA DE ABRIR, 1 FOLHA, ALUMINIO E VIDRO, 80 x 240 cm</t>
  </si>
  <si>
    <t>P5 - PORTA DE ABRIR, 1 FOLHA, ALUMINIO VENEZIANA, 90 x 180 cm</t>
  </si>
  <si>
    <t>PT1 - PORTÂO BASCULANTE, 1 FOLHA, AÇO GALVANIZADO E VIDRO, 300 x 250 cm</t>
  </si>
  <si>
    <t>PT2 - PORTÂO DE CORRER, 1 FOLHA, ALUMINIO, AÇO GALVANIZADO E VIDRO, 215 x 250 cm</t>
  </si>
  <si>
    <t>PT4 - PORTÂO BASCULANTE, 1 FOLHA, AÇO GALVANIZADO, 375 x 310 cm</t>
  </si>
  <si>
    <t>23.5.</t>
  </si>
  <si>
    <t>E4 - JANELA CORRER, 1+1 FOLHAS, ALUMÍNIO E VIDRO, 81 x 242 cm</t>
  </si>
  <si>
    <t>E5 - JANELA CORRER, 5+1 FOLHAS, ALUMÍNIO E VIDRO, 760 x 220 cm</t>
  </si>
  <si>
    <t>GUARDA-CORPO, ALUMÍNIO E VIDRO, H=110 cm</t>
  </si>
  <si>
    <t>J10 - JANELA CORRER, 2 FOLHAS, ALUMÍNIO COM VENEZIANA, 180 x 70 cm</t>
  </si>
  <si>
    <t>J11 - JANELA CORRER, 2 FOLHAS, ALUMÍNIO COM VENEZIANA, 150 x 70 cm</t>
  </si>
  <si>
    <t>J1 - JANELA MAXIM-AR, 1+1 FOLHAS, ALUMÍNIO E VIDRO, 80 x 220 cm</t>
  </si>
  <si>
    <t>J2 - JANELA FIXA, 1 FOLHA, ALUMÍNIO VENEZIANA, 180 x 172 cm</t>
  </si>
  <si>
    <t>J3 - JANELA CORRER, 2+1 FOLHAS, ALUMÍNIO E VIDRO, 140 x 170 cm</t>
  </si>
  <si>
    <t>J4 - JANELA MAXIM-AR, 6+1 FOLHAS, ALUMÍNIO E VIDRO, 500 x 70 cm</t>
  </si>
  <si>
    <t>J5 - JANELA FIXA, 1 FOLHA, TELA AÇO GALVANIZADO, 105 x 80 cm</t>
  </si>
  <si>
    <t>J7 - JANELA MAXIM-AR, 1+1 FOLHAS, ALUMÍNIO E VIDRO, 50 x 70 cm</t>
  </si>
  <si>
    <t>J9 - JANELA CORRER, 2+1 FOLHAS, ALUMÍNIO E VIDRO, 180 x 170 cm</t>
  </si>
  <si>
    <t>P11 - PORTA DE CORRER, 2 FOLHAS, ALUMINIO E VIDRO, 260 x 240 cm</t>
  </si>
  <si>
    <t>P13 - PORTA DE ABRIR, 1 FOLHA, ALUMINIO E VIDRO, 100 x 240 cm</t>
  </si>
  <si>
    <t>23.6.</t>
  </si>
  <si>
    <t>J12 - JANELA MAXIM-AR, 1+1 FOLHAS, ALUMÍNIO E VIDRO, 80 x 220 cm</t>
  </si>
  <si>
    <t>P12 - PORTA DE CORRER, 2 FOLHAS, ALUMINIO E VIDRO, 260 x 240 cm</t>
  </si>
  <si>
    <t>23.7.</t>
  </si>
  <si>
    <t>23.8.</t>
  </si>
  <si>
    <t>23.9.</t>
  </si>
  <si>
    <t>23.10.</t>
  </si>
  <si>
    <t>23.11.</t>
  </si>
  <si>
    <t>23.12.</t>
  </si>
  <si>
    <t>23.13.</t>
  </si>
  <si>
    <t>23.14.</t>
  </si>
  <si>
    <t>23.15.</t>
  </si>
  <si>
    <t>23.16.</t>
  </si>
  <si>
    <t>23.17.</t>
  </si>
  <si>
    <t>23.18.</t>
  </si>
  <si>
    <t>23.19.</t>
  </si>
  <si>
    <t>GUARDA-CORPO, ALUMÍNIO E VIDRO, H=160 cm</t>
  </si>
  <si>
    <t>P17 - PORTA DE ABRIR, 1 FOLHA, ALUMINIO E VIDRO, 150 x 240 cm</t>
  </si>
  <si>
    <t>P19 - PORTA DE CORRER, 4 FOLHAS, ALUMINIO E VIDRO, 460 x 240 cm</t>
  </si>
  <si>
    <t>P20 - PORTA DE CORRER, 4 FOLHAS, ALUMINIO E VIDRO, 600 x 240 cm</t>
  </si>
  <si>
    <t>P21 - PORTA DE ABRIR, 1 FOLHA, ALUMINIO VENEZIANA, 80 x 200 cm</t>
  </si>
  <si>
    <t>J13 - JANELA FIXA, 1 FOLHA, TELA AÇO GALVANIZADO, 180 x 50 cm</t>
  </si>
  <si>
    <t>24.</t>
  </si>
  <si>
    <t>24.1.</t>
  </si>
  <si>
    <t>CORRIMÃO ESCADA_PAREDE - MADEIRA</t>
  </si>
  <si>
    <t>24.2.</t>
  </si>
  <si>
    <t>24.3.</t>
  </si>
  <si>
    <t>24.4.</t>
  </si>
  <si>
    <t>24.5.</t>
  </si>
  <si>
    <t>P10 - PORTA DE ABRIR, 1 FOLHA, MADEIRA, 80 x 210 cm</t>
  </si>
  <si>
    <t>P14 - PORTA DE ABRIR, 1 FOLHA, MADEIRA, 60 x 210 cm</t>
  </si>
  <si>
    <t>P7 - PORTA DE ABRIR, 1 FOLHA, MADEIRA, 90 x 210 cm</t>
  </si>
  <si>
    <t>P8 - PORTA DE ABRIR, 1 FOLHA, MADEIRA, 80 x 210 cm</t>
  </si>
  <si>
    <t>P9 - PORTA DE ABRIR, 1 FOLHA, MADEIRA, 70 x 210 cm</t>
  </si>
  <si>
    <t>24.6.</t>
  </si>
  <si>
    <t>24.7.</t>
  </si>
  <si>
    <t>24.8.</t>
  </si>
  <si>
    <t>24.9.</t>
  </si>
  <si>
    <t>24.10.</t>
  </si>
  <si>
    <t>24.11.</t>
  </si>
  <si>
    <t>24.12.</t>
  </si>
  <si>
    <t>24.13.</t>
  </si>
  <si>
    <t>24.14.</t>
  </si>
  <si>
    <t>24.15.</t>
  </si>
  <si>
    <t>24.16.</t>
  </si>
  <si>
    <t>24.17.</t>
  </si>
  <si>
    <t>24.18.</t>
  </si>
  <si>
    <t>24.19.</t>
  </si>
  <si>
    <t>24.20.</t>
  </si>
  <si>
    <t>24.21.</t>
  </si>
  <si>
    <t>25.</t>
  </si>
  <si>
    <t>GUARDA CORPO METALICO, H=120 cm</t>
  </si>
  <si>
    <t>P6 - PORTA DE ABRIR, 1 FOLHA, CORTA FOGO, 80 x 210 cm</t>
  </si>
  <si>
    <t>P12 - PORTA DE ABRIR, 1 FOLHA, CORTA FOGO, 82 x 210 cm</t>
  </si>
  <si>
    <t>P15 - PORTA DE ABRIR, 1 FOLHA, CORTA FOGO, 60 x 210 cm</t>
  </si>
  <si>
    <t>VENEZIANA AR-CONDICIONADO, H=110 cm</t>
  </si>
  <si>
    <t>ALÇAPÃO EM ALUMÍNIO - 70x70</t>
  </si>
  <si>
    <t>P3 - PORTA DE ABRIR, 1 FOLHA, CORTA FOGO, 70 x 210 cm</t>
  </si>
  <si>
    <t>VENEZIANA CHAMINÉ, H=40 cm</t>
  </si>
  <si>
    <t>CTN_Escada Marinheiro:h=600cmh=600cm</t>
  </si>
  <si>
    <t>26.</t>
  </si>
  <si>
    <t>26.1.</t>
  </si>
  <si>
    <t>27.</t>
  </si>
  <si>
    <t>Peitoris</t>
  </si>
  <si>
    <t>REVESTIMENTO - PEITORIL,  ALUMÍNIO</t>
  </si>
  <si>
    <t>REVESTIMENTO - PEITORIL,  PEDRA NATURAL</t>
  </si>
  <si>
    <t>REVESTIMENTO - PEITORIL,  SEM</t>
  </si>
  <si>
    <t>Isolante de parede</t>
  </si>
  <si>
    <t>55_PAINEL VENTILADO  -</t>
  </si>
  <si>
    <t>Rodapes</t>
  </si>
  <si>
    <t>RODAPÉ RODAPÉ EM CERÂMICA (IGUAL AO PISO) - 10 cm, DEPOSITO</t>
  </si>
  <si>
    <t>RODAPÉ RODAPÉ EM CERÂMICA (IGUAL AO PISO) - 10 cm, ESCADA</t>
  </si>
  <si>
    <t>RODAPÉ RODAPÉ EM CERÂMICA (IGUAL AO PISO) - 10 cm, GARAGEM</t>
  </si>
  <si>
    <t>RODAPÉ RODAPÉ EM CERÂMICA (IGUAL AO PISO) - 10 cm, ANTECAMARA</t>
  </si>
  <si>
    <t>RODAPÉ RODAPÉ EM PORCELANATO (IGUAL AO PISO) - 10 cm, HALL DE ENTRADA (TÉRREO)</t>
  </si>
  <si>
    <t>RODAPÉ RODAPÉ EM PORCELANATO (IGUAL AO PISO) - 10 cm, CIRCULACAO</t>
  </si>
  <si>
    <t>RODAPÉ RODAPÉ EM CERÂMICA (IGUAL AO PISO) - 10 cm, COPA</t>
  </si>
  <si>
    <t>RODAPÉ RODAPÉ EM CERÂMICA (IGUAL AO PISO) - 10 cm, DML</t>
  </si>
  <si>
    <t>RODAPÉ RODAPÉ DE POLIESTIRENO BRANCO - 10 cm, HALL</t>
  </si>
  <si>
    <t>RODAPÉ RODAPÉ EM PORCELANATO (IGUAL AO PISO) - 10 cm, HALL DO ELEVADOR</t>
  </si>
  <si>
    <t>RODAPÉ RODAPÉ EM PORCELANATO (IGUAL AO PISO) - 10 cm, LAVABO</t>
  </si>
  <si>
    <t>RODAPÉ RODAPÉ EM PORCELANATO (IGUAL AO PISO) - 10 cm, LAVABO PNE</t>
  </si>
  <si>
    <t>RODAPÉ RODAPÉ EM CERÂMICA (IGUAL AO PISO) - 10 cm, SERVICO</t>
  </si>
  <si>
    <t>RODAPÉ RODAPÉ EM CERÂMICA (IGUAL AO PISO) - 10 cm, ZELADORIA</t>
  </si>
  <si>
    <t>RODAPÉ RODAPÉ EM PORCELANATO (IGUAL AO PISO) - 10 cm, SALA/COZINHA</t>
  </si>
  <si>
    <t>RODAPÉ RODAPÉ EM PORCELANATO (IGUAL AO PISO) - 10 cm, SUITE</t>
  </si>
  <si>
    <t>RODAPÉ RODAPÉ EM PORCELANATO (IGUAL AO PISO) - 10 cm, SACADA</t>
  </si>
  <si>
    <t>RODAPÉ RODAPÉ EM PORCELANATO (IGUAL AO PISO) - 10 cm / ÁREA EXTERNA, AREA TECNICA</t>
  </si>
  <si>
    <t>32.</t>
  </si>
  <si>
    <t>32.1.</t>
  </si>
  <si>
    <t>32.2.</t>
  </si>
  <si>
    <t>32.3.</t>
  </si>
  <si>
    <t>32.4.</t>
  </si>
  <si>
    <t>32.5.</t>
  </si>
  <si>
    <t>32.6.</t>
  </si>
  <si>
    <t>32.7.</t>
  </si>
  <si>
    <t>32.8.</t>
  </si>
  <si>
    <t>32.9.</t>
  </si>
  <si>
    <t>32.10.</t>
  </si>
  <si>
    <t>32.11.</t>
  </si>
  <si>
    <t>32.12.</t>
  </si>
  <si>
    <t>32.13.</t>
  </si>
  <si>
    <t>32.14.</t>
  </si>
  <si>
    <t>32.15.</t>
  </si>
  <si>
    <t>32.16.</t>
  </si>
  <si>
    <t>32.17.</t>
  </si>
  <si>
    <t>32.18.</t>
  </si>
  <si>
    <t>32.19.</t>
  </si>
  <si>
    <t>32.20.</t>
  </si>
  <si>
    <t>33.</t>
  </si>
  <si>
    <t>Reboco Externo</t>
  </si>
  <si>
    <t>33.1.</t>
  </si>
  <si>
    <t>33.2.</t>
  </si>
  <si>
    <t>33.3.</t>
  </si>
  <si>
    <t>33.4.</t>
  </si>
  <si>
    <t>33.5.</t>
  </si>
  <si>
    <t>33.6.</t>
  </si>
  <si>
    <t>33.7.</t>
  </si>
  <si>
    <t>33.8.</t>
  </si>
  <si>
    <t>33.9.</t>
  </si>
  <si>
    <t>33.10.</t>
  </si>
  <si>
    <t>33.11.</t>
  </si>
  <si>
    <t>33.12.</t>
  </si>
  <si>
    <t>33.13.</t>
  </si>
  <si>
    <t>33.14.</t>
  </si>
  <si>
    <t>33.15.</t>
  </si>
  <si>
    <t>33.16.</t>
  </si>
  <si>
    <t>33.17.</t>
  </si>
  <si>
    <t>33.18.</t>
  </si>
  <si>
    <t>33.19.</t>
  </si>
  <si>
    <t>33.20.</t>
  </si>
  <si>
    <t>33.21.</t>
  </si>
  <si>
    <t>33.22.</t>
  </si>
  <si>
    <t>34.</t>
  </si>
  <si>
    <t>34.1.</t>
  </si>
  <si>
    <t>REVESTIMENTO - PINTURA  - ELEVADOR</t>
  </si>
  <si>
    <t>35.</t>
  </si>
  <si>
    <t>Sistemas de pintura em parede</t>
  </si>
  <si>
    <t>35.1.</t>
  </si>
  <si>
    <t>Textura</t>
  </si>
  <si>
    <t>Selador</t>
  </si>
  <si>
    <t>Massa</t>
  </si>
  <si>
    <t>REVESTIMENTO INTERNO, PAREDE -  FAIXAS DE GARAGEM</t>
  </si>
  <si>
    <t>36.</t>
  </si>
  <si>
    <t>37.</t>
  </si>
  <si>
    <t>55_PELE DE VIDRO 5cm  -</t>
  </si>
  <si>
    <t>Data</t>
  </si>
  <si>
    <t>Arquivo base</t>
  </si>
  <si>
    <t>SUPRAESTRUTURA - LAJE MACIÇA</t>
  </si>
  <si>
    <t>Parâmetro</t>
  </si>
  <si>
    <t>Preço unitário</t>
  </si>
  <si>
    <t>Valor total</t>
  </si>
  <si>
    <t>Observação</t>
  </si>
  <si>
    <t>Fabricação forma</t>
  </si>
  <si>
    <t>Jogos</t>
  </si>
  <si>
    <t>Montagem de forma</t>
  </si>
  <si>
    <t>m² / AC</t>
  </si>
  <si>
    <t>Escoramento</t>
  </si>
  <si>
    <t>un / AE</t>
  </si>
  <si>
    <t>m³ / AC</t>
  </si>
  <si>
    <t>35mpa</t>
  </si>
  <si>
    <t>Armadura Convencional para Estrutura</t>
  </si>
  <si>
    <t>kg / m³</t>
  </si>
  <si>
    <t>Mão de obra - estrutura em concreto armado</t>
  </si>
  <si>
    <t>R$ / AC</t>
  </si>
  <si>
    <t>Perfuração de vigas</t>
  </si>
  <si>
    <t>R$ / NP</t>
  </si>
  <si>
    <t>SUPRAESTRUTURA - LAJE CUBETAS</t>
  </si>
  <si>
    <t>um/m²</t>
  </si>
  <si>
    <t>Cubetas</t>
  </si>
  <si>
    <t>SUPRAESTRUTURA - LAJE TRELIÇADA</t>
  </si>
  <si>
    <t>Escoramento - Torre</t>
  </si>
  <si>
    <t>un / APT*NPT</t>
  </si>
  <si>
    <t>Escoramento - Embasamento</t>
  </si>
  <si>
    <t>Coeficiente originário do Gran Torino (R$ 160,00/un)</t>
  </si>
  <si>
    <t>SUPRAESTRUTURA - LAJE PROTENDIDA</t>
  </si>
  <si>
    <t>Protensão - lajes - materiais</t>
  </si>
  <si>
    <t>RS / m²</t>
  </si>
  <si>
    <t>Protensão - lajes - cabos</t>
  </si>
  <si>
    <t>kg / m²</t>
  </si>
  <si>
    <t>Protensão - lajes - serviços</t>
  </si>
  <si>
    <t>und / pav</t>
  </si>
  <si>
    <t>pav</t>
  </si>
  <si>
    <t>TOTAL SUPRAESTRUTURA</t>
  </si>
  <si>
    <t>Origem</t>
  </si>
  <si>
    <t>Aplicação</t>
  </si>
  <si>
    <t>Descrição do Material</t>
  </si>
  <si>
    <t>Un.</t>
  </si>
  <si>
    <t xml:space="preserve">Total </t>
  </si>
  <si>
    <t xml:space="preserve"> Qtde/ Pavimento</t>
  </si>
  <si>
    <t>3° SUBSOLO</t>
  </si>
  <si>
    <t>2° SUBSOLO</t>
  </si>
  <si>
    <t>1° SUBSOLO</t>
  </si>
  <si>
    <t>TÉRREO</t>
  </si>
  <si>
    <t>2° PAVIMENTO</t>
  </si>
  <si>
    <t>PAVIMENTO TIPO (15x)</t>
  </si>
  <si>
    <t>NÍVEL TÉCNICO</t>
  </si>
  <si>
    <t>PLANO DE COBERTURA</t>
  </si>
  <si>
    <t>Custo Total</t>
  </si>
  <si>
    <t>louças e aparelhos sanitários</t>
  </si>
  <si>
    <t>Banheiro - Lavatorio / Suspenso</t>
  </si>
  <si>
    <t>Banheiro - Lavatorio PNE</t>
  </si>
  <si>
    <t>Cozinha - Cuba Dupla / Inox</t>
  </si>
  <si>
    <t>Cozinha - Pia Sintetica</t>
  </si>
  <si>
    <t>Tanque Louça c/ Coluna</t>
  </si>
  <si>
    <t>Tanque Fibra</t>
  </si>
  <si>
    <t>Mictório Louça</t>
  </si>
  <si>
    <t>Mictório Inox</t>
  </si>
  <si>
    <t>metais para acabamentos</t>
  </si>
  <si>
    <t>Sifão ajustável multiuso</t>
  </si>
  <si>
    <t>Anel de vedação, 100 mm, para saíde de bacia sanitária</t>
  </si>
  <si>
    <t>Engate/ rabicho flexível inóx 1/2"x40mm</t>
  </si>
  <si>
    <t>Parafuso niquelado para fixação de bacia sanitária - tamanho S-10</t>
  </si>
  <si>
    <t>Válvula de escoamento para lavatório</t>
  </si>
  <si>
    <t>Válvula de escoamento para Pia</t>
  </si>
  <si>
    <t>Válvula de escoamento para tanque</t>
  </si>
  <si>
    <t>artefatos em pedra</t>
  </si>
  <si>
    <t>Bancada Cozinha</t>
  </si>
  <si>
    <t>Bancada Banheiros</t>
  </si>
  <si>
    <t>Bancada Tanque</t>
  </si>
  <si>
    <t>QUANTIFICAÇÃO</t>
  </si>
  <si>
    <t>Interfonia</t>
  </si>
  <si>
    <t>Descrição quantitativo</t>
  </si>
  <si>
    <t>unidade</t>
  </si>
  <si>
    <t>Preço total</t>
  </si>
  <si>
    <t>Aparelho interfone</t>
  </si>
  <si>
    <t>pç</t>
  </si>
  <si>
    <t>Porteiro externo</t>
  </si>
  <si>
    <t>Centro de acesso digital</t>
  </si>
  <si>
    <t>Fechadura solenoide</t>
  </si>
  <si>
    <t>Fechadura eletromagnetica</t>
  </si>
  <si>
    <t>Fonte alimentação</t>
  </si>
  <si>
    <t>no Break</t>
  </si>
  <si>
    <t>Bateria</t>
  </si>
  <si>
    <t>Botão de saida</t>
  </si>
  <si>
    <t>Tag id</t>
  </si>
  <si>
    <t>Mão de obra para instalação de interfonia</t>
  </si>
  <si>
    <t>Mezanino</t>
  </si>
  <si>
    <t>G1</t>
  </si>
  <si>
    <t>Mezanino G1</t>
  </si>
  <si>
    <t>Tipo 1</t>
  </si>
  <si>
    <t>Tipo 2 x4</t>
  </si>
  <si>
    <t>Tipo 3 x6</t>
  </si>
  <si>
    <t>Tipo 4 x2</t>
  </si>
  <si>
    <t>Tipo 5</t>
  </si>
  <si>
    <t>Rooftop</t>
  </si>
  <si>
    <t>Bar/resev/heli</t>
  </si>
  <si>
    <t>INSTALAÇÕES</t>
  </si>
  <si>
    <t>Consideração</t>
  </si>
  <si>
    <t>Status</t>
  </si>
  <si>
    <t>Média</t>
  </si>
  <si>
    <t>Lançado Sienge</t>
  </si>
  <si>
    <t>COMUNICAÇÕES</t>
  </si>
  <si>
    <t>Instalações de Gás e GLP</t>
  </si>
  <si>
    <t>Climatização, exaustão mecânica e pressurização</t>
  </si>
  <si>
    <t>Infraestrutura para instalacao de ar condicionado</t>
  </si>
  <si>
    <t>Ponto</t>
  </si>
  <si>
    <t>Equipamento de ar-condicionado instalado</t>
  </si>
  <si>
    <t xml:space="preserve">Estrutura de exaustão </t>
  </si>
  <si>
    <t>Exaustores Churrasqueira - contar pontos</t>
  </si>
  <si>
    <t>COLIN SCHROEDER</t>
  </si>
  <si>
    <t>GRUPO DUO</t>
  </si>
  <si>
    <t>R00 - IURE</t>
  </si>
  <si>
    <t>LEVANTAMENTO MOBILIÁRIOS E EQUIPAMENTOS DE LAZER</t>
  </si>
  <si>
    <t>TOTAL PAVIMENTOS:</t>
  </si>
  <si>
    <t>ÁREA TOTAL:</t>
  </si>
  <si>
    <t>CUSTO ACABAMENTOS ESPECIAIS:</t>
  </si>
  <si>
    <t>CUSTO/ M2</t>
  </si>
  <si>
    <t>Ambiente</t>
  </si>
  <si>
    <t>Quantidade (un)</t>
  </si>
  <si>
    <t>Preço Unitário</t>
  </si>
  <si>
    <t>Preço Total</t>
  </si>
  <si>
    <t xml:space="preserve">Observações </t>
  </si>
  <si>
    <t>Lixeira</t>
  </si>
  <si>
    <t xml:space="preserve">Área: </t>
  </si>
  <si>
    <t>Contêiner de Lixo Gruplast em Plástico 240 Litros Preto Com Pedal</t>
  </si>
  <si>
    <t>Carro Coletor 120 Litros Cinza com Pedal</t>
  </si>
  <si>
    <t>Hall do Térreo</t>
  </si>
  <si>
    <t>Espelho parede toda (4,20 x 2,96m)</t>
  </si>
  <si>
    <t>Sofá 3 Lugares 200cm Orgânico Luxo Recepção Amore Linho - Amarena Móveis - Verde</t>
  </si>
  <si>
    <t>POLTRONA WOMB CHAIR - Couro Ecológico (Sintético) - Base Inox</t>
  </si>
  <si>
    <t>Mesa de Centro Sangiovese Mármore Calacatta Premium</t>
  </si>
  <si>
    <t>Tapete Riscado Moderno SIE01 3,00x4,00 Marrom</t>
  </si>
  <si>
    <t>Mesa de Apoio Bouman</t>
  </si>
  <si>
    <t>Marcenaria</t>
  </si>
  <si>
    <t>Iluminação</t>
  </si>
  <si>
    <t>Banco Serpa</t>
  </si>
  <si>
    <t>Lavabo PNE - 2° Pav.</t>
  </si>
  <si>
    <t>Espelho Redondo Marie Ø60cm</t>
  </si>
  <si>
    <t>Papeleira Deca Quadrada Clean Cromado</t>
  </si>
  <si>
    <t>Cabide Quadratta Cromado</t>
  </si>
  <si>
    <t>Circulação</t>
  </si>
  <si>
    <t>Vest. Funcionários</t>
  </si>
  <si>
    <t>D.M.L.</t>
  </si>
  <si>
    <t>Copa</t>
  </si>
  <si>
    <t>Conjunto 2 Banquetas com Encosto e Apoio para Pés Tiê CabeCasa MadeiraMadeira Amêndoa/Linho Off White</t>
  </si>
  <si>
    <t>Geladeira Brastemp Frost Free Duplex 375 litros cor Inox com Espaço Adapt - BRM45JK</t>
  </si>
  <si>
    <t>Micro-ondas Brastemp 32 Litros cor cinza espelhado com Menu Gourmet - BMS46AR</t>
  </si>
  <si>
    <t>Zeladoria</t>
  </si>
  <si>
    <t>Cadeira de Escritório Flexy Way Plus Preta Tela Mesh Preta, Base Giratória e Sistema Relax</t>
  </si>
  <si>
    <t>Fitness</t>
  </si>
  <si>
    <t>Espelho Decorativo com LED Touch Screen</t>
  </si>
  <si>
    <t>Spinning Athletic 7000BS</t>
  </si>
  <si>
    <t>Estação de Musculação Funcional Trainer Athletic 2400MS</t>
  </si>
  <si>
    <t>Kit Halter Sextavado Athletic Revestido em PVC 1 a 10 Kg</t>
  </si>
  <si>
    <t>Suporte de Halter Athletic Extreme 10 Pares até 110Kg</t>
  </si>
  <si>
    <t>Banco de musculação 6x1 posições</t>
  </si>
  <si>
    <t>Colchonete Athletic 1000 x 600 x 35mm D18</t>
  </si>
  <si>
    <t>Anilha Athletic Sport Ø31 Revestida em PVC 10KG</t>
  </si>
  <si>
    <t>Suporte de Anilhas e Barras Athletic Extreme 240Kg 4 Barras</t>
  </si>
  <si>
    <t>Grill Rooftop</t>
  </si>
  <si>
    <t>Mesa de Jantar Redonda Lancer</t>
  </si>
  <si>
    <t>Cadeira Corcovado</t>
  </si>
  <si>
    <t>Banqueta Doha Moveca</t>
  </si>
  <si>
    <t>Forno de Embutir Electrolux Elétrico 80L Home Pro c/ AirFryer, Wi-Fi e VaporBake Espelhado (OE9XS)</t>
  </si>
  <si>
    <t>Cooktop 5 Bocas Brastemp Gourmand Inox com Duplachama e Trempe com Ferro Fundido - BDK90DR</t>
  </si>
  <si>
    <t>Geladeira Electrolux Frost Free Inverter 590L AutoSense 3 Portas Cor Black Inox Look (IM8B)</t>
  </si>
  <si>
    <t>Luminária Pendente Meia Esfera Cordão</t>
  </si>
  <si>
    <t xml:space="preserve">Adega Brastemp Gourmand Dual Zone 51 Garrafas - BZB51AE </t>
  </si>
  <si>
    <t>Apoio Piscina</t>
  </si>
  <si>
    <t>Área Externa Piscina</t>
  </si>
  <si>
    <t>Calçadada/passeio em ladrilho hidraulico</t>
  </si>
  <si>
    <t>Mão de obra para execução de ladrilho hidraulico</t>
  </si>
  <si>
    <t>Levantando conforme aba "Ensaios"</t>
  </si>
  <si>
    <t>Calculado conforme aba "Canteiro"</t>
  </si>
  <si>
    <t>Previsto 4 caçambas por mês, durante o prazo da obra</t>
  </si>
  <si>
    <t>500,00/func./ano</t>
  </si>
  <si>
    <t>Em Andamento</t>
  </si>
  <si>
    <t>Montagem/Troca Andaime suspenso motorizado</t>
  </si>
  <si>
    <t>2 montagens por serviço</t>
  </si>
  <si>
    <t>Colin_14Est_DetBlocos1-4_R00</t>
  </si>
  <si>
    <t>B2=B3=B8</t>
  </si>
  <si>
    <t>Colin_15Est_DetBlocos2-4_R00</t>
  </si>
  <si>
    <t>Colin_16Est_DetBlocos3-4_R00</t>
  </si>
  <si>
    <t>B9=B10</t>
  </si>
  <si>
    <t>Lastro brita</t>
  </si>
  <si>
    <t>Lastro Concreto</t>
  </si>
  <si>
    <t>Colin_15Est_DetBlocos-4_R00</t>
  </si>
  <si>
    <t>Colin_03Est_FBaldrame_R01</t>
  </si>
  <si>
    <t>VIGAS DE TRAVAMENTO</t>
  </si>
  <si>
    <t>Colin_19Est_DetVigBaldrame1-2_R01</t>
  </si>
  <si>
    <t>Colin_20Est_DetVigBaldrame2-2_R01</t>
  </si>
  <si>
    <t>PROJETO: Colin_19Est_DetVigBaldrame1-2_R01, Colin_20Est_DetVigBaldrame2-2_R01</t>
  </si>
  <si>
    <t>Quantidade Visus</t>
  </si>
  <si>
    <t>Quantidade deProjetos, estimativa de laje sobre solo</t>
  </si>
  <si>
    <t>Forma para infraestrutura em Tábuas de Madeira Serrada 2x reaproveitamento</t>
  </si>
  <si>
    <t>Indice mosaico</t>
  </si>
  <si>
    <t>Indice mosaico com folga</t>
  </si>
  <si>
    <t xml:space="preserve">Indice mosaico </t>
  </si>
  <si>
    <t>Quantidade Estimado conforme índices Históricos - 3 jogos - permanência de 12 meses</t>
  </si>
  <si>
    <t>Quantidade Estimado - 3 jogos</t>
  </si>
  <si>
    <t>TOTAL:</t>
  </si>
  <si>
    <t>Filtro VF1</t>
  </si>
  <si>
    <t>Conexões</t>
  </si>
  <si>
    <t>Cisterna Tecnotri 600L</t>
  </si>
  <si>
    <t>Motobomba de Recalque Pluvial Submersível Brava DV05 1/2 CV</t>
  </si>
  <si>
    <t>Motobomba Reaproveitamento Pluvial BCR-2000</t>
  </si>
  <si>
    <t>Motobomba Pressurizadora Recalque Potável ME-IN 1530 3CV</t>
  </si>
  <si>
    <t>Válvula redutora de Pressão ação direta 1. 1/4"</t>
  </si>
  <si>
    <t>Flanges Cobre para Caixa dágua   3/4"</t>
  </si>
  <si>
    <t>Flanges Cobre para Caixa dágua   2"</t>
  </si>
  <si>
    <t>Flanges Cobre para Caixa dágua   1.1/4"</t>
  </si>
  <si>
    <t>Flanges Cobre para Caixa dágua   1.1/2"</t>
  </si>
  <si>
    <t>Flanges Cobre para Caixa dágua   1"</t>
  </si>
  <si>
    <t>Boia para Caixa dágua DN 32</t>
  </si>
  <si>
    <t>Hidrômetro 25mm para Água fria</t>
  </si>
  <si>
    <t>Válvula de retenção Horizontal 1"</t>
  </si>
  <si>
    <t>Válvula de esfera 1"</t>
  </si>
  <si>
    <t>Registro Esfera VS Soldável 60mm - TIGRE</t>
  </si>
  <si>
    <t>Registro Esfera VS Soldável 50mm - TIGRE</t>
  </si>
  <si>
    <t>Registro Esfera VS Soldável 32mm - TIGRE</t>
  </si>
  <si>
    <t>Registro Esfera VS Soldável 25mm - TIGRE</t>
  </si>
  <si>
    <t>Registro de pressão 3/4"</t>
  </si>
  <si>
    <t>Registro de gaveta 3/4"</t>
  </si>
  <si>
    <t>Torneira de jardim</t>
  </si>
  <si>
    <t>Misturador monocomando de mesa</t>
  </si>
  <si>
    <t>Torneira Bóia 3,4", Fortlev</t>
  </si>
  <si>
    <t>Ralo Linear 70cm com grelha inox</t>
  </si>
  <si>
    <t>Prolongamento p/ Caixa Sifonada 100 x 100mm, Esgoto - TIGRE</t>
  </si>
  <si>
    <t>Prolongamento p/ Caixa Sifonada 150 x 200mm, Esgoto - TIGRE</t>
  </si>
  <si>
    <t>Caixa Sifonada  100 x 100 x 50mm</t>
  </si>
  <si>
    <t>Caixa Sifonada  150 x 150 x 50mm</t>
  </si>
  <si>
    <t>Terminal de Ventilação 100mm, Esgoto Série Normal - TIGRE</t>
  </si>
  <si>
    <t>Terminal de Ventilação 50mm, Esgoto Série Normal - TIGRE</t>
  </si>
  <si>
    <t>Tê Soldável 25mm, PVC Marrom, Água Fria - TIGRE</t>
  </si>
  <si>
    <t>Tê 50 x 50mm, Esgoto Série Normal - TIGRE</t>
  </si>
  <si>
    <t>Junção Simples 100 x 100mm, Esgoto Série Normal - TIGRE</t>
  </si>
  <si>
    <t>Junção Simples 100 x 50mm, Esgoto Série Normal - TIGRE</t>
  </si>
  <si>
    <t>Junção Simples 75 x 50mm, Esgoto Série Normal - TIGRE</t>
  </si>
  <si>
    <t>Junção Simples 50 x 50mm, Esgoto Série Normal - TIGRE</t>
  </si>
  <si>
    <t>Junção Simples 40 x 40mm, Esgoto Série Normal - TIGRE</t>
  </si>
  <si>
    <t>Tê de Inspeção 100x75mm, Esgoto Série Normal - TIGRE</t>
  </si>
  <si>
    <t>Tê Soldável com Bucha de Latão na Bolsa Central 25 x 3/4'', PVC Marrom, Água Fria - TIGRE</t>
  </si>
  <si>
    <t>Redução Excêntrica 100x75mm, Esgoto Série Normal - TIGRE</t>
  </si>
  <si>
    <t>Redução Excêntrica 100x50mm, Esgoto Série Normal - TIGRE</t>
  </si>
  <si>
    <t>Redução Excêntrica 75x50mm, Esgoto Série Normal - TIGRE</t>
  </si>
  <si>
    <t>Luva Simples 200mm, Esgoto Série Normal - TIGRE</t>
  </si>
  <si>
    <t>Luva Simples 100mm, Esgoto Série Normal - TIGRE</t>
  </si>
  <si>
    <t>Luva Simples 75mm, Esgoto Série Normal - TIGRE</t>
  </si>
  <si>
    <t>Luva Simples 50mm, Esgoto Série Normal - TIGRE</t>
  </si>
  <si>
    <t>Joelho 90º Soldável com Bucha de Latão 25 x 3/4'', PVC Marrom, Água Fria - TIGRE</t>
  </si>
  <si>
    <t>Joelho 90º 100mm, Esgoto Série Normal - TIGRE</t>
  </si>
  <si>
    <t>Joelho 90º 50mm, Esgoto Série Normal - TIGRE</t>
  </si>
  <si>
    <t>Joelho 90º 40mm, Esgoto Série Normal - TIGRE</t>
  </si>
  <si>
    <t>Joelho 45º 100mm, Esgoto Série Normal - TIGRE</t>
  </si>
  <si>
    <t>Joelho 45º 75mm, Esgoto Série Normal - TIGRE</t>
  </si>
  <si>
    <t>Joelho 45º 50mm, Esgoto Série Normal - TIGRE</t>
  </si>
  <si>
    <t>Joelho 45º 40mm, Esgoto Série Normal - TIGRE</t>
  </si>
  <si>
    <t>Joelho 90º Soldável 32mm, PVC Marrom, Água Fria - TIGRE</t>
  </si>
  <si>
    <t>Joelho 90º Soldável 25mm, PVC Marrom, Água Fria - TIGRE</t>
  </si>
  <si>
    <t>Joelho 45º Soldável 25mm, PVC Marrom, Água Fria - TIGRE</t>
  </si>
  <si>
    <t>Curva 90º Longa 200mm, Esgoto Série Normal - TIGRE</t>
  </si>
  <si>
    <t>Curva 90º Longa 100mm, Esgoto Série Normal - TIGRE</t>
  </si>
  <si>
    <t>Curva 45º Longa 200mm, Esgoto Série Normal - TIGRE</t>
  </si>
  <si>
    <t>Curva 45º Longa 100mm, Esgoto Série Normal - TIGRE</t>
  </si>
  <si>
    <t>Cap 100mm, Esgoto Série Normal - TIGRE</t>
  </si>
  <si>
    <t>Bucha de Redução Soldável Curta 32x25mm, PVC Marrom, Água Fria - TIGRE</t>
  </si>
  <si>
    <t>Tubo PVC Branco Série Normal 200mm</t>
  </si>
  <si>
    <t>Tubo</t>
  </si>
  <si>
    <t>Tubo PVC Branco Série Normal 150mm</t>
  </si>
  <si>
    <t>Tubo PVC Branco Série Normal 100mm</t>
  </si>
  <si>
    <t>Tubo PVC Branco Série Normal 75mm</t>
  </si>
  <si>
    <t>Tubo PVC Branco Série Normal 50mm</t>
  </si>
  <si>
    <t>Tubo PVC Branco Série Normal 40mm</t>
  </si>
  <si>
    <t>Tê Soldável 60mm, PVC Marrom, Água Fria - TIGRE</t>
  </si>
  <si>
    <t>Tê Soldável 50mm, PVC Marrom, Água Fria - TIGRE</t>
  </si>
  <si>
    <t>Tê Soldável 40mm, PVC Marrom, Água Fria - TIGRE</t>
  </si>
  <si>
    <t>Tê de Redução Soldável 50x25mm, PVC Marrom, Água Fria - TIGRE</t>
  </si>
  <si>
    <t>Tê de Redução Soldável 40x25mm, PVC Marrom, Água Fria - TIGRE</t>
  </si>
  <si>
    <t>Te_Reducao - Agua Fria_Soldavel - MEP - Tigre</t>
  </si>
  <si>
    <t>Tê Normal 25x25x25mm, PPR - TIGRE</t>
  </si>
  <si>
    <t>Luva Soldável e com Rosca 25 x 3/4'', PVC Marrom, Água Fria - TIGRE</t>
  </si>
  <si>
    <t>Joelho 90º com Rosca Fêmea 25x1/2, PPR - TIGRE</t>
  </si>
  <si>
    <t>Joelho 90 Rosca Femea - PPR - Agua Fria_Quente - MEP - Tigre</t>
  </si>
  <si>
    <t>Joelho 90º Soldável com Bucha de Latão 25 x 1/2'', PVC Marrom, Água Fria - TIGRE</t>
  </si>
  <si>
    <t>Joelho 90º 22mm, PPR - TIGRE</t>
  </si>
  <si>
    <t>Joelho 45º 25mm, PPR - TIGRE</t>
  </si>
  <si>
    <t>Joelho 90º Soldável 60mm, PVC Marrom, Água Fria - TIGRE</t>
  </si>
  <si>
    <t>Joelho 90º Soldável 50mm, PVC Marrom, Água Fria - TIGRE</t>
  </si>
  <si>
    <t>Joelho 90º Soldável 40mm, PVC Marrom, Água Fria - TIGRE</t>
  </si>
  <si>
    <t>Joelho 90º Soldável 20mm, PVC Marrom, Água Fria - TIGRE</t>
  </si>
  <si>
    <t>Joelho 45º Soldável 60mm, PVC Marrom, Água Fria - TIGRE</t>
  </si>
  <si>
    <t>Joelho 45º Soldável 40mm, PVC Marrom, Água Fria - TIGRE</t>
  </si>
  <si>
    <t>Joelho 45º ou 90º Soldável: O ângulo da conexão não corresponde a 90º ou 45º, verificar</t>
  </si>
  <si>
    <t>Curva de Transposição Soldável 25mm, PVC Marrom, Água Fria - TIGRE</t>
  </si>
  <si>
    <t>Conector Macho 25x3/4, PPR - TIGRE</t>
  </si>
  <si>
    <t>Bucha de Reducao Curta - Agua Fria_Soldavel - MEP - Tigre</t>
  </si>
  <si>
    <t>Bucha de Redução Soldável Curta 75x60mm, PVC Marrom, Água Fria - TIGRE</t>
  </si>
  <si>
    <t>Bucha de Redução Soldável Curta 60x50mm, PVC Marrom, Água Fria - TIGRE</t>
  </si>
  <si>
    <t>Bucha de Redução Soldável Curta 25x20mm, PVC Marrom, Água Fria - TIGRE</t>
  </si>
  <si>
    <t>Adaptador Soldavel com Anel para CxDagua - Fortlev</t>
  </si>
  <si>
    <t>Adaptador Soldável Curto com Bolsa e Rosca para Registro 25 x 3/4'', PVC Marrom, Água Fria - TIGRE</t>
  </si>
  <si>
    <t>Tubo PPR PN20 25mm</t>
  </si>
  <si>
    <t>Tubo Soldável Marrom 75mm</t>
  </si>
  <si>
    <t>Tubo Soldável Marrom 60mm</t>
  </si>
  <si>
    <t>Tubo Soldável Marrom 50mm</t>
  </si>
  <si>
    <t>Tubo Soldável Marrom 40mm</t>
  </si>
  <si>
    <t>Tubo Soldável Marrom 25mm</t>
  </si>
  <si>
    <t>HIDRÁULICO</t>
  </si>
  <si>
    <t>GRUPO/EAP</t>
  </si>
  <si>
    <t>Qte com perda</t>
  </si>
  <si>
    <t>Perda</t>
  </si>
  <si>
    <t>SUBGRUPO</t>
  </si>
  <si>
    <t>DISCIPLINA</t>
  </si>
  <si>
    <t>R00 - 30/09/25</t>
  </si>
  <si>
    <t>Lista de Materiais - HIS - COLIN</t>
  </si>
  <si>
    <t>Grupo Duo</t>
  </si>
  <si>
    <t>Colin</t>
  </si>
  <si>
    <t>SANITÁRIO</t>
  </si>
  <si>
    <t>PEÇAS HIDRÁULICAS E SANITÁRIAS</t>
  </si>
  <si>
    <t>REGISTROS, VÁLVULAS, BOMBAS E FILTROS</t>
  </si>
  <si>
    <t>Anel de vedação para conexão Série N, 40mm</t>
  </si>
  <si>
    <t>Anel de vedação para conexão Série N, 50mm</t>
  </si>
  <si>
    <t>Anel de vedação para conexão Série N, 75mm</t>
  </si>
  <si>
    <t>Anel de vedação para conexão Série N, 100mm</t>
  </si>
  <si>
    <t>Anel de vedação para conexão Série N, 150mm</t>
  </si>
  <si>
    <t>Adicionado manualemnte por estimativa</t>
  </si>
  <si>
    <t>Anel de vedação de Vaso Sanitário</t>
  </si>
  <si>
    <t>Boiler Alta Pressão - 1500l (A validar)</t>
  </si>
  <si>
    <t>Adicionado manualemnte por existencia em prancha</t>
  </si>
  <si>
    <t>Vaso de expansão 80L</t>
  </si>
  <si>
    <t>Registros</t>
  </si>
  <si>
    <t>Material Hidráulico</t>
  </si>
  <si>
    <t>Hidrômetro 25mm para Água Quente</t>
  </si>
  <si>
    <t>Motobomba para recirculação placa solar Solaris</t>
  </si>
  <si>
    <t xml:space="preserve">Sistema de bombas </t>
  </si>
  <si>
    <t>Tanque de polietileno 10000L</t>
  </si>
  <si>
    <t>Cisterna tecnotri 1050L</t>
  </si>
  <si>
    <t>Caixa de passagem subterrânea 85x65x80cm com tampa de ferro fundido</t>
  </si>
  <si>
    <t>ENTRADA DE ENERGIA</t>
  </si>
  <si>
    <t>Cabo de cobre nú #120mm², conforme NBR6524</t>
  </si>
  <si>
    <t>Cabos</t>
  </si>
  <si>
    <t>Cabo isolado de cobre em EPR, 1 KV  - 120 mm² - Cor azul claro</t>
  </si>
  <si>
    <t>Cabo isolado de cobre em EPR, 1 KV  - 120 mm² - Cor branca</t>
  </si>
  <si>
    <t>Cabo isolado de cobre em EPR, 1 KV  - 120 mm² - Cor vermelha</t>
  </si>
  <si>
    <t>Cabo isolado de cobre em EPR, 1 KV  - 120 mm² - Cor preta</t>
  </si>
  <si>
    <t>Cabo isolado de cobre em EPR, 1 KV - 35 mm² - Cor azul claro</t>
  </si>
  <si>
    <t>Cabo isolado de cobre em EPR, 1 KV - 35 mm² - Cor branco</t>
  </si>
  <si>
    <t>Cabo isolado de cobre em EPR, 1 KV - 35 mm² - Cor vermelha</t>
  </si>
  <si>
    <t>Cabo isolado de cobre em EPR, 1 KV - 35 mm² - Cor preta</t>
  </si>
  <si>
    <t>Cabo isolado de cobre em PVC, 1 KV - 16 mm² - Cor verde</t>
  </si>
  <si>
    <t>Cabo isolado de cobre em PVC, 1 KV - 16 mm² - Cor azul claro</t>
  </si>
  <si>
    <t>Cabo isolado de cobre em PVC, 1 KV - 16 mm² - Cor branco</t>
  </si>
  <si>
    <t>Cabo isolado de cobre em PVC, 1 KV - 16 mm² - Cor vermelha</t>
  </si>
  <si>
    <t>Cabo isolado de cobre em PVC, 1 KV - 16 mm² - Cor preta</t>
  </si>
  <si>
    <t>Cabo isolado de cobre em PVC, 1 KV - 10 mm² - Cor verde</t>
  </si>
  <si>
    <t>Cabo isolado de cobre em PVC, 1 KV - 10 mm² - Cor azul claro</t>
  </si>
  <si>
    <t>Cabo isolado de cobre em PVC, 1 KV - 10 mm² - Cor branco</t>
  </si>
  <si>
    <t>Cabo isolado de cobre em PVC, 1 KV - 10 mm² - Cor vermelha</t>
  </si>
  <si>
    <t>Cabo isolado de cobre em PVC, 1 KV - 10 mm² - Cor preta</t>
  </si>
  <si>
    <t>Cabo isolado de cobre em PVC, 750 V - 6 mm² - Cor verde</t>
  </si>
  <si>
    <t>Cabo isolado de cobre em PVC, 750 V - 6 mm² - Cor azul claro</t>
  </si>
  <si>
    <t>Cabo isolado de cobre em PVC, 750 V - 6 mm² - Cor branco</t>
  </si>
  <si>
    <t>Cabo isolado de cobre em PVC, 750 V - 6 mm² - Cor vermelha</t>
  </si>
  <si>
    <t>Cabo isolado de cobre em PVC, 750 V - 6 mm² - Cor preta</t>
  </si>
  <si>
    <t>Cabo isolado de cobre em PVC, 750 V - 4 mm² - Cor verde</t>
  </si>
  <si>
    <t>Cabo isolado de cobre em PVC, 750 V - 4 mm² - Cor azul claro</t>
  </si>
  <si>
    <t>Cabo isolado de cobre em PVC, 750 V - 4 mm² - Cor branco</t>
  </si>
  <si>
    <t>Cabo isolado de cobre em PVC, 750 V - 4 mm² - Cor vermelha</t>
  </si>
  <si>
    <t>Cabo isolado de cobre em PVC, 750 V - 4 mm² - Cor preta</t>
  </si>
  <si>
    <t>Cabo isolado de cobre em PVC, 750 V - 2.5 mm² - Cor verde</t>
  </si>
  <si>
    <t>Cabo isolado de cobre em PVC, 750 V - 2.5 mm² - Cor amarelo</t>
  </si>
  <si>
    <t>Cabo isolado de cobre em PVC, 750 V - 2.5 mm² - Cor azul claro</t>
  </si>
  <si>
    <t>Cabo isolado de cobre em PVC, 750 V - 2.5 mm² - Cor branco</t>
  </si>
  <si>
    <t>Eletrodutos e eletrocalhas</t>
  </si>
  <si>
    <t>Cabo isolado de cobre em PVC, 750 V - 2.5 mm² - Cor vermelha</t>
  </si>
  <si>
    <t>Cabo isolado de cobre em PVC, 750 V - 2.5 mm² - Cor preta</t>
  </si>
  <si>
    <t>Perfilado Perfurado, de chapa de aço carbono galvanizada 150x100mm</t>
  </si>
  <si>
    <t>Eletrocalhas</t>
  </si>
  <si>
    <t>Eletroduto flexível corrugado Reforçado, em PVC na cor laranja antichamas, conforme NBR15465 Ø3/4"</t>
  </si>
  <si>
    <t>Eletrodutos</t>
  </si>
  <si>
    <t>Eletroduto flexível corrugado Reforçado, em PVC na cor laranja antichamas, conforme NBR15465 Ø1"</t>
  </si>
  <si>
    <t>Eletroduto flexível corrugado PEAD, conforme NBR15715 Ø1 1/4""</t>
  </si>
  <si>
    <t>Eletroduto flexível corrugado PEAD, conforme NBR15715 Ø2"</t>
  </si>
  <si>
    <t>Pontos de tomadas e interruptores</t>
  </si>
  <si>
    <t>Eletroduto de PVC Rígido Roscável, anti chama, na cor preta, conforme NBR 15465 Ø3/4"</t>
  </si>
  <si>
    <t>Eletroduto de PVC Rígido Roscável, anti chama, na cor preta, conforme NBR 15465 Ø4"</t>
  </si>
  <si>
    <t>1 Tomada 2P+T 10A, sem placa, para montagem em Condulete de PVC</t>
  </si>
  <si>
    <t>Tomadas para Conduletes de PVC</t>
  </si>
  <si>
    <t>Conjunto montado de 2 Tomadas de piso 2P+T, 10A, com tampa tipo unha dupla, 4''x4''</t>
  </si>
  <si>
    <t>Tomadas</t>
  </si>
  <si>
    <t>Conjunto montado de 2 Tomadas 2P+T, 10A, postos horizontais, 4''x2''</t>
  </si>
  <si>
    <t>Conjunto montado de 1 Tomada de piso 2P+T, 20A, com tampa tipo unha, 4''x2''</t>
  </si>
  <si>
    <t>Conjunto montado de 1 Tomada de piso 2P+T, 10A, com tampa tipo unha, 4''x2''</t>
  </si>
  <si>
    <t>Conjunto montado de 1 Tomada 2P+T, 20A, posto horizontal, 4''x2''</t>
  </si>
  <si>
    <t>Conjunto montado de 1 Tomada 2P+T, 10A, posto horizontal, 4''x2''</t>
  </si>
  <si>
    <t>Conjunto montado de 1 Tomada 2P+T 10A e 1 Tomada 2P+T 20A, postos horizontais, 4''x2''</t>
  </si>
  <si>
    <t>Solda Exotérmica, molde HCL 5/8.50-5 REF.: MHCL5850-05, cartucho Nº115 REF.: NSEC0115, alicate Z-201 REF.: NSEZ0201)</t>
  </si>
  <si>
    <t>Aterramento</t>
  </si>
  <si>
    <t>Hastes de aterramento Cobreada Alta Camada, Ø5/8'' x 2,40m (Ø 14,3mm – Efetivo)</t>
  </si>
  <si>
    <t>Caixa de inspeçao para instalação de Haste, Ø300mm, com tampa de ferro fundido reforçada</t>
  </si>
  <si>
    <t>Dispositivo de proteção contra surtos 20 kA - 275 V</t>
  </si>
  <si>
    <t>DISJUNTORES</t>
  </si>
  <si>
    <t>Dispositivo de proteção contra surtos 20 kA - 385 V</t>
  </si>
  <si>
    <t>Interruptor residual tetrapolar 63 A, 30mA</t>
  </si>
  <si>
    <t>Interruptor residual tetrapolar 40 A, 30mA</t>
  </si>
  <si>
    <t>Interruptor residual bipolar 40 A, 30mA</t>
  </si>
  <si>
    <t>Disjuntor tripolar em caixa moldada 350 A</t>
  </si>
  <si>
    <t>Disjuntor tripolar em caixa moldada 125 A</t>
  </si>
  <si>
    <t>Mini Disjuntor tripolar 63A Curva C, conforme ABNT NBR NM 60898, encaixe perfil DIN 35mm</t>
  </si>
  <si>
    <t>Mini Disjuntor tripolar 40A Curva C, conforme ABNT NBR NM 60898, encaixe perfil DIN 35mm</t>
  </si>
  <si>
    <t>Mini Disjuntor tripolar 32A Curva C, conforme ABNT NBR NM 60898, encaixe perfil DIN 35mm</t>
  </si>
  <si>
    <t>Mini Disjuntor tripolar 25A Curva C, conforme ABNT NBR NM 60898, encaixe perfil DIN 35mm</t>
  </si>
  <si>
    <t>Mini Disjuntor tripolar 20A Curva C, conforme ABNT NBR NM 60898, encaixe perfil DIN 35mm</t>
  </si>
  <si>
    <t>Mini Disjuntor tripolar 16A Curva C, conforme ABNT NBR NM 60898, encaixe perfil DIN 35mm</t>
  </si>
  <si>
    <t>Mini Disjuntor Bipolar 32A Curva C, conforme ABNT NBR NM 60898, encaixe perfil DIN 35mm</t>
  </si>
  <si>
    <t>Mini Disjuntor Bipolar 25A Curva C, conforme ABNT NBR NM 60898, encaixe perfil DIN 35mm</t>
  </si>
  <si>
    <t>Mini Disjuntor Monopolar 32A Curva C, conforme ABNT NBR NM 60898, encaixe perfil DIN 35mm</t>
  </si>
  <si>
    <t>Mini Disjuntor Monopolar 25A Curva C, conforme ABNT NBR NM 60898, encaixe perfil DIN 35mm</t>
  </si>
  <si>
    <t>Mini Disjuntor Monopolar 20A Curva C, conforme ABNT NBR NM 60898, encaixe perfil DIN 35mm</t>
  </si>
  <si>
    <t>Mini Disjuntor Monopolar 16A Curva C, conforme ABNT NBR NM 60898, encaixe perfil DIN 35mm</t>
  </si>
  <si>
    <t>Mini Disjuntor Monopolar 10A Curva C, conforme ABNT NBR NM 60898, encaixe perfil DIN 35mm</t>
  </si>
  <si>
    <t>Conjunto montado com 1 Sensor de presença de teto, 10A 250V~, 4''x2''</t>
  </si>
  <si>
    <t>Sensores</t>
  </si>
  <si>
    <t>Quadro de medição de energia com 33 medidores, incluindo barramento de cobre para fases e BEP</t>
  </si>
  <si>
    <t>Quadro de distribuição</t>
  </si>
  <si>
    <t>Quadro de Distribuição Slim 48 Disjuntores, de embutir, fabricado em PVC antichamas, com barramento de terra e neutro, porta branca, dimensões 420x505x60mm.</t>
  </si>
  <si>
    <t>Quadro de Distribuição 27/36 Disjuntores, de embutir, fabricado em PVC antichamas, com barramento de terra e neutro, porta branca, dimensões 355,4x5252x78,7mm.</t>
  </si>
  <si>
    <t>Quadro de Distribuição 18/24 Disjuntores, de embutir, fabricado em PVC antichamas, com barramento de terra e neutro, porta branca, dimensões 350x379x78,7mm.</t>
  </si>
  <si>
    <t>Quadro de Distribuição 12/16 Disjuntores, de embutir, fabricado em PVC antichamas, com barramento de terra e neutro, porta branca, dimensões 250x344,6x78,7mm.</t>
  </si>
  <si>
    <t>Conjunto montado de 1 Placa para Saída de Fio Ø11mm, 4''x2''</t>
  </si>
  <si>
    <t>Placa saída de fio</t>
  </si>
  <si>
    <t>1 Interruptor Simples, 10A 250V~, sem placa, para montagem em Condulete de PVC</t>
  </si>
  <si>
    <t>Interruptores para Condulete de PVC</t>
  </si>
  <si>
    <t>Conjunto montado de 1 Interruptor Simples + 1 Tomada 2P+T, 10A, 4''x2''</t>
  </si>
  <si>
    <t>Interruptores + Tomadas</t>
  </si>
  <si>
    <t>Conjunto montado de 1 Interruptor Simples + 1 Interruptor Paralelo + 1 Tomada 2P+T, 10A, 4''x2''</t>
  </si>
  <si>
    <t>Conjunto montado de Interruptor com 3 teclas paralelo, 4''x2''</t>
  </si>
  <si>
    <t>Interruptores</t>
  </si>
  <si>
    <t>Conjunto montado de Interruptor com 2 teclas simples, 4''x2''</t>
  </si>
  <si>
    <t>Conjunto montado com 1 Sensor de presença, 10A 250V~, 4''x2''</t>
  </si>
  <si>
    <t>Conjunto montado com 1 Interruptor Simples, 10A 250V~, 4''x2''</t>
  </si>
  <si>
    <t>Conjunto montado com 1 Interruptor Paralelo, 10A 250V~, 4''x2''</t>
  </si>
  <si>
    <t>Luva para eletroduto de PVC rígido,  rosca Ø4''</t>
  </si>
  <si>
    <t>Derivações para Eletrodutos de PVC Rígido</t>
  </si>
  <si>
    <t>Luva para eletroduto de PVC rígido, rosca Ø3/4''</t>
  </si>
  <si>
    <t>Curva 90° para eletroduto rígido de PVC, rosca Ø4''</t>
  </si>
  <si>
    <t>Curva 90° para eletroduto rígido de PVC, rosca Ø3/4''</t>
  </si>
  <si>
    <t>Curva Vertical Interna 90°, para eletrocalha, chapa de aço carbono galvanizada, largura 150 mm e altura da aba 100 mm</t>
  </si>
  <si>
    <t>Derivações de Eletrocalhas</t>
  </si>
  <si>
    <t>Curva Vertical Externa 90°, para eletrocalha, chapa de aço carbono galvanizada, largura 150 mm e altura da aba 100 mm</t>
  </si>
  <si>
    <t>Curva Horizontal 90°, para eletrocalha, chapa de aço carbono galvanizada, largura 150 mm e altura da aba 100 mm</t>
  </si>
  <si>
    <t>Tampa para Tomada Hexagonal Vertical para Condulete de PVC antichama na cor cinza</t>
  </si>
  <si>
    <t>Conduletes de PVC</t>
  </si>
  <si>
    <t>Tampa para Tomada Hexagonal Horizontal para Condulete de PVC antichama na cor cinza</t>
  </si>
  <si>
    <t>Tampa para 1 Interruptor para Condulete Top de PVC antichama na cor cinza</t>
  </si>
  <si>
    <t>Ponto de Luz na parede linha Condulete Top</t>
  </si>
  <si>
    <t>Condulete de PVC multiplo antichamas na cor cinza, Ø1'', sem tampa, com 5 entradas</t>
  </si>
  <si>
    <t>Caixa de sobrepor em PVC para linha Conduete Top</t>
  </si>
  <si>
    <t>Adaptador de Redução para Condulete de PVC, Ø1''x3/4''</t>
  </si>
  <si>
    <t>Adaptador de Redução para Condulete de PVC, Ø1''x1/2'</t>
  </si>
  <si>
    <t>Conjunto montado com 1 Pulsador para campainha, ou equivalente, 10A 250V~, 4''x2''</t>
  </si>
  <si>
    <t>Campainha</t>
  </si>
  <si>
    <t>Conjunto montado com 1 campainha tipo cigarra ou equivalente, 10A 250V~, 4''x2''</t>
  </si>
  <si>
    <t>Caixa de passagem subterrânea 30x30x40cm</t>
  </si>
  <si>
    <t>Caixas de Passagem Elétrica</t>
  </si>
  <si>
    <t>Caixa de Pasagem Elétrica de Parede 20x20x12cm, de Embutir, em PVC antichama</t>
  </si>
  <si>
    <t>Caixa de Pasagem Elétrica de Parede 40x40x12cm, de Embutir, em PVC antichama</t>
  </si>
  <si>
    <t>Caixa octogonal 4''x4'' com fundo móvel reforçado, em PVC na cor laranja para eletroduto corrugado</t>
  </si>
  <si>
    <t>Caixas de Embutir</t>
  </si>
  <si>
    <t>Caixa de Piso Baixa 4x4 em alumínio, 3/4''</t>
  </si>
  <si>
    <t>Caixa de Piso Baixa 4x2 em alumínio, 3/4''</t>
  </si>
  <si>
    <t>Caixa de Luz 4''x2'', de embutir, em PVC na cor amarelo para eletroduto corrugado</t>
  </si>
  <si>
    <t>GERAL</t>
  </si>
  <si>
    <t>PAVIMENTO</t>
  </si>
  <si>
    <t>Lista de Materiais - ELE - COLIN</t>
  </si>
  <si>
    <t>Estimado devido ausência de informação de projeto</t>
  </si>
  <si>
    <t>Média Mosaico</t>
  </si>
  <si>
    <t>Cabo de Rede UTP 4 pares, Cat6</t>
  </si>
  <si>
    <t>Cabeamento</t>
  </si>
  <si>
    <t>Telefonia/lógica/internet</t>
  </si>
  <si>
    <t>Cabo Coaxial RG06</t>
  </si>
  <si>
    <t>Caixa de passagem de concreto 60x35x50cm, com tampa de ferro fundido escrito telecom</t>
  </si>
  <si>
    <t>Caixas de passagem, eletrodutos e eletrocalhas</t>
  </si>
  <si>
    <t>Eletroduto flexível corrugado Reforçado, em PVC na cor laranja antichamas Ø3/4"</t>
  </si>
  <si>
    <t>Eletroduto flexível corrugado Reforçado, em PVC na cor laranja antichamas Ø1"</t>
  </si>
  <si>
    <t>Eletroduto flexível corrugado PEAD Ø1"</t>
  </si>
  <si>
    <t>Eletroduto flexível corrugado PEAD Ø2"</t>
  </si>
  <si>
    <t>Eletroduto de PVC Rígido Roscável, anti chama, na cor preta Ø3/4"</t>
  </si>
  <si>
    <t>Eletroduto de PVC Rígido Roscável, anti chama, na cor preta Ø1"</t>
  </si>
  <si>
    <t>1 para Telefone, RJ45, sem placa, para montagem em Condulete de PVC</t>
  </si>
  <si>
    <t>Conjunto montado de 1 tomada para antena de TV, para cabo coaxial de 75ohms, 4"x2"</t>
  </si>
  <si>
    <t>Tomadas para Telefone e Antena de TV</t>
  </si>
  <si>
    <t>Conjunto montado de 1 para Telefone, RJ45, 4''x2''</t>
  </si>
  <si>
    <t>Conjunto montado de 1 Tomada de piso RJ45, com tampa tipo unha, 4''x4''</t>
  </si>
  <si>
    <t>Quadro de telefonia distribuidor geral 80x80x12cm</t>
  </si>
  <si>
    <t>Quadros</t>
  </si>
  <si>
    <t>Quadro de telefonia distribuidor geral 40x40x12cm</t>
  </si>
  <si>
    <t>Quadro de telefonia de embutir em PVC 30x30x12cm</t>
  </si>
  <si>
    <t>Luva para eletroduto de PVC rígido,  rosca Ø1"</t>
  </si>
  <si>
    <t>Luva para eletroduto de PVC rígido, rosca Ø3/4"</t>
  </si>
  <si>
    <t>Curva 90° para eletroduto rígido de PVC, rosca Ø1"</t>
  </si>
  <si>
    <t>Curva 90° para eletroduto rígido de PVC, rosca Ø3/4"</t>
  </si>
  <si>
    <t>Condulete de alumínio Tipo ''LB'', à prova de tempo, com tampa cega, junta de vedação em E.V.A, pintura epoxi cor cinza, para eletroduto rígido de aço DN32mm, rosca Ø1'' BSP</t>
  </si>
  <si>
    <t>Derivações de Eletrodutos com Rosca BSP</t>
  </si>
  <si>
    <t>Condulete de alumínio Tipo ''LB'', à prova de tempo, com tampa cega, junta de vedação em E.V.A, pintura epoxi cor cinza, para eletroduto rígido de aço DN25mm, rosca Ø3/4'' BSP</t>
  </si>
  <si>
    <t>Conector para condulete multiplo de alumínio, sem rosca, para eletroduto rígido de diâmetro nominal Ø3/4"</t>
  </si>
  <si>
    <t>Derivações de Eletrodutos</t>
  </si>
  <si>
    <t>Condulete Multiplo Tipo X, para instalação com conectores CPX, em liga de alumínio, com tampa cega, para eletroduto rígido de diâmetro nominal Ø3/4"</t>
  </si>
  <si>
    <t>CABEAMENTO</t>
  </si>
  <si>
    <t>PLACA CONTROLADORA IP 01 PORTAS - C3-200</t>
  </si>
  <si>
    <t>SENSOR ANTI ESMAGAMENTO</t>
  </si>
  <si>
    <t>CABO PARA BATERIA EXTERNA</t>
  </si>
  <si>
    <t>BATERIA MOURA 12MN45 ESTACIONARIA</t>
  </si>
  <si>
    <t>No break portão</t>
  </si>
  <si>
    <t>MOTOR DZ STARK 400</t>
  </si>
  <si>
    <t>MOTOR BASCULANTE BV HOME CUSTON CALHA 1,4 M</t>
  </si>
  <si>
    <t>Automatização de portões</t>
  </si>
  <si>
    <t>PORTÕES</t>
  </si>
  <si>
    <t>Plug Coaxial</t>
  </si>
  <si>
    <t>Plug RJ45</t>
  </si>
  <si>
    <t xml:space="preserve">R00 </t>
  </si>
  <si>
    <t>Custo estimado, devido ausência de quantitativo, conforme abas auxiliares</t>
  </si>
  <si>
    <t>Piscina</t>
  </si>
  <si>
    <t>RALO DE FUNDO QUADRA ANTI-TURBILHÃO (16X16cm) E ANTI-APRISIONAMENTO COM DIFUSOR DE
SOBREPOR EM AÇO INOX CRISTAL LED</t>
  </si>
  <si>
    <t xml:space="preserve">un </t>
  </si>
  <si>
    <t>BOCAL DE ASPIRAÇÃO QUADRA ANTI-TURBILHÃO E ANTI-APRISIONAMENTO AÇO INOX 316-L CRISTAL
LED ENCAIXE P/ TUBO DE 50mm</t>
  </si>
  <si>
    <t>BR - BOCAL DE RETORNO QUADRA AÇO INOX 316-L CRISTAL LED ENCAIXE P/ TUBO DE 50mm</t>
  </si>
  <si>
    <t xml:space="preserve">COADEIRA COMPACTA CRISTAL LED EM ABS C/ ACABAMENTO FRENTE EM INOX </t>
  </si>
  <si>
    <t>FILTRO SODRAMAR FM-40 – em termoplastico com areia</t>
  </si>
  <si>
    <t>MOTOBOMBA SYLLENT AUTO ESCORVANTE BM-50 1/2 CV Mono</t>
  </si>
  <si>
    <t>GERADOR DE COLORO BZ -30</t>
  </si>
  <si>
    <t>TAMPA ARTICULADA GDA 110X110cm CÓDIGO 3140</t>
  </si>
  <si>
    <t>Piscina Cobertura 30m³</t>
  </si>
  <si>
    <t>Mão de obra de instalação de equipamentos</t>
  </si>
  <si>
    <t>Terminal Estanhado 2 furos 1 comressão, 50mm²</t>
  </si>
  <si>
    <t>SPDA</t>
  </si>
  <si>
    <t>Suporte Guia Reforçado para cabo de cobre nu, h=200mm com rodana</t>
  </si>
  <si>
    <t>Redutor prisioneiro com parafuso, M12 x 3/16 em latão</t>
  </si>
  <si>
    <t>Presilha em Latão para fixação direta de cabos, furo Ø 5mm, largura 15mm, para cabos de cobre ou aço 35–50mm²</t>
  </si>
  <si>
    <t>Parafuso Cabeça Chata para Emenda de Barras, Ø1/4″ x5/8″, fornecido com porca sextavada</t>
  </si>
  <si>
    <t>Parafuso sextavado em Aço Inox, M6x60mm, fornecido com bucha de nylon</t>
  </si>
  <si>
    <t>Parafuso sextavado em Aço Inox, M6x45mm, fornecido com bucha de nylon</t>
  </si>
  <si>
    <t>Parafuso Cabeça Chata para Emenda de Barras, Ø1/4″ x7/8″, fornecido com porca sextavada</t>
  </si>
  <si>
    <t>Parafuso Autoatarrachante em Aço Inox, Ø4,2 x 32mm, fornecido com bucha de nylon</t>
  </si>
  <si>
    <t>Para-Raio Tipo Franklin, montagem tipo porta bandeira, fornecido completo com mastro de 4mx2'', com 2 descidas, com captor, com sinaleiro, com abraçadeiras</t>
  </si>
  <si>
    <t>Minicaptor em Barra Chata de Alumínio, 7/8″ x 1/8″ x 300 mm</t>
  </si>
  <si>
    <t>Hastes de aterramento Cobreada Alta Camada, Ø3/4'' x 3,00m (Ø 17,3mm – Efetivo)</t>
  </si>
  <si>
    <t>Curva 90° Horizontal de Barra Chata em Cobre, 7/8″ x 1/8″ x 300mm (70mm²)</t>
  </si>
  <si>
    <t>Curva 90° de Barra Chata em Alumínio, 7/8″ x 1/8″ x 300 mm (70mm²)</t>
  </si>
  <si>
    <t>Conector ATERRINSERT com disco latão de rosca femea M12</t>
  </si>
  <si>
    <t>Clip de aço galvanizado para conexão de barras de 8 a 10mm</t>
  </si>
  <si>
    <t>Caixa de Equalização com Terminais para uso Interno, 210 x 210 x 90mm, em aço</t>
  </si>
  <si>
    <t>Barras Chatas em Alumínio,  7/8″ x 1/8″ (70mm²), com Furos Ø7 mm</t>
  </si>
  <si>
    <t>Barra redonda de aço, Ø8mm (50mm²)</t>
  </si>
  <si>
    <t>Cabo de cobre nú #50mm², conforme NBR6524</t>
  </si>
  <si>
    <t>Cabo de cobre nú #35mm², conforme NBR6524</t>
  </si>
  <si>
    <t>Disciplina</t>
  </si>
  <si>
    <t>002-25-EX-SPDA-PL-07-07-A</t>
  </si>
  <si>
    <t>Colin Empreendimentos</t>
  </si>
  <si>
    <t>1.1.</t>
  </si>
  <si>
    <t>1.1.1</t>
  </si>
  <si>
    <t>1.2.</t>
  </si>
  <si>
    <t>1.2.1</t>
  </si>
  <si>
    <t>1.3.</t>
  </si>
  <si>
    <t>1.3.1</t>
  </si>
  <si>
    <t>1.4.</t>
  </si>
  <si>
    <t>1.4.1</t>
  </si>
  <si>
    <t>1.4.2</t>
  </si>
  <si>
    <t>1.4.3</t>
  </si>
  <si>
    <t>1.5.</t>
  </si>
  <si>
    <t>1.5.1</t>
  </si>
  <si>
    <t>1.5.2</t>
  </si>
  <si>
    <t>1.5.3</t>
  </si>
  <si>
    <t>1.5.4</t>
  </si>
  <si>
    <t>1.6.</t>
  </si>
  <si>
    <t>1.6.1</t>
  </si>
  <si>
    <t>1.6.2</t>
  </si>
  <si>
    <t>1.6.3</t>
  </si>
  <si>
    <t>1.6.4</t>
  </si>
  <si>
    <t>1.7.</t>
  </si>
  <si>
    <t>1.7.1</t>
  </si>
  <si>
    <t>1.7.2</t>
  </si>
  <si>
    <t>1.7.3</t>
  </si>
  <si>
    <t>1.7.4</t>
  </si>
  <si>
    <t>1.8.</t>
  </si>
  <si>
    <t>1.8.1</t>
  </si>
  <si>
    <t>1.8.2</t>
  </si>
  <si>
    <t>1.8.3</t>
  </si>
  <si>
    <t>1.8.4</t>
  </si>
  <si>
    <t>1.9.</t>
  </si>
  <si>
    <t>1.9.1</t>
  </si>
  <si>
    <t>1.9.2</t>
  </si>
  <si>
    <t>1.9.3</t>
  </si>
  <si>
    <t>1.9.4</t>
  </si>
  <si>
    <t>1.10.</t>
  </si>
  <si>
    <t>1.10.1</t>
  </si>
  <si>
    <t>1.10.2</t>
  </si>
  <si>
    <t>1.10.3</t>
  </si>
  <si>
    <t>1.10.4</t>
  </si>
  <si>
    <t>1.11.</t>
  </si>
  <si>
    <t>1.11.1</t>
  </si>
  <si>
    <t>1.11.2</t>
  </si>
  <si>
    <t>1.11.3</t>
  </si>
  <si>
    <t>1.11.4</t>
  </si>
  <si>
    <t>1.12.</t>
  </si>
  <si>
    <t>1.12.1</t>
  </si>
  <si>
    <t>1.12.2</t>
  </si>
  <si>
    <t>1.12.3</t>
  </si>
  <si>
    <t>1.12.4</t>
  </si>
  <si>
    <t>1.13.</t>
  </si>
  <si>
    <t>1.13.1</t>
  </si>
  <si>
    <t>1.13.2</t>
  </si>
  <si>
    <t>1.13.3</t>
  </si>
  <si>
    <t>1.13.4</t>
  </si>
  <si>
    <t>1.14.</t>
  </si>
  <si>
    <t>1.14.1</t>
  </si>
  <si>
    <t>1.14.2</t>
  </si>
  <si>
    <t>1.14.3</t>
  </si>
  <si>
    <t>1.14.4</t>
  </si>
  <si>
    <t>1.15.</t>
  </si>
  <si>
    <t>1.15.1</t>
  </si>
  <si>
    <t>1.15.2</t>
  </si>
  <si>
    <t>1.15.3</t>
  </si>
  <si>
    <t>1.15.4</t>
  </si>
  <si>
    <t>1.16.</t>
  </si>
  <si>
    <t>1.16.1</t>
  </si>
  <si>
    <t>1.16.2</t>
  </si>
  <si>
    <t>1.16.3</t>
  </si>
  <si>
    <t>1.16.4</t>
  </si>
  <si>
    <t>1.17.</t>
  </si>
  <si>
    <t>1.17.1</t>
  </si>
  <si>
    <t>1.17.2</t>
  </si>
  <si>
    <t>1.17.3</t>
  </si>
  <si>
    <t>1.17.4</t>
  </si>
  <si>
    <t>1.18.</t>
  </si>
  <si>
    <t>1.18.1</t>
  </si>
  <si>
    <t>1.18.2</t>
  </si>
  <si>
    <t>1.18.3</t>
  </si>
  <si>
    <t>1.18.4</t>
  </si>
  <si>
    <t>1.19.</t>
  </si>
  <si>
    <t>1.19.1</t>
  </si>
  <si>
    <t>1.19.2</t>
  </si>
  <si>
    <t>1.19.3</t>
  </si>
  <si>
    <t>1.19.4</t>
  </si>
  <si>
    <t>1.20.</t>
  </si>
  <si>
    <t>1.20.1</t>
  </si>
  <si>
    <t>1.20.2</t>
  </si>
  <si>
    <t>1.20.3</t>
  </si>
  <si>
    <t>1.20.4</t>
  </si>
  <si>
    <t>1.21.</t>
  </si>
  <si>
    <t>1.21.1</t>
  </si>
  <si>
    <t>1.21.2</t>
  </si>
  <si>
    <t>1.21.3</t>
  </si>
  <si>
    <t>1.22.</t>
  </si>
  <si>
    <t>1.22.1</t>
  </si>
  <si>
    <t>1.22.2</t>
  </si>
  <si>
    <t>1.22.3</t>
  </si>
  <si>
    <t>1.22.4</t>
  </si>
  <si>
    <t>1.23.</t>
  </si>
  <si>
    <t>1.23.1</t>
  </si>
  <si>
    <t>1.23.2</t>
  </si>
  <si>
    <t>1.23.3</t>
  </si>
  <si>
    <t>1.24.</t>
  </si>
  <si>
    <t>1.24.1</t>
  </si>
  <si>
    <t>1.24.2</t>
  </si>
  <si>
    <t>1.24.3</t>
  </si>
  <si>
    <t>1.25.</t>
  </si>
  <si>
    <t>1.25.1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</si>
  <si>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</si>
  <si>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</si>
  <si>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</si>
  <si>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</si>
  <si>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</si>
  <si>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</si>
  <si>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</si>
  <si>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</si>
  <si>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</si>
  <si>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>2.10.1</t>
  </si>
  <si>
    <t>2.11.1</t>
  </si>
  <si>
    <t>2.12.1</t>
  </si>
  <si>
    <t>2.13.1</t>
  </si>
  <si>
    <t>2.14.1</t>
  </si>
  <si>
    <t>2.15.1</t>
  </si>
  <si>
    <t>2.16.1</t>
  </si>
  <si>
    <t>2.17.1</t>
  </si>
  <si>
    <t>2.18.1</t>
  </si>
  <si>
    <t>2.19.1</t>
  </si>
  <si>
    <t>2.20.1</t>
  </si>
  <si>
    <t>2.21.1</t>
  </si>
  <si>
    <t>2.22.1</t>
  </si>
  <si>
    <t>2.23.1</t>
  </si>
  <si>
    <t>2.24.1</t>
  </si>
  <si>
    <t>3.1.1</t>
  </si>
  <si>
    <t>3.1.2</t>
  </si>
  <si>
    <t>3.2.1</t>
  </si>
  <si>
    <t>3.2.2</t>
  </si>
  <si>
    <t>3.3.1</t>
  </si>
  <si>
    <t>3.3.2</t>
  </si>
  <si>
    <t>3.4.1</t>
  </si>
  <si>
    <t>3.4.2</t>
  </si>
  <si>
    <t>3.5.1</t>
  </si>
  <si>
    <t>3.5.2</t>
  </si>
  <si>
    <t>3.6.1</t>
  </si>
  <si>
    <t>3.6.2</t>
  </si>
  <si>
    <t>3.7.1</t>
  </si>
  <si>
    <t>3.7.2</t>
  </si>
  <si>
    <t>3.8.1</t>
  </si>
  <si>
    <t>3.8.2</t>
  </si>
  <si>
    <t>3.9.1</t>
  </si>
  <si>
    <t>3.9.2</t>
  </si>
  <si>
    <t>3.10.1</t>
  </si>
  <si>
    <t>3.10.2</t>
  </si>
  <si>
    <t>3.11.1</t>
  </si>
  <si>
    <t>3.11.2</t>
  </si>
  <si>
    <t>3.12.1</t>
  </si>
  <si>
    <t>3.12.2</t>
  </si>
  <si>
    <t>3.13.1</t>
  </si>
  <si>
    <t>3.13.2</t>
  </si>
  <si>
    <t>3.14.1</t>
  </si>
  <si>
    <t>3.14.2</t>
  </si>
  <si>
    <t>3.15.1</t>
  </si>
  <si>
    <t>3.15.2</t>
  </si>
  <si>
    <t>3.16.1</t>
  </si>
  <si>
    <t>3.16.2</t>
  </si>
  <si>
    <t>3.17.1</t>
  </si>
  <si>
    <t>3.17.2</t>
  </si>
  <si>
    <t>3.18.1</t>
  </si>
  <si>
    <t>3.18.2</t>
  </si>
  <si>
    <t>3.19.1</t>
  </si>
  <si>
    <t>3.19.2</t>
  </si>
  <si>
    <t>3.20.1</t>
  </si>
  <si>
    <t>3.20.2</t>
  </si>
  <si>
    <t>3.21.1</t>
  </si>
  <si>
    <t>3.21.2</t>
  </si>
  <si>
    <t>3.22.1</t>
  </si>
  <si>
    <t>3.22.2</t>
  </si>
  <si>
    <t>3.23.1</t>
  </si>
  <si>
    <t>3.23.2</t>
  </si>
  <si>
    <t>3.24.1</t>
  </si>
  <si>
    <t>3.24.2</t>
  </si>
  <si>
    <t>3.25.</t>
  </si>
  <si>
    <t>3.25.1</t>
  </si>
  <si>
    <t>4.1.1</t>
  </si>
  <si>
    <t>4.2.1</t>
  </si>
  <si>
    <t>4.2.2</t>
  </si>
  <si>
    <t>4.3.1</t>
  </si>
  <si>
    <t>4.3.2</t>
  </si>
  <si>
    <t>4.4.1</t>
  </si>
  <si>
    <t>4.4.2</t>
  </si>
  <si>
    <t>4.5.1</t>
  </si>
  <si>
    <t>4.5.2</t>
  </si>
  <si>
    <t>4.6.1</t>
  </si>
  <si>
    <t>4.6.2</t>
  </si>
  <si>
    <t>4.7.1</t>
  </si>
  <si>
    <t>4.7.2</t>
  </si>
  <si>
    <t>4.8.1</t>
  </si>
  <si>
    <t>4.8.2</t>
  </si>
  <si>
    <t>4.9.1</t>
  </si>
  <si>
    <t>4.9.2</t>
  </si>
  <si>
    <t>4.10.1</t>
  </si>
  <si>
    <t>4.10.2</t>
  </si>
  <si>
    <t>4.11.1</t>
  </si>
  <si>
    <t>4.11.2</t>
  </si>
  <si>
    <t>4.12.1</t>
  </si>
  <si>
    <t>4.12.2</t>
  </si>
  <si>
    <t>4.13.1</t>
  </si>
  <si>
    <t>4.13.2</t>
  </si>
  <si>
    <t>4.14.1</t>
  </si>
  <si>
    <t>4.14.2</t>
  </si>
  <si>
    <t>4.15.1</t>
  </si>
  <si>
    <t>4.15.2</t>
  </si>
  <si>
    <t>4.16.1</t>
  </si>
  <si>
    <t>4.16.2</t>
  </si>
  <si>
    <t>4.17.1</t>
  </si>
  <si>
    <t>4.17.2</t>
  </si>
  <si>
    <t>4.18.1</t>
  </si>
  <si>
    <t>4.19.1</t>
  </si>
  <si>
    <t>4.19.2</t>
  </si>
  <si>
    <t>5.1.1</t>
  </si>
  <si>
    <t>5.1.2</t>
  </si>
  <si>
    <t>5.1.3</t>
  </si>
  <si>
    <t>5.2.1</t>
  </si>
  <si>
    <t>5.3.1</t>
  </si>
  <si>
    <t>5.4.1</t>
  </si>
  <si>
    <t>5.4.2</t>
  </si>
  <si>
    <t>5.4.3</t>
  </si>
  <si>
    <t>5.4.4</t>
  </si>
  <si>
    <t>5.4.5</t>
  </si>
  <si>
    <t>5.5.1</t>
  </si>
  <si>
    <t>5.5.2</t>
  </si>
  <si>
    <t>5.5.3</t>
  </si>
  <si>
    <t>5.5.4</t>
  </si>
  <si>
    <t>5.5.5</t>
  </si>
  <si>
    <t>5.5.6</t>
  </si>
  <si>
    <t>5.6.1</t>
  </si>
  <si>
    <t>5.6.2</t>
  </si>
  <si>
    <t>5.6.3</t>
  </si>
  <si>
    <t>5.6.4</t>
  </si>
  <si>
    <t>5.6.5</t>
  </si>
  <si>
    <t>5.6.6</t>
  </si>
  <si>
    <t>5.7.1</t>
  </si>
  <si>
    <t>5.7.2</t>
  </si>
  <si>
    <t>5.7.3</t>
  </si>
  <si>
    <t>5.7.4</t>
  </si>
  <si>
    <t>5.7.5</t>
  </si>
  <si>
    <t>5.7.6</t>
  </si>
  <si>
    <t>5.8.1</t>
  </si>
  <si>
    <t>5.8.2</t>
  </si>
  <si>
    <t>5.8.3</t>
  </si>
  <si>
    <t>5.8.4</t>
  </si>
  <si>
    <t>5.8.5</t>
  </si>
  <si>
    <t>5.8.6</t>
  </si>
  <si>
    <t>5.9.1</t>
  </si>
  <si>
    <t>5.9.2</t>
  </si>
  <si>
    <t>5.9.3</t>
  </si>
  <si>
    <t>5.9.4</t>
  </si>
  <si>
    <t>5.9.5</t>
  </si>
  <si>
    <t>5.9.6</t>
  </si>
  <si>
    <t>5.10.1</t>
  </si>
  <si>
    <t>5.10.2</t>
  </si>
  <si>
    <t>5.10.3</t>
  </si>
  <si>
    <t>5.10.4</t>
  </si>
  <si>
    <t>5.10.5</t>
  </si>
  <si>
    <t>5.10.6</t>
  </si>
  <si>
    <t>5.11.1</t>
  </si>
  <si>
    <t>5.11.2</t>
  </si>
  <si>
    <t>5.11.3</t>
  </si>
  <si>
    <t>5.11.4</t>
  </si>
  <si>
    <t>5.11.5</t>
  </si>
  <si>
    <t>5.11.6</t>
  </si>
  <si>
    <t>5.12.1</t>
  </si>
  <si>
    <t>5.12.2</t>
  </si>
  <si>
    <t>5.12.3</t>
  </si>
  <si>
    <t>5.12.4</t>
  </si>
  <si>
    <t>5.12.5</t>
  </si>
  <si>
    <t>5.12.6</t>
  </si>
  <si>
    <t>5.13.1</t>
  </si>
  <si>
    <t>5.13.2</t>
  </si>
  <si>
    <t>5.13.3</t>
  </si>
  <si>
    <t>5.13.4</t>
  </si>
  <si>
    <t>5.13.5</t>
  </si>
  <si>
    <t>5.13.6</t>
  </si>
  <si>
    <t>5.14.1</t>
  </si>
  <si>
    <t>5.14.2</t>
  </si>
  <si>
    <t>5.14.3</t>
  </si>
  <si>
    <t>5.14.4</t>
  </si>
  <si>
    <t>5.14.5</t>
  </si>
  <si>
    <t>5.14.6</t>
  </si>
  <si>
    <t>5.15.1</t>
  </si>
  <si>
    <t>5.15.2</t>
  </si>
  <si>
    <t>5.15.3</t>
  </si>
  <si>
    <t>5.15.4</t>
  </si>
  <si>
    <t>5.15.5</t>
  </si>
  <si>
    <t>5.15.6</t>
  </si>
  <si>
    <t>5.16.1</t>
  </si>
  <si>
    <t>5.16.2</t>
  </si>
  <si>
    <t>5.16.3</t>
  </si>
  <si>
    <t>5.16.4</t>
  </si>
  <si>
    <t>5.16.5</t>
  </si>
  <si>
    <t>5.16.6</t>
  </si>
  <si>
    <t>5.17.1</t>
  </si>
  <si>
    <t>5.17.2</t>
  </si>
  <si>
    <t>5.17.3</t>
  </si>
  <si>
    <t>5.17.4</t>
  </si>
  <si>
    <t>5.17.5</t>
  </si>
  <si>
    <t>5.17.6</t>
  </si>
  <si>
    <t>5.18.1</t>
  </si>
  <si>
    <t>5.18.2</t>
  </si>
  <si>
    <t>5.18.3</t>
  </si>
  <si>
    <t>5.18.4</t>
  </si>
  <si>
    <t>6.1.1</t>
  </si>
  <si>
    <t>6.1.2</t>
  </si>
  <si>
    <t>10.1.1</t>
  </si>
  <si>
    <t>10.2.1</t>
  </si>
  <si>
    <t>10.3.1</t>
  </si>
  <si>
    <t>10.4.1</t>
  </si>
  <si>
    <t>10.5.1</t>
  </si>
  <si>
    <t>10.6.1</t>
  </si>
  <si>
    <t>10.7.1</t>
  </si>
  <si>
    <t>10.8.1</t>
  </si>
  <si>
    <t>10.9.1</t>
  </si>
  <si>
    <t>10.10.1</t>
  </si>
  <si>
    <t>10.11.1</t>
  </si>
  <si>
    <t>10.12.1</t>
  </si>
  <si>
    <t>10.13.1</t>
  </si>
  <si>
    <t>10.14.1</t>
  </si>
  <si>
    <t>10.15.1</t>
  </si>
  <si>
    <t>10.16.1</t>
  </si>
  <si>
    <t>10.17.1</t>
  </si>
  <si>
    <t>10.18.1</t>
  </si>
  <si>
    <t>10.19.</t>
  </si>
  <si>
    <t>10.19.1</t>
  </si>
  <si>
    <t>11.1.1</t>
  </si>
  <si>
    <t>11.1.2</t>
  </si>
  <si>
    <t>CERÂMICA CONTRAPISO COMUM, 0,05 - ESCADA ENCLAUSURADA</t>
  </si>
  <si>
    <t>11.2.1</t>
  </si>
  <si>
    <t>11.2.2</t>
  </si>
  <si>
    <t>11.3.1</t>
  </si>
  <si>
    <t>11.4.1</t>
  </si>
  <si>
    <t>11.5.1</t>
  </si>
  <si>
    <t>11.6.1</t>
  </si>
  <si>
    <t>11.7.1</t>
  </si>
  <si>
    <t>11.8.1</t>
  </si>
  <si>
    <t>11.9.1</t>
  </si>
  <si>
    <t>11.10.1</t>
  </si>
  <si>
    <t>11.11.1</t>
  </si>
  <si>
    <t>11.12.1</t>
  </si>
  <si>
    <t>11.13.1</t>
  </si>
  <si>
    <t>11.14.1</t>
  </si>
  <si>
    <t>11.15.1</t>
  </si>
  <si>
    <t>11.16.1</t>
  </si>
  <si>
    <t>11.17.1</t>
  </si>
  <si>
    <t>11.17.2</t>
  </si>
  <si>
    <t>11.18.1</t>
  </si>
  <si>
    <t>11.19.1</t>
  </si>
  <si>
    <t>11.20.</t>
  </si>
  <si>
    <t>11.20.1</t>
  </si>
  <si>
    <t>12.1.1</t>
  </si>
  <si>
    <t>12.2.1</t>
  </si>
  <si>
    <t>12.3.1</t>
  </si>
  <si>
    <t>12.4.1</t>
  </si>
  <si>
    <t>12.5.1</t>
  </si>
  <si>
    <t>12.6.1</t>
  </si>
  <si>
    <t>12.7.1</t>
  </si>
  <si>
    <t>12.8.1</t>
  </si>
  <si>
    <t>12.9.1</t>
  </si>
  <si>
    <t>12.10.1</t>
  </si>
  <si>
    <t>12.11.1</t>
  </si>
  <si>
    <t>12.12.1</t>
  </si>
  <si>
    <t>12.13.1</t>
  </si>
  <si>
    <t>12.14.1</t>
  </si>
  <si>
    <t>12.15.1</t>
  </si>
  <si>
    <t>12.16.1</t>
  </si>
  <si>
    <t>12.17.1</t>
  </si>
  <si>
    <t>12.18.1</t>
  </si>
  <si>
    <t>12.19.1</t>
  </si>
  <si>
    <t>12.20.1</t>
  </si>
  <si>
    <t>12.21.1</t>
  </si>
  <si>
    <t>14.1.1</t>
  </si>
  <si>
    <t>14.2.1</t>
  </si>
  <si>
    <t>14.3.1</t>
  </si>
  <si>
    <t>14.4.1</t>
  </si>
  <si>
    <t>14.4.2</t>
  </si>
  <si>
    <t>14.4.3</t>
  </si>
  <si>
    <t>14.4.4</t>
  </si>
  <si>
    <t>14.5.1</t>
  </si>
  <si>
    <t>14.5.2</t>
  </si>
  <si>
    <t>14.5.3</t>
  </si>
  <si>
    <t>14.5.4</t>
  </si>
  <si>
    <t>14.5.5</t>
  </si>
  <si>
    <t>14.6.1</t>
  </si>
  <si>
    <t>14.6.2</t>
  </si>
  <si>
    <t>14.6.3</t>
  </si>
  <si>
    <t>14.6.4</t>
  </si>
  <si>
    <t>14.6.5</t>
  </si>
  <si>
    <t>14.7.1</t>
  </si>
  <si>
    <t>14.7.2</t>
  </si>
  <si>
    <t>14.7.3</t>
  </si>
  <si>
    <t>14.7.4</t>
  </si>
  <si>
    <t>14.7.5</t>
  </si>
  <si>
    <t>14.8.1</t>
  </si>
  <si>
    <t>14.8.2</t>
  </si>
  <si>
    <t>14.8.3</t>
  </si>
  <si>
    <t>14.8.4</t>
  </si>
  <si>
    <t>14.8.5</t>
  </si>
  <si>
    <t>14.9.1</t>
  </si>
  <si>
    <t>14.9.2</t>
  </si>
  <si>
    <t>14.9.3</t>
  </si>
  <si>
    <t>14.9.4</t>
  </si>
  <si>
    <t>14.9.5</t>
  </si>
  <si>
    <t>14.10.1</t>
  </si>
  <si>
    <t>14.10.2</t>
  </si>
  <si>
    <t>14.10.3</t>
  </si>
  <si>
    <t>14.10.4</t>
  </si>
  <si>
    <t>14.10.5</t>
  </si>
  <si>
    <t>14.11.1</t>
  </si>
  <si>
    <t>14.11.2</t>
  </si>
  <si>
    <t>14.11.3</t>
  </si>
  <si>
    <t>14.11.4</t>
  </si>
  <si>
    <t>14.11.5</t>
  </si>
  <si>
    <t>14.12.1</t>
  </si>
  <si>
    <t>14.12.2</t>
  </si>
  <si>
    <t>14.12.3</t>
  </si>
  <si>
    <t>14.12.4</t>
  </si>
  <si>
    <t>14.12.5</t>
  </si>
  <si>
    <t>14.13.1</t>
  </si>
  <si>
    <t>14.13.2</t>
  </si>
  <si>
    <t>14.13.3</t>
  </si>
  <si>
    <t>14.13.4</t>
  </si>
  <si>
    <t>14.13.5</t>
  </si>
  <si>
    <t>14.14.1</t>
  </si>
  <si>
    <t>14.14.2</t>
  </si>
  <si>
    <t>14.14.3</t>
  </si>
  <si>
    <t>14.14.4</t>
  </si>
  <si>
    <t>14.14.5</t>
  </si>
  <si>
    <t>14.15.1</t>
  </si>
  <si>
    <t>14.15.2</t>
  </si>
  <si>
    <t>14.15.3</t>
  </si>
  <si>
    <t>14.15.4</t>
  </si>
  <si>
    <t>14.15.5</t>
  </si>
  <si>
    <t>14.16.1</t>
  </si>
  <si>
    <t>14.16.2</t>
  </si>
  <si>
    <t>14.16.3</t>
  </si>
  <si>
    <t>14.16.4</t>
  </si>
  <si>
    <t>14.16.5</t>
  </si>
  <si>
    <t>14.17.1</t>
  </si>
  <si>
    <t>14.17.2</t>
  </si>
  <si>
    <t>14.17.3</t>
  </si>
  <si>
    <t>14.17.4</t>
  </si>
  <si>
    <t>14.17.5</t>
  </si>
  <si>
    <t>14.18.1</t>
  </si>
  <si>
    <t>14.18.2</t>
  </si>
  <si>
    <t>14.18.3</t>
  </si>
  <si>
    <t>14.18.4</t>
  </si>
  <si>
    <t>14.18.5</t>
  </si>
  <si>
    <t>14.19.1</t>
  </si>
  <si>
    <t>14.19.2</t>
  </si>
  <si>
    <t>14.19.3</t>
  </si>
  <si>
    <t>14.19.4</t>
  </si>
  <si>
    <t>14.19.5</t>
  </si>
  <si>
    <t>14.20.1</t>
  </si>
  <si>
    <t>14.20.2</t>
  </si>
  <si>
    <t>14.20.3</t>
  </si>
  <si>
    <t>14.20.4</t>
  </si>
  <si>
    <t>14.20.5</t>
  </si>
  <si>
    <t>14.21.1</t>
  </si>
  <si>
    <t>14.21.2</t>
  </si>
  <si>
    <t>15.1.1</t>
  </si>
  <si>
    <t>15.2.1</t>
  </si>
  <si>
    <t>15.3.1</t>
  </si>
  <si>
    <t>15.4.1</t>
  </si>
  <si>
    <t>15.5.1</t>
  </si>
  <si>
    <t>15.6.1</t>
  </si>
  <si>
    <t>15.7.1</t>
  </si>
  <si>
    <t>15.8.1</t>
  </si>
  <si>
    <t>15.9.1</t>
  </si>
  <si>
    <t>15.10.1</t>
  </si>
  <si>
    <t>15.11.1</t>
  </si>
  <si>
    <t>15.12.1</t>
  </si>
  <si>
    <t>15.13.1</t>
  </si>
  <si>
    <t>15.14.1</t>
  </si>
  <si>
    <t>15.15.1</t>
  </si>
  <si>
    <t>15.16.1</t>
  </si>
  <si>
    <t>15.17.1</t>
  </si>
  <si>
    <t>16.1.1</t>
  </si>
  <si>
    <t>16.1.2</t>
  </si>
  <si>
    <t>16.1.3</t>
  </si>
  <si>
    <t>16.2.1</t>
  </si>
  <si>
    <t>16.3.1</t>
  </si>
  <si>
    <t>16.4.1</t>
  </si>
  <si>
    <t>16.4.2</t>
  </si>
  <si>
    <t>16.5.1</t>
  </si>
  <si>
    <t>16.5.2</t>
  </si>
  <si>
    <t>16.6.1</t>
  </si>
  <si>
    <t>16.7.1</t>
  </si>
  <si>
    <t>16.8.1</t>
  </si>
  <si>
    <t>16.9.1</t>
  </si>
  <si>
    <t>16.10.1</t>
  </si>
  <si>
    <t>16.11.1</t>
  </si>
  <si>
    <t>16.12.1</t>
  </si>
  <si>
    <t>16.13.1</t>
  </si>
  <si>
    <t>16.14.1</t>
  </si>
  <si>
    <t>16.15.1</t>
  </si>
  <si>
    <t>16.16.1</t>
  </si>
  <si>
    <t>16.17.1</t>
  </si>
  <si>
    <t>16.18.1</t>
  </si>
  <si>
    <t>16.19.1</t>
  </si>
  <si>
    <t>16.20.1</t>
  </si>
  <si>
    <t>16.21.1</t>
  </si>
  <si>
    <t>16.22.1</t>
  </si>
  <si>
    <t>16.22.2</t>
  </si>
  <si>
    <t>16.23.1</t>
  </si>
  <si>
    <t>16.24.1</t>
  </si>
  <si>
    <t>17.1.1</t>
  </si>
  <si>
    <t>17.2.1</t>
  </si>
  <si>
    <t>17.3.1</t>
  </si>
  <si>
    <t>17.4.1</t>
  </si>
  <si>
    <t>17.5.1</t>
  </si>
  <si>
    <t>17.6.1</t>
  </si>
  <si>
    <t>17.7.1</t>
  </si>
  <si>
    <t>17.8.1</t>
  </si>
  <si>
    <t>17.9.1</t>
  </si>
  <si>
    <t>17.10.1</t>
  </si>
  <si>
    <t>17.11.1</t>
  </si>
  <si>
    <t>17.12.1</t>
  </si>
  <si>
    <t>17.13.1</t>
  </si>
  <si>
    <t>17.14.1</t>
  </si>
  <si>
    <t>17.15.1</t>
  </si>
  <si>
    <t>17.16.1</t>
  </si>
  <si>
    <t>17.17.1</t>
  </si>
  <si>
    <t>17.18.1</t>
  </si>
  <si>
    <t>17.19.1</t>
  </si>
  <si>
    <t>17.20.1</t>
  </si>
  <si>
    <t>17.21.1</t>
  </si>
  <si>
    <t>20.1.1</t>
  </si>
  <si>
    <t>20.1.2</t>
  </si>
  <si>
    <t>20.1.3</t>
  </si>
  <si>
    <t>20.2.1</t>
  </si>
  <si>
    <t>20.2.2</t>
  </si>
  <si>
    <t>20.2.3</t>
  </si>
  <si>
    <t>20.3.1</t>
  </si>
  <si>
    <t>20.3.2</t>
  </si>
  <si>
    <t>20.3.3</t>
  </si>
  <si>
    <t>20.4.1</t>
  </si>
  <si>
    <t>20.4.2</t>
  </si>
  <si>
    <t>20.4.3</t>
  </si>
  <si>
    <t>20.4.4</t>
  </si>
  <si>
    <t>20.4.5</t>
  </si>
  <si>
    <t>20.5.1</t>
  </si>
  <si>
    <t>20.5.2</t>
  </si>
  <si>
    <t>20.5.3</t>
  </si>
  <si>
    <t>20.5.4</t>
  </si>
  <si>
    <t>20.5.5</t>
  </si>
  <si>
    <t>20.5.6</t>
  </si>
  <si>
    <t>20.5.7</t>
  </si>
  <si>
    <t>20.5.8</t>
  </si>
  <si>
    <t>20.6.1</t>
  </si>
  <si>
    <t>20.6.2</t>
  </si>
  <si>
    <t>20.6.3</t>
  </si>
  <si>
    <t>20.6.4</t>
  </si>
  <si>
    <t>20.6.5</t>
  </si>
  <si>
    <t>20.6.6</t>
  </si>
  <si>
    <t>20.6.7</t>
  </si>
  <si>
    <t>20.6.8</t>
  </si>
  <si>
    <t>20.7.1</t>
  </si>
  <si>
    <t>20.7.2</t>
  </si>
  <si>
    <t>20.7.3</t>
  </si>
  <si>
    <t>20.7.4</t>
  </si>
  <si>
    <t>20.7.5</t>
  </si>
  <si>
    <t>20.7.6</t>
  </si>
  <si>
    <t>20.7.7</t>
  </si>
  <si>
    <t>20.7.8</t>
  </si>
  <si>
    <t>20.8.1</t>
  </si>
  <si>
    <t>20.8.2</t>
  </si>
  <si>
    <t>20.8.3</t>
  </si>
  <si>
    <t>20.8.4</t>
  </si>
  <si>
    <t>20.8.5</t>
  </si>
  <si>
    <t>20.8.6</t>
  </si>
  <si>
    <t>20.8.7</t>
  </si>
  <si>
    <t>20.8.8</t>
  </si>
  <si>
    <t>20.9.1</t>
  </si>
  <si>
    <t>20.9.2</t>
  </si>
  <si>
    <t>20.9.3</t>
  </si>
  <si>
    <t>20.9.4</t>
  </si>
  <si>
    <t>20.9.5</t>
  </si>
  <si>
    <t>20.9.6</t>
  </si>
  <si>
    <t>20.9.7</t>
  </si>
  <si>
    <t>20.9.8</t>
  </si>
  <si>
    <t>20.10.1</t>
  </si>
  <si>
    <t>20.10.2</t>
  </si>
  <si>
    <t>20.10.3</t>
  </si>
  <si>
    <t>20.10.4</t>
  </si>
  <si>
    <t>20.10.5</t>
  </si>
  <si>
    <t>20.10.6</t>
  </si>
  <si>
    <t>20.10.7</t>
  </si>
  <si>
    <t>20.10.8</t>
  </si>
  <si>
    <t>20.11.1</t>
  </si>
  <si>
    <t>20.11.2</t>
  </si>
  <si>
    <t>20.11.3</t>
  </si>
  <si>
    <t>20.11.4</t>
  </si>
  <si>
    <t>20.11.5</t>
  </si>
  <si>
    <t>20.11.6</t>
  </si>
  <si>
    <t>20.11.7</t>
  </si>
  <si>
    <t>20.11.8</t>
  </si>
  <si>
    <t>20.12.1</t>
  </si>
  <si>
    <t>20.12.2</t>
  </si>
  <si>
    <t>20.12.3</t>
  </si>
  <si>
    <t>20.12.4</t>
  </si>
  <si>
    <t>20.12.5</t>
  </si>
  <si>
    <t>20.12.6</t>
  </si>
  <si>
    <t>20.12.7</t>
  </si>
  <si>
    <t>20.12.8</t>
  </si>
  <si>
    <t>20.13.1</t>
  </si>
  <si>
    <t>20.13.2</t>
  </si>
  <si>
    <t>20.13.3</t>
  </si>
  <si>
    <t>20.13.4</t>
  </si>
  <si>
    <t>20.13.5</t>
  </si>
  <si>
    <t>20.13.6</t>
  </si>
  <si>
    <t>20.13.7</t>
  </si>
  <si>
    <t>20.13.8</t>
  </si>
  <si>
    <t>20.14.1</t>
  </si>
  <si>
    <t>20.14.2</t>
  </si>
  <si>
    <t>20.14.3</t>
  </si>
  <si>
    <t>20.14.4</t>
  </si>
  <si>
    <t>20.14.5</t>
  </si>
  <si>
    <t>20.14.6</t>
  </si>
  <si>
    <t>20.14.7</t>
  </si>
  <si>
    <t>20.14.8</t>
  </si>
  <si>
    <t>20.15.1</t>
  </si>
  <si>
    <t>20.15.2</t>
  </si>
  <si>
    <t>20.15.3</t>
  </si>
  <si>
    <t>20.15.4</t>
  </si>
  <si>
    <t>20.15.5</t>
  </si>
  <si>
    <t>20.15.6</t>
  </si>
  <si>
    <t>20.15.7</t>
  </si>
  <si>
    <t>20.15.8</t>
  </si>
  <si>
    <t>20.16.1</t>
  </si>
  <si>
    <t>20.16.2</t>
  </si>
  <si>
    <t>20.16.3</t>
  </si>
  <si>
    <t>20.16.4</t>
  </si>
  <si>
    <t>20.16.5</t>
  </si>
  <si>
    <t>20.16.6</t>
  </si>
  <si>
    <t>20.16.7</t>
  </si>
  <si>
    <t>20.16.8</t>
  </si>
  <si>
    <t>20.17.1</t>
  </si>
  <si>
    <t>20.17.2</t>
  </si>
  <si>
    <t>20.17.3</t>
  </si>
  <si>
    <t>20.17.4</t>
  </si>
  <si>
    <t>20.17.5</t>
  </si>
  <si>
    <t>20.17.6</t>
  </si>
  <si>
    <t>20.17.7</t>
  </si>
  <si>
    <t>20.17.8</t>
  </si>
  <si>
    <t>20.18.1</t>
  </si>
  <si>
    <t>20.18.2</t>
  </si>
  <si>
    <t>20.18.3</t>
  </si>
  <si>
    <t>20.18.4</t>
  </si>
  <si>
    <t>20.18.5</t>
  </si>
  <si>
    <t>20.18.6</t>
  </si>
  <si>
    <t>20.18.7</t>
  </si>
  <si>
    <t>20.18.8</t>
  </si>
  <si>
    <t>20.19.1</t>
  </si>
  <si>
    <t>20.19.2</t>
  </si>
  <si>
    <t>20.19.3</t>
  </si>
  <si>
    <t>20.19.4</t>
  </si>
  <si>
    <t>20.19.5</t>
  </si>
  <si>
    <t>20.19.6</t>
  </si>
  <si>
    <t>20.19.7</t>
  </si>
  <si>
    <t>20.19.8</t>
  </si>
  <si>
    <t>20.20.</t>
  </si>
  <si>
    <t>20.20.1</t>
  </si>
  <si>
    <t>20.20.2</t>
  </si>
  <si>
    <t>20.20.3</t>
  </si>
  <si>
    <t>20.20.4</t>
  </si>
  <si>
    <t>20.20.5</t>
  </si>
  <si>
    <t>20.20.6</t>
  </si>
  <si>
    <t>20.20.7</t>
  </si>
  <si>
    <t>20.21.</t>
  </si>
  <si>
    <t>20.21.1</t>
  </si>
  <si>
    <t>20.22.</t>
  </si>
  <si>
    <t>20.22.1</t>
  </si>
  <si>
    <t>20.22.2</t>
  </si>
  <si>
    <t>20.22.3</t>
  </si>
  <si>
    <t>22.1.1</t>
  </si>
  <si>
    <t>22.2.1</t>
  </si>
  <si>
    <t>22.3.1</t>
  </si>
  <si>
    <t>22.4.1</t>
  </si>
  <si>
    <t>22.5.1</t>
  </si>
  <si>
    <t>22.6.1</t>
  </si>
  <si>
    <t>22.7.1</t>
  </si>
  <si>
    <t>22.8.1</t>
  </si>
  <si>
    <t>22.9.1</t>
  </si>
  <si>
    <t>22.10.1</t>
  </si>
  <si>
    <t>22.11.1</t>
  </si>
  <si>
    <t>22.12.1</t>
  </si>
  <si>
    <t>22.13.1</t>
  </si>
  <si>
    <t>22.14.1</t>
  </si>
  <si>
    <t>22.15.1</t>
  </si>
  <si>
    <t>22.16.1</t>
  </si>
  <si>
    <t>22.17.1</t>
  </si>
  <si>
    <t>22.18.1</t>
  </si>
  <si>
    <t>22.19.1</t>
  </si>
  <si>
    <t>22.20.1</t>
  </si>
  <si>
    <t>22.21.1</t>
  </si>
  <si>
    <t>22.22.1</t>
  </si>
  <si>
    <t>23.1.1</t>
  </si>
  <si>
    <t>23.2.1</t>
  </si>
  <si>
    <t>23.3.1</t>
  </si>
  <si>
    <t>23.4.1</t>
  </si>
  <si>
    <t>23.5.1</t>
  </si>
  <si>
    <t>23.6.1</t>
  </si>
  <si>
    <t>23.7.1</t>
  </si>
  <si>
    <t>23.8.1</t>
  </si>
  <si>
    <t>23.9.1</t>
  </si>
  <si>
    <t>23.10.1</t>
  </si>
  <si>
    <t>23.11.1</t>
  </si>
  <si>
    <t>23.12.1</t>
  </si>
  <si>
    <t>23.13.1</t>
  </si>
  <si>
    <t>23.14.1</t>
  </si>
  <si>
    <t>23.15.1</t>
  </si>
  <si>
    <t>23.16.1</t>
  </si>
  <si>
    <t>23.17.1</t>
  </si>
  <si>
    <t>23.18.1</t>
  </si>
  <si>
    <t>23.19.1</t>
  </si>
  <si>
    <t>24.1.1</t>
  </si>
  <si>
    <t>24.2.1</t>
  </si>
  <si>
    <t>24.3.1</t>
  </si>
  <si>
    <t>24.4.1</t>
  </si>
  <si>
    <t>24.5.1</t>
  </si>
  <si>
    <t>24.5.2</t>
  </si>
  <si>
    <t>24.5.3</t>
  </si>
  <si>
    <t>24.6.1</t>
  </si>
  <si>
    <t>24.6.2</t>
  </si>
  <si>
    <t>24.6.3</t>
  </si>
  <si>
    <t>24.7.1</t>
  </si>
  <si>
    <t>24.7.2</t>
  </si>
  <si>
    <t>24.7.3</t>
  </si>
  <si>
    <t>24.8.1</t>
  </si>
  <si>
    <t>24.8.2</t>
  </si>
  <si>
    <t>24.8.3</t>
  </si>
  <si>
    <t>24.9.1</t>
  </si>
  <si>
    <t>24.9.2</t>
  </si>
  <si>
    <t>24.9.3</t>
  </si>
  <si>
    <t>24.10.1</t>
  </si>
  <si>
    <t>24.10.2</t>
  </si>
  <si>
    <t>24.10.3</t>
  </si>
  <si>
    <t>24.11.1</t>
  </si>
  <si>
    <t>24.11.2</t>
  </si>
  <si>
    <t>24.11.3</t>
  </si>
  <si>
    <t>24.12.1</t>
  </si>
  <si>
    <t>24.12.2</t>
  </si>
  <si>
    <t>24.12.3</t>
  </si>
  <si>
    <t>24.13.1</t>
  </si>
  <si>
    <t>24.13.2</t>
  </si>
  <si>
    <t>24.13.3</t>
  </si>
  <si>
    <t>24.14.1</t>
  </si>
  <si>
    <t>24.14.2</t>
  </si>
  <si>
    <t>24.14.3</t>
  </si>
  <si>
    <t>24.15.1</t>
  </si>
  <si>
    <t>24.15.2</t>
  </si>
  <si>
    <t>24.15.3</t>
  </si>
  <si>
    <t>24.16.1</t>
  </si>
  <si>
    <t>24.16.2</t>
  </si>
  <si>
    <t>24.16.3</t>
  </si>
  <si>
    <t>24.17.1</t>
  </si>
  <si>
    <t>24.17.2</t>
  </si>
  <si>
    <t>24.17.3</t>
  </si>
  <si>
    <t>24.18.1</t>
  </si>
  <si>
    <t>24.18.2</t>
  </si>
  <si>
    <t>24.18.3</t>
  </si>
  <si>
    <t>24.18.4</t>
  </si>
  <si>
    <t>24.19.1</t>
  </si>
  <si>
    <t>24.20.1</t>
  </si>
  <si>
    <t>26.1.1</t>
  </si>
  <si>
    <t>32.1.1</t>
  </si>
  <si>
    <t>32.2.1</t>
  </si>
  <si>
    <t>32.3.1</t>
  </si>
  <si>
    <t>32.4.1</t>
  </si>
  <si>
    <t>32.4.2</t>
  </si>
  <si>
    <t>32.5.1</t>
  </si>
  <si>
    <t>32.5.2</t>
  </si>
  <si>
    <t>32.6.1</t>
  </si>
  <si>
    <t>32.6.2</t>
  </si>
  <si>
    <t>32.7.1</t>
  </si>
  <si>
    <t>32.7.2</t>
  </si>
  <si>
    <t>32.8.1</t>
  </si>
  <si>
    <t>32.8.2</t>
  </si>
  <si>
    <t>32.9.1</t>
  </si>
  <si>
    <t>32.9.2</t>
  </si>
  <si>
    <t>32.10.1</t>
  </si>
  <si>
    <t>32.10.2</t>
  </si>
  <si>
    <t>32.11.1</t>
  </si>
  <si>
    <t>32.11.2</t>
  </si>
  <si>
    <t>32.12.1</t>
  </si>
  <si>
    <t>32.12.2</t>
  </si>
  <si>
    <t>32.13.1</t>
  </si>
  <si>
    <t>32.13.2</t>
  </si>
  <si>
    <t>32.14.1</t>
  </si>
  <si>
    <t>32.14.2</t>
  </si>
  <si>
    <t>32.15.1</t>
  </si>
  <si>
    <t>32.15.2</t>
  </si>
  <si>
    <t>32.16.1</t>
  </si>
  <si>
    <t>32.16.2</t>
  </si>
  <si>
    <t>32.17.1</t>
  </si>
  <si>
    <t>32.17.2</t>
  </si>
  <si>
    <t>32.18.1</t>
  </si>
  <si>
    <t>32.18.2</t>
  </si>
  <si>
    <t>32.19.1</t>
  </si>
  <si>
    <t>32.20.1</t>
  </si>
  <si>
    <t>33.1.1</t>
  </si>
  <si>
    <t>33.1.2</t>
  </si>
  <si>
    <t>33.1.3</t>
  </si>
  <si>
    <t>33.1.4</t>
  </si>
  <si>
    <t>33.2.1</t>
  </si>
  <si>
    <t>33.2.2</t>
  </si>
  <si>
    <t>33.2.3</t>
  </si>
  <si>
    <t>33.3.1</t>
  </si>
  <si>
    <t>33.3.2</t>
  </si>
  <si>
    <t>33.3.3</t>
  </si>
  <si>
    <t>33.4.1</t>
  </si>
  <si>
    <t>33.4.2</t>
  </si>
  <si>
    <t>33.4.3</t>
  </si>
  <si>
    <t>33.5.1</t>
  </si>
  <si>
    <t>33.5.2</t>
  </si>
  <si>
    <t>33.5.3</t>
  </si>
  <si>
    <t>33.6.1</t>
  </si>
  <si>
    <t>33.6.2</t>
  </si>
  <si>
    <t>33.6.3</t>
  </si>
  <si>
    <t>33.7.1</t>
  </si>
  <si>
    <t>33.7.2</t>
  </si>
  <si>
    <t>33.7.3</t>
  </si>
  <si>
    <t>33.8.1</t>
  </si>
  <si>
    <t>33.8.2</t>
  </si>
  <si>
    <t>33.8.3</t>
  </si>
  <si>
    <t>33.9.1</t>
  </si>
  <si>
    <t>33.9.2</t>
  </si>
  <si>
    <t>33.9.3</t>
  </si>
  <si>
    <t>33.10.1</t>
  </si>
  <si>
    <t>33.10.2</t>
  </si>
  <si>
    <t>33.10.3</t>
  </si>
  <si>
    <t>33.11.1</t>
  </si>
  <si>
    <t>33.11.2</t>
  </si>
  <si>
    <t>33.11.3</t>
  </si>
  <si>
    <t>33.12.1</t>
  </si>
  <si>
    <t>33.12.2</t>
  </si>
  <si>
    <t>33.12.3</t>
  </si>
  <si>
    <t>33.13.1</t>
  </si>
  <si>
    <t>33.13.2</t>
  </si>
  <si>
    <t>33.13.3</t>
  </si>
  <si>
    <t>33.14.1</t>
  </si>
  <si>
    <t>33.14.2</t>
  </si>
  <si>
    <t>33.14.3</t>
  </si>
  <si>
    <t>33.15.1</t>
  </si>
  <si>
    <t>33.15.2</t>
  </si>
  <si>
    <t>33.15.3</t>
  </si>
  <si>
    <t>33.16.1</t>
  </si>
  <si>
    <t>33.16.2</t>
  </si>
  <si>
    <t>33.16.3</t>
  </si>
  <si>
    <t>33.17.1</t>
  </si>
  <si>
    <t>33.17.2</t>
  </si>
  <si>
    <t>33.17.3</t>
  </si>
  <si>
    <t>33.18.1</t>
  </si>
  <si>
    <t>33.18.2</t>
  </si>
  <si>
    <t>33.18.3</t>
  </si>
  <si>
    <t>33.19.1</t>
  </si>
  <si>
    <t>33.19.2</t>
  </si>
  <si>
    <t>33.19.3</t>
  </si>
  <si>
    <t>33.20.1</t>
  </si>
  <si>
    <t>33.20.2</t>
  </si>
  <si>
    <t>33.20.3</t>
  </si>
  <si>
    <t>33.21.1</t>
  </si>
  <si>
    <t>33.22.1</t>
  </si>
  <si>
    <t>33.22.2</t>
  </si>
  <si>
    <t>33.22.3</t>
  </si>
  <si>
    <t>34.1.1</t>
  </si>
  <si>
    <t>35.1.1</t>
  </si>
  <si>
    <t>3.1.3</t>
  </si>
  <si>
    <t>3.2.3</t>
  </si>
  <si>
    <t>3.3.3</t>
  </si>
  <si>
    <t>3.4.3</t>
  </si>
  <si>
    <t>3.4.4</t>
  </si>
  <si>
    <t>3.5.3</t>
  </si>
  <si>
    <t>3.5.4</t>
  </si>
  <si>
    <t>3.5.5</t>
  </si>
  <si>
    <t>3.6.3</t>
  </si>
  <si>
    <t>3.6.4</t>
  </si>
  <si>
    <t>3.6.5</t>
  </si>
  <si>
    <t>3.7.3</t>
  </si>
  <si>
    <t>3.7.4</t>
  </si>
  <si>
    <t>3.7.5</t>
  </si>
  <si>
    <t>3.8.3</t>
  </si>
  <si>
    <t>3.8.4</t>
  </si>
  <si>
    <t>3.8.5</t>
  </si>
  <si>
    <t>3.9.3</t>
  </si>
  <si>
    <t>3.9.4</t>
  </si>
  <si>
    <t>3.9.5</t>
  </si>
  <si>
    <t>3.10.3</t>
  </si>
  <si>
    <t>3.10.4</t>
  </si>
  <si>
    <t>3.10.5</t>
  </si>
  <si>
    <t>3.11.3</t>
  </si>
  <si>
    <t>3.11.4</t>
  </si>
  <si>
    <t>3.11.5</t>
  </si>
  <si>
    <t>3.12.3</t>
  </si>
  <si>
    <t>3.12.4</t>
  </si>
  <si>
    <t>3.12.5</t>
  </si>
  <si>
    <t>3.13.3</t>
  </si>
  <si>
    <t>3.13.4</t>
  </si>
  <si>
    <t>3.13.5</t>
  </si>
  <si>
    <t>3.14.3</t>
  </si>
  <si>
    <t>3.14.4</t>
  </si>
  <si>
    <t>3.14.5</t>
  </si>
  <si>
    <t>3.15.3</t>
  </si>
  <si>
    <t>3.15.4</t>
  </si>
  <si>
    <t>3.15.5</t>
  </si>
  <si>
    <t>3.16.3</t>
  </si>
  <si>
    <t>3.16.4</t>
  </si>
  <si>
    <t>3.16.5</t>
  </si>
  <si>
    <t>3.17.3</t>
  </si>
  <si>
    <t>3.17.4</t>
  </si>
  <si>
    <t>3.17.5</t>
  </si>
  <si>
    <t>3.18.3</t>
  </si>
  <si>
    <t>3.18.4</t>
  </si>
  <si>
    <t>3.18.5</t>
  </si>
  <si>
    <t>3.19.3</t>
  </si>
  <si>
    <t>3.19.4</t>
  </si>
  <si>
    <t>3.19.5</t>
  </si>
  <si>
    <t>3.20.3</t>
  </si>
  <si>
    <t>3.20.4</t>
  </si>
  <si>
    <t>3.20.5</t>
  </si>
  <si>
    <t>3.22.3</t>
  </si>
  <si>
    <t>3.22.4</t>
  </si>
  <si>
    <t>3.22.5</t>
  </si>
  <si>
    <t>3.23.3</t>
  </si>
  <si>
    <t>3.24.3</t>
  </si>
  <si>
    <t>3.24.4</t>
  </si>
  <si>
    <t>3.25.2</t>
  </si>
  <si>
    <t>4.20.1</t>
  </si>
  <si>
    <t>4.21.1</t>
  </si>
  <si>
    <t>4.22.1</t>
  </si>
  <si>
    <t>4.23.1</t>
  </si>
  <si>
    <t>4.24.1</t>
  </si>
  <si>
    <t>4.25.1</t>
  </si>
  <si>
    <t>5.5.7</t>
  </si>
  <si>
    <t>5.18.5</t>
  </si>
  <si>
    <t>5.18.6</t>
  </si>
  <si>
    <t>5.19.1</t>
  </si>
  <si>
    <t>5.19.2</t>
  </si>
  <si>
    <t>5.19.3</t>
  </si>
  <si>
    <t>5.19.4</t>
  </si>
  <si>
    <t>5.19.5</t>
  </si>
  <si>
    <t>5.19.6</t>
  </si>
  <si>
    <t>5.20.</t>
  </si>
  <si>
    <t>5.20.1</t>
  </si>
  <si>
    <t>5.20.2</t>
  </si>
  <si>
    <t>5.20.3</t>
  </si>
  <si>
    <t>5.20.4</t>
  </si>
  <si>
    <t>5.20.5</t>
  </si>
  <si>
    <t>5.20.6</t>
  </si>
  <si>
    <t>5.21.</t>
  </si>
  <si>
    <t>5.21.1</t>
  </si>
  <si>
    <t>5.22.</t>
  </si>
  <si>
    <t>5.22.1</t>
  </si>
  <si>
    <t>5.22.2</t>
  </si>
  <si>
    <t>5.22.3</t>
  </si>
  <si>
    <t>5.22.4</t>
  </si>
  <si>
    <t>5.22.5</t>
  </si>
  <si>
    <t>5.23.</t>
  </si>
  <si>
    <t>5.23.1</t>
  </si>
  <si>
    <t>5.23.2</t>
  </si>
  <si>
    <t>5.24.</t>
  </si>
  <si>
    <t>5.24.1</t>
  </si>
  <si>
    <t>5.24.2</t>
  </si>
  <si>
    <t>5.25.</t>
  </si>
  <si>
    <t>5.25.1</t>
  </si>
  <si>
    <t>10.2.2</t>
  </si>
  <si>
    <t>10.2.3</t>
  </si>
  <si>
    <t>10.2.4</t>
  </si>
  <si>
    <t>10.2.5</t>
  </si>
  <si>
    <t>10.2.6</t>
  </si>
  <si>
    <t>10.3.2</t>
  </si>
  <si>
    <t>10.3.3</t>
  </si>
  <si>
    <t>10.4.2</t>
  </si>
  <si>
    <t>10.4.3</t>
  </si>
  <si>
    <t>10.5.2</t>
  </si>
  <si>
    <t>10.5.3</t>
  </si>
  <si>
    <t>10.6.2</t>
  </si>
  <si>
    <t>10.6.3</t>
  </si>
  <si>
    <t>10.7.2</t>
  </si>
  <si>
    <t>10.7.3</t>
  </si>
  <si>
    <t>10.8.2</t>
  </si>
  <si>
    <t>10.8.3</t>
  </si>
  <si>
    <t>10.9.2</t>
  </si>
  <si>
    <t>10.9.3</t>
  </si>
  <si>
    <t>10.10.2</t>
  </si>
  <si>
    <t>10.10.3</t>
  </si>
  <si>
    <t>10.11.2</t>
  </si>
  <si>
    <t>10.11.3</t>
  </si>
  <si>
    <t>10.12.2</t>
  </si>
  <si>
    <t>10.12.3</t>
  </si>
  <si>
    <t>10.13.2</t>
  </si>
  <si>
    <t>10.13.3</t>
  </si>
  <si>
    <t>10.14.2</t>
  </si>
  <si>
    <t>10.14.3</t>
  </si>
  <si>
    <t>10.15.2</t>
  </si>
  <si>
    <t>10.15.3</t>
  </si>
  <si>
    <t>10.16.2</t>
  </si>
  <si>
    <t>10.16.3</t>
  </si>
  <si>
    <t>10.17.2</t>
  </si>
  <si>
    <t>10.17.3</t>
  </si>
  <si>
    <t>10.19.2</t>
  </si>
  <si>
    <t>14.4.5</t>
  </si>
  <si>
    <t>14.5.6</t>
  </si>
  <si>
    <t>14.5.7</t>
  </si>
  <si>
    <t>14.5.8</t>
  </si>
  <si>
    <t>14.5.9</t>
  </si>
  <si>
    <t>14.5.10</t>
  </si>
  <si>
    <t>14.5.11</t>
  </si>
  <si>
    <t>14.5.12</t>
  </si>
  <si>
    <t>14.5.13</t>
  </si>
  <si>
    <t>14.5.14</t>
  </si>
  <si>
    <t>14.6.6</t>
  </si>
  <si>
    <t>14.6.7</t>
  </si>
  <si>
    <t>14.6.8</t>
  </si>
  <si>
    <t>14.7.6</t>
  </si>
  <si>
    <t>14.7.7</t>
  </si>
  <si>
    <t>14.7.8</t>
  </si>
  <si>
    <t>14.8.6</t>
  </si>
  <si>
    <t>14.8.7</t>
  </si>
  <si>
    <t>14.8.8</t>
  </si>
  <si>
    <t>14.9.6</t>
  </si>
  <si>
    <t>14.9.7</t>
  </si>
  <si>
    <t>14.9.8</t>
  </si>
  <si>
    <t>14.10.6</t>
  </si>
  <si>
    <t>14.10.7</t>
  </si>
  <si>
    <t>14.10.8</t>
  </si>
  <si>
    <t>14.11.6</t>
  </si>
  <si>
    <t>14.11.7</t>
  </si>
  <si>
    <t>14.11.8</t>
  </si>
  <si>
    <t>14.12.6</t>
  </si>
  <si>
    <t>14.12.7</t>
  </si>
  <si>
    <t>14.12.8</t>
  </si>
  <si>
    <t>14.13.6</t>
  </si>
  <si>
    <t>14.13.7</t>
  </si>
  <si>
    <t>14.13.8</t>
  </si>
  <si>
    <t>14.14.6</t>
  </si>
  <si>
    <t>14.14.7</t>
  </si>
  <si>
    <t>14.14.8</t>
  </si>
  <si>
    <t>14.15.6</t>
  </si>
  <si>
    <t>14.15.7</t>
  </si>
  <si>
    <t>14.15.8</t>
  </si>
  <si>
    <t>14.16.6</t>
  </si>
  <si>
    <t>14.16.7</t>
  </si>
  <si>
    <t>14.16.8</t>
  </si>
  <si>
    <t>14.17.6</t>
  </si>
  <si>
    <t>14.17.7</t>
  </si>
  <si>
    <t>14.17.8</t>
  </si>
  <si>
    <t>14.18.6</t>
  </si>
  <si>
    <t>14.18.7</t>
  </si>
  <si>
    <t>14.18.8</t>
  </si>
  <si>
    <t>14.19.6</t>
  </si>
  <si>
    <t>14.19.7</t>
  </si>
  <si>
    <t>14.19.8</t>
  </si>
  <si>
    <t>14.20.6</t>
  </si>
  <si>
    <t>14.20.7</t>
  </si>
  <si>
    <t>14.20.8</t>
  </si>
  <si>
    <t>14.21.3</t>
  </si>
  <si>
    <t>16.1.4</t>
  </si>
  <si>
    <t>16.1.5</t>
  </si>
  <si>
    <t>16.1.6</t>
  </si>
  <si>
    <t>16.1.7</t>
  </si>
  <si>
    <t>16.1.8</t>
  </si>
  <si>
    <t>16.1.9</t>
  </si>
  <si>
    <t>16.1.10</t>
  </si>
  <si>
    <t>16.2.2</t>
  </si>
  <si>
    <t>16.2.3</t>
  </si>
  <si>
    <t>16.2.4</t>
  </si>
  <si>
    <t>16.2.5</t>
  </si>
  <si>
    <t>16.2.6</t>
  </si>
  <si>
    <t>16.2.7</t>
  </si>
  <si>
    <t>16.2.8</t>
  </si>
  <si>
    <t>16.3.2</t>
  </si>
  <si>
    <t>16.3.3</t>
  </si>
  <si>
    <t>16.3.4</t>
  </si>
  <si>
    <t>16.3.5</t>
  </si>
  <si>
    <t>16.3.6</t>
  </si>
  <si>
    <t>16.3.7</t>
  </si>
  <si>
    <t>16.3.8</t>
  </si>
  <si>
    <t>16.4.3</t>
  </si>
  <si>
    <t>16.4.4</t>
  </si>
  <si>
    <t>16.4.5</t>
  </si>
  <si>
    <t>16.4.6</t>
  </si>
  <si>
    <t>16.4.7</t>
  </si>
  <si>
    <t>16.4.8</t>
  </si>
  <si>
    <t>16.4.9</t>
  </si>
  <si>
    <t>16.4.10</t>
  </si>
  <si>
    <t>16.4.11</t>
  </si>
  <si>
    <t>16.4.12</t>
  </si>
  <si>
    <t>16.4.13</t>
  </si>
  <si>
    <t>16.4.14</t>
  </si>
  <si>
    <t>16.4.15</t>
  </si>
  <si>
    <t>16.4.16</t>
  </si>
  <si>
    <t>16.5.3</t>
  </si>
  <si>
    <t>16.5.4</t>
  </si>
  <si>
    <t>16.5.5</t>
  </si>
  <si>
    <t>16.5.6</t>
  </si>
  <si>
    <t>16.5.7</t>
  </si>
  <si>
    <t>16.5.8</t>
  </si>
  <si>
    <t>16.5.9</t>
  </si>
  <si>
    <t>16.5.10</t>
  </si>
  <si>
    <t>16.5.11</t>
  </si>
  <si>
    <t>16.5.12</t>
  </si>
  <si>
    <t>16.5.13</t>
  </si>
  <si>
    <t>16.5.14</t>
  </si>
  <si>
    <t>16.5.15</t>
  </si>
  <si>
    <t>16.5.16</t>
  </si>
  <si>
    <t>16.5.17</t>
  </si>
  <si>
    <t>16.5.18</t>
  </si>
  <si>
    <t>16.5.19</t>
  </si>
  <si>
    <t>16.5.20</t>
  </si>
  <si>
    <t>16.5.21</t>
  </si>
  <si>
    <t>16.6.2</t>
  </si>
  <si>
    <t>16.6.3</t>
  </si>
  <si>
    <t>16.6.4</t>
  </si>
  <si>
    <t>16.6.5</t>
  </si>
  <si>
    <t>16.6.6</t>
  </si>
  <si>
    <t>16.6.7</t>
  </si>
  <si>
    <t>16.6.8</t>
  </si>
  <si>
    <t>16.6.9</t>
  </si>
  <si>
    <t>16.6.10</t>
  </si>
  <si>
    <t>16.6.11</t>
  </si>
  <si>
    <t>16.6.12</t>
  </si>
  <si>
    <t>16.6.13</t>
  </si>
  <si>
    <t>16.6.14</t>
  </si>
  <si>
    <t>16.7.2</t>
  </si>
  <si>
    <t>16.7.3</t>
  </si>
  <si>
    <t>16.7.4</t>
  </si>
  <si>
    <t>16.7.5</t>
  </si>
  <si>
    <t>16.7.6</t>
  </si>
  <si>
    <t>16.7.7</t>
  </si>
  <si>
    <t>16.7.8</t>
  </si>
  <si>
    <t>16.7.9</t>
  </si>
  <si>
    <t>16.7.10</t>
  </si>
  <si>
    <t>16.7.11</t>
  </si>
  <si>
    <t>16.7.12</t>
  </si>
  <si>
    <t>16.7.13</t>
  </si>
  <si>
    <t>16.7.14</t>
  </si>
  <si>
    <t>16.8.2</t>
  </si>
  <si>
    <t>16.8.3</t>
  </si>
  <si>
    <t>16.8.4</t>
  </si>
  <si>
    <t>16.8.5</t>
  </si>
  <si>
    <t>16.8.6</t>
  </si>
  <si>
    <t>16.8.7</t>
  </si>
  <si>
    <t>16.8.8</t>
  </si>
  <si>
    <t>16.8.9</t>
  </si>
  <si>
    <t>16.8.10</t>
  </si>
  <si>
    <t>16.8.11</t>
  </si>
  <si>
    <t>16.8.12</t>
  </si>
  <si>
    <t>16.8.13</t>
  </si>
  <si>
    <t>16.8.14</t>
  </si>
  <si>
    <t>16.9.2</t>
  </si>
  <si>
    <t>16.9.3</t>
  </si>
  <si>
    <t>16.9.4</t>
  </si>
  <si>
    <t>16.9.5</t>
  </si>
  <si>
    <t>16.9.6</t>
  </si>
  <si>
    <t>16.9.7</t>
  </si>
  <si>
    <t>16.9.8</t>
  </si>
  <si>
    <t>16.9.9</t>
  </si>
  <si>
    <t>16.9.10</t>
  </si>
  <si>
    <t>16.9.11</t>
  </si>
  <si>
    <t>16.9.12</t>
  </si>
  <si>
    <t>16.9.13</t>
  </si>
  <si>
    <t>16.9.14</t>
  </si>
  <si>
    <t>16.10.2</t>
  </si>
  <si>
    <t>16.10.3</t>
  </si>
  <si>
    <t>16.10.4</t>
  </si>
  <si>
    <t>16.10.5</t>
  </si>
  <si>
    <t>16.10.6</t>
  </si>
  <si>
    <t>16.10.7</t>
  </si>
  <si>
    <t>16.10.8</t>
  </si>
  <si>
    <t>16.10.9</t>
  </si>
  <si>
    <t>16.10.10</t>
  </si>
  <si>
    <t>16.10.11</t>
  </si>
  <si>
    <t>16.10.12</t>
  </si>
  <si>
    <t>16.10.13</t>
  </si>
  <si>
    <t>16.10.14</t>
  </si>
  <si>
    <t>16.11.2</t>
  </si>
  <si>
    <t>16.11.3</t>
  </si>
  <si>
    <t>16.11.4</t>
  </si>
  <si>
    <t>16.11.5</t>
  </si>
  <si>
    <t>16.11.6</t>
  </si>
  <si>
    <t>16.11.7</t>
  </si>
  <si>
    <t>16.11.8</t>
  </si>
  <si>
    <t>16.11.9</t>
  </si>
  <si>
    <t>16.11.10</t>
  </si>
  <si>
    <t>16.11.11</t>
  </si>
  <si>
    <t>16.11.12</t>
  </si>
  <si>
    <t>16.11.13</t>
  </si>
  <si>
    <t>16.11.14</t>
  </si>
  <si>
    <t>16.12.2</t>
  </si>
  <si>
    <t>16.12.3</t>
  </si>
  <si>
    <t>16.12.4</t>
  </si>
  <si>
    <t>16.12.5</t>
  </si>
  <si>
    <t>16.12.6</t>
  </si>
  <si>
    <t>16.12.7</t>
  </si>
  <si>
    <t>16.12.8</t>
  </si>
  <si>
    <t>16.12.9</t>
  </si>
  <si>
    <t>16.12.10</t>
  </si>
  <si>
    <t>16.12.11</t>
  </si>
  <si>
    <t>16.12.12</t>
  </si>
  <si>
    <t>16.12.13</t>
  </si>
  <si>
    <t>16.12.14</t>
  </si>
  <si>
    <t>16.13.2</t>
  </si>
  <si>
    <t>16.13.3</t>
  </si>
  <si>
    <t>16.13.4</t>
  </si>
  <si>
    <t>16.13.5</t>
  </si>
  <si>
    <t>16.13.6</t>
  </si>
  <si>
    <t>16.13.7</t>
  </si>
  <si>
    <t>16.13.8</t>
  </si>
  <si>
    <t>16.13.9</t>
  </si>
  <si>
    <t>16.13.10</t>
  </si>
  <si>
    <t>16.13.11</t>
  </si>
  <si>
    <t>16.13.12</t>
  </si>
  <si>
    <t>16.13.13</t>
  </si>
  <si>
    <t>16.13.14</t>
  </si>
  <si>
    <t>16.14.2</t>
  </si>
  <si>
    <t>16.14.3</t>
  </si>
  <si>
    <t>16.14.4</t>
  </si>
  <si>
    <t>16.14.5</t>
  </si>
  <si>
    <t>16.14.6</t>
  </si>
  <si>
    <t>16.14.7</t>
  </si>
  <si>
    <t>16.14.8</t>
  </si>
  <si>
    <t>16.14.9</t>
  </si>
  <si>
    <t>16.14.10</t>
  </si>
  <si>
    <t>16.14.11</t>
  </si>
  <si>
    <t>16.14.12</t>
  </si>
  <si>
    <t>16.14.13</t>
  </si>
  <si>
    <t>16.14.14</t>
  </si>
  <si>
    <t>16.15.2</t>
  </si>
  <si>
    <t>16.15.3</t>
  </si>
  <si>
    <t>16.15.4</t>
  </si>
  <si>
    <t>16.15.5</t>
  </si>
  <si>
    <t>16.15.6</t>
  </si>
  <si>
    <t>16.15.7</t>
  </si>
  <si>
    <t>16.15.8</t>
  </si>
  <si>
    <t>16.15.9</t>
  </si>
  <si>
    <t>16.15.10</t>
  </si>
  <si>
    <t>16.15.11</t>
  </si>
  <si>
    <t>16.15.12</t>
  </si>
  <si>
    <t>16.15.13</t>
  </si>
  <si>
    <t>16.15.14</t>
  </si>
  <si>
    <t>16.16.2</t>
  </si>
  <si>
    <t>16.16.3</t>
  </si>
  <si>
    <t>16.16.4</t>
  </si>
  <si>
    <t>16.16.5</t>
  </si>
  <si>
    <t>16.16.6</t>
  </si>
  <si>
    <t>16.16.7</t>
  </si>
  <si>
    <t>16.16.8</t>
  </si>
  <si>
    <t>16.16.9</t>
  </si>
  <si>
    <t>16.16.10</t>
  </si>
  <si>
    <t>16.16.11</t>
  </si>
  <si>
    <t>16.16.12</t>
  </si>
  <si>
    <t>16.16.13</t>
  </si>
  <si>
    <t>16.16.14</t>
  </si>
  <si>
    <t>16.17.2</t>
  </si>
  <si>
    <t>16.17.3</t>
  </si>
  <si>
    <t>16.17.4</t>
  </si>
  <si>
    <t>16.17.5</t>
  </si>
  <si>
    <t>16.17.6</t>
  </si>
  <si>
    <t>16.17.7</t>
  </si>
  <si>
    <t>16.17.8</t>
  </si>
  <si>
    <t>16.17.9</t>
  </si>
  <si>
    <t>16.17.10</t>
  </si>
  <si>
    <t>16.17.11</t>
  </si>
  <si>
    <t>16.17.12</t>
  </si>
  <si>
    <t>16.17.13</t>
  </si>
  <si>
    <t>16.17.14</t>
  </si>
  <si>
    <t>16.18.2</t>
  </si>
  <si>
    <t>16.18.3</t>
  </si>
  <si>
    <t>16.18.4</t>
  </si>
  <si>
    <t>16.18.5</t>
  </si>
  <si>
    <t>16.18.6</t>
  </si>
  <si>
    <t>16.18.7</t>
  </si>
  <si>
    <t>16.18.8</t>
  </si>
  <si>
    <t>16.18.9</t>
  </si>
  <si>
    <t>16.18.10</t>
  </si>
  <si>
    <t>16.18.11</t>
  </si>
  <si>
    <t>16.18.12</t>
  </si>
  <si>
    <t>16.18.13</t>
  </si>
  <si>
    <t>16.18.14</t>
  </si>
  <si>
    <t>16.19.2</t>
  </si>
  <si>
    <t>16.19.3</t>
  </si>
  <si>
    <t>16.19.4</t>
  </si>
  <si>
    <t>16.19.5</t>
  </si>
  <si>
    <t>16.19.6</t>
  </si>
  <si>
    <t>16.19.7</t>
  </si>
  <si>
    <t>16.19.8</t>
  </si>
  <si>
    <t>16.19.9</t>
  </si>
  <si>
    <t>16.19.10</t>
  </si>
  <si>
    <t>16.19.11</t>
  </si>
  <si>
    <t>16.19.12</t>
  </si>
  <si>
    <t>16.19.13</t>
  </si>
  <si>
    <t>16.19.14</t>
  </si>
  <si>
    <t>16.20.2</t>
  </si>
  <si>
    <t>16.20.3</t>
  </si>
  <si>
    <t>16.20.4</t>
  </si>
  <si>
    <t>16.20.5</t>
  </si>
  <si>
    <t>16.20.6</t>
  </si>
  <si>
    <t>16.20.7</t>
  </si>
  <si>
    <t>16.20.8</t>
  </si>
  <si>
    <t>16.20.9</t>
  </si>
  <si>
    <t>16.20.10</t>
  </si>
  <si>
    <t>16.20.11</t>
  </si>
  <si>
    <t>16.20.12</t>
  </si>
  <si>
    <t>16.20.13</t>
  </si>
  <si>
    <t>16.20.14</t>
  </si>
  <si>
    <t>16.21.2</t>
  </si>
  <si>
    <t>16.21.3</t>
  </si>
  <si>
    <t>16.21.4</t>
  </si>
  <si>
    <t>16.21.5</t>
  </si>
  <si>
    <t>16.21.6</t>
  </si>
  <si>
    <t>16.21.7</t>
  </si>
  <si>
    <t>16.21.8</t>
  </si>
  <si>
    <t>16.21.9</t>
  </si>
  <si>
    <t>16.21.10</t>
  </si>
  <si>
    <t>16.21.11</t>
  </si>
  <si>
    <t>16.22.3</t>
  </si>
  <si>
    <t>20.5.9</t>
  </si>
  <si>
    <t>20.5.10</t>
  </si>
  <si>
    <t>20.5.11</t>
  </si>
  <si>
    <t>20.5.12</t>
  </si>
  <si>
    <t>20.5.13</t>
  </si>
  <si>
    <t>20.6.9</t>
  </si>
  <si>
    <t>20.7.9</t>
  </si>
  <si>
    <t>20.8.9</t>
  </si>
  <si>
    <t>20.9.9</t>
  </si>
  <si>
    <t>20.10.9</t>
  </si>
  <si>
    <t>20.11.9</t>
  </si>
  <si>
    <t>20.12.9</t>
  </si>
  <si>
    <t>20.13.9</t>
  </si>
  <si>
    <t>20.14.9</t>
  </si>
  <si>
    <t>20.15.9</t>
  </si>
  <si>
    <t>20.16.9</t>
  </si>
  <si>
    <t>20.17.9</t>
  </si>
  <si>
    <t>20.18.9</t>
  </si>
  <si>
    <t>20.19.9</t>
  </si>
  <si>
    <t>20.20.8</t>
  </si>
  <si>
    <t>20.20.9</t>
  </si>
  <si>
    <t>20.20.10</t>
  </si>
  <si>
    <t>24.5.4</t>
  </si>
  <si>
    <t>24.5.5</t>
  </si>
  <si>
    <t>24.5.6</t>
  </si>
  <si>
    <t>24.6.4</t>
  </si>
  <si>
    <t>24.6.5</t>
  </si>
  <si>
    <t>24.7.4</t>
  </si>
  <si>
    <t>24.7.5</t>
  </si>
  <si>
    <t>24.8.4</t>
  </si>
  <si>
    <t>24.8.5</t>
  </si>
  <si>
    <t>24.9.4</t>
  </si>
  <si>
    <t>24.9.5</t>
  </si>
  <si>
    <t>24.10.4</t>
  </si>
  <si>
    <t>24.10.5</t>
  </si>
  <si>
    <t>24.11.4</t>
  </si>
  <si>
    <t>24.11.5</t>
  </si>
  <si>
    <t>24.12.4</t>
  </si>
  <si>
    <t>24.12.5</t>
  </si>
  <si>
    <t>24.13.4</t>
  </si>
  <si>
    <t>24.13.5</t>
  </si>
  <si>
    <t>24.14.4</t>
  </si>
  <si>
    <t>24.14.5</t>
  </si>
  <si>
    <t>24.15.4</t>
  </si>
  <si>
    <t>24.15.5</t>
  </si>
  <si>
    <t>24.16.4</t>
  </si>
  <si>
    <t>24.16.5</t>
  </si>
  <si>
    <t>24.17.4</t>
  </si>
  <si>
    <t>24.17.5</t>
  </si>
  <si>
    <t>24.18.5</t>
  </si>
  <si>
    <t>24.19.2</t>
  </si>
  <si>
    <t>24.19.3</t>
  </si>
  <si>
    <t>24.19.4</t>
  </si>
  <si>
    <t>24.19.5</t>
  </si>
  <si>
    <t>24.20.2</t>
  </si>
  <si>
    <t>24.20.3</t>
  </si>
  <si>
    <t>24.20.4</t>
  </si>
  <si>
    <t>24.20.5</t>
  </si>
  <si>
    <t>24.21.1</t>
  </si>
  <si>
    <t>32.2.2</t>
  </si>
  <si>
    <t>32.3.2</t>
  </si>
  <si>
    <t>33.1.5</t>
  </si>
  <si>
    <t>33.2.4</t>
  </si>
  <si>
    <t>33.2.5</t>
  </si>
  <si>
    <t>33.3.4</t>
  </si>
  <si>
    <t>33.3.5</t>
  </si>
  <si>
    <t>33.4.4</t>
  </si>
  <si>
    <t>33.4.5</t>
  </si>
  <si>
    <t>33.4.6</t>
  </si>
  <si>
    <t>33.5.4</t>
  </si>
  <si>
    <t>33.5.5</t>
  </si>
  <si>
    <t>33.5.6</t>
  </si>
  <si>
    <t>33.6.4</t>
  </si>
  <si>
    <t>33.6.5</t>
  </si>
  <si>
    <t>33.6.6</t>
  </si>
  <si>
    <t>33.7.4</t>
  </si>
  <si>
    <t>33.7.5</t>
  </si>
  <si>
    <t>33.7.6</t>
  </si>
  <si>
    <t>33.8.4</t>
  </si>
  <si>
    <t>33.8.5</t>
  </si>
  <si>
    <t>33.8.6</t>
  </si>
  <si>
    <t>33.9.4</t>
  </si>
  <si>
    <t>33.9.5</t>
  </si>
  <si>
    <t>33.9.6</t>
  </si>
  <si>
    <t>33.10.4</t>
  </si>
  <si>
    <t>33.10.5</t>
  </si>
  <si>
    <t>33.10.6</t>
  </si>
  <si>
    <t>33.11.4</t>
  </si>
  <si>
    <t>33.11.5</t>
  </si>
  <si>
    <t>33.11.6</t>
  </si>
  <si>
    <t>33.12.4</t>
  </si>
  <si>
    <t>33.12.5</t>
  </si>
  <si>
    <t>33.12.6</t>
  </si>
  <si>
    <t>33.13.4</t>
  </si>
  <si>
    <t>33.13.5</t>
  </si>
  <si>
    <t>33.13.6</t>
  </si>
  <si>
    <t>33.14.4</t>
  </si>
  <si>
    <t>33.14.5</t>
  </si>
  <si>
    <t>33.14.6</t>
  </si>
  <si>
    <t>33.15.4</t>
  </si>
  <si>
    <t>33.15.5</t>
  </si>
  <si>
    <t>33.15.6</t>
  </si>
  <si>
    <t>33.16.4</t>
  </si>
  <si>
    <t>33.16.5</t>
  </si>
  <si>
    <t>33.16.6</t>
  </si>
  <si>
    <t>33.17.4</t>
  </si>
  <si>
    <t>33.17.5</t>
  </si>
  <si>
    <t>33.17.6</t>
  </si>
  <si>
    <t>33.18.4</t>
  </si>
  <si>
    <t>33.18.5</t>
  </si>
  <si>
    <t>33.18.6</t>
  </si>
  <si>
    <t>33.19.4</t>
  </si>
  <si>
    <t>33.20.4</t>
  </si>
  <si>
    <t>33.22.4</t>
  </si>
  <si>
    <t>03_ALV 17 cm OSSO</t>
  </si>
  <si>
    <t>02_ALV 11,5 cm OSSO</t>
  </si>
  <si>
    <t>03_ALV 14 cm OSSO</t>
  </si>
  <si>
    <t>01_ALV 09 cm OSSO</t>
  </si>
  <si>
    <t>18_ACF 15 cm</t>
  </si>
  <si>
    <t>CHAPISCO ESTRUTURA</t>
  </si>
  <si>
    <t>4.1.2</t>
  </si>
  <si>
    <t>4.18.2</t>
  </si>
  <si>
    <t>4.20.2</t>
  </si>
  <si>
    <t>4.21.2</t>
  </si>
  <si>
    <t>4.22.2</t>
  </si>
  <si>
    <t>4.23.2</t>
  </si>
  <si>
    <t>4.24.2</t>
  </si>
  <si>
    <t>Estucamento</t>
  </si>
  <si>
    <t>101_REVESTIMENTO PAREDE - PVTO LAJE TÉCNICA</t>
  </si>
  <si>
    <t>102_REVESTIMENTO ESTRUTURA - PVTO LAJE TÉCNICA</t>
  </si>
  <si>
    <t xml:space="preserve">Reboco Interno </t>
  </si>
  <si>
    <t>Revestimento de parede em porcelanato em piscina, placa 30x90cm</t>
  </si>
  <si>
    <t>Piscina que ta em piso</t>
  </si>
  <si>
    <t>arredondamento tela</t>
  </si>
  <si>
    <t>Contrapiso comum em argamassa estabilizada, nao aderido, espessura 1cm</t>
  </si>
  <si>
    <t>17.1.2</t>
  </si>
  <si>
    <t>17.1.3</t>
  </si>
  <si>
    <t>17.1.4</t>
  </si>
  <si>
    <t>17.1.5</t>
  </si>
  <si>
    <t>17.1.6</t>
  </si>
  <si>
    <t>17.1.7</t>
  </si>
  <si>
    <t>17.1.8</t>
  </si>
  <si>
    <t>17.2.2</t>
  </si>
  <si>
    <t>17.2.3</t>
  </si>
  <si>
    <t>17.2.4</t>
  </si>
  <si>
    <t>17.2.5</t>
  </si>
  <si>
    <t>17.2.6</t>
  </si>
  <si>
    <t>17.2.7</t>
  </si>
  <si>
    <t>17.2.8</t>
  </si>
  <si>
    <t>17.3.2</t>
  </si>
  <si>
    <t>17.3.3</t>
  </si>
  <si>
    <t>17.3.4</t>
  </si>
  <si>
    <t>17.3.5</t>
  </si>
  <si>
    <t>17.3.6</t>
  </si>
  <si>
    <t>17.3.7</t>
  </si>
  <si>
    <t>17.3.8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</si>
  <si>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</si>
  <si>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</si>
  <si>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</si>
  <si>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</si>
  <si>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</si>
  <si>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</si>
  <si>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</si>
  <si>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</si>
  <si>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</si>
  <si>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17.4.11</t>
  </si>
  <si>
    <t>17.4.12</t>
  </si>
  <si>
    <t>17.4.13</t>
  </si>
  <si>
    <t>17.4.14</t>
  </si>
  <si>
    <t>17.4.15</t>
  </si>
  <si>
    <t>17.5.2</t>
  </si>
  <si>
    <t>17.5.3</t>
  </si>
  <si>
    <t>17.5.4</t>
  </si>
  <si>
    <t>17.5.5</t>
  </si>
  <si>
    <t>17.5.6</t>
  </si>
  <si>
    <t>17.5.7</t>
  </si>
  <si>
    <t>17.5.8</t>
  </si>
  <si>
    <t>17.5.9</t>
  </si>
  <si>
    <t>17.5.10</t>
  </si>
  <si>
    <t>17.5.11</t>
  </si>
  <si>
    <t>17.5.12</t>
  </si>
  <si>
    <t>17.5.13</t>
  </si>
  <si>
    <t>17.5.14</t>
  </si>
  <si>
    <t>17.5.15</t>
  </si>
  <si>
    <t>17.5.16</t>
  </si>
  <si>
    <t>17.5.17</t>
  </si>
  <si>
    <t>17.5.18</t>
  </si>
  <si>
    <t>17.5.19</t>
  </si>
  <si>
    <t>17.5.20</t>
  </si>
  <si>
    <t>17.6.2</t>
  </si>
  <si>
    <t>17.6.3</t>
  </si>
  <si>
    <t>17.6.4</t>
  </si>
  <si>
    <t>17.6.5</t>
  </si>
  <si>
    <t>17.6.6</t>
  </si>
  <si>
    <t>17.6.7</t>
  </si>
  <si>
    <t>17.6.8</t>
  </si>
  <si>
    <t>17.6.9</t>
  </si>
  <si>
    <t>17.6.10</t>
  </si>
  <si>
    <t>17.6.11</t>
  </si>
  <si>
    <t>17.6.12</t>
  </si>
  <si>
    <t>17.6.13</t>
  </si>
  <si>
    <t>17.6.14</t>
  </si>
  <si>
    <t>17.7.2</t>
  </si>
  <si>
    <t>17.7.3</t>
  </si>
  <si>
    <t>17.7.4</t>
  </si>
  <si>
    <t>17.7.5</t>
  </si>
  <si>
    <t>17.7.6</t>
  </si>
  <si>
    <t>17.7.7</t>
  </si>
  <si>
    <t>17.7.8</t>
  </si>
  <si>
    <t>17.7.9</t>
  </si>
  <si>
    <t>17.7.10</t>
  </si>
  <si>
    <t>17.7.11</t>
  </si>
  <si>
    <t>17.7.12</t>
  </si>
  <si>
    <t>17.7.13</t>
  </si>
  <si>
    <t>17.7.14</t>
  </si>
  <si>
    <t>17.8.2</t>
  </si>
  <si>
    <t>17.8.3</t>
  </si>
  <si>
    <t>17.8.4</t>
  </si>
  <si>
    <t>17.8.5</t>
  </si>
  <si>
    <t>17.8.6</t>
  </si>
  <si>
    <t>17.8.7</t>
  </si>
  <si>
    <t>17.8.8</t>
  </si>
  <si>
    <t>17.8.9</t>
  </si>
  <si>
    <t>17.8.10</t>
  </si>
  <si>
    <t>17.8.11</t>
  </si>
  <si>
    <t>17.8.12</t>
  </si>
  <si>
    <t>17.8.13</t>
  </si>
  <si>
    <t>17.8.14</t>
  </si>
  <si>
    <t>17.9.2</t>
  </si>
  <si>
    <t>17.9.3</t>
  </si>
  <si>
    <t>17.9.4</t>
  </si>
  <si>
    <t>17.9.5</t>
  </si>
  <si>
    <t>17.9.6</t>
  </si>
  <si>
    <t>17.9.7</t>
  </si>
  <si>
    <t>17.9.8</t>
  </si>
  <si>
    <t>17.9.9</t>
  </si>
  <si>
    <t>17.9.10</t>
  </si>
  <si>
    <t>17.9.11</t>
  </si>
  <si>
    <t>17.9.12</t>
  </si>
  <si>
    <t>17.9.13</t>
  </si>
  <si>
    <t>17.9.14</t>
  </si>
  <si>
    <t>17.10.2</t>
  </si>
  <si>
    <t>17.10.3</t>
  </si>
  <si>
    <t>17.10.4</t>
  </si>
  <si>
    <t>17.10.5</t>
  </si>
  <si>
    <t>17.10.6</t>
  </si>
  <si>
    <t>17.10.7</t>
  </si>
  <si>
    <t>17.10.8</t>
  </si>
  <si>
    <t>17.10.9</t>
  </si>
  <si>
    <t>17.10.10</t>
  </si>
  <si>
    <t>17.10.11</t>
  </si>
  <si>
    <t>17.10.12</t>
  </si>
  <si>
    <t>17.10.13</t>
  </si>
  <si>
    <t>17.10.14</t>
  </si>
  <si>
    <t>17.11.2</t>
  </si>
  <si>
    <t>17.11.3</t>
  </si>
  <si>
    <t>17.11.4</t>
  </si>
  <si>
    <t>17.11.5</t>
  </si>
  <si>
    <t>17.11.6</t>
  </si>
  <si>
    <t>17.11.7</t>
  </si>
  <si>
    <t>17.11.8</t>
  </si>
  <si>
    <t>17.11.9</t>
  </si>
  <si>
    <t>17.11.10</t>
  </si>
  <si>
    <t>17.11.12</t>
  </si>
  <si>
    <t>17.11.13</t>
  </si>
  <si>
    <t>17.11.14</t>
  </si>
  <si>
    <t>17.11.15</t>
  </si>
  <si>
    <t>17.12.2</t>
  </si>
  <si>
    <t>17.12.3</t>
  </si>
  <si>
    <t>17.12.4</t>
  </si>
  <si>
    <t>17.12.5</t>
  </si>
  <si>
    <t>17.12.6</t>
  </si>
  <si>
    <t>17.12.7</t>
  </si>
  <si>
    <t>17.12.8</t>
  </si>
  <si>
    <t>17.12.9</t>
  </si>
  <si>
    <t>17.12.10</t>
  </si>
  <si>
    <t>17.12.11</t>
  </si>
  <si>
    <t>17.12.12</t>
  </si>
  <si>
    <t>17.12.13</t>
  </si>
  <si>
    <t>17.12.14</t>
  </si>
  <si>
    <t>17.13.2</t>
  </si>
  <si>
    <t>17.13.3</t>
  </si>
  <si>
    <t>17.13.4</t>
  </si>
  <si>
    <t>17.13.5</t>
  </si>
  <si>
    <t>17.13.6</t>
  </si>
  <si>
    <t>17.13.7</t>
  </si>
  <si>
    <t>17.13.8</t>
  </si>
  <si>
    <t>17.13.9</t>
  </si>
  <si>
    <t>17.13.10</t>
  </si>
  <si>
    <t>17.13.11</t>
  </si>
  <si>
    <t>17.13.12</t>
  </si>
  <si>
    <t>17.13.13</t>
  </si>
  <si>
    <t>17.13.14</t>
  </si>
  <si>
    <t>17.14.2</t>
  </si>
  <si>
    <t>17.14.3</t>
  </si>
  <si>
    <t>17.14.4</t>
  </si>
  <si>
    <t>17.14.5</t>
  </si>
  <si>
    <t>17.14.6</t>
  </si>
  <si>
    <t>17.14.7</t>
  </si>
  <si>
    <t>17.14.8</t>
  </si>
  <si>
    <t>17.14.9</t>
  </si>
  <si>
    <t>17.14.10</t>
  </si>
  <si>
    <t>17.14.11</t>
  </si>
  <si>
    <t>17.14.12</t>
  </si>
  <si>
    <t>17.14.13</t>
  </si>
  <si>
    <t>17.14.14</t>
  </si>
  <si>
    <t>17.15.2</t>
  </si>
  <si>
    <t>17.15.3</t>
  </si>
  <si>
    <t>17.15.4</t>
  </si>
  <si>
    <t>17.15.5</t>
  </si>
  <si>
    <t>17.15.6</t>
  </si>
  <si>
    <t>17.15.7</t>
  </si>
  <si>
    <t>17.15.8</t>
  </si>
  <si>
    <t>17.15.9</t>
  </si>
  <si>
    <t>17.15.10</t>
  </si>
  <si>
    <t>17.15.11</t>
  </si>
  <si>
    <t>17.15.12</t>
  </si>
  <si>
    <t>17.15.13</t>
  </si>
  <si>
    <t>17.15.14</t>
  </si>
  <si>
    <t>17.16.2</t>
  </si>
  <si>
    <t>17.16.3</t>
  </si>
  <si>
    <t>17.16.4</t>
  </si>
  <si>
    <t>17.16.5</t>
  </si>
  <si>
    <t>17.16.6</t>
  </si>
  <si>
    <t>17.16.7</t>
  </si>
  <si>
    <t>17.16.8</t>
  </si>
  <si>
    <t>17.16.9</t>
  </si>
  <si>
    <t>17.16.10</t>
  </si>
  <si>
    <t>17.16.11</t>
  </si>
  <si>
    <t>17.16.12</t>
  </si>
  <si>
    <t>17.16.13</t>
  </si>
  <si>
    <t>17.16.14</t>
  </si>
  <si>
    <t>17.17.2</t>
  </si>
  <si>
    <t>17.17.3</t>
  </si>
  <si>
    <t>17.17.4</t>
  </si>
  <si>
    <t>17.17.5</t>
  </si>
  <si>
    <t>17.17.6</t>
  </si>
  <si>
    <t>17.17.7</t>
  </si>
  <si>
    <t>17.17.8</t>
  </si>
  <si>
    <t>17.17.9</t>
  </si>
  <si>
    <t>17.17.10</t>
  </si>
  <si>
    <t>17.17.11</t>
  </si>
  <si>
    <t>17.17.12</t>
  </si>
  <si>
    <t>17.17.13</t>
  </si>
  <si>
    <t>17.17.14</t>
  </si>
  <si>
    <t>17.18.2</t>
  </si>
  <si>
    <t>17.18.3</t>
  </si>
  <si>
    <t>17.18.4</t>
  </si>
  <si>
    <t>17.18.5</t>
  </si>
  <si>
    <t>17.18.6</t>
  </si>
  <si>
    <t>17.18.7</t>
  </si>
  <si>
    <t>17.18.8</t>
  </si>
  <si>
    <t>17.18.9</t>
  </si>
  <si>
    <t>17.18.10</t>
  </si>
  <si>
    <t>17.18.11</t>
  </si>
  <si>
    <t>17.18.12</t>
  </si>
  <si>
    <t>17.18.13</t>
  </si>
  <si>
    <t>17.18.14</t>
  </si>
  <si>
    <t>17.19.2</t>
  </si>
  <si>
    <t>17.19.3</t>
  </si>
  <si>
    <t>17.19.4</t>
  </si>
  <si>
    <t>17.19.5</t>
  </si>
  <si>
    <t>17.19.6</t>
  </si>
  <si>
    <t>17.19.7</t>
  </si>
  <si>
    <t>17.19.8</t>
  </si>
  <si>
    <t>17.19.9</t>
  </si>
  <si>
    <t>17.19.10</t>
  </si>
  <si>
    <t>17.19.11</t>
  </si>
  <si>
    <t>17.19.12</t>
  </si>
  <si>
    <t>17.19.13</t>
  </si>
  <si>
    <t>17.19.14</t>
  </si>
  <si>
    <t>17.20.2</t>
  </si>
  <si>
    <t>17.20.3</t>
  </si>
  <si>
    <t>17.20.4</t>
  </si>
  <si>
    <t>17.20.5</t>
  </si>
  <si>
    <t>17.20.6</t>
  </si>
  <si>
    <t>17.20.7</t>
  </si>
  <si>
    <t>17.20.8</t>
  </si>
  <si>
    <t>17.20.9</t>
  </si>
  <si>
    <t>17.20.10</t>
  </si>
  <si>
    <t>17.20.11</t>
  </si>
  <si>
    <t>17.20.12</t>
  </si>
  <si>
    <t>17.20.13</t>
  </si>
  <si>
    <t>17.20.14</t>
  </si>
  <si>
    <t>17.21.2</t>
  </si>
  <si>
    <t>17.21.3</t>
  </si>
  <si>
    <t>17.21.4</t>
  </si>
  <si>
    <t>17.21.5</t>
  </si>
  <si>
    <t>17.21.6</t>
  </si>
  <si>
    <t>17.21.7</t>
  </si>
  <si>
    <t>17.21.8</t>
  </si>
  <si>
    <t>17.21.9</t>
  </si>
  <si>
    <t>17.21.10</t>
  </si>
  <si>
    <t>17.21.11</t>
  </si>
  <si>
    <t>ceramica</t>
  </si>
  <si>
    <t>porcelanato</t>
  </si>
  <si>
    <t>piscina</t>
  </si>
  <si>
    <t>ladrilho</t>
  </si>
  <si>
    <t>cermica garagem</t>
  </si>
  <si>
    <t>Revestimento em Ladrilho Hidráulico</t>
  </si>
  <si>
    <t>LADRILHO HIDRÁULICO CIMENTÍCIO 20X20CM</t>
  </si>
  <si>
    <t>Revestimento em Cerâmico Piso Garagem, 60x 60cm com Junta de 3mm</t>
  </si>
  <si>
    <t>demarcação</t>
  </si>
  <si>
    <t>dif é parede da piscina</t>
  </si>
  <si>
    <t>Revestimento Pastilha 10x10cm Amarela</t>
  </si>
  <si>
    <t xml:space="preserve">Revestimento em Pastilhas Cerâmicas Para Demarcação de Vagas , 10 x 10cm com Junta de 2mm </t>
  </si>
  <si>
    <t>20.1.1.</t>
  </si>
  <si>
    <t>20.1.1.1</t>
  </si>
  <si>
    <t>20.2.1.</t>
  </si>
  <si>
    <t>20.2.1.1</t>
  </si>
  <si>
    <t>20.3.1.</t>
  </si>
  <si>
    <t>20.3.1.1</t>
  </si>
  <si>
    <t>20.4.1.</t>
  </si>
  <si>
    <t>20.4.1.1</t>
  </si>
  <si>
    <t>20.5.1.</t>
  </si>
  <si>
    <t>20.5.1.1</t>
  </si>
  <si>
    <t>20.6.1.</t>
  </si>
  <si>
    <t>20.6.1.1</t>
  </si>
  <si>
    <t>RUFO</t>
  </si>
  <si>
    <t>ESQUADRIA</t>
  </si>
  <si>
    <t>SEM</t>
  </si>
  <si>
    <t>pintura</t>
  </si>
  <si>
    <t>Mão de obra para aplicação de Pastilhas em piscina</t>
  </si>
  <si>
    <t>Mão de obra para aplicação de Pastilhas em piso</t>
  </si>
  <si>
    <t>Mão de obra de colocação de ladrilho hidráulico</t>
  </si>
  <si>
    <t>poliestireno</t>
  </si>
  <si>
    <t>15.1.1.</t>
  </si>
  <si>
    <t>15.1.1.1</t>
  </si>
  <si>
    <t>15.1.1.2</t>
  </si>
  <si>
    <t>15.1.1.3</t>
  </si>
  <si>
    <t>15.2.1.</t>
  </si>
  <si>
    <t>15.2.1.1</t>
  </si>
  <si>
    <t>15.2.1.2</t>
  </si>
  <si>
    <t>15.2.1.3</t>
  </si>
  <si>
    <t>15.3.1.</t>
  </si>
  <si>
    <t>15.3.1.1</t>
  </si>
  <si>
    <t>15.3.1.2</t>
  </si>
  <si>
    <t>15.3.1.3</t>
  </si>
  <si>
    <t>15.4.1.</t>
  </si>
  <si>
    <t>15.4.1.1</t>
  </si>
  <si>
    <t>15.4.1.2</t>
  </si>
  <si>
    <t>15.4.1.3</t>
  </si>
  <si>
    <t>15.5.1.</t>
  </si>
  <si>
    <t>15.5.1.1</t>
  </si>
  <si>
    <t>15.5.1.2</t>
  </si>
  <si>
    <t>15.5.1.3</t>
  </si>
  <si>
    <t>15.6.1.</t>
  </si>
  <si>
    <t>15.6.1.1</t>
  </si>
  <si>
    <t>15.6.1.2</t>
  </si>
  <si>
    <t>15.6.1.3</t>
  </si>
  <si>
    <t>15.7.1.</t>
  </si>
  <si>
    <t>15.7.1.1</t>
  </si>
  <si>
    <t>15.7.1.2</t>
  </si>
  <si>
    <t>15.7.1.3</t>
  </si>
  <si>
    <t>15.8.1.</t>
  </si>
  <si>
    <t>15.8.1.1</t>
  </si>
  <si>
    <t>15.8.1.2</t>
  </si>
  <si>
    <t>15.8.1.3</t>
  </si>
  <si>
    <t>15.9.1.</t>
  </si>
  <si>
    <t>15.9.1.1</t>
  </si>
  <si>
    <t>15.9.1.2</t>
  </si>
  <si>
    <t>15.9.1.3</t>
  </si>
  <si>
    <t>15.10.1.</t>
  </si>
  <si>
    <t>15.10.1.1</t>
  </si>
  <si>
    <t>15.10.1.2</t>
  </si>
  <si>
    <t>15.10.1.3</t>
  </si>
  <si>
    <t>15.11.1.</t>
  </si>
  <si>
    <t>15.11.1.1</t>
  </si>
  <si>
    <t>15.11.1.2</t>
  </si>
  <si>
    <t>15.11.1.3</t>
  </si>
  <si>
    <t>15.12.1.</t>
  </si>
  <si>
    <t>15.12.1.1</t>
  </si>
  <si>
    <t>15.12.1.2</t>
  </si>
  <si>
    <t>15.12.1.3</t>
  </si>
  <si>
    <t>15.13.1.</t>
  </si>
  <si>
    <t>15.13.1.1</t>
  </si>
  <si>
    <t>15.13.1.2</t>
  </si>
  <si>
    <t>15.13.1.3</t>
  </si>
  <si>
    <t>15.14.1.</t>
  </si>
  <si>
    <t>15.14.1.1</t>
  </si>
  <si>
    <t>15.14.1.2</t>
  </si>
  <si>
    <t>15.14.1.3</t>
  </si>
  <si>
    <t>15.15.1.</t>
  </si>
  <si>
    <t>15.15.1.1</t>
  </si>
  <si>
    <t>15.15.1.2</t>
  </si>
  <si>
    <t>15.15.1.3</t>
  </si>
  <si>
    <t>15.16.1.</t>
  </si>
  <si>
    <t>15.16.1.1</t>
  </si>
  <si>
    <t>15.16.1.2</t>
  </si>
  <si>
    <t>15.16.1.3</t>
  </si>
  <si>
    <t>15.17.1.</t>
  </si>
  <si>
    <t>15.17.1.1</t>
  </si>
  <si>
    <t>15.17.1.2</t>
  </si>
  <si>
    <t>15.17.1.3</t>
  </si>
  <si>
    <t>15.18.1.</t>
  </si>
  <si>
    <t>15.18.1.1</t>
  </si>
  <si>
    <t>15.18.1.2</t>
  </si>
  <si>
    <t>15.18.1.3</t>
  </si>
  <si>
    <t>15.19.</t>
  </si>
  <si>
    <t>15.19.1.</t>
  </si>
  <si>
    <t>15.19.1.1</t>
  </si>
  <si>
    <t>15.19.1.2</t>
  </si>
  <si>
    <t>15.19.1.3</t>
  </si>
  <si>
    <t>15.20.</t>
  </si>
  <si>
    <t>15.20.1.</t>
  </si>
  <si>
    <t>15.20.1.1</t>
  </si>
  <si>
    <t>15.20.1.2</t>
  </si>
  <si>
    <t>15.20.1.3</t>
  </si>
  <si>
    <t>ARGAMASSADO INTERNO EM TETO Piso:PISO - SERVICO</t>
  </si>
  <si>
    <t>15.20.1.4</t>
  </si>
  <si>
    <t>15.21.</t>
  </si>
  <si>
    <t>15.21.1.</t>
  </si>
  <si>
    <t>15.21.1.1</t>
  </si>
  <si>
    <t>15.21.1.2</t>
  </si>
  <si>
    <t>ARGAMASSADO INTERNO EM TETO Piso:REVESTIMENTO FACHADA PISO SOBRE ESTRUTURA - COR 03 - REBOCO COM PINTURA BRANCA</t>
  </si>
  <si>
    <t>15.22.</t>
  </si>
  <si>
    <t>15.22.1.</t>
  </si>
  <si>
    <t>15.22.1.1</t>
  </si>
  <si>
    <t>15.22.1.2</t>
  </si>
  <si>
    <t>15.22.1.3</t>
  </si>
  <si>
    <t>15.23.</t>
  </si>
  <si>
    <t>15.23.1.</t>
  </si>
  <si>
    <t>15.23.1.1</t>
  </si>
  <si>
    <t>15.24.</t>
  </si>
  <si>
    <t>15.24.1.</t>
  </si>
  <si>
    <t>15.24.1.1</t>
  </si>
  <si>
    <t>Revestimento em Cerâmicas de Piso Interno, 60x 60cm com Junta de 3mm</t>
  </si>
  <si>
    <t>Revestimento Cerâmico de Piso Interno 60x60</t>
  </si>
  <si>
    <t>Pintura em tinta para piso, Aplicação Manual, 2 Demãos</t>
  </si>
  <si>
    <t>Tinta Piso</t>
  </si>
  <si>
    <t>Mão de obra para pintura em pisos , 2 demãos</t>
  </si>
  <si>
    <t>Pintura em Látex Acrilica para demarcação de Paredes, 2 demão</t>
  </si>
  <si>
    <t>Selador acrilico em Paredes Internas</t>
  </si>
  <si>
    <t>Emassamento de Paredes Internas, 2 demãos</t>
  </si>
  <si>
    <t>Selador acrilico em Teto</t>
  </si>
  <si>
    <t>Emassamento em Teto, 2 demãos</t>
  </si>
  <si>
    <t>Textura acrílica aplicação em tetos, 1 demão</t>
  </si>
  <si>
    <t>Pintura em teto com tinta látex acrílica, 3 demãos</t>
  </si>
  <si>
    <t>Mão de obra para demarcação de vagas em parede, 2 demãos</t>
  </si>
  <si>
    <t>Mão de obra para aplicação de textura em paredes internas - 1 demão</t>
  </si>
  <si>
    <t>Mão de obra para aplicação de textura em teto - 1 demão</t>
  </si>
  <si>
    <t>ARGAMASSADO + SELADOR + TINTA + TEXTURAPatamar monolítico:CTN_Patamar Padrao</t>
  </si>
  <si>
    <t>GESSO ACARTONADO + SELADOR + MASSA E LIXAMENTO + TINTA - DEPOSITO</t>
  </si>
  <si>
    <t>ARGAMASSADO + SELADOR + TINTA + TEXTURA - ESCADA</t>
  </si>
  <si>
    <t>ARGAMASSADO + SELADOR + TINTA + TEXTURA - ESCADA ENCLAUSURADA</t>
  </si>
  <si>
    <t>ARGAMASSADO + SELADOR + TINTA + TEXTURA - GARAGEM</t>
  </si>
  <si>
    <t>ARGAMASSADO + SELADOR + TINTA + TEXTURA - ANTECAMARA</t>
  </si>
  <si>
    <t>ARGAMASSADO + SELADOR + TINTA + TEXTURA - CENTRAL DE GAS</t>
  </si>
  <si>
    <t>33.4.7</t>
  </si>
  <si>
    <t>GESSO ACARTONADO + SELADOR + MASSA E LIXAMENTO + TINTA - GARAGEM (TÉRREO)</t>
  </si>
  <si>
    <t>33.4.8</t>
  </si>
  <si>
    <t>GESSO ACARTONADO + SELADOR + MASSA E LIXAMENTO + TINTA - HALL DE ENTRADA (TÉRREO)</t>
  </si>
  <si>
    <t>33.4.9</t>
  </si>
  <si>
    <t>GESSO ACARTONADO + SELADOR + MASSA E LIXAMENTO + TINTA - HALL DO ELEVADOR</t>
  </si>
  <si>
    <t>33.4.10</t>
  </si>
  <si>
    <t>ARGAMASSADO + SELADOR + TINTA + TEXTURA - LIXO</t>
  </si>
  <si>
    <t>33.4.11</t>
  </si>
  <si>
    <t>GESSO ACARTONADO + SELADOR + MASSA E LIXAMENTO + TINTA - PROJEÇÃO PAV. SUPERIOR</t>
  </si>
  <si>
    <t>ARGAMASSADO + SELADOR + TINTA + TEXTURA - A.C.</t>
  </si>
  <si>
    <t>GESSO ACARTONADO + SELADOR + MASSA E LIXAMENTO + TINTA - BANHO (SUITE)</t>
  </si>
  <si>
    <t>GESSO ACARTONADO + SELADOR + MASSA E LIXAMENTO + TINTA - CIRCULACAO</t>
  </si>
  <si>
    <t>GESSO ACARTONADO + SELADOR + MASSA E LIXAMENTO + TINTA - COPA</t>
  </si>
  <si>
    <t>33.5.7</t>
  </si>
  <si>
    <t>GESSO ACARTONADO + SELADOR + MASSA E LIXAMENTO + TINTA - DML</t>
  </si>
  <si>
    <t>33.5.8</t>
  </si>
  <si>
    <t>33.5.9</t>
  </si>
  <si>
    <t>33.5.10</t>
  </si>
  <si>
    <t>GESSO ACARTONADO + SELADOR + MASSA E LIXAMENTO + TINTA - FITNESS</t>
  </si>
  <si>
    <t>33.5.11</t>
  </si>
  <si>
    <t>GESSO ACARTONADO + SELADOR + MASSA E LIXAMENTO + TINTA - HALL</t>
  </si>
  <si>
    <t>33.5.12</t>
  </si>
  <si>
    <t>GESSO ACARTONADO + SELADOR + MASSA E LIXAMENTO + TINTA - LAVABO</t>
  </si>
  <si>
    <t>33.5.13</t>
  </si>
  <si>
    <t>GESSO ACARTONADO + SELADOR + MASSA E LIXAMENTO + TINTA - LAVABO PNE</t>
  </si>
  <si>
    <t>33.5.14</t>
  </si>
  <si>
    <t>GESSO ACARTONADO + SELADOR + MASSA E LIXAMENTO + TINTA - SACADA</t>
  </si>
  <si>
    <t>33.5.15</t>
  </si>
  <si>
    <t>GESSO ACARTONADO + SELADOR + MASSA E LIXAMENTO + TINTA - SALA/COZINHA</t>
  </si>
  <si>
    <t>33.5.16</t>
  </si>
  <si>
    <t>GESSO ACARTONADO + SELADOR + MASSA E LIXAMENTO + TINTA - SERVICO</t>
  </si>
  <si>
    <t>33.5.17</t>
  </si>
  <si>
    <t>GESSO ACARTONADO + SELADOR + MASSA E LIXAMENTO + TINTA - SUITE</t>
  </si>
  <si>
    <t>33.5.18</t>
  </si>
  <si>
    <t>GESSO ACARTONADO + SELADOR + MASSA E LIXAMENTO + TINTA - VESTIARIO FUNCIONARIOS</t>
  </si>
  <si>
    <t>33.5.19</t>
  </si>
  <si>
    <t>GESSO ACARTONADO + SELADOR + MASSA E LIXAMENTO + TINTA - ZELADORIA</t>
  </si>
  <si>
    <t>33.6.7</t>
  </si>
  <si>
    <t>33.6.8</t>
  </si>
  <si>
    <t>33.6.9</t>
  </si>
  <si>
    <t>33.6.10</t>
  </si>
  <si>
    <t>33.6.11</t>
  </si>
  <si>
    <t>33.6.12</t>
  </si>
  <si>
    <t>33.7.7</t>
  </si>
  <si>
    <t>33.7.8</t>
  </si>
  <si>
    <t>33.7.9</t>
  </si>
  <si>
    <t>33.7.10</t>
  </si>
  <si>
    <t>33.7.11</t>
  </si>
  <si>
    <t>33.7.12</t>
  </si>
  <si>
    <t>33.8.7</t>
  </si>
  <si>
    <t>33.8.8</t>
  </si>
  <si>
    <t>33.8.9</t>
  </si>
  <si>
    <t>33.8.10</t>
  </si>
  <si>
    <t>33.8.11</t>
  </si>
  <si>
    <t>33.8.12</t>
  </si>
  <si>
    <t>33.9.7</t>
  </si>
  <si>
    <t>33.9.8</t>
  </si>
  <si>
    <t>33.9.9</t>
  </si>
  <si>
    <t>33.9.10</t>
  </si>
  <si>
    <t>33.9.11</t>
  </si>
  <si>
    <t>33.9.12</t>
  </si>
  <si>
    <t>33.10.7</t>
  </si>
  <si>
    <t>33.10.8</t>
  </si>
  <si>
    <t>33.10.9</t>
  </si>
  <si>
    <t>33.10.10</t>
  </si>
  <si>
    <t>33.10.11</t>
  </si>
  <si>
    <t>33.10.12</t>
  </si>
  <si>
    <t>33.11.7</t>
  </si>
  <si>
    <t>33.11.8</t>
  </si>
  <si>
    <t>33.11.9</t>
  </si>
  <si>
    <t>33.11.10</t>
  </si>
  <si>
    <t>33.11.11</t>
  </si>
  <si>
    <t>33.11.12</t>
  </si>
  <si>
    <t>33.12.7</t>
  </si>
  <si>
    <t>33.12.8</t>
  </si>
  <si>
    <t>33.12.9</t>
  </si>
  <si>
    <t>33.12.10</t>
  </si>
  <si>
    <t>33.12.11</t>
  </si>
  <si>
    <t>33.12.12</t>
  </si>
  <si>
    <t>33.13.7</t>
  </si>
  <si>
    <t>33.13.8</t>
  </si>
  <si>
    <t>33.13.9</t>
  </si>
  <si>
    <t>33.13.10</t>
  </si>
  <si>
    <t>33.13.11</t>
  </si>
  <si>
    <t>33.13.12</t>
  </si>
  <si>
    <t>33.14.7</t>
  </si>
  <si>
    <t>33.14.8</t>
  </si>
  <si>
    <t>33.14.9</t>
  </si>
  <si>
    <t>33.14.10</t>
  </si>
  <si>
    <t>33.14.11</t>
  </si>
  <si>
    <t>33.14.12</t>
  </si>
  <si>
    <t>33.15.7</t>
  </si>
  <si>
    <t>33.15.8</t>
  </si>
  <si>
    <t>33.15.9</t>
  </si>
  <si>
    <t>33.15.10</t>
  </si>
  <si>
    <t>33.15.11</t>
  </si>
  <si>
    <t>33.15.12</t>
  </si>
  <si>
    <t>33.16.7</t>
  </si>
  <si>
    <t>33.16.8</t>
  </si>
  <si>
    <t>33.16.9</t>
  </si>
  <si>
    <t>33.16.10</t>
  </si>
  <si>
    <t>33.16.11</t>
  </si>
  <si>
    <t>33.16.12</t>
  </si>
  <si>
    <t>33.17.7</t>
  </si>
  <si>
    <t>33.17.8</t>
  </si>
  <si>
    <t>33.17.9</t>
  </si>
  <si>
    <t>33.17.10</t>
  </si>
  <si>
    <t>33.17.11</t>
  </si>
  <si>
    <t>33.17.12</t>
  </si>
  <si>
    <t>33.18.7</t>
  </si>
  <si>
    <t>33.18.8</t>
  </si>
  <si>
    <t>33.18.9</t>
  </si>
  <si>
    <t>33.18.10</t>
  </si>
  <si>
    <t>33.18.11</t>
  </si>
  <si>
    <t>33.18.12</t>
  </si>
  <si>
    <t>33.19.5</t>
  </si>
  <si>
    <t>33.19.6</t>
  </si>
  <si>
    <t>33.19.7</t>
  </si>
  <si>
    <t>33.19.8</t>
  </si>
  <si>
    <t>33.19.9</t>
  </si>
  <si>
    <t>33.19.10</t>
  </si>
  <si>
    <t>33.19.11</t>
  </si>
  <si>
    <t>33.19.12</t>
  </si>
  <si>
    <t>33.20.5</t>
  </si>
  <si>
    <t>33.20.6</t>
  </si>
  <si>
    <t>33.20.7</t>
  </si>
  <si>
    <t>33.20.8</t>
  </si>
  <si>
    <t>33.20.9</t>
  </si>
  <si>
    <t>33.20.10</t>
  </si>
  <si>
    <t>33.20.11</t>
  </si>
  <si>
    <t>GESSO ACARTONADO + SELADOR + MASSA E LIXAMENTO + TINTA - GRILL ROOFTOP</t>
  </si>
  <si>
    <t>33.22.5</t>
  </si>
  <si>
    <t>33.22.6</t>
  </si>
  <si>
    <t>33.23.</t>
  </si>
  <si>
    <t>33.23.1</t>
  </si>
  <si>
    <t>ARGAMASSADO + SELADOR + TINTA + TEXTURA - ELEVADOR</t>
  </si>
  <si>
    <t>33.24.</t>
  </si>
  <si>
    <t>33.24.1</t>
  </si>
  <si>
    <t>33.24.2</t>
  </si>
  <si>
    <t>ARGAMASSADO + SELADOR + TINTA - RESERVATÓRIO SUPERIOR</t>
  </si>
  <si>
    <t>Tinta</t>
  </si>
  <si>
    <t>CHAPISCO + EMBOÇO E REBOCO + SELADOR + TINTA + TEXTURA, BOMBAS / CISTERNA (TÉRREO)</t>
  </si>
  <si>
    <t>32.1.2</t>
  </si>
  <si>
    <t>CHAPISCO + EMBOÇO E REBOCO + SELADOR + MASSA E LIXAMENTO + TINTA, HALL DO ELEVADOR</t>
  </si>
  <si>
    <t>32.1.3</t>
  </si>
  <si>
    <t>CHAPISCO + EMBOÇO E REBOCO + SELADOR + TINTA, ELEVADOR</t>
  </si>
  <si>
    <t>32.1.4</t>
  </si>
  <si>
    <t>CHAPISCO + EMBOÇO E REBOCO + SELADOR + TINTA, GARAGEM</t>
  </si>
  <si>
    <t>32.1.5</t>
  </si>
  <si>
    <t>CHAPISCO + EMBOÇO E REBOCO + SELADOR + TINTA, GARAGEM - PILARES SOLTOS</t>
  </si>
  <si>
    <t>32.1.6</t>
  </si>
  <si>
    <t>CHAPISCO + EMBOÇO E REBOCO + SELADOR + TINTA, GARAGEM - VIGAS SOLTAS</t>
  </si>
  <si>
    <t>32.1.7</t>
  </si>
  <si>
    <t>CHAPISCO + EMBOÇO E REBOCO + SELADOR + TINTA + TEXTURA, DEPOSITO</t>
  </si>
  <si>
    <t>32.1.8</t>
  </si>
  <si>
    <t>32.2.3</t>
  </si>
  <si>
    <t>32.2.4</t>
  </si>
  <si>
    <t>32.2.5</t>
  </si>
  <si>
    <t>32.2.6</t>
  </si>
  <si>
    <t>32.2.7</t>
  </si>
  <si>
    <t>32.3.3</t>
  </si>
  <si>
    <t>32.3.4</t>
  </si>
  <si>
    <t>32.3.5</t>
  </si>
  <si>
    <t>32.3.6</t>
  </si>
  <si>
    <t>32.3.7</t>
  </si>
  <si>
    <t>CHAPISCO + EMBOÇO E REBOCO + SELADOR + TINTA + TEXTURA, ANTECAMARA</t>
  </si>
  <si>
    <t>CHAPISCO + EMBOÇO E REBOCO + SELADOR + MASSA E LIXAMENTO + TINTA, HALL DE ENTRADA (TÉRREO)</t>
  </si>
  <si>
    <t>32.4.3</t>
  </si>
  <si>
    <t>32.4.4</t>
  </si>
  <si>
    <t>32.4.5</t>
  </si>
  <si>
    <t>32.4.6</t>
  </si>
  <si>
    <t>32.4.7</t>
  </si>
  <si>
    <t>32.4.8</t>
  </si>
  <si>
    <t>MASSA ÚNICA + SELADOR + TINTA, DUTO</t>
  </si>
  <si>
    <t>32.4.9</t>
  </si>
  <si>
    <t>32.4.10</t>
  </si>
  <si>
    <t>CHAPISCO + EMBOÇO E REBOCO + SELADOR + TINTA + TEXTURA, CENTRAL DE GÁS</t>
  </si>
  <si>
    <t>CHAPISCO + EMBOÇO E REBOCO + SELADOR + MASSA E LIXAMENTO + TINTA, CIRCULACAO</t>
  </si>
  <si>
    <t>32.5.3</t>
  </si>
  <si>
    <t>CHAPISCO + EMBOÇO E REBOCO + SELADOR + MASSA E LIXAMENTO + TINTA, COPA</t>
  </si>
  <si>
    <t>32.5.4</t>
  </si>
  <si>
    <t>CHAPISCO + EMBOÇO E REBOCO + SELADOR + MASSA E LIXAMENTO + TINTA, FITNESS</t>
  </si>
  <si>
    <t>32.5.5</t>
  </si>
  <si>
    <t>CHAPISCO + EMBOÇO E REBOCO + SELADOR + MASSA E LIXAMENTO + TINTA, HALL</t>
  </si>
  <si>
    <t>32.5.6</t>
  </si>
  <si>
    <t>32.5.7</t>
  </si>
  <si>
    <t>CHAPISCO + EMBOÇO E REBOCO + SELADOR + MASSA E LIXAMENTO + TINTA, LAVABO</t>
  </si>
  <si>
    <t>32.5.8</t>
  </si>
  <si>
    <t>CHAPISCO + EMBOÇO E REBOCO + SELADOR + MASSA E LIXAMENTO + TINTA, LAVABO PNE</t>
  </si>
  <si>
    <t>32.5.9</t>
  </si>
  <si>
    <t>CHAPISCO + EMBOÇO E REBOCO + SELADOR + MASSA E LIXAMENTO + TINTA, SALA/COZINHA</t>
  </si>
  <si>
    <t>32.5.10</t>
  </si>
  <si>
    <t>CHAPISCO + EMBOÇO E REBOCO + SELADOR + MASSA E LIXAMENTO + TINTA, SUITE</t>
  </si>
  <si>
    <t>32.5.11</t>
  </si>
  <si>
    <t>32.5.12</t>
  </si>
  <si>
    <t>CHAPISCO + EMBOÇO E REBOCO + TINTA + TEXTURA, ZELADORIA</t>
  </si>
  <si>
    <t>32.5.13</t>
  </si>
  <si>
    <t>CHAPISCO + EMBOÇO E REBOCO + SELADOR + TINTA + TEXTURA, ANTECÂMARA</t>
  </si>
  <si>
    <t>32.6.3</t>
  </si>
  <si>
    <t>32.6.4</t>
  </si>
  <si>
    <t>32.6.5</t>
  </si>
  <si>
    <t>32.6.6</t>
  </si>
  <si>
    <t>32.6.7</t>
  </si>
  <si>
    <t>32.6.8</t>
  </si>
  <si>
    <t>32.6.9</t>
  </si>
  <si>
    <t>32.7.3</t>
  </si>
  <si>
    <t>32.7.4</t>
  </si>
  <si>
    <t>32.7.5</t>
  </si>
  <si>
    <t>32.7.6</t>
  </si>
  <si>
    <t>32.7.7</t>
  </si>
  <si>
    <t>32.7.8</t>
  </si>
  <si>
    <t>32.7.9</t>
  </si>
  <si>
    <t>32.8.3</t>
  </si>
  <si>
    <t>32.8.4</t>
  </si>
  <si>
    <t>32.8.5</t>
  </si>
  <si>
    <t>32.8.6</t>
  </si>
  <si>
    <t>32.8.7</t>
  </si>
  <si>
    <t>32.8.8</t>
  </si>
  <si>
    <t>32.8.9</t>
  </si>
  <si>
    <t>32.9.3</t>
  </si>
  <si>
    <t>32.9.4</t>
  </si>
  <si>
    <t>32.9.5</t>
  </si>
  <si>
    <t>32.9.6</t>
  </si>
  <si>
    <t>32.9.7</t>
  </si>
  <si>
    <t>32.9.8</t>
  </si>
  <si>
    <t>32.9.9</t>
  </si>
  <si>
    <t>32.10.3</t>
  </si>
  <si>
    <t>32.10.4</t>
  </si>
  <si>
    <t>32.10.5</t>
  </si>
  <si>
    <t>32.10.6</t>
  </si>
  <si>
    <t>32.10.7</t>
  </si>
  <si>
    <t>32.10.8</t>
  </si>
  <si>
    <t>32.10.9</t>
  </si>
  <si>
    <t>32.11.3</t>
  </si>
  <si>
    <t>32.11.4</t>
  </si>
  <si>
    <t>32.11.5</t>
  </si>
  <si>
    <t>32.11.6</t>
  </si>
  <si>
    <t>32.11.7</t>
  </si>
  <si>
    <t>32.11.8</t>
  </si>
  <si>
    <t>32.11.9</t>
  </si>
  <si>
    <t>32.12.3</t>
  </si>
  <si>
    <t>32.12.4</t>
  </si>
  <si>
    <t>32.12.5</t>
  </si>
  <si>
    <t>32.12.6</t>
  </si>
  <si>
    <t>32.12.7</t>
  </si>
  <si>
    <t>32.12.8</t>
  </si>
  <si>
    <t>32.12.9</t>
  </si>
  <si>
    <t>32.13.3</t>
  </si>
  <si>
    <t>32.13.4</t>
  </si>
  <si>
    <t>32.13.5</t>
  </si>
  <si>
    <t>32.13.6</t>
  </si>
  <si>
    <t>32.13.7</t>
  </si>
  <si>
    <t>32.13.8</t>
  </si>
  <si>
    <t>32.13.9</t>
  </si>
  <si>
    <t>32.14.3</t>
  </si>
  <si>
    <t>32.14.4</t>
  </si>
  <si>
    <t>32.14.5</t>
  </si>
  <si>
    <t>32.14.6</t>
  </si>
  <si>
    <t>32.14.7</t>
  </si>
  <si>
    <t>32.14.8</t>
  </si>
  <si>
    <t>32.14.9</t>
  </si>
  <si>
    <t>32.15.3</t>
  </si>
  <si>
    <t>32.15.4</t>
  </si>
  <si>
    <t>32.15.5</t>
  </si>
  <si>
    <t>32.15.6</t>
  </si>
  <si>
    <t>32.15.7</t>
  </si>
  <si>
    <t>32.15.8</t>
  </si>
  <si>
    <t>32.15.9</t>
  </si>
  <si>
    <t>32.16.3</t>
  </si>
  <si>
    <t>32.16.4</t>
  </si>
  <si>
    <t>32.16.5</t>
  </si>
  <si>
    <t>32.16.6</t>
  </si>
  <si>
    <t>32.16.7</t>
  </si>
  <si>
    <t>32.16.8</t>
  </si>
  <si>
    <t>32.16.9</t>
  </si>
  <si>
    <t>32.17.3</t>
  </si>
  <si>
    <t>32.17.4</t>
  </si>
  <si>
    <t>32.17.5</t>
  </si>
  <si>
    <t>32.17.6</t>
  </si>
  <si>
    <t>32.17.7</t>
  </si>
  <si>
    <t>32.17.8</t>
  </si>
  <si>
    <t>32.17.9</t>
  </si>
  <si>
    <t>32.18.3</t>
  </si>
  <si>
    <t>32.18.4</t>
  </si>
  <si>
    <t>32.18.5</t>
  </si>
  <si>
    <t>32.18.6</t>
  </si>
  <si>
    <t>32.18.7</t>
  </si>
  <si>
    <t>32.18.8</t>
  </si>
  <si>
    <t>32.18.9</t>
  </si>
  <si>
    <t>32.19.2</t>
  </si>
  <si>
    <t>32.19.3</t>
  </si>
  <si>
    <t>32.19.4</t>
  </si>
  <si>
    <t>32.19.5</t>
  </si>
  <si>
    <t>32.19.6</t>
  </si>
  <si>
    <t>32.19.7</t>
  </si>
  <si>
    <t>32.19.8</t>
  </si>
  <si>
    <t>32.19.9</t>
  </si>
  <si>
    <t>32.20.2</t>
  </si>
  <si>
    <t>32.20.3</t>
  </si>
  <si>
    <t>32.20.4</t>
  </si>
  <si>
    <t>32.20.5</t>
  </si>
  <si>
    <t>32.20.6</t>
  </si>
  <si>
    <t>32.20.7</t>
  </si>
  <si>
    <t>32.20.8</t>
  </si>
  <si>
    <t>32.21.</t>
  </si>
  <si>
    <t>32.21.1</t>
  </si>
  <si>
    <t>32.22.</t>
  </si>
  <si>
    <t>32.22.1</t>
  </si>
  <si>
    <t>32.22.2</t>
  </si>
  <si>
    <t>32.22.3</t>
  </si>
  <si>
    <t>32.22.4</t>
  </si>
  <si>
    <t>32.22.5</t>
  </si>
  <si>
    <t>32.23.</t>
  </si>
  <si>
    <t>32.23.1</t>
  </si>
  <si>
    <t>CHAPISCO + EMBOÇO E REBOCO + SELADOR + TINTA + TEXTURA, BARRILETE</t>
  </si>
  <si>
    <t>32.23.2</t>
  </si>
  <si>
    <t>32.23.3</t>
  </si>
  <si>
    <t>MASSA ÚNICA + SELADOR + TINTA, D.S.</t>
  </si>
  <si>
    <t>32.23.4</t>
  </si>
  <si>
    <t>32.24.</t>
  </si>
  <si>
    <t>32.24.1</t>
  </si>
  <si>
    <t>32.24.2</t>
  </si>
  <si>
    <t>CHAPISCO + EMBOÇO E REBOCO + SELADOR + TINTA + TEXTURA, RESERVATORIO</t>
  </si>
  <si>
    <t>32.24.3</t>
  </si>
  <si>
    <t>32.25.</t>
  </si>
  <si>
    <t>32.25.1</t>
  </si>
  <si>
    <t>selador</t>
  </si>
  <si>
    <t>massa</t>
  </si>
  <si>
    <t>textura</t>
  </si>
  <si>
    <t>tinta</t>
  </si>
  <si>
    <t>faixas</t>
  </si>
  <si>
    <t>32.1</t>
  </si>
  <si>
    <t>CHAPISCO + REBOCO,</t>
  </si>
  <si>
    <t>FACHADA FRONTAL</t>
  </si>
  <si>
    <t>CHAPISCO + EMBOÇO E REBOCO + CERÂMICA,   -  FACHADA FRONTAL</t>
  </si>
  <si>
    <t>CHAPISCO + REBOCO + PINTURA,   -  FACHADA FRONTAL</t>
  </si>
  <si>
    <t>FACHADA LATERAL DIREITA</t>
  </si>
  <si>
    <t>CHAPISCO + EMBOÇO E REBOCO + CERÂMICA,   -  FACHADA LATERAL DIREITA</t>
  </si>
  <si>
    <t>CHAPISCO + REBOCO + PINTURA,   -  FACHADA LATERAL DIREITA</t>
  </si>
  <si>
    <t>FACHADA LATERAL ESQUERDA</t>
  </si>
  <si>
    <t>CHAPISCO + EMBOÇO E REBOCO + TINTA + TEXTURA,   -  FACHADA LATERAL ESQUERDA</t>
  </si>
  <si>
    <t>CHAPISCO + REBOCO + PINTURA,   -  FACHADA LATERAL ESQUERDA</t>
  </si>
  <si>
    <t>FACHADA POSTERIOR</t>
  </si>
  <si>
    <t>CHAPISCO + EMBOÇO E REBOCO + CERÂMICA,   -  FACHADA POSTERIOR</t>
  </si>
  <si>
    <t>CHAPISCO + EMBOÇO E REBOCO + TINTA + TEXTURA,   -  FACHADA POSTERIOR</t>
  </si>
  <si>
    <t>CHAPISCO + REBOCO + PINTURA,   -  FACHADA POSTERIOR</t>
  </si>
  <si>
    <t>33.1</t>
  </si>
  <si>
    <t>34.2.</t>
  </si>
  <si>
    <t>34.2.1</t>
  </si>
  <si>
    <t>34.2.2</t>
  </si>
  <si>
    <t>34.3.</t>
  </si>
  <si>
    <t>34.3.1</t>
  </si>
  <si>
    <t>34.3.2</t>
  </si>
  <si>
    <t>34.4.</t>
  </si>
  <si>
    <t>34.4.1</t>
  </si>
  <si>
    <t>CHAPISCO ALVENARIA</t>
  </si>
  <si>
    <t>32.2</t>
  </si>
  <si>
    <t>CHAPISCO ALVENARIA   -  FACHADA FRONTAL</t>
  </si>
  <si>
    <t>CHAPISCO ESTRUTURA   -  FACHADA FRONTAL</t>
  </si>
  <si>
    <t>CHAPISCO ALVENARIA   -  FACHADA LATERAL DIREITA</t>
  </si>
  <si>
    <t>CHAPISCO ESTRUTURA   -  FACHADA LATERAL DIREITA</t>
  </si>
  <si>
    <t>CHAPISCO ALVENARIA   -  FACHADA LATERAL ESQUERDA</t>
  </si>
  <si>
    <t>CHAPISCO ESTRUTURA   -  FACHADA LATERAL ESQUERDA</t>
  </si>
  <si>
    <t>CHAPISCO ALVENARIA   -  FACHADA POSTERIOR</t>
  </si>
  <si>
    <t>CHAPISCO ESTRUTURA   -  FACHADA POSTERIOR</t>
  </si>
  <si>
    <t>34.1</t>
  </si>
  <si>
    <t>REVESTIMENTO FACHADA ESTRUTURA - COR 02 - CONCRETO APARENTE  -</t>
  </si>
  <si>
    <t>REVESTIMENTO FACHADA ESTRUTURA - COR 01 - REVESTIMENTO CERÂMICO  -    -  FACHADA FRONTAL</t>
  </si>
  <si>
    <t>REVESTIMENTO FACHADA ESTRUTURA - COR 02 - CONCRETO APARENTE  -    -  FACHADA FRONTAL</t>
  </si>
  <si>
    <t>34.2.3</t>
  </si>
  <si>
    <t>REVESTIMENTO FACHADA PAREDE - COR 01 - REVESTIMENTO CERÂMICO  -    -  FACHADA FRONTAL</t>
  </si>
  <si>
    <t>REVESTIMENTO FACHADA ESTRUTURA - COR 01 - REVESTIMENTO CERÂMICO  -    -  FACHADA LATERAL DIREITA</t>
  </si>
  <si>
    <t>REVESTIMENTO FACHADA ESTRUTURA - COR 02 - CONCRETO APARENTE  -    -  FACHADA LATERAL DIREITA</t>
  </si>
  <si>
    <t>34.3.3</t>
  </si>
  <si>
    <t>REVESTIMENTO FACHADA PAREDE - COR 01 - REVESTIMENTO CERÂMICO  -    -  FACHADA LATERAL DIREITA</t>
  </si>
  <si>
    <t>REVESTIMENTO FACHADA ESTRUTURA - COR 02 - CONCRETO APARENTE  -    -  FACHADA LATERAL ESQUERDA</t>
  </si>
  <si>
    <t>34.5.</t>
  </si>
  <si>
    <t>34.5.1</t>
  </si>
  <si>
    <t>REVESTIMENTO FACHADA ESTRUTURA - COR 01 - REVESTIMENTO CERÂMICO  -    -  FACHADA POSTERIOR</t>
  </si>
  <si>
    <t>34.5.2</t>
  </si>
  <si>
    <t>REVESTIMENTO FACHADA ESTRUTURA - COR 02 - CONCRETO APARENTE  -    -  FACHADA POSTERIOR</t>
  </si>
  <si>
    <t>34.5.3</t>
  </si>
  <si>
    <t>REVESTIMENTO FACHADA PAREDE - COR 01 - REVESTIMENTO CERÂMICO  -    -  FACHADA POSTERIOR</t>
  </si>
  <si>
    <t>CHAPISCO + REBOCO + PINTURA, COR BRANCA  -  FACHADA FRONTAL</t>
  </si>
  <si>
    <t>35.2.</t>
  </si>
  <si>
    <t>35.2.1</t>
  </si>
  <si>
    <t>CHAPISCO + REBOCO + PINTURA, COR BRANCA  -  FACHADA LATERAL DIREITA</t>
  </si>
  <si>
    <t>35.2.2</t>
  </si>
  <si>
    <t>CHAPISCO + REBOCO + PINTURA, COR CINZA  -  FACHADA LATERAL DIREITA</t>
  </si>
  <si>
    <t>35.3.</t>
  </si>
  <si>
    <t>35.3.1</t>
  </si>
  <si>
    <t>CHAPISCO + EMBOÇO E REBOCO + TINTA + TEXTURA, COR BRANCA  -  FACHADA LATERAL ESQUERDA</t>
  </si>
  <si>
    <t>35.3.2</t>
  </si>
  <si>
    <t>CHAPISCO + REBOCO + PINTURA, COR BRANCA  -  FACHADA LATERAL ESQUERDA</t>
  </si>
  <si>
    <t>35.4.</t>
  </si>
  <si>
    <t>35.4.1</t>
  </si>
  <si>
    <t>CHAPISCO + EMBOÇO E REBOCO + TINTA + TEXTURA, COR BRANCA  -  FACHADA POSTERIOR</t>
  </si>
  <si>
    <t>35.4.2</t>
  </si>
  <si>
    <t>CHAPISCO + REBOCO + PINTURA, COR BRANCA  -  FACHADA POSTERIOR</t>
  </si>
  <si>
    <t>35.4.3</t>
  </si>
  <si>
    <t>CHAPISCO + REBOCO + PINTURA, COR CINZA  -  FACHADA POSTERIOR</t>
  </si>
  <si>
    <t>Mao de obra para execução de concreto aparente</t>
  </si>
  <si>
    <t>REVESTIMENTO FACHADA PISO SOBRE ESTRUTURA - COR 02 - CONCRETO APARENTE, CONCRETO APARENTE</t>
  </si>
  <si>
    <t>Tratamento em fachada concreto aparente</t>
  </si>
  <si>
    <t xml:space="preserve">Chapisco externo de argamassa estabilizada projetada, em alvenaria, Estrutura Externas </t>
  </si>
  <si>
    <t>Espuma Tarugo Corpo de Apoio Tarucel 15mm (delimitador de profundidade)</t>
  </si>
  <si>
    <t>Fundo selador latex acrilico em paredes externas - 1 demao</t>
  </si>
  <si>
    <t>Textura acrílica, acabamento granulado, aplicação em paredes externas - 1 demão</t>
  </si>
  <si>
    <t>Pintura PVA Acrílica Externa 3 Demãos - Cor Branca</t>
  </si>
  <si>
    <t>Pintura PVA Acrílica Externa 3 Demãos - Cor Cinza</t>
  </si>
  <si>
    <t>TINTA ACRILICA PREMIUM CINZA</t>
  </si>
  <si>
    <t>Mão de obra para aplicação de Junta de movmentação em emboço</t>
  </si>
  <si>
    <t>Mão de obra para aplicação de Pintura em paredes externas - 2 demãos</t>
  </si>
  <si>
    <t>Painel metálico ventilado - material e mão de obra</t>
  </si>
  <si>
    <t xml:space="preserve">Revestimento em Pastilhas Cerâmicas Para Fachada 7,5x15 com Junta de 3mm </t>
  </si>
  <si>
    <t>Revestimento Pastilha 7,5x15cm</t>
  </si>
  <si>
    <t>26.1.2</t>
  </si>
  <si>
    <t>26.2.</t>
  </si>
  <si>
    <t>26.2.1</t>
  </si>
  <si>
    <t>26.2.2</t>
  </si>
  <si>
    <t>26.2.3</t>
  </si>
  <si>
    <t>26.2.4</t>
  </si>
  <si>
    <t>26.2.5</t>
  </si>
  <si>
    <t>26.3.</t>
  </si>
  <si>
    <t>26.3.1</t>
  </si>
  <si>
    <t>26.3.2</t>
  </si>
  <si>
    <t>26.3.3</t>
  </si>
  <si>
    <t>26.4.</t>
  </si>
  <si>
    <t>26.4.1</t>
  </si>
  <si>
    <t>26.4.2</t>
  </si>
  <si>
    <t>26.4.3</t>
  </si>
  <si>
    <t>26.5.</t>
  </si>
  <si>
    <t>26.5.1</t>
  </si>
  <si>
    <t>26.5.2</t>
  </si>
  <si>
    <t>26.5.3</t>
  </si>
  <si>
    <t>26.6.</t>
  </si>
  <si>
    <t>26.6.1</t>
  </si>
  <si>
    <t>26.6.2</t>
  </si>
  <si>
    <t>26.6.3</t>
  </si>
  <si>
    <t>26.7.</t>
  </si>
  <si>
    <t>26.7.1</t>
  </si>
  <si>
    <t>26.7.2</t>
  </si>
  <si>
    <t>26.7.3</t>
  </si>
  <si>
    <t>26.8.</t>
  </si>
  <si>
    <t>26.8.1</t>
  </si>
  <si>
    <t>26.8.2</t>
  </si>
  <si>
    <t>26.8.3</t>
  </si>
  <si>
    <t>26.9.</t>
  </si>
  <si>
    <t>26.9.1</t>
  </si>
  <si>
    <t>26.9.2</t>
  </si>
  <si>
    <t>26.9.3</t>
  </si>
  <si>
    <t>26.10.</t>
  </si>
  <si>
    <t>26.10.1</t>
  </si>
  <si>
    <t>26.10.2</t>
  </si>
  <si>
    <t>26.10.3</t>
  </si>
  <si>
    <t>26.11.</t>
  </si>
  <si>
    <t>26.11.1</t>
  </si>
  <si>
    <t>26.11.2</t>
  </si>
  <si>
    <t>26.11.3</t>
  </si>
  <si>
    <t>26.12.</t>
  </si>
  <si>
    <t>26.12.1</t>
  </si>
  <si>
    <t>26.12.2</t>
  </si>
  <si>
    <t>26.12.3</t>
  </si>
  <si>
    <t>26.13.</t>
  </si>
  <si>
    <t>26.13.1</t>
  </si>
  <si>
    <t>26.13.2</t>
  </si>
  <si>
    <t>26.13.3</t>
  </si>
  <si>
    <t>26.14.</t>
  </si>
  <si>
    <t>26.14.1</t>
  </si>
  <si>
    <t>26.14.2</t>
  </si>
  <si>
    <t>26.14.3</t>
  </si>
  <si>
    <t>26.15.</t>
  </si>
  <si>
    <t>26.15.1</t>
  </si>
  <si>
    <t>26.15.2</t>
  </si>
  <si>
    <t>26.15.3</t>
  </si>
  <si>
    <t>26.16.</t>
  </si>
  <si>
    <t>26.16.1</t>
  </si>
  <si>
    <t>26.16.2</t>
  </si>
  <si>
    <t>26.16.3</t>
  </si>
  <si>
    <t>26.17.</t>
  </si>
  <si>
    <t>26.17.1</t>
  </si>
  <si>
    <t>26.17.2</t>
  </si>
  <si>
    <t>26.17.3</t>
  </si>
  <si>
    <t>26.18.</t>
  </si>
  <si>
    <t>26.18.1</t>
  </si>
  <si>
    <t>26.18.2</t>
  </si>
  <si>
    <t>26.18.3</t>
  </si>
  <si>
    <t>26.18.4</t>
  </si>
  <si>
    <t>26.19.</t>
  </si>
  <si>
    <t>26.19.1</t>
  </si>
  <si>
    <t>26.20.</t>
  </si>
  <si>
    <t>26.20.1</t>
  </si>
  <si>
    <t>corrimao</t>
  </si>
  <si>
    <t>Quantitativos retirados do modelo IFC - Escada</t>
  </si>
  <si>
    <t>23.1.2</t>
  </si>
  <si>
    <t>23.2.2</t>
  </si>
  <si>
    <t>23.2.3</t>
  </si>
  <si>
    <t>23.3.2</t>
  </si>
  <si>
    <t>23.3.3</t>
  </si>
  <si>
    <t>23.3.4</t>
  </si>
  <si>
    <t>23.4.2</t>
  </si>
  <si>
    <t>23.4.3</t>
  </si>
  <si>
    <t>23.4.4</t>
  </si>
  <si>
    <t>23.4.5</t>
  </si>
  <si>
    <t>23.4.6</t>
  </si>
  <si>
    <t>23.4.7</t>
  </si>
  <si>
    <t>23.4.8</t>
  </si>
  <si>
    <t>23.4.9</t>
  </si>
  <si>
    <t>23.4.10</t>
  </si>
  <si>
    <t>23.4.11</t>
  </si>
  <si>
    <t>23.4.12</t>
  </si>
  <si>
    <t>23.5.2</t>
  </si>
  <si>
    <t>23.5.3</t>
  </si>
  <si>
    <t>23.5.4</t>
  </si>
  <si>
    <t>23.5.5</t>
  </si>
  <si>
    <t>23.5.6</t>
  </si>
  <si>
    <t>23.5.7</t>
  </si>
  <si>
    <t>23.5.8</t>
  </si>
  <si>
    <t>23.5.9</t>
  </si>
  <si>
    <t>23.5.10</t>
  </si>
  <si>
    <t>23.5.11</t>
  </si>
  <si>
    <t>23.5.12</t>
  </si>
  <si>
    <t>23.5.13</t>
  </si>
  <si>
    <t>23.5.14</t>
  </si>
  <si>
    <t>23.5.15</t>
  </si>
  <si>
    <t>23.6.2</t>
  </si>
  <si>
    <t>23.6.3</t>
  </si>
  <si>
    <t>23.6.4</t>
  </si>
  <si>
    <t>23.6.5</t>
  </si>
  <si>
    <t>23.6.6</t>
  </si>
  <si>
    <t>23.6.7</t>
  </si>
  <si>
    <t>23.6.8</t>
  </si>
  <si>
    <t>23.6.9</t>
  </si>
  <si>
    <t>23.6.10</t>
  </si>
  <si>
    <t>23.6.11</t>
  </si>
  <si>
    <t>23.7.2</t>
  </si>
  <si>
    <t>23.7.3</t>
  </si>
  <si>
    <t>23.7.4</t>
  </si>
  <si>
    <t>23.7.5</t>
  </si>
  <si>
    <t>23.7.6</t>
  </si>
  <si>
    <t>23.7.7</t>
  </si>
  <si>
    <t>23.7.8</t>
  </si>
  <si>
    <t>23.7.9</t>
  </si>
  <si>
    <t>23.7.10</t>
  </si>
  <si>
    <t>23.7.11</t>
  </si>
  <si>
    <t>23.8.2</t>
  </si>
  <si>
    <t>23.8.3</t>
  </si>
  <si>
    <t>23.8.4</t>
  </si>
  <si>
    <t>23.8.5</t>
  </si>
  <si>
    <t>23.8.6</t>
  </si>
  <si>
    <t>23.8.7</t>
  </si>
  <si>
    <t>23.8.8</t>
  </si>
  <si>
    <t>23.8.9</t>
  </si>
  <si>
    <t>23.8.10</t>
  </si>
  <si>
    <t>23.8.11</t>
  </si>
  <si>
    <t>23.9.2</t>
  </si>
  <si>
    <t>23.9.3</t>
  </si>
  <si>
    <t>23.9.4</t>
  </si>
  <si>
    <t>23.9.5</t>
  </si>
  <si>
    <t>23.9.6</t>
  </si>
  <si>
    <t>23.9.7</t>
  </si>
  <si>
    <t>23.9.8</t>
  </si>
  <si>
    <t>23.9.9</t>
  </si>
  <si>
    <t>23.9.10</t>
  </si>
  <si>
    <t>23.9.11</t>
  </si>
  <si>
    <t>23.10.2</t>
  </si>
  <si>
    <t>23.10.3</t>
  </si>
  <si>
    <t>23.10.4</t>
  </si>
  <si>
    <t>23.10.5</t>
  </si>
  <si>
    <t>23.10.6</t>
  </si>
  <si>
    <t>23.10.7</t>
  </si>
  <si>
    <t>23.10.8</t>
  </si>
  <si>
    <t>23.10.9</t>
  </si>
  <si>
    <t>23.10.10</t>
  </si>
  <si>
    <t>23.10.11</t>
  </si>
  <si>
    <t>23.11.2</t>
  </si>
  <si>
    <t>23.11.3</t>
  </si>
  <si>
    <t>23.11.4</t>
  </si>
  <si>
    <t>23.11.5</t>
  </si>
  <si>
    <t>23.11.6</t>
  </si>
  <si>
    <t>23.11.7</t>
  </si>
  <si>
    <t>23.11.8</t>
  </si>
  <si>
    <t>23.11.9</t>
  </si>
  <si>
    <t>23.11.10</t>
  </si>
  <si>
    <t>23.11.11</t>
  </si>
  <si>
    <t>23.12.2</t>
  </si>
  <si>
    <t>23.12.3</t>
  </si>
  <si>
    <t>23.12.4</t>
  </si>
  <si>
    <t>23.12.5</t>
  </si>
  <si>
    <t>23.12.6</t>
  </si>
  <si>
    <t>23.12.7</t>
  </si>
  <si>
    <t>23.12.8</t>
  </si>
  <si>
    <t>23.12.9</t>
  </si>
  <si>
    <t>23.12.10</t>
  </si>
  <si>
    <t>23.12.11</t>
  </si>
  <si>
    <t>23.13.2</t>
  </si>
  <si>
    <t>23.13.3</t>
  </si>
  <si>
    <t>23.13.4</t>
  </si>
  <si>
    <t>23.13.5</t>
  </si>
  <si>
    <t>23.13.6</t>
  </si>
  <si>
    <t>23.13.7</t>
  </si>
  <si>
    <t>23.13.8</t>
  </si>
  <si>
    <t>23.13.9</t>
  </si>
  <si>
    <t>23.13.10</t>
  </si>
  <si>
    <t>23.13.11</t>
  </si>
  <si>
    <t>23.14.2</t>
  </si>
  <si>
    <t>23.14.3</t>
  </si>
  <si>
    <t>23.14.4</t>
  </si>
  <si>
    <t>23.14.5</t>
  </si>
  <si>
    <t>23.14.6</t>
  </si>
  <si>
    <t>23.14.7</t>
  </si>
  <si>
    <t>23.14.8</t>
  </si>
  <si>
    <t>23.14.9</t>
  </si>
  <si>
    <t>23.14.10</t>
  </si>
  <si>
    <t>23.14.11</t>
  </si>
  <si>
    <t>23.15.2</t>
  </si>
  <si>
    <t>23.15.3</t>
  </si>
  <si>
    <t>23.15.4</t>
  </si>
  <si>
    <t>23.15.5</t>
  </si>
  <si>
    <t>23.15.6</t>
  </si>
  <si>
    <t>23.15.7</t>
  </si>
  <si>
    <t>23.15.8</t>
  </si>
  <si>
    <t>23.15.9</t>
  </si>
  <si>
    <t>23.15.10</t>
  </si>
  <si>
    <t>23.15.11</t>
  </si>
  <si>
    <t>23.16.2</t>
  </si>
  <si>
    <t>23.16.3</t>
  </si>
  <si>
    <t>23.16.4</t>
  </si>
  <si>
    <t>23.16.5</t>
  </si>
  <si>
    <t>23.16.6</t>
  </si>
  <si>
    <t>23.16.7</t>
  </si>
  <si>
    <t>23.16.8</t>
  </si>
  <si>
    <t>23.16.9</t>
  </si>
  <si>
    <t>23.16.10</t>
  </si>
  <si>
    <t>23.16.11</t>
  </si>
  <si>
    <t>23.17.2</t>
  </si>
  <si>
    <t>23.17.3</t>
  </si>
  <si>
    <t>23.17.4</t>
  </si>
  <si>
    <t>23.17.5</t>
  </si>
  <si>
    <t>23.17.6</t>
  </si>
  <si>
    <t>23.17.7</t>
  </si>
  <si>
    <t>23.17.8</t>
  </si>
  <si>
    <t>23.17.9</t>
  </si>
  <si>
    <t>23.17.10</t>
  </si>
  <si>
    <t>23.17.11</t>
  </si>
  <si>
    <t>23.18.2</t>
  </si>
  <si>
    <t>23.18.3</t>
  </si>
  <si>
    <t>23.18.4</t>
  </si>
  <si>
    <t>23.18.5</t>
  </si>
  <si>
    <t>23.18.6</t>
  </si>
  <si>
    <t>23.18.7</t>
  </si>
  <si>
    <t>23.18.8</t>
  </si>
  <si>
    <t>23.18.9</t>
  </si>
  <si>
    <t>23.18.10</t>
  </si>
  <si>
    <t>23.18.11</t>
  </si>
  <si>
    <t>23.19.2</t>
  </si>
  <si>
    <t>23.19.3</t>
  </si>
  <si>
    <t>23.19.4</t>
  </si>
  <si>
    <t>23.19.5</t>
  </si>
  <si>
    <t>23.19.6</t>
  </si>
  <si>
    <t>23.19.7</t>
  </si>
  <si>
    <t>23.19.8</t>
  </si>
  <si>
    <t>23.19.9</t>
  </si>
  <si>
    <t>23.19.10</t>
  </si>
  <si>
    <t>23.19.11</t>
  </si>
  <si>
    <t>23.20.</t>
  </si>
  <si>
    <t>23.20.1</t>
  </si>
  <si>
    <t>23.20.2</t>
  </si>
  <si>
    <t>23.20.3</t>
  </si>
  <si>
    <t>23.20.4</t>
  </si>
  <si>
    <t>23.20.5</t>
  </si>
  <si>
    <t>23.20.6</t>
  </si>
  <si>
    <t>23.20.7</t>
  </si>
  <si>
    <t>23.20.8</t>
  </si>
  <si>
    <t>23.20.9</t>
  </si>
  <si>
    <t>23.20.10</t>
  </si>
  <si>
    <t>23.20.11</t>
  </si>
  <si>
    <t>23.21.</t>
  </si>
  <si>
    <t>23.21.1</t>
  </si>
  <si>
    <t>23.21.2</t>
  </si>
  <si>
    <t>23.21.3</t>
  </si>
  <si>
    <t>23.21.4</t>
  </si>
  <si>
    <t>23.21.5</t>
  </si>
  <si>
    <t>23.21.6</t>
  </si>
  <si>
    <t>23.22.</t>
  </si>
  <si>
    <t>23.22.1</t>
  </si>
  <si>
    <t>23.23.</t>
  </si>
  <si>
    <t>23.23.1</t>
  </si>
  <si>
    <t>Portão basculante 3x2,5 - fornecimento e instalação</t>
  </si>
  <si>
    <t>Portão basculante 3,75x3,1 - fornecimento e instalação</t>
  </si>
  <si>
    <t>Guarda corpo em vidro e aluminio h=160cm</t>
  </si>
  <si>
    <t>dif dos portões (aqui em m2 e no orç por unidade)</t>
  </si>
  <si>
    <t>Serviço de fixação de contramarco de aluminio</t>
  </si>
  <si>
    <t xml:space="preserve">CONTRAMARCO DE ALUMINIO </t>
  </si>
  <si>
    <t xml:space="preserve">Quantitativos retirados do modelo IFC </t>
  </si>
  <si>
    <t>Constripiso 5cm</t>
  </si>
  <si>
    <t>Constripiso 8cm</t>
  </si>
  <si>
    <t>Constripiso 10cm</t>
  </si>
  <si>
    <t>Fosso de elevador e cisterna</t>
  </si>
  <si>
    <t>CHAPISCO + EMBOÇO E REBOCO + SELADOR + TINTA + TEXTURA, ESCADA</t>
  </si>
  <si>
    <t>fachada</t>
  </si>
  <si>
    <t>CHAPISCO + EMBOÇO E REBOCO + SELADOR + MASSA E LIXAMENTO + TINTA,</t>
  </si>
  <si>
    <t>CHAPISCO + EMBOÇO E REBOCO + SELADOR + TINTA,</t>
  </si>
  <si>
    <t>CHAPISCO + EMBOÇO E REBOCO + SELADOR + TINTA + TEXTURA,</t>
  </si>
  <si>
    <t>5.2.2</t>
  </si>
  <si>
    <t>5.2.3</t>
  </si>
  <si>
    <t>5.3.2</t>
  </si>
  <si>
    <t>5.3.3</t>
  </si>
  <si>
    <t>CHAPISCO + EMBOÇO E REBOCO + CERÂMICA,</t>
  </si>
  <si>
    <t>MASSA ÚNICA + SELADOR + TINTA,</t>
  </si>
  <si>
    <t>CHAPISCO + EMBOÇO E REBOCO + PORCELANATO,</t>
  </si>
  <si>
    <t>CHAPISCO + EMBOÇO E REBOCO + TINTA + TEXTURA,</t>
  </si>
  <si>
    <t>5.23.3</t>
  </si>
  <si>
    <t>CHAPISCO ARGAMASSADO INTERNO</t>
  </si>
  <si>
    <t>CHAPISCO ARGAMASSADO PARA ESTRUTURA INTERNO</t>
  </si>
  <si>
    <t>Quantitativos retirados do modelo IFC + grade metálica</t>
  </si>
  <si>
    <t>Cooktop 4 Bocas a Gás Grades de Ferro Amarado Chama Simmer BDD61BE Brastemp</t>
  </si>
  <si>
    <t>Esteira Ergométrica Athletic Advanced 16 Km/H</t>
  </si>
  <si>
    <t>Coifa Ilha Crissair Isola Cilindro G4</t>
  </si>
  <si>
    <t>Forno de Embutir Electrolux Elétrico 80L Experience com FoodSensor Preto (OE8EF)</t>
  </si>
  <si>
    <t>Churrasqueira Gourmet Completa</t>
  </si>
  <si>
    <t>Lavabo</t>
  </si>
  <si>
    <t>Espelho Orgânico Piedra 68 cm x 79 cm Preto</t>
  </si>
  <si>
    <t>Papeleira Versa Cromado Deca</t>
  </si>
  <si>
    <t>Cabide Versa Cromado Deca</t>
  </si>
  <si>
    <t>lyam decor Kit Mesa Wine E 4 Cadeiras Área Externa Espaço Gourmet Corda Náutica Bethari D04</t>
  </si>
  <si>
    <t>Kit 2 Espreguiçadeiras Lótus Ondulada em Tela Sling e Alumínio</t>
  </si>
  <si>
    <t>Box de vidro</t>
  </si>
  <si>
    <t>Toalheiro Quadratta Cromado</t>
  </si>
  <si>
    <t>Decoração</t>
  </si>
  <si>
    <t>TABELA DE LOUÇAS E METAIS</t>
  </si>
  <si>
    <t>LOUÇAS</t>
  </si>
  <si>
    <t>METAIS</t>
  </si>
  <si>
    <t>BANCADAS</t>
  </si>
  <si>
    <t>Subsolos</t>
  </si>
  <si>
    <t>Terreo</t>
  </si>
  <si>
    <t>2º pav</t>
  </si>
  <si>
    <t>CLIMATIZAÇÃO</t>
  </si>
  <si>
    <t>Exaustão</t>
  </si>
  <si>
    <t>PONTO PARA CLIMARIZADOR  18.000 BTU/H.</t>
  </si>
  <si>
    <t>Tubos</t>
  </si>
  <si>
    <t>PONTO PARA CLIMARIZADOR  12.000 BTU/H.</t>
  </si>
  <si>
    <t>PONTO PARA CLIMARIZADOR  9.000 BTU/H.</t>
  </si>
  <si>
    <t>CLIMATIZADOR SPLIT HI-WALL COM CAPACIDADE DE 18.000 BTU/H.</t>
  </si>
  <si>
    <t xml:space="preserve">CLIMATIZADOR SPLIT HI-WALL COM CAPACIDADE DE 12.000 BTU/H. </t>
  </si>
  <si>
    <t xml:space="preserve">CLIMATIZADOR SPLIT HI-WALL COM CAPACIDADE DE 9.000 BTU/H. </t>
  </si>
  <si>
    <t>EXAUSTÃO DE SANITÁRIOS</t>
  </si>
  <si>
    <t>Ventiladores</t>
  </si>
  <si>
    <t>EXAUSTOR AXIAL EXTRA FINO, IPX4, CLASSE II, COM COMPORTA ANTI RETORNO INCORPORADA, COM PROTETOR TÉRMICO, PARA OPERAR EM TEMPERATURAS DE ATÉ 40°C. REF.: SOLER &amp; PALAU - DECOR-200</t>
  </si>
  <si>
    <t>Tubulação</t>
  </si>
  <si>
    <t>Tubulação ar</t>
  </si>
  <si>
    <t>soma a cisterna</t>
  </si>
  <si>
    <t>guarda-corpos multiplicados pela altura</t>
  </si>
  <si>
    <t>CISTERNA</t>
  </si>
  <si>
    <t>FOSSO ELEVADOR</t>
  </si>
  <si>
    <t>FLOREIRA</t>
  </si>
  <si>
    <t>CENTRAL DE GÁS/LIXEIRA</t>
  </si>
  <si>
    <t>PEITORIL</t>
  </si>
  <si>
    <t>ÁREA DE SERVIÇO</t>
  </si>
  <si>
    <t>ÁREA TÉCNICA</t>
  </si>
  <si>
    <t>BANHEIRO</t>
  </si>
  <si>
    <t>BOX BANHEIRO</t>
  </si>
  <si>
    <t>COZINHA</t>
  </si>
  <si>
    <t>3.5.6</t>
  </si>
  <si>
    <t>3.5.7</t>
  </si>
  <si>
    <t>3.5.8</t>
  </si>
  <si>
    <t>SACADA</t>
  </si>
  <si>
    <t>3.5.9</t>
  </si>
  <si>
    <t>TELHADO</t>
  </si>
  <si>
    <t>3.6.6</t>
  </si>
  <si>
    <t>3.6.7</t>
  </si>
  <si>
    <t>3.6.8</t>
  </si>
  <si>
    <t>3.7.6</t>
  </si>
  <si>
    <t>3.7.7</t>
  </si>
  <si>
    <t>3.7.8</t>
  </si>
  <si>
    <t>3.8.6</t>
  </si>
  <si>
    <t>3.8.7</t>
  </si>
  <si>
    <t>3.8.8</t>
  </si>
  <si>
    <t>3.9.6</t>
  </si>
  <si>
    <t>3.9.7</t>
  </si>
  <si>
    <t>3.9.8</t>
  </si>
  <si>
    <t>3.10.6</t>
  </si>
  <si>
    <t>3.10.7</t>
  </si>
  <si>
    <t>3.10.8</t>
  </si>
  <si>
    <t>3.11.6</t>
  </si>
  <si>
    <t>3.11.7</t>
  </si>
  <si>
    <t>3.11.8</t>
  </si>
  <si>
    <t>3.12.6</t>
  </si>
  <si>
    <t>3.12.7</t>
  </si>
  <si>
    <t>3.12.8</t>
  </si>
  <si>
    <t>3.13.6</t>
  </si>
  <si>
    <t>3.13.7</t>
  </si>
  <si>
    <t>3.13.8</t>
  </si>
  <si>
    <t>3.14.6</t>
  </si>
  <si>
    <t>3.14.7</t>
  </si>
  <si>
    <t>3.14.8</t>
  </si>
  <si>
    <t>3.15.6</t>
  </si>
  <si>
    <t>3.15.7</t>
  </si>
  <si>
    <t>3.15.8</t>
  </si>
  <si>
    <t>3.16.6</t>
  </si>
  <si>
    <t>3.16.7</t>
  </si>
  <si>
    <t>3.16.8</t>
  </si>
  <si>
    <t>3.17.6</t>
  </si>
  <si>
    <t>3.17.7</t>
  </si>
  <si>
    <t>3.17.8</t>
  </si>
  <si>
    <t>3.18.6</t>
  </si>
  <si>
    <t>3.18.7</t>
  </si>
  <si>
    <t>3.18.8</t>
  </si>
  <si>
    <t>3.19.6</t>
  </si>
  <si>
    <t>3.19.7</t>
  </si>
  <si>
    <t>3.19.8</t>
  </si>
  <si>
    <t>3.20.6</t>
  </si>
  <si>
    <t>3.20.7</t>
  </si>
  <si>
    <t>3.20.8</t>
  </si>
  <si>
    <t>PISCINA</t>
  </si>
  <si>
    <t>TERRAÇO</t>
  </si>
  <si>
    <t>RESERVATÓRIO</t>
  </si>
  <si>
    <t>TAMPA DE RESERVATÓRIO</t>
  </si>
  <si>
    <t>MANTA ANTIRAIZ</t>
  </si>
  <si>
    <t>MANTA LIQUIDA</t>
  </si>
  <si>
    <t>Baldrames</t>
  </si>
  <si>
    <t>Floreiras</t>
  </si>
  <si>
    <t>Impermeabilização de piscinas</t>
  </si>
  <si>
    <t>Impermeabilização de terraços</t>
  </si>
  <si>
    <t>Impermeabilização de banheiros , ralos, área técnicas, sacadas</t>
  </si>
  <si>
    <t>Impermeabilização de floreiras e esquadrias</t>
  </si>
  <si>
    <t>Impermeabilização de vigas baldrames e poço do elevador</t>
  </si>
  <si>
    <t>Esquadrias</t>
  </si>
  <si>
    <t>Mão de obra impermeabilização com manta aluminio</t>
  </si>
  <si>
    <t>Mão de obra impermeabilização com membrana acrílica</t>
  </si>
  <si>
    <t>Manta asfáltica</t>
  </si>
  <si>
    <t>1 ponto por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</si>
</sst>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#,##0.0000"/>
    <numFmt numFmtId="166" formatCode="_-* #,##0.00_-;\-* #,##0.00_-;_-* &quot;-&quot;??_-;_-@"/>
    <numFmt numFmtId="167" formatCode="_(&quot;R$&quot;* #,##0.00_);_(&quot;R$&quot;* \(#,##0.00\);_(&quot;R$&quot;* &quot;-&quot;??_);_(@_)"/>
    <numFmt numFmtId="168" formatCode="_-&quot;R$&quot;\ * #,##0.00_-;\-&quot;R$&quot;\ * #,##0.00_-;_-&quot;R$&quot;\ * &quot;-&quot;??_-;_-@"/>
    <numFmt numFmtId="169" formatCode="[$-416]mmm\-yy"/>
    <numFmt numFmtId="170" formatCode="#,##0&quot; Meses&quot;"/>
    <numFmt numFmtId="171" formatCode="_-&quot;R$&quot;\ * #,###&quot;/m²&quot;"/>
    <numFmt numFmtId="172" formatCode="#,##0&quot; m²&quot;"/>
    <numFmt numFmtId="173" formatCode="#,##0&quot; Pav&quot;"/>
    <numFmt numFmtId="174" formatCode="0#"/>
    <numFmt numFmtId="175" formatCode="00#"/>
    <numFmt numFmtId="176" formatCode="_(* #,##0.00_);_(* \(#,##0.00\);_(* &quot;-&quot;??_);_(@_)"/>
    <numFmt numFmtId="177" formatCode="&quot;R$&quot;\ #,##0.00&quot; m²&quot;"/>
    <numFmt numFmtId="178" formatCode="_0.000\-&quot;Correção&quot;"/>
    <numFmt numFmtId="179" formatCode="_-* #,##0.00000_-;\-* #,##0.00000_-;_-* &quot;-&quot;??_-;_-@"/>
    <numFmt numFmtId="180" formatCode="_-* #,##0.000_-;\-* #,##0.000_-;_-* &quot;-&quot;??_-;_-@"/>
    <numFmt numFmtId="181" formatCode="_-* #,##0.00000_-;\-* #,##0.00000_-;_-* &quot;-&quot;?????_-;_-@"/>
    <numFmt numFmtId="182" formatCode="_-* #,##0.000000_-;\-* #,##0.000000_-;_-* &quot;-&quot;?????_-;_-@"/>
    <numFmt numFmtId="183" formatCode="#,##0.0"/>
    <numFmt numFmtId="184" formatCode="#,##0.000"/>
    <numFmt numFmtId="185" formatCode="_-&quot;R$&quot;\ * #,##0.0000_-;\-&quot;R$&quot;\ * #,##0.0000_-;_-&quot;R$&quot;\ * &quot;-&quot;??_-;_-@"/>
    <numFmt numFmtId="186" formatCode="_(* #,##0_);_(* \(#,##0\);_(* &quot;-&quot;??_);_(@_)"/>
    <numFmt numFmtId="187" formatCode="dd/mm/yy;@"/>
    <numFmt numFmtId="188" formatCode="_-* #,##0.00000_-;\-* #,##0.00000_-;_-* &quot;-&quot;?????_-;_-@_-"/>
    <numFmt numFmtId="189" formatCode="#,000"/>
  </numFmts>
  <fonts count="15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205867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205867"/>
      <name val="Calibri"/>
      <family val="2"/>
    </font>
    <font>
      <sz val="9"/>
      <color theme="1"/>
      <name val="Calibri"/>
      <family val="2"/>
    </font>
    <font>
      <b/>
      <sz val="14"/>
      <color theme="0"/>
      <name val="Calibri"/>
      <family val="2"/>
    </font>
    <font>
      <b/>
      <sz val="8"/>
      <color theme="0"/>
      <name val="Calibri"/>
      <family val="2"/>
    </font>
    <font>
      <sz val="8"/>
      <color rgb="FF121212"/>
      <name val="Calibri"/>
      <family val="2"/>
    </font>
    <font>
      <i/>
      <sz val="8"/>
      <color rgb="FF121212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b/>
      <sz val="10"/>
      <color rgb="FF121212"/>
      <name val="Poppins"/>
    </font>
    <font>
      <sz val="10"/>
      <color rgb="FF121212"/>
      <name val="Poppins"/>
    </font>
    <font>
      <sz val="8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5"/>
      <color theme="0"/>
      <name val="Poppins"/>
    </font>
    <font>
      <sz val="11"/>
      <color rgb="FF121212"/>
      <name val="Poppins"/>
    </font>
    <font>
      <sz val="11"/>
      <color rgb="FFFF0000"/>
      <name val="Calibri"/>
      <family val="2"/>
    </font>
    <font>
      <b/>
      <sz val="8"/>
      <color theme="0"/>
      <name val="Poppins"/>
    </font>
    <font>
      <sz val="11"/>
      <color rgb="FFB6DDE8"/>
      <name val="Calibri"/>
      <family val="2"/>
    </font>
    <font>
      <sz val="8"/>
      <color rgb="FFFF0000"/>
      <name val="Poppins"/>
    </font>
    <font>
      <sz val="8"/>
      <color theme="1"/>
      <name val="Poppins"/>
    </font>
    <font>
      <b/>
      <sz val="8"/>
      <color rgb="FF121212"/>
      <name val="Poppins"/>
    </font>
    <font>
      <b/>
      <sz val="11"/>
      <color theme="1"/>
      <name val="Calibri"/>
      <family val="2"/>
    </font>
    <font>
      <b/>
      <sz val="8"/>
      <color rgb="FFFF0000"/>
      <name val="Poppins"/>
    </font>
    <font>
      <sz val="9"/>
      <color theme="1"/>
      <name val="Poppins"/>
    </font>
    <font>
      <b/>
      <sz val="9"/>
      <color theme="0"/>
      <name val="Poppins"/>
    </font>
    <font>
      <sz val="9"/>
      <color rgb="FFA5A5A5"/>
      <name val="Poppins"/>
    </font>
    <font>
      <b/>
      <sz val="9"/>
      <color rgb="FFD23200"/>
      <name val="Calibri"/>
      <family val="2"/>
    </font>
    <font>
      <b/>
      <sz val="9"/>
      <color rgb="FF7F7F7F"/>
      <name val="Poppins"/>
    </font>
    <font>
      <sz val="9"/>
      <color rgb="FFFF0000"/>
      <name val="Poppins"/>
    </font>
    <font>
      <b/>
      <u/>
      <sz val="9"/>
      <color theme="1"/>
      <name val="Poppins"/>
    </font>
    <font>
      <b/>
      <sz val="9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Poppins"/>
    </font>
    <font>
      <sz val="12"/>
      <color rgb="FFFF0000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8"/>
      <color rgb="FF7F7F7F"/>
      <name val="Calibri"/>
      <family val="2"/>
    </font>
    <font>
      <b/>
      <sz val="10"/>
      <color theme="0"/>
      <name val="Calibri"/>
      <family val="2"/>
    </font>
    <font>
      <sz val="8"/>
      <color rgb="FF7F7F7F"/>
      <name val="Arial"/>
      <family val="2"/>
    </font>
    <font>
      <b/>
      <sz val="9"/>
      <color theme="0"/>
      <name val="Calibri"/>
      <family val="2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BFBFBF"/>
      <name val="Arial"/>
      <family val="2"/>
    </font>
    <font>
      <sz val="9"/>
      <color rgb="FFBFBFBF"/>
      <name val="Calibri"/>
      <family val="2"/>
    </font>
    <font>
      <sz val="8"/>
      <color rgb="FF000000"/>
      <name val="Calibri"/>
      <family val="2"/>
    </font>
    <font>
      <sz val="7"/>
      <color theme="1"/>
      <name val="Arial"/>
      <family val="2"/>
    </font>
    <font>
      <u/>
      <sz val="7"/>
      <color rgb="FF0000FF"/>
      <name val="Arial"/>
      <family val="2"/>
    </font>
    <font>
      <b/>
      <sz val="7"/>
      <color theme="0"/>
      <name val="Arial"/>
      <family val="2"/>
    </font>
    <font>
      <sz val="7"/>
      <color theme="0"/>
      <name val="Arial"/>
      <family val="2"/>
    </font>
    <font>
      <b/>
      <sz val="8"/>
      <color theme="0"/>
      <name val="Arial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b/>
      <sz val="9"/>
      <color rgb="FF0000FF"/>
      <name val="Calibri"/>
      <family val="2"/>
    </font>
    <font>
      <b/>
      <sz val="14"/>
      <color theme="0"/>
      <name val="Arial"/>
      <family val="2"/>
    </font>
    <font>
      <sz val="8"/>
      <color rgb="FFF43800"/>
      <name val="Arial"/>
      <family val="2"/>
    </font>
    <font>
      <sz val="9"/>
      <color theme="0"/>
      <name val="Calibri"/>
      <family val="2"/>
    </font>
    <font>
      <sz val="10"/>
      <color theme="0"/>
      <name val="Calibri"/>
      <family val="2"/>
    </font>
    <font>
      <sz val="8"/>
      <color rgb="FF0000FF"/>
      <name val="Arial"/>
      <family val="2"/>
    </font>
    <font>
      <b/>
      <i/>
      <sz val="9"/>
      <color rgb="FF010000"/>
      <name val="Arial"/>
      <family val="2"/>
    </font>
    <font>
      <sz val="8"/>
      <color rgb="FF01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FF0000"/>
      <name val="Calibri"/>
      <family val="2"/>
    </font>
    <font>
      <sz val="9"/>
      <color rgb="FF010000"/>
      <name val="Calibri"/>
      <family val="2"/>
    </font>
    <font>
      <b/>
      <sz val="9"/>
      <color rgb="FF010000"/>
      <name val="Calibri"/>
      <family val="2"/>
    </font>
    <font>
      <b/>
      <i/>
      <sz val="9"/>
      <color rgb="FF010000"/>
      <name val="Calibri"/>
      <family val="2"/>
    </font>
    <font>
      <b/>
      <sz val="10"/>
      <color theme="1"/>
      <name val="Arial"/>
      <family val="2"/>
    </font>
    <font>
      <b/>
      <sz val="8"/>
      <color rgb="FFF43800"/>
      <name val="Arial"/>
      <family val="2"/>
    </font>
    <font>
      <b/>
      <sz val="9"/>
      <color rgb="FF1851D6"/>
      <name val="Calibri"/>
      <family val="2"/>
    </font>
    <font>
      <b/>
      <sz val="10"/>
      <color theme="0"/>
      <name val="Arial"/>
      <family val="2"/>
    </font>
    <font>
      <sz val="11"/>
      <color theme="1"/>
      <name val="Roboto"/>
    </font>
    <font>
      <sz val="11"/>
      <color rgb="FFFF0000"/>
      <name val="Roboto"/>
    </font>
    <font>
      <b/>
      <sz val="14"/>
      <color theme="0"/>
      <name val="Poppins"/>
    </font>
    <font>
      <b/>
      <sz val="11"/>
      <color theme="1"/>
      <name val="Poppins"/>
    </font>
    <font>
      <b/>
      <u/>
      <sz val="11"/>
      <color theme="1"/>
      <name val="Poppins"/>
    </font>
    <font>
      <b/>
      <sz val="11"/>
      <color theme="0"/>
      <name val="Poppins"/>
    </font>
    <font>
      <sz val="11"/>
      <color rgb="FFFF0000"/>
      <name val="Poppins"/>
    </font>
    <font>
      <b/>
      <sz val="11"/>
      <color theme="0"/>
      <name val="Roboto"/>
    </font>
    <font>
      <sz val="10"/>
      <color rgb="FF1E4E79"/>
      <name val="Calibri"/>
      <family val="2"/>
    </font>
    <font>
      <b/>
      <sz val="18"/>
      <color theme="0"/>
      <name val="Poppins"/>
    </font>
    <font>
      <b/>
      <sz val="14"/>
      <color rgb="FF002060"/>
      <name val="Poppins"/>
    </font>
    <font>
      <i/>
      <sz val="11"/>
      <color rgb="FF1851D6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4"/>
      <color rgb="FF121212"/>
      <name val="Poppins"/>
    </font>
    <font>
      <sz val="5"/>
      <color theme="1"/>
      <name val="Roboto"/>
    </font>
    <font>
      <sz val="5"/>
      <color theme="1"/>
      <name val="Arial Narrow"/>
      <family val="2"/>
    </font>
    <font>
      <b/>
      <sz val="5"/>
      <color theme="1"/>
      <name val="Roboto"/>
    </font>
    <font>
      <b/>
      <sz val="5"/>
      <color rgb="FF121212"/>
      <name val="Roboto"/>
    </font>
    <font>
      <sz val="10"/>
      <color theme="1"/>
      <name val="Roboto"/>
    </font>
    <font>
      <sz val="11"/>
      <color theme="1"/>
      <name val="Arial Narrow"/>
      <family val="2"/>
    </font>
    <font>
      <sz val="9"/>
      <color rgb="FF7F7F7F"/>
      <name val="Poppins"/>
    </font>
    <font>
      <sz val="8"/>
      <name val="Arial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8"/>
      <color rgb="FFFF0000"/>
      <name val="Arial"/>
      <family val="2"/>
    </font>
    <font>
      <b/>
      <sz val="9"/>
      <color rgb="FFD23200"/>
      <name val="Calibri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11"/>
      <color theme="0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8"/>
      <name val="Trebuchet MS"/>
      <family val="2"/>
    </font>
    <font>
      <b/>
      <sz val="10"/>
      <color theme="0"/>
      <name val="Poppins"/>
    </font>
    <font>
      <sz val="8"/>
      <name val="Arial"/>
      <family val="2"/>
    </font>
    <font>
      <sz val="10"/>
      <name val="Arial"/>
      <family val="2"/>
      <scheme val="minor"/>
    </font>
    <font>
      <sz val="9"/>
      <name val="Arial"/>
      <family val="2"/>
      <scheme val="minor"/>
    </font>
    <font>
      <b/>
      <sz val="10"/>
      <name val="Arial"/>
      <family val="2"/>
      <scheme val="minor"/>
    </font>
    <font>
      <sz val="9.5"/>
      <name val="Arial"/>
      <family val="2"/>
      <scheme val="minor"/>
    </font>
    <font>
      <sz val="10"/>
      <color theme="8" tint="-0.499984740745262"/>
      <name val="Arial"/>
      <family val="2"/>
      <scheme val="minor"/>
    </font>
    <font>
      <sz val="11"/>
      <color theme="1"/>
      <name val="Calibri"/>
      <family val="2"/>
    </font>
    <font>
      <sz val="11"/>
      <color rgb="FF0070C0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9"/>
      <name val="Poppins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8"/>
      <color theme="3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rgb="FF00206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FFFFFF"/>
      <name val="Poppins"/>
    </font>
    <font>
      <b/>
      <sz val="12"/>
      <color rgb="FFFFFFFF"/>
      <name val="Calibri"/>
      <family val="2"/>
    </font>
    <font>
      <sz val="11"/>
      <color rgb="FF385623"/>
      <name val="Calibri"/>
      <family val="2"/>
    </font>
    <font>
      <b/>
      <sz val="11"/>
      <color rgb="FFFFFFFF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1851D6"/>
        <bgColor rgb="FF1851D6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29292F"/>
        <bgColor rgb="FF29292F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244061"/>
        <bgColor rgb="FF244061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rgb="FFE5E2D2"/>
        <bgColor rgb="FFE5E2D2"/>
      </patternFill>
    </fill>
    <fill>
      <patternFill patternType="solid">
        <fgColor rgb="FF00B050"/>
        <bgColor rgb="FF00B050"/>
      </patternFill>
    </fill>
    <fill>
      <patternFill patternType="solid">
        <fgColor rgb="FF71A0DB"/>
        <bgColor rgb="FF71A0DB"/>
      </patternFill>
    </fill>
    <fill>
      <patternFill patternType="solid">
        <fgColor rgb="FFF6F4F6"/>
        <bgColor rgb="FFF6F4F6"/>
      </patternFill>
    </fill>
    <fill>
      <patternFill patternType="solid">
        <fgColor rgb="FFFC3400"/>
        <bgColor rgb="FFFC3400"/>
      </patternFill>
    </fill>
    <fill>
      <patternFill patternType="solid">
        <fgColor rgb="FF595959"/>
        <bgColor rgb="FF595959"/>
      </patternFill>
    </fill>
    <fill>
      <patternFill patternType="solid">
        <fgColor theme="1"/>
        <bgColor theme="1"/>
      </patternFill>
    </fill>
    <fill>
      <patternFill patternType="solid">
        <fgColor rgb="FF121212"/>
        <bgColor rgb="FF121212"/>
      </patternFill>
    </fill>
    <fill>
      <patternFill patternType="solid">
        <fgColor rgb="FF4B4B4B"/>
        <bgColor rgb="FF4B4B4B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rgb="FFCC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rgb="FF0C0C0C"/>
        <bgColor rgb="FF0C0C0C"/>
      </patternFill>
    </fill>
    <fill>
      <patternFill patternType="solid">
        <fgColor rgb="FFFF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571078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D7D7D7"/>
        <bgColor rgb="FFD7D7D7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8D08D"/>
        <bgColor rgb="FFA8D08D"/>
      </patternFill>
    </fill>
  </fills>
  <borders count="361">
    <border>
      <left/>
      <right/>
      <top/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/>
      <top style="thin">
        <color rgb="FF29292F"/>
      </top>
      <bottom style="thin">
        <color rgb="FF000000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29292F"/>
      </right>
      <top style="thin">
        <color rgb="FF000000"/>
      </top>
      <bottom/>
      <diagonal/>
    </border>
    <border>
      <left style="thin">
        <color rgb="FF29292F"/>
      </left>
      <right/>
      <top style="thin">
        <color rgb="FF000000"/>
      </top>
      <bottom style="thin">
        <color rgb="FF29292F"/>
      </bottom>
      <diagonal/>
    </border>
    <border>
      <left/>
      <right/>
      <top style="thin">
        <color rgb="FF000000"/>
      </top>
      <bottom style="thin">
        <color rgb="FF29292F"/>
      </bottom>
      <diagonal/>
    </border>
    <border>
      <left style="thin">
        <color rgb="FF000000"/>
      </left>
      <right/>
      <top/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000000"/>
      </left>
      <right/>
      <top/>
      <bottom style="thin">
        <color rgb="FF29292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29292F"/>
      </top>
      <bottom style="hair">
        <color rgb="FF7F7F7F"/>
      </bottom>
      <diagonal/>
    </border>
    <border>
      <left/>
      <right/>
      <top style="thin">
        <color rgb="FF29292F"/>
      </top>
      <bottom style="hair">
        <color rgb="FF7F7F7F"/>
      </bottom>
      <diagonal/>
    </border>
    <border>
      <left/>
      <right/>
      <top style="thin">
        <color rgb="FF29292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hair">
        <color rgb="FF7F7F7F"/>
      </right>
      <top style="hair">
        <color rgb="FF7F7F7F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/>
      <right/>
      <top/>
      <bottom style="hair">
        <color rgb="FF7F7F7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7F7F7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 style="thin">
        <color rgb="FF000000"/>
      </right>
      <top style="thin">
        <color rgb="FF29292F"/>
      </top>
      <bottom/>
      <diagonal/>
    </border>
    <border>
      <left style="thin">
        <color rgb="FF000000"/>
      </left>
      <right/>
      <top style="thin">
        <color rgb="FF29292F"/>
      </top>
      <bottom/>
      <diagonal/>
    </border>
    <border>
      <left style="thin">
        <color rgb="FF000000"/>
      </left>
      <right/>
      <top style="thin">
        <color rgb="FF29292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7F7F7F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7F7F7F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thin">
        <color rgb="FF29292F"/>
      </right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000000"/>
      </bottom>
      <diagonal/>
    </border>
    <border>
      <left/>
      <right/>
      <top style="thin">
        <color rgb="FF29292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hair">
        <color rgb="FF000000"/>
      </left>
      <right style="hair">
        <color rgb="FF000000"/>
      </right>
      <top style="thin">
        <color rgb="FFA5A5A5"/>
      </top>
      <bottom style="hair">
        <color rgb="FF000000"/>
      </bottom>
      <diagonal/>
    </border>
    <border>
      <left style="hair">
        <color rgb="FF000000"/>
      </left>
      <right style="thin">
        <color rgb="FF7F7F7F"/>
      </right>
      <top style="thin">
        <color rgb="FFA5A5A5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29292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F2F2F2"/>
      </bottom>
      <diagonal/>
    </border>
    <border>
      <left style="thin">
        <color rgb="FF938953"/>
      </left>
      <right style="thin">
        <color rgb="FF938953"/>
      </right>
      <top style="thin">
        <color rgb="FF938953"/>
      </top>
      <bottom style="thin">
        <color rgb="FF93895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29292F"/>
      </top>
      <bottom style="thin">
        <color rgb="FF29292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7F7F7F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29292F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29292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29292F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22">
    <xf numFmtId="0" fontId="0" fillId="0" borderId="0"/>
    <xf numFmtId="0" fontId="3" fillId="0" borderId="227"/>
    <xf numFmtId="0" fontId="115" fillId="0" borderId="227" applyNumberFormat="0" applyFont="0" applyFill="0" applyBorder="0" applyAlignment="0" applyProtection="0"/>
    <xf numFmtId="176" fontId="115" fillId="0" borderId="227" applyNumberFormat="0" applyFont="0" applyFill="0" applyBorder="0" applyAlignment="0" applyProtection="0"/>
    <xf numFmtId="44" fontId="115" fillId="0" borderId="227" applyFont="0" applyFill="0" applyBorder="0" applyAlignment="0" applyProtection="0"/>
    <xf numFmtId="44" fontId="3" fillId="0" borderId="227" applyFont="0" applyFill="0" applyBorder="0" applyAlignment="0" applyProtection="0"/>
    <xf numFmtId="43" fontId="3" fillId="0" borderId="227" applyFont="0" applyFill="0" applyBorder="0" applyAlignment="0" applyProtection="0"/>
    <xf numFmtId="0" fontId="118" fillId="0" borderId="227"/>
    <xf numFmtId="0" fontId="120" fillId="0" borderId="227"/>
    <xf numFmtId="176" fontId="115" fillId="0" borderId="227" applyFont="0" applyFill="0" applyBorder="0" applyAlignment="0" applyProtection="0"/>
    <xf numFmtId="0" fontId="2" fillId="0" borderId="227"/>
    <xf numFmtId="44" fontId="2" fillId="0" borderId="227" applyFont="0" applyFill="0" applyBorder="0" applyAlignment="0" applyProtection="0"/>
    <xf numFmtId="43" fontId="2" fillId="0" borderId="227" applyFont="0" applyFill="0" applyBorder="0" applyAlignment="0" applyProtection="0"/>
    <xf numFmtId="0" fontId="2" fillId="0" borderId="227"/>
    <xf numFmtId="44" fontId="2" fillId="0" borderId="227" applyFont="0" applyFill="0" applyBorder="0" applyAlignment="0" applyProtection="0"/>
    <xf numFmtId="43" fontId="2" fillId="0" borderId="227" applyFont="0" applyFill="0" applyBorder="0" applyAlignment="0" applyProtection="0"/>
    <xf numFmtId="0" fontId="132" fillId="0" borderId="227"/>
    <xf numFmtId="0" fontId="133" fillId="0" borderId="227"/>
    <xf numFmtId="44" fontId="133" fillId="0" borderId="227" applyFont="0" applyFill="0" applyBorder="0" applyAlignment="0" applyProtection="0"/>
    <xf numFmtId="44" fontId="1" fillId="0" borderId="227" applyFont="0" applyFill="0" applyBorder="0" applyAlignment="0" applyProtection="0"/>
    <xf numFmtId="9" fontId="133" fillId="0" borderId="0" applyFont="0" applyFill="0" applyBorder="0" applyAlignment="0" applyProtection="0"/>
    <xf numFmtId="43" fontId="133" fillId="0" borderId="0" applyFont="0" applyFill="0" applyBorder="0" applyAlignment="0" applyProtection="0"/>
  </cellStyleXfs>
  <cellXfs count="1489">
    <xf numFmtId="0" fontId="0" fillId="0" borderId="0" xfId="0"/>
    <xf numFmtId="0" fontId="6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9" fillId="0" borderId="7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165" fontId="7" fillId="0" borderId="8" xfId="0" applyNumberFormat="1" applyFont="1" applyBorder="1" applyAlignment="1">
      <alignment horizontal="left" vertical="center"/>
    </xf>
    <xf numFmtId="14" fontId="7" fillId="0" borderId="9" xfId="0" applyNumberFormat="1" applyFont="1" applyBorder="1" applyAlignment="1">
      <alignment horizontal="left" vertical="center"/>
    </xf>
    <xf numFmtId="0" fontId="9" fillId="0" borderId="0" xfId="0" applyFont="1"/>
    <xf numFmtId="0" fontId="7" fillId="0" borderId="0" xfId="0" applyFont="1"/>
    <xf numFmtId="0" fontId="11" fillId="3" borderId="14" xfId="0" applyFont="1" applyFill="1" applyBorder="1" applyAlignment="1">
      <alignment horizontal="center" vertical="center"/>
    </xf>
    <xf numFmtId="166" fontId="11" fillId="3" borderId="17" xfId="0" applyNumberFormat="1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vertical="center" wrapText="1"/>
    </xf>
    <xf numFmtId="166" fontId="12" fillId="4" borderId="24" xfId="0" applyNumberFormat="1" applyFont="1" applyFill="1" applyBorder="1" applyAlignment="1">
      <alignment vertical="center" wrapText="1"/>
    </xf>
    <xf numFmtId="0" fontId="7" fillId="0" borderId="25" xfId="0" applyFont="1" applyBorder="1"/>
    <xf numFmtId="0" fontId="7" fillId="0" borderId="26" xfId="0" applyFont="1" applyBorder="1"/>
    <xf numFmtId="0" fontId="12" fillId="4" borderId="29" xfId="0" applyFont="1" applyFill="1" applyBorder="1" applyAlignment="1">
      <alignment vertical="center" wrapText="1"/>
    </xf>
    <xf numFmtId="0" fontId="14" fillId="0" borderId="0" xfId="0" applyFont="1"/>
    <xf numFmtId="166" fontId="15" fillId="4" borderId="24" xfId="0" applyNumberFormat="1" applyFont="1" applyFill="1" applyBorder="1" applyAlignment="1">
      <alignment vertical="center" wrapText="1"/>
    </xf>
    <xf numFmtId="0" fontId="12" fillId="4" borderId="29" xfId="0" applyFont="1" applyFill="1" applyBorder="1" applyAlignment="1">
      <alignment horizontal="left" vertical="center" wrapText="1"/>
    </xf>
    <xf numFmtId="0" fontId="13" fillId="4" borderId="29" xfId="0" applyFont="1" applyFill="1" applyBorder="1" applyAlignment="1">
      <alignment horizontal="right" vertical="center" wrapText="1"/>
    </xf>
    <xf numFmtId="166" fontId="7" fillId="0" borderId="25" xfId="0" applyNumberFormat="1" applyFont="1" applyBorder="1"/>
    <xf numFmtId="0" fontId="13" fillId="4" borderId="30" xfId="0" applyFont="1" applyFill="1" applyBorder="1" applyAlignment="1">
      <alignment horizontal="right" vertical="center" wrapText="1"/>
    </xf>
    <xf numFmtId="166" fontId="12" fillId="4" borderId="33" xfId="0" applyNumberFormat="1" applyFont="1" applyFill="1" applyBorder="1" applyAlignment="1">
      <alignment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left" vertical="center"/>
    </xf>
    <xf numFmtId="167" fontId="15" fillId="4" borderId="38" xfId="0" applyNumberFormat="1" applyFont="1" applyFill="1" applyBorder="1" applyAlignment="1">
      <alignment horizontal="center" vertical="center"/>
    </xf>
    <xf numFmtId="10" fontId="15" fillId="4" borderId="38" xfId="0" applyNumberFormat="1" applyFont="1" applyFill="1" applyBorder="1" applyAlignment="1">
      <alignment horizontal="center" vertical="center"/>
    </xf>
    <xf numFmtId="167" fontId="15" fillId="4" borderId="39" xfId="0" applyNumberFormat="1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left" vertical="center"/>
    </xf>
    <xf numFmtId="167" fontId="15" fillId="5" borderId="38" xfId="0" applyNumberFormat="1" applyFont="1" applyFill="1" applyBorder="1" applyAlignment="1">
      <alignment horizontal="center" vertical="center"/>
    </xf>
    <xf numFmtId="10" fontId="15" fillId="5" borderId="38" xfId="0" applyNumberFormat="1" applyFont="1" applyFill="1" applyBorder="1" applyAlignment="1">
      <alignment horizontal="center" vertical="center"/>
    </xf>
    <xf numFmtId="167" fontId="15" fillId="5" borderId="39" xfId="0" applyNumberFormat="1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left" vertical="center"/>
    </xf>
    <xf numFmtId="167" fontId="11" fillId="3" borderId="41" xfId="0" applyNumberFormat="1" applyFont="1" applyFill="1" applyBorder="1" applyAlignment="1">
      <alignment horizontal="center" vertical="center"/>
    </xf>
    <xf numFmtId="9" fontId="11" fillId="3" borderId="41" xfId="0" applyNumberFormat="1" applyFont="1" applyFill="1" applyBorder="1" applyAlignment="1">
      <alignment horizontal="center" vertical="center"/>
    </xf>
    <xf numFmtId="167" fontId="11" fillId="3" borderId="42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168" fontId="7" fillId="0" borderId="25" xfId="0" applyNumberFormat="1" applyFont="1" applyBorder="1"/>
    <xf numFmtId="0" fontId="11" fillId="3" borderId="43" xfId="0" applyFont="1" applyFill="1" applyBorder="1" applyAlignment="1">
      <alignment horizontal="left" vertical="center"/>
    </xf>
    <xf numFmtId="167" fontId="11" fillId="3" borderId="44" xfId="0" applyNumberFormat="1" applyFont="1" applyFill="1" applyBorder="1" applyAlignment="1">
      <alignment horizontal="left" vertical="center"/>
    </xf>
    <xf numFmtId="169" fontId="11" fillId="3" borderId="44" xfId="0" applyNumberFormat="1" applyFont="1" applyFill="1" applyBorder="1" applyAlignment="1">
      <alignment horizontal="center" vertical="center"/>
    </xf>
    <xf numFmtId="167" fontId="11" fillId="3" borderId="45" xfId="0" applyNumberFormat="1" applyFont="1" applyFill="1" applyBorder="1" applyAlignment="1">
      <alignment horizontal="center" vertical="center"/>
    </xf>
    <xf numFmtId="0" fontId="7" fillId="0" borderId="46" xfId="0" applyFont="1" applyBorder="1"/>
    <xf numFmtId="0" fontId="7" fillId="0" borderId="47" xfId="0" applyFont="1" applyBorder="1"/>
    <xf numFmtId="0" fontId="7" fillId="0" borderId="48" xfId="0" applyFont="1" applyBorder="1"/>
    <xf numFmtId="0" fontId="16" fillId="6" borderId="34" xfId="0" applyFont="1" applyFill="1" applyBorder="1" applyAlignment="1">
      <alignment vertical="center" wrapText="1"/>
    </xf>
    <xf numFmtId="0" fontId="17" fillId="4" borderId="49" xfId="0" applyFont="1" applyFill="1" applyBorder="1" applyAlignment="1">
      <alignment horizontal="left" vertical="center" wrapText="1"/>
    </xf>
    <xf numFmtId="0" fontId="17" fillId="4" borderId="50" xfId="0" applyFont="1" applyFill="1" applyBorder="1" applyAlignment="1">
      <alignment horizontal="center" vertical="center" wrapText="1"/>
    </xf>
    <xf numFmtId="166" fontId="17" fillId="4" borderId="50" xfId="0" applyNumberFormat="1" applyFont="1" applyFill="1" applyBorder="1" applyAlignment="1">
      <alignment horizontal="left" vertical="center" wrapText="1"/>
    </xf>
    <xf numFmtId="0" fontId="18" fillId="4" borderId="50" xfId="0" applyFont="1" applyFill="1" applyBorder="1" applyAlignment="1">
      <alignment horizontal="center" vertical="center" wrapText="1"/>
    </xf>
    <xf numFmtId="0" fontId="18" fillId="4" borderId="51" xfId="0" applyFont="1" applyFill="1" applyBorder="1" applyAlignment="1">
      <alignment horizontal="center" vertical="center" wrapText="1"/>
    </xf>
    <xf numFmtId="0" fontId="19" fillId="4" borderId="52" xfId="0" applyFont="1" applyFill="1" applyBorder="1"/>
    <xf numFmtId="0" fontId="20" fillId="0" borderId="0" xfId="0" applyFont="1"/>
    <xf numFmtId="0" fontId="16" fillId="6" borderId="40" xfId="0" applyFont="1" applyFill="1" applyBorder="1" applyAlignment="1">
      <alignment vertical="center" wrapText="1"/>
    </xf>
    <xf numFmtId="0" fontId="17" fillId="4" borderId="53" xfId="0" applyFont="1" applyFill="1" applyBorder="1" applyAlignment="1">
      <alignment horizontal="left" vertical="center" wrapText="1"/>
    </xf>
    <xf numFmtId="0" fontId="17" fillId="4" borderId="54" xfId="0" applyFont="1" applyFill="1" applyBorder="1" applyAlignment="1">
      <alignment horizontal="center" vertical="center" wrapText="1"/>
    </xf>
    <xf numFmtId="166" fontId="17" fillId="4" borderId="54" xfId="0" applyNumberFormat="1" applyFont="1" applyFill="1" applyBorder="1" applyAlignment="1">
      <alignment horizontal="left" vertical="center" wrapText="1"/>
    </xf>
    <xf numFmtId="0" fontId="18" fillId="4" borderId="54" xfId="0" applyFont="1" applyFill="1" applyBorder="1" applyAlignment="1">
      <alignment horizontal="center" vertical="center" wrapText="1"/>
    </xf>
    <xf numFmtId="0" fontId="18" fillId="4" borderId="55" xfId="0" applyFont="1" applyFill="1" applyBorder="1" applyAlignment="1">
      <alignment horizontal="center" vertical="center" wrapText="1"/>
    </xf>
    <xf numFmtId="0" fontId="19" fillId="4" borderId="56" xfId="0" applyFont="1" applyFill="1" applyBorder="1"/>
    <xf numFmtId="0" fontId="18" fillId="4" borderId="57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/>
    </xf>
    <xf numFmtId="0" fontId="18" fillId="4" borderId="64" xfId="0" applyFont="1" applyFill="1" applyBorder="1"/>
    <xf numFmtId="0" fontId="22" fillId="4" borderId="65" xfId="0" applyFont="1" applyFill="1" applyBorder="1" applyAlignment="1">
      <alignment horizontal="center"/>
    </xf>
    <xf numFmtId="166" fontId="22" fillId="4" borderId="65" xfId="0" applyNumberFormat="1" applyFont="1" applyFill="1" applyBorder="1" applyAlignment="1">
      <alignment horizontal="center"/>
    </xf>
    <xf numFmtId="0" fontId="18" fillId="4" borderId="65" xfId="0" applyFont="1" applyFill="1" applyBorder="1" applyAlignment="1">
      <alignment horizontal="center"/>
    </xf>
    <xf numFmtId="0" fontId="22" fillId="4" borderId="66" xfId="0" applyFont="1" applyFill="1" applyBorder="1"/>
    <xf numFmtId="0" fontId="20" fillId="0" borderId="41" xfId="0" applyFont="1" applyBorder="1"/>
    <xf numFmtId="0" fontId="18" fillId="4" borderId="55" xfId="0" applyFont="1" applyFill="1" applyBorder="1"/>
    <xf numFmtId="0" fontId="22" fillId="4" borderId="67" xfId="0" applyFont="1" applyFill="1" applyBorder="1" applyAlignment="1">
      <alignment horizontal="center"/>
    </xf>
    <xf numFmtId="166" fontId="22" fillId="4" borderId="67" xfId="0" applyNumberFormat="1" applyFont="1" applyFill="1" applyBorder="1" applyAlignment="1">
      <alignment horizontal="center"/>
    </xf>
    <xf numFmtId="0" fontId="18" fillId="4" borderId="67" xfId="0" applyFont="1" applyFill="1" applyBorder="1" applyAlignment="1">
      <alignment horizontal="center"/>
    </xf>
    <xf numFmtId="0" fontId="22" fillId="4" borderId="56" xfId="0" applyFont="1" applyFill="1" applyBorder="1"/>
    <xf numFmtId="0" fontId="23" fillId="7" borderId="41" xfId="0" applyFont="1" applyFill="1" applyBorder="1"/>
    <xf numFmtId="166" fontId="14" fillId="0" borderId="41" xfId="0" applyNumberFormat="1" applyFont="1" applyBorder="1"/>
    <xf numFmtId="0" fontId="24" fillId="3" borderId="34" xfId="0" applyFont="1" applyFill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 wrapText="1"/>
    </xf>
    <xf numFmtId="166" fontId="24" fillId="3" borderId="36" xfId="0" applyNumberFormat="1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vertical="center" wrapText="1"/>
    </xf>
    <xf numFmtId="166" fontId="18" fillId="4" borderId="70" xfId="0" applyNumberFormat="1" applyFont="1" applyFill="1" applyBorder="1" applyAlignment="1">
      <alignment horizontal="center" vertical="center" wrapText="1"/>
    </xf>
    <xf numFmtId="166" fontId="18" fillId="4" borderId="71" xfId="0" applyNumberFormat="1" applyFont="1" applyFill="1" applyBorder="1" applyAlignment="1">
      <alignment vertical="center" wrapText="1"/>
    </xf>
    <xf numFmtId="0" fontId="18" fillId="4" borderId="55" xfId="0" applyFont="1" applyFill="1" applyBorder="1" applyAlignment="1">
      <alignment horizontal="center"/>
    </xf>
    <xf numFmtId="0" fontId="18" fillId="4" borderId="56" xfId="0" applyFont="1" applyFill="1" applyBorder="1" applyAlignment="1">
      <alignment horizontal="center"/>
    </xf>
    <xf numFmtId="166" fontId="18" fillId="4" borderId="72" xfId="0" applyNumberFormat="1" applyFont="1" applyFill="1" applyBorder="1" applyAlignment="1">
      <alignment vertical="center" wrapText="1"/>
    </xf>
    <xf numFmtId="0" fontId="25" fillId="0" borderId="41" xfId="0" applyFont="1" applyBorder="1"/>
    <xf numFmtId="0" fontId="24" fillId="8" borderId="43" xfId="0" applyFont="1" applyFill="1" applyBorder="1" applyAlignment="1">
      <alignment vertical="center" wrapText="1"/>
    </xf>
    <xf numFmtId="166" fontId="24" fillId="8" borderId="44" xfId="0" applyNumberFormat="1" applyFont="1" applyFill="1" applyBorder="1" applyAlignment="1">
      <alignment horizontal="center" vertical="center" wrapText="1"/>
    </xf>
    <xf numFmtId="166" fontId="24" fillId="8" borderId="45" xfId="0" applyNumberFormat="1" applyFont="1" applyFill="1" applyBorder="1" applyAlignment="1">
      <alignment vertical="center" wrapText="1"/>
    </xf>
    <xf numFmtId="0" fontId="22" fillId="4" borderId="55" xfId="0" applyFont="1" applyFill="1" applyBorder="1"/>
    <xf numFmtId="0" fontId="26" fillId="4" borderId="67" xfId="0" applyFont="1" applyFill="1" applyBorder="1" applyAlignment="1">
      <alignment horizontal="left"/>
    </xf>
    <xf numFmtId="0" fontId="18" fillId="4" borderId="67" xfId="0" applyFont="1" applyFill="1" applyBorder="1" applyAlignment="1">
      <alignment horizontal="left"/>
    </xf>
    <xf numFmtId="0" fontId="18" fillId="4" borderId="57" xfId="0" applyFont="1" applyFill="1" applyBorder="1" applyAlignment="1">
      <alignment horizontal="center"/>
    </xf>
    <xf numFmtId="0" fontId="18" fillId="4" borderId="73" xfId="0" applyFont="1" applyFill="1" applyBorder="1" applyAlignment="1">
      <alignment horizontal="center"/>
    </xf>
    <xf numFmtId="0" fontId="22" fillId="4" borderId="56" xfId="0" applyFont="1" applyFill="1" applyBorder="1" applyAlignment="1">
      <alignment horizontal="left"/>
    </xf>
    <xf numFmtId="0" fontId="24" fillId="3" borderId="74" xfId="0" applyFont="1" applyFill="1" applyBorder="1" applyAlignment="1">
      <alignment horizontal="center" vertical="center"/>
    </xf>
    <xf numFmtId="0" fontId="24" fillId="3" borderId="75" xfId="0" applyFont="1" applyFill="1" applyBorder="1" applyAlignment="1">
      <alignment horizontal="center" vertical="center" wrapText="1"/>
    </xf>
    <xf numFmtId="166" fontId="24" fillId="3" borderId="76" xfId="0" applyNumberFormat="1" applyFont="1" applyFill="1" applyBorder="1" applyAlignment="1">
      <alignment horizontal="center" vertical="center" wrapText="1"/>
    </xf>
    <xf numFmtId="0" fontId="27" fillId="4" borderId="77" xfId="0" applyFont="1" applyFill="1" applyBorder="1" applyAlignment="1">
      <alignment vertical="center" wrapText="1"/>
    </xf>
    <xf numFmtId="166" fontId="27" fillId="4" borderId="78" xfId="0" applyNumberFormat="1" applyFont="1" applyFill="1" applyBorder="1" applyAlignment="1">
      <alignment horizontal="center" vertical="center" wrapText="1"/>
    </xf>
    <xf numFmtId="166" fontId="27" fillId="0" borderId="71" xfId="0" applyNumberFormat="1" applyFont="1" applyBorder="1" applyAlignment="1">
      <alignment vertical="center" wrapText="1"/>
    </xf>
    <xf numFmtId="0" fontId="24" fillId="8" borderId="79" xfId="0" applyFont="1" applyFill="1" applyBorder="1" applyAlignment="1">
      <alignment vertical="center" wrapText="1"/>
    </xf>
    <xf numFmtId="166" fontId="24" fillId="8" borderId="80" xfId="0" applyNumberFormat="1" applyFont="1" applyFill="1" applyBorder="1" applyAlignment="1">
      <alignment horizontal="center" vertical="center" wrapText="1"/>
    </xf>
    <xf numFmtId="166" fontId="24" fillId="8" borderId="81" xfId="0" applyNumberFormat="1" applyFont="1" applyFill="1" applyBorder="1" applyAlignment="1">
      <alignment vertical="center" wrapText="1"/>
    </xf>
    <xf numFmtId="0" fontId="18" fillId="4" borderId="65" xfId="0" applyFont="1" applyFill="1" applyBorder="1" applyAlignment="1">
      <alignment horizontal="left"/>
    </xf>
    <xf numFmtId="0" fontId="22" fillId="4" borderId="66" xfId="0" applyFont="1" applyFill="1" applyBorder="1" applyAlignment="1">
      <alignment horizontal="left"/>
    </xf>
    <xf numFmtId="0" fontId="12" fillId="4" borderId="77" xfId="0" applyFont="1" applyFill="1" applyBorder="1" applyAlignment="1">
      <alignment vertical="center" wrapText="1"/>
    </xf>
    <xf numFmtId="166" fontId="12" fillId="4" borderId="78" xfId="0" applyNumberFormat="1" applyFont="1" applyFill="1" applyBorder="1" applyAlignment="1">
      <alignment horizontal="center" vertical="center" wrapText="1"/>
    </xf>
    <xf numFmtId="166" fontId="12" fillId="4" borderId="71" xfId="0" applyNumberFormat="1" applyFont="1" applyFill="1" applyBorder="1" applyAlignment="1">
      <alignment vertical="center" wrapText="1"/>
    </xf>
    <xf numFmtId="0" fontId="12" fillId="4" borderId="82" xfId="0" applyFont="1" applyFill="1" applyBorder="1" applyAlignment="1">
      <alignment vertical="center" wrapText="1"/>
    </xf>
    <xf numFmtId="166" fontId="12" fillId="4" borderId="83" xfId="0" applyNumberFormat="1" applyFont="1" applyFill="1" applyBorder="1" applyAlignment="1">
      <alignment horizontal="center" vertical="center" wrapText="1"/>
    </xf>
    <xf numFmtId="166" fontId="12" fillId="4" borderId="84" xfId="0" applyNumberFormat="1" applyFont="1" applyFill="1" applyBorder="1" applyAlignment="1">
      <alignment vertical="center" wrapText="1"/>
    </xf>
    <xf numFmtId="0" fontId="11" fillId="8" borderId="40" xfId="0" applyFont="1" applyFill="1" applyBorder="1" applyAlignment="1">
      <alignment vertical="center" wrapText="1"/>
    </xf>
    <xf numFmtId="166" fontId="11" fillId="8" borderId="41" xfId="0" applyNumberFormat="1" applyFont="1" applyFill="1" applyBorder="1" applyAlignment="1">
      <alignment horizontal="center" vertical="center" wrapText="1"/>
    </xf>
    <xf numFmtId="166" fontId="11" fillId="8" borderId="42" xfId="0" applyNumberFormat="1" applyFont="1" applyFill="1" applyBorder="1" applyAlignment="1">
      <alignment vertical="center" wrapText="1"/>
    </xf>
    <xf numFmtId="166" fontId="18" fillId="4" borderId="67" xfId="0" applyNumberFormat="1" applyFont="1" applyFill="1" applyBorder="1" applyAlignment="1">
      <alignment horizontal="center"/>
    </xf>
    <xf numFmtId="0" fontId="18" fillId="4" borderId="56" xfId="0" applyFont="1" applyFill="1" applyBorder="1"/>
    <xf numFmtId="166" fontId="27" fillId="4" borderId="24" xfId="0" applyNumberFormat="1" applyFont="1" applyFill="1" applyBorder="1" applyAlignment="1">
      <alignment vertical="center" wrapText="1"/>
    </xf>
    <xf numFmtId="0" fontId="24" fillId="8" borderId="82" xfId="0" applyFont="1" applyFill="1" applyBorder="1" applyAlignment="1">
      <alignment vertical="center" wrapText="1"/>
    </xf>
    <xf numFmtId="166" fontId="24" fillId="8" borderId="83" xfId="0" applyNumberFormat="1" applyFont="1" applyFill="1" applyBorder="1" applyAlignment="1">
      <alignment horizontal="center" vertical="center" wrapText="1"/>
    </xf>
    <xf numFmtId="166" fontId="24" fillId="8" borderId="84" xfId="0" applyNumberFormat="1" applyFont="1" applyFill="1" applyBorder="1" applyAlignment="1">
      <alignment vertical="center" wrapText="1"/>
    </xf>
    <xf numFmtId="0" fontId="18" fillId="4" borderId="77" xfId="0" applyFont="1" applyFill="1" applyBorder="1" applyAlignment="1">
      <alignment vertical="center" wrapText="1"/>
    </xf>
    <xf numFmtId="166" fontId="18" fillId="4" borderId="78" xfId="0" applyNumberFormat="1" applyFont="1" applyFill="1" applyBorder="1" applyAlignment="1">
      <alignment horizontal="center" vertical="center" wrapText="1"/>
    </xf>
    <xf numFmtId="166" fontId="18" fillId="4" borderId="84" xfId="0" applyNumberFormat="1" applyFont="1" applyFill="1" applyBorder="1" applyAlignment="1">
      <alignment vertical="center" wrapText="1"/>
    </xf>
    <xf numFmtId="0" fontId="24" fillId="8" borderId="40" xfId="0" applyFont="1" applyFill="1" applyBorder="1" applyAlignment="1">
      <alignment vertical="center" wrapText="1"/>
    </xf>
    <xf numFmtId="166" fontId="24" fillId="8" borderId="41" xfId="0" applyNumberFormat="1" applyFont="1" applyFill="1" applyBorder="1" applyAlignment="1">
      <alignment horizontal="center" vertical="center" wrapText="1"/>
    </xf>
    <xf numFmtId="166" fontId="24" fillId="8" borderId="42" xfId="0" applyNumberFormat="1" applyFont="1" applyFill="1" applyBorder="1" applyAlignment="1">
      <alignment vertical="center" wrapText="1"/>
    </xf>
    <xf numFmtId="166" fontId="20" fillId="0" borderId="0" xfId="0" applyNumberFormat="1" applyFont="1"/>
    <xf numFmtId="166" fontId="18" fillId="4" borderId="24" xfId="0" applyNumberFormat="1" applyFont="1" applyFill="1" applyBorder="1" applyAlignment="1">
      <alignment vertical="center" wrapText="1"/>
    </xf>
    <xf numFmtId="0" fontId="22" fillId="4" borderId="57" xfId="0" applyFont="1" applyFill="1" applyBorder="1"/>
    <xf numFmtId="0" fontId="22" fillId="4" borderId="85" xfId="0" applyFont="1" applyFill="1" applyBorder="1" applyAlignment="1">
      <alignment horizontal="center"/>
    </xf>
    <xf numFmtId="166" fontId="22" fillId="4" borderId="85" xfId="0" applyNumberFormat="1" applyFont="1" applyFill="1" applyBorder="1" applyAlignment="1">
      <alignment horizontal="center"/>
    </xf>
    <xf numFmtId="0" fontId="18" fillId="4" borderId="85" xfId="0" applyFont="1" applyFill="1" applyBorder="1" applyAlignment="1">
      <alignment horizontal="center"/>
    </xf>
    <xf numFmtId="0" fontId="22" fillId="4" borderId="73" xfId="0" applyFont="1" applyFill="1" applyBorder="1"/>
    <xf numFmtId="0" fontId="18" fillId="4" borderId="82" xfId="0" applyFont="1" applyFill="1" applyBorder="1" applyAlignment="1">
      <alignment vertical="center" wrapText="1"/>
    </xf>
    <xf numFmtId="166" fontId="18" fillId="4" borderId="83" xfId="0" applyNumberFormat="1" applyFont="1" applyFill="1" applyBorder="1" applyAlignment="1">
      <alignment horizontal="center" vertical="center" wrapText="1"/>
    </xf>
    <xf numFmtId="0" fontId="19" fillId="4" borderId="86" xfId="0" applyFont="1" applyFill="1" applyBorder="1"/>
    <xf numFmtId="0" fontId="19" fillId="4" borderId="87" xfId="0" applyFont="1" applyFill="1" applyBorder="1"/>
    <xf numFmtId="0" fontId="18" fillId="4" borderId="67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66" fontId="18" fillId="4" borderId="71" xfId="0" applyNumberFormat="1" applyFont="1" applyFill="1" applyBorder="1" applyAlignment="1">
      <alignment horizontal="center" vertical="center" wrapText="1"/>
    </xf>
    <xf numFmtId="0" fontId="20" fillId="9" borderId="67" xfId="0" applyFont="1" applyFill="1" applyBorder="1"/>
    <xf numFmtId="166" fontId="20" fillId="9" borderId="67" xfId="0" applyNumberFormat="1" applyFont="1" applyFill="1" applyBorder="1"/>
    <xf numFmtId="166" fontId="18" fillId="7" borderId="84" xfId="0" applyNumberFormat="1" applyFont="1" applyFill="1" applyBorder="1" applyAlignment="1">
      <alignment horizontal="center" vertical="center" wrapText="1"/>
    </xf>
    <xf numFmtId="0" fontId="28" fillId="4" borderId="77" xfId="0" applyFont="1" applyFill="1" applyBorder="1" applyAlignment="1">
      <alignment vertical="center" wrapText="1"/>
    </xf>
    <xf numFmtId="166" fontId="28" fillId="4" borderId="78" xfId="0" applyNumberFormat="1" applyFont="1" applyFill="1" applyBorder="1" applyAlignment="1">
      <alignment horizontal="center" vertical="center" wrapText="1"/>
    </xf>
    <xf numFmtId="166" fontId="28" fillId="4" borderId="71" xfId="0" applyNumberFormat="1" applyFont="1" applyFill="1" applyBorder="1" applyAlignment="1">
      <alignment horizontal="center" vertical="center" wrapText="1"/>
    </xf>
    <xf numFmtId="0" fontId="28" fillId="4" borderId="82" xfId="0" applyFont="1" applyFill="1" applyBorder="1" applyAlignment="1">
      <alignment vertical="center" wrapText="1"/>
    </xf>
    <xf numFmtId="166" fontId="28" fillId="4" borderId="83" xfId="0" applyNumberFormat="1" applyFont="1" applyFill="1" applyBorder="1" applyAlignment="1">
      <alignment horizontal="center" vertical="center" wrapText="1"/>
    </xf>
    <xf numFmtId="166" fontId="28" fillId="4" borderId="84" xfId="0" applyNumberFormat="1" applyFont="1" applyFill="1" applyBorder="1" applyAlignment="1">
      <alignment horizontal="center" vertical="center" wrapText="1"/>
    </xf>
    <xf numFmtId="0" fontId="18" fillId="4" borderId="88" xfId="0" applyFont="1" applyFill="1" applyBorder="1" applyAlignment="1">
      <alignment vertical="center" wrapText="1"/>
    </xf>
    <xf numFmtId="166" fontId="18" fillId="4" borderId="89" xfId="0" applyNumberFormat="1" applyFont="1" applyFill="1" applyBorder="1" applyAlignment="1">
      <alignment horizontal="center" vertical="center" wrapText="1"/>
    </xf>
    <xf numFmtId="166" fontId="18" fillId="4" borderId="72" xfId="0" applyNumberFormat="1" applyFont="1" applyFill="1" applyBorder="1" applyAlignment="1">
      <alignment horizontal="center" vertical="center" wrapText="1"/>
    </xf>
    <xf numFmtId="0" fontId="18" fillId="4" borderId="67" xfId="0" applyFont="1" applyFill="1" applyBorder="1"/>
    <xf numFmtId="166" fontId="18" fillId="4" borderId="24" xfId="0" applyNumberFormat="1" applyFont="1" applyFill="1" applyBorder="1" applyAlignment="1">
      <alignment horizontal="center" vertical="center" wrapText="1"/>
    </xf>
    <xf numFmtId="168" fontId="18" fillId="4" borderId="72" xfId="0" applyNumberFormat="1" applyFont="1" applyFill="1" applyBorder="1" applyAlignment="1">
      <alignment horizontal="center" vertical="center" wrapText="1"/>
    </xf>
    <xf numFmtId="166" fontId="29" fillId="0" borderId="0" xfId="0" applyNumberFormat="1" applyFont="1"/>
    <xf numFmtId="0" fontId="20" fillId="4" borderId="55" xfId="0" applyFont="1" applyFill="1" applyBorder="1"/>
    <xf numFmtId="168" fontId="18" fillId="4" borderId="67" xfId="0" applyNumberFormat="1" applyFont="1" applyFill="1" applyBorder="1"/>
    <xf numFmtId="0" fontId="20" fillId="4" borderId="56" xfId="0" applyFont="1" applyFill="1" applyBorder="1"/>
    <xf numFmtId="0" fontId="18" fillId="4" borderId="90" xfId="0" applyFont="1" applyFill="1" applyBorder="1" applyAlignment="1">
      <alignment vertical="center" wrapText="1"/>
    </xf>
    <xf numFmtId="166" fontId="18" fillId="4" borderId="91" xfId="0" applyNumberFormat="1" applyFont="1" applyFill="1" applyBorder="1" applyAlignment="1">
      <alignment horizontal="center" vertical="center" wrapText="1"/>
    </xf>
    <xf numFmtId="166" fontId="18" fillId="4" borderId="92" xfId="0" applyNumberFormat="1" applyFont="1" applyFill="1" applyBorder="1" applyAlignment="1">
      <alignment horizontal="center" vertical="center" wrapText="1"/>
    </xf>
    <xf numFmtId="0" fontId="20" fillId="4" borderId="67" xfId="0" applyFont="1" applyFill="1" applyBorder="1"/>
    <xf numFmtId="0" fontId="24" fillId="3" borderId="36" xfId="0" applyFont="1" applyFill="1" applyBorder="1" applyAlignment="1">
      <alignment horizontal="center" vertical="center" wrapText="1"/>
    </xf>
    <xf numFmtId="0" fontId="18" fillId="4" borderId="30" xfId="0" applyFont="1" applyFill="1" applyBorder="1" applyAlignment="1">
      <alignment vertical="center" wrapText="1"/>
    </xf>
    <xf numFmtId="166" fontId="24" fillId="10" borderId="96" xfId="0" applyNumberFormat="1" applyFont="1" applyFill="1" applyBorder="1" applyAlignment="1">
      <alignment horizontal="center" vertical="center" wrapText="1"/>
    </xf>
    <xf numFmtId="0" fontId="18" fillId="4" borderId="97" xfId="0" applyFont="1" applyFill="1" applyBorder="1" applyAlignment="1">
      <alignment vertical="center" wrapText="1"/>
    </xf>
    <xf numFmtId="166" fontId="18" fillId="4" borderId="98" xfId="0" applyNumberFormat="1" applyFont="1" applyFill="1" applyBorder="1" applyAlignment="1">
      <alignment horizontal="center" vertical="center" wrapText="1"/>
    </xf>
    <xf numFmtId="166" fontId="18" fillId="4" borderId="99" xfId="0" applyNumberFormat="1" applyFont="1" applyFill="1" applyBorder="1" applyAlignment="1">
      <alignment horizontal="center" vertical="center" wrapText="1"/>
    </xf>
    <xf numFmtId="0" fontId="20" fillId="0" borderId="25" xfId="0" applyFont="1" applyBorder="1"/>
    <xf numFmtId="0" fontId="20" fillId="0" borderId="26" xfId="0" applyFont="1" applyBorder="1"/>
    <xf numFmtId="0" fontId="18" fillId="4" borderId="77" xfId="0" applyFont="1" applyFill="1" applyBorder="1" applyAlignment="1">
      <alignment vertical="center"/>
    </xf>
    <xf numFmtId="166" fontId="18" fillId="11" borderId="89" xfId="0" applyNumberFormat="1" applyFont="1" applyFill="1" applyBorder="1" applyAlignment="1">
      <alignment horizontal="center" vertical="center" wrapText="1"/>
    </xf>
    <xf numFmtId="166" fontId="18" fillId="11" borderId="72" xfId="0" applyNumberFormat="1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vertical="center"/>
    </xf>
    <xf numFmtId="0" fontId="18" fillId="4" borderId="97" xfId="0" applyFont="1" applyFill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6" fontId="24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0" fillId="4" borderId="57" xfId="0" applyFont="1" applyFill="1" applyBorder="1"/>
    <xf numFmtId="0" fontId="20" fillId="4" borderId="85" xfId="0" applyFont="1" applyFill="1" applyBorder="1"/>
    <xf numFmtId="0" fontId="20" fillId="4" borderId="73" xfId="0" applyFont="1" applyFill="1" applyBorder="1"/>
    <xf numFmtId="0" fontId="6" fillId="4" borderId="102" xfId="0" applyFont="1" applyFill="1" applyBorder="1" applyAlignment="1">
      <alignment vertical="center"/>
    </xf>
    <xf numFmtId="0" fontId="7" fillId="4" borderId="103" xfId="0" applyFont="1" applyFill="1" applyBorder="1" applyAlignment="1">
      <alignment vertical="center"/>
    </xf>
    <xf numFmtId="0" fontId="4" fillId="4" borderId="103" xfId="0" applyFont="1" applyFill="1" applyBorder="1" applyAlignment="1">
      <alignment vertical="center"/>
    </xf>
    <xf numFmtId="0" fontId="4" fillId="4" borderId="80" xfId="0" applyFont="1" applyFill="1" applyBorder="1" applyAlignment="1">
      <alignment vertical="center"/>
    </xf>
    <xf numFmtId="0" fontId="31" fillId="0" borderId="0" xfId="0" applyFont="1"/>
    <xf numFmtId="0" fontId="6" fillId="4" borderId="105" xfId="0" applyFont="1" applyFill="1" applyBorder="1" applyAlignment="1">
      <alignment vertical="center"/>
    </xf>
    <xf numFmtId="0" fontId="7" fillId="4" borderId="106" xfId="0" applyFont="1" applyFill="1" applyBorder="1" applyAlignment="1">
      <alignment vertical="center"/>
    </xf>
    <xf numFmtId="0" fontId="7" fillId="4" borderId="98" xfId="0" applyFont="1" applyFill="1" applyBorder="1" applyAlignment="1">
      <alignment vertical="center"/>
    </xf>
    <xf numFmtId="165" fontId="7" fillId="4" borderId="108" xfId="0" applyNumberFormat="1" applyFont="1" applyFill="1" applyBorder="1" applyAlignment="1">
      <alignment horizontal="left" vertical="center"/>
    </xf>
    <xf numFmtId="0" fontId="32" fillId="12" borderId="112" xfId="0" applyFont="1" applyFill="1" applyBorder="1" applyAlignment="1">
      <alignment horizontal="center" vertical="center"/>
    </xf>
    <xf numFmtId="0" fontId="32" fillId="12" borderId="112" xfId="0" applyFont="1" applyFill="1" applyBorder="1" applyAlignment="1">
      <alignment horizontal="center" vertical="center" wrapText="1"/>
    </xf>
    <xf numFmtId="0" fontId="32" fillId="12" borderId="113" xfId="0" applyFont="1" applyFill="1" applyBorder="1" applyAlignment="1">
      <alignment horizontal="center" vertical="center" wrapText="1"/>
    </xf>
    <xf numFmtId="4" fontId="32" fillId="12" borderId="112" xfId="0" applyNumberFormat="1" applyFont="1" applyFill="1" applyBorder="1" applyAlignment="1">
      <alignment horizontal="center" vertical="center" wrapText="1"/>
    </xf>
    <xf numFmtId="168" fontId="32" fillId="12" borderId="112" xfId="0" applyNumberFormat="1" applyFont="1" applyFill="1" applyBorder="1" applyAlignment="1">
      <alignment horizontal="center" vertical="center" wrapText="1"/>
    </xf>
    <xf numFmtId="0" fontId="32" fillId="12" borderId="114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" fontId="34" fillId="13" borderId="115" xfId="0" applyNumberFormat="1" applyFont="1" applyFill="1" applyBorder="1" applyAlignment="1">
      <alignment vertical="center"/>
    </xf>
    <xf numFmtId="4" fontId="34" fillId="13" borderId="116" xfId="0" applyNumberFormat="1" applyFont="1" applyFill="1" applyBorder="1" applyAlignment="1">
      <alignment vertical="center"/>
    </xf>
    <xf numFmtId="0" fontId="31" fillId="14" borderId="117" xfId="0" applyFont="1" applyFill="1" applyBorder="1" applyAlignment="1">
      <alignment horizontal="center" vertical="center"/>
    </xf>
    <xf numFmtId="0" fontId="31" fillId="14" borderId="117" xfId="0" applyFont="1" applyFill="1" applyBorder="1" applyAlignment="1">
      <alignment vertical="center" wrapText="1"/>
    </xf>
    <xf numFmtId="168" fontId="31" fillId="0" borderId="117" xfId="0" applyNumberFormat="1" applyFont="1" applyBorder="1" applyAlignment="1">
      <alignment vertical="center"/>
    </xf>
    <xf numFmtId="4" fontId="31" fillId="14" borderId="117" xfId="0" applyNumberFormat="1" applyFont="1" applyFill="1" applyBorder="1" applyAlignment="1">
      <alignment horizontal="center" vertical="center"/>
    </xf>
    <xf numFmtId="168" fontId="31" fillId="14" borderId="117" xfId="0" applyNumberFormat="1" applyFont="1" applyFill="1" applyBorder="1" applyAlignment="1">
      <alignment vertical="center"/>
    </xf>
    <xf numFmtId="4" fontId="35" fillId="0" borderId="117" xfId="0" applyNumberFormat="1" applyFont="1" applyBorder="1" applyAlignment="1">
      <alignment vertical="center" wrapText="1"/>
    </xf>
    <xf numFmtId="168" fontId="33" fillId="0" borderId="0" xfId="0" applyNumberFormat="1" applyFont="1" applyAlignment="1">
      <alignment vertical="center"/>
    </xf>
    <xf numFmtId="168" fontId="31" fillId="0" borderId="0" xfId="0" applyNumberFormat="1" applyFont="1" applyAlignment="1">
      <alignment vertical="center"/>
    </xf>
    <xf numFmtId="168" fontId="36" fillId="0" borderId="0" xfId="0" applyNumberFormat="1" applyFont="1" applyAlignment="1">
      <alignment vertical="center"/>
    </xf>
    <xf numFmtId="0" fontId="31" fillId="0" borderId="0" xfId="0" applyFont="1" applyAlignment="1">
      <alignment vertical="center" wrapText="1"/>
    </xf>
    <xf numFmtId="0" fontId="31" fillId="14" borderId="112" xfId="0" applyFont="1" applyFill="1" applyBorder="1" applyAlignment="1">
      <alignment horizontal="center" vertical="center"/>
    </xf>
    <xf numFmtId="168" fontId="31" fillId="0" borderId="118" xfId="0" applyNumberFormat="1" applyFont="1" applyBorder="1" applyAlignment="1">
      <alignment vertical="center"/>
    </xf>
    <xf numFmtId="168" fontId="31" fillId="14" borderId="112" xfId="0" applyNumberFormat="1" applyFont="1" applyFill="1" applyBorder="1" applyAlignment="1">
      <alignment vertical="center"/>
    </xf>
    <xf numFmtId="4" fontId="35" fillId="0" borderId="118" xfId="0" applyNumberFormat="1" applyFont="1" applyBorder="1" applyAlignment="1">
      <alignment vertical="center" wrapText="1"/>
    </xf>
    <xf numFmtId="0" fontId="37" fillId="0" borderId="119" xfId="0" applyFont="1" applyBorder="1" applyAlignment="1">
      <alignment horizontal="left" vertical="center" wrapText="1"/>
    </xf>
    <xf numFmtId="4" fontId="38" fillId="13" borderId="115" xfId="0" applyNumberFormat="1" applyFont="1" applyFill="1" applyBorder="1" applyAlignment="1">
      <alignment vertical="center"/>
    </xf>
    <xf numFmtId="167" fontId="38" fillId="13" borderId="116" xfId="0" applyNumberFormat="1" applyFont="1" applyFill="1" applyBorder="1" applyAlignment="1">
      <alignment vertical="center"/>
    </xf>
    <xf numFmtId="0" fontId="31" fillId="0" borderId="0" xfId="0" applyFont="1" applyAlignment="1">
      <alignment horizontal="center"/>
    </xf>
    <xf numFmtId="4" fontId="31" fillId="0" borderId="0" xfId="0" applyNumberFormat="1" applyFont="1"/>
    <xf numFmtId="168" fontId="31" fillId="0" borderId="0" xfId="0" applyNumberFormat="1" applyFont="1"/>
    <xf numFmtId="166" fontId="10" fillId="15" borderId="53" xfId="0" applyNumberFormat="1" applyFont="1" applyFill="1" applyBorder="1" applyAlignment="1">
      <alignment horizontal="left" vertical="center"/>
    </xf>
    <xf numFmtId="166" fontId="10" fillId="15" borderId="54" xfId="0" applyNumberFormat="1" applyFont="1" applyFill="1" applyBorder="1" applyAlignment="1">
      <alignment horizontal="center" vertical="center"/>
    </xf>
    <xf numFmtId="166" fontId="10" fillId="15" borderId="54" xfId="0" applyNumberFormat="1" applyFont="1" applyFill="1" applyBorder="1" applyAlignment="1">
      <alignment horizontal="left" vertical="center"/>
    </xf>
    <xf numFmtId="166" fontId="39" fillId="15" borderId="54" xfId="0" applyNumberFormat="1" applyFont="1" applyFill="1" applyBorder="1" applyAlignment="1">
      <alignment horizontal="left" vertical="center"/>
    </xf>
    <xf numFmtId="166" fontId="10" fillId="15" borderId="14" xfId="0" applyNumberFormat="1" applyFont="1" applyFill="1" applyBorder="1" applyAlignment="1">
      <alignment horizontal="left" vertical="center"/>
    </xf>
    <xf numFmtId="166" fontId="10" fillId="15" borderId="17" xfId="0" applyNumberFormat="1" applyFont="1" applyFill="1" applyBorder="1" applyAlignment="1">
      <alignment horizontal="left" vertical="center"/>
    </xf>
    <xf numFmtId="166" fontId="40" fillId="10" borderId="41" xfId="0" applyNumberFormat="1" applyFont="1" applyFill="1" applyBorder="1" applyAlignment="1">
      <alignment horizontal="center" vertical="center"/>
    </xf>
    <xf numFmtId="0" fontId="20" fillId="0" borderId="12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1" fillId="0" borderId="104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40" fillId="10" borderId="41" xfId="0" applyNumberFormat="1" applyFont="1" applyFill="1" applyBorder="1" applyAlignment="1">
      <alignment horizontal="left" vertical="center"/>
    </xf>
    <xf numFmtId="0" fontId="41" fillId="0" borderId="104" xfId="0" applyFont="1" applyBorder="1"/>
    <xf numFmtId="170" fontId="14" fillId="0" borderId="28" xfId="0" applyNumberFormat="1" applyFont="1" applyBorder="1" applyAlignment="1">
      <alignment horizontal="center" vertical="center" wrapText="1"/>
    </xf>
    <xf numFmtId="168" fontId="14" fillId="0" borderId="28" xfId="0" applyNumberFormat="1" applyFont="1" applyBorder="1" applyAlignment="1">
      <alignment horizontal="center" vertical="center" wrapText="1"/>
    </xf>
    <xf numFmtId="168" fontId="14" fillId="0" borderId="28" xfId="0" applyNumberFormat="1" applyFont="1" applyBorder="1" applyAlignment="1">
      <alignment horizontal="center" vertical="center"/>
    </xf>
    <xf numFmtId="166" fontId="39" fillId="10" borderId="41" xfId="0" applyNumberFormat="1" applyFont="1" applyFill="1" applyBorder="1" applyAlignment="1">
      <alignment horizontal="left" vertical="center" wrapText="1"/>
    </xf>
    <xf numFmtId="172" fontId="42" fillId="0" borderId="28" xfId="0" applyNumberFormat="1" applyFont="1" applyBorder="1" applyAlignment="1">
      <alignment horizontal="center" vertical="center"/>
    </xf>
    <xf numFmtId="173" fontId="42" fillId="0" borderId="28" xfId="0" applyNumberFormat="1" applyFont="1" applyBorder="1" applyAlignment="1">
      <alignment horizontal="center" vertical="center"/>
    </xf>
    <xf numFmtId="0" fontId="29" fillId="0" borderId="0" xfId="0" applyFont="1"/>
    <xf numFmtId="168" fontId="42" fillId="0" borderId="28" xfId="0" applyNumberFormat="1" applyFont="1" applyBorder="1" applyAlignment="1">
      <alignment horizontal="center" vertical="center"/>
    </xf>
    <xf numFmtId="14" fontId="42" fillId="0" borderId="127" xfId="0" applyNumberFormat="1" applyFont="1" applyBorder="1" applyAlignment="1">
      <alignment horizontal="center" vertical="center"/>
    </xf>
    <xf numFmtId="166" fontId="42" fillId="11" borderId="108" xfId="0" applyNumberFormat="1" applyFont="1" applyFill="1" applyBorder="1" applyAlignment="1">
      <alignment horizontal="center" vertical="center"/>
    </xf>
    <xf numFmtId="168" fontId="42" fillId="11" borderId="108" xfId="0" applyNumberFormat="1" applyFont="1" applyFill="1" applyBorder="1" applyAlignment="1">
      <alignment horizontal="center" vertical="center"/>
    </xf>
    <xf numFmtId="166" fontId="42" fillId="11" borderId="130" xfId="0" applyNumberFormat="1" applyFont="1" applyFill="1" applyBorder="1" applyAlignment="1">
      <alignment vertical="center"/>
    </xf>
    <xf numFmtId="166" fontId="42" fillId="11" borderId="65" xfId="0" applyNumberFormat="1" applyFont="1" applyFill="1" applyBorder="1" applyAlignment="1">
      <alignment vertical="center"/>
    </xf>
    <xf numFmtId="166" fontId="42" fillId="11" borderId="41" xfId="0" applyNumberFormat="1" applyFont="1" applyFill="1" applyBorder="1" applyAlignment="1">
      <alignment horizontal="center" vertical="center"/>
    </xf>
    <xf numFmtId="166" fontId="42" fillId="11" borderId="53" xfId="0" applyNumberFormat="1" applyFont="1" applyFill="1" applyBorder="1" applyAlignment="1">
      <alignment horizontal="center" vertical="center"/>
    </xf>
    <xf numFmtId="166" fontId="42" fillId="16" borderId="131" xfId="0" applyNumberFormat="1" applyFont="1" applyFill="1" applyBorder="1" applyAlignment="1">
      <alignment horizontal="center" vertical="center"/>
    </xf>
    <xf numFmtId="166" fontId="42" fillId="16" borderId="132" xfId="0" applyNumberFormat="1" applyFont="1" applyFill="1" applyBorder="1" applyAlignment="1">
      <alignment horizontal="center" vertical="center"/>
    </xf>
    <xf numFmtId="166" fontId="40" fillId="10" borderId="133" xfId="0" applyNumberFormat="1" applyFont="1" applyFill="1" applyBorder="1" applyAlignment="1">
      <alignment vertical="center"/>
    </xf>
    <xf numFmtId="166" fontId="40" fillId="10" borderId="134" xfId="0" applyNumberFormat="1" applyFont="1" applyFill="1" applyBorder="1" applyAlignment="1">
      <alignment vertical="center"/>
    </xf>
    <xf numFmtId="166" fontId="40" fillId="10" borderId="135" xfId="0" applyNumberFormat="1" applyFont="1" applyFill="1" applyBorder="1" applyAlignment="1">
      <alignment vertical="center"/>
    </xf>
    <xf numFmtId="166" fontId="40" fillId="10" borderId="136" xfId="0" applyNumberFormat="1" applyFont="1" applyFill="1" applyBorder="1" applyAlignment="1">
      <alignment vertical="center"/>
    </xf>
    <xf numFmtId="166" fontId="42" fillId="17" borderId="53" xfId="0" applyNumberFormat="1" applyFont="1" applyFill="1" applyBorder="1" applyAlignment="1">
      <alignment vertical="center"/>
    </xf>
    <xf numFmtId="166" fontId="42" fillId="17" borderId="54" xfId="0" applyNumberFormat="1" applyFont="1" applyFill="1" applyBorder="1" applyAlignment="1">
      <alignment vertical="center"/>
    </xf>
    <xf numFmtId="166" fontId="41" fillId="17" borderId="137" xfId="0" applyNumberFormat="1" applyFont="1" applyFill="1" applyBorder="1" applyAlignment="1">
      <alignment vertical="center"/>
    </xf>
    <xf numFmtId="166" fontId="41" fillId="17" borderId="138" xfId="0" applyNumberFormat="1" applyFont="1" applyFill="1" applyBorder="1" applyAlignment="1">
      <alignment vertical="center"/>
    </xf>
    <xf numFmtId="166" fontId="41" fillId="0" borderId="27" xfId="0" applyNumberFormat="1" applyFont="1" applyBorder="1" applyAlignment="1">
      <alignment horizontal="left" vertical="center"/>
    </xf>
    <xf numFmtId="166" fontId="41" fillId="0" borderId="139" xfId="0" applyNumberFormat="1" applyFont="1" applyBorder="1" applyAlignment="1">
      <alignment horizontal="left" vertical="center"/>
    </xf>
    <xf numFmtId="0" fontId="41" fillId="0" borderId="70" xfId="0" applyFont="1" applyBorder="1" applyAlignment="1">
      <alignment horizontal="center" vertical="center"/>
    </xf>
    <xf numFmtId="166" fontId="41" fillId="0" borderId="70" xfId="0" applyNumberFormat="1" applyFont="1" applyBorder="1" applyAlignment="1">
      <alignment horizontal="center" vertical="center"/>
    </xf>
    <xf numFmtId="166" fontId="41" fillId="14" borderId="140" xfId="0" applyNumberFormat="1" applyFont="1" applyFill="1" applyBorder="1" applyAlignment="1">
      <alignment horizontal="center" vertical="center"/>
    </xf>
    <xf numFmtId="166" fontId="41" fillId="18" borderId="29" xfId="0" applyNumberFormat="1" applyFont="1" applyFill="1" applyBorder="1" applyAlignment="1">
      <alignment horizontal="center" vertical="center"/>
    </xf>
    <xf numFmtId="166" fontId="41" fillId="18" borderId="24" xfId="0" applyNumberFormat="1" applyFont="1" applyFill="1" applyBorder="1" applyAlignment="1">
      <alignment horizontal="center" vertical="center"/>
    </xf>
    <xf numFmtId="166" fontId="43" fillId="0" borderId="141" xfId="0" applyNumberFormat="1" applyFont="1" applyBorder="1" applyAlignment="1">
      <alignment horizontal="right" vertical="center" wrapText="1"/>
    </xf>
    <xf numFmtId="166" fontId="44" fillId="0" borderId="139" xfId="0" applyNumberFormat="1" applyFont="1" applyBorder="1" applyAlignment="1">
      <alignment horizontal="right" vertical="center"/>
    </xf>
    <xf numFmtId="166" fontId="41" fillId="0" borderId="27" xfId="0" applyNumberFormat="1" applyFont="1" applyBorder="1" applyAlignment="1">
      <alignment vertical="center"/>
    </xf>
    <xf numFmtId="166" fontId="41" fillId="0" borderId="139" xfId="0" applyNumberFormat="1" applyFont="1" applyBorder="1" applyAlignment="1">
      <alignment vertical="center"/>
    </xf>
    <xf numFmtId="166" fontId="41" fillId="0" borderId="142" xfId="0" applyNumberFormat="1" applyFont="1" applyBorder="1" applyAlignment="1">
      <alignment vertical="center"/>
    </xf>
    <xf numFmtId="166" fontId="41" fillId="0" borderId="143" xfId="0" applyNumberFormat="1" applyFont="1" applyBorder="1" applyAlignment="1">
      <alignment vertical="center"/>
    </xf>
    <xf numFmtId="0" fontId="41" fillId="0" borderId="144" xfId="0" applyFont="1" applyBorder="1" applyAlignment="1">
      <alignment horizontal="center" vertical="center"/>
    </xf>
    <xf numFmtId="166" fontId="44" fillId="0" borderId="144" xfId="0" applyNumberFormat="1" applyFont="1" applyBorder="1" applyAlignment="1">
      <alignment horizontal="center" vertical="center"/>
    </xf>
    <xf numFmtId="166" fontId="41" fillId="0" borderId="144" xfId="0" applyNumberFormat="1" applyFont="1" applyBorder="1" applyAlignment="1">
      <alignment horizontal="center" vertical="center"/>
    </xf>
    <xf numFmtId="166" fontId="42" fillId="17" borderId="145" xfId="0" applyNumberFormat="1" applyFont="1" applyFill="1" applyBorder="1" applyAlignment="1">
      <alignment vertical="center"/>
    </xf>
    <xf numFmtId="166" fontId="42" fillId="17" borderId="67" xfId="0" applyNumberFormat="1" applyFont="1" applyFill="1" applyBorder="1" applyAlignment="1">
      <alignment vertical="center"/>
    </xf>
    <xf numFmtId="166" fontId="42" fillId="17" borderId="55" xfId="0" applyNumberFormat="1" applyFont="1" applyFill="1" applyBorder="1" applyAlignment="1">
      <alignment vertical="center"/>
    </xf>
    <xf numFmtId="166" fontId="42" fillId="17" borderId="56" xfId="0" applyNumberFormat="1" applyFont="1" applyFill="1" applyBorder="1" applyAlignment="1">
      <alignment vertical="center"/>
    </xf>
    <xf numFmtId="166" fontId="41" fillId="0" borderId="146" xfId="0" applyNumberFormat="1" applyFont="1" applyBorder="1" applyAlignment="1">
      <alignment vertical="center"/>
    </xf>
    <xf numFmtId="166" fontId="41" fillId="0" borderId="147" xfId="0" applyNumberFormat="1" applyFont="1" applyBorder="1" applyAlignment="1">
      <alignment vertical="center"/>
    </xf>
    <xf numFmtId="0" fontId="41" fillId="0" borderId="148" xfId="0" applyFont="1" applyBorder="1" applyAlignment="1">
      <alignment horizontal="center" vertical="center"/>
    </xf>
    <xf numFmtId="0" fontId="20" fillId="17" borderId="54" xfId="0" applyFont="1" applyFill="1" applyBorder="1"/>
    <xf numFmtId="166" fontId="20" fillId="17" borderId="54" xfId="0" applyNumberFormat="1" applyFont="1" applyFill="1" applyBorder="1"/>
    <xf numFmtId="166" fontId="41" fillId="17" borderId="54" xfId="0" applyNumberFormat="1" applyFont="1" applyFill="1" applyBorder="1"/>
    <xf numFmtId="0" fontId="20" fillId="17" borderId="137" xfId="0" applyFont="1" applyFill="1" applyBorder="1"/>
    <xf numFmtId="166" fontId="42" fillId="17" borderId="137" xfId="0" applyNumberFormat="1" applyFont="1" applyFill="1" applyBorder="1" applyAlignment="1">
      <alignment vertical="center"/>
    </xf>
    <xf numFmtId="166" fontId="6" fillId="14" borderId="53" xfId="0" applyNumberFormat="1" applyFont="1" applyFill="1" applyBorder="1" applyAlignment="1">
      <alignment vertical="center"/>
    </xf>
    <xf numFmtId="166" fontId="42" fillId="14" borderId="54" xfId="0" applyNumberFormat="1" applyFont="1" applyFill="1" applyBorder="1" applyAlignment="1">
      <alignment vertical="center"/>
    </xf>
    <xf numFmtId="0" fontId="20" fillId="14" borderId="54" xfId="0" applyFont="1" applyFill="1" applyBorder="1"/>
    <xf numFmtId="166" fontId="20" fillId="14" borderId="54" xfId="0" applyNumberFormat="1" applyFont="1" applyFill="1" applyBorder="1"/>
    <xf numFmtId="166" fontId="41" fillId="14" borderId="54" xfId="0" applyNumberFormat="1" applyFont="1" applyFill="1" applyBorder="1"/>
    <xf numFmtId="0" fontId="20" fillId="14" borderId="137" xfId="0" applyFont="1" applyFill="1" applyBorder="1"/>
    <xf numFmtId="166" fontId="41" fillId="14" borderId="138" xfId="0" applyNumberFormat="1" applyFont="1" applyFill="1" applyBorder="1" applyAlignment="1">
      <alignment vertical="center"/>
    </xf>
    <xf numFmtId="0" fontId="20" fillId="14" borderId="67" xfId="0" applyFont="1" applyFill="1" applyBorder="1"/>
    <xf numFmtId="166" fontId="42" fillId="0" borderId="27" xfId="0" applyNumberFormat="1" applyFont="1" applyBorder="1" applyAlignment="1">
      <alignment vertical="center"/>
    </xf>
    <xf numFmtId="166" fontId="42" fillId="0" borderId="139" xfId="0" applyNumberFormat="1" applyFont="1" applyBorder="1" applyAlignment="1">
      <alignment vertical="center"/>
    </xf>
    <xf numFmtId="166" fontId="41" fillId="18" borderId="30" xfId="0" applyNumberFormat="1" applyFont="1" applyFill="1" applyBorder="1" applyAlignment="1">
      <alignment horizontal="center" vertical="center"/>
    </xf>
    <xf numFmtId="166" fontId="41" fillId="18" borderId="33" xfId="0" applyNumberFormat="1" applyFont="1" applyFill="1" applyBorder="1" applyAlignment="1">
      <alignment horizontal="center" vertical="center"/>
    </xf>
    <xf numFmtId="0" fontId="42" fillId="0" borderId="0" xfId="0" applyFont="1"/>
    <xf numFmtId="49" fontId="14" fillId="0" borderId="149" xfId="0" applyNumberFormat="1" applyFont="1" applyBorder="1"/>
    <xf numFmtId="0" fontId="14" fillId="0" borderId="149" xfId="0" applyFont="1" applyBorder="1"/>
    <xf numFmtId="0" fontId="14" fillId="0" borderId="149" xfId="0" applyFont="1" applyBorder="1" applyAlignment="1">
      <alignment horizontal="center" vertical="center"/>
    </xf>
    <xf numFmtId="0" fontId="14" fillId="0" borderId="149" xfId="0" applyFont="1" applyBorder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100" xfId="0" applyFont="1" applyBorder="1" applyAlignment="1">
      <alignment vertical="center"/>
    </xf>
    <xf numFmtId="0" fontId="14" fillId="0" borderId="150" xfId="0" applyFont="1" applyBorder="1" applyAlignment="1">
      <alignment vertical="center"/>
    </xf>
    <xf numFmtId="0" fontId="45" fillId="0" borderId="150" xfId="0" applyFont="1" applyBorder="1" applyAlignment="1">
      <alignment vertical="center"/>
    </xf>
    <xf numFmtId="0" fontId="45" fillId="0" borderId="150" xfId="0" applyFont="1" applyBorder="1" applyAlignment="1">
      <alignment horizontal="right" vertical="center"/>
    </xf>
    <xf numFmtId="0" fontId="46" fillId="0" borderId="150" xfId="0" applyFont="1" applyBorder="1" applyAlignment="1">
      <alignment horizontal="center" vertical="center"/>
    </xf>
    <xf numFmtId="0" fontId="14" fillId="0" borderId="151" xfId="0" applyFont="1" applyBorder="1" applyAlignment="1">
      <alignment vertical="center"/>
    </xf>
    <xf numFmtId="0" fontId="14" fillId="0" borderId="152" xfId="0" applyFont="1" applyBorder="1" applyAlignment="1">
      <alignment vertical="center"/>
    </xf>
    <xf numFmtId="0" fontId="14" fillId="0" borderId="153" xfId="0" applyFont="1" applyBorder="1" applyAlignment="1">
      <alignment vertical="center"/>
    </xf>
    <xf numFmtId="0" fontId="45" fillId="0" borderId="153" xfId="0" applyFont="1" applyBorder="1" applyAlignment="1">
      <alignment vertical="center"/>
    </xf>
    <xf numFmtId="0" fontId="45" fillId="0" borderId="153" xfId="0" applyFont="1" applyBorder="1" applyAlignment="1">
      <alignment horizontal="right" vertical="center"/>
    </xf>
    <xf numFmtId="0" fontId="46" fillId="0" borderId="153" xfId="0" applyFont="1" applyBorder="1" applyAlignment="1">
      <alignment horizontal="center" vertical="center"/>
    </xf>
    <xf numFmtId="0" fontId="14" fillId="0" borderId="154" xfId="0" applyFont="1" applyBorder="1" applyAlignment="1">
      <alignment vertical="center"/>
    </xf>
    <xf numFmtId="4" fontId="14" fillId="0" borderId="0" xfId="0" applyNumberFormat="1" applyFont="1" applyAlignment="1">
      <alignment vertical="center"/>
    </xf>
    <xf numFmtId="0" fontId="38" fillId="0" borderId="104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9" fillId="0" borderId="0" xfId="0" applyFont="1" applyAlignment="1">
      <alignment horizontal="right"/>
    </xf>
    <xf numFmtId="164" fontId="38" fillId="0" borderId="155" xfId="0" quotePrefix="1" applyNumberFormat="1" applyFont="1" applyBorder="1" applyAlignment="1">
      <alignment horizontal="left" vertical="center"/>
    </xf>
    <xf numFmtId="168" fontId="9" fillId="0" borderId="0" xfId="0" applyNumberFormat="1" applyFont="1"/>
    <xf numFmtId="164" fontId="38" fillId="0" borderId="104" xfId="0" quotePrefix="1" applyNumberFormat="1" applyFont="1" applyBorder="1" applyAlignment="1">
      <alignment horizontal="left" vertical="center"/>
    </xf>
    <xf numFmtId="164" fontId="38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17" fontId="9" fillId="0" borderId="0" xfId="0" applyNumberFormat="1" applyFont="1" applyAlignment="1">
      <alignment vertical="center"/>
    </xf>
    <xf numFmtId="164" fontId="9" fillId="0" borderId="155" xfId="0" applyNumberFormat="1" applyFont="1" applyBorder="1" applyAlignment="1">
      <alignment horizontal="left" vertical="center"/>
    </xf>
    <xf numFmtId="168" fontId="9" fillId="0" borderId="0" xfId="0" applyNumberFormat="1" applyFont="1" applyAlignment="1">
      <alignment vertical="center"/>
    </xf>
    <xf numFmtId="0" fontId="47" fillId="0" borderId="0" xfId="0" applyFont="1"/>
    <xf numFmtId="0" fontId="15" fillId="0" borderId="0" xfId="0" applyFont="1" applyAlignment="1">
      <alignment vertical="center"/>
    </xf>
    <xf numFmtId="174" fontId="49" fillId="0" borderId="0" xfId="0" applyNumberFormat="1" applyFont="1" applyAlignment="1">
      <alignment horizontal="left" vertical="center"/>
    </xf>
    <xf numFmtId="175" fontId="49" fillId="0" borderId="0" xfId="0" applyNumberFormat="1" applyFont="1" applyAlignment="1">
      <alignment horizontal="left" vertical="center"/>
    </xf>
    <xf numFmtId="49" fontId="11" fillId="12" borderId="80" xfId="0" applyNumberFormat="1" applyFont="1" applyFill="1" applyBorder="1" applyAlignment="1">
      <alignment horizontal="center" vertical="center" wrapText="1"/>
    </xf>
    <xf numFmtId="49" fontId="11" fillId="12" borderId="80" xfId="0" applyNumberFormat="1" applyFont="1" applyFill="1" applyBorder="1" applyAlignment="1">
      <alignment horizontal="center" vertical="center"/>
    </xf>
    <xf numFmtId="49" fontId="50" fillId="12" borderId="80" xfId="0" applyNumberFormat="1" applyFont="1" applyFill="1" applyBorder="1" applyAlignment="1">
      <alignment horizontal="center" vertical="center" wrapText="1"/>
    </xf>
    <xf numFmtId="2" fontId="50" fillId="12" borderId="156" xfId="0" applyNumberFormat="1" applyFont="1" applyFill="1" applyBorder="1" applyAlignment="1">
      <alignment horizontal="center" vertical="center" wrapText="1"/>
    </xf>
    <xf numFmtId="0" fontId="50" fillId="12" borderId="41" xfId="0" applyFont="1" applyFill="1" applyBorder="1" applyAlignment="1">
      <alignment horizontal="center" vertical="center" wrapText="1"/>
    </xf>
    <xf numFmtId="0" fontId="50" fillId="12" borderId="157" xfId="0" applyFont="1" applyFill="1" applyBorder="1" applyAlignment="1">
      <alignment horizontal="center" vertical="center" wrapText="1"/>
    </xf>
    <xf numFmtId="0" fontId="50" fillId="12" borderId="158" xfId="0" applyFont="1" applyFill="1" applyBorder="1" applyAlignment="1">
      <alignment horizontal="center" vertical="center" wrapText="1"/>
    </xf>
    <xf numFmtId="0" fontId="50" fillId="12" borderId="159" xfId="0" applyFont="1" applyFill="1" applyBorder="1" applyAlignment="1">
      <alignment horizontal="center" vertical="center" wrapText="1"/>
    </xf>
    <xf numFmtId="49" fontId="15" fillId="0" borderId="160" xfId="0" applyNumberFormat="1" applyFont="1" applyBorder="1" applyAlignment="1">
      <alignment horizontal="left" vertical="center" wrapText="1"/>
    </xf>
    <xf numFmtId="49" fontId="15" fillId="0" borderId="161" xfId="0" applyNumberFormat="1" applyFont="1" applyBorder="1" applyAlignment="1">
      <alignment horizontal="left" vertical="center"/>
    </xf>
    <xf numFmtId="49" fontId="15" fillId="0" borderId="161" xfId="0" applyNumberFormat="1" applyFont="1" applyBorder="1" applyAlignment="1">
      <alignment horizontal="left" vertical="center" wrapText="1"/>
    </xf>
    <xf numFmtId="0" fontId="15" fillId="0" borderId="161" xfId="0" applyFont="1" applyBorder="1" applyAlignment="1">
      <alignment vertical="center"/>
    </xf>
    <xf numFmtId="0" fontId="15" fillId="0" borderId="161" xfId="0" applyFont="1" applyBorder="1" applyAlignment="1">
      <alignment horizontal="center" vertical="center" wrapText="1"/>
    </xf>
    <xf numFmtId="4" fontId="15" fillId="0" borderId="161" xfId="0" applyNumberFormat="1" applyFont="1" applyBorder="1" applyAlignment="1">
      <alignment horizontal="center" vertical="center" wrapText="1"/>
    </xf>
    <xf numFmtId="4" fontId="15" fillId="0" borderId="161" xfId="0" applyNumberFormat="1" applyFont="1" applyBorder="1" applyAlignment="1">
      <alignment horizontal="right" vertical="center" wrapText="1"/>
    </xf>
    <xf numFmtId="4" fontId="15" fillId="0" borderId="161" xfId="0" applyNumberFormat="1" applyFont="1" applyBorder="1" applyAlignment="1">
      <alignment horizontal="left" vertical="center"/>
    </xf>
    <xf numFmtId="4" fontId="15" fillId="0" borderId="162" xfId="0" applyNumberFormat="1" applyFont="1" applyBorder="1" applyAlignment="1">
      <alignment horizontal="center" vertical="center" wrapText="1"/>
    </xf>
    <xf numFmtId="10" fontId="15" fillId="0" borderId="0" xfId="0" applyNumberFormat="1" applyFont="1" applyAlignment="1">
      <alignment vertical="center"/>
    </xf>
    <xf numFmtId="0" fontId="15" fillId="0" borderId="161" xfId="0" applyFont="1" applyBorder="1" applyAlignment="1">
      <alignment horizontal="left" vertical="center"/>
    </xf>
    <xf numFmtId="0" fontId="15" fillId="0" borderId="161" xfId="0" applyFont="1" applyBorder="1" applyAlignment="1">
      <alignment horizontal="left" vertical="center" wrapText="1"/>
    </xf>
    <xf numFmtId="4" fontId="51" fillId="0" borderId="161" xfId="0" applyNumberFormat="1" applyFont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49" fontId="11" fillId="8" borderId="67" xfId="0" applyNumberFormat="1" applyFont="1" applyFill="1" applyBorder="1" applyAlignment="1">
      <alignment vertical="center"/>
    </xf>
    <xf numFmtId="0" fontId="11" fillId="8" borderId="67" xfId="0" applyFont="1" applyFill="1" applyBorder="1" applyAlignment="1">
      <alignment vertical="center"/>
    </xf>
    <xf numFmtId="0" fontId="11" fillId="8" borderId="67" xfId="0" applyFont="1" applyFill="1" applyBorder="1" applyAlignment="1">
      <alignment horizontal="center" vertical="center"/>
    </xf>
    <xf numFmtId="4" fontId="11" fillId="8" borderId="67" xfId="0" applyNumberFormat="1" applyFont="1" applyFill="1" applyBorder="1" applyAlignment="1">
      <alignment vertical="center"/>
    </xf>
    <xf numFmtId="49" fontId="52" fillId="0" borderId="0" xfId="0" applyNumberFormat="1" applyFont="1" applyAlignment="1">
      <alignment vertical="center"/>
    </xf>
    <xf numFmtId="49" fontId="53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176" fontId="54" fillId="0" borderId="0" xfId="0" applyNumberFormat="1" applyFont="1" applyAlignment="1">
      <alignment vertical="center"/>
    </xf>
    <xf numFmtId="0" fontId="54" fillId="0" borderId="0" xfId="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168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0" fontId="14" fillId="0" borderId="149" xfId="0" applyFont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46" fillId="0" borderId="150" xfId="0" applyFont="1" applyBorder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46" fillId="0" borderId="153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19" borderId="67" xfId="0" applyFont="1" applyFill="1" applyBorder="1" applyAlignment="1">
      <alignment vertical="center"/>
    </xf>
    <xf numFmtId="177" fontId="15" fillId="0" borderId="161" xfId="0" applyNumberFormat="1" applyFont="1" applyBorder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0" fontId="15" fillId="19" borderId="134" xfId="0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161" xfId="0" applyFont="1" applyBorder="1" applyAlignment="1">
      <alignment vertical="center" wrapText="1"/>
    </xf>
    <xf numFmtId="4" fontId="15" fillId="0" borderId="0" xfId="0" applyNumberFormat="1" applyFont="1" applyAlignment="1">
      <alignment horizontal="center" vertical="center"/>
    </xf>
    <xf numFmtId="0" fontId="15" fillId="4" borderId="134" xfId="0" applyFont="1" applyFill="1" applyBorder="1" applyAlignment="1">
      <alignment vertical="center"/>
    </xf>
    <xf numFmtId="2" fontId="15" fillId="0" borderId="0" xfId="0" applyNumberFormat="1" applyFont="1" applyAlignment="1">
      <alignment horizontal="center" vertical="center"/>
    </xf>
    <xf numFmtId="0" fontId="57" fillId="4" borderId="134" xfId="0" applyFont="1" applyFill="1" applyBorder="1" applyAlignment="1">
      <alignment vertical="center"/>
    </xf>
    <xf numFmtId="4" fontId="15" fillId="4" borderId="134" xfId="0" applyNumberFormat="1" applyFont="1" applyFill="1" applyBorder="1" applyAlignment="1">
      <alignment horizontal="center" vertical="center" wrapText="1"/>
    </xf>
    <xf numFmtId="166" fontId="54" fillId="0" borderId="0" xfId="0" applyNumberFormat="1" applyFont="1" applyAlignment="1">
      <alignment vertical="center"/>
    </xf>
    <xf numFmtId="0" fontId="53" fillId="0" borderId="0" xfId="0" applyFont="1" applyAlignment="1">
      <alignment horizontal="left" vertical="center"/>
    </xf>
    <xf numFmtId="178" fontId="9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3" fontId="58" fillId="0" borderId="117" xfId="0" applyNumberFormat="1" applyFont="1" applyBorder="1" applyAlignment="1">
      <alignment horizontal="left" vertical="center"/>
    </xf>
    <xf numFmtId="3" fontId="58" fillId="0" borderId="117" xfId="0" applyNumberFormat="1" applyFont="1" applyBorder="1" applyAlignment="1">
      <alignment horizontal="center" vertical="center"/>
    </xf>
    <xf numFmtId="166" fontId="58" fillId="0" borderId="117" xfId="0" applyNumberFormat="1" applyFont="1" applyBorder="1" applyAlignment="1">
      <alignment horizontal="left" vertical="center"/>
    </xf>
    <xf numFmtId="3" fontId="59" fillId="0" borderId="117" xfId="0" applyNumberFormat="1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166" fontId="14" fillId="0" borderId="0" xfId="0" applyNumberFormat="1" applyFont="1"/>
    <xf numFmtId="179" fontId="14" fillId="0" borderId="0" xfId="0" applyNumberFormat="1" applyFont="1" applyAlignment="1">
      <alignment horizontal="center"/>
    </xf>
    <xf numFmtId="3" fontId="60" fillId="20" borderId="117" xfId="0" applyNumberFormat="1" applyFont="1" applyFill="1" applyBorder="1" applyAlignment="1">
      <alignment horizontal="left" vertical="center"/>
    </xf>
    <xf numFmtId="3" fontId="60" fillId="20" borderId="117" xfId="0" applyNumberFormat="1" applyFont="1" applyFill="1" applyBorder="1" applyAlignment="1">
      <alignment horizontal="center" vertical="center"/>
    </xf>
    <xf numFmtId="166" fontId="60" fillId="20" borderId="117" xfId="0" applyNumberFormat="1" applyFont="1" applyFill="1" applyBorder="1" applyAlignment="1">
      <alignment horizontal="left" vertical="center"/>
    </xf>
    <xf numFmtId="179" fontId="58" fillId="0" borderId="117" xfId="0" applyNumberFormat="1" applyFont="1" applyBorder="1" applyAlignment="1">
      <alignment horizontal="left" vertical="center"/>
    </xf>
    <xf numFmtId="166" fontId="58" fillId="0" borderId="117" xfId="0" applyNumberFormat="1" applyFont="1" applyBorder="1" applyAlignment="1">
      <alignment horizontal="center" vertical="center"/>
    </xf>
    <xf numFmtId="2" fontId="20" fillId="0" borderId="0" xfId="0" applyNumberFormat="1" applyFont="1"/>
    <xf numFmtId="180" fontId="58" fillId="0" borderId="117" xfId="0" applyNumberFormat="1" applyFont="1" applyBorder="1" applyAlignment="1">
      <alignment horizontal="left" vertical="center"/>
    </xf>
    <xf numFmtId="181" fontId="20" fillId="0" borderId="0" xfId="0" applyNumberFormat="1" applyFont="1"/>
    <xf numFmtId="3" fontId="58" fillId="9" borderId="117" xfId="0" applyNumberFormat="1" applyFont="1" applyFill="1" applyBorder="1" applyAlignment="1">
      <alignment horizontal="left" vertical="center"/>
    </xf>
    <xf numFmtId="166" fontId="58" fillId="9" borderId="117" xfId="0" applyNumberFormat="1" applyFont="1" applyFill="1" applyBorder="1" applyAlignment="1">
      <alignment horizontal="left" vertical="center"/>
    </xf>
    <xf numFmtId="182" fontId="20" fillId="0" borderId="0" xfId="0" applyNumberFormat="1" applyFont="1"/>
    <xf numFmtId="0" fontId="58" fillId="0" borderId="117" xfId="0" applyFont="1" applyBorder="1" applyAlignment="1">
      <alignment vertical="center"/>
    </xf>
    <xf numFmtId="4" fontId="58" fillId="0" borderId="117" xfId="0" applyNumberFormat="1" applyFont="1" applyBorder="1" applyAlignment="1">
      <alignment vertical="center"/>
    </xf>
    <xf numFmtId="166" fontId="58" fillId="0" borderId="117" xfId="0" applyNumberFormat="1" applyFont="1" applyBorder="1" applyAlignment="1">
      <alignment vertical="center"/>
    </xf>
    <xf numFmtId="3" fontId="61" fillId="20" borderId="117" xfId="0" applyNumberFormat="1" applyFont="1" applyFill="1" applyBorder="1" applyAlignment="1">
      <alignment horizontal="left" vertical="center"/>
    </xf>
    <xf numFmtId="179" fontId="14" fillId="0" borderId="0" xfId="0" applyNumberFormat="1" applyFont="1"/>
    <xf numFmtId="0" fontId="4" fillId="0" borderId="16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00" xfId="0" applyFont="1" applyBorder="1" applyAlignment="1">
      <alignment horizontal="center" vertical="center"/>
    </xf>
    <xf numFmtId="0" fontId="4" fillId="0" borderId="151" xfId="0" applyFont="1" applyBorder="1" applyAlignment="1">
      <alignment vertical="center"/>
    </xf>
    <xf numFmtId="0" fontId="7" fillId="0" borderId="166" xfId="0" applyFont="1" applyBorder="1" applyAlignment="1">
      <alignment vertical="center"/>
    </xf>
    <xf numFmtId="0" fontId="7" fillId="0" borderId="104" xfId="0" applyFont="1" applyBorder="1" applyAlignment="1">
      <alignment horizontal="center" vertical="center"/>
    </xf>
    <xf numFmtId="0" fontId="7" fillId="0" borderId="155" xfId="0" applyFont="1" applyBorder="1" applyAlignment="1">
      <alignment vertical="center"/>
    </xf>
    <xf numFmtId="17" fontId="7" fillId="0" borderId="167" xfId="0" applyNumberFormat="1" applyFont="1" applyBorder="1" applyAlignment="1">
      <alignment horizontal="left" vertical="center"/>
    </xf>
    <xf numFmtId="17" fontId="7" fillId="0" borderId="4" xfId="0" applyNumberFormat="1" applyFont="1" applyBorder="1" applyAlignment="1">
      <alignment horizontal="left" vertical="center"/>
    </xf>
    <xf numFmtId="165" fontId="7" fillId="0" borderId="152" xfId="0" applyNumberFormat="1" applyFont="1" applyBorder="1" applyAlignment="1">
      <alignment horizontal="center" vertical="center"/>
    </xf>
    <xf numFmtId="14" fontId="7" fillId="0" borderId="154" xfId="0" applyNumberFormat="1" applyFont="1" applyBorder="1" applyAlignment="1">
      <alignment horizontal="left" vertical="center"/>
    </xf>
    <xf numFmtId="0" fontId="50" fillId="12" borderId="67" xfId="0" applyFont="1" applyFill="1" applyBorder="1" applyAlignment="1">
      <alignment horizontal="center" vertical="center" wrapText="1"/>
    </xf>
    <xf numFmtId="4" fontId="62" fillId="12" borderId="130" xfId="0" applyNumberFormat="1" applyFont="1" applyFill="1" applyBorder="1" applyAlignment="1">
      <alignment horizontal="center" vertical="center"/>
    </xf>
    <xf numFmtId="4" fontId="62" fillId="12" borderId="65" xfId="0" applyNumberFormat="1" applyFont="1" applyFill="1" applyBorder="1" applyAlignment="1">
      <alignment horizontal="center" vertical="center"/>
    </xf>
    <xf numFmtId="0" fontId="50" fillId="12" borderId="65" xfId="0" applyFont="1" applyFill="1" applyBorder="1" applyAlignment="1">
      <alignment horizontal="center" vertical="center" wrapText="1"/>
    </xf>
    <xf numFmtId="0" fontId="50" fillId="12" borderId="182" xfId="0" applyFont="1" applyFill="1" applyBorder="1" applyAlignment="1">
      <alignment horizontal="center" vertical="center" wrapText="1"/>
    </xf>
    <xf numFmtId="0" fontId="50" fillId="12" borderId="98" xfId="0" applyFont="1" applyFill="1" applyBorder="1" applyAlignment="1">
      <alignment horizontal="center" vertical="center" wrapText="1"/>
    </xf>
    <xf numFmtId="0" fontId="50" fillId="12" borderId="80" xfId="0" applyFont="1" applyFill="1" applyBorder="1" applyAlignment="1">
      <alignment horizontal="center" vertical="center" wrapText="1"/>
    </xf>
    <xf numFmtId="183" fontId="62" fillId="12" borderId="80" xfId="0" applyNumberFormat="1" applyFont="1" applyFill="1" applyBorder="1" applyAlignment="1">
      <alignment horizontal="center" vertical="center"/>
    </xf>
    <xf numFmtId="4" fontId="50" fillId="12" borderId="67" xfId="0" applyNumberFormat="1" applyFont="1" applyFill="1" applyBorder="1" applyAlignment="1">
      <alignment horizontal="center" vertical="center" wrapText="1"/>
    </xf>
    <xf numFmtId="4" fontId="34" fillId="13" borderId="67" xfId="0" applyNumberFormat="1" applyFont="1" applyFill="1" applyBorder="1" applyAlignment="1">
      <alignment vertical="center"/>
    </xf>
    <xf numFmtId="4" fontId="34" fillId="13" borderId="67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>
      <alignment vertical="center"/>
    </xf>
    <xf numFmtId="0" fontId="9" fillId="6" borderId="183" xfId="0" quotePrefix="1" applyFont="1" applyFill="1" applyBorder="1" applyAlignment="1">
      <alignment vertical="center" wrapText="1"/>
    </xf>
    <xf numFmtId="0" fontId="9" fillId="6" borderId="183" xfId="0" applyFont="1" applyFill="1" applyBorder="1" applyAlignment="1">
      <alignment vertical="center" wrapText="1"/>
    </xf>
    <xf numFmtId="3" fontId="9" fillId="6" borderId="183" xfId="0" applyNumberFormat="1" applyFont="1" applyFill="1" applyBorder="1" applyAlignment="1">
      <alignment horizontal="center" vertical="center" wrapText="1"/>
    </xf>
    <xf numFmtId="4" fontId="9" fillId="0" borderId="183" xfId="0" applyNumberFormat="1" applyFont="1" applyBorder="1" applyAlignment="1">
      <alignment vertical="center" wrapText="1"/>
    </xf>
    <xf numFmtId="165" fontId="63" fillId="0" borderId="183" xfId="0" applyNumberFormat="1" applyFont="1" applyBorder="1" applyAlignment="1">
      <alignment vertical="center" wrapText="1"/>
    </xf>
    <xf numFmtId="4" fontId="9" fillId="13" borderId="183" xfId="0" applyNumberFormat="1" applyFont="1" applyFill="1" applyBorder="1" applyAlignment="1">
      <alignment vertical="center" wrapText="1"/>
    </xf>
    <xf numFmtId="4" fontId="9" fillId="13" borderId="184" xfId="0" applyNumberFormat="1" applyFont="1" applyFill="1" applyBorder="1" applyAlignment="1">
      <alignment vertical="center" wrapText="1"/>
    </xf>
    <xf numFmtId="4" fontId="64" fillId="0" borderId="185" xfId="0" applyNumberFormat="1" applyFont="1" applyBorder="1" applyAlignment="1">
      <alignment vertical="center" wrapText="1"/>
    </xf>
    <xf numFmtId="4" fontId="9" fillId="0" borderId="183" xfId="0" applyNumberFormat="1" applyFont="1" applyBorder="1" applyAlignment="1">
      <alignment horizontal="center" vertical="center" wrapText="1"/>
    </xf>
    <xf numFmtId="0" fontId="38" fillId="13" borderId="186" xfId="0" applyFont="1" applyFill="1" applyBorder="1" applyAlignment="1">
      <alignment vertical="center"/>
    </xf>
    <xf numFmtId="0" fontId="38" fillId="13" borderId="187" xfId="0" applyFont="1" applyFill="1" applyBorder="1" applyAlignment="1">
      <alignment vertical="center"/>
    </xf>
    <xf numFmtId="3" fontId="38" fillId="13" borderId="187" xfId="0" applyNumberFormat="1" applyFont="1" applyFill="1" applyBorder="1" applyAlignment="1">
      <alignment horizontal="center" vertical="center"/>
    </xf>
    <xf numFmtId="0" fontId="9" fillId="13" borderId="187" xfId="0" applyFont="1" applyFill="1" applyBorder="1" applyAlignment="1">
      <alignment vertical="center"/>
    </xf>
    <xf numFmtId="0" fontId="65" fillId="13" borderId="187" xfId="0" applyFont="1" applyFill="1" applyBorder="1" applyAlignment="1">
      <alignment horizontal="right" vertical="center"/>
    </xf>
    <xf numFmtId="4" fontId="38" fillId="13" borderId="187" xfId="0" applyNumberFormat="1" applyFont="1" applyFill="1" applyBorder="1" applyAlignment="1">
      <alignment vertical="center"/>
    </xf>
    <xf numFmtId="4" fontId="38" fillId="13" borderId="188" xfId="0" applyNumberFormat="1" applyFont="1" applyFill="1" applyBorder="1" applyAlignment="1">
      <alignment vertical="center"/>
    </xf>
    <xf numFmtId="0" fontId="38" fillId="6" borderId="67" xfId="0" applyFont="1" applyFill="1" applyBorder="1" applyAlignment="1">
      <alignment vertical="center"/>
    </xf>
    <xf numFmtId="0" fontId="9" fillId="0" borderId="189" xfId="0" applyFont="1" applyBorder="1" applyAlignment="1">
      <alignment vertical="center"/>
    </xf>
    <xf numFmtId="0" fontId="65" fillId="6" borderId="67" xfId="0" applyFont="1" applyFill="1" applyBorder="1" applyAlignment="1">
      <alignment horizontal="left" vertical="center"/>
    </xf>
    <xf numFmtId="0" fontId="47" fillId="6" borderId="67" xfId="0" applyFont="1" applyFill="1" applyBorder="1" applyAlignment="1">
      <alignment horizontal="center" vertical="center"/>
    </xf>
    <xf numFmtId="4" fontId="38" fillId="13" borderId="190" xfId="0" applyNumberFormat="1" applyFont="1" applyFill="1" applyBorder="1" applyAlignment="1">
      <alignment vertical="center"/>
    </xf>
    <xf numFmtId="0" fontId="9" fillId="6" borderId="67" xfId="0" applyFont="1" applyFill="1" applyBorder="1" applyAlignment="1">
      <alignment vertical="center"/>
    </xf>
    <xf numFmtId="4" fontId="38" fillId="13" borderId="67" xfId="0" applyNumberFormat="1" applyFont="1" applyFill="1" applyBorder="1" applyAlignment="1">
      <alignment vertical="center"/>
    </xf>
    <xf numFmtId="0" fontId="64" fillId="6" borderId="67" xfId="0" applyFont="1" applyFill="1" applyBorder="1" applyAlignment="1">
      <alignment vertical="center"/>
    </xf>
    <xf numFmtId="0" fontId="64" fillId="6" borderId="67" xfId="0" applyFont="1" applyFill="1" applyBorder="1" applyAlignment="1">
      <alignment horizontal="center" vertical="center"/>
    </xf>
    <xf numFmtId="184" fontId="38" fillId="13" borderId="67" xfId="0" applyNumberFormat="1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167" fontId="53" fillId="0" borderId="0" xfId="0" applyNumberFormat="1" applyFont="1" applyAlignment="1">
      <alignment vertical="center"/>
    </xf>
    <xf numFmtId="167" fontId="54" fillId="0" borderId="0" xfId="0" applyNumberFormat="1" applyFont="1" applyAlignment="1">
      <alignment vertical="center"/>
    </xf>
    <xf numFmtId="185" fontId="53" fillId="0" borderId="0" xfId="0" applyNumberFormat="1" applyFont="1" applyAlignment="1">
      <alignment vertical="center"/>
    </xf>
    <xf numFmtId="0" fontId="7" fillId="0" borderId="19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86" fontId="7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7" fontId="7" fillId="0" borderId="8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165" fontId="7" fillId="0" borderId="4" xfId="0" applyNumberFormat="1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14" fontId="7" fillId="0" borderId="4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17" fontId="39" fillId="2" borderId="105" xfId="0" applyNumberFormat="1" applyFont="1" applyFill="1" applyBorder="1" applyAlignment="1">
      <alignment vertical="center"/>
    </xf>
    <xf numFmtId="17" fontId="39" fillId="2" borderId="106" xfId="0" applyNumberFormat="1" applyFont="1" applyFill="1" applyBorder="1" applyAlignment="1">
      <alignment vertical="center"/>
    </xf>
    <xf numFmtId="17" fontId="39" fillId="2" borderId="192" xfId="0" applyNumberFormat="1" applyFont="1" applyFill="1" applyBorder="1" applyAlignment="1">
      <alignment vertical="center"/>
    </xf>
    <xf numFmtId="0" fontId="50" fillId="12" borderId="98" xfId="0" applyFont="1" applyFill="1" applyBorder="1" applyAlignment="1">
      <alignment horizontal="center" vertical="center"/>
    </xf>
    <xf numFmtId="0" fontId="50" fillId="12" borderId="145" xfId="0" applyFont="1" applyFill="1" applyBorder="1" applyAlignment="1">
      <alignment horizontal="center" vertical="center" wrapText="1"/>
    </xf>
    <xf numFmtId="0" fontId="50" fillId="12" borderId="145" xfId="0" applyFont="1" applyFill="1" applyBorder="1" applyAlignment="1">
      <alignment horizontal="center" vertical="center"/>
    </xf>
    <xf numFmtId="0" fontId="50" fillId="12" borderId="194" xfId="0" applyFont="1" applyFill="1" applyBorder="1" applyAlignment="1">
      <alignment horizontal="center" vertical="center" wrapText="1"/>
    </xf>
    <xf numFmtId="0" fontId="53" fillId="6" borderId="67" xfId="0" applyFont="1" applyFill="1" applyBorder="1" applyAlignment="1">
      <alignment vertical="center"/>
    </xf>
    <xf numFmtId="166" fontId="54" fillId="6" borderId="41" xfId="0" applyNumberFormat="1" applyFont="1" applyFill="1" applyBorder="1" applyAlignment="1">
      <alignment vertical="center"/>
    </xf>
    <xf numFmtId="0" fontId="50" fillId="12" borderId="67" xfId="0" applyFont="1" applyFill="1" applyBorder="1" applyAlignment="1">
      <alignment vertical="center" wrapText="1"/>
    </xf>
    <xf numFmtId="0" fontId="50" fillId="12" borderId="182" xfId="0" applyFont="1" applyFill="1" applyBorder="1" applyAlignment="1">
      <alignment vertical="center" wrapText="1"/>
    </xf>
    <xf numFmtId="0" fontId="68" fillId="12" borderId="98" xfId="0" applyFont="1" applyFill="1" applyBorder="1" applyAlignment="1">
      <alignment vertical="center"/>
    </xf>
    <xf numFmtId="0" fontId="48" fillId="12" borderId="53" xfId="0" applyFont="1" applyFill="1" applyBorder="1" applyAlignment="1">
      <alignment horizontal="left" vertical="center"/>
    </xf>
    <xf numFmtId="0" fontId="68" fillId="12" borderId="67" xfId="0" applyFont="1" applyFill="1" applyBorder="1" applyAlignment="1">
      <alignment horizontal="left" vertical="center"/>
    </xf>
    <xf numFmtId="0" fontId="68" fillId="12" borderId="159" xfId="0" applyFont="1" applyFill="1" applyBorder="1" applyAlignment="1">
      <alignment horizontal="center" vertical="center"/>
    </xf>
    <xf numFmtId="0" fontId="68" fillId="12" borderId="80" xfId="0" applyFont="1" applyFill="1" applyBorder="1" applyAlignment="1">
      <alignment horizontal="center" vertical="center"/>
    </xf>
    <xf numFmtId="0" fontId="69" fillId="12" borderId="98" xfId="0" applyFont="1" applyFill="1" applyBorder="1" applyAlignment="1">
      <alignment horizontal="center" vertical="center"/>
    </xf>
    <xf numFmtId="0" fontId="69" fillId="12" borderId="80" xfId="0" applyFont="1" applyFill="1" applyBorder="1" applyAlignment="1">
      <alignment horizontal="center" vertical="center"/>
    </xf>
    <xf numFmtId="0" fontId="48" fillId="12" borderId="80" xfId="0" applyFont="1" applyFill="1" applyBorder="1" applyAlignment="1">
      <alignment horizontal="center" vertical="center"/>
    </xf>
    <xf numFmtId="0" fontId="68" fillId="12" borderId="182" xfId="0" applyFont="1" applyFill="1" applyBorder="1" applyAlignment="1">
      <alignment horizontal="center" vertical="center"/>
    </xf>
    <xf numFmtId="0" fontId="68" fillId="12" borderId="98" xfId="0" applyFont="1" applyFill="1" applyBorder="1" applyAlignment="1">
      <alignment horizontal="center" vertical="center"/>
    </xf>
    <xf numFmtId="0" fontId="69" fillId="12" borderId="108" xfId="0" applyFont="1" applyFill="1" applyBorder="1" applyAlignment="1">
      <alignment horizontal="center" vertical="center" wrapText="1"/>
    </xf>
    <xf numFmtId="0" fontId="69" fillId="12" borderId="41" xfId="0" applyFont="1" applyFill="1" applyBorder="1" applyAlignment="1">
      <alignment horizontal="center" vertical="center" wrapText="1"/>
    </xf>
    <xf numFmtId="0" fontId="48" fillId="12" borderId="108" xfId="0" applyFont="1" applyFill="1" applyBorder="1" applyAlignment="1">
      <alignment horizontal="center" vertical="center" wrapText="1"/>
    </xf>
    <xf numFmtId="4" fontId="34" fillId="13" borderId="65" xfId="0" applyNumberFormat="1" applyFont="1" applyFill="1" applyBorder="1" applyAlignment="1">
      <alignment vertical="center"/>
    </xf>
    <xf numFmtId="4" fontId="9" fillId="13" borderId="205" xfId="0" applyNumberFormat="1" applyFont="1" applyFill="1" applyBorder="1" applyAlignment="1">
      <alignment vertical="center"/>
    </xf>
    <xf numFmtId="4" fontId="34" fillId="13" borderId="134" xfId="0" applyNumberFormat="1" applyFont="1" applyFill="1" applyBorder="1" applyAlignment="1">
      <alignment horizontal="center" vertical="center"/>
    </xf>
    <xf numFmtId="0" fontId="9" fillId="0" borderId="18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3" fontId="9" fillId="0" borderId="206" xfId="0" applyNumberFormat="1" applyFont="1" applyBorder="1" applyAlignment="1">
      <alignment horizontal="center" vertical="center" wrapText="1"/>
    </xf>
    <xf numFmtId="4" fontId="9" fillId="0" borderId="206" xfId="0" applyNumberFormat="1" applyFont="1" applyBorder="1" applyAlignment="1">
      <alignment vertical="center" wrapText="1"/>
    </xf>
    <xf numFmtId="4" fontId="9" fillId="13" borderId="207" xfId="0" applyNumberFormat="1" applyFont="1" applyFill="1" applyBorder="1" applyAlignment="1">
      <alignment vertical="center"/>
    </xf>
    <xf numFmtId="4" fontId="9" fillId="13" borderId="208" xfId="0" applyNumberFormat="1" applyFont="1" applyFill="1" applyBorder="1" applyAlignment="1">
      <alignment vertical="center"/>
    </xf>
    <xf numFmtId="4" fontId="9" fillId="6" borderId="183" xfId="0" applyNumberFormat="1" applyFont="1" applyFill="1" applyBorder="1" applyAlignment="1">
      <alignment horizontal="center" vertical="center"/>
    </xf>
    <xf numFmtId="4" fontId="9" fillId="13" borderId="207" xfId="0" applyNumberFormat="1" applyFont="1" applyFill="1" applyBorder="1" applyAlignment="1">
      <alignment vertical="center" wrapText="1"/>
    </xf>
    <xf numFmtId="3" fontId="64" fillId="6" borderId="209" xfId="0" applyNumberFormat="1" applyFont="1" applyFill="1" applyBorder="1" applyAlignment="1">
      <alignment horizontal="center" vertical="center"/>
    </xf>
    <xf numFmtId="0" fontId="9" fillId="6" borderId="210" xfId="0" applyFont="1" applyFill="1" applyBorder="1" applyAlignment="1">
      <alignment horizontal="left" vertical="center"/>
    </xf>
    <xf numFmtId="3" fontId="9" fillId="0" borderId="183" xfId="0" applyNumberFormat="1" applyFont="1" applyBorder="1" applyAlignment="1">
      <alignment horizontal="center" vertical="center" wrapText="1"/>
    </xf>
    <xf numFmtId="4" fontId="9" fillId="13" borderId="183" xfId="0" applyNumberFormat="1" applyFont="1" applyFill="1" applyBorder="1" applyAlignment="1">
      <alignment vertical="center"/>
    </xf>
    <xf numFmtId="4" fontId="9" fillId="13" borderId="211" xfId="0" applyNumberFormat="1" applyFont="1" applyFill="1" applyBorder="1" applyAlignment="1">
      <alignment vertical="center"/>
    </xf>
    <xf numFmtId="186" fontId="9" fillId="13" borderId="187" xfId="0" applyNumberFormat="1" applyFont="1" applyFill="1" applyBorder="1" applyAlignment="1">
      <alignment vertical="center"/>
    </xf>
    <xf numFmtId="4" fontId="38" fillId="13" borderId="212" xfId="0" applyNumberFormat="1" applyFont="1" applyFill="1" applyBorder="1" applyAlignment="1">
      <alignment horizontal="center" vertical="center"/>
    </xf>
    <xf numFmtId="0" fontId="68" fillId="12" borderId="108" xfId="0" applyFont="1" applyFill="1" applyBorder="1" applyAlignment="1">
      <alignment horizontal="center" vertical="center" wrapText="1"/>
    </xf>
    <xf numFmtId="0" fontId="69" fillId="12" borderId="53" xfId="0" applyFont="1" applyFill="1" applyBorder="1" applyAlignment="1">
      <alignment horizontal="center" vertical="center"/>
    </xf>
    <xf numFmtId="0" fontId="69" fillId="12" borderId="54" xfId="0" applyFont="1" applyFill="1" applyBorder="1" applyAlignment="1">
      <alignment horizontal="center" vertical="center"/>
    </xf>
    <xf numFmtId="15" fontId="69" fillId="12" borderId="157" xfId="0" applyNumberFormat="1" applyFont="1" applyFill="1" applyBorder="1" applyAlignment="1">
      <alignment horizontal="center" vertical="center"/>
    </xf>
    <xf numFmtId="0" fontId="68" fillId="12" borderId="41" xfId="0" applyFont="1" applyFill="1" applyBorder="1" applyAlignment="1">
      <alignment horizontal="center" vertical="center"/>
    </xf>
    <xf numFmtId="3" fontId="9" fillId="0" borderId="214" xfId="0" applyNumberFormat="1" applyFont="1" applyBorder="1" applyAlignment="1">
      <alignment horizontal="center" vertical="center" wrapText="1"/>
    </xf>
    <xf numFmtId="4" fontId="9" fillId="0" borderId="214" xfId="0" applyNumberFormat="1" applyFont="1" applyBorder="1" applyAlignment="1">
      <alignment vertical="center" wrapText="1"/>
    </xf>
    <xf numFmtId="3" fontId="38" fillId="13" borderId="187" xfId="0" applyNumberFormat="1" applyFont="1" applyFill="1" applyBorder="1" applyAlignment="1">
      <alignment vertical="center"/>
    </xf>
    <xf numFmtId="4" fontId="53" fillId="0" borderId="0" xfId="0" applyNumberFormat="1" applyFont="1" applyAlignment="1">
      <alignment vertical="center"/>
    </xf>
    <xf numFmtId="0" fontId="9" fillId="6" borderId="67" xfId="0" applyFont="1" applyFill="1" applyBorder="1" applyAlignment="1">
      <alignment horizontal="left" vertical="center"/>
    </xf>
    <xf numFmtId="17" fontId="10" fillId="2" borderId="65" xfId="0" applyNumberFormat="1" applyFont="1" applyFill="1" applyBorder="1" applyAlignment="1">
      <alignment vertical="center"/>
    </xf>
    <xf numFmtId="0" fontId="68" fillId="12" borderId="54" xfId="0" applyFont="1" applyFill="1" applyBorder="1" applyAlignment="1">
      <alignment horizontal="center" vertical="center"/>
    </xf>
    <xf numFmtId="183" fontId="70" fillId="0" borderId="0" xfId="0" applyNumberFormat="1" applyFont="1" applyAlignment="1">
      <alignment horizontal="center" vertical="center"/>
    </xf>
    <xf numFmtId="0" fontId="68" fillId="12" borderId="130" xfId="0" applyFont="1" applyFill="1" applyBorder="1" applyAlignment="1">
      <alignment vertical="center"/>
    </xf>
    <xf numFmtId="4" fontId="34" fillId="11" borderId="133" xfId="0" applyNumberFormat="1" applyFont="1" applyFill="1" applyBorder="1" applyAlignment="1">
      <alignment vertical="center"/>
    </xf>
    <xf numFmtId="4" fontId="34" fillId="11" borderId="134" xfId="0" applyNumberFormat="1" applyFont="1" applyFill="1" applyBorder="1" applyAlignment="1">
      <alignment horizontal="center" vertical="center"/>
    </xf>
    <xf numFmtId="4" fontId="34" fillId="11" borderId="134" xfId="0" applyNumberFormat="1" applyFont="1" applyFill="1" applyBorder="1" applyAlignment="1">
      <alignment vertical="center"/>
    </xf>
    <xf numFmtId="4" fontId="15" fillId="11" borderId="217" xfId="0" applyNumberFormat="1" applyFont="1" applyFill="1" applyBorder="1" applyAlignment="1">
      <alignment vertical="center"/>
    </xf>
    <xf numFmtId="0" fontId="9" fillId="6" borderId="205" xfId="0" quotePrefix="1" applyFont="1" applyFill="1" applyBorder="1" applyAlignment="1">
      <alignment vertical="center"/>
    </xf>
    <xf numFmtId="0" fontId="9" fillId="6" borderId="205" xfId="0" applyFont="1" applyFill="1" applyBorder="1" applyAlignment="1">
      <alignment vertical="center"/>
    </xf>
    <xf numFmtId="3" fontId="9" fillId="6" borderId="207" xfId="0" applyNumberFormat="1" applyFont="1" applyFill="1" applyBorder="1" applyAlignment="1">
      <alignment horizontal="center" vertical="center" wrapText="1"/>
    </xf>
    <xf numFmtId="4" fontId="9" fillId="6" borderId="207" xfId="0" applyNumberFormat="1" applyFont="1" applyFill="1" applyBorder="1" applyAlignment="1">
      <alignment vertical="center" wrapText="1"/>
    </xf>
    <xf numFmtId="3" fontId="9" fillId="6" borderId="207" xfId="0" applyNumberFormat="1" applyFont="1" applyFill="1" applyBorder="1" applyAlignment="1">
      <alignment horizontal="center" vertical="center"/>
    </xf>
    <xf numFmtId="4" fontId="15" fillId="13" borderId="209" xfId="0" applyNumberFormat="1" applyFont="1" applyFill="1" applyBorder="1" applyAlignment="1">
      <alignment vertical="center"/>
    </xf>
    <xf numFmtId="4" fontId="9" fillId="13" borderId="187" xfId="0" applyNumberFormat="1" applyFont="1" applyFill="1" applyBorder="1" applyAlignment="1">
      <alignment vertical="center"/>
    </xf>
    <xf numFmtId="0" fontId="68" fillId="12" borderId="130" xfId="0" applyFont="1" applyFill="1" applyBorder="1" applyAlignment="1">
      <alignment horizontal="center" vertical="center"/>
    </xf>
    <xf numFmtId="0" fontId="69" fillId="12" borderId="54" xfId="0" applyFont="1" applyFill="1" applyBorder="1" applyAlignment="1">
      <alignment horizontal="left" vertical="center"/>
    </xf>
    <xf numFmtId="0" fontId="68" fillId="12" borderId="130" xfId="0" applyFont="1" applyFill="1" applyBorder="1"/>
    <xf numFmtId="0" fontId="68" fillId="12" borderId="65" xfId="0" applyFont="1" applyFill="1" applyBorder="1"/>
    <xf numFmtId="0" fontId="68" fillId="12" borderId="98" xfId="0" applyFont="1" applyFill="1" applyBorder="1" applyAlignment="1">
      <alignment horizontal="center"/>
    </xf>
    <xf numFmtId="0" fontId="69" fillId="12" borderId="80" xfId="0" applyFont="1" applyFill="1" applyBorder="1" applyAlignment="1">
      <alignment horizontal="center"/>
    </xf>
    <xf numFmtId="0" fontId="68" fillId="12" borderId="108" xfId="0" applyFont="1" applyFill="1" applyBorder="1" applyAlignment="1">
      <alignment horizontal="left" vertical="center"/>
    </xf>
    <xf numFmtId="0" fontId="68" fillId="12" borderId="53" xfId="0" applyFont="1" applyFill="1" applyBorder="1" applyAlignment="1">
      <alignment horizontal="left" vertical="center"/>
    </xf>
    <xf numFmtId="0" fontId="68" fillId="12" borderId="145" xfId="0" applyFont="1" applyFill="1" applyBorder="1" applyAlignment="1">
      <alignment horizontal="center"/>
    </xf>
    <xf numFmtId="0" fontId="68" fillId="12" borderId="182" xfId="0" applyFont="1" applyFill="1" applyBorder="1" applyAlignment="1">
      <alignment horizontal="center"/>
    </xf>
    <xf numFmtId="0" fontId="68" fillId="12" borderId="80" xfId="0" applyFont="1" applyFill="1" applyBorder="1" applyAlignment="1">
      <alignment horizontal="center"/>
    </xf>
    <xf numFmtId="0" fontId="69" fillId="12" borderId="108" xfId="0" applyFont="1" applyFill="1" applyBorder="1" applyAlignment="1">
      <alignment horizontal="center" wrapText="1"/>
    </xf>
    <xf numFmtId="0" fontId="69" fillId="12" borderId="41" xfId="0" applyFont="1" applyFill="1" applyBorder="1" applyAlignment="1">
      <alignment horizontal="center" wrapText="1"/>
    </xf>
    <xf numFmtId="0" fontId="68" fillId="12" borderId="159" xfId="0" applyFont="1" applyFill="1" applyBorder="1" applyAlignment="1">
      <alignment horizontal="center"/>
    </xf>
    <xf numFmtId="0" fontId="68" fillId="12" borderId="156" xfId="0" applyFont="1" applyFill="1" applyBorder="1" applyAlignment="1">
      <alignment horizontal="center" vertical="center"/>
    </xf>
    <xf numFmtId="4" fontId="34" fillId="13" borderId="134" xfId="0" applyNumberFormat="1" applyFont="1" applyFill="1" applyBorder="1" applyAlignment="1">
      <alignment vertical="center"/>
    </xf>
    <xf numFmtId="4" fontId="34" fillId="13" borderId="217" xfId="0" applyNumberFormat="1" applyFont="1" applyFill="1" applyBorder="1" applyAlignment="1">
      <alignment horizontal="center" vertical="center"/>
    </xf>
    <xf numFmtId="1" fontId="9" fillId="0" borderId="214" xfId="0" applyNumberFormat="1" applyFont="1" applyBorder="1" applyAlignment="1">
      <alignment horizontal="center" vertical="center"/>
    </xf>
    <xf numFmtId="2" fontId="9" fillId="0" borderId="214" xfId="0" applyNumberFormat="1" applyFont="1" applyBorder="1" applyAlignment="1">
      <alignment vertical="center"/>
    </xf>
    <xf numFmtId="2" fontId="9" fillId="13" borderId="207" xfId="0" applyNumberFormat="1" applyFont="1" applyFill="1" applyBorder="1" applyAlignment="1">
      <alignment vertical="center"/>
    </xf>
    <xf numFmtId="2" fontId="9" fillId="6" borderId="207" xfId="0" applyNumberFormat="1" applyFont="1" applyFill="1" applyBorder="1" applyAlignment="1">
      <alignment vertical="center"/>
    </xf>
    <xf numFmtId="2" fontId="9" fillId="13" borderId="222" xfId="0" applyNumberFormat="1" applyFont="1" applyFill="1" applyBorder="1" applyAlignment="1">
      <alignment vertical="center"/>
    </xf>
    <xf numFmtId="166" fontId="9" fillId="13" borderId="187" xfId="0" applyNumberFormat="1" applyFont="1" applyFill="1" applyBorder="1" applyAlignment="1">
      <alignment vertical="center"/>
    </xf>
    <xf numFmtId="0" fontId="7" fillId="0" borderId="223" xfId="0" applyFont="1" applyBorder="1" applyAlignment="1">
      <alignment vertical="center"/>
    </xf>
    <xf numFmtId="164" fontId="9" fillId="0" borderId="7" xfId="0" quotePrefix="1" applyNumberFormat="1" applyFont="1" applyBorder="1" applyAlignment="1">
      <alignment horizontal="left" vertical="center"/>
    </xf>
    <xf numFmtId="0" fontId="9" fillId="0" borderId="223" xfId="0" applyFont="1" applyBorder="1" applyAlignment="1">
      <alignment vertical="center"/>
    </xf>
    <xf numFmtId="17" fontId="10" fillId="2" borderId="67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vertical="center"/>
    </xf>
    <xf numFmtId="4" fontId="62" fillId="12" borderId="41" xfId="0" applyNumberFormat="1" applyFont="1" applyFill="1" applyBorder="1" applyAlignment="1">
      <alignment horizontal="center" vertical="center"/>
    </xf>
    <xf numFmtId="4" fontId="62" fillId="12" borderId="54" xfId="0" applyNumberFormat="1" applyFont="1" applyFill="1" applyBorder="1" applyAlignment="1">
      <alignment horizontal="center" vertical="center"/>
    </xf>
    <xf numFmtId="183" fontId="62" fillId="12" borderId="229" xfId="0" applyNumberFormat="1" applyFont="1" applyFill="1" applyBorder="1" applyAlignment="1">
      <alignment horizontal="center" vertical="center"/>
    </xf>
    <xf numFmtId="183" fontId="62" fillId="12" borderId="156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4" fontId="34" fillId="13" borderId="116" xfId="0" applyNumberFormat="1" applyFont="1" applyFill="1" applyBorder="1" applyAlignment="1">
      <alignment horizontal="center" vertical="center"/>
    </xf>
    <xf numFmtId="4" fontId="38" fillId="13" borderId="116" xfId="0" applyNumberFormat="1" applyFont="1" applyFill="1" applyBorder="1" applyAlignment="1">
      <alignment horizontal="center" vertical="center"/>
    </xf>
    <xf numFmtId="4" fontId="34" fillId="13" borderId="230" xfId="0" applyNumberFormat="1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4" fontId="34" fillId="13" borderId="231" xfId="0" applyNumberFormat="1" applyFont="1" applyFill="1" applyBorder="1" applyAlignment="1">
      <alignment horizontal="center" vertical="center"/>
    </xf>
    <xf numFmtId="4" fontId="38" fillId="13" borderId="231" xfId="0" applyNumberFormat="1" applyFont="1" applyFill="1" applyBorder="1" applyAlignment="1">
      <alignment horizontal="center" vertical="center"/>
    </xf>
    <xf numFmtId="3" fontId="15" fillId="6" borderId="232" xfId="0" applyNumberFormat="1" applyFont="1" applyFill="1" applyBorder="1" applyAlignment="1">
      <alignment horizontal="center" vertical="center" wrapText="1"/>
    </xf>
    <xf numFmtId="4" fontId="15" fillId="6" borderId="232" xfId="0" applyNumberFormat="1" applyFont="1" applyFill="1" applyBorder="1" applyAlignment="1">
      <alignment vertical="center"/>
    </xf>
    <xf numFmtId="4" fontId="53" fillId="6" borderId="233" xfId="0" applyNumberFormat="1" applyFont="1" applyFill="1" applyBorder="1" applyAlignment="1">
      <alignment vertical="center"/>
    </xf>
    <xf numFmtId="4" fontId="75" fillId="13" borderId="116" xfId="0" applyNumberFormat="1" applyFont="1" applyFill="1" applyBorder="1" applyAlignment="1">
      <alignment vertical="center"/>
    </xf>
    <xf numFmtId="4" fontId="75" fillId="13" borderId="116" xfId="0" applyNumberFormat="1" applyFont="1" applyFill="1" applyBorder="1" applyAlignment="1">
      <alignment horizontal="center" vertical="center"/>
    </xf>
    <xf numFmtId="4" fontId="38" fillId="13" borderId="187" xfId="0" applyNumberFormat="1" applyFont="1" applyFill="1" applyBorder="1" applyAlignment="1">
      <alignment horizontal="center" vertical="center"/>
    </xf>
    <xf numFmtId="0" fontId="76" fillId="6" borderId="67" xfId="0" applyFont="1" applyFill="1" applyBorder="1" applyAlignment="1">
      <alignment vertical="center"/>
    </xf>
    <xf numFmtId="4" fontId="77" fillId="4" borderId="190" xfId="0" applyNumberFormat="1" applyFont="1" applyFill="1" applyBorder="1" applyAlignment="1">
      <alignment vertical="center"/>
    </xf>
    <xf numFmtId="10" fontId="76" fillId="6" borderId="67" xfId="0" applyNumberFormat="1" applyFont="1" applyFill="1" applyBorder="1" applyAlignment="1">
      <alignment horizontal="center" vertical="center"/>
    </xf>
    <xf numFmtId="0" fontId="78" fillId="0" borderId="0" xfId="0" applyFont="1" applyAlignment="1">
      <alignment vertical="center"/>
    </xf>
    <xf numFmtId="0" fontId="8" fillId="0" borderId="223" xfId="0" applyFont="1" applyBorder="1" applyAlignment="1">
      <alignment vertical="center"/>
    </xf>
    <xf numFmtId="0" fontId="50" fillId="12" borderId="80" xfId="0" applyFont="1" applyFill="1" applyBorder="1" applyAlignment="1">
      <alignment vertical="center"/>
    </xf>
    <xf numFmtId="0" fontId="50" fillId="12" borderId="80" xfId="0" applyFont="1" applyFill="1" applyBorder="1" applyAlignment="1">
      <alignment horizontal="center" vertical="center"/>
    </xf>
    <xf numFmtId="0" fontId="50" fillId="12" borderId="159" xfId="0" applyFont="1" applyFill="1" applyBorder="1" applyAlignment="1">
      <alignment vertical="center" wrapText="1"/>
    </xf>
    <xf numFmtId="0" fontId="50" fillId="12" borderId="159" xfId="0" applyFont="1" applyFill="1" applyBorder="1" applyAlignment="1">
      <alignment horizontal="center" vertical="center"/>
    </xf>
    <xf numFmtId="0" fontId="50" fillId="12" borderId="108" xfId="0" applyFont="1" applyFill="1" applyBorder="1" applyAlignment="1">
      <alignment horizontal="center" vertical="center"/>
    </xf>
    <xf numFmtId="0" fontId="50" fillId="12" borderId="237" xfId="0" applyFont="1" applyFill="1" applyBorder="1" applyAlignment="1">
      <alignment vertical="center" wrapText="1"/>
    </xf>
    <xf numFmtId="0" fontId="50" fillId="12" borderId="182" xfId="0" applyFont="1" applyFill="1" applyBorder="1" applyAlignment="1">
      <alignment horizontal="center" vertical="center"/>
    </xf>
    <xf numFmtId="0" fontId="11" fillId="12" borderId="98" xfId="0" applyFont="1" applyFill="1" applyBorder="1" applyAlignment="1">
      <alignment horizontal="center" vertical="center"/>
    </xf>
    <xf numFmtId="0" fontId="11" fillId="12" borderId="80" xfId="0" applyFont="1" applyFill="1" applyBorder="1" applyAlignment="1">
      <alignment horizontal="center" vertical="center"/>
    </xf>
    <xf numFmtId="4" fontId="15" fillId="11" borderId="134" xfId="0" applyNumberFormat="1" applyFont="1" applyFill="1" applyBorder="1" applyAlignment="1">
      <alignment vertical="center"/>
    </xf>
    <xf numFmtId="4" fontId="9" fillId="13" borderId="238" xfId="0" applyNumberFormat="1" applyFont="1" applyFill="1" applyBorder="1" applyAlignment="1">
      <alignment vertical="center"/>
    </xf>
    <xf numFmtId="4" fontId="64" fillId="13" borderId="209" xfId="0" applyNumberFormat="1" applyFont="1" applyFill="1" applyBorder="1" applyAlignment="1">
      <alignment horizontal="center" vertical="center"/>
    </xf>
    <xf numFmtId="4" fontId="9" fillId="0" borderId="214" xfId="0" applyNumberFormat="1" applyFont="1" applyBorder="1" applyAlignment="1">
      <alignment vertical="center"/>
    </xf>
    <xf numFmtId="4" fontId="9" fillId="0" borderId="239" xfId="0" applyNumberFormat="1" applyFont="1" applyBorder="1" applyAlignment="1">
      <alignment vertical="center"/>
    </xf>
    <xf numFmtId="4" fontId="15" fillId="13" borderId="240" xfId="0" applyNumberFormat="1" applyFont="1" applyFill="1" applyBorder="1" applyAlignment="1">
      <alignment vertical="center"/>
    </xf>
    <xf numFmtId="2" fontId="38" fillId="0" borderId="0" xfId="0" applyNumberFormat="1" applyFont="1" applyAlignment="1">
      <alignment vertical="center"/>
    </xf>
    <xf numFmtId="2" fontId="38" fillId="0" borderId="0" xfId="0" applyNumberFormat="1" applyFont="1" applyAlignment="1">
      <alignment horizontal="center" vertical="center"/>
    </xf>
    <xf numFmtId="3" fontId="9" fillId="13" borderId="187" xfId="0" applyNumberFormat="1" applyFont="1" applyFill="1" applyBorder="1" applyAlignment="1">
      <alignment horizontal="center" vertical="center"/>
    </xf>
    <xf numFmtId="4" fontId="52" fillId="13" borderId="187" xfId="0" applyNumberFormat="1" applyFont="1" applyFill="1" applyBorder="1" applyAlignment="1">
      <alignment vertical="center"/>
    </xf>
    <xf numFmtId="4" fontId="52" fillId="13" borderId="212" xfId="0" applyNumberFormat="1" applyFont="1" applyFill="1" applyBorder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vertical="center"/>
    </xf>
    <xf numFmtId="4" fontId="53" fillId="6" borderId="67" xfId="0" applyNumberFormat="1" applyFont="1" applyFill="1" applyBorder="1" applyAlignment="1">
      <alignment vertical="center"/>
    </xf>
    <xf numFmtId="4" fontId="52" fillId="0" borderId="0" xfId="0" applyNumberFormat="1" applyFont="1" applyAlignment="1">
      <alignment vertical="center"/>
    </xf>
    <xf numFmtId="0" fontId="14" fillId="6" borderId="67" xfId="0" applyFont="1" applyFill="1" applyBorder="1" applyAlignment="1">
      <alignment horizontal="left" vertical="center"/>
    </xf>
    <xf numFmtId="2" fontId="50" fillId="0" borderId="0" xfId="0" applyNumberFormat="1" applyFont="1" applyAlignment="1">
      <alignment vertical="center"/>
    </xf>
    <xf numFmtId="2" fontId="50" fillId="0" borderId="0" xfId="0" applyNumberFormat="1" applyFont="1" applyAlignment="1">
      <alignment horizontal="center" vertical="center"/>
    </xf>
    <xf numFmtId="0" fontId="79" fillId="6" borderId="67" xfId="0" applyFont="1" applyFill="1" applyBorder="1" applyAlignment="1">
      <alignment vertical="center"/>
    </xf>
    <xf numFmtId="183" fontId="15" fillId="4" borderId="44" xfId="0" applyNumberFormat="1" applyFont="1" applyFill="1" applyBorder="1" applyAlignment="1">
      <alignment horizontal="center" vertical="center"/>
    </xf>
    <xf numFmtId="4" fontId="63" fillId="17" borderId="45" xfId="0" applyNumberFormat="1" applyFont="1" applyFill="1" applyBorder="1" applyAlignment="1">
      <alignment horizontal="center" vertical="center"/>
    </xf>
    <xf numFmtId="0" fontId="74" fillId="6" borderId="67" xfId="0" applyFont="1" applyFill="1" applyBorder="1" applyAlignment="1">
      <alignment vertical="center"/>
    </xf>
    <xf numFmtId="4" fontId="53" fillId="4" borderId="67" xfId="0" applyNumberFormat="1" applyFont="1" applyFill="1" applyBorder="1" applyAlignment="1">
      <alignment vertical="center"/>
    </xf>
    <xf numFmtId="0" fontId="53" fillId="4" borderId="67" xfId="0" applyFont="1" applyFill="1" applyBorder="1" applyAlignment="1">
      <alignment vertical="center"/>
    </xf>
    <xf numFmtId="0" fontId="80" fillId="0" borderId="0" xfId="0" applyFont="1" applyAlignment="1">
      <alignment vertical="center"/>
    </xf>
    <xf numFmtId="2" fontId="81" fillId="0" borderId="0" xfId="0" applyNumberFormat="1" applyFont="1" applyAlignment="1">
      <alignment vertical="center"/>
    </xf>
    <xf numFmtId="4" fontId="14" fillId="0" borderId="0" xfId="0" applyNumberFormat="1" applyFont="1" applyAlignment="1">
      <alignment horizontal="right"/>
    </xf>
    <xf numFmtId="0" fontId="79" fillId="0" borderId="0" xfId="0" applyFont="1" applyAlignment="1">
      <alignment horizontal="center"/>
    </xf>
    <xf numFmtId="0" fontId="14" fillId="0" borderId="242" xfId="0" applyFont="1" applyBorder="1"/>
    <xf numFmtId="0" fontId="14" fillId="21" borderId="243" xfId="0" applyFont="1" applyFill="1" applyBorder="1" applyAlignment="1">
      <alignment horizontal="left" vertical="center" wrapText="1"/>
    </xf>
    <xf numFmtId="0" fontId="14" fillId="4" borderId="243" xfId="0" applyFont="1" applyFill="1" applyBorder="1" applyAlignment="1">
      <alignment horizontal="left" vertical="center" wrapText="1"/>
    </xf>
    <xf numFmtId="0" fontId="57" fillId="0" borderId="0" xfId="0" applyFont="1"/>
    <xf numFmtId="4" fontId="14" fillId="0" borderId="0" xfId="0" applyNumberFormat="1" applyFont="1"/>
    <xf numFmtId="4" fontId="79" fillId="0" borderId="0" xfId="0" applyNumberFormat="1" applyFont="1" applyAlignment="1">
      <alignment horizontal="center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166" fontId="83" fillId="0" borderId="0" xfId="0" applyNumberFormat="1" applyFont="1" applyAlignment="1">
      <alignment vertical="center"/>
    </xf>
    <xf numFmtId="166" fontId="83" fillId="0" borderId="0" xfId="0" applyNumberFormat="1" applyFont="1" applyAlignment="1">
      <alignment horizontal="center" vertical="center"/>
    </xf>
    <xf numFmtId="0" fontId="16" fillId="6" borderId="41" xfId="0" applyFont="1" applyFill="1" applyBorder="1" applyAlignment="1">
      <alignment vertical="center" wrapText="1"/>
    </xf>
    <xf numFmtId="14" fontId="17" fillId="4" borderId="53" xfId="0" applyNumberFormat="1" applyFont="1" applyFill="1" applyBorder="1" applyAlignment="1">
      <alignment vertical="center" wrapText="1"/>
    </xf>
    <xf numFmtId="0" fontId="17" fillId="4" borderId="54" xfId="0" applyFont="1" applyFill="1" applyBorder="1" applyAlignment="1">
      <alignment vertical="center" wrapText="1"/>
    </xf>
    <xf numFmtId="0" fontId="17" fillId="4" borderId="157" xfId="0" applyFont="1" applyFill="1" applyBorder="1" applyAlignment="1">
      <alignment vertical="center" wrapText="1"/>
    </xf>
    <xf numFmtId="0" fontId="17" fillId="4" borderId="130" xfId="0" applyFont="1" applyFill="1" applyBorder="1" applyAlignment="1">
      <alignment horizontal="center" vertical="center" wrapText="1"/>
    </xf>
    <xf numFmtId="0" fontId="17" fillId="4" borderId="65" xfId="0" applyFont="1" applyFill="1" applyBorder="1" applyAlignment="1">
      <alignment vertical="center" wrapText="1"/>
    </xf>
    <xf numFmtId="0" fontId="17" fillId="4" borderId="237" xfId="0" applyFont="1" applyFill="1" applyBorder="1" applyAlignment="1">
      <alignment vertical="center" wrapText="1"/>
    </xf>
    <xf numFmtId="0" fontId="19" fillId="6" borderId="67" xfId="0" applyFont="1" applyFill="1" applyBorder="1" applyAlignment="1">
      <alignment vertical="center"/>
    </xf>
    <xf numFmtId="166" fontId="19" fillId="6" borderId="67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86" fillId="0" borderId="153" xfId="0" applyFont="1" applyBorder="1" applyAlignment="1">
      <alignment vertical="center"/>
    </xf>
    <xf numFmtId="0" fontId="19" fillId="0" borderId="153" xfId="0" applyFont="1" applyBorder="1" applyAlignment="1">
      <alignment vertical="center"/>
    </xf>
    <xf numFmtId="166" fontId="19" fillId="0" borderId="153" xfId="0" applyNumberFormat="1" applyFont="1" applyBorder="1" applyAlignment="1">
      <alignment vertical="center"/>
    </xf>
    <xf numFmtId="0" fontId="87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166" fontId="86" fillId="0" borderId="0" xfId="0" applyNumberFormat="1" applyFont="1" applyAlignment="1">
      <alignment vertical="center"/>
    </xf>
    <xf numFmtId="0" fontId="88" fillId="23" borderId="41" xfId="0" applyFont="1" applyFill="1" applyBorder="1" applyAlignment="1">
      <alignment vertical="center"/>
    </xf>
    <xf numFmtId="166" fontId="88" fillId="23" borderId="41" xfId="0" applyNumberFormat="1" applyFont="1" applyFill="1" applyBorder="1" applyAlignment="1">
      <alignment horizontal="center" vertical="center" wrapText="1"/>
    </xf>
    <xf numFmtId="0" fontId="88" fillId="23" borderId="41" xfId="0" applyFont="1" applyFill="1" applyBorder="1" applyAlignment="1">
      <alignment horizontal="center" vertical="center"/>
    </xf>
    <xf numFmtId="168" fontId="88" fillId="23" borderId="41" xfId="0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vertical="center" wrapText="1"/>
    </xf>
    <xf numFmtId="166" fontId="19" fillId="11" borderId="54" xfId="0" applyNumberFormat="1" applyFont="1" applyFill="1" applyBorder="1" applyAlignment="1">
      <alignment vertical="center" wrapText="1"/>
    </xf>
    <xf numFmtId="166" fontId="19" fillId="0" borderId="41" xfId="0" applyNumberFormat="1" applyFont="1" applyBorder="1" applyAlignment="1">
      <alignment vertical="center" wrapText="1"/>
    </xf>
    <xf numFmtId="168" fontId="19" fillId="0" borderId="41" xfId="0" applyNumberFormat="1" applyFont="1" applyBorder="1" applyAlignment="1">
      <alignment horizontal="left" vertical="center" wrapText="1"/>
    </xf>
    <xf numFmtId="168" fontId="19" fillId="0" borderId="41" xfId="0" applyNumberFormat="1" applyFont="1" applyBorder="1" applyAlignment="1">
      <alignment horizontal="center" vertical="center"/>
    </xf>
    <xf numFmtId="0" fontId="19" fillId="0" borderId="213" xfId="0" applyFont="1" applyBorder="1" applyAlignment="1">
      <alignment horizontal="left" vertical="center" wrapText="1"/>
    </xf>
    <xf numFmtId="168" fontId="83" fillId="0" borderId="0" xfId="0" applyNumberFormat="1" applyFont="1" applyAlignment="1">
      <alignment vertical="center"/>
    </xf>
    <xf numFmtId="166" fontId="89" fillId="11" borderId="54" xfId="0" applyNumberFormat="1" applyFont="1" applyFill="1" applyBorder="1" applyAlignment="1">
      <alignment vertical="center" wrapText="1"/>
    </xf>
    <xf numFmtId="168" fontId="90" fillId="24" borderId="244" xfId="0" applyNumberFormat="1" applyFont="1" applyFill="1" applyBorder="1" applyAlignment="1">
      <alignment horizontal="center" vertical="center"/>
    </xf>
    <xf numFmtId="0" fontId="17" fillId="4" borderId="50" xfId="0" applyFont="1" applyFill="1" applyBorder="1" applyAlignment="1">
      <alignment horizontal="left" vertical="center" wrapText="1"/>
    </xf>
    <xf numFmtId="168" fontId="17" fillId="4" borderId="50" xfId="0" applyNumberFormat="1" applyFont="1" applyFill="1" applyBorder="1" applyAlignment="1">
      <alignment horizontal="left" vertical="center" wrapText="1"/>
    </xf>
    <xf numFmtId="0" fontId="17" fillId="4" borderId="54" xfId="0" applyFont="1" applyFill="1" applyBorder="1" applyAlignment="1">
      <alignment horizontal="left" vertical="center" wrapText="1"/>
    </xf>
    <xf numFmtId="168" fontId="17" fillId="4" borderId="54" xfId="0" applyNumberFormat="1" applyFont="1" applyFill="1" applyBorder="1" applyAlignment="1">
      <alignment horizontal="left" vertical="center" wrapText="1"/>
    </xf>
    <xf numFmtId="0" fontId="93" fillId="4" borderId="55" xfId="0" applyFont="1" applyFill="1" applyBorder="1" applyAlignment="1">
      <alignment vertical="center" wrapText="1"/>
    </xf>
    <xf numFmtId="0" fontId="93" fillId="4" borderId="67" xfId="0" applyFont="1" applyFill="1" applyBorder="1" applyAlignment="1">
      <alignment horizontal="center" vertical="center" wrapText="1"/>
    </xf>
    <xf numFmtId="0" fontId="93" fillId="4" borderId="67" xfId="0" applyFont="1" applyFill="1" applyBorder="1" applyAlignment="1">
      <alignment horizontal="left" vertical="center" wrapText="1"/>
    </xf>
    <xf numFmtId="168" fontId="93" fillId="4" borderId="67" xfId="0" applyNumberFormat="1" applyFont="1" applyFill="1" applyBorder="1" applyAlignment="1">
      <alignment horizontal="left" vertical="center" wrapText="1"/>
    </xf>
    <xf numFmtId="0" fontId="17" fillId="4" borderId="55" xfId="0" applyFont="1" applyFill="1" applyBorder="1" applyAlignment="1">
      <alignment horizontal="left" vertical="center" wrapText="1"/>
    </xf>
    <xf numFmtId="0" fontId="17" fillId="4" borderId="67" xfId="0" applyFont="1" applyFill="1" applyBorder="1" applyAlignment="1">
      <alignment horizontal="left" vertical="center" wrapText="1"/>
    </xf>
    <xf numFmtId="168" fontId="17" fillId="4" borderId="67" xfId="0" applyNumberFormat="1" applyFont="1" applyFill="1" applyBorder="1" applyAlignment="1">
      <alignment horizontal="left" vertical="center" wrapText="1"/>
    </xf>
    <xf numFmtId="0" fontId="17" fillId="4" borderId="64" xfId="0" applyFont="1" applyFill="1" applyBorder="1" applyAlignment="1">
      <alignment horizontal="left" vertical="center" wrapText="1"/>
    </xf>
    <xf numFmtId="0" fontId="17" fillId="4" borderId="65" xfId="0" applyFont="1" applyFill="1" applyBorder="1" applyAlignment="1">
      <alignment horizontal="left" vertical="center" wrapText="1"/>
    </xf>
    <xf numFmtId="168" fontId="17" fillId="4" borderId="65" xfId="0" applyNumberFormat="1" applyFont="1" applyFill="1" applyBorder="1" applyAlignment="1">
      <alignment horizontal="left" vertical="center" wrapText="1"/>
    </xf>
    <xf numFmtId="2" fontId="22" fillId="4" borderId="66" xfId="0" applyNumberFormat="1" applyFont="1" applyFill="1" applyBorder="1"/>
    <xf numFmtId="0" fontId="22" fillId="4" borderId="67" xfId="0" applyFont="1" applyFill="1" applyBorder="1" applyAlignment="1">
      <alignment horizontal="left"/>
    </xf>
    <xf numFmtId="168" fontId="22" fillId="4" borderId="67" xfId="0" applyNumberFormat="1" applyFont="1" applyFill="1" applyBorder="1" applyAlignment="1">
      <alignment horizontal="left"/>
    </xf>
    <xf numFmtId="0" fontId="24" fillId="26" borderId="34" xfId="0" applyFont="1" applyFill="1" applyBorder="1" applyAlignment="1">
      <alignment horizontal="left" vertical="center" wrapText="1"/>
    </xf>
    <xf numFmtId="0" fontId="24" fillId="26" borderId="35" xfId="0" applyFont="1" applyFill="1" applyBorder="1" applyAlignment="1">
      <alignment horizontal="center" vertical="center" wrapText="1"/>
    </xf>
    <xf numFmtId="166" fontId="24" fillId="26" borderId="36" xfId="0" applyNumberFormat="1" applyFont="1" applyFill="1" applyBorder="1" applyAlignment="1">
      <alignment horizontal="center" vertical="center" wrapText="1"/>
    </xf>
    <xf numFmtId="168" fontId="24" fillId="26" borderId="36" xfId="0" applyNumberFormat="1" applyFont="1" applyFill="1" applyBorder="1" applyAlignment="1">
      <alignment horizontal="center" vertical="center" wrapText="1"/>
    </xf>
    <xf numFmtId="166" fontId="18" fillId="4" borderId="29" xfId="0" applyNumberFormat="1" applyFont="1" applyFill="1" applyBorder="1" applyAlignment="1">
      <alignment horizontal="left" vertical="center"/>
    </xf>
    <xf numFmtId="166" fontId="18" fillId="4" borderId="250" xfId="0" applyNumberFormat="1" applyFont="1" applyFill="1" applyBorder="1" applyAlignment="1">
      <alignment horizontal="left" vertical="center"/>
    </xf>
    <xf numFmtId="168" fontId="18" fillId="4" borderId="251" xfId="0" applyNumberFormat="1" applyFont="1" applyFill="1" applyBorder="1" applyAlignment="1">
      <alignment horizontal="left" vertical="center"/>
    </xf>
    <xf numFmtId="168" fontId="18" fillId="4" borderId="24" xfId="0" applyNumberFormat="1" applyFont="1" applyFill="1" applyBorder="1" applyAlignment="1">
      <alignment horizontal="left" vertical="center"/>
    </xf>
    <xf numFmtId="166" fontId="18" fillId="4" borderId="97" xfId="0" applyNumberFormat="1" applyFont="1" applyFill="1" applyBorder="1" applyAlignment="1">
      <alignment horizontal="left" vertical="center"/>
    </xf>
    <xf numFmtId="168" fontId="22" fillId="4" borderId="56" xfId="0" applyNumberFormat="1" applyFont="1" applyFill="1" applyBorder="1"/>
    <xf numFmtId="166" fontId="31" fillId="17" borderId="252" xfId="0" applyNumberFormat="1" applyFont="1" applyFill="1" applyBorder="1" applyAlignment="1">
      <alignment horizontal="left" vertical="center"/>
    </xf>
    <xf numFmtId="166" fontId="18" fillId="17" borderId="253" xfId="0" applyNumberFormat="1" applyFont="1" applyFill="1" applyBorder="1" applyAlignment="1">
      <alignment horizontal="left" vertical="center"/>
    </xf>
    <xf numFmtId="166" fontId="18" fillId="17" borderId="253" xfId="0" applyNumberFormat="1" applyFont="1" applyFill="1" applyBorder="1" applyAlignment="1">
      <alignment horizontal="center" vertical="center" wrapText="1"/>
    </xf>
    <xf numFmtId="168" fontId="18" fillId="17" borderId="253" xfId="0" applyNumberFormat="1" applyFont="1" applyFill="1" applyBorder="1" applyAlignment="1">
      <alignment horizontal="left" vertical="center"/>
    </xf>
    <xf numFmtId="168" fontId="28" fillId="17" borderId="254" xfId="0" applyNumberFormat="1" applyFont="1" applyFill="1" applyBorder="1" applyAlignment="1">
      <alignment horizontal="left" vertical="center"/>
    </xf>
    <xf numFmtId="0" fontId="20" fillId="0" borderId="46" xfId="0" applyFont="1" applyBorder="1"/>
    <xf numFmtId="0" fontId="20" fillId="0" borderId="47" xfId="0" applyFont="1" applyBorder="1"/>
    <xf numFmtId="168" fontId="14" fillId="0" borderId="47" xfId="0" applyNumberFormat="1" applyFont="1" applyBorder="1"/>
    <xf numFmtId="0" fontId="20" fillId="0" borderId="48" xfId="0" applyFont="1" applyBorder="1"/>
    <xf numFmtId="168" fontId="14" fillId="0" borderId="0" xfId="0" applyNumberFormat="1" applyFont="1"/>
    <xf numFmtId="0" fontId="4" fillId="4" borderId="255" xfId="0" applyFont="1" applyFill="1" applyBorder="1" applyAlignment="1">
      <alignment vertical="center"/>
    </xf>
    <xf numFmtId="0" fontId="20" fillId="4" borderId="159" xfId="0" applyFont="1" applyFill="1" applyBorder="1"/>
    <xf numFmtId="0" fontId="7" fillId="4" borderId="256" xfId="0" applyFont="1" applyFill="1" applyBorder="1" applyAlignment="1">
      <alignment vertical="center"/>
    </xf>
    <xf numFmtId="0" fontId="20" fillId="4" borderId="182" xfId="0" applyFont="1" applyFill="1" applyBorder="1"/>
    <xf numFmtId="17" fontId="7" fillId="4" borderId="256" xfId="0" applyNumberFormat="1" applyFont="1" applyFill="1" applyBorder="1" applyAlignment="1">
      <alignment horizontal="left" vertical="center"/>
    </xf>
    <xf numFmtId="0" fontId="6" fillId="4" borderId="255" xfId="0" applyFont="1" applyFill="1" applyBorder="1" applyAlignment="1">
      <alignment vertical="center"/>
    </xf>
    <xf numFmtId="166" fontId="39" fillId="24" borderId="130" xfId="0" applyNumberFormat="1" applyFont="1" applyFill="1" applyBorder="1" applyAlignment="1">
      <alignment horizontal="left" vertical="center"/>
    </xf>
    <xf numFmtId="166" fontId="39" fillId="24" borderId="108" xfId="0" applyNumberFormat="1" applyFont="1" applyFill="1" applyBorder="1" applyAlignment="1">
      <alignment horizontal="center" vertical="center"/>
    </xf>
    <xf numFmtId="166" fontId="39" fillId="24" borderId="258" xfId="0" applyNumberFormat="1" applyFont="1" applyFill="1" applyBorder="1" applyAlignment="1">
      <alignment horizontal="center" vertical="center"/>
    </xf>
    <xf numFmtId="166" fontId="29" fillId="17" borderId="156" xfId="0" applyNumberFormat="1" applyFont="1" applyFill="1" applyBorder="1" applyAlignment="1">
      <alignment vertical="center"/>
    </xf>
    <xf numFmtId="166" fontId="29" fillId="17" borderId="158" xfId="0" applyNumberFormat="1" applyFont="1" applyFill="1" applyBorder="1" applyAlignment="1">
      <alignment vertical="center"/>
    </xf>
    <xf numFmtId="166" fontId="29" fillId="17" borderId="158" xfId="0" applyNumberFormat="1" applyFont="1" applyFill="1" applyBorder="1" applyAlignment="1">
      <alignment horizontal="center" vertical="center"/>
    </xf>
    <xf numFmtId="166" fontId="29" fillId="17" borderId="159" xfId="0" applyNumberFormat="1" applyFont="1" applyFill="1" applyBorder="1" applyAlignment="1">
      <alignment horizontal="center" vertical="center"/>
    </xf>
    <xf numFmtId="166" fontId="20" fillId="0" borderId="259" xfId="0" applyNumberFormat="1" applyFont="1" applyBorder="1" applyAlignment="1">
      <alignment horizontal="left" vertical="center"/>
    </xf>
    <xf numFmtId="0" fontId="20" fillId="0" borderId="161" xfId="0" applyFont="1" applyBorder="1" applyAlignment="1">
      <alignment horizontal="center" vertical="center"/>
    </xf>
    <xf numFmtId="166" fontId="20" fillId="0" borderId="161" xfId="0" applyNumberFormat="1" applyFont="1" applyBorder="1" applyAlignment="1">
      <alignment horizontal="center" vertical="center"/>
    </xf>
    <xf numFmtId="166" fontId="9" fillId="0" borderId="161" xfId="0" applyNumberFormat="1" applyFont="1" applyBorder="1" applyAlignment="1">
      <alignment horizontal="center" vertical="center"/>
    </xf>
    <xf numFmtId="166" fontId="9" fillId="0" borderId="162" xfId="0" applyNumberFormat="1" applyFont="1" applyBorder="1" applyAlignment="1">
      <alignment horizontal="center" vertical="center"/>
    </xf>
    <xf numFmtId="166" fontId="94" fillId="0" borderId="40" xfId="0" applyNumberFormat="1" applyFont="1" applyBorder="1"/>
    <xf numFmtId="166" fontId="94" fillId="0" borderId="41" xfId="0" applyNumberFormat="1" applyFont="1" applyBorder="1"/>
    <xf numFmtId="166" fontId="29" fillId="11" borderId="41" xfId="0" applyNumberFormat="1" applyFont="1" applyFill="1" applyBorder="1"/>
    <xf numFmtId="166" fontId="42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5" fillId="0" borderId="0" xfId="0" applyFont="1"/>
    <xf numFmtId="2" fontId="95" fillId="0" borderId="0" xfId="0" applyNumberFormat="1" applyFont="1"/>
    <xf numFmtId="0" fontId="96" fillId="6" borderId="34" xfId="0" applyFont="1" applyFill="1" applyBorder="1" applyAlignment="1">
      <alignment vertical="center" wrapText="1"/>
    </xf>
    <xf numFmtId="0" fontId="97" fillId="4" borderId="49" xfId="0" applyFont="1" applyFill="1" applyBorder="1" applyAlignment="1">
      <alignment horizontal="left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96" fillId="6" borderId="40" xfId="0" applyFont="1" applyFill="1" applyBorder="1" applyAlignment="1">
      <alignment vertical="center" wrapText="1"/>
    </xf>
    <xf numFmtId="0" fontId="97" fillId="4" borderId="53" xfId="0" applyFont="1" applyFill="1" applyBorder="1" applyAlignment="1">
      <alignment horizontal="left" vertical="center" wrapText="1"/>
    </xf>
    <xf numFmtId="0" fontId="18" fillId="4" borderId="138" xfId="0" applyFont="1" applyFill="1" applyBorder="1" applyAlignment="1">
      <alignment horizontal="center" vertical="center" wrapText="1"/>
    </xf>
    <xf numFmtId="0" fontId="96" fillId="6" borderId="79" xfId="0" applyFont="1" applyFill="1" applyBorder="1" applyAlignment="1">
      <alignment vertical="center" wrapText="1"/>
    </xf>
    <xf numFmtId="0" fontId="17" fillId="4" borderId="158" xfId="0" applyFont="1" applyFill="1" applyBorder="1" applyAlignment="1">
      <alignment horizontal="center" vertical="center" wrapText="1"/>
    </xf>
    <xf numFmtId="0" fontId="18" fillId="4" borderId="56" xfId="0" applyFont="1" applyFill="1" applyBorder="1" applyAlignment="1">
      <alignment horizontal="center" vertical="center" wrapText="1"/>
    </xf>
    <xf numFmtId="0" fontId="98" fillId="0" borderId="0" xfId="0" applyFont="1" applyAlignment="1">
      <alignment vertical="center"/>
    </xf>
    <xf numFmtId="0" fontId="99" fillId="4" borderId="67" xfId="0" applyFont="1" applyFill="1" applyBorder="1"/>
    <xf numFmtId="0" fontId="100" fillId="0" borderId="0" xfId="0" applyFont="1" applyAlignment="1">
      <alignment horizontal="left" vertical="center"/>
    </xf>
    <xf numFmtId="0" fontId="100" fillId="0" borderId="0" xfId="0" applyFont="1" applyAlignment="1">
      <alignment horizontal="center" vertical="center"/>
    </xf>
    <xf numFmtId="0" fontId="98" fillId="0" borderId="0" xfId="0" applyFont="1" applyAlignment="1">
      <alignment vertical="center" wrapText="1"/>
    </xf>
    <xf numFmtId="0" fontId="101" fillId="0" borderId="0" xfId="0" applyFont="1" applyAlignment="1">
      <alignment vertical="center" wrapText="1"/>
    </xf>
    <xf numFmtId="0" fontId="102" fillId="0" borderId="0" xfId="0" applyFont="1" applyAlignment="1">
      <alignment vertical="center"/>
    </xf>
    <xf numFmtId="0" fontId="103" fillId="4" borderId="74" xfId="0" applyFont="1" applyFill="1" applyBorder="1" applyAlignment="1">
      <alignment horizontal="right"/>
    </xf>
    <xf numFmtId="166" fontId="103" fillId="4" borderId="76" xfId="0" applyNumberFormat="1" applyFont="1" applyFill="1" applyBorder="1" applyAlignment="1">
      <alignment horizont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vertical="center" wrapText="1"/>
    </xf>
    <xf numFmtId="168" fontId="102" fillId="0" borderId="0" xfId="0" applyNumberFormat="1" applyFont="1" applyAlignment="1">
      <alignment vertical="center"/>
    </xf>
    <xf numFmtId="0" fontId="103" fillId="4" borderId="29" xfId="0" applyFont="1" applyFill="1" applyBorder="1" applyAlignment="1">
      <alignment horizontal="right"/>
    </xf>
    <xf numFmtId="166" fontId="103" fillId="4" borderId="24" xfId="0" applyNumberFormat="1" applyFont="1" applyFill="1" applyBorder="1" applyAlignment="1">
      <alignment horizontal="center"/>
    </xf>
    <xf numFmtId="0" fontId="103" fillId="4" borderId="30" xfId="0" applyFont="1" applyFill="1" applyBorder="1" applyAlignment="1">
      <alignment horizontal="right"/>
    </xf>
    <xf numFmtId="166" fontId="103" fillId="4" borderId="33" xfId="0" applyNumberFormat="1" applyFont="1" applyFill="1" applyBorder="1" applyAlignment="1">
      <alignment horizontal="center"/>
    </xf>
    <xf numFmtId="168" fontId="101" fillId="0" borderId="0" xfId="0" applyNumberFormat="1" applyFont="1" applyAlignment="1">
      <alignment vertical="center" wrapText="1"/>
    </xf>
    <xf numFmtId="0" fontId="82" fillId="25" borderId="14" xfId="0" applyFont="1" applyFill="1" applyBorder="1" applyAlignment="1">
      <alignment horizontal="center" vertical="center" wrapText="1"/>
    </xf>
    <xf numFmtId="0" fontId="82" fillId="25" borderId="50" xfId="0" applyFont="1" applyFill="1" applyBorder="1" applyAlignment="1">
      <alignment horizontal="left" vertical="center"/>
    </xf>
    <xf numFmtId="0" fontId="82" fillId="25" borderId="35" xfId="0" applyFont="1" applyFill="1" applyBorder="1" applyAlignment="1">
      <alignment horizontal="center" vertical="center" wrapText="1"/>
    </xf>
    <xf numFmtId="168" fontId="82" fillId="25" borderId="49" xfId="0" applyNumberFormat="1" applyFont="1" applyFill="1" applyBorder="1" applyAlignment="1">
      <alignment horizontal="center" vertical="center" wrapText="1"/>
    </xf>
    <xf numFmtId="168" fontId="82" fillId="25" borderId="36" xfId="0" applyNumberFormat="1" applyFont="1" applyFill="1" applyBorder="1" applyAlignment="1">
      <alignment horizontal="center" vertical="center" wrapText="1"/>
    </xf>
    <xf numFmtId="0" fontId="79" fillId="11" borderId="137" xfId="0" applyFont="1" applyFill="1" applyBorder="1" applyAlignment="1">
      <alignment vertical="center" wrapText="1"/>
    </xf>
    <xf numFmtId="0" fontId="79" fillId="11" borderId="54" xfId="0" applyFont="1" applyFill="1" applyBorder="1" applyAlignment="1">
      <alignment horizontal="left" vertical="center"/>
    </xf>
    <xf numFmtId="0" fontId="79" fillId="11" borderId="54" xfId="0" applyFont="1" applyFill="1" applyBorder="1" applyAlignment="1">
      <alignment vertical="center" wrapText="1"/>
    </xf>
    <xf numFmtId="166" fontId="79" fillId="11" borderId="54" xfId="0" applyNumberFormat="1" applyFont="1" applyFill="1" applyBorder="1" applyAlignment="1">
      <alignment vertical="center"/>
    </xf>
    <xf numFmtId="168" fontId="79" fillId="11" borderId="157" xfId="0" applyNumberFormat="1" applyFont="1" applyFill="1" applyBorder="1" applyAlignment="1">
      <alignment vertical="center"/>
    </xf>
    <xf numFmtId="168" fontId="79" fillId="11" borderId="42" xfId="0" applyNumberFormat="1" applyFont="1" applyFill="1" applyBorder="1" applyAlignment="1">
      <alignment vertical="center"/>
    </xf>
    <xf numFmtId="0" fontId="14" fillId="14" borderId="97" xfId="0" applyFont="1" applyFill="1" applyBorder="1" applyAlignment="1">
      <alignment vertical="center" wrapText="1"/>
    </xf>
    <xf numFmtId="0" fontId="82" fillId="27" borderId="53" xfId="0" applyFont="1" applyFill="1" applyBorder="1" applyAlignment="1">
      <alignment horizontal="left" vertical="center"/>
    </xf>
    <xf numFmtId="0" fontId="79" fillId="0" borderId="59" xfId="0" applyFont="1" applyBorder="1" applyAlignment="1">
      <alignment horizontal="right" vertical="center" wrapText="1"/>
    </xf>
    <xf numFmtId="166" fontId="79" fillId="0" borderId="59" xfId="0" applyNumberFormat="1" applyFont="1" applyBorder="1" applyAlignment="1">
      <alignment vertical="center"/>
    </xf>
    <xf numFmtId="168" fontId="79" fillId="0" borderId="59" xfId="0" applyNumberFormat="1" applyFont="1" applyBorder="1" applyAlignment="1">
      <alignment vertical="center"/>
    </xf>
    <xf numFmtId="168" fontId="79" fillId="0" borderId="249" xfId="0" applyNumberFormat="1" applyFont="1" applyBorder="1" applyAlignment="1">
      <alignment vertical="center"/>
    </xf>
    <xf numFmtId="168" fontId="79" fillId="0" borderId="249" xfId="0" applyNumberFormat="1" applyFont="1" applyBorder="1" applyAlignment="1">
      <alignment vertical="center" wrapText="1"/>
    </xf>
    <xf numFmtId="0" fontId="14" fillId="14" borderId="250" xfId="0" applyFont="1" applyFill="1" applyBorder="1" applyAlignment="1">
      <alignment horizontal="left" vertical="center"/>
    </xf>
    <xf numFmtId="0" fontId="14" fillId="0" borderId="148" xfId="0" applyFont="1" applyBorder="1" applyAlignment="1">
      <alignment vertical="center" wrapText="1"/>
    </xf>
    <xf numFmtId="166" fontId="14" fillId="0" borderId="144" xfId="0" applyNumberFormat="1" applyFont="1" applyBorder="1" applyAlignment="1">
      <alignment vertical="center"/>
    </xf>
    <xf numFmtId="167" fontId="14" fillId="0" borderId="142" xfId="0" applyNumberFormat="1" applyFont="1" applyBorder="1" applyAlignment="1">
      <alignment vertical="center"/>
    </xf>
    <xf numFmtId="168" fontId="14" fillId="0" borderId="24" xfId="0" applyNumberFormat="1" applyFont="1" applyBorder="1" applyAlignment="1">
      <alignment vertical="center"/>
    </xf>
    <xf numFmtId="168" fontId="14" fillId="0" borderId="24" xfId="0" applyNumberFormat="1" applyFont="1" applyBorder="1" applyAlignment="1">
      <alignment vertical="center" wrapText="1"/>
    </xf>
    <xf numFmtId="0" fontId="14" fillId="0" borderId="148" xfId="0" applyFont="1" applyBorder="1" applyAlignment="1">
      <alignment wrapText="1"/>
    </xf>
    <xf numFmtId="167" fontId="14" fillId="0" borderId="142" xfId="0" applyNumberFormat="1" applyFont="1" applyBorder="1" applyAlignment="1">
      <alignment horizontal="right"/>
    </xf>
    <xf numFmtId="168" fontId="79" fillId="0" borderId="26" xfId="0" applyNumberFormat="1" applyFont="1" applyBorder="1" applyAlignment="1">
      <alignment vertical="center" wrapText="1"/>
    </xf>
    <xf numFmtId="0" fontId="14" fillId="6" borderId="89" xfId="0" applyFont="1" applyFill="1" applyBorder="1" applyAlignment="1">
      <alignment wrapText="1"/>
    </xf>
    <xf numFmtId="167" fontId="14" fillId="0" borderId="27" xfId="0" applyNumberFormat="1" applyFont="1" applyBorder="1" applyAlignment="1">
      <alignment vertical="center"/>
    </xf>
    <xf numFmtId="0" fontId="14" fillId="0" borderId="78" xfId="0" applyFont="1" applyBorder="1" applyAlignment="1">
      <alignment vertical="center" wrapText="1"/>
    </xf>
    <xf numFmtId="166" fontId="14" fillId="0" borderId="78" xfId="0" applyNumberFormat="1" applyFont="1" applyBorder="1" applyAlignment="1">
      <alignment vertical="center"/>
    </xf>
    <xf numFmtId="168" fontId="14" fillId="0" borderId="71" xfId="0" applyNumberFormat="1" applyFont="1" applyBorder="1" applyAlignment="1">
      <alignment vertical="center"/>
    </xf>
    <xf numFmtId="0" fontId="14" fillId="4" borderId="89" xfId="0" applyFont="1" applyFill="1" applyBorder="1" applyAlignment="1">
      <alignment vertical="center" wrapText="1"/>
    </xf>
    <xf numFmtId="166" fontId="14" fillId="0" borderId="148" xfId="0" applyNumberFormat="1" applyFont="1" applyBorder="1" applyAlignment="1">
      <alignment vertical="center"/>
    </xf>
    <xf numFmtId="168" fontId="14" fillId="0" borderId="260" xfId="0" applyNumberFormat="1" applyFont="1" applyBorder="1" applyAlignment="1">
      <alignment vertical="center"/>
    </xf>
    <xf numFmtId="166" fontId="14" fillId="0" borderId="70" xfId="0" applyNumberFormat="1" applyFont="1" applyBorder="1" applyAlignment="1">
      <alignment vertical="center"/>
    </xf>
    <xf numFmtId="0" fontId="14" fillId="14" borderId="261" xfId="0" applyFont="1" applyFill="1" applyBorder="1" applyAlignment="1">
      <alignment horizontal="left" vertical="center"/>
    </xf>
    <xf numFmtId="0" fontId="14" fillId="0" borderId="261" xfId="0" applyFont="1" applyBorder="1" applyAlignment="1">
      <alignment vertical="center" wrapText="1"/>
    </xf>
    <xf numFmtId="166" fontId="14" fillId="0" borderId="261" xfId="0" applyNumberFormat="1" applyFont="1" applyBorder="1" applyAlignment="1">
      <alignment vertical="center"/>
    </xf>
    <xf numFmtId="167" fontId="14" fillId="0" borderId="31" xfId="0" applyNumberFormat="1" applyFont="1" applyBorder="1" applyAlignment="1">
      <alignment vertical="center"/>
    </xf>
    <xf numFmtId="0" fontId="102" fillId="0" borderId="0" xfId="0" applyFont="1" applyAlignment="1">
      <alignment horizontal="left" vertical="center"/>
    </xf>
    <xf numFmtId="4" fontId="15" fillId="28" borderId="161" xfId="0" applyNumberFormat="1" applyFont="1" applyFill="1" applyBorder="1" applyAlignment="1">
      <alignment horizontal="center" vertical="center" wrapText="1"/>
    </xf>
    <xf numFmtId="0" fontId="106" fillId="0" borderId="161" xfId="0" applyFont="1" applyBorder="1" applyAlignment="1">
      <alignment vertical="center"/>
    </xf>
    <xf numFmtId="0" fontId="106" fillId="0" borderId="161" xfId="0" applyFont="1" applyBorder="1" applyAlignment="1">
      <alignment horizontal="left" vertical="center"/>
    </xf>
    <xf numFmtId="0" fontId="107" fillId="0" borderId="0" xfId="0" applyFont="1" applyAlignment="1">
      <alignment horizontal="left" vertical="center"/>
    </xf>
    <xf numFmtId="0" fontId="107" fillId="6" borderId="210" xfId="0" applyFont="1" applyFill="1" applyBorder="1" applyAlignment="1">
      <alignment horizontal="left" vertical="center"/>
    </xf>
    <xf numFmtId="0" fontId="107" fillId="0" borderId="185" xfId="0" applyFont="1" applyBorder="1" applyAlignment="1">
      <alignment horizontal="left" vertical="center"/>
    </xf>
    <xf numFmtId="4" fontId="9" fillId="13" borderId="214" xfId="0" applyNumberFormat="1" applyFont="1" applyFill="1" applyBorder="1" applyAlignment="1">
      <alignment vertical="center"/>
    </xf>
    <xf numFmtId="4" fontId="9" fillId="13" borderId="214" xfId="0" applyNumberFormat="1" applyFont="1" applyFill="1" applyBorder="1" applyAlignment="1">
      <alignment vertical="center" wrapText="1"/>
    </xf>
    <xf numFmtId="0" fontId="108" fillId="12" borderId="98" xfId="0" applyFont="1" applyFill="1" applyBorder="1" applyAlignment="1">
      <alignment horizontal="center" vertical="center" wrapText="1"/>
    </xf>
    <xf numFmtId="166" fontId="109" fillId="6" borderId="41" xfId="0" applyNumberFormat="1" applyFont="1" applyFill="1" applyBorder="1" applyAlignment="1">
      <alignment vertical="center"/>
    </xf>
    <xf numFmtId="4" fontId="110" fillId="13" borderId="115" xfId="0" applyNumberFormat="1" applyFont="1" applyFill="1" applyBorder="1" applyAlignment="1">
      <alignment vertical="center"/>
    </xf>
    <xf numFmtId="0" fontId="111" fillId="0" borderId="0" xfId="0" applyFont="1" applyAlignment="1">
      <alignment vertical="center"/>
    </xf>
    <xf numFmtId="4" fontId="106" fillId="0" borderId="161" xfId="0" applyNumberFormat="1" applyFont="1" applyBorder="1" applyAlignment="1">
      <alignment horizontal="left" vertical="center"/>
    </xf>
    <xf numFmtId="3" fontId="112" fillId="0" borderId="117" xfId="0" applyNumberFormat="1" applyFont="1" applyBorder="1" applyAlignment="1">
      <alignment horizontal="left" vertical="center"/>
    </xf>
    <xf numFmtId="179" fontId="112" fillId="0" borderId="117" xfId="0" applyNumberFormat="1" applyFont="1" applyBorder="1"/>
    <xf numFmtId="3" fontId="112" fillId="0" borderId="117" xfId="0" applyNumberFormat="1" applyFont="1" applyBorder="1" applyAlignment="1">
      <alignment horizontal="center" vertical="center"/>
    </xf>
    <xf numFmtId="0" fontId="89" fillId="0" borderId="41" xfId="0" applyFont="1" applyBorder="1" applyAlignment="1">
      <alignment vertical="center" wrapText="1"/>
    </xf>
    <xf numFmtId="166" fontId="89" fillId="0" borderId="41" xfId="0" applyNumberFormat="1" applyFont="1" applyBorder="1" applyAlignment="1">
      <alignment vertical="center" wrapText="1"/>
    </xf>
    <xf numFmtId="168" fontId="89" fillId="0" borderId="41" xfId="0" applyNumberFormat="1" applyFont="1" applyBorder="1" applyAlignment="1">
      <alignment horizontal="left" vertical="center" wrapText="1"/>
    </xf>
    <xf numFmtId="168" fontId="89" fillId="0" borderId="41" xfId="0" applyNumberFormat="1" applyFont="1" applyBorder="1" applyAlignment="1">
      <alignment horizontal="center" vertical="center"/>
    </xf>
    <xf numFmtId="0" fontId="89" fillId="0" borderId="213" xfId="0" applyFont="1" applyBorder="1" applyAlignment="1">
      <alignment horizontal="left" vertical="center" wrapText="1"/>
    </xf>
    <xf numFmtId="166" fontId="89" fillId="29" borderId="54" xfId="0" applyNumberFormat="1" applyFont="1" applyFill="1" applyBorder="1" applyAlignment="1">
      <alignment vertical="center" wrapText="1"/>
    </xf>
    <xf numFmtId="43" fontId="86" fillId="0" borderId="0" xfId="0" applyNumberFormat="1" applyFont="1" applyAlignment="1">
      <alignment vertical="center"/>
    </xf>
    <xf numFmtId="0" fontId="7" fillId="0" borderId="68" xfId="0" applyFont="1" applyBorder="1"/>
    <xf numFmtId="0" fontId="7" fillId="0" borderId="69" xfId="0" applyFont="1" applyBorder="1"/>
    <xf numFmtId="0" fontId="3" fillId="0" borderId="227" xfId="1" applyAlignment="1">
      <alignment vertical="center"/>
    </xf>
    <xf numFmtId="0" fontId="115" fillId="0" borderId="227" xfId="2"/>
    <xf numFmtId="2" fontId="3" fillId="0" borderId="227" xfId="3" applyNumberFormat="1" applyFont="1" applyAlignment="1">
      <alignment horizontal="center" vertical="center"/>
    </xf>
    <xf numFmtId="44" fontId="3" fillId="0" borderId="227" xfId="4" applyFont="1" applyAlignment="1">
      <alignment vertical="center"/>
    </xf>
    <xf numFmtId="44" fontId="113" fillId="30" borderId="227" xfId="4" applyFont="1" applyFill="1" applyAlignment="1">
      <alignment vertical="center"/>
    </xf>
    <xf numFmtId="0" fontId="113" fillId="30" borderId="227" xfId="1" applyFont="1" applyFill="1" applyAlignment="1">
      <alignment horizontal="right" vertical="center"/>
    </xf>
    <xf numFmtId="2" fontId="113" fillId="30" borderId="227" xfId="3" applyNumberFormat="1" applyFont="1" applyFill="1" applyAlignment="1">
      <alignment horizontal="center" vertical="center"/>
    </xf>
    <xf numFmtId="44" fontId="0" fillId="31" borderId="262" xfId="4" applyFont="1" applyFill="1" applyBorder="1" applyAlignment="1">
      <alignment vertical="center"/>
    </xf>
    <xf numFmtId="44" fontId="0" fillId="0" borderId="263" xfId="5" applyFont="1" applyFill="1" applyBorder="1" applyAlignment="1">
      <alignment vertical="center"/>
    </xf>
    <xf numFmtId="43" fontId="0" fillId="0" borderId="263" xfId="6" applyFont="1" applyFill="1" applyBorder="1" applyAlignment="1">
      <alignment horizontal="center" vertical="center"/>
    </xf>
    <xf numFmtId="43" fontId="116" fillId="0" borderId="263" xfId="6" applyFont="1" applyFill="1" applyBorder="1" applyAlignment="1">
      <alignment vertical="center"/>
    </xf>
    <xf numFmtId="43" fontId="0" fillId="0" borderId="263" xfId="6" applyFont="1" applyFill="1" applyBorder="1" applyAlignment="1">
      <alignment vertical="center"/>
    </xf>
    <xf numFmtId="1" fontId="0" fillId="0" borderId="263" xfId="3" applyNumberFormat="1" applyFont="1" applyFill="1" applyBorder="1" applyAlignment="1">
      <alignment horizontal="center" vertical="center"/>
    </xf>
    <xf numFmtId="0" fontId="3" fillId="0" borderId="263" xfId="1" applyBorder="1" applyAlignment="1">
      <alignment vertical="center"/>
    </xf>
    <xf numFmtId="0" fontId="0" fillId="0" borderId="263" xfId="3" applyNumberFormat="1" applyFont="1" applyFill="1" applyBorder="1" applyAlignment="1">
      <alignment horizontal="center" vertical="center"/>
    </xf>
    <xf numFmtId="44" fontId="117" fillId="32" borderId="227" xfId="4" applyFont="1" applyFill="1" applyBorder="1" applyAlignment="1">
      <alignment horizontal="center" vertical="center"/>
    </xf>
    <xf numFmtId="0" fontId="117" fillId="32" borderId="227" xfId="7" applyFont="1" applyFill="1" applyAlignment="1">
      <alignment horizontal="center" vertical="center"/>
    </xf>
    <xf numFmtId="44" fontId="116" fillId="33" borderId="264" xfId="4" applyFont="1" applyFill="1" applyBorder="1" applyAlignment="1">
      <alignment vertical="center"/>
    </xf>
    <xf numFmtId="44" fontId="116" fillId="33" borderId="265" xfId="4" applyFont="1" applyFill="1" applyBorder="1" applyAlignment="1">
      <alignment vertical="center"/>
    </xf>
    <xf numFmtId="43" fontId="116" fillId="0" borderId="266" xfId="6" applyFont="1" applyFill="1" applyBorder="1" applyAlignment="1">
      <alignment vertical="center"/>
    </xf>
    <xf numFmtId="0" fontId="3" fillId="0" borderId="267" xfId="1" applyBorder="1" applyAlignment="1">
      <alignment vertical="center"/>
    </xf>
    <xf numFmtId="44" fontId="116" fillId="33" borderId="262" xfId="4" applyFont="1" applyFill="1" applyBorder="1" applyAlignment="1">
      <alignment vertical="center"/>
    </xf>
    <xf numFmtId="44" fontId="116" fillId="33" borderId="263" xfId="4" applyFont="1" applyFill="1" applyBorder="1" applyAlignment="1">
      <alignment vertical="center"/>
    </xf>
    <xf numFmtId="43" fontId="116" fillId="0" borderId="268" xfId="6" applyFont="1" applyFill="1" applyBorder="1" applyAlignment="1">
      <alignment vertical="center"/>
    </xf>
    <xf numFmtId="44" fontId="0" fillId="34" borderId="262" xfId="4" applyFont="1" applyFill="1" applyBorder="1" applyAlignment="1">
      <alignment vertical="center"/>
    </xf>
    <xf numFmtId="44" fontId="0" fillId="34" borderId="268" xfId="5" applyFont="1" applyFill="1" applyBorder="1" applyAlignment="1">
      <alignment vertical="center"/>
    </xf>
    <xf numFmtId="43" fontId="0" fillId="34" borderId="269" xfId="6" applyFont="1" applyFill="1" applyBorder="1" applyAlignment="1">
      <alignment vertical="center"/>
    </xf>
    <xf numFmtId="43" fontId="116" fillId="34" borderId="269" xfId="6" applyFont="1" applyFill="1" applyBorder="1" applyAlignment="1">
      <alignment vertical="center"/>
    </xf>
    <xf numFmtId="2" fontId="0" fillId="34" borderId="269" xfId="3" applyNumberFormat="1" applyFont="1" applyFill="1" applyBorder="1" applyAlignment="1">
      <alignment horizontal="center" vertical="center"/>
    </xf>
    <xf numFmtId="0" fontId="3" fillId="34" borderId="269" xfId="1" applyFill="1" applyBorder="1" applyAlignment="1">
      <alignment vertical="center"/>
    </xf>
    <xf numFmtId="0" fontId="3" fillId="34" borderId="270" xfId="1" applyFill="1" applyBorder="1" applyAlignment="1">
      <alignment vertical="center"/>
    </xf>
    <xf numFmtId="0" fontId="3" fillId="34" borderId="263" xfId="1" applyFill="1" applyBorder="1" applyAlignment="1">
      <alignment vertical="center"/>
    </xf>
    <xf numFmtId="0" fontId="119" fillId="30" borderId="271" xfId="3" applyNumberFormat="1" applyFont="1" applyFill="1" applyBorder="1" applyAlignment="1">
      <alignment horizontal="center" vertical="center"/>
    </xf>
    <xf numFmtId="0" fontId="119" fillId="30" borderId="272" xfId="3" applyNumberFormat="1" applyFont="1" applyFill="1" applyBorder="1" applyAlignment="1">
      <alignment horizontal="center" vertical="center"/>
    </xf>
    <xf numFmtId="0" fontId="119" fillId="30" borderId="273" xfId="1" applyFont="1" applyFill="1" applyBorder="1" applyAlignment="1">
      <alignment horizontal="center" vertical="center"/>
    </xf>
    <xf numFmtId="0" fontId="119" fillId="30" borderId="274" xfId="1" applyFont="1" applyFill="1" applyBorder="1" applyAlignment="1">
      <alignment horizontal="center" vertical="center"/>
    </xf>
    <xf numFmtId="2" fontId="119" fillId="30" borderId="274" xfId="3" applyNumberFormat="1" applyFont="1" applyFill="1" applyBorder="1" applyAlignment="1">
      <alignment horizontal="center" vertical="center"/>
    </xf>
    <xf numFmtId="0" fontId="121" fillId="0" borderId="227" xfId="8" applyFont="1" applyAlignment="1">
      <alignment vertical="center"/>
    </xf>
    <xf numFmtId="0" fontId="122" fillId="0" borderId="227" xfId="8" applyFont="1" applyAlignment="1">
      <alignment vertical="center"/>
    </xf>
    <xf numFmtId="17" fontId="121" fillId="0" borderId="276" xfId="8" applyNumberFormat="1" applyFont="1" applyBorder="1" applyAlignment="1">
      <alignment horizontal="left" vertical="center"/>
    </xf>
    <xf numFmtId="17" fontId="121" fillId="0" borderId="277" xfId="8" applyNumberFormat="1" applyFont="1" applyBorder="1" applyAlignment="1">
      <alignment horizontal="left" vertical="center"/>
    </xf>
    <xf numFmtId="0" fontId="121" fillId="0" borderId="106" xfId="8" applyFont="1" applyBorder="1" applyAlignment="1">
      <alignment vertical="center"/>
    </xf>
    <xf numFmtId="2" fontId="121" fillId="0" borderId="106" xfId="3" applyNumberFormat="1" applyFont="1" applyBorder="1" applyAlignment="1">
      <alignment horizontal="center" vertical="center"/>
    </xf>
    <xf numFmtId="0" fontId="7" fillId="0" borderId="106" xfId="2" applyFont="1" applyBorder="1" applyAlignment="1">
      <alignment vertical="center"/>
    </xf>
    <xf numFmtId="0" fontId="123" fillId="0" borderId="105" xfId="8" applyFont="1" applyBorder="1" applyAlignment="1">
      <alignment vertical="center"/>
    </xf>
    <xf numFmtId="17" fontId="121" fillId="0" borderId="10" xfId="8" applyNumberFormat="1" applyFont="1" applyBorder="1" applyAlignment="1">
      <alignment horizontal="left" vertical="center"/>
    </xf>
    <xf numFmtId="17" fontId="121" fillId="0" borderId="8" xfId="8" applyNumberFormat="1" applyFont="1" applyBorder="1" applyAlignment="1">
      <alignment horizontal="left" vertical="center"/>
    </xf>
    <xf numFmtId="0" fontId="121" fillId="0" borderId="278" xfId="8" applyFont="1" applyBorder="1" applyAlignment="1">
      <alignment vertical="center"/>
    </xf>
    <xf numFmtId="0" fontId="121" fillId="0" borderId="279" xfId="8" applyFont="1" applyBorder="1" applyAlignment="1">
      <alignment vertical="center"/>
    </xf>
    <xf numFmtId="2" fontId="124" fillId="0" borderId="10" xfId="3" quotePrefix="1" applyNumberFormat="1" applyFont="1" applyFill="1" applyBorder="1" applyAlignment="1">
      <alignment horizontal="center" vertical="center" wrapText="1"/>
    </xf>
    <xf numFmtId="0" fontId="121" fillId="0" borderId="256" xfId="8" applyFont="1" applyBorder="1" applyAlignment="1">
      <alignment vertical="center"/>
    </xf>
    <xf numFmtId="2" fontId="124" fillId="0" borderId="280" xfId="3" quotePrefix="1" applyNumberFormat="1" applyFont="1" applyFill="1" applyBorder="1" applyAlignment="1">
      <alignment horizontal="center" vertical="center"/>
    </xf>
    <xf numFmtId="0" fontId="125" fillId="0" borderId="281" xfId="8" applyFont="1" applyBorder="1" applyAlignment="1">
      <alignment vertical="center"/>
    </xf>
    <xf numFmtId="0" fontId="125" fillId="0" borderId="277" xfId="8" applyFont="1" applyBorder="1" applyAlignment="1">
      <alignment vertical="center"/>
    </xf>
    <xf numFmtId="0" fontId="125" fillId="0" borderId="106" xfId="8" applyFont="1" applyBorder="1" applyAlignment="1">
      <alignment vertical="center"/>
    </xf>
    <xf numFmtId="0" fontId="125" fillId="0" borderId="191" xfId="8" applyFont="1" applyBorder="1" applyAlignment="1">
      <alignment vertical="center"/>
    </xf>
    <xf numFmtId="0" fontId="125" fillId="0" borderId="255" xfId="8" applyFont="1" applyBorder="1" applyAlignment="1">
      <alignment vertical="center"/>
    </xf>
    <xf numFmtId="44" fontId="115" fillId="0" borderId="227" xfId="2" applyNumberFormat="1"/>
    <xf numFmtId="0" fontId="126" fillId="35" borderId="70" xfId="0" applyFont="1" applyFill="1" applyBorder="1"/>
    <xf numFmtId="166" fontId="114" fillId="35" borderId="140" xfId="0" applyNumberFormat="1" applyFont="1" applyFill="1" applyBorder="1"/>
    <xf numFmtId="0" fontId="114" fillId="35" borderId="210" xfId="0" applyFont="1" applyFill="1" applyBorder="1"/>
    <xf numFmtId="1" fontId="114" fillId="35" borderId="210" xfId="0" applyNumberFormat="1" applyFont="1" applyFill="1" applyBorder="1"/>
    <xf numFmtId="166" fontId="114" fillId="35" borderId="210" xfId="0" applyNumberFormat="1" applyFont="1" applyFill="1" applyBorder="1"/>
    <xf numFmtId="168" fontId="114" fillId="35" borderId="28" xfId="0" applyNumberFormat="1" applyFont="1" applyFill="1" applyBorder="1"/>
    <xf numFmtId="168" fontId="114" fillId="35" borderId="24" xfId="0" applyNumberFormat="1" applyFont="1" applyFill="1" applyBorder="1" applyAlignment="1">
      <alignment horizontal="center"/>
    </xf>
    <xf numFmtId="0" fontId="127" fillId="0" borderId="263" xfId="1" applyFont="1" applyBorder="1" applyAlignment="1">
      <alignment vertical="center"/>
    </xf>
    <xf numFmtId="0" fontId="128" fillId="0" borderId="263" xfId="3" applyNumberFormat="1" applyFont="1" applyFill="1" applyBorder="1" applyAlignment="1">
      <alignment horizontal="center" vertical="center"/>
    </xf>
    <xf numFmtId="43" fontId="128" fillId="0" borderId="263" xfId="6" applyFont="1" applyFill="1" applyBorder="1" applyAlignment="1">
      <alignment vertical="center"/>
    </xf>
    <xf numFmtId="43" fontId="127" fillId="0" borderId="263" xfId="6" applyFont="1" applyFill="1" applyBorder="1" applyAlignment="1">
      <alignment vertical="center"/>
    </xf>
    <xf numFmtId="43" fontId="128" fillId="0" borderId="263" xfId="6" applyFont="1" applyFill="1" applyBorder="1" applyAlignment="1">
      <alignment horizontal="center" vertical="center"/>
    </xf>
    <xf numFmtId="44" fontId="128" fillId="0" borderId="263" xfId="5" applyFont="1" applyFill="1" applyBorder="1" applyAlignment="1">
      <alignment vertical="center"/>
    </xf>
    <xf numFmtId="44" fontId="128" fillId="31" borderId="262" xfId="4" applyFont="1" applyFill="1" applyBorder="1" applyAlignment="1">
      <alignment vertical="center"/>
    </xf>
    <xf numFmtId="0" fontId="127" fillId="0" borderId="227" xfId="1" applyFont="1" applyAlignment="1">
      <alignment vertical="center"/>
    </xf>
    <xf numFmtId="0" fontId="129" fillId="0" borderId="227" xfId="2" applyFont="1"/>
    <xf numFmtId="0" fontId="106" fillId="0" borderId="161" xfId="0" applyFont="1" applyBorder="1" applyAlignment="1">
      <alignment horizontal="center" vertical="center" wrapText="1"/>
    </xf>
    <xf numFmtId="0" fontId="15" fillId="36" borderId="67" xfId="0" applyFont="1" applyFill="1" applyBorder="1" applyAlignment="1">
      <alignment vertical="center"/>
    </xf>
    <xf numFmtId="0" fontId="3" fillId="0" borderId="263" xfId="1" applyBorder="1" applyAlignment="1">
      <alignment vertical="center" wrapText="1"/>
    </xf>
    <xf numFmtId="0" fontId="115" fillId="0" borderId="227" xfId="2" applyBorder="1"/>
    <xf numFmtId="43" fontId="116" fillId="0" borderId="282" xfId="6" applyFont="1" applyFill="1" applyBorder="1" applyAlignment="1">
      <alignment vertical="center"/>
    </xf>
    <xf numFmtId="43" fontId="116" fillId="0" borderId="283" xfId="6" applyFont="1" applyFill="1" applyBorder="1" applyAlignment="1">
      <alignment vertical="center"/>
    </xf>
    <xf numFmtId="0" fontId="119" fillId="30" borderId="284" xfId="3" applyNumberFormat="1" applyFont="1" applyFill="1" applyBorder="1" applyAlignment="1">
      <alignment horizontal="center" vertical="center"/>
    </xf>
    <xf numFmtId="0" fontId="130" fillId="0" borderId="106" xfId="2" applyFont="1" applyBorder="1" applyAlignment="1">
      <alignment vertical="center"/>
    </xf>
    <xf numFmtId="187" fontId="124" fillId="0" borderId="10" xfId="9" quotePrefix="1" applyNumberFormat="1" applyFont="1" applyFill="1" applyBorder="1" applyAlignment="1">
      <alignment vertical="center" wrapText="1"/>
    </xf>
    <xf numFmtId="187" fontId="124" fillId="0" borderId="280" xfId="9" quotePrefix="1" applyNumberFormat="1" applyFont="1" applyFill="1" applyBorder="1" applyAlignment="1">
      <alignment horizontal="left" vertical="center"/>
    </xf>
    <xf numFmtId="44" fontId="3" fillId="0" borderId="227" xfId="1" applyNumberFormat="1" applyAlignment="1">
      <alignment vertical="center"/>
    </xf>
    <xf numFmtId="177" fontId="106" fillId="0" borderId="161" xfId="0" applyNumberFormat="1" applyFont="1" applyBorder="1" applyAlignment="1">
      <alignment horizontal="left" vertical="center"/>
    </xf>
    <xf numFmtId="0" fontId="106" fillId="0" borderId="0" xfId="0" applyFont="1" applyAlignment="1">
      <alignment vertical="center"/>
    </xf>
    <xf numFmtId="49" fontId="106" fillId="0" borderId="160" xfId="0" applyNumberFormat="1" applyFont="1" applyBorder="1" applyAlignment="1">
      <alignment horizontal="left" vertical="center" wrapText="1"/>
    </xf>
    <xf numFmtId="49" fontId="106" fillId="0" borderId="161" xfId="0" applyNumberFormat="1" applyFont="1" applyBorder="1" applyAlignment="1">
      <alignment horizontal="left" vertical="center"/>
    </xf>
    <xf numFmtId="49" fontId="106" fillId="0" borderId="161" xfId="0" applyNumberFormat="1" applyFont="1" applyBorder="1" applyAlignment="1">
      <alignment horizontal="left" vertical="center" wrapText="1"/>
    </xf>
    <xf numFmtId="4" fontId="106" fillId="0" borderId="161" xfId="0" applyNumberFormat="1" applyFont="1" applyBorder="1" applyAlignment="1">
      <alignment horizontal="center" vertical="center" wrapText="1"/>
    </xf>
    <xf numFmtId="4" fontId="106" fillId="0" borderId="161" xfId="0" applyNumberFormat="1" applyFont="1" applyBorder="1" applyAlignment="1">
      <alignment horizontal="right" vertical="center" wrapText="1"/>
    </xf>
    <xf numFmtId="4" fontId="106" fillId="0" borderId="217" xfId="0" applyNumberFormat="1" applyFont="1" applyBorder="1" applyAlignment="1">
      <alignment horizontal="center" vertical="center" wrapText="1"/>
    </xf>
    <xf numFmtId="166" fontId="106" fillId="0" borderId="0" xfId="0" applyNumberFormat="1" applyFont="1" applyAlignment="1">
      <alignment horizontal="center" vertical="center"/>
    </xf>
    <xf numFmtId="0" fontId="126" fillId="0" borderId="161" xfId="0" applyFont="1" applyBorder="1" applyAlignment="1">
      <alignment horizontal="center" vertical="center"/>
    </xf>
    <xf numFmtId="166" fontId="107" fillId="0" borderId="161" xfId="0" applyNumberFormat="1" applyFont="1" applyBorder="1" applyAlignment="1">
      <alignment horizontal="center" vertical="center"/>
    </xf>
    <xf numFmtId="0" fontId="2" fillId="0" borderId="227" xfId="10" applyAlignment="1">
      <alignment vertical="center"/>
    </xf>
    <xf numFmtId="0" fontId="113" fillId="30" borderId="227" xfId="10" applyFont="1" applyFill="1" applyAlignment="1">
      <alignment horizontal="right" vertical="center"/>
    </xf>
    <xf numFmtId="44" fontId="0" fillId="37" borderId="262" xfId="4" applyFont="1" applyFill="1" applyBorder="1" applyAlignment="1">
      <alignment vertical="center"/>
    </xf>
    <xf numFmtId="44" fontId="0" fillId="0" borderId="263" xfId="11" applyFont="1" applyFill="1" applyBorder="1" applyAlignment="1">
      <alignment vertical="center"/>
    </xf>
    <xf numFmtId="43" fontId="0" fillId="0" borderId="263" xfId="12" applyFont="1" applyFill="1" applyBorder="1" applyAlignment="1">
      <alignment vertical="center"/>
    </xf>
    <xf numFmtId="43" fontId="116" fillId="0" borderId="263" xfId="12" applyFont="1" applyFill="1" applyBorder="1" applyAlignment="1">
      <alignment vertical="center"/>
    </xf>
    <xf numFmtId="0" fontId="2" fillId="0" borderId="263" xfId="10" applyBorder="1" applyAlignment="1">
      <alignment vertical="center"/>
    </xf>
    <xf numFmtId="0" fontId="2" fillId="0" borderId="263" xfId="10" applyBorder="1" applyAlignment="1">
      <alignment vertical="center" wrapText="1"/>
    </xf>
    <xf numFmtId="44" fontId="116" fillId="0" borderId="227" xfId="4" applyFont="1" applyFill="1" applyBorder="1" applyAlignment="1">
      <alignment vertical="center"/>
    </xf>
    <xf numFmtId="43" fontId="116" fillId="0" borderId="227" xfId="12" applyFont="1" applyFill="1" applyBorder="1" applyAlignment="1">
      <alignment vertical="center"/>
    </xf>
    <xf numFmtId="44" fontId="0" fillId="34" borderId="268" xfId="11" applyFont="1" applyFill="1" applyBorder="1" applyAlignment="1">
      <alignment vertical="center"/>
    </xf>
    <xf numFmtId="43" fontId="0" fillId="34" borderId="269" xfId="12" applyFont="1" applyFill="1" applyBorder="1" applyAlignment="1">
      <alignment vertical="center"/>
    </xf>
    <xf numFmtId="43" fontId="116" fillId="34" borderId="269" xfId="12" applyFont="1" applyFill="1" applyBorder="1" applyAlignment="1">
      <alignment vertical="center"/>
    </xf>
    <xf numFmtId="0" fontId="2" fillId="34" borderId="269" xfId="10" applyFill="1" applyBorder="1" applyAlignment="1">
      <alignment vertical="center"/>
    </xf>
    <xf numFmtId="0" fontId="2" fillId="34" borderId="270" xfId="10" applyFill="1" applyBorder="1" applyAlignment="1">
      <alignment vertical="center"/>
    </xf>
    <xf numFmtId="0" fontId="2" fillId="34" borderId="263" xfId="10" applyFill="1" applyBorder="1" applyAlignment="1">
      <alignment vertical="center"/>
    </xf>
    <xf numFmtId="0" fontId="119" fillId="30" borderId="274" xfId="10" applyFont="1" applyFill="1" applyBorder="1" applyAlignment="1">
      <alignment horizontal="center" vertical="center"/>
    </xf>
    <xf numFmtId="17" fontId="121" fillId="0" borderId="280" xfId="8" applyNumberFormat="1" applyFont="1" applyBorder="1" applyAlignment="1">
      <alignment horizontal="left" vertical="center"/>
    </xf>
    <xf numFmtId="0" fontId="125" fillId="0" borderId="227" xfId="8" applyFont="1" applyAlignment="1">
      <alignment vertical="center"/>
    </xf>
    <xf numFmtId="0" fontId="2" fillId="0" borderId="227" xfId="13"/>
    <xf numFmtId="44" fontId="0" fillId="0" borderId="227" xfId="14" applyFont="1"/>
    <xf numFmtId="0" fontId="2" fillId="0" borderId="285" xfId="13" applyBorder="1"/>
    <xf numFmtId="44" fontId="0" fillId="0" borderId="286" xfId="14" applyFont="1" applyBorder="1"/>
    <xf numFmtId="0" fontId="2" fillId="0" borderId="286" xfId="13" applyBorder="1"/>
    <xf numFmtId="0" fontId="2" fillId="0" borderId="287" xfId="13" applyBorder="1"/>
    <xf numFmtId="0" fontId="22" fillId="37" borderId="267" xfId="13" applyFont="1" applyFill="1" applyBorder="1"/>
    <xf numFmtId="44" fontId="18" fillId="38" borderId="288" xfId="14" applyFont="1" applyFill="1" applyBorder="1" applyAlignment="1">
      <alignment horizontal="left" vertical="center"/>
    </xf>
    <xf numFmtId="44" fontId="18" fillId="38" borderId="289" xfId="14" applyFont="1" applyFill="1" applyBorder="1" applyAlignment="1">
      <alignment horizontal="left" vertical="center"/>
    </xf>
    <xf numFmtId="43" fontId="18" fillId="38" borderId="289" xfId="15" applyFont="1" applyFill="1" applyBorder="1" applyAlignment="1">
      <alignment horizontal="center" vertical="center" wrapText="1"/>
    </xf>
    <xf numFmtId="43" fontId="18" fillId="38" borderId="289" xfId="15" applyFont="1" applyFill="1" applyBorder="1" applyAlignment="1">
      <alignment horizontal="left" vertical="center"/>
    </xf>
    <xf numFmtId="43" fontId="131" fillId="38" borderId="290" xfId="15" applyFont="1" applyFill="1" applyBorder="1" applyAlignment="1">
      <alignment horizontal="left" vertical="center"/>
    </xf>
    <xf numFmtId="0" fontId="22" fillId="37" borderId="291" xfId="13" applyFont="1" applyFill="1" applyBorder="1"/>
    <xf numFmtId="44" fontId="18" fillId="37" borderId="262" xfId="14" applyFont="1" applyFill="1" applyBorder="1" applyAlignment="1">
      <alignment horizontal="left" vertical="center"/>
    </xf>
    <xf numFmtId="44" fontId="18" fillId="37" borderId="292" xfId="14" applyFont="1" applyFill="1" applyBorder="1" applyAlignment="1">
      <alignment horizontal="left" vertical="center"/>
    </xf>
    <xf numFmtId="43" fontId="18" fillId="37" borderId="262" xfId="15" applyFont="1" applyFill="1" applyBorder="1" applyAlignment="1">
      <alignment horizontal="center" vertical="center" wrapText="1"/>
    </xf>
    <xf numFmtId="43" fontId="18" fillId="37" borderId="293" xfId="15" applyFont="1" applyFill="1" applyBorder="1" applyAlignment="1">
      <alignment horizontal="left" vertical="center"/>
    </xf>
    <xf numFmtId="43" fontId="18" fillId="37" borderId="294" xfId="15" applyFont="1" applyFill="1" applyBorder="1" applyAlignment="1">
      <alignment horizontal="left" vertical="center" wrapText="1"/>
    </xf>
    <xf numFmtId="43" fontId="18" fillId="37" borderId="294" xfId="15" applyFont="1" applyFill="1" applyBorder="1" applyAlignment="1">
      <alignment horizontal="left" vertical="center"/>
    </xf>
    <xf numFmtId="44" fontId="24" fillId="39" borderId="271" xfId="14" applyFont="1" applyFill="1" applyBorder="1" applyAlignment="1">
      <alignment horizontal="center" vertical="center" wrapText="1"/>
    </xf>
    <xf numFmtId="43" fontId="24" fillId="39" borderId="271" xfId="15" applyFont="1" applyFill="1" applyBorder="1" applyAlignment="1">
      <alignment horizontal="center" vertical="center" wrapText="1"/>
    </xf>
    <xf numFmtId="0" fontId="24" fillId="39" borderId="272" xfId="13" applyFont="1" applyFill="1" applyBorder="1" applyAlignment="1">
      <alignment horizontal="center" vertical="center" wrapText="1"/>
    </xf>
    <xf numFmtId="0" fontId="24" fillId="39" borderId="295" xfId="13" applyFont="1" applyFill="1" applyBorder="1" applyAlignment="1">
      <alignment horizontal="left" vertical="center" wrapText="1"/>
    </xf>
    <xf numFmtId="44" fontId="22" fillId="37" borderId="227" xfId="14" applyFont="1" applyFill="1" applyBorder="1" applyAlignment="1">
      <alignment horizontal="left"/>
    </xf>
    <xf numFmtId="0" fontId="22" fillId="37" borderId="227" xfId="13" applyFont="1" applyFill="1" applyAlignment="1">
      <alignment horizontal="left"/>
    </xf>
    <xf numFmtId="0" fontId="22" fillId="37" borderId="227" xfId="13" applyFont="1" applyFill="1" applyAlignment="1">
      <alignment horizontal="center"/>
    </xf>
    <xf numFmtId="2" fontId="22" fillId="37" borderId="296" xfId="13" applyNumberFormat="1" applyFont="1" applyFill="1" applyBorder="1"/>
    <xf numFmtId="44" fontId="17" fillId="37" borderId="277" xfId="14" applyFont="1" applyFill="1" applyBorder="1" applyAlignment="1">
      <alignment horizontal="left" vertical="center" wrapText="1"/>
    </xf>
    <xf numFmtId="0" fontId="17" fillId="37" borderId="277" xfId="13" applyFont="1" applyFill="1" applyBorder="1" applyAlignment="1">
      <alignment horizontal="left" vertical="center" wrapText="1"/>
    </xf>
    <xf numFmtId="0" fontId="17" fillId="37" borderId="297" xfId="13" applyFont="1" applyFill="1" applyBorder="1" applyAlignment="1">
      <alignment horizontal="left" vertical="center"/>
    </xf>
    <xf numFmtId="44" fontId="17" fillId="37" borderId="227" xfId="14" applyFont="1" applyFill="1" applyBorder="1" applyAlignment="1">
      <alignment horizontal="left" vertical="center" wrapText="1"/>
    </xf>
    <xf numFmtId="0" fontId="17" fillId="37" borderId="227" xfId="13" applyFont="1" applyFill="1" applyAlignment="1">
      <alignment horizontal="left" vertical="center" wrapText="1"/>
    </xf>
    <xf numFmtId="0" fontId="17" fillId="37" borderId="291" xfId="13" applyFont="1" applyFill="1" applyBorder="1" applyAlignment="1">
      <alignment horizontal="left" vertical="center" wrapText="1"/>
    </xf>
    <xf numFmtId="0" fontId="19" fillId="37" borderId="267" xfId="13" applyFont="1" applyFill="1" applyBorder="1"/>
    <xf numFmtId="44" fontId="93" fillId="37" borderId="227" xfId="14" applyFont="1" applyFill="1" applyBorder="1" applyAlignment="1">
      <alignment horizontal="left" vertical="center" wrapText="1"/>
    </xf>
    <xf numFmtId="0" fontId="93" fillId="37" borderId="227" xfId="13" applyFont="1" applyFill="1" applyAlignment="1">
      <alignment horizontal="left" vertical="center" wrapText="1"/>
    </xf>
    <xf numFmtId="0" fontId="93" fillId="37" borderId="227" xfId="13" applyFont="1" applyFill="1" applyAlignment="1">
      <alignment horizontal="center" vertical="center" wrapText="1"/>
    </xf>
    <xf numFmtId="0" fontId="93" fillId="37" borderId="291" xfId="13" applyFont="1" applyFill="1" applyBorder="1" applyAlignment="1">
      <alignment vertical="center" wrapText="1"/>
    </xf>
    <xf numFmtId="0" fontId="19" fillId="37" borderId="301" xfId="13" applyFont="1" applyFill="1" applyBorder="1"/>
    <xf numFmtId="44" fontId="17" fillId="37" borderId="279" xfId="14" applyFont="1" applyFill="1" applyBorder="1" applyAlignment="1">
      <alignment horizontal="left" vertical="center" wrapText="1"/>
    </xf>
    <xf numFmtId="0" fontId="17" fillId="37" borderId="279" xfId="13" applyFont="1" applyFill="1" applyBorder="1" applyAlignment="1">
      <alignment horizontal="left" vertical="center" wrapText="1"/>
    </xf>
    <xf numFmtId="0" fontId="17" fillId="37" borderId="302" xfId="13" applyFont="1" applyFill="1" applyBorder="1" applyAlignment="1">
      <alignment horizontal="left" vertical="center" wrapText="1"/>
    </xf>
    <xf numFmtId="0" fontId="16" fillId="42" borderId="300" xfId="13" applyFont="1" applyFill="1" applyBorder="1" applyAlignment="1">
      <alignment vertical="center" wrapText="1"/>
    </xf>
    <xf numFmtId="0" fontId="19" fillId="37" borderId="303" xfId="13" applyFont="1" applyFill="1" applyBorder="1"/>
    <xf numFmtId="44" fontId="17" fillId="37" borderId="304" xfId="14" applyFont="1" applyFill="1" applyBorder="1" applyAlignment="1">
      <alignment horizontal="left" vertical="center" wrapText="1"/>
    </xf>
    <xf numFmtId="0" fontId="17" fillId="37" borderId="304" xfId="13" applyFont="1" applyFill="1" applyBorder="1" applyAlignment="1">
      <alignment horizontal="left" vertical="center" wrapText="1"/>
    </xf>
    <xf numFmtId="0" fontId="16" fillId="42" borderId="295" xfId="13" applyFont="1" applyFill="1" applyBorder="1" applyAlignment="1">
      <alignment vertical="center" wrapText="1"/>
    </xf>
    <xf numFmtId="0" fontId="127" fillId="0" borderId="263" xfId="10" applyFont="1" applyBorder="1" applyAlignment="1">
      <alignment vertical="center"/>
    </xf>
    <xf numFmtId="0" fontId="127" fillId="0" borderId="263" xfId="10" applyFont="1" applyBorder="1" applyAlignment="1">
      <alignment vertical="center" wrapText="1"/>
    </xf>
    <xf numFmtId="43" fontId="128" fillId="0" borderId="263" xfId="12" applyFont="1" applyFill="1" applyBorder="1" applyAlignment="1">
      <alignment vertical="center"/>
    </xf>
    <xf numFmtId="43" fontId="127" fillId="0" borderId="263" xfId="12" applyFont="1" applyFill="1" applyBorder="1" applyAlignment="1">
      <alignment vertical="center"/>
    </xf>
    <xf numFmtId="44" fontId="128" fillId="0" borderId="263" xfId="11" applyFont="1" applyFill="1" applyBorder="1" applyAlignment="1">
      <alignment vertical="center"/>
    </xf>
    <xf numFmtId="44" fontId="128" fillId="37" borderId="262" xfId="4" applyFont="1" applyFill="1" applyBorder="1" applyAlignment="1">
      <alignment vertical="center"/>
    </xf>
    <xf numFmtId="0" fontId="127" fillId="0" borderId="227" xfId="10" applyFont="1" applyAlignment="1">
      <alignment vertical="center"/>
    </xf>
    <xf numFmtId="0" fontId="16" fillId="6" borderId="34" xfId="16" applyFont="1" applyFill="1" applyBorder="1" applyAlignment="1">
      <alignment vertical="center" wrapText="1"/>
    </xf>
    <xf numFmtId="0" fontId="17" fillId="4" borderId="50" xfId="16" applyFont="1" applyFill="1" applyBorder="1" applyAlignment="1">
      <alignment horizontal="left" vertical="center" wrapText="1"/>
    </xf>
    <xf numFmtId="168" fontId="17" fillId="4" borderId="50" xfId="16" applyNumberFormat="1" applyFont="1" applyFill="1" applyBorder="1" applyAlignment="1">
      <alignment horizontal="left" vertical="center" wrapText="1"/>
    </xf>
    <xf numFmtId="0" fontId="19" fillId="4" borderId="86" xfId="16" applyFont="1" applyFill="1" applyBorder="1"/>
    <xf numFmtId="0" fontId="132" fillId="0" borderId="227" xfId="16"/>
    <xf numFmtId="0" fontId="16" fillId="6" borderId="40" xfId="16" applyFont="1" applyFill="1" applyBorder="1" applyAlignment="1">
      <alignment vertical="center" wrapText="1"/>
    </xf>
    <xf numFmtId="0" fontId="17" fillId="4" borderId="58" xfId="16" applyFont="1" applyFill="1" applyBorder="1" applyAlignment="1">
      <alignment horizontal="left" vertical="center" wrapText="1"/>
    </xf>
    <xf numFmtId="0" fontId="17" fillId="4" borderId="215" xfId="16" applyFont="1" applyFill="1" applyBorder="1" applyAlignment="1">
      <alignment horizontal="left" vertical="center" wrapText="1"/>
    </xf>
    <xf numFmtId="168" fontId="17" fillId="4" borderId="215" xfId="16" applyNumberFormat="1" applyFont="1" applyFill="1" applyBorder="1" applyAlignment="1">
      <alignment horizontal="left" vertical="center" wrapText="1"/>
    </xf>
    <xf numFmtId="0" fontId="19" fillId="4" borderId="246" xfId="16" applyFont="1" applyFill="1" applyBorder="1"/>
    <xf numFmtId="0" fontId="93" fillId="4" borderId="68" xfId="16" applyFont="1" applyFill="1" applyBorder="1" applyAlignment="1">
      <alignment vertical="center" wrapText="1"/>
    </xf>
    <xf numFmtId="0" fontId="93" fillId="4" borderId="227" xfId="16" applyFont="1" applyFill="1" applyAlignment="1">
      <alignment horizontal="center" vertical="center" wrapText="1"/>
    </xf>
    <xf numFmtId="0" fontId="93" fillId="4" borderId="227" xfId="16" applyFont="1" applyFill="1" applyAlignment="1">
      <alignment horizontal="left" vertical="center" wrapText="1"/>
    </xf>
    <xf numFmtId="168" fontId="93" fillId="4" borderId="227" xfId="16" applyNumberFormat="1" applyFont="1" applyFill="1" applyAlignment="1">
      <alignment horizontal="left" vertical="center" wrapText="1"/>
    </xf>
    <xf numFmtId="0" fontId="19" fillId="4" borderId="69" xfId="16" applyFont="1" applyFill="1" applyBorder="1"/>
    <xf numFmtId="0" fontId="17" fillId="4" borderId="68" xfId="16" applyFont="1" applyFill="1" applyBorder="1" applyAlignment="1">
      <alignment horizontal="left" vertical="center" wrapText="1"/>
    </xf>
    <xf numFmtId="0" fontId="17" fillId="4" borderId="227" xfId="16" applyFont="1" applyFill="1" applyAlignment="1">
      <alignment horizontal="left" vertical="center" wrapText="1"/>
    </xf>
    <xf numFmtId="168" fontId="17" fillId="4" borderId="227" xfId="16" applyNumberFormat="1" applyFont="1" applyFill="1" applyAlignment="1">
      <alignment horizontal="left" vertical="center" wrapText="1"/>
    </xf>
    <xf numFmtId="0" fontId="22" fillId="4" borderId="69" xfId="16" applyFont="1" applyFill="1" applyBorder="1"/>
    <xf numFmtId="0" fontId="17" fillId="4" borderId="64" xfId="16" applyFont="1" applyFill="1" applyBorder="1" applyAlignment="1">
      <alignment horizontal="left" vertical="center"/>
    </xf>
    <xf numFmtId="0" fontId="17" fillId="4" borderId="219" xfId="16" applyFont="1" applyFill="1" applyBorder="1" applyAlignment="1">
      <alignment horizontal="left" vertical="center" wrapText="1"/>
    </xf>
    <xf numFmtId="168" fontId="17" fillId="4" borderId="219" xfId="16" applyNumberFormat="1" applyFont="1" applyFill="1" applyBorder="1" applyAlignment="1">
      <alignment horizontal="left" vertical="center" wrapText="1"/>
    </xf>
    <xf numFmtId="2" fontId="22" fillId="4" borderId="66" xfId="16" applyNumberFormat="1" applyFont="1" applyFill="1" applyBorder="1"/>
    <xf numFmtId="0" fontId="22" fillId="4" borderId="68" xfId="16" applyFont="1" applyFill="1" applyBorder="1"/>
    <xf numFmtId="0" fontId="22" fillId="4" borderId="227" xfId="16" applyFont="1" applyFill="1" applyAlignment="1">
      <alignment horizontal="center"/>
    </xf>
    <xf numFmtId="0" fontId="22" fillId="4" borderId="227" xfId="16" applyFont="1" applyFill="1" applyAlignment="1">
      <alignment horizontal="left"/>
    </xf>
    <xf numFmtId="168" fontId="22" fillId="4" borderId="227" xfId="16" applyNumberFormat="1" applyFont="1" applyFill="1" applyAlignment="1">
      <alignment horizontal="left"/>
    </xf>
    <xf numFmtId="0" fontId="24" fillId="26" borderId="34" xfId="16" applyFont="1" applyFill="1" applyBorder="1" applyAlignment="1">
      <alignment horizontal="left" vertical="center" wrapText="1"/>
    </xf>
    <xf numFmtId="0" fontId="24" fillId="26" borderId="35" xfId="16" applyFont="1" applyFill="1" applyBorder="1" applyAlignment="1">
      <alignment horizontal="center" vertical="center" wrapText="1"/>
    </xf>
    <xf numFmtId="166" fontId="24" fillId="26" borderId="36" xfId="16" applyNumberFormat="1" applyFont="1" applyFill="1" applyBorder="1" applyAlignment="1">
      <alignment horizontal="center" vertical="center" wrapText="1"/>
    </xf>
    <xf numFmtId="168" fontId="24" fillId="26" borderId="36" xfId="16" applyNumberFormat="1" applyFont="1" applyFill="1" applyBorder="1" applyAlignment="1">
      <alignment horizontal="center" vertical="center" wrapText="1"/>
    </xf>
    <xf numFmtId="166" fontId="18" fillId="4" borderId="77" xfId="16" applyNumberFormat="1" applyFont="1" applyFill="1" applyBorder="1" applyAlignment="1">
      <alignment horizontal="left" vertical="center" wrapText="1"/>
    </xf>
    <xf numFmtId="166" fontId="18" fillId="4" borderId="213" xfId="16" applyNumberFormat="1" applyFont="1" applyFill="1" applyBorder="1" applyAlignment="1">
      <alignment horizontal="left" vertical="center"/>
    </xf>
    <xf numFmtId="166" fontId="18" fillId="4" borderId="71" xfId="16" applyNumberFormat="1" applyFont="1" applyFill="1" applyBorder="1" applyAlignment="1">
      <alignment horizontal="center" vertical="center" wrapText="1"/>
    </xf>
    <xf numFmtId="168" fontId="18" fillId="4" borderId="81" xfId="16" applyNumberFormat="1" applyFont="1" applyFill="1" applyBorder="1" applyAlignment="1">
      <alignment horizontal="left" vertical="center"/>
    </xf>
    <xf numFmtId="168" fontId="18" fillId="4" borderId="71" xfId="16" applyNumberFormat="1" applyFont="1" applyFill="1" applyBorder="1" applyAlignment="1">
      <alignment horizontal="left" vertical="center"/>
    </xf>
    <xf numFmtId="166" fontId="18" fillId="4" borderId="29" xfId="16" applyNumberFormat="1" applyFont="1" applyFill="1" applyBorder="1" applyAlignment="1">
      <alignment horizontal="left" vertical="center" wrapText="1"/>
    </xf>
    <xf numFmtId="166" fontId="18" fillId="4" borderId="250" xfId="16" applyNumberFormat="1" applyFont="1" applyFill="1" applyBorder="1" applyAlignment="1">
      <alignment horizontal="left" vertical="center"/>
    </xf>
    <xf numFmtId="166" fontId="18" fillId="4" borderId="24" xfId="16" applyNumberFormat="1" applyFont="1" applyFill="1" applyBorder="1" applyAlignment="1">
      <alignment horizontal="center" vertical="center" wrapText="1"/>
    </xf>
    <xf numFmtId="168" fontId="18" fillId="4" borderId="251" xfId="16" applyNumberFormat="1" applyFont="1" applyFill="1" applyBorder="1" applyAlignment="1">
      <alignment horizontal="left" vertical="center"/>
    </xf>
    <xf numFmtId="168" fontId="18" fillId="4" borderId="24" xfId="16" applyNumberFormat="1" applyFont="1" applyFill="1" applyBorder="1" applyAlignment="1">
      <alignment horizontal="left" vertical="center"/>
    </xf>
    <xf numFmtId="166" fontId="18" fillId="4" borderId="29" xfId="16" applyNumberFormat="1" applyFont="1" applyFill="1" applyBorder="1" applyAlignment="1">
      <alignment horizontal="left" vertical="center"/>
    </xf>
    <xf numFmtId="166" fontId="18" fillId="4" borderId="97" xfId="16" applyNumberFormat="1" applyFont="1" applyFill="1" applyBorder="1" applyAlignment="1">
      <alignment horizontal="left" vertical="center"/>
    </xf>
    <xf numFmtId="166" fontId="18" fillId="4" borderId="82" xfId="16" applyNumberFormat="1" applyFont="1" applyFill="1" applyBorder="1" applyAlignment="1">
      <alignment horizontal="left" vertical="center"/>
    </xf>
    <xf numFmtId="166" fontId="18" fillId="4" borderId="83" xfId="16" applyNumberFormat="1" applyFont="1" applyFill="1" applyBorder="1" applyAlignment="1">
      <alignment horizontal="left" vertical="center"/>
    </xf>
    <xf numFmtId="166" fontId="18" fillId="4" borderId="84" xfId="16" applyNumberFormat="1" applyFont="1" applyFill="1" applyBorder="1" applyAlignment="1">
      <alignment horizontal="center" vertical="center" wrapText="1"/>
    </xf>
    <xf numFmtId="168" fontId="18" fillId="4" borderId="84" xfId="16" applyNumberFormat="1" applyFont="1" applyFill="1" applyBorder="1" applyAlignment="1">
      <alignment horizontal="left" vertical="center"/>
    </xf>
    <xf numFmtId="166" fontId="31" fillId="17" borderId="252" xfId="16" applyNumberFormat="1" applyFont="1" applyFill="1" applyBorder="1" applyAlignment="1">
      <alignment horizontal="left" vertical="center"/>
    </xf>
    <xf numFmtId="166" fontId="18" fillId="17" borderId="253" xfId="16" applyNumberFormat="1" applyFont="1" applyFill="1" applyBorder="1" applyAlignment="1">
      <alignment horizontal="left" vertical="center"/>
    </xf>
    <xf numFmtId="166" fontId="18" fillId="17" borderId="253" xfId="16" applyNumberFormat="1" applyFont="1" applyFill="1" applyBorder="1" applyAlignment="1">
      <alignment horizontal="center" vertical="center" wrapText="1"/>
    </xf>
    <xf numFmtId="168" fontId="18" fillId="17" borderId="253" xfId="16" applyNumberFormat="1" applyFont="1" applyFill="1" applyBorder="1" applyAlignment="1">
      <alignment horizontal="left" vertical="center"/>
    </xf>
    <xf numFmtId="168" fontId="18" fillId="17" borderId="254" xfId="16" applyNumberFormat="1" applyFont="1" applyFill="1" applyBorder="1" applyAlignment="1">
      <alignment horizontal="left" vertical="center"/>
    </xf>
    <xf numFmtId="0" fontId="15" fillId="43" borderId="67" xfId="0" applyFont="1" applyFill="1" applyBorder="1" applyAlignment="1">
      <alignment vertical="center"/>
    </xf>
    <xf numFmtId="0" fontId="133" fillId="0" borderId="227" xfId="17"/>
    <xf numFmtId="0" fontId="133" fillId="0" borderId="227" xfId="17" applyAlignment="1">
      <alignment horizontal="center"/>
    </xf>
    <xf numFmtId="0" fontId="20" fillId="0" borderId="227" xfId="17" applyFont="1" applyAlignment="1">
      <alignment vertical="center"/>
    </xf>
    <xf numFmtId="0" fontId="20" fillId="0" borderId="227" xfId="17" applyFont="1" applyAlignment="1">
      <alignment horizontal="center" vertical="center"/>
    </xf>
    <xf numFmtId="0" fontId="20" fillId="0" borderId="69" xfId="17" applyFont="1" applyBorder="1" applyAlignment="1">
      <alignment vertical="center"/>
    </xf>
    <xf numFmtId="44" fontId="134" fillId="44" borderId="227" xfId="18" applyFont="1" applyFill="1" applyBorder="1" applyAlignment="1">
      <alignment horizontal="right" vertical="center"/>
    </xf>
    <xf numFmtId="0" fontId="134" fillId="44" borderId="227" xfId="17" applyFont="1" applyFill="1" applyAlignment="1">
      <alignment horizontal="right" vertical="center"/>
    </xf>
    <xf numFmtId="0" fontId="134" fillId="44" borderId="227" xfId="17" applyFont="1" applyFill="1" applyAlignment="1">
      <alignment horizontal="center" vertical="center"/>
    </xf>
    <xf numFmtId="44" fontId="0" fillId="31" borderId="262" xfId="18" applyFont="1" applyFill="1" applyBorder="1" applyAlignment="1">
      <alignment vertical="center"/>
    </xf>
    <xf numFmtId="44" fontId="0" fillId="0" borderId="263" xfId="19" applyFont="1" applyFill="1" applyBorder="1" applyAlignment="1">
      <alignment vertical="center"/>
    </xf>
    <xf numFmtId="166" fontId="14" fillId="0" borderId="70" xfId="17" applyNumberFormat="1" applyFont="1" applyBorder="1" applyAlignment="1">
      <alignment horizontal="center" vertical="center"/>
    </xf>
    <xf numFmtId="166" fontId="20" fillId="0" borderId="70" xfId="17" applyNumberFormat="1" applyFont="1" applyBorder="1" applyAlignment="1">
      <alignment vertical="center"/>
    </xf>
    <xf numFmtId="166" fontId="14" fillId="0" borderId="70" xfId="17" applyNumberFormat="1" applyFont="1" applyBorder="1" applyAlignment="1">
      <alignment vertical="center"/>
    </xf>
    <xf numFmtId="0" fontId="20" fillId="0" borderId="70" xfId="17" applyFont="1" applyBorder="1" applyAlignment="1">
      <alignment vertical="center"/>
    </xf>
    <xf numFmtId="168" fontId="39" fillId="2" borderId="227" xfId="17" applyNumberFormat="1" applyFont="1" applyFill="1" applyAlignment="1">
      <alignment horizontal="center" vertical="center"/>
    </xf>
    <xf numFmtId="0" fontId="39" fillId="2" borderId="227" xfId="17" applyFont="1" applyFill="1" applyAlignment="1">
      <alignment horizontal="center" vertical="center"/>
    </xf>
    <xf numFmtId="168" fontId="20" fillId="14" borderId="81" xfId="17" applyNumberFormat="1" applyFont="1" applyFill="1" applyBorder="1" applyAlignment="1">
      <alignment vertical="center"/>
    </xf>
    <xf numFmtId="166" fontId="20" fillId="0" borderId="32" xfId="17" applyNumberFormat="1" applyFont="1" applyBorder="1" applyAlignment="1">
      <alignment vertical="center"/>
    </xf>
    <xf numFmtId="166" fontId="20" fillId="0" borderId="30" xfId="17" applyNumberFormat="1" applyFont="1" applyBorder="1" applyAlignment="1">
      <alignment vertical="center"/>
    </xf>
    <xf numFmtId="44" fontId="0" fillId="34" borderId="262" xfId="18" applyFont="1" applyFill="1" applyBorder="1" applyAlignment="1">
      <alignment vertical="center"/>
    </xf>
    <xf numFmtId="168" fontId="14" fillId="35" borderId="28" xfId="17" applyNumberFormat="1" applyFont="1" applyFill="1" applyBorder="1" applyAlignment="1">
      <alignment vertical="center"/>
    </xf>
    <xf numFmtId="166" fontId="14" fillId="35" borderId="210" xfId="17" applyNumberFormat="1" applyFont="1" applyFill="1" applyBorder="1" applyAlignment="1">
      <alignment horizontal="center" vertical="center"/>
    </xf>
    <xf numFmtId="166" fontId="20" fillId="35" borderId="210" xfId="17" applyNumberFormat="1" applyFont="1" applyFill="1" applyBorder="1" applyAlignment="1">
      <alignment vertical="center"/>
    </xf>
    <xf numFmtId="166" fontId="14" fillId="35" borderId="210" xfId="17" applyNumberFormat="1" applyFont="1" applyFill="1" applyBorder="1" applyAlignment="1">
      <alignment vertical="center"/>
    </xf>
    <xf numFmtId="0" fontId="20" fillId="35" borderId="210" xfId="17" applyFont="1" applyFill="1" applyBorder="1" applyAlignment="1">
      <alignment vertical="center"/>
    </xf>
    <xf numFmtId="0" fontId="20" fillId="35" borderId="140" xfId="17" applyFont="1" applyFill="1" applyBorder="1" applyAlignment="1">
      <alignment vertical="center"/>
    </xf>
    <xf numFmtId="0" fontId="20" fillId="35" borderId="70" xfId="17" applyFont="1" applyFill="1" applyBorder="1" applyAlignment="1">
      <alignment vertical="center"/>
    </xf>
    <xf numFmtId="0" fontId="119" fillId="44" borderId="305" xfId="17" applyFont="1" applyFill="1" applyBorder="1" applyAlignment="1">
      <alignment horizontal="center" vertical="center"/>
    </xf>
    <xf numFmtId="0" fontId="119" fillId="44" borderId="306" xfId="17" applyFont="1" applyFill="1" applyBorder="1" applyAlignment="1">
      <alignment horizontal="center" vertical="center"/>
    </xf>
    <xf numFmtId="0" fontId="119" fillId="44" borderId="307" xfId="17" applyFont="1" applyFill="1" applyBorder="1" applyAlignment="1">
      <alignment horizontal="center" vertical="center"/>
    </xf>
    <xf numFmtId="0" fontId="7" fillId="0" borderId="227" xfId="17" applyFont="1" applyAlignment="1">
      <alignment vertical="center"/>
    </xf>
    <xf numFmtId="0" fontId="9" fillId="0" borderId="227" xfId="17" applyFont="1" applyAlignment="1">
      <alignment vertical="center"/>
    </xf>
    <xf numFmtId="17" fontId="7" fillId="0" borderId="308" xfId="17" applyNumberFormat="1" applyFont="1" applyBorder="1" applyAlignment="1">
      <alignment horizontal="left" vertical="center"/>
    </xf>
    <xf numFmtId="0" fontId="7" fillId="0" borderId="106" xfId="17" applyFont="1" applyBorder="1" applyAlignment="1">
      <alignment vertical="center"/>
    </xf>
    <xf numFmtId="0" fontId="7" fillId="0" borderId="106" xfId="17" applyFont="1" applyBorder="1" applyAlignment="1">
      <alignment horizontal="center" vertical="center"/>
    </xf>
    <xf numFmtId="0" fontId="6" fillId="0" borderId="105" xfId="17" applyFont="1" applyBorder="1" applyAlignment="1">
      <alignment vertical="center"/>
    </xf>
    <xf numFmtId="17" fontId="7" fillId="0" borderId="10" xfId="17" applyNumberFormat="1" applyFont="1" applyBorder="1" applyAlignment="1">
      <alignment horizontal="left" vertical="center"/>
    </xf>
    <xf numFmtId="17" fontId="7" fillId="0" borderId="8" xfId="17" applyNumberFormat="1" applyFont="1" applyBorder="1" applyAlignment="1">
      <alignment horizontal="left" vertical="center"/>
    </xf>
    <xf numFmtId="0" fontId="7" fillId="0" borderId="245" xfId="17" applyFont="1" applyBorder="1" applyAlignment="1">
      <alignment vertical="center"/>
    </xf>
    <xf numFmtId="164" fontId="9" fillId="0" borderId="10" xfId="17" applyNumberFormat="1" applyFont="1" applyBorder="1" applyAlignment="1">
      <alignment vertical="center" wrapText="1"/>
    </xf>
    <xf numFmtId="164" fontId="7" fillId="0" borderId="106" xfId="17" applyNumberFormat="1" applyFont="1" applyBorder="1" applyAlignment="1">
      <alignment vertical="center"/>
    </xf>
    <xf numFmtId="0" fontId="7" fillId="0" borderId="256" xfId="17" applyFont="1" applyBorder="1" applyAlignment="1">
      <alignment vertical="center"/>
    </xf>
    <xf numFmtId="164" fontId="9" fillId="0" borderId="225" xfId="17" applyNumberFormat="1" applyFont="1" applyBorder="1" applyAlignment="1">
      <alignment horizontal="left" vertical="center"/>
    </xf>
    <xf numFmtId="0" fontId="91" fillId="0" borderId="309" xfId="17" applyFont="1" applyBorder="1" applyAlignment="1">
      <alignment vertical="center"/>
    </xf>
    <xf numFmtId="0" fontId="91" fillId="0" borderId="106" xfId="17" applyFont="1" applyBorder="1" applyAlignment="1">
      <alignment vertical="center"/>
    </xf>
    <xf numFmtId="0" fontId="91" fillId="0" borderId="106" xfId="17" applyFont="1" applyBorder="1" applyAlignment="1">
      <alignment horizontal="center" vertical="center"/>
    </xf>
    <xf numFmtId="0" fontId="91" fillId="0" borderId="191" xfId="17" applyFont="1" applyBorder="1" applyAlignment="1">
      <alignment vertical="center"/>
    </xf>
    <xf numFmtId="0" fontId="91" fillId="0" borderId="255" xfId="17" applyFont="1" applyBorder="1" applyAlignment="1">
      <alignment vertical="center"/>
    </xf>
    <xf numFmtId="44" fontId="20" fillId="0" borderId="227" xfId="17" applyNumberFormat="1" applyFont="1" applyAlignment="1">
      <alignment vertical="center"/>
    </xf>
    <xf numFmtId="0" fontId="15" fillId="45" borderId="0" xfId="0" applyFont="1" applyFill="1" applyAlignment="1">
      <alignment vertical="center"/>
    </xf>
    <xf numFmtId="0" fontId="136" fillId="37" borderId="310" xfId="0" applyFont="1" applyFill="1" applyBorder="1"/>
    <xf numFmtId="0" fontId="0" fillId="37" borderId="311" xfId="0" applyFill="1" applyBorder="1"/>
    <xf numFmtId="0" fontId="136" fillId="37" borderId="312" xfId="0" applyFont="1" applyFill="1" applyBorder="1" applyAlignment="1">
      <alignment horizontal="center"/>
    </xf>
    <xf numFmtId="9" fontId="0" fillId="37" borderId="313" xfId="20" applyFont="1" applyFill="1" applyBorder="1" applyAlignment="1">
      <alignment horizontal="center" vertical="center"/>
    </xf>
    <xf numFmtId="0" fontId="136" fillId="37" borderId="314" xfId="0" applyFont="1" applyFill="1" applyBorder="1" applyAlignment="1">
      <alignment horizontal="center"/>
    </xf>
    <xf numFmtId="0" fontId="0" fillId="37" borderId="315" xfId="0" applyFill="1" applyBorder="1" applyAlignment="1">
      <alignment horizontal="center" vertical="center"/>
    </xf>
    <xf numFmtId="0" fontId="0" fillId="37" borderId="316" xfId="0" applyFill="1" applyBorder="1" applyAlignment="1">
      <alignment horizontal="center"/>
    </xf>
    <xf numFmtId="0" fontId="0" fillId="37" borderId="317" xfId="0" applyFill="1" applyBorder="1" applyAlignment="1">
      <alignment horizontal="center" vertical="center"/>
    </xf>
    <xf numFmtId="0" fontId="136" fillId="37" borderId="316" xfId="0" applyFont="1" applyFill="1" applyBorder="1" applyAlignment="1">
      <alignment horizontal="center"/>
    </xf>
    <xf numFmtId="0" fontId="136" fillId="37" borderId="317" xfId="0" applyFont="1" applyFill="1" applyBorder="1" applyAlignment="1">
      <alignment horizontal="center" vertical="center"/>
    </xf>
    <xf numFmtId="0" fontId="136" fillId="37" borderId="318" xfId="0" applyFont="1" applyFill="1" applyBorder="1" applyAlignment="1">
      <alignment horizontal="center"/>
    </xf>
    <xf numFmtId="0" fontId="136" fillId="37" borderId="319" xfId="0" applyFont="1" applyFill="1" applyBorder="1" applyAlignment="1">
      <alignment horizontal="center" vertical="center"/>
    </xf>
    <xf numFmtId="0" fontId="137" fillId="47" borderId="323" xfId="0" applyFont="1" applyFill="1" applyBorder="1" applyAlignment="1">
      <alignment horizontal="left" vertical="center"/>
    </xf>
    <xf numFmtId="0" fontId="137" fillId="47" borderId="323" xfId="0" applyFont="1" applyFill="1" applyBorder="1" applyAlignment="1">
      <alignment horizontal="left" vertical="center" wrapText="1"/>
    </xf>
    <xf numFmtId="1" fontId="137" fillId="47" borderId="323" xfId="0" applyNumberFormat="1" applyFont="1" applyFill="1" applyBorder="1" applyAlignment="1">
      <alignment horizontal="center" vertical="center"/>
    </xf>
    <xf numFmtId="2" fontId="137" fillId="47" borderId="323" xfId="0" applyNumberFormat="1" applyFont="1" applyFill="1" applyBorder="1" applyAlignment="1">
      <alignment horizontal="center" vertical="center"/>
    </xf>
    <xf numFmtId="0" fontId="0" fillId="48" borderId="324" xfId="0" applyFill="1" applyBorder="1" applyAlignment="1">
      <alignment horizontal="left" vertical="center"/>
    </xf>
    <xf numFmtId="0" fontId="0" fillId="48" borderId="324" xfId="0" applyFill="1" applyBorder="1" applyAlignment="1">
      <alignment horizontal="left" vertical="center" wrapText="1"/>
    </xf>
    <xf numFmtId="1" fontId="0" fillId="48" borderId="324" xfId="0" applyNumberFormat="1" applyFill="1" applyBorder="1" applyAlignment="1">
      <alignment horizontal="center" vertical="center"/>
    </xf>
    <xf numFmtId="2" fontId="0" fillId="48" borderId="324" xfId="0" applyNumberFormat="1" applyFill="1" applyBorder="1" applyAlignment="1">
      <alignment horizontal="center" vertical="center"/>
    </xf>
    <xf numFmtId="0" fontId="0" fillId="49" borderId="323" xfId="0" applyFill="1" applyBorder="1" applyAlignment="1">
      <alignment horizontal="left" vertical="center"/>
    </xf>
    <xf numFmtId="0" fontId="0" fillId="49" borderId="323" xfId="0" applyFill="1" applyBorder="1" applyAlignment="1">
      <alignment horizontal="left" vertical="center" wrapText="1"/>
    </xf>
    <xf numFmtId="1" fontId="0" fillId="49" borderId="323" xfId="0" applyNumberFormat="1" applyFill="1" applyBorder="1" applyAlignment="1">
      <alignment horizontal="center" vertical="center"/>
    </xf>
    <xf numFmtId="2" fontId="0" fillId="49" borderId="323" xfId="0" applyNumberFormat="1" applyFill="1" applyBorder="1" applyAlignment="1">
      <alignment horizontal="center" vertical="center"/>
    </xf>
    <xf numFmtId="0" fontId="0" fillId="37" borderId="323" xfId="0" applyFill="1" applyBorder="1" applyAlignment="1">
      <alignment horizontal="left" vertical="center"/>
    </xf>
    <xf numFmtId="0" fontId="0" fillId="37" borderId="323" xfId="0" applyFill="1" applyBorder="1" applyAlignment="1">
      <alignment horizontal="left" vertical="center" wrapText="1"/>
    </xf>
    <xf numFmtId="1" fontId="0" fillId="37" borderId="323" xfId="0" applyNumberFormat="1" applyFill="1" applyBorder="1" applyAlignment="1">
      <alignment horizontal="center" vertical="center"/>
    </xf>
    <xf numFmtId="2" fontId="0" fillId="37" borderId="32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50" borderId="0" xfId="0" applyFont="1" applyFill="1" applyAlignment="1">
      <alignment vertical="center"/>
    </xf>
    <xf numFmtId="0" fontId="0" fillId="51" borderId="323" xfId="0" applyFill="1" applyBorder="1" applyAlignment="1">
      <alignment horizontal="left" vertical="center"/>
    </xf>
    <xf numFmtId="0" fontId="0" fillId="51" borderId="323" xfId="0" applyFill="1" applyBorder="1" applyAlignment="1">
      <alignment horizontal="left" vertical="center" wrapText="1"/>
    </xf>
    <xf numFmtId="1" fontId="0" fillId="51" borderId="323" xfId="0" applyNumberFormat="1" applyFill="1" applyBorder="1" applyAlignment="1">
      <alignment horizontal="center" vertical="center"/>
    </xf>
    <xf numFmtId="2" fontId="0" fillId="51" borderId="323" xfId="0" applyNumberFormat="1" applyFill="1" applyBorder="1" applyAlignment="1">
      <alignment horizontal="center" vertical="center"/>
    </xf>
    <xf numFmtId="0" fontId="138" fillId="0" borderId="0" xfId="0" applyFont="1"/>
    <xf numFmtId="0" fontId="14" fillId="50" borderId="0" xfId="0" applyFont="1" applyFill="1"/>
    <xf numFmtId="0" fontId="0" fillId="37" borderId="324" xfId="0" applyFill="1" applyBorder="1" applyAlignment="1">
      <alignment horizontal="left" vertical="center" wrapText="1"/>
    </xf>
    <xf numFmtId="0" fontId="0" fillId="49" borderId="324" xfId="0" applyFill="1" applyBorder="1" applyAlignment="1">
      <alignment horizontal="left" vertical="center" wrapText="1"/>
    </xf>
    <xf numFmtId="0" fontId="114" fillId="0" borderId="0" xfId="0" applyFont="1"/>
    <xf numFmtId="188" fontId="20" fillId="0" borderId="0" xfId="0" applyNumberFormat="1" applyFont="1"/>
    <xf numFmtId="0" fontId="126" fillId="0" borderId="0" xfId="0" applyFont="1"/>
    <xf numFmtId="2" fontId="0" fillId="28" borderId="323" xfId="0" applyNumberFormat="1" applyFill="1" applyBorder="1" applyAlignment="1">
      <alignment horizontal="center" vertical="center"/>
    </xf>
    <xf numFmtId="4" fontId="114" fillId="28" borderId="0" xfId="0" applyNumberFormat="1" applyFont="1" applyFill="1" applyAlignment="1">
      <alignment horizontal="right"/>
    </xf>
    <xf numFmtId="2" fontId="0" fillId="45" borderId="323" xfId="0" applyNumberFormat="1" applyFill="1" applyBorder="1" applyAlignment="1">
      <alignment horizontal="center" vertical="center"/>
    </xf>
    <xf numFmtId="4" fontId="114" fillId="45" borderId="0" xfId="0" applyNumberFormat="1" applyFont="1" applyFill="1" applyAlignment="1">
      <alignment horizontal="right"/>
    </xf>
    <xf numFmtId="0" fontId="139" fillId="0" borderId="161" xfId="0" applyFont="1" applyBorder="1" applyAlignment="1">
      <alignment vertical="center"/>
    </xf>
    <xf numFmtId="3" fontId="112" fillId="52" borderId="117" xfId="0" applyNumberFormat="1" applyFont="1" applyFill="1" applyBorder="1"/>
    <xf numFmtId="3" fontId="112" fillId="52" borderId="117" xfId="0" applyNumberFormat="1" applyFont="1" applyFill="1" applyBorder="1" applyAlignment="1">
      <alignment horizontal="center"/>
    </xf>
    <xf numFmtId="3" fontId="114" fillId="52" borderId="117" xfId="0" applyNumberFormat="1" applyFont="1" applyFill="1" applyBorder="1"/>
    <xf numFmtId="166" fontId="111" fillId="52" borderId="117" xfId="0" applyNumberFormat="1" applyFont="1" applyFill="1" applyBorder="1"/>
    <xf numFmtId="0" fontId="140" fillId="0" borderId="0" xfId="0" applyFont="1"/>
    <xf numFmtId="3" fontId="112" fillId="0" borderId="117" xfId="0" applyNumberFormat="1" applyFont="1" applyBorder="1"/>
    <xf numFmtId="3" fontId="112" fillId="0" borderId="117" xfId="0" applyNumberFormat="1" applyFont="1" applyBorder="1" applyAlignment="1">
      <alignment horizontal="center"/>
    </xf>
    <xf numFmtId="166" fontId="111" fillId="0" borderId="117" xfId="0" applyNumberFormat="1" applyFont="1" applyBorder="1" applyAlignment="1">
      <alignment horizontal="center"/>
    </xf>
    <xf numFmtId="174" fontId="49" fillId="50" borderId="0" xfId="0" applyNumberFormat="1" applyFont="1" applyFill="1" applyAlignment="1">
      <alignment horizontal="left" vertical="center"/>
    </xf>
    <xf numFmtId="175" fontId="49" fillId="50" borderId="0" xfId="0" applyNumberFormat="1" applyFont="1" applyFill="1" applyAlignment="1">
      <alignment horizontal="left" vertical="center"/>
    </xf>
    <xf numFmtId="3" fontId="58" fillId="0" borderId="117" xfId="0" applyNumberFormat="1" applyFont="1" applyBorder="1"/>
    <xf numFmtId="3" fontId="58" fillId="0" borderId="117" xfId="0" applyNumberFormat="1" applyFont="1" applyBorder="1" applyAlignment="1">
      <alignment horizontal="center"/>
    </xf>
    <xf numFmtId="3" fontId="14" fillId="0" borderId="117" xfId="0" applyNumberFormat="1" applyFont="1" applyBorder="1"/>
    <xf numFmtId="166" fontId="53" fillId="0" borderId="117" xfId="0" applyNumberFormat="1" applyFont="1" applyBorder="1"/>
    <xf numFmtId="0" fontId="141" fillId="0" borderId="0" xfId="0" applyFont="1"/>
    <xf numFmtId="179" fontId="58" fillId="0" borderId="117" xfId="0" applyNumberFormat="1" applyFont="1" applyBorder="1"/>
    <xf numFmtId="166" fontId="53" fillId="0" borderId="117" xfId="0" applyNumberFormat="1" applyFont="1" applyBorder="1" applyAlignment="1">
      <alignment horizontal="center"/>
    </xf>
    <xf numFmtId="0" fontId="142" fillId="0" borderId="161" xfId="0" applyFont="1" applyBorder="1" applyAlignment="1">
      <alignment vertical="center"/>
    </xf>
    <xf numFmtId="0" fontId="14" fillId="53" borderId="0" xfId="0" applyFont="1" applyFill="1"/>
    <xf numFmtId="0" fontId="0" fillId="28" borderId="323" xfId="0" applyFill="1" applyBorder="1" applyAlignment="1">
      <alignment horizontal="left" vertical="center" wrapText="1"/>
    </xf>
    <xf numFmtId="0" fontId="14" fillId="28" borderId="0" xfId="0" applyFont="1" applyFill="1"/>
    <xf numFmtId="0" fontId="0" fillId="0" borderId="323" xfId="0" applyBorder="1" applyAlignment="1">
      <alignment horizontal="left" vertical="center" wrapText="1"/>
    </xf>
    <xf numFmtId="4" fontId="139" fillId="0" borderId="161" xfId="0" applyNumberFormat="1" applyFont="1" applyBorder="1" applyAlignment="1">
      <alignment horizontal="center" vertical="center" wrapText="1"/>
    </xf>
    <xf numFmtId="0" fontId="15" fillId="53" borderId="0" xfId="0" applyFont="1" applyFill="1" applyAlignment="1">
      <alignment vertical="center"/>
    </xf>
    <xf numFmtId="0" fontId="15" fillId="54" borderId="0" xfId="0" applyFont="1" applyFill="1" applyAlignment="1">
      <alignment vertical="center"/>
    </xf>
    <xf numFmtId="0" fontId="0" fillId="28" borderId="324" xfId="0" applyFill="1" applyBorder="1" applyAlignment="1">
      <alignment horizontal="left" vertical="center" wrapText="1"/>
    </xf>
    <xf numFmtId="0" fontId="114" fillId="0" borderId="148" xfId="0" applyFont="1" applyBorder="1" applyAlignment="1">
      <alignment vertical="center" wrapText="1"/>
    </xf>
    <xf numFmtId="0" fontId="114" fillId="6" borderId="148" xfId="0" applyFont="1" applyFill="1" applyBorder="1" applyAlignment="1">
      <alignment wrapText="1"/>
    </xf>
    <xf numFmtId="166" fontId="114" fillId="0" borderId="250" xfId="0" applyNumberFormat="1" applyFont="1" applyBorder="1" applyAlignment="1">
      <alignment horizontal="right"/>
    </xf>
    <xf numFmtId="167" fontId="114" fillId="0" borderId="142" xfId="0" applyNumberFormat="1" applyFont="1" applyBorder="1" applyAlignment="1">
      <alignment horizontal="right"/>
    </xf>
    <xf numFmtId="0" fontId="114" fillId="0" borderId="148" xfId="0" applyFont="1" applyBorder="1" applyAlignment="1">
      <alignment wrapText="1"/>
    </xf>
    <xf numFmtId="166" fontId="114" fillId="0" borderId="148" xfId="0" applyNumberFormat="1" applyFont="1" applyBorder="1" applyAlignment="1">
      <alignment horizontal="right"/>
    </xf>
    <xf numFmtId="167" fontId="114" fillId="0" borderId="140" xfId="0" applyNumberFormat="1" applyFont="1" applyBorder="1" applyAlignment="1">
      <alignment horizontal="right"/>
    </xf>
    <xf numFmtId="166" fontId="114" fillId="0" borderId="0" xfId="0" applyNumberFormat="1" applyFont="1" applyAlignment="1">
      <alignment horizontal="right"/>
    </xf>
    <xf numFmtId="167" fontId="114" fillId="0" borderId="0" xfId="0" applyNumberFormat="1" applyFont="1" applyAlignment="1">
      <alignment horizontal="right"/>
    </xf>
    <xf numFmtId="0" fontId="135" fillId="27" borderId="53" xfId="0" applyFont="1" applyFill="1" applyBorder="1" applyAlignment="1">
      <alignment horizontal="left" vertical="center"/>
    </xf>
    <xf numFmtId="43" fontId="14" fillId="0" borderId="24" xfId="21" applyFont="1" applyBorder="1" applyAlignment="1">
      <alignment vertical="center"/>
    </xf>
    <xf numFmtId="0" fontId="143" fillId="0" borderId="105" xfId="16" applyFont="1" applyBorder="1" applyAlignment="1">
      <alignment vertical="center"/>
    </xf>
    <xf numFmtId="0" fontId="130" fillId="0" borderId="106" xfId="16" applyFont="1" applyBorder="1" applyAlignment="1">
      <alignment vertical="center"/>
    </xf>
    <xf numFmtId="0" fontId="143" fillId="0" borderId="8" xfId="16" applyFont="1" applyBorder="1" applyAlignment="1">
      <alignment vertical="center"/>
    </xf>
    <xf numFmtId="164" fontId="130" fillId="0" borderId="219" xfId="16" applyNumberFormat="1" applyFont="1" applyBorder="1" applyAlignment="1">
      <alignment horizontal="left" vertical="center"/>
    </xf>
    <xf numFmtId="164" fontId="130" fillId="0" borderId="191" xfId="16" applyNumberFormat="1" applyFont="1" applyBorder="1" applyAlignment="1">
      <alignment horizontal="left" vertical="center"/>
    </xf>
    <xf numFmtId="0" fontId="143" fillId="0" borderId="256" xfId="16" applyFont="1" applyBorder="1" applyAlignment="1">
      <alignment vertical="center"/>
    </xf>
    <xf numFmtId="17" fontId="130" fillId="0" borderId="191" xfId="16" applyNumberFormat="1" applyFont="1" applyBorder="1" applyAlignment="1">
      <alignment vertical="center"/>
    </xf>
    <xf numFmtId="0" fontId="130" fillId="17" borderId="41" xfId="16" applyFont="1" applyFill="1" applyBorder="1" applyAlignment="1">
      <alignment horizontal="center" vertical="center" wrapText="1"/>
    </xf>
    <xf numFmtId="0" fontId="114" fillId="17" borderId="41" xfId="16" applyFont="1" applyFill="1" applyBorder="1" applyAlignment="1">
      <alignment horizontal="center" wrapText="1"/>
    </xf>
    <xf numFmtId="0" fontId="114" fillId="17" borderId="58" xfId="16" applyFont="1" applyFill="1" applyBorder="1" applyAlignment="1">
      <alignment horizontal="center" wrapText="1"/>
    </xf>
    <xf numFmtId="0" fontId="114" fillId="17" borderId="42" xfId="16" applyFont="1" applyFill="1" applyBorder="1" applyAlignment="1">
      <alignment horizontal="center" wrapText="1"/>
    </xf>
    <xf numFmtId="0" fontId="143" fillId="0" borderId="325" xfId="16" applyFont="1" applyBorder="1" applyAlignment="1">
      <alignment horizontal="center"/>
    </xf>
    <xf numFmtId="0" fontId="143" fillId="0" borderId="183" xfId="16" applyFont="1" applyBorder="1" applyAlignment="1">
      <alignment horizontal="center" vertical="center"/>
    </xf>
    <xf numFmtId="0" fontId="143" fillId="0" borderId="326" xfId="16" applyFont="1" applyBorder="1" applyAlignment="1">
      <alignment horizontal="center" vertical="center"/>
    </xf>
    <xf numFmtId="0" fontId="130" fillId="0" borderId="327" xfId="16" applyFont="1" applyBorder="1" applyAlignment="1">
      <alignment horizontal="center" vertical="center"/>
    </xf>
    <xf numFmtId="0" fontId="130" fillId="0" borderId="328" xfId="16" applyFont="1" applyBorder="1" applyAlignment="1">
      <alignment horizontal="center" vertical="center"/>
    </xf>
    <xf numFmtId="0" fontId="130" fillId="0" borderId="214" xfId="16" applyFont="1" applyBorder="1" applyAlignment="1">
      <alignment vertical="center"/>
    </xf>
    <xf numFmtId="0" fontId="130" fillId="0" borderId="214" xfId="16" applyFont="1" applyBorder="1" applyAlignment="1">
      <alignment horizontal="center"/>
    </xf>
    <xf numFmtId="166" fontId="130" fillId="11" borderId="331" xfId="16" applyNumberFormat="1" applyFont="1" applyFill="1" applyBorder="1" applyAlignment="1">
      <alignment horizontal="center"/>
    </xf>
    <xf numFmtId="0" fontId="130" fillId="0" borderId="330" xfId="16" applyFont="1" applyBorder="1" applyAlignment="1">
      <alignment horizontal="center" vertical="center"/>
    </xf>
    <xf numFmtId="0" fontId="130" fillId="0" borderId="214" xfId="16" applyFont="1" applyBorder="1" applyAlignment="1">
      <alignment horizontal="center" vertical="center"/>
    </xf>
    <xf numFmtId="0" fontId="130" fillId="0" borderId="331" xfId="16" applyFont="1" applyBorder="1" applyAlignment="1">
      <alignment horizontal="center" vertical="center"/>
    </xf>
    <xf numFmtId="168" fontId="130" fillId="0" borderId="331" xfId="16" applyNumberFormat="1" applyFont="1" applyBorder="1" applyAlignment="1">
      <alignment horizontal="center" vertical="center"/>
    </xf>
    <xf numFmtId="0" fontId="130" fillId="0" borderId="183" xfId="16" applyFont="1" applyBorder="1" applyAlignment="1">
      <alignment vertical="center"/>
    </xf>
    <xf numFmtId="0" fontId="130" fillId="0" borderId="183" xfId="16" applyFont="1" applyBorder="1" applyAlignment="1">
      <alignment horizontal="center"/>
    </xf>
    <xf numFmtId="0" fontId="130" fillId="0" borderId="325" xfId="16" applyFont="1" applyBorder="1" applyAlignment="1">
      <alignment horizontal="center"/>
    </xf>
    <xf numFmtId="0" fontId="130" fillId="0" borderId="183" xfId="16" applyFont="1" applyBorder="1" applyAlignment="1">
      <alignment horizontal="center" vertical="center"/>
    </xf>
    <xf numFmtId="0" fontId="130" fillId="0" borderId="326" xfId="16" applyFont="1" applyBorder="1" applyAlignment="1">
      <alignment horizontal="center" vertical="center"/>
    </xf>
    <xf numFmtId="0" fontId="130" fillId="0" borderId="247" xfId="16" applyFont="1" applyBorder="1" applyAlignment="1">
      <alignment vertical="center"/>
    </xf>
    <xf numFmtId="0" fontId="130" fillId="0" borderId="247" xfId="16" applyFont="1" applyBorder="1" applyAlignment="1">
      <alignment horizontal="center"/>
    </xf>
    <xf numFmtId="0" fontId="130" fillId="0" borderId="332" xfId="16" applyFont="1" applyBorder="1" applyAlignment="1">
      <alignment horizontal="center"/>
    </xf>
    <xf numFmtId="0" fontId="130" fillId="0" borderId="247" xfId="16" applyFont="1" applyBorder="1" applyAlignment="1">
      <alignment horizontal="center" vertical="center"/>
    </xf>
    <xf numFmtId="0" fontId="130" fillId="0" borderId="333" xfId="16" applyFont="1" applyBorder="1" applyAlignment="1">
      <alignment horizontal="center" vertical="center"/>
    </xf>
    <xf numFmtId="0" fontId="130" fillId="14" borderId="325" xfId="16" applyFont="1" applyFill="1" applyBorder="1" applyAlignment="1">
      <alignment horizontal="center"/>
    </xf>
    <xf numFmtId="0" fontId="130" fillId="14" borderId="183" xfId="16" applyFont="1" applyFill="1" applyBorder="1" applyAlignment="1">
      <alignment horizontal="center" vertical="center"/>
    </xf>
    <xf numFmtId="0" fontId="130" fillId="14" borderId="326" xfId="16" applyFont="1" applyFill="1" applyBorder="1" applyAlignment="1">
      <alignment horizontal="center" vertical="center"/>
    </xf>
    <xf numFmtId="0" fontId="130" fillId="0" borderId="335" xfId="16" applyFont="1" applyBorder="1" applyAlignment="1">
      <alignment horizontal="left" vertical="center"/>
    </xf>
    <xf numFmtId="0" fontId="130" fillId="0" borderId="335" xfId="16" applyFont="1" applyBorder="1" applyAlignment="1">
      <alignment horizontal="center"/>
    </xf>
    <xf numFmtId="0" fontId="130" fillId="0" borderId="334" xfId="16" applyFont="1" applyBorder="1" applyAlignment="1">
      <alignment horizontal="center"/>
    </xf>
    <xf numFmtId="0" fontId="130" fillId="0" borderId="335" xfId="16" applyFont="1" applyBorder="1" applyAlignment="1">
      <alignment horizontal="center" vertical="center"/>
    </xf>
    <xf numFmtId="0" fontId="130" fillId="0" borderId="329" xfId="16" applyFont="1" applyBorder="1" applyAlignment="1">
      <alignment horizontal="center" vertical="center"/>
    </xf>
    <xf numFmtId="0" fontId="130" fillId="0" borderId="227" xfId="16" applyFont="1"/>
    <xf numFmtId="2" fontId="130" fillId="0" borderId="227" xfId="16" applyNumberFormat="1" applyFont="1"/>
    <xf numFmtId="166" fontId="130" fillId="0" borderId="227" xfId="16" applyNumberFormat="1" applyFont="1"/>
    <xf numFmtId="0" fontId="130" fillId="0" borderId="227" xfId="16" applyFont="1" applyAlignment="1">
      <alignment horizontal="center"/>
    </xf>
    <xf numFmtId="0" fontId="147" fillId="0" borderId="227" xfId="16" applyFont="1" applyAlignment="1">
      <alignment horizontal="right"/>
    </xf>
    <xf numFmtId="168" fontId="148" fillId="0" borderId="227" xfId="16" applyNumberFormat="1" applyFont="1" applyAlignment="1">
      <alignment horizontal="right"/>
    </xf>
    <xf numFmtId="166" fontId="126" fillId="0" borderId="227" xfId="16" applyNumberFormat="1" applyFont="1"/>
    <xf numFmtId="168" fontId="149" fillId="0" borderId="227" xfId="16" applyNumberFormat="1" applyFont="1" applyAlignment="1">
      <alignment horizontal="right"/>
    </xf>
    <xf numFmtId="0" fontId="130" fillId="0" borderId="347" xfId="16" applyFont="1" applyBorder="1" applyAlignment="1">
      <alignment horizontal="center" vertical="center"/>
    </xf>
    <xf numFmtId="168" fontId="130" fillId="11" borderId="348" xfId="16" applyNumberFormat="1" applyFont="1" applyFill="1" applyBorder="1" applyAlignment="1">
      <alignment horizontal="center" vertical="center"/>
    </xf>
    <xf numFmtId="0" fontId="130" fillId="0" borderId="349" xfId="16" applyFont="1" applyBorder="1"/>
    <xf numFmtId="168" fontId="130" fillId="0" borderId="350" xfId="16" applyNumberFormat="1" applyFont="1" applyBorder="1" applyAlignment="1">
      <alignment horizontal="center" vertical="center"/>
    </xf>
    <xf numFmtId="0" fontId="130" fillId="0" borderId="351" xfId="16" applyFont="1" applyBorder="1"/>
    <xf numFmtId="0" fontId="130" fillId="0" borderId="352" xfId="16" applyFont="1" applyBorder="1"/>
    <xf numFmtId="0" fontId="130" fillId="0" borderId="353" xfId="16" applyFont="1" applyBorder="1"/>
    <xf numFmtId="0" fontId="130" fillId="0" borderId="354" xfId="16" applyFont="1" applyBorder="1"/>
    <xf numFmtId="0" fontId="130" fillId="0" borderId="355" xfId="16" applyFont="1" applyBorder="1" applyAlignment="1">
      <alignment vertical="center"/>
    </xf>
    <xf numFmtId="0" fontId="130" fillId="0" borderId="355" xfId="16" applyFont="1" applyBorder="1" applyAlignment="1">
      <alignment horizontal="center"/>
    </xf>
    <xf numFmtId="166" fontId="130" fillId="11" borderId="356" xfId="16" applyNumberFormat="1" applyFont="1" applyFill="1" applyBorder="1" applyAlignment="1">
      <alignment horizontal="center"/>
    </xf>
    <xf numFmtId="0" fontId="130" fillId="0" borderId="357" xfId="16" applyFont="1" applyBorder="1" applyAlignment="1">
      <alignment horizontal="center"/>
    </xf>
    <xf numFmtId="0" fontId="130" fillId="0" borderId="355" xfId="16" applyFont="1" applyBorder="1" applyAlignment="1">
      <alignment horizontal="center" vertical="center"/>
    </xf>
    <xf numFmtId="0" fontId="130" fillId="0" borderId="358" xfId="16" applyFont="1" applyBorder="1" applyAlignment="1">
      <alignment horizontal="center" vertical="center"/>
    </xf>
    <xf numFmtId="168" fontId="130" fillId="0" borderId="356" xfId="16" applyNumberFormat="1" applyFont="1" applyBorder="1" applyAlignment="1">
      <alignment horizontal="center" vertical="center"/>
    </xf>
    <xf numFmtId="168" fontId="130" fillId="0" borderId="359" xfId="16" applyNumberFormat="1" applyFont="1" applyBorder="1" applyAlignment="1">
      <alignment horizontal="center" vertical="center"/>
    </xf>
    <xf numFmtId="166" fontId="150" fillId="17" borderId="158" xfId="0" applyNumberFormat="1" applyFont="1" applyFill="1" applyBorder="1" applyAlignment="1">
      <alignment horizontal="center" vertical="center"/>
    </xf>
    <xf numFmtId="0" fontId="114" fillId="0" borderId="255" xfId="16" applyFont="1" applyBorder="1"/>
    <xf numFmtId="0" fontId="114" fillId="0" borderId="191" xfId="16" applyFont="1" applyBorder="1"/>
    <xf numFmtId="0" fontId="143" fillId="0" borderId="105" xfId="16" applyFont="1" applyBorder="1"/>
    <xf numFmtId="0" fontId="130" fillId="0" borderId="106" xfId="16" applyFont="1" applyBorder="1" applyAlignment="1">
      <alignment horizontal="left"/>
    </xf>
    <xf numFmtId="0" fontId="114" fillId="0" borderId="106" xfId="16" applyFont="1" applyBorder="1"/>
    <xf numFmtId="0" fontId="114" fillId="0" borderId="309" xfId="16" applyFont="1" applyBorder="1"/>
    <xf numFmtId="0" fontId="114" fillId="0" borderId="256" xfId="16" applyFont="1" applyBorder="1"/>
    <xf numFmtId="0" fontId="114" fillId="0" borderId="227" xfId="16" applyFont="1"/>
    <xf numFmtId="164" fontId="114" fillId="0" borderId="225" xfId="16" applyNumberFormat="1" applyFont="1" applyBorder="1"/>
    <xf numFmtId="0" fontId="114" fillId="0" borderId="245" xfId="16" applyFont="1" applyBorder="1"/>
    <xf numFmtId="164" fontId="114" fillId="0" borderId="10" xfId="16" applyNumberFormat="1" applyFont="1" applyBorder="1"/>
    <xf numFmtId="17" fontId="114" fillId="0" borderId="8" xfId="16" applyNumberFormat="1" applyFont="1" applyBorder="1"/>
    <xf numFmtId="17" fontId="114" fillId="0" borderId="10" xfId="16" applyNumberFormat="1" applyFont="1" applyBorder="1"/>
    <xf numFmtId="17" fontId="114" fillId="0" borderId="308" xfId="16" applyNumberFormat="1" applyFont="1" applyBorder="1"/>
    <xf numFmtId="0" fontId="151" fillId="44" borderId="307" xfId="16" applyFont="1" applyFill="1" applyBorder="1" applyAlignment="1">
      <alignment horizontal="center"/>
    </xf>
    <xf numFmtId="0" fontId="151" fillId="44" borderId="35" xfId="16" applyFont="1" applyFill="1" applyBorder="1" applyAlignment="1">
      <alignment horizontal="center"/>
    </xf>
    <xf numFmtId="0" fontId="126" fillId="35" borderId="70" xfId="16" applyFont="1" applyFill="1" applyBorder="1"/>
    <xf numFmtId="0" fontId="114" fillId="35" borderId="140" xfId="16" applyFont="1" applyFill="1" applyBorder="1"/>
    <xf numFmtId="0" fontId="114" fillId="35" borderId="210" xfId="16" applyFont="1" applyFill="1" applyBorder="1"/>
    <xf numFmtId="166" fontId="114" fillId="35" borderId="210" xfId="16" applyNumberFormat="1" applyFont="1" applyFill="1" applyBorder="1"/>
    <xf numFmtId="168" fontId="114" fillId="35" borderId="28" xfId="16" applyNumberFormat="1" applyFont="1" applyFill="1" applyBorder="1"/>
    <xf numFmtId="168" fontId="114" fillId="35" borderId="24" xfId="16" applyNumberFormat="1" applyFont="1" applyFill="1" applyBorder="1" applyAlignment="1">
      <alignment horizontal="right"/>
    </xf>
    <xf numFmtId="166" fontId="126" fillId="0" borderId="70" xfId="16" applyNumberFormat="1" applyFont="1" applyBorder="1"/>
    <xf numFmtId="168" fontId="126" fillId="14" borderId="70" xfId="16" applyNumberFormat="1" applyFont="1" applyFill="1" applyBorder="1" applyAlignment="1">
      <alignment horizontal="right"/>
    </xf>
    <xf numFmtId="0" fontId="126" fillId="0" borderId="70" xfId="16" applyFont="1" applyBorder="1"/>
    <xf numFmtId="166" fontId="114" fillId="0" borderId="70" xfId="16" applyNumberFormat="1" applyFont="1" applyBorder="1"/>
    <xf numFmtId="166" fontId="114" fillId="0" borderId="70" xfId="16" applyNumberFormat="1" applyFont="1" applyBorder="1" applyAlignment="1">
      <alignment horizontal="right"/>
    </xf>
    <xf numFmtId="166" fontId="126" fillId="0" borderId="70" xfId="16" applyNumberFormat="1" applyFont="1" applyBorder="1" applyAlignment="1">
      <alignment horizontal="right"/>
    </xf>
    <xf numFmtId="168" fontId="114" fillId="0" borderId="70" xfId="16" applyNumberFormat="1" applyFont="1" applyBorder="1"/>
    <xf numFmtId="168" fontId="114" fillId="11" borderId="24" xfId="16" applyNumberFormat="1" applyFont="1" applyFill="1" applyBorder="1" applyAlignment="1">
      <alignment horizontal="right"/>
    </xf>
    <xf numFmtId="0" fontId="152" fillId="2" borderId="227" xfId="16" applyFont="1" applyFill="1" applyAlignment="1">
      <alignment horizontal="center"/>
    </xf>
    <xf numFmtId="168" fontId="152" fillId="2" borderId="227" xfId="16" applyNumberFormat="1" applyFont="1" applyFill="1" applyAlignment="1">
      <alignment horizontal="center"/>
    </xf>
    <xf numFmtId="0" fontId="153" fillId="55" borderId="360" xfId="16" applyFont="1" applyFill="1" applyBorder="1"/>
    <xf numFmtId="166" fontId="114" fillId="0" borderId="210" xfId="16" applyNumberFormat="1" applyFont="1" applyBorder="1" applyAlignment="1">
      <alignment horizontal="right"/>
    </xf>
    <xf numFmtId="168" fontId="114" fillId="0" borderId="70" xfId="16" applyNumberFormat="1" applyFont="1" applyBorder="1" applyAlignment="1">
      <alignment horizontal="right"/>
    </xf>
    <xf numFmtId="0" fontId="114" fillId="44" borderId="227" xfId="16" applyFont="1" applyFill="1"/>
    <xf numFmtId="0" fontId="154" fillId="44" borderId="227" xfId="16" applyFont="1" applyFill="1" applyAlignment="1">
      <alignment horizontal="right"/>
    </xf>
    <xf numFmtId="168" fontId="154" fillId="44" borderId="227" xfId="16" applyNumberFormat="1" applyFont="1" applyFill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9" xfId="0" applyFont="1" applyBorder="1"/>
    <xf numFmtId="17" fontId="10" fillId="2" borderId="11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13" xfId="0" applyFont="1" applyBorder="1"/>
    <xf numFmtId="0" fontId="11" fillId="3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11" fillId="3" borderId="18" xfId="0" applyFont="1" applyFill="1" applyBorder="1" applyAlignment="1">
      <alignment horizontal="center" vertical="center"/>
    </xf>
    <xf numFmtId="0" fontId="5" fillId="0" borderId="19" xfId="0" applyFont="1" applyBorder="1"/>
    <xf numFmtId="0" fontId="5" fillId="0" borderId="20" xfId="0" applyFont="1" applyBorder="1"/>
    <xf numFmtId="0" fontId="13" fillId="4" borderId="22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13" fillId="4" borderId="27" xfId="0" applyFont="1" applyFill="1" applyBorder="1" applyAlignment="1">
      <alignment horizontal="center" vertical="center" wrapText="1"/>
    </xf>
    <xf numFmtId="0" fontId="5" fillId="0" borderId="28" xfId="0" applyFont="1" applyBorder="1"/>
    <xf numFmtId="166" fontId="12" fillId="4" borderId="27" xfId="0" applyNumberFormat="1" applyFont="1" applyFill="1" applyBorder="1" applyAlignment="1">
      <alignment horizontal="center" vertical="center" wrapText="1"/>
    </xf>
    <xf numFmtId="166" fontId="12" fillId="4" borderId="31" xfId="0" applyNumberFormat="1" applyFont="1" applyFill="1" applyBorder="1" applyAlignment="1">
      <alignment horizontal="center" vertical="center" wrapText="1"/>
    </xf>
    <xf numFmtId="0" fontId="5" fillId="0" borderId="32" xfId="0" applyFont="1" applyBorder="1"/>
    <xf numFmtId="0" fontId="24" fillId="3" borderId="68" xfId="0" applyFont="1" applyFill="1" applyBorder="1" applyAlignment="1">
      <alignment horizontal="center" vertical="center"/>
    </xf>
    <xf numFmtId="0" fontId="5" fillId="0" borderId="69" xfId="0" applyFont="1" applyBorder="1"/>
    <xf numFmtId="0" fontId="20" fillId="0" borderId="58" xfId="0" applyFont="1" applyBorder="1" applyAlignment="1">
      <alignment horizontal="center" vertical="center"/>
    </xf>
    <xf numFmtId="0" fontId="5" fillId="0" borderId="59" xfId="0" applyFont="1" applyBorder="1"/>
    <xf numFmtId="0" fontId="5" fillId="0" borderId="60" xfId="0" applyFont="1" applyBorder="1"/>
    <xf numFmtId="0" fontId="21" fillId="3" borderId="61" xfId="0" applyFont="1" applyFill="1" applyBorder="1" applyAlignment="1">
      <alignment horizontal="center" vertical="center"/>
    </xf>
    <xf numFmtId="0" fontId="5" fillId="0" borderId="62" xfId="0" applyFont="1" applyBorder="1"/>
    <xf numFmtId="0" fontId="5" fillId="0" borderId="63" xfId="0" applyFont="1" applyBorder="1"/>
    <xf numFmtId="0" fontId="24" fillId="10" borderId="93" xfId="0" applyFont="1" applyFill="1" applyBorder="1" applyAlignment="1">
      <alignment horizontal="center" vertical="center" wrapText="1"/>
    </xf>
    <xf numFmtId="0" fontId="5" fillId="0" borderId="94" xfId="0" applyFont="1" applyBorder="1"/>
    <xf numFmtId="0" fontId="5" fillId="0" borderId="95" xfId="0" applyFont="1" applyBorder="1"/>
    <xf numFmtId="0" fontId="20" fillId="0" borderId="0" xfId="0" applyFont="1" applyAlignment="1">
      <alignment horizontal="center"/>
    </xf>
    <xf numFmtId="0" fontId="0" fillId="0" borderId="0" xfId="0"/>
    <xf numFmtId="0" fontId="4" fillId="4" borderId="100" xfId="0" applyFont="1" applyFill="1" applyBorder="1" applyAlignment="1">
      <alignment horizontal="center" vertical="center"/>
    </xf>
    <xf numFmtId="0" fontId="5" fillId="0" borderId="101" xfId="0" applyFont="1" applyBorder="1"/>
    <xf numFmtId="0" fontId="5" fillId="0" borderId="104" xfId="0" applyFont="1" applyBorder="1"/>
    <xf numFmtId="0" fontId="5" fillId="0" borderId="107" xfId="0" applyFont="1" applyBorder="1"/>
    <xf numFmtId="17" fontId="10" fillId="2" borderId="109" xfId="0" applyNumberFormat="1" applyFont="1" applyFill="1" applyBorder="1" applyAlignment="1">
      <alignment horizontal="center" vertical="center"/>
    </xf>
    <xf numFmtId="0" fontId="5" fillId="0" borderId="110" xfId="0" applyFont="1" applyBorder="1"/>
    <xf numFmtId="0" fontId="5" fillId="0" borderId="111" xfId="0" applyFont="1" applyBorder="1"/>
    <xf numFmtId="4" fontId="38" fillId="13" borderId="120" xfId="0" applyNumberFormat="1" applyFont="1" applyFill="1" applyBorder="1" applyAlignment="1">
      <alignment horizontal="center" vertical="center"/>
    </xf>
    <xf numFmtId="0" fontId="5" fillId="0" borderId="121" xfId="0" applyFont="1" applyBorder="1"/>
    <xf numFmtId="0" fontId="39" fillId="16" borderId="123" xfId="0" applyFont="1" applyFill="1" applyBorder="1" applyAlignment="1">
      <alignment horizontal="center" vertical="center" wrapText="1"/>
    </xf>
    <xf numFmtId="0" fontId="5" fillId="0" borderId="124" xfId="0" applyFont="1" applyBorder="1"/>
    <xf numFmtId="0" fontId="39" fillId="16" borderId="125" xfId="0" applyFont="1" applyFill="1" applyBorder="1" applyAlignment="1">
      <alignment horizontal="center" vertical="center"/>
    </xf>
    <xf numFmtId="0" fontId="5" fillId="0" borderId="126" xfId="0" applyFont="1" applyBorder="1"/>
    <xf numFmtId="171" fontId="10" fillId="16" borderId="125" xfId="0" applyNumberFormat="1" applyFont="1" applyFill="1" applyBorder="1" applyAlignment="1">
      <alignment horizontal="center"/>
    </xf>
    <xf numFmtId="172" fontId="42" fillId="16" borderId="125" xfId="0" applyNumberFormat="1" applyFont="1" applyFill="1" applyBorder="1" applyAlignment="1">
      <alignment horizontal="center" vertical="center"/>
    </xf>
    <xf numFmtId="170" fontId="39" fillId="16" borderId="125" xfId="0" applyNumberFormat="1" applyFont="1" applyFill="1" applyBorder="1" applyAlignment="1">
      <alignment horizontal="center" vertical="center"/>
    </xf>
    <xf numFmtId="173" fontId="42" fillId="16" borderId="125" xfId="0" applyNumberFormat="1" applyFont="1" applyFill="1" applyBorder="1" applyAlignment="1">
      <alignment horizontal="center" vertical="center"/>
    </xf>
    <xf numFmtId="171" fontId="42" fillId="16" borderId="125" xfId="0" applyNumberFormat="1" applyFont="1" applyFill="1" applyBorder="1" applyAlignment="1">
      <alignment horizontal="center"/>
    </xf>
    <xf numFmtId="14" fontId="42" fillId="16" borderId="128" xfId="0" applyNumberFormat="1" applyFont="1" applyFill="1" applyBorder="1" applyAlignment="1">
      <alignment horizontal="center" vertical="center"/>
    </xf>
    <xf numFmtId="0" fontId="5" fillId="0" borderId="129" xfId="0" applyFont="1" applyBorder="1"/>
    <xf numFmtId="49" fontId="48" fillId="2" borderId="58" xfId="0" applyNumberFormat="1" applyFont="1" applyFill="1" applyBorder="1" applyAlignment="1">
      <alignment horizontal="center" vertical="center" wrapText="1"/>
    </xf>
    <xf numFmtId="0" fontId="50" fillId="12" borderId="163" xfId="0" applyFont="1" applyFill="1" applyBorder="1" applyAlignment="1">
      <alignment horizontal="center" vertical="center" wrapText="1"/>
    </xf>
    <xf numFmtId="0" fontId="5" fillId="0" borderId="164" xfId="0" applyFont="1" applyBorder="1"/>
    <xf numFmtId="0" fontId="135" fillId="46" borderId="275" xfId="0" applyFont="1" applyFill="1" applyBorder="1" applyAlignment="1">
      <alignment horizontal="center" vertical="center"/>
    </xf>
    <xf numFmtId="0" fontId="135" fillId="46" borderId="0" xfId="0" applyFont="1" applyFill="1" applyAlignment="1">
      <alignment horizontal="center" vertical="center"/>
    </xf>
    <xf numFmtId="0" fontId="136" fillId="37" borderId="320" xfId="0" applyFont="1" applyFill="1" applyBorder="1" applyAlignment="1">
      <alignment horizontal="center"/>
    </xf>
    <xf numFmtId="0" fontId="136" fillId="37" borderId="0" xfId="0" applyFont="1" applyFill="1" applyAlignment="1">
      <alignment horizontal="center"/>
    </xf>
    <xf numFmtId="0" fontId="136" fillId="37" borderId="321" xfId="0" applyFont="1" applyFill="1" applyBorder="1" applyAlignment="1">
      <alignment horizontal="center"/>
    </xf>
    <xf numFmtId="0" fontId="135" fillId="46" borderId="322" xfId="0" applyFont="1" applyFill="1" applyBorder="1" applyAlignment="1">
      <alignment horizontal="center" vertical="center"/>
    </xf>
    <xf numFmtId="0" fontId="135" fillId="46" borderId="277" xfId="0" applyFont="1" applyFill="1" applyBorder="1" applyAlignment="1">
      <alignment horizontal="center" vertical="center"/>
    </xf>
    <xf numFmtId="0" fontId="136" fillId="37" borderId="299" xfId="0" applyFont="1" applyFill="1" applyBorder="1" applyAlignment="1">
      <alignment horizontal="center" vertical="center"/>
    </xf>
    <xf numFmtId="0" fontId="50" fillId="12" borderId="169" xfId="0" applyFont="1" applyFill="1" applyBorder="1" applyAlignment="1">
      <alignment horizontal="center" vertical="center" wrapText="1"/>
    </xf>
    <xf numFmtId="0" fontId="5" fillId="0" borderId="179" xfId="0" applyFont="1" applyBorder="1"/>
    <xf numFmtId="0" fontId="50" fillId="12" borderId="173" xfId="0" applyFont="1" applyFill="1" applyBorder="1" applyAlignment="1">
      <alignment horizontal="center" vertical="center" wrapText="1"/>
    </xf>
    <xf numFmtId="0" fontId="5" fillId="0" borderId="174" xfId="0" applyFont="1" applyBorder="1"/>
    <xf numFmtId="0" fontId="5" fillId="0" borderId="152" xfId="0" applyFont="1" applyBorder="1"/>
    <xf numFmtId="0" fontId="5" fillId="0" borderId="154" xfId="0" applyFont="1" applyBorder="1"/>
    <xf numFmtId="0" fontId="50" fillId="12" borderId="170" xfId="0" applyFont="1" applyFill="1" applyBorder="1" applyAlignment="1">
      <alignment horizontal="center" vertical="center"/>
    </xf>
    <xf numFmtId="0" fontId="5" fillId="0" borderId="171" xfId="0" applyFont="1" applyBorder="1"/>
    <xf numFmtId="0" fontId="5" fillId="0" borderId="172" xfId="0" applyFont="1" applyBorder="1"/>
    <xf numFmtId="0" fontId="66" fillId="2" borderId="58" xfId="0" applyFont="1" applyFill="1" applyBorder="1" applyAlignment="1">
      <alignment horizontal="center" vertical="center"/>
    </xf>
    <xf numFmtId="0" fontId="50" fillId="12" borderId="168" xfId="0" applyFont="1" applyFill="1" applyBorder="1" applyAlignment="1">
      <alignment horizontal="center" vertical="center" wrapText="1"/>
    </xf>
    <xf numFmtId="0" fontId="5" fillId="0" borderId="177" xfId="0" applyFont="1" applyBorder="1"/>
    <xf numFmtId="0" fontId="5" fillId="0" borderId="180" xfId="0" applyFont="1" applyBorder="1"/>
    <xf numFmtId="0" fontId="5" fillId="0" borderId="178" xfId="0" applyFont="1" applyBorder="1"/>
    <xf numFmtId="0" fontId="5" fillId="0" borderId="181" xfId="0" applyFont="1" applyBorder="1"/>
    <xf numFmtId="0" fontId="50" fillId="12" borderId="169" xfId="0" applyFont="1" applyFill="1" applyBorder="1" applyAlignment="1">
      <alignment horizontal="center" vertical="center"/>
    </xf>
    <xf numFmtId="4" fontId="62" fillId="12" borderId="175" xfId="0" applyNumberFormat="1" applyFont="1" applyFill="1" applyBorder="1" applyAlignment="1">
      <alignment horizontal="center" vertical="center"/>
    </xf>
    <xf numFmtId="0" fontId="5" fillId="0" borderId="176" xfId="0" applyFont="1" applyBorder="1"/>
    <xf numFmtId="0" fontId="39" fillId="2" borderId="58" xfId="0" applyFont="1" applyFill="1" applyBorder="1" applyAlignment="1">
      <alignment horizontal="left" vertical="center"/>
    </xf>
    <xf numFmtId="0" fontId="69" fillId="12" borderId="201" xfId="0" applyFont="1" applyFill="1" applyBorder="1" applyAlignment="1">
      <alignment horizontal="center" vertical="center"/>
    </xf>
    <xf numFmtId="0" fontId="5" fillId="0" borderId="202" xfId="0" applyFont="1" applyBorder="1"/>
    <xf numFmtId="0" fontId="69" fillId="12" borderId="170" xfId="0" applyFont="1" applyFill="1" applyBorder="1" applyAlignment="1">
      <alignment horizontal="center" vertical="center"/>
    </xf>
    <xf numFmtId="0" fontId="68" fillId="12" borderId="200" xfId="0" applyFont="1" applyFill="1" applyBorder="1" applyAlignment="1">
      <alignment horizontal="center" vertical="center"/>
    </xf>
    <xf numFmtId="0" fontId="5" fillId="0" borderId="204" xfId="0" applyFont="1" applyBorder="1"/>
    <xf numFmtId="0" fontId="69" fillId="12" borderId="213" xfId="0" applyFont="1" applyFill="1" applyBorder="1" applyAlignment="1">
      <alignment horizontal="center" vertical="center" wrapText="1"/>
    </xf>
    <xf numFmtId="17" fontId="39" fillId="2" borderId="193" xfId="0" applyNumberFormat="1" applyFont="1" applyFill="1" applyBorder="1" applyAlignment="1">
      <alignment horizontal="center" vertical="center"/>
    </xf>
    <xf numFmtId="0" fontId="5" fillId="0" borderId="196" xfId="0" applyFont="1" applyBorder="1"/>
    <xf numFmtId="0" fontId="50" fillId="12" borderId="195" xfId="0" applyFont="1" applyFill="1" applyBorder="1" applyAlignment="1">
      <alignment horizontal="center" vertical="center" wrapText="1"/>
    </xf>
    <xf numFmtId="0" fontId="5" fillId="0" borderId="197" xfId="0" applyFont="1" applyBorder="1"/>
    <xf numFmtId="17" fontId="39" fillId="2" borderId="198" xfId="0" applyNumberFormat="1" applyFont="1" applyFill="1" applyBorder="1" applyAlignment="1">
      <alignment horizontal="left" vertical="center"/>
    </xf>
    <xf numFmtId="0" fontId="5" fillId="0" borderId="199" xfId="0" applyFont="1" applyBorder="1"/>
    <xf numFmtId="0" fontId="69" fillId="12" borderId="58" xfId="0" applyFont="1" applyFill="1" applyBorder="1" applyAlignment="1">
      <alignment horizontal="center" vertical="center"/>
    </xf>
    <xf numFmtId="0" fontId="5" fillId="0" borderId="203" xfId="0" applyFont="1" applyBorder="1"/>
    <xf numFmtId="0" fontId="68" fillId="12" borderId="213" xfId="0" applyFont="1" applyFill="1" applyBorder="1" applyAlignment="1">
      <alignment horizontal="center" vertical="center"/>
    </xf>
    <xf numFmtId="0" fontId="5" fillId="0" borderId="216" xfId="0" applyFont="1" applyBorder="1"/>
    <xf numFmtId="17" fontId="10" fillId="2" borderId="218" xfId="0" applyNumberFormat="1" applyFont="1" applyFill="1" applyBorder="1" applyAlignment="1">
      <alignment horizontal="left" vertical="center"/>
    </xf>
    <xf numFmtId="0" fontId="5" fillId="0" borderId="219" xfId="0" applyFont="1" applyBorder="1"/>
    <xf numFmtId="0" fontId="69" fillId="12" borderId="215" xfId="0" applyFont="1" applyFill="1" applyBorder="1" applyAlignment="1">
      <alignment horizontal="center" vertical="center"/>
    </xf>
    <xf numFmtId="17" fontId="10" fillId="2" borderId="220" xfId="0" applyNumberFormat="1" applyFont="1" applyFill="1" applyBorder="1" applyAlignment="1">
      <alignment horizontal="left" vertical="center"/>
    </xf>
    <xf numFmtId="0" fontId="5" fillId="0" borderId="221" xfId="0" applyFont="1" applyBorder="1"/>
    <xf numFmtId="0" fontId="69" fillId="12" borderId="170" xfId="0" applyFont="1" applyFill="1" applyBorder="1" applyAlignment="1">
      <alignment horizontal="center"/>
    </xf>
    <xf numFmtId="4" fontId="62" fillId="12" borderId="213" xfId="0" applyNumberFormat="1" applyFont="1" applyFill="1" applyBorder="1" applyAlignment="1">
      <alignment horizontal="center" vertical="center"/>
    </xf>
    <xf numFmtId="17" fontId="10" fillId="2" borderId="224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225" xfId="0" applyFont="1" applyBorder="1"/>
    <xf numFmtId="0" fontId="62" fillId="12" borderId="226" xfId="0" applyFont="1" applyFill="1" applyBorder="1" applyAlignment="1">
      <alignment horizontal="center" vertical="center"/>
    </xf>
    <xf numFmtId="0" fontId="5" fillId="0" borderId="151" xfId="0" applyFont="1" applyBorder="1"/>
    <xf numFmtId="0" fontId="5" fillId="0" borderId="227" xfId="0" applyFont="1" applyBorder="1"/>
    <xf numFmtId="0" fontId="5" fillId="0" borderId="228" xfId="0" applyFont="1" applyBorder="1"/>
    <xf numFmtId="183" fontId="62" fillId="12" borderId="213" xfId="0" applyNumberFormat="1" applyFont="1" applyFill="1" applyBorder="1" applyAlignment="1">
      <alignment horizontal="center" vertical="center"/>
    </xf>
    <xf numFmtId="4" fontId="62" fillId="12" borderId="58" xfId="0" applyNumberFormat="1" applyFont="1" applyFill="1" applyBorder="1" applyAlignment="1">
      <alignment horizontal="center" vertical="center"/>
    </xf>
    <xf numFmtId="0" fontId="11" fillId="12" borderId="93" xfId="0" applyFont="1" applyFill="1" applyBorder="1" applyAlignment="1">
      <alignment horizontal="center" vertical="center"/>
    </xf>
    <xf numFmtId="0" fontId="5" fillId="0" borderId="241" xfId="0" applyFont="1" applyBorder="1"/>
    <xf numFmtId="0" fontId="75" fillId="12" borderId="234" xfId="0" applyFont="1" applyFill="1" applyBorder="1" applyAlignment="1">
      <alignment horizontal="center" vertical="center" wrapText="1"/>
    </xf>
    <xf numFmtId="0" fontId="50" fillId="12" borderId="235" xfId="0" applyFont="1" applyFill="1" applyBorder="1" applyAlignment="1">
      <alignment horizontal="center" vertical="center" wrapText="1"/>
    </xf>
    <xf numFmtId="0" fontId="5" fillId="0" borderId="236" xfId="0" applyFont="1" applyBorder="1"/>
    <xf numFmtId="0" fontId="50" fillId="12" borderId="58" xfId="0" applyFont="1" applyFill="1" applyBorder="1" applyAlignment="1">
      <alignment horizontal="center" vertical="center"/>
    </xf>
    <xf numFmtId="4" fontId="50" fillId="12" borderId="213" xfId="0" applyNumberFormat="1" applyFont="1" applyFill="1" applyBorder="1" applyAlignment="1">
      <alignment horizontal="center" vertical="center"/>
    </xf>
    <xf numFmtId="0" fontId="50" fillId="12" borderId="213" xfId="0" applyFont="1" applyFill="1" applyBorder="1" applyAlignment="1">
      <alignment horizontal="center" vertical="center"/>
    </xf>
    <xf numFmtId="0" fontId="50" fillId="12" borderId="213" xfId="0" applyFont="1" applyFill="1" applyBorder="1" applyAlignment="1">
      <alignment horizontal="center" vertical="center" wrapText="1"/>
    </xf>
    <xf numFmtId="0" fontId="50" fillId="12" borderId="100" xfId="0" applyFont="1" applyFill="1" applyBorder="1" applyAlignment="1">
      <alignment horizontal="center" vertical="center"/>
    </xf>
    <xf numFmtId="0" fontId="50" fillId="12" borderId="200" xfId="0" applyFont="1" applyFill="1" applyBorder="1" applyAlignment="1">
      <alignment horizontal="center" vertical="center"/>
    </xf>
    <xf numFmtId="0" fontId="11" fillId="12" borderId="213" xfId="0" applyFont="1" applyFill="1" applyBorder="1" applyAlignment="1">
      <alignment horizontal="center" vertical="center"/>
    </xf>
    <xf numFmtId="0" fontId="11" fillId="12" borderId="213" xfId="0" applyFont="1" applyFill="1" applyBorder="1" applyAlignment="1">
      <alignment horizontal="center" vertical="center" wrapText="1"/>
    </xf>
    <xf numFmtId="0" fontId="88" fillId="23" borderId="58" xfId="0" applyFont="1" applyFill="1" applyBorder="1" applyAlignment="1">
      <alignment horizontal="right" vertical="center" wrapText="1"/>
    </xf>
    <xf numFmtId="0" fontId="88" fillId="24" borderId="160" xfId="0" applyFont="1" applyFill="1" applyBorder="1" applyAlignment="1">
      <alignment horizontal="center" vertical="center" wrapText="1"/>
    </xf>
    <xf numFmtId="0" fontId="5" fillId="0" borderId="161" xfId="0" applyFont="1" applyBorder="1"/>
    <xf numFmtId="0" fontId="5" fillId="0" borderId="162" xfId="0" applyFont="1" applyBorder="1"/>
    <xf numFmtId="0" fontId="85" fillId="22" borderId="58" xfId="0" applyFont="1" applyFill="1" applyBorder="1" applyAlignment="1">
      <alignment horizontal="left" vertical="center" wrapText="1"/>
    </xf>
    <xf numFmtId="0" fontId="88" fillId="23" borderId="58" xfId="0" applyFont="1" applyFill="1" applyBorder="1" applyAlignment="1">
      <alignment horizontal="center" vertical="center" wrapText="1"/>
    </xf>
    <xf numFmtId="0" fontId="7" fillId="4" borderId="58" xfId="0" applyFont="1" applyFill="1" applyBorder="1" applyAlignment="1">
      <alignment horizontal="left" vertical="center"/>
    </xf>
    <xf numFmtId="166" fontId="10" fillId="2" borderId="201" xfId="0" applyNumberFormat="1" applyFont="1" applyFill="1" applyBorder="1" applyAlignment="1">
      <alignment horizontal="center" vertical="center"/>
    </xf>
    <xf numFmtId="0" fontId="5" fillId="0" borderId="257" xfId="0" applyFont="1" applyBorder="1"/>
    <xf numFmtId="166" fontId="39" fillId="24" borderId="170" xfId="0" applyNumberFormat="1" applyFont="1" applyFill="1" applyBorder="1" applyAlignment="1">
      <alignment horizontal="center" vertical="center"/>
    </xf>
    <xf numFmtId="0" fontId="117" fillId="32" borderId="275" xfId="7" applyFont="1" applyFill="1" applyBorder="1" applyAlignment="1">
      <alignment horizontal="center" vertical="center"/>
    </xf>
    <xf numFmtId="0" fontId="117" fillId="32" borderId="227" xfId="7" applyFont="1" applyFill="1" applyAlignment="1">
      <alignment horizontal="center" vertical="center"/>
    </xf>
    <xf numFmtId="0" fontId="39" fillId="2" borderId="197" xfId="17" applyFont="1" applyFill="1" applyBorder="1" applyAlignment="1">
      <alignment horizontal="center" vertical="center"/>
    </xf>
    <xf numFmtId="0" fontId="5" fillId="0" borderId="227" xfId="17" applyFont="1"/>
    <xf numFmtId="0" fontId="114" fillId="2" borderId="197" xfId="16" applyFont="1" applyFill="1" applyBorder="1"/>
    <xf numFmtId="0" fontId="115" fillId="0" borderId="227" xfId="16" applyFont="1"/>
    <xf numFmtId="0" fontId="85" fillId="22" borderId="248" xfId="0" applyFont="1" applyFill="1" applyBorder="1" applyAlignment="1">
      <alignment horizontal="center" vertical="center" wrapText="1"/>
    </xf>
    <xf numFmtId="0" fontId="5" fillId="0" borderId="249" xfId="0" applyFont="1" applyBorder="1"/>
    <xf numFmtId="0" fontId="85" fillId="25" borderId="248" xfId="0" applyFont="1" applyFill="1" applyBorder="1" applyAlignment="1">
      <alignment horizontal="center" vertical="center" wrapText="1"/>
    </xf>
    <xf numFmtId="0" fontId="85" fillId="41" borderId="300" xfId="13" applyFont="1" applyFill="1" applyBorder="1" applyAlignment="1">
      <alignment horizontal="center" vertical="center" wrapText="1"/>
    </xf>
    <xf numFmtId="0" fontId="85" fillId="41" borderId="299" xfId="13" applyFont="1" applyFill="1" applyBorder="1" applyAlignment="1">
      <alignment horizontal="center" vertical="center" wrapText="1"/>
    </xf>
    <xf numFmtId="0" fontId="85" fillId="41" borderId="298" xfId="13" applyFont="1" applyFill="1" applyBorder="1" applyAlignment="1">
      <alignment horizontal="center" vertical="center" wrapText="1"/>
    </xf>
    <xf numFmtId="0" fontId="85" fillId="40" borderId="300" xfId="13" applyFont="1" applyFill="1" applyBorder="1" applyAlignment="1">
      <alignment horizontal="center" vertical="center" wrapText="1"/>
    </xf>
    <xf numFmtId="0" fontId="85" fillId="40" borderId="299" xfId="13" applyFont="1" applyFill="1" applyBorder="1" applyAlignment="1">
      <alignment horizontal="center" vertical="center" wrapText="1"/>
    </xf>
    <xf numFmtId="0" fontId="85" fillId="40" borderId="298" xfId="13" applyFont="1" applyFill="1" applyBorder="1" applyAlignment="1">
      <alignment horizontal="center" vertical="center" wrapText="1"/>
    </xf>
    <xf numFmtId="0" fontId="85" fillId="22" borderId="248" xfId="16" applyFont="1" applyFill="1" applyBorder="1" applyAlignment="1">
      <alignment horizontal="center" vertical="center" wrapText="1"/>
    </xf>
    <xf numFmtId="0" fontId="115" fillId="0" borderId="215" xfId="16" applyFont="1" applyBorder="1"/>
    <xf numFmtId="0" fontId="115" fillId="0" borderId="249" xfId="16" applyFont="1" applyBorder="1"/>
    <xf numFmtId="0" fontId="85" fillId="25" borderId="248" xfId="16" applyFont="1" applyFill="1" applyBorder="1" applyAlignment="1">
      <alignment horizontal="center" vertical="center" wrapText="1"/>
    </xf>
    <xf numFmtId="0" fontId="143" fillId="11" borderId="346" xfId="16" applyFont="1" applyFill="1" applyBorder="1" applyAlignment="1">
      <alignment horizontal="center" vertical="center" wrapText="1"/>
    </xf>
    <xf numFmtId="0" fontId="115" fillId="0" borderId="219" xfId="16" applyFont="1" applyBorder="1"/>
    <xf numFmtId="0" fontId="115" fillId="0" borderId="237" xfId="16" applyFont="1" applyBorder="1"/>
    <xf numFmtId="0" fontId="144" fillId="0" borderId="197" xfId="16" applyFont="1" applyBorder="1" applyAlignment="1">
      <alignment horizontal="center" vertical="center"/>
    </xf>
    <xf numFmtId="0" fontId="132" fillId="0" borderId="227" xfId="16"/>
    <xf numFmtId="0" fontId="115" fillId="0" borderId="228" xfId="16" applyFont="1" applyBorder="1"/>
    <xf numFmtId="0" fontId="115" fillId="0" borderId="197" xfId="16" applyFont="1" applyBorder="1"/>
    <xf numFmtId="17" fontId="145" fillId="2" borderId="197" xfId="16" applyNumberFormat="1" applyFont="1" applyFill="1" applyBorder="1" applyAlignment="1">
      <alignment horizontal="center" vertical="center"/>
    </xf>
    <xf numFmtId="0" fontId="146" fillId="22" borderId="336" xfId="16" applyFont="1" applyFill="1" applyBorder="1" applyAlignment="1">
      <alignment horizontal="center" vertical="center" wrapText="1"/>
    </xf>
    <xf numFmtId="0" fontId="115" fillId="0" borderId="337" xfId="16" applyFont="1" applyBorder="1"/>
    <xf numFmtId="0" fontId="115" fillId="0" borderId="338" xfId="16" applyFont="1" applyBorder="1"/>
    <xf numFmtId="0" fontId="146" fillId="22" borderId="339" xfId="16" applyFont="1" applyFill="1" applyBorder="1" applyAlignment="1">
      <alignment horizontal="center" vertical="center" wrapText="1"/>
    </xf>
    <xf numFmtId="0" fontId="115" fillId="0" borderId="340" xfId="16" applyFont="1" applyBorder="1"/>
    <xf numFmtId="0" fontId="115" fillId="0" borderId="341" xfId="16" applyFont="1" applyBorder="1"/>
    <xf numFmtId="189" fontId="145" fillId="22" borderId="342" xfId="16" applyNumberFormat="1" applyFont="1" applyFill="1" applyBorder="1" applyAlignment="1">
      <alignment horizontal="center" vertical="center" wrapText="1"/>
    </xf>
    <xf numFmtId="0" fontId="115" fillId="0" borderId="179" xfId="16" applyFont="1" applyBorder="1"/>
    <xf numFmtId="189" fontId="145" fillId="22" borderId="343" xfId="16" applyNumberFormat="1" applyFont="1" applyFill="1" applyBorder="1" applyAlignment="1">
      <alignment horizontal="center" vertical="center" wrapText="1"/>
    </xf>
    <xf numFmtId="0" fontId="115" fillId="0" borderId="345" xfId="16" applyFont="1" applyBorder="1"/>
    <xf numFmtId="0" fontId="130" fillId="17" borderId="344" xfId="16" applyFont="1" applyFill="1" applyBorder="1" applyAlignment="1">
      <alignment horizontal="center" vertical="center"/>
    </xf>
    <xf numFmtId="0" fontId="115" fillId="0" borderId="346" xfId="16" applyFont="1" applyBorder="1"/>
    <xf numFmtId="0" fontId="130" fillId="17" borderId="257" xfId="16" applyFont="1" applyFill="1" applyBorder="1" applyAlignment="1">
      <alignment horizontal="center" vertical="center"/>
    </xf>
    <xf numFmtId="0" fontId="130" fillId="17" borderId="202" xfId="16" applyFont="1" applyFill="1" applyBorder="1" applyAlignment="1">
      <alignment horizontal="center" vertical="center"/>
    </xf>
    <xf numFmtId="0" fontId="92" fillId="3" borderId="93" xfId="0" applyFont="1" applyFill="1" applyBorder="1" applyAlignment="1">
      <alignment horizontal="center" vertical="center"/>
    </xf>
  </cellXfs>
  <cellStyles count="22">
    <cellStyle name="Moeda 12" xfId="14" xr:uid="{9EDCBB8A-FF86-42A7-9757-ABB2FE2A44AF}"/>
    <cellStyle name="Moeda 16" xfId="5" xr:uid="{2DE2E6BD-0DAA-486A-8592-88B639B3BCF3}"/>
    <cellStyle name="Moeda 16 2" xfId="11" xr:uid="{84C875F3-FB50-4CDC-918C-C79D803F6525}"/>
    <cellStyle name="Moeda 16 3" xfId="19" xr:uid="{2C0492AD-57AE-49AA-96EF-03E6E265FFA4}"/>
    <cellStyle name="Moeda 2" xfId="4" xr:uid="{EA0454FF-D039-42B2-A0D7-0EDA4867290F}"/>
    <cellStyle name="Moeda 3" xfId="18" xr:uid="{F14F58EA-BCD0-40F8-BA7D-647AF5E35215}"/>
    <cellStyle name="Normal" xfId="0" builtinId="0"/>
    <cellStyle name="Normal 10" xfId="8" xr:uid="{D1DE6223-1B12-4EC4-948C-37FA68D1F68C}"/>
    <cellStyle name="Normal 2" xfId="2" xr:uid="{F5A65424-5849-463F-9845-F68BB327BDA6}"/>
    <cellStyle name="Normal 3" xfId="16" xr:uid="{6A54223B-F661-4FFC-AAC5-761B9BB79510}"/>
    <cellStyle name="Normal 32" xfId="13" xr:uid="{2E0C8F14-02DF-4C2F-B1EF-B8647E790FC4}"/>
    <cellStyle name="Normal 34 2" xfId="1" xr:uid="{844A9D45-2ED9-4895-862D-7BC6AF4F30EC}"/>
    <cellStyle name="Normal 34 2 2" xfId="10" xr:uid="{EAA7ED29-8FB3-426C-81F3-41C94DD29C72}"/>
    <cellStyle name="Normal 4" xfId="17" xr:uid="{FD09E141-2DC8-4C8B-BAA6-7513E6C524D3}"/>
    <cellStyle name="Normal 8" xfId="7" xr:uid="{DB06CE8F-15A3-4099-923C-6CA6CC8C2A32}"/>
    <cellStyle name="Porcentagem" xfId="20" builtinId="5"/>
    <cellStyle name="Vírgula" xfId="21" builtinId="3"/>
    <cellStyle name="Vírgula 2" xfId="3" xr:uid="{147745C3-C768-4F54-B542-B61861CA1C88}"/>
    <cellStyle name="Vírgula 27" xfId="15" xr:uid="{1592F7E2-281B-4A49-8538-6B10A2AB1466}"/>
    <cellStyle name="Vírgula 3 2" xfId="9" xr:uid="{3289C5B8-505A-4910-AE36-8966662479C8}"/>
    <cellStyle name="Vírgula 31" xfId="6" xr:uid="{AEC38031-B7CD-4E35-AC6D-2BD5566AD93C}"/>
    <cellStyle name="Vírgula 31 2" xfId="12" xr:uid="{DF941670-9E6D-4EC9-88D9-EB26050BBEC2}"/>
  </cellStyles>
  <dxfs count="2810"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85623"/>
      </font>
      <fill>
        <patternFill patternType="solid">
          <fgColor rgb="FFA8D08D"/>
          <bgColor rgb="FFA8D08D"/>
        </patternFill>
      </fill>
      <border>
        <left style="thin">
          <color rgb="FF385623"/>
        </left>
        <right style="thin">
          <color rgb="FF385623"/>
        </right>
        <top style="thin">
          <color rgb="FF385623"/>
        </top>
        <bottom style="thin">
          <color rgb="FF385623"/>
        </bottom>
      </border>
    </dxf>
    <dxf>
      <font>
        <b/>
        <i/>
        <color rgb="FFFF0000"/>
      </font>
      <fill>
        <patternFill>
          <bgColor theme="5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theme="9" tint="-0.499984740745262"/>
      </font>
      <fill>
        <patternFill>
          <bgColor theme="9" tint="0.3999450666829432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9" tint="-0.499984740745262"/>
      </font>
      <numFmt numFmtId="30" formatCode="@"/>
      <fill>
        <patternFill>
          <bgColor theme="9" tint="0.3999450666829432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/>
        <i/>
        <color rgb="FFFF0000"/>
      </font>
      <fill>
        <patternFill>
          <bgColor theme="5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theme="9" tint="-0.499984740745262"/>
      </font>
      <fill>
        <patternFill>
          <bgColor theme="9" tint="0.3999450666829432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9" tint="-0.499984740745262"/>
      </font>
      <numFmt numFmtId="30" formatCode="@"/>
      <fill>
        <patternFill>
          <bgColor theme="9" tint="0.3999450666829432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/>
        <i/>
        <color rgb="FFFF0000"/>
      </font>
      <fill>
        <patternFill>
          <bgColor theme="5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theme="9" tint="-0.499984740745262"/>
      </font>
      <fill>
        <patternFill>
          <bgColor theme="9" tint="0.3999450666829432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9" tint="-0.499984740745262"/>
      </font>
      <numFmt numFmtId="30" formatCode="@"/>
      <fill>
        <patternFill>
          <bgColor theme="9" tint="0.39994506668294322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none"/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7D7D7"/>
          <bgColor rgb="FFD7D7D7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none"/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color rgb="FFFF0000"/>
      </font>
      <fill>
        <patternFill patternType="solid">
          <fgColor rgb="FFFECAD1"/>
          <bgColor rgb="FFFECAD1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color rgb="FFFF0000"/>
      </font>
      <fill>
        <patternFill patternType="solid">
          <fgColor rgb="FFFECAD1"/>
          <bgColor rgb="FFFECA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customschemas.google.com/relationships/workbookmetadata" Target="metadata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0" Type="http://schemas.openxmlformats.org/officeDocument/2006/relationships/styles" Target="style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43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.png"/><Relationship Id="rId1" Type="http://schemas.openxmlformats.org/officeDocument/2006/relationships/image" Target="../media/image16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Resumo!A1"/><Relationship Id="rId1" Type="http://schemas.openxmlformats.org/officeDocument/2006/relationships/image" Target="../media/image18.jpg"/><Relationship Id="rId4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0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0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0</xdr:row>
      <xdr:rowOff>133350</xdr:rowOff>
    </xdr:from>
    <xdr:ext cx="1047750" cy="2286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26888" y="3670463"/>
          <a:ext cx="1038225" cy="21907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0</xdr:row>
      <xdr:rowOff>47625</xdr:rowOff>
    </xdr:from>
    <xdr:ext cx="19240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390525</xdr:colOff>
      <xdr:row>6</xdr:row>
      <xdr:rowOff>76200</xdr:rowOff>
    </xdr:from>
    <xdr:to>
      <xdr:col>9</xdr:col>
      <xdr:colOff>174453</xdr:colOff>
      <xdr:row>30</xdr:row>
      <xdr:rowOff>127008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BFCB412-C356-8734-F64F-1856B2311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9050" y="1371600"/>
          <a:ext cx="6279978" cy="4165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0</xdr:row>
      <xdr:rowOff>133350</xdr:rowOff>
    </xdr:from>
    <xdr:ext cx="1933575" cy="36195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581275" cy="19240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847975" cy="2038350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276225</xdr:rowOff>
    </xdr:from>
    <xdr:ext cx="1971675" cy="1038225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819400" cy="32385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71</xdr:row>
      <xdr:rowOff>9525</xdr:rowOff>
    </xdr:from>
    <xdr:ext cx="1524000" cy="781050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1295400" cy="10668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1171575" cy="1057275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4</xdr:row>
      <xdr:rowOff>219075</xdr:rowOff>
    </xdr:from>
    <xdr:ext cx="7972425" cy="1800225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0</xdr:row>
      <xdr:rowOff>142875</xdr:rowOff>
    </xdr:from>
    <xdr:ext cx="1714500" cy="333375"/>
    <xdr:sp macro="" textlink="">
      <xdr:nvSpPr>
        <xdr:cNvPr id="4" name="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493513" y="3618075"/>
          <a:ext cx="1704975" cy="323850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1</xdr:col>
      <xdr:colOff>381000</xdr:colOff>
      <xdr:row>0</xdr:row>
      <xdr:rowOff>123825</xdr:rowOff>
    </xdr:from>
    <xdr:ext cx="1714500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1</xdr:row>
      <xdr:rowOff>19050</xdr:rowOff>
    </xdr:from>
    <xdr:ext cx="11430000" cy="2857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0" y="3637125"/>
          <a:ext cx="106920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9</xdr:col>
      <xdr:colOff>400050</xdr:colOff>
      <xdr:row>1</xdr:row>
      <xdr:rowOff>0</xdr:rowOff>
    </xdr:from>
    <xdr:ext cx="38100" cy="4476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541270" y="83820"/>
          <a:ext cx="38100" cy="447675"/>
          <a:chOff x="5346000" y="3556163"/>
          <a:chExt cx="0" cy="447675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38100</xdr:colOff>
      <xdr:row>1</xdr:row>
      <xdr:rowOff>85725</xdr:rowOff>
    </xdr:from>
    <xdr:ext cx="1571625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1</xdr:row>
      <xdr:rowOff>19050</xdr:rowOff>
    </xdr:from>
    <xdr:ext cx="16764000" cy="2857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0" y="3637125"/>
          <a:ext cx="1069200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9</xdr:col>
      <xdr:colOff>400050</xdr:colOff>
      <xdr:row>1</xdr:row>
      <xdr:rowOff>0</xdr:rowOff>
    </xdr:from>
    <xdr:ext cx="38100" cy="4476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3135630" y="83820"/>
          <a:ext cx="38100" cy="447675"/>
          <a:chOff x="5346000" y="3556163"/>
          <a:chExt cx="0" cy="447675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38100</xdr:colOff>
      <xdr:row>1</xdr:row>
      <xdr:rowOff>85725</xdr:rowOff>
    </xdr:from>
    <xdr:ext cx="1809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1</xdr:row>
      <xdr:rowOff>133350</xdr:rowOff>
    </xdr:from>
    <xdr:ext cx="781050" cy="809625"/>
    <xdr:pic>
      <xdr:nvPicPr>
        <xdr:cNvPr id="2" name="image18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331695</xdr:colOff>
      <xdr:row>1</xdr:row>
      <xdr:rowOff>134472</xdr:rowOff>
    </xdr:from>
    <xdr:to>
      <xdr:col>3</xdr:col>
      <xdr:colOff>499110</xdr:colOff>
      <xdr:row>6</xdr:row>
      <xdr:rowOff>148590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2FCBC5B-256B-494C-BE2B-5FBD9DBB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499110</xdr:colOff>
      <xdr:row>6</xdr:row>
      <xdr:rowOff>148590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0560F60-112A-4E55-93A5-BAECBF515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285750</xdr:colOff>
      <xdr:row>0</xdr:row>
      <xdr:rowOff>161925</xdr:rowOff>
    </xdr:from>
    <xdr:ext cx="1352550" cy="247650"/>
    <xdr:sp macro="" textlink="">
      <xdr:nvSpPr>
        <xdr:cNvPr id="8" name="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4674488" y="3660938"/>
          <a:ext cx="1343025" cy="23812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114300</xdr:rowOff>
    </xdr:from>
    <xdr:ext cx="1866900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</xdr:row>
      <xdr:rowOff>57150</xdr:rowOff>
    </xdr:from>
    <xdr:ext cx="17516475" cy="6819900"/>
    <xdr:pic>
      <xdr:nvPicPr>
        <xdr:cNvPr id="3" name="image14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514850" cy="1247775"/>
    <xdr:pic>
      <xdr:nvPicPr>
        <xdr:cNvPr id="4" name="image12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133350</xdr:rowOff>
    </xdr:from>
    <xdr:ext cx="4600575" cy="714375"/>
    <xdr:pic>
      <xdr:nvPicPr>
        <xdr:cNvPr id="5" name="image13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47625</xdr:colOff>
      <xdr:row>21</xdr:row>
      <xdr:rowOff>266700</xdr:rowOff>
    </xdr:from>
    <xdr:ext cx="1990725" cy="1828800"/>
    <xdr:pic>
      <xdr:nvPicPr>
        <xdr:cNvPr id="2" name="image16.jpg" descr="Bloco Estrutural de 3 estacas, como orçar? - Engenheiro de Custo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114300</xdr:rowOff>
    </xdr:from>
    <xdr:ext cx="2038350" cy="3429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28575</xdr:colOff>
      <xdr:row>11</xdr:row>
      <xdr:rowOff>104775</xdr:rowOff>
    </xdr:from>
    <xdr:ext cx="2990850" cy="1114425"/>
    <xdr:pic>
      <xdr:nvPicPr>
        <xdr:cNvPr id="4" name="image15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466725</xdr:colOff>
      <xdr:row>0</xdr:row>
      <xdr:rowOff>152400</xdr:rowOff>
    </xdr:from>
    <xdr:ext cx="1028700" cy="219075"/>
    <xdr:sp macro="" textlink="">
      <xdr:nvSpPr>
        <xdr:cNvPr id="9" name="Shap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4836413" y="3675225"/>
          <a:ext cx="1019175" cy="209550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19050</xdr:rowOff>
    </xdr:from>
    <xdr:ext cx="1876425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428625</xdr:colOff>
      <xdr:row>15</xdr:row>
      <xdr:rowOff>85725</xdr:rowOff>
    </xdr:from>
    <xdr:ext cx="2962275" cy="7429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5716905" y="2996565"/>
          <a:ext cx="2962275" cy="742950"/>
          <a:chOff x="3864863" y="3408525"/>
          <a:chExt cx="2962275" cy="742950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GrpSpPr/>
        </xdr:nvGrpSpPr>
        <xdr:grpSpPr>
          <a:xfrm>
            <a:off x="3864863" y="3408525"/>
            <a:ext cx="2962275" cy="742950"/>
            <a:chOff x="233" y="674"/>
            <a:chExt cx="387" cy="87"/>
          </a:xfrm>
        </xdr:grpSpPr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C00-00000B000000}"/>
                </a:ext>
              </a:extLst>
            </xdr:cNvPr>
            <xdr:cNvSpPr/>
          </xdr:nvSpPr>
          <xdr:spPr>
            <a:xfrm>
              <a:off x="233" y="674"/>
              <a:ext cx="375" cy="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SpPr txBox="1"/>
          </xdr:nvSpPr>
          <xdr:spPr>
            <a:xfrm>
              <a:off x="393" y="742"/>
              <a:ext cx="57" cy="1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27425" tIns="32000" rIns="27425" bIns="320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Trebuchet MS"/>
                  <a:ea typeface="Trebuchet MS"/>
                  <a:cs typeface="Trebuchet MS"/>
                  <a:sym typeface="Trebuchet MS"/>
                </a:rPr>
                <a:t>C</a:t>
              </a:r>
              <a:endParaRPr sz="1100"/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SpPr txBox="1"/>
          </xdr:nvSpPr>
          <xdr:spPr>
            <a:xfrm>
              <a:off x="233" y="708"/>
              <a:ext cx="57" cy="1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27425" tIns="32000" rIns="27425" bIns="320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Trebuchet MS"/>
                  <a:ea typeface="Trebuchet MS"/>
                  <a:cs typeface="Trebuchet MS"/>
                  <a:sym typeface="Trebuchet MS"/>
                </a:rPr>
                <a:t>B</a:t>
              </a:r>
              <a:endParaRPr sz="1100"/>
            </a:p>
          </xdr:txBody>
        </xdr:sp>
        <xdr:sp macro="" textlink="">
          <xdr:nvSpPr>
            <xdr:cNvPr id="14" name="Shape 14" descr="Papel jornal">
              <a:extLst>
                <a:ext uri="{FF2B5EF4-FFF2-40B4-BE49-F238E27FC236}">
                  <a16:creationId xmlns:a16="http://schemas.microsoft.com/office/drawing/2014/main" id="{00000000-0008-0000-0C00-00000E000000}"/>
                </a:ext>
              </a:extLst>
            </xdr:cNvPr>
            <xdr:cNvSpPr/>
          </xdr:nvSpPr>
          <xdr:spPr>
            <a:xfrm>
              <a:off x="285" y="674"/>
              <a:ext cx="285" cy="64"/>
            </a:xfrm>
            <a:prstGeom prst="cube">
              <a:avLst>
                <a:gd name="adj" fmla="val 34616"/>
              </a:avLst>
            </a:prstGeom>
            <a:blipFill rotWithShape="1">
              <a:blip xmlns:r="http://schemas.openxmlformats.org/officeDocument/2006/relationships" r:embed="rId1">
                <a:alphaModFix/>
              </a:blip>
              <a:tile tx="0" ty="0" sx="100000" sy="100000" flip="none" algn="tl"/>
            </a:blip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C00-00000F000000}"/>
                </a:ext>
              </a:extLst>
            </xdr:cNvPr>
            <xdr:cNvSpPr txBox="1"/>
          </xdr:nvSpPr>
          <xdr:spPr>
            <a:xfrm>
              <a:off x="563" y="698"/>
              <a:ext cx="57" cy="19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27425" tIns="32000" rIns="27425" bIns="320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Trebuchet MS"/>
                  <a:ea typeface="Trebuchet MS"/>
                  <a:cs typeface="Trebuchet MS"/>
                  <a:sym typeface="Trebuchet MS"/>
                </a:rPr>
                <a:t>A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18</xdr:col>
      <xdr:colOff>180975</xdr:colOff>
      <xdr:row>0</xdr:row>
      <xdr:rowOff>142875</xdr:rowOff>
    </xdr:from>
    <xdr:ext cx="866775" cy="228600"/>
    <xdr:sp macro="" textlink="">
      <xdr:nvSpPr>
        <xdr:cNvPr id="16" name="Shap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4917375" y="3670463"/>
          <a:ext cx="857250" cy="21907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114300</xdr:rowOff>
    </xdr:from>
    <xdr:ext cx="2162175" cy="3238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17</xdr:row>
      <xdr:rowOff>123825</xdr:rowOff>
    </xdr:from>
    <xdr:ext cx="5219700" cy="3886200"/>
    <xdr:pic>
      <xdr:nvPicPr>
        <xdr:cNvPr id="4" name="image17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152400</xdr:colOff>
      <xdr:row>12</xdr:row>
      <xdr:rowOff>142875</xdr:rowOff>
    </xdr:from>
    <xdr:ext cx="1076325" cy="257175"/>
    <xdr:sp macro="" textlink="">
      <xdr:nvSpPr>
        <xdr:cNvPr id="17" name="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/>
      </xdr:nvSpPr>
      <xdr:spPr>
        <a:xfrm>
          <a:off x="4812600" y="3656175"/>
          <a:ext cx="1066800" cy="247650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790575</xdr:colOff>
      <xdr:row>12</xdr:row>
      <xdr:rowOff>180975</xdr:rowOff>
    </xdr:from>
    <xdr:ext cx="1752600" cy="295275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103991</xdr:colOff>
      <xdr:row>0</xdr:row>
      <xdr:rowOff>149679</xdr:rowOff>
    </xdr:from>
    <xdr:ext cx="1856141" cy="410371"/>
    <xdr:pic>
      <xdr:nvPicPr>
        <xdr:cNvPr id="2" name="image3.png">
          <a:extLst>
            <a:ext uri="{FF2B5EF4-FFF2-40B4-BE49-F238E27FC236}">
              <a16:creationId xmlns:a16="http://schemas.microsoft.com/office/drawing/2014/main" id="{7485C36C-4288-48E6-BF0B-5D827C197FA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5896" y="149679"/>
          <a:ext cx="1856141" cy="410371"/>
        </a:xfrm>
        <a:prstGeom prst="rect">
          <a:avLst/>
        </a:prstGeom>
        <a:ln/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149679</xdr:rowOff>
    </xdr:from>
    <xdr:ext cx="1794203" cy="410371"/>
    <xdr:pic>
      <xdr:nvPicPr>
        <xdr:cNvPr id="2" name="image3.png">
          <a:extLst>
            <a:ext uri="{FF2B5EF4-FFF2-40B4-BE49-F238E27FC236}">
              <a16:creationId xmlns:a16="http://schemas.microsoft.com/office/drawing/2014/main" id="{D6709B0D-CD14-4B94-A8E7-2ACB8B0DB4D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0" y="149679"/>
          <a:ext cx="1794203" cy="410371"/>
        </a:xfrm>
        <a:prstGeom prst="rect">
          <a:avLst/>
        </a:prstGeom>
        <a:ln/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103991</xdr:colOff>
      <xdr:row>0</xdr:row>
      <xdr:rowOff>149679</xdr:rowOff>
    </xdr:from>
    <xdr:ext cx="1807012" cy="388204"/>
    <xdr:pic>
      <xdr:nvPicPr>
        <xdr:cNvPr id="2" name="image3.png">
          <a:extLst>
            <a:ext uri="{FF2B5EF4-FFF2-40B4-BE49-F238E27FC236}">
              <a16:creationId xmlns:a16="http://schemas.microsoft.com/office/drawing/2014/main" id="{F880EC30-7116-45BB-A9DD-0BAEA1551E8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3991" y="149679"/>
          <a:ext cx="1807012" cy="388204"/>
        </a:xfrm>
        <a:prstGeom prst="rect">
          <a:avLst/>
        </a:prstGeom>
        <a:ln/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142875</xdr:rowOff>
    </xdr:from>
    <xdr:ext cx="1962150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5DAFC0DE-EF45-4AEF-B507-47097B209A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" y="144780"/>
          <a:ext cx="1962150" cy="3810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180975</xdr:rowOff>
    </xdr:from>
    <xdr:ext cx="1838325" cy="390525"/>
    <xdr:pic>
      <xdr:nvPicPr>
        <xdr:cNvPr id="2" name="image2.png">
          <a:extLst>
            <a:ext uri="{FF2B5EF4-FFF2-40B4-BE49-F238E27FC236}">
              <a16:creationId xmlns:a16="http://schemas.microsoft.com/office/drawing/2014/main" id="{5BEC5E8A-6046-4790-9700-1FCB8E4825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1520" y="182880"/>
          <a:ext cx="183832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0</xdr:row>
      <xdr:rowOff>66675</xdr:rowOff>
    </xdr:from>
    <xdr:ext cx="1552575" cy="447675"/>
    <xdr:pic>
      <xdr:nvPicPr>
        <xdr:cNvPr id="2" name="image20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3A5A9FD5-6E2E-401B-86FD-E40E2F757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815" y="75840"/>
          <a:ext cx="1558310" cy="45330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0</xdr:row>
      <xdr:rowOff>66675</xdr:rowOff>
    </xdr:from>
    <xdr:ext cx="2047875" cy="447675"/>
    <xdr:pic>
      <xdr:nvPicPr>
        <xdr:cNvPr id="2" name="image1.png">
          <a:extLst>
            <a:ext uri="{FF2B5EF4-FFF2-40B4-BE49-F238E27FC236}">
              <a16:creationId xmlns:a16="http://schemas.microsoft.com/office/drawing/2014/main" id="{519CD455-1486-4E85-A833-1D75E28960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44275" y="66675"/>
          <a:ext cx="2047875" cy="44767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857250</xdr:colOff>
      <xdr:row>1</xdr:row>
      <xdr:rowOff>0</xdr:rowOff>
    </xdr:from>
    <xdr:ext cx="2933700" cy="561975"/>
    <xdr:pic>
      <xdr:nvPicPr>
        <xdr:cNvPr id="2" name="image2.png">
          <a:extLst>
            <a:ext uri="{FF2B5EF4-FFF2-40B4-BE49-F238E27FC236}">
              <a16:creationId xmlns:a16="http://schemas.microsoft.com/office/drawing/2014/main" id="{48551846-627C-42FA-9F81-8DBE6CADA5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78940" y="266700"/>
          <a:ext cx="2933700" cy="561975"/>
        </a:xfrm>
        <a:prstGeom prst="rect">
          <a:avLst/>
        </a:prstGeom>
        <a:noFill/>
      </xdr:spPr>
    </xdr:pic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1" Type="http://schemas.openxmlformats.org/officeDocument/2006/relationships/hyperlink" Target="https://www.google.com/shopping/product/816597366598251235?client=opera-gx&amp;sca_esv=0c30d914e1d01d18&amp;q=Placa%C2%A060,5%C2%A0x%C2%A060,5cm+ceramico+parede&amp;fbs=ABzOT_BYhiZpMrUAF0c9tORwPGlsjfkTCQbVbkeDjnTQtijddBq82CQX-xUBR9s0VVH0Uz4YZWXmkEwVISjw0MO8OaXMUOqsQuww0bKTeQ607n8oTdLAw3M8YuINd_u-RUAwx28dcsTnLjriLIo6vJpmIfMKufFGiWm3BDOt1TN2aSktoHih0KKvBZ3KR4MQRS54riOwJnfwdRUjA_6bbNITZaWAh0rEqA&amp;ictx=111&amp;prds=eto:12204749333006783484_0,pid:3688055815818705133&amp;sa=X&amp;ved=0ahUKEwiL3Pu1o7yLAxXMH7kGHRv-EmMQ8wIInA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1D6"/>
  </sheetPr>
  <dimension ref="A1:Z1000"/>
  <sheetViews>
    <sheetView showGridLines="0" tabSelected="1" workbookViewId="0">
      <pane ySplit="4" topLeftCell="A5" activePane="bottomLeft" state="frozen"/>
      <selection pane="bottomLeft" activeCell="B39" sqref="B39:E39"/>
    </sheetView>
  </sheetViews>
  <sheetFormatPr defaultColWidth="12.6640625" defaultRowHeight="15" customHeight="1" x14ac:dyDescent="0.25"/>
  <cols>
    <col min="1" max="1" width="4" customWidth="1"/>
    <col min="2" max="2" width="50.109375" customWidth="1"/>
    <col min="3" max="3" width="18.33203125" customWidth="1"/>
    <col min="4" max="4" width="10.6640625" customWidth="1"/>
    <col min="5" max="5" width="20.44140625" customWidth="1"/>
    <col min="6" max="6" width="2.109375" customWidth="1"/>
    <col min="7" max="8" width="41.44140625" customWidth="1"/>
    <col min="9" max="9" width="12" customWidth="1"/>
    <col min="10" max="10" width="9.109375" customWidth="1"/>
    <col min="11" max="11" width="4" customWidth="1"/>
    <col min="12" max="26" width="9.109375" customWidth="1"/>
  </cols>
  <sheetData>
    <row r="1" spans="1:26" ht="15" customHeight="1" x14ac:dyDescent="0.25">
      <c r="A1" s="1309"/>
      <c r="B1" s="1310"/>
      <c r="C1" s="1" t="s">
        <v>0</v>
      </c>
      <c r="D1" s="2" t="s">
        <v>1</v>
      </c>
      <c r="E1" s="2"/>
      <c r="F1" s="2"/>
      <c r="G1" s="2"/>
      <c r="H1" s="2"/>
      <c r="I1" s="3"/>
      <c r="J1" s="4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5">
      <c r="A2" s="1311"/>
      <c r="B2" s="1310"/>
      <c r="C2" s="1" t="s">
        <v>2</v>
      </c>
      <c r="D2" s="2" t="s">
        <v>3</v>
      </c>
      <c r="E2" s="7"/>
      <c r="F2" s="7"/>
      <c r="G2" s="7"/>
      <c r="H2" s="7"/>
      <c r="I2" s="8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25">
      <c r="A3" s="1312"/>
      <c r="B3" s="1313"/>
      <c r="C3" s="1" t="s">
        <v>4</v>
      </c>
      <c r="D3" s="2" t="s">
        <v>5</v>
      </c>
      <c r="E3" s="11"/>
      <c r="F3" s="11"/>
      <c r="G3" s="11"/>
      <c r="H3" s="11"/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0.25" customHeight="1" x14ac:dyDescent="0.25">
      <c r="A4" s="1314" t="s">
        <v>6</v>
      </c>
      <c r="B4" s="1315"/>
      <c r="C4" s="1315"/>
      <c r="D4" s="1315"/>
      <c r="E4" s="1315"/>
      <c r="F4" s="1315"/>
      <c r="G4" s="1315"/>
      <c r="H4" s="1315"/>
      <c r="I4" s="1315"/>
      <c r="J4" s="1316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8.7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.75" customHeight="1" x14ac:dyDescent="0.3">
      <c r="A6" s="15"/>
      <c r="B6" s="16" t="s">
        <v>7</v>
      </c>
      <c r="C6" s="1317" t="s">
        <v>8</v>
      </c>
      <c r="D6" s="1318"/>
      <c r="E6" s="17" t="s">
        <v>9</v>
      </c>
      <c r="F6" s="15"/>
      <c r="G6" s="1319" t="s">
        <v>10</v>
      </c>
      <c r="H6" s="1320"/>
      <c r="I6" s="1320"/>
      <c r="J6" s="1321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3.5" customHeight="1" x14ac:dyDescent="0.3">
      <c r="A7" s="15"/>
      <c r="B7" s="18" t="s">
        <v>11</v>
      </c>
      <c r="C7" s="1322" t="s">
        <v>12</v>
      </c>
      <c r="D7" s="1323"/>
      <c r="E7" s="19">
        <v>42</v>
      </c>
      <c r="F7" s="15"/>
      <c r="G7" s="20"/>
      <c r="H7" s="15"/>
      <c r="I7" s="15"/>
      <c r="J7" s="2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3.5" customHeight="1" x14ac:dyDescent="0.3">
      <c r="A8" s="15"/>
      <c r="B8" s="18" t="s">
        <v>13</v>
      </c>
      <c r="C8" s="1324" t="s">
        <v>14</v>
      </c>
      <c r="D8" s="1325"/>
      <c r="E8" s="19">
        <v>1410.3</v>
      </c>
      <c r="F8" s="15"/>
      <c r="G8" s="20"/>
      <c r="H8" s="15"/>
      <c r="I8" s="15"/>
      <c r="J8" s="2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.5" customHeight="1" x14ac:dyDescent="0.3">
      <c r="A9" s="15"/>
      <c r="B9" s="22" t="s">
        <v>15</v>
      </c>
      <c r="C9" s="1324" t="s">
        <v>14</v>
      </c>
      <c r="D9" s="1325"/>
      <c r="E9" s="19">
        <f>SUM($E$15:$E$25)</f>
        <v>6918.7799999999979</v>
      </c>
      <c r="F9" s="15"/>
      <c r="G9" s="20"/>
      <c r="H9" s="15"/>
      <c r="I9" s="15"/>
      <c r="J9" s="21"/>
      <c r="K9" s="23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3.5" customHeight="1" x14ac:dyDescent="0.3">
      <c r="A10" s="15"/>
      <c r="B10" s="22" t="s">
        <v>16</v>
      </c>
      <c r="C10" s="1326" t="s">
        <v>17</v>
      </c>
      <c r="D10" s="1325"/>
      <c r="E10" s="19">
        <f>1*2*15</f>
        <v>30</v>
      </c>
      <c r="F10" s="15"/>
      <c r="G10" s="20"/>
      <c r="H10" s="15"/>
      <c r="I10" s="15"/>
      <c r="J10" s="2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3.5" customHeight="1" x14ac:dyDescent="0.3">
      <c r="A11" s="15"/>
      <c r="B11" s="22" t="s">
        <v>18</v>
      </c>
      <c r="C11" s="1326" t="s">
        <v>17</v>
      </c>
      <c r="D11" s="1325"/>
      <c r="E11" s="19"/>
      <c r="F11" s="15"/>
      <c r="G11" s="20"/>
      <c r="H11" s="15"/>
      <c r="I11" s="15"/>
      <c r="J11" s="21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.5" customHeight="1" x14ac:dyDescent="0.3">
      <c r="A12" s="15"/>
      <c r="B12" s="22" t="s">
        <v>19</v>
      </c>
      <c r="C12" s="1324" t="s">
        <v>14</v>
      </c>
      <c r="D12" s="1325"/>
      <c r="E12" s="24"/>
      <c r="F12" s="15"/>
      <c r="G12" s="20"/>
      <c r="H12" s="15"/>
      <c r="I12" s="15"/>
      <c r="J12" s="2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3.5" customHeight="1" x14ac:dyDescent="0.3">
      <c r="A13" s="15"/>
      <c r="B13" s="25" t="s">
        <v>20</v>
      </c>
      <c r="C13" s="1324" t="s">
        <v>17</v>
      </c>
      <c r="D13" s="1325"/>
      <c r="E13" s="19">
        <v>23</v>
      </c>
      <c r="F13" s="15"/>
      <c r="G13" s="20"/>
      <c r="H13" s="15"/>
      <c r="I13" s="15"/>
      <c r="J13" s="21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3.5" customHeight="1" x14ac:dyDescent="0.3">
      <c r="A14" s="15"/>
      <c r="B14" s="26"/>
      <c r="C14" s="1324"/>
      <c r="D14" s="1325"/>
      <c r="E14" s="19"/>
      <c r="F14" s="15"/>
      <c r="G14" s="20"/>
      <c r="H14" s="15"/>
      <c r="I14" s="15"/>
      <c r="J14" s="2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3.5" customHeight="1" x14ac:dyDescent="0.3">
      <c r="A15" s="15"/>
      <c r="B15" s="26" t="s">
        <v>21</v>
      </c>
      <c r="C15" s="1324" t="s">
        <v>14</v>
      </c>
      <c r="D15" s="1325"/>
      <c r="E15" s="19">
        <v>563.09</v>
      </c>
      <c r="F15" s="15"/>
      <c r="G15" s="20"/>
      <c r="H15" s="15"/>
      <c r="I15" s="15"/>
      <c r="J15" s="21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15"/>
      <c r="B16" s="26" t="s">
        <v>22</v>
      </c>
      <c r="C16" s="1324" t="s">
        <v>14</v>
      </c>
      <c r="D16" s="1325"/>
      <c r="E16" s="19">
        <v>563.09</v>
      </c>
      <c r="F16" s="15"/>
      <c r="G16" s="20"/>
      <c r="H16" s="15"/>
      <c r="I16" s="15"/>
      <c r="J16" s="21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3.5" customHeight="1" x14ac:dyDescent="0.3">
      <c r="A17" s="15"/>
      <c r="B17" s="26" t="s">
        <v>23</v>
      </c>
      <c r="C17" s="1324" t="s">
        <v>14</v>
      </c>
      <c r="D17" s="1325"/>
      <c r="E17" s="19">
        <v>492.75</v>
      </c>
      <c r="F17" s="15"/>
      <c r="G17" s="20"/>
      <c r="H17" s="15"/>
      <c r="I17" s="15"/>
      <c r="J17" s="2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3.5" customHeight="1" x14ac:dyDescent="0.3">
      <c r="A18" s="15"/>
      <c r="B18" s="26" t="s">
        <v>24</v>
      </c>
      <c r="C18" s="1324" t="s">
        <v>14</v>
      </c>
      <c r="D18" s="1325"/>
      <c r="E18" s="19">
        <v>461.09</v>
      </c>
      <c r="F18" s="15"/>
      <c r="G18" s="20"/>
      <c r="H18" s="15"/>
      <c r="I18" s="15"/>
      <c r="J18" s="21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3.5" customHeight="1" x14ac:dyDescent="0.3">
      <c r="A19" s="15"/>
      <c r="B19" s="26" t="s">
        <v>25</v>
      </c>
      <c r="C19" s="1324" t="s">
        <v>14</v>
      </c>
      <c r="D19" s="1325"/>
      <c r="E19" s="19">
        <v>297.7</v>
      </c>
      <c r="F19" s="15"/>
      <c r="G19" s="20"/>
      <c r="H19" s="15"/>
      <c r="I19" s="15"/>
      <c r="J19" s="21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3.5" customHeight="1" x14ac:dyDescent="0.3">
      <c r="A20" s="15"/>
      <c r="B20" s="26" t="s">
        <v>26</v>
      </c>
      <c r="C20" s="1324" t="s">
        <v>14</v>
      </c>
      <c r="D20" s="1325"/>
      <c r="E20" s="19">
        <f>274.77*15</f>
        <v>4121.5499999999993</v>
      </c>
      <c r="F20" s="15"/>
      <c r="G20" s="27">
        <f>E20/15</f>
        <v>274.76999999999992</v>
      </c>
      <c r="H20" s="15"/>
      <c r="I20" s="15"/>
      <c r="J20" s="21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3.5" customHeight="1" x14ac:dyDescent="0.3">
      <c r="A21" s="15"/>
      <c r="B21" s="26" t="s">
        <v>27</v>
      </c>
      <c r="C21" s="1324" t="s">
        <v>14</v>
      </c>
      <c r="D21" s="1325"/>
      <c r="E21" s="19">
        <v>283.92</v>
      </c>
      <c r="F21" s="15"/>
      <c r="G21" s="20"/>
      <c r="H21" s="15"/>
      <c r="I21" s="15"/>
      <c r="J21" s="21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3.5" customHeight="1" x14ac:dyDescent="0.3">
      <c r="A22" s="15"/>
      <c r="B22" s="26" t="s">
        <v>28</v>
      </c>
      <c r="C22" s="1324" t="s">
        <v>14</v>
      </c>
      <c r="D22" s="1325"/>
      <c r="E22" s="19">
        <v>39.729999999999997</v>
      </c>
      <c r="F22" s="15"/>
      <c r="G22" s="20"/>
      <c r="H22" s="15"/>
      <c r="I22" s="15"/>
      <c r="J22" s="21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3.5" customHeight="1" x14ac:dyDescent="0.3">
      <c r="A23" s="15"/>
      <c r="B23" s="26" t="s">
        <v>29</v>
      </c>
      <c r="C23" s="1324" t="s">
        <v>14</v>
      </c>
      <c r="D23" s="1325"/>
      <c r="E23" s="19">
        <v>39.729999999999997</v>
      </c>
      <c r="F23" s="15"/>
      <c r="G23" s="20"/>
      <c r="H23" s="15"/>
      <c r="I23" s="15"/>
      <c r="J23" s="21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3.5" customHeight="1" x14ac:dyDescent="0.3">
      <c r="A24" s="15"/>
      <c r="B24" s="26" t="s">
        <v>30</v>
      </c>
      <c r="C24" s="1324" t="s">
        <v>14</v>
      </c>
      <c r="D24" s="1325"/>
      <c r="E24" s="19">
        <v>56.13</v>
      </c>
      <c r="F24" s="15"/>
      <c r="G24" s="20"/>
      <c r="H24" s="15"/>
      <c r="I24" s="15"/>
      <c r="J24" s="21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3.5" customHeight="1" x14ac:dyDescent="0.3">
      <c r="A25" s="15"/>
      <c r="B25" s="26"/>
      <c r="C25" s="1324" t="s">
        <v>14</v>
      </c>
      <c r="D25" s="1325"/>
      <c r="E25" s="19"/>
      <c r="F25" s="15"/>
      <c r="G25" s="20"/>
      <c r="H25" s="15"/>
      <c r="I25" s="15"/>
      <c r="J25" s="21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3.5" customHeight="1" x14ac:dyDescent="0.3">
      <c r="A26" s="15"/>
      <c r="B26" s="26"/>
      <c r="C26" s="1324"/>
      <c r="D26" s="1325"/>
      <c r="E26" s="19"/>
      <c r="F26" s="15"/>
      <c r="G26" s="20"/>
      <c r="H26" s="15"/>
      <c r="I26" s="15"/>
      <c r="J26" s="21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3.5" customHeight="1" x14ac:dyDescent="0.3">
      <c r="A27" s="15"/>
      <c r="B27" s="26"/>
      <c r="C27" s="1324"/>
      <c r="D27" s="1325"/>
      <c r="E27" s="19"/>
      <c r="F27" s="15"/>
      <c r="G27" s="20"/>
      <c r="H27" s="15"/>
      <c r="I27" s="15"/>
      <c r="J27" s="21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3.5" customHeight="1" x14ac:dyDescent="0.3">
      <c r="A28" s="15"/>
      <c r="B28" s="26"/>
      <c r="C28" s="1324"/>
      <c r="D28" s="1325"/>
      <c r="E28" s="19"/>
      <c r="F28" s="15"/>
      <c r="G28" s="20"/>
      <c r="H28" s="15"/>
      <c r="I28" s="15"/>
      <c r="J28" s="21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3.5" customHeight="1" x14ac:dyDescent="0.3">
      <c r="A29" s="15"/>
      <c r="B29" s="28"/>
      <c r="C29" s="1327"/>
      <c r="D29" s="1328"/>
      <c r="E29" s="29"/>
      <c r="F29" s="15"/>
      <c r="G29" s="20"/>
      <c r="H29" s="15"/>
      <c r="I29" s="15"/>
      <c r="J29" s="21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3.5" customHeight="1" x14ac:dyDescent="0.3">
      <c r="A30" s="15"/>
      <c r="B30" s="15"/>
      <c r="C30" s="15"/>
      <c r="D30" s="15"/>
      <c r="E30" s="15"/>
      <c r="F30" s="15"/>
      <c r="G30" s="20"/>
      <c r="H30" s="15"/>
      <c r="I30" s="15"/>
      <c r="J30" s="21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3.5" customHeight="1" x14ac:dyDescent="0.3">
      <c r="A31" s="15"/>
      <c r="B31" s="30" t="s">
        <v>31</v>
      </c>
      <c r="C31" s="31" t="s">
        <v>32</v>
      </c>
      <c r="D31" s="31" t="s">
        <v>33</v>
      </c>
      <c r="E31" s="32" t="s">
        <v>34</v>
      </c>
      <c r="F31" s="15"/>
      <c r="G31" s="20"/>
      <c r="H31" s="15"/>
      <c r="I31" s="15"/>
      <c r="J31" s="21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3.5" customHeight="1" x14ac:dyDescent="0.3">
      <c r="A32" s="15"/>
      <c r="B32" s="33" t="s">
        <v>35</v>
      </c>
      <c r="C32" s="34">
        <f ca="1">'Ger_Tec e Adm'!N122</f>
        <v>4773890.6301963944</v>
      </c>
      <c r="D32" s="35">
        <f t="shared" ref="D32:D49" ca="1" si="0">C32/C$50</f>
        <v>0.16771846943175436</v>
      </c>
      <c r="E32" s="36">
        <f t="shared" ref="E32:E49" ca="1" si="1">C32/$E$9</f>
        <v>689.99023385573696</v>
      </c>
      <c r="F32" s="15"/>
      <c r="G32" s="20"/>
      <c r="H32" s="15"/>
      <c r="I32" s="15"/>
      <c r="J32" s="21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3.5" customHeight="1" x14ac:dyDescent="0.3">
      <c r="A33" s="15"/>
      <c r="B33" s="37" t="s">
        <v>36</v>
      </c>
      <c r="C33" s="38">
        <f ca="1">Ger_Executivo!N8</f>
        <v>495334.16367450636</v>
      </c>
      <c r="D33" s="39">
        <f t="shared" ca="1" si="0"/>
        <v>1.7402302277990937E-2</v>
      </c>
      <c r="E33" s="40">
        <f t="shared" ca="1" si="1"/>
        <v>71.592703290826776</v>
      </c>
      <c r="F33" s="15"/>
      <c r="G33" s="20"/>
      <c r="H33" s="15"/>
      <c r="I33" s="15"/>
      <c r="J33" s="21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3.5" customHeight="1" x14ac:dyDescent="0.3">
      <c r="A34" s="15"/>
      <c r="B34" s="33" t="s">
        <v>37</v>
      </c>
      <c r="C34" s="34">
        <f ca="1">Ger_Executivo!N24</f>
        <v>1269914.4835421406</v>
      </c>
      <c r="D34" s="35">
        <f t="shared" ca="1" si="0"/>
        <v>4.4615205916467011E-2</v>
      </c>
      <c r="E34" s="36">
        <f t="shared" ca="1" si="1"/>
        <v>183.54601295924149</v>
      </c>
      <c r="F34" s="15"/>
      <c r="G34" s="20"/>
      <c r="H34" s="15"/>
      <c r="I34" s="15"/>
      <c r="J34" s="2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3.5" customHeight="1" x14ac:dyDescent="0.3">
      <c r="A35" s="15"/>
      <c r="B35" s="37" t="s">
        <v>38</v>
      </c>
      <c r="C35" s="38">
        <f ca="1">Ger_Executivo!N52</f>
        <v>1540547.0961338691</v>
      </c>
      <c r="D35" s="39">
        <f t="shared" ca="1" si="0"/>
        <v>5.4123192395062636E-2</v>
      </c>
      <c r="E35" s="40">
        <f t="shared" ca="1" si="1"/>
        <v>222.66166811690351</v>
      </c>
      <c r="F35" s="15"/>
      <c r="G35" s="20"/>
      <c r="H35" s="15"/>
      <c r="I35" s="15"/>
      <c r="J35" s="21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customHeight="1" x14ac:dyDescent="0.3">
      <c r="A36" s="15"/>
      <c r="B36" s="33" t="s">
        <v>39</v>
      </c>
      <c r="C36" s="34">
        <f ca="1">Ger_Executivo!N71</f>
        <v>4631663.2203579219</v>
      </c>
      <c r="D36" s="35">
        <f t="shared" ca="1" si="0"/>
        <v>0.16272167219922745</v>
      </c>
      <c r="E36" s="36">
        <f t="shared" ca="1" si="1"/>
        <v>669.43351578716522</v>
      </c>
      <c r="F36" s="15"/>
      <c r="G36" s="20"/>
      <c r="H36" s="15"/>
      <c r="I36" s="15"/>
      <c r="J36" s="21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3.5" customHeight="1" x14ac:dyDescent="0.3">
      <c r="A37" s="15"/>
      <c r="B37" s="37" t="s">
        <v>40</v>
      </c>
      <c r="C37" s="38">
        <f ca="1">Ger_Executivo!N85</f>
        <v>995637.47497261025</v>
      </c>
      <c r="D37" s="39">
        <f t="shared" ca="1" si="0"/>
        <v>3.4979182881789882E-2</v>
      </c>
      <c r="E37" s="40">
        <f t="shared" ca="1" si="1"/>
        <v>143.90361811946767</v>
      </c>
      <c r="F37" s="15"/>
      <c r="G37" s="20"/>
      <c r="H37" s="15"/>
      <c r="I37" s="15"/>
      <c r="J37" s="21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3.5" customHeight="1" x14ac:dyDescent="0.3">
      <c r="A38" s="15"/>
      <c r="B38" s="33" t="s">
        <v>734</v>
      </c>
      <c r="C38" s="34">
        <f ca="1">Ger_Executivo!N102</f>
        <v>578916.37479250005</v>
      </c>
      <c r="D38" s="35">
        <f t="shared" ca="1" si="0"/>
        <v>2.0338750053262855E-2</v>
      </c>
      <c r="E38" s="36">
        <f t="shared" ca="1" si="1"/>
        <v>83.67318729494221</v>
      </c>
      <c r="F38" s="15"/>
      <c r="G38" s="847"/>
      <c r="H38" s="15"/>
      <c r="I38" s="15"/>
      <c r="J38" s="848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3.5" customHeight="1" x14ac:dyDescent="0.3">
      <c r="A39" s="15"/>
      <c r="B39" s="37" t="s">
        <v>41</v>
      </c>
      <c r="C39" s="38">
        <f ca="1">Ger_Executivo!N127+Ger_Executivo!N139+Ger_Executivo!N155+Ger_Executivo!N167</f>
        <v>2103665.2628479674</v>
      </c>
      <c r="D39" s="39">
        <f t="shared" ca="1" si="0"/>
        <v>7.3906912707611697E-2</v>
      </c>
      <c r="E39" s="40">
        <f t="shared" ca="1" si="1"/>
        <v>304.05147480451296</v>
      </c>
      <c r="F39" s="15"/>
      <c r="G39" s="20"/>
      <c r="H39" s="15"/>
      <c r="I39" s="15"/>
      <c r="J39" s="21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3.5" customHeight="1" x14ac:dyDescent="0.3">
      <c r="A40" s="15"/>
      <c r="B40" s="33" t="s">
        <v>42</v>
      </c>
      <c r="C40" s="34">
        <f ca="1">Ger_Executivo!N173+Ger_Executivo!N180+Ger_Executivo!N187</f>
        <v>1243883.4039999999</v>
      </c>
      <c r="D40" s="35">
        <f t="shared" ca="1" si="0"/>
        <v>4.3700670340212203E-2</v>
      </c>
      <c r="E40" s="36">
        <f t="shared" ca="1" si="1"/>
        <v>179.7836329526304</v>
      </c>
      <c r="F40" s="15"/>
      <c r="G40" s="20"/>
      <c r="H40" s="15"/>
      <c r="I40" s="15"/>
      <c r="J40" s="21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3.5" customHeight="1" x14ac:dyDescent="0.3">
      <c r="A41" s="15"/>
      <c r="B41" s="37" t="s">
        <v>43</v>
      </c>
      <c r="C41" s="38">
        <f ca="1">Ger_Executivo!N196</f>
        <v>1432823.9918214574</v>
      </c>
      <c r="D41" s="39">
        <f t="shared" ca="1" si="0"/>
        <v>5.0338615919130331E-2</v>
      </c>
      <c r="E41" s="40">
        <f t="shared" ca="1" si="1"/>
        <v>207.09200058701936</v>
      </c>
      <c r="F41" s="15"/>
      <c r="G41" s="20"/>
      <c r="H41" s="15"/>
      <c r="I41" s="15"/>
      <c r="J41" s="21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3.5" customHeight="1" x14ac:dyDescent="0.3">
      <c r="A42" s="15"/>
      <c r="B42" s="33" t="s">
        <v>44</v>
      </c>
      <c r="C42" s="34">
        <f ca="1">Ger_Executivo!N217</f>
        <v>674623.16566625715</v>
      </c>
      <c r="D42" s="35">
        <f t="shared" ca="1" si="0"/>
        <v>2.3701164009300883E-2</v>
      </c>
      <c r="E42" s="36">
        <f t="shared" ca="1" si="1"/>
        <v>97.506087152107355</v>
      </c>
      <c r="F42" s="15"/>
      <c r="G42" s="20"/>
      <c r="H42" s="15"/>
      <c r="I42" s="15"/>
      <c r="J42" s="21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3.5" customHeight="1" x14ac:dyDescent="0.3">
      <c r="A43" s="15"/>
      <c r="B43" s="37" t="s">
        <v>45</v>
      </c>
      <c r="C43" s="38">
        <f ca="1">Ger_Executivo!N227</f>
        <v>1873726.2675299968</v>
      </c>
      <c r="D43" s="39">
        <f t="shared" ca="1" si="0"/>
        <v>6.5828592665365809E-2</v>
      </c>
      <c r="E43" s="40">
        <f t="shared" ca="1" si="1"/>
        <v>270.81743711029941</v>
      </c>
      <c r="F43" s="15"/>
      <c r="G43" s="20"/>
      <c r="H43" s="15"/>
      <c r="I43" s="15"/>
      <c r="J43" s="21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3.5" customHeight="1" x14ac:dyDescent="0.3">
      <c r="A44" s="15"/>
      <c r="B44" s="33" t="s">
        <v>46</v>
      </c>
      <c r="C44" s="34">
        <f ca="1">Ger_Executivo!N256</f>
        <v>1176214.958202515</v>
      </c>
      <c r="D44" s="35">
        <f t="shared" ca="1" si="0"/>
        <v>4.1323312114577092E-2</v>
      </c>
      <c r="E44" s="36">
        <f t="shared" ca="1" si="1"/>
        <v>170.00323152384024</v>
      </c>
      <c r="F44" s="15"/>
      <c r="G44" s="20"/>
      <c r="H44" s="15"/>
      <c r="I44" s="15"/>
      <c r="J44" s="21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3.5" customHeight="1" x14ac:dyDescent="0.3">
      <c r="A45" s="15"/>
      <c r="B45" s="37" t="s">
        <v>47</v>
      </c>
      <c r="C45" s="38">
        <f ca="1">Ger_Executivo!N278</f>
        <v>3144968.1764077782</v>
      </c>
      <c r="D45" s="39">
        <f t="shared" ca="1" si="0"/>
        <v>0.11049043428483163</v>
      </c>
      <c r="E45" s="40">
        <f t="shared" ca="1" si="1"/>
        <v>454.55530836473758</v>
      </c>
      <c r="F45" s="15"/>
      <c r="G45" s="20"/>
      <c r="H45" s="15"/>
      <c r="I45" s="15"/>
      <c r="J45" s="21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3.5" customHeight="1" x14ac:dyDescent="0.3">
      <c r="A46" s="15"/>
      <c r="B46" s="33" t="s">
        <v>48</v>
      </c>
      <c r="C46" s="34">
        <f ca="1">Ger_Executivo!N318</f>
        <v>197104.79599999997</v>
      </c>
      <c r="D46" s="35">
        <f t="shared" ca="1" si="0"/>
        <v>6.9247742069487219E-3</v>
      </c>
      <c r="E46" s="36">
        <f t="shared" ca="1" si="1"/>
        <v>28.488374540020065</v>
      </c>
      <c r="F46" s="15"/>
      <c r="G46" s="20"/>
      <c r="H46" s="15"/>
      <c r="I46" s="15"/>
      <c r="J46" s="21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3.5" customHeight="1" x14ac:dyDescent="0.3">
      <c r="A47" s="15"/>
      <c r="B47" s="37" t="s">
        <v>49</v>
      </c>
      <c r="C47" s="38">
        <f ca="1">Ger_Executivo!N328</f>
        <v>1075313.7129904956</v>
      </c>
      <c r="D47" s="39">
        <f t="shared" ca="1" si="0"/>
        <v>3.7778404256052937E-2</v>
      </c>
      <c r="E47" s="40">
        <f t="shared" ca="1" si="1"/>
        <v>155.41955561392268</v>
      </c>
      <c r="F47" s="15"/>
      <c r="G47" s="20"/>
      <c r="H47" s="15"/>
      <c r="I47" s="15"/>
      <c r="J47" s="21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3.5" customHeight="1" x14ac:dyDescent="0.3">
      <c r="A48" s="15"/>
      <c r="B48" s="33" t="s">
        <v>50</v>
      </c>
      <c r="C48" s="34">
        <f ca="1">Ger_Executivo!N352</f>
        <v>905391.40109999978</v>
      </c>
      <c r="D48" s="35">
        <f t="shared" ca="1" si="0"/>
        <v>3.1808617287681036E-2</v>
      </c>
      <c r="E48" s="36">
        <f t="shared" ca="1" si="1"/>
        <v>130.85997836323745</v>
      </c>
      <c r="F48" s="15"/>
      <c r="G48" s="20"/>
      <c r="H48" s="15"/>
      <c r="I48" s="15"/>
      <c r="J48" s="21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3.5" customHeight="1" x14ac:dyDescent="0.3">
      <c r="A49" s="15"/>
      <c r="B49" s="37" t="s">
        <v>51</v>
      </c>
      <c r="C49" s="38">
        <f ca="1">Ger_Executivo!N369</f>
        <v>350095.91925060016</v>
      </c>
      <c r="D49" s="39">
        <f t="shared" ca="1" si="0"/>
        <v>1.2299727052732695E-2</v>
      </c>
      <c r="E49" s="40">
        <f t="shared" ca="1" si="1"/>
        <v>50.600816798713105</v>
      </c>
      <c r="F49" s="15"/>
      <c r="G49" s="20"/>
      <c r="H49" s="15"/>
      <c r="I49" s="15"/>
      <c r="J49" s="21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3.5" customHeight="1" x14ac:dyDescent="0.3">
      <c r="A50" s="15"/>
      <c r="B50" s="41" t="s">
        <v>52</v>
      </c>
      <c r="C50" s="42">
        <f t="shared" ref="C50:E50" ca="1" si="2">SUM(C32:C49)</f>
        <v>28463714.499487005</v>
      </c>
      <c r="D50" s="43">
        <f t="shared" ca="1" si="2"/>
        <v>1</v>
      </c>
      <c r="E50" s="44">
        <f t="shared" ca="1" si="2"/>
        <v>4113.978837235325</v>
      </c>
      <c r="F50" s="45"/>
      <c r="G50" s="46"/>
      <c r="H50" s="15"/>
      <c r="I50" s="15"/>
      <c r="J50" s="21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3.5" customHeight="1" thickBot="1" x14ac:dyDescent="0.35">
      <c r="A51" s="15"/>
      <c r="B51" s="47" t="s">
        <v>53</v>
      </c>
      <c r="C51" s="48">
        <v>3012.64</v>
      </c>
      <c r="D51" s="49">
        <v>46023</v>
      </c>
      <c r="E51" s="50" t="str">
        <f ca="1">ROUNDUP(+E50/C51,2)&amp;" CUB"</f>
        <v>1,37 CUB</v>
      </c>
      <c r="F51" s="15"/>
      <c r="G51" s="51"/>
      <c r="H51" s="52"/>
      <c r="I51" s="52"/>
      <c r="J51" s="53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3.5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3.5" customHeight="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3.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3.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3.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3.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3.5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3.5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3.5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3.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3.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3.5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3.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3.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3.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3.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3.5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3.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3.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3.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3.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3.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.5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3.5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3.5" customHeight="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3.5" customHeigh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3.5" customHeight="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3.5" customHeigh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3.5" customHeight="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3.5" customHeigh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3.5" customHeight="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3.5" customHeight="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3.5" customHeight="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3.5" customHeight="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3.5" customHeight="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3.5" customHeight="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3.5" customHeight="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3.5" customHeight="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3.5" customHeight="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3.5" customHeigh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3.5" customHeight="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3.5" customHeigh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3.5" customHeigh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3.5" customHeight="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3.5" customHeight="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3.5" customHeight="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3.5" customHeight="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3.5" customHeight="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3.5" customHeight="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3.5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3.5" customHeight="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3.5" customHeight="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3.5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3.5" customHeight="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3.5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3.5" customHeigh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3.5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3.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3.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3.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3.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3.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3.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3.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3.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3.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3.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3.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3.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3.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3.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3.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3.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3.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3.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3.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3.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3.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3.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3.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3.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3.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.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.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.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3.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3.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3.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3.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3.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3.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3.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3.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3.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3.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3.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3.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3.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3.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3.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3.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3.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3.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3.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3.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3.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3.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3.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3.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.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.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.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.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.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.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.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.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.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.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.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.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.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.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.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.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.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.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.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.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.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.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.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.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.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.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.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.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.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.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.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.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.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.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.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.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.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.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.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.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.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.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.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.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.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.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.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.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.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.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.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.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.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.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.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.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.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.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.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.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.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.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.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.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.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.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.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.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.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.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.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.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.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.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.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.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.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.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.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.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.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.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.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.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.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.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.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.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.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.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.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.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.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.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.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.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.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.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.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.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.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.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.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.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.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.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.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.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.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.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.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.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.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.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.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.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.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.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.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.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.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.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.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.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.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.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.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.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.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.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.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.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.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.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.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.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.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.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.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.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.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.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.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.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.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.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.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.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.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.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.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.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.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.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.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.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.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.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.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.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.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.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.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.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.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.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.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.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.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.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.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.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.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.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.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.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.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.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.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.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.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.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.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.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.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.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.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.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.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.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.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.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.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.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.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.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.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.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.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.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.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.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.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.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.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.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.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.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.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.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.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.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.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.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.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.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.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.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.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.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.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.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.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.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.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.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.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.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.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.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.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.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.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.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.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.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.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.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.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.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.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.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.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.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.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.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.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.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.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.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.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.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.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.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.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.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.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.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.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.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.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.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.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.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.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.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.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.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.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.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.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.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.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.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.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.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.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.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.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.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.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.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.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.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.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.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.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.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.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.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.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.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.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.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.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.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.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.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.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.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.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.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.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.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.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.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.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.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.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.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.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.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.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.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.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.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.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.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.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.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.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.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.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.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.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.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.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.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.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.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.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.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.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.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.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.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.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.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.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.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.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.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.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.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.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.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.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.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.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.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.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.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.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.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.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.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.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.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.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.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.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.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.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.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.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.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.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.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.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.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.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.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.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.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.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.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.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.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.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.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.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.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.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.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.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.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.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.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.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.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.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.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.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.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.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.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.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.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.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.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.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.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.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.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.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.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.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.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.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.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.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.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.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.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.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.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.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.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.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.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.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.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.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.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.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.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.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.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.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.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.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.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.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.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.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.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.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.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.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.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.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.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.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.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.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.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.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.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.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.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.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.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.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.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.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.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.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.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.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.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.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.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.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.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.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.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.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.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.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.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.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.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.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.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.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.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.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.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.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.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.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.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.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.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.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.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.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.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.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.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.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.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.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.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.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.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.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.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.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.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.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.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.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.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.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.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.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.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.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.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.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.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.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.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.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.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.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.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.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.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.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.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.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.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.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.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.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.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.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.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.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.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.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.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.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.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.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.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.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.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.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.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.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.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.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.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.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.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.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.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.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.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.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.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.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.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.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.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.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.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.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.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.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.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.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.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.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.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.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.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.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.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.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.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.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.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.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.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.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.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.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.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.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.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.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.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.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.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.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.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.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.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.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.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.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.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.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.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.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.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.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.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.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.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.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.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.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.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.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.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.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.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.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.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.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.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.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.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.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.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.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.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.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.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.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.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.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.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.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.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.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.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.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.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.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.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.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.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.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.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.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.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.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.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.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.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.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.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.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.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.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.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.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.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.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.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.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.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.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.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.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.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.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.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.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.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.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.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.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.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.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.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.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.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.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.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.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.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.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.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.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.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.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.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.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.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.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.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.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.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.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.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.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.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.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.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.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.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.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.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.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.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.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.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.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.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.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.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.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.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.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.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.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.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.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.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.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.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.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.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.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.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.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.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.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.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.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.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.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.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.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.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.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.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.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.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.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.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.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.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.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.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.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.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.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.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.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.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.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.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.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.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.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.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.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.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.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.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.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.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.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.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.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.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.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.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.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.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.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.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.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.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.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.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.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.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.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.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.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.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.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.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.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.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.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.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.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.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.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.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.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.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.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.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.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.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.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.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.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.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.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.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.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.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.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.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.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.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.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.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.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.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.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.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.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.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.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.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.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.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.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.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.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.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.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.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.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.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.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.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.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.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.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.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.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.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.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.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.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7">
    <mergeCell ref="C25:D25"/>
    <mergeCell ref="C26:D26"/>
    <mergeCell ref="C27:D27"/>
    <mergeCell ref="C28:D28"/>
    <mergeCell ref="C29:D29"/>
    <mergeCell ref="C13:D13"/>
    <mergeCell ref="C14:D14"/>
    <mergeCell ref="C15:D15"/>
    <mergeCell ref="C16:D16"/>
    <mergeCell ref="C24:D24"/>
    <mergeCell ref="C17:D17"/>
    <mergeCell ref="C18:D18"/>
    <mergeCell ref="C19:D19"/>
    <mergeCell ref="C20:D20"/>
    <mergeCell ref="C21:D21"/>
    <mergeCell ref="C22:D22"/>
    <mergeCell ref="C23:D23"/>
    <mergeCell ref="C8:D8"/>
    <mergeCell ref="C9:D9"/>
    <mergeCell ref="C10:D10"/>
    <mergeCell ref="C11:D11"/>
    <mergeCell ref="C12:D12"/>
    <mergeCell ref="A1:B3"/>
    <mergeCell ref="A4:J4"/>
    <mergeCell ref="C6:D6"/>
    <mergeCell ref="G6:J6"/>
    <mergeCell ref="C7:D7"/>
  </mergeCells>
  <pageMargins left="0.511811024" right="0.511811024" top="0.78740157499999996" bottom="0.78740157499999996" header="0" footer="0"/>
  <pageSetup paperSize="9" orientation="portrait" r:id="rId1"/>
  <colBreaks count="1" manualBreakCount="1">
    <brk id="1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1D6"/>
    <pageSetUpPr fitToPage="1"/>
  </sheetPr>
  <dimension ref="A1:Z1000"/>
  <sheetViews>
    <sheetView showGridLines="0" topLeftCell="B1" workbookViewId="0">
      <pane ySplit="4" topLeftCell="A5" activePane="bottomLeft" state="frozen"/>
      <selection pane="bottomLeft" activeCell="D65" sqref="D65"/>
    </sheetView>
  </sheetViews>
  <sheetFormatPr defaultColWidth="12.6640625" defaultRowHeight="15" customHeight="1" x14ac:dyDescent="0.25"/>
  <cols>
    <col min="1" max="1" width="10.6640625" customWidth="1"/>
    <col min="2" max="2" width="83.6640625" customWidth="1"/>
    <col min="3" max="4" width="11.33203125" customWidth="1"/>
    <col min="5" max="5" width="2.109375" customWidth="1"/>
    <col min="6" max="6" width="11.109375" customWidth="1"/>
    <col min="7" max="7" width="32" customWidth="1"/>
    <col min="8" max="8" width="3.33203125" customWidth="1"/>
    <col min="9" max="10" width="2" customWidth="1"/>
    <col min="11" max="11" width="20.109375" customWidth="1"/>
    <col min="12" max="12" width="9.44140625" customWidth="1"/>
    <col min="13" max="14" width="9.88671875" customWidth="1"/>
    <col min="15" max="26" width="14.44140625" customWidth="1"/>
  </cols>
  <sheetData>
    <row r="1" spans="1:26" ht="18" customHeight="1" x14ac:dyDescent="0.7">
      <c r="A1" s="54" t="s">
        <v>54</v>
      </c>
      <c r="B1" s="55" t="str">
        <f>'Obra '!D1</f>
        <v>Colin Schroeder</v>
      </c>
      <c r="C1" s="56"/>
      <c r="D1" s="57"/>
      <c r="E1" s="58"/>
      <c r="F1" s="58"/>
      <c r="G1" s="59"/>
      <c r="H1" s="60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8" customHeight="1" x14ac:dyDescent="0.7">
      <c r="A2" s="62" t="s">
        <v>2</v>
      </c>
      <c r="B2" s="63" t="str">
        <f>'Obra '!D2</f>
        <v>Grupo DUO</v>
      </c>
      <c r="C2" s="64"/>
      <c r="D2" s="65"/>
      <c r="E2" s="66"/>
      <c r="F2" s="66"/>
      <c r="G2" s="67"/>
      <c r="H2" s="68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8" customHeight="1" x14ac:dyDescent="0.7">
      <c r="A3" s="62" t="s">
        <v>4</v>
      </c>
      <c r="B3" s="63" t="str">
        <f>'Obra '!D3</f>
        <v>R00</v>
      </c>
      <c r="C3" s="64"/>
      <c r="D3" s="65"/>
      <c r="E3" s="66"/>
      <c r="F3" s="66"/>
      <c r="G3" s="69"/>
      <c r="H3" s="68"/>
      <c r="I3" s="61"/>
      <c r="J3" s="61"/>
      <c r="K3" s="1331" t="s">
        <v>55</v>
      </c>
      <c r="L3" s="1332"/>
      <c r="M3" s="1332"/>
      <c r="N3" s="1333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28.8" x14ac:dyDescent="0.3">
      <c r="A4" s="1334" t="s">
        <v>56</v>
      </c>
      <c r="B4" s="1335"/>
      <c r="C4" s="1335"/>
      <c r="D4" s="1335"/>
      <c r="E4" s="1335"/>
      <c r="F4" s="1335"/>
      <c r="G4" s="1335"/>
      <c r="H4" s="1336"/>
      <c r="I4" s="61"/>
      <c r="J4" s="61"/>
      <c r="K4" s="70" t="s">
        <v>57</v>
      </c>
      <c r="L4" s="70" t="s">
        <v>58</v>
      </c>
      <c r="M4" s="70" t="s">
        <v>59</v>
      </c>
      <c r="N4" s="70" t="s">
        <v>60</v>
      </c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21.75" customHeight="1" x14ac:dyDescent="0.7">
      <c r="A5" s="71" t="s">
        <v>61</v>
      </c>
      <c r="B5" s="72"/>
      <c r="C5" s="72"/>
      <c r="D5" s="73"/>
      <c r="E5" s="74"/>
      <c r="F5" s="74"/>
      <c r="G5" s="74"/>
      <c r="H5" s="75"/>
      <c r="I5" s="61"/>
      <c r="J5" s="61"/>
      <c r="K5" s="76"/>
      <c r="L5" s="76"/>
      <c r="M5" s="76"/>
      <c r="N5" s="76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21.75" customHeight="1" x14ac:dyDescent="0.7">
      <c r="A6" s="77"/>
      <c r="B6" s="78"/>
      <c r="C6" s="78"/>
      <c r="D6" s="79"/>
      <c r="E6" s="80"/>
      <c r="F6" s="80"/>
      <c r="G6" s="80"/>
      <c r="H6" s="81"/>
      <c r="I6" s="61"/>
      <c r="J6" s="61"/>
      <c r="K6" s="82" t="s">
        <v>21</v>
      </c>
      <c r="L6" s="83">
        <f>'Obra '!E15</f>
        <v>563.09</v>
      </c>
      <c r="M6" s="83">
        <f t="shared" ref="M6:M9" si="0">27.51+26.97+17.98+24.77</f>
        <v>97.23</v>
      </c>
      <c r="N6" s="83">
        <v>2.82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21.75" customHeight="1" x14ac:dyDescent="0.7">
      <c r="A7" s="77"/>
      <c r="B7" s="84" t="s">
        <v>7</v>
      </c>
      <c r="C7" s="85" t="s">
        <v>8</v>
      </c>
      <c r="D7" s="86" t="s">
        <v>9</v>
      </c>
      <c r="E7" s="80"/>
      <c r="F7" s="1329" t="s">
        <v>62</v>
      </c>
      <c r="G7" s="1330"/>
      <c r="H7" s="81"/>
      <c r="I7" s="61"/>
      <c r="J7" s="61"/>
      <c r="K7" s="82" t="s">
        <v>22</v>
      </c>
      <c r="L7" s="83">
        <f>'Obra '!E16</f>
        <v>563.09</v>
      </c>
      <c r="M7" s="83">
        <f t="shared" si="0"/>
        <v>97.23</v>
      </c>
      <c r="N7" s="83">
        <v>2.82</v>
      </c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21.75" customHeight="1" x14ac:dyDescent="0.7">
      <c r="A8" s="77"/>
      <c r="B8" s="87" t="s">
        <v>63</v>
      </c>
      <c r="C8" s="88" t="s">
        <v>64</v>
      </c>
      <c r="D8" s="89">
        <f>M9</f>
        <v>97.23</v>
      </c>
      <c r="E8" s="80"/>
      <c r="F8" s="90"/>
      <c r="G8" s="91"/>
      <c r="H8" s="81"/>
      <c r="I8" s="61"/>
      <c r="J8" s="61"/>
      <c r="K8" s="82" t="s">
        <v>23</v>
      </c>
      <c r="L8" s="83">
        <f>'Obra '!E17</f>
        <v>492.75</v>
      </c>
      <c r="M8" s="83">
        <f t="shared" si="0"/>
        <v>97.23</v>
      </c>
      <c r="N8" s="83">
        <v>2.82</v>
      </c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21.75" customHeight="1" x14ac:dyDescent="0.7">
      <c r="A9" s="77"/>
      <c r="B9" s="87" t="s">
        <v>65</v>
      </c>
      <c r="C9" s="88" t="s">
        <v>64</v>
      </c>
      <c r="D9" s="92"/>
      <c r="E9" s="80"/>
      <c r="F9" s="90"/>
      <c r="G9" s="91"/>
      <c r="H9" s="81"/>
      <c r="I9" s="61"/>
      <c r="J9" s="61"/>
      <c r="K9" s="93" t="s">
        <v>24</v>
      </c>
      <c r="L9" s="83">
        <f>'Obra '!E18</f>
        <v>461.09</v>
      </c>
      <c r="M9" s="83">
        <f t="shared" si="0"/>
        <v>97.23</v>
      </c>
      <c r="N9" s="83">
        <v>3.3</v>
      </c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21.75" customHeight="1" x14ac:dyDescent="0.7">
      <c r="A10" s="77"/>
      <c r="B10" s="87" t="s">
        <v>66</v>
      </c>
      <c r="C10" s="88" t="s">
        <v>64</v>
      </c>
      <c r="D10" s="92">
        <f>M10</f>
        <v>71.850000000000009</v>
      </c>
      <c r="E10" s="80"/>
      <c r="F10" s="90"/>
      <c r="G10" s="91"/>
      <c r="H10" s="81"/>
      <c r="I10" s="61"/>
      <c r="J10" s="61"/>
      <c r="K10" s="76" t="s">
        <v>25</v>
      </c>
      <c r="L10" s="83">
        <f>'Obra '!E19</f>
        <v>297.7</v>
      </c>
      <c r="M10" s="83">
        <f t="shared" ref="M10:M25" si="1">20.05+11.8+19.46+17.06+1.8+1.68</f>
        <v>71.850000000000009</v>
      </c>
      <c r="N10" s="83">
        <v>2.68</v>
      </c>
      <c r="O10" s="61">
        <v>43.856000000000002</v>
      </c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21.75" customHeight="1" x14ac:dyDescent="0.7">
      <c r="A11" s="77"/>
      <c r="B11" s="94" t="s">
        <v>67</v>
      </c>
      <c r="C11" s="95" t="s">
        <v>64</v>
      </c>
      <c r="D11" s="96">
        <f>D8+D9</f>
        <v>97.23</v>
      </c>
      <c r="E11" s="80"/>
      <c r="F11" s="90"/>
      <c r="G11" s="91"/>
      <c r="H11" s="81"/>
      <c r="I11" s="61"/>
      <c r="J11" s="61"/>
      <c r="K11" s="76" t="s">
        <v>68</v>
      </c>
      <c r="L11" s="83">
        <f>'Obra '!$E$20/15</f>
        <v>274.76999999999992</v>
      </c>
      <c r="M11" s="83">
        <f t="shared" si="1"/>
        <v>71.850000000000009</v>
      </c>
      <c r="N11" s="83">
        <v>2.68</v>
      </c>
      <c r="O11" s="61">
        <v>53.716999999999999</v>
      </c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21.75" customHeight="1" x14ac:dyDescent="0.7">
      <c r="A12" s="77"/>
      <c r="B12" s="94" t="s">
        <v>69</v>
      </c>
      <c r="C12" s="95" t="s">
        <v>64</v>
      </c>
      <c r="D12" s="96">
        <f>D10</f>
        <v>71.850000000000009</v>
      </c>
      <c r="E12" s="80"/>
      <c r="F12" s="90"/>
      <c r="G12" s="91"/>
      <c r="H12" s="81"/>
      <c r="I12" s="61"/>
      <c r="J12" s="61"/>
      <c r="K12" s="93" t="s">
        <v>70</v>
      </c>
      <c r="L12" s="83">
        <f>'Obra '!$E$20/15</f>
        <v>274.76999999999992</v>
      </c>
      <c r="M12" s="83">
        <f t="shared" si="1"/>
        <v>71.850000000000009</v>
      </c>
      <c r="N12" s="83">
        <v>2.68</v>
      </c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21.75" customHeight="1" x14ac:dyDescent="0.7">
      <c r="A13" s="97"/>
      <c r="B13" s="98" t="s">
        <v>71</v>
      </c>
      <c r="C13" s="78"/>
      <c r="D13" s="79"/>
      <c r="E13" s="99"/>
      <c r="F13" s="100"/>
      <c r="G13" s="101"/>
      <c r="H13" s="102"/>
      <c r="I13" s="61"/>
      <c r="J13" s="61"/>
      <c r="K13" s="76" t="s">
        <v>72</v>
      </c>
      <c r="L13" s="83">
        <f>'Obra '!$E$20/15</f>
        <v>274.76999999999992</v>
      </c>
      <c r="M13" s="83">
        <f t="shared" si="1"/>
        <v>71.850000000000009</v>
      </c>
      <c r="N13" s="83">
        <v>2.68</v>
      </c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21.75" customHeight="1" x14ac:dyDescent="0.7">
      <c r="A14" s="71" t="s">
        <v>73</v>
      </c>
      <c r="B14" s="72"/>
      <c r="C14" s="72"/>
      <c r="D14" s="73"/>
      <c r="E14" s="74"/>
      <c r="F14" s="74"/>
      <c r="G14" s="74"/>
      <c r="H14" s="75"/>
      <c r="I14" s="61"/>
      <c r="J14" s="61"/>
      <c r="K14" s="76" t="s">
        <v>74</v>
      </c>
      <c r="L14" s="83">
        <f>'Obra '!$E$20/15</f>
        <v>274.76999999999992</v>
      </c>
      <c r="M14" s="83">
        <f t="shared" si="1"/>
        <v>71.850000000000009</v>
      </c>
      <c r="N14" s="83">
        <v>2.68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21.75" customHeight="1" x14ac:dyDescent="0.7">
      <c r="A15" s="97"/>
      <c r="B15" s="78"/>
      <c r="C15" s="78"/>
      <c r="D15" s="79"/>
      <c r="E15" s="80"/>
      <c r="F15" s="80"/>
      <c r="G15" s="80"/>
      <c r="H15" s="81"/>
      <c r="I15" s="61"/>
      <c r="J15" s="61"/>
      <c r="K15" s="93" t="s">
        <v>75</v>
      </c>
      <c r="L15" s="83">
        <f>'Obra '!$E$20/15</f>
        <v>274.76999999999992</v>
      </c>
      <c r="M15" s="83">
        <f t="shared" si="1"/>
        <v>71.850000000000009</v>
      </c>
      <c r="N15" s="83">
        <v>2.68</v>
      </c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21.75" customHeight="1" x14ac:dyDescent="0.7">
      <c r="A16" s="97"/>
      <c r="B16" s="103" t="s">
        <v>7</v>
      </c>
      <c r="C16" s="104" t="s">
        <v>8</v>
      </c>
      <c r="D16" s="105" t="s">
        <v>9</v>
      </c>
      <c r="E16" s="80"/>
      <c r="F16" s="1329" t="s">
        <v>62</v>
      </c>
      <c r="G16" s="1330"/>
      <c r="H16" s="81"/>
      <c r="I16" s="61"/>
      <c r="J16" s="61"/>
      <c r="K16" s="76" t="s">
        <v>76</v>
      </c>
      <c r="L16" s="83">
        <f>'Obra '!$E$20/15</f>
        <v>274.76999999999992</v>
      </c>
      <c r="M16" s="83">
        <f t="shared" si="1"/>
        <v>71.850000000000009</v>
      </c>
      <c r="N16" s="83">
        <v>2.68</v>
      </c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1.75" customHeight="1" x14ac:dyDescent="0.7">
      <c r="A17" s="97"/>
      <c r="B17" s="106" t="s">
        <v>77</v>
      </c>
      <c r="C17" s="107" t="s">
        <v>64</v>
      </c>
      <c r="D17" s="108">
        <f>43.86+53.72*15+74.65</f>
        <v>924.31</v>
      </c>
      <c r="E17" s="80"/>
      <c r="F17" s="90"/>
      <c r="G17" s="91"/>
      <c r="H17" s="81"/>
      <c r="I17" s="61"/>
      <c r="J17" s="61"/>
      <c r="K17" s="76" t="s">
        <v>78</v>
      </c>
      <c r="L17" s="83">
        <f>'Obra '!$E$20/15</f>
        <v>274.76999999999992</v>
      </c>
      <c r="M17" s="83">
        <f t="shared" si="1"/>
        <v>71.850000000000009</v>
      </c>
      <c r="N17" s="83">
        <v>2.68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21.75" customHeight="1" x14ac:dyDescent="0.7">
      <c r="A18" s="97"/>
      <c r="B18" s="109" t="s">
        <v>73</v>
      </c>
      <c r="C18" s="110" t="s">
        <v>64</v>
      </c>
      <c r="D18" s="111">
        <f>D17</f>
        <v>924.31</v>
      </c>
      <c r="E18" s="80"/>
      <c r="F18" s="90"/>
      <c r="G18" s="91"/>
      <c r="H18" s="81"/>
      <c r="I18" s="61"/>
      <c r="J18" s="61"/>
      <c r="K18" s="93" t="s">
        <v>79</v>
      </c>
      <c r="L18" s="83">
        <f>'Obra '!$E$20/15</f>
        <v>274.76999999999992</v>
      </c>
      <c r="M18" s="83">
        <f t="shared" si="1"/>
        <v>71.850000000000009</v>
      </c>
      <c r="N18" s="83">
        <v>2.68</v>
      </c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21.75" customHeight="1" x14ac:dyDescent="0.7">
      <c r="A19" s="97"/>
      <c r="B19" s="78"/>
      <c r="C19" s="78"/>
      <c r="D19" s="79"/>
      <c r="E19" s="80"/>
      <c r="F19" s="100"/>
      <c r="G19" s="101"/>
      <c r="H19" s="81"/>
      <c r="I19" s="61"/>
      <c r="J19" s="61"/>
      <c r="K19" s="76" t="s">
        <v>80</v>
      </c>
      <c r="L19" s="83">
        <f>'Obra '!$E$20/15</f>
        <v>274.76999999999992</v>
      </c>
      <c r="M19" s="83">
        <f t="shared" si="1"/>
        <v>71.850000000000009</v>
      </c>
      <c r="N19" s="83">
        <v>2.68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21.75" customHeight="1" x14ac:dyDescent="0.7">
      <c r="A20" s="71" t="s">
        <v>81</v>
      </c>
      <c r="B20" s="72"/>
      <c r="C20" s="72"/>
      <c r="D20" s="73"/>
      <c r="E20" s="112"/>
      <c r="F20" s="112"/>
      <c r="G20" s="112"/>
      <c r="H20" s="113"/>
      <c r="I20" s="61"/>
      <c r="J20" s="61"/>
      <c r="K20" s="76" t="s">
        <v>82</v>
      </c>
      <c r="L20" s="83">
        <f>'Obra '!$E$20/15</f>
        <v>274.76999999999992</v>
      </c>
      <c r="M20" s="83">
        <f t="shared" si="1"/>
        <v>71.850000000000009</v>
      </c>
      <c r="N20" s="83">
        <v>2.68</v>
      </c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21.75" customHeight="1" x14ac:dyDescent="0.7">
      <c r="A21" s="97"/>
      <c r="B21" s="78"/>
      <c r="C21" s="78"/>
      <c r="D21" s="79"/>
      <c r="E21" s="80"/>
      <c r="F21" s="80"/>
      <c r="G21" s="80"/>
      <c r="H21" s="81"/>
      <c r="I21" s="61"/>
      <c r="J21" s="61"/>
      <c r="K21" s="93" t="s">
        <v>83</v>
      </c>
      <c r="L21" s="83">
        <f>'Obra '!$E$20/15</f>
        <v>274.76999999999992</v>
      </c>
      <c r="M21" s="83">
        <f t="shared" si="1"/>
        <v>71.850000000000009</v>
      </c>
      <c r="N21" s="83">
        <v>2.68</v>
      </c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21.75" customHeight="1" x14ac:dyDescent="0.7">
      <c r="A22" s="97"/>
      <c r="B22" s="84" t="s">
        <v>7</v>
      </c>
      <c r="C22" s="85" t="s">
        <v>8</v>
      </c>
      <c r="D22" s="86" t="s">
        <v>9</v>
      </c>
      <c r="E22" s="80"/>
      <c r="F22" s="1329" t="s">
        <v>62</v>
      </c>
      <c r="G22" s="1330"/>
      <c r="H22" s="81"/>
      <c r="I22" s="61"/>
      <c r="J22" s="61"/>
      <c r="K22" s="76" t="s">
        <v>84</v>
      </c>
      <c r="L22" s="83">
        <f>'Obra '!$E$20/15</f>
        <v>274.76999999999992</v>
      </c>
      <c r="M22" s="83">
        <f t="shared" si="1"/>
        <v>71.850000000000009</v>
      </c>
      <c r="N22" s="83">
        <v>2.68</v>
      </c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21.75" customHeight="1" x14ac:dyDescent="0.7">
      <c r="A23" s="97"/>
      <c r="B23" s="114" t="s">
        <v>85</v>
      </c>
      <c r="C23" s="115" t="s">
        <v>64</v>
      </c>
      <c r="D23" s="116">
        <f>M10</f>
        <v>71.850000000000009</v>
      </c>
      <c r="E23" s="80"/>
      <c r="F23" s="90"/>
      <c r="G23" s="91"/>
      <c r="H23" s="81"/>
      <c r="I23" s="61"/>
      <c r="J23" s="61"/>
      <c r="K23" s="76" t="s">
        <v>86</v>
      </c>
      <c r="L23" s="83">
        <f>'Obra '!$E$20/15</f>
        <v>274.76999999999992</v>
      </c>
      <c r="M23" s="83">
        <f t="shared" si="1"/>
        <v>71.850000000000009</v>
      </c>
      <c r="N23" s="83">
        <v>2.68</v>
      </c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21.75" customHeight="1" x14ac:dyDescent="0.7">
      <c r="A24" s="97"/>
      <c r="B24" s="117" t="s">
        <v>87</v>
      </c>
      <c r="C24" s="118" t="s">
        <v>88</v>
      </c>
      <c r="D24" s="119">
        <v>4</v>
      </c>
      <c r="E24" s="80"/>
      <c r="F24" s="90"/>
      <c r="G24" s="91"/>
      <c r="H24" s="81"/>
      <c r="I24" s="61"/>
      <c r="J24" s="61"/>
      <c r="K24" s="93" t="s">
        <v>89</v>
      </c>
      <c r="L24" s="83">
        <f>'Obra '!$E$20/15</f>
        <v>274.76999999999992</v>
      </c>
      <c r="M24" s="83">
        <f t="shared" si="1"/>
        <v>71.850000000000009</v>
      </c>
      <c r="N24" s="83">
        <v>2.68</v>
      </c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21.75" customHeight="1" x14ac:dyDescent="0.7">
      <c r="A25" s="97"/>
      <c r="B25" s="120" t="s">
        <v>90</v>
      </c>
      <c r="C25" s="121" t="s">
        <v>64</v>
      </c>
      <c r="D25" s="122">
        <f>(D23*D24)</f>
        <v>287.40000000000003</v>
      </c>
      <c r="E25" s="80"/>
      <c r="F25" s="90"/>
      <c r="G25" s="91"/>
      <c r="H25" s="81"/>
      <c r="I25" s="61"/>
      <c r="J25" s="61"/>
      <c r="K25" s="76" t="s">
        <v>91</v>
      </c>
      <c r="L25" s="83">
        <f>'Obra '!$E$20/15</f>
        <v>274.76999999999992</v>
      </c>
      <c r="M25" s="83">
        <f t="shared" si="1"/>
        <v>71.850000000000009</v>
      </c>
      <c r="N25" s="83">
        <v>2.68</v>
      </c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21.75" customHeight="1" x14ac:dyDescent="0.55000000000000004">
      <c r="A26" s="77"/>
      <c r="B26" s="80"/>
      <c r="C26" s="80"/>
      <c r="D26" s="123"/>
      <c r="E26" s="80"/>
      <c r="F26" s="100"/>
      <c r="G26" s="101"/>
      <c r="H26" s="124"/>
      <c r="I26" s="61"/>
      <c r="J26" s="61"/>
      <c r="K26" s="76" t="s">
        <v>92</v>
      </c>
      <c r="L26" s="83">
        <f>L25</f>
        <v>274.76999999999992</v>
      </c>
      <c r="M26" s="83"/>
      <c r="N26" s="83">
        <v>1.44</v>
      </c>
      <c r="O26" s="61" t="s">
        <v>93</v>
      </c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21.75" customHeight="1" x14ac:dyDescent="0.7">
      <c r="A27" s="71" t="s">
        <v>94</v>
      </c>
      <c r="B27" s="72"/>
      <c r="C27" s="72"/>
      <c r="D27" s="73"/>
      <c r="E27" s="74"/>
      <c r="F27" s="74"/>
      <c r="G27" s="74"/>
      <c r="H27" s="75"/>
      <c r="I27" s="61"/>
      <c r="J27" s="61"/>
      <c r="K27" s="76" t="s">
        <v>95</v>
      </c>
      <c r="L27" s="83">
        <f>'Obra '!E21</f>
        <v>283.92</v>
      </c>
      <c r="M27" s="83"/>
      <c r="N27" s="83">
        <v>3.1</v>
      </c>
      <c r="O27" s="61">
        <v>74.650000000000006</v>
      </c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21.75" customHeight="1" x14ac:dyDescent="0.7">
      <c r="A28" s="97"/>
      <c r="B28" s="78"/>
      <c r="C28" s="78"/>
      <c r="D28" s="79"/>
      <c r="E28" s="80"/>
      <c r="F28" s="80"/>
      <c r="G28" s="80"/>
      <c r="H28" s="81"/>
      <c r="I28" s="61"/>
      <c r="J28" s="61"/>
      <c r="K28" s="76" t="s">
        <v>29</v>
      </c>
      <c r="L28" s="83">
        <f>'Obra '!E22</f>
        <v>39.729999999999997</v>
      </c>
      <c r="M28" s="83"/>
      <c r="N28" s="83">
        <v>3.95</v>
      </c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21.75" customHeight="1" x14ac:dyDescent="0.7">
      <c r="A29" s="97"/>
      <c r="B29" s="103" t="s">
        <v>7</v>
      </c>
      <c r="C29" s="104" t="s">
        <v>8</v>
      </c>
      <c r="D29" s="105" t="s">
        <v>9</v>
      </c>
      <c r="E29" s="80"/>
      <c r="F29" s="1329" t="s">
        <v>62</v>
      </c>
      <c r="G29" s="1330"/>
      <c r="H29" s="81"/>
      <c r="I29" s="61"/>
      <c r="J29" s="61"/>
      <c r="K29" s="76" t="s">
        <v>96</v>
      </c>
      <c r="L29" s="83">
        <f>L28</f>
        <v>39.729999999999997</v>
      </c>
      <c r="M29" s="83"/>
      <c r="N29" s="83">
        <v>1.7</v>
      </c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21.75" customHeight="1" x14ac:dyDescent="0.7">
      <c r="A30" s="97"/>
      <c r="B30" s="87" t="s">
        <v>97</v>
      </c>
      <c r="C30" s="88" t="s">
        <v>98</v>
      </c>
      <c r="D30" s="125">
        <f>0.9*2.1</f>
        <v>1.8900000000000001</v>
      </c>
      <c r="E30" s="80"/>
      <c r="F30" s="90"/>
      <c r="G30" s="91"/>
      <c r="H30" s="8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21.75" customHeight="1" x14ac:dyDescent="0.7">
      <c r="A31" s="97"/>
      <c r="B31" s="87" t="s">
        <v>99</v>
      </c>
      <c r="C31" s="88" t="s">
        <v>88</v>
      </c>
      <c r="D31" s="125">
        <v>2</v>
      </c>
      <c r="E31" s="80"/>
      <c r="F31" s="90"/>
      <c r="G31" s="91"/>
      <c r="H31" s="8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21.75" customHeight="1" x14ac:dyDescent="0.7">
      <c r="A32" s="97"/>
      <c r="B32" s="87" t="s">
        <v>100</v>
      </c>
      <c r="C32" s="88" t="s">
        <v>88</v>
      </c>
      <c r="D32" s="125">
        <v>22</v>
      </c>
      <c r="E32" s="80"/>
      <c r="F32" s="90"/>
      <c r="G32" s="91"/>
      <c r="H32" s="8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21.75" customHeight="1" x14ac:dyDescent="0.7">
      <c r="A33" s="97"/>
      <c r="B33" s="126" t="s">
        <v>94</v>
      </c>
      <c r="C33" s="127" t="s">
        <v>98</v>
      </c>
      <c r="D33" s="128">
        <f>D30*D32</f>
        <v>41.580000000000005</v>
      </c>
      <c r="E33" s="80"/>
      <c r="F33" s="90"/>
      <c r="G33" s="91"/>
      <c r="H33" s="8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21.75" hidden="1" customHeight="1" x14ac:dyDescent="0.7">
      <c r="A34" s="97"/>
      <c r="B34" s="87" t="s">
        <v>101</v>
      </c>
      <c r="C34" s="88" t="s">
        <v>98</v>
      </c>
      <c r="D34" s="125"/>
      <c r="E34" s="80"/>
      <c r="F34" s="90"/>
      <c r="G34" s="91"/>
      <c r="H34" s="8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21.75" hidden="1" customHeight="1" x14ac:dyDescent="0.7">
      <c r="A35" s="97"/>
      <c r="B35" s="87" t="s">
        <v>102</v>
      </c>
      <c r="C35" s="88" t="s">
        <v>88</v>
      </c>
      <c r="D35" s="125"/>
      <c r="E35" s="80"/>
      <c r="F35" s="90"/>
      <c r="G35" s="91"/>
      <c r="H35" s="8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21.75" hidden="1" customHeight="1" x14ac:dyDescent="0.7">
      <c r="A36" s="97"/>
      <c r="B36" s="126" t="str">
        <f>A27</f>
        <v xml:space="preserve">Fechamento removível de vãos em madeira </v>
      </c>
      <c r="C36" s="127" t="s">
        <v>98</v>
      </c>
      <c r="D36" s="128">
        <f>D34*D35</f>
        <v>0</v>
      </c>
      <c r="E36" s="80"/>
      <c r="F36" s="90"/>
      <c r="G36" s="91"/>
      <c r="H36" s="8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21.75" customHeight="1" x14ac:dyDescent="0.7">
      <c r="A37" s="97"/>
      <c r="B37" s="78"/>
      <c r="C37" s="78"/>
      <c r="D37" s="79"/>
      <c r="E37" s="80"/>
      <c r="F37" s="100"/>
      <c r="G37" s="101"/>
      <c r="H37" s="8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21.75" customHeight="1" x14ac:dyDescent="0.7">
      <c r="A38" s="71" t="s">
        <v>103</v>
      </c>
      <c r="B38" s="72"/>
      <c r="C38" s="72"/>
      <c r="D38" s="73"/>
      <c r="E38" s="74"/>
      <c r="F38" s="74"/>
      <c r="G38" s="74"/>
      <c r="H38" s="75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21.75" customHeight="1" x14ac:dyDescent="0.7">
      <c r="A39" s="97"/>
      <c r="B39" s="78"/>
      <c r="C39" s="78"/>
      <c r="D39" s="79"/>
      <c r="E39" s="80"/>
      <c r="F39" s="80"/>
      <c r="G39" s="80"/>
      <c r="H39" s="8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21.75" customHeight="1" x14ac:dyDescent="0.7">
      <c r="A40" s="97"/>
      <c r="B40" s="103" t="s">
        <v>7</v>
      </c>
      <c r="C40" s="104" t="s">
        <v>8</v>
      </c>
      <c r="D40" s="105" t="s">
        <v>9</v>
      </c>
      <c r="E40" s="80"/>
      <c r="F40" s="1329" t="s">
        <v>62</v>
      </c>
      <c r="G40" s="1330"/>
      <c r="H40" s="8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21.75" customHeight="1" x14ac:dyDescent="0.7">
      <c r="A41" s="97"/>
      <c r="B41" s="87" t="s">
        <v>104</v>
      </c>
      <c r="C41" s="88" t="s">
        <v>98</v>
      </c>
      <c r="D41" s="125">
        <f>0.9*2.1</f>
        <v>1.8900000000000001</v>
      </c>
      <c r="E41" s="80"/>
      <c r="F41" s="90"/>
      <c r="G41" s="91"/>
      <c r="H41" s="8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21.75" customHeight="1" x14ac:dyDescent="0.7">
      <c r="A42" s="97"/>
      <c r="B42" s="87" t="s">
        <v>105</v>
      </c>
      <c r="C42" s="88" t="s">
        <v>88</v>
      </c>
      <c r="D42" s="125">
        <f>1+2*15</f>
        <v>31</v>
      </c>
      <c r="E42" s="80"/>
      <c r="F42" s="90"/>
      <c r="G42" s="91"/>
      <c r="H42" s="8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21.75" customHeight="1" x14ac:dyDescent="0.7">
      <c r="A43" s="97"/>
      <c r="B43" s="126" t="s">
        <v>94</v>
      </c>
      <c r="C43" s="127" t="s">
        <v>98</v>
      </c>
      <c r="D43" s="128">
        <f>D41*D42</f>
        <v>58.59</v>
      </c>
      <c r="E43" s="80"/>
      <c r="F43" s="90"/>
      <c r="G43" s="91"/>
      <c r="H43" s="8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21.75" hidden="1" customHeight="1" x14ac:dyDescent="0.7">
      <c r="A44" s="97"/>
      <c r="B44" s="87" t="s">
        <v>101</v>
      </c>
      <c r="C44" s="88" t="s">
        <v>98</v>
      </c>
      <c r="D44" s="125"/>
      <c r="E44" s="80"/>
      <c r="F44" s="90"/>
      <c r="G44" s="91"/>
      <c r="H44" s="8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21.75" hidden="1" customHeight="1" x14ac:dyDescent="0.7">
      <c r="A45" s="97"/>
      <c r="B45" s="87" t="s">
        <v>102</v>
      </c>
      <c r="C45" s="88" t="s">
        <v>88</v>
      </c>
      <c r="D45" s="125"/>
      <c r="E45" s="80"/>
      <c r="F45" s="90"/>
      <c r="G45" s="91"/>
      <c r="H45" s="8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21.75" hidden="1" customHeight="1" x14ac:dyDescent="0.7">
      <c r="A46" s="97"/>
      <c r="B46" s="126" t="str">
        <f>A38</f>
        <v xml:space="preserve">Fechamento removível de vãos de portas de entrada de apto em madeira </v>
      </c>
      <c r="C46" s="127" t="s">
        <v>98</v>
      </c>
      <c r="D46" s="128">
        <f>D44*D45</f>
        <v>0</v>
      </c>
      <c r="E46" s="80"/>
      <c r="F46" s="90"/>
      <c r="G46" s="91"/>
      <c r="H46" s="8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21.75" customHeight="1" x14ac:dyDescent="0.7">
      <c r="A47" s="97"/>
      <c r="B47" s="78"/>
      <c r="C47" s="78"/>
      <c r="D47" s="79"/>
      <c r="E47" s="80"/>
      <c r="F47" s="100"/>
      <c r="G47" s="101"/>
      <c r="H47" s="8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21.75" customHeight="1" x14ac:dyDescent="0.7">
      <c r="A48" s="71" t="s">
        <v>106</v>
      </c>
      <c r="B48" s="72"/>
      <c r="C48" s="72"/>
      <c r="D48" s="73"/>
      <c r="E48" s="74"/>
      <c r="F48" s="74"/>
      <c r="G48" s="74"/>
      <c r="H48" s="75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21.75" customHeight="1" x14ac:dyDescent="0.7">
      <c r="A49" s="97"/>
      <c r="B49" s="78"/>
      <c r="C49" s="78"/>
      <c r="D49" s="79"/>
      <c r="E49" s="80"/>
      <c r="F49" s="80"/>
      <c r="G49" s="80"/>
      <c r="H49" s="8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21.75" customHeight="1" x14ac:dyDescent="0.7">
      <c r="A50" s="97"/>
      <c r="B50" s="84" t="s">
        <v>7</v>
      </c>
      <c r="C50" s="85" t="s">
        <v>8</v>
      </c>
      <c r="D50" s="86" t="s">
        <v>9</v>
      </c>
      <c r="E50" s="80"/>
      <c r="F50" s="1329" t="s">
        <v>62</v>
      </c>
      <c r="G50" s="1330"/>
      <c r="H50" s="8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21.75" customHeight="1" x14ac:dyDescent="0.7">
      <c r="A51" s="97"/>
      <c r="B51" s="129" t="s">
        <v>107</v>
      </c>
      <c r="C51" s="130" t="s">
        <v>108</v>
      </c>
      <c r="D51" s="131">
        <f>SUMPRODUCT($M$9:$M$29,$N$9:$N$29)</f>
        <v>3401.7870000000003</v>
      </c>
      <c r="E51" s="80"/>
      <c r="F51" s="90"/>
      <c r="G51" s="91"/>
      <c r="H51" s="8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21.75" customHeight="1" x14ac:dyDescent="0.7">
      <c r="A52" s="97"/>
      <c r="B52" s="132" t="str">
        <f>A48</f>
        <v>Tela fachadeira</v>
      </c>
      <c r="C52" s="133" t="s">
        <v>98</v>
      </c>
      <c r="D52" s="134">
        <f>D51</f>
        <v>3401.7870000000003</v>
      </c>
      <c r="E52" s="80"/>
      <c r="F52" s="90"/>
      <c r="G52" s="91"/>
      <c r="H52" s="81"/>
      <c r="I52" s="61"/>
      <c r="J52" s="61"/>
      <c r="K52" s="135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21.75" customHeight="1" x14ac:dyDescent="0.7">
      <c r="A53" s="97"/>
      <c r="B53" s="78"/>
      <c r="C53" s="78"/>
      <c r="D53" s="79"/>
      <c r="E53" s="80"/>
      <c r="F53" s="100"/>
      <c r="G53" s="101"/>
      <c r="H53" s="8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21.75" customHeight="1" x14ac:dyDescent="0.7">
      <c r="A54" s="71" t="s">
        <v>109</v>
      </c>
      <c r="B54" s="72"/>
      <c r="C54" s="72"/>
      <c r="D54" s="73"/>
      <c r="E54" s="74"/>
      <c r="F54" s="74"/>
      <c r="G54" s="74"/>
      <c r="H54" s="75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21.75" customHeight="1" x14ac:dyDescent="0.7">
      <c r="A55" s="97"/>
      <c r="B55" s="78"/>
      <c r="C55" s="78"/>
      <c r="D55" s="79"/>
      <c r="E55" s="80"/>
      <c r="F55" s="80"/>
      <c r="G55" s="80"/>
      <c r="H55" s="8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21.75" customHeight="1" x14ac:dyDescent="0.7">
      <c r="A56" s="97"/>
      <c r="B56" s="84" t="s">
        <v>7</v>
      </c>
      <c r="C56" s="85" t="s">
        <v>8</v>
      </c>
      <c r="D56" s="86" t="s">
        <v>9</v>
      </c>
      <c r="E56" s="80"/>
      <c r="F56" s="1329" t="s">
        <v>62</v>
      </c>
      <c r="G56" s="1330"/>
      <c r="H56" s="8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21.75" customHeight="1" x14ac:dyDescent="0.7">
      <c r="A57" s="97"/>
      <c r="B57" s="87" t="s">
        <v>110</v>
      </c>
      <c r="C57" s="88" t="s">
        <v>64</v>
      </c>
      <c r="D57" s="136">
        <f>$M$22</f>
        <v>71.850000000000009</v>
      </c>
      <c r="E57" s="80"/>
      <c r="F57" s="90"/>
      <c r="G57" s="91"/>
      <c r="H57" s="8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21.75" customHeight="1" x14ac:dyDescent="0.7">
      <c r="A58" s="97"/>
      <c r="B58" s="87" t="s">
        <v>111</v>
      </c>
      <c r="C58" s="88" t="s">
        <v>88</v>
      </c>
      <c r="D58" s="136">
        <f>N27+N26</f>
        <v>4.54</v>
      </c>
      <c r="E58" s="80"/>
      <c r="F58" s="90"/>
      <c r="G58" s="91"/>
      <c r="H58" s="8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21.75" customHeight="1" x14ac:dyDescent="0.7">
      <c r="A59" s="97"/>
      <c r="B59" s="132" t="str">
        <f>A54</f>
        <v>SLQA</v>
      </c>
      <c r="C59" s="133" t="s">
        <v>98</v>
      </c>
      <c r="D59" s="134">
        <f>D57*D58</f>
        <v>326.19900000000007</v>
      </c>
      <c r="E59" s="80"/>
      <c r="F59" s="90"/>
      <c r="G59" s="91"/>
      <c r="H59" s="8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21.75" customHeight="1" x14ac:dyDescent="0.7">
      <c r="A60" s="97"/>
      <c r="B60" s="78"/>
      <c r="C60" s="78"/>
      <c r="D60" s="79"/>
      <c r="E60" s="80"/>
      <c r="F60" s="100"/>
      <c r="G60" s="101"/>
      <c r="H60" s="8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21.75" customHeight="1" x14ac:dyDescent="0.7">
      <c r="A61" s="137"/>
      <c r="B61" s="138"/>
      <c r="C61" s="138"/>
      <c r="D61" s="139"/>
      <c r="E61" s="140"/>
      <c r="F61" s="140"/>
      <c r="G61" s="140"/>
      <c r="H61" s="14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21.75" customHeight="1" x14ac:dyDescent="0.7">
      <c r="A62" s="71" t="s">
        <v>112</v>
      </c>
      <c r="B62" s="72"/>
      <c r="C62" s="72"/>
      <c r="D62" s="73"/>
      <c r="E62" s="74"/>
      <c r="F62" s="74"/>
      <c r="G62" s="74"/>
      <c r="H62" s="75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21.75" customHeight="1" x14ac:dyDescent="0.7">
      <c r="A63" s="97"/>
      <c r="B63" s="78"/>
      <c r="C63" s="78"/>
      <c r="D63" s="79"/>
      <c r="E63" s="80"/>
      <c r="F63" s="80"/>
      <c r="G63" s="80"/>
      <c r="H63" s="8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21.75" customHeight="1" x14ac:dyDescent="0.7">
      <c r="A64" s="97"/>
      <c r="B64" s="84" t="s">
        <v>7</v>
      </c>
      <c r="C64" s="85" t="s">
        <v>8</v>
      </c>
      <c r="D64" s="86" t="s">
        <v>9</v>
      </c>
      <c r="E64" s="80"/>
      <c r="F64" s="1329" t="s">
        <v>62</v>
      </c>
      <c r="G64" s="1330"/>
      <c r="H64" s="8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21.75" customHeight="1" x14ac:dyDescent="0.7">
      <c r="A65" s="97"/>
      <c r="B65" s="129" t="s">
        <v>113</v>
      </c>
      <c r="C65" s="130" t="s">
        <v>64</v>
      </c>
      <c r="D65" s="89">
        <f>27.86+27.42</f>
        <v>55.28</v>
      </c>
      <c r="E65" s="80"/>
      <c r="F65" s="90"/>
      <c r="G65" s="91"/>
      <c r="H65" s="8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21.75" customHeight="1" x14ac:dyDescent="0.7">
      <c r="A66" s="97"/>
      <c r="B66" s="142" t="s">
        <v>114</v>
      </c>
      <c r="C66" s="143" t="s">
        <v>64</v>
      </c>
      <c r="D66" s="131">
        <v>2.4</v>
      </c>
      <c r="E66" s="80"/>
      <c r="F66" s="90"/>
      <c r="G66" s="91"/>
      <c r="H66" s="8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21.75" customHeight="1" x14ac:dyDescent="0.7">
      <c r="A67" s="97"/>
      <c r="B67" s="132" t="str">
        <f>A62</f>
        <v>Tapume</v>
      </c>
      <c r="C67" s="133" t="s">
        <v>98</v>
      </c>
      <c r="D67" s="134">
        <f>D66*D65</f>
        <v>132.672</v>
      </c>
      <c r="E67" s="80"/>
      <c r="F67" s="90"/>
      <c r="G67" s="91"/>
      <c r="H67" s="8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21.75" customHeight="1" x14ac:dyDescent="0.7">
      <c r="A68" s="97"/>
      <c r="B68" s="78"/>
      <c r="C68" s="78"/>
      <c r="D68" s="79"/>
      <c r="E68" s="80"/>
      <c r="F68" s="100"/>
      <c r="G68" s="101"/>
      <c r="H68" s="8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21.75" customHeight="1" x14ac:dyDescent="0.7">
      <c r="A69" s="71" t="s">
        <v>115</v>
      </c>
      <c r="B69" s="72"/>
      <c r="C69" s="72"/>
      <c r="D69" s="73"/>
      <c r="E69" s="74"/>
      <c r="F69" s="74"/>
      <c r="G69" s="74"/>
      <c r="H69" s="75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21.75" customHeight="1" x14ac:dyDescent="0.7">
      <c r="A70" s="97"/>
      <c r="B70" s="78"/>
      <c r="C70" s="78"/>
      <c r="D70" s="79"/>
      <c r="E70" s="80"/>
      <c r="F70" s="80"/>
      <c r="G70" s="80"/>
      <c r="H70" s="8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21.75" customHeight="1" x14ac:dyDescent="0.7">
      <c r="A71" s="97"/>
      <c r="B71" s="84" t="s">
        <v>7</v>
      </c>
      <c r="C71" s="85" t="s">
        <v>8</v>
      </c>
      <c r="D71" s="86" t="s">
        <v>9</v>
      </c>
      <c r="E71" s="80"/>
      <c r="F71" s="1329" t="s">
        <v>62</v>
      </c>
      <c r="G71" s="1330"/>
      <c r="H71" s="8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21.75" customHeight="1" x14ac:dyDescent="0.7">
      <c r="A72" s="97"/>
      <c r="B72" s="87" t="s">
        <v>116</v>
      </c>
      <c r="C72" s="88" t="s">
        <v>64</v>
      </c>
      <c r="D72" s="136">
        <f>$D$25</f>
        <v>287.40000000000003</v>
      </c>
      <c r="E72" s="80"/>
      <c r="F72" s="90"/>
      <c r="G72" s="91"/>
      <c r="H72" s="8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21.75" customHeight="1" x14ac:dyDescent="0.7">
      <c r="A73" s="97"/>
      <c r="B73" s="132" t="str">
        <f>A69</f>
        <v>Linha de Vida</v>
      </c>
      <c r="C73" s="133" t="s">
        <v>64</v>
      </c>
      <c r="D73" s="134">
        <f>D72</f>
        <v>287.40000000000003</v>
      </c>
      <c r="E73" s="80"/>
      <c r="F73" s="90"/>
      <c r="G73" s="91"/>
      <c r="H73" s="8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21.75" customHeight="1" x14ac:dyDescent="0.7">
      <c r="A74" s="97"/>
      <c r="B74" s="78"/>
      <c r="C74" s="78"/>
      <c r="D74" s="79"/>
      <c r="E74" s="80"/>
      <c r="F74" s="100"/>
      <c r="G74" s="101"/>
      <c r="H74" s="8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21.75" hidden="1" customHeight="1" x14ac:dyDescent="0.7">
      <c r="A75" s="71" t="s">
        <v>117</v>
      </c>
      <c r="B75" s="72"/>
      <c r="C75" s="72"/>
      <c r="D75" s="73"/>
      <c r="E75" s="74"/>
      <c r="F75" s="74"/>
      <c r="G75" s="74"/>
      <c r="H75" s="75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21.75" hidden="1" customHeight="1" x14ac:dyDescent="0.7">
      <c r="A76" s="97"/>
      <c r="B76" s="78"/>
      <c r="C76" s="78"/>
      <c r="D76" s="79"/>
      <c r="E76" s="80"/>
      <c r="F76" s="80"/>
      <c r="G76" s="80"/>
      <c r="H76" s="8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21.75" hidden="1" customHeight="1" x14ac:dyDescent="0.7">
      <c r="A77" s="97"/>
      <c r="B77" s="103" t="s">
        <v>7</v>
      </c>
      <c r="C77" s="104" t="s">
        <v>8</v>
      </c>
      <c r="D77" s="105" t="s">
        <v>9</v>
      </c>
      <c r="E77" s="80"/>
      <c r="F77" s="1329" t="s">
        <v>62</v>
      </c>
      <c r="G77" s="1330"/>
      <c r="H77" s="8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21.75" hidden="1" customHeight="1" x14ac:dyDescent="0.7">
      <c r="A78" s="97"/>
      <c r="B78" s="87" t="s">
        <v>118</v>
      </c>
      <c r="C78" s="88" t="s">
        <v>64</v>
      </c>
      <c r="D78" s="125"/>
      <c r="E78" s="80"/>
      <c r="F78" s="90"/>
      <c r="G78" s="91"/>
      <c r="H78" s="8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21.75" hidden="1" customHeight="1" x14ac:dyDescent="0.7">
      <c r="A79" s="97"/>
      <c r="B79" s="87" t="s">
        <v>111</v>
      </c>
      <c r="C79" s="88" t="s">
        <v>64</v>
      </c>
      <c r="D79" s="125"/>
      <c r="E79" s="80"/>
      <c r="F79" s="90"/>
      <c r="G79" s="91"/>
      <c r="H79" s="8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21.75" hidden="1" customHeight="1" x14ac:dyDescent="0.7">
      <c r="A80" s="97"/>
      <c r="B80" s="126" t="s">
        <v>117</v>
      </c>
      <c r="C80" s="127" t="s">
        <v>98</v>
      </c>
      <c r="D80" s="128">
        <f>D78*D79</f>
        <v>0</v>
      </c>
      <c r="E80" s="80"/>
      <c r="F80" s="90"/>
      <c r="G80" s="91"/>
      <c r="H80" s="8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21.75" hidden="1" customHeight="1" x14ac:dyDescent="0.7">
      <c r="A81" s="97"/>
      <c r="B81" s="80"/>
      <c r="C81" s="80"/>
      <c r="D81" s="80"/>
      <c r="E81" s="80"/>
      <c r="F81" s="100"/>
      <c r="G81" s="101"/>
      <c r="H81" s="8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21.75" customHeight="1" x14ac:dyDescent="0.7">
      <c r="A82" s="137"/>
      <c r="B82" s="138"/>
      <c r="C82" s="138"/>
      <c r="D82" s="139"/>
      <c r="E82" s="140"/>
      <c r="F82" s="140"/>
      <c r="G82" s="140"/>
      <c r="H82" s="14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9.75" customHeight="1" x14ac:dyDescent="0.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 x14ac:dyDescent="0.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 x14ac:dyDescent="0.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 x14ac:dyDescent="0.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 x14ac:dyDescent="0.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 x14ac:dyDescent="0.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 x14ac:dyDescent="0.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 x14ac:dyDescent="0.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 x14ac:dyDescent="0.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 x14ac:dyDescent="0.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 x14ac:dyDescent="0.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 x14ac:dyDescent="0.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 x14ac:dyDescent="0.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 x14ac:dyDescent="0.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 x14ac:dyDescent="0.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 x14ac:dyDescent="0.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 x14ac:dyDescent="0.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 x14ac:dyDescent="0.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 x14ac:dyDescent="0.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 x14ac:dyDescent="0.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 x14ac:dyDescent="0.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 x14ac:dyDescent="0.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 x14ac:dyDescent="0.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 x14ac:dyDescent="0.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 x14ac:dyDescent="0.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 x14ac:dyDescent="0.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 x14ac:dyDescent="0.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 x14ac:dyDescent="0.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 x14ac:dyDescent="0.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 x14ac:dyDescent="0.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 x14ac:dyDescent="0.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 x14ac:dyDescent="0.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 x14ac:dyDescent="0.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 x14ac:dyDescent="0.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 x14ac:dyDescent="0.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 x14ac:dyDescent="0.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 x14ac:dyDescent="0.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 x14ac:dyDescent="0.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 x14ac:dyDescent="0.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 x14ac:dyDescent="0.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 x14ac:dyDescent="0.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 x14ac:dyDescent="0.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 x14ac:dyDescent="0.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 x14ac:dyDescent="0.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 x14ac:dyDescent="0.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 x14ac:dyDescent="0.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 x14ac:dyDescent="0.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 x14ac:dyDescent="0.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 x14ac:dyDescent="0.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 x14ac:dyDescent="0.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 x14ac:dyDescent="0.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 x14ac:dyDescent="0.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 x14ac:dyDescent="0.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 x14ac:dyDescent="0.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 x14ac:dyDescent="0.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 x14ac:dyDescent="0.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 x14ac:dyDescent="0.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 x14ac:dyDescent="0.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 x14ac:dyDescent="0.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 x14ac:dyDescent="0.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 x14ac:dyDescent="0.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 x14ac:dyDescent="0.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 x14ac:dyDescent="0.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 x14ac:dyDescent="0.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 x14ac:dyDescent="0.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 x14ac:dyDescent="0.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 x14ac:dyDescent="0.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 x14ac:dyDescent="0.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 x14ac:dyDescent="0.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 x14ac:dyDescent="0.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 x14ac:dyDescent="0.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 x14ac:dyDescent="0.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 x14ac:dyDescent="0.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 x14ac:dyDescent="0.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 x14ac:dyDescent="0.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 x14ac:dyDescent="0.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 x14ac:dyDescent="0.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 x14ac:dyDescent="0.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 x14ac:dyDescent="0.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 x14ac:dyDescent="0.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 x14ac:dyDescent="0.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 x14ac:dyDescent="0.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 x14ac:dyDescent="0.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 x14ac:dyDescent="0.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 x14ac:dyDescent="0.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 x14ac:dyDescent="0.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 x14ac:dyDescent="0.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 x14ac:dyDescent="0.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 x14ac:dyDescent="0.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 x14ac:dyDescent="0.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 x14ac:dyDescent="0.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 x14ac:dyDescent="0.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 x14ac:dyDescent="0.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 x14ac:dyDescent="0.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 x14ac:dyDescent="0.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 x14ac:dyDescent="0.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 x14ac:dyDescent="0.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 x14ac:dyDescent="0.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 x14ac:dyDescent="0.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 x14ac:dyDescent="0.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 x14ac:dyDescent="0.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 x14ac:dyDescent="0.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 x14ac:dyDescent="0.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 x14ac:dyDescent="0.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 x14ac:dyDescent="0.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 x14ac:dyDescent="0.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 x14ac:dyDescent="0.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 x14ac:dyDescent="0.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 x14ac:dyDescent="0.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 x14ac:dyDescent="0.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 x14ac:dyDescent="0.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 x14ac:dyDescent="0.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 x14ac:dyDescent="0.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 x14ac:dyDescent="0.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 x14ac:dyDescent="0.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 x14ac:dyDescent="0.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 x14ac:dyDescent="0.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 x14ac:dyDescent="0.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 x14ac:dyDescent="0.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 x14ac:dyDescent="0.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 x14ac:dyDescent="0.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 x14ac:dyDescent="0.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 x14ac:dyDescent="0.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 x14ac:dyDescent="0.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 x14ac:dyDescent="0.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 x14ac:dyDescent="0.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 x14ac:dyDescent="0.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 x14ac:dyDescent="0.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 x14ac:dyDescent="0.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 x14ac:dyDescent="0.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 x14ac:dyDescent="0.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 x14ac:dyDescent="0.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 x14ac:dyDescent="0.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 x14ac:dyDescent="0.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 x14ac:dyDescent="0.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 x14ac:dyDescent="0.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 x14ac:dyDescent="0.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 x14ac:dyDescent="0.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 x14ac:dyDescent="0.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 x14ac:dyDescent="0.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 x14ac:dyDescent="0.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 x14ac:dyDescent="0.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 x14ac:dyDescent="0.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 x14ac:dyDescent="0.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 x14ac:dyDescent="0.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 x14ac:dyDescent="0.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 x14ac:dyDescent="0.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 x14ac:dyDescent="0.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 x14ac:dyDescent="0.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 x14ac:dyDescent="0.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 x14ac:dyDescent="0.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 x14ac:dyDescent="0.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5.75" customHeight="1" x14ac:dyDescent="0.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 x14ac:dyDescent="0.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 x14ac:dyDescent="0.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 x14ac:dyDescent="0.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 x14ac:dyDescent="0.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 x14ac:dyDescent="0.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 x14ac:dyDescent="0.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 x14ac:dyDescent="0.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 x14ac:dyDescent="0.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 x14ac:dyDescent="0.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 x14ac:dyDescent="0.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 x14ac:dyDescent="0.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 x14ac:dyDescent="0.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 x14ac:dyDescent="0.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 x14ac:dyDescent="0.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 x14ac:dyDescent="0.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 x14ac:dyDescent="0.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 x14ac:dyDescent="0.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 x14ac:dyDescent="0.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 x14ac:dyDescent="0.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 x14ac:dyDescent="0.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 x14ac:dyDescent="0.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 x14ac:dyDescent="0.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 x14ac:dyDescent="0.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 x14ac:dyDescent="0.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 x14ac:dyDescent="0.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 x14ac:dyDescent="0.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 x14ac:dyDescent="0.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 x14ac:dyDescent="0.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 x14ac:dyDescent="0.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 x14ac:dyDescent="0.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 x14ac:dyDescent="0.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 x14ac:dyDescent="0.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 x14ac:dyDescent="0.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 x14ac:dyDescent="0.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 x14ac:dyDescent="0.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 x14ac:dyDescent="0.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 x14ac:dyDescent="0.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 x14ac:dyDescent="0.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 x14ac:dyDescent="0.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 x14ac:dyDescent="0.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 x14ac:dyDescent="0.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 x14ac:dyDescent="0.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 x14ac:dyDescent="0.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 x14ac:dyDescent="0.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 x14ac:dyDescent="0.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 x14ac:dyDescent="0.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 x14ac:dyDescent="0.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 x14ac:dyDescent="0.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 x14ac:dyDescent="0.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 x14ac:dyDescent="0.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 x14ac:dyDescent="0.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 x14ac:dyDescent="0.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 x14ac:dyDescent="0.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 x14ac:dyDescent="0.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 x14ac:dyDescent="0.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 x14ac:dyDescent="0.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 x14ac:dyDescent="0.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 x14ac:dyDescent="0.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 x14ac:dyDescent="0.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 x14ac:dyDescent="0.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 x14ac:dyDescent="0.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 x14ac:dyDescent="0.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 x14ac:dyDescent="0.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 x14ac:dyDescent="0.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 x14ac:dyDescent="0.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 x14ac:dyDescent="0.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 x14ac:dyDescent="0.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 x14ac:dyDescent="0.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 x14ac:dyDescent="0.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 x14ac:dyDescent="0.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 x14ac:dyDescent="0.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 x14ac:dyDescent="0.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 x14ac:dyDescent="0.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 x14ac:dyDescent="0.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 x14ac:dyDescent="0.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 x14ac:dyDescent="0.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 x14ac:dyDescent="0.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 x14ac:dyDescent="0.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 x14ac:dyDescent="0.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 x14ac:dyDescent="0.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 x14ac:dyDescent="0.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 x14ac:dyDescent="0.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 x14ac:dyDescent="0.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 x14ac:dyDescent="0.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 x14ac:dyDescent="0.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 x14ac:dyDescent="0.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 x14ac:dyDescent="0.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 x14ac:dyDescent="0.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 x14ac:dyDescent="0.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 x14ac:dyDescent="0.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 x14ac:dyDescent="0.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 x14ac:dyDescent="0.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 x14ac:dyDescent="0.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 x14ac:dyDescent="0.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 x14ac:dyDescent="0.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 x14ac:dyDescent="0.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 x14ac:dyDescent="0.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 x14ac:dyDescent="0.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 x14ac:dyDescent="0.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 x14ac:dyDescent="0.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 x14ac:dyDescent="0.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 x14ac:dyDescent="0.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 x14ac:dyDescent="0.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 x14ac:dyDescent="0.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 x14ac:dyDescent="0.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 x14ac:dyDescent="0.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 x14ac:dyDescent="0.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 x14ac:dyDescent="0.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 x14ac:dyDescent="0.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 x14ac:dyDescent="0.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 x14ac:dyDescent="0.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 x14ac:dyDescent="0.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 x14ac:dyDescent="0.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 x14ac:dyDescent="0.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 x14ac:dyDescent="0.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 x14ac:dyDescent="0.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 x14ac:dyDescent="0.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 x14ac:dyDescent="0.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 x14ac:dyDescent="0.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 x14ac:dyDescent="0.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 x14ac:dyDescent="0.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 x14ac:dyDescent="0.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 x14ac:dyDescent="0.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 x14ac:dyDescent="0.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 x14ac:dyDescent="0.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 x14ac:dyDescent="0.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 x14ac:dyDescent="0.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 x14ac:dyDescent="0.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 x14ac:dyDescent="0.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 x14ac:dyDescent="0.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 x14ac:dyDescent="0.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 x14ac:dyDescent="0.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 x14ac:dyDescent="0.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 x14ac:dyDescent="0.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 x14ac:dyDescent="0.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 x14ac:dyDescent="0.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 x14ac:dyDescent="0.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 x14ac:dyDescent="0.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 x14ac:dyDescent="0.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 x14ac:dyDescent="0.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 x14ac:dyDescent="0.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 x14ac:dyDescent="0.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 x14ac:dyDescent="0.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 x14ac:dyDescent="0.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 x14ac:dyDescent="0.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 x14ac:dyDescent="0.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 x14ac:dyDescent="0.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 x14ac:dyDescent="0.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 x14ac:dyDescent="0.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 x14ac:dyDescent="0.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 x14ac:dyDescent="0.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 x14ac:dyDescent="0.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 x14ac:dyDescent="0.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 x14ac:dyDescent="0.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 x14ac:dyDescent="0.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 x14ac:dyDescent="0.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 x14ac:dyDescent="0.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 x14ac:dyDescent="0.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 x14ac:dyDescent="0.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 x14ac:dyDescent="0.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 x14ac:dyDescent="0.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 x14ac:dyDescent="0.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 x14ac:dyDescent="0.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 x14ac:dyDescent="0.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 x14ac:dyDescent="0.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 x14ac:dyDescent="0.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 x14ac:dyDescent="0.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 x14ac:dyDescent="0.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 x14ac:dyDescent="0.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 x14ac:dyDescent="0.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 x14ac:dyDescent="0.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 x14ac:dyDescent="0.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 x14ac:dyDescent="0.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 x14ac:dyDescent="0.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 x14ac:dyDescent="0.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 x14ac:dyDescent="0.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 x14ac:dyDescent="0.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 x14ac:dyDescent="0.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 x14ac:dyDescent="0.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 x14ac:dyDescent="0.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 x14ac:dyDescent="0.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 x14ac:dyDescent="0.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 x14ac:dyDescent="0.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 x14ac:dyDescent="0.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 x14ac:dyDescent="0.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 x14ac:dyDescent="0.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 x14ac:dyDescent="0.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 x14ac:dyDescent="0.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 x14ac:dyDescent="0.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 x14ac:dyDescent="0.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 x14ac:dyDescent="0.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 x14ac:dyDescent="0.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 x14ac:dyDescent="0.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 x14ac:dyDescent="0.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 x14ac:dyDescent="0.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 x14ac:dyDescent="0.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 x14ac:dyDescent="0.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 x14ac:dyDescent="0.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 x14ac:dyDescent="0.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 x14ac:dyDescent="0.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 x14ac:dyDescent="0.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 x14ac:dyDescent="0.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 x14ac:dyDescent="0.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 x14ac:dyDescent="0.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 x14ac:dyDescent="0.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 x14ac:dyDescent="0.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 x14ac:dyDescent="0.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 x14ac:dyDescent="0.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 x14ac:dyDescent="0.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 x14ac:dyDescent="0.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 x14ac:dyDescent="0.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 x14ac:dyDescent="0.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 x14ac:dyDescent="0.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 x14ac:dyDescent="0.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 x14ac:dyDescent="0.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 x14ac:dyDescent="0.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 x14ac:dyDescent="0.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 x14ac:dyDescent="0.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 x14ac:dyDescent="0.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 x14ac:dyDescent="0.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 x14ac:dyDescent="0.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 x14ac:dyDescent="0.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 x14ac:dyDescent="0.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 x14ac:dyDescent="0.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 x14ac:dyDescent="0.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 x14ac:dyDescent="0.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 x14ac:dyDescent="0.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 x14ac:dyDescent="0.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 x14ac:dyDescent="0.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 x14ac:dyDescent="0.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 x14ac:dyDescent="0.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 x14ac:dyDescent="0.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 x14ac:dyDescent="0.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 x14ac:dyDescent="0.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 x14ac:dyDescent="0.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 x14ac:dyDescent="0.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 x14ac:dyDescent="0.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 x14ac:dyDescent="0.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 x14ac:dyDescent="0.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 x14ac:dyDescent="0.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 x14ac:dyDescent="0.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 x14ac:dyDescent="0.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 x14ac:dyDescent="0.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 x14ac:dyDescent="0.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 x14ac:dyDescent="0.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 x14ac:dyDescent="0.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 x14ac:dyDescent="0.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 x14ac:dyDescent="0.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 x14ac:dyDescent="0.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 x14ac:dyDescent="0.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 x14ac:dyDescent="0.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 x14ac:dyDescent="0.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 x14ac:dyDescent="0.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 x14ac:dyDescent="0.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 x14ac:dyDescent="0.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 x14ac:dyDescent="0.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 x14ac:dyDescent="0.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 x14ac:dyDescent="0.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 x14ac:dyDescent="0.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 x14ac:dyDescent="0.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 x14ac:dyDescent="0.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 x14ac:dyDescent="0.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 x14ac:dyDescent="0.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 x14ac:dyDescent="0.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 x14ac:dyDescent="0.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 x14ac:dyDescent="0.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 x14ac:dyDescent="0.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 x14ac:dyDescent="0.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 x14ac:dyDescent="0.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 x14ac:dyDescent="0.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 x14ac:dyDescent="0.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 x14ac:dyDescent="0.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 x14ac:dyDescent="0.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 x14ac:dyDescent="0.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 x14ac:dyDescent="0.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 x14ac:dyDescent="0.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 x14ac:dyDescent="0.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 x14ac:dyDescent="0.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 x14ac:dyDescent="0.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 x14ac:dyDescent="0.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 x14ac:dyDescent="0.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 x14ac:dyDescent="0.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 x14ac:dyDescent="0.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 x14ac:dyDescent="0.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 x14ac:dyDescent="0.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 x14ac:dyDescent="0.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 x14ac:dyDescent="0.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 x14ac:dyDescent="0.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 x14ac:dyDescent="0.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 x14ac:dyDescent="0.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 x14ac:dyDescent="0.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 x14ac:dyDescent="0.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 x14ac:dyDescent="0.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 x14ac:dyDescent="0.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 x14ac:dyDescent="0.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 x14ac:dyDescent="0.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 x14ac:dyDescent="0.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 x14ac:dyDescent="0.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 x14ac:dyDescent="0.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 x14ac:dyDescent="0.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 x14ac:dyDescent="0.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 x14ac:dyDescent="0.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 x14ac:dyDescent="0.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 x14ac:dyDescent="0.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 x14ac:dyDescent="0.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 x14ac:dyDescent="0.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 x14ac:dyDescent="0.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 x14ac:dyDescent="0.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 x14ac:dyDescent="0.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 x14ac:dyDescent="0.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 x14ac:dyDescent="0.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 x14ac:dyDescent="0.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 x14ac:dyDescent="0.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 x14ac:dyDescent="0.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 x14ac:dyDescent="0.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 x14ac:dyDescent="0.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 x14ac:dyDescent="0.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 x14ac:dyDescent="0.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 x14ac:dyDescent="0.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 x14ac:dyDescent="0.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 x14ac:dyDescent="0.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 x14ac:dyDescent="0.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 x14ac:dyDescent="0.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 x14ac:dyDescent="0.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 x14ac:dyDescent="0.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 x14ac:dyDescent="0.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 x14ac:dyDescent="0.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 x14ac:dyDescent="0.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 x14ac:dyDescent="0.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 x14ac:dyDescent="0.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 x14ac:dyDescent="0.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 x14ac:dyDescent="0.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 x14ac:dyDescent="0.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 x14ac:dyDescent="0.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 x14ac:dyDescent="0.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 x14ac:dyDescent="0.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 x14ac:dyDescent="0.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 x14ac:dyDescent="0.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 x14ac:dyDescent="0.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 x14ac:dyDescent="0.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 x14ac:dyDescent="0.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 x14ac:dyDescent="0.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 x14ac:dyDescent="0.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 x14ac:dyDescent="0.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 x14ac:dyDescent="0.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 x14ac:dyDescent="0.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 x14ac:dyDescent="0.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 x14ac:dyDescent="0.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 x14ac:dyDescent="0.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 x14ac:dyDescent="0.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 x14ac:dyDescent="0.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 x14ac:dyDescent="0.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 x14ac:dyDescent="0.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 x14ac:dyDescent="0.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 x14ac:dyDescent="0.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 x14ac:dyDescent="0.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 x14ac:dyDescent="0.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 x14ac:dyDescent="0.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 x14ac:dyDescent="0.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 x14ac:dyDescent="0.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 x14ac:dyDescent="0.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 x14ac:dyDescent="0.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 x14ac:dyDescent="0.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 x14ac:dyDescent="0.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 x14ac:dyDescent="0.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 x14ac:dyDescent="0.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 x14ac:dyDescent="0.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 x14ac:dyDescent="0.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 x14ac:dyDescent="0.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 x14ac:dyDescent="0.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 x14ac:dyDescent="0.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 x14ac:dyDescent="0.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 x14ac:dyDescent="0.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 x14ac:dyDescent="0.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 x14ac:dyDescent="0.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 x14ac:dyDescent="0.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 x14ac:dyDescent="0.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 x14ac:dyDescent="0.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 x14ac:dyDescent="0.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 x14ac:dyDescent="0.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 x14ac:dyDescent="0.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 x14ac:dyDescent="0.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 x14ac:dyDescent="0.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 x14ac:dyDescent="0.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 x14ac:dyDescent="0.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 x14ac:dyDescent="0.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 x14ac:dyDescent="0.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 x14ac:dyDescent="0.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 x14ac:dyDescent="0.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 x14ac:dyDescent="0.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 x14ac:dyDescent="0.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 x14ac:dyDescent="0.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 x14ac:dyDescent="0.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 x14ac:dyDescent="0.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 x14ac:dyDescent="0.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 x14ac:dyDescent="0.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 x14ac:dyDescent="0.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 x14ac:dyDescent="0.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 x14ac:dyDescent="0.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 x14ac:dyDescent="0.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 x14ac:dyDescent="0.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 x14ac:dyDescent="0.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 x14ac:dyDescent="0.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 x14ac:dyDescent="0.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 x14ac:dyDescent="0.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 x14ac:dyDescent="0.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 x14ac:dyDescent="0.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 x14ac:dyDescent="0.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 x14ac:dyDescent="0.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 x14ac:dyDescent="0.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 x14ac:dyDescent="0.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 x14ac:dyDescent="0.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 x14ac:dyDescent="0.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 x14ac:dyDescent="0.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 x14ac:dyDescent="0.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 x14ac:dyDescent="0.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 x14ac:dyDescent="0.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 x14ac:dyDescent="0.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 x14ac:dyDescent="0.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 x14ac:dyDescent="0.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 x14ac:dyDescent="0.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 x14ac:dyDescent="0.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 x14ac:dyDescent="0.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 x14ac:dyDescent="0.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 x14ac:dyDescent="0.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 x14ac:dyDescent="0.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 x14ac:dyDescent="0.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 x14ac:dyDescent="0.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 x14ac:dyDescent="0.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 x14ac:dyDescent="0.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 x14ac:dyDescent="0.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 x14ac:dyDescent="0.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 x14ac:dyDescent="0.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 x14ac:dyDescent="0.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 x14ac:dyDescent="0.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 x14ac:dyDescent="0.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 x14ac:dyDescent="0.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 x14ac:dyDescent="0.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 x14ac:dyDescent="0.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 x14ac:dyDescent="0.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 x14ac:dyDescent="0.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 x14ac:dyDescent="0.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 x14ac:dyDescent="0.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 x14ac:dyDescent="0.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 x14ac:dyDescent="0.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 x14ac:dyDescent="0.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 x14ac:dyDescent="0.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 x14ac:dyDescent="0.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 x14ac:dyDescent="0.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 x14ac:dyDescent="0.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 x14ac:dyDescent="0.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 x14ac:dyDescent="0.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 x14ac:dyDescent="0.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 x14ac:dyDescent="0.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 x14ac:dyDescent="0.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 x14ac:dyDescent="0.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 x14ac:dyDescent="0.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 x14ac:dyDescent="0.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 x14ac:dyDescent="0.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 x14ac:dyDescent="0.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 x14ac:dyDescent="0.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 x14ac:dyDescent="0.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 x14ac:dyDescent="0.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 x14ac:dyDescent="0.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 x14ac:dyDescent="0.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 x14ac:dyDescent="0.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 x14ac:dyDescent="0.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 x14ac:dyDescent="0.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 x14ac:dyDescent="0.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 x14ac:dyDescent="0.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 x14ac:dyDescent="0.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 x14ac:dyDescent="0.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 x14ac:dyDescent="0.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 x14ac:dyDescent="0.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 x14ac:dyDescent="0.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 x14ac:dyDescent="0.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 x14ac:dyDescent="0.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 x14ac:dyDescent="0.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 x14ac:dyDescent="0.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 x14ac:dyDescent="0.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 x14ac:dyDescent="0.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 x14ac:dyDescent="0.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 x14ac:dyDescent="0.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 x14ac:dyDescent="0.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 x14ac:dyDescent="0.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 x14ac:dyDescent="0.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 x14ac:dyDescent="0.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 x14ac:dyDescent="0.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 x14ac:dyDescent="0.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 x14ac:dyDescent="0.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 x14ac:dyDescent="0.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 x14ac:dyDescent="0.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 x14ac:dyDescent="0.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 x14ac:dyDescent="0.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 x14ac:dyDescent="0.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 x14ac:dyDescent="0.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 x14ac:dyDescent="0.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 x14ac:dyDescent="0.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 x14ac:dyDescent="0.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 x14ac:dyDescent="0.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 x14ac:dyDescent="0.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 x14ac:dyDescent="0.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 x14ac:dyDescent="0.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 x14ac:dyDescent="0.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 x14ac:dyDescent="0.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 x14ac:dyDescent="0.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 x14ac:dyDescent="0.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 x14ac:dyDescent="0.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 x14ac:dyDescent="0.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 x14ac:dyDescent="0.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 x14ac:dyDescent="0.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 x14ac:dyDescent="0.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 x14ac:dyDescent="0.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 x14ac:dyDescent="0.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 x14ac:dyDescent="0.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 x14ac:dyDescent="0.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 x14ac:dyDescent="0.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 x14ac:dyDescent="0.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 x14ac:dyDescent="0.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 x14ac:dyDescent="0.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 x14ac:dyDescent="0.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 x14ac:dyDescent="0.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 x14ac:dyDescent="0.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 x14ac:dyDescent="0.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 x14ac:dyDescent="0.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 x14ac:dyDescent="0.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 x14ac:dyDescent="0.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 x14ac:dyDescent="0.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 x14ac:dyDescent="0.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 x14ac:dyDescent="0.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 x14ac:dyDescent="0.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 x14ac:dyDescent="0.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 x14ac:dyDescent="0.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 x14ac:dyDescent="0.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 x14ac:dyDescent="0.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 x14ac:dyDescent="0.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 x14ac:dyDescent="0.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 x14ac:dyDescent="0.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 x14ac:dyDescent="0.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 x14ac:dyDescent="0.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 x14ac:dyDescent="0.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 x14ac:dyDescent="0.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 x14ac:dyDescent="0.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 x14ac:dyDescent="0.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 x14ac:dyDescent="0.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 x14ac:dyDescent="0.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 x14ac:dyDescent="0.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 x14ac:dyDescent="0.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 x14ac:dyDescent="0.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 x14ac:dyDescent="0.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 x14ac:dyDescent="0.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 x14ac:dyDescent="0.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 x14ac:dyDescent="0.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 x14ac:dyDescent="0.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 x14ac:dyDescent="0.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 x14ac:dyDescent="0.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 x14ac:dyDescent="0.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 x14ac:dyDescent="0.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 x14ac:dyDescent="0.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 x14ac:dyDescent="0.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 x14ac:dyDescent="0.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 x14ac:dyDescent="0.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 x14ac:dyDescent="0.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 x14ac:dyDescent="0.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 x14ac:dyDescent="0.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 x14ac:dyDescent="0.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 x14ac:dyDescent="0.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 x14ac:dyDescent="0.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 x14ac:dyDescent="0.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 x14ac:dyDescent="0.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 x14ac:dyDescent="0.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 x14ac:dyDescent="0.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 x14ac:dyDescent="0.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 x14ac:dyDescent="0.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 x14ac:dyDescent="0.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 x14ac:dyDescent="0.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 x14ac:dyDescent="0.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 x14ac:dyDescent="0.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 x14ac:dyDescent="0.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 x14ac:dyDescent="0.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 x14ac:dyDescent="0.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 x14ac:dyDescent="0.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 x14ac:dyDescent="0.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 x14ac:dyDescent="0.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 x14ac:dyDescent="0.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 x14ac:dyDescent="0.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 x14ac:dyDescent="0.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 x14ac:dyDescent="0.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 x14ac:dyDescent="0.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 x14ac:dyDescent="0.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 x14ac:dyDescent="0.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 x14ac:dyDescent="0.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 x14ac:dyDescent="0.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 x14ac:dyDescent="0.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 x14ac:dyDescent="0.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 x14ac:dyDescent="0.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 x14ac:dyDescent="0.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 x14ac:dyDescent="0.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 x14ac:dyDescent="0.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 x14ac:dyDescent="0.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 x14ac:dyDescent="0.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 x14ac:dyDescent="0.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 x14ac:dyDescent="0.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 x14ac:dyDescent="0.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 x14ac:dyDescent="0.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 x14ac:dyDescent="0.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 x14ac:dyDescent="0.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 x14ac:dyDescent="0.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 x14ac:dyDescent="0.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 x14ac:dyDescent="0.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 x14ac:dyDescent="0.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 x14ac:dyDescent="0.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 x14ac:dyDescent="0.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 x14ac:dyDescent="0.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 x14ac:dyDescent="0.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 x14ac:dyDescent="0.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 x14ac:dyDescent="0.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 x14ac:dyDescent="0.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 x14ac:dyDescent="0.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 x14ac:dyDescent="0.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 x14ac:dyDescent="0.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 x14ac:dyDescent="0.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 x14ac:dyDescent="0.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 x14ac:dyDescent="0.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 x14ac:dyDescent="0.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 x14ac:dyDescent="0.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 x14ac:dyDescent="0.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 x14ac:dyDescent="0.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 x14ac:dyDescent="0.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 x14ac:dyDescent="0.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 x14ac:dyDescent="0.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 x14ac:dyDescent="0.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 x14ac:dyDescent="0.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 x14ac:dyDescent="0.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 x14ac:dyDescent="0.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 x14ac:dyDescent="0.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 x14ac:dyDescent="0.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 x14ac:dyDescent="0.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 x14ac:dyDescent="0.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 x14ac:dyDescent="0.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 x14ac:dyDescent="0.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 x14ac:dyDescent="0.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 x14ac:dyDescent="0.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 x14ac:dyDescent="0.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 x14ac:dyDescent="0.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 x14ac:dyDescent="0.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 x14ac:dyDescent="0.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 x14ac:dyDescent="0.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 x14ac:dyDescent="0.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 x14ac:dyDescent="0.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 x14ac:dyDescent="0.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 x14ac:dyDescent="0.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 x14ac:dyDescent="0.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 x14ac:dyDescent="0.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 x14ac:dyDescent="0.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 x14ac:dyDescent="0.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 x14ac:dyDescent="0.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 x14ac:dyDescent="0.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 x14ac:dyDescent="0.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 x14ac:dyDescent="0.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 x14ac:dyDescent="0.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 x14ac:dyDescent="0.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 x14ac:dyDescent="0.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 x14ac:dyDescent="0.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 x14ac:dyDescent="0.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 x14ac:dyDescent="0.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 x14ac:dyDescent="0.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 x14ac:dyDescent="0.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 x14ac:dyDescent="0.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 x14ac:dyDescent="0.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 x14ac:dyDescent="0.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 x14ac:dyDescent="0.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 x14ac:dyDescent="0.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 x14ac:dyDescent="0.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 x14ac:dyDescent="0.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 x14ac:dyDescent="0.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 x14ac:dyDescent="0.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 x14ac:dyDescent="0.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 x14ac:dyDescent="0.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 x14ac:dyDescent="0.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 x14ac:dyDescent="0.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 x14ac:dyDescent="0.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 x14ac:dyDescent="0.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 x14ac:dyDescent="0.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 x14ac:dyDescent="0.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 x14ac:dyDescent="0.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 x14ac:dyDescent="0.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 x14ac:dyDescent="0.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 x14ac:dyDescent="0.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 x14ac:dyDescent="0.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 x14ac:dyDescent="0.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 x14ac:dyDescent="0.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 x14ac:dyDescent="0.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 x14ac:dyDescent="0.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 x14ac:dyDescent="0.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 x14ac:dyDescent="0.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 x14ac:dyDescent="0.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 x14ac:dyDescent="0.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 x14ac:dyDescent="0.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 x14ac:dyDescent="0.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 x14ac:dyDescent="0.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 x14ac:dyDescent="0.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 x14ac:dyDescent="0.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 x14ac:dyDescent="0.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 x14ac:dyDescent="0.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 x14ac:dyDescent="0.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 x14ac:dyDescent="0.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 x14ac:dyDescent="0.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 x14ac:dyDescent="0.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 x14ac:dyDescent="0.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 x14ac:dyDescent="0.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 x14ac:dyDescent="0.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 x14ac:dyDescent="0.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 x14ac:dyDescent="0.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 x14ac:dyDescent="0.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 x14ac:dyDescent="0.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 x14ac:dyDescent="0.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 x14ac:dyDescent="0.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 x14ac:dyDescent="0.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 x14ac:dyDescent="0.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 x14ac:dyDescent="0.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 x14ac:dyDescent="0.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 x14ac:dyDescent="0.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 x14ac:dyDescent="0.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 x14ac:dyDescent="0.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 x14ac:dyDescent="0.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 x14ac:dyDescent="0.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 x14ac:dyDescent="0.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 x14ac:dyDescent="0.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 x14ac:dyDescent="0.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 x14ac:dyDescent="0.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 x14ac:dyDescent="0.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 x14ac:dyDescent="0.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 x14ac:dyDescent="0.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 x14ac:dyDescent="0.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 x14ac:dyDescent="0.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 x14ac:dyDescent="0.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 x14ac:dyDescent="0.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 x14ac:dyDescent="0.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 x14ac:dyDescent="0.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 x14ac:dyDescent="0.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 x14ac:dyDescent="0.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 x14ac:dyDescent="0.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 x14ac:dyDescent="0.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 x14ac:dyDescent="0.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 x14ac:dyDescent="0.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5.75" customHeight="1" x14ac:dyDescent="0.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5.75" customHeight="1" x14ac:dyDescent="0.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5.75" customHeight="1" x14ac:dyDescent="0.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5.75" customHeight="1" x14ac:dyDescent="0.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5.75" customHeight="1" x14ac:dyDescent="0.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5.75" customHeight="1" x14ac:dyDescent="0.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5.75" customHeight="1" x14ac:dyDescent="0.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5.75" customHeight="1" x14ac:dyDescent="0.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5.75" customHeight="1" x14ac:dyDescent="0.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5.75" customHeight="1" x14ac:dyDescent="0.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5.75" customHeight="1" x14ac:dyDescent="0.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5.75" customHeight="1" x14ac:dyDescent="0.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5.75" customHeight="1" x14ac:dyDescent="0.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5.75" customHeight="1" x14ac:dyDescent="0.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5.75" customHeight="1" x14ac:dyDescent="0.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5.75" customHeight="1" x14ac:dyDescent="0.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5.75" customHeight="1" x14ac:dyDescent="0.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5.75" customHeight="1" x14ac:dyDescent="0.3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5.75" customHeight="1" x14ac:dyDescent="0.3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2">
    <mergeCell ref="F29:G29"/>
    <mergeCell ref="F40:G40"/>
    <mergeCell ref="K3:N3"/>
    <mergeCell ref="A4:H4"/>
    <mergeCell ref="F7:G7"/>
    <mergeCell ref="F16:G16"/>
    <mergeCell ref="F22:G22"/>
    <mergeCell ref="F50:G50"/>
    <mergeCell ref="F56:G56"/>
    <mergeCell ref="F64:G64"/>
    <mergeCell ref="F71:G71"/>
    <mergeCell ref="F77:G77"/>
  </mergeCells>
  <pageMargins left="0.51181102362204722" right="0.51181102362204722" top="0.78740157480314965" bottom="0.78740157480314965" header="0" footer="0"/>
  <pageSetup paperSize="9" fitToHeight="0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51D6"/>
  </sheetPr>
  <dimension ref="A1:AA1000"/>
  <sheetViews>
    <sheetView showGridLines="0" workbookViewId="0">
      <pane ySplit="4" topLeftCell="A28" activePane="bottomLeft" state="frozen"/>
      <selection pane="bottomLeft" activeCell="E16" sqref="E16"/>
    </sheetView>
  </sheetViews>
  <sheetFormatPr defaultColWidth="12.6640625" defaultRowHeight="15" customHeight="1" x14ac:dyDescent="0.25"/>
  <cols>
    <col min="1" max="1" width="12" customWidth="1"/>
    <col min="2" max="2" width="41" customWidth="1"/>
    <col min="3" max="3" width="15.44140625" customWidth="1"/>
    <col min="4" max="4" width="12.44140625" customWidth="1"/>
    <col min="5" max="5" width="12.6640625" customWidth="1"/>
    <col min="6" max="6" width="12.33203125" customWidth="1"/>
    <col min="7" max="7" width="10.44140625" customWidth="1"/>
    <col min="8" max="8" width="36" customWidth="1"/>
    <col min="9" max="14" width="16.33203125" customWidth="1"/>
    <col min="15" max="15" width="21.88671875" customWidth="1"/>
    <col min="16" max="16" width="11.33203125" customWidth="1"/>
    <col min="17" max="17" width="20" customWidth="1"/>
    <col min="18" max="18" width="10.33203125" customWidth="1"/>
    <col min="19" max="19" width="8.6640625" customWidth="1"/>
    <col min="20" max="20" width="13" customWidth="1"/>
    <col min="21" max="21" width="8.6640625" customWidth="1"/>
    <col min="22" max="27" width="14.44140625" customWidth="1"/>
  </cols>
  <sheetData>
    <row r="1" spans="1:27" ht="20.399999999999999" x14ac:dyDescent="0.7">
      <c r="A1" s="54" t="s">
        <v>54</v>
      </c>
      <c r="B1" s="55" t="str">
        <f>'Obra '!D1</f>
        <v>Colin Schroeder</v>
      </c>
      <c r="C1" s="56"/>
      <c r="D1" s="57"/>
      <c r="E1" s="58"/>
      <c r="F1" s="58"/>
      <c r="G1" s="58"/>
      <c r="H1" s="144"/>
      <c r="I1" s="61"/>
      <c r="J1" s="61"/>
      <c r="K1" s="61"/>
      <c r="L1" s="61"/>
      <c r="M1" s="61"/>
      <c r="N1" s="61"/>
      <c r="O1" s="61"/>
      <c r="P1" s="135"/>
      <c r="Q1" s="135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spans="1:27" ht="20.399999999999999" x14ac:dyDescent="0.7">
      <c r="A2" s="62" t="s">
        <v>2</v>
      </c>
      <c r="B2" s="63" t="str">
        <f>'Obra '!D2</f>
        <v>Grupo DUO</v>
      </c>
      <c r="C2" s="64"/>
      <c r="D2" s="65"/>
      <c r="E2" s="66"/>
      <c r="F2" s="66"/>
      <c r="G2" s="66"/>
      <c r="H2" s="145"/>
      <c r="I2" s="61"/>
      <c r="J2" s="61"/>
      <c r="K2" s="61"/>
      <c r="L2" s="61"/>
      <c r="M2" s="61"/>
      <c r="N2" s="61"/>
      <c r="O2" s="61"/>
      <c r="P2" s="135"/>
      <c r="Q2" s="135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20.399999999999999" x14ac:dyDescent="0.7">
      <c r="A3" s="62" t="s">
        <v>4</v>
      </c>
      <c r="B3" s="63" t="str">
        <f>'Obra '!D3</f>
        <v>R00</v>
      </c>
      <c r="C3" s="64"/>
      <c r="D3" s="65"/>
      <c r="E3" s="66"/>
      <c r="F3" s="146"/>
      <c r="G3" s="146"/>
      <c r="H3" s="145"/>
      <c r="I3" s="61"/>
      <c r="J3" s="61"/>
      <c r="K3" s="61"/>
      <c r="L3" s="61"/>
      <c r="M3" s="61"/>
      <c r="N3" s="61"/>
      <c r="O3" s="1340" t="s">
        <v>119</v>
      </c>
      <c r="P3" s="1341"/>
      <c r="Q3" s="1341"/>
      <c r="R3" s="61"/>
      <c r="S3" s="1340" t="s">
        <v>120</v>
      </c>
      <c r="T3" s="1341"/>
      <c r="U3" s="1341"/>
      <c r="V3" s="61"/>
      <c r="W3" s="61"/>
      <c r="X3" s="61"/>
      <c r="Y3" s="61"/>
      <c r="Z3" s="61"/>
      <c r="AA3" s="61"/>
    </row>
    <row r="4" spans="1:27" ht="28.8" x14ac:dyDescent="0.3">
      <c r="A4" s="1334" t="s">
        <v>121</v>
      </c>
      <c r="B4" s="1335"/>
      <c r="C4" s="1335"/>
      <c r="D4" s="1335"/>
      <c r="E4" s="1335"/>
      <c r="F4" s="1335"/>
      <c r="G4" s="1335"/>
      <c r="H4" s="1336"/>
      <c r="I4" s="61"/>
      <c r="J4" s="61"/>
      <c r="K4" s="61"/>
      <c r="L4" s="61"/>
      <c r="M4" s="61"/>
      <c r="N4" s="61"/>
      <c r="O4" s="61" t="s">
        <v>122</v>
      </c>
      <c r="P4" s="135">
        <v>6601.277</v>
      </c>
      <c r="Q4" s="135"/>
      <c r="R4" s="61"/>
      <c r="S4" s="61" t="s">
        <v>123</v>
      </c>
      <c r="T4" s="135">
        <f>P4/P5</f>
        <v>235.75989285714286</v>
      </c>
      <c r="U4" s="61"/>
      <c r="V4" s="61"/>
      <c r="W4" s="61"/>
      <c r="X4" s="61"/>
      <c r="Y4" s="61"/>
      <c r="Z4" s="61"/>
      <c r="AA4" s="61"/>
    </row>
    <row r="5" spans="1:27" ht="20.399999999999999" x14ac:dyDescent="0.7">
      <c r="A5" s="71" t="s">
        <v>121</v>
      </c>
      <c r="B5" s="72"/>
      <c r="C5" s="72"/>
      <c r="D5" s="73"/>
      <c r="E5" s="74"/>
      <c r="F5" s="74"/>
      <c r="G5" s="74"/>
      <c r="H5" s="75"/>
      <c r="I5" s="61"/>
      <c r="J5" s="61"/>
      <c r="K5" s="61"/>
      <c r="L5" s="61"/>
      <c r="M5" s="61"/>
      <c r="N5" s="61"/>
      <c r="O5" s="61" t="s">
        <v>124</v>
      </c>
      <c r="P5" s="135">
        <v>28</v>
      </c>
      <c r="Q5" s="135" t="s">
        <v>125</v>
      </c>
      <c r="R5" s="61"/>
      <c r="S5" s="61" t="s">
        <v>126</v>
      </c>
      <c r="T5" s="61">
        <v>49</v>
      </c>
      <c r="U5" s="61" t="s">
        <v>127</v>
      </c>
      <c r="V5" s="61"/>
      <c r="W5" s="61"/>
      <c r="X5" s="61"/>
      <c r="Y5" s="61"/>
      <c r="Z5" s="61"/>
      <c r="AA5" s="61"/>
    </row>
    <row r="6" spans="1:27" ht="20.399999999999999" x14ac:dyDescent="0.7">
      <c r="A6" s="77"/>
      <c r="B6" s="78"/>
      <c r="C6" s="78"/>
      <c r="D6" s="79"/>
      <c r="E6" s="80"/>
      <c r="F6" s="80"/>
      <c r="G6" s="80"/>
      <c r="H6" s="81"/>
      <c r="I6" s="61"/>
      <c r="J6" s="61"/>
      <c r="K6" s="61"/>
      <c r="L6" s="61"/>
      <c r="M6" s="61"/>
      <c r="N6" s="61"/>
      <c r="O6" s="61" t="s">
        <v>128</v>
      </c>
      <c r="P6" s="135">
        <f>ROUNDUP((P4*T5)/P5/180,)</f>
        <v>65</v>
      </c>
      <c r="Q6" s="135" t="s">
        <v>129</v>
      </c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1:27" ht="20.399999999999999" x14ac:dyDescent="0.7">
      <c r="A7" s="77"/>
      <c r="B7" s="84" t="s">
        <v>7</v>
      </c>
      <c r="C7" s="85" t="s">
        <v>8</v>
      </c>
      <c r="D7" s="86" t="s">
        <v>9</v>
      </c>
      <c r="E7" s="80"/>
      <c r="F7" s="80"/>
      <c r="G7" s="80"/>
      <c r="H7" s="81"/>
      <c r="I7" s="61"/>
      <c r="J7" s="61"/>
      <c r="K7" s="61"/>
      <c r="L7" s="61"/>
      <c r="M7" s="61"/>
      <c r="N7" s="61"/>
      <c r="O7" s="61" t="s">
        <v>130</v>
      </c>
      <c r="P7" s="135">
        <v>10</v>
      </c>
      <c r="Q7" s="135"/>
      <c r="R7" s="135"/>
      <c r="S7" s="61"/>
      <c r="T7" s="61"/>
      <c r="U7" s="61"/>
      <c r="V7" s="61"/>
      <c r="W7" s="61"/>
      <c r="X7" s="61"/>
      <c r="Y7" s="61"/>
      <c r="Z7" s="61"/>
      <c r="AA7" s="61"/>
    </row>
    <row r="8" spans="1:27" ht="20.399999999999999" x14ac:dyDescent="0.7">
      <c r="A8" s="77"/>
      <c r="B8" s="129" t="s">
        <v>131</v>
      </c>
      <c r="C8" s="130" t="s">
        <v>132</v>
      </c>
      <c r="D8" s="148">
        <f>'Obra '!$E$9/'Obra '!$E$7</f>
        <v>164.73285714285709</v>
      </c>
      <c r="E8" s="80"/>
      <c r="F8" s="80"/>
      <c r="G8" s="80"/>
      <c r="H8" s="81"/>
      <c r="I8" s="61"/>
      <c r="J8" s="61"/>
      <c r="K8" s="61"/>
      <c r="L8" s="61"/>
      <c r="M8" s="61"/>
      <c r="N8" s="61"/>
      <c r="O8" s="149" t="s">
        <v>133</v>
      </c>
      <c r="P8" s="150">
        <v>5</v>
      </c>
      <c r="Q8" s="150" t="s">
        <v>129</v>
      </c>
      <c r="R8" s="135"/>
      <c r="S8" s="61"/>
      <c r="T8" s="61"/>
      <c r="U8" s="61"/>
      <c r="V8" s="61"/>
      <c r="W8" s="61"/>
      <c r="X8" s="61"/>
      <c r="Y8" s="61"/>
      <c r="Z8" s="61"/>
      <c r="AA8" s="61"/>
    </row>
    <row r="9" spans="1:27" ht="20.399999999999999" x14ac:dyDescent="0.7">
      <c r="A9" s="77"/>
      <c r="B9" s="142" t="s">
        <v>126</v>
      </c>
      <c r="C9" s="143" t="s">
        <v>127</v>
      </c>
      <c r="D9" s="151">
        <v>49</v>
      </c>
      <c r="E9" s="80"/>
      <c r="F9" s="80"/>
      <c r="G9" s="80"/>
      <c r="H9" s="81"/>
      <c r="I9" s="61"/>
      <c r="J9" s="61"/>
      <c r="K9" s="61"/>
      <c r="L9" s="61"/>
      <c r="M9" s="61"/>
      <c r="N9" s="61"/>
      <c r="O9" s="61"/>
      <c r="P9" s="135"/>
      <c r="Q9" s="135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27" ht="20.399999999999999" x14ac:dyDescent="0.7">
      <c r="A10" s="77"/>
      <c r="B10" s="152" t="s">
        <v>134</v>
      </c>
      <c r="C10" s="153" t="s">
        <v>88</v>
      </c>
      <c r="D10" s="154">
        <f>ROUNDUP((D9*'Obra '!$E$9)/'Obra '!$E$7/180,)</f>
        <v>45</v>
      </c>
      <c r="E10" s="80"/>
      <c r="F10" s="80"/>
      <c r="G10" s="80"/>
      <c r="H10" s="81"/>
      <c r="I10" s="61"/>
      <c r="J10" s="61"/>
      <c r="K10" s="61"/>
      <c r="L10" s="61"/>
      <c r="M10" s="61"/>
      <c r="N10" s="61"/>
      <c r="O10" s="61"/>
      <c r="P10" s="135"/>
      <c r="Q10" s="135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27" ht="20.399999999999999" x14ac:dyDescent="0.7">
      <c r="A11" s="77"/>
      <c r="B11" s="155" t="s">
        <v>133</v>
      </c>
      <c r="C11" s="156" t="s">
        <v>88</v>
      </c>
      <c r="D11" s="157">
        <v>5</v>
      </c>
      <c r="E11" s="80"/>
      <c r="F11" s="80"/>
      <c r="G11" s="80"/>
      <c r="H11" s="81"/>
      <c r="I11" s="61"/>
      <c r="J11" s="61"/>
      <c r="K11" s="61"/>
      <c r="L11" s="61"/>
      <c r="M11" s="61"/>
      <c r="N11" s="61"/>
      <c r="O11" s="61" t="s">
        <v>135</v>
      </c>
      <c r="P11" s="135">
        <f>450+(P4-13000)/1000*16</f>
        <v>347.62043199999999</v>
      </c>
      <c r="Q11" s="135"/>
      <c r="R11" s="135"/>
      <c r="S11" s="61"/>
      <c r="T11" s="61"/>
      <c r="U11" s="61"/>
      <c r="V11" s="61"/>
      <c r="W11" s="61"/>
      <c r="X11" s="61"/>
      <c r="Y11" s="61"/>
      <c r="Z11" s="61"/>
      <c r="AA11" s="61"/>
    </row>
    <row r="12" spans="1:27" ht="20.399999999999999" x14ac:dyDescent="0.7">
      <c r="A12" s="77"/>
      <c r="B12" s="158" t="s">
        <v>136</v>
      </c>
      <c r="C12" s="159" t="s">
        <v>88</v>
      </c>
      <c r="D12" s="160">
        <f>ROUNDUP($D$10/20,0)</f>
        <v>3</v>
      </c>
      <c r="E12" s="161" t="s">
        <v>137</v>
      </c>
      <c r="F12" s="161"/>
      <c r="G12" s="161"/>
      <c r="H12" s="81"/>
      <c r="I12" s="61"/>
      <c r="J12" s="61"/>
      <c r="K12" s="61"/>
      <c r="L12" s="61"/>
      <c r="M12" s="61"/>
      <c r="N12" s="61"/>
      <c r="O12" s="61" t="s">
        <v>138</v>
      </c>
      <c r="P12" s="135">
        <f>P11*0.4</f>
        <v>139.0481728</v>
      </c>
      <c r="Q12" s="135"/>
      <c r="R12" s="135"/>
      <c r="S12" s="61"/>
      <c r="T12" s="61"/>
      <c r="U12" s="61"/>
      <c r="V12" s="61"/>
      <c r="W12" s="61"/>
      <c r="X12" s="61"/>
      <c r="Y12" s="61"/>
      <c r="Z12" s="61"/>
      <c r="AA12" s="61"/>
    </row>
    <row r="13" spans="1:27" ht="20.399999999999999" x14ac:dyDescent="0.7">
      <c r="A13" s="77"/>
      <c r="B13" s="87" t="s">
        <v>139</v>
      </c>
      <c r="C13" s="159" t="s">
        <v>88</v>
      </c>
      <c r="D13" s="162">
        <f>ROUNDUP('Obra '!$E$13/5,0)</f>
        <v>5</v>
      </c>
      <c r="E13" s="161" t="s">
        <v>140</v>
      </c>
      <c r="F13" s="161"/>
      <c r="G13" s="161"/>
      <c r="H13" s="81"/>
      <c r="I13" s="61"/>
      <c r="J13" s="61"/>
      <c r="K13" s="61"/>
      <c r="L13" s="61"/>
      <c r="M13" s="61"/>
      <c r="N13" s="61"/>
      <c r="O13" s="61"/>
      <c r="P13" s="135"/>
      <c r="Q13" s="135"/>
      <c r="R13" s="135"/>
      <c r="S13" s="61"/>
      <c r="T13" s="61"/>
      <c r="U13" s="61"/>
      <c r="V13" s="61"/>
      <c r="W13" s="61"/>
      <c r="X13" s="61"/>
      <c r="Y13" s="61"/>
      <c r="Z13" s="61"/>
      <c r="AA13" s="61"/>
    </row>
    <row r="14" spans="1:27" ht="20.399999999999999" x14ac:dyDescent="0.7">
      <c r="A14" s="97"/>
      <c r="B14" s="158" t="s">
        <v>141</v>
      </c>
      <c r="C14" s="159" t="s">
        <v>142</v>
      </c>
      <c r="D14" s="163">
        <f>800*D10</f>
        <v>36000</v>
      </c>
      <c r="E14" s="161" t="s">
        <v>143</v>
      </c>
      <c r="F14" s="161"/>
      <c r="G14" s="161"/>
      <c r="H14" s="81"/>
      <c r="I14" s="61"/>
      <c r="J14" s="61"/>
      <c r="K14" s="61"/>
      <c r="L14" s="61"/>
      <c r="M14" s="61"/>
      <c r="N14" s="61"/>
      <c r="O14" s="61"/>
      <c r="P14" s="164">
        <f>SUM(P11:P13)</f>
        <v>486.66860480000003</v>
      </c>
      <c r="Q14" s="135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ht="17.399999999999999" x14ac:dyDescent="0.55000000000000004">
      <c r="A15" s="165"/>
      <c r="B15" s="158" t="s">
        <v>144</v>
      </c>
      <c r="C15" s="159" t="s">
        <v>142</v>
      </c>
      <c r="D15" s="163">
        <f>500*(D10+D11)*ROUND('Obra '!E7/12,0)</f>
        <v>100000</v>
      </c>
      <c r="E15" s="161" t="s">
        <v>2586</v>
      </c>
      <c r="F15" s="166"/>
      <c r="G15" s="166"/>
      <c r="H15" s="167"/>
      <c r="I15" s="61"/>
      <c r="J15" s="61"/>
      <c r="K15" s="61"/>
      <c r="L15" s="61"/>
      <c r="M15" s="61"/>
      <c r="N15" s="61"/>
      <c r="O15" s="61"/>
      <c r="P15" s="135"/>
      <c r="Q15" s="135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17.399999999999999" x14ac:dyDescent="0.55000000000000004">
      <c r="A16" s="165"/>
      <c r="B16" s="168" t="s">
        <v>145</v>
      </c>
      <c r="C16" s="169" t="s">
        <v>88</v>
      </c>
      <c r="D16" s="170">
        <f>ROUNDUP($D$10/20,0)</f>
        <v>3</v>
      </c>
      <c r="E16" s="161" t="s">
        <v>146</v>
      </c>
      <c r="F16" s="161"/>
      <c r="G16" s="161"/>
      <c r="H16" s="167"/>
      <c r="I16" s="61"/>
      <c r="J16" s="61"/>
      <c r="K16" s="61"/>
      <c r="L16" s="61"/>
      <c r="M16" s="61"/>
      <c r="N16" s="61"/>
      <c r="O16" s="61" t="s">
        <v>147</v>
      </c>
      <c r="P16" s="135">
        <v>1</v>
      </c>
      <c r="Q16" s="135" t="s">
        <v>148</v>
      </c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spans="1:27" ht="14.4" x14ac:dyDescent="0.3">
      <c r="A17" s="165"/>
      <c r="B17" s="171"/>
      <c r="C17" s="171"/>
      <c r="D17" s="171"/>
      <c r="E17" s="171"/>
      <c r="F17" s="171"/>
      <c r="G17" s="171"/>
      <c r="H17" s="167"/>
      <c r="I17" s="61"/>
      <c r="J17" s="61"/>
      <c r="K17" s="61"/>
      <c r="L17" s="61"/>
      <c r="M17" s="61"/>
      <c r="N17" s="61"/>
      <c r="O17" s="61"/>
      <c r="P17" s="135">
        <f>P16*P6</f>
        <v>65</v>
      </c>
      <c r="Q17" s="135" t="s">
        <v>108</v>
      </c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spans="1:27" ht="20.399999999999999" x14ac:dyDescent="0.7">
      <c r="A18" s="71" t="s">
        <v>149</v>
      </c>
      <c r="B18" s="72"/>
      <c r="C18" s="72"/>
      <c r="D18" s="73"/>
      <c r="E18" s="74"/>
      <c r="F18" s="74"/>
      <c r="G18" s="74"/>
      <c r="H18" s="75"/>
      <c r="I18" s="61"/>
      <c r="J18" s="61"/>
      <c r="K18" s="61"/>
      <c r="L18" s="61"/>
      <c r="M18" s="61"/>
      <c r="N18" s="61"/>
      <c r="O18" s="61"/>
      <c r="P18" s="135"/>
      <c r="Q18" s="135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spans="1:27" ht="20.399999999999999" x14ac:dyDescent="0.7">
      <c r="A19" s="77"/>
      <c r="B19" s="78"/>
      <c r="C19" s="78"/>
      <c r="D19" s="79"/>
      <c r="E19" s="80"/>
      <c r="F19" s="80"/>
      <c r="G19" s="80"/>
      <c r="H19" s="81"/>
      <c r="I19" s="61"/>
      <c r="J19" s="61"/>
      <c r="K19" s="61"/>
      <c r="L19" s="61"/>
      <c r="M19" s="61"/>
      <c r="N19" s="61"/>
      <c r="O19" s="61" t="s">
        <v>150</v>
      </c>
      <c r="P19" s="135">
        <v>1.5</v>
      </c>
      <c r="Q19" s="135" t="s">
        <v>148</v>
      </c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spans="1:27" ht="20.399999999999999" x14ac:dyDescent="0.7">
      <c r="A20" s="77"/>
      <c r="B20" s="84" t="s">
        <v>7</v>
      </c>
      <c r="C20" s="85" t="s">
        <v>8</v>
      </c>
      <c r="D20" s="85" t="s">
        <v>9</v>
      </c>
      <c r="E20" s="85" t="s">
        <v>151</v>
      </c>
      <c r="F20" s="172" t="s">
        <v>152</v>
      </c>
      <c r="G20" s="80"/>
      <c r="H20" s="81"/>
      <c r="I20" s="61"/>
      <c r="J20" s="61"/>
      <c r="K20" s="61"/>
      <c r="L20" s="61"/>
      <c r="M20" s="61"/>
      <c r="N20" s="61"/>
      <c r="O20" s="61"/>
      <c r="P20" s="135">
        <f>P19*P6</f>
        <v>97.5</v>
      </c>
      <c r="Q20" s="135" t="s">
        <v>108</v>
      </c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spans="1:27" ht="15.75" customHeight="1" x14ac:dyDescent="0.7">
      <c r="A21" s="77"/>
      <c r="B21" s="129" t="s">
        <v>153</v>
      </c>
      <c r="C21" s="130" t="s">
        <v>88</v>
      </c>
      <c r="D21" s="159">
        <f>ROUNDUP(D11*1.5,)</f>
        <v>8</v>
      </c>
      <c r="E21" s="159">
        <v>200</v>
      </c>
      <c r="F21" s="160">
        <f>D21*E21</f>
        <v>1600</v>
      </c>
      <c r="G21" s="80"/>
      <c r="H21" s="81"/>
      <c r="I21" s="61"/>
      <c r="J21" s="61"/>
      <c r="K21" s="61"/>
      <c r="L21" s="61"/>
      <c r="M21" s="61"/>
      <c r="N21" s="61"/>
      <c r="O21" s="61"/>
      <c r="P21" s="135"/>
      <c r="Q21" s="135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27" ht="15.75" customHeight="1" x14ac:dyDescent="0.7">
      <c r="A22" s="77"/>
      <c r="B22" s="87" t="s">
        <v>154</v>
      </c>
      <c r="C22" s="159" t="s">
        <v>88</v>
      </c>
      <c r="D22" s="159">
        <v>1</v>
      </c>
      <c r="E22" s="159">
        <v>1000</v>
      </c>
      <c r="F22" s="160">
        <f t="shared" ref="F22:F25" si="0">E22*D22</f>
        <v>1000</v>
      </c>
      <c r="G22" s="80"/>
      <c r="H22" s="81"/>
      <c r="I22" s="61"/>
      <c r="J22" s="61"/>
      <c r="K22" s="61"/>
      <c r="L22" s="61"/>
      <c r="M22" s="61"/>
      <c r="N22" s="61"/>
      <c r="O22" s="61"/>
      <c r="P22" s="135"/>
      <c r="Q22" s="135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spans="1:27" ht="15.75" customHeight="1" x14ac:dyDescent="0.55000000000000004">
      <c r="A23" s="165"/>
      <c r="B23" s="87" t="s">
        <v>155</v>
      </c>
      <c r="C23" s="159" t="s">
        <v>88</v>
      </c>
      <c r="D23" s="159">
        <v>2</v>
      </c>
      <c r="E23" s="159">
        <v>5000</v>
      </c>
      <c r="F23" s="160">
        <f t="shared" si="0"/>
        <v>10000</v>
      </c>
      <c r="G23" s="80"/>
      <c r="H23" s="167"/>
      <c r="I23" s="61"/>
      <c r="J23" s="61"/>
      <c r="K23" s="61"/>
      <c r="L23" s="61"/>
      <c r="M23" s="61"/>
      <c r="N23" s="61"/>
      <c r="O23" s="61"/>
      <c r="P23" s="135"/>
      <c r="Q23" s="135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1:27" ht="15.75" customHeight="1" x14ac:dyDescent="0.55000000000000004">
      <c r="A24" s="165"/>
      <c r="B24" s="87" t="s">
        <v>156</v>
      </c>
      <c r="C24" s="159" t="s">
        <v>64</v>
      </c>
      <c r="D24" s="159">
        <v>4</v>
      </c>
      <c r="E24" s="159">
        <v>900</v>
      </c>
      <c r="F24" s="160">
        <f t="shared" si="0"/>
        <v>3600</v>
      </c>
      <c r="G24" s="80"/>
      <c r="H24" s="167"/>
      <c r="I24" s="61"/>
      <c r="J24" s="61"/>
      <c r="K24" s="61"/>
      <c r="L24" s="61"/>
      <c r="M24" s="61"/>
      <c r="N24" s="61"/>
      <c r="O24" s="61"/>
      <c r="P24" s="135"/>
      <c r="Q24" s="135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1:27" ht="15.75" customHeight="1" x14ac:dyDescent="0.55000000000000004">
      <c r="A25" s="165"/>
      <c r="B25" s="173" t="s">
        <v>157</v>
      </c>
      <c r="C25" s="169" t="s">
        <v>88</v>
      </c>
      <c r="D25" s="169">
        <f>D11</f>
        <v>5</v>
      </c>
      <c r="E25" s="169">
        <v>800</v>
      </c>
      <c r="F25" s="170">
        <f t="shared" si="0"/>
        <v>4000</v>
      </c>
      <c r="G25" s="80"/>
      <c r="H25" s="167"/>
      <c r="I25" s="61"/>
      <c r="J25" s="61"/>
      <c r="K25" s="61"/>
      <c r="L25" s="61"/>
      <c r="M25" s="61"/>
      <c r="N25" s="61"/>
      <c r="O25" s="61"/>
      <c r="P25" s="135"/>
      <c r="Q25" s="135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1:27" ht="15.75" customHeight="1" x14ac:dyDescent="0.55000000000000004">
      <c r="A26" s="165"/>
      <c r="B26" s="1337" t="s">
        <v>52</v>
      </c>
      <c r="C26" s="1338"/>
      <c r="D26" s="1338"/>
      <c r="E26" s="1339"/>
      <c r="F26" s="174">
        <f>F23+F24+F25+F22+F21</f>
        <v>20200</v>
      </c>
      <c r="G26" s="80"/>
      <c r="H26" s="167"/>
      <c r="I26" s="61"/>
      <c r="J26" s="61"/>
      <c r="K26" s="61"/>
      <c r="L26" s="61"/>
      <c r="M26" s="61"/>
      <c r="N26" s="61"/>
      <c r="O26" s="61"/>
      <c r="P26" s="135"/>
      <c r="Q26" s="135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1:27" ht="15.75" customHeight="1" x14ac:dyDescent="0.55000000000000004">
      <c r="A27" s="165"/>
      <c r="B27" s="84" t="s">
        <v>7</v>
      </c>
      <c r="C27" s="85" t="s">
        <v>8</v>
      </c>
      <c r="D27" s="85" t="s">
        <v>9</v>
      </c>
      <c r="E27" s="85" t="s">
        <v>151</v>
      </c>
      <c r="F27" s="172" t="s">
        <v>152</v>
      </c>
      <c r="G27" s="80"/>
      <c r="H27" s="167"/>
      <c r="I27" s="61"/>
      <c r="J27" s="61"/>
      <c r="K27" s="61"/>
      <c r="L27" s="61"/>
      <c r="M27" s="61"/>
      <c r="N27" s="61"/>
      <c r="O27" s="61"/>
      <c r="P27" s="135"/>
      <c r="Q27" s="135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1:27" ht="15.75" customHeight="1" x14ac:dyDescent="0.55000000000000004">
      <c r="A28" s="165"/>
      <c r="B28" s="129" t="s">
        <v>158</v>
      </c>
      <c r="C28" s="130" t="s">
        <v>88</v>
      </c>
      <c r="D28" s="159">
        <f>D11</f>
        <v>5</v>
      </c>
      <c r="E28" s="159">
        <v>6500</v>
      </c>
      <c r="F28" s="160">
        <f>D28*E28</f>
        <v>32500</v>
      </c>
      <c r="G28" s="80"/>
      <c r="H28" s="167"/>
      <c r="I28" s="61"/>
      <c r="J28" s="61"/>
      <c r="K28" s="61"/>
      <c r="L28" s="61"/>
      <c r="M28" s="61"/>
      <c r="N28" s="61"/>
      <c r="O28" s="61"/>
      <c r="P28" s="135"/>
      <c r="Q28" s="135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1:27" ht="15.75" customHeight="1" x14ac:dyDescent="0.55000000000000004">
      <c r="A29" s="165"/>
      <c r="B29" s="87" t="s">
        <v>159</v>
      </c>
      <c r="C29" s="159" t="s">
        <v>88</v>
      </c>
      <c r="D29" s="159">
        <v>1</v>
      </c>
      <c r="E29" s="159">
        <v>2000</v>
      </c>
      <c r="F29" s="160">
        <f t="shared" ref="F29:F30" si="1">E29*D29</f>
        <v>2000</v>
      </c>
      <c r="G29" s="80"/>
      <c r="H29" s="167"/>
      <c r="I29" s="61"/>
      <c r="J29" s="61"/>
      <c r="K29" s="61"/>
      <c r="L29" s="61"/>
      <c r="M29" s="61"/>
      <c r="N29" s="61"/>
      <c r="O29" s="61"/>
      <c r="P29" s="135"/>
      <c r="Q29" s="135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spans="1:27" ht="15.75" customHeight="1" x14ac:dyDescent="0.55000000000000004">
      <c r="A30" s="165"/>
      <c r="B30" s="175" t="s">
        <v>160</v>
      </c>
      <c r="C30" s="176" t="s">
        <v>88</v>
      </c>
      <c r="D30" s="176">
        <v>2</v>
      </c>
      <c r="E30" s="176">
        <v>500</v>
      </c>
      <c r="F30" s="177">
        <f t="shared" si="1"/>
        <v>1000</v>
      </c>
      <c r="G30" s="80"/>
      <c r="H30" s="167"/>
      <c r="I30" s="61"/>
      <c r="J30" s="61"/>
      <c r="K30" s="61"/>
      <c r="L30" s="61"/>
      <c r="M30" s="61"/>
      <c r="N30" s="61"/>
      <c r="O30" s="61"/>
      <c r="P30" s="135"/>
      <c r="Q30" s="135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spans="1:27" ht="15.75" customHeight="1" x14ac:dyDescent="0.55000000000000004">
      <c r="A31" s="178"/>
      <c r="B31" s="1337" t="s">
        <v>52</v>
      </c>
      <c r="C31" s="1338"/>
      <c r="D31" s="1338"/>
      <c r="E31" s="1339"/>
      <c r="F31" s="174">
        <f>+F28+F29+F30</f>
        <v>35500</v>
      </c>
      <c r="G31" s="80"/>
      <c r="H31" s="179"/>
      <c r="I31" s="61"/>
      <c r="J31" s="61"/>
      <c r="K31" s="61"/>
      <c r="L31" s="61"/>
      <c r="M31" s="61"/>
      <c r="N31" s="61"/>
      <c r="O31" s="61" t="s">
        <v>161</v>
      </c>
      <c r="P31" s="135">
        <f>1*ROUNDUP(P6/20,)</f>
        <v>4</v>
      </c>
      <c r="Q31" s="135" t="s">
        <v>108</v>
      </c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5.75" customHeight="1" x14ac:dyDescent="0.55000000000000004">
      <c r="A32" s="165"/>
      <c r="B32" s="171"/>
      <c r="C32" s="171"/>
      <c r="D32" s="171"/>
      <c r="E32" s="171"/>
      <c r="F32" s="171"/>
      <c r="G32" s="80"/>
      <c r="H32" s="167"/>
      <c r="I32" s="61"/>
      <c r="J32" s="61"/>
      <c r="K32" s="61"/>
      <c r="L32" s="61"/>
      <c r="M32" s="61"/>
      <c r="N32" s="61"/>
      <c r="O32" s="61"/>
      <c r="P32" s="135"/>
      <c r="Q32" s="135"/>
      <c r="R32" s="135"/>
      <c r="S32" s="61"/>
      <c r="T32" s="61"/>
      <c r="U32" s="61"/>
      <c r="V32" s="61"/>
      <c r="W32" s="61"/>
      <c r="X32" s="61"/>
      <c r="Y32" s="61"/>
      <c r="Z32" s="61"/>
      <c r="AA32" s="61"/>
    </row>
    <row r="33" spans="1:27" ht="15.75" customHeight="1" x14ac:dyDescent="0.7">
      <c r="A33" s="71" t="s">
        <v>162</v>
      </c>
      <c r="B33" s="72"/>
      <c r="C33" s="72"/>
      <c r="D33" s="73"/>
      <c r="E33" s="74"/>
      <c r="F33" s="74"/>
      <c r="G33" s="74"/>
      <c r="H33" s="75"/>
      <c r="I33" s="61"/>
      <c r="J33" s="61"/>
      <c r="K33" s="61"/>
      <c r="L33" s="61"/>
      <c r="M33" s="61"/>
      <c r="N33" s="61"/>
      <c r="O33" s="61" t="s">
        <v>163</v>
      </c>
      <c r="P33" s="135">
        <f>0.6*ROUNDUP(P6/20,)</f>
        <v>2.4</v>
      </c>
      <c r="Q33" s="135" t="s">
        <v>108</v>
      </c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spans="1:27" ht="15.75" customHeight="1" x14ac:dyDescent="0.7">
      <c r="A34" s="77"/>
      <c r="B34" s="78"/>
      <c r="C34" s="78"/>
      <c r="D34" s="79"/>
      <c r="E34" s="80"/>
      <c r="F34" s="80"/>
      <c r="G34" s="80"/>
      <c r="H34" s="81"/>
      <c r="I34" s="61"/>
      <c r="J34" s="61"/>
      <c r="K34" s="61"/>
      <c r="L34" s="61"/>
      <c r="M34" s="61"/>
      <c r="N34" s="61"/>
      <c r="O34" s="61" t="s">
        <v>164</v>
      </c>
      <c r="P34" s="135">
        <f>0.8*ROUNDUP(P6/10,)</f>
        <v>5.6000000000000005</v>
      </c>
      <c r="Q34" s="135" t="s">
        <v>108</v>
      </c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1:27" ht="15.75" customHeight="1" x14ac:dyDescent="0.7">
      <c r="A35" s="77"/>
      <c r="B35" s="84" t="s">
        <v>7</v>
      </c>
      <c r="C35" s="85" t="s">
        <v>8</v>
      </c>
      <c r="D35" s="85" t="s">
        <v>165</v>
      </c>
      <c r="E35" s="85" t="s">
        <v>9</v>
      </c>
      <c r="F35" s="85" t="s">
        <v>151</v>
      </c>
      <c r="G35" s="172" t="s">
        <v>152</v>
      </c>
      <c r="H35" s="81"/>
      <c r="I35" s="61"/>
      <c r="J35" s="61"/>
      <c r="K35" s="61"/>
      <c r="L35" s="61"/>
      <c r="M35" s="61"/>
      <c r="N35" s="61"/>
      <c r="O35" s="61"/>
      <c r="P35" s="135"/>
      <c r="Q35" s="135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spans="1:27" ht="15.75" customHeight="1" x14ac:dyDescent="0.7">
      <c r="A36" s="77"/>
      <c r="B36" s="180" t="s">
        <v>166</v>
      </c>
      <c r="C36" s="159" t="s">
        <v>98</v>
      </c>
      <c r="D36" s="159" t="s">
        <v>167</v>
      </c>
      <c r="E36" s="181">
        <f t="shared" ref="E36:E38" si="2">IF(D36="Sim",15,0)</f>
        <v>15</v>
      </c>
      <c r="F36" s="159">
        <v>115.4849</v>
      </c>
      <c r="G36" s="182">
        <f t="shared" ref="G36:G50" si="3">IF(D36="sim",E36*F36,0)</f>
        <v>1732.2735</v>
      </c>
      <c r="H36" s="81"/>
      <c r="I36" s="61"/>
      <c r="J36" s="61"/>
      <c r="K36" s="61"/>
      <c r="L36" s="61"/>
      <c r="M36" s="61"/>
      <c r="N36" s="61"/>
      <c r="O36" s="61"/>
      <c r="P36" s="135"/>
      <c r="Q36" s="135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spans="1:27" ht="15.75" customHeight="1" x14ac:dyDescent="0.7">
      <c r="A37" s="77"/>
      <c r="B37" s="183" t="s">
        <v>168</v>
      </c>
      <c r="C37" s="159" t="s">
        <v>98</v>
      </c>
      <c r="D37" s="159" t="s">
        <v>167</v>
      </c>
      <c r="E37" s="181">
        <f t="shared" si="2"/>
        <v>15</v>
      </c>
      <c r="F37" s="159">
        <v>115.4849</v>
      </c>
      <c r="G37" s="182">
        <f t="shared" si="3"/>
        <v>1732.2735</v>
      </c>
      <c r="H37" s="81"/>
      <c r="I37" s="61"/>
      <c r="J37" s="61"/>
      <c r="K37" s="61"/>
      <c r="L37" s="61"/>
      <c r="M37" s="61"/>
      <c r="N37" s="61"/>
      <c r="O37" s="61"/>
      <c r="P37" s="135"/>
      <c r="Q37" s="135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spans="1:27" ht="15.75" customHeight="1" x14ac:dyDescent="0.3">
      <c r="A38" s="165"/>
      <c r="B38" s="183" t="s">
        <v>169</v>
      </c>
      <c r="C38" s="159" t="s">
        <v>98</v>
      </c>
      <c r="D38" s="159" t="s">
        <v>167</v>
      </c>
      <c r="E38" s="181">
        <f t="shared" si="2"/>
        <v>15</v>
      </c>
      <c r="F38" s="159">
        <v>115.4849</v>
      </c>
      <c r="G38" s="182">
        <f t="shared" si="3"/>
        <v>1732.2735</v>
      </c>
      <c r="H38" s="167"/>
      <c r="I38" s="61"/>
      <c r="J38" s="61"/>
      <c r="K38" s="61"/>
      <c r="L38" s="61"/>
      <c r="M38" s="61"/>
      <c r="N38" s="61"/>
      <c r="O38" s="61"/>
      <c r="P38" s="135"/>
      <c r="Q38" s="135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spans="1:27" ht="15.75" customHeight="1" x14ac:dyDescent="0.3">
      <c r="A39" s="165"/>
      <c r="B39" s="183" t="s">
        <v>170</v>
      </c>
      <c r="C39" s="159" t="s">
        <v>98</v>
      </c>
      <c r="D39" s="159" t="s">
        <v>167</v>
      </c>
      <c r="E39" s="181">
        <f>IF(D39="não",0,ROUNDUP(3*'Obra '!$E$10/COUNTIFS($D$39:$D$47,"Sim"),))</f>
        <v>13</v>
      </c>
      <c r="F39" s="159">
        <v>201.22489000000002</v>
      </c>
      <c r="G39" s="182">
        <f t="shared" si="3"/>
        <v>2615.9235700000004</v>
      </c>
      <c r="H39" s="167"/>
      <c r="I39" s="61"/>
      <c r="J39" s="61"/>
      <c r="K39" s="61"/>
      <c r="L39" s="61"/>
      <c r="M39" s="61"/>
      <c r="N39" s="61"/>
      <c r="O39" s="61"/>
      <c r="P39" s="135"/>
      <c r="Q39" s="135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spans="1:27" ht="15.75" customHeight="1" x14ac:dyDescent="0.3">
      <c r="A40" s="165"/>
      <c r="B40" s="183" t="s">
        <v>171</v>
      </c>
      <c r="C40" s="159" t="s">
        <v>98</v>
      </c>
      <c r="D40" s="159" t="s">
        <v>172</v>
      </c>
      <c r="E40" s="181">
        <f>IF(D40="não",0,ROUNDUP(3*'Obra '!$E$10/COUNTIFS($D$39:$D$47,"Sim"),))</f>
        <v>0</v>
      </c>
      <c r="F40" s="159">
        <v>201.22489000000002</v>
      </c>
      <c r="G40" s="182">
        <f t="shared" si="3"/>
        <v>0</v>
      </c>
      <c r="H40" s="167"/>
      <c r="I40" s="61"/>
      <c r="J40" s="61"/>
      <c r="K40" s="61"/>
      <c r="L40" s="61"/>
      <c r="M40" s="61"/>
      <c r="N40" s="61"/>
      <c r="O40" s="61"/>
      <c r="P40" s="135"/>
      <c r="Q40" s="135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1:27" ht="15.75" customHeight="1" x14ac:dyDescent="0.3">
      <c r="A41" s="165"/>
      <c r="B41" s="183" t="s">
        <v>173</v>
      </c>
      <c r="C41" s="159" t="s">
        <v>98</v>
      </c>
      <c r="D41" s="159" t="s">
        <v>167</v>
      </c>
      <c r="E41" s="181">
        <f>IF(D41="não",0,ROUNDUP(3*'Obra '!$E$10/COUNTIFS($D$39:$D$47,"Sim"),))</f>
        <v>13</v>
      </c>
      <c r="F41" s="159">
        <v>201.22489000000002</v>
      </c>
      <c r="G41" s="182">
        <f t="shared" si="3"/>
        <v>2615.9235700000004</v>
      </c>
      <c r="H41" s="167"/>
      <c r="I41" s="61"/>
      <c r="J41" s="61"/>
      <c r="K41" s="61"/>
      <c r="L41" s="61"/>
      <c r="M41" s="61"/>
      <c r="N41" s="61"/>
      <c r="O41" s="61"/>
      <c r="P41" s="135"/>
      <c r="Q41" s="135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ht="15.75" customHeight="1" x14ac:dyDescent="0.3">
      <c r="A42" s="165"/>
      <c r="B42" s="183" t="s">
        <v>174</v>
      </c>
      <c r="C42" s="159" t="s">
        <v>98</v>
      </c>
      <c r="D42" s="159" t="s">
        <v>167</v>
      </c>
      <c r="E42" s="181">
        <f>IF(D42="não",0,ROUNDUP(3*'Obra '!$E$10/COUNTIFS($D$39:$D$47,"Sim"),))</f>
        <v>13</v>
      </c>
      <c r="F42" s="159">
        <v>201.22489000000002</v>
      </c>
      <c r="G42" s="182">
        <f t="shared" si="3"/>
        <v>2615.9235700000004</v>
      </c>
      <c r="H42" s="167"/>
      <c r="I42" s="61"/>
      <c r="J42" s="61"/>
      <c r="K42" s="61"/>
      <c r="L42" s="61"/>
      <c r="M42" s="61"/>
      <c r="N42" s="61"/>
      <c r="O42" s="61"/>
      <c r="P42" s="135"/>
      <c r="Q42" s="135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ht="15.75" customHeight="1" x14ac:dyDescent="0.3">
      <c r="A43" s="165"/>
      <c r="B43" s="183" t="s">
        <v>175</v>
      </c>
      <c r="C43" s="159" t="s">
        <v>98</v>
      </c>
      <c r="D43" s="159" t="s">
        <v>167</v>
      </c>
      <c r="E43" s="181">
        <f>IF(D43="não",0,ROUNDUP(3*'Obra '!$E$10/COUNTIFS($D$39:$D$47,"Sim"),))</f>
        <v>13</v>
      </c>
      <c r="F43" s="159">
        <v>201.22489000000002</v>
      </c>
      <c r="G43" s="182">
        <f t="shared" si="3"/>
        <v>2615.9235700000004</v>
      </c>
      <c r="H43" s="167"/>
      <c r="I43" s="61"/>
      <c r="J43" s="61"/>
      <c r="K43" s="61"/>
      <c r="L43" s="61"/>
      <c r="M43" s="61"/>
      <c r="N43" s="61"/>
      <c r="O43" s="61"/>
      <c r="P43" s="135"/>
      <c r="Q43" s="135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spans="1:27" ht="15.75" customHeight="1" x14ac:dyDescent="0.3">
      <c r="A44" s="165"/>
      <c r="B44" s="183" t="s">
        <v>176</v>
      </c>
      <c r="C44" s="159" t="s">
        <v>98</v>
      </c>
      <c r="D44" s="159" t="s">
        <v>172</v>
      </c>
      <c r="E44" s="181">
        <f>IF(D44="não",0,ROUNDUP(3*'Obra '!$E$10/COUNTIFS($D$39:$D$47,"Sim"),))</f>
        <v>0</v>
      </c>
      <c r="F44" s="159">
        <v>201.22489000000002</v>
      </c>
      <c r="G44" s="182">
        <f t="shared" si="3"/>
        <v>0</v>
      </c>
      <c r="H44" s="167"/>
      <c r="I44" s="61"/>
      <c r="J44" s="61"/>
      <c r="K44" s="61"/>
      <c r="L44" s="61"/>
      <c r="M44" s="61"/>
      <c r="N44" s="61"/>
      <c r="O44" s="61"/>
      <c r="P44" s="135"/>
      <c r="Q44" s="135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spans="1:27" ht="15.75" customHeight="1" x14ac:dyDescent="0.3">
      <c r="A45" s="165"/>
      <c r="B45" s="184" t="s">
        <v>177</v>
      </c>
      <c r="C45" s="159" t="s">
        <v>98</v>
      </c>
      <c r="D45" s="159" t="s">
        <v>167</v>
      </c>
      <c r="E45" s="181">
        <f>IF(D45="não",0,ROUNDUP(3*'Obra '!$E$10/COUNTIFS($D$39:$D$47,"Sim"),))</f>
        <v>13</v>
      </c>
      <c r="F45" s="159">
        <v>201.22489000000002</v>
      </c>
      <c r="G45" s="182">
        <f t="shared" si="3"/>
        <v>2615.9235700000004</v>
      </c>
      <c r="H45" s="167"/>
      <c r="I45" s="61"/>
      <c r="J45" s="61"/>
      <c r="K45" s="61"/>
      <c r="L45" s="61"/>
      <c r="M45" s="61"/>
      <c r="N45" s="61"/>
      <c r="O45" s="61"/>
      <c r="P45" s="135"/>
      <c r="Q45" s="135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spans="1:27" ht="15.75" customHeight="1" x14ac:dyDescent="0.3">
      <c r="A46" s="165"/>
      <c r="B46" s="184" t="s">
        <v>178</v>
      </c>
      <c r="C46" s="159" t="s">
        <v>98</v>
      </c>
      <c r="D46" s="159" t="s">
        <v>167</v>
      </c>
      <c r="E46" s="181">
        <f>IF(D46="não",0,ROUNDUP(3*'Obra '!$E$10/COUNTIFS($D$39:$D$47,"Sim"),))</f>
        <v>13</v>
      </c>
      <c r="F46" s="159">
        <v>201.22489000000002</v>
      </c>
      <c r="G46" s="182">
        <f t="shared" si="3"/>
        <v>2615.9235700000004</v>
      </c>
      <c r="H46" s="167"/>
      <c r="I46" s="61"/>
      <c r="J46" s="61"/>
      <c r="K46" s="61"/>
      <c r="L46" s="61"/>
      <c r="M46" s="61"/>
      <c r="N46" s="61"/>
      <c r="O46" s="61"/>
      <c r="P46" s="135"/>
      <c r="Q46" s="135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spans="1:27" ht="15.75" customHeight="1" x14ac:dyDescent="0.3">
      <c r="A47" s="165"/>
      <c r="B47" s="184" t="s">
        <v>179</v>
      </c>
      <c r="C47" s="159" t="s">
        <v>98</v>
      </c>
      <c r="D47" s="159" t="s">
        <v>167</v>
      </c>
      <c r="E47" s="181">
        <f>IF(D47="não",0,ROUNDUP(3*'Obra '!$E$10/COUNTIFS($D$39:$D$47,"Sim"),))</f>
        <v>13</v>
      </c>
      <c r="F47" s="159">
        <v>272.87529999999998</v>
      </c>
      <c r="G47" s="182">
        <f t="shared" si="3"/>
        <v>3547.3788999999997</v>
      </c>
      <c r="H47" s="167"/>
      <c r="I47" s="61"/>
      <c r="J47" s="61"/>
      <c r="K47" s="61"/>
      <c r="L47" s="61"/>
      <c r="M47" s="61"/>
      <c r="N47" s="61"/>
      <c r="O47" s="61"/>
      <c r="P47" s="135"/>
      <c r="Q47" s="135"/>
      <c r="R47" s="135"/>
      <c r="S47" s="61"/>
      <c r="T47" s="61"/>
      <c r="U47" s="61"/>
      <c r="V47" s="61"/>
      <c r="W47" s="61"/>
      <c r="X47" s="61"/>
      <c r="Y47" s="61"/>
      <c r="Z47" s="61"/>
      <c r="AA47" s="61"/>
    </row>
    <row r="48" spans="1:27" ht="15.75" customHeight="1" x14ac:dyDescent="0.3">
      <c r="A48" s="165"/>
      <c r="B48" s="184" t="s">
        <v>180</v>
      </c>
      <c r="C48" s="159" t="s">
        <v>98</v>
      </c>
      <c r="D48" s="159" t="s">
        <v>167</v>
      </c>
      <c r="E48" s="181">
        <f>IF(D48="Sim",10*15,0)</f>
        <v>150</v>
      </c>
      <c r="F48" s="159">
        <v>272.87529999999998</v>
      </c>
      <c r="G48" s="182">
        <f t="shared" si="3"/>
        <v>40931.294999999998</v>
      </c>
      <c r="H48" s="167"/>
      <c r="I48" s="61"/>
      <c r="J48" s="61"/>
      <c r="K48" s="61"/>
      <c r="L48" s="61"/>
      <c r="M48" s="61"/>
      <c r="N48" s="61"/>
      <c r="O48" s="61"/>
      <c r="P48" s="135"/>
      <c r="Q48" s="135"/>
      <c r="R48" s="135"/>
      <c r="S48" s="61"/>
      <c r="T48" s="61"/>
      <c r="U48" s="61"/>
      <c r="V48" s="61"/>
      <c r="W48" s="61"/>
      <c r="X48" s="61"/>
      <c r="Y48" s="61"/>
      <c r="Z48" s="61"/>
      <c r="AA48" s="61"/>
    </row>
    <row r="49" spans="1:27" ht="15.75" customHeight="1" x14ac:dyDescent="0.3">
      <c r="A49" s="165"/>
      <c r="B49" s="184" t="s">
        <v>181</v>
      </c>
      <c r="C49" s="159" t="s">
        <v>98</v>
      </c>
      <c r="D49" s="159" t="s">
        <v>172</v>
      </c>
      <c r="E49" s="181">
        <f t="shared" ref="E49:E50" si="4">IF(D49="Sim",ROUNDUP(25,),0)</f>
        <v>0</v>
      </c>
      <c r="F49" s="159">
        <v>0</v>
      </c>
      <c r="G49" s="182">
        <f t="shared" si="3"/>
        <v>0</v>
      </c>
      <c r="H49" s="167"/>
      <c r="I49" s="61"/>
      <c r="J49" s="61"/>
      <c r="K49" s="61"/>
      <c r="L49" s="61"/>
      <c r="M49" s="61"/>
      <c r="N49" s="61"/>
      <c r="O49" s="61"/>
      <c r="P49" s="135"/>
      <c r="Q49" s="135"/>
      <c r="R49" s="135"/>
      <c r="S49" s="61"/>
      <c r="T49" s="61"/>
      <c r="U49" s="61"/>
      <c r="V49" s="61"/>
      <c r="W49" s="61"/>
      <c r="X49" s="61"/>
      <c r="Y49" s="61"/>
      <c r="Z49" s="61"/>
      <c r="AA49" s="61"/>
    </row>
    <row r="50" spans="1:27" ht="15.75" customHeight="1" x14ac:dyDescent="0.3">
      <c r="A50" s="165"/>
      <c r="B50" s="184" t="s">
        <v>182</v>
      </c>
      <c r="C50" s="159" t="s">
        <v>98</v>
      </c>
      <c r="D50" s="159" t="s">
        <v>167</v>
      </c>
      <c r="E50" s="181">
        <f t="shared" si="4"/>
        <v>25</v>
      </c>
      <c r="F50" s="159">
        <v>0</v>
      </c>
      <c r="G50" s="182">
        <f t="shared" si="3"/>
        <v>0</v>
      </c>
      <c r="H50" s="167"/>
      <c r="I50" s="61"/>
      <c r="J50" s="61"/>
      <c r="K50" s="61"/>
      <c r="L50" s="61"/>
      <c r="M50" s="61"/>
      <c r="N50" s="61"/>
      <c r="O50" s="61"/>
      <c r="P50" s="135"/>
      <c r="Q50" s="135"/>
      <c r="R50" s="135"/>
      <c r="S50" s="61"/>
      <c r="T50" s="61"/>
      <c r="U50" s="61"/>
      <c r="V50" s="61"/>
      <c r="W50" s="61"/>
      <c r="X50" s="61"/>
      <c r="Y50" s="61"/>
      <c r="Z50" s="61"/>
      <c r="AA50" s="61"/>
    </row>
    <row r="51" spans="1:27" ht="15.75" customHeight="1" x14ac:dyDescent="0.3">
      <c r="A51" s="178"/>
      <c r="B51" s="1337" t="s">
        <v>52</v>
      </c>
      <c r="C51" s="1338"/>
      <c r="D51" s="1338"/>
      <c r="E51" s="1338"/>
      <c r="F51" s="1339"/>
      <c r="G51" s="174">
        <f>SUM(G36:G50)</f>
        <v>65371.035820000005</v>
      </c>
      <c r="H51" s="167"/>
      <c r="I51" s="61"/>
      <c r="J51" s="61"/>
      <c r="K51" s="61"/>
      <c r="L51" s="61"/>
      <c r="M51" s="61"/>
      <c r="N51" s="61"/>
      <c r="O51" s="61"/>
      <c r="P51" s="135"/>
      <c r="Q51" s="135"/>
      <c r="R51" s="135"/>
      <c r="S51" s="61"/>
      <c r="T51" s="61"/>
      <c r="U51" s="61"/>
      <c r="V51" s="61"/>
      <c r="W51" s="61"/>
      <c r="X51" s="61"/>
      <c r="Y51" s="61"/>
      <c r="Z51" s="61"/>
      <c r="AA51" s="61"/>
    </row>
    <row r="52" spans="1:27" ht="15.75" customHeight="1" x14ac:dyDescent="0.3">
      <c r="A52" s="61"/>
      <c r="B52" s="185"/>
      <c r="C52" s="185"/>
      <c r="D52" s="185"/>
      <c r="E52" s="186"/>
      <c r="F52" s="185"/>
      <c r="G52" s="187"/>
      <c r="H52" s="167"/>
      <c r="I52" s="61"/>
      <c r="J52" s="61"/>
      <c r="K52" s="61"/>
      <c r="L52" s="61"/>
      <c r="M52" s="61"/>
      <c r="N52" s="61"/>
      <c r="O52" s="61" t="s">
        <v>163</v>
      </c>
      <c r="P52" s="135">
        <f>0.6*ROUNDUP(P21/20,)</f>
        <v>0</v>
      </c>
      <c r="Q52" s="135" t="s">
        <v>108</v>
      </c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spans="1:27" ht="15.75" customHeight="1" x14ac:dyDescent="0.3">
      <c r="A53" s="61"/>
      <c r="B53" s="188" t="s">
        <v>183</v>
      </c>
      <c r="C53" s="185"/>
      <c r="D53" s="185"/>
      <c r="E53" s="186"/>
      <c r="F53" s="185"/>
      <c r="G53" s="187"/>
      <c r="H53" s="167"/>
      <c r="I53" s="61"/>
      <c r="J53" s="61"/>
      <c r="K53" s="61"/>
      <c r="L53" s="61"/>
      <c r="M53" s="61"/>
      <c r="N53" s="61"/>
      <c r="O53" s="61"/>
      <c r="P53" s="135"/>
      <c r="Q53" s="135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spans="1:27" ht="15.75" customHeight="1" x14ac:dyDescent="0.3">
      <c r="A54" s="61"/>
      <c r="B54" s="188"/>
      <c r="C54" s="185"/>
      <c r="D54" s="185"/>
      <c r="E54" s="186"/>
      <c r="F54" s="185"/>
      <c r="G54" s="187"/>
      <c r="H54" s="167"/>
      <c r="I54" s="61"/>
      <c r="J54" s="61"/>
      <c r="K54" s="61"/>
      <c r="L54" s="61"/>
      <c r="M54" s="61"/>
      <c r="N54" s="61"/>
      <c r="O54" s="61" t="s">
        <v>164</v>
      </c>
      <c r="P54" s="135">
        <f>0.8*ROUNDUP(P21/10,)</f>
        <v>0</v>
      </c>
      <c r="Q54" s="135" t="s">
        <v>108</v>
      </c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1:27" ht="15.75" customHeight="1" x14ac:dyDescent="0.7">
      <c r="A55" s="71" t="s">
        <v>184</v>
      </c>
      <c r="B55" s="72"/>
      <c r="C55" s="72"/>
      <c r="D55" s="73"/>
      <c r="E55" s="74"/>
      <c r="F55" s="74"/>
      <c r="G55" s="74"/>
      <c r="H55" s="75"/>
      <c r="I55" s="61"/>
      <c r="J55" s="61"/>
      <c r="K55" s="61"/>
      <c r="L55" s="61"/>
      <c r="M55" s="61"/>
      <c r="N55" s="61"/>
      <c r="O55" s="61"/>
      <c r="P55" s="135"/>
      <c r="Q55" s="135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1:27" ht="15.75" customHeight="1" x14ac:dyDescent="0.7">
      <c r="A56" s="77"/>
      <c r="B56" s="78"/>
      <c r="C56" s="78"/>
      <c r="D56" s="79"/>
      <c r="E56" s="80"/>
      <c r="F56" s="80"/>
      <c r="G56" s="80"/>
      <c r="H56" s="81"/>
      <c r="I56" s="61"/>
      <c r="J56" s="61"/>
      <c r="K56" s="61"/>
      <c r="L56" s="61"/>
      <c r="M56" s="61"/>
      <c r="N56" s="61"/>
      <c r="O56" s="61"/>
      <c r="P56" s="135"/>
      <c r="Q56" s="135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spans="1:27" ht="15.75" customHeight="1" x14ac:dyDescent="0.7">
      <c r="A57" s="77"/>
      <c r="B57" s="84" t="s">
        <v>7</v>
      </c>
      <c r="C57" s="85" t="s">
        <v>8</v>
      </c>
      <c r="D57" s="85" t="s">
        <v>165</v>
      </c>
      <c r="E57" s="85" t="s">
        <v>9</v>
      </c>
      <c r="F57" s="85" t="s">
        <v>151</v>
      </c>
      <c r="G57" s="172" t="s">
        <v>152</v>
      </c>
      <c r="H57" s="81"/>
      <c r="I57" s="61"/>
      <c r="J57" s="61"/>
      <c r="K57" s="61"/>
      <c r="L57" s="61"/>
      <c r="M57" s="61"/>
      <c r="N57" s="61"/>
      <c r="O57" s="61"/>
      <c r="P57" s="135"/>
      <c r="Q57" s="135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spans="1:27" ht="15.75" customHeight="1" x14ac:dyDescent="0.7">
      <c r="A58" s="77"/>
      <c r="B58" s="184" t="s">
        <v>185</v>
      </c>
      <c r="C58" s="159" t="s">
        <v>186</v>
      </c>
      <c r="D58" s="159" t="s">
        <v>167</v>
      </c>
      <c r="E58" s="181">
        <v>1</v>
      </c>
      <c r="F58" s="159">
        <v>7891.02</v>
      </c>
      <c r="G58" s="182">
        <f t="shared" ref="G58:G62" si="5">IF(D58="sim",E58*F58,0)</f>
        <v>7891.02</v>
      </c>
      <c r="H58" s="81"/>
      <c r="I58" s="61"/>
      <c r="J58" s="61"/>
      <c r="K58" s="61"/>
      <c r="L58" s="61"/>
      <c r="M58" s="61"/>
      <c r="N58" s="61"/>
      <c r="O58" s="61" t="s">
        <v>187</v>
      </c>
      <c r="P58" s="135">
        <v>8</v>
      </c>
      <c r="Q58" s="135" t="s">
        <v>188</v>
      </c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spans="1:27" ht="15.75" customHeight="1" x14ac:dyDescent="0.7">
      <c r="A59" s="77"/>
      <c r="B59" s="184" t="s">
        <v>189</v>
      </c>
      <c r="C59" s="159" t="s">
        <v>186</v>
      </c>
      <c r="D59" s="159" t="s">
        <v>167</v>
      </c>
      <c r="E59" s="181">
        <v>1</v>
      </c>
      <c r="F59" s="159">
        <f>F58*0.2</f>
        <v>1578.2040000000002</v>
      </c>
      <c r="G59" s="182">
        <f t="shared" si="5"/>
        <v>1578.2040000000002</v>
      </c>
      <c r="H59" s="81"/>
      <c r="I59" s="61"/>
      <c r="J59" s="61"/>
      <c r="K59" s="61"/>
      <c r="L59" s="61"/>
      <c r="M59" s="61"/>
      <c r="N59" s="61"/>
      <c r="O59" s="61"/>
      <c r="P59" s="135">
        <f>P58*P8</f>
        <v>40</v>
      </c>
      <c r="Q59" s="135" t="s">
        <v>108</v>
      </c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spans="1:27" ht="15.75" customHeight="1" x14ac:dyDescent="0.3">
      <c r="A60" s="165"/>
      <c r="B60" s="184" t="s">
        <v>190</v>
      </c>
      <c r="C60" s="159" t="s">
        <v>98</v>
      </c>
      <c r="D60" s="159" t="s">
        <v>172</v>
      </c>
      <c r="E60" s="181"/>
      <c r="F60" s="159"/>
      <c r="G60" s="182">
        <f t="shared" si="5"/>
        <v>0</v>
      </c>
      <c r="H60" s="167"/>
      <c r="I60" s="61"/>
      <c r="J60" s="61"/>
      <c r="K60" s="61"/>
      <c r="L60" s="61"/>
      <c r="M60" s="61"/>
      <c r="N60" s="61"/>
      <c r="O60" s="61"/>
      <c r="P60" s="135"/>
      <c r="Q60" s="135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spans="1:27" ht="15.75" customHeight="1" x14ac:dyDescent="0.3">
      <c r="A61" s="165"/>
      <c r="B61" s="184" t="s">
        <v>191</v>
      </c>
      <c r="C61" s="159" t="s">
        <v>98</v>
      </c>
      <c r="D61" s="159" t="s">
        <v>172</v>
      </c>
      <c r="E61" s="181"/>
      <c r="F61" s="159"/>
      <c r="G61" s="182">
        <f t="shared" si="5"/>
        <v>0</v>
      </c>
      <c r="H61" s="167"/>
      <c r="I61" s="61"/>
      <c r="J61" s="61"/>
      <c r="K61" s="61"/>
      <c r="L61" s="61"/>
      <c r="M61" s="61"/>
      <c r="N61" s="61"/>
      <c r="O61" s="61" t="s">
        <v>192</v>
      </c>
      <c r="P61" s="135">
        <f>IF(P4&lt;20000,100,100+((P4-20000)/1000)*5)</f>
        <v>100</v>
      </c>
      <c r="Q61" s="135" t="s">
        <v>98</v>
      </c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spans="1:27" ht="15.75" customHeight="1" x14ac:dyDescent="0.3">
      <c r="A62" s="165"/>
      <c r="B62" s="184" t="s">
        <v>193</v>
      </c>
      <c r="C62" s="159" t="s">
        <v>98</v>
      </c>
      <c r="D62" s="159" t="s">
        <v>172</v>
      </c>
      <c r="E62" s="181"/>
      <c r="F62" s="159"/>
      <c r="G62" s="182">
        <f t="shared" si="5"/>
        <v>0</v>
      </c>
      <c r="H62" s="167"/>
      <c r="I62" s="61"/>
      <c r="J62" s="61"/>
      <c r="K62" s="61"/>
      <c r="L62" s="61"/>
      <c r="M62" s="61"/>
      <c r="N62" s="61"/>
      <c r="O62" s="61"/>
      <c r="P62" s="135"/>
      <c r="Q62" s="135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spans="1:27" ht="15.75" customHeight="1" x14ac:dyDescent="0.3">
      <c r="A63" s="165"/>
      <c r="B63" s="1337" t="s">
        <v>52</v>
      </c>
      <c r="C63" s="1338"/>
      <c r="D63" s="1338"/>
      <c r="E63" s="1338"/>
      <c r="F63" s="1339"/>
      <c r="G63" s="174">
        <f>SUM(G58:G62)</f>
        <v>9469.2240000000002</v>
      </c>
      <c r="H63" s="167"/>
      <c r="I63" s="61"/>
      <c r="J63" s="61"/>
      <c r="K63" s="61"/>
      <c r="L63" s="61"/>
      <c r="M63" s="61"/>
      <c r="N63" s="61"/>
      <c r="O63" s="61"/>
      <c r="P63" s="135"/>
      <c r="Q63" s="135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spans="1:27" ht="15.75" customHeight="1" x14ac:dyDescent="0.3">
      <c r="A64" s="178"/>
      <c r="B64" s="185"/>
      <c r="C64" s="185"/>
      <c r="D64" s="185"/>
      <c r="E64" s="186"/>
      <c r="F64" s="185"/>
      <c r="G64" s="187"/>
      <c r="H64" s="167"/>
      <c r="I64" s="61"/>
      <c r="J64" s="61"/>
      <c r="K64" s="61"/>
      <c r="L64" s="61"/>
      <c r="M64" s="61"/>
      <c r="N64" s="61"/>
      <c r="O64" s="61" t="s">
        <v>141</v>
      </c>
      <c r="P64" s="135">
        <f>P6*800</f>
        <v>52000</v>
      </c>
      <c r="Q64" s="135" t="s">
        <v>194</v>
      </c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spans="1:27" ht="15.75" customHeight="1" x14ac:dyDescent="0.3">
      <c r="A65" s="61"/>
      <c r="B65" s="188"/>
      <c r="C65" s="185"/>
      <c r="D65" s="185"/>
      <c r="E65" s="186"/>
      <c r="F65" s="185"/>
      <c r="G65" s="187"/>
      <c r="H65" s="167"/>
      <c r="I65" s="61"/>
      <c r="J65" s="61"/>
      <c r="K65" s="61"/>
      <c r="L65" s="61"/>
      <c r="M65" s="61"/>
      <c r="N65" s="61"/>
      <c r="O65" s="61"/>
      <c r="P65" s="135"/>
      <c r="Q65" s="135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spans="1:27" ht="15.75" customHeight="1" x14ac:dyDescent="0.3">
      <c r="A66" s="189"/>
      <c r="B66" s="190"/>
      <c r="C66" s="190"/>
      <c r="D66" s="190"/>
      <c r="E66" s="190"/>
      <c r="F66" s="190"/>
      <c r="G66" s="190"/>
      <c r="H66" s="191"/>
      <c r="I66" s="61"/>
      <c r="J66" s="61"/>
      <c r="K66" s="61"/>
      <c r="L66" s="61"/>
      <c r="M66" s="61"/>
      <c r="N66" s="61"/>
      <c r="O66" s="61" t="s">
        <v>144</v>
      </c>
      <c r="P66" s="135">
        <f>P6*500</f>
        <v>32500</v>
      </c>
      <c r="Q66" s="135" t="s">
        <v>195</v>
      </c>
      <c r="R66" s="61" t="s">
        <v>196</v>
      </c>
      <c r="S66" s="61"/>
      <c r="T66" s="61"/>
      <c r="U66" s="61"/>
      <c r="V66" s="61"/>
      <c r="W66" s="61"/>
      <c r="X66" s="61"/>
      <c r="Y66" s="61"/>
      <c r="Z66" s="61"/>
      <c r="AA66" s="61"/>
    </row>
    <row r="67" spans="1:27" ht="15.75" customHeight="1" x14ac:dyDescent="0.3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135"/>
      <c r="Q67" s="135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spans="1:27" ht="15.75" customHeight="1" x14ac:dyDescent="0.3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135"/>
      <c r="Q68" s="135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spans="1:27" ht="15.75" customHeight="1" x14ac:dyDescent="0.3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 t="s">
        <v>145</v>
      </c>
      <c r="P69" s="135">
        <v>1</v>
      </c>
      <c r="Q69" s="135" t="s">
        <v>197</v>
      </c>
      <c r="R69" s="61">
        <v>20</v>
      </c>
      <c r="S69" s="61" t="s">
        <v>198</v>
      </c>
      <c r="T69" s="61"/>
      <c r="U69" s="61"/>
      <c r="V69" s="61"/>
      <c r="W69" s="61"/>
      <c r="X69" s="61"/>
      <c r="Y69" s="61"/>
      <c r="Z69" s="61"/>
      <c r="AA69" s="61"/>
    </row>
    <row r="70" spans="1:27" ht="15.75" customHeight="1" x14ac:dyDescent="0.3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135">
        <f>ROUNDUP(P6/R69,)</f>
        <v>4</v>
      </c>
      <c r="Q70" s="135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spans="1:27" ht="15.75" customHeight="1" x14ac:dyDescent="0.3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spans="1:27" ht="15.75" customHeight="1" x14ac:dyDescent="0.3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spans="1:27" ht="15.75" customHeight="1" x14ac:dyDescent="0.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spans="1:27" ht="15.75" customHeight="1" x14ac:dyDescent="0.3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spans="1:27" ht="15.75" customHeight="1" x14ac:dyDescent="0.3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spans="1:27" ht="15.75" customHeight="1" x14ac:dyDescent="0.3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spans="1:27" ht="15.75" customHeight="1" x14ac:dyDescent="0.3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spans="1:27" ht="15.75" customHeight="1" x14ac:dyDescent="0.3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spans="1:27" ht="15.75" customHeight="1" x14ac:dyDescent="0.3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spans="1:27" ht="15.75" customHeight="1" x14ac:dyDescent="0.3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spans="1:27" ht="15.75" customHeight="1" x14ac:dyDescent="0.3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spans="1:27" ht="15.75" customHeight="1" x14ac:dyDescent="0.3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spans="1:27" ht="15.75" customHeight="1" x14ac:dyDescent="0.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spans="1:27" ht="15.75" customHeight="1" x14ac:dyDescent="0.3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spans="1:27" ht="15.75" customHeight="1" x14ac:dyDescent="0.3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spans="1:27" ht="15.75" customHeight="1" x14ac:dyDescent="0.3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spans="1:27" ht="15.75" customHeight="1" x14ac:dyDescent="0.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spans="1:27" ht="15.75" customHeight="1" x14ac:dyDescent="0.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spans="1:27" ht="15.75" customHeight="1" x14ac:dyDescent="0.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spans="1:27" ht="15.75" customHeight="1" x14ac:dyDescent="0.3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spans="1:27" ht="15.75" customHeight="1" x14ac:dyDescent="0.3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spans="1:27" ht="15.75" customHeight="1" x14ac:dyDescent="0.3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spans="1:27" ht="15.75" customHeight="1" x14ac:dyDescent="0.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spans="1:27" ht="15.75" customHeight="1" x14ac:dyDescent="0.3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spans="1:27" ht="15.75" customHeight="1" x14ac:dyDescent="0.3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spans="1:27" ht="15.75" customHeight="1" x14ac:dyDescent="0.3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spans="1:27" ht="15.75" customHeight="1" x14ac:dyDescent="0.3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spans="1:27" ht="15.75" customHeight="1" x14ac:dyDescent="0.3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spans="1:27" ht="15.75" customHeight="1" x14ac:dyDescent="0.3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spans="1:27" ht="15.75" customHeight="1" x14ac:dyDescent="0.3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spans="1:27" ht="15.75" customHeight="1" x14ac:dyDescent="0.3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spans="1:27" ht="15.75" customHeight="1" x14ac:dyDescent="0.3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spans="1:27" ht="15.75" customHeight="1" x14ac:dyDescent="0.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spans="1:27" ht="15.75" customHeight="1" x14ac:dyDescent="0.3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spans="1:27" ht="15.75" customHeight="1" x14ac:dyDescent="0.3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spans="1:27" ht="15.75" customHeight="1" x14ac:dyDescent="0.3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spans="1:27" ht="15.75" customHeight="1" x14ac:dyDescent="0.3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spans="1:27" ht="15.75" customHeight="1" x14ac:dyDescent="0.3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spans="1:27" ht="15.75" customHeight="1" x14ac:dyDescent="0.3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spans="1:27" ht="15.75" customHeight="1" x14ac:dyDescent="0.3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spans="1:27" ht="15.75" customHeight="1" x14ac:dyDescent="0.3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spans="1:27" ht="15.75" customHeight="1" x14ac:dyDescent="0.3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spans="1:27" ht="15.75" customHeight="1" x14ac:dyDescent="0.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spans="1:27" ht="15.75" customHeight="1" x14ac:dyDescent="0.3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spans="1:27" ht="15.75" customHeight="1" x14ac:dyDescent="0.3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spans="1:27" ht="15.75" customHeight="1" x14ac:dyDescent="0.3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spans="1:27" ht="15.75" customHeight="1" x14ac:dyDescent="0.3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spans="1:27" ht="15.75" customHeight="1" x14ac:dyDescent="0.3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spans="1:27" ht="15.75" customHeight="1" x14ac:dyDescent="0.3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spans="1:27" ht="15.75" customHeight="1" x14ac:dyDescent="0.3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spans="1:27" ht="15.75" customHeight="1" x14ac:dyDescent="0.3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spans="1:27" ht="15.75" customHeight="1" x14ac:dyDescent="0.3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spans="1:27" ht="15.75" customHeight="1" x14ac:dyDescent="0.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spans="1:27" ht="15.75" customHeight="1" x14ac:dyDescent="0.3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spans="1:27" ht="15.75" customHeight="1" x14ac:dyDescent="0.3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spans="1:27" ht="15.75" customHeight="1" x14ac:dyDescent="0.3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spans="1:27" ht="15.75" customHeight="1" x14ac:dyDescent="0.3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spans="1:27" ht="15.75" customHeight="1" x14ac:dyDescent="0.3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spans="1:27" ht="15.75" customHeight="1" x14ac:dyDescent="0.3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spans="1:27" ht="15.75" customHeight="1" x14ac:dyDescent="0.3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spans="1:27" ht="15.75" customHeight="1" x14ac:dyDescent="0.3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spans="1:27" ht="15.75" customHeight="1" x14ac:dyDescent="0.3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spans="1:27" ht="15.75" customHeight="1" x14ac:dyDescent="0.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spans="1:27" ht="15.75" customHeight="1" x14ac:dyDescent="0.3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spans="1:27" ht="15.75" customHeight="1" x14ac:dyDescent="0.3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spans="1:27" ht="15.75" customHeight="1" x14ac:dyDescent="0.3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spans="1:27" ht="15.75" customHeight="1" x14ac:dyDescent="0.3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spans="1:27" ht="15.75" customHeight="1" x14ac:dyDescent="0.3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spans="1:27" ht="15.75" customHeight="1" x14ac:dyDescent="0.3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spans="1:27" ht="15.75" customHeight="1" x14ac:dyDescent="0.3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spans="1:27" ht="15.75" customHeight="1" x14ac:dyDescent="0.3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spans="1:27" ht="15.75" customHeight="1" x14ac:dyDescent="0.3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spans="1:27" ht="15.75" customHeight="1" x14ac:dyDescent="0.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spans="1:27" ht="15.75" customHeight="1" x14ac:dyDescent="0.3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spans="1:27" ht="15.75" customHeight="1" x14ac:dyDescent="0.3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spans="1:27" ht="15.75" customHeight="1" x14ac:dyDescent="0.3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spans="1:27" ht="15.75" customHeight="1" x14ac:dyDescent="0.3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spans="1:27" ht="15.75" customHeight="1" x14ac:dyDescent="0.3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spans="1:27" ht="15.75" customHeight="1" x14ac:dyDescent="0.3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spans="1:27" ht="15.75" customHeight="1" x14ac:dyDescent="0.3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spans="1:27" ht="15.75" customHeight="1" x14ac:dyDescent="0.3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spans="1:27" ht="15.75" customHeight="1" x14ac:dyDescent="0.3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spans="1:27" ht="15.75" customHeight="1" x14ac:dyDescent="0.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spans="1:27" ht="15.75" customHeight="1" x14ac:dyDescent="0.3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spans="1:27" ht="15.75" customHeight="1" x14ac:dyDescent="0.3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spans="1:27" ht="15.75" customHeight="1" x14ac:dyDescent="0.3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spans="1:27" ht="15.75" customHeight="1" x14ac:dyDescent="0.3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spans="1:27" ht="15.75" customHeight="1" x14ac:dyDescent="0.3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spans="1:27" ht="15.75" customHeight="1" x14ac:dyDescent="0.3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spans="1:27" ht="15.75" customHeight="1" x14ac:dyDescent="0.3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spans="1:27" ht="15.75" customHeight="1" x14ac:dyDescent="0.3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spans="1:27" ht="15.75" customHeight="1" x14ac:dyDescent="0.3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spans="1:27" ht="15.75" customHeight="1" x14ac:dyDescent="0.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spans="1:27" ht="15.75" customHeight="1" x14ac:dyDescent="0.3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spans="1:27" ht="15.75" customHeight="1" x14ac:dyDescent="0.3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spans="1:27" ht="15.75" customHeight="1" x14ac:dyDescent="0.3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spans="1:27" ht="15.75" customHeight="1" x14ac:dyDescent="0.3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spans="1:27" ht="15.75" customHeight="1" x14ac:dyDescent="0.3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spans="1:27" ht="15.75" customHeight="1" x14ac:dyDescent="0.3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spans="1:27" ht="15.75" customHeight="1" x14ac:dyDescent="0.3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spans="1:27" ht="15.75" customHeight="1" x14ac:dyDescent="0.3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spans="1:27" ht="15.75" customHeight="1" x14ac:dyDescent="0.3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spans="1:27" ht="15.75" customHeight="1" x14ac:dyDescent="0.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spans="1:27" ht="15.75" customHeight="1" x14ac:dyDescent="0.3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spans="1:27" ht="15.75" customHeight="1" x14ac:dyDescent="0.3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spans="1:27" ht="15.75" customHeight="1" x14ac:dyDescent="0.3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spans="1:27" ht="15.75" customHeight="1" x14ac:dyDescent="0.3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spans="1:27" ht="15.75" customHeight="1" x14ac:dyDescent="0.3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spans="1:27" ht="15.75" customHeight="1" x14ac:dyDescent="0.3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spans="1:27" ht="15.75" customHeight="1" x14ac:dyDescent="0.3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spans="1:27" ht="15.75" customHeight="1" x14ac:dyDescent="0.3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spans="1:27" ht="15.75" customHeight="1" x14ac:dyDescent="0.3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spans="1:27" ht="15.75" customHeight="1" x14ac:dyDescent="0.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spans="1:27" ht="15.75" customHeight="1" x14ac:dyDescent="0.3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spans="1:27" ht="15.75" customHeight="1" x14ac:dyDescent="0.3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spans="1:27" ht="15.75" customHeight="1" x14ac:dyDescent="0.3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spans="1:27" ht="15.75" customHeight="1" x14ac:dyDescent="0.3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spans="1:27" ht="15.75" customHeight="1" x14ac:dyDescent="0.3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spans="1:27" ht="15.75" customHeight="1" x14ac:dyDescent="0.3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spans="1:27" ht="15.75" customHeight="1" x14ac:dyDescent="0.3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spans="1:27" ht="15.75" customHeight="1" x14ac:dyDescent="0.3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spans="1:27" ht="15.75" customHeight="1" x14ac:dyDescent="0.3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spans="1:27" ht="15.75" customHeight="1" x14ac:dyDescent="0.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spans="1:27" ht="15.75" customHeight="1" x14ac:dyDescent="0.3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spans="1:27" ht="15.75" customHeight="1" x14ac:dyDescent="0.3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spans="1:27" ht="15.75" customHeight="1" x14ac:dyDescent="0.3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spans="1:27" ht="15.75" customHeight="1" x14ac:dyDescent="0.3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spans="1:27" ht="15.75" customHeight="1" x14ac:dyDescent="0.3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spans="1:27" ht="15.75" customHeight="1" x14ac:dyDescent="0.3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spans="1:27" ht="15.75" customHeight="1" x14ac:dyDescent="0.3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spans="1:27" ht="15.75" customHeight="1" x14ac:dyDescent="0.3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spans="1:27" ht="15.75" customHeight="1" x14ac:dyDescent="0.3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spans="1:27" ht="15.75" customHeight="1" x14ac:dyDescent="0.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spans="1:27" ht="15.75" customHeight="1" x14ac:dyDescent="0.3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spans="1:27" ht="15.75" customHeight="1" x14ac:dyDescent="0.3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spans="1:27" ht="15.75" customHeight="1" x14ac:dyDescent="0.3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spans="1:27" ht="15.75" customHeight="1" x14ac:dyDescent="0.3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spans="1:27" ht="15.75" customHeight="1" x14ac:dyDescent="0.3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spans="1:27" ht="15.75" customHeight="1" x14ac:dyDescent="0.3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spans="1:27" ht="15.75" customHeight="1" x14ac:dyDescent="0.3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spans="1:27" ht="15.75" customHeight="1" x14ac:dyDescent="0.3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spans="1:27" ht="15.75" customHeight="1" x14ac:dyDescent="0.3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spans="1:27" ht="15.75" customHeight="1" x14ac:dyDescent="0.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spans="1:27" ht="15.75" customHeight="1" x14ac:dyDescent="0.3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spans="1:27" ht="15.75" customHeight="1" x14ac:dyDescent="0.3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spans="1:27" ht="15.75" customHeight="1" x14ac:dyDescent="0.3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spans="1:27" ht="15.75" customHeight="1" x14ac:dyDescent="0.3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spans="1:27" ht="15.75" customHeight="1" x14ac:dyDescent="0.3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spans="1:27" ht="15.75" customHeight="1" x14ac:dyDescent="0.3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spans="1:27" ht="15.75" customHeight="1" x14ac:dyDescent="0.3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spans="1:27" ht="15.75" customHeight="1" x14ac:dyDescent="0.3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spans="1:27" ht="15.75" customHeight="1" x14ac:dyDescent="0.3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spans="1:27" ht="15.75" customHeight="1" x14ac:dyDescent="0.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spans="1:27" ht="15.75" customHeight="1" x14ac:dyDescent="0.3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spans="1:27" ht="15.75" customHeight="1" x14ac:dyDescent="0.3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spans="1:27" ht="15.75" customHeight="1" x14ac:dyDescent="0.3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spans="1:27" ht="15.75" customHeight="1" x14ac:dyDescent="0.3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spans="1:27" ht="15.75" customHeight="1" x14ac:dyDescent="0.3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spans="1:27" ht="15.75" customHeight="1" x14ac:dyDescent="0.3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spans="1:27" ht="15.75" customHeight="1" x14ac:dyDescent="0.3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spans="1:27" ht="15.75" customHeight="1" x14ac:dyDescent="0.3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spans="1:27" ht="15.75" customHeight="1" x14ac:dyDescent="0.3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spans="1:27" ht="15.75" customHeight="1" x14ac:dyDescent="0.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spans="1:27" ht="15.75" customHeight="1" x14ac:dyDescent="0.3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spans="1:27" ht="15.75" customHeight="1" x14ac:dyDescent="0.3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spans="1:27" ht="15.75" customHeight="1" x14ac:dyDescent="0.3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spans="1:27" ht="15.75" customHeight="1" x14ac:dyDescent="0.3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spans="1:27" ht="15.75" customHeight="1" x14ac:dyDescent="0.3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spans="1:27" ht="15.75" customHeight="1" x14ac:dyDescent="0.3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spans="1:27" ht="15.75" customHeight="1" x14ac:dyDescent="0.3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spans="1:27" ht="15.75" customHeight="1" x14ac:dyDescent="0.3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spans="1:27" ht="15.75" customHeight="1" x14ac:dyDescent="0.3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spans="1:27" ht="15.75" customHeight="1" x14ac:dyDescent="0.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spans="1:27" ht="15.75" customHeight="1" x14ac:dyDescent="0.3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spans="1:27" ht="15.75" customHeight="1" x14ac:dyDescent="0.3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spans="1:27" ht="15.75" customHeight="1" x14ac:dyDescent="0.3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spans="1:27" ht="15.75" customHeight="1" x14ac:dyDescent="0.3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spans="1:27" ht="15.75" customHeight="1" x14ac:dyDescent="0.3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spans="1:27" ht="15.75" customHeight="1" x14ac:dyDescent="0.3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spans="1:27" ht="15.75" customHeight="1" x14ac:dyDescent="0.3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spans="1:27" ht="15.75" customHeight="1" x14ac:dyDescent="0.3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spans="1:27" ht="15.75" customHeight="1" x14ac:dyDescent="0.3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spans="1:27" ht="15.75" customHeight="1" x14ac:dyDescent="0.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spans="1:27" ht="15.75" customHeight="1" x14ac:dyDescent="0.3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spans="1:27" ht="15.75" customHeight="1" x14ac:dyDescent="0.3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spans="1:27" ht="15.75" customHeight="1" x14ac:dyDescent="0.3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spans="1:27" ht="15.75" customHeight="1" x14ac:dyDescent="0.3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spans="1:27" ht="15.75" customHeight="1" x14ac:dyDescent="0.3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spans="1:27" ht="15.75" customHeight="1" x14ac:dyDescent="0.3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spans="1:27" ht="15.75" customHeight="1" x14ac:dyDescent="0.3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spans="1:27" ht="15.75" customHeight="1" x14ac:dyDescent="0.3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spans="1:27" ht="15.75" customHeight="1" x14ac:dyDescent="0.3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spans="1:27" ht="15.75" customHeight="1" x14ac:dyDescent="0.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spans="1:27" ht="15.75" customHeight="1" x14ac:dyDescent="0.3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spans="1:27" ht="15.75" customHeight="1" x14ac:dyDescent="0.3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spans="1:27" ht="15.75" customHeight="1" x14ac:dyDescent="0.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spans="1:27" ht="15.75" customHeight="1" x14ac:dyDescent="0.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spans="1:27" ht="15.75" customHeight="1" x14ac:dyDescent="0.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spans="1:27" ht="15.75" customHeight="1" x14ac:dyDescent="0.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spans="1:27" ht="15.75" customHeight="1" x14ac:dyDescent="0.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spans="1:27" ht="15.75" customHeight="1" x14ac:dyDescent="0.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spans="1:27" ht="15.75" customHeight="1" x14ac:dyDescent="0.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spans="1:27" ht="15.75" customHeight="1" x14ac:dyDescent="0.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spans="1:27" ht="15.75" customHeight="1" x14ac:dyDescent="0.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spans="1:27" ht="15.75" customHeight="1" x14ac:dyDescent="0.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spans="1:27" ht="15.75" customHeight="1" x14ac:dyDescent="0.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spans="1:27" ht="15.75" customHeight="1" x14ac:dyDescent="0.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spans="1:27" ht="15.75" customHeight="1" x14ac:dyDescent="0.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spans="1:27" ht="15.75" customHeight="1" x14ac:dyDescent="0.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spans="1:27" ht="15.75" customHeight="1" x14ac:dyDescent="0.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spans="1:27" ht="15.75" customHeight="1" x14ac:dyDescent="0.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spans="1:27" ht="15.75" customHeight="1" x14ac:dyDescent="0.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spans="1:27" ht="15.75" customHeight="1" x14ac:dyDescent="0.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spans="1:27" ht="15.75" customHeight="1" x14ac:dyDescent="0.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spans="1:27" ht="15.75" customHeight="1" x14ac:dyDescent="0.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spans="1:27" ht="15.75" customHeight="1" x14ac:dyDescent="0.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spans="1:27" ht="15.75" customHeight="1" x14ac:dyDescent="0.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spans="1:27" ht="15.75" customHeight="1" x14ac:dyDescent="0.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spans="1:27" ht="15.75" customHeight="1" x14ac:dyDescent="0.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spans="1:27" ht="15.75" customHeight="1" x14ac:dyDescent="0.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spans="1:27" ht="15.75" customHeight="1" x14ac:dyDescent="0.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spans="1:27" ht="15.75" customHeight="1" x14ac:dyDescent="0.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spans="1:27" ht="15.75" customHeight="1" x14ac:dyDescent="0.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spans="1:27" ht="15.75" customHeight="1" x14ac:dyDescent="0.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spans="1:27" ht="15.75" customHeight="1" x14ac:dyDescent="0.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spans="1:27" ht="15.75" customHeight="1" x14ac:dyDescent="0.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spans="1:27" ht="15.75" customHeight="1" x14ac:dyDescent="0.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spans="1:27" ht="15.75" customHeight="1" x14ac:dyDescent="0.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spans="1:27" ht="15.75" customHeight="1" x14ac:dyDescent="0.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spans="1:27" ht="15.75" customHeight="1" x14ac:dyDescent="0.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spans="1:27" ht="15.75" customHeight="1" x14ac:dyDescent="0.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spans="1:27" ht="15.75" customHeight="1" x14ac:dyDescent="0.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spans="1:27" ht="15.75" customHeight="1" x14ac:dyDescent="0.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spans="1:27" ht="15.75" customHeight="1" x14ac:dyDescent="0.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spans="1:27" ht="15.75" customHeight="1" x14ac:dyDescent="0.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spans="1:27" ht="15.75" customHeight="1" x14ac:dyDescent="0.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spans="1:27" ht="15.75" customHeight="1" x14ac:dyDescent="0.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spans="1:27" ht="15.75" customHeight="1" x14ac:dyDescent="0.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spans="1:27" ht="15.75" customHeight="1" x14ac:dyDescent="0.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spans="1:27" ht="15.75" customHeight="1" x14ac:dyDescent="0.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spans="1:27" ht="15.75" customHeight="1" x14ac:dyDescent="0.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spans="1:27" ht="15.75" customHeight="1" x14ac:dyDescent="0.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spans="1:27" ht="15.75" customHeight="1" x14ac:dyDescent="0.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spans="1:27" ht="15.75" customHeight="1" x14ac:dyDescent="0.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spans="1:27" ht="15.75" customHeight="1" x14ac:dyDescent="0.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spans="1:27" ht="15.75" customHeight="1" x14ac:dyDescent="0.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 spans="1:27" ht="15.75" customHeight="1" x14ac:dyDescent="0.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 spans="1:27" ht="15.75" customHeight="1" x14ac:dyDescent="0.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spans="1:27" ht="15.75" customHeight="1" x14ac:dyDescent="0.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spans="1:27" ht="15.75" customHeight="1" x14ac:dyDescent="0.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spans="1:27" ht="15.75" customHeight="1" x14ac:dyDescent="0.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spans="1:27" ht="15.75" customHeight="1" x14ac:dyDescent="0.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spans="1:27" ht="15.75" customHeight="1" x14ac:dyDescent="0.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spans="1:27" ht="15.75" customHeight="1" x14ac:dyDescent="0.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spans="1:27" ht="15.75" customHeight="1" x14ac:dyDescent="0.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spans="1:27" ht="15.75" customHeight="1" x14ac:dyDescent="0.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spans="1:27" ht="15.75" customHeight="1" x14ac:dyDescent="0.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spans="1:27" ht="15.75" customHeight="1" x14ac:dyDescent="0.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spans="1:27" ht="15.75" customHeight="1" x14ac:dyDescent="0.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spans="1:27" ht="15.75" customHeight="1" x14ac:dyDescent="0.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spans="1:27" ht="15.75" customHeight="1" x14ac:dyDescent="0.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spans="1:27" ht="15.75" customHeight="1" x14ac:dyDescent="0.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spans="1:27" ht="15.75" customHeight="1" x14ac:dyDescent="0.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spans="1:27" ht="15.75" customHeight="1" x14ac:dyDescent="0.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spans="1:27" ht="15.75" customHeight="1" x14ac:dyDescent="0.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spans="1:27" ht="15.75" customHeight="1" x14ac:dyDescent="0.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spans="1:27" ht="15.75" customHeight="1" x14ac:dyDescent="0.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spans="1:27" ht="15.75" customHeight="1" x14ac:dyDescent="0.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spans="1:27" ht="15.75" customHeight="1" x14ac:dyDescent="0.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spans="1:27" ht="15.75" customHeight="1" x14ac:dyDescent="0.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spans="1:27" ht="15.75" customHeight="1" x14ac:dyDescent="0.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spans="1:27" ht="15.75" customHeight="1" x14ac:dyDescent="0.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spans="1:27" ht="15.75" customHeight="1" x14ac:dyDescent="0.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spans="1:27" ht="15.75" customHeight="1" x14ac:dyDescent="0.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spans="1:27" ht="15.75" customHeight="1" x14ac:dyDescent="0.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spans="1:27" ht="15.75" customHeight="1" x14ac:dyDescent="0.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spans="1:27" ht="15.75" customHeight="1" x14ac:dyDescent="0.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spans="1:27" ht="15.75" customHeight="1" x14ac:dyDescent="0.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spans="1:27" ht="15.75" customHeight="1" x14ac:dyDescent="0.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spans="1:27" ht="15.75" customHeight="1" x14ac:dyDescent="0.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spans="1:27" ht="15.75" customHeight="1" x14ac:dyDescent="0.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spans="1:27" ht="15.75" customHeight="1" x14ac:dyDescent="0.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spans="1:27" ht="15.75" customHeight="1" x14ac:dyDescent="0.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spans="1:27" ht="15.75" customHeight="1" x14ac:dyDescent="0.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spans="1:27" ht="15.75" customHeight="1" x14ac:dyDescent="0.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spans="1:27" ht="15.75" customHeight="1" x14ac:dyDescent="0.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 spans="1:27" ht="15.75" customHeight="1" x14ac:dyDescent="0.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 spans="1:27" ht="15.75" customHeight="1" x14ac:dyDescent="0.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spans="1:27" ht="15.75" customHeight="1" x14ac:dyDescent="0.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spans="1:27" ht="15.75" customHeight="1" x14ac:dyDescent="0.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spans="1:27" ht="15.75" customHeight="1" x14ac:dyDescent="0.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spans="1:27" ht="15.75" customHeight="1" x14ac:dyDescent="0.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spans="1:27" ht="15.75" customHeight="1" x14ac:dyDescent="0.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spans="1:27" ht="15.75" customHeight="1" x14ac:dyDescent="0.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spans="1:27" ht="15.75" customHeight="1" x14ac:dyDescent="0.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spans="1:27" ht="15.75" customHeight="1" x14ac:dyDescent="0.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spans="1:27" ht="15.75" customHeight="1" x14ac:dyDescent="0.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spans="1:27" ht="15.75" customHeight="1" x14ac:dyDescent="0.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spans="1:27" ht="15.75" customHeight="1" x14ac:dyDescent="0.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spans="1:27" ht="15.75" customHeight="1" x14ac:dyDescent="0.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spans="1:27" ht="15.75" customHeight="1" x14ac:dyDescent="0.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spans="1:27" ht="15.75" customHeight="1" x14ac:dyDescent="0.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spans="1:27" ht="15.75" customHeight="1" x14ac:dyDescent="0.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spans="1:27" ht="15.75" customHeight="1" x14ac:dyDescent="0.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spans="1:27" ht="15.75" customHeight="1" x14ac:dyDescent="0.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spans="1:27" ht="15.75" customHeight="1" x14ac:dyDescent="0.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spans="1:27" ht="15.75" customHeight="1" x14ac:dyDescent="0.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spans="1:27" ht="15.75" customHeight="1" x14ac:dyDescent="0.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spans="1:27" ht="15.75" customHeight="1" x14ac:dyDescent="0.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spans="1:27" ht="15.75" customHeight="1" x14ac:dyDescent="0.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spans="1:27" ht="15.75" customHeight="1" x14ac:dyDescent="0.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spans="1:27" ht="15.75" customHeight="1" x14ac:dyDescent="0.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spans="1:27" ht="15.75" customHeight="1" x14ac:dyDescent="0.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spans="1:27" ht="15.75" customHeight="1" x14ac:dyDescent="0.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spans="1:27" ht="15.75" customHeight="1" x14ac:dyDescent="0.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spans="1:27" ht="15.75" customHeight="1" x14ac:dyDescent="0.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spans="1:27" ht="15.75" customHeight="1" x14ac:dyDescent="0.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spans="1:27" ht="15.75" customHeight="1" x14ac:dyDescent="0.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spans="1:27" ht="15.75" customHeight="1" x14ac:dyDescent="0.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spans="1:27" ht="15.75" customHeight="1" x14ac:dyDescent="0.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spans="1:27" ht="15.75" customHeight="1" x14ac:dyDescent="0.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spans="1:27" ht="15.75" customHeight="1" x14ac:dyDescent="0.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spans="1:27" ht="15.75" customHeight="1" x14ac:dyDescent="0.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spans="1:27" ht="15.75" customHeight="1" x14ac:dyDescent="0.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spans="1:27" ht="15.75" customHeight="1" x14ac:dyDescent="0.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 spans="1:27" ht="15.75" customHeight="1" x14ac:dyDescent="0.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 spans="1:27" ht="15.75" customHeight="1" x14ac:dyDescent="0.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spans="1:27" ht="15.75" customHeight="1" x14ac:dyDescent="0.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spans="1:27" ht="15.75" customHeight="1" x14ac:dyDescent="0.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spans="1:27" ht="15.75" customHeight="1" x14ac:dyDescent="0.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spans="1:27" ht="15.75" customHeight="1" x14ac:dyDescent="0.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spans="1:27" ht="15.75" customHeight="1" x14ac:dyDescent="0.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spans="1:27" ht="15.75" customHeight="1" x14ac:dyDescent="0.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spans="1:27" ht="15.75" customHeight="1" x14ac:dyDescent="0.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spans="1:27" ht="15.75" customHeight="1" x14ac:dyDescent="0.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spans="1:27" ht="15.75" customHeight="1" x14ac:dyDescent="0.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spans="1:27" ht="15.75" customHeight="1" x14ac:dyDescent="0.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spans="1:27" ht="15.75" customHeight="1" x14ac:dyDescent="0.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spans="1:27" ht="15.75" customHeight="1" x14ac:dyDescent="0.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spans="1:27" ht="15.75" customHeight="1" x14ac:dyDescent="0.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spans="1:27" ht="15.75" customHeight="1" x14ac:dyDescent="0.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spans="1:27" ht="15.75" customHeight="1" x14ac:dyDescent="0.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spans="1:27" ht="15.75" customHeight="1" x14ac:dyDescent="0.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spans="1:27" ht="15.75" customHeight="1" x14ac:dyDescent="0.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spans="1:27" ht="15.75" customHeight="1" x14ac:dyDescent="0.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spans="1:27" ht="15.75" customHeight="1" x14ac:dyDescent="0.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spans="1:27" ht="15.75" customHeight="1" x14ac:dyDescent="0.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spans="1:27" ht="15.75" customHeight="1" x14ac:dyDescent="0.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spans="1:27" ht="15.75" customHeight="1" x14ac:dyDescent="0.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spans="1:27" ht="15.75" customHeight="1" x14ac:dyDescent="0.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spans="1:27" ht="15.75" customHeight="1" x14ac:dyDescent="0.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spans="1:27" ht="15.75" customHeight="1" x14ac:dyDescent="0.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spans="1:27" ht="15.75" customHeight="1" x14ac:dyDescent="0.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spans="1:27" ht="15.75" customHeight="1" x14ac:dyDescent="0.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spans="1:27" ht="15.75" customHeight="1" x14ac:dyDescent="0.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spans="1:27" ht="15.75" customHeight="1" x14ac:dyDescent="0.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spans="1:27" ht="15.75" customHeight="1" x14ac:dyDescent="0.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spans="1:27" ht="15.75" customHeight="1" x14ac:dyDescent="0.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 spans="1:27" ht="15.75" customHeight="1" x14ac:dyDescent="0.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 spans="1:27" ht="15.75" customHeight="1" x14ac:dyDescent="0.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spans="1:27" ht="15.75" customHeight="1" x14ac:dyDescent="0.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spans="1:27" ht="15.75" customHeight="1" x14ac:dyDescent="0.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spans="1:27" ht="15.75" customHeight="1" x14ac:dyDescent="0.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spans="1:27" ht="15.75" customHeight="1" x14ac:dyDescent="0.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spans="1:27" ht="15.75" customHeight="1" x14ac:dyDescent="0.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spans="1:27" ht="15.75" customHeight="1" x14ac:dyDescent="0.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spans="1:27" ht="15.75" customHeight="1" x14ac:dyDescent="0.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spans="1:27" ht="15.75" customHeight="1" x14ac:dyDescent="0.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spans="1:27" ht="15.75" customHeight="1" x14ac:dyDescent="0.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spans="1:27" ht="15.75" customHeight="1" x14ac:dyDescent="0.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spans="1:27" ht="15.75" customHeight="1" x14ac:dyDescent="0.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spans="1:27" ht="15.75" customHeight="1" x14ac:dyDescent="0.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spans="1:27" ht="15.75" customHeight="1" x14ac:dyDescent="0.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spans="1:27" ht="15.75" customHeight="1" x14ac:dyDescent="0.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spans="1:27" ht="15.75" customHeight="1" x14ac:dyDescent="0.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spans="1:27" ht="15.75" customHeight="1" x14ac:dyDescent="0.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spans="1:27" ht="15.75" customHeight="1" x14ac:dyDescent="0.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spans="1:27" ht="15.75" customHeight="1" x14ac:dyDescent="0.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spans="1:27" ht="15.75" customHeight="1" x14ac:dyDescent="0.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spans="1:27" ht="15.75" customHeight="1" x14ac:dyDescent="0.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spans="1:27" ht="15.75" customHeight="1" x14ac:dyDescent="0.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spans="1:27" ht="15.75" customHeight="1" x14ac:dyDescent="0.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spans="1:27" ht="15.75" customHeight="1" x14ac:dyDescent="0.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spans="1:27" ht="15.75" customHeight="1" x14ac:dyDescent="0.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spans="1:27" ht="15.75" customHeight="1" x14ac:dyDescent="0.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spans="1:27" ht="15.75" customHeight="1" x14ac:dyDescent="0.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spans="1:27" ht="15.75" customHeight="1" x14ac:dyDescent="0.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spans="1:27" ht="15.75" customHeight="1" x14ac:dyDescent="0.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spans="1:27" ht="15.75" customHeight="1" x14ac:dyDescent="0.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spans="1:27" ht="15.75" customHeight="1" x14ac:dyDescent="0.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spans="1:27" ht="15.75" customHeight="1" x14ac:dyDescent="0.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 spans="1:27" ht="15.75" customHeight="1" x14ac:dyDescent="0.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spans="1:27" ht="15.75" customHeight="1" x14ac:dyDescent="0.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spans="1:27" ht="15.75" customHeight="1" x14ac:dyDescent="0.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spans="1:27" ht="15.75" customHeight="1" x14ac:dyDescent="0.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spans="1:27" ht="15.75" customHeight="1" x14ac:dyDescent="0.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spans="1:27" ht="15.75" customHeight="1" x14ac:dyDescent="0.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spans="1:27" ht="15.75" customHeight="1" x14ac:dyDescent="0.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spans="1:27" ht="15.75" customHeight="1" x14ac:dyDescent="0.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spans="1:27" ht="15.75" customHeight="1" x14ac:dyDescent="0.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spans="1:27" ht="15.75" customHeight="1" x14ac:dyDescent="0.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spans="1:27" ht="15.75" customHeight="1" x14ac:dyDescent="0.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spans="1:27" ht="15.75" customHeight="1" x14ac:dyDescent="0.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spans="1:27" ht="15.75" customHeight="1" x14ac:dyDescent="0.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spans="1:27" ht="15.75" customHeight="1" x14ac:dyDescent="0.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spans="1:27" ht="15.75" customHeight="1" x14ac:dyDescent="0.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spans="1:27" ht="15.75" customHeight="1" x14ac:dyDescent="0.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spans="1:27" ht="15.75" customHeight="1" x14ac:dyDescent="0.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spans="1:27" ht="15.75" customHeight="1" x14ac:dyDescent="0.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spans="1:27" ht="15.75" customHeight="1" x14ac:dyDescent="0.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spans="1:27" ht="15.75" customHeight="1" x14ac:dyDescent="0.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spans="1:27" ht="15.75" customHeight="1" x14ac:dyDescent="0.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spans="1:27" ht="15.75" customHeight="1" x14ac:dyDescent="0.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spans="1:27" ht="15.75" customHeight="1" x14ac:dyDescent="0.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spans="1:27" ht="15.75" customHeight="1" x14ac:dyDescent="0.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spans="1:27" ht="15.75" customHeight="1" x14ac:dyDescent="0.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spans="1:27" ht="15.75" customHeight="1" x14ac:dyDescent="0.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spans="1:27" ht="15.75" customHeight="1" x14ac:dyDescent="0.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spans="1:27" ht="15.75" customHeight="1" x14ac:dyDescent="0.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spans="1:27" ht="15.75" customHeight="1" x14ac:dyDescent="0.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spans="1:27" ht="15.75" customHeight="1" x14ac:dyDescent="0.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spans="1:27" ht="15.75" customHeight="1" x14ac:dyDescent="0.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spans="1:27" ht="15.75" customHeight="1" x14ac:dyDescent="0.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spans="1:27" ht="15.75" customHeight="1" x14ac:dyDescent="0.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 spans="1:27" ht="15.75" customHeight="1" x14ac:dyDescent="0.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spans="1:27" ht="15.75" customHeight="1" x14ac:dyDescent="0.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spans="1:27" ht="15.75" customHeight="1" x14ac:dyDescent="0.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spans="1:27" ht="15.75" customHeight="1" x14ac:dyDescent="0.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spans="1:27" ht="15.75" customHeight="1" x14ac:dyDescent="0.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spans="1:27" ht="15.75" customHeight="1" x14ac:dyDescent="0.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spans="1:27" ht="15.75" customHeight="1" x14ac:dyDescent="0.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spans="1:27" ht="15.75" customHeight="1" x14ac:dyDescent="0.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spans="1:27" ht="15.75" customHeight="1" x14ac:dyDescent="0.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spans="1:27" ht="15.75" customHeight="1" x14ac:dyDescent="0.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spans="1:27" ht="15.75" customHeight="1" x14ac:dyDescent="0.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spans="1:27" ht="15.75" customHeight="1" x14ac:dyDescent="0.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spans="1:27" ht="15.75" customHeight="1" x14ac:dyDescent="0.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spans="1:27" ht="15.75" customHeight="1" x14ac:dyDescent="0.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spans="1:27" ht="15.75" customHeight="1" x14ac:dyDescent="0.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spans="1:27" ht="15.75" customHeight="1" x14ac:dyDescent="0.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spans="1:27" ht="15.75" customHeight="1" x14ac:dyDescent="0.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spans="1:27" ht="15.75" customHeight="1" x14ac:dyDescent="0.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spans="1:27" ht="15.75" customHeight="1" x14ac:dyDescent="0.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spans="1:27" ht="15.75" customHeight="1" x14ac:dyDescent="0.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spans="1:27" ht="15.75" customHeight="1" x14ac:dyDescent="0.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spans="1:27" ht="15.75" customHeight="1" x14ac:dyDescent="0.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spans="1:27" ht="15.75" customHeight="1" x14ac:dyDescent="0.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spans="1:27" ht="15.75" customHeight="1" x14ac:dyDescent="0.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spans="1:27" ht="15.75" customHeight="1" x14ac:dyDescent="0.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spans="1:27" ht="15.75" customHeight="1" x14ac:dyDescent="0.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spans="1:27" ht="15.75" customHeight="1" x14ac:dyDescent="0.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spans="1:27" ht="15.75" customHeight="1" x14ac:dyDescent="0.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spans="1:27" ht="15.75" customHeight="1" x14ac:dyDescent="0.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spans="1:27" ht="15.75" customHeight="1" x14ac:dyDescent="0.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spans="1:27" ht="15.75" customHeight="1" x14ac:dyDescent="0.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spans="1:27" ht="15.75" customHeight="1" x14ac:dyDescent="0.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spans="1:27" ht="15.75" customHeight="1" x14ac:dyDescent="0.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spans="1:27" ht="15.75" customHeight="1" x14ac:dyDescent="0.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 spans="1:27" ht="15.75" customHeight="1" x14ac:dyDescent="0.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spans="1:27" ht="15.75" customHeight="1" x14ac:dyDescent="0.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spans="1:27" ht="15.75" customHeight="1" x14ac:dyDescent="0.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spans="1:27" ht="15.75" customHeight="1" x14ac:dyDescent="0.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spans="1:27" ht="15.75" customHeight="1" x14ac:dyDescent="0.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spans="1:27" ht="15.75" customHeight="1" x14ac:dyDescent="0.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spans="1:27" ht="15.75" customHeight="1" x14ac:dyDescent="0.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spans="1:27" ht="15.75" customHeight="1" x14ac:dyDescent="0.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spans="1:27" ht="15.75" customHeight="1" x14ac:dyDescent="0.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spans="1:27" ht="15.75" customHeight="1" x14ac:dyDescent="0.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spans="1:27" ht="15.75" customHeight="1" x14ac:dyDescent="0.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spans="1:27" ht="15.75" customHeight="1" x14ac:dyDescent="0.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spans="1:27" ht="15.75" customHeight="1" x14ac:dyDescent="0.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spans="1:27" ht="15.75" customHeight="1" x14ac:dyDescent="0.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spans="1:27" ht="15.75" customHeight="1" x14ac:dyDescent="0.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spans="1:27" ht="15.75" customHeight="1" x14ac:dyDescent="0.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spans="1:27" ht="15.75" customHeight="1" x14ac:dyDescent="0.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spans="1:27" ht="15.75" customHeight="1" x14ac:dyDescent="0.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spans="1:27" ht="15.75" customHeight="1" x14ac:dyDescent="0.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spans="1:27" ht="15.75" customHeight="1" x14ac:dyDescent="0.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spans="1:27" ht="15.75" customHeight="1" x14ac:dyDescent="0.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spans="1:27" ht="15.75" customHeight="1" x14ac:dyDescent="0.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spans="1:27" ht="15.75" customHeight="1" x14ac:dyDescent="0.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spans="1:27" ht="15.75" customHeight="1" x14ac:dyDescent="0.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spans="1:27" ht="15.75" customHeight="1" x14ac:dyDescent="0.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spans="1:27" ht="15.75" customHeight="1" x14ac:dyDescent="0.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spans="1:27" ht="15.75" customHeight="1" x14ac:dyDescent="0.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spans="1:27" ht="15.75" customHeight="1" x14ac:dyDescent="0.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spans="1:27" ht="15.75" customHeight="1" x14ac:dyDescent="0.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spans="1:27" ht="15.75" customHeight="1" x14ac:dyDescent="0.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spans="1:27" ht="15.75" customHeight="1" x14ac:dyDescent="0.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spans="1:27" ht="15.75" customHeight="1" x14ac:dyDescent="0.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spans="1:27" ht="15.75" customHeight="1" x14ac:dyDescent="0.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spans="1:27" ht="15.75" customHeight="1" x14ac:dyDescent="0.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spans="1:27" ht="15.75" customHeight="1" x14ac:dyDescent="0.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spans="1:27" ht="15.75" customHeight="1" x14ac:dyDescent="0.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spans="1:27" ht="15.75" customHeight="1" x14ac:dyDescent="0.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spans="1:27" ht="15.75" customHeight="1" x14ac:dyDescent="0.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spans="1:27" ht="15.75" customHeight="1" x14ac:dyDescent="0.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spans="1:27" ht="15.75" customHeight="1" x14ac:dyDescent="0.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spans="1:27" ht="15.75" customHeight="1" x14ac:dyDescent="0.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spans="1:27" ht="15.75" customHeight="1" x14ac:dyDescent="0.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spans="1:27" ht="15.75" customHeight="1" x14ac:dyDescent="0.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spans="1:27" ht="15.75" customHeight="1" x14ac:dyDescent="0.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spans="1:27" ht="15.75" customHeight="1" x14ac:dyDescent="0.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spans="1:27" ht="15.75" customHeight="1" x14ac:dyDescent="0.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spans="1:27" ht="15.75" customHeight="1" x14ac:dyDescent="0.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spans="1:27" ht="15.75" customHeight="1" x14ac:dyDescent="0.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spans="1:27" ht="15.75" customHeight="1" x14ac:dyDescent="0.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spans="1:27" ht="15.75" customHeight="1" x14ac:dyDescent="0.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spans="1:27" ht="15.75" customHeight="1" x14ac:dyDescent="0.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spans="1:27" ht="15.75" customHeight="1" x14ac:dyDescent="0.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spans="1:27" ht="15.75" customHeight="1" x14ac:dyDescent="0.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spans="1:27" ht="15.75" customHeight="1" x14ac:dyDescent="0.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spans="1:27" ht="15.75" customHeight="1" x14ac:dyDescent="0.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spans="1:27" ht="15.75" customHeight="1" x14ac:dyDescent="0.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spans="1:27" ht="15.75" customHeight="1" x14ac:dyDescent="0.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spans="1:27" ht="15.75" customHeight="1" x14ac:dyDescent="0.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spans="1:27" ht="15.75" customHeight="1" x14ac:dyDescent="0.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spans="1:27" ht="15.75" customHeight="1" x14ac:dyDescent="0.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spans="1:27" ht="15.75" customHeight="1" x14ac:dyDescent="0.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spans="1:27" ht="15.75" customHeight="1" x14ac:dyDescent="0.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spans="1:27" ht="15.75" customHeight="1" x14ac:dyDescent="0.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spans="1:27" ht="15.75" customHeight="1" x14ac:dyDescent="0.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spans="1:27" ht="15.75" customHeight="1" x14ac:dyDescent="0.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spans="1:27" ht="15.75" customHeight="1" x14ac:dyDescent="0.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spans="1:27" ht="15.75" customHeight="1" x14ac:dyDescent="0.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spans="1:27" ht="15.75" customHeight="1" x14ac:dyDescent="0.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spans="1:27" ht="15.75" customHeight="1" x14ac:dyDescent="0.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spans="1:27" ht="15.75" customHeight="1" x14ac:dyDescent="0.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spans="1:27" ht="15.75" customHeight="1" x14ac:dyDescent="0.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spans="1:27" ht="15.75" customHeight="1" x14ac:dyDescent="0.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spans="1:27" ht="15.75" customHeight="1" x14ac:dyDescent="0.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spans="1:27" ht="15.75" customHeight="1" x14ac:dyDescent="0.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spans="1:27" ht="15.75" customHeight="1" x14ac:dyDescent="0.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spans="1:27" ht="15.75" customHeight="1" x14ac:dyDescent="0.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spans="1:27" ht="15.75" customHeight="1" x14ac:dyDescent="0.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spans="1:27" ht="15.75" customHeight="1" x14ac:dyDescent="0.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spans="1:27" ht="15.75" customHeight="1" x14ac:dyDescent="0.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spans="1:27" ht="15.75" customHeight="1" x14ac:dyDescent="0.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spans="1:27" ht="15.75" customHeight="1" x14ac:dyDescent="0.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spans="1:27" ht="15.75" customHeight="1" x14ac:dyDescent="0.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spans="1:27" ht="15.75" customHeight="1" x14ac:dyDescent="0.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spans="1:27" ht="15.75" customHeight="1" x14ac:dyDescent="0.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spans="1:27" ht="15.75" customHeight="1" x14ac:dyDescent="0.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spans="1:27" ht="15.75" customHeight="1" x14ac:dyDescent="0.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spans="1:27" ht="15.75" customHeight="1" x14ac:dyDescent="0.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spans="1:27" ht="15.75" customHeight="1" x14ac:dyDescent="0.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spans="1:27" ht="15.75" customHeight="1" x14ac:dyDescent="0.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spans="1:27" ht="15.75" customHeight="1" x14ac:dyDescent="0.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spans="1:27" ht="15.75" customHeight="1" x14ac:dyDescent="0.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spans="1:27" ht="15.75" customHeight="1" x14ac:dyDescent="0.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spans="1:27" ht="15.75" customHeight="1" x14ac:dyDescent="0.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spans="1:27" ht="15.75" customHeight="1" x14ac:dyDescent="0.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spans="1:27" ht="15.75" customHeight="1" x14ac:dyDescent="0.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spans="1:27" ht="15.75" customHeight="1" x14ac:dyDescent="0.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spans="1:27" ht="15.75" customHeight="1" x14ac:dyDescent="0.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spans="1:27" ht="15.75" customHeight="1" x14ac:dyDescent="0.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spans="1:27" ht="15.75" customHeight="1" x14ac:dyDescent="0.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spans="1:27" ht="15.75" customHeight="1" x14ac:dyDescent="0.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 spans="1:27" ht="15.75" customHeight="1" x14ac:dyDescent="0.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spans="1:27" ht="15.75" customHeight="1" x14ac:dyDescent="0.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spans="1:27" ht="15.75" customHeight="1" x14ac:dyDescent="0.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spans="1:27" ht="15.75" customHeight="1" x14ac:dyDescent="0.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spans="1:27" ht="15.75" customHeight="1" x14ac:dyDescent="0.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spans="1:27" ht="15.75" customHeight="1" x14ac:dyDescent="0.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spans="1:27" ht="15.75" customHeight="1" x14ac:dyDescent="0.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spans="1:27" ht="15.75" customHeight="1" x14ac:dyDescent="0.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spans="1:27" ht="15.75" customHeight="1" x14ac:dyDescent="0.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spans="1:27" ht="15.75" customHeight="1" x14ac:dyDescent="0.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spans="1:27" ht="15.75" customHeight="1" x14ac:dyDescent="0.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spans="1:27" ht="15.75" customHeight="1" x14ac:dyDescent="0.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spans="1:27" ht="15.75" customHeight="1" x14ac:dyDescent="0.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spans="1:27" ht="15.75" customHeight="1" x14ac:dyDescent="0.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spans="1:27" ht="15.75" customHeight="1" x14ac:dyDescent="0.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spans="1:27" ht="15.75" customHeight="1" x14ac:dyDescent="0.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spans="1:27" ht="15.75" customHeight="1" x14ac:dyDescent="0.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 spans="1:27" ht="15.75" customHeight="1" x14ac:dyDescent="0.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spans="1:27" ht="15.75" customHeight="1" x14ac:dyDescent="0.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spans="1:27" ht="15.75" customHeight="1" x14ac:dyDescent="0.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spans="1:27" ht="15.75" customHeight="1" x14ac:dyDescent="0.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spans="1:27" ht="15.75" customHeight="1" x14ac:dyDescent="0.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spans="1:27" ht="15.75" customHeight="1" x14ac:dyDescent="0.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spans="1:27" ht="15.75" customHeight="1" x14ac:dyDescent="0.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spans="1:27" ht="15.75" customHeight="1" x14ac:dyDescent="0.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spans="1:27" ht="15.75" customHeight="1" x14ac:dyDescent="0.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spans="1:27" ht="15.75" customHeight="1" x14ac:dyDescent="0.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spans="1:27" ht="15.75" customHeight="1" x14ac:dyDescent="0.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spans="1:27" ht="15.75" customHeight="1" x14ac:dyDescent="0.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spans="1:27" ht="15.75" customHeight="1" x14ac:dyDescent="0.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spans="1:27" ht="15.75" customHeight="1" x14ac:dyDescent="0.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spans="1:27" ht="15.75" customHeight="1" x14ac:dyDescent="0.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spans="1:27" ht="15.75" customHeight="1" x14ac:dyDescent="0.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spans="1:27" ht="15.75" customHeight="1" x14ac:dyDescent="0.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spans="1:27" ht="15.75" customHeight="1" x14ac:dyDescent="0.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spans="1:27" ht="15.75" customHeight="1" x14ac:dyDescent="0.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spans="1:27" ht="15.75" customHeight="1" x14ac:dyDescent="0.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spans="1:27" ht="15.75" customHeight="1" x14ac:dyDescent="0.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spans="1:27" ht="15.75" customHeight="1" x14ac:dyDescent="0.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spans="1:27" ht="15.75" customHeight="1" x14ac:dyDescent="0.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spans="1:27" ht="15.75" customHeight="1" x14ac:dyDescent="0.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spans="1:27" ht="15.75" customHeight="1" x14ac:dyDescent="0.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spans="1:27" ht="15.75" customHeight="1" x14ac:dyDescent="0.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spans="1:27" ht="15.75" customHeight="1" x14ac:dyDescent="0.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spans="1:27" ht="15.75" customHeight="1" x14ac:dyDescent="0.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spans="1:27" ht="15.75" customHeight="1" x14ac:dyDescent="0.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spans="1:27" ht="15.75" customHeight="1" x14ac:dyDescent="0.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spans="1:27" ht="15.75" customHeight="1" x14ac:dyDescent="0.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spans="1:27" ht="15.75" customHeight="1" x14ac:dyDescent="0.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spans="1:27" ht="15.75" customHeight="1" x14ac:dyDescent="0.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spans="1:27" ht="15.75" customHeight="1" x14ac:dyDescent="0.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spans="1:27" ht="15.75" customHeight="1" x14ac:dyDescent="0.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spans="1:27" ht="15.75" customHeight="1" x14ac:dyDescent="0.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spans="1:27" ht="15.75" customHeight="1" x14ac:dyDescent="0.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spans="1:27" ht="15.75" customHeight="1" x14ac:dyDescent="0.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spans="1:27" ht="15.75" customHeight="1" x14ac:dyDescent="0.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spans="1:27" ht="15.75" customHeight="1" x14ac:dyDescent="0.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spans="1:27" ht="15.75" customHeight="1" x14ac:dyDescent="0.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spans="1:27" ht="15.75" customHeight="1" x14ac:dyDescent="0.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spans="1:27" ht="15.75" customHeight="1" x14ac:dyDescent="0.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spans="1:27" ht="15.75" customHeight="1" x14ac:dyDescent="0.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spans="1:27" ht="15.75" customHeight="1" x14ac:dyDescent="0.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spans="1:27" ht="15.75" customHeight="1" x14ac:dyDescent="0.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spans="1:27" ht="15.75" customHeight="1" x14ac:dyDescent="0.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spans="1:27" ht="15.75" customHeight="1" x14ac:dyDescent="0.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spans="1:27" ht="15.75" customHeight="1" x14ac:dyDescent="0.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spans="1:27" ht="15.75" customHeight="1" x14ac:dyDescent="0.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spans="1:27" ht="15.75" customHeight="1" x14ac:dyDescent="0.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spans="1:27" ht="15.75" customHeight="1" x14ac:dyDescent="0.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spans="1:27" ht="15.75" customHeight="1" x14ac:dyDescent="0.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spans="1:27" ht="15.75" customHeight="1" x14ac:dyDescent="0.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spans="1:27" ht="15.75" customHeight="1" x14ac:dyDescent="0.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spans="1:27" ht="15.75" customHeight="1" x14ac:dyDescent="0.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spans="1:27" ht="15.75" customHeight="1" x14ac:dyDescent="0.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 spans="1:27" ht="15.75" customHeight="1" x14ac:dyDescent="0.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spans="1:27" ht="15.75" customHeight="1" x14ac:dyDescent="0.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spans="1:27" ht="15.75" customHeight="1" x14ac:dyDescent="0.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spans="1:27" ht="15.75" customHeight="1" x14ac:dyDescent="0.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spans="1:27" ht="15.75" customHeight="1" x14ac:dyDescent="0.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spans="1:27" ht="15.75" customHeight="1" x14ac:dyDescent="0.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spans="1:27" ht="15.75" customHeight="1" x14ac:dyDescent="0.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spans="1:27" ht="15.75" customHeight="1" x14ac:dyDescent="0.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spans="1:27" ht="15.75" customHeight="1" x14ac:dyDescent="0.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spans="1:27" ht="15.75" customHeight="1" x14ac:dyDescent="0.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spans="1:27" ht="15.75" customHeight="1" x14ac:dyDescent="0.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spans="1:27" ht="15.75" customHeight="1" x14ac:dyDescent="0.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spans="1:27" ht="15.75" customHeight="1" x14ac:dyDescent="0.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spans="1:27" ht="15.75" customHeight="1" x14ac:dyDescent="0.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spans="1:27" ht="15.75" customHeight="1" x14ac:dyDescent="0.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spans="1:27" ht="15.75" customHeight="1" x14ac:dyDescent="0.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spans="1:27" ht="15.75" customHeight="1" x14ac:dyDescent="0.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spans="1:27" ht="15.75" customHeight="1" x14ac:dyDescent="0.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spans="1:27" ht="15.75" customHeight="1" x14ac:dyDescent="0.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spans="1:27" ht="15.75" customHeight="1" x14ac:dyDescent="0.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spans="1:27" ht="15.75" customHeight="1" x14ac:dyDescent="0.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spans="1:27" ht="15.75" customHeight="1" x14ac:dyDescent="0.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spans="1:27" ht="15.75" customHeight="1" x14ac:dyDescent="0.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 spans="1:27" ht="15.75" customHeight="1" x14ac:dyDescent="0.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 spans="1:27" ht="15.75" customHeight="1" x14ac:dyDescent="0.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spans="1:27" ht="15.75" customHeight="1" x14ac:dyDescent="0.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 spans="1:27" ht="15.75" customHeight="1" x14ac:dyDescent="0.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 spans="1:27" ht="15.75" customHeight="1" x14ac:dyDescent="0.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 spans="1:27" ht="15.75" customHeight="1" x14ac:dyDescent="0.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spans="1:27" ht="15.75" customHeight="1" x14ac:dyDescent="0.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 spans="1:27" ht="15.75" customHeight="1" x14ac:dyDescent="0.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 spans="1:27" ht="15.75" customHeight="1" x14ac:dyDescent="0.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 spans="1:27" ht="15.75" customHeight="1" x14ac:dyDescent="0.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 spans="1:27" ht="15.75" customHeight="1" x14ac:dyDescent="0.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 spans="1:27" ht="15.75" customHeight="1" x14ac:dyDescent="0.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 spans="1:27" ht="15.75" customHeight="1" x14ac:dyDescent="0.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 spans="1:27" ht="15.75" customHeight="1" x14ac:dyDescent="0.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 spans="1:27" ht="15.75" customHeight="1" x14ac:dyDescent="0.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spans="1:27" ht="15.75" customHeight="1" x14ac:dyDescent="0.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 spans="1:27" ht="15.75" customHeight="1" x14ac:dyDescent="0.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 spans="1:27" ht="15.75" customHeight="1" x14ac:dyDescent="0.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 spans="1:27" ht="15.75" customHeight="1" x14ac:dyDescent="0.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 spans="1:27" ht="15.75" customHeight="1" x14ac:dyDescent="0.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 spans="1:27" ht="15.75" customHeight="1" x14ac:dyDescent="0.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 spans="1:27" ht="15.75" customHeight="1" x14ac:dyDescent="0.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 spans="1:27" ht="15.75" customHeight="1" x14ac:dyDescent="0.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spans="1:27" ht="15.75" customHeight="1" x14ac:dyDescent="0.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 spans="1:27" ht="15.75" customHeight="1" x14ac:dyDescent="0.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 spans="1:27" ht="15.75" customHeight="1" x14ac:dyDescent="0.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 spans="1:27" ht="15.75" customHeight="1" x14ac:dyDescent="0.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 spans="1:27" ht="15.75" customHeight="1" x14ac:dyDescent="0.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 spans="1:27" ht="15.75" customHeight="1" x14ac:dyDescent="0.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 spans="1:27" ht="15.75" customHeight="1" x14ac:dyDescent="0.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 spans="1:27" ht="15.75" customHeight="1" x14ac:dyDescent="0.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 spans="1:27" ht="15.75" customHeight="1" x14ac:dyDescent="0.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 spans="1:27" ht="15.75" customHeight="1" x14ac:dyDescent="0.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 spans="1:27" ht="15.75" customHeight="1" x14ac:dyDescent="0.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 spans="1:27" ht="15.75" customHeight="1" x14ac:dyDescent="0.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 spans="1:27" ht="15.75" customHeight="1" x14ac:dyDescent="0.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 spans="1:27" ht="15.75" customHeight="1" x14ac:dyDescent="0.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 spans="1:27" ht="15.75" customHeight="1" x14ac:dyDescent="0.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 spans="1:27" ht="15.75" customHeight="1" x14ac:dyDescent="0.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 spans="1:27" ht="15.75" customHeight="1" x14ac:dyDescent="0.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 spans="1:27" ht="15.75" customHeight="1" x14ac:dyDescent="0.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 spans="1:27" ht="15.75" customHeight="1" x14ac:dyDescent="0.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 spans="1:27" ht="15.75" customHeight="1" x14ac:dyDescent="0.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 spans="1:27" ht="15.75" customHeight="1" x14ac:dyDescent="0.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 spans="1:27" ht="15.75" customHeight="1" x14ac:dyDescent="0.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 spans="1:27" ht="15.75" customHeight="1" x14ac:dyDescent="0.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 spans="1:27" ht="15.75" customHeight="1" x14ac:dyDescent="0.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 spans="1:27" ht="15.75" customHeight="1" x14ac:dyDescent="0.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 spans="1:27" ht="15.75" customHeight="1" x14ac:dyDescent="0.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 spans="1:27" ht="15.75" customHeight="1" x14ac:dyDescent="0.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 spans="1:27" ht="15.75" customHeight="1" x14ac:dyDescent="0.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 spans="1:27" ht="15.75" customHeight="1" x14ac:dyDescent="0.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 spans="1:27" ht="15.75" customHeight="1" x14ac:dyDescent="0.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 spans="1:27" ht="15.75" customHeight="1" x14ac:dyDescent="0.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 spans="1:27" ht="15.75" customHeight="1" x14ac:dyDescent="0.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 spans="1:27" ht="15.75" customHeight="1" x14ac:dyDescent="0.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 spans="1:27" ht="15.75" customHeight="1" x14ac:dyDescent="0.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 spans="1:27" ht="15.75" customHeight="1" x14ac:dyDescent="0.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 spans="1:27" ht="15.75" customHeight="1" x14ac:dyDescent="0.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 spans="1:27" ht="15.75" customHeight="1" x14ac:dyDescent="0.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 spans="1:27" ht="15.75" customHeight="1" x14ac:dyDescent="0.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 spans="1:27" ht="15.75" customHeight="1" x14ac:dyDescent="0.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 spans="1:27" ht="15.75" customHeight="1" x14ac:dyDescent="0.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 spans="1:27" ht="15.75" customHeight="1" x14ac:dyDescent="0.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 spans="1:27" ht="15.75" customHeight="1" x14ac:dyDescent="0.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 spans="1:27" ht="15.75" customHeight="1" x14ac:dyDescent="0.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 spans="1:27" ht="15.75" customHeight="1" x14ac:dyDescent="0.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 spans="1:27" ht="15.75" customHeight="1" x14ac:dyDescent="0.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 spans="1:27" ht="15.75" customHeight="1" x14ac:dyDescent="0.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 spans="1:27" ht="15.75" customHeight="1" x14ac:dyDescent="0.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 spans="1:27" ht="15.75" customHeight="1" x14ac:dyDescent="0.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 spans="1:27" ht="15.75" customHeight="1" x14ac:dyDescent="0.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 spans="1:27" ht="15.75" customHeight="1" x14ac:dyDescent="0.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spans="1:27" ht="15.75" customHeight="1" x14ac:dyDescent="0.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 spans="1:27" ht="15.75" customHeight="1" x14ac:dyDescent="0.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 spans="1:27" ht="15.75" customHeight="1" x14ac:dyDescent="0.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 spans="1:27" ht="15.75" customHeight="1" x14ac:dyDescent="0.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 spans="1:27" ht="15.75" customHeight="1" x14ac:dyDescent="0.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 spans="1:27" ht="15.75" customHeight="1" x14ac:dyDescent="0.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 spans="1:27" ht="15.75" customHeight="1" x14ac:dyDescent="0.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 spans="1:27" ht="15.75" customHeight="1" x14ac:dyDescent="0.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 spans="1:27" ht="15.75" customHeight="1" x14ac:dyDescent="0.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 spans="1:27" ht="15.75" customHeight="1" x14ac:dyDescent="0.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 spans="1:27" ht="15.75" customHeight="1" x14ac:dyDescent="0.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 spans="1:27" ht="15.75" customHeight="1" x14ac:dyDescent="0.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 spans="1:27" ht="15.75" customHeight="1" x14ac:dyDescent="0.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 spans="1:27" ht="15.75" customHeight="1" x14ac:dyDescent="0.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 spans="1:27" ht="15.75" customHeight="1" x14ac:dyDescent="0.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 spans="1:27" ht="15.75" customHeight="1" x14ac:dyDescent="0.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 spans="1:27" ht="15.75" customHeight="1" x14ac:dyDescent="0.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 spans="1:27" ht="15.75" customHeight="1" x14ac:dyDescent="0.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 spans="1:27" ht="15.75" customHeight="1" x14ac:dyDescent="0.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 spans="1:27" ht="15.75" customHeight="1" x14ac:dyDescent="0.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 spans="1:27" ht="15.75" customHeight="1" x14ac:dyDescent="0.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 spans="1:27" ht="15.75" customHeight="1" x14ac:dyDescent="0.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 spans="1:27" ht="15.75" customHeight="1" x14ac:dyDescent="0.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 spans="1:27" ht="15.75" customHeight="1" x14ac:dyDescent="0.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 spans="1:27" ht="15.75" customHeight="1" x14ac:dyDescent="0.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 spans="1:27" ht="15.75" customHeight="1" x14ac:dyDescent="0.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 spans="1:27" ht="15.75" customHeight="1" x14ac:dyDescent="0.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 spans="1:27" ht="15.75" customHeight="1" x14ac:dyDescent="0.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 spans="1:27" ht="15.75" customHeight="1" x14ac:dyDescent="0.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 spans="1:27" ht="15.75" customHeight="1" x14ac:dyDescent="0.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 spans="1:27" ht="15.75" customHeight="1" x14ac:dyDescent="0.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 spans="1:27" ht="15.75" customHeight="1" x14ac:dyDescent="0.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 spans="1:27" ht="15.75" customHeight="1" x14ac:dyDescent="0.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 spans="1:27" ht="15.75" customHeight="1" x14ac:dyDescent="0.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 spans="1:27" ht="15.75" customHeight="1" x14ac:dyDescent="0.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 spans="1:27" ht="15.75" customHeight="1" x14ac:dyDescent="0.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 spans="1:27" ht="15.75" customHeight="1" x14ac:dyDescent="0.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 spans="1:27" ht="15.75" customHeight="1" x14ac:dyDescent="0.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 spans="1:27" ht="15.75" customHeight="1" x14ac:dyDescent="0.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 spans="1:27" ht="15.75" customHeight="1" x14ac:dyDescent="0.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 spans="1:27" ht="15.75" customHeight="1" x14ac:dyDescent="0.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 spans="1:27" ht="15.75" customHeight="1" x14ac:dyDescent="0.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 spans="1:27" ht="15.75" customHeight="1" x14ac:dyDescent="0.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 spans="1:27" ht="15.75" customHeight="1" x14ac:dyDescent="0.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 spans="1:27" ht="15.75" customHeight="1" x14ac:dyDescent="0.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 spans="1:27" ht="15.75" customHeight="1" x14ac:dyDescent="0.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 spans="1:27" ht="15.75" customHeight="1" x14ac:dyDescent="0.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 spans="1:27" ht="15.75" customHeight="1" x14ac:dyDescent="0.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 spans="1:27" ht="15.75" customHeight="1" x14ac:dyDescent="0.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 spans="1:27" ht="15.75" customHeight="1" x14ac:dyDescent="0.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 spans="1:27" ht="15.75" customHeight="1" x14ac:dyDescent="0.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 spans="1:27" ht="15.75" customHeight="1" x14ac:dyDescent="0.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 spans="1:27" ht="15.75" customHeight="1" x14ac:dyDescent="0.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 spans="1:27" ht="15.75" customHeight="1" x14ac:dyDescent="0.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 spans="1:27" ht="15.75" customHeight="1" x14ac:dyDescent="0.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 spans="1:27" ht="15.75" customHeight="1" x14ac:dyDescent="0.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 spans="1:27" ht="15.75" customHeight="1" x14ac:dyDescent="0.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 spans="1:27" ht="15.75" customHeight="1" x14ac:dyDescent="0.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 spans="1:27" ht="15.75" customHeight="1" x14ac:dyDescent="0.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 spans="1:27" ht="15.75" customHeight="1" x14ac:dyDescent="0.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 spans="1:27" ht="15.75" customHeight="1" x14ac:dyDescent="0.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 spans="1:27" ht="15.75" customHeight="1" x14ac:dyDescent="0.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 spans="1:27" ht="15.75" customHeight="1" x14ac:dyDescent="0.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 spans="1:27" ht="15.75" customHeight="1" x14ac:dyDescent="0.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 spans="1:27" ht="15.75" customHeight="1" x14ac:dyDescent="0.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 spans="1:27" ht="15.75" customHeight="1" x14ac:dyDescent="0.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 spans="1:27" ht="15.75" customHeight="1" x14ac:dyDescent="0.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 spans="1:27" ht="15.75" customHeight="1" x14ac:dyDescent="0.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 spans="1:27" ht="15.75" customHeight="1" x14ac:dyDescent="0.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 spans="1:27" ht="15.75" customHeight="1" x14ac:dyDescent="0.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 spans="1:27" ht="15.75" customHeight="1" x14ac:dyDescent="0.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 spans="1:27" ht="15.75" customHeight="1" x14ac:dyDescent="0.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 spans="1:27" ht="15.75" customHeight="1" x14ac:dyDescent="0.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 spans="1:27" ht="15.75" customHeight="1" x14ac:dyDescent="0.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 spans="1:27" ht="15.75" customHeight="1" x14ac:dyDescent="0.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 spans="1:27" ht="15.75" customHeight="1" x14ac:dyDescent="0.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 spans="1:27" ht="15.75" customHeight="1" x14ac:dyDescent="0.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 spans="1:27" ht="15.75" customHeight="1" x14ac:dyDescent="0.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 spans="1:27" ht="15.75" customHeight="1" x14ac:dyDescent="0.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 spans="1:27" ht="15.75" customHeight="1" x14ac:dyDescent="0.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 spans="1:27" ht="15.75" customHeight="1" x14ac:dyDescent="0.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 spans="1:27" ht="15.75" customHeight="1" x14ac:dyDescent="0.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 spans="1:27" ht="15.75" customHeight="1" x14ac:dyDescent="0.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 spans="1:27" ht="15.75" customHeight="1" x14ac:dyDescent="0.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 spans="1:27" ht="15.75" customHeight="1" x14ac:dyDescent="0.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 spans="1:27" ht="15.75" customHeight="1" x14ac:dyDescent="0.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 spans="1:27" ht="15.75" customHeight="1" x14ac:dyDescent="0.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 spans="1:27" ht="15.75" customHeight="1" x14ac:dyDescent="0.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 spans="1:27" ht="15.75" customHeight="1" x14ac:dyDescent="0.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 spans="1:27" ht="15.75" customHeight="1" x14ac:dyDescent="0.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 spans="1:27" ht="15.75" customHeight="1" x14ac:dyDescent="0.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 spans="1:27" ht="15.75" customHeight="1" x14ac:dyDescent="0.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 spans="1:27" ht="15.75" customHeight="1" x14ac:dyDescent="0.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 spans="1:27" ht="15.75" customHeight="1" x14ac:dyDescent="0.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 spans="1:27" ht="15.75" customHeight="1" x14ac:dyDescent="0.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 spans="1:27" ht="15.75" customHeight="1" x14ac:dyDescent="0.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 spans="1:27" ht="15.75" customHeight="1" x14ac:dyDescent="0.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 spans="1:27" ht="15.75" customHeight="1" x14ac:dyDescent="0.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 spans="1:27" ht="15.75" customHeight="1" x14ac:dyDescent="0.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 spans="1:27" ht="15.75" customHeight="1" x14ac:dyDescent="0.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 spans="1:27" ht="15.75" customHeight="1" x14ac:dyDescent="0.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 spans="1:27" ht="15.75" customHeight="1" x14ac:dyDescent="0.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 spans="1:27" ht="15.75" customHeight="1" x14ac:dyDescent="0.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 spans="1:27" ht="15.75" customHeight="1" x14ac:dyDescent="0.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 spans="1:27" ht="15.75" customHeight="1" x14ac:dyDescent="0.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 spans="1:27" ht="15.75" customHeight="1" x14ac:dyDescent="0.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 spans="1:27" ht="15.75" customHeight="1" x14ac:dyDescent="0.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 spans="1:27" ht="15.75" customHeight="1" x14ac:dyDescent="0.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 spans="1:27" ht="15.75" customHeight="1" x14ac:dyDescent="0.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 spans="1:27" ht="15.75" customHeight="1" x14ac:dyDescent="0.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 spans="1:27" ht="15.75" customHeight="1" x14ac:dyDescent="0.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 spans="1:27" ht="15.75" customHeight="1" x14ac:dyDescent="0.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 spans="1:27" ht="15.75" customHeight="1" x14ac:dyDescent="0.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 spans="1:27" ht="15.75" customHeight="1" x14ac:dyDescent="0.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 spans="1:27" ht="15.75" customHeight="1" x14ac:dyDescent="0.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 spans="1:27" ht="15.75" customHeight="1" x14ac:dyDescent="0.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 spans="1:27" ht="15.75" customHeight="1" x14ac:dyDescent="0.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 spans="1:27" ht="15.75" customHeight="1" x14ac:dyDescent="0.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 spans="1:27" ht="15.75" customHeight="1" x14ac:dyDescent="0.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 spans="1:27" ht="15.75" customHeight="1" x14ac:dyDescent="0.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 spans="1:27" ht="15.75" customHeight="1" x14ac:dyDescent="0.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 spans="1:27" ht="15.75" customHeight="1" x14ac:dyDescent="0.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 spans="1:27" ht="15.75" customHeight="1" x14ac:dyDescent="0.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 spans="1:27" ht="15.75" customHeight="1" x14ac:dyDescent="0.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 spans="1:27" ht="15.75" customHeight="1" x14ac:dyDescent="0.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 spans="1:27" ht="15.75" customHeight="1" x14ac:dyDescent="0.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 spans="1:27" ht="15.75" customHeight="1" x14ac:dyDescent="0.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 spans="1:27" ht="15.75" customHeight="1" x14ac:dyDescent="0.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 spans="1:27" ht="15.75" customHeight="1" x14ac:dyDescent="0.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 spans="1:27" ht="15.75" customHeight="1" x14ac:dyDescent="0.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 spans="1:27" ht="15.75" customHeight="1" x14ac:dyDescent="0.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 spans="1:27" ht="15.75" customHeight="1" x14ac:dyDescent="0.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 spans="1:27" ht="15.75" customHeight="1" x14ac:dyDescent="0.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 spans="1:27" ht="15.75" customHeight="1" x14ac:dyDescent="0.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 spans="1:27" ht="15.75" customHeight="1" x14ac:dyDescent="0.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 spans="1:27" ht="15.75" customHeight="1" x14ac:dyDescent="0.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 spans="1:27" ht="15.75" customHeight="1" x14ac:dyDescent="0.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 spans="1:27" ht="15.75" customHeight="1" x14ac:dyDescent="0.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 spans="1:27" ht="15.75" customHeight="1" x14ac:dyDescent="0.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 spans="1:27" ht="15.75" customHeight="1" x14ac:dyDescent="0.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 spans="1:27" ht="15.75" customHeight="1" x14ac:dyDescent="0.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 spans="1:27" ht="15.75" customHeight="1" x14ac:dyDescent="0.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 spans="1:27" ht="15.75" customHeight="1" x14ac:dyDescent="0.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 spans="1:27" ht="15.75" customHeight="1" x14ac:dyDescent="0.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 spans="1:27" ht="15.75" customHeight="1" x14ac:dyDescent="0.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 spans="1:27" ht="15.75" customHeight="1" x14ac:dyDescent="0.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 spans="1:27" ht="15.75" customHeight="1" x14ac:dyDescent="0.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 spans="1:27" ht="15.75" customHeight="1" x14ac:dyDescent="0.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 spans="1:27" ht="15.75" customHeight="1" x14ac:dyDescent="0.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 spans="1:27" ht="15.75" customHeight="1" x14ac:dyDescent="0.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 spans="1:27" ht="15.75" customHeight="1" x14ac:dyDescent="0.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 spans="1:27" ht="15.75" customHeight="1" x14ac:dyDescent="0.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 spans="1:27" ht="15.75" customHeight="1" x14ac:dyDescent="0.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 spans="1:27" ht="15.75" customHeight="1" x14ac:dyDescent="0.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 spans="1:27" ht="15.75" customHeight="1" x14ac:dyDescent="0.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 spans="1:27" ht="15.75" customHeight="1" x14ac:dyDescent="0.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 spans="1:27" ht="15.75" customHeight="1" x14ac:dyDescent="0.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 spans="1:27" ht="15.75" customHeight="1" x14ac:dyDescent="0.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 spans="1:27" ht="15.75" customHeight="1" x14ac:dyDescent="0.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 spans="1:27" ht="15.75" customHeight="1" x14ac:dyDescent="0.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 spans="1:27" ht="15.75" customHeight="1" x14ac:dyDescent="0.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 spans="1:27" ht="15.75" customHeight="1" x14ac:dyDescent="0.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 spans="1:27" ht="15.75" customHeight="1" x14ac:dyDescent="0.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 spans="1:27" ht="15.75" customHeight="1" x14ac:dyDescent="0.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 spans="1:27" ht="15.75" customHeight="1" x14ac:dyDescent="0.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 spans="1:27" ht="15.75" customHeight="1" x14ac:dyDescent="0.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 spans="1:27" ht="15.75" customHeight="1" x14ac:dyDescent="0.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 spans="1:27" ht="15.75" customHeight="1" x14ac:dyDescent="0.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 spans="1:27" ht="15.75" customHeight="1" x14ac:dyDescent="0.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 spans="1:27" ht="15.75" customHeight="1" x14ac:dyDescent="0.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 spans="1:27" ht="15.75" customHeight="1" x14ac:dyDescent="0.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 spans="1:27" ht="15.75" customHeight="1" x14ac:dyDescent="0.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 spans="1:27" ht="15.75" customHeight="1" x14ac:dyDescent="0.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 spans="1:27" ht="15.75" customHeight="1" x14ac:dyDescent="0.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 spans="1:27" ht="15.75" customHeight="1" x14ac:dyDescent="0.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 spans="1:27" ht="15.75" customHeight="1" x14ac:dyDescent="0.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 spans="1:27" ht="15.75" customHeight="1" x14ac:dyDescent="0.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 spans="1:27" ht="15.75" customHeight="1" x14ac:dyDescent="0.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 spans="1:27" ht="15.75" customHeight="1" x14ac:dyDescent="0.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 spans="1:27" ht="15.75" customHeight="1" x14ac:dyDescent="0.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 spans="1:27" ht="15.75" customHeight="1" x14ac:dyDescent="0.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 spans="1:27" ht="15.75" customHeight="1" x14ac:dyDescent="0.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 spans="1:27" ht="15.75" customHeight="1" x14ac:dyDescent="0.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 spans="1:27" ht="15.75" customHeight="1" x14ac:dyDescent="0.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 spans="1:27" ht="15.75" customHeight="1" x14ac:dyDescent="0.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 spans="1:27" ht="15.75" customHeight="1" x14ac:dyDescent="0.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 spans="1:27" ht="15.75" customHeight="1" x14ac:dyDescent="0.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 spans="1:27" ht="15.75" customHeight="1" x14ac:dyDescent="0.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 spans="1:27" ht="15.75" customHeight="1" x14ac:dyDescent="0.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 spans="1:27" ht="15.75" customHeight="1" x14ac:dyDescent="0.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 spans="1:27" ht="15.75" customHeight="1" x14ac:dyDescent="0.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 spans="1:27" ht="15.75" customHeight="1" x14ac:dyDescent="0.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 spans="1:27" ht="15.75" customHeight="1" x14ac:dyDescent="0.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 spans="1:27" ht="15.75" customHeight="1" x14ac:dyDescent="0.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 spans="1:27" ht="15.75" customHeight="1" x14ac:dyDescent="0.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 spans="1:27" ht="15.75" customHeight="1" x14ac:dyDescent="0.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</row>
    <row r="995" spans="1:27" ht="15.75" customHeight="1" x14ac:dyDescent="0.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 spans="1:27" ht="15.75" customHeight="1" x14ac:dyDescent="0.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</row>
    <row r="997" spans="1:27" ht="15.75" customHeight="1" x14ac:dyDescent="0.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 spans="1:27" ht="15.75" customHeight="1" x14ac:dyDescent="0.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</row>
    <row r="999" spans="1:27" ht="15.75" customHeight="1" x14ac:dyDescent="0.3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 spans="1:27" ht="15.75" customHeight="1" x14ac:dyDescent="0.3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</row>
  </sheetData>
  <mergeCells count="7">
    <mergeCell ref="B51:F51"/>
    <mergeCell ref="B63:F63"/>
    <mergeCell ref="O3:Q3"/>
    <mergeCell ref="S3:U3"/>
    <mergeCell ref="A4:H4"/>
    <mergeCell ref="B26:E26"/>
    <mergeCell ref="B31:E31"/>
  </mergeCells>
  <dataValidations count="1">
    <dataValidation type="list" allowBlank="1" showErrorMessage="1" sqref="D36:D50 D58:D62" xr:uid="{00000000-0002-0000-0200-000000000000}">
      <formula1>"Sim,Não"</formula1>
    </dataValidation>
  </dataValidations>
  <pageMargins left="0.511811024" right="0.511811024" top="0.78740157499999996" bottom="0.78740157499999996" header="0" footer="0"/>
  <pageSetup paperSize="9" scale="61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5EDA"/>
    <outlinePr summaryBelow="0"/>
    <pageSetUpPr fitToPage="1"/>
  </sheetPr>
  <dimension ref="A1:Z986"/>
  <sheetViews>
    <sheetView showGridLines="0" workbookViewId="0">
      <selection activeCell="F24" sqref="F24"/>
    </sheetView>
  </sheetViews>
  <sheetFormatPr defaultColWidth="12.6640625" defaultRowHeight="15" customHeight="1" outlineLevelRow="1" outlineLevelCol="1" x14ac:dyDescent="0.25"/>
  <cols>
    <col min="1" max="1" width="5.44140625" customWidth="1"/>
    <col min="2" max="2" width="51.33203125" customWidth="1"/>
    <col min="3" max="3" width="7.88671875" customWidth="1"/>
    <col min="4" max="4" width="15.6640625" customWidth="1"/>
    <col min="5" max="5" width="12" customWidth="1"/>
    <col min="6" max="6" width="20.44140625" customWidth="1"/>
    <col min="7" max="7" width="100.44140625" customWidth="1" outlineLevel="1"/>
    <col min="8" max="8" width="5.44140625" customWidth="1"/>
    <col min="9" max="9" width="12.44140625" customWidth="1"/>
    <col min="10" max="10" width="15.33203125" customWidth="1"/>
    <col min="11" max="11" width="20.44140625" customWidth="1"/>
    <col min="12" max="12" width="6.33203125" customWidth="1"/>
    <col min="13" max="26" width="9.109375" customWidth="1"/>
  </cols>
  <sheetData>
    <row r="1" spans="1:26" ht="17.25" customHeight="1" x14ac:dyDescent="0.6">
      <c r="A1" s="1342"/>
      <c r="B1" s="1343"/>
      <c r="C1" s="192" t="s">
        <v>0</v>
      </c>
      <c r="D1" s="193" t="str">
        <f>'Obra '!D1</f>
        <v>Colin Schroeder</v>
      </c>
      <c r="E1" s="194"/>
      <c r="F1" s="194"/>
      <c r="G1" s="195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ht="17.25" customHeight="1" x14ac:dyDescent="0.6">
      <c r="A2" s="1344"/>
      <c r="B2" s="1310"/>
      <c r="C2" s="197" t="s">
        <v>2</v>
      </c>
      <c r="D2" s="193" t="str">
        <f>'Obra '!D2</f>
        <v>Grupo DUO</v>
      </c>
      <c r="E2" s="198"/>
      <c r="F2" s="198"/>
      <c r="G2" s="199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spans="1:26" ht="17.25" customHeight="1" x14ac:dyDescent="0.6">
      <c r="A3" s="1345"/>
      <c r="B3" s="1313"/>
      <c r="C3" s="197" t="s">
        <v>4</v>
      </c>
      <c r="D3" s="193" t="str">
        <f>'Obra '!D3</f>
        <v>R00</v>
      </c>
      <c r="E3" s="198"/>
      <c r="F3" s="198"/>
      <c r="G3" s="200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ht="19.5" customHeight="1" x14ac:dyDescent="0.6">
      <c r="A4" s="1346" t="s">
        <v>199</v>
      </c>
      <c r="B4" s="1347"/>
      <c r="C4" s="1347"/>
      <c r="D4" s="1347"/>
      <c r="E4" s="1347"/>
      <c r="F4" s="1347"/>
      <c r="G4" s="1348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spans="1:26" ht="17.25" customHeight="1" x14ac:dyDescent="0.25">
      <c r="A5" s="201" t="s">
        <v>200</v>
      </c>
      <c r="B5" s="202" t="s">
        <v>201</v>
      </c>
      <c r="C5" s="202" t="s">
        <v>202</v>
      </c>
      <c r="D5" s="203" t="s">
        <v>203</v>
      </c>
      <c r="E5" s="204" t="s">
        <v>204</v>
      </c>
      <c r="F5" s="205" t="s">
        <v>205</v>
      </c>
      <c r="G5" s="206" t="s">
        <v>206</v>
      </c>
      <c r="H5" s="207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</row>
    <row r="6" spans="1:26" ht="16.5" customHeight="1" x14ac:dyDescent="0.25">
      <c r="A6" s="209"/>
      <c r="B6" s="210" t="s">
        <v>207</v>
      </c>
      <c r="C6" s="209"/>
      <c r="D6" s="210"/>
      <c r="E6" s="209"/>
      <c r="F6" s="210">
        <f>SUM(F7:F12)</f>
        <v>50780</v>
      </c>
      <c r="G6" s="209"/>
      <c r="H6" s="207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</row>
    <row r="7" spans="1:26" ht="16.5" customHeight="1" outlineLevel="1" x14ac:dyDescent="0.25">
      <c r="A7" s="211">
        <v>1</v>
      </c>
      <c r="B7" s="212" t="s">
        <v>208</v>
      </c>
      <c r="C7" s="211" t="s">
        <v>209</v>
      </c>
      <c r="D7" s="213">
        <v>1450</v>
      </c>
      <c r="E7" s="214">
        <v>1</v>
      </c>
      <c r="F7" s="215">
        <f t="shared" ref="F7:F12" si="0">$D7*E7</f>
        <v>1450</v>
      </c>
      <c r="G7" s="216"/>
      <c r="H7" s="207"/>
      <c r="I7" s="217"/>
      <c r="J7" s="208"/>
      <c r="K7" s="21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spans="1:26" ht="16.5" customHeight="1" outlineLevel="1" x14ac:dyDescent="0.25">
      <c r="A8" s="211">
        <f t="shared" ref="A8:A10" si="1">A7+1</f>
        <v>2</v>
      </c>
      <c r="B8" s="212" t="s">
        <v>210</v>
      </c>
      <c r="C8" s="211" t="s">
        <v>211</v>
      </c>
      <c r="D8" s="213">
        <v>20</v>
      </c>
      <c r="E8" s="214">
        <f>ROUNDUP((Ger_Executivo!L34+Ger_Executivo!L48+Ger_Executivo!L49)/8,0)*4</f>
        <v>388</v>
      </c>
      <c r="F8" s="215">
        <f t="shared" si="0"/>
        <v>7760</v>
      </c>
      <c r="G8" s="216" t="s">
        <v>212</v>
      </c>
      <c r="H8" s="207"/>
      <c r="I8" s="219"/>
      <c r="J8" s="208"/>
      <c r="K8" s="218"/>
      <c r="L8" s="220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spans="1:26" ht="16.5" customHeight="1" outlineLevel="1" x14ac:dyDescent="0.25">
      <c r="A9" s="211">
        <f t="shared" si="1"/>
        <v>3</v>
      </c>
      <c r="B9" s="212" t="s">
        <v>213</v>
      </c>
      <c r="C9" s="211" t="s">
        <v>211</v>
      </c>
      <c r="D9" s="213">
        <v>20</v>
      </c>
      <c r="E9" s="214">
        <f>ROUNDUP((Ger_Executivo!L57+Ger_Executivo!L68)/8,0)*4</f>
        <v>292</v>
      </c>
      <c r="F9" s="215">
        <f t="shared" si="0"/>
        <v>5840</v>
      </c>
      <c r="G9" s="216" t="s">
        <v>212</v>
      </c>
      <c r="H9" s="207"/>
      <c r="I9" s="219"/>
      <c r="J9" s="208"/>
      <c r="K9" s="218"/>
      <c r="L9" s="220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</row>
    <row r="10" spans="1:26" ht="16.5" customHeight="1" outlineLevel="1" x14ac:dyDescent="0.25">
      <c r="A10" s="211">
        <f t="shared" si="1"/>
        <v>4</v>
      </c>
      <c r="B10" s="212" t="s">
        <v>214</v>
      </c>
      <c r="C10" s="211" t="s">
        <v>211</v>
      </c>
      <c r="D10" s="213">
        <v>20</v>
      </c>
      <c r="E10" s="214">
        <f>ROUNDUP((Ger_Executivo!L79)/8,0)*4</f>
        <v>764</v>
      </c>
      <c r="F10" s="215">
        <f t="shared" si="0"/>
        <v>15280</v>
      </c>
      <c r="G10" s="216" t="s">
        <v>212</v>
      </c>
      <c r="H10" s="207"/>
      <c r="I10" s="219"/>
      <c r="J10" s="208"/>
      <c r="K10" s="218"/>
      <c r="L10" s="220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</row>
    <row r="11" spans="1:26" ht="17.25" customHeight="1" outlineLevel="1" x14ac:dyDescent="0.25">
      <c r="A11" s="211">
        <f>A8+1</f>
        <v>3</v>
      </c>
      <c r="B11" s="212" t="s">
        <v>215</v>
      </c>
      <c r="C11" s="211" t="s">
        <v>216</v>
      </c>
      <c r="D11" s="213">
        <v>12.5</v>
      </c>
      <c r="E11" s="214">
        <f>E8+E9+E10</f>
        <v>1444</v>
      </c>
      <c r="F11" s="215">
        <f t="shared" si="0"/>
        <v>18050</v>
      </c>
      <c r="G11" s="216"/>
      <c r="H11" s="207"/>
      <c r="I11" s="217"/>
      <c r="J11" s="208"/>
      <c r="K11" s="21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</row>
    <row r="12" spans="1:26" ht="17.25" customHeight="1" outlineLevel="1" x14ac:dyDescent="0.25">
      <c r="A12" s="211">
        <f>A11+1</f>
        <v>4</v>
      </c>
      <c r="B12" s="212" t="s">
        <v>217</v>
      </c>
      <c r="C12" s="221" t="s">
        <v>218</v>
      </c>
      <c r="D12" s="222">
        <v>480</v>
      </c>
      <c r="E12" s="214">
        <f>ROUNDUP('Obra '!E13/5,0)</f>
        <v>5</v>
      </c>
      <c r="F12" s="223">
        <f t="shared" si="0"/>
        <v>2400</v>
      </c>
      <c r="G12" s="224" t="s">
        <v>219</v>
      </c>
      <c r="H12" s="207"/>
      <c r="I12" s="217"/>
      <c r="J12" s="208"/>
      <c r="K12" s="21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spans="1:26" ht="16.5" customHeight="1" x14ac:dyDescent="0.25">
      <c r="A13" s="209"/>
      <c r="B13" s="210" t="s">
        <v>221</v>
      </c>
      <c r="C13" s="209"/>
      <c r="D13" s="210"/>
      <c r="E13" s="209"/>
      <c r="F13" s="210">
        <f>F14</f>
        <v>4210</v>
      </c>
      <c r="G13" s="209"/>
      <c r="H13" s="207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spans="1:26" ht="16.5" customHeight="1" outlineLevel="1" x14ac:dyDescent="0.25">
      <c r="A14" s="211">
        <v>1</v>
      </c>
      <c r="B14" s="212" t="s">
        <v>222</v>
      </c>
      <c r="C14" s="211" t="s">
        <v>220</v>
      </c>
      <c r="D14" s="213">
        <v>4210</v>
      </c>
      <c r="E14" s="214">
        <v>1</v>
      </c>
      <c r="F14" s="215">
        <f>$D14*E14</f>
        <v>4210</v>
      </c>
      <c r="G14" s="216" t="s">
        <v>223</v>
      </c>
      <c r="H14" s="207"/>
      <c r="I14" s="217"/>
      <c r="J14" s="208"/>
      <c r="K14" s="21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spans="1:26" ht="16.5" customHeight="1" x14ac:dyDescent="0.25">
      <c r="A15" s="209"/>
      <c r="B15" s="210" t="s">
        <v>224</v>
      </c>
      <c r="C15" s="209"/>
      <c r="D15" s="210"/>
      <c r="E15" s="209"/>
      <c r="F15" s="210">
        <f>F16</f>
        <v>1260</v>
      </c>
      <c r="G15" s="209"/>
      <c r="H15" s="207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spans="1:26" ht="16.5" customHeight="1" outlineLevel="1" x14ac:dyDescent="0.25">
      <c r="A16" s="211">
        <v>1</v>
      </c>
      <c r="B16" s="212" t="s">
        <v>225</v>
      </c>
      <c r="C16" s="211" t="s">
        <v>220</v>
      </c>
      <c r="D16" s="213">
        <v>1260</v>
      </c>
      <c r="E16" s="214">
        <v>1</v>
      </c>
      <c r="F16" s="215">
        <f>$D16*E16</f>
        <v>1260</v>
      </c>
      <c r="G16" s="216" t="s">
        <v>226</v>
      </c>
      <c r="H16" s="207"/>
      <c r="I16" s="217"/>
      <c r="J16" s="208"/>
      <c r="K16" s="21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spans="1:26" ht="16.5" customHeight="1" x14ac:dyDescent="0.25">
      <c r="A17" s="209"/>
      <c r="B17" s="210" t="s">
        <v>227</v>
      </c>
      <c r="C17" s="209"/>
      <c r="D17" s="210"/>
      <c r="E17" s="209"/>
      <c r="F17" s="210">
        <f>F18</f>
        <v>1260</v>
      </c>
      <c r="G17" s="209"/>
      <c r="H17" s="207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spans="1:26" ht="16.5" customHeight="1" outlineLevel="1" x14ac:dyDescent="0.25">
      <c r="A18" s="211">
        <v>1</v>
      </c>
      <c r="B18" s="212" t="s">
        <v>228</v>
      </c>
      <c r="C18" s="211" t="s">
        <v>220</v>
      </c>
      <c r="D18" s="213">
        <v>1260</v>
      </c>
      <c r="E18" s="214">
        <v>1</v>
      </c>
      <c r="F18" s="215">
        <f>$D18*E18</f>
        <v>1260</v>
      </c>
      <c r="G18" s="216" t="s">
        <v>226</v>
      </c>
      <c r="H18" s="207"/>
      <c r="I18" s="217"/>
      <c r="J18" s="208"/>
      <c r="K18" s="21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spans="1:26" ht="16.5" customHeight="1" x14ac:dyDescent="0.25">
      <c r="A19" s="209"/>
      <c r="B19" s="210" t="s">
        <v>229</v>
      </c>
      <c r="C19" s="209"/>
      <c r="D19" s="210"/>
      <c r="E19" s="209"/>
      <c r="F19" s="210">
        <f>F20</f>
        <v>664.44444444444446</v>
      </c>
      <c r="G19" s="209"/>
      <c r="H19" s="207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</row>
    <row r="20" spans="1:26" ht="16.5" customHeight="1" outlineLevel="1" x14ac:dyDescent="0.25">
      <c r="A20" s="211">
        <v>1</v>
      </c>
      <c r="B20" s="212" t="s">
        <v>230</v>
      </c>
      <c r="C20" s="211" t="s">
        <v>220</v>
      </c>
      <c r="D20" s="213">
        <v>664.44444444444446</v>
      </c>
      <c r="E20" s="214">
        <v>1</v>
      </c>
      <c r="F20" s="215">
        <f>$D20*E20</f>
        <v>664.44444444444446</v>
      </c>
      <c r="G20" s="216" t="s">
        <v>231</v>
      </c>
      <c r="H20" s="207"/>
      <c r="I20" s="217"/>
      <c r="J20" s="208"/>
      <c r="K20" s="21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</row>
    <row r="21" spans="1:26" ht="16.5" customHeight="1" x14ac:dyDescent="0.25">
      <c r="A21" s="209"/>
      <c r="B21" s="210" t="s">
        <v>232</v>
      </c>
      <c r="C21" s="209"/>
      <c r="D21" s="210"/>
      <c r="E21" s="209"/>
      <c r="F21" s="210">
        <f>SUM(F22)</f>
        <v>1680</v>
      </c>
      <c r="G21" s="209"/>
      <c r="H21" s="207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</row>
    <row r="22" spans="1:26" ht="16.5" customHeight="1" outlineLevel="1" x14ac:dyDescent="0.25">
      <c r="A22" s="211">
        <v>1</v>
      </c>
      <c r="B22" s="212" t="s">
        <v>233</v>
      </c>
      <c r="C22" s="211" t="s">
        <v>220</v>
      </c>
      <c r="D22" s="213">
        <v>1680</v>
      </c>
      <c r="E22" s="214">
        <v>1</v>
      </c>
      <c r="F22" s="215">
        <f>$D22*E22</f>
        <v>1680</v>
      </c>
      <c r="G22" s="216" t="s">
        <v>226</v>
      </c>
      <c r="H22" s="207"/>
      <c r="I22" s="217"/>
      <c r="J22" s="208"/>
      <c r="K22" s="21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</row>
    <row r="23" spans="1:26" ht="16.5" customHeight="1" x14ac:dyDescent="0.25">
      <c r="A23" s="225"/>
      <c r="B23" s="225"/>
      <c r="C23" s="1349" t="s">
        <v>234</v>
      </c>
      <c r="D23" s="1350"/>
      <c r="E23" s="226"/>
      <c r="F23" s="227">
        <f>F6+F13+F15+F17+F19+F21</f>
        <v>59854.444444444445</v>
      </c>
      <c r="G23" s="209"/>
      <c r="H23" s="207"/>
      <c r="I23" s="217"/>
      <c r="J23" s="208"/>
      <c r="K23" s="21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</row>
    <row r="24" spans="1:26" ht="17.25" customHeight="1" x14ac:dyDescent="0.6">
      <c r="A24" s="196"/>
      <c r="B24" s="196"/>
      <c r="C24" s="228"/>
      <c r="D24" s="196"/>
      <c r="E24" s="229"/>
      <c r="F24" s="230"/>
      <c r="G24" s="229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spans="1:26" ht="17.25" customHeight="1" x14ac:dyDescent="0.6">
      <c r="A25" s="196"/>
      <c r="B25" s="196"/>
      <c r="C25" s="228"/>
      <c r="D25" s="196"/>
      <c r="E25" s="229"/>
      <c r="F25" s="230"/>
      <c r="G25" s="229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ht="17.25" customHeight="1" x14ac:dyDescent="0.6">
      <c r="A26" s="196"/>
      <c r="B26" s="196"/>
      <c r="C26" s="228"/>
      <c r="D26" s="196"/>
      <c r="E26" s="229"/>
      <c r="F26" s="230"/>
      <c r="G26" s="229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ht="17.25" customHeight="1" x14ac:dyDescent="0.6">
      <c r="A27" s="196"/>
      <c r="B27" s="196"/>
      <c r="C27" s="228"/>
      <c r="D27" s="196"/>
      <c r="E27" s="229"/>
      <c r="F27" s="230"/>
      <c r="G27" s="229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ht="17.25" customHeight="1" x14ac:dyDescent="0.6">
      <c r="A28" s="196"/>
      <c r="B28" s="196"/>
      <c r="C28" s="228"/>
      <c r="D28" s="196"/>
      <c r="E28" s="229"/>
      <c r="F28" s="230"/>
      <c r="G28" s="229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ht="17.25" customHeight="1" x14ac:dyDescent="0.6">
      <c r="A29" s="196"/>
      <c r="B29" s="196"/>
      <c r="C29" s="228"/>
      <c r="D29" s="196"/>
      <c r="E29" s="229"/>
      <c r="F29" s="230"/>
      <c r="G29" s="229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ht="17.25" customHeight="1" x14ac:dyDescent="0.6">
      <c r="A30" s="196"/>
      <c r="B30" s="196"/>
      <c r="C30" s="228"/>
      <c r="D30" s="196"/>
      <c r="E30" s="229"/>
      <c r="F30" s="230"/>
      <c r="G30" s="229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ht="17.25" customHeight="1" x14ac:dyDescent="0.6">
      <c r="A31" s="196"/>
      <c r="B31" s="196"/>
      <c r="C31" s="228"/>
      <c r="D31" s="196"/>
      <c r="E31" s="229"/>
      <c r="F31" s="230"/>
      <c r="G31" s="229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ht="17.25" customHeight="1" x14ac:dyDescent="0.6">
      <c r="A32" s="196"/>
      <c r="B32" s="196"/>
      <c r="C32" s="228"/>
      <c r="D32" s="196"/>
      <c r="E32" s="229"/>
      <c r="F32" s="230"/>
      <c r="G32" s="229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ht="17.25" customHeight="1" x14ac:dyDescent="0.6">
      <c r="A33" s="196"/>
      <c r="B33" s="196"/>
      <c r="C33" s="228"/>
      <c r="D33" s="196"/>
      <c r="E33" s="229"/>
      <c r="F33" s="230"/>
      <c r="G33" s="229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ht="17.25" customHeight="1" x14ac:dyDescent="0.6">
      <c r="A34" s="196"/>
      <c r="B34" s="196"/>
      <c r="C34" s="228"/>
      <c r="D34" s="196"/>
      <c r="E34" s="229"/>
      <c r="F34" s="230"/>
      <c r="G34" s="229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ht="17.25" customHeight="1" x14ac:dyDescent="0.6">
      <c r="A35" s="196"/>
      <c r="B35" s="196"/>
      <c r="C35" s="228"/>
      <c r="D35" s="196"/>
      <c r="E35" s="229"/>
      <c r="F35" s="230"/>
      <c r="G35" s="229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ht="17.25" customHeight="1" x14ac:dyDescent="0.6">
      <c r="A36" s="196"/>
      <c r="B36" s="196"/>
      <c r="C36" s="228"/>
      <c r="D36" s="196"/>
      <c r="E36" s="229"/>
      <c r="F36" s="230"/>
      <c r="G36" s="229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ht="17.25" customHeight="1" x14ac:dyDescent="0.6">
      <c r="A37" s="196"/>
      <c r="B37" s="196"/>
      <c r="C37" s="228"/>
      <c r="D37" s="196"/>
      <c r="E37" s="229"/>
      <c r="F37" s="230"/>
      <c r="G37" s="229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ht="17.25" customHeight="1" x14ac:dyDescent="0.6">
      <c r="A38" s="196"/>
      <c r="B38" s="196"/>
      <c r="C38" s="228"/>
      <c r="D38" s="196"/>
      <c r="E38" s="229"/>
      <c r="F38" s="230"/>
      <c r="G38" s="229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ht="17.25" customHeight="1" x14ac:dyDescent="0.6">
      <c r="A39" s="196"/>
      <c r="B39" s="196"/>
      <c r="C39" s="228"/>
      <c r="D39" s="196"/>
      <c r="E39" s="229"/>
      <c r="F39" s="230"/>
      <c r="G39" s="229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ht="17.25" customHeight="1" x14ac:dyDescent="0.6">
      <c r="A40" s="196"/>
      <c r="B40" s="196"/>
      <c r="C40" s="228"/>
      <c r="D40" s="196"/>
      <c r="E40" s="229"/>
      <c r="F40" s="230"/>
      <c r="G40" s="229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ht="17.25" customHeight="1" x14ac:dyDescent="0.6">
      <c r="A41" s="196"/>
      <c r="B41" s="196"/>
      <c r="C41" s="228"/>
      <c r="D41" s="196"/>
      <c r="E41" s="229"/>
      <c r="F41" s="230"/>
      <c r="G41" s="229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ht="17.25" customHeight="1" x14ac:dyDescent="0.6">
      <c r="A42" s="196"/>
      <c r="B42" s="196"/>
      <c r="C42" s="228"/>
      <c r="D42" s="196"/>
      <c r="E42" s="229"/>
      <c r="F42" s="230"/>
      <c r="G42" s="229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ht="17.25" customHeight="1" x14ac:dyDescent="0.6">
      <c r="A43" s="196"/>
      <c r="B43" s="196"/>
      <c r="C43" s="228"/>
      <c r="D43" s="196"/>
      <c r="E43" s="229"/>
      <c r="F43" s="230"/>
      <c r="G43" s="229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ht="17.25" customHeight="1" x14ac:dyDescent="0.6">
      <c r="A44" s="196"/>
      <c r="B44" s="196"/>
      <c r="C44" s="228"/>
      <c r="D44" s="196"/>
      <c r="E44" s="229"/>
      <c r="F44" s="230"/>
      <c r="G44" s="229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ht="17.25" customHeight="1" x14ac:dyDescent="0.6">
      <c r="A45" s="196"/>
      <c r="B45" s="196"/>
      <c r="C45" s="228"/>
      <c r="D45" s="196"/>
      <c r="E45" s="229"/>
      <c r="F45" s="230"/>
      <c r="G45" s="229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ht="17.25" customHeight="1" x14ac:dyDescent="0.6">
      <c r="A46" s="196"/>
      <c r="B46" s="196"/>
      <c r="C46" s="228"/>
      <c r="D46" s="196"/>
      <c r="E46" s="229"/>
      <c r="F46" s="230"/>
      <c r="G46" s="229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ht="17.25" customHeight="1" x14ac:dyDescent="0.6">
      <c r="A47" s="196"/>
      <c r="B47" s="196"/>
      <c r="C47" s="228"/>
      <c r="D47" s="196"/>
      <c r="E47" s="229"/>
      <c r="F47" s="230"/>
      <c r="G47" s="229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spans="1:26" ht="17.25" customHeight="1" x14ac:dyDescent="0.6">
      <c r="A48" s="196"/>
      <c r="B48" s="196"/>
      <c r="C48" s="228"/>
      <c r="D48" s="196"/>
      <c r="E48" s="229"/>
      <c r="F48" s="230"/>
      <c r="G48" s="229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spans="1:26" ht="17.25" customHeight="1" x14ac:dyDescent="0.6">
      <c r="A49" s="196"/>
      <c r="B49" s="196"/>
      <c r="C49" s="228"/>
      <c r="D49" s="196"/>
      <c r="E49" s="229"/>
      <c r="F49" s="230"/>
      <c r="G49" s="229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spans="1:26" ht="17.25" customHeight="1" x14ac:dyDescent="0.6">
      <c r="A50" s="196"/>
      <c r="B50" s="196"/>
      <c r="C50" s="228"/>
      <c r="D50" s="196"/>
      <c r="E50" s="229"/>
      <c r="F50" s="230"/>
      <c r="G50" s="229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spans="1:26" ht="17.25" customHeight="1" x14ac:dyDescent="0.6">
      <c r="A51" s="196"/>
      <c r="B51" s="196"/>
      <c r="C51" s="228"/>
      <c r="D51" s="196"/>
      <c r="E51" s="229"/>
      <c r="F51" s="230"/>
      <c r="G51" s="229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spans="1:26" ht="17.25" customHeight="1" x14ac:dyDescent="0.6">
      <c r="A52" s="196"/>
      <c r="B52" s="196"/>
      <c r="C52" s="228"/>
      <c r="D52" s="196"/>
      <c r="E52" s="229"/>
      <c r="F52" s="230"/>
      <c r="G52" s="229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spans="1:26" ht="17.25" customHeight="1" x14ac:dyDescent="0.6">
      <c r="A53" s="196"/>
      <c r="B53" s="196"/>
      <c r="C53" s="228"/>
      <c r="D53" s="196"/>
      <c r="E53" s="229"/>
      <c r="F53" s="230"/>
      <c r="G53" s="229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spans="1:26" ht="17.25" customHeight="1" x14ac:dyDescent="0.6">
      <c r="A54" s="196"/>
      <c r="B54" s="196"/>
      <c r="C54" s="228"/>
      <c r="D54" s="196"/>
      <c r="E54" s="229"/>
      <c r="F54" s="230"/>
      <c r="G54" s="229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spans="1:26" ht="17.25" customHeight="1" x14ac:dyDescent="0.6">
      <c r="A55" s="196"/>
      <c r="B55" s="196"/>
      <c r="C55" s="228"/>
      <c r="D55" s="196"/>
      <c r="E55" s="229"/>
      <c r="F55" s="230"/>
      <c r="G55" s="229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spans="1:26" ht="17.25" customHeight="1" x14ac:dyDescent="0.6">
      <c r="A56" s="196"/>
      <c r="B56" s="196"/>
      <c r="C56" s="228"/>
      <c r="D56" s="196"/>
      <c r="E56" s="229"/>
      <c r="F56" s="230"/>
      <c r="G56" s="229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spans="1:26" ht="17.25" customHeight="1" x14ac:dyDescent="0.6">
      <c r="A57" s="196"/>
      <c r="B57" s="196"/>
      <c r="C57" s="228"/>
      <c r="D57" s="196"/>
      <c r="E57" s="229"/>
      <c r="F57" s="230"/>
      <c r="G57" s="229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spans="1:26" ht="17.25" customHeight="1" x14ac:dyDescent="0.6">
      <c r="A58" s="196"/>
      <c r="B58" s="196"/>
      <c r="C58" s="228"/>
      <c r="D58" s="196"/>
      <c r="E58" s="229"/>
      <c r="F58" s="230"/>
      <c r="G58" s="229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spans="1:26" ht="17.25" customHeight="1" x14ac:dyDescent="0.6">
      <c r="A59" s="196"/>
      <c r="B59" s="196"/>
      <c r="C59" s="228"/>
      <c r="D59" s="196"/>
      <c r="E59" s="229"/>
      <c r="F59" s="230"/>
      <c r="G59" s="229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spans="1:26" ht="17.25" customHeight="1" x14ac:dyDescent="0.6">
      <c r="A60" s="196"/>
      <c r="B60" s="196"/>
      <c r="C60" s="228"/>
      <c r="D60" s="196"/>
      <c r="E60" s="229"/>
      <c r="F60" s="230"/>
      <c r="G60" s="229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spans="1:26" ht="17.25" customHeight="1" x14ac:dyDescent="0.6">
      <c r="A61" s="196"/>
      <c r="B61" s="196"/>
      <c r="C61" s="228"/>
      <c r="D61" s="196"/>
      <c r="E61" s="229"/>
      <c r="F61" s="230"/>
      <c r="G61" s="229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spans="1:26" ht="17.25" customHeight="1" x14ac:dyDescent="0.6">
      <c r="A62" s="196"/>
      <c r="B62" s="196"/>
      <c r="C62" s="228"/>
      <c r="D62" s="196"/>
      <c r="E62" s="229"/>
      <c r="F62" s="230"/>
      <c r="G62" s="229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spans="1:26" ht="17.25" customHeight="1" x14ac:dyDescent="0.6">
      <c r="A63" s="196"/>
      <c r="B63" s="196"/>
      <c r="C63" s="228"/>
      <c r="D63" s="196"/>
      <c r="E63" s="229"/>
      <c r="F63" s="230"/>
      <c r="G63" s="229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spans="1:26" ht="17.25" customHeight="1" x14ac:dyDescent="0.6">
      <c r="A64" s="196"/>
      <c r="B64" s="196"/>
      <c r="C64" s="228"/>
      <c r="D64" s="196"/>
      <c r="E64" s="229"/>
      <c r="F64" s="230"/>
      <c r="G64" s="229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spans="1:26" ht="17.25" customHeight="1" x14ac:dyDescent="0.6">
      <c r="A65" s="196"/>
      <c r="B65" s="196"/>
      <c r="C65" s="228"/>
      <c r="D65" s="196"/>
      <c r="E65" s="229"/>
      <c r="F65" s="230"/>
      <c r="G65" s="229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spans="1:26" ht="17.25" customHeight="1" x14ac:dyDescent="0.6">
      <c r="A66" s="196"/>
      <c r="B66" s="196"/>
      <c r="C66" s="228"/>
      <c r="D66" s="196"/>
      <c r="E66" s="229"/>
      <c r="F66" s="230"/>
      <c r="G66" s="229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spans="1:26" ht="17.25" customHeight="1" x14ac:dyDescent="0.6">
      <c r="A67" s="196"/>
      <c r="B67" s="196"/>
      <c r="C67" s="228"/>
      <c r="D67" s="196"/>
      <c r="E67" s="229"/>
      <c r="F67" s="230"/>
      <c r="G67" s="229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spans="1:26" ht="17.25" customHeight="1" x14ac:dyDescent="0.6">
      <c r="A68" s="196"/>
      <c r="B68" s="196"/>
      <c r="C68" s="228"/>
      <c r="D68" s="196"/>
      <c r="E68" s="229"/>
      <c r="F68" s="230"/>
      <c r="G68" s="229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spans="1:26" ht="17.25" customHeight="1" x14ac:dyDescent="0.6">
      <c r="A69" s="196"/>
      <c r="B69" s="196"/>
      <c r="C69" s="228"/>
      <c r="D69" s="196"/>
      <c r="E69" s="229"/>
      <c r="F69" s="230"/>
      <c r="G69" s="229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spans="1:26" ht="17.25" customHeight="1" x14ac:dyDescent="0.6">
      <c r="A70" s="196"/>
      <c r="B70" s="196"/>
      <c r="C70" s="228"/>
      <c r="D70" s="196"/>
      <c r="E70" s="229"/>
      <c r="F70" s="230"/>
      <c r="G70" s="229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spans="1:26" ht="17.25" customHeight="1" x14ac:dyDescent="0.6">
      <c r="A71" s="196"/>
      <c r="B71" s="196"/>
      <c r="C71" s="228"/>
      <c r="D71" s="196"/>
      <c r="E71" s="229"/>
      <c r="F71" s="230"/>
      <c r="G71" s="229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spans="1:26" ht="17.25" customHeight="1" x14ac:dyDescent="0.6">
      <c r="A72" s="196"/>
      <c r="B72" s="196"/>
      <c r="C72" s="228"/>
      <c r="D72" s="196"/>
      <c r="E72" s="229"/>
      <c r="F72" s="230"/>
      <c r="G72" s="229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spans="1:26" ht="17.25" customHeight="1" x14ac:dyDescent="0.6">
      <c r="A73" s="196"/>
      <c r="B73" s="196"/>
      <c r="C73" s="228"/>
      <c r="D73" s="196"/>
      <c r="E73" s="229"/>
      <c r="F73" s="230"/>
      <c r="G73" s="229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spans="1:26" ht="17.25" customHeight="1" x14ac:dyDescent="0.6">
      <c r="A74" s="196"/>
      <c r="B74" s="196"/>
      <c r="C74" s="228"/>
      <c r="D74" s="196"/>
      <c r="E74" s="229"/>
      <c r="F74" s="230"/>
      <c r="G74" s="229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spans="1:26" ht="17.25" customHeight="1" x14ac:dyDescent="0.6">
      <c r="A75" s="196"/>
      <c r="B75" s="196"/>
      <c r="C75" s="228"/>
      <c r="D75" s="196"/>
      <c r="E75" s="229"/>
      <c r="F75" s="230"/>
      <c r="G75" s="229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spans="1:26" ht="17.25" customHeight="1" x14ac:dyDescent="0.6">
      <c r="A76" s="196"/>
      <c r="B76" s="196"/>
      <c r="C76" s="228"/>
      <c r="D76" s="196"/>
      <c r="E76" s="229"/>
      <c r="F76" s="230"/>
      <c r="G76" s="229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spans="1:26" ht="17.25" customHeight="1" x14ac:dyDescent="0.6">
      <c r="A77" s="196"/>
      <c r="B77" s="196"/>
      <c r="C77" s="228"/>
      <c r="D77" s="196"/>
      <c r="E77" s="229"/>
      <c r="F77" s="230"/>
      <c r="G77" s="229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spans="1:26" ht="17.25" customHeight="1" x14ac:dyDescent="0.6">
      <c r="A78" s="196"/>
      <c r="B78" s="196"/>
      <c r="C78" s="228"/>
      <c r="D78" s="196"/>
      <c r="E78" s="229"/>
      <c r="F78" s="230"/>
      <c r="G78" s="229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spans="1:26" ht="17.25" customHeight="1" x14ac:dyDescent="0.6">
      <c r="A79" s="196"/>
      <c r="B79" s="196"/>
      <c r="C79" s="228"/>
      <c r="D79" s="196"/>
      <c r="E79" s="229"/>
      <c r="F79" s="230"/>
      <c r="G79" s="229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spans="1:26" ht="17.25" customHeight="1" x14ac:dyDescent="0.6">
      <c r="A80" s="196"/>
      <c r="B80" s="196"/>
      <c r="C80" s="228"/>
      <c r="D80" s="196"/>
      <c r="E80" s="229"/>
      <c r="F80" s="230"/>
      <c r="G80" s="229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spans="1:26" ht="17.25" customHeight="1" x14ac:dyDescent="0.6">
      <c r="A81" s="196"/>
      <c r="B81" s="196"/>
      <c r="C81" s="228"/>
      <c r="D81" s="196"/>
      <c r="E81" s="229"/>
      <c r="F81" s="230"/>
      <c r="G81" s="229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spans="1:26" ht="17.25" customHeight="1" x14ac:dyDescent="0.6">
      <c r="A82" s="196"/>
      <c r="B82" s="196"/>
      <c r="C82" s="228"/>
      <c r="D82" s="196"/>
      <c r="E82" s="229"/>
      <c r="F82" s="230"/>
      <c r="G82" s="229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spans="1:26" ht="17.25" customHeight="1" x14ac:dyDescent="0.6">
      <c r="A83" s="196"/>
      <c r="B83" s="196"/>
      <c r="C83" s="228"/>
      <c r="D83" s="196"/>
      <c r="E83" s="229"/>
      <c r="F83" s="230"/>
      <c r="G83" s="229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spans="1:26" ht="17.25" customHeight="1" x14ac:dyDescent="0.6">
      <c r="A84" s="196"/>
      <c r="B84" s="196"/>
      <c r="C84" s="228"/>
      <c r="D84" s="196"/>
      <c r="E84" s="229"/>
      <c r="F84" s="230"/>
      <c r="G84" s="229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spans="1:26" ht="17.25" customHeight="1" x14ac:dyDescent="0.6">
      <c r="A85" s="196"/>
      <c r="B85" s="196"/>
      <c r="C85" s="228"/>
      <c r="D85" s="196"/>
      <c r="E85" s="229"/>
      <c r="F85" s="230"/>
      <c r="G85" s="229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spans="1:26" ht="17.25" customHeight="1" x14ac:dyDescent="0.6">
      <c r="A86" s="196"/>
      <c r="B86" s="196"/>
      <c r="C86" s="228"/>
      <c r="D86" s="196"/>
      <c r="E86" s="229"/>
      <c r="F86" s="230"/>
      <c r="G86" s="229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spans="1:26" ht="17.25" customHeight="1" x14ac:dyDescent="0.6">
      <c r="A87" s="196"/>
      <c r="B87" s="196"/>
      <c r="C87" s="228"/>
      <c r="D87" s="196"/>
      <c r="E87" s="229"/>
      <c r="F87" s="230"/>
      <c r="G87" s="229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spans="1:26" ht="17.25" customHeight="1" x14ac:dyDescent="0.6">
      <c r="A88" s="196"/>
      <c r="B88" s="196"/>
      <c r="C88" s="228"/>
      <c r="D88" s="196"/>
      <c r="E88" s="229"/>
      <c r="F88" s="230"/>
      <c r="G88" s="229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spans="1:26" ht="17.25" customHeight="1" x14ac:dyDescent="0.6">
      <c r="A89" s="196"/>
      <c r="B89" s="196"/>
      <c r="C89" s="228"/>
      <c r="D89" s="196"/>
      <c r="E89" s="229"/>
      <c r="F89" s="230"/>
      <c r="G89" s="229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spans="1:26" ht="17.25" customHeight="1" x14ac:dyDescent="0.6">
      <c r="A90" s="196"/>
      <c r="B90" s="196"/>
      <c r="C90" s="228"/>
      <c r="D90" s="196"/>
      <c r="E90" s="229"/>
      <c r="F90" s="230"/>
      <c r="G90" s="229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spans="1:26" ht="17.25" customHeight="1" x14ac:dyDescent="0.6">
      <c r="A91" s="196"/>
      <c r="B91" s="196"/>
      <c r="C91" s="228"/>
      <c r="D91" s="196"/>
      <c r="E91" s="229"/>
      <c r="F91" s="230"/>
      <c r="G91" s="229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spans="1:26" ht="17.25" customHeight="1" x14ac:dyDescent="0.6">
      <c r="A92" s="196"/>
      <c r="B92" s="196"/>
      <c r="C92" s="228"/>
      <c r="D92" s="196"/>
      <c r="E92" s="229"/>
      <c r="F92" s="230"/>
      <c r="G92" s="229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spans="1:26" ht="17.25" customHeight="1" x14ac:dyDescent="0.6">
      <c r="A93" s="196"/>
      <c r="B93" s="196"/>
      <c r="C93" s="228"/>
      <c r="D93" s="196"/>
      <c r="E93" s="229"/>
      <c r="F93" s="230"/>
      <c r="G93" s="229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spans="1:26" ht="17.25" customHeight="1" x14ac:dyDescent="0.6">
      <c r="A94" s="196"/>
      <c r="B94" s="196"/>
      <c r="C94" s="228"/>
      <c r="D94" s="196"/>
      <c r="E94" s="229"/>
      <c r="F94" s="230"/>
      <c r="G94" s="229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spans="1:26" ht="17.25" customHeight="1" x14ac:dyDescent="0.6">
      <c r="A95" s="196"/>
      <c r="B95" s="196"/>
      <c r="C95" s="228"/>
      <c r="D95" s="196"/>
      <c r="E95" s="229"/>
      <c r="F95" s="230"/>
      <c r="G95" s="229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spans="1:26" ht="17.25" customHeight="1" x14ac:dyDescent="0.6">
      <c r="A96" s="196"/>
      <c r="B96" s="196"/>
      <c r="C96" s="228"/>
      <c r="D96" s="196"/>
      <c r="E96" s="229"/>
      <c r="F96" s="230"/>
      <c r="G96" s="229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spans="1:26" ht="17.25" customHeight="1" x14ac:dyDescent="0.6">
      <c r="A97" s="196"/>
      <c r="B97" s="196"/>
      <c r="C97" s="228"/>
      <c r="D97" s="196"/>
      <c r="E97" s="229"/>
      <c r="F97" s="230"/>
      <c r="G97" s="229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spans="1:26" ht="17.25" customHeight="1" x14ac:dyDescent="0.6">
      <c r="A98" s="196"/>
      <c r="B98" s="196"/>
      <c r="C98" s="228"/>
      <c r="D98" s="196"/>
      <c r="E98" s="229"/>
      <c r="F98" s="230"/>
      <c r="G98" s="229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spans="1:26" ht="17.25" customHeight="1" x14ac:dyDescent="0.6">
      <c r="A99" s="196"/>
      <c r="B99" s="196"/>
      <c r="C99" s="228"/>
      <c r="D99" s="196"/>
      <c r="E99" s="229"/>
      <c r="F99" s="230"/>
      <c r="G99" s="229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spans="1:26" ht="17.25" customHeight="1" x14ac:dyDescent="0.6">
      <c r="A100" s="196"/>
      <c r="B100" s="196"/>
      <c r="C100" s="228"/>
      <c r="D100" s="196"/>
      <c r="E100" s="229"/>
      <c r="F100" s="230"/>
      <c r="G100" s="229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spans="1:26" ht="17.25" customHeight="1" x14ac:dyDescent="0.6">
      <c r="A101" s="196"/>
      <c r="B101" s="196"/>
      <c r="C101" s="228"/>
      <c r="D101" s="196"/>
      <c r="E101" s="229"/>
      <c r="F101" s="230"/>
      <c r="G101" s="229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spans="1:26" ht="17.25" customHeight="1" x14ac:dyDescent="0.6">
      <c r="A102" s="196"/>
      <c r="B102" s="196"/>
      <c r="C102" s="228"/>
      <c r="D102" s="196"/>
      <c r="E102" s="229"/>
      <c r="F102" s="230"/>
      <c r="G102" s="229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spans="1:26" ht="17.25" customHeight="1" x14ac:dyDescent="0.6">
      <c r="A103" s="196"/>
      <c r="B103" s="196"/>
      <c r="C103" s="228"/>
      <c r="D103" s="196"/>
      <c r="E103" s="229"/>
      <c r="F103" s="230"/>
      <c r="G103" s="229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spans="1:26" ht="17.25" customHeight="1" x14ac:dyDescent="0.6">
      <c r="A104" s="196"/>
      <c r="B104" s="196"/>
      <c r="C104" s="228"/>
      <c r="D104" s="196"/>
      <c r="E104" s="229"/>
      <c r="F104" s="230"/>
      <c r="G104" s="229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spans="1:26" ht="17.25" customHeight="1" x14ac:dyDescent="0.6">
      <c r="A105" s="196"/>
      <c r="B105" s="196"/>
      <c r="C105" s="228"/>
      <c r="D105" s="196"/>
      <c r="E105" s="229"/>
      <c r="F105" s="230"/>
      <c r="G105" s="229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spans="1:26" ht="17.25" customHeight="1" x14ac:dyDescent="0.6">
      <c r="A106" s="196"/>
      <c r="B106" s="196"/>
      <c r="C106" s="228"/>
      <c r="D106" s="196"/>
      <c r="E106" s="229"/>
      <c r="F106" s="230"/>
      <c r="G106" s="229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spans="1:26" ht="17.25" customHeight="1" x14ac:dyDescent="0.6">
      <c r="A107" s="196"/>
      <c r="B107" s="196"/>
      <c r="C107" s="228"/>
      <c r="D107" s="196"/>
      <c r="E107" s="229"/>
      <c r="F107" s="230"/>
      <c r="G107" s="229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spans="1:26" ht="17.25" customHeight="1" x14ac:dyDescent="0.6">
      <c r="A108" s="196"/>
      <c r="B108" s="196"/>
      <c r="C108" s="228"/>
      <c r="D108" s="196"/>
      <c r="E108" s="229"/>
      <c r="F108" s="230"/>
      <c r="G108" s="229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spans="1:26" ht="17.25" customHeight="1" x14ac:dyDescent="0.6">
      <c r="A109" s="196"/>
      <c r="B109" s="196"/>
      <c r="C109" s="228"/>
      <c r="D109" s="196"/>
      <c r="E109" s="229"/>
      <c r="F109" s="230"/>
      <c r="G109" s="229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spans="1:26" ht="17.25" customHeight="1" x14ac:dyDescent="0.6">
      <c r="A110" s="196"/>
      <c r="B110" s="196"/>
      <c r="C110" s="228"/>
      <c r="D110" s="196"/>
      <c r="E110" s="229"/>
      <c r="F110" s="230"/>
      <c r="G110" s="229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spans="1:26" ht="17.25" customHeight="1" x14ac:dyDescent="0.6">
      <c r="A111" s="196"/>
      <c r="B111" s="196"/>
      <c r="C111" s="228"/>
      <c r="D111" s="196"/>
      <c r="E111" s="229"/>
      <c r="F111" s="230"/>
      <c r="G111" s="229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spans="1:26" ht="17.25" customHeight="1" x14ac:dyDescent="0.6">
      <c r="A112" s="196"/>
      <c r="B112" s="196"/>
      <c r="C112" s="228"/>
      <c r="D112" s="196"/>
      <c r="E112" s="229"/>
      <c r="F112" s="230"/>
      <c r="G112" s="229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spans="1:26" ht="17.25" customHeight="1" x14ac:dyDescent="0.6">
      <c r="A113" s="196"/>
      <c r="B113" s="196"/>
      <c r="C113" s="228"/>
      <c r="D113" s="196"/>
      <c r="E113" s="229"/>
      <c r="F113" s="230"/>
      <c r="G113" s="229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spans="1:26" ht="17.25" customHeight="1" x14ac:dyDescent="0.6">
      <c r="A114" s="196"/>
      <c r="B114" s="196"/>
      <c r="C114" s="228"/>
      <c r="D114" s="196"/>
      <c r="E114" s="229"/>
      <c r="F114" s="230"/>
      <c r="G114" s="229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spans="1:26" ht="17.25" customHeight="1" x14ac:dyDescent="0.6">
      <c r="A115" s="196"/>
      <c r="B115" s="196"/>
      <c r="C115" s="228"/>
      <c r="D115" s="196"/>
      <c r="E115" s="229"/>
      <c r="F115" s="230"/>
      <c r="G115" s="229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spans="1:26" ht="17.25" customHeight="1" x14ac:dyDescent="0.6">
      <c r="A116" s="196"/>
      <c r="B116" s="196"/>
      <c r="C116" s="228"/>
      <c r="D116" s="196"/>
      <c r="E116" s="229"/>
      <c r="F116" s="230"/>
      <c r="G116" s="229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spans="1:26" ht="17.25" customHeight="1" x14ac:dyDescent="0.6">
      <c r="A117" s="196"/>
      <c r="B117" s="196"/>
      <c r="C117" s="228"/>
      <c r="D117" s="196"/>
      <c r="E117" s="229"/>
      <c r="F117" s="230"/>
      <c r="G117" s="229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spans="1:26" ht="17.25" customHeight="1" x14ac:dyDescent="0.6">
      <c r="A118" s="196"/>
      <c r="B118" s="196"/>
      <c r="C118" s="228"/>
      <c r="D118" s="196"/>
      <c r="E118" s="229"/>
      <c r="F118" s="230"/>
      <c r="G118" s="229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spans="1:26" ht="17.25" customHeight="1" x14ac:dyDescent="0.6">
      <c r="A119" s="196"/>
      <c r="B119" s="196"/>
      <c r="C119" s="228"/>
      <c r="D119" s="196"/>
      <c r="E119" s="229"/>
      <c r="F119" s="230"/>
      <c r="G119" s="229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spans="1:26" ht="17.25" customHeight="1" x14ac:dyDescent="0.6">
      <c r="A120" s="196"/>
      <c r="B120" s="196"/>
      <c r="C120" s="228"/>
      <c r="D120" s="196"/>
      <c r="E120" s="229"/>
      <c r="F120" s="230"/>
      <c r="G120" s="229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spans="1:26" ht="17.25" customHeight="1" x14ac:dyDescent="0.6">
      <c r="A121" s="196"/>
      <c r="B121" s="196"/>
      <c r="C121" s="228"/>
      <c r="D121" s="196"/>
      <c r="E121" s="229"/>
      <c r="F121" s="230"/>
      <c r="G121" s="229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spans="1:26" ht="17.25" customHeight="1" x14ac:dyDescent="0.6">
      <c r="A122" s="196"/>
      <c r="B122" s="196"/>
      <c r="C122" s="228"/>
      <c r="D122" s="196"/>
      <c r="E122" s="229"/>
      <c r="F122" s="230"/>
      <c r="G122" s="229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spans="1:26" ht="17.25" customHeight="1" x14ac:dyDescent="0.6">
      <c r="A123" s="196"/>
      <c r="B123" s="196"/>
      <c r="C123" s="228"/>
      <c r="D123" s="196"/>
      <c r="E123" s="229"/>
      <c r="F123" s="230"/>
      <c r="G123" s="229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spans="1:26" ht="17.25" customHeight="1" x14ac:dyDescent="0.6">
      <c r="A124" s="196"/>
      <c r="B124" s="196"/>
      <c r="C124" s="228"/>
      <c r="D124" s="196"/>
      <c r="E124" s="229"/>
      <c r="F124" s="230"/>
      <c r="G124" s="229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spans="1:26" ht="17.25" customHeight="1" x14ac:dyDescent="0.6">
      <c r="A125" s="196"/>
      <c r="B125" s="196"/>
      <c r="C125" s="228"/>
      <c r="D125" s="196"/>
      <c r="E125" s="229"/>
      <c r="F125" s="230"/>
      <c r="G125" s="229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spans="1:26" ht="17.25" customHeight="1" x14ac:dyDescent="0.6">
      <c r="A126" s="196"/>
      <c r="B126" s="196"/>
      <c r="C126" s="228"/>
      <c r="D126" s="196"/>
      <c r="E126" s="229"/>
      <c r="F126" s="230"/>
      <c r="G126" s="229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spans="1:26" ht="17.25" customHeight="1" x14ac:dyDescent="0.6">
      <c r="A127" s="196"/>
      <c r="B127" s="196"/>
      <c r="C127" s="228"/>
      <c r="D127" s="196"/>
      <c r="E127" s="229"/>
      <c r="F127" s="230"/>
      <c r="G127" s="229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spans="1:26" ht="17.25" customHeight="1" x14ac:dyDescent="0.6">
      <c r="A128" s="196"/>
      <c r="B128" s="196"/>
      <c r="C128" s="228"/>
      <c r="D128" s="196"/>
      <c r="E128" s="229"/>
      <c r="F128" s="230"/>
      <c r="G128" s="229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spans="1:26" ht="17.25" customHeight="1" x14ac:dyDescent="0.6">
      <c r="A129" s="196"/>
      <c r="B129" s="196"/>
      <c r="C129" s="228"/>
      <c r="D129" s="196"/>
      <c r="E129" s="229"/>
      <c r="F129" s="230"/>
      <c r="G129" s="229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spans="1:26" ht="17.25" customHeight="1" x14ac:dyDescent="0.6">
      <c r="A130" s="196"/>
      <c r="B130" s="196"/>
      <c r="C130" s="228"/>
      <c r="D130" s="196"/>
      <c r="E130" s="229"/>
      <c r="F130" s="230"/>
      <c r="G130" s="229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spans="1:26" ht="17.25" customHeight="1" x14ac:dyDescent="0.6">
      <c r="A131" s="196"/>
      <c r="B131" s="196"/>
      <c r="C131" s="228"/>
      <c r="D131" s="196"/>
      <c r="E131" s="229"/>
      <c r="F131" s="230"/>
      <c r="G131" s="229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spans="1:26" ht="17.25" customHeight="1" x14ac:dyDescent="0.6">
      <c r="A132" s="196"/>
      <c r="B132" s="196"/>
      <c r="C132" s="228"/>
      <c r="D132" s="196"/>
      <c r="E132" s="229"/>
      <c r="F132" s="230"/>
      <c r="G132" s="229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spans="1:26" ht="17.25" customHeight="1" x14ac:dyDescent="0.6">
      <c r="A133" s="196"/>
      <c r="B133" s="196"/>
      <c r="C133" s="228"/>
      <c r="D133" s="196"/>
      <c r="E133" s="229"/>
      <c r="F133" s="230"/>
      <c r="G133" s="229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spans="1:26" ht="17.25" customHeight="1" x14ac:dyDescent="0.6">
      <c r="A134" s="196"/>
      <c r="B134" s="196"/>
      <c r="C134" s="228"/>
      <c r="D134" s="196"/>
      <c r="E134" s="229"/>
      <c r="F134" s="230"/>
      <c r="G134" s="229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spans="1:26" ht="17.25" customHeight="1" x14ac:dyDescent="0.6">
      <c r="A135" s="196"/>
      <c r="B135" s="196"/>
      <c r="C135" s="228"/>
      <c r="D135" s="196"/>
      <c r="E135" s="229"/>
      <c r="F135" s="230"/>
      <c r="G135" s="229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spans="1:26" ht="17.25" customHeight="1" x14ac:dyDescent="0.6">
      <c r="A136" s="196"/>
      <c r="B136" s="196"/>
      <c r="C136" s="228"/>
      <c r="D136" s="196"/>
      <c r="E136" s="229"/>
      <c r="F136" s="230"/>
      <c r="G136" s="229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spans="1:26" ht="17.25" customHeight="1" x14ac:dyDescent="0.6">
      <c r="A137" s="196"/>
      <c r="B137" s="196"/>
      <c r="C137" s="228"/>
      <c r="D137" s="196"/>
      <c r="E137" s="229"/>
      <c r="F137" s="230"/>
      <c r="G137" s="229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spans="1:26" ht="17.25" customHeight="1" x14ac:dyDescent="0.6">
      <c r="A138" s="196"/>
      <c r="B138" s="196"/>
      <c r="C138" s="228"/>
      <c r="D138" s="196"/>
      <c r="E138" s="229"/>
      <c r="F138" s="230"/>
      <c r="G138" s="229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spans="1:26" ht="17.25" customHeight="1" x14ac:dyDescent="0.6">
      <c r="A139" s="196"/>
      <c r="B139" s="196"/>
      <c r="C139" s="228"/>
      <c r="D139" s="196"/>
      <c r="E139" s="229"/>
      <c r="F139" s="230"/>
      <c r="G139" s="229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spans="1:26" ht="17.25" customHeight="1" x14ac:dyDescent="0.6">
      <c r="A140" s="196"/>
      <c r="B140" s="196"/>
      <c r="C140" s="228"/>
      <c r="D140" s="196"/>
      <c r="E140" s="229"/>
      <c r="F140" s="230"/>
      <c r="G140" s="229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spans="1:26" ht="17.25" customHeight="1" x14ac:dyDescent="0.6">
      <c r="A141" s="196"/>
      <c r="B141" s="196"/>
      <c r="C141" s="228"/>
      <c r="D141" s="196"/>
      <c r="E141" s="229"/>
      <c r="F141" s="230"/>
      <c r="G141" s="229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spans="1:26" ht="17.25" customHeight="1" x14ac:dyDescent="0.6">
      <c r="A142" s="196"/>
      <c r="B142" s="196"/>
      <c r="C142" s="228"/>
      <c r="D142" s="196"/>
      <c r="E142" s="229"/>
      <c r="F142" s="230"/>
      <c r="G142" s="229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spans="1:26" ht="17.25" customHeight="1" x14ac:dyDescent="0.6">
      <c r="A143" s="196"/>
      <c r="B143" s="196"/>
      <c r="C143" s="228"/>
      <c r="D143" s="196"/>
      <c r="E143" s="229"/>
      <c r="F143" s="230"/>
      <c r="G143" s="229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spans="1:26" ht="17.25" customHeight="1" x14ac:dyDescent="0.6">
      <c r="A144" s="196"/>
      <c r="B144" s="196"/>
      <c r="C144" s="228"/>
      <c r="D144" s="196"/>
      <c r="E144" s="229"/>
      <c r="F144" s="230"/>
      <c r="G144" s="229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spans="1:26" ht="17.25" customHeight="1" x14ac:dyDescent="0.6">
      <c r="A145" s="196"/>
      <c r="B145" s="196"/>
      <c r="C145" s="228"/>
      <c r="D145" s="196"/>
      <c r="E145" s="229"/>
      <c r="F145" s="230"/>
      <c r="G145" s="229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spans="1:26" ht="17.25" customHeight="1" x14ac:dyDescent="0.6">
      <c r="A146" s="196"/>
      <c r="B146" s="196"/>
      <c r="C146" s="228"/>
      <c r="D146" s="196"/>
      <c r="E146" s="229"/>
      <c r="F146" s="230"/>
      <c r="G146" s="229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spans="1:26" ht="17.25" customHeight="1" x14ac:dyDescent="0.6">
      <c r="A147" s="196"/>
      <c r="B147" s="196"/>
      <c r="C147" s="228"/>
      <c r="D147" s="196"/>
      <c r="E147" s="229"/>
      <c r="F147" s="230"/>
      <c r="G147" s="229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spans="1:26" ht="17.25" customHeight="1" x14ac:dyDescent="0.6">
      <c r="A148" s="196"/>
      <c r="B148" s="196"/>
      <c r="C148" s="228"/>
      <c r="D148" s="196"/>
      <c r="E148" s="229"/>
      <c r="F148" s="230"/>
      <c r="G148" s="229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spans="1:26" ht="17.25" customHeight="1" x14ac:dyDescent="0.6">
      <c r="A149" s="196"/>
      <c r="B149" s="196"/>
      <c r="C149" s="228"/>
      <c r="D149" s="196"/>
      <c r="E149" s="229"/>
      <c r="F149" s="230"/>
      <c r="G149" s="229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spans="1:26" ht="17.25" customHeight="1" x14ac:dyDescent="0.6">
      <c r="A150" s="196"/>
      <c r="B150" s="196"/>
      <c r="C150" s="228"/>
      <c r="D150" s="196"/>
      <c r="E150" s="229"/>
      <c r="F150" s="230"/>
      <c r="G150" s="229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spans="1:26" ht="17.25" customHeight="1" x14ac:dyDescent="0.6">
      <c r="A151" s="196"/>
      <c r="B151" s="196"/>
      <c r="C151" s="228"/>
      <c r="D151" s="196"/>
      <c r="E151" s="229"/>
      <c r="F151" s="230"/>
      <c r="G151" s="229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spans="1:26" ht="17.25" customHeight="1" x14ac:dyDescent="0.6">
      <c r="A152" s="196"/>
      <c r="B152" s="196"/>
      <c r="C152" s="228"/>
      <c r="D152" s="196"/>
      <c r="E152" s="229"/>
      <c r="F152" s="230"/>
      <c r="G152" s="229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spans="1:26" ht="17.25" customHeight="1" x14ac:dyDescent="0.6">
      <c r="A153" s="196"/>
      <c r="B153" s="196"/>
      <c r="C153" s="228"/>
      <c r="D153" s="196"/>
      <c r="E153" s="229"/>
      <c r="F153" s="230"/>
      <c r="G153" s="229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spans="1:26" ht="17.25" customHeight="1" x14ac:dyDescent="0.6">
      <c r="A154" s="196"/>
      <c r="B154" s="196"/>
      <c r="C154" s="228"/>
      <c r="D154" s="196"/>
      <c r="E154" s="229"/>
      <c r="F154" s="230"/>
      <c r="G154" s="229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spans="1:26" ht="17.25" customHeight="1" x14ac:dyDescent="0.6">
      <c r="A155" s="196"/>
      <c r="B155" s="196"/>
      <c r="C155" s="228"/>
      <c r="D155" s="196"/>
      <c r="E155" s="229"/>
      <c r="F155" s="230"/>
      <c r="G155" s="229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spans="1:26" ht="17.25" customHeight="1" x14ac:dyDescent="0.6">
      <c r="A156" s="196"/>
      <c r="B156" s="196"/>
      <c r="C156" s="228"/>
      <c r="D156" s="196"/>
      <c r="E156" s="229"/>
      <c r="F156" s="230"/>
      <c r="G156" s="229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spans="1:26" ht="17.25" customHeight="1" x14ac:dyDescent="0.6">
      <c r="A157" s="196"/>
      <c r="B157" s="196"/>
      <c r="C157" s="228"/>
      <c r="D157" s="196"/>
      <c r="E157" s="229"/>
      <c r="F157" s="230"/>
      <c r="G157" s="229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spans="1:26" ht="17.25" customHeight="1" x14ac:dyDescent="0.6">
      <c r="A158" s="196"/>
      <c r="B158" s="196"/>
      <c r="C158" s="228"/>
      <c r="D158" s="196"/>
      <c r="E158" s="229"/>
      <c r="F158" s="230"/>
      <c r="G158" s="229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spans="1:26" ht="17.25" customHeight="1" x14ac:dyDescent="0.6">
      <c r="A159" s="196"/>
      <c r="B159" s="196"/>
      <c r="C159" s="228"/>
      <c r="D159" s="196"/>
      <c r="E159" s="229"/>
      <c r="F159" s="230"/>
      <c r="G159" s="229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spans="1:26" ht="17.25" customHeight="1" x14ac:dyDescent="0.6">
      <c r="A160" s="196"/>
      <c r="B160" s="196"/>
      <c r="C160" s="228"/>
      <c r="D160" s="196"/>
      <c r="E160" s="229"/>
      <c r="F160" s="230"/>
      <c r="G160" s="229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spans="1:26" ht="17.25" customHeight="1" x14ac:dyDescent="0.6">
      <c r="A161" s="196"/>
      <c r="B161" s="196"/>
      <c r="C161" s="228"/>
      <c r="D161" s="196"/>
      <c r="E161" s="229"/>
      <c r="F161" s="230"/>
      <c r="G161" s="229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spans="1:26" ht="17.25" customHeight="1" x14ac:dyDescent="0.6">
      <c r="A162" s="196"/>
      <c r="B162" s="196"/>
      <c r="C162" s="228"/>
      <c r="D162" s="196"/>
      <c r="E162" s="229"/>
      <c r="F162" s="230"/>
      <c r="G162" s="229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spans="1:26" ht="17.25" customHeight="1" x14ac:dyDescent="0.6">
      <c r="A163" s="196"/>
      <c r="B163" s="196"/>
      <c r="C163" s="228"/>
      <c r="D163" s="196"/>
      <c r="E163" s="229"/>
      <c r="F163" s="230"/>
      <c r="G163" s="229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spans="1:26" ht="17.25" customHeight="1" x14ac:dyDescent="0.6">
      <c r="A164" s="196"/>
      <c r="B164" s="196"/>
      <c r="C164" s="228"/>
      <c r="D164" s="196"/>
      <c r="E164" s="229"/>
      <c r="F164" s="230"/>
      <c r="G164" s="229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spans="1:26" ht="17.25" customHeight="1" x14ac:dyDescent="0.6">
      <c r="A165" s="196"/>
      <c r="B165" s="196"/>
      <c r="C165" s="228"/>
      <c r="D165" s="196"/>
      <c r="E165" s="229"/>
      <c r="F165" s="230"/>
      <c r="G165" s="229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spans="1:26" ht="17.25" customHeight="1" x14ac:dyDescent="0.6">
      <c r="A166" s="196"/>
      <c r="B166" s="196"/>
      <c r="C166" s="228"/>
      <c r="D166" s="196"/>
      <c r="E166" s="229"/>
      <c r="F166" s="230"/>
      <c r="G166" s="229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spans="1:26" ht="17.25" customHeight="1" x14ac:dyDescent="0.6">
      <c r="A167" s="196"/>
      <c r="B167" s="196"/>
      <c r="C167" s="228"/>
      <c r="D167" s="196"/>
      <c r="E167" s="229"/>
      <c r="F167" s="230"/>
      <c r="G167" s="229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spans="1:26" ht="17.25" customHeight="1" x14ac:dyDescent="0.6">
      <c r="A168" s="196"/>
      <c r="B168" s="196"/>
      <c r="C168" s="228"/>
      <c r="D168" s="196"/>
      <c r="E168" s="229"/>
      <c r="F168" s="230"/>
      <c r="G168" s="229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spans="1:26" ht="17.25" customHeight="1" x14ac:dyDescent="0.6">
      <c r="A169" s="196"/>
      <c r="B169" s="196"/>
      <c r="C169" s="228"/>
      <c r="D169" s="196"/>
      <c r="E169" s="229"/>
      <c r="F169" s="230"/>
      <c r="G169" s="229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spans="1:26" ht="17.25" customHeight="1" x14ac:dyDescent="0.6">
      <c r="A170" s="196"/>
      <c r="B170" s="196"/>
      <c r="C170" s="228"/>
      <c r="D170" s="196"/>
      <c r="E170" s="229"/>
      <c r="F170" s="230"/>
      <c r="G170" s="229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spans="1:26" ht="17.25" customHeight="1" x14ac:dyDescent="0.6">
      <c r="A171" s="196"/>
      <c r="B171" s="196"/>
      <c r="C171" s="228"/>
      <c r="D171" s="196"/>
      <c r="E171" s="229"/>
      <c r="F171" s="230"/>
      <c r="G171" s="229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spans="1:26" ht="17.25" customHeight="1" x14ac:dyDescent="0.6">
      <c r="A172" s="196"/>
      <c r="B172" s="196"/>
      <c r="C172" s="228"/>
      <c r="D172" s="196"/>
      <c r="E172" s="229"/>
      <c r="F172" s="230"/>
      <c r="G172" s="229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spans="1:26" ht="17.25" customHeight="1" x14ac:dyDescent="0.6">
      <c r="A173" s="196"/>
      <c r="B173" s="196"/>
      <c r="C173" s="228"/>
      <c r="D173" s="196"/>
      <c r="E173" s="229"/>
      <c r="F173" s="230"/>
      <c r="G173" s="229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spans="1:26" ht="17.25" customHeight="1" x14ac:dyDescent="0.6">
      <c r="A174" s="196"/>
      <c r="B174" s="196"/>
      <c r="C174" s="228"/>
      <c r="D174" s="196"/>
      <c r="E174" s="229"/>
      <c r="F174" s="230"/>
      <c r="G174" s="229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spans="1:26" ht="17.25" customHeight="1" x14ac:dyDescent="0.6">
      <c r="A175" s="196"/>
      <c r="B175" s="196"/>
      <c r="C175" s="228"/>
      <c r="D175" s="196"/>
      <c r="E175" s="229"/>
      <c r="F175" s="230"/>
      <c r="G175" s="229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spans="1:26" ht="17.25" customHeight="1" x14ac:dyDescent="0.6">
      <c r="A176" s="196"/>
      <c r="B176" s="196"/>
      <c r="C176" s="228"/>
      <c r="D176" s="196"/>
      <c r="E176" s="229"/>
      <c r="F176" s="230"/>
      <c r="G176" s="229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spans="1:26" ht="17.25" customHeight="1" x14ac:dyDescent="0.6">
      <c r="A177" s="196"/>
      <c r="B177" s="196"/>
      <c r="C177" s="228"/>
      <c r="D177" s="196"/>
      <c r="E177" s="229"/>
      <c r="F177" s="230"/>
      <c r="G177" s="229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spans="1:26" ht="17.25" customHeight="1" x14ac:dyDescent="0.6">
      <c r="A178" s="196"/>
      <c r="B178" s="196"/>
      <c r="C178" s="228"/>
      <c r="D178" s="196"/>
      <c r="E178" s="229"/>
      <c r="F178" s="230"/>
      <c r="G178" s="229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spans="1:26" ht="17.25" customHeight="1" x14ac:dyDescent="0.6">
      <c r="A179" s="196"/>
      <c r="B179" s="196"/>
      <c r="C179" s="228"/>
      <c r="D179" s="196"/>
      <c r="E179" s="229"/>
      <c r="F179" s="230"/>
      <c r="G179" s="229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spans="1:26" ht="17.25" customHeight="1" x14ac:dyDescent="0.6">
      <c r="A180" s="196"/>
      <c r="B180" s="196"/>
      <c r="C180" s="228"/>
      <c r="D180" s="196"/>
      <c r="E180" s="229"/>
      <c r="F180" s="230"/>
      <c r="G180" s="229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spans="1:26" ht="17.25" customHeight="1" x14ac:dyDescent="0.6">
      <c r="A181" s="196"/>
      <c r="B181" s="196"/>
      <c r="C181" s="228"/>
      <c r="D181" s="196"/>
      <c r="E181" s="229"/>
      <c r="F181" s="230"/>
      <c r="G181" s="229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spans="1:26" ht="17.25" customHeight="1" x14ac:dyDescent="0.6">
      <c r="A182" s="196"/>
      <c r="B182" s="196"/>
      <c r="C182" s="228"/>
      <c r="D182" s="196"/>
      <c r="E182" s="229"/>
      <c r="F182" s="230"/>
      <c r="G182" s="229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spans="1:26" ht="17.25" customHeight="1" x14ac:dyDescent="0.6">
      <c r="A183" s="196"/>
      <c r="B183" s="196"/>
      <c r="C183" s="228"/>
      <c r="D183" s="196"/>
      <c r="E183" s="229"/>
      <c r="F183" s="230"/>
      <c r="G183" s="229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spans="1:26" ht="17.25" customHeight="1" x14ac:dyDescent="0.6">
      <c r="A184" s="196"/>
      <c r="B184" s="196"/>
      <c r="C184" s="228"/>
      <c r="D184" s="196"/>
      <c r="E184" s="229"/>
      <c r="F184" s="230"/>
      <c r="G184" s="229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spans="1:26" ht="17.25" customHeight="1" x14ac:dyDescent="0.6">
      <c r="A185" s="196"/>
      <c r="B185" s="196"/>
      <c r="C185" s="228"/>
      <c r="D185" s="196"/>
      <c r="E185" s="229"/>
      <c r="F185" s="230"/>
      <c r="G185" s="229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spans="1:26" ht="17.25" customHeight="1" x14ac:dyDescent="0.6">
      <c r="A186" s="196"/>
      <c r="B186" s="196"/>
      <c r="C186" s="228"/>
      <c r="D186" s="196"/>
      <c r="E186" s="229"/>
      <c r="F186" s="230"/>
      <c r="G186" s="229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spans="1:26" ht="17.25" customHeight="1" x14ac:dyDescent="0.6">
      <c r="A187" s="196"/>
      <c r="B187" s="196"/>
      <c r="C187" s="228"/>
      <c r="D187" s="196"/>
      <c r="E187" s="229"/>
      <c r="F187" s="230"/>
      <c r="G187" s="229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spans="1:26" ht="17.25" customHeight="1" x14ac:dyDescent="0.6">
      <c r="A188" s="196"/>
      <c r="B188" s="196"/>
      <c r="C188" s="228"/>
      <c r="D188" s="196"/>
      <c r="E188" s="229"/>
      <c r="F188" s="230"/>
      <c r="G188" s="229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spans="1:26" ht="17.25" customHeight="1" x14ac:dyDescent="0.6">
      <c r="A189" s="196"/>
      <c r="B189" s="196"/>
      <c r="C189" s="228"/>
      <c r="D189" s="196"/>
      <c r="E189" s="229"/>
      <c r="F189" s="230"/>
      <c r="G189" s="229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spans="1:26" ht="17.25" customHeight="1" x14ac:dyDescent="0.6">
      <c r="A190" s="196"/>
      <c r="B190" s="196"/>
      <c r="C190" s="228"/>
      <c r="D190" s="196"/>
      <c r="E190" s="229"/>
      <c r="F190" s="230"/>
      <c r="G190" s="229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spans="1:26" ht="17.25" customHeight="1" x14ac:dyDescent="0.6">
      <c r="A191" s="196"/>
      <c r="B191" s="196"/>
      <c r="C191" s="228"/>
      <c r="D191" s="196"/>
      <c r="E191" s="229"/>
      <c r="F191" s="230"/>
      <c r="G191" s="229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spans="1:26" ht="17.25" customHeight="1" x14ac:dyDescent="0.6">
      <c r="A192" s="196"/>
      <c r="B192" s="196"/>
      <c r="C192" s="228"/>
      <c r="D192" s="196"/>
      <c r="E192" s="229"/>
      <c r="F192" s="230"/>
      <c r="G192" s="229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spans="1:26" ht="17.25" customHeight="1" x14ac:dyDescent="0.6">
      <c r="A193" s="196"/>
      <c r="B193" s="196"/>
      <c r="C193" s="228"/>
      <c r="D193" s="196"/>
      <c r="E193" s="229"/>
      <c r="F193" s="230"/>
      <c r="G193" s="229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spans="1:26" ht="17.25" customHeight="1" x14ac:dyDescent="0.6">
      <c r="A194" s="196"/>
      <c r="B194" s="196"/>
      <c r="C194" s="228"/>
      <c r="D194" s="196"/>
      <c r="E194" s="229"/>
      <c r="F194" s="230"/>
      <c r="G194" s="229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spans="1:26" ht="17.25" customHeight="1" x14ac:dyDescent="0.6">
      <c r="A195" s="196"/>
      <c r="B195" s="196"/>
      <c r="C195" s="228"/>
      <c r="D195" s="196"/>
      <c r="E195" s="229"/>
      <c r="F195" s="230"/>
      <c r="G195" s="229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spans="1:26" ht="17.25" customHeight="1" x14ac:dyDescent="0.6">
      <c r="A196" s="196"/>
      <c r="B196" s="196"/>
      <c r="C196" s="228"/>
      <c r="D196" s="196"/>
      <c r="E196" s="229"/>
      <c r="F196" s="230"/>
      <c r="G196" s="229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spans="1:26" ht="17.25" customHeight="1" x14ac:dyDescent="0.6">
      <c r="A197" s="196"/>
      <c r="B197" s="196"/>
      <c r="C197" s="228"/>
      <c r="D197" s="196"/>
      <c r="E197" s="229"/>
      <c r="F197" s="230"/>
      <c r="G197" s="229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spans="1:26" ht="17.25" customHeight="1" x14ac:dyDescent="0.6">
      <c r="A198" s="196"/>
      <c r="B198" s="196"/>
      <c r="C198" s="228"/>
      <c r="D198" s="196"/>
      <c r="E198" s="229"/>
      <c r="F198" s="230"/>
      <c r="G198" s="229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spans="1:26" ht="17.25" customHeight="1" x14ac:dyDescent="0.6">
      <c r="A199" s="196"/>
      <c r="B199" s="196"/>
      <c r="C199" s="228"/>
      <c r="D199" s="196"/>
      <c r="E199" s="229"/>
      <c r="F199" s="230"/>
      <c r="G199" s="229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spans="1:26" ht="17.25" customHeight="1" x14ac:dyDescent="0.6">
      <c r="A200" s="196"/>
      <c r="B200" s="196"/>
      <c r="C200" s="228"/>
      <c r="D200" s="196"/>
      <c r="E200" s="229"/>
      <c r="F200" s="230"/>
      <c r="G200" s="229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spans="1:26" ht="17.25" customHeight="1" x14ac:dyDescent="0.6">
      <c r="A201" s="196"/>
      <c r="B201" s="196"/>
      <c r="C201" s="228"/>
      <c r="D201" s="196"/>
      <c r="E201" s="229"/>
      <c r="F201" s="230"/>
      <c r="G201" s="229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spans="1:26" ht="17.25" customHeight="1" x14ac:dyDescent="0.6">
      <c r="A202" s="196"/>
      <c r="B202" s="196"/>
      <c r="C202" s="228"/>
      <c r="D202" s="196"/>
      <c r="E202" s="229"/>
      <c r="F202" s="230"/>
      <c r="G202" s="229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spans="1:26" ht="17.25" customHeight="1" x14ac:dyDescent="0.6">
      <c r="A203" s="196"/>
      <c r="B203" s="196"/>
      <c r="C203" s="228"/>
      <c r="D203" s="196"/>
      <c r="E203" s="229"/>
      <c r="F203" s="230"/>
      <c r="G203" s="229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spans="1:26" ht="17.25" customHeight="1" x14ac:dyDescent="0.6">
      <c r="A204" s="196"/>
      <c r="B204" s="196"/>
      <c r="C204" s="228"/>
      <c r="D204" s="196"/>
      <c r="E204" s="229"/>
      <c r="F204" s="230"/>
      <c r="G204" s="229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spans="1:26" ht="17.25" customHeight="1" x14ac:dyDescent="0.6">
      <c r="A205" s="196"/>
      <c r="B205" s="196"/>
      <c r="C205" s="228"/>
      <c r="D205" s="196"/>
      <c r="E205" s="229"/>
      <c r="F205" s="230"/>
      <c r="G205" s="229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spans="1:26" ht="17.25" customHeight="1" x14ac:dyDescent="0.6">
      <c r="A206" s="196"/>
      <c r="B206" s="196"/>
      <c r="C206" s="228"/>
      <c r="D206" s="196"/>
      <c r="E206" s="229"/>
      <c r="F206" s="230"/>
      <c r="G206" s="229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spans="1:26" ht="17.25" customHeight="1" x14ac:dyDescent="0.6">
      <c r="A207" s="196"/>
      <c r="B207" s="196"/>
      <c r="C207" s="228"/>
      <c r="D207" s="196"/>
      <c r="E207" s="229"/>
      <c r="F207" s="230"/>
      <c r="G207" s="229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spans="1:26" ht="17.25" customHeight="1" x14ac:dyDescent="0.6">
      <c r="A208" s="196"/>
      <c r="B208" s="196"/>
      <c r="C208" s="228"/>
      <c r="D208" s="196"/>
      <c r="E208" s="229"/>
      <c r="F208" s="230"/>
      <c r="G208" s="229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spans="1:26" ht="17.25" customHeight="1" x14ac:dyDescent="0.6">
      <c r="A209" s="196"/>
      <c r="B209" s="196"/>
      <c r="C209" s="228"/>
      <c r="D209" s="196"/>
      <c r="E209" s="229"/>
      <c r="F209" s="230"/>
      <c r="G209" s="229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spans="1:26" ht="17.25" customHeight="1" x14ac:dyDescent="0.6">
      <c r="A210" s="196"/>
      <c r="B210" s="196"/>
      <c r="C210" s="228"/>
      <c r="D210" s="196"/>
      <c r="E210" s="229"/>
      <c r="F210" s="230"/>
      <c r="G210" s="229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spans="1:26" ht="17.25" customHeight="1" x14ac:dyDescent="0.6">
      <c r="A211" s="196"/>
      <c r="B211" s="196"/>
      <c r="C211" s="228"/>
      <c r="D211" s="196"/>
      <c r="E211" s="229"/>
      <c r="F211" s="230"/>
      <c r="G211" s="229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spans="1:26" ht="17.25" customHeight="1" x14ac:dyDescent="0.6">
      <c r="A212" s="196"/>
      <c r="B212" s="196"/>
      <c r="C212" s="228"/>
      <c r="D212" s="196"/>
      <c r="E212" s="229"/>
      <c r="F212" s="230"/>
      <c r="G212" s="229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spans="1:26" ht="17.25" customHeight="1" x14ac:dyDescent="0.6">
      <c r="A213" s="196"/>
      <c r="B213" s="196"/>
      <c r="C213" s="228"/>
      <c r="D213" s="196"/>
      <c r="E213" s="229"/>
      <c r="F213" s="230"/>
      <c r="G213" s="229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spans="1:26" ht="17.25" customHeight="1" x14ac:dyDescent="0.6">
      <c r="A214" s="196"/>
      <c r="B214" s="196"/>
      <c r="C214" s="228"/>
      <c r="D214" s="196"/>
      <c r="E214" s="229"/>
      <c r="F214" s="230"/>
      <c r="G214" s="229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spans="1:26" ht="17.25" customHeight="1" x14ac:dyDescent="0.6">
      <c r="A215" s="196"/>
      <c r="B215" s="196"/>
      <c r="C215" s="228"/>
      <c r="D215" s="196"/>
      <c r="E215" s="229"/>
      <c r="F215" s="230"/>
      <c r="G215" s="229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spans="1:26" ht="17.25" customHeight="1" x14ac:dyDescent="0.6">
      <c r="A216" s="196"/>
      <c r="B216" s="196"/>
      <c r="C216" s="228"/>
      <c r="D216" s="196"/>
      <c r="E216" s="229"/>
      <c r="F216" s="230"/>
      <c r="G216" s="229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spans="1:26" ht="17.25" customHeight="1" x14ac:dyDescent="0.6">
      <c r="A217" s="196"/>
      <c r="B217" s="196"/>
      <c r="C217" s="228"/>
      <c r="D217" s="196"/>
      <c r="E217" s="229"/>
      <c r="F217" s="230"/>
      <c r="G217" s="229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spans="1:26" ht="17.25" customHeight="1" x14ac:dyDescent="0.6">
      <c r="A218" s="196"/>
      <c r="B218" s="196"/>
      <c r="C218" s="228"/>
      <c r="D218" s="196"/>
      <c r="E218" s="229"/>
      <c r="F218" s="230"/>
      <c r="G218" s="229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spans="1:26" ht="17.25" customHeight="1" x14ac:dyDescent="0.6">
      <c r="A219" s="196"/>
      <c r="B219" s="196"/>
      <c r="C219" s="228"/>
      <c r="D219" s="196"/>
      <c r="E219" s="229"/>
      <c r="F219" s="230"/>
      <c r="G219" s="229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spans="1:26" ht="17.25" customHeight="1" x14ac:dyDescent="0.6">
      <c r="A220" s="196"/>
      <c r="B220" s="196"/>
      <c r="C220" s="228"/>
      <c r="D220" s="196"/>
      <c r="E220" s="229"/>
      <c r="F220" s="230"/>
      <c r="G220" s="229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spans="1:26" ht="17.25" customHeight="1" x14ac:dyDescent="0.6">
      <c r="A221" s="196"/>
      <c r="B221" s="196"/>
      <c r="C221" s="228"/>
      <c r="D221" s="196"/>
      <c r="E221" s="229"/>
      <c r="F221" s="230"/>
      <c r="G221" s="229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spans="1:26" ht="17.25" customHeight="1" x14ac:dyDescent="0.6">
      <c r="A222" s="196"/>
      <c r="B222" s="196"/>
      <c r="C222" s="228"/>
      <c r="D222" s="196"/>
      <c r="E222" s="229"/>
      <c r="F222" s="230"/>
      <c r="G222" s="229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spans="1:26" ht="17.25" customHeight="1" x14ac:dyDescent="0.6">
      <c r="A223" s="196"/>
      <c r="B223" s="196"/>
      <c r="C223" s="228"/>
      <c r="D223" s="196"/>
      <c r="E223" s="229"/>
      <c r="F223" s="230"/>
      <c r="G223" s="229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spans="1:26" ht="17.25" customHeight="1" x14ac:dyDescent="0.6">
      <c r="A224" s="196"/>
      <c r="B224" s="196"/>
      <c r="C224" s="228"/>
      <c r="D224" s="196"/>
      <c r="E224" s="229"/>
      <c r="F224" s="230"/>
      <c r="G224" s="229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spans="1:26" ht="17.25" customHeight="1" x14ac:dyDescent="0.6">
      <c r="A225" s="196"/>
      <c r="B225" s="196"/>
      <c r="C225" s="228"/>
      <c r="D225" s="196"/>
      <c r="E225" s="229"/>
      <c r="F225" s="230"/>
      <c r="G225" s="229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spans="1:26" ht="17.25" customHeight="1" x14ac:dyDescent="0.6">
      <c r="A226" s="196"/>
      <c r="B226" s="196"/>
      <c r="C226" s="228"/>
      <c r="D226" s="196"/>
      <c r="E226" s="229"/>
      <c r="F226" s="230"/>
      <c r="G226" s="229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spans="1:26" ht="17.25" customHeight="1" x14ac:dyDescent="0.6">
      <c r="A227" s="196"/>
      <c r="B227" s="196"/>
      <c r="C227" s="228"/>
      <c r="D227" s="196"/>
      <c r="E227" s="229"/>
      <c r="F227" s="230"/>
      <c r="G227" s="229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spans="1:26" ht="17.25" customHeight="1" x14ac:dyDescent="0.6">
      <c r="A228" s="196"/>
      <c r="B228" s="196"/>
      <c r="C228" s="228"/>
      <c r="D228" s="196"/>
      <c r="E228" s="229"/>
      <c r="F228" s="230"/>
      <c r="G228" s="229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spans="1:26" ht="17.25" customHeight="1" x14ac:dyDescent="0.6">
      <c r="A229" s="196"/>
      <c r="B229" s="196"/>
      <c r="C229" s="228"/>
      <c r="D229" s="196"/>
      <c r="E229" s="229"/>
      <c r="F229" s="230"/>
      <c r="G229" s="229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spans="1:26" ht="17.25" customHeight="1" x14ac:dyDescent="0.6">
      <c r="A230" s="196"/>
      <c r="B230" s="196"/>
      <c r="C230" s="228"/>
      <c r="D230" s="196"/>
      <c r="E230" s="229"/>
      <c r="F230" s="230"/>
      <c r="G230" s="229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spans="1:26" ht="17.25" customHeight="1" x14ac:dyDescent="0.6">
      <c r="A231" s="196"/>
      <c r="B231" s="196"/>
      <c r="C231" s="228"/>
      <c r="D231" s="196"/>
      <c r="E231" s="229"/>
      <c r="F231" s="230"/>
      <c r="G231" s="229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spans="1:26" ht="17.25" customHeight="1" x14ac:dyDescent="0.6">
      <c r="A232" s="196"/>
      <c r="B232" s="196"/>
      <c r="C232" s="228"/>
      <c r="D232" s="196"/>
      <c r="E232" s="229"/>
      <c r="F232" s="230"/>
      <c r="G232" s="229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spans="1:26" ht="17.25" customHeight="1" x14ac:dyDescent="0.6">
      <c r="A233" s="196"/>
      <c r="B233" s="196"/>
      <c r="C233" s="228"/>
      <c r="D233" s="196"/>
      <c r="E233" s="229"/>
      <c r="F233" s="230"/>
      <c r="G233" s="229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spans="1:26" ht="17.25" customHeight="1" x14ac:dyDescent="0.6">
      <c r="A234" s="196"/>
      <c r="B234" s="196"/>
      <c r="C234" s="228"/>
      <c r="D234" s="196"/>
      <c r="E234" s="229"/>
      <c r="F234" s="230"/>
      <c r="G234" s="229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spans="1:26" ht="17.25" customHeight="1" x14ac:dyDescent="0.6">
      <c r="A235" s="196"/>
      <c r="B235" s="196"/>
      <c r="C235" s="228"/>
      <c r="D235" s="196"/>
      <c r="E235" s="229"/>
      <c r="F235" s="230"/>
      <c r="G235" s="229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spans="1:26" ht="17.25" customHeight="1" x14ac:dyDescent="0.6">
      <c r="A236" s="196"/>
      <c r="B236" s="196"/>
      <c r="C236" s="228"/>
      <c r="D236" s="196"/>
      <c r="E236" s="229"/>
      <c r="F236" s="230"/>
      <c r="G236" s="229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spans="1:26" ht="17.25" customHeight="1" x14ac:dyDescent="0.6">
      <c r="A237" s="196"/>
      <c r="B237" s="196"/>
      <c r="C237" s="228"/>
      <c r="D237" s="196"/>
      <c r="E237" s="229"/>
      <c r="F237" s="230"/>
      <c r="G237" s="229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spans="1:26" ht="17.25" customHeight="1" x14ac:dyDescent="0.6">
      <c r="A238" s="196"/>
      <c r="B238" s="196"/>
      <c r="C238" s="228"/>
      <c r="D238" s="196"/>
      <c r="E238" s="229"/>
      <c r="F238" s="230"/>
      <c r="G238" s="229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spans="1:26" ht="17.25" customHeight="1" x14ac:dyDescent="0.6">
      <c r="A239" s="196"/>
      <c r="B239" s="196"/>
      <c r="C239" s="228"/>
      <c r="D239" s="196"/>
      <c r="E239" s="229"/>
      <c r="F239" s="230"/>
      <c r="G239" s="229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spans="1:26" ht="17.25" customHeight="1" x14ac:dyDescent="0.6">
      <c r="A240" s="196"/>
      <c r="B240" s="196"/>
      <c r="C240" s="228"/>
      <c r="D240" s="196"/>
      <c r="E240" s="229"/>
      <c r="F240" s="230"/>
      <c r="G240" s="229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spans="1:26" ht="17.25" customHeight="1" x14ac:dyDescent="0.6">
      <c r="A241" s="196"/>
      <c r="B241" s="196"/>
      <c r="C241" s="228"/>
      <c r="D241" s="196"/>
      <c r="E241" s="229"/>
      <c r="F241" s="230"/>
      <c r="G241" s="229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spans="1:26" ht="17.25" customHeight="1" x14ac:dyDescent="0.6">
      <c r="A242" s="196"/>
      <c r="B242" s="196"/>
      <c r="C242" s="228"/>
      <c r="D242" s="196"/>
      <c r="E242" s="229"/>
      <c r="F242" s="230"/>
      <c r="G242" s="229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spans="1:26" ht="17.25" customHeight="1" x14ac:dyDescent="0.6">
      <c r="A243" s="196"/>
      <c r="B243" s="196"/>
      <c r="C243" s="228"/>
      <c r="D243" s="196"/>
      <c r="E243" s="229"/>
      <c r="F243" s="230"/>
      <c r="G243" s="229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spans="1:26" ht="17.25" customHeight="1" x14ac:dyDescent="0.6">
      <c r="A244" s="196"/>
      <c r="B244" s="196"/>
      <c r="C244" s="228"/>
      <c r="D244" s="196"/>
      <c r="E244" s="229"/>
      <c r="F244" s="230"/>
      <c r="G244" s="229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spans="1:26" ht="17.25" customHeight="1" x14ac:dyDescent="0.6">
      <c r="A245" s="196"/>
      <c r="B245" s="196"/>
      <c r="C245" s="228"/>
      <c r="D245" s="196"/>
      <c r="E245" s="229"/>
      <c r="F245" s="230"/>
      <c r="G245" s="229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spans="1:26" ht="17.25" customHeight="1" x14ac:dyDescent="0.6">
      <c r="A246" s="196"/>
      <c r="B246" s="196"/>
      <c r="C246" s="228"/>
      <c r="D246" s="196"/>
      <c r="E246" s="229"/>
      <c r="F246" s="230"/>
      <c r="G246" s="229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spans="1:26" ht="17.25" customHeight="1" x14ac:dyDescent="0.6">
      <c r="A247" s="196"/>
      <c r="B247" s="196"/>
      <c r="C247" s="228"/>
      <c r="D247" s="196"/>
      <c r="E247" s="229"/>
      <c r="F247" s="230"/>
      <c r="G247" s="229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spans="1:26" ht="17.25" customHeight="1" x14ac:dyDescent="0.6">
      <c r="A248" s="196"/>
      <c r="B248" s="196"/>
      <c r="C248" s="228"/>
      <c r="D248" s="196"/>
      <c r="E248" s="229"/>
      <c r="F248" s="230"/>
      <c r="G248" s="229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spans="1:26" ht="17.25" customHeight="1" x14ac:dyDescent="0.6">
      <c r="A249" s="196"/>
      <c r="B249" s="196"/>
      <c r="C249" s="228"/>
      <c r="D249" s="196"/>
      <c r="E249" s="229"/>
      <c r="F249" s="230"/>
      <c r="G249" s="229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spans="1:26" ht="17.25" customHeight="1" x14ac:dyDescent="0.6">
      <c r="A250" s="196"/>
      <c r="B250" s="196"/>
      <c r="C250" s="228"/>
      <c r="D250" s="196"/>
      <c r="E250" s="229"/>
      <c r="F250" s="230"/>
      <c r="G250" s="229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spans="1:26" ht="17.25" customHeight="1" x14ac:dyDescent="0.6">
      <c r="A251" s="196"/>
      <c r="B251" s="196"/>
      <c r="C251" s="228"/>
      <c r="D251" s="196"/>
      <c r="E251" s="229"/>
      <c r="F251" s="230"/>
      <c r="G251" s="229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spans="1:26" ht="17.25" customHeight="1" x14ac:dyDescent="0.6">
      <c r="A252" s="196"/>
      <c r="B252" s="196"/>
      <c r="C252" s="228"/>
      <c r="D252" s="196"/>
      <c r="E252" s="229"/>
      <c r="F252" s="230"/>
      <c r="G252" s="229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spans="1:26" ht="17.25" customHeight="1" x14ac:dyDescent="0.6">
      <c r="A253" s="196"/>
      <c r="B253" s="196"/>
      <c r="C253" s="228"/>
      <c r="D253" s="196"/>
      <c r="E253" s="229"/>
      <c r="F253" s="230"/>
      <c r="G253" s="229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spans="1:26" ht="17.25" customHeight="1" x14ac:dyDescent="0.6">
      <c r="A254" s="196"/>
      <c r="B254" s="196"/>
      <c r="C254" s="228"/>
      <c r="D254" s="196"/>
      <c r="E254" s="229"/>
      <c r="F254" s="230"/>
      <c r="G254" s="229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spans="1:26" ht="17.25" customHeight="1" x14ac:dyDescent="0.6">
      <c r="A255" s="196"/>
      <c r="B255" s="196"/>
      <c r="C255" s="228"/>
      <c r="D255" s="196"/>
      <c r="E255" s="229"/>
      <c r="F255" s="230"/>
      <c r="G255" s="229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spans="1:26" ht="17.25" customHeight="1" x14ac:dyDescent="0.6">
      <c r="A256" s="196"/>
      <c r="B256" s="196"/>
      <c r="C256" s="228"/>
      <c r="D256" s="196"/>
      <c r="E256" s="229"/>
      <c r="F256" s="230"/>
      <c r="G256" s="229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spans="1:26" ht="17.25" customHeight="1" x14ac:dyDescent="0.6">
      <c r="A257" s="196"/>
      <c r="B257" s="196"/>
      <c r="C257" s="228"/>
      <c r="D257" s="196"/>
      <c r="E257" s="229"/>
      <c r="F257" s="230"/>
      <c r="G257" s="229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spans="1:26" ht="17.25" customHeight="1" x14ac:dyDescent="0.6">
      <c r="A258" s="196"/>
      <c r="B258" s="196"/>
      <c r="C258" s="228"/>
      <c r="D258" s="196"/>
      <c r="E258" s="229"/>
      <c r="F258" s="230"/>
      <c r="G258" s="229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spans="1:26" ht="17.25" customHeight="1" x14ac:dyDescent="0.6">
      <c r="A259" s="196"/>
      <c r="B259" s="196"/>
      <c r="C259" s="228"/>
      <c r="D259" s="196"/>
      <c r="E259" s="229"/>
      <c r="F259" s="230"/>
      <c r="G259" s="229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spans="1:26" ht="17.25" customHeight="1" x14ac:dyDescent="0.6">
      <c r="A260" s="196"/>
      <c r="B260" s="196"/>
      <c r="C260" s="228"/>
      <c r="D260" s="196"/>
      <c r="E260" s="229"/>
      <c r="F260" s="230"/>
      <c r="G260" s="229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spans="1:26" ht="17.25" customHeight="1" x14ac:dyDescent="0.6">
      <c r="A261" s="196"/>
      <c r="B261" s="196"/>
      <c r="C261" s="228"/>
      <c r="D261" s="196"/>
      <c r="E261" s="229"/>
      <c r="F261" s="230"/>
      <c r="G261" s="229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spans="1:26" ht="17.25" customHeight="1" x14ac:dyDescent="0.6">
      <c r="A262" s="196"/>
      <c r="B262" s="196"/>
      <c r="C262" s="228"/>
      <c r="D262" s="196"/>
      <c r="E262" s="229"/>
      <c r="F262" s="230"/>
      <c r="G262" s="229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spans="1:26" ht="17.25" customHeight="1" x14ac:dyDescent="0.6">
      <c r="A263" s="196"/>
      <c r="B263" s="196"/>
      <c r="C263" s="228"/>
      <c r="D263" s="196"/>
      <c r="E263" s="229"/>
      <c r="F263" s="230"/>
      <c r="G263" s="229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spans="1:26" ht="17.25" customHeight="1" x14ac:dyDescent="0.6">
      <c r="A264" s="196"/>
      <c r="B264" s="196"/>
      <c r="C264" s="228"/>
      <c r="D264" s="196"/>
      <c r="E264" s="229"/>
      <c r="F264" s="230"/>
      <c r="G264" s="229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spans="1:26" ht="17.25" customHeight="1" x14ac:dyDescent="0.6">
      <c r="A265" s="196"/>
      <c r="B265" s="196"/>
      <c r="C265" s="228"/>
      <c r="D265" s="196"/>
      <c r="E265" s="229"/>
      <c r="F265" s="230"/>
      <c r="G265" s="229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spans="1:26" ht="17.25" customHeight="1" x14ac:dyDescent="0.6">
      <c r="A266" s="196"/>
      <c r="B266" s="196"/>
      <c r="C266" s="228"/>
      <c r="D266" s="196"/>
      <c r="E266" s="229"/>
      <c r="F266" s="230"/>
      <c r="G266" s="229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spans="1:26" ht="17.25" customHeight="1" x14ac:dyDescent="0.6">
      <c r="A267" s="196"/>
      <c r="B267" s="196"/>
      <c r="C267" s="228"/>
      <c r="D267" s="196"/>
      <c r="E267" s="229"/>
      <c r="F267" s="230"/>
      <c r="G267" s="229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spans="1:26" ht="17.25" customHeight="1" x14ac:dyDescent="0.6">
      <c r="A268" s="196"/>
      <c r="B268" s="196"/>
      <c r="C268" s="228"/>
      <c r="D268" s="196"/>
      <c r="E268" s="229"/>
      <c r="F268" s="230"/>
      <c r="G268" s="229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spans="1:26" ht="17.25" customHeight="1" x14ac:dyDescent="0.6">
      <c r="A269" s="196"/>
      <c r="B269" s="196"/>
      <c r="C269" s="228"/>
      <c r="D269" s="196"/>
      <c r="E269" s="229"/>
      <c r="F269" s="230"/>
      <c r="G269" s="229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spans="1:26" ht="17.25" customHeight="1" x14ac:dyDescent="0.6">
      <c r="A270" s="196"/>
      <c r="B270" s="196"/>
      <c r="C270" s="228"/>
      <c r="D270" s="196"/>
      <c r="E270" s="229"/>
      <c r="F270" s="230"/>
      <c r="G270" s="229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spans="1:26" ht="17.25" customHeight="1" x14ac:dyDescent="0.6">
      <c r="A271" s="196"/>
      <c r="B271" s="196"/>
      <c r="C271" s="228"/>
      <c r="D271" s="196"/>
      <c r="E271" s="229"/>
      <c r="F271" s="230"/>
      <c r="G271" s="229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spans="1:26" ht="17.25" customHeight="1" x14ac:dyDescent="0.6">
      <c r="A272" s="196"/>
      <c r="B272" s="196"/>
      <c r="C272" s="228"/>
      <c r="D272" s="196"/>
      <c r="E272" s="229"/>
      <c r="F272" s="230"/>
      <c r="G272" s="229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spans="1:26" ht="17.25" customHeight="1" x14ac:dyDescent="0.6">
      <c r="A273" s="196"/>
      <c r="B273" s="196"/>
      <c r="C273" s="228"/>
      <c r="D273" s="196"/>
      <c r="E273" s="229"/>
      <c r="F273" s="230"/>
      <c r="G273" s="229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spans="1:26" ht="17.25" customHeight="1" x14ac:dyDescent="0.6">
      <c r="A274" s="196"/>
      <c r="B274" s="196"/>
      <c r="C274" s="228"/>
      <c r="D274" s="196"/>
      <c r="E274" s="229"/>
      <c r="F274" s="230"/>
      <c r="G274" s="229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spans="1:26" ht="17.25" customHeight="1" x14ac:dyDescent="0.6">
      <c r="A275" s="196"/>
      <c r="B275" s="196"/>
      <c r="C275" s="228"/>
      <c r="D275" s="196"/>
      <c r="E275" s="229"/>
      <c r="F275" s="230"/>
      <c r="G275" s="229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spans="1:26" ht="17.25" customHeight="1" x14ac:dyDescent="0.6">
      <c r="A276" s="196"/>
      <c r="B276" s="196"/>
      <c r="C276" s="228"/>
      <c r="D276" s="196"/>
      <c r="E276" s="229"/>
      <c r="F276" s="230"/>
      <c r="G276" s="229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spans="1:26" ht="17.25" customHeight="1" x14ac:dyDescent="0.6">
      <c r="A277" s="196"/>
      <c r="B277" s="196"/>
      <c r="C277" s="228"/>
      <c r="D277" s="196"/>
      <c r="E277" s="229"/>
      <c r="F277" s="230"/>
      <c r="G277" s="229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spans="1:26" ht="17.25" customHeight="1" x14ac:dyDescent="0.6">
      <c r="A278" s="196"/>
      <c r="B278" s="196"/>
      <c r="C278" s="228"/>
      <c r="D278" s="196"/>
      <c r="E278" s="229"/>
      <c r="F278" s="230"/>
      <c r="G278" s="229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spans="1:26" ht="17.25" customHeight="1" x14ac:dyDescent="0.6">
      <c r="A279" s="196"/>
      <c r="B279" s="196"/>
      <c r="C279" s="228"/>
      <c r="D279" s="196"/>
      <c r="E279" s="229"/>
      <c r="F279" s="230"/>
      <c r="G279" s="229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spans="1:26" ht="17.25" customHeight="1" x14ac:dyDescent="0.6">
      <c r="A280" s="196"/>
      <c r="B280" s="196"/>
      <c r="C280" s="228"/>
      <c r="D280" s="196"/>
      <c r="E280" s="229"/>
      <c r="F280" s="230"/>
      <c r="G280" s="229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spans="1:26" ht="17.25" customHeight="1" x14ac:dyDescent="0.6">
      <c r="A281" s="196"/>
      <c r="B281" s="196"/>
      <c r="C281" s="228"/>
      <c r="D281" s="196"/>
      <c r="E281" s="229"/>
      <c r="F281" s="230"/>
      <c r="G281" s="229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spans="1:26" ht="17.25" customHeight="1" x14ac:dyDescent="0.6">
      <c r="A282" s="196"/>
      <c r="B282" s="196"/>
      <c r="C282" s="228"/>
      <c r="D282" s="196"/>
      <c r="E282" s="229"/>
      <c r="F282" s="230"/>
      <c r="G282" s="229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spans="1:26" ht="17.25" customHeight="1" x14ac:dyDescent="0.6">
      <c r="A283" s="196"/>
      <c r="B283" s="196"/>
      <c r="C283" s="228"/>
      <c r="D283" s="196"/>
      <c r="E283" s="229"/>
      <c r="F283" s="230"/>
      <c r="G283" s="229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spans="1:26" ht="17.25" customHeight="1" x14ac:dyDescent="0.6">
      <c r="A284" s="196"/>
      <c r="B284" s="196"/>
      <c r="C284" s="228"/>
      <c r="D284" s="196"/>
      <c r="E284" s="229"/>
      <c r="F284" s="230"/>
      <c r="G284" s="229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spans="1:26" ht="17.25" customHeight="1" x14ac:dyDescent="0.6">
      <c r="A285" s="196"/>
      <c r="B285" s="196"/>
      <c r="C285" s="228"/>
      <c r="D285" s="196"/>
      <c r="E285" s="229"/>
      <c r="F285" s="230"/>
      <c r="G285" s="229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spans="1:26" ht="17.25" customHeight="1" x14ac:dyDescent="0.6">
      <c r="A286" s="196"/>
      <c r="B286" s="196"/>
      <c r="C286" s="228"/>
      <c r="D286" s="196"/>
      <c r="E286" s="229"/>
      <c r="F286" s="230"/>
      <c r="G286" s="229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spans="1:26" ht="17.25" customHeight="1" x14ac:dyDescent="0.6">
      <c r="A287" s="196"/>
      <c r="B287" s="196"/>
      <c r="C287" s="228"/>
      <c r="D287" s="196"/>
      <c r="E287" s="229"/>
      <c r="F287" s="230"/>
      <c r="G287" s="229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spans="1:26" ht="17.25" customHeight="1" x14ac:dyDescent="0.6">
      <c r="A288" s="196"/>
      <c r="B288" s="196"/>
      <c r="C288" s="228"/>
      <c r="D288" s="196"/>
      <c r="E288" s="229"/>
      <c r="F288" s="230"/>
      <c r="G288" s="229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spans="1:26" ht="17.25" customHeight="1" x14ac:dyDescent="0.6">
      <c r="A289" s="196"/>
      <c r="B289" s="196"/>
      <c r="C289" s="228"/>
      <c r="D289" s="196"/>
      <c r="E289" s="229"/>
      <c r="F289" s="230"/>
      <c r="G289" s="229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spans="1:26" ht="17.25" customHeight="1" x14ac:dyDescent="0.6">
      <c r="A290" s="196"/>
      <c r="B290" s="196"/>
      <c r="C290" s="228"/>
      <c r="D290" s="196"/>
      <c r="E290" s="229"/>
      <c r="F290" s="230"/>
      <c r="G290" s="229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spans="1:26" ht="17.25" customHeight="1" x14ac:dyDescent="0.6">
      <c r="A291" s="196"/>
      <c r="B291" s="196"/>
      <c r="C291" s="228"/>
      <c r="D291" s="196"/>
      <c r="E291" s="229"/>
      <c r="F291" s="230"/>
      <c r="G291" s="229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spans="1:26" ht="17.25" customHeight="1" x14ac:dyDescent="0.6">
      <c r="A292" s="196"/>
      <c r="B292" s="196"/>
      <c r="C292" s="228"/>
      <c r="D292" s="196"/>
      <c r="E292" s="229"/>
      <c r="F292" s="230"/>
      <c r="G292" s="229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spans="1:26" ht="17.25" customHeight="1" x14ac:dyDescent="0.6">
      <c r="A293" s="196"/>
      <c r="B293" s="196"/>
      <c r="C293" s="228"/>
      <c r="D293" s="196"/>
      <c r="E293" s="229"/>
      <c r="F293" s="230"/>
      <c r="G293" s="229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spans="1:26" ht="17.25" customHeight="1" x14ac:dyDescent="0.6">
      <c r="A294" s="196"/>
      <c r="B294" s="196"/>
      <c r="C294" s="228"/>
      <c r="D294" s="196"/>
      <c r="E294" s="229"/>
      <c r="F294" s="230"/>
      <c r="G294" s="229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spans="1:26" ht="17.25" customHeight="1" x14ac:dyDescent="0.6">
      <c r="A295" s="196"/>
      <c r="B295" s="196"/>
      <c r="C295" s="228"/>
      <c r="D295" s="196"/>
      <c r="E295" s="229"/>
      <c r="F295" s="230"/>
      <c r="G295" s="229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spans="1:26" ht="17.25" customHeight="1" x14ac:dyDescent="0.6">
      <c r="A296" s="196"/>
      <c r="B296" s="196"/>
      <c r="C296" s="228"/>
      <c r="D296" s="196"/>
      <c r="E296" s="229"/>
      <c r="F296" s="230"/>
      <c r="G296" s="229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spans="1:26" ht="17.25" customHeight="1" x14ac:dyDescent="0.6">
      <c r="A297" s="196"/>
      <c r="B297" s="196"/>
      <c r="C297" s="228"/>
      <c r="D297" s="196"/>
      <c r="E297" s="229"/>
      <c r="F297" s="230"/>
      <c r="G297" s="229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spans="1:26" ht="17.25" customHeight="1" x14ac:dyDescent="0.6">
      <c r="A298" s="196"/>
      <c r="B298" s="196"/>
      <c r="C298" s="228"/>
      <c r="D298" s="196"/>
      <c r="E298" s="229"/>
      <c r="F298" s="230"/>
      <c r="G298" s="229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spans="1:26" ht="17.25" customHeight="1" x14ac:dyDescent="0.6">
      <c r="A299" s="196"/>
      <c r="B299" s="196"/>
      <c r="C299" s="228"/>
      <c r="D299" s="196"/>
      <c r="E299" s="229"/>
      <c r="F299" s="230"/>
      <c r="G299" s="229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spans="1:26" ht="17.25" customHeight="1" x14ac:dyDescent="0.6">
      <c r="A300" s="196"/>
      <c r="B300" s="196"/>
      <c r="C300" s="228"/>
      <c r="D300" s="196"/>
      <c r="E300" s="229"/>
      <c r="F300" s="230"/>
      <c r="G300" s="229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spans="1:26" ht="17.25" customHeight="1" x14ac:dyDescent="0.6">
      <c r="A301" s="196"/>
      <c r="B301" s="196"/>
      <c r="C301" s="228"/>
      <c r="D301" s="196"/>
      <c r="E301" s="229"/>
      <c r="F301" s="230"/>
      <c r="G301" s="229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spans="1:26" ht="17.25" customHeight="1" x14ac:dyDescent="0.6">
      <c r="A302" s="196"/>
      <c r="B302" s="196"/>
      <c r="C302" s="228"/>
      <c r="D302" s="196"/>
      <c r="E302" s="229"/>
      <c r="F302" s="230"/>
      <c r="G302" s="229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spans="1:26" ht="17.25" customHeight="1" x14ac:dyDescent="0.6">
      <c r="A303" s="196"/>
      <c r="B303" s="196"/>
      <c r="C303" s="228"/>
      <c r="D303" s="196"/>
      <c r="E303" s="229"/>
      <c r="F303" s="230"/>
      <c r="G303" s="229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spans="1:26" ht="17.25" customHeight="1" x14ac:dyDescent="0.6">
      <c r="A304" s="196"/>
      <c r="B304" s="196"/>
      <c r="C304" s="228"/>
      <c r="D304" s="196"/>
      <c r="E304" s="229"/>
      <c r="F304" s="230"/>
      <c r="G304" s="229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spans="1:26" ht="17.25" customHeight="1" x14ac:dyDescent="0.6">
      <c r="A305" s="196"/>
      <c r="B305" s="196"/>
      <c r="C305" s="228"/>
      <c r="D305" s="196"/>
      <c r="E305" s="229"/>
      <c r="F305" s="230"/>
      <c r="G305" s="229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spans="1:26" ht="17.25" customHeight="1" x14ac:dyDescent="0.6">
      <c r="A306" s="196"/>
      <c r="B306" s="196"/>
      <c r="C306" s="228"/>
      <c r="D306" s="196"/>
      <c r="E306" s="229"/>
      <c r="F306" s="230"/>
      <c r="G306" s="229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spans="1:26" ht="17.25" customHeight="1" x14ac:dyDescent="0.6">
      <c r="A307" s="196"/>
      <c r="B307" s="196"/>
      <c r="C307" s="228"/>
      <c r="D307" s="196"/>
      <c r="E307" s="229"/>
      <c r="F307" s="230"/>
      <c r="G307" s="229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spans="1:26" ht="17.25" customHeight="1" x14ac:dyDescent="0.6">
      <c r="A308" s="196"/>
      <c r="B308" s="196"/>
      <c r="C308" s="228"/>
      <c r="D308" s="196"/>
      <c r="E308" s="229"/>
      <c r="F308" s="230"/>
      <c r="G308" s="229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spans="1:26" ht="17.25" customHeight="1" x14ac:dyDescent="0.6">
      <c r="A309" s="196"/>
      <c r="B309" s="196"/>
      <c r="C309" s="228"/>
      <c r="D309" s="196"/>
      <c r="E309" s="229"/>
      <c r="F309" s="230"/>
      <c r="G309" s="229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spans="1:26" ht="17.25" customHeight="1" x14ac:dyDescent="0.6">
      <c r="A310" s="196"/>
      <c r="B310" s="196"/>
      <c r="C310" s="228"/>
      <c r="D310" s="196"/>
      <c r="E310" s="229"/>
      <c r="F310" s="230"/>
      <c r="G310" s="229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spans="1:26" ht="17.25" customHeight="1" x14ac:dyDescent="0.6">
      <c r="A311" s="196"/>
      <c r="B311" s="196"/>
      <c r="C311" s="228"/>
      <c r="D311" s="196"/>
      <c r="E311" s="229"/>
      <c r="F311" s="230"/>
      <c r="G311" s="229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spans="1:26" ht="17.25" customHeight="1" x14ac:dyDescent="0.6">
      <c r="A312" s="196"/>
      <c r="B312" s="196"/>
      <c r="C312" s="228"/>
      <c r="D312" s="196"/>
      <c r="E312" s="229"/>
      <c r="F312" s="230"/>
      <c r="G312" s="229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spans="1:26" ht="17.25" customHeight="1" x14ac:dyDescent="0.6">
      <c r="A313" s="196"/>
      <c r="B313" s="196"/>
      <c r="C313" s="228"/>
      <c r="D313" s="196"/>
      <c r="E313" s="229"/>
      <c r="F313" s="230"/>
      <c r="G313" s="229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spans="1:26" ht="17.25" customHeight="1" x14ac:dyDescent="0.6">
      <c r="A314" s="196"/>
      <c r="B314" s="196"/>
      <c r="C314" s="228"/>
      <c r="D314" s="196"/>
      <c r="E314" s="229"/>
      <c r="F314" s="230"/>
      <c r="G314" s="229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spans="1:26" ht="17.25" customHeight="1" x14ac:dyDescent="0.6">
      <c r="A315" s="196"/>
      <c r="B315" s="196"/>
      <c r="C315" s="228"/>
      <c r="D315" s="196"/>
      <c r="E315" s="229"/>
      <c r="F315" s="230"/>
      <c r="G315" s="229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spans="1:26" ht="17.25" customHeight="1" x14ac:dyDescent="0.6">
      <c r="A316" s="196"/>
      <c r="B316" s="196"/>
      <c r="C316" s="228"/>
      <c r="D316" s="196"/>
      <c r="E316" s="229"/>
      <c r="F316" s="230"/>
      <c r="G316" s="229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spans="1:26" ht="17.25" customHeight="1" x14ac:dyDescent="0.6">
      <c r="A317" s="196"/>
      <c r="B317" s="196"/>
      <c r="C317" s="228"/>
      <c r="D317" s="196"/>
      <c r="E317" s="229"/>
      <c r="F317" s="230"/>
      <c r="G317" s="229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spans="1:26" ht="17.25" customHeight="1" x14ac:dyDescent="0.6">
      <c r="A318" s="196"/>
      <c r="B318" s="196"/>
      <c r="C318" s="228"/>
      <c r="D318" s="196"/>
      <c r="E318" s="229"/>
      <c r="F318" s="230"/>
      <c r="G318" s="229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spans="1:26" ht="17.25" customHeight="1" x14ac:dyDescent="0.6">
      <c r="A319" s="196"/>
      <c r="B319" s="196"/>
      <c r="C319" s="228"/>
      <c r="D319" s="196"/>
      <c r="E319" s="229"/>
      <c r="F319" s="230"/>
      <c r="G319" s="229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spans="1:26" ht="17.25" customHeight="1" x14ac:dyDescent="0.6">
      <c r="A320" s="196"/>
      <c r="B320" s="196"/>
      <c r="C320" s="228"/>
      <c r="D320" s="196"/>
      <c r="E320" s="229"/>
      <c r="F320" s="230"/>
      <c r="G320" s="229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spans="1:26" ht="17.25" customHeight="1" x14ac:dyDescent="0.6">
      <c r="A321" s="196"/>
      <c r="B321" s="196"/>
      <c r="C321" s="228"/>
      <c r="D321" s="196"/>
      <c r="E321" s="229"/>
      <c r="F321" s="230"/>
      <c r="G321" s="229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spans="1:26" ht="17.25" customHeight="1" x14ac:dyDescent="0.6">
      <c r="A322" s="196"/>
      <c r="B322" s="196"/>
      <c r="C322" s="228"/>
      <c r="D322" s="196"/>
      <c r="E322" s="229"/>
      <c r="F322" s="230"/>
      <c r="G322" s="229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spans="1:26" ht="17.25" customHeight="1" x14ac:dyDescent="0.6">
      <c r="A323" s="196"/>
      <c r="B323" s="196"/>
      <c r="C323" s="228"/>
      <c r="D323" s="196"/>
      <c r="E323" s="229"/>
      <c r="F323" s="230"/>
      <c r="G323" s="229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spans="1:26" ht="17.25" customHeight="1" x14ac:dyDescent="0.6">
      <c r="A324" s="196"/>
      <c r="B324" s="196"/>
      <c r="C324" s="228"/>
      <c r="D324" s="196"/>
      <c r="E324" s="229"/>
      <c r="F324" s="230"/>
      <c r="G324" s="229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spans="1:26" ht="17.25" customHeight="1" x14ac:dyDescent="0.6">
      <c r="A325" s="196"/>
      <c r="B325" s="196"/>
      <c r="C325" s="228"/>
      <c r="D325" s="196"/>
      <c r="E325" s="229"/>
      <c r="F325" s="230"/>
      <c r="G325" s="229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spans="1:26" ht="17.25" customHeight="1" x14ac:dyDescent="0.6">
      <c r="A326" s="196"/>
      <c r="B326" s="196"/>
      <c r="C326" s="228"/>
      <c r="D326" s="196"/>
      <c r="E326" s="229"/>
      <c r="F326" s="230"/>
      <c r="G326" s="229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spans="1:26" ht="17.25" customHeight="1" x14ac:dyDescent="0.6">
      <c r="A327" s="196"/>
      <c r="B327" s="196"/>
      <c r="C327" s="228"/>
      <c r="D327" s="196"/>
      <c r="E327" s="229"/>
      <c r="F327" s="230"/>
      <c r="G327" s="229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spans="1:26" ht="17.25" customHeight="1" x14ac:dyDescent="0.6">
      <c r="A328" s="196"/>
      <c r="B328" s="196"/>
      <c r="C328" s="228"/>
      <c r="D328" s="196"/>
      <c r="E328" s="229"/>
      <c r="F328" s="230"/>
      <c r="G328" s="229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spans="1:26" ht="17.25" customHeight="1" x14ac:dyDescent="0.6">
      <c r="A329" s="196"/>
      <c r="B329" s="196"/>
      <c r="C329" s="228"/>
      <c r="D329" s="196"/>
      <c r="E329" s="229"/>
      <c r="F329" s="230"/>
      <c r="G329" s="229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spans="1:26" ht="17.25" customHeight="1" x14ac:dyDescent="0.6">
      <c r="A330" s="196"/>
      <c r="B330" s="196"/>
      <c r="C330" s="228"/>
      <c r="D330" s="196"/>
      <c r="E330" s="229"/>
      <c r="F330" s="230"/>
      <c r="G330" s="229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spans="1:26" ht="17.25" customHeight="1" x14ac:dyDescent="0.6">
      <c r="A331" s="196"/>
      <c r="B331" s="196"/>
      <c r="C331" s="228"/>
      <c r="D331" s="196"/>
      <c r="E331" s="229"/>
      <c r="F331" s="230"/>
      <c r="G331" s="229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spans="1:26" ht="17.25" customHeight="1" x14ac:dyDescent="0.6">
      <c r="A332" s="196"/>
      <c r="B332" s="196"/>
      <c r="C332" s="228"/>
      <c r="D332" s="196"/>
      <c r="E332" s="229"/>
      <c r="F332" s="230"/>
      <c r="G332" s="229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spans="1:26" ht="17.25" customHeight="1" x14ac:dyDescent="0.6">
      <c r="A333" s="196"/>
      <c r="B333" s="196"/>
      <c r="C333" s="228"/>
      <c r="D333" s="196"/>
      <c r="E333" s="229"/>
      <c r="F333" s="230"/>
      <c r="G333" s="229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spans="1:26" ht="17.25" customHeight="1" x14ac:dyDescent="0.6">
      <c r="A334" s="196"/>
      <c r="B334" s="196"/>
      <c r="C334" s="228"/>
      <c r="D334" s="196"/>
      <c r="E334" s="229"/>
      <c r="F334" s="230"/>
      <c r="G334" s="229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spans="1:26" ht="17.25" customHeight="1" x14ac:dyDescent="0.6">
      <c r="A335" s="196"/>
      <c r="B335" s="196"/>
      <c r="C335" s="228"/>
      <c r="D335" s="196"/>
      <c r="E335" s="229"/>
      <c r="F335" s="230"/>
      <c r="G335" s="229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spans="1:26" ht="17.25" customHeight="1" x14ac:dyDescent="0.6">
      <c r="A336" s="196"/>
      <c r="B336" s="196"/>
      <c r="C336" s="228"/>
      <c r="D336" s="196"/>
      <c r="E336" s="229"/>
      <c r="F336" s="230"/>
      <c r="G336" s="229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spans="1:26" ht="17.25" customHeight="1" x14ac:dyDescent="0.6">
      <c r="A337" s="196"/>
      <c r="B337" s="196"/>
      <c r="C337" s="228"/>
      <c r="D337" s="196"/>
      <c r="E337" s="229"/>
      <c r="F337" s="230"/>
      <c r="G337" s="229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spans="1:26" ht="17.25" customHeight="1" x14ac:dyDescent="0.6">
      <c r="A338" s="196"/>
      <c r="B338" s="196"/>
      <c r="C338" s="228"/>
      <c r="D338" s="196"/>
      <c r="E338" s="229"/>
      <c r="F338" s="230"/>
      <c r="G338" s="229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spans="1:26" ht="17.25" customHeight="1" x14ac:dyDescent="0.6">
      <c r="A339" s="196"/>
      <c r="B339" s="196"/>
      <c r="C339" s="228"/>
      <c r="D339" s="196"/>
      <c r="E339" s="229"/>
      <c r="F339" s="230"/>
      <c r="G339" s="229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spans="1:26" ht="17.25" customHeight="1" x14ac:dyDescent="0.6">
      <c r="A340" s="196"/>
      <c r="B340" s="196"/>
      <c r="C340" s="228"/>
      <c r="D340" s="196"/>
      <c r="E340" s="229"/>
      <c r="F340" s="230"/>
      <c r="G340" s="229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spans="1:26" ht="17.25" customHeight="1" x14ac:dyDescent="0.6">
      <c r="A341" s="196"/>
      <c r="B341" s="196"/>
      <c r="C341" s="228"/>
      <c r="D341" s="196"/>
      <c r="E341" s="229"/>
      <c r="F341" s="230"/>
      <c r="G341" s="229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spans="1:26" ht="17.25" customHeight="1" x14ac:dyDescent="0.6">
      <c r="A342" s="196"/>
      <c r="B342" s="196"/>
      <c r="C342" s="228"/>
      <c r="D342" s="196"/>
      <c r="E342" s="229"/>
      <c r="F342" s="230"/>
      <c r="G342" s="229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spans="1:26" ht="17.25" customHeight="1" x14ac:dyDescent="0.6">
      <c r="A343" s="196"/>
      <c r="B343" s="196"/>
      <c r="C343" s="228"/>
      <c r="D343" s="196"/>
      <c r="E343" s="229"/>
      <c r="F343" s="230"/>
      <c r="G343" s="229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spans="1:26" ht="17.25" customHeight="1" x14ac:dyDescent="0.6">
      <c r="A344" s="196"/>
      <c r="B344" s="196"/>
      <c r="C344" s="228"/>
      <c r="D344" s="196"/>
      <c r="E344" s="229"/>
      <c r="F344" s="230"/>
      <c r="G344" s="229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spans="1:26" ht="17.25" customHeight="1" x14ac:dyDescent="0.6">
      <c r="A345" s="196"/>
      <c r="B345" s="196"/>
      <c r="C345" s="228"/>
      <c r="D345" s="196"/>
      <c r="E345" s="229"/>
      <c r="F345" s="230"/>
      <c r="G345" s="229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spans="1:26" ht="17.25" customHeight="1" x14ac:dyDescent="0.6">
      <c r="A346" s="196"/>
      <c r="B346" s="196"/>
      <c r="C346" s="228"/>
      <c r="D346" s="196"/>
      <c r="E346" s="229"/>
      <c r="F346" s="230"/>
      <c r="G346" s="229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spans="1:26" ht="17.25" customHeight="1" x14ac:dyDescent="0.6">
      <c r="A347" s="196"/>
      <c r="B347" s="196"/>
      <c r="C347" s="228"/>
      <c r="D347" s="196"/>
      <c r="E347" s="229"/>
      <c r="F347" s="230"/>
      <c r="G347" s="229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spans="1:26" ht="17.25" customHeight="1" x14ac:dyDescent="0.6">
      <c r="A348" s="196"/>
      <c r="B348" s="196"/>
      <c r="C348" s="228"/>
      <c r="D348" s="196"/>
      <c r="E348" s="229"/>
      <c r="F348" s="230"/>
      <c r="G348" s="229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spans="1:26" ht="17.25" customHeight="1" x14ac:dyDescent="0.6">
      <c r="A349" s="196"/>
      <c r="B349" s="196"/>
      <c r="C349" s="228"/>
      <c r="D349" s="196"/>
      <c r="E349" s="229"/>
      <c r="F349" s="230"/>
      <c r="G349" s="229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spans="1:26" ht="17.25" customHeight="1" x14ac:dyDescent="0.6">
      <c r="A350" s="196"/>
      <c r="B350" s="196"/>
      <c r="C350" s="228"/>
      <c r="D350" s="196"/>
      <c r="E350" s="229"/>
      <c r="F350" s="230"/>
      <c r="G350" s="229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spans="1:26" ht="17.25" customHeight="1" x14ac:dyDescent="0.6">
      <c r="A351" s="196"/>
      <c r="B351" s="196"/>
      <c r="C351" s="228"/>
      <c r="D351" s="196"/>
      <c r="E351" s="229"/>
      <c r="F351" s="230"/>
      <c r="G351" s="229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spans="1:26" ht="17.25" customHeight="1" x14ac:dyDescent="0.6">
      <c r="A352" s="196"/>
      <c r="B352" s="196"/>
      <c r="C352" s="228"/>
      <c r="D352" s="196"/>
      <c r="E352" s="229"/>
      <c r="F352" s="230"/>
      <c r="G352" s="229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spans="1:26" ht="17.25" customHeight="1" x14ac:dyDescent="0.6">
      <c r="A353" s="196"/>
      <c r="B353" s="196"/>
      <c r="C353" s="228"/>
      <c r="D353" s="196"/>
      <c r="E353" s="229"/>
      <c r="F353" s="230"/>
      <c r="G353" s="229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spans="1:26" ht="17.25" customHeight="1" x14ac:dyDescent="0.6">
      <c r="A354" s="196"/>
      <c r="B354" s="196"/>
      <c r="C354" s="228"/>
      <c r="D354" s="196"/>
      <c r="E354" s="229"/>
      <c r="F354" s="230"/>
      <c r="G354" s="229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spans="1:26" ht="17.25" customHeight="1" x14ac:dyDescent="0.6">
      <c r="A355" s="196"/>
      <c r="B355" s="196"/>
      <c r="C355" s="228"/>
      <c r="D355" s="196"/>
      <c r="E355" s="229"/>
      <c r="F355" s="230"/>
      <c r="G355" s="229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spans="1:26" ht="17.25" customHeight="1" x14ac:dyDescent="0.6">
      <c r="A356" s="196"/>
      <c r="B356" s="196"/>
      <c r="C356" s="228"/>
      <c r="D356" s="196"/>
      <c r="E356" s="229"/>
      <c r="F356" s="230"/>
      <c r="G356" s="229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spans="1:26" ht="17.25" customHeight="1" x14ac:dyDescent="0.6">
      <c r="A357" s="196"/>
      <c r="B357" s="196"/>
      <c r="C357" s="228"/>
      <c r="D357" s="196"/>
      <c r="E357" s="229"/>
      <c r="F357" s="230"/>
      <c r="G357" s="229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spans="1:26" ht="17.25" customHeight="1" x14ac:dyDescent="0.6">
      <c r="A358" s="196"/>
      <c r="B358" s="196"/>
      <c r="C358" s="228"/>
      <c r="D358" s="196"/>
      <c r="E358" s="229"/>
      <c r="F358" s="230"/>
      <c r="G358" s="229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spans="1:26" ht="17.25" customHeight="1" x14ac:dyDescent="0.6">
      <c r="A359" s="196"/>
      <c r="B359" s="196"/>
      <c r="C359" s="228"/>
      <c r="D359" s="196"/>
      <c r="E359" s="229"/>
      <c r="F359" s="230"/>
      <c r="G359" s="229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spans="1:26" ht="17.25" customHeight="1" x14ac:dyDescent="0.6">
      <c r="A360" s="196"/>
      <c r="B360" s="196"/>
      <c r="C360" s="228"/>
      <c r="D360" s="196"/>
      <c r="E360" s="229"/>
      <c r="F360" s="230"/>
      <c r="G360" s="229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spans="1:26" ht="17.25" customHeight="1" x14ac:dyDescent="0.6">
      <c r="A361" s="196"/>
      <c r="B361" s="196"/>
      <c r="C361" s="228"/>
      <c r="D361" s="196"/>
      <c r="E361" s="229"/>
      <c r="F361" s="230"/>
      <c r="G361" s="229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spans="1:26" ht="17.25" customHeight="1" x14ac:dyDescent="0.6">
      <c r="A362" s="196"/>
      <c r="B362" s="196"/>
      <c r="C362" s="228"/>
      <c r="D362" s="196"/>
      <c r="E362" s="229"/>
      <c r="F362" s="230"/>
      <c r="G362" s="229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spans="1:26" ht="17.25" customHeight="1" x14ac:dyDescent="0.6">
      <c r="A363" s="196"/>
      <c r="B363" s="196"/>
      <c r="C363" s="228"/>
      <c r="D363" s="196"/>
      <c r="E363" s="229"/>
      <c r="F363" s="230"/>
      <c r="G363" s="229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spans="1:26" ht="17.25" customHeight="1" x14ac:dyDescent="0.6">
      <c r="A364" s="196"/>
      <c r="B364" s="196"/>
      <c r="C364" s="228"/>
      <c r="D364" s="196"/>
      <c r="E364" s="229"/>
      <c r="F364" s="230"/>
      <c r="G364" s="229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spans="1:26" ht="17.25" customHeight="1" x14ac:dyDescent="0.6">
      <c r="A365" s="196"/>
      <c r="B365" s="196"/>
      <c r="C365" s="228"/>
      <c r="D365" s="196"/>
      <c r="E365" s="229"/>
      <c r="F365" s="230"/>
      <c r="G365" s="229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spans="1:26" ht="17.25" customHeight="1" x14ac:dyDescent="0.6">
      <c r="A366" s="196"/>
      <c r="B366" s="196"/>
      <c r="C366" s="228"/>
      <c r="D366" s="196"/>
      <c r="E366" s="229"/>
      <c r="F366" s="230"/>
      <c r="G366" s="229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spans="1:26" ht="17.25" customHeight="1" x14ac:dyDescent="0.6">
      <c r="A367" s="196"/>
      <c r="B367" s="196"/>
      <c r="C367" s="228"/>
      <c r="D367" s="196"/>
      <c r="E367" s="229"/>
      <c r="F367" s="230"/>
      <c r="G367" s="229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spans="1:26" ht="17.25" customHeight="1" x14ac:dyDescent="0.6">
      <c r="A368" s="196"/>
      <c r="B368" s="196"/>
      <c r="C368" s="228"/>
      <c r="D368" s="196"/>
      <c r="E368" s="229"/>
      <c r="F368" s="230"/>
      <c r="G368" s="229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spans="1:26" ht="17.25" customHeight="1" x14ac:dyDescent="0.6">
      <c r="A369" s="196"/>
      <c r="B369" s="196"/>
      <c r="C369" s="228"/>
      <c r="D369" s="196"/>
      <c r="E369" s="229"/>
      <c r="F369" s="230"/>
      <c r="G369" s="229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spans="1:26" ht="17.25" customHeight="1" x14ac:dyDescent="0.6">
      <c r="A370" s="196"/>
      <c r="B370" s="196"/>
      <c r="C370" s="228"/>
      <c r="D370" s="196"/>
      <c r="E370" s="229"/>
      <c r="F370" s="230"/>
      <c r="G370" s="229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spans="1:26" ht="17.25" customHeight="1" x14ac:dyDescent="0.6">
      <c r="A371" s="196"/>
      <c r="B371" s="196"/>
      <c r="C371" s="228"/>
      <c r="D371" s="196"/>
      <c r="E371" s="229"/>
      <c r="F371" s="230"/>
      <c r="G371" s="229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spans="1:26" ht="17.25" customHeight="1" x14ac:dyDescent="0.6">
      <c r="A372" s="196"/>
      <c r="B372" s="196"/>
      <c r="C372" s="228"/>
      <c r="D372" s="196"/>
      <c r="E372" s="229"/>
      <c r="F372" s="230"/>
      <c r="G372" s="229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spans="1:26" ht="17.25" customHeight="1" x14ac:dyDescent="0.6">
      <c r="A373" s="196"/>
      <c r="B373" s="196"/>
      <c r="C373" s="228"/>
      <c r="D373" s="196"/>
      <c r="E373" s="229"/>
      <c r="F373" s="230"/>
      <c r="G373" s="229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spans="1:26" ht="17.25" customHeight="1" x14ac:dyDescent="0.6">
      <c r="A374" s="196"/>
      <c r="B374" s="196"/>
      <c r="C374" s="228"/>
      <c r="D374" s="196"/>
      <c r="E374" s="229"/>
      <c r="F374" s="230"/>
      <c r="G374" s="229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spans="1:26" ht="17.25" customHeight="1" x14ac:dyDescent="0.6">
      <c r="A375" s="196"/>
      <c r="B375" s="196"/>
      <c r="C375" s="228"/>
      <c r="D375" s="196"/>
      <c r="E375" s="229"/>
      <c r="F375" s="230"/>
      <c r="G375" s="229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spans="1:26" ht="17.25" customHeight="1" x14ac:dyDescent="0.6">
      <c r="A376" s="196"/>
      <c r="B376" s="196"/>
      <c r="C376" s="228"/>
      <c r="D376" s="196"/>
      <c r="E376" s="229"/>
      <c r="F376" s="230"/>
      <c r="G376" s="229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spans="1:26" ht="17.25" customHeight="1" x14ac:dyDescent="0.6">
      <c r="A377" s="196"/>
      <c r="B377" s="196"/>
      <c r="C377" s="228"/>
      <c r="D377" s="196"/>
      <c r="E377" s="229"/>
      <c r="F377" s="230"/>
      <c r="G377" s="229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spans="1:26" ht="17.25" customHeight="1" x14ac:dyDescent="0.6">
      <c r="A378" s="196"/>
      <c r="B378" s="196"/>
      <c r="C378" s="228"/>
      <c r="D378" s="196"/>
      <c r="E378" s="229"/>
      <c r="F378" s="230"/>
      <c r="G378" s="229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spans="1:26" ht="17.25" customHeight="1" x14ac:dyDescent="0.6">
      <c r="A379" s="196"/>
      <c r="B379" s="196"/>
      <c r="C379" s="228"/>
      <c r="D379" s="196"/>
      <c r="E379" s="229"/>
      <c r="F379" s="230"/>
      <c r="G379" s="229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spans="1:26" ht="17.25" customHeight="1" x14ac:dyDescent="0.6">
      <c r="A380" s="196"/>
      <c r="B380" s="196"/>
      <c r="C380" s="228"/>
      <c r="D380" s="196"/>
      <c r="E380" s="229"/>
      <c r="F380" s="230"/>
      <c r="G380" s="229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spans="1:26" ht="17.25" customHeight="1" x14ac:dyDescent="0.6">
      <c r="A381" s="196"/>
      <c r="B381" s="196"/>
      <c r="C381" s="228"/>
      <c r="D381" s="196"/>
      <c r="E381" s="229"/>
      <c r="F381" s="230"/>
      <c r="G381" s="229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spans="1:26" ht="17.25" customHeight="1" x14ac:dyDescent="0.6">
      <c r="A382" s="196"/>
      <c r="B382" s="196"/>
      <c r="C382" s="228"/>
      <c r="D382" s="196"/>
      <c r="E382" s="229"/>
      <c r="F382" s="230"/>
      <c r="G382" s="229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spans="1:26" ht="17.25" customHeight="1" x14ac:dyDescent="0.6">
      <c r="A383" s="196"/>
      <c r="B383" s="196"/>
      <c r="C383" s="228"/>
      <c r="D383" s="196"/>
      <c r="E383" s="229"/>
      <c r="F383" s="230"/>
      <c r="G383" s="229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spans="1:26" ht="17.25" customHeight="1" x14ac:dyDescent="0.6">
      <c r="A384" s="196"/>
      <c r="B384" s="196"/>
      <c r="C384" s="228"/>
      <c r="D384" s="196"/>
      <c r="E384" s="229"/>
      <c r="F384" s="230"/>
      <c r="G384" s="229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spans="1:26" ht="17.25" customHeight="1" x14ac:dyDescent="0.6">
      <c r="A385" s="196"/>
      <c r="B385" s="196"/>
      <c r="C385" s="228"/>
      <c r="D385" s="196"/>
      <c r="E385" s="229"/>
      <c r="F385" s="230"/>
      <c r="G385" s="229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spans="1:26" ht="17.25" customHeight="1" x14ac:dyDescent="0.6">
      <c r="A386" s="196"/>
      <c r="B386" s="196"/>
      <c r="C386" s="228"/>
      <c r="D386" s="196"/>
      <c r="E386" s="229"/>
      <c r="F386" s="230"/>
      <c r="G386" s="229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spans="1:26" ht="17.25" customHeight="1" x14ac:dyDescent="0.6">
      <c r="A387" s="196"/>
      <c r="B387" s="196"/>
      <c r="C387" s="228"/>
      <c r="D387" s="196"/>
      <c r="E387" s="229"/>
      <c r="F387" s="230"/>
      <c r="G387" s="229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spans="1:26" ht="17.25" customHeight="1" x14ac:dyDescent="0.6">
      <c r="A388" s="196"/>
      <c r="B388" s="196"/>
      <c r="C388" s="228"/>
      <c r="D388" s="196"/>
      <c r="E388" s="229"/>
      <c r="F388" s="230"/>
      <c r="G388" s="229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spans="1:26" ht="17.25" customHeight="1" x14ac:dyDescent="0.6">
      <c r="A389" s="196"/>
      <c r="B389" s="196"/>
      <c r="C389" s="228"/>
      <c r="D389" s="196"/>
      <c r="E389" s="229"/>
      <c r="F389" s="230"/>
      <c r="G389" s="229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spans="1:26" ht="17.25" customHeight="1" x14ac:dyDescent="0.6">
      <c r="A390" s="196"/>
      <c r="B390" s="196"/>
      <c r="C390" s="228"/>
      <c r="D390" s="196"/>
      <c r="E390" s="229"/>
      <c r="F390" s="230"/>
      <c r="G390" s="229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spans="1:26" ht="17.25" customHeight="1" x14ac:dyDescent="0.6">
      <c r="A391" s="196"/>
      <c r="B391" s="196"/>
      <c r="C391" s="228"/>
      <c r="D391" s="196"/>
      <c r="E391" s="229"/>
      <c r="F391" s="230"/>
      <c r="G391" s="229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spans="1:26" ht="17.25" customHeight="1" x14ac:dyDescent="0.6">
      <c r="A392" s="196"/>
      <c r="B392" s="196"/>
      <c r="C392" s="228"/>
      <c r="D392" s="196"/>
      <c r="E392" s="229"/>
      <c r="F392" s="230"/>
      <c r="G392" s="229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spans="1:26" ht="17.25" customHeight="1" x14ac:dyDescent="0.6">
      <c r="A393" s="196"/>
      <c r="B393" s="196"/>
      <c r="C393" s="228"/>
      <c r="D393" s="196"/>
      <c r="E393" s="229"/>
      <c r="F393" s="230"/>
      <c r="G393" s="229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spans="1:26" ht="17.25" customHeight="1" x14ac:dyDescent="0.6">
      <c r="A394" s="196"/>
      <c r="B394" s="196"/>
      <c r="C394" s="228"/>
      <c r="D394" s="196"/>
      <c r="E394" s="229"/>
      <c r="F394" s="230"/>
      <c r="G394" s="229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spans="1:26" ht="17.25" customHeight="1" x14ac:dyDescent="0.6">
      <c r="A395" s="196"/>
      <c r="B395" s="196"/>
      <c r="C395" s="228"/>
      <c r="D395" s="196"/>
      <c r="E395" s="229"/>
      <c r="F395" s="230"/>
      <c r="G395" s="229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spans="1:26" ht="17.25" customHeight="1" x14ac:dyDescent="0.6">
      <c r="A396" s="196"/>
      <c r="B396" s="196"/>
      <c r="C396" s="228"/>
      <c r="D396" s="196"/>
      <c r="E396" s="229"/>
      <c r="F396" s="230"/>
      <c r="G396" s="229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spans="1:26" ht="17.25" customHeight="1" x14ac:dyDescent="0.6">
      <c r="A397" s="196"/>
      <c r="B397" s="196"/>
      <c r="C397" s="228"/>
      <c r="D397" s="196"/>
      <c r="E397" s="229"/>
      <c r="F397" s="230"/>
      <c r="G397" s="229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spans="1:26" ht="17.25" customHeight="1" x14ac:dyDescent="0.6">
      <c r="A398" s="196"/>
      <c r="B398" s="196"/>
      <c r="C398" s="228"/>
      <c r="D398" s="196"/>
      <c r="E398" s="229"/>
      <c r="F398" s="230"/>
      <c r="G398" s="229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spans="1:26" ht="17.25" customHeight="1" x14ac:dyDescent="0.6">
      <c r="A399" s="196"/>
      <c r="B399" s="196"/>
      <c r="C399" s="228"/>
      <c r="D399" s="196"/>
      <c r="E399" s="229"/>
      <c r="F399" s="230"/>
      <c r="G399" s="229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spans="1:26" ht="17.25" customHeight="1" x14ac:dyDescent="0.6">
      <c r="A400" s="196"/>
      <c r="B400" s="196"/>
      <c r="C400" s="228"/>
      <c r="D400" s="196"/>
      <c r="E400" s="229"/>
      <c r="F400" s="230"/>
      <c r="G400" s="229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spans="1:26" ht="17.25" customHeight="1" x14ac:dyDescent="0.6">
      <c r="A401" s="196"/>
      <c r="B401" s="196"/>
      <c r="C401" s="228"/>
      <c r="D401" s="196"/>
      <c r="E401" s="229"/>
      <c r="F401" s="230"/>
      <c r="G401" s="229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spans="1:26" ht="17.25" customHeight="1" x14ac:dyDescent="0.6">
      <c r="A402" s="196"/>
      <c r="B402" s="196"/>
      <c r="C402" s="228"/>
      <c r="D402" s="196"/>
      <c r="E402" s="229"/>
      <c r="F402" s="230"/>
      <c r="G402" s="229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spans="1:26" ht="17.25" customHeight="1" x14ac:dyDescent="0.6">
      <c r="A403" s="196"/>
      <c r="B403" s="196"/>
      <c r="C403" s="228"/>
      <c r="D403" s="196"/>
      <c r="E403" s="229"/>
      <c r="F403" s="230"/>
      <c r="G403" s="229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spans="1:26" ht="17.25" customHeight="1" x14ac:dyDescent="0.6">
      <c r="A404" s="196"/>
      <c r="B404" s="196"/>
      <c r="C404" s="228"/>
      <c r="D404" s="196"/>
      <c r="E404" s="229"/>
      <c r="F404" s="230"/>
      <c r="G404" s="229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spans="1:26" ht="17.25" customHeight="1" x14ac:dyDescent="0.6">
      <c r="A405" s="196"/>
      <c r="B405" s="196"/>
      <c r="C405" s="228"/>
      <c r="D405" s="196"/>
      <c r="E405" s="229"/>
      <c r="F405" s="230"/>
      <c r="G405" s="229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spans="1:26" ht="17.25" customHeight="1" x14ac:dyDescent="0.6">
      <c r="A406" s="196"/>
      <c r="B406" s="196"/>
      <c r="C406" s="228"/>
      <c r="D406" s="196"/>
      <c r="E406" s="229"/>
      <c r="F406" s="230"/>
      <c r="G406" s="229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spans="1:26" ht="17.25" customHeight="1" x14ac:dyDescent="0.6">
      <c r="A407" s="196"/>
      <c r="B407" s="196"/>
      <c r="C407" s="228"/>
      <c r="D407" s="196"/>
      <c r="E407" s="229"/>
      <c r="F407" s="230"/>
      <c r="G407" s="229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spans="1:26" ht="17.25" customHeight="1" x14ac:dyDescent="0.6">
      <c r="A408" s="196"/>
      <c r="B408" s="196"/>
      <c r="C408" s="228"/>
      <c r="D408" s="196"/>
      <c r="E408" s="229"/>
      <c r="F408" s="230"/>
      <c r="G408" s="229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spans="1:26" ht="17.25" customHeight="1" x14ac:dyDescent="0.6">
      <c r="A409" s="196"/>
      <c r="B409" s="196"/>
      <c r="C409" s="228"/>
      <c r="D409" s="196"/>
      <c r="E409" s="229"/>
      <c r="F409" s="230"/>
      <c r="G409" s="229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spans="1:26" ht="17.25" customHeight="1" x14ac:dyDescent="0.6">
      <c r="A410" s="196"/>
      <c r="B410" s="196"/>
      <c r="C410" s="228"/>
      <c r="D410" s="196"/>
      <c r="E410" s="229"/>
      <c r="F410" s="230"/>
      <c r="G410" s="229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spans="1:26" ht="17.25" customHeight="1" x14ac:dyDescent="0.6">
      <c r="A411" s="196"/>
      <c r="B411" s="196"/>
      <c r="C411" s="228"/>
      <c r="D411" s="196"/>
      <c r="E411" s="229"/>
      <c r="F411" s="230"/>
      <c r="G411" s="229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spans="1:26" ht="17.25" customHeight="1" x14ac:dyDescent="0.6">
      <c r="A412" s="196"/>
      <c r="B412" s="196"/>
      <c r="C412" s="228"/>
      <c r="D412" s="196"/>
      <c r="E412" s="229"/>
      <c r="F412" s="230"/>
      <c r="G412" s="229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spans="1:26" ht="17.25" customHeight="1" x14ac:dyDescent="0.6">
      <c r="A413" s="196"/>
      <c r="B413" s="196"/>
      <c r="C413" s="228"/>
      <c r="D413" s="196"/>
      <c r="E413" s="229"/>
      <c r="F413" s="230"/>
      <c r="G413" s="229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spans="1:26" ht="17.25" customHeight="1" x14ac:dyDescent="0.6">
      <c r="A414" s="196"/>
      <c r="B414" s="196"/>
      <c r="C414" s="228"/>
      <c r="D414" s="196"/>
      <c r="E414" s="229"/>
      <c r="F414" s="230"/>
      <c r="G414" s="229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spans="1:26" ht="17.25" customHeight="1" x14ac:dyDescent="0.6">
      <c r="A415" s="196"/>
      <c r="B415" s="196"/>
      <c r="C415" s="228"/>
      <c r="D415" s="196"/>
      <c r="E415" s="229"/>
      <c r="F415" s="230"/>
      <c r="G415" s="229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spans="1:26" ht="17.25" customHeight="1" x14ac:dyDescent="0.6">
      <c r="A416" s="196"/>
      <c r="B416" s="196"/>
      <c r="C416" s="228"/>
      <c r="D416" s="196"/>
      <c r="E416" s="229"/>
      <c r="F416" s="230"/>
      <c r="G416" s="229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spans="1:26" ht="17.25" customHeight="1" x14ac:dyDescent="0.6">
      <c r="A417" s="196"/>
      <c r="B417" s="196"/>
      <c r="C417" s="228"/>
      <c r="D417" s="196"/>
      <c r="E417" s="229"/>
      <c r="F417" s="230"/>
      <c r="G417" s="229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spans="1:26" ht="17.25" customHeight="1" x14ac:dyDescent="0.6">
      <c r="A418" s="196"/>
      <c r="B418" s="196"/>
      <c r="C418" s="228"/>
      <c r="D418" s="196"/>
      <c r="E418" s="229"/>
      <c r="F418" s="230"/>
      <c r="G418" s="229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spans="1:26" ht="17.25" customHeight="1" x14ac:dyDescent="0.6">
      <c r="A419" s="196"/>
      <c r="B419" s="196"/>
      <c r="C419" s="228"/>
      <c r="D419" s="196"/>
      <c r="E419" s="229"/>
      <c r="F419" s="230"/>
      <c r="G419" s="229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spans="1:26" ht="17.25" customHeight="1" x14ac:dyDescent="0.6">
      <c r="A420" s="196"/>
      <c r="B420" s="196"/>
      <c r="C420" s="228"/>
      <c r="D420" s="196"/>
      <c r="E420" s="229"/>
      <c r="F420" s="230"/>
      <c r="G420" s="229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spans="1:26" ht="17.25" customHeight="1" x14ac:dyDescent="0.6">
      <c r="A421" s="196"/>
      <c r="B421" s="196"/>
      <c r="C421" s="228"/>
      <c r="D421" s="196"/>
      <c r="E421" s="229"/>
      <c r="F421" s="230"/>
      <c r="G421" s="229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spans="1:26" ht="17.25" customHeight="1" x14ac:dyDescent="0.6">
      <c r="A422" s="196"/>
      <c r="B422" s="196"/>
      <c r="C422" s="228"/>
      <c r="D422" s="196"/>
      <c r="E422" s="229"/>
      <c r="F422" s="230"/>
      <c r="G422" s="229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spans="1:26" ht="17.25" customHeight="1" x14ac:dyDescent="0.6">
      <c r="A423" s="196"/>
      <c r="B423" s="196"/>
      <c r="C423" s="228"/>
      <c r="D423" s="196"/>
      <c r="E423" s="229"/>
      <c r="F423" s="230"/>
      <c r="G423" s="229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spans="1:26" ht="17.25" customHeight="1" x14ac:dyDescent="0.6">
      <c r="A424" s="196"/>
      <c r="B424" s="196"/>
      <c r="C424" s="228"/>
      <c r="D424" s="196"/>
      <c r="E424" s="229"/>
      <c r="F424" s="230"/>
      <c r="G424" s="229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spans="1:26" ht="17.25" customHeight="1" x14ac:dyDescent="0.6">
      <c r="A425" s="196"/>
      <c r="B425" s="196"/>
      <c r="C425" s="228"/>
      <c r="D425" s="196"/>
      <c r="E425" s="229"/>
      <c r="F425" s="230"/>
      <c r="G425" s="229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spans="1:26" ht="17.25" customHeight="1" x14ac:dyDescent="0.6">
      <c r="A426" s="196"/>
      <c r="B426" s="196"/>
      <c r="C426" s="228"/>
      <c r="D426" s="196"/>
      <c r="E426" s="229"/>
      <c r="F426" s="230"/>
      <c r="G426" s="229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spans="1:26" ht="17.25" customHeight="1" x14ac:dyDescent="0.6">
      <c r="A427" s="196"/>
      <c r="B427" s="196"/>
      <c r="C427" s="228"/>
      <c r="D427" s="196"/>
      <c r="E427" s="229"/>
      <c r="F427" s="230"/>
      <c r="G427" s="229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spans="1:26" ht="17.25" customHeight="1" x14ac:dyDescent="0.6">
      <c r="A428" s="196"/>
      <c r="B428" s="196"/>
      <c r="C428" s="228"/>
      <c r="D428" s="196"/>
      <c r="E428" s="229"/>
      <c r="F428" s="230"/>
      <c r="G428" s="229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spans="1:26" ht="17.25" customHeight="1" x14ac:dyDescent="0.6">
      <c r="A429" s="196"/>
      <c r="B429" s="196"/>
      <c r="C429" s="228"/>
      <c r="D429" s="196"/>
      <c r="E429" s="229"/>
      <c r="F429" s="230"/>
      <c r="G429" s="229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spans="1:26" ht="17.25" customHeight="1" x14ac:dyDescent="0.6">
      <c r="A430" s="196"/>
      <c r="B430" s="196"/>
      <c r="C430" s="228"/>
      <c r="D430" s="196"/>
      <c r="E430" s="229"/>
      <c r="F430" s="230"/>
      <c r="G430" s="229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spans="1:26" ht="17.25" customHeight="1" x14ac:dyDescent="0.6">
      <c r="A431" s="196"/>
      <c r="B431" s="196"/>
      <c r="C431" s="228"/>
      <c r="D431" s="196"/>
      <c r="E431" s="229"/>
      <c r="F431" s="230"/>
      <c r="G431" s="229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spans="1:26" ht="17.25" customHeight="1" x14ac:dyDescent="0.6">
      <c r="A432" s="196"/>
      <c r="B432" s="196"/>
      <c r="C432" s="228"/>
      <c r="D432" s="196"/>
      <c r="E432" s="229"/>
      <c r="F432" s="230"/>
      <c r="G432" s="229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spans="1:26" ht="17.25" customHeight="1" x14ac:dyDescent="0.6">
      <c r="A433" s="196"/>
      <c r="B433" s="196"/>
      <c r="C433" s="228"/>
      <c r="D433" s="196"/>
      <c r="E433" s="229"/>
      <c r="F433" s="230"/>
      <c r="G433" s="229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spans="1:26" ht="17.25" customHeight="1" x14ac:dyDescent="0.6">
      <c r="A434" s="196"/>
      <c r="B434" s="196"/>
      <c r="C434" s="228"/>
      <c r="D434" s="196"/>
      <c r="E434" s="229"/>
      <c r="F434" s="230"/>
      <c r="G434" s="229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spans="1:26" ht="17.25" customHeight="1" x14ac:dyDescent="0.6">
      <c r="A435" s="196"/>
      <c r="B435" s="196"/>
      <c r="C435" s="228"/>
      <c r="D435" s="196"/>
      <c r="E435" s="229"/>
      <c r="F435" s="230"/>
      <c r="G435" s="229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spans="1:26" ht="17.25" customHeight="1" x14ac:dyDescent="0.6">
      <c r="A436" s="196"/>
      <c r="B436" s="196"/>
      <c r="C436" s="228"/>
      <c r="D436" s="196"/>
      <c r="E436" s="229"/>
      <c r="F436" s="230"/>
      <c r="G436" s="229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spans="1:26" ht="17.25" customHeight="1" x14ac:dyDescent="0.6">
      <c r="A437" s="196"/>
      <c r="B437" s="196"/>
      <c r="C437" s="228"/>
      <c r="D437" s="196"/>
      <c r="E437" s="229"/>
      <c r="F437" s="230"/>
      <c r="G437" s="229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spans="1:26" ht="17.25" customHeight="1" x14ac:dyDescent="0.6">
      <c r="A438" s="196"/>
      <c r="B438" s="196"/>
      <c r="C438" s="228"/>
      <c r="D438" s="196"/>
      <c r="E438" s="229"/>
      <c r="F438" s="230"/>
      <c r="G438" s="229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spans="1:26" ht="17.25" customHeight="1" x14ac:dyDescent="0.6">
      <c r="A439" s="196"/>
      <c r="B439" s="196"/>
      <c r="C439" s="228"/>
      <c r="D439" s="196"/>
      <c r="E439" s="229"/>
      <c r="F439" s="230"/>
      <c r="G439" s="229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spans="1:26" ht="17.25" customHeight="1" x14ac:dyDescent="0.6">
      <c r="A440" s="196"/>
      <c r="B440" s="196"/>
      <c r="C440" s="228"/>
      <c r="D440" s="196"/>
      <c r="E440" s="229"/>
      <c r="F440" s="230"/>
      <c r="G440" s="229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spans="1:26" ht="17.25" customHeight="1" x14ac:dyDescent="0.6">
      <c r="A441" s="196"/>
      <c r="B441" s="196"/>
      <c r="C441" s="228"/>
      <c r="D441" s="196"/>
      <c r="E441" s="229"/>
      <c r="F441" s="230"/>
      <c r="G441" s="229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spans="1:26" ht="17.25" customHeight="1" x14ac:dyDescent="0.6">
      <c r="A442" s="196"/>
      <c r="B442" s="196"/>
      <c r="C442" s="228"/>
      <c r="D442" s="196"/>
      <c r="E442" s="229"/>
      <c r="F442" s="230"/>
      <c r="G442" s="229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spans="1:26" ht="17.25" customHeight="1" x14ac:dyDescent="0.6">
      <c r="A443" s="196"/>
      <c r="B443" s="196"/>
      <c r="C443" s="228"/>
      <c r="D443" s="196"/>
      <c r="E443" s="229"/>
      <c r="F443" s="230"/>
      <c r="G443" s="229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spans="1:26" ht="17.25" customHeight="1" x14ac:dyDescent="0.6">
      <c r="A444" s="196"/>
      <c r="B444" s="196"/>
      <c r="C444" s="228"/>
      <c r="D444" s="196"/>
      <c r="E444" s="229"/>
      <c r="F444" s="230"/>
      <c r="G444" s="229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spans="1:26" ht="17.25" customHeight="1" x14ac:dyDescent="0.6">
      <c r="A445" s="196"/>
      <c r="B445" s="196"/>
      <c r="C445" s="228"/>
      <c r="D445" s="196"/>
      <c r="E445" s="229"/>
      <c r="F445" s="230"/>
      <c r="G445" s="229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spans="1:26" ht="17.25" customHeight="1" x14ac:dyDescent="0.6">
      <c r="A446" s="196"/>
      <c r="B446" s="196"/>
      <c r="C446" s="228"/>
      <c r="D446" s="196"/>
      <c r="E446" s="229"/>
      <c r="F446" s="230"/>
      <c r="G446" s="229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spans="1:26" ht="17.25" customHeight="1" x14ac:dyDescent="0.6">
      <c r="A447" s="196"/>
      <c r="B447" s="196"/>
      <c r="C447" s="228"/>
      <c r="D447" s="196"/>
      <c r="E447" s="229"/>
      <c r="F447" s="230"/>
      <c r="G447" s="229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spans="1:26" ht="17.25" customHeight="1" x14ac:dyDescent="0.6">
      <c r="A448" s="196"/>
      <c r="B448" s="196"/>
      <c r="C448" s="228"/>
      <c r="D448" s="196"/>
      <c r="E448" s="229"/>
      <c r="F448" s="230"/>
      <c r="G448" s="229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spans="1:26" ht="17.25" customHeight="1" x14ac:dyDescent="0.6">
      <c r="A449" s="196"/>
      <c r="B449" s="196"/>
      <c r="C449" s="228"/>
      <c r="D449" s="196"/>
      <c r="E449" s="229"/>
      <c r="F449" s="230"/>
      <c r="G449" s="229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spans="1:26" ht="17.25" customHeight="1" x14ac:dyDescent="0.6">
      <c r="A450" s="196"/>
      <c r="B450" s="196"/>
      <c r="C450" s="228"/>
      <c r="D450" s="196"/>
      <c r="E450" s="229"/>
      <c r="F450" s="230"/>
      <c r="G450" s="229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spans="1:26" ht="17.25" customHeight="1" x14ac:dyDescent="0.6">
      <c r="A451" s="196"/>
      <c r="B451" s="196"/>
      <c r="C451" s="228"/>
      <c r="D451" s="196"/>
      <c r="E451" s="229"/>
      <c r="F451" s="230"/>
      <c r="G451" s="229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spans="1:26" ht="17.25" customHeight="1" x14ac:dyDescent="0.6">
      <c r="A452" s="196"/>
      <c r="B452" s="196"/>
      <c r="C452" s="228"/>
      <c r="D452" s="196"/>
      <c r="E452" s="229"/>
      <c r="F452" s="230"/>
      <c r="G452" s="229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spans="1:26" ht="17.25" customHeight="1" x14ac:dyDescent="0.6">
      <c r="A453" s="196"/>
      <c r="B453" s="196"/>
      <c r="C453" s="228"/>
      <c r="D453" s="196"/>
      <c r="E453" s="229"/>
      <c r="F453" s="230"/>
      <c r="G453" s="229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spans="1:26" ht="17.25" customHeight="1" x14ac:dyDescent="0.6">
      <c r="A454" s="196"/>
      <c r="B454" s="196"/>
      <c r="C454" s="228"/>
      <c r="D454" s="196"/>
      <c r="E454" s="229"/>
      <c r="F454" s="230"/>
      <c r="G454" s="229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spans="1:26" ht="17.25" customHeight="1" x14ac:dyDescent="0.6">
      <c r="A455" s="196"/>
      <c r="B455" s="196"/>
      <c r="C455" s="228"/>
      <c r="D455" s="196"/>
      <c r="E455" s="229"/>
      <c r="F455" s="230"/>
      <c r="G455" s="229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spans="1:26" ht="17.25" customHeight="1" x14ac:dyDescent="0.6">
      <c r="A456" s="196"/>
      <c r="B456" s="196"/>
      <c r="C456" s="228"/>
      <c r="D456" s="196"/>
      <c r="E456" s="229"/>
      <c r="F456" s="230"/>
      <c r="G456" s="229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spans="1:26" ht="17.25" customHeight="1" x14ac:dyDescent="0.6">
      <c r="A457" s="196"/>
      <c r="B457" s="196"/>
      <c r="C457" s="228"/>
      <c r="D457" s="196"/>
      <c r="E457" s="229"/>
      <c r="F457" s="230"/>
      <c r="G457" s="229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spans="1:26" ht="17.25" customHeight="1" x14ac:dyDescent="0.6">
      <c r="A458" s="196"/>
      <c r="B458" s="196"/>
      <c r="C458" s="228"/>
      <c r="D458" s="196"/>
      <c r="E458" s="229"/>
      <c r="F458" s="230"/>
      <c r="G458" s="229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spans="1:26" ht="17.25" customHeight="1" x14ac:dyDescent="0.6">
      <c r="A459" s="196"/>
      <c r="B459" s="196"/>
      <c r="C459" s="228"/>
      <c r="D459" s="196"/>
      <c r="E459" s="229"/>
      <c r="F459" s="230"/>
      <c r="G459" s="229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spans="1:26" ht="17.25" customHeight="1" x14ac:dyDescent="0.6">
      <c r="A460" s="196"/>
      <c r="B460" s="196"/>
      <c r="C460" s="228"/>
      <c r="D460" s="196"/>
      <c r="E460" s="229"/>
      <c r="F460" s="230"/>
      <c r="G460" s="229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spans="1:26" ht="17.25" customHeight="1" x14ac:dyDescent="0.6">
      <c r="A461" s="196"/>
      <c r="B461" s="196"/>
      <c r="C461" s="228"/>
      <c r="D461" s="196"/>
      <c r="E461" s="229"/>
      <c r="F461" s="230"/>
      <c r="G461" s="229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spans="1:26" ht="17.25" customHeight="1" x14ac:dyDescent="0.6">
      <c r="A462" s="196"/>
      <c r="B462" s="196"/>
      <c r="C462" s="228"/>
      <c r="D462" s="196"/>
      <c r="E462" s="229"/>
      <c r="F462" s="230"/>
      <c r="G462" s="229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spans="1:26" ht="17.25" customHeight="1" x14ac:dyDescent="0.6">
      <c r="A463" s="196"/>
      <c r="B463" s="196"/>
      <c r="C463" s="228"/>
      <c r="D463" s="196"/>
      <c r="E463" s="229"/>
      <c r="F463" s="230"/>
      <c r="G463" s="229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spans="1:26" ht="17.25" customHeight="1" x14ac:dyDescent="0.6">
      <c r="A464" s="196"/>
      <c r="B464" s="196"/>
      <c r="C464" s="228"/>
      <c r="D464" s="196"/>
      <c r="E464" s="229"/>
      <c r="F464" s="230"/>
      <c r="G464" s="229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spans="1:26" ht="17.25" customHeight="1" x14ac:dyDescent="0.6">
      <c r="A465" s="196"/>
      <c r="B465" s="196"/>
      <c r="C465" s="228"/>
      <c r="D465" s="196"/>
      <c r="E465" s="229"/>
      <c r="F465" s="230"/>
      <c r="G465" s="229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spans="1:26" ht="17.25" customHeight="1" x14ac:dyDescent="0.6">
      <c r="A466" s="196"/>
      <c r="B466" s="196"/>
      <c r="C466" s="228"/>
      <c r="D466" s="196"/>
      <c r="E466" s="229"/>
      <c r="F466" s="230"/>
      <c r="G466" s="229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spans="1:26" ht="17.25" customHeight="1" x14ac:dyDescent="0.6">
      <c r="A467" s="196"/>
      <c r="B467" s="196"/>
      <c r="C467" s="228"/>
      <c r="D467" s="196"/>
      <c r="E467" s="229"/>
      <c r="F467" s="230"/>
      <c r="G467" s="229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spans="1:26" ht="17.25" customHeight="1" x14ac:dyDescent="0.6">
      <c r="A468" s="196"/>
      <c r="B468" s="196"/>
      <c r="C468" s="228"/>
      <c r="D468" s="196"/>
      <c r="E468" s="229"/>
      <c r="F468" s="230"/>
      <c r="G468" s="229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spans="1:26" ht="17.25" customHeight="1" x14ac:dyDescent="0.6">
      <c r="A469" s="196"/>
      <c r="B469" s="196"/>
      <c r="C469" s="228"/>
      <c r="D469" s="196"/>
      <c r="E469" s="229"/>
      <c r="F469" s="230"/>
      <c r="G469" s="229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spans="1:26" ht="17.25" customHeight="1" x14ac:dyDescent="0.6">
      <c r="A470" s="196"/>
      <c r="B470" s="196"/>
      <c r="C470" s="228"/>
      <c r="D470" s="196"/>
      <c r="E470" s="229"/>
      <c r="F470" s="230"/>
      <c r="G470" s="229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spans="1:26" ht="17.25" customHeight="1" x14ac:dyDescent="0.6">
      <c r="A471" s="196"/>
      <c r="B471" s="196"/>
      <c r="C471" s="228"/>
      <c r="D471" s="196"/>
      <c r="E471" s="229"/>
      <c r="F471" s="230"/>
      <c r="G471" s="229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spans="1:26" ht="17.25" customHeight="1" x14ac:dyDescent="0.6">
      <c r="A472" s="196"/>
      <c r="B472" s="196"/>
      <c r="C472" s="228"/>
      <c r="D472" s="196"/>
      <c r="E472" s="229"/>
      <c r="F472" s="230"/>
      <c r="G472" s="229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spans="1:26" ht="17.25" customHeight="1" x14ac:dyDescent="0.6">
      <c r="A473" s="196"/>
      <c r="B473" s="196"/>
      <c r="C473" s="228"/>
      <c r="D473" s="196"/>
      <c r="E473" s="229"/>
      <c r="F473" s="230"/>
      <c r="G473" s="229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spans="1:26" ht="17.25" customHeight="1" x14ac:dyDescent="0.6">
      <c r="A474" s="196"/>
      <c r="B474" s="196"/>
      <c r="C474" s="228"/>
      <c r="D474" s="196"/>
      <c r="E474" s="229"/>
      <c r="F474" s="230"/>
      <c r="G474" s="229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spans="1:26" ht="17.25" customHeight="1" x14ac:dyDescent="0.6">
      <c r="A475" s="196"/>
      <c r="B475" s="196"/>
      <c r="C475" s="228"/>
      <c r="D475" s="196"/>
      <c r="E475" s="229"/>
      <c r="F475" s="230"/>
      <c r="G475" s="229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spans="1:26" ht="17.25" customHeight="1" x14ac:dyDescent="0.6">
      <c r="A476" s="196"/>
      <c r="B476" s="196"/>
      <c r="C476" s="228"/>
      <c r="D476" s="196"/>
      <c r="E476" s="229"/>
      <c r="F476" s="230"/>
      <c r="G476" s="229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spans="1:26" ht="17.25" customHeight="1" x14ac:dyDescent="0.6">
      <c r="A477" s="196"/>
      <c r="B477" s="196"/>
      <c r="C477" s="228"/>
      <c r="D477" s="196"/>
      <c r="E477" s="229"/>
      <c r="F477" s="230"/>
      <c r="G477" s="229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spans="1:26" ht="17.25" customHeight="1" x14ac:dyDescent="0.6">
      <c r="A478" s="196"/>
      <c r="B478" s="196"/>
      <c r="C478" s="228"/>
      <c r="D478" s="196"/>
      <c r="E478" s="229"/>
      <c r="F478" s="230"/>
      <c r="G478" s="229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spans="1:26" ht="17.25" customHeight="1" x14ac:dyDescent="0.6">
      <c r="A479" s="196"/>
      <c r="B479" s="196"/>
      <c r="C479" s="228"/>
      <c r="D479" s="196"/>
      <c r="E479" s="229"/>
      <c r="F479" s="230"/>
      <c r="G479" s="229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spans="1:26" ht="17.25" customHeight="1" x14ac:dyDescent="0.6">
      <c r="A480" s="196"/>
      <c r="B480" s="196"/>
      <c r="C480" s="228"/>
      <c r="D480" s="196"/>
      <c r="E480" s="229"/>
      <c r="F480" s="230"/>
      <c r="G480" s="229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spans="1:26" ht="17.25" customHeight="1" x14ac:dyDescent="0.6">
      <c r="A481" s="196"/>
      <c r="B481" s="196"/>
      <c r="C481" s="228"/>
      <c r="D481" s="196"/>
      <c r="E481" s="229"/>
      <c r="F481" s="230"/>
      <c r="G481" s="229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spans="1:26" ht="17.25" customHeight="1" x14ac:dyDescent="0.6">
      <c r="A482" s="196"/>
      <c r="B482" s="196"/>
      <c r="C482" s="228"/>
      <c r="D482" s="196"/>
      <c r="E482" s="229"/>
      <c r="F482" s="230"/>
      <c r="G482" s="229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spans="1:26" ht="17.25" customHeight="1" x14ac:dyDescent="0.6">
      <c r="A483" s="196"/>
      <c r="B483" s="196"/>
      <c r="C483" s="228"/>
      <c r="D483" s="196"/>
      <c r="E483" s="229"/>
      <c r="F483" s="230"/>
      <c r="G483" s="229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spans="1:26" ht="17.25" customHeight="1" x14ac:dyDescent="0.6">
      <c r="A484" s="196"/>
      <c r="B484" s="196"/>
      <c r="C484" s="228"/>
      <c r="D484" s="196"/>
      <c r="E484" s="229"/>
      <c r="F484" s="230"/>
      <c r="G484" s="229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spans="1:26" ht="17.25" customHeight="1" x14ac:dyDescent="0.6">
      <c r="A485" s="196"/>
      <c r="B485" s="196"/>
      <c r="C485" s="228"/>
      <c r="D485" s="196"/>
      <c r="E485" s="229"/>
      <c r="F485" s="230"/>
      <c r="G485" s="229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spans="1:26" ht="17.25" customHeight="1" x14ac:dyDescent="0.6">
      <c r="A486" s="196"/>
      <c r="B486" s="196"/>
      <c r="C486" s="228"/>
      <c r="D486" s="196"/>
      <c r="E486" s="229"/>
      <c r="F486" s="230"/>
      <c r="G486" s="229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spans="1:26" ht="17.25" customHeight="1" x14ac:dyDescent="0.6">
      <c r="A487" s="196"/>
      <c r="B487" s="196"/>
      <c r="C487" s="228"/>
      <c r="D487" s="196"/>
      <c r="E487" s="229"/>
      <c r="F487" s="230"/>
      <c r="G487" s="229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spans="1:26" ht="17.25" customHeight="1" x14ac:dyDescent="0.6">
      <c r="A488" s="196"/>
      <c r="B488" s="196"/>
      <c r="C488" s="228"/>
      <c r="D488" s="196"/>
      <c r="E488" s="229"/>
      <c r="F488" s="230"/>
      <c r="G488" s="229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spans="1:26" ht="17.25" customHeight="1" x14ac:dyDescent="0.6">
      <c r="A489" s="196"/>
      <c r="B489" s="196"/>
      <c r="C489" s="228"/>
      <c r="D489" s="196"/>
      <c r="E489" s="229"/>
      <c r="F489" s="230"/>
      <c r="G489" s="229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spans="1:26" ht="17.25" customHeight="1" x14ac:dyDescent="0.6">
      <c r="A490" s="196"/>
      <c r="B490" s="196"/>
      <c r="C490" s="228"/>
      <c r="D490" s="196"/>
      <c r="E490" s="229"/>
      <c r="F490" s="230"/>
      <c r="G490" s="229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spans="1:26" ht="17.25" customHeight="1" x14ac:dyDescent="0.6">
      <c r="A491" s="196"/>
      <c r="B491" s="196"/>
      <c r="C491" s="228"/>
      <c r="D491" s="196"/>
      <c r="E491" s="229"/>
      <c r="F491" s="230"/>
      <c r="G491" s="229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spans="1:26" ht="17.25" customHeight="1" x14ac:dyDescent="0.6">
      <c r="A492" s="196"/>
      <c r="B492" s="196"/>
      <c r="C492" s="228"/>
      <c r="D492" s="196"/>
      <c r="E492" s="229"/>
      <c r="F492" s="230"/>
      <c r="G492" s="229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spans="1:26" ht="17.25" customHeight="1" x14ac:dyDescent="0.6">
      <c r="A493" s="196"/>
      <c r="B493" s="196"/>
      <c r="C493" s="228"/>
      <c r="D493" s="196"/>
      <c r="E493" s="229"/>
      <c r="F493" s="230"/>
      <c r="G493" s="229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spans="1:26" ht="17.25" customHeight="1" x14ac:dyDescent="0.6">
      <c r="A494" s="196"/>
      <c r="B494" s="196"/>
      <c r="C494" s="228"/>
      <c r="D494" s="196"/>
      <c r="E494" s="229"/>
      <c r="F494" s="230"/>
      <c r="G494" s="229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spans="1:26" ht="17.25" customHeight="1" x14ac:dyDescent="0.6">
      <c r="A495" s="196"/>
      <c r="B495" s="196"/>
      <c r="C495" s="228"/>
      <c r="D495" s="196"/>
      <c r="E495" s="229"/>
      <c r="F495" s="230"/>
      <c r="G495" s="229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spans="1:26" ht="17.25" customHeight="1" x14ac:dyDescent="0.6">
      <c r="A496" s="196"/>
      <c r="B496" s="196"/>
      <c r="C496" s="228"/>
      <c r="D496" s="196"/>
      <c r="E496" s="229"/>
      <c r="F496" s="230"/>
      <c r="G496" s="229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spans="1:26" ht="17.25" customHeight="1" x14ac:dyDescent="0.6">
      <c r="A497" s="196"/>
      <c r="B497" s="196"/>
      <c r="C497" s="228"/>
      <c r="D497" s="196"/>
      <c r="E497" s="229"/>
      <c r="F497" s="230"/>
      <c r="G497" s="229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spans="1:26" ht="17.25" customHeight="1" x14ac:dyDescent="0.6">
      <c r="A498" s="196"/>
      <c r="B498" s="196"/>
      <c r="C498" s="228"/>
      <c r="D498" s="196"/>
      <c r="E498" s="229"/>
      <c r="F498" s="230"/>
      <c r="G498" s="229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spans="1:26" ht="17.25" customHeight="1" x14ac:dyDescent="0.6">
      <c r="A499" s="196"/>
      <c r="B499" s="196"/>
      <c r="C499" s="228"/>
      <c r="D499" s="196"/>
      <c r="E499" s="229"/>
      <c r="F499" s="230"/>
      <c r="G499" s="229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spans="1:26" ht="17.25" customHeight="1" x14ac:dyDescent="0.6">
      <c r="A500" s="196"/>
      <c r="B500" s="196"/>
      <c r="C500" s="228"/>
      <c r="D500" s="196"/>
      <c r="E500" s="229"/>
      <c r="F500" s="230"/>
      <c r="G500" s="229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spans="1:26" ht="17.25" customHeight="1" x14ac:dyDescent="0.6">
      <c r="A501" s="196"/>
      <c r="B501" s="196"/>
      <c r="C501" s="228"/>
      <c r="D501" s="196"/>
      <c r="E501" s="229"/>
      <c r="F501" s="230"/>
      <c r="G501" s="229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spans="1:26" ht="17.25" customHeight="1" x14ac:dyDescent="0.6">
      <c r="A502" s="196"/>
      <c r="B502" s="196"/>
      <c r="C502" s="228"/>
      <c r="D502" s="196"/>
      <c r="E502" s="229"/>
      <c r="F502" s="230"/>
      <c r="G502" s="229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spans="1:26" ht="17.25" customHeight="1" x14ac:dyDescent="0.6">
      <c r="A503" s="196"/>
      <c r="B503" s="196"/>
      <c r="C503" s="228"/>
      <c r="D503" s="196"/>
      <c r="E503" s="229"/>
      <c r="F503" s="230"/>
      <c r="G503" s="229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spans="1:26" ht="17.25" customHeight="1" x14ac:dyDescent="0.6">
      <c r="A504" s="196"/>
      <c r="B504" s="196"/>
      <c r="C504" s="228"/>
      <c r="D504" s="196"/>
      <c r="E504" s="229"/>
      <c r="F504" s="230"/>
      <c r="G504" s="229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spans="1:26" ht="17.25" customHeight="1" x14ac:dyDescent="0.6">
      <c r="A505" s="196"/>
      <c r="B505" s="196"/>
      <c r="C505" s="228"/>
      <c r="D505" s="196"/>
      <c r="E505" s="229"/>
      <c r="F505" s="230"/>
      <c r="G505" s="229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spans="1:26" ht="17.25" customHeight="1" x14ac:dyDescent="0.6">
      <c r="A506" s="196"/>
      <c r="B506" s="196"/>
      <c r="C506" s="228"/>
      <c r="D506" s="196"/>
      <c r="E506" s="229"/>
      <c r="F506" s="230"/>
      <c r="G506" s="229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spans="1:26" ht="17.25" customHeight="1" x14ac:dyDescent="0.6">
      <c r="A507" s="196"/>
      <c r="B507" s="196"/>
      <c r="C507" s="228"/>
      <c r="D507" s="196"/>
      <c r="E507" s="229"/>
      <c r="F507" s="230"/>
      <c r="G507" s="229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spans="1:26" ht="17.25" customHeight="1" x14ac:dyDescent="0.6">
      <c r="A508" s="196"/>
      <c r="B508" s="196"/>
      <c r="C508" s="228"/>
      <c r="D508" s="196"/>
      <c r="E508" s="229"/>
      <c r="F508" s="230"/>
      <c r="G508" s="229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spans="1:26" ht="17.25" customHeight="1" x14ac:dyDescent="0.6">
      <c r="A509" s="196"/>
      <c r="B509" s="196"/>
      <c r="C509" s="228"/>
      <c r="D509" s="196"/>
      <c r="E509" s="229"/>
      <c r="F509" s="230"/>
      <c r="G509" s="229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spans="1:26" ht="17.25" customHeight="1" x14ac:dyDescent="0.6">
      <c r="A510" s="196"/>
      <c r="B510" s="196"/>
      <c r="C510" s="228"/>
      <c r="D510" s="196"/>
      <c r="E510" s="229"/>
      <c r="F510" s="230"/>
      <c r="G510" s="229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spans="1:26" ht="17.25" customHeight="1" x14ac:dyDescent="0.6">
      <c r="A511" s="196"/>
      <c r="B511" s="196"/>
      <c r="C511" s="228"/>
      <c r="D511" s="196"/>
      <c r="E511" s="229"/>
      <c r="F511" s="230"/>
      <c r="G511" s="229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spans="1:26" ht="17.25" customHeight="1" x14ac:dyDescent="0.6">
      <c r="A512" s="196"/>
      <c r="B512" s="196"/>
      <c r="C512" s="228"/>
      <c r="D512" s="196"/>
      <c r="E512" s="229"/>
      <c r="F512" s="230"/>
      <c r="G512" s="229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spans="1:26" ht="17.25" customHeight="1" x14ac:dyDescent="0.6">
      <c r="A513" s="196"/>
      <c r="B513" s="196"/>
      <c r="C513" s="228"/>
      <c r="D513" s="196"/>
      <c r="E513" s="229"/>
      <c r="F513" s="230"/>
      <c r="G513" s="229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spans="1:26" ht="17.25" customHeight="1" x14ac:dyDescent="0.6">
      <c r="A514" s="196"/>
      <c r="B514" s="196"/>
      <c r="C514" s="228"/>
      <c r="D514" s="196"/>
      <c r="E514" s="229"/>
      <c r="F514" s="230"/>
      <c r="G514" s="229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spans="1:26" ht="17.25" customHeight="1" x14ac:dyDescent="0.6">
      <c r="A515" s="196"/>
      <c r="B515" s="196"/>
      <c r="C515" s="228"/>
      <c r="D515" s="196"/>
      <c r="E515" s="229"/>
      <c r="F515" s="230"/>
      <c r="G515" s="229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spans="1:26" ht="17.25" customHeight="1" x14ac:dyDescent="0.6">
      <c r="A516" s="196"/>
      <c r="B516" s="196"/>
      <c r="C516" s="228"/>
      <c r="D516" s="196"/>
      <c r="E516" s="229"/>
      <c r="F516" s="230"/>
      <c r="G516" s="229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spans="1:26" ht="17.25" customHeight="1" x14ac:dyDescent="0.6">
      <c r="A517" s="196"/>
      <c r="B517" s="196"/>
      <c r="C517" s="228"/>
      <c r="D517" s="196"/>
      <c r="E517" s="229"/>
      <c r="F517" s="230"/>
      <c r="G517" s="229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spans="1:26" ht="17.25" customHeight="1" x14ac:dyDescent="0.6">
      <c r="A518" s="196"/>
      <c r="B518" s="196"/>
      <c r="C518" s="228"/>
      <c r="D518" s="196"/>
      <c r="E518" s="229"/>
      <c r="F518" s="230"/>
      <c r="G518" s="229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spans="1:26" ht="17.25" customHeight="1" x14ac:dyDescent="0.6">
      <c r="A519" s="196"/>
      <c r="B519" s="196"/>
      <c r="C519" s="228"/>
      <c r="D519" s="196"/>
      <c r="E519" s="229"/>
      <c r="F519" s="230"/>
      <c r="G519" s="229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spans="1:26" ht="17.25" customHeight="1" x14ac:dyDescent="0.6">
      <c r="A520" s="196"/>
      <c r="B520" s="196"/>
      <c r="C520" s="228"/>
      <c r="D520" s="196"/>
      <c r="E520" s="229"/>
      <c r="F520" s="230"/>
      <c r="G520" s="229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spans="1:26" ht="17.25" customHeight="1" x14ac:dyDescent="0.6">
      <c r="A521" s="196"/>
      <c r="B521" s="196"/>
      <c r="C521" s="228"/>
      <c r="D521" s="196"/>
      <c r="E521" s="229"/>
      <c r="F521" s="230"/>
      <c r="G521" s="229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spans="1:26" ht="17.25" customHeight="1" x14ac:dyDescent="0.6">
      <c r="A522" s="196"/>
      <c r="B522" s="196"/>
      <c r="C522" s="228"/>
      <c r="D522" s="196"/>
      <c r="E522" s="229"/>
      <c r="F522" s="230"/>
      <c r="G522" s="229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spans="1:26" ht="17.25" customHeight="1" x14ac:dyDescent="0.6">
      <c r="A523" s="196"/>
      <c r="B523" s="196"/>
      <c r="C523" s="228"/>
      <c r="D523" s="196"/>
      <c r="E523" s="229"/>
      <c r="F523" s="230"/>
      <c r="G523" s="229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spans="1:26" ht="17.25" customHeight="1" x14ac:dyDescent="0.6">
      <c r="A524" s="196"/>
      <c r="B524" s="196"/>
      <c r="C524" s="228"/>
      <c r="D524" s="196"/>
      <c r="E524" s="229"/>
      <c r="F524" s="230"/>
      <c r="G524" s="229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spans="1:26" ht="17.25" customHeight="1" x14ac:dyDescent="0.6">
      <c r="A525" s="196"/>
      <c r="B525" s="196"/>
      <c r="C525" s="228"/>
      <c r="D525" s="196"/>
      <c r="E525" s="229"/>
      <c r="F525" s="230"/>
      <c r="G525" s="229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spans="1:26" ht="17.25" customHeight="1" x14ac:dyDescent="0.6">
      <c r="A526" s="196"/>
      <c r="B526" s="196"/>
      <c r="C526" s="228"/>
      <c r="D526" s="196"/>
      <c r="E526" s="229"/>
      <c r="F526" s="230"/>
      <c r="G526" s="229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spans="1:26" ht="17.25" customHeight="1" x14ac:dyDescent="0.6">
      <c r="A527" s="196"/>
      <c r="B527" s="196"/>
      <c r="C527" s="228"/>
      <c r="D527" s="196"/>
      <c r="E527" s="229"/>
      <c r="F527" s="230"/>
      <c r="G527" s="229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spans="1:26" ht="17.25" customHeight="1" x14ac:dyDescent="0.6">
      <c r="A528" s="196"/>
      <c r="B528" s="196"/>
      <c r="C528" s="228"/>
      <c r="D528" s="196"/>
      <c r="E528" s="229"/>
      <c r="F528" s="230"/>
      <c r="G528" s="229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spans="1:26" ht="17.25" customHeight="1" x14ac:dyDescent="0.6">
      <c r="A529" s="196"/>
      <c r="B529" s="196"/>
      <c r="C529" s="228"/>
      <c r="D529" s="196"/>
      <c r="E529" s="229"/>
      <c r="F529" s="230"/>
      <c r="G529" s="229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spans="1:26" ht="17.25" customHeight="1" x14ac:dyDescent="0.6">
      <c r="A530" s="196"/>
      <c r="B530" s="196"/>
      <c r="C530" s="228"/>
      <c r="D530" s="196"/>
      <c r="E530" s="229"/>
      <c r="F530" s="230"/>
      <c r="G530" s="229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spans="1:26" ht="17.25" customHeight="1" x14ac:dyDescent="0.6">
      <c r="A531" s="196"/>
      <c r="B531" s="196"/>
      <c r="C531" s="228"/>
      <c r="D531" s="196"/>
      <c r="E531" s="229"/>
      <c r="F531" s="230"/>
      <c r="G531" s="229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spans="1:26" ht="17.25" customHeight="1" x14ac:dyDescent="0.6">
      <c r="A532" s="196"/>
      <c r="B532" s="196"/>
      <c r="C532" s="228"/>
      <c r="D532" s="196"/>
      <c r="E532" s="229"/>
      <c r="F532" s="230"/>
      <c r="G532" s="229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spans="1:26" ht="17.25" customHeight="1" x14ac:dyDescent="0.6">
      <c r="A533" s="196"/>
      <c r="B533" s="196"/>
      <c r="C533" s="228"/>
      <c r="D533" s="196"/>
      <c r="E533" s="229"/>
      <c r="F533" s="230"/>
      <c r="G533" s="229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spans="1:26" ht="17.25" customHeight="1" x14ac:dyDescent="0.6">
      <c r="A534" s="196"/>
      <c r="B534" s="196"/>
      <c r="C534" s="228"/>
      <c r="D534" s="196"/>
      <c r="E534" s="229"/>
      <c r="F534" s="230"/>
      <c r="G534" s="229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spans="1:26" ht="17.25" customHeight="1" x14ac:dyDescent="0.6">
      <c r="A535" s="196"/>
      <c r="B535" s="196"/>
      <c r="C535" s="228"/>
      <c r="D535" s="196"/>
      <c r="E535" s="229"/>
      <c r="F535" s="230"/>
      <c r="G535" s="229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spans="1:26" ht="17.25" customHeight="1" x14ac:dyDescent="0.6">
      <c r="A536" s="196"/>
      <c r="B536" s="196"/>
      <c r="C536" s="228"/>
      <c r="D536" s="196"/>
      <c r="E536" s="229"/>
      <c r="F536" s="230"/>
      <c r="G536" s="229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spans="1:26" ht="17.25" customHeight="1" x14ac:dyDescent="0.6">
      <c r="A537" s="196"/>
      <c r="B537" s="196"/>
      <c r="C537" s="228"/>
      <c r="D537" s="196"/>
      <c r="E537" s="229"/>
      <c r="F537" s="230"/>
      <c r="G537" s="229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spans="1:26" ht="17.25" customHeight="1" x14ac:dyDescent="0.6">
      <c r="A538" s="196"/>
      <c r="B538" s="196"/>
      <c r="C538" s="228"/>
      <c r="D538" s="196"/>
      <c r="E538" s="229"/>
      <c r="F538" s="230"/>
      <c r="G538" s="229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spans="1:26" ht="17.25" customHeight="1" x14ac:dyDescent="0.6">
      <c r="A539" s="196"/>
      <c r="B539" s="196"/>
      <c r="C539" s="228"/>
      <c r="D539" s="196"/>
      <c r="E539" s="229"/>
      <c r="F539" s="230"/>
      <c r="G539" s="229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spans="1:26" ht="17.25" customHeight="1" x14ac:dyDescent="0.6">
      <c r="A540" s="196"/>
      <c r="B540" s="196"/>
      <c r="C540" s="228"/>
      <c r="D540" s="196"/>
      <c r="E540" s="229"/>
      <c r="F540" s="230"/>
      <c r="G540" s="229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spans="1:26" ht="17.25" customHeight="1" x14ac:dyDescent="0.6">
      <c r="A541" s="196"/>
      <c r="B541" s="196"/>
      <c r="C541" s="228"/>
      <c r="D541" s="196"/>
      <c r="E541" s="229"/>
      <c r="F541" s="230"/>
      <c r="G541" s="229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spans="1:26" ht="17.25" customHeight="1" x14ac:dyDescent="0.6">
      <c r="A542" s="196"/>
      <c r="B542" s="196"/>
      <c r="C542" s="228"/>
      <c r="D542" s="196"/>
      <c r="E542" s="229"/>
      <c r="F542" s="230"/>
      <c r="G542" s="229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spans="1:26" ht="17.25" customHeight="1" x14ac:dyDescent="0.6">
      <c r="A543" s="196"/>
      <c r="B543" s="196"/>
      <c r="C543" s="228"/>
      <c r="D543" s="196"/>
      <c r="E543" s="229"/>
      <c r="F543" s="230"/>
      <c r="G543" s="229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spans="1:26" ht="17.25" customHeight="1" x14ac:dyDescent="0.6">
      <c r="A544" s="196"/>
      <c r="B544" s="196"/>
      <c r="C544" s="228"/>
      <c r="D544" s="196"/>
      <c r="E544" s="229"/>
      <c r="F544" s="230"/>
      <c r="G544" s="229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spans="1:26" ht="17.25" customHeight="1" x14ac:dyDescent="0.6">
      <c r="A545" s="196"/>
      <c r="B545" s="196"/>
      <c r="C545" s="228"/>
      <c r="D545" s="196"/>
      <c r="E545" s="229"/>
      <c r="F545" s="230"/>
      <c r="G545" s="229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spans="1:26" ht="17.25" customHeight="1" x14ac:dyDescent="0.6">
      <c r="A546" s="196"/>
      <c r="B546" s="196"/>
      <c r="C546" s="228"/>
      <c r="D546" s="196"/>
      <c r="E546" s="229"/>
      <c r="F546" s="230"/>
      <c r="G546" s="229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spans="1:26" ht="17.25" customHeight="1" x14ac:dyDescent="0.6">
      <c r="A547" s="196"/>
      <c r="B547" s="196"/>
      <c r="C547" s="228"/>
      <c r="D547" s="196"/>
      <c r="E547" s="229"/>
      <c r="F547" s="230"/>
      <c r="G547" s="229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spans="1:26" ht="17.25" customHeight="1" x14ac:dyDescent="0.6">
      <c r="A548" s="196"/>
      <c r="B548" s="196"/>
      <c r="C548" s="228"/>
      <c r="D548" s="196"/>
      <c r="E548" s="229"/>
      <c r="F548" s="230"/>
      <c r="G548" s="229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spans="1:26" ht="17.25" customHeight="1" x14ac:dyDescent="0.6">
      <c r="A549" s="196"/>
      <c r="B549" s="196"/>
      <c r="C549" s="228"/>
      <c r="D549" s="196"/>
      <c r="E549" s="229"/>
      <c r="F549" s="230"/>
      <c r="G549" s="229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spans="1:26" ht="17.25" customHeight="1" x14ac:dyDescent="0.6">
      <c r="A550" s="196"/>
      <c r="B550" s="196"/>
      <c r="C550" s="228"/>
      <c r="D550" s="196"/>
      <c r="E550" s="229"/>
      <c r="F550" s="230"/>
      <c r="G550" s="229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spans="1:26" ht="17.25" customHeight="1" x14ac:dyDescent="0.6">
      <c r="A551" s="196"/>
      <c r="B551" s="196"/>
      <c r="C551" s="228"/>
      <c r="D551" s="196"/>
      <c r="E551" s="229"/>
      <c r="F551" s="230"/>
      <c r="G551" s="229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spans="1:26" ht="17.25" customHeight="1" x14ac:dyDescent="0.6">
      <c r="A552" s="196"/>
      <c r="B552" s="196"/>
      <c r="C552" s="228"/>
      <c r="D552" s="196"/>
      <c r="E552" s="229"/>
      <c r="F552" s="230"/>
      <c r="G552" s="229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spans="1:26" ht="17.25" customHeight="1" x14ac:dyDescent="0.6">
      <c r="A553" s="196"/>
      <c r="B553" s="196"/>
      <c r="C553" s="228"/>
      <c r="D553" s="196"/>
      <c r="E553" s="229"/>
      <c r="F553" s="230"/>
      <c r="G553" s="229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spans="1:26" ht="17.25" customHeight="1" x14ac:dyDescent="0.6">
      <c r="A554" s="196"/>
      <c r="B554" s="196"/>
      <c r="C554" s="228"/>
      <c r="D554" s="196"/>
      <c r="E554" s="229"/>
      <c r="F554" s="230"/>
      <c r="G554" s="229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spans="1:26" ht="17.25" customHeight="1" x14ac:dyDescent="0.6">
      <c r="A555" s="196"/>
      <c r="B555" s="196"/>
      <c r="C555" s="228"/>
      <c r="D555" s="196"/>
      <c r="E555" s="229"/>
      <c r="F555" s="230"/>
      <c r="G555" s="229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spans="1:26" ht="17.25" customHeight="1" x14ac:dyDescent="0.6">
      <c r="A556" s="196"/>
      <c r="B556" s="196"/>
      <c r="C556" s="228"/>
      <c r="D556" s="196"/>
      <c r="E556" s="229"/>
      <c r="F556" s="230"/>
      <c r="G556" s="229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spans="1:26" ht="17.25" customHeight="1" x14ac:dyDescent="0.6">
      <c r="A557" s="196"/>
      <c r="B557" s="196"/>
      <c r="C557" s="228"/>
      <c r="D557" s="196"/>
      <c r="E557" s="229"/>
      <c r="F557" s="230"/>
      <c r="G557" s="229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spans="1:26" ht="17.25" customHeight="1" x14ac:dyDescent="0.6">
      <c r="A558" s="196"/>
      <c r="B558" s="196"/>
      <c r="C558" s="228"/>
      <c r="D558" s="196"/>
      <c r="E558" s="229"/>
      <c r="F558" s="230"/>
      <c r="G558" s="229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spans="1:26" ht="17.25" customHeight="1" x14ac:dyDescent="0.6">
      <c r="A559" s="196"/>
      <c r="B559" s="196"/>
      <c r="C559" s="228"/>
      <c r="D559" s="196"/>
      <c r="E559" s="229"/>
      <c r="F559" s="230"/>
      <c r="G559" s="229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spans="1:26" ht="17.25" customHeight="1" x14ac:dyDescent="0.6">
      <c r="A560" s="196"/>
      <c r="B560" s="196"/>
      <c r="C560" s="228"/>
      <c r="D560" s="196"/>
      <c r="E560" s="229"/>
      <c r="F560" s="230"/>
      <c r="G560" s="229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spans="1:26" ht="17.25" customHeight="1" x14ac:dyDescent="0.6">
      <c r="A561" s="196"/>
      <c r="B561" s="196"/>
      <c r="C561" s="228"/>
      <c r="D561" s="196"/>
      <c r="E561" s="229"/>
      <c r="F561" s="230"/>
      <c r="G561" s="229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spans="1:26" ht="17.25" customHeight="1" x14ac:dyDescent="0.6">
      <c r="A562" s="196"/>
      <c r="B562" s="196"/>
      <c r="C562" s="228"/>
      <c r="D562" s="196"/>
      <c r="E562" s="229"/>
      <c r="F562" s="230"/>
      <c r="G562" s="229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spans="1:26" ht="17.25" customHeight="1" x14ac:dyDescent="0.6">
      <c r="A563" s="196"/>
      <c r="B563" s="196"/>
      <c r="C563" s="228"/>
      <c r="D563" s="196"/>
      <c r="E563" s="229"/>
      <c r="F563" s="230"/>
      <c r="G563" s="229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spans="1:26" ht="17.25" customHeight="1" x14ac:dyDescent="0.6">
      <c r="A564" s="196"/>
      <c r="B564" s="196"/>
      <c r="C564" s="228"/>
      <c r="D564" s="196"/>
      <c r="E564" s="229"/>
      <c r="F564" s="230"/>
      <c r="G564" s="229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spans="1:26" ht="17.25" customHeight="1" x14ac:dyDescent="0.6">
      <c r="A565" s="196"/>
      <c r="B565" s="196"/>
      <c r="C565" s="228"/>
      <c r="D565" s="196"/>
      <c r="E565" s="229"/>
      <c r="F565" s="230"/>
      <c r="G565" s="229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spans="1:26" ht="17.25" customHeight="1" x14ac:dyDescent="0.6">
      <c r="A566" s="196"/>
      <c r="B566" s="196"/>
      <c r="C566" s="228"/>
      <c r="D566" s="196"/>
      <c r="E566" s="229"/>
      <c r="F566" s="230"/>
      <c r="G566" s="229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spans="1:26" ht="17.25" customHeight="1" x14ac:dyDescent="0.6">
      <c r="A567" s="196"/>
      <c r="B567" s="196"/>
      <c r="C567" s="228"/>
      <c r="D567" s="196"/>
      <c r="E567" s="229"/>
      <c r="F567" s="230"/>
      <c r="G567" s="229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spans="1:26" ht="17.25" customHeight="1" x14ac:dyDescent="0.6">
      <c r="A568" s="196"/>
      <c r="B568" s="196"/>
      <c r="C568" s="228"/>
      <c r="D568" s="196"/>
      <c r="E568" s="229"/>
      <c r="F568" s="230"/>
      <c r="G568" s="229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spans="1:26" ht="17.25" customHeight="1" x14ac:dyDescent="0.6">
      <c r="A569" s="196"/>
      <c r="B569" s="196"/>
      <c r="C569" s="228"/>
      <c r="D569" s="196"/>
      <c r="E569" s="229"/>
      <c r="F569" s="230"/>
      <c r="G569" s="229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spans="1:26" ht="17.25" customHeight="1" x14ac:dyDescent="0.6">
      <c r="A570" s="196"/>
      <c r="B570" s="196"/>
      <c r="C570" s="228"/>
      <c r="D570" s="196"/>
      <c r="E570" s="229"/>
      <c r="F570" s="230"/>
      <c r="G570" s="229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spans="1:26" ht="17.25" customHeight="1" x14ac:dyDescent="0.6">
      <c r="A571" s="196"/>
      <c r="B571" s="196"/>
      <c r="C571" s="228"/>
      <c r="D571" s="196"/>
      <c r="E571" s="229"/>
      <c r="F571" s="230"/>
      <c r="G571" s="229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spans="1:26" ht="17.25" customHeight="1" x14ac:dyDescent="0.6">
      <c r="A572" s="196"/>
      <c r="B572" s="196"/>
      <c r="C572" s="228"/>
      <c r="D572" s="196"/>
      <c r="E572" s="229"/>
      <c r="F572" s="230"/>
      <c r="G572" s="229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spans="1:26" ht="17.25" customHeight="1" x14ac:dyDescent="0.6">
      <c r="A573" s="196"/>
      <c r="B573" s="196"/>
      <c r="C573" s="228"/>
      <c r="D573" s="196"/>
      <c r="E573" s="229"/>
      <c r="F573" s="230"/>
      <c r="G573" s="229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spans="1:26" ht="17.25" customHeight="1" x14ac:dyDescent="0.6">
      <c r="A574" s="196"/>
      <c r="B574" s="196"/>
      <c r="C574" s="228"/>
      <c r="D574" s="196"/>
      <c r="E574" s="229"/>
      <c r="F574" s="230"/>
      <c r="G574" s="229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spans="1:26" ht="17.25" customHeight="1" x14ac:dyDescent="0.6">
      <c r="A575" s="196"/>
      <c r="B575" s="196"/>
      <c r="C575" s="228"/>
      <c r="D575" s="196"/>
      <c r="E575" s="229"/>
      <c r="F575" s="230"/>
      <c r="G575" s="229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spans="1:26" ht="17.25" customHeight="1" x14ac:dyDescent="0.6">
      <c r="A576" s="196"/>
      <c r="B576" s="196"/>
      <c r="C576" s="228"/>
      <c r="D576" s="196"/>
      <c r="E576" s="229"/>
      <c r="F576" s="230"/>
      <c r="G576" s="229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spans="1:26" ht="17.25" customHeight="1" x14ac:dyDescent="0.6">
      <c r="A577" s="196"/>
      <c r="B577" s="196"/>
      <c r="C577" s="228"/>
      <c r="D577" s="196"/>
      <c r="E577" s="229"/>
      <c r="F577" s="230"/>
      <c r="G577" s="229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spans="1:26" ht="17.25" customHeight="1" x14ac:dyDescent="0.6">
      <c r="A578" s="196"/>
      <c r="B578" s="196"/>
      <c r="C578" s="228"/>
      <c r="D578" s="196"/>
      <c r="E578" s="229"/>
      <c r="F578" s="230"/>
      <c r="G578" s="229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spans="1:26" ht="17.25" customHeight="1" x14ac:dyDescent="0.6">
      <c r="A579" s="196"/>
      <c r="B579" s="196"/>
      <c r="C579" s="228"/>
      <c r="D579" s="196"/>
      <c r="E579" s="229"/>
      <c r="F579" s="230"/>
      <c r="G579" s="229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spans="1:26" ht="17.25" customHeight="1" x14ac:dyDescent="0.6">
      <c r="A580" s="196"/>
      <c r="B580" s="196"/>
      <c r="C580" s="228"/>
      <c r="D580" s="196"/>
      <c r="E580" s="229"/>
      <c r="F580" s="230"/>
      <c r="G580" s="229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spans="1:26" ht="17.25" customHeight="1" x14ac:dyDescent="0.6">
      <c r="A581" s="196"/>
      <c r="B581" s="196"/>
      <c r="C581" s="228"/>
      <c r="D581" s="196"/>
      <c r="E581" s="229"/>
      <c r="F581" s="230"/>
      <c r="G581" s="229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spans="1:26" ht="17.25" customHeight="1" x14ac:dyDescent="0.6">
      <c r="A582" s="196"/>
      <c r="B582" s="196"/>
      <c r="C582" s="228"/>
      <c r="D582" s="196"/>
      <c r="E582" s="229"/>
      <c r="F582" s="230"/>
      <c r="G582" s="229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spans="1:26" ht="17.25" customHeight="1" x14ac:dyDescent="0.6">
      <c r="A583" s="196"/>
      <c r="B583" s="196"/>
      <c r="C583" s="228"/>
      <c r="D583" s="196"/>
      <c r="E583" s="229"/>
      <c r="F583" s="230"/>
      <c r="G583" s="229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spans="1:26" ht="17.25" customHeight="1" x14ac:dyDescent="0.6">
      <c r="A584" s="196"/>
      <c r="B584" s="196"/>
      <c r="C584" s="228"/>
      <c r="D584" s="196"/>
      <c r="E584" s="229"/>
      <c r="F584" s="230"/>
      <c r="G584" s="229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spans="1:26" ht="17.25" customHeight="1" x14ac:dyDescent="0.6">
      <c r="A585" s="196"/>
      <c r="B585" s="196"/>
      <c r="C585" s="228"/>
      <c r="D585" s="196"/>
      <c r="E585" s="229"/>
      <c r="F585" s="230"/>
      <c r="G585" s="229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spans="1:26" ht="17.25" customHeight="1" x14ac:dyDescent="0.6">
      <c r="A586" s="196"/>
      <c r="B586" s="196"/>
      <c r="C586" s="228"/>
      <c r="D586" s="196"/>
      <c r="E586" s="229"/>
      <c r="F586" s="230"/>
      <c r="G586" s="229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spans="1:26" ht="17.25" customHeight="1" x14ac:dyDescent="0.6">
      <c r="A587" s="196"/>
      <c r="B587" s="196"/>
      <c r="C587" s="228"/>
      <c r="D587" s="196"/>
      <c r="E587" s="229"/>
      <c r="F587" s="230"/>
      <c r="G587" s="229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spans="1:26" ht="17.25" customHeight="1" x14ac:dyDescent="0.6">
      <c r="A588" s="196"/>
      <c r="B588" s="196"/>
      <c r="C588" s="228"/>
      <c r="D588" s="196"/>
      <c r="E588" s="229"/>
      <c r="F588" s="230"/>
      <c r="G588" s="229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spans="1:26" ht="17.25" customHeight="1" x14ac:dyDescent="0.6">
      <c r="A589" s="196"/>
      <c r="B589" s="196"/>
      <c r="C589" s="228"/>
      <c r="D589" s="196"/>
      <c r="E589" s="229"/>
      <c r="F589" s="230"/>
      <c r="G589" s="229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spans="1:26" ht="17.25" customHeight="1" x14ac:dyDescent="0.6">
      <c r="A590" s="196"/>
      <c r="B590" s="196"/>
      <c r="C590" s="228"/>
      <c r="D590" s="196"/>
      <c r="E590" s="229"/>
      <c r="F590" s="230"/>
      <c r="G590" s="229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spans="1:26" ht="17.25" customHeight="1" x14ac:dyDescent="0.6">
      <c r="A591" s="196"/>
      <c r="B591" s="196"/>
      <c r="C591" s="228"/>
      <c r="D591" s="196"/>
      <c r="E591" s="229"/>
      <c r="F591" s="230"/>
      <c r="G591" s="229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spans="1:26" ht="17.25" customHeight="1" x14ac:dyDescent="0.6">
      <c r="A592" s="196"/>
      <c r="B592" s="196"/>
      <c r="C592" s="228"/>
      <c r="D592" s="196"/>
      <c r="E592" s="229"/>
      <c r="F592" s="230"/>
      <c r="G592" s="229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spans="1:26" ht="17.25" customHeight="1" x14ac:dyDescent="0.6">
      <c r="A593" s="196"/>
      <c r="B593" s="196"/>
      <c r="C593" s="228"/>
      <c r="D593" s="196"/>
      <c r="E593" s="229"/>
      <c r="F593" s="230"/>
      <c r="G593" s="229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spans="1:26" ht="17.25" customHeight="1" x14ac:dyDescent="0.6">
      <c r="A594" s="196"/>
      <c r="B594" s="196"/>
      <c r="C594" s="228"/>
      <c r="D594" s="196"/>
      <c r="E594" s="229"/>
      <c r="F594" s="230"/>
      <c r="G594" s="229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spans="1:26" ht="17.25" customHeight="1" x14ac:dyDescent="0.6">
      <c r="A595" s="196"/>
      <c r="B595" s="196"/>
      <c r="C595" s="228"/>
      <c r="D595" s="196"/>
      <c r="E595" s="229"/>
      <c r="F595" s="230"/>
      <c r="G595" s="229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spans="1:26" ht="17.25" customHeight="1" x14ac:dyDescent="0.6">
      <c r="A596" s="196"/>
      <c r="B596" s="196"/>
      <c r="C596" s="228"/>
      <c r="D596" s="196"/>
      <c r="E596" s="229"/>
      <c r="F596" s="230"/>
      <c r="G596" s="229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spans="1:26" ht="17.25" customHeight="1" x14ac:dyDescent="0.6">
      <c r="A597" s="196"/>
      <c r="B597" s="196"/>
      <c r="C597" s="228"/>
      <c r="D597" s="196"/>
      <c r="E597" s="229"/>
      <c r="F597" s="230"/>
      <c r="G597" s="229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spans="1:26" ht="17.25" customHeight="1" x14ac:dyDescent="0.6">
      <c r="A598" s="196"/>
      <c r="B598" s="196"/>
      <c r="C598" s="228"/>
      <c r="D598" s="196"/>
      <c r="E598" s="229"/>
      <c r="F598" s="230"/>
      <c r="G598" s="229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spans="1:26" ht="17.25" customHeight="1" x14ac:dyDescent="0.6">
      <c r="A599" s="196"/>
      <c r="B599" s="196"/>
      <c r="C599" s="228"/>
      <c r="D599" s="196"/>
      <c r="E599" s="229"/>
      <c r="F599" s="230"/>
      <c r="G599" s="229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spans="1:26" ht="17.25" customHeight="1" x14ac:dyDescent="0.6">
      <c r="A600" s="196"/>
      <c r="B600" s="196"/>
      <c r="C600" s="228"/>
      <c r="D600" s="196"/>
      <c r="E600" s="229"/>
      <c r="F600" s="230"/>
      <c r="G600" s="229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spans="1:26" ht="17.25" customHeight="1" x14ac:dyDescent="0.6">
      <c r="A601" s="196"/>
      <c r="B601" s="196"/>
      <c r="C601" s="228"/>
      <c r="D601" s="196"/>
      <c r="E601" s="229"/>
      <c r="F601" s="230"/>
      <c r="G601" s="229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spans="1:26" ht="17.25" customHeight="1" x14ac:dyDescent="0.6">
      <c r="A602" s="196"/>
      <c r="B602" s="196"/>
      <c r="C602" s="228"/>
      <c r="D602" s="196"/>
      <c r="E602" s="229"/>
      <c r="F602" s="230"/>
      <c r="G602" s="229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spans="1:26" ht="17.25" customHeight="1" x14ac:dyDescent="0.6">
      <c r="A603" s="196"/>
      <c r="B603" s="196"/>
      <c r="C603" s="228"/>
      <c r="D603" s="196"/>
      <c r="E603" s="229"/>
      <c r="F603" s="230"/>
      <c r="G603" s="229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spans="1:26" ht="17.25" customHeight="1" x14ac:dyDescent="0.6">
      <c r="A604" s="196"/>
      <c r="B604" s="196"/>
      <c r="C604" s="228"/>
      <c r="D604" s="196"/>
      <c r="E604" s="229"/>
      <c r="F604" s="230"/>
      <c r="G604" s="229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spans="1:26" ht="17.25" customHeight="1" x14ac:dyDescent="0.6">
      <c r="A605" s="196"/>
      <c r="B605" s="196"/>
      <c r="C605" s="228"/>
      <c r="D605" s="196"/>
      <c r="E605" s="229"/>
      <c r="F605" s="230"/>
      <c r="G605" s="229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spans="1:26" ht="17.25" customHeight="1" x14ac:dyDescent="0.6">
      <c r="A606" s="196"/>
      <c r="B606" s="196"/>
      <c r="C606" s="228"/>
      <c r="D606" s="196"/>
      <c r="E606" s="229"/>
      <c r="F606" s="230"/>
      <c r="G606" s="229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spans="1:26" ht="17.25" customHeight="1" x14ac:dyDescent="0.6">
      <c r="A607" s="196"/>
      <c r="B607" s="196"/>
      <c r="C607" s="228"/>
      <c r="D607" s="196"/>
      <c r="E607" s="229"/>
      <c r="F607" s="230"/>
      <c r="G607" s="229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spans="1:26" ht="17.25" customHeight="1" x14ac:dyDescent="0.6">
      <c r="A608" s="196"/>
      <c r="B608" s="196"/>
      <c r="C608" s="228"/>
      <c r="D608" s="196"/>
      <c r="E608" s="229"/>
      <c r="F608" s="230"/>
      <c r="G608" s="229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spans="1:26" ht="17.25" customHeight="1" x14ac:dyDescent="0.6">
      <c r="A609" s="196"/>
      <c r="B609" s="196"/>
      <c r="C609" s="228"/>
      <c r="D609" s="196"/>
      <c r="E609" s="229"/>
      <c r="F609" s="230"/>
      <c r="G609" s="229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spans="1:26" ht="17.25" customHeight="1" x14ac:dyDescent="0.6">
      <c r="A610" s="196"/>
      <c r="B610" s="196"/>
      <c r="C610" s="228"/>
      <c r="D610" s="196"/>
      <c r="E610" s="229"/>
      <c r="F610" s="230"/>
      <c r="G610" s="229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spans="1:26" ht="17.25" customHeight="1" x14ac:dyDescent="0.6">
      <c r="A611" s="196"/>
      <c r="B611" s="196"/>
      <c r="C611" s="228"/>
      <c r="D611" s="196"/>
      <c r="E611" s="229"/>
      <c r="F611" s="230"/>
      <c r="G611" s="229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spans="1:26" ht="17.25" customHeight="1" x14ac:dyDescent="0.6">
      <c r="A612" s="196"/>
      <c r="B612" s="196"/>
      <c r="C612" s="228"/>
      <c r="D612" s="196"/>
      <c r="E612" s="229"/>
      <c r="F612" s="230"/>
      <c r="G612" s="229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spans="1:26" ht="17.25" customHeight="1" x14ac:dyDescent="0.6">
      <c r="A613" s="196"/>
      <c r="B613" s="196"/>
      <c r="C613" s="228"/>
      <c r="D613" s="196"/>
      <c r="E613" s="229"/>
      <c r="F613" s="230"/>
      <c r="G613" s="229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spans="1:26" ht="17.25" customHeight="1" x14ac:dyDescent="0.6">
      <c r="A614" s="196"/>
      <c r="B614" s="196"/>
      <c r="C614" s="228"/>
      <c r="D614" s="196"/>
      <c r="E614" s="229"/>
      <c r="F614" s="230"/>
      <c r="G614" s="229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spans="1:26" ht="17.25" customHeight="1" x14ac:dyDescent="0.6">
      <c r="A615" s="196"/>
      <c r="B615" s="196"/>
      <c r="C615" s="228"/>
      <c r="D615" s="196"/>
      <c r="E615" s="229"/>
      <c r="F615" s="230"/>
      <c r="G615" s="229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spans="1:26" ht="17.25" customHeight="1" x14ac:dyDescent="0.6">
      <c r="A616" s="196"/>
      <c r="B616" s="196"/>
      <c r="C616" s="228"/>
      <c r="D616" s="196"/>
      <c r="E616" s="229"/>
      <c r="F616" s="230"/>
      <c r="G616" s="229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spans="1:26" ht="17.25" customHeight="1" x14ac:dyDescent="0.6">
      <c r="A617" s="196"/>
      <c r="B617" s="196"/>
      <c r="C617" s="228"/>
      <c r="D617" s="196"/>
      <c r="E617" s="229"/>
      <c r="F617" s="230"/>
      <c r="G617" s="229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spans="1:26" ht="17.25" customHeight="1" x14ac:dyDescent="0.6">
      <c r="A618" s="196"/>
      <c r="B618" s="196"/>
      <c r="C618" s="228"/>
      <c r="D618" s="196"/>
      <c r="E618" s="229"/>
      <c r="F618" s="230"/>
      <c r="G618" s="229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spans="1:26" ht="17.25" customHeight="1" x14ac:dyDescent="0.6">
      <c r="A619" s="196"/>
      <c r="B619" s="196"/>
      <c r="C619" s="228"/>
      <c r="D619" s="196"/>
      <c r="E619" s="229"/>
      <c r="F619" s="230"/>
      <c r="G619" s="229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spans="1:26" ht="17.25" customHeight="1" x14ac:dyDescent="0.6">
      <c r="A620" s="196"/>
      <c r="B620" s="196"/>
      <c r="C620" s="228"/>
      <c r="D620" s="196"/>
      <c r="E620" s="229"/>
      <c r="F620" s="230"/>
      <c r="G620" s="229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spans="1:26" ht="17.25" customHeight="1" x14ac:dyDescent="0.6">
      <c r="A621" s="196"/>
      <c r="B621" s="196"/>
      <c r="C621" s="228"/>
      <c r="D621" s="196"/>
      <c r="E621" s="229"/>
      <c r="F621" s="230"/>
      <c r="G621" s="229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spans="1:26" ht="17.25" customHeight="1" x14ac:dyDescent="0.6">
      <c r="A622" s="196"/>
      <c r="B622" s="196"/>
      <c r="C622" s="228"/>
      <c r="D622" s="196"/>
      <c r="E622" s="229"/>
      <c r="F622" s="230"/>
      <c r="G622" s="229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spans="1:26" ht="17.25" customHeight="1" x14ac:dyDescent="0.6">
      <c r="A623" s="196"/>
      <c r="B623" s="196"/>
      <c r="C623" s="228"/>
      <c r="D623" s="196"/>
      <c r="E623" s="229"/>
      <c r="F623" s="230"/>
      <c r="G623" s="229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spans="1:26" ht="17.25" customHeight="1" x14ac:dyDescent="0.6">
      <c r="A624" s="196"/>
      <c r="B624" s="196"/>
      <c r="C624" s="228"/>
      <c r="D624" s="196"/>
      <c r="E624" s="229"/>
      <c r="F624" s="230"/>
      <c r="G624" s="229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spans="1:26" ht="17.25" customHeight="1" x14ac:dyDescent="0.6">
      <c r="A625" s="196"/>
      <c r="B625" s="196"/>
      <c r="C625" s="228"/>
      <c r="D625" s="196"/>
      <c r="E625" s="229"/>
      <c r="F625" s="230"/>
      <c r="G625" s="229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spans="1:26" ht="17.25" customHeight="1" x14ac:dyDescent="0.6">
      <c r="A626" s="196"/>
      <c r="B626" s="196"/>
      <c r="C626" s="228"/>
      <c r="D626" s="196"/>
      <c r="E626" s="229"/>
      <c r="F626" s="230"/>
      <c r="G626" s="229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spans="1:26" ht="17.25" customHeight="1" x14ac:dyDescent="0.6">
      <c r="A627" s="196"/>
      <c r="B627" s="196"/>
      <c r="C627" s="228"/>
      <c r="D627" s="196"/>
      <c r="E627" s="229"/>
      <c r="F627" s="230"/>
      <c r="G627" s="229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spans="1:26" ht="17.25" customHeight="1" x14ac:dyDescent="0.6">
      <c r="A628" s="196"/>
      <c r="B628" s="196"/>
      <c r="C628" s="228"/>
      <c r="D628" s="196"/>
      <c r="E628" s="229"/>
      <c r="F628" s="230"/>
      <c r="G628" s="229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spans="1:26" ht="17.25" customHeight="1" x14ac:dyDescent="0.6">
      <c r="A629" s="196"/>
      <c r="B629" s="196"/>
      <c r="C629" s="228"/>
      <c r="D629" s="196"/>
      <c r="E629" s="229"/>
      <c r="F629" s="230"/>
      <c r="G629" s="229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spans="1:26" ht="17.25" customHeight="1" x14ac:dyDescent="0.6">
      <c r="A630" s="196"/>
      <c r="B630" s="196"/>
      <c r="C630" s="228"/>
      <c r="D630" s="196"/>
      <c r="E630" s="229"/>
      <c r="F630" s="230"/>
      <c r="G630" s="229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spans="1:26" ht="17.25" customHeight="1" x14ac:dyDescent="0.6">
      <c r="A631" s="196"/>
      <c r="B631" s="196"/>
      <c r="C631" s="228"/>
      <c r="D631" s="196"/>
      <c r="E631" s="229"/>
      <c r="F631" s="230"/>
      <c r="G631" s="229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spans="1:26" ht="17.25" customHeight="1" x14ac:dyDescent="0.6">
      <c r="A632" s="196"/>
      <c r="B632" s="196"/>
      <c r="C632" s="228"/>
      <c r="D632" s="196"/>
      <c r="E632" s="229"/>
      <c r="F632" s="230"/>
      <c r="G632" s="229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spans="1:26" ht="17.25" customHeight="1" x14ac:dyDescent="0.6">
      <c r="A633" s="196"/>
      <c r="B633" s="196"/>
      <c r="C633" s="228"/>
      <c r="D633" s="196"/>
      <c r="E633" s="229"/>
      <c r="F633" s="230"/>
      <c r="G633" s="229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spans="1:26" ht="17.25" customHeight="1" x14ac:dyDescent="0.6">
      <c r="A634" s="196"/>
      <c r="B634" s="196"/>
      <c r="C634" s="228"/>
      <c r="D634" s="196"/>
      <c r="E634" s="229"/>
      <c r="F634" s="230"/>
      <c r="G634" s="229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spans="1:26" ht="17.25" customHeight="1" x14ac:dyDescent="0.6">
      <c r="A635" s="196"/>
      <c r="B635" s="196"/>
      <c r="C635" s="228"/>
      <c r="D635" s="196"/>
      <c r="E635" s="229"/>
      <c r="F635" s="230"/>
      <c r="G635" s="229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spans="1:26" ht="17.25" customHeight="1" x14ac:dyDescent="0.6">
      <c r="A636" s="196"/>
      <c r="B636" s="196"/>
      <c r="C636" s="228"/>
      <c r="D636" s="196"/>
      <c r="E636" s="229"/>
      <c r="F636" s="230"/>
      <c r="G636" s="229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spans="1:26" ht="17.25" customHeight="1" x14ac:dyDescent="0.6">
      <c r="A637" s="196"/>
      <c r="B637" s="196"/>
      <c r="C637" s="228"/>
      <c r="D637" s="196"/>
      <c r="E637" s="229"/>
      <c r="F637" s="230"/>
      <c r="G637" s="229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spans="1:26" ht="17.25" customHeight="1" x14ac:dyDescent="0.6">
      <c r="A638" s="196"/>
      <c r="B638" s="196"/>
      <c r="C638" s="228"/>
      <c r="D638" s="196"/>
      <c r="E638" s="229"/>
      <c r="F638" s="230"/>
      <c r="G638" s="229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spans="1:26" ht="17.25" customHeight="1" x14ac:dyDescent="0.6">
      <c r="A639" s="196"/>
      <c r="B639" s="196"/>
      <c r="C639" s="228"/>
      <c r="D639" s="196"/>
      <c r="E639" s="229"/>
      <c r="F639" s="230"/>
      <c r="G639" s="229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spans="1:26" ht="17.25" customHeight="1" x14ac:dyDescent="0.6">
      <c r="A640" s="196"/>
      <c r="B640" s="196"/>
      <c r="C640" s="228"/>
      <c r="D640" s="196"/>
      <c r="E640" s="229"/>
      <c r="F640" s="230"/>
      <c r="G640" s="229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spans="1:26" ht="17.25" customHeight="1" x14ac:dyDescent="0.6">
      <c r="A641" s="196"/>
      <c r="B641" s="196"/>
      <c r="C641" s="228"/>
      <c r="D641" s="196"/>
      <c r="E641" s="229"/>
      <c r="F641" s="230"/>
      <c r="G641" s="229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spans="1:26" ht="17.25" customHeight="1" x14ac:dyDescent="0.6">
      <c r="A642" s="196"/>
      <c r="B642" s="196"/>
      <c r="C642" s="228"/>
      <c r="D642" s="196"/>
      <c r="E642" s="229"/>
      <c r="F642" s="230"/>
      <c r="G642" s="229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spans="1:26" ht="17.25" customHeight="1" x14ac:dyDescent="0.6">
      <c r="A643" s="196"/>
      <c r="B643" s="196"/>
      <c r="C643" s="228"/>
      <c r="D643" s="196"/>
      <c r="E643" s="229"/>
      <c r="F643" s="230"/>
      <c r="G643" s="229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spans="1:26" ht="17.25" customHeight="1" x14ac:dyDescent="0.6">
      <c r="A644" s="196"/>
      <c r="B644" s="196"/>
      <c r="C644" s="228"/>
      <c r="D644" s="196"/>
      <c r="E644" s="229"/>
      <c r="F644" s="230"/>
      <c r="G644" s="229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spans="1:26" ht="17.25" customHeight="1" x14ac:dyDescent="0.6">
      <c r="A645" s="196"/>
      <c r="B645" s="196"/>
      <c r="C645" s="228"/>
      <c r="D645" s="196"/>
      <c r="E645" s="229"/>
      <c r="F645" s="230"/>
      <c r="G645" s="229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spans="1:26" ht="17.25" customHeight="1" x14ac:dyDescent="0.6">
      <c r="A646" s="196"/>
      <c r="B646" s="196"/>
      <c r="C646" s="228"/>
      <c r="D646" s="196"/>
      <c r="E646" s="229"/>
      <c r="F646" s="230"/>
      <c r="G646" s="229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spans="1:26" ht="17.25" customHeight="1" x14ac:dyDescent="0.6">
      <c r="A647" s="196"/>
      <c r="B647" s="196"/>
      <c r="C647" s="228"/>
      <c r="D647" s="196"/>
      <c r="E647" s="229"/>
      <c r="F647" s="230"/>
      <c r="G647" s="229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spans="1:26" ht="17.25" customHeight="1" x14ac:dyDescent="0.6">
      <c r="A648" s="196"/>
      <c r="B648" s="196"/>
      <c r="C648" s="228"/>
      <c r="D648" s="196"/>
      <c r="E648" s="229"/>
      <c r="F648" s="230"/>
      <c r="G648" s="229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spans="1:26" ht="17.25" customHeight="1" x14ac:dyDescent="0.6">
      <c r="A649" s="196"/>
      <c r="B649" s="196"/>
      <c r="C649" s="228"/>
      <c r="D649" s="196"/>
      <c r="E649" s="229"/>
      <c r="F649" s="230"/>
      <c r="G649" s="229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spans="1:26" ht="17.25" customHeight="1" x14ac:dyDescent="0.6">
      <c r="A650" s="196"/>
      <c r="B650" s="196"/>
      <c r="C650" s="228"/>
      <c r="D650" s="196"/>
      <c r="E650" s="229"/>
      <c r="F650" s="230"/>
      <c r="G650" s="229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spans="1:26" ht="17.25" customHeight="1" x14ac:dyDescent="0.6">
      <c r="A651" s="196"/>
      <c r="B651" s="196"/>
      <c r="C651" s="228"/>
      <c r="D651" s="196"/>
      <c r="E651" s="229"/>
      <c r="F651" s="230"/>
      <c r="G651" s="229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spans="1:26" ht="17.25" customHeight="1" x14ac:dyDescent="0.6">
      <c r="A652" s="196"/>
      <c r="B652" s="196"/>
      <c r="C652" s="228"/>
      <c r="D652" s="196"/>
      <c r="E652" s="229"/>
      <c r="F652" s="230"/>
      <c r="G652" s="229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spans="1:26" ht="17.25" customHeight="1" x14ac:dyDescent="0.6">
      <c r="A653" s="196"/>
      <c r="B653" s="196"/>
      <c r="C653" s="228"/>
      <c r="D653" s="196"/>
      <c r="E653" s="229"/>
      <c r="F653" s="230"/>
      <c r="G653" s="229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spans="1:26" ht="17.25" customHeight="1" x14ac:dyDescent="0.6">
      <c r="A654" s="196"/>
      <c r="B654" s="196"/>
      <c r="C654" s="228"/>
      <c r="D654" s="196"/>
      <c r="E654" s="229"/>
      <c r="F654" s="230"/>
      <c r="G654" s="229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spans="1:26" ht="17.25" customHeight="1" x14ac:dyDescent="0.6">
      <c r="A655" s="196"/>
      <c r="B655" s="196"/>
      <c r="C655" s="228"/>
      <c r="D655" s="196"/>
      <c r="E655" s="229"/>
      <c r="F655" s="230"/>
      <c r="G655" s="229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spans="1:26" ht="17.25" customHeight="1" x14ac:dyDescent="0.6">
      <c r="A656" s="196"/>
      <c r="B656" s="196"/>
      <c r="C656" s="228"/>
      <c r="D656" s="196"/>
      <c r="E656" s="229"/>
      <c r="F656" s="230"/>
      <c r="G656" s="229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spans="1:26" ht="17.25" customHeight="1" x14ac:dyDescent="0.6">
      <c r="A657" s="196"/>
      <c r="B657" s="196"/>
      <c r="C657" s="228"/>
      <c r="D657" s="196"/>
      <c r="E657" s="229"/>
      <c r="F657" s="230"/>
      <c r="G657" s="229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spans="1:26" ht="17.25" customHeight="1" x14ac:dyDescent="0.6">
      <c r="A658" s="196"/>
      <c r="B658" s="196"/>
      <c r="C658" s="228"/>
      <c r="D658" s="196"/>
      <c r="E658" s="229"/>
      <c r="F658" s="230"/>
      <c r="G658" s="229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spans="1:26" ht="17.25" customHeight="1" x14ac:dyDescent="0.6">
      <c r="A659" s="196"/>
      <c r="B659" s="196"/>
      <c r="C659" s="228"/>
      <c r="D659" s="196"/>
      <c r="E659" s="229"/>
      <c r="F659" s="230"/>
      <c r="G659" s="229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spans="1:26" ht="17.25" customHeight="1" x14ac:dyDescent="0.6">
      <c r="A660" s="196"/>
      <c r="B660" s="196"/>
      <c r="C660" s="228"/>
      <c r="D660" s="196"/>
      <c r="E660" s="229"/>
      <c r="F660" s="230"/>
      <c r="G660" s="229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spans="1:26" ht="17.25" customHeight="1" x14ac:dyDescent="0.6">
      <c r="A661" s="196"/>
      <c r="B661" s="196"/>
      <c r="C661" s="228"/>
      <c r="D661" s="196"/>
      <c r="E661" s="229"/>
      <c r="F661" s="230"/>
      <c r="G661" s="229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spans="1:26" ht="17.25" customHeight="1" x14ac:dyDescent="0.6">
      <c r="A662" s="196"/>
      <c r="B662" s="196"/>
      <c r="C662" s="228"/>
      <c r="D662" s="196"/>
      <c r="E662" s="229"/>
      <c r="F662" s="230"/>
      <c r="G662" s="229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spans="1:26" ht="17.25" customHeight="1" x14ac:dyDescent="0.6">
      <c r="A663" s="196"/>
      <c r="B663" s="196"/>
      <c r="C663" s="228"/>
      <c r="D663" s="196"/>
      <c r="E663" s="229"/>
      <c r="F663" s="230"/>
      <c r="G663" s="229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spans="1:26" ht="17.25" customHeight="1" x14ac:dyDescent="0.6">
      <c r="A664" s="196"/>
      <c r="B664" s="196"/>
      <c r="C664" s="228"/>
      <c r="D664" s="196"/>
      <c r="E664" s="229"/>
      <c r="F664" s="230"/>
      <c r="G664" s="229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spans="1:26" ht="17.25" customHeight="1" x14ac:dyDescent="0.6">
      <c r="A665" s="196"/>
      <c r="B665" s="196"/>
      <c r="C665" s="228"/>
      <c r="D665" s="196"/>
      <c r="E665" s="229"/>
      <c r="F665" s="230"/>
      <c r="G665" s="229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spans="1:26" ht="17.25" customHeight="1" x14ac:dyDescent="0.6">
      <c r="A666" s="196"/>
      <c r="B666" s="196"/>
      <c r="C666" s="228"/>
      <c r="D666" s="196"/>
      <c r="E666" s="229"/>
      <c r="F666" s="230"/>
      <c r="G666" s="229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spans="1:26" ht="17.25" customHeight="1" x14ac:dyDescent="0.6">
      <c r="A667" s="196"/>
      <c r="B667" s="196"/>
      <c r="C667" s="228"/>
      <c r="D667" s="196"/>
      <c r="E667" s="229"/>
      <c r="F667" s="230"/>
      <c r="G667" s="229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spans="1:26" ht="17.25" customHeight="1" x14ac:dyDescent="0.6">
      <c r="A668" s="196"/>
      <c r="B668" s="196"/>
      <c r="C668" s="228"/>
      <c r="D668" s="196"/>
      <c r="E668" s="229"/>
      <c r="F668" s="230"/>
      <c r="G668" s="229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spans="1:26" ht="17.25" customHeight="1" x14ac:dyDescent="0.6">
      <c r="A669" s="196"/>
      <c r="B669" s="196"/>
      <c r="C669" s="228"/>
      <c r="D669" s="196"/>
      <c r="E669" s="229"/>
      <c r="F669" s="230"/>
      <c r="G669" s="229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spans="1:26" ht="17.25" customHeight="1" x14ac:dyDescent="0.6">
      <c r="A670" s="196"/>
      <c r="B670" s="196"/>
      <c r="C670" s="228"/>
      <c r="D670" s="196"/>
      <c r="E670" s="229"/>
      <c r="F670" s="230"/>
      <c r="G670" s="229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spans="1:26" ht="17.25" customHeight="1" x14ac:dyDescent="0.6">
      <c r="A671" s="196"/>
      <c r="B671" s="196"/>
      <c r="C671" s="228"/>
      <c r="D671" s="196"/>
      <c r="E671" s="229"/>
      <c r="F671" s="230"/>
      <c r="G671" s="229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spans="1:26" ht="17.25" customHeight="1" x14ac:dyDescent="0.6">
      <c r="A672" s="196"/>
      <c r="B672" s="196"/>
      <c r="C672" s="228"/>
      <c r="D672" s="196"/>
      <c r="E672" s="229"/>
      <c r="F672" s="230"/>
      <c r="G672" s="229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spans="1:26" ht="17.25" customHeight="1" x14ac:dyDescent="0.6">
      <c r="A673" s="196"/>
      <c r="B673" s="196"/>
      <c r="C673" s="228"/>
      <c r="D673" s="196"/>
      <c r="E673" s="229"/>
      <c r="F673" s="230"/>
      <c r="G673" s="229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spans="1:26" ht="17.25" customHeight="1" x14ac:dyDescent="0.6">
      <c r="A674" s="196"/>
      <c r="B674" s="196"/>
      <c r="C674" s="228"/>
      <c r="D674" s="196"/>
      <c r="E674" s="229"/>
      <c r="F674" s="230"/>
      <c r="G674" s="229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spans="1:26" ht="17.25" customHeight="1" x14ac:dyDescent="0.6">
      <c r="A675" s="196"/>
      <c r="B675" s="196"/>
      <c r="C675" s="228"/>
      <c r="D675" s="196"/>
      <c r="E675" s="229"/>
      <c r="F675" s="230"/>
      <c r="G675" s="229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spans="1:26" ht="17.25" customHeight="1" x14ac:dyDescent="0.6">
      <c r="A676" s="196"/>
      <c r="B676" s="196"/>
      <c r="C676" s="228"/>
      <c r="D676" s="196"/>
      <c r="E676" s="229"/>
      <c r="F676" s="230"/>
      <c r="G676" s="229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spans="1:26" ht="17.25" customHeight="1" x14ac:dyDescent="0.6">
      <c r="A677" s="196"/>
      <c r="B677" s="196"/>
      <c r="C677" s="228"/>
      <c r="D677" s="196"/>
      <c r="E677" s="229"/>
      <c r="F677" s="230"/>
      <c r="G677" s="229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spans="1:26" ht="17.25" customHeight="1" x14ac:dyDescent="0.6">
      <c r="A678" s="196"/>
      <c r="B678" s="196"/>
      <c r="C678" s="228"/>
      <c r="D678" s="196"/>
      <c r="E678" s="229"/>
      <c r="F678" s="230"/>
      <c r="G678" s="229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spans="1:26" ht="17.25" customHeight="1" x14ac:dyDescent="0.6">
      <c r="A679" s="196"/>
      <c r="B679" s="196"/>
      <c r="C679" s="228"/>
      <c r="D679" s="196"/>
      <c r="E679" s="229"/>
      <c r="F679" s="230"/>
      <c r="G679" s="229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spans="1:26" ht="17.25" customHeight="1" x14ac:dyDescent="0.6">
      <c r="A680" s="196"/>
      <c r="B680" s="196"/>
      <c r="C680" s="228"/>
      <c r="D680" s="196"/>
      <c r="E680" s="229"/>
      <c r="F680" s="230"/>
      <c r="G680" s="229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spans="1:26" ht="17.25" customHeight="1" x14ac:dyDescent="0.6">
      <c r="A681" s="196"/>
      <c r="B681" s="196"/>
      <c r="C681" s="228"/>
      <c r="D681" s="196"/>
      <c r="E681" s="229"/>
      <c r="F681" s="230"/>
      <c r="G681" s="229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spans="1:26" ht="17.25" customHeight="1" x14ac:dyDescent="0.6">
      <c r="A682" s="196"/>
      <c r="B682" s="196"/>
      <c r="C682" s="228"/>
      <c r="D682" s="196"/>
      <c r="E682" s="229"/>
      <c r="F682" s="230"/>
      <c r="G682" s="229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spans="1:26" ht="17.25" customHeight="1" x14ac:dyDescent="0.6">
      <c r="A683" s="196"/>
      <c r="B683" s="196"/>
      <c r="C683" s="228"/>
      <c r="D683" s="196"/>
      <c r="E683" s="229"/>
      <c r="F683" s="230"/>
      <c r="G683" s="229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spans="1:26" ht="17.25" customHeight="1" x14ac:dyDescent="0.6">
      <c r="A684" s="196"/>
      <c r="B684" s="196"/>
      <c r="C684" s="228"/>
      <c r="D684" s="196"/>
      <c r="E684" s="229"/>
      <c r="F684" s="230"/>
      <c r="G684" s="229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spans="1:26" ht="17.25" customHeight="1" x14ac:dyDescent="0.6">
      <c r="A685" s="196"/>
      <c r="B685" s="196"/>
      <c r="C685" s="228"/>
      <c r="D685" s="196"/>
      <c r="E685" s="229"/>
      <c r="F685" s="230"/>
      <c r="G685" s="229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spans="1:26" ht="17.25" customHeight="1" x14ac:dyDescent="0.6">
      <c r="A686" s="196"/>
      <c r="B686" s="196"/>
      <c r="C686" s="228"/>
      <c r="D686" s="196"/>
      <c r="E686" s="229"/>
      <c r="F686" s="230"/>
      <c r="G686" s="229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spans="1:26" ht="17.25" customHeight="1" x14ac:dyDescent="0.6">
      <c r="A687" s="196"/>
      <c r="B687" s="196"/>
      <c r="C687" s="228"/>
      <c r="D687" s="196"/>
      <c r="E687" s="229"/>
      <c r="F687" s="230"/>
      <c r="G687" s="229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spans="1:26" ht="17.25" customHeight="1" x14ac:dyDescent="0.6">
      <c r="A688" s="196"/>
      <c r="B688" s="196"/>
      <c r="C688" s="228"/>
      <c r="D688" s="196"/>
      <c r="E688" s="229"/>
      <c r="F688" s="230"/>
      <c r="G688" s="229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spans="1:26" ht="17.25" customHeight="1" x14ac:dyDescent="0.6">
      <c r="A689" s="196"/>
      <c r="B689" s="196"/>
      <c r="C689" s="228"/>
      <c r="D689" s="196"/>
      <c r="E689" s="229"/>
      <c r="F689" s="230"/>
      <c r="G689" s="229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spans="1:26" ht="17.25" customHeight="1" x14ac:dyDescent="0.6">
      <c r="A690" s="196"/>
      <c r="B690" s="196"/>
      <c r="C690" s="228"/>
      <c r="D690" s="196"/>
      <c r="E690" s="229"/>
      <c r="F690" s="230"/>
      <c r="G690" s="229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spans="1:26" ht="17.25" customHeight="1" x14ac:dyDescent="0.6">
      <c r="A691" s="196"/>
      <c r="B691" s="196"/>
      <c r="C691" s="228"/>
      <c r="D691" s="196"/>
      <c r="E691" s="229"/>
      <c r="F691" s="230"/>
      <c r="G691" s="229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spans="1:26" ht="17.25" customHeight="1" x14ac:dyDescent="0.6">
      <c r="A692" s="196"/>
      <c r="B692" s="196"/>
      <c r="C692" s="228"/>
      <c r="D692" s="196"/>
      <c r="E692" s="229"/>
      <c r="F692" s="230"/>
      <c r="G692" s="229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spans="1:26" ht="17.25" customHeight="1" x14ac:dyDescent="0.6">
      <c r="A693" s="196"/>
      <c r="B693" s="196"/>
      <c r="C693" s="228"/>
      <c r="D693" s="196"/>
      <c r="E693" s="229"/>
      <c r="F693" s="230"/>
      <c r="G693" s="229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spans="1:26" ht="17.25" customHeight="1" x14ac:dyDescent="0.6">
      <c r="A694" s="196"/>
      <c r="B694" s="196"/>
      <c r="C694" s="228"/>
      <c r="D694" s="196"/>
      <c r="E694" s="229"/>
      <c r="F694" s="230"/>
      <c r="G694" s="229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spans="1:26" ht="17.25" customHeight="1" x14ac:dyDescent="0.6">
      <c r="A695" s="196"/>
      <c r="B695" s="196"/>
      <c r="C695" s="228"/>
      <c r="D695" s="196"/>
      <c r="E695" s="229"/>
      <c r="F695" s="230"/>
      <c r="G695" s="229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spans="1:26" ht="17.25" customHeight="1" x14ac:dyDescent="0.6">
      <c r="A696" s="196"/>
      <c r="B696" s="196"/>
      <c r="C696" s="228"/>
      <c r="D696" s="196"/>
      <c r="E696" s="229"/>
      <c r="F696" s="230"/>
      <c r="G696" s="229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spans="1:26" ht="17.25" customHeight="1" x14ac:dyDescent="0.6">
      <c r="A697" s="196"/>
      <c r="B697" s="196"/>
      <c r="C697" s="228"/>
      <c r="D697" s="196"/>
      <c r="E697" s="229"/>
      <c r="F697" s="230"/>
      <c r="G697" s="229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spans="1:26" ht="17.25" customHeight="1" x14ac:dyDescent="0.6">
      <c r="A698" s="196"/>
      <c r="B698" s="196"/>
      <c r="C698" s="228"/>
      <c r="D698" s="196"/>
      <c r="E698" s="229"/>
      <c r="F698" s="230"/>
      <c r="G698" s="229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spans="1:26" ht="17.25" customHeight="1" x14ac:dyDescent="0.6">
      <c r="A699" s="196"/>
      <c r="B699" s="196"/>
      <c r="C699" s="228"/>
      <c r="D699" s="196"/>
      <c r="E699" s="229"/>
      <c r="F699" s="230"/>
      <c r="G699" s="229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spans="1:26" ht="17.25" customHeight="1" x14ac:dyDescent="0.6">
      <c r="A700" s="196"/>
      <c r="B700" s="196"/>
      <c r="C700" s="228"/>
      <c r="D700" s="196"/>
      <c r="E700" s="229"/>
      <c r="F700" s="230"/>
      <c r="G700" s="229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spans="1:26" ht="17.25" customHeight="1" x14ac:dyDescent="0.6">
      <c r="A701" s="196"/>
      <c r="B701" s="196"/>
      <c r="C701" s="228"/>
      <c r="D701" s="196"/>
      <c r="E701" s="229"/>
      <c r="F701" s="230"/>
      <c r="G701" s="229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spans="1:26" ht="17.25" customHeight="1" x14ac:dyDescent="0.6">
      <c r="A702" s="196"/>
      <c r="B702" s="196"/>
      <c r="C702" s="228"/>
      <c r="D702" s="196"/>
      <c r="E702" s="229"/>
      <c r="F702" s="230"/>
      <c r="G702" s="229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spans="1:26" ht="17.25" customHeight="1" x14ac:dyDescent="0.6">
      <c r="A703" s="196"/>
      <c r="B703" s="196"/>
      <c r="C703" s="228"/>
      <c r="D703" s="196"/>
      <c r="E703" s="229"/>
      <c r="F703" s="230"/>
      <c r="G703" s="229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spans="1:26" ht="17.25" customHeight="1" x14ac:dyDescent="0.6">
      <c r="A704" s="196"/>
      <c r="B704" s="196"/>
      <c r="C704" s="228"/>
      <c r="D704" s="196"/>
      <c r="E704" s="229"/>
      <c r="F704" s="230"/>
      <c r="G704" s="229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spans="1:26" ht="17.25" customHeight="1" x14ac:dyDescent="0.6">
      <c r="A705" s="196"/>
      <c r="B705" s="196"/>
      <c r="C705" s="228"/>
      <c r="D705" s="196"/>
      <c r="E705" s="229"/>
      <c r="F705" s="230"/>
      <c r="G705" s="229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spans="1:26" ht="17.25" customHeight="1" x14ac:dyDescent="0.6">
      <c r="A706" s="196"/>
      <c r="B706" s="196"/>
      <c r="C706" s="228"/>
      <c r="D706" s="196"/>
      <c r="E706" s="229"/>
      <c r="F706" s="230"/>
      <c r="G706" s="229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spans="1:26" ht="17.25" customHeight="1" x14ac:dyDescent="0.6">
      <c r="A707" s="196"/>
      <c r="B707" s="196"/>
      <c r="C707" s="228"/>
      <c r="D707" s="196"/>
      <c r="E707" s="229"/>
      <c r="F707" s="230"/>
      <c r="G707" s="229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spans="1:26" ht="17.25" customHeight="1" x14ac:dyDescent="0.6">
      <c r="A708" s="196"/>
      <c r="B708" s="196"/>
      <c r="C708" s="228"/>
      <c r="D708" s="196"/>
      <c r="E708" s="229"/>
      <c r="F708" s="230"/>
      <c r="G708" s="229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spans="1:26" ht="17.25" customHeight="1" x14ac:dyDescent="0.6">
      <c r="A709" s="196"/>
      <c r="B709" s="196"/>
      <c r="C709" s="228"/>
      <c r="D709" s="196"/>
      <c r="E709" s="229"/>
      <c r="F709" s="230"/>
      <c r="G709" s="229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spans="1:26" ht="17.25" customHeight="1" x14ac:dyDescent="0.6">
      <c r="A710" s="196"/>
      <c r="B710" s="196"/>
      <c r="C710" s="228"/>
      <c r="D710" s="196"/>
      <c r="E710" s="229"/>
      <c r="F710" s="230"/>
      <c r="G710" s="229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spans="1:26" ht="17.25" customHeight="1" x14ac:dyDescent="0.6">
      <c r="A711" s="196"/>
      <c r="B711" s="196"/>
      <c r="C711" s="228"/>
      <c r="D711" s="196"/>
      <c r="E711" s="229"/>
      <c r="F711" s="230"/>
      <c r="G711" s="229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spans="1:26" ht="17.25" customHeight="1" x14ac:dyDescent="0.6">
      <c r="A712" s="196"/>
      <c r="B712" s="196"/>
      <c r="C712" s="228"/>
      <c r="D712" s="196"/>
      <c r="E712" s="229"/>
      <c r="F712" s="230"/>
      <c r="G712" s="229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spans="1:26" ht="17.25" customHeight="1" x14ac:dyDescent="0.6">
      <c r="A713" s="196"/>
      <c r="B713" s="196"/>
      <c r="C713" s="228"/>
      <c r="D713" s="196"/>
      <c r="E713" s="229"/>
      <c r="F713" s="230"/>
      <c r="G713" s="229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spans="1:26" ht="17.25" customHeight="1" x14ac:dyDescent="0.6">
      <c r="A714" s="196"/>
      <c r="B714" s="196"/>
      <c r="C714" s="228"/>
      <c r="D714" s="196"/>
      <c r="E714" s="229"/>
      <c r="F714" s="230"/>
      <c r="G714" s="229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spans="1:26" ht="17.25" customHeight="1" x14ac:dyDescent="0.6">
      <c r="A715" s="196"/>
      <c r="B715" s="196"/>
      <c r="C715" s="228"/>
      <c r="D715" s="196"/>
      <c r="E715" s="229"/>
      <c r="F715" s="230"/>
      <c r="G715" s="229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spans="1:26" ht="17.25" customHeight="1" x14ac:dyDescent="0.6">
      <c r="A716" s="196"/>
      <c r="B716" s="196"/>
      <c r="C716" s="228"/>
      <c r="D716" s="196"/>
      <c r="E716" s="229"/>
      <c r="F716" s="230"/>
      <c r="G716" s="229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spans="1:26" ht="17.25" customHeight="1" x14ac:dyDescent="0.6">
      <c r="A717" s="196"/>
      <c r="B717" s="196"/>
      <c r="C717" s="228"/>
      <c r="D717" s="196"/>
      <c r="E717" s="229"/>
      <c r="F717" s="230"/>
      <c r="G717" s="229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spans="1:26" ht="17.25" customHeight="1" x14ac:dyDescent="0.6">
      <c r="A718" s="196"/>
      <c r="B718" s="196"/>
      <c r="C718" s="228"/>
      <c r="D718" s="196"/>
      <c r="E718" s="229"/>
      <c r="F718" s="230"/>
      <c r="G718" s="229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spans="1:26" ht="17.25" customHeight="1" x14ac:dyDescent="0.6">
      <c r="A719" s="196"/>
      <c r="B719" s="196"/>
      <c r="C719" s="228"/>
      <c r="D719" s="196"/>
      <c r="E719" s="229"/>
      <c r="F719" s="230"/>
      <c r="G719" s="229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spans="1:26" ht="17.25" customHeight="1" x14ac:dyDescent="0.6">
      <c r="A720" s="196"/>
      <c r="B720" s="196"/>
      <c r="C720" s="228"/>
      <c r="D720" s="196"/>
      <c r="E720" s="229"/>
      <c r="F720" s="230"/>
      <c r="G720" s="229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spans="1:26" ht="17.25" customHeight="1" x14ac:dyDescent="0.6">
      <c r="A721" s="196"/>
      <c r="B721" s="196"/>
      <c r="C721" s="228"/>
      <c r="D721" s="196"/>
      <c r="E721" s="229"/>
      <c r="F721" s="230"/>
      <c r="G721" s="229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spans="1:26" ht="17.25" customHeight="1" x14ac:dyDescent="0.6">
      <c r="A722" s="196"/>
      <c r="B722" s="196"/>
      <c r="C722" s="228"/>
      <c r="D722" s="196"/>
      <c r="E722" s="229"/>
      <c r="F722" s="230"/>
      <c r="G722" s="229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spans="1:26" ht="17.25" customHeight="1" x14ac:dyDescent="0.6">
      <c r="A723" s="196"/>
      <c r="B723" s="196"/>
      <c r="C723" s="228"/>
      <c r="D723" s="196"/>
      <c r="E723" s="229"/>
      <c r="F723" s="230"/>
      <c r="G723" s="229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spans="1:26" ht="17.25" customHeight="1" x14ac:dyDescent="0.6">
      <c r="A724" s="196"/>
      <c r="B724" s="196"/>
      <c r="C724" s="228"/>
      <c r="D724" s="196"/>
      <c r="E724" s="229"/>
      <c r="F724" s="230"/>
      <c r="G724" s="229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spans="1:26" ht="17.25" customHeight="1" x14ac:dyDescent="0.6">
      <c r="A725" s="196"/>
      <c r="B725" s="196"/>
      <c r="C725" s="228"/>
      <c r="D725" s="196"/>
      <c r="E725" s="229"/>
      <c r="F725" s="230"/>
      <c r="G725" s="229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spans="1:26" ht="17.25" customHeight="1" x14ac:dyDescent="0.6">
      <c r="A726" s="196"/>
      <c r="B726" s="196"/>
      <c r="C726" s="228"/>
      <c r="D726" s="196"/>
      <c r="E726" s="229"/>
      <c r="F726" s="230"/>
      <c r="G726" s="229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spans="1:26" ht="17.25" customHeight="1" x14ac:dyDescent="0.6">
      <c r="A727" s="196"/>
      <c r="B727" s="196"/>
      <c r="C727" s="228"/>
      <c r="D727" s="196"/>
      <c r="E727" s="229"/>
      <c r="F727" s="230"/>
      <c r="G727" s="229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spans="1:26" ht="17.25" customHeight="1" x14ac:dyDescent="0.6">
      <c r="A728" s="196"/>
      <c r="B728" s="196"/>
      <c r="C728" s="228"/>
      <c r="D728" s="196"/>
      <c r="E728" s="229"/>
      <c r="F728" s="230"/>
      <c r="G728" s="229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spans="1:26" ht="17.25" customHeight="1" x14ac:dyDescent="0.6">
      <c r="A729" s="196"/>
      <c r="B729" s="196"/>
      <c r="C729" s="228"/>
      <c r="D729" s="196"/>
      <c r="E729" s="229"/>
      <c r="F729" s="230"/>
      <c r="G729" s="229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spans="1:26" ht="17.25" customHeight="1" x14ac:dyDescent="0.6">
      <c r="A730" s="196"/>
      <c r="B730" s="196"/>
      <c r="C730" s="228"/>
      <c r="D730" s="196"/>
      <c r="E730" s="229"/>
      <c r="F730" s="230"/>
      <c r="G730" s="229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spans="1:26" ht="17.25" customHeight="1" x14ac:dyDescent="0.6">
      <c r="A731" s="196"/>
      <c r="B731" s="196"/>
      <c r="C731" s="228"/>
      <c r="D731" s="196"/>
      <c r="E731" s="229"/>
      <c r="F731" s="230"/>
      <c r="G731" s="229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spans="1:26" ht="17.25" customHeight="1" x14ac:dyDescent="0.6">
      <c r="A732" s="196"/>
      <c r="B732" s="196"/>
      <c r="C732" s="228"/>
      <c r="D732" s="196"/>
      <c r="E732" s="229"/>
      <c r="F732" s="230"/>
      <c r="G732" s="229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spans="1:26" ht="17.25" customHeight="1" x14ac:dyDescent="0.6">
      <c r="A733" s="196"/>
      <c r="B733" s="196"/>
      <c r="C733" s="228"/>
      <c r="D733" s="196"/>
      <c r="E733" s="229"/>
      <c r="F733" s="230"/>
      <c r="G733" s="229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spans="1:26" ht="17.25" customHeight="1" x14ac:dyDescent="0.6">
      <c r="A734" s="196"/>
      <c r="B734" s="196"/>
      <c r="C734" s="228"/>
      <c r="D734" s="196"/>
      <c r="E734" s="229"/>
      <c r="F734" s="230"/>
      <c r="G734" s="229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spans="1:26" ht="17.25" customHeight="1" x14ac:dyDescent="0.6">
      <c r="A735" s="196"/>
      <c r="B735" s="196"/>
      <c r="C735" s="228"/>
      <c r="D735" s="196"/>
      <c r="E735" s="229"/>
      <c r="F735" s="230"/>
      <c r="G735" s="229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spans="1:26" ht="17.25" customHeight="1" x14ac:dyDescent="0.6">
      <c r="A736" s="196"/>
      <c r="B736" s="196"/>
      <c r="C736" s="228"/>
      <c r="D736" s="196"/>
      <c r="E736" s="229"/>
      <c r="F736" s="230"/>
      <c r="G736" s="229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spans="1:26" ht="17.25" customHeight="1" x14ac:dyDescent="0.6">
      <c r="A737" s="196"/>
      <c r="B737" s="196"/>
      <c r="C737" s="228"/>
      <c r="D737" s="196"/>
      <c r="E737" s="229"/>
      <c r="F737" s="230"/>
      <c r="G737" s="229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spans="1:26" ht="17.25" customHeight="1" x14ac:dyDescent="0.6">
      <c r="A738" s="196"/>
      <c r="B738" s="196"/>
      <c r="C738" s="228"/>
      <c r="D738" s="196"/>
      <c r="E738" s="229"/>
      <c r="F738" s="230"/>
      <c r="G738" s="229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spans="1:26" ht="17.25" customHeight="1" x14ac:dyDescent="0.6">
      <c r="A739" s="196"/>
      <c r="B739" s="196"/>
      <c r="C739" s="228"/>
      <c r="D739" s="196"/>
      <c r="E739" s="229"/>
      <c r="F739" s="230"/>
      <c r="G739" s="229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spans="1:26" ht="17.25" customHeight="1" x14ac:dyDescent="0.6">
      <c r="A740" s="196"/>
      <c r="B740" s="196"/>
      <c r="C740" s="228"/>
      <c r="D740" s="196"/>
      <c r="E740" s="229"/>
      <c r="F740" s="230"/>
      <c r="G740" s="229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spans="1:26" ht="17.25" customHeight="1" x14ac:dyDescent="0.6">
      <c r="A741" s="196"/>
      <c r="B741" s="196"/>
      <c r="C741" s="228"/>
      <c r="D741" s="196"/>
      <c r="E741" s="229"/>
      <c r="F741" s="230"/>
      <c r="G741" s="229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spans="1:26" ht="17.25" customHeight="1" x14ac:dyDescent="0.6">
      <c r="A742" s="196"/>
      <c r="B742" s="196"/>
      <c r="C742" s="228"/>
      <c r="D742" s="196"/>
      <c r="E742" s="229"/>
      <c r="F742" s="230"/>
      <c r="G742" s="229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spans="1:26" ht="17.25" customHeight="1" x14ac:dyDescent="0.6">
      <c r="A743" s="196"/>
      <c r="B743" s="196"/>
      <c r="C743" s="228"/>
      <c r="D743" s="196"/>
      <c r="E743" s="229"/>
      <c r="F743" s="230"/>
      <c r="G743" s="229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spans="1:26" ht="17.25" customHeight="1" x14ac:dyDescent="0.6">
      <c r="A744" s="196"/>
      <c r="B744" s="196"/>
      <c r="C744" s="228"/>
      <c r="D744" s="196"/>
      <c r="E744" s="229"/>
      <c r="F744" s="230"/>
      <c r="G744" s="229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spans="1:26" ht="17.25" customHeight="1" x14ac:dyDescent="0.6">
      <c r="A745" s="196"/>
      <c r="B745" s="196"/>
      <c r="C745" s="228"/>
      <c r="D745" s="196"/>
      <c r="E745" s="229"/>
      <c r="F745" s="230"/>
      <c r="G745" s="229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spans="1:26" ht="17.25" customHeight="1" x14ac:dyDescent="0.6">
      <c r="A746" s="196"/>
      <c r="B746" s="196"/>
      <c r="C746" s="228"/>
      <c r="D746" s="196"/>
      <c r="E746" s="229"/>
      <c r="F746" s="230"/>
      <c r="G746" s="229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spans="1:26" ht="17.25" customHeight="1" x14ac:dyDescent="0.6">
      <c r="A747" s="196"/>
      <c r="B747" s="196"/>
      <c r="C747" s="228"/>
      <c r="D747" s="196"/>
      <c r="E747" s="229"/>
      <c r="F747" s="230"/>
      <c r="G747" s="229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spans="1:26" ht="17.25" customHeight="1" x14ac:dyDescent="0.6">
      <c r="A748" s="196"/>
      <c r="B748" s="196"/>
      <c r="C748" s="228"/>
      <c r="D748" s="196"/>
      <c r="E748" s="229"/>
      <c r="F748" s="230"/>
      <c r="G748" s="229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spans="1:26" ht="17.25" customHeight="1" x14ac:dyDescent="0.6">
      <c r="A749" s="196"/>
      <c r="B749" s="196"/>
      <c r="C749" s="228"/>
      <c r="D749" s="196"/>
      <c r="E749" s="229"/>
      <c r="F749" s="230"/>
      <c r="G749" s="229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spans="1:26" ht="17.25" customHeight="1" x14ac:dyDescent="0.6">
      <c r="A750" s="196"/>
      <c r="B750" s="196"/>
      <c r="C750" s="228"/>
      <c r="D750" s="196"/>
      <c r="E750" s="229"/>
      <c r="F750" s="230"/>
      <c r="G750" s="229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spans="1:26" ht="17.25" customHeight="1" x14ac:dyDescent="0.6">
      <c r="A751" s="196"/>
      <c r="B751" s="196"/>
      <c r="C751" s="228"/>
      <c r="D751" s="196"/>
      <c r="E751" s="229"/>
      <c r="F751" s="230"/>
      <c r="G751" s="229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spans="1:26" ht="17.25" customHeight="1" x14ac:dyDescent="0.6">
      <c r="A752" s="196"/>
      <c r="B752" s="196"/>
      <c r="C752" s="228"/>
      <c r="D752" s="196"/>
      <c r="E752" s="229"/>
      <c r="F752" s="230"/>
      <c r="G752" s="229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spans="1:26" ht="17.25" customHeight="1" x14ac:dyDescent="0.6">
      <c r="A753" s="196"/>
      <c r="B753" s="196"/>
      <c r="C753" s="228"/>
      <c r="D753" s="196"/>
      <c r="E753" s="229"/>
      <c r="F753" s="230"/>
      <c r="G753" s="229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spans="1:26" ht="17.25" customHeight="1" x14ac:dyDescent="0.6">
      <c r="A754" s="196"/>
      <c r="B754" s="196"/>
      <c r="C754" s="228"/>
      <c r="D754" s="196"/>
      <c r="E754" s="229"/>
      <c r="F754" s="230"/>
      <c r="G754" s="229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spans="1:26" ht="17.25" customHeight="1" x14ac:dyDescent="0.6">
      <c r="A755" s="196"/>
      <c r="B755" s="196"/>
      <c r="C755" s="228"/>
      <c r="D755" s="196"/>
      <c r="E755" s="229"/>
      <c r="F755" s="230"/>
      <c r="G755" s="229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spans="1:26" ht="17.25" customHeight="1" x14ac:dyDescent="0.6">
      <c r="A756" s="196"/>
      <c r="B756" s="196"/>
      <c r="C756" s="228"/>
      <c r="D756" s="196"/>
      <c r="E756" s="229"/>
      <c r="F756" s="230"/>
      <c r="G756" s="229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spans="1:26" ht="17.25" customHeight="1" x14ac:dyDescent="0.6">
      <c r="A757" s="196"/>
      <c r="B757" s="196"/>
      <c r="C757" s="228"/>
      <c r="D757" s="196"/>
      <c r="E757" s="229"/>
      <c r="F757" s="230"/>
      <c r="G757" s="229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spans="1:26" ht="17.25" customHeight="1" x14ac:dyDescent="0.6">
      <c r="A758" s="196"/>
      <c r="B758" s="196"/>
      <c r="C758" s="228"/>
      <c r="D758" s="196"/>
      <c r="E758" s="229"/>
      <c r="F758" s="230"/>
      <c r="G758" s="229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spans="1:26" ht="17.25" customHeight="1" x14ac:dyDescent="0.6">
      <c r="A759" s="196"/>
      <c r="B759" s="196"/>
      <c r="C759" s="228"/>
      <c r="D759" s="196"/>
      <c r="E759" s="229"/>
      <c r="F759" s="230"/>
      <c r="G759" s="229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spans="1:26" ht="17.25" customHeight="1" x14ac:dyDescent="0.6">
      <c r="A760" s="196"/>
      <c r="B760" s="196"/>
      <c r="C760" s="228"/>
      <c r="D760" s="196"/>
      <c r="E760" s="229"/>
      <c r="F760" s="230"/>
      <c r="G760" s="229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spans="1:26" ht="17.25" customHeight="1" x14ac:dyDescent="0.6">
      <c r="A761" s="196"/>
      <c r="B761" s="196"/>
      <c r="C761" s="228"/>
      <c r="D761" s="196"/>
      <c r="E761" s="229"/>
      <c r="F761" s="230"/>
      <c r="G761" s="229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spans="1:26" ht="17.25" customHeight="1" x14ac:dyDescent="0.6">
      <c r="A762" s="196"/>
      <c r="B762" s="196"/>
      <c r="C762" s="228"/>
      <c r="D762" s="196"/>
      <c r="E762" s="229"/>
      <c r="F762" s="230"/>
      <c r="G762" s="229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spans="1:26" ht="17.25" customHeight="1" x14ac:dyDescent="0.6">
      <c r="A763" s="196"/>
      <c r="B763" s="196"/>
      <c r="C763" s="228"/>
      <c r="D763" s="196"/>
      <c r="E763" s="229"/>
      <c r="F763" s="230"/>
      <c r="G763" s="229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spans="1:26" ht="17.25" customHeight="1" x14ac:dyDescent="0.6">
      <c r="A764" s="196"/>
      <c r="B764" s="196"/>
      <c r="C764" s="228"/>
      <c r="D764" s="196"/>
      <c r="E764" s="229"/>
      <c r="F764" s="230"/>
      <c r="G764" s="229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spans="1:26" ht="17.25" customHeight="1" x14ac:dyDescent="0.6">
      <c r="A765" s="196"/>
      <c r="B765" s="196"/>
      <c r="C765" s="228"/>
      <c r="D765" s="196"/>
      <c r="E765" s="229"/>
      <c r="F765" s="230"/>
      <c r="G765" s="229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spans="1:26" ht="17.25" customHeight="1" x14ac:dyDescent="0.6">
      <c r="A766" s="196"/>
      <c r="B766" s="196"/>
      <c r="C766" s="228"/>
      <c r="D766" s="196"/>
      <c r="E766" s="229"/>
      <c r="F766" s="230"/>
      <c r="G766" s="229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spans="1:26" ht="17.25" customHeight="1" x14ac:dyDescent="0.6">
      <c r="A767" s="196"/>
      <c r="B767" s="196"/>
      <c r="C767" s="228"/>
      <c r="D767" s="196"/>
      <c r="E767" s="229"/>
      <c r="F767" s="230"/>
      <c r="G767" s="229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spans="1:26" ht="17.25" customHeight="1" x14ac:dyDescent="0.6">
      <c r="A768" s="196"/>
      <c r="B768" s="196"/>
      <c r="C768" s="228"/>
      <c r="D768" s="196"/>
      <c r="E768" s="229"/>
      <c r="F768" s="230"/>
      <c r="G768" s="229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spans="1:26" ht="17.25" customHeight="1" x14ac:dyDescent="0.6">
      <c r="A769" s="196"/>
      <c r="B769" s="196"/>
      <c r="C769" s="228"/>
      <c r="D769" s="196"/>
      <c r="E769" s="229"/>
      <c r="F769" s="230"/>
      <c r="G769" s="229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spans="1:26" ht="17.25" customHeight="1" x14ac:dyDescent="0.6">
      <c r="A770" s="196"/>
      <c r="B770" s="196"/>
      <c r="C770" s="228"/>
      <c r="D770" s="196"/>
      <c r="E770" s="229"/>
      <c r="F770" s="230"/>
      <c r="G770" s="229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spans="1:26" ht="17.25" customHeight="1" x14ac:dyDescent="0.6">
      <c r="A771" s="196"/>
      <c r="B771" s="196"/>
      <c r="C771" s="228"/>
      <c r="D771" s="196"/>
      <c r="E771" s="229"/>
      <c r="F771" s="230"/>
      <c r="G771" s="229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spans="1:26" ht="17.25" customHeight="1" x14ac:dyDescent="0.6">
      <c r="A772" s="196"/>
      <c r="B772" s="196"/>
      <c r="C772" s="228"/>
      <c r="D772" s="196"/>
      <c r="E772" s="229"/>
      <c r="F772" s="230"/>
      <c r="G772" s="229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spans="1:26" ht="17.25" customHeight="1" x14ac:dyDescent="0.6">
      <c r="A773" s="196"/>
      <c r="B773" s="196"/>
      <c r="C773" s="228"/>
      <c r="D773" s="196"/>
      <c r="E773" s="229"/>
      <c r="F773" s="230"/>
      <c r="G773" s="229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spans="1:26" ht="17.25" customHeight="1" x14ac:dyDescent="0.6">
      <c r="A774" s="196"/>
      <c r="B774" s="196"/>
      <c r="C774" s="228"/>
      <c r="D774" s="196"/>
      <c r="E774" s="229"/>
      <c r="F774" s="230"/>
      <c r="G774" s="229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spans="1:26" ht="17.25" customHeight="1" x14ac:dyDescent="0.6">
      <c r="A775" s="196"/>
      <c r="B775" s="196"/>
      <c r="C775" s="228"/>
      <c r="D775" s="196"/>
      <c r="E775" s="229"/>
      <c r="F775" s="230"/>
      <c r="G775" s="229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spans="1:26" ht="17.25" customHeight="1" x14ac:dyDescent="0.6">
      <c r="A776" s="196"/>
      <c r="B776" s="196"/>
      <c r="C776" s="228"/>
      <c r="D776" s="196"/>
      <c r="E776" s="229"/>
      <c r="F776" s="230"/>
      <c r="G776" s="229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spans="1:26" ht="17.25" customHeight="1" x14ac:dyDescent="0.6">
      <c r="A777" s="196"/>
      <c r="B777" s="196"/>
      <c r="C777" s="228"/>
      <c r="D777" s="196"/>
      <c r="E777" s="229"/>
      <c r="F777" s="230"/>
      <c r="G777" s="229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spans="1:26" ht="17.25" customHeight="1" x14ac:dyDescent="0.6">
      <c r="A778" s="196"/>
      <c r="B778" s="196"/>
      <c r="C778" s="228"/>
      <c r="D778" s="196"/>
      <c r="E778" s="229"/>
      <c r="F778" s="230"/>
      <c r="G778" s="229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spans="1:26" ht="17.25" customHeight="1" x14ac:dyDescent="0.6">
      <c r="A779" s="196"/>
      <c r="B779" s="196"/>
      <c r="C779" s="228"/>
      <c r="D779" s="196"/>
      <c r="E779" s="229"/>
      <c r="F779" s="230"/>
      <c r="G779" s="229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spans="1:26" ht="17.25" customHeight="1" x14ac:dyDescent="0.6">
      <c r="A780" s="196"/>
      <c r="B780" s="196"/>
      <c r="C780" s="228"/>
      <c r="D780" s="196"/>
      <c r="E780" s="229"/>
      <c r="F780" s="230"/>
      <c r="G780" s="229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spans="1:26" ht="17.25" customHeight="1" x14ac:dyDescent="0.6">
      <c r="A781" s="196"/>
      <c r="B781" s="196"/>
      <c r="C781" s="228"/>
      <c r="D781" s="196"/>
      <c r="E781" s="229"/>
      <c r="F781" s="230"/>
      <c r="G781" s="229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spans="1:26" ht="17.25" customHeight="1" x14ac:dyDescent="0.6">
      <c r="A782" s="196"/>
      <c r="B782" s="196"/>
      <c r="C782" s="228"/>
      <c r="D782" s="196"/>
      <c r="E782" s="229"/>
      <c r="F782" s="230"/>
      <c r="G782" s="229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spans="1:26" ht="17.25" customHeight="1" x14ac:dyDescent="0.6">
      <c r="A783" s="196"/>
      <c r="B783" s="196"/>
      <c r="C783" s="228"/>
      <c r="D783" s="196"/>
      <c r="E783" s="229"/>
      <c r="F783" s="230"/>
      <c r="G783" s="229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spans="1:26" ht="17.25" customHeight="1" x14ac:dyDescent="0.6">
      <c r="A784" s="196"/>
      <c r="B784" s="196"/>
      <c r="C784" s="228"/>
      <c r="D784" s="196"/>
      <c r="E784" s="229"/>
      <c r="F784" s="230"/>
      <c r="G784" s="229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spans="1:26" ht="17.25" customHeight="1" x14ac:dyDescent="0.6">
      <c r="A785" s="196"/>
      <c r="B785" s="196"/>
      <c r="C785" s="228"/>
      <c r="D785" s="196"/>
      <c r="E785" s="229"/>
      <c r="F785" s="230"/>
      <c r="G785" s="229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spans="1:26" ht="17.25" customHeight="1" x14ac:dyDescent="0.6">
      <c r="A786" s="196"/>
      <c r="B786" s="196"/>
      <c r="C786" s="228"/>
      <c r="D786" s="196"/>
      <c r="E786" s="229"/>
      <c r="F786" s="230"/>
      <c r="G786" s="229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spans="1:26" ht="17.25" customHeight="1" x14ac:dyDescent="0.6">
      <c r="A787" s="196"/>
      <c r="B787" s="196"/>
      <c r="C787" s="228"/>
      <c r="D787" s="196"/>
      <c r="E787" s="229"/>
      <c r="F787" s="230"/>
      <c r="G787" s="229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spans="1:26" ht="17.25" customHeight="1" x14ac:dyDescent="0.6">
      <c r="A788" s="196"/>
      <c r="B788" s="196"/>
      <c r="C788" s="228"/>
      <c r="D788" s="196"/>
      <c r="E788" s="229"/>
      <c r="F788" s="230"/>
      <c r="G788" s="229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spans="1:26" ht="17.25" customHeight="1" x14ac:dyDescent="0.6">
      <c r="A789" s="196"/>
      <c r="B789" s="196"/>
      <c r="C789" s="228"/>
      <c r="D789" s="196"/>
      <c r="E789" s="229"/>
      <c r="F789" s="230"/>
      <c r="G789" s="229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spans="1:26" ht="17.25" customHeight="1" x14ac:dyDescent="0.6">
      <c r="A790" s="196"/>
      <c r="B790" s="196"/>
      <c r="C790" s="228"/>
      <c r="D790" s="196"/>
      <c r="E790" s="229"/>
      <c r="F790" s="230"/>
      <c r="G790" s="229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spans="1:26" ht="17.25" customHeight="1" x14ac:dyDescent="0.6">
      <c r="A791" s="196"/>
      <c r="B791" s="196"/>
      <c r="C791" s="228"/>
      <c r="D791" s="196"/>
      <c r="E791" s="229"/>
      <c r="F791" s="230"/>
      <c r="G791" s="229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spans="1:26" ht="17.25" customHeight="1" x14ac:dyDescent="0.6">
      <c r="A792" s="196"/>
      <c r="B792" s="196"/>
      <c r="C792" s="228"/>
      <c r="D792" s="196"/>
      <c r="E792" s="229"/>
      <c r="F792" s="230"/>
      <c r="G792" s="229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spans="1:26" ht="17.25" customHeight="1" x14ac:dyDescent="0.6">
      <c r="A793" s="196"/>
      <c r="B793" s="196"/>
      <c r="C793" s="228"/>
      <c r="D793" s="196"/>
      <c r="E793" s="229"/>
      <c r="F793" s="230"/>
      <c r="G793" s="229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spans="1:26" ht="17.25" customHeight="1" x14ac:dyDescent="0.6">
      <c r="A794" s="196"/>
      <c r="B794" s="196"/>
      <c r="C794" s="228"/>
      <c r="D794" s="196"/>
      <c r="E794" s="229"/>
      <c r="F794" s="230"/>
      <c r="G794" s="229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spans="1:26" ht="17.25" customHeight="1" x14ac:dyDescent="0.6">
      <c r="A795" s="196"/>
      <c r="B795" s="196"/>
      <c r="C795" s="228"/>
      <c r="D795" s="196"/>
      <c r="E795" s="229"/>
      <c r="F795" s="230"/>
      <c r="G795" s="229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spans="1:26" ht="17.25" customHeight="1" x14ac:dyDescent="0.6">
      <c r="A796" s="196"/>
      <c r="B796" s="196"/>
      <c r="C796" s="228"/>
      <c r="D796" s="196"/>
      <c r="E796" s="229"/>
      <c r="F796" s="230"/>
      <c r="G796" s="229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spans="1:26" ht="17.25" customHeight="1" x14ac:dyDescent="0.6">
      <c r="A797" s="196"/>
      <c r="B797" s="196"/>
      <c r="C797" s="228"/>
      <c r="D797" s="196"/>
      <c r="E797" s="229"/>
      <c r="F797" s="230"/>
      <c r="G797" s="229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spans="1:26" ht="17.25" customHeight="1" x14ac:dyDescent="0.6">
      <c r="A798" s="196"/>
      <c r="B798" s="196"/>
      <c r="C798" s="228"/>
      <c r="D798" s="196"/>
      <c r="E798" s="229"/>
      <c r="F798" s="230"/>
      <c r="G798" s="229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spans="1:26" ht="17.25" customHeight="1" x14ac:dyDescent="0.6">
      <c r="A799" s="196"/>
      <c r="B799" s="196"/>
      <c r="C799" s="228"/>
      <c r="D799" s="196"/>
      <c r="E799" s="229"/>
      <c r="F799" s="230"/>
      <c r="G799" s="229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spans="1:26" ht="17.25" customHeight="1" x14ac:dyDescent="0.6">
      <c r="A800" s="196"/>
      <c r="B800" s="196"/>
      <c r="C800" s="228"/>
      <c r="D800" s="196"/>
      <c r="E800" s="229"/>
      <c r="F800" s="230"/>
      <c r="G800" s="229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spans="1:26" ht="17.25" customHeight="1" x14ac:dyDescent="0.6">
      <c r="A801" s="196"/>
      <c r="B801" s="196"/>
      <c r="C801" s="228"/>
      <c r="D801" s="196"/>
      <c r="E801" s="229"/>
      <c r="F801" s="230"/>
      <c r="G801" s="229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spans="1:26" ht="17.25" customHeight="1" x14ac:dyDescent="0.6">
      <c r="A802" s="196"/>
      <c r="B802" s="196"/>
      <c r="C802" s="228"/>
      <c r="D802" s="196"/>
      <c r="E802" s="229"/>
      <c r="F802" s="230"/>
      <c r="G802" s="229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spans="1:26" ht="17.25" customHeight="1" x14ac:dyDescent="0.6">
      <c r="A803" s="196"/>
      <c r="B803" s="196"/>
      <c r="C803" s="228"/>
      <c r="D803" s="196"/>
      <c r="E803" s="229"/>
      <c r="F803" s="230"/>
      <c r="G803" s="229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spans="1:26" ht="17.25" customHeight="1" x14ac:dyDescent="0.6">
      <c r="A804" s="196"/>
      <c r="B804" s="196"/>
      <c r="C804" s="228"/>
      <c r="D804" s="196"/>
      <c r="E804" s="229"/>
      <c r="F804" s="230"/>
      <c r="G804" s="229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spans="1:26" ht="17.25" customHeight="1" x14ac:dyDescent="0.6">
      <c r="A805" s="196"/>
      <c r="B805" s="196"/>
      <c r="C805" s="228"/>
      <c r="D805" s="196"/>
      <c r="E805" s="229"/>
      <c r="F805" s="230"/>
      <c r="G805" s="229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spans="1:26" ht="17.25" customHeight="1" x14ac:dyDescent="0.6">
      <c r="A806" s="196"/>
      <c r="B806" s="196"/>
      <c r="C806" s="228"/>
      <c r="D806" s="196"/>
      <c r="E806" s="229"/>
      <c r="F806" s="230"/>
      <c r="G806" s="229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spans="1:26" ht="17.25" customHeight="1" x14ac:dyDescent="0.6">
      <c r="A807" s="196"/>
      <c r="B807" s="196"/>
      <c r="C807" s="228"/>
      <c r="D807" s="196"/>
      <c r="E807" s="229"/>
      <c r="F807" s="230"/>
      <c r="G807" s="229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spans="1:26" ht="17.25" customHeight="1" x14ac:dyDescent="0.6">
      <c r="A808" s="196"/>
      <c r="B808" s="196"/>
      <c r="C808" s="228"/>
      <c r="D808" s="196"/>
      <c r="E808" s="229"/>
      <c r="F808" s="230"/>
      <c r="G808" s="229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spans="1:26" ht="17.25" customHeight="1" x14ac:dyDescent="0.6">
      <c r="A809" s="196"/>
      <c r="B809" s="196"/>
      <c r="C809" s="228"/>
      <c r="D809" s="196"/>
      <c r="E809" s="229"/>
      <c r="F809" s="230"/>
      <c r="G809" s="229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spans="1:26" ht="17.25" customHeight="1" x14ac:dyDescent="0.6">
      <c r="A810" s="196"/>
      <c r="B810" s="196"/>
      <c r="C810" s="228"/>
      <c r="D810" s="196"/>
      <c r="E810" s="229"/>
      <c r="F810" s="230"/>
      <c r="G810" s="229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spans="1:26" ht="17.25" customHeight="1" x14ac:dyDescent="0.6">
      <c r="A811" s="196"/>
      <c r="B811" s="196"/>
      <c r="C811" s="228"/>
      <c r="D811" s="196"/>
      <c r="E811" s="229"/>
      <c r="F811" s="230"/>
      <c r="G811" s="229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spans="1:26" ht="17.25" customHeight="1" x14ac:dyDescent="0.6">
      <c r="A812" s="196"/>
      <c r="B812" s="196"/>
      <c r="C812" s="228"/>
      <c r="D812" s="196"/>
      <c r="E812" s="229"/>
      <c r="F812" s="230"/>
      <c r="G812" s="229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spans="1:26" ht="17.25" customHeight="1" x14ac:dyDescent="0.6">
      <c r="A813" s="196"/>
      <c r="B813" s="196"/>
      <c r="C813" s="228"/>
      <c r="D813" s="196"/>
      <c r="E813" s="229"/>
      <c r="F813" s="230"/>
      <c r="G813" s="229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spans="1:26" ht="17.25" customHeight="1" x14ac:dyDescent="0.6">
      <c r="A814" s="196"/>
      <c r="B814" s="196"/>
      <c r="C814" s="228"/>
      <c r="D814" s="196"/>
      <c r="E814" s="229"/>
      <c r="F814" s="230"/>
      <c r="G814" s="229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spans="1:26" ht="17.25" customHeight="1" x14ac:dyDescent="0.6">
      <c r="A815" s="196"/>
      <c r="B815" s="196"/>
      <c r="C815" s="228"/>
      <c r="D815" s="196"/>
      <c r="E815" s="229"/>
      <c r="F815" s="230"/>
      <c r="G815" s="229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spans="1:26" ht="17.25" customHeight="1" x14ac:dyDescent="0.6">
      <c r="A816" s="196"/>
      <c r="B816" s="196"/>
      <c r="C816" s="228"/>
      <c r="D816" s="196"/>
      <c r="E816" s="229"/>
      <c r="F816" s="230"/>
      <c r="G816" s="229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spans="1:26" ht="17.25" customHeight="1" x14ac:dyDescent="0.6">
      <c r="A817" s="196"/>
      <c r="B817" s="196"/>
      <c r="C817" s="228"/>
      <c r="D817" s="196"/>
      <c r="E817" s="229"/>
      <c r="F817" s="230"/>
      <c r="G817" s="229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spans="1:26" ht="17.25" customHeight="1" x14ac:dyDescent="0.6">
      <c r="A818" s="196"/>
      <c r="B818" s="196"/>
      <c r="C818" s="228"/>
      <c r="D818" s="196"/>
      <c r="E818" s="229"/>
      <c r="F818" s="230"/>
      <c r="G818" s="229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spans="1:26" ht="17.25" customHeight="1" x14ac:dyDescent="0.6">
      <c r="A819" s="196"/>
      <c r="B819" s="196"/>
      <c r="C819" s="228"/>
      <c r="D819" s="196"/>
      <c r="E819" s="229"/>
      <c r="F819" s="230"/>
      <c r="G819" s="229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spans="1:26" ht="17.25" customHeight="1" x14ac:dyDescent="0.6">
      <c r="A820" s="196"/>
      <c r="B820" s="196"/>
      <c r="C820" s="228"/>
      <c r="D820" s="196"/>
      <c r="E820" s="229"/>
      <c r="F820" s="230"/>
      <c r="G820" s="229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spans="1:26" ht="17.25" customHeight="1" x14ac:dyDescent="0.6">
      <c r="A821" s="196"/>
      <c r="B821" s="196"/>
      <c r="C821" s="228"/>
      <c r="D821" s="196"/>
      <c r="E821" s="229"/>
      <c r="F821" s="230"/>
      <c r="G821" s="229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spans="1:26" ht="17.25" customHeight="1" x14ac:dyDescent="0.6">
      <c r="A822" s="196"/>
      <c r="B822" s="196"/>
      <c r="C822" s="228"/>
      <c r="D822" s="196"/>
      <c r="E822" s="229"/>
      <c r="F822" s="230"/>
      <c r="G822" s="229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spans="1:26" ht="17.25" customHeight="1" x14ac:dyDescent="0.6">
      <c r="A823" s="196"/>
      <c r="B823" s="196"/>
      <c r="C823" s="228"/>
      <c r="D823" s="196"/>
      <c r="E823" s="229"/>
      <c r="F823" s="230"/>
      <c r="G823" s="229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spans="1:26" ht="17.25" customHeight="1" x14ac:dyDescent="0.6">
      <c r="A824" s="196"/>
      <c r="B824" s="196"/>
      <c r="C824" s="228"/>
      <c r="D824" s="196"/>
      <c r="E824" s="229"/>
      <c r="F824" s="230"/>
      <c r="G824" s="229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spans="1:26" ht="17.25" customHeight="1" x14ac:dyDescent="0.6">
      <c r="A825" s="196"/>
      <c r="B825" s="196"/>
      <c r="C825" s="228"/>
      <c r="D825" s="196"/>
      <c r="E825" s="229"/>
      <c r="F825" s="230"/>
      <c r="G825" s="229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spans="1:26" ht="17.25" customHeight="1" x14ac:dyDescent="0.6">
      <c r="A826" s="196"/>
      <c r="B826" s="196"/>
      <c r="C826" s="228"/>
      <c r="D826" s="196"/>
      <c r="E826" s="229"/>
      <c r="F826" s="230"/>
      <c r="G826" s="229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spans="1:26" ht="17.25" customHeight="1" x14ac:dyDescent="0.6">
      <c r="A827" s="196"/>
      <c r="B827" s="196"/>
      <c r="C827" s="228"/>
      <c r="D827" s="196"/>
      <c r="E827" s="229"/>
      <c r="F827" s="230"/>
      <c r="G827" s="229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spans="1:26" ht="17.25" customHeight="1" x14ac:dyDescent="0.6">
      <c r="A828" s="196"/>
      <c r="B828" s="196"/>
      <c r="C828" s="228"/>
      <c r="D828" s="196"/>
      <c r="E828" s="229"/>
      <c r="F828" s="230"/>
      <c r="G828" s="229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spans="1:26" ht="17.25" customHeight="1" x14ac:dyDescent="0.6">
      <c r="A829" s="196"/>
      <c r="B829" s="196"/>
      <c r="C829" s="228"/>
      <c r="D829" s="196"/>
      <c r="E829" s="229"/>
      <c r="F829" s="230"/>
      <c r="G829" s="229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spans="1:26" ht="17.25" customHeight="1" x14ac:dyDescent="0.6">
      <c r="A830" s="196"/>
      <c r="B830" s="196"/>
      <c r="C830" s="228"/>
      <c r="D830" s="196"/>
      <c r="E830" s="229"/>
      <c r="F830" s="230"/>
      <c r="G830" s="229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spans="1:26" ht="17.25" customHeight="1" x14ac:dyDescent="0.6">
      <c r="A831" s="196"/>
      <c r="B831" s="196"/>
      <c r="C831" s="228"/>
      <c r="D831" s="196"/>
      <c r="E831" s="229"/>
      <c r="F831" s="230"/>
      <c r="G831" s="229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spans="1:26" ht="17.25" customHeight="1" x14ac:dyDescent="0.6">
      <c r="A832" s="196"/>
      <c r="B832" s="196"/>
      <c r="C832" s="228"/>
      <c r="D832" s="196"/>
      <c r="E832" s="229"/>
      <c r="F832" s="230"/>
      <c r="G832" s="229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spans="1:26" ht="17.25" customHeight="1" x14ac:dyDescent="0.6">
      <c r="A833" s="196"/>
      <c r="B833" s="196"/>
      <c r="C833" s="228"/>
      <c r="D833" s="196"/>
      <c r="E833" s="229"/>
      <c r="F833" s="230"/>
      <c r="G833" s="229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spans="1:26" ht="17.25" customHeight="1" x14ac:dyDescent="0.6">
      <c r="A834" s="196"/>
      <c r="B834" s="196"/>
      <c r="C834" s="228"/>
      <c r="D834" s="196"/>
      <c r="E834" s="229"/>
      <c r="F834" s="230"/>
      <c r="G834" s="229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spans="1:26" ht="17.25" customHeight="1" x14ac:dyDescent="0.6">
      <c r="A835" s="196"/>
      <c r="B835" s="196"/>
      <c r="C835" s="228"/>
      <c r="D835" s="196"/>
      <c r="E835" s="229"/>
      <c r="F835" s="230"/>
      <c r="G835" s="229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spans="1:26" ht="17.25" customHeight="1" x14ac:dyDescent="0.6">
      <c r="A836" s="196"/>
      <c r="B836" s="196"/>
      <c r="C836" s="228"/>
      <c r="D836" s="196"/>
      <c r="E836" s="229"/>
      <c r="F836" s="230"/>
      <c r="G836" s="229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spans="1:26" ht="17.25" customHeight="1" x14ac:dyDescent="0.6">
      <c r="A837" s="196"/>
      <c r="B837" s="196"/>
      <c r="C837" s="228"/>
      <c r="D837" s="196"/>
      <c r="E837" s="229"/>
      <c r="F837" s="230"/>
      <c r="G837" s="229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spans="1:26" ht="17.25" customHeight="1" x14ac:dyDescent="0.6">
      <c r="A838" s="196"/>
      <c r="B838" s="196"/>
      <c r="C838" s="228"/>
      <c r="D838" s="196"/>
      <c r="E838" s="229"/>
      <c r="F838" s="230"/>
      <c r="G838" s="229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spans="1:26" ht="17.25" customHeight="1" x14ac:dyDescent="0.6">
      <c r="A839" s="196"/>
      <c r="B839" s="196"/>
      <c r="C839" s="228"/>
      <c r="D839" s="196"/>
      <c r="E839" s="229"/>
      <c r="F839" s="230"/>
      <c r="G839" s="229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spans="1:26" ht="17.25" customHeight="1" x14ac:dyDescent="0.6">
      <c r="A840" s="196"/>
      <c r="B840" s="196"/>
      <c r="C840" s="228"/>
      <c r="D840" s="196"/>
      <c r="E840" s="229"/>
      <c r="F840" s="230"/>
      <c r="G840" s="229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spans="1:26" ht="17.25" customHeight="1" x14ac:dyDescent="0.6">
      <c r="A841" s="196"/>
      <c r="B841" s="196"/>
      <c r="C841" s="228"/>
      <c r="D841" s="196"/>
      <c r="E841" s="229"/>
      <c r="F841" s="230"/>
      <c r="G841" s="229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spans="1:26" ht="17.25" customHeight="1" x14ac:dyDescent="0.6">
      <c r="A842" s="196"/>
      <c r="B842" s="196"/>
      <c r="C842" s="228"/>
      <c r="D842" s="196"/>
      <c r="E842" s="229"/>
      <c r="F842" s="230"/>
      <c r="G842" s="229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spans="1:26" ht="17.25" customHeight="1" x14ac:dyDescent="0.6">
      <c r="A843" s="196"/>
      <c r="B843" s="196"/>
      <c r="C843" s="228"/>
      <c r="D843" s="196"/>
      <c r="E843" s="229"/>
      <c r="F843" s="230"/>
      <c r="G843" s="229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spans="1:26" ht="17.25" customHeight="1" x14ac:dyDescent="0.6">
      <c r="A844" s="196"/>
      <c r="B844" s="196"/>
      <c r="C844" s="228"/>
      <c r="D844" s="196"/>
      <c r="E844" s="229"/>
      <c r="F844" s="230"/>
      <c r="G844" s="229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spans="1:26" ht="17.25" customHeight="1" x14ac:dyDescent="0.6">
      <c r="A845" s="196"/>
      <c r="B845" s="196"/>
      <c r="C845" s="228"/>
      <c r="D845" s="196"/>
      <c r="E845" s="229"/>
      <c r="F845" s="230"/>
      <c r="G845" s="229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spans="1:26" ht="17.25" customHeight="1" x14ac:dyDescent="0.6">
      <c r="A846" s="196"/>
      <c r="B846" s="196"/>
      <c r="C846" s="228"/>
      <c r="D846" s="196"/>
      <c r="E846" s="229"/>
      <c r="F846" s="230"/>
      <c r="G846" s="229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spans="1:26" ht="17.25" customHeight="1" x14ac:dyDescent="0.6">
      <c r="A847" s="196"/>
      <c r="B847" s="196"/>
      <c r="C847" s="228"/>
      <c r="D847" s="196"/>
      <c r="E847" s="229"/>
      <c r="F847" s="230"/>
      <c r="G847" s="229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spans="1:26" ht="17.25" customHeight="1" x14ac:dyDescent="0.6">
      <c r="A848" s="196"/>
      <c r="B848" s="196"/>
      <c r="C848" s="228"/>
      <c r="D848" s="196"/>
      <c r="E848" s="229"/>
      <c r="F848" s="230"/>
      <c r="G848" s="229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spans="1:26" ht="17.25" customHeight="1" x14ac:dyDescent="0.6">
      <c r="A849" s="196"/>
      <c r="B849" s="196"/>
      <c r="C849" s="228"/>
      <c r="D849" s="196"/>
      <c r="E849" s="229"/>
      <c r="F849" s="230"/>
      <c r="G849" s="229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spans="1:26" ht="17.25" customHeight="1" x14ac:dyDescent="0.6">
      <c r="A850" s="196"/>
      <c r="B850" s="196"/>
      <c r="C850" s="228"/>
      <c r="D850" s="196"/>
      <c r="E850" s="229"/>
      <c r="F850" s="230"/>
      <c r="G850" s="229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spans="1:26" ht="17.25" customHeight="1" x14ac:dyDescent="0.6">
      <c r="A851" s="196"/>
      <c r="B851" s="196"/>
      <c r="C851" s="228"/>
      <c r="D851" s="196"/>
      <c r="E851" s="229"/>
      <c r="F851" s="230"/>
      <c r="G851" s="229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spans="1:26" ht="17.25" customHeight="1" x14ac:dyDescent="0.6">
      <c r="A852" s="196"/>
      <c r="B852" s="196"/>
      <c r="C852" s="228"/>
      <c r="D852" s="196"/>
      <c r="E852" s="229"/>
      <c r="F852" s="230"/>
      <c r="G852" s="229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spans="1:26" ht="17.25" customHeight="1" x14ac:dyDescent="0.6">
      <c r="A853" s="196"/>
      <c r="B853" s="196"/>
      <c r="C853" s="228"/>
      <c r="D853" s="196"/>
      <c r="E853" s="229"/>
      <c r="F853" s="230"/>
      <c r="G853" s="229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spans="1:26" ht="17.25" customHeight="1" x14ac:dyDescent="0.6">
      <c r="A854" s="196"/>
      <c r="B854" s="196"/>
      <c r="C854" s="228"/>
      <c r="D854" s="196"/>
      <c r="E854" s="229"/>
      <c r="F854" s="230"/>
      <c r="G854" s="229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spans="1:26" ht="17.25" customHeight="1" x14ac:dyDescent="0.6">
      <c r="A855" s="196"/>
      <c r="B855" s="196"/>
      <c r="C855" s="228"/>
      <c r="D855" s="196"/>
      <c r="E855" s="229"/>
      <c r="F855" s="230"/>
      <c r="G855" s="229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spans="1:26" ht="17.25" customHeight="1" x14ac:dyDescent="0.6">
      <c r="A856" s="196"/>
      <c r="B856" s="196"/>
      <c r="C856" s="228"/>
      <c r="D856" s="196"/>
      <c r="E856" s="229"/>
      <c r="F856" s="230"/>
      <c r="G856" s="229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spans="1:26" ht="17.25" customHeight="1" x14ac:dyDescent="0.6">
      <c r="A857" s="196"/>
      <c r="B857" s="196"/>
      <c r="C857" s="228"/>
      <c r="D857" s="196"/>
      <c r="E857" s="229"/>
      <c r="F857" s="230"/>
      <c r="G857" s="229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spans="1:26" ht="17.25" customHeight="1" x14ac:dyDescent="0.6">
      <c r="A858" s="196"/>
      <c r="B858" s="196"/>
      <c r="C858" s="228"/>
      <c r="D858" s="196"/>
      <c r="E858" s="229"/>
      <c r="F858" s="230"/>
      <c r="G858" s="229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spans="1:26" ht="17.25" customHeight="1" x14ac:dyDescent="0.6">
      <c r="A859" s="196"/>
      <c r="B859" s="196"/>
      <c r="C859" s="228"/>
      <c r="D859" s="196"/>
      <c r="E859" s="229"/>
      <c r="F859" s="230"/>
      <c r="G859" s="229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spans="1:26" ht="17.25" customHeight="1" x14ac:dyDescent="0.6">
      <c r="A860" s="196"/>
      <c r="B860" s="196"/>
      <c r="C860" s="228"/>
      <c r="D860" s="196"/>
      <c r="E860" s="229"/>
      <c r="F860" s="230"/>
      <c r="G860" s="229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spans="1:26" ht="17.25" customHeight="1" x14ac:dyDescent="0.6">
      <c r="A861" s="196"/>
      <c r="B861" s="196"/>
      <c r="C861" s="228"/>
      <c r="D861" s="196"/>
      <c r="E861" s="229"/>
      <c r="F861" s="230"/>
      <c r="G861" s="229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spans="1:26" ht="17.25" customHeight="1" x14ac:dyDescent="0.6">
      <c r="A862" s="196"/>
      <c r="B862" s="196"/>
      <c r="C862" s="228"/>
      <c r="D862" s="196"/>
      <c r="E862" s="229"/>
      <c r="F862" s="230"/>
      <c r="G862" s="229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spans="1:26" ht="17.25" customHeight="1" x14ac:dyDescent="0.6">
      <c r="A863" s="196"/>
      <c r="B863" s="196"/>
      <c r="C863" s="228"/>
      <c r="D863" s="196"/>
      <c r="E863" s="229"/>
      <c r="F863" s="230"/>
      <c r="G863" s="229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spans="1:26" ht="17.25" customHeight="1" x14ac:dyDescent="0.6">
      <c r="A864" s="196"/>
      <c r="B864" s="196"/>
      <c r="C864" s="228"/>
      <c r="D864" s="196"/>
      <c r="E864" s="229"/>
      <c r="F864" s="230"/>
      <c r="G864" s="229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spans="1:26" ht="17.25" customHeight="1" x14ac:dyDescent="0.6">
      <c r="A865" s="196"/>
      <c r="B865" s="196"/>
      <c r="C865" s="228"/>
      <c r="D865" s="196"/>
      <c r="E865" s="229"/>
      <c r="F865" s="230"/>
      <c r="G865" s="229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spans="1:26" ht="17.25" customHeight="1" x14ac:dyDescent="0.6">
      <c r="A866" s="196"/>
      <c r="B866" s="196"/>
      <c r="C866" s="228"/>
      <c r="D866" s="196"/>
      <c r="E866" s="229"/>
      <c r="F866" s="230"/>
      <c r="G866" s="229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spans="1:26" ht="17.25" customHeight="1" x14ac:dyDescent="0.6">
      <c r="A867" s="196"/>
      <c r="B867" s="196"/>
      <c r="C867" s="228"/>
      <c r="D867" s="196"/>
      <c r="E867" s="229"/>
      <c r="F867" s="230"/>
      <c r="G867" s="229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spans="1:26" ht="17.25" customHeight="1" x14ac:dyDescent="0.6">
      <c r="A868" s="196"/>
      <c r="B868" s="196"/>
      <c r="C868" s="228"/>
      <c r="D868" s="196"/>
      <c r="E868" s="229"/>
      <c r="F868" s="230"/>
      <c r="G868" s="229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spans="1:26" ht="17.25" customHeight="1" x14ac:dyDescent="0.6">
      <c r="A869" s="196"/>
      <c r="B869" s="196"/>
      <c r="C869" s="228"/>
      <c r="D869" s="196"/>
      <c r="E869" s="229"/>
      <c r="F869" s="230"/>
      <c r="G869" s="229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spans="1:26" ht="17.25" customHeight="1" x14ac:dyDescent="0.6">
      <c r="A870" s="196"/>
      <c r="B870" s="196"/>
      <c r="C870" s="228"/>
      <c r="D870" s="196"/>
      <c r="E870" s="229"/>
      <c r="F870" s="230"/>
      <c r="G870" s="229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spans="1:26" ht="17.25" customHeight="1" x14ac:dyDescent="0.6">
      <c r="A871" s="196"/>
      <c r="B871" s="196"/>
      <c r="C871" s="228"/>
      <c r="D871" s="196"/>
      <c r="E871" s="229"/>
      <c r="F871" s="230"/>
      <c r="G871" s="229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spans="1:26" ht="17.25" customHeight="1" x14ac:dyDescent="0.6">
      <c r="A872" s="196"/>
      <c r="B872" s="196"/>
      <c r="C872" s="228"/>
      <c r="D872" s="196"/>
      <c r="E872" s="229"/>
      <c r="F872" s="230"/>
      <c r="G872" s="229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spans="1:26" ht="17.25" customHeight="1" x14ac:dyDescent="0.6">
      <c r="A873" s="196"/>
      <c r="B873" s="196"/>
      <c r="C873" s="228"/>
      <c r="D873" s="196"/>
      <c r="E873" s="229"/>
      <c r="F873" s="230"/>
      <c r="G873" s="229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spans="1:26" ht="17.25" customHeight="1" x14ac:dyDescent="0.6">
      <c r="A874" s="196"/>
      <c r="B874" s="196"/>
      <c r="C874" s="228"/>
      <c r="D874" s="196"/>
      <c r="E874" s="229"/>
      <c r="F874" s="230"/>
      <c r="G874" s="229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spans="1:26" ht="17.25" customHeight="1" x14ac:dyDescent="0.6">
      <c r="A875" s="196"/>
      <c r="B875" s="196"/>
      <c r="C875" s="228"/>
      <c r="D875" s="196"/>
      <c r="E875" s="229"/>
      <c r="F875" s="230"/>
      <c r="G875" s="229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spans="1:26" ht="17.25" customHeight="1" x14ac:dyDescent="0.6">
      <c r="A876" s="196"/>
      <c r="B876" s="196"/>
      <c r="C876" s="228"/>
      <c r="D876" s="196"/>
      <c r="E876" s="229"/>
      <c r="F876" s="230"/>
      <c r="G876" s="229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spans="1:26" ht="17.25" customHeight="1" x14ac:dyDescent="0.6">
      <c r="A877" s="196"/>
      <c r="B877" s="196"/>
      <c r="C877" s="228"/>
      <c r="D877" s="196"/>
      <c r="E877" s="229"/>
      <c r="F877" s="230"/>
      <c r="G877" s="229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spans="1:26" ht="17.25" customHeight="1" x14ac:dyDescent="0.6">
      <c r="A878" s="196"/>
      <c r="B878" s="196"/>
      <c r="C878" s="228"/>
      <c r="D878" s="196"/>
      <c r="E878" s="229"/>
      <c r="F878" s="230"/>
      <c r="G878" s="229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spans="1:26" ht="17.25" customHeight="1" x14ac:dyDescent="0.6">
      <c r="A879" s="196"/>
      <c r="B879" s="196"/>
      <c r="C879" s="228"/>
      <c r="D879" s="196"/>
      <c r="E879" s="229"/>
      <c r="F879" s="230"/>
      <c r="G879" s="229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spans="1:26" ht="17.25" customHeight="1" x14ac:dyDescent="0.6">
      <c r="A880" s="196"/>
      <c r="B880" s="196"/>
      <c r="C880" s="228"/>
      <c r="D880" s="196"/>
      <c r="E880" s="229"/>
      <c r="F880" s="230"/>
      <c r="G880" s="229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spans="1:26" ht="17.25" customHeight="1" x14ac:dyDescent="0.6">
      <c r="A881" s="196"/>
      <c r="B881" s="196"/>
      <c r="C881" s="228"/>
      <c r="D881" s="196"/>
      <c r="E881" s="229"/>
      <c r="F881" s="230"/>
      <c r="G881" s="229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spans="1:26" ht="17.25" customHeight="1" x14ac:dyDescent="0.6">
      <c r="A882" s="196"/>
      <c r="B882" s="196"/>
      <c r="C882" s="228"/>
      <c r="D882" s="196"/>
      <c r="E882" s="229"/>
      <c r="F882" s="230"/>
      <c r="G882" s="229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spans="1:26" ht="17.25" customHeight="1" x14ac:dyDescent="0.6">
      <c r="A883" s="196"/>
      <c r="B883" s="196"/>
      <c r="C883" s="228"/>
      <c r="D883" s="196"/>
      <c r="E883" s="229"/>
      <c r="F883" s="230"/>
      <c r="G883" s="229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spans="1:26" ht="17.25" customHeight="1" x14ac:dyDescent="0.6">
      <c r="A884" s="196"/>
      <c r="B884" s="196"/>
      <c r="C884" s="228"/>
      <c r="D884" s="196"/>
      <c r="E884" s="229"/>
      <c r="F884" s="230"/>
      <c r="G884" s="229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spans="1:26" ht="17.25" customHeight="1" x14ac:dyDescent="0.6">
      <c r="A885" s="196"/>
      <c r="B885" s="196"/>
      <c r="C885" s="228"/>
      <c r="D885" s="196"/>
      <c r="E885" s="229"/>
      <c r="F885" s="230"/>
      <c r="G885" s="229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spans="1:26" ht="17.25" customHeight="1" x14ac:dyDescent="0.6">
      <c r="A886" s="196"/>
      <c r="B886" s="196"/>
      <c r="C886" s="228"/>
      <c r="D886" s="196"/>
      <c r="E886" s="229"/>
      <c r="F886" s="230"/>
      <c r="G886" s="229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spans="1:26" ht="17.25" customHeight="1" x14ac:dyDescent="0.6">
      <c r="A887" s="196"/>
      <c r="B887" s="196"/>
      <c r="C887" s="228"/>
      <c r="D887" s="196"/>
      <c r="E887" s="229"/>
      <c r="F887" s="230"/>
      <c r="G887" s="229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spans="1:26" ht="17.25" customHeight="1" x14ac:dyDescent="0.6">
      <c r="A888" s="196"/>
      <c r="B888" s="196"/>
      <c r="C888" s="228"/>
      <c r="D888" s="196"/>
      <c r="E888" s="229"/>
      <c r="F888" s="230"/>
      <c r="G888" s="229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spans="1:26" ht="17.25" customHeight="1" x14ac:dyDescent="0.6">
      <c r="A889" s="196"/>
      <c r="B889" s="196"/>
      <c r="C889" s="228"/>
      <c r="D889" s="196"/>
      <c r="E889" s="229"/>
      <c r="F889" s="230"/>
      <c r="G889" s="229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spans="1:26" ht="17.25" customHeight="1" x14ac:dyDescent="0.6">
      <c r="A890" s="196"/>
      <c r="B890" s="196"/>
      <c r="C890" s="228"/>
      <c r="D890" s="196"/>
      <c r="E890" s="229"/>
      <c r="F890" s="230"/>
      <c r="G890" s="229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spans="1:26" ht="17.25" customHeight="1" x14ac:dyDescent="0.6">
      <c r="A891" s="196"/>
      <c r="B891" s="196"/>
      <c r="C891" s="228"/>
      <c r="D891" s="196"/>
      <c r="E891" s="229"/>
      <c r="F891" s="230"/>
      <c r="G891" s="229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spans="1:26" ht="17.25" customHeight="1" x14ac:dyDescent="0.6">
      <c r="A892" s="196"/>
      <c r="B892" s="196"/>
      <c r="C892" s="228"/>
      <c r="D892" s="196"/>
      <c r="E892" s="229"/>
      <c r="F892" s="230"/>
      <c r="G892" s="229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spans="1:26" ht="17.25" customHeight="1" x14ac:dyDescent="0.6">
      <c r="A893" s="196"/>
      <c r="B893" s="196"/>
      <c r="C893" s="228"/>
      <c r="D893" s="196"/>
      <c r="E893" s="229"/>
      <c r="F893" s="230"/>
      <c r="G893" s="229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spans="1:26" ht="17.25" customHeight="1" x14ac:dyDescent="0.6">
      <c r="A894" s="196"/>
      <c r="B894" s="196"/>
      <c r="C894" s="228"/>
      <c r="D894" s="196"/>
      <c r="E894" s="229"/>
      <c r="F894" s="230"/>
      <c r="G894" s="229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spans="1:26" ht="17.25" customHeight="1" x14ac:dyDescent="0.6">
      <c r="A895" s="196"/>
      <c r="B895" s="196"/>
      <c r="C895" s="228"/>
      <c r="D895" s="196"/>
      <c r="E895" s="229"/>
      <c r="F895" s="230"/>
      <c r="G895" s="229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spans="1:26" ht="17.25" customHeight="1" x14ac:dyDescent="0.6">
      <c r="A896" s="196"/>
      <c r="B896" s="196"/>
      <c r="C896" s="228"/>
      <c r="D896" s="196"/>
      <c r="E896" s="229"/>
      <c r="F896" s="230"/>
      <c r="G896" s="229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spans="1:26" ht="17.25" customHeight="1" x14ac:dyDescent="0.6">
      <c r="A897" s="196"/>
      <c r="B897" s="196"/>
      <c r="C897" s="228"/>
      <c r="D897" s="196"/>
      <c r="E897" s="229"/>
      <c r="F897" s="230"/>
      <c r="G897" s="229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spans="1:26" ht="17.25" customHeight="1" x14ac:dyDescent="0.6">
      <c r="A898" s="196"/>
      <c r="B898" s="196"/>
      <c r="C898" s="228"/>
      <c r="D898" s="196"/>
      <c r="E898" s="229"/>
      <c r="F898" s="230"/>
      <c r="G898" s="229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spans="1:26" ht="17.25" customHeight="1" x14ac:dyDescent="0.6">
      <c r="A899" s="196"/>
      <c r="B899" s="196"/>
      <c r="C899" s="228"/>
      <c r="D899" s="196"/>
      <c r="E899" s="229"/>
      <c r="F899" s="230"/>
      <c r="G899" s="229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spans="1:26" ht="17.25" customHeight="1" x14ac:dyDescent="0.6">
      <c r="A900" s="196"/>
      <c r="B900" s="196"/>
      <c r="C900" s="228"/>
      <c r="D900" s="196"/>
      <c r="E900" s="229"/>
      <c r="F900" s="230"/>
      <c r="G900" s="229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spans="1:26" ht="17.25" customHeight="1" x14ac:dyDescent="0.6">
      <c r="A901" s="196"/>
      <c r="B901" s="196"/>
      <c r="C901" s="228"/>
      <c r="D901" s="196"/>
      <c r="E901" s="229"/>
      <c r="F901" s="230"/>
      <c r="G901" s="229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spans="1:26" ht="17.25" customHeight="1" x14ac:dyDescent="0.6">
      <c r="A902" s="196"/>
      <c r="B902" s="196"/>
      <c r="C902" s="228"/>
      <c r="D902" s="196"/>
      <c r="E902" s="229"/>
      <c r="F902" s="230"/>
      <c r="G902" s="229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spans="1:26" ht="17.25" customHeight="1" x14ac:dyDescent="0.6">
      <c r="A903" s="196"/>
      <c r="B903" s="196"/>
      <c r="C903" s="228"/>
      <c r="D903" s="196"/>
      <c r="E903" s="229"/>
      <c r="F903" s="230"/>
      <c r="G903" s="229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spans="1:26" ht="17.25" customHeight="1" x14ac:dyDescent="0.6">
      <c r="A904" s="196"/>
      <c r="B904" s="196"/>
      <c r="C904" s="228"/>
      <c r="D904" s="196"/>
      <c r="E904" s="229"/>
      <c r="F904" s="230"/>
      <c r="G904" s="229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spans="1:26" ht="17.25" customHeight="1" x14ac:dyDescent="0.6">
      <c r="A905" s="196"/>
      <c r="B905" s="196"/>
      <c r="C905" s="228"/>
      <c r="D905" s="196"/>
      <c r="E905" s="229"/>
      <c r="F905" s="230"/>
      <c r="G905" s="229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spans="1:26" ht="17.25" customHeight="1" x14ac:dyDescent="0.6">
      <c r="A906" s="196"/>
      <c r="B906" s="196"/>
      <c r="C906" s="228"/>
      <c r="D906" s="196"/>
      <c r="E906" s="229"/>
      <c r="F906" s="230"/>
      <c r="G906" s="229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spans="1:26" ht="17.25" customHeight="1" x14ac:dyDescent="0.6">
      <c r="A907" s="196"/>
      <c r="B907" s="196"/>
      <c r="C907" s="228"/>
      <c r="D907" s="196"/>
      <c r="E907" s="229"/>
      <c r="F907" s="230"/>
      <c r="G907" s="229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spans="1:26" ht="17.25" customHeight="1" x14ac:dyDescent="0.6">
      <c r="A908" s="196"/>
      <c r="B908" s="196"/>
      <c r="C908" s="228"/>
      <c r="D908" s="196"/>
      <c r="E908" s="229"/>
      <c r="F908" s="230"/>
      <c r="G908" s="229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spans="1:26" ht="17.25" customHeight="1" x14ac:dyDescent="0.6">
      <c r="A909" s="196"/>
      <c r="B909" s="196"/>
      <c r="C909" s="228"/>
      <c r="D909" s="196"/>
      <c r="E909" s="229"/>
      <c r="F909" s="230"/>
      <c r="G909" s="229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spans="1:26" ht="17.25" customHeight="1" x14ac:dyDescent="0.6">
      <c r="A910" s="196"/>
      <c r="B910" s="196"/>
      <c r="C910" s="228"/>
      <c r="D910" s="196"/>
      <c r="E910" s="229"/>
      <c r="F910" s="230"/>
      <c r="G910" s="229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spans="1:26" ht="17.25" customHeight="1" x14ac:dyDescent="0.6">
      <c r="A911" s="196"/>
      <c r="B911" s="196"/>
      <c r="C911" s="228"/>
      <c r="D911" s="196"/>
      <c r="E911" s="229"/>
      <c r="F911" s="230"/>
      <c r="G911" s="229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spans="1:26" ht="17.25" customHeight="1" x14ac:dyDescent="0.6">
      <c r="A912" s="196"/>
      <c r="B912" s="196"/>
      <c r="C912" s="228"/>
      <c r="D912" s="196"/>
      <c r="E912" s="229"/>
      <c r="F912" s="230"/>
      <c r="G912" s="229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spans="1:26" ht="17.25" customHeight="1" x14ac:dyDescent="0.6">
      <c r="A913" s="196"/>
      <c r="B913" s="196"/>
      <c r="C913" s="228"/>
      <c r="D913" s="196"/>
      <c r="E913" s="229"/>
      <c r="F913" s="230"/>
      <c r="G913" s="229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spans="1:26" ht="17.25" customHeight="1" x14ac:dyDescent="0.6">
      <c r="A914" s="196"/>
      <c r="B914" s="196"/>
      <c r="C914" s="228"/>
      <c r="D914" s="196"/>
      <c r="E914" s="229"/>
      <c r="F914" s="230"/>
      <c r="G914" s="229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spans="1:26" ht="17.25" customHeight="1" x14ac:dyDescent="0.6">
      <c r="A915" s="196"/>
      <c r="B915" s="196"/>
      <c r="C915" s="228"/>
      <c r="D915" s="196"/>
      <c r="E915" s="229"/>
      <c r="F915" s="230"/>
      <c r="G915" s="229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spans="1:26" ht="17.25" customHeight="1" x14ac:dyDescent="0.6">
      <c r="A916" s="196"/>
      <c r="B916" s="196"/>
      <c r="C916" s="228"/>
      <c r="D916" s="196"/>
      <c r="E916" s="229"/>
      <c r="F916" s="230"/>
      <c r="G916" s="229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spans="1:26" ht="17.25" customHeight="1" x14ac:dyDescent="0.6">
      <c r="A917" s="196"/>
      <c r="B917" s="196"/>
      <c r="C917" s="228"/>
      <c r="D917" s="196"/>
      <c r="E917" s="229"/>
      <c r="F917" s="230"/>
      <c r="G917" s="229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spans="1:26" ht="17.25" customHeight="1" x14ac:dyDescent="0.6">
      <c r="A918" s="196"/>
      <c r="B918" s="196"/>
      <c r="C918" s="228"/>
      <c r="D918" s="196"/>
      <c r="E918" s="229"/>
      <c r="F918" s="230"/>
      <c r="G918" s="229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spans="1:26" ht="17.25" customHeight="1" x14ac:dyDescent="0.6">
      <c r="A919" s="196"/>
      <c r="B919" s="196"/>
      <c r="C919" s="228"/>
      <c r="D919" s="196"/>
      <c r="E919" s="229"/>
      <c r="F919" s="230"/>
      <c r="G919" s="229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spans="1:26" ht="17.25" customHeight="1" x14ac:dyDescent="0.6">
      <c r="A920" s="196"/>
      <c r="B920" s="196"/>
      <c r="C920" s="228"/>
      <c r="D920" s="196"/>
      <c r="E920" s="229"/>
      <c r="F920" s="230"/>
      <c r="G920" s="229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spans="1:26" ht="17.25" customHeight="1" x14ac:dyDescent="0.6">
      <c r="A921" s="196"/>
      <c r="B921" s="196"/>
      <c r="C921" s="228"/>
      <c r="D921" s="196"/>
      <c r="E921" s="229"/>
      <c r="F921" s="230"/>
      <c r="G921" s="229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spans="1:26" ht="17.25" customHeight="1" x14ac:dyDescent="0.6">
      <c r="A922" s="196"/>
      <c r="B922" s="196"/>
      <c r="C922" s="228"/>
      <c r="D922" s="196"/>
      <c r="E922" s="229"/>
      <c r="F922" s="230"/>
      <c r="G922" s="229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spans="1:26" ht="17.25" customHeight="1" x14ac:dyDescent="0.6">
      <c r="A923" s="196"/>
      <c r="B923" s="196"/>
      <c r="C923" s="228"/>
      <c r="D923" s="196"/>
      <c r="E923" s="229"/>
      <c r="F923" s="230"/>
      <c r="G923" s="229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spans="1:26" ht="17.25" customHeight="1" x14ac:dyDescent="0.6">
      <c r="A924" s="196"/>
      <c r="B924" s="196"/>
      <c r="C924" s="228"/>
      <c r="D924" s="196"/>
      <c r="E924" s="229"/>
      <c r="F924" s="230"/>
      <c r="G924" s="229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spans="1:26" ht="17.25" customHeight="1" x14ac:dyDescent="0.6">
      <c r="A925" s="196"/>
      <c r="B925" s="196"/>
      <c r="C925" s="228"/>
      <c r="D925" s="196"/>
      <c r="E925" s="229"/>
      <c r="F925" s="230"/>
      <c r="G925" s="229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spans="1:26" ht="17.25" customHeight="1" x14ac:dyDescent="0.6">
      <c r="A926" s="196"/>
      <c r="B926" s="196"/>
      <c r="C926" s="228"/>
      <c r="D926" s="196"/>
      <c r="E926" s="229"/>
      <c r="F926" s="230"/>
      <c r="G926" s="229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spans="1:26" ht="17.25" customHeight="1" x14ac:dyDescent="0.6">
      <c r="A927" s="196"/>
      <c r="B927" s="196"/>
      <c r="C927" s="228"/>
      <c r="D927" s="196"/>
      <c r="E927" s="229"/>
      <c r="F927" s="230"/>
      <c r="G927" s="229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spans="1:26" ht="17.25" customHeight="1" x14ac:dyDescent="0.6">
      <c r="A928" s="196"/>
      <c r="B928" s="196"/>
      <c r="C928" s="228"/>
      <c r="D928" s="196"/>
      <c r="E928" s="229"/>
      <c r="F928" s="230"/>
      <c r="G928" s="229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spans="1:26" ht="17.25" customHeight="1" x14ac:dyDescent="0.6">
      <c r="A929" s="196"/>
      <c r="B929" s="196"/>
      <c r="C929" s="228"/>
      <c r="D929" s="196"/>
      <c r="E929" s="229"/>
      <c r="F929" s="230"/>
      <c r="G929" s="229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spans="1:26" ht="17.25" customHeight="1" x14ac:dyDescent="0.6">
      <c r="A930" s="196"/>
      <c r="B930" s="196"/>
      <c r="C930" s="228"/>
      <c r="D930" s="196"/>
      <c r="E930" s="229"/>
      <c r="F930" s="230"/>
      <c r="G930" s="229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spans="1:26" ht="17.25" customHeight="1" x14ac:dyDescent="0.6">
      <c r="A931" s="196"/>
      <c r="B931" s="196"/>
      <c r="C931" s="228"/>
      <c r="D931" s="196"/>
      <c r="E931" s="229"/>
      <c r="F931" s="230"/>
      <c r="G931" s="229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spans="1:26" ht="17.25" customHeight="1" x14ac:dyDescent="0.6">
      <c r="A932" s="196"/>
      <c r="B932" s="196"/>
      <c r="C932" s="228"/>
      <c r="D932" s="196"/>
      <c r="E932" s="229"/>
      <c r="F932" s="230"/>
      <c r="G932" s="229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spans="1:26" ht="17.25" customHeight="1" x14ac:dyDescent="0.6">
      <c r="A933" s="196"/>
      <c r="B933" s="196"/>
      <c r="C933" s="228"/>
      <c r="D933" s="196"/>
      <c r="E933" s="229"/>
      <c r="F933" s="230"/>
      <c r="G933" s="229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spans="1:26" ht="17.25" customHeight="1" x14ac:dyDescent="0.6">
      <c r="A934" s="196"/>
      <c r="B934" s="196"/>
      <c r="C934" s="228"/>
      <c r="D934" s="196"/>
      <c r="E934" s="229"/>
      <c r="F934" s="230"/>
      <c r="G934" s="229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spans="1:26" ht="17.25" customHeight="1" x14ac:dyDescent="0.6">
      <c r="A935" s="196"/>
      <c r="B935" s="196"/>
      <c r="C935" s="228"/>
      <c r="D935" s="196"/>
      <c r="E935" s="229"/>
      <c r="F935" s="230"/>
      <c r="G935" s="229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spans="1:26" ht="17.25" customHeight="1" x14ac:dyDescent="0.6">
      <c r="A936" s="196"/>
      <c r="B936" s="196"/>
      <c r="C936" s="228"/>
      <c r="D936" s="196"/>
      <c r="E936" s="229"/>
      <c r="F936" s="230"/>
      <c r="G936" s="229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spans="1:26" ht="17.25" customHeight="1" x14ac:dyDescent="0.6">
      <c r="A937" s="196"/>
      <c r="B937" s="196"/>
      <c r="C937" s="228"/>
      <c r="D937" s="196"/>
      <c r="E937" s="229"/>
      <c r="F937" s="230"/>
      <c r="G937" s="229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spans="1:26" ht="17.25" customHeight="1" x14ac:dyDescent="0.6">
      <c r="A938" s="196"/>
      <c r="B938" s="196"/>
      <c r="C938" s="228"/>
      <c r="D938" s="196"/>
      <c r="E938" s="229"/>
      <c r="F938" s="230"/>
      <c r="G938" s="229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spans="1:26" ht="17.25" customHeight="1" x14ac:dyDescent="0.6">
      <c r="A939" s="196"/>
      <c r="B939" s="196"/>
      <c r="C939" s="228"/>
      <c r="D939" s="196"/>
      <c r="E939" s="229"/>
      <c r="F939" s="230"/>
      <c r="G939" s="229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spans="1:26" ht="17.25" customHeight="1" x14ac:dyDescent="0.6">
      <c r="A940" s="196"/>
      <c r="B940" s="196"/>
      <c r="C940" s="228"/>
      <c r="D940" s="196"/>
      <c r="E940" s="229"/>
      <c r="F940" s="230"/>
      <c r="G940" s="229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spans="1:26" ht="17.25" customHeight="1" x14ac:dyDescent="0.6">
      <c r="A941" s="196"/>
      <c r="B941" s="196"/>
      <c r="C941" s="228"/>
      <c r="D941" s="196"/>
      <c r="E941" s="229"/>
      <c r="F941" s="230"/>
      <c r="G941" s="229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spans="1:26" ht="17.25" customHeight="1" x14ac:dyDescent="0.6">
      <c r="A942" s="196"/>
      <c r="B942" s="196"/>
      <c r="C942" s="228"/>
      <c r="D942" s="196"/>
      <c r="E942" s="229"/>
      <c r="F942" s="230"/>
      <c r="G942" s="229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spans="1:26" ht="17.25" customHeight="1" x14ac:dyDescent="0.6">
      <c r="A943" s="196"/>
      <c r="B943" s="196"/>
      <c r="C943" s="228"/>
      <c r="D943" s="196"/>
      <c r="E943" s="229"/>
      <c r="F943" s="230"/>
      <c r="G943" s="229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spans="1:26" ht="17.25" customHeight="1" x14ac:dyDescent="0.6">
      <c r="A944" s="196"/>
      <c r="B944" s="196"/>
      <c r="C944" s="228"/>
      <c r="D944" s="196"/>
      <c r="E944" s="229"/>
      <c r="F944" s="230"/>
      <c r="G944" s="229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spans="1:26" ht="17.25" customHeight="1" x14ac:dyDescent="0.6">
      <c r="A945" s="196"/>
      <c r="B945" s="196"/>
      <c r="C945" s="228"/>
      <c r="D945" s="196"/>
      <c r="E945" s="229"/>
      <c r="F945" s="230"/>
      <c r="G945" s="229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spans="1:26" ht="17.25" customHeight="1" x14ac:dyDescent="0.6">
      <c r="A946" s="196"/>
      <c r="B946" s="196"/>
      <c r="C946" s="228"/>
      <c r="D946" s="196"/>
      <c r="E946" s="229"/>
      <c r="F946" s="230"/>
      <c r="G946" s="229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spans="1:26" ht="17.25" customHeight="1" x14ac:dyDescent="0.6">
      <c r="A947" s="196"/>
      <c r="B947" s="196"/>
      <c r="C947" s="228"/>
      <c r="D947" s="196"/>
      <c r="E947" s="229"/>
      <c r="F947" s="230"/>
      <c r="G947" s="229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spans="1:26" ht="17.25" customHeight="1" x14ac:dyDescent="0.6">
      <c r="A948" s="196"/>
      <c r="B948" s="196"/>
      <c r="C948" s="228"/>
      <c r="D948" s="196"/>
      <c r="E948" s="229"/>
      <c r="F948" s="230"/>
      <c r="G948" s="229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spans="1:26" ht="17.25" customHeight="1" x14ac:dyDescent="0.6">
      <c r="A949" s="196"/>
      <c r="B949" s="196"/>
      <c r="C949" s="228"/>
      <c r="D949" s="196"/>
      <c r="E949" s="229"/>
      <c r="F949" s="230"/>
      <c r="G949" s="229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spans="1:26" ht="17.25" customHeight="1" x14ac:dyDescent="0.6">
      <c r="A950" s="196"/>
      <c r="B950" s="196"/>
      <c r="C950" s="228"/>
      <c r="D950" s="196"/>
      <c r="E950" s="229"/>
      <c r="F950" s="230"/>
      <c r="G950" s="229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spans="1:26" ht="17.25" customHeight="1" x14ac:dyDescent="0.6">
      <c r="A951" s="196"/>
      <c r="B951" s="196"/>
      <c r="C951" s="228"/>
      <c r="D951" s="196"/>
      <c r="E951" s="229"/>
      <c r="F951" s="230"/>
      <c r="G951" s="229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spans="1:26" ht="17.25" customHeight="1" x14ac:dyDescent="0.6">
      <c r="A952" s="196"/>
      <c r="B952" s="196"/>
      <c r="C952" s="228"/>
      <c r="D952" s="196"/>
      <c r="E952" s="229"/>
      <c r="F952" s="230"/>
      <c r="G952" s="229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spans="1:26" ht="17.25" customHeight="1" x14ac:dyDescent="0.6">
      <c r="A953" s="196"/>
      <c r="B953" s="196"/>
      <c r="C953" s="228"/>
      <c r="D953" s="196"/>
      <c r="E953" s="229"/>
      <c r="F953" s="230"/>
      <c r="G953" s="229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spans="1:26" ht="17.25" customHeight="1" x14ac:dyDescent="0.6">
      <c r="A954" s="196"/>
      <c r="B954" s="196"/>
      <c r="C954" s="228"/>
      <c r="D954" s="196"/>
      <c r="E954" s="229"/>
      <c r="F954" s="230"/>
      <c r="G954" s="229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spans="1:26" ht="17.25" customHeight="1" x14ac:dyDescent="0.6">
      <c r="A955" s="196"/>
      <c r="B955" s="196"/>
      <c r="C955" s="228"/>
      <c r="D955" s="196"/>
      <c r="E955" s="229"/>
      <c r="F955" s="230"/>
      <c r="G955" s="229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spans="1:26" ht="17.25" customHeight="1" x14ac:dyDescent="0.6">
      <c r="A956" s="196"/>
      <c r="B956" s="196"/>
      <c r="C956" s="228"/>
      <c r="D956" s="196"/>
      <c r="E956" s="229"/>
      <c r="F956" s="230"/>
      <c r="G956" s="229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spans="1:26" ht="17.25" customHeight="1" x14ac:dyDescent="0.6">
      <c r="A957" s="196"/>
      <c r="B957" s="196"/>
      <c r="C957" s="228"/>
      <c r="D957" s="196"/>
      <c r="E957" s="229"/>
      <c r="F957" s="230"/>
      <c r="G957" s="229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spans="1:26" ht="17.25" customHeight="1" x14ac:dyDescent="0.6">
      <c r="A958" s="196"/>
      <c r="B958" s="196"/>
      <c r="C958" s="228"/>
      <c r="D958" s="196"/>
      <c r="E958" s="229"/>
      <c r="F958" s="230"/>
      <c r="G958" s="229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spans="1:26" ht="17.25" customHeight="1" x14ac:dyDescent="0.6">
      <c r="A959" s="196"/>
      <c r="B959" s="196"/>
      <c r="C959" s="228"/>
      <c r="D959" s="196"/>
      <c r="E959" s="229"/>
      <c r="F959" s="230"/>
      <c r="G959" s="229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spans="1:26" ht="17.25" customHeight="1" x14ac:dyDescent="0.6">
      <c r="A960" s="196"/>
      <c r="B960" s="196"/>
      <c r="C960" s="228"/>
      <c r="D960" s="196"/>
      <c r="E960" s="229"/>
      <c r="F960" s="230"/>
      <c r="G960" s="229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spans="1:26" ht="17.25" customHeight="1" x14ac:dyDescent="0.6">
      <c r="A961" s="196"/>
      <c r="B961" s="196"/>
      <c r="C961" s="228"/>
      <c r="D961" s="196"/>
      <c r="E961" s="229"/>
      <c r="F961" s="230"/>
      <c r="G961" s="229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spans="1:26" ht="17.25" customHeight="1" x14ac:dyDescent="0.6">
      <c r="A962" s="196"/>
      <c r="B962" s="196"/>
      <c r="C962" s="228"/>
      <c r="D962" s="196"/>
      <c r="E962" s="229"/>
      <c r="F962" s="230"/>
      <c r="G962" s="229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spans="1:26" ht="17.25" customHeight="1" x14ac:dyDescent="0.6">
      <c r="A963" s="196"/>
      <c r="B963" s="196"/>
      <c r="C963" s="228"/>
      <c r="D963" s="196"/>
      <c r="E963" s="229"/>
      <c r="F963" s="230"/>
      <c r="G963" s="229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spans="1:26" ht="17.25" customHeight="1" x14ac:dyDescent="0.6">
      <c r="A964" s="196"/>
      <c r="B964" s="196"/>
      <c r="C964" s="228"/>
      <c r="D964" s="196"/>
      <c r="E964" s="229"/>
      <c r="F964" s="230"/>
      <c r="G964" s="229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spans="1:26" ht="17.25" customHeight="1" x14ac:dyDescent="0.6">
      <c r="A965" s="196"/>
      <c r="B965" s="196"/>
      <c r="C965" s="228"/>
      <c r="D965" s="196"/>
      <c r="E965" s="229"/>
      <c r="F965" s="230"/>
      <c r="G965" s="229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spans="1:26" ht="17.25" customHeight="1" x14ac:dyDescent="0.6">
      <c r="A966" s="196"/>
      <c r="B966" s="196"/>
      <c r="C966" s="228"/>
      <c r="D966" s="196"/>
      <c r="E966" s="229"/>
      <c r="F966" s="230"/>
      <c r="G966" s="229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spans="1:26" ht="17.25" customHeight="1" x14ac:dyDescent="0.6">
      <c r="A967" s="196"/>
      <c r="B967" s="196"/>
      <c r="C967" s="228"/>
      <c r="D967" s="196"/>
      <c r="E967" s="229"/>
      <c r="F967" s="230"/>
      <c r="G967" s="229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spans="1:26" ht="17.25" customHeight="1" x14ac:dyDescent="0.6">
      <c r="A968" s="196"/>
      <c r="B968" s="196"/>
      <c r="C968" s="228"/>
      <c r="D968" s="196"/>
      <c r="E968" s="229"/>
      <c r="F968" s="230"/>
      <c r="G968" s="229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spans="1:26" ht="17.25" customHeight="1" x14ac:dyDescent="0.6">
      <c r="A969" s="196"/>
      <c r="B969" s="196"/>
      <c r="C969" s="228"/>
      <c r="D969" s="196"/>
      <c r="E969" s="229"/>
      <c r="F969" s="230"/>
      <c r="G969" s="229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spans="1:26" ht="17.25" customHeight="1" x14ac:dyDescent="0.6">
      <c r="A970" s="196"/>
      <c r="B970" s="196"/>
      <c r="C970" s="228"/>
      <c r="D970" s="196"/>
      <c r="E970" s="229"/>
      <c r="F970" s="230"/>
      <c r="G970" s="229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spans="1:26" ht="17.25" customHeight="1" x14ac:dyDescent="0.6">
      <c r="A971" s="196"/>
      <c r="B971" s="196"/>
      <c r="C971" s="228"/>
      <c r="D971" s="196"/>
      <c r="E971" s="229"/>
      <c r="F971" s="230"/>
      <c r="G971" s="229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spans="1:26" ht="17.25" customHeight="1" x14ac:dyDescent="0.6">
      <c r="A972" s="196"/>
      <c r="B972" s="196"/>
      <c r="C972" s="228"/>
      <c r="D972" s="196"/>
      <c r="E972" s="229"/>
      <c r="F972" s="230"/>
      <c r="G972" s="229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spans="1:26" ht="17.25" customHeight="1" x14ac:dyDescent="0.6">
      <c r="A973" s="196"/>
      <c r="B973" s="196"/>
      <c r="C973" s="228"/>
      <c r="D973" s="196"/>
      <c r="E973" s="229"/>
      <c r="F973" s="230"/>
      <c r="G973" s="229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spans="1:26" ht="17.25" customHeight="1" x14ac:dyDescent="0.6">
      <c r="A974" s="196"/>
      <c r="B974" s="196"/>
      <c r="C974" s="228"/>
      <c r="D974" s="196"/>
      <c r="E974" s="229"/>
      <c r="F974" s="230"/>
      <c r="G974" s="229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spans="1:26" ht="17.25" customHeight="1" x14ac:dyDescent="0.6">
      <c r="A975" s="196"/>
      <c r="B975" s="196"/>
      <c r="C975" s="228"/>
      <c r="D975" s="196"/>
      <c r="E975" s="229"/>
      <c r="F975" s="230"/>
      <c r="G975" s="229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spans="1:26" ht="17.25" customHeight="1" x14ac:dyDescent="0.6">
      <c r="A976" s="196"/>
      <c r="B976" s="196"/>
      <c r="C976" s="228"/>
      <c r="D976" s="196"/>
      <c r="E976" s="229"/>
      <c r="F976" s="230"/>
      <c r="G976" s="229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spans="1:26" ht="17.25" customHeight="1" x14ac:dyDescent="0.6">
      <c r="A977" s="196"/>
      <c r="B977" s="196"/>
      <c r="C977" s="228"/>
      <c r="D977" s="196"/>
      <c r="E977" s="229"/>
      <c r="F977" s="230"/>
      <c r="G977" s="229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spans="1:26" ht="17.25" customHeight="1" x14ac:dyDescent="0.6">
      <c r="A978" s="196"/>
      <c r="B978" s="196"/>
      <c r="C978" s="228"/>
      <c r="D978" s="196"/>
      <c r="E978" s="229"/>
      <c r="F978" s="230"/>
      <c r="G978" s="229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spans="1:26" ht="17.25" customHeight="1" x14ac:dyDescent="0.6">
      <c r="A979" s="196"/>
      <c r="B979" s="196"/>
      <c r="C979" s="228"/>
      <c r="D979" s="196"/>
      <c r="E979" s="229"/>
      <c r="F979" s="230"/>
      <c r="G979" s="229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spans="1:26" ht="17.25" customHeight="1" x14ac:dyDescent="0.6">
      <c r="A980" s="196"/>
      <c r="B980" s="196"/>
      <c r="C980" s="228"/>
      <c r="D980" s="196"/>
      <c r="E980" s="229"/>
      <c r="F980" s="230"/>
      <c r="G980" s="229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spans="1:26" ht="17.25" customHeight="1" x14ac:dyDescent="0.6">
      <c r="A981" s="196"/>
      <c r="B981" s="196"/>
      <c r="C981" s="228"/>
      <c r="D981" s="196"/>
      <c r="E981" s="229"/>
      <c r="F981" s="230"/>
      <c r="G981" s="229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spans="1:26" ht="17.25" customHeight="1" x14ac:dyDescent="0.6">
      <c r="A982" s="196"/>
      <c r="B982" s="196"/>
      <c r="C982" s="228"/>
      <c r="D982" s="196"/>
      <c r="E982" s="229"/>
      <c r="F982" s="230"/>
      <c r="G982" s="229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spans="1:26" ht="17.25" customHeight="1" x14ac:dyDescent="0.6">
      <c r="A983" s="196"/>
      <c r="B983" s="196"/>
      <c r="C983" s="228"/>
      <c r="D983" s="196"/>
      <c r="E983" s="229"/>
      <c r="F983" s="230"/>
      <c r="G983" s="229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spans="1:26" ht="17.25" customHeight="1" x14ac:dyDescent="0.6">
      <c r="A984" s="196"/>
      <c r="B984" s="196"/>
      <c r="C984" s="228"/>
      <c r="D984" s="196"/>
      <c r="E984" s="229"/>
      <c r="F984" s="230"/>
      <c r="G984" s="229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spans="1:26" ht="17.25" customHeight="1" x14ac:dyDescent="0.6">
      <c r="A985" s="196"/>
      <c r="B985" s="196"/>
      <c r="C985" s="228"/>
      <c r="D985" s="196"/>
      <c r="E985" s="229"/>
      <c r="F985" s="230"/>
      <c r="G985" s="229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spans="1:26" ht="17.25" customHeight="1" x14ac:dyDescent="0.6">
      <c r="A986" s="196"/>
      <c r="B986" s="196"/>
      <c r="C986" s="228"/>
      <c r="D986" s="196"/>
      <c r="E986" s="229"/>
      <c r="F986" s="230"/>
      <c r="G986" s="229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</sheetData>
  <mergeCells count="3">
    <mergeCell ref="A1:B3"/>
    <mergeCell ref="A4:G4"/>
    <mergeCell ref="C23:D23"/>
  </mergeCells>
  <conditionalFormatting sqref="D7:D12">
    <cfRule type="cellIs" dxfId="2270" priority="1" operator="equal">
      <formula>#REF!</formula>
    </cfRule>
  </conditionalFormatting>
  <conditionalFormatting sqref="D14">
    <cfRule type="cellIs" dxfId="2269" priority="4" operator="equal">
      <formula>#REF!</formula>
    </cfRule>
  </conditionalFormatting>
  <conditionalFormatting sqref="D16 D18">
    <cfRule type="cellIs" dxfId="2268" priority="5" operator="equal">
      <formula>#REF!</formula>
    </cfRule>
  </conditionalFormatting>
  <conditionalFormatting sqref="D20">
    <cfRule type="cellIs" dxfId="2267" priority="6" operator="equal">
      <formula>#REF!</formula>
    </cfRule>
  </conditionalFormatting>
  <conditionalFormatting sqref="D22">
    <cfRule type="cellIs" dxfId="2266" priority="7" operator="equal">
      <formula>#REF!</formula>
    </cfRule>
  </conditionalFormatting>
  <printOptions horizontalCentered="1"/>
  <pageMargins left="0.31496062992125984" right="0.11811023622047245" top="0.39370078740157483" bottom="0.19685039370078741" header="0" footer="0"/>
  <pageSetup paperSize="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851D6"/>
  </sheetPr>
  <dimension ref="A1:Z1000"/>
  <sheetViews>
    <sheetView showGridLines="0" workbookViewId="0">
      <pane xSplit="7" ySplit="12" topLeftCell="H177" activePane="bottomRight" state="frozen"/>
      <selection pane="topRight" activeCell="H1" sqref="H1"/>
      <selection pane="bottomLeft" activeCell="A13" sqref="A13"/>
      <selection pane="bottomRight" activeCell="E183" sqref="E183"/>
    </sheetView>
  </sheetViews>
  <sheetFormatPr defaultColWidth="12.6640625" defaultRowHeight="15" customHeight="1" x14ac:dyDescent="0.25"/>
  <cols>
    <col min="1" max="1" width="22.33203125" customWidth="1"/>
    <col min="2" max="2" width="34.6640625" customWidth="1"/>
    <col min="3" max="3" width="9.88671875" customWidth="1"/>
    <col min="4" max="4" width="13.33203125" customWidth="1"/>
    <col min="5" max="5" width="23" customWidth="1"/>
    <col min="6" max="6" width="21.88671875" customWidth="1"/>
    <col min="7" max="7" width="19.109375" customWidth="1"/>
    <col min="8" max="8" width="13.44140625" customWidth="1"/>
    <col min="9" max="9" width="18.6640625" customWidth="1"/>
    <col min="10" max="10" width="13.44140625" customWidth="1"/>
    <col min="11" max="11" width="18.6640625" customWidth="1"/>
    <col min="12" max="12" width="13.44140625" customWidth="1"/>
    <col min="13" max="13" width="18.6640625" customWidth="1"/>
    <col min="14" max="14" width="13.44140625" customWidth="1"/>
    <col min="15" max="15" width="18.6640625" customWidth="1"/>
    <col min="16" max="16" width="13.44140625" customWidth="1"/>
    <col min="17" max="17" width="18.6640625" customWidth="1"/>
    <col min="18" max="18" width="19.6640625" customWidth="1"/>
    <col min="19" max="26" width="14.44140625" customWidth="1"/>
  </cols>
  <sheetData>
    <row r="1" spans="1:26" ht="18" x14ac:dyDescent="0.3">
      <c r="A1" s="231" t="s">
        <v>235</v>
      </c>
      <c r="B1" s="232"/>
      <c r="C1" s="233"/>
      <c r="D1" s="233"/>
      <c r="E1" s="233"/>
      <c r="F1" s="234"/>
      <c r="G1" s="233"/>
      <c r="H1" s="235"/>
      <c r="I1" s="236"/>
      <c r="J1" s="235"/>
      <c r="K1" s="236"/>
      <c r="L1" s="235"/>
      <c r="M1" s="236"/>
      <c r="N1" s="235"/>
      <c r="O1" s="236"/>
      <c r="P1" s="235"/>
      <c r="Q1" s="236"/>
      <c r="R1" s="135"/>
      <c r="S1" s="61"/>
      <c r="T1" s="61"/>
      <c r="U1" s="61"/>
      <c r="V1" s="61"/>
      <c r="W1" s="61"/>
      <c r="X1" s="61"/>
      <c r="Y1" s="61"/>
      <c r="Z1" s="61"/>
    </row>
    <row r="2" spans="1:26" ht="46.5" customHeight="1" x14ac:dyDescent="0.25">
      <c r="A2" s="237" t="s">
        <v>2</v>
      </c>
      <c r="B2" s="238" t="str">
        <f>'Obra '!$D$2</f>
        <v>Grupo DUO</v>
      </c>
      <c r="C2" s="239"/>
      <c r="D2" s="239"/>
      <c r="E2" s="239"/>
      <c r="F2" s="240"/>
      <c r="G2" s="241"/>
      <c r="H2" s="1351"/>
      <c r="I2" s="1352"/>
      <c r="J2" s="1351"/>
      <c r="K2" s="1352"/>
      <c r="L2" s="1351"/>
      <c r="M2" s="1352"/>
      <c r="N2" s="1351"/>
      <c r="O2" s="1352"/>
      <c r="P2" s="1351"/>
      <c r="Q2" s="1352"/>
      <c r="R2" s="242"/>
      <c r="S2" s="239"/>
      <c r="T2" s="239"/>
      <c r="U2" s="239"/>
      <c r="V2" s="239"/>
      <c r="W2" s="239"/>
      <c r="X2" s="239"/>
      <c r="Y2" s="239"/>
      <c r="Z2" s="239"/>
    </row>
    <row r="3" spans="1:26" ht="15.6" x14ac:dyDescent="0.3">
      <c r="A3" s="243" t="s">
        <v>54</v>
      </c>
      <c r="B3" s="238" t="str">
        <f>'Obra '!$D$1</f>
        <v>Colin Schroeder</v>
      </c>
      <c r="C3" s="147"/>
      <c r="D3" s="147"/>
      <c r="E3" s="147"/>
      <c r="F3" s="244"/>
      <c r="G3" s="241"/>
      <c r="H3" s="1353"/>
      <c r="I3" s="1354"/>
      <c r="J3" s="1353"/>
      <c r="K3" s="1354"/>
      <c r="L3" s="1353"/>
      <c r="M3" s="1354"/>
      <c r="N3" s="1353"/>
      <c r="O3" s="1354"/>
      <c r="P3" s="1353"/>
      <c r="Q3" s="1354"/>
      <c r="R3" s="135"/>
      <c r="S3" s="61"/>
      <c r="T3" s="61"/>
      <c r="U3" s="61"/>
      <c r="V3" s="61"/>
      <c r="W3" s="61"/>
      <c r="X3" s="61"/>
      <c r="Y3" s="61"/>
      <c r="Z3" s="61"/>
    </row>
    <row r="4" spans="1:26" ht="15.6" x14ac:dyDescent="0.3">
      <c r="A4" s="243" t="s">
        <v>236</v>
      </c>
      <c r="B4" s="245">
        <f>'Obra '!$E$7</f>
        <v>42</v>
      </c>
      <c r="C4" s="147"/>
      <c r="D4" s="147"/>
      <c r="E4" s="147"/>
      <c r="F4" s="244"/>
      <c r="G4" s="241"/>
      <c r="H4" s="1357">
        <v>30</v>
      </c>
      <c r="I4" s="1354"/>
      <c r="J4" s="1357">
        <v>42</v>
      </c>
      <c r="K4" s="1354"/>
      <c r="L4" s="1357"/>
      <c r="M4" s="1354"/>
      <c r="N4" s="1357">
        <v>42</v>
      </c>
      <c r="O4" s="1354"/>
      <c r="P4" s="1357">
        <v>36</v>
      </c>
      <c r="Q4" s="1354"/>
      <c r="R4" s="135"/>
      <c r="S4" s="61"/>
      <c r="T4" s="61"/>
      <c r="U4" s="61"/>
      <c r="V4" s="61"/>
      <c r="W4" s="61"/>
      <c r="X4" s="61"/>
      <c r="Y4" s="61"/>
      <c r="Z4" s="61"/>
    </row>
    <row r="5" spans="1:26" ht="15.6" x14ac:dyDescent="0.3">
      <c r="A5" s="243" t="s">
        <v>237</v>
      </c>
      <c r="B5" s="246" t="s">
        <v>238</v>
      </c>
      <c r="C5" s="147"/>
      <c r="D5" s="147"/>
      <c r="E5" s="147"/>
      <c r="F5" s="244"/>
      <c r="G5" s="241"/>
      <c r="H5" s="1353" t="s">
        <v>239</v>
      </c>
      <c r="I5" s="1354"/>
      <c r="J5" s="1353" t="s">
        <v>240</v>
      </c>
      <c r="K5" s="1354"/>
      <c r="L5" s="1353" t="s">
        <v>238</v>
      </c>
      <c r="M5" s="1354"/>
      <c r="N5" s="1353" t="s">
        <v>241</v>
      </c>
      <c r="O5" s="1354"/>
      <c r="P5" s="1353" t="s">
        <v>241</v>
      </c>
      <c r="Q5" s="1354"/>
      <c r="R5" s="135"/>
      <c r="S5" s="61"/>
      <c r="T5" s="61"/>
      <c r="U5" s="61"/>
      <c r="V5" s="61"/>
      <c r="W5" s="61"/>
      <c r="X5" s="61"/>
      <c r="Y5" s="61"/>
      <c r="Z5" s="61"/>
    </row>
    <row r="6" spans="1:26" ht="15" customHeight="1" x14ac:dyDescent="0.35">
      <c r="A6" s="243" t="s">
        <v>242</v>
      </c>
      <c r="B6" s="247" t="e">
        <f>$E$11/$B$8</f>
        <v>#REF!</v>
      </c>
      <c r="C6" s="147"/>
      <c r="D6" s="147"/>
      <c r="E6" s="147"/>
      <c r="F6" s="244"/>
      <c r="G6" s="241"/>
      <c r="H6" s="1355">
        <v>591.53</v>
      </c>
      <c r="I6" s="1354"/>
      <c r="J6" s="1355">
        <v>419.37</v>
      </c>
      <c r="K6" s="1354"/>
      <c r="L6" s="1355">
        <v>442.78</v>
      </c>
      <c r="M6" s="1354"/>
      <c r="N6" s="1355">
        <v>1179.5</v>
      </c>
      <c r="O6" s="1354"/>
      <c r="P6" s="1355">
        <v>1188.19</v>
      </c>
      <c r="Q6" s="1354"/>
      <c r="R6" s="135"/>
      <c r="S6" s="61"/>
      <c r="T6" s="61"/>
      <c r="U6" s="61"/>
      <c r="V6" s="61"/>
      <c r="W6" s="61"/>
      <c r="X6" s="61"/>
      <c r="Y6" s="61"/>
      <c r="Z6" s="61"/>
    </row>
    <row r="7" spans="1:26" ht="15" customHeight="1" x14ac:dyDescent="0.3">
      <c r="A7" s="248" t="s">
        <v>243</v>
      </c>
      <c r="B7" s="249">
        <f>'Obra '!$E$8</f>
        <v>1410.3</v>
      </c>
      <c r="C7" s="241"/>
      <c r="D7" s="147"/>
      <c r="E7" s="147"/>
      <c r="F7" s="244"/>
      <c r="G7" s="241"/>
      <c r="H7" s="1356">
        <v>463.3</v>
      </c>
      <c r="I7" s="1354"/>
      <c r="J7" s="1356">
        <v>463.3</v>
      </c>
      <c r="K7" s="1354"/>
      <c r="L7" s="1356">
        <v>675</v>
      </c>
      <c r="M7" s="1354"/>
      <c r="N7" s="1356">
        <v>1817.53</v>
      </c>
      <c r="O7" s="1354"/>
      <c r="P7" s="1356">
        <v>2498.8000000000002</v>
      </c>
      <c r="Q7" s="1354"/>
      <c r="R7" s="135"/>
      <c r="S7" s="61"/>
      <c r="T7" s="61"/>
      <c r="U7" s="61"/>
      <c r="V7" s="61"/>
      <c r="W7" s="61"/>
      <c r="X7" s="61"/>
      <c r="Y7" s="61"/>
      <c r="Z7" s="61"/>
    </row>
    <row r="8" spans="1:26" ht="15" customHeight="1" x14ac:dyDescent="0.3">
      <c r="A8" s="248" t="s">
        <v>244</v>
      </c>
      <c r="B8" s="249">
        <f>'Obra '!$E$9</f>
        <v>6918.7799999999979</v>
      </c>
      <c r="C8" s="241"/>
      <c r="D8" s="147"/>
      <c r="E8" s="147"/>
      <c r="F8" s="244"/>
      <c r="G8" s="241"/>
      <c r="H8" s="1356">
        <v>4498.66</v>
      </c>
      <c r="I8" s="1354"/>
      <c r="J8" s="1356">
        <v>8366.5</v>
      </c>
      <c r="K8" s="1354"/>
      <c r="L8" s="1356">
        <v>7055.73</v>
      </c>
      <c r="M8" s="1354"/>
      <c r="N8" s="1356">
        <v>7013.06</v>
      </c>
      <c r="O8" s="1354"/>
      <c r="P8" s="1356">
        <v>5579.63</v>
      </c>
      <c r="Q8" s="1354"/>
      <c r="R8" s="135"/>
      <c r="S8" s="61"/>
      <c r="T8" s="61"/>
      <c r="U8" s="61"/>
      <c r="V8" s="61"/>
      <c r="W8" s="61"/>
      <c r="X8" s="61"/>
      <c r="Y8" s="61"/>
      <c r="Z8" s="61"/>
    </row>
    <row r="9" spans="1:26" ht="15.6" x14ac:dyDescent="0.3">
      <c r="A9" s="248" t="s">
        <v>245</v>
      </c>
      <c r="B9" s="250">
        <f>'Obra '!$E$13</f>
        <v>23</v>
      </c>
      <c r="C9" s="241"/>
      <c r="D9" s="251"/>
      <c r="E9" s="251"/>
      <c r="F9" s="244"/>
      <c r="G9" s="241"/>
      <c r="H9" s="1358">
        <v>12</v>
      </c>
      <c r="I9" s="1354"/>
      <c r="J9" s="1358">
        <v>17</v>
      </c>
      <c r="K9" s="1354"/>
      <c r="L9" s="1358">
        <v>19</v>
      </c>
      <c r="M9" s="1354"/>
      <c r="N9" s="1358">
        <v>5</v>
      </c>
      <c r="O9" s="1354"/>
      <c r="P9" s="1358">
        <v>6</v>
      </c>
      <c r="Q9" s="1354"/>
      <c r="R9" s="135"/>
      <c r="S9" s="61"/>
      <c r="T9" s="61"/>
      <c r="U9" s="61"/>
      <c r="V9" s="61"/>
      <c r="W9" s="61"/>
      <c r="X9" s="61"/>
      <c r="Y9" s="61"/>
      <c r="Z9" s="61"/>
    </row>
    <row r="10" spans="1:26" ht="15.6" x14ac:dyDescent="0.3">
      <c r="A10" s="248" t="s">
        <v>246</v>
      </c>
      <c r="B10" s="252">
        <f>'Obra '!C51</f>
        <v>3012.64</v>
      </c>
      <c r="C10" s="241"/>
      <c r="D10" s="251"/>
      <c r="E10" s="251"/>
      <c r="F10" s="244"/>
      <c r="G10" s="241"/>
      <c r="H10" s="1359">
        <v>2750.52</v>
      </c>
      <c r="I10" s="1354"/>
      <c r="J10" s="1359">
        <v>2747.9</v>
      </c>
      <c r="K10" s="1354"/>
      <c r="L10" s="1359">
        <v>2846.12</v>
      </c>
      <c r="M10" s="1354"/>
      <c r="N10" s="1359">
        <v>2907.85</v>
      </c>
      <c r="O10" s="1354"/>
      <c r="P10" s="1359">
        <v>2907.85</v>
      </c>
      <c r="Q10" s="1354"/>
      <c r="R10" s="135"/>
      <c r="S10" s="61"/>
      <c r="T10" s="61"/>
      <c r="U10" s="61"/>
      <c r="V10" s="61"/>
      <c r="W10" s="61"/>
      <c r="X10" s="61"/>
      <c r="Y10" s="61"/>
      <c r="Z10" s="61"/>
    </row>
    <row r="11" spans="1:26" ht="15.6" x14ac:dyDescent="0.3">
      <c r="A11" s="248" t="s">
        <v>247</v>
      </c>
      <c r="B11" s="253">
        <v>45616</v>
      </c>
      <c r="C11" s="241"/>
      <c r="D11" s="254" t="s">
        <v>248</v>
      </c>
      <c r="E11" s="255" t="e">
        <f>SUMPRODUCT($D$12:$D$342,$E$12:$E$342)</f>
        <v>#REF!</v>
      </c>
      <c r="F11" s="244"/>
      <c r="G11" s="241"/>
      <c r="H11" s="1360">
        <v>45139</v>
      </c>
      <c r="I11" s="1361"/>
      <c r="J11" s="1360">
        <v>45108</v>
      </c>
      <c r="K11" s="1361"/>
      <c r="L11" s="1360">
        <v>45566</v>
      </c>
      <c r="M11" s="1361"/>
      <c r="N11" s="1360">
        <v>45717</v>
      </c>
      <c r="O11" s="1361"/>
      <c r="P11" s="1360">
        <v>45717</v>
      </c>
      <c r="Q11" s="1361"/>
      <c r="R11" s="135"/>
      <c r="S11" s="61"/>
      <c r="T11" s="61"/>
      <c r="U11" s="61"/>
      <c r="V11" s="61"/>
      <c r="W11" s="61"/>
      <c r="X11" s="61"/>
      <c r="Y11" s="61"/>
      <c r="Z11" s="61"/>
    </row>
    <row r="12" spans="1:26" ht="15.6" x14ac:dyDescent="0.3">
      <c r="A12" s="256" t="s">
        <v>7</v>
      </c>
      <c r="B12" s="257"/>
      <c r="C12" s="258" t="s">
        <v>8</v>
      </c>
      <c r="D12" s="258" t="s">
        <v>9</v>
      </c>
      <c r="E12" s="254" t="s">
        <v>249</v>
      </c>
      <c r="F12" s="258" t="s">
        <v>250</v>
      </c>
      <c r="G12" s="259" t="s">
        <v>251</v>
      </c>
      <c r="H12" s="260" t="s">
        <v>252</v>
      </c>
      <c r="I12" s="261" t="s">
        <v>253</v>
      </c>
      <c r="J12" s="260" t="s">
        <v>252</v>
      </c>
      <c r="K12" s="261" t="s">
        <v>253</v>
      </c>
      <c r="L12" s="260" t="s">
        <v>252</v>
      </c>
      <c r="M12" s="261" t="s">
        <v>253</v>
      </c>
      <c r="N12" s="260" t="s">
        <v>252</v>
      </c>
      <c r="O12" s="261" t="s">
        <v>253</v>
      </c>
      <c r="P12" s="260" t="s">
        <v>252</v>
      </c>
      <c r="Q12" s="261" t="s">
        <v>253</v>
      </c>
      <c r="R12" s="135"/>
      <c r="S12" s="61"/>
      <c r="T12" s="61"/>
      <c r="U12" s="61"/>
      <c r="V12" s="61"/>
      <c r="W12" s="61"/>
      <c r="X12" s="61"/>
      <c r="Y12" s="61"/>
      <c r="Z12" s="61"/>
    </row>
    <row r="13" spans="1:26" ht="15.6" x14ac:dyDescent="0.3">
      <c r="A13" s="262" t="s">
        <v>254</v>
      </c>
      <c r="B13" s="263"/>
      <c r="C13" s="263"/>
      <c r="D13" s="263"/>
      <c r="E13" s="263"/>
      <c r="F13" s="263"/>
      <c r="G13" s="263"/>
      <c r="H13" s="264"/>
      <c r="I13" s="265"/>
      <c r="J13" s="264"/>
      <c r="K13" s="265"/>
      <c r="L13" s="264"/>
      <c r="M13" s="265"/>
      <c r="N13" s="264"/>
      <c r="O13" s="265"/>
      <c r="P13" s="264"/>
      <c r="Q13" s="265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5.6" x14ac:dyDescent="0.3">
      <c r="A14" s="266" t="s">
        <v>255</v>
      </c>
      <c r="B14" s="267"/>
      <c r="C14" s="267"/>
      <c r="D14" s="267"/>
      <c r="E14" s="267">
        <f>SUMPRODUCT(D15:D23,E15:E23)</f>
        <v>10300</v>
      </c>
      <c r="F14" s="267"/>
      <c r="G14" s="267"/>
      <c r="H14" s="268"/>
      <c r="I14" s="269"/>
      <c r="J14" s="268"/>
      <c r="K14" s="269"/>
      <c r="L14" s="268"/>
      <c r="M14" s="269"/>
      <c r="N14" s="268"/>
      <c r="O14" s="269"/>
      <c r="P14" s="268"/>
      <c r="Q14" s="269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5.75" customHeight="1" x14ac:dyDescent="0.3">
      <c r="A15" s="270" t="s">
        <v>256</v>
      </c>
      <c r="B15" s="271"/>
      <c r="C15" s="272" t="s">
        <v>209</v>
      </c>
      <c r="D15" s="273">
        <v>1</v>
      </c>
      <c r="E15" s="273"/>
      <c r="F15" s="273" t="s">
        <v>257</v>
      </c>
      <c r="G15" s="274" t="str">
        <f t="shared" ref="G15:G23" si="0">IFERROR(AVERAGEIFS($H15:$Q15,H$12:Q$12,"Referência"),"")</f>
        <v/>
      </c>
      <c r="H15" s="275"/>
      <c r="I15" s="276" t="str">
        <f t="shared" ref="I15:I269" si="1">IF(H15=0,"",($B$10/H$10)*H15/H$8)</f>
        <v/>
      </c>
      <c r="J15" s="275">
        <v>0</v>
      </c>
      <c r="K15" s="276" t="str">
        <f t="shared" ref="K15:K269" si="2">IF(J15=0,"",($B$10/J$10)*J15/J$8)</f>
        <v/>
      </c>
      <c r="L15" s="275">
        <v>0</v>
      </c>
      <c r="M15" s="276" t="str">
        <f t="shared" ref="M15:M269" si="3">IF(L15=0,"",($B$10/L$10)*L15/L$8)</f>
        <v/>
      </c>
      <c r="N15" s="275"/>
      <c r="O15" s="276" t="str">
        <f t="shared" ref="O15:O269" si="4">IF(N15=0,"",($B$10/N$10)*N15/N$8)</f>
        <v/>
      </c>
      <c r="P15" s="275"/>
      <c r="Q15" s="276" t="str">
        <f t="shared" ref="Q15:Q269" si="5">IF(P15=0,"",($B$10/P$10)*P15/P$8)</f>
        <v/>
      </c>
      <c r="R15" s="135"/>
      <c r="S15" s="61"/>
      <c r="T15" s="61"/>
      <c r="U15" s="61"/>
      <c r="V15" s="61"/>
      <c r="W15" s="61"/>
      <c r="X15" s="61"/>
      <c r="Y15" s="61"/>
      <c r="Z15" s="61"/>
    </row>
    <row r="16" spans="1:26" ht="15.75" customHeight="1" x14ac:dyDescent="0.3">
      <c r="A16" s="270" t="s">
        <v>258</v>
      </c>
      <c r="B16" s="271"/>
      <c r="C16" s="272" t="s">
        <v>209</v>
      </c>
      <c r="D16" s="273">
        <v>1</v>
      </c>
      <c r="E16" s="273">
        <v>1800</v>
      </c>
      <c r="F16" s="273" t="s">
        <v>259</v>
      </c>
      <c r="G16" s="274">
        <f t="shared" si="0"/>
        <v>2.2254634926375925</v>
      </c>
      <c r="H16" s="275">
        <v>27500</v>
      </c>
      <c r="I16" s="276">
        <f t="shared" si="1"/>
        <v>6.6954836437102045</v>
      </c>
      <c r="J16" s="275">
        <v>3500</v>
      </c>
      <c r="K16" s="276">
        <f t="shared" si="2"/>
        <v>0.45863853652557074</v>
      </c>
      <c r="L16" s="275">
        <v>5000</v>
      </c>
      <c r="M16" s="276">
        <f t="shared" si="3"/>
        <v>0.75010503717867705</v>
      </c>
      <c r="N16" s="275"/>
      <c r="O16" s="276" t="str">
        <f t="shared" si="4"/>
        <v/>
      </c>
      <c r="P16" s="275">
        <v>5372.77</v>
      </c>
      <c r="Q16" s="276">
        <f t="shared" si="5"/>
        <v>0.99762675313591698</v>
      </c>
      <c r="R16" s="135"/>
      <c r="S16" s="61"/>
      <c r="T16" s="61"/>
      <c r="U16" s="61"/>
      <c r="V16" s="61"/>
      <c r="W16" s="61"/>
      <c r="X16" s="61"/>
      <c r="Y16" s="61"/>
      <c r="Z16" s="61"/>
    </row>
    <row r="17" spans="1:26" ht="15.75" customHeight="1" x14ac:dyDescent="0.3">
      <c r="A17" s="270" t="s">
        <v>260</v>
      </c>
      <c r="B17" s="271"/>
      <c r="C17" s="272" t="s">
        <v>209</v>
      </c>
      <c r="D17" s="273">
        <v>1</v>
      </c>
      <c r="E17" s="273"/>
      <c r="F17" s="273" t="s">
        <v>257</v>
      </c>
      <c r="G17" s="274" t="str">
        <f t="shared" si="0"/>
        <v/>
      </c>
      <c r="H17" s="275">
        <v>0</v>
      </c>
      <c r="I17" s="276" t="str">
        <f t="shared" si="1"/>
        <v/>
      </c>
      <c r="J17" s="275">
        <v>0</v>
      </c>
      <c r="K17" s="276" t="str">
        <f t="shared" si="2"/>
        <v/>
      </c>
      <c r="L17" s="275">
        <v>0</v>
      </c>
      <c r="M17" s="276" t="str">
        <f t="shared" si="3"/>
        <v/>
      </c>
      <c r="N17" s="275"/>
      <c r="O17" s="276" t="str">
        <f t="shared" si="4"/>
        <v/>
      </c>
      <c r="P17" s="275"/>
      <c r="Q17" s="276" t="str">
        <f t="shared" si="5"/>
        <v/>
      </c>
      <c r="R17" s="135"/>
      <c r="S17" s="61"/>
      <c r="T17" s="61"/>
      <c r="U17" s="61"/>
      <c r="V17" s="61"/>
      <c r="W17" s="61"/>
      <c r="X17" s="61"/>
      <c r="Y17" s="61"/>
      <c r="Z17" s="61"/>
    </row>
    <row r="18" spans="1:26" ht="15.75" customHeight="1" x14ac:dyDescent="0.3">
      <c r="A18" s="270" t="s">
        <v>261</v>
      </c>
      <c r="B18" s="271"/>
      <c r="C18" s="272" t="s">
        <v>209</v>
      </c>
      <c r="D18" s="273">
        <v>1</v>
      </c>
      <c r="E18" s="273"/>
      <c r="F18" s="273" t="s">
        <v>257</v>
      </c>
      <c r="G18" s="274">
        <f t="shared" si="0"/>
        <v>1.4778080261031425</v>
      </c>
      <c r="H18" s="275">
        <v>0</v>
      </c>
      <c r="I18" s="276" t="str">
        <f t="shared" si="1"/>
        <v/>
      </c>
      <c r="J18" s="275">
        <v>11964.094999999999</v>
      </c>
      <c r="K18" s="276">
        <f t="shared" si="2"/>
        <v>1.5677700061865423</v>
      </c>
      <c r="L18" s="275">
        <v>4000</v>
      </c>
      <c r="M18" s="276">
        <f t="shared" si="3"/>
        <v>0.60008402974294173</v>
      </c>
      <c r="N18" s="275">
        <v>15000</v>
      </c>
      <c r="O18" s="276">
        <f t="shared" si="4"/>
        <v>2.2159448254503915</v>
      </c>
      <c r="P18" s="275">
        <v>8226.07</v>
      </c>
      <c r="Q18" s="276">
        <f t="shared" si="5"/>
        <v>1.5274332430326949</v>
      </c>
      <c r="R18" s="135"/>
      <c r="S18" s="61"/>
      <c r="T18" s="61"/>
      <c r="U18" s="61"/>
      <c r="V18" s="61"/>
      <c r="W18" s="61"/>
      <c r="X18" s="61"/>
      <c r="Y18" s="61"/>
      <c r="Z18" s="61"/>
    </row>
    <row r="19" spans="1:26" ht="15.75" customHeight="1" x14ac:dyDescent="0.3">
      <c r="A19" s="270" t="s">
        <v>262</v>
      </c>
      <c r="B19" s="271"/>
      <c r="C19" s="272" t="s">
        <v>209</v>
      </c>
      <c r="D19" s="273">
        <v>1</v>
      </c>
      <c r="E19" s="273">
        <v>8500</v>
      </c>
      <c r="F19" s="273" t="s">
        <v>259</v>
      </c>
      <c r="G19" s="274">
        <f t="shared" si="0"/>
        <v>2.1530270987865254</v>
      </c>
      <c r="H19" s="275">
        <v>12933</v>
      </c>
      <c r="I19" s="276">
        <f t="shared" si="1"/>
        <v>3.1488250896037853</v>
      </c>
      <c r="J19" s="275">
        <v>5500</v>
      </c>
      <c r="K19" s="276">
        <f t="shared" si="2"/>
        <v>0.72071770025446824</v>
      </c>
      <c r="L19" s="275">
        <v>4800</v>
      </c>
      <c r="M19" s="276">
        <f t="shared" si="3"/>
        <v>0.72010083569152994</v>
      </c>
      <c r="N19" s="275">
        <v>24620.6</v>
      </c>
      <c r="O19" s="276">
        <f t="shared" si="4"/>
        <v>3.6371927446322601</v>
      </c>
      <c r="P19" s="275">
        <v>13670.14</v>
      </c>
      <c r="Q19" s="276">
        <f t="shared" si="5"/>
        <v>2.5382991237505834</v>
      </c>
      <c r="R19" s="135"/>
      <c r="S19" s="61"/>
      <c r="T19" s="61"/>
      <c r="U19" s="61"/>
      <c r="V19" s="61"/>
      <c r="W19" s="61"/>
      <c r="X19" s="61"/>
      <c r="Y19" s="61"/>
      <c r="Z19" s="61"/>
    </row>
    <row r="20" spans="1:26" ht="15.75" customHeight="1" x14ac:dyDescent="0.3">
      <c r="A20" s="270" t="s">
        <v>263</v>
      </c>
      <c r="B20" s="271"/>
      <c r="C20" s="272" t="s">
        <v>209</v>
      </c>
      <c r="D20" s="273">
        <v>1</v>
      </c>
      <c r="E20" s="273"/>
      <c r="F20" s="273" t="s">
        <v>257</v>
      </c>
      <c r="G20" s="274">
        <f t="shared" si="0"/>
        <v>0.58236585368450966</v>
      </c>
      <c r="H20" s="275">
        <v>0</v>
      </c>
      <c r="I20" s="276" t="str">
        <f t="shared" si="1"/>
        <v/>
      </c>
      <c r="J20" s="275">
        <v>0</v>
      </c>
      <c r="K20" s="276" t="str">
        <f t="shared" si="2"/>
        <v/>
      </c>
      <c r="L20" s="275">
        <v>5000</v>
      </c>
      <c r="M20" s="276">
        <f t="shared" si="3"/>
        <v>0.75010503717867705</v>
      </c>
      <c r="N20" s="275">
        <v>2709.3</v>
      </c>
      <c r="O20" s="276">
        <f t="shared" si="4"/>
        <v>0.40024395437284965</v>
      </c>
      <c r="P20" s="275">
        <v>3213.82</v>
      </c>
      <c r="Q20" s="276">
        <f t="shared" si="5"/>
        <v>0.59674856950200228</v>
      </c>
      <c r="R20" s="135"/>
      <c r="S20" s="61"/>
      <c r="T20" s="61"/>
      <c r="U20" s="61"/>
      <c r="V20" s="61"/>
      <c r="W20" s="61"/>
      <c r="X20" s="61"/>
      <c r="Y20" s="61"/>
      <c r="Z20" s="61"/>
    </row>
    <row r="21" spans="1:26" ht="15.75" customHeight="1" x14ac:dyDescent="0.3">
      <c r="A21" s="270" t="s">
        <v>264</v>
      </c>
      <c r="B21" s="271"/>
      <c r="C21" s="272" t="s">
        <v>209</v>
      </c>
      <c r="D21" s="273">
        <v>1</v>
      </c>
      <c r="E21" s="273"/>
      <c r="F21" s="273" t="s">
        <v>257</v>
      </c>
      <c r="G21" s="274" t="str">
        <f t="shared" si="0"/>
        <v/>
      </c>
      <c r="H21" s="275">
        <v>0</v>
      </c>
      <c r="I21" s="276" t="str">
        <f t="shared" si="1"/>
        <v/>
      </c>
      <c r="J21" s="275">
        <v>0</v>
      </c>
      <c r="K21" s="276" t="str">
        <f t="shared" si="2"/>
        <v/>
      </c>
      <c r="L21" s="275">
        <v>0</v>
      </c>
      <c r="M21" s="276" t="str">
        <f t="shared" si="3"/>
        <v/>
      </c>
      <c r="N21" s="275"/>
      <c r="O21" s="276" t="str">
        <f t="shared" si="4"/>
        <v/>
      </c>
      <c r="P21" s="275"/>
      <c r="Q21" s="276" t="str">
        <f t="shared" si="5"/>
        <v/>
      </c>
      <c r="R21" s="135"/>
      <c r="S21" s="61"/>
      <c r="T21" s="61"/>
      <c r="U21" s="61"/>
      <c r="V21" s="61"/>
      <c r="W21" s="61"/>
      <c r="X21" s="61"/>
      <c r="Y21" s="61"/>
      <c r="Z21" s="61"/>
    </row>
    <row r="22" spans="1:26" ht="15.75" customHeight="1" x14ac:dyDescent="0.3">
      <c r="A22" s="270" t="s">
        <v>265</v>
      </c>
      <c r="B22" s="271"/>
      <c r="C22" s="272" t="s">
        <v>209</v>
      </c>
      <c r="D22" s="273">
        <v>1</v>
      </c>
      <c r="E22" s="273"/>
      <c r="F22" s="273" t="s">
        <v>257</v>
      </c>
      <c r="G22" s="274" t="str">
        <f t="shared" si="0"/>
        <v/>
      </c>
      <c r="H22" s="275">
        <v>0</v>
      </c>
      <c r="I22" s="276" t="str">
        <f t="shared" si="1"/>
        <v/>
      </c>
      <c r="J22" s="275">
        <v>0</v>
      </c>
      <c r="K22" s="276" t="str">
        <f t="shared" si="2"/>
        <v/>
      </c>
      <c r="L22" s="275">
        <v>0</v>
      </c>
      <c r="M22" s="276" t="str">
        <f t="shared" si="3"/>
        <v/>
      </c>
      <c r="N22" s="275"/>
      <c r="O22" s="276" t="str">
        <f t="shared" si="4"/>
        <v/>
      </c>
      <c r="P22" s="275"/>
      <c r="Q22" s="276" t="str">
        <f t="shared" si="5"/>
        <v/>
      </c>
      <c r="R22" s="135"/>
      <c r="S22" s="61"/>
      <c r="T22" s="61"/>
      <c r="U22" s="61"/>
      <c r="V22" s="61"/>
      <c r="W22" s="61"/>
      <c r="X22" s="61"/>
      <c r="Y22" s="61"/>
      <c r="Z22" s="61"/>
    </row>
    <row r="23" spans="1:26" ht="15.75" customHeight="1" x14ac:dyDescent="0.3">
      <c r="A23" s="270" t="s">
        <v>266</v>
      </c>
      <c r="B23" s="271"/>
      <c r="C23" s="272" t="s">
        <v>209</v>
      </c>
      <c r="D23" s="273">
        <v>1</v>
      </c>
      <c r="E23" s="273"/>
      <c r="F23" s="273" t="s">
        <v>257</v>
      </c>
      <c r="G23" s="274" t="str">
        <f t="shared" si="0"/>
        <v/>
      </c>
      <c r="H23" s="275">
        <v>0</v>
      </c>
      <c r="I23" s="276" t="str">
        <f t="shared" si="1"/>
        <v/>
      </c>
      <c r="J23" s="275">
        <v>0</v>
      </c>
      <c r="K23" s="276" t="str">
        <f t="shared" si="2"/>
        <v/>
      </c>
      <c r="L23" s="275">
        <v>0</v>
      </c>
      <c r="M23" s="276" t="str">
        <f t="shared" si="3"/>
        <v/>
      </c>
      <c r="N23" s="275"/>
      <c r="O23" s="276" t="str">
        <f t="shared" si="4"/>
        <v/>
      </c>
      <c r="P23" s="275"/>
      <c r="Q23" s="276" t="str">
        <f t="shared" si="5"/>
        <v/>
      </c>
      <c r="R23" s="135"/>
      <c r="S23" s="61"/>
      <c r="T23" s="61"/>
      <c r="U23" s="61"/>
      <c r="V23" s="61"/>
      <c r="W23" s="61"/>
      <c r="X23" s="61"/>
      <c r="Y23" s="61"/>
      <c r="Z23" s="61"/>
    </row>
    <row r="24" spans="1:26" ht="15.75" customHeight="1" x14ac:dyDescent="0.3">
      <c r="A24" s="266" t="s">
        <v>267</v>
      </c>
      <c r="B24" s="267"/>
      <c r="C24" s="267"/>
      <c r="D24" s="267"/>
      <c r="E24" s="267">
        <f>SUMPRODUCT(D25:D31,E25:E31)</f>
        <v>329231.362797287</v>
      </c>
      <c r="F24" s="267"/>
      <c r="G24" s="267"/>
      <c r="H24" s="268"/>
      <c r="I24" s="269" t="str">
        <f t="shared" si="1"/>
        <v/>
      </c>
      <c r="J24" s="268"/>
      <c r="K24" s="269" t="str">
        <f t="shared" si="2"/>
        <v/>
      </c>
      <c r="L24" s="268"/>
      <c r="M24" s="269" t="str">
        <f t="shared" si="3"/>
        <v/>
      </c>
      <c r="N24" s="268"/>
      <c r="O24" s="269" t="str">
        <f t="shared" si="4"/>
        <v/>
      </c>
      <c r="P24" s="268"/>
      <c r="Q24" s="269" t="str">
        <f t="shared" si="5"/>
        <v/>
      </c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5.75" customHeight="1" x14ac:dyDescent="0.3">
      <c r="A25" s="270" t="s">
        <v>268</v>
      </c>
      <c r="B25" s="271"/>
      <c r="C25" s="272" t="s">
        <v>209</v>
      </c>
      <c r="D25" s="273">
        <v>1</v>
      </c>
      <c r="E25" s="273"/>
      <c r="F25" s="273" t="s">
        <v>257</v>
      </c>
      <c r="G25" s="274">
        <f t="shared" ref="G25:G31" si="6">IFERROR(AVERAGEIFS($H25:$Q25,H$12:Q$12,"Referência"),"")</f>
        <v>2.8900170260361406</v>
      </c>
      <c r="H25" s="275">
        <v>15500</v>
      </c>
      <c r="I25" s="276">
        <f t="shared" si="1"/>
        <v>3.7738180537275703</v>
      </c>
      <c r="J25" s="275">
        <v>15310</v>
      </c>
      <c r="K25" s="276">
        <f t="shared" si="2"/>
        <v>2.006215998344711</v>
      </c>
      <c r="L25" s="275">
        <v>0</v>
      </c>
      <c r="M25" s="276" t="str">
        <f t="shared" si="3"/>
        <v/>
      </c>
      <c r="N25" s="275"/>
      <c r="O25" s="276" t="str">
        <f t="shared" si="4"/>
        <v/>
      </c>
      <c r="P25" s="275"/>
      <c r="Q25" s="276" t="str">
        <f t="shared" si="5"/>
        <v/>
      </c>
      <c r="R25" s="135"/>
      <c r="S25" s="61"/>
      <c r="T25" s="61"/>
      <c r="U25" s="61"/>
      <c r="V25" s="61"/>
      <c r="W25" s="61"/>
      <c r="X25" s="61"/>
      <c r="Y25" s="61"/>
      <c r="Z25" s="61"/>
    </row>
    <row r="26" spans="1:26" ht="15.75" customHeight="1" x14ac:dyDescent="0.3">
      <c r="A26" s="270" t="s">
        <v>269</v>
      </c>
      <c r="B26" s="271"/>
      <c r="C26" s="272" t="s">
        <v>209</v>
      </c>
      <c r="D26" s="273">
        <v>1</v>
      </c>
      <c r="E26" s="273"/>
      <c r="F26" s="273" t="s">
        <v>257</v>
      </c>
      <c r="G26" s="274">
        <f t="shared" si="6"/>
        <v>10.210642741564531</v>
      </c>
      <c r="H26" s="275">
        <v>67500</v>
      </c>
      <c r="I26" s="276">
        <f t="shared" si="1"/>
        <v>16.43436894365232</v>
      </c>
      <c r="J26" s="275">
        <v>74000</v>
      </c>
      <c r="K26" s="276">
        <f t="shared" si="2"/>
        <v>9.6969290579692089</v>
      </c>
      <c r="L26" s="275">
        <v>30000</v>
      </c>
      <c r="M26" s="276">
        <f t="shared" si="3"/>
        <v>4.5006302230720623</v>
      </c>
      <c r="N26" s="275"/>
      <c r="O26" s="276" t="str">
        <f t="shared" si="4"/>
        <v/>
      </c>
      <c r="P26" s="275"/>
      <c r="Q26" s="276" t="str">
        <f t="shared" si="5"/>
        <v/>
      </c>
      <c r="R26" s="135"/>
      <c r="S26" s="61"/>
      <c r="T26" s="61"/>
      <c r="U26" s="61"/>
      <c r="V26" s="61"/>
      <c r="W26" s="61"/>
      <c r="X26" s="61"/>
      <c r="Y26" s="61"/>
      <c r="Z26" s="61"/>
    </row>
    <row r="27" spans="1:26" ht="15.75" customHeight="1" x14ac:dyDescent="0.3">
      <c r="A27" s="270" t="s">
        <v>270</v>
      </c>
      <c r="B27" s="271"/>
      <c r="C27" s="272" t="s">
        <v>209</v>
      </c>
      <c r="D27" s="273">
        <v>1</v>
      </c>
      <c r="E27" s="273">
        <v>320000</v>
      </c>
      <c r="F27" s="273" t="s">
        <v>259</v>
      </c>
      <c r="G27" s="274">
        <f t="shared" si="6"/>
        <v>4.7594164608987057</v>
      </c>
      <c r="H27" s="275">
        <v>0</v>
      </c>
      <c r="I27" s="276" t="str">
        <f t="shared" si="1"/>
        <v/>
      </c>
      <c r="J27" s="275">
        <v>0</v>
      </c>
      <c r="K27" s="276" t="str">
        <f t="shared" si="2"/>
        <v/>
      </c>
      <c r="L27" s="275">
        <v>31725</v>
      </c>
      <c r="M27" s="276">
        <f t="shared" si="3"/>
        <v>4.7594164608987057</v>
      </c>
      <c r="N27" s="275"/>
      <c r="O27" s="276" t="str">
        <f t="shared" si="4"/>
        <v/>
      </c>
      <c r="P27" s="275"/>
      <c r="Q27" s="276" t="str">
        <f t="shared" si="5"/>
        <v/>
      </c>
      <c r="R27" s="135"/>
      <c r="S27" s="61"/>
      <c r="T27" s="61"/>
      <c r="U27" s="61"/>
      <c r="V27" s="61"/>
      <c r="W27" s="61"/>
      <c r="X27" s="61"/>
      <c r="Y27" s="61"/>
      <c r="Z27" s="61"/>
    </row>
    <row r="28" spans="1:26" ht="15.75" customHeight="1" x14ac:dyDescent="0.3">
      <c r="A28" s="270" t="s">
        <v>271</v>
      </c>
      <c r="B28" s="271"/>
      <c r="C28" s="272" t="s">
        <v>209</v>
      </c>
      <c r="D28" s="273">
        <v>1</v>
      </c>
      <c r="E28" s="273"/>
      <c r="F28" s="273" t="s">
        <v>257</v>
      </c>
      <c r="G28" s="274">
        <f t="shared" si="6"/>
        <v>21.584563384352741</v>
      </c>
      <c r="H28" s="275">
        <v>0</v>
      </c>
      <c r="I28" s="276" t="str">
        <f t="shared" si="1"/>
        <v/>
      </c>
      <c r="J28" s="275">
        <v>0</v>
      </c>
      <c r="K28" s="276" t="str">
        <f t="shared" si="2"/>
        <v/>
      </c>
      <c r="L28" s="275">
        <v>31725</v>
      </c>
      <c r="M28" s="276">
        <f t="shared" si="3"/>
        <v>4.7594164608987057</v>
      </c>
      <c r="N28" s="275">
        <v>260000</v>
      </c>
      <c r="O28" s="276">
        <f t="shared" si="4"/>
        <v>38.409710307806776</v>
      </c>
      <c r="P28" s="275"/>
      <c r="Q28" s="276" t="str">
        <f t="shared" si="5"/>
        <v/>
      </c>
      <c r="R28" s="135"/>
      <c r="S28" s="61"/>
      <c r="T28" s="61"/>
      <c r="U28" s="61"/>
      <c r="V28" s="61"/>
      <c r="W28" s="61"/>
      <c r="X28" s="61"/>
      <c r="Y28" s="61"/>
      <c r="Z28" s="61"/>
    </row>
    <row r="29" spans="1:26" ht="15.75" customHeight="1" x14ac:dyDescent="0.3">
      <c r="A29" s="270" t="s">
        <v>272</v>
      </c>
      <c r="B29" s="271"/>
      <c r="C29" s="272" t="s">
        <v>209</v>
      </c>
      <c r="D29" s="273">
        <v>1</v>
      </c>
      <c r="E29" s="273"/>
      <c r="F29" s="273" t="s">
        <v>257</v>
      </c>
      <c r="G29" s="274">
        <f t="shared" si="6"/>
        <v>6.9367285466287711</v>
      </c>
      <c r="H29" s="275">
        <v>34500</v>
      </c>
      <c r="I29" s="276">
        <f t="shared" si="1"/>
        <v>8.3997885712000748</v>
      </c>
      <c r="J29" s="275">
        <v>65550</v>
      </c>
      <c r="K29" s="276">
        <f t="shared" si="2"/>
        <v>8.5896445912146167</v>
      </c>
      <c r="L29" s="275">
        <v>14100</v>
      </c>
      <c r="M29" s="276">
        <f t="shared" si="3"/>
        <v>2.1152962048438693</v>
      </c>
      <c r="N29" s="275">
        <v>58500</v>
      </c>
      <c r="O29" s="276">
        <f t="shared" si="4"/>
        <v>8.642184819256526</v>
      </c>
      <c r="P29" s="275"/>
      <c r="Q29" s="276" t="str">
        <f t="shared" si="5"/>
        <v/>
      </c>
      <c r="R29" s="135"/>
      <c r="S29" s="61"/>
      <c r="T29" s="61"/>
      <c r="U29" s="61"/>
      <c r="V29" s="61"/>
      <c r="W29" s="61"/>
      <c r="X29" s="61"/>
      <c r="Y29" s="61"/>
      <c r="Z29" s="61"/>
    </row>
    <row r="30" spans="1:26" ht="15.75" customHeight="1" x14ac:dyDescent="0.3">
      <c r="A30" s="270" t="s">
        <v>273</v>
      </c>
      <c r="B30" s="271"/>
      <c r="C30" s="272" t="s">
        <v>209</v>
      </c>
      <c r="D30" s="273">
        <v>1</v>
      </c>
      <c r="E30" s="277"/>
      <c r="F30" s="273" t="s">
        <v>257</v>
      </c>
      <c r="G30" s="274">
        <f t="shared" si="6"/>
        <v>1.3342471934773226</v>
      </c>
      <c r="H30" s="275">
        <v>6200</v>
      </c>
      <c r="I30" s="276">
        <f t="shared" si="1"/>
        <v>1.509527221491028</v>
      </c>
      <c r="J30" s="275">
        <v>2884</v>
      </c>
      <c r="K30" s="276">
        <f t="shared" si="2"/>
        <v>0.3779181540970703</v>
      </c>
      <c r="L30" s="275">
        <v>14100</v>
      </c>
      <c r="M30" s="276">
        <f t="shared" si="3"/>
        <v>2.1152962048438693</v>
      </c>
      <c r="N30" s="275"/>
      <c r="O30" s="276" t="str">
        <f t="shared" si="4"/>
        <v/>
      </c>
      <c r="P30" s="275"/>
      <c r="Q30" s="276" t="str">
        <f t="shared" si="5"/>
        <v/>
      </c>
      <c r="R30" s="135"/>
      <c r="S30" s="61"/>
      <c r="T30" s="61"/>
      <c r="U30" s="61"/>
      <c r="V30" s="61"/>
      <c r="W30" s="61"/>
      <c r="X30" s="61"/>
      <c r="Y30" s="61"/>
      <c r="Z30" s="61"/>
    </row>
    <row r="31" spans="1:26" ht="15.75" customHeight="1" x14ac:dyDescent="0.3">
      <c r="A31" s="270" t="s">
        <v>274</v>
      </c>
      <c r="B31" s="271"/>
      <c r="C31" s="272" t="s">
        <v>209</v>
      </c>
      <c r="D31" s="273">
        <v>1</v>
      </c>
      <c r="E31" s="273">
        <f>G31*$B$8</f>
        <v>9231.3627972870272</v>
      </c>
      <c r="F31" s="273" t="s">
        <v>275</v>
      </c>
      <c r="G31" s="274">
        <f t="shared" si="6"/>
        <v>1.3342471934773226</v>
      </c>
      <c r="H31" s="275">
        <v>6200</v>
      </c>
      <c r="I31" s="276">
        <f t="shared" si="1"/>
        <v>1.509527221491028</v>
      </c>
      <c r="J31" s="275">
        <v>2884</v>
      </c>
      <c r="K31" s="276">
        <f t="shared" si="2"/>
        <v>0.3779181540970703</v>
      </c>
      <c r="L31" s="275">
        <v>14100</v>
      </c>
      <c r="M31" s="276">
        <f t="shared" si="3"/>
        <v>2.1152962048438693</v>
      </c>
      <c r="N31" s="275"/>
      <c r="O31" s="276" t="str">
        <f t="shared" si="4"/>
        <v/>
      </c>
      <c r="P31" s="275"/>
      <c r="Q31" s="276" t="str">
        <f t="shared" si="5"/>
        <v/>
      </c>
      <c r="R31" s="135"/>
      <c r="S31" s="61"/>
      <c r="T31" s="61"/>
      <c r="U31" s="61"/>
      <c r="V31" s="61"/>
      <c r="W31" s="61"/>
      <c r="X31" s="61"/>
      <c r="Y31" s="61"/>
      <c r="Z31" s="61"/>
    </row>
    <row r="32" spans="1:26" ht="15.75" customHeight="1" x14ac:dyDescent="0.3">
      <c r="A32" s="266" t="s">
        <v>276</v>
      </c>
      <c r="B32" s="267"/>
      <c r="C32" s="267"/>
      <c r="D32" s="267"/>
      <c r="E32" s="267">
        <f>SUMPRODUCT(D33:D37,E33:E37)</f>
        <v>70469.169983255313</v>
      </c>
      <c r="F32" s="267"/>
      <c r="G32" s="267"/>
      <c r="H32" s="268"/>
      <c r="I32" s="269" t="str">
        <f t="shared" si="1"/>
        <v/>
      </c>
      <c r="J32" s="268"/>
      <c r="K32" s="269" t="str">
        <f t="shared" si="2"/>
        <v/>
      </c>
      <c r="L32" s="268"/>
      <c r="M32" s="269" t="str">
        <f t="shared" si="3"/>
        <v/>
      </c>
      <c r="N32" s="268"/>
      <c r="O32" s="269" t="str">
        <f t="shared" si="4"/>
        <v/>
      </c>
      <c r="P32" s="268"/>
      <c r="Q32" s="269" t="str">
        <f t="shared" si="5"/>
        <v/>
      </c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 x14ac:dyDescent="0.3">
      <c r="A33" s="270" t="s">
        <v>277</v>
      </c>
      <c r="B33" s="271"/>
      <c r="C33" s="272" t="s">
        <v>209</v>
      </c>
      <c r="D33" s="273"/>
      <c r="E33" s="273"/>
      <c r="F33" s="273" t="s">
        <v>257</v>
      </c>
      <c r="G33" s="274">
        <f t="shared" ref="G33:G37" si="7">IFERROR(AVERAGEIFS($H33:$Q33,H$12:Q$12,"Referência"),"")</f>
        <v>0.19655937279667318</v>
      </c>
      <c r="H33" s="275"/>
      <c r="I33" s="276" t="str">
        <f t="shared" si="1"/>
        <v/>
      </c>
      <c r="J33" s="275">
        <v>1500</v>
      </c>
      <c r="K33" s="276">
        <f t="shared" si="2"/>
        <v>0.19655937279667318</v>
      </c>
      <c r="L33" s="275">
        <v>0</v>
      </c>
      <c r="M33" s="276" t="str">
        <f t="shared" si="3"/>
        <v/>
      </c>
      <c r="N33" s="275"/>
      <c r="O33" s="276" t="str">
        <f t="shared" si="4"/>
        <v/>
      </c>
      <c r="P33" s="275"/>
      <c r="Q33" s="276" t="str">
        <f t="shared" si="5"/>
        <v/>
      </c>
      <c r="R33" s="135"/>
      <c r="S33" s="61"/>
      <c r="T33" s="61"/>
      <c r="U33" s="61"/>
      <c r="V33" s="61"/>
      <c r="W33" s="61"/>
      <c r="X33" s="61"/>
      <c r="Y33" s="61"/>
      <c r="Z33" s="61"/>
    </row>
    <row r="34" spans="1:26" ht="15.75" customHeight="1" x14ac:dyDescent="0.3">
      <c r="A34" s="270" t="s">
        <v>278</v>
      </c>
      <c r="B34" s="278" t="s">
        <v>279</v>
      </c>
      <c r="C34" s="272" t="s">
        <v>209</v>
      </c>
      <c r="D34" s="273">
        <v>1</v>
      </c>
      <c r="E34" s="273">
        <f t="shared" ref="E34:E35" si="8">G34*$B$8</f>
        <v>20568.443421294964</v>
      </c>
      <c r="F34" s="273" t="s">
        <v>275</v>
      </c>
      <c r="G34" s="274">
        <f t="shared" si="7"/>
        <v>2.9728425273379075</v>
      </c>
      <c r="H34" s="275">
        <v>0</v>
      </c>
      <c r="I34" s="276" t="str">
        <f t="shared" si="1"/>
        <v/>
      </c>
      <c r="J34" s="275">
        <v>7635</v>
      </c>
      <c r="K34" s="276">
        <f t="shared" si="2"/>
        <v>1.0004872075350664</v>
      </c>
      <c r="L34" s="275">
        <v>8000</v>
      </c>
      <c r="M34" s="276">
        <f t="shared" si="3"/>
        <v>1.2001680594858835</v>
      </c>
      <c r="N34" s="275">
        <v>50000</v>
      </c>
      <c r="O34" s="276">
        <f t="shared" si="4"/>
        <v>7.3864827515013047</v>
      </c>
      <c r="P34" s="275">
        <v>12409.56</v>
      </c>
      <c r="Q34" s="276">
        <f t="shared" si="5"/>
        <v>2.3042320908293763</v>
      </c>
      <c r="R34" s="135"/>
      <c r="S34" s="61"/>
      <c r="T34" s="61"/>
      <c r="U34" s="61"/>
      <c r="V34" s="61"/>
      <c r="W34" s="61"/>
      <c r="X34" s="61"/>
      <c r="Y34" s="61"/>
      <c r="Z34" s="61"/>
    </row>
    <row r="35" spans="1:26" ht="15.75" customHeight="1" x14ac:dyDescent="0.3">
      <c r="A35" s="270" t="s">
        <v>280</v>
      </c>
      <c r="B35" s="278" t="s">
        <v>279</v>
      </c>
      <c r="C35" s="272" t="s">
        <v>209</v>
      </c>
      <c r="D35" s="273">
        <v>1</v>
      </c>
      <c r="E35" s="273">
        <f t="shared" si="8"/>
        <v>49900.726561960349</v>
      </c>
      <c r="F35" s="273" t="s">
        <v>275</v>
      </c>
      <c r="G35" s="274">
        <f t="shared" si="7"/>
        <v>7.2123591965578271</v>
      </c>
      <c r="H35" s="275">
        <v>29341.439999999999</v>
      </c>
      <c r="I35" s="276">
        <f t="shared" si="1"/>
        <v>7.1438229673783402</v>
      </c>
      <c r="J35" s="275">
        <v>41100</v>
      </c>
      <c r="K35" s="276">
        <f t="shared" si="2"/>
        <v>5.3857268146288444</v>
      </c>
      <c r="L35" s="275">
        <v>58000</v>
      </c>
      <c r="M35" s="276">
        <f t="shared" si="3"/>
        <v>8.7012184312726539</v>
      </c>
      <c r="N35" s="275"/>
      <c r="O35" s="276" t="str">
        <f t="shared" si="4"/>
        <v/>
      </c>
      <c r="P35" s="275">
        <v>41030.730000000003</v>
      </c>
      <c r="Q35" s="276">
        <f t="shared" si="5"/>
        <v>7.6186685729514689</v>
      </c>
      <c r="R35" s="135"/>
      <c r="S35" s="61"/>
      <c r="T35" s="61"/>
      <c r="U35" s="61"/>
      <c r="V35" s="61"/>
      <c r="W35" s="61"/>
      <c r="X35" s="61"/>
      <c r="Y35" s="61"/>
      <c r="Z35" s="61"/>
    </row>
    <row r="36" spans="1:26" ht="15.75" customHeight="1" x14ac:dyDescent="0.3">
      <c r="A36" s="270" t="s">
        <v>281</v>
      </c>
      <c r="B36" s="271"/>
      <c r="C36" s="272" t="s">
        <v>209</v>
      </c>
      <c r="D36" s="273"/>
      <c r="E36" s="273"/>
      <c r="F36" s="273" t="s">
        <v>257</v>
      </c>
      <c r="G36" s="274" t="str">
        <f t="shared" si="7"/>
        <v/>
      </c>
      <c r="H36" s="275">
        <v>0</v>
      </c>
      <c r="I36" s="276" t="str">
        <f t="shared" si="1"/>
        <v/>
      </c>
      <c r="J36" s="275">
        <v>0</v>
      </c>
      <c r="K36" s="276" t="str">
        <f t="shared" si="2"/>
        <v/>
      </c>
      <c r="L36" s="275">
        <v>0</v>
      </c>
      <c r="M36" s="276" t="str">
        <f t="shared" si="3"/>
        <v/>
      </c>
      <c r="N36" s="275"/>
      <c r="O36" s="276" t="str">
        <f t="shared" si="4"/>
        <v/>
      </c>
      <c r="P36" s="275"/>
      <c r="Q36" s="276" t="str">
        <f t="shared" si="5"/>
        <v/>
      </c>
      <c r="R36" s="135"/>
      <c r="S36" s="61"/>
      <c r="T36" s="61"/>
      <c r="U36" s="61"/>
      <c r="V36" s="61"/>
      <c r="W36" s="61"/>
      <c r="X36" s="61"/>
      <c r="Y36" s="61"/>
      <c r="Z36" s="61"/>
    </row>
    <row r="37" spans="1:26" ht="15.75" customHeight="1" x14ac:dyDescent="0.3">
      <c r="A37" s="270" t="s">
        <v>282</v>
      </c>
      <c r="B37" s="271"/>
      <c r="C37" s="272" t="s">
        <v>209</v>
      </c>
      <c r="D37" s="273"/>
      <c r="E37" s="273"/>
      <c r="F37" s="273" t="s">
        <v>257</v>
      </c>
      <c r="G37" s="274" t="str">
        <f t="shared" si="7"/>
        <v/>
      </c>
      <c r="H37" s="275">
        <v>0</v>
      </c>
      <c r="I37" s="276" t="str">
        <f t="shared" si="1"/>
        <v/>
      </c>
      <c r="J37" s="275">
        <v>0</v>
      </c>
      <c r="K37" s="276" t="str">
        <f t="shared" si="2"/>
        <v/>
      </c>
      <c r="L37" s="275">
        <v>0</v>
      </c>
      <c r="M37" s="276" t="str">
        <f t="shared" si="3"/>
        <v/>
      </c>
      <c r="N37" s="275"/>
      <c r="O37" s="276" t="str">
        <f t="shared" si="4"/>
        <v/>
      </c>
      <c r="P37" s="275"/>
      <c r="Q37" s="276" t="str">
        <f t="shared" si="5"/>
        <v/>
      </c>
      <c r="R37" s="135"/>
      <c r="S37" s="61"/>
      <c r="T37" s="61"/>
      <c r="U37" s="61"/>
      <c r="V37" s="61"/>
      <c r="W37" s="61"/>
      <c r="X37" s="61"/>
      <c r="Y37" s="61"/>
      <c r="Z37" s="61"/>
    </row>
    <row r="38" spans="1:26" ht="15.75" customHeight="1" x14ac:dyDescent="0.3">
      <c r="A38" s="266" t="s">
        <v>283</v>
      </c>
      <c r="B38" s="267"/>
      <c r="C38" s="267"/>
      <c r="D38" s="267"/>
      <c r="E38" s="267">
        <f>SUMPRODUCT(D39:D56,E39:E56)</f>
        <v>114402.61707460934</v>
      </c>
      <c r="F38" s="267"/>
      <c r="G38" s="267"/>
      <c r="H38" s="268"/>
      <c r="I38" s="269" t="str">
        <f t="shared" si="1"/>
        <v/>
      </c>
      <c r="J38" s="268"/>
      <c r="K38" s="269" t="str">
        <f t="shared" si="2"/>
        <v/>
      </c>
      <c r="L38" s="268"/>
      <c r="M38" s="269" t="str">
        <f t="shared" si="3"/>
        <v/>
      </c>
      <c r="N38" s="268"/>
      <c r="O38" s="269" t="str">
        <f t="shared" si="4"/>
        <v/>
      </c>
      <c r="P38" s="268"/>
      <c r="Q38" s="269" t="str">
        <f t="shared" si="5"/>
        <v/>
      </c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 x14ac:dyDescent="0.3">
      <c r="A39" s="270" t="s">
        <v>284</v>
      </c>
      <c r="B39" s="271"/>
      <c r="C39" s="272" t="s">
        <v>209</v>
      </c>
      <c r="D39" s="273">
        <v>1</v>
      </c>
      <c r="E39" s="273">
        <v>32200</v>
      </c>
      <c r="F39" s="273" t="s">
        <v>259</v>
      </c>
      <c r="G39" s="274">
        <f t="shared" ref="G39:G56" si="9">IFERROR(AVERAGEIFS($H39:$Q39,H$12:Q$12,"Referência"),"")</f>
        <v>2.0501436636464914</v>
      </c>
      <c r="H39" s="275">
        <v>9000</v>
      </c>
      <c r="I39" s="276">
        <f t="shared" si="1"/>
        <v>2.1912491924869766</v>
      </c>
      <c r="J39" s="275">
        <v>6000</v>
      </c>
      <c r="K39" s="276">
        <f t="shared" si="2"/>
        <v>0.78623749118669273</v>
      </c>
      <c r="L39" s="275">
        <v>21150</v>
      </c>
      <c r="M39" s="276">
        <f t="shared" si="3"/>
        <v>3.1729443072658041</v>
      </c>
      <c r="N39" s="275"/>
      <c r="O39" s="276" t="str">
        <f t="shared" si="4"/>
        <v/>
      </c>
      <c r="P39" s="275"/>
      <c r="Q39" s="276" t="str">
        <f t="shared" si="5"/>
        <v/>
      </c>
      <c r="R39" s="135"/>
      <c r="S39" s="61"/>
      <c r="T39" s="61"/>
      <c r="U39" s="61"/>
      <c r="V39" s="61"/>
      <c r="W39" s="61"/>
      <c r="X39" s="61"/>
      <c r="Y39" s="61"/>
      <c r="Z39" s="61"/>
    </row>
    <row r="40" spans="1:26" ht="15.75" customHeight="1" x14ac:dyDescent="0.3">
      <c r="A40" s="270" t="s">
        <v>285</v>
      </c>
      <c r="B40" s="271"/>
      <c r="C40" s="272" t="s">
        <v>209</v>
      </c>
      <c r="D40" s="273">
        <v>1</v>
      </c>
      <c r="E40" s="273"/>
      <c r="F40" s="273" t="s">
        <v>257</v>
      </c>
      <c r="G40" s="274" t="str">
        <f t="shared" si="9"/>
        <v/>
      </c>
      <c r="H40" s="275">
        <v>0</v>
      </c>
      <c r="I40" s="276" t="str">
        <f t="shared" si="1"/>
        <v/>
      </c>
      <c r="J40" s="275">
        <v>0</v>
      </c>
      <c r="K40" s="276" t="str">
        <f t="shared" si="2"/>
        <v/>
      </c>
      <c r="L40" s="275">
        <v>0</v>
      </c>
      <c r="M40" s="276" t="str">
        <f t="shared" si="3"/>
        <v/>
      </c>
      <c r="N40" s="275"/>
      <c r="O40" s="276" t="str">
        <f t="shared" si="4"/>
        <v/>
      </c>
      <c r="P40" s="275"/>
      <c r="Q40" s="276" t="str">
        <f t="shared" si="5"/>
        <v/>
      </c>
      <c r="R40" s="135"/>
      <c r="S40" s="61"/>
      <c r="T40" s="61"/>
      <c r="U40" s="61"/>
      <c r="V40" s="61"/>
      <c r="W40" s="61"/>
      <c r="X40" s="61"/>
      <c r="Y40" s="61"/>
      <c r="Z40" s="61"/>
    </row>
    <row r="41" spans="1:26" ht="15.75" customHeight="1" x14ac:dyDescent="0.3">
      <c r="A41" s="270" t="s">
        <v>286</v>
      </c>
      <c r="B41" s="271"/>
      <c r="C41" s="272" t="s">
        <v>209</v>
      </c>
      <c r="D41" s="273">
        <v>1</v>
      </c>
      <c r="E41" s="273"/>
      <c r="F41" s="273" t="s">
        <v>257</v>
      </c>
      <c r="G41" s="274">
        <f t="shared" si="9"/>
        <v>0.26207916372889756</v>
      </c>
      <c r="H41" s="275">
        <v>0</v>
      </c>
      <c r="I41" s="276" t="str">
        <f t="shared" si="1"/>
        <v/>
      </c>
      <c r="J41" s="275">
        <v>2000</v>
      </c>
      <c r="K41" s="276">
        <f t="shared" si="2"/>
        <v>0.26207916372889756</v>
      </c>
      <c r="L41" s="275">
        <v>0</v>
      </c>
      <c r="M41" s="276" t="str">
        <f t="shared" si="3"/>
        <v/>
      </c>
      <c r="N41" s="275"/>
      <c r="O41" s="276" t="str">
        <f t="shared" si="4"/>
        <v/>
      </c>
      <c r="P41" s="275"/>
      <c r="Q41" s="276" t="str">
        <f t="shared" si="5"/>
        <v/>
      </c>
      <c r="R41" s="135"/>
      <c r="S41" s="61"/>
      <c r="T41" s="61"/>
      <c r="U41" s="61"/>
      <c r="V41" s="61"/>
      <c r="W41" s="61"/>
      <c r="X41" s="61"/>
      <c r="Y41" s="61"/>
      <c r="Z41" s="61"/>
    </row>
    <row r="42" spans="1:26" ht="15.75" customHeight="1" x14ac:dyDescent="0.3">
      <c r="A42" s="270" t="s">
        <v>287</v>
      </c>
      <c r="B42" s="271"/>
      <c r="C42" s="272" t="s">
        <v>209</v>
      </c>
      <c r="D42" s="273">
        <v>1</v>
      </c>
      <c r="E42" s="273"/>
      <c r="F42" s="273" t="s">
        <v>257</v>
      </c>
      <c r="G42" s="274">
        <f t="shared" si="9"/>
        <v>0.13103958186444878</v>
      </c>
      <c r="H42" s="275">
        <v>0</v>
      </c>
      <c r="I42" s="276" t="str">
        <f t="shared" si="1"/>
        <v/>
      </c>
      <c r="J42" s="275">
        <v>1000</v>
      </c>
      <c r="K42" s="276">
        <f t="shared" si="2"/>
        <v>0.13103958186444878</v>
      </c>
      <c r="L42" s="275">
        <v>0</v>
      </c>
      <c r="M42" s="276" t="str">
        <f t="shared" si="3"/>
        <v/>
      </c>
      <c r="N42" s="275"/>
      <c r="O42" s="276" t="str">
        <f t="shared" si="4"/>
        <v/>
      </c>
      <c r="P42" s="275"/>
      <c r="Q42" s="276" t="str">
        <f t="shared" si="5"/>
        <v/>
      </c>
      <c r="R42" s="135"/>
      <c r="S42" s="61"/>
      <c r="T42" s="61"/>
      <c r="U42" s="61"/>
      <c r="V42" s="61"/>
      <c r="W42" s="61"/>
      <c r="X42" s="61"/>
      <c r="Y42" s="61"/>
      <c r="Z42" s="61"/>
    </row>
    <row r="43" spans="1:26" ht="15.75" customHeight="1" x14ac:dyDescent="0.3">
      <c r="A43" s="270" t="s">
        <v>288</v>
      </c>
      <c r="B43" s="271"/>
      <c r="C43" s="272" t="s">
        <v>209</v>
      </c>
      <c r="D43" s="273">
        <v>1</v>
      </c>
      <c r="E43" s="273"/>
      <c r="F43" s="273" t="s">
        <v>257</v>
      </c>
      <c r="G43" s="274">
        <f t="shared" si="9"/>
        <v>0.13103958186444878</v>
      </c>
      <c r="H43" s="275">
        <v>0</v>
      </c>
      <c r="I43" s="276" t="str">
        <f t="shared" si="1"/>
        <v/>
      </c>
      <c r="J43" s="275">
        <v>1000</v>
      </c>
      <c r="K43" s="276">
        <f t="shared" si="2"/>
        <v>0.13103958186444878</v>
      </c>
      <c r="L43" s="275">
        <v>0</v>
      </c>
      <c r="M43" s="276" t="str">
        <f t="shared" si="3"/>
        <v/>
      </c>
      <c r="N43" s="275"/>
      <c r="O43" s="276" t="str">
        <f t="shared" si="4"/>
        <v/>
      </c>
      <c r="P43" s="275"/>
      <c r="Q43" s="276" t="str">
        <f t="shared" si="5"/>
        <v/>
      </c>
      <c r="R43" s="135"/>
      <c r="S43" s="61"/>
      <c r="T43" s="61"/>
      <c r="U43" s="61"/>
      <c r="V43" s="61"/>
      <c r="W43" s="61"/>
      <c r="X43" s="61"/>
      <c r="Y43" s="61"/>
      <c r="Z43" s="61"/>
    </row>
    <row r="44" spans="1:26" ht="15.75" customHeight="1" x14ac:dyDescent="0.3">
      <c r="A44" s="270" t="s">
        <v>289</v>
      </c>
      <c r="B44" s="271"/>
      <c r="C44" s="272" t="s">
        <v>209</v>
      </c>
      <c r="D44" s="273">
        <v>1</v>
      </c>
      <c r="E44" s="273"/>
      <c r="F44" s="273" t="s">
        <v>257</v>
      </c>
      <c r="G44" s="274" t="str">
        <f t="shared" si="9"/>
        <v/>
      </c>
      <c r="H44" s="275">
        <v>0</v>
      </c>
      <c r="I44" s="276" t="str">
        <f t="shared" si="1"/>
        <v/>
      </c>
      <c r="J44" s="275">
        <v>0</v>
      </c>
      <c r="K44" s="276" t="str">
        <f t="shared" si="2"/>
        <v/>
      </c>
      <c r="L44" s="275">
        <v>0</v>
      </c>
      <c r="M44" s="276" t="str">
        <f t="shared" si="3"/>
        <v/>
      </c>
      <c r="N44" s="275"/>
      <c r="O44" s="276" t="str">
        <f t="shared" si="4"/>
        <v/>
      </c>
      <c r="P44" s="275"/>
      <c r="Q44" s="276" t="str">
        <f t="shared" si="5"/>
        <v/>
      </c>
      <c r="R44" s="135"/>
      <c r="S44" s="61"/>
      <c r="T44" s="61"/>
      <c r="U44" s="61"/>
      <c r="V44" s="61"/>
      <c r="W44" s="61"/>
      <c r="X44" s="61"/>
      <c r="Y44" s="61"/>
      <c r="Z44" s="61"/>
    </row>
    <row r="45" spans="1:26" ht="15.75" customHeight="1" x14ac:dyDescent="0.3">
      <c r="A45" s="270" t="s">
        <v>290</v>
      </c>
      <c r="B45" s="271"/>
      <c r="C45" s="272" t="s">
        <v>209</v>
      </c>
      <c r="D45" s="273">
        <v>1</v>
      </c>
      <c r="E45" s="273"/>
      <c r="F45" s="273" t="s">
        <v>257</v>
      </c>
      <c r="G45" s="274" t="str">
        <f t="shared" si="9"/>
        <v/>
      </c>
      <c r="H45" s="275">
        <v>0</v>
      </c>
      <c r="I45" s="276" t="str">
        <f t="shared" si="1"/>
        <v/>
      </c>
      <c r="J45" s="275"/>
      <c r="K45" s="276" t="str">
        <f t="shared" si="2"/>
        <v/>
      </c>
      <c r="L45" s="275">
        <v>0</v>
      </c>
      <c r="M45" s="276" t="str">
        <f t="shared" si="3"/>
        <v/>
      </c>
      <c r="N45" s="275"/>
      <c r="O45" s="276" t="str">
        <f t="shared" si="4"/>
        <v/>
      </c>
      <c r="P45" s="275"/>
      <c r="Q45" s="276" t="str">
        <f t="shared" si="5"/>
        <v/>
      </c>
      <c r="R45" s="135"/>
      <c r="S45" s="61"/>
      <c r="T45" s="61"/>
      <c r="U45" s="61"/>
      <c r="V45" s="61"/>
      <c r="W45" s="61"/>
      <c r="X45" s="61"/>
      <c r="Y45" s="61"/>
      <c r="Z45" s="61"/>
    </row>
    <row r="46" spans="1:26" ht="15.75" customHeight="1" x14ac:dyDescent="0.3">
      <c r="A46" s="270" t="s">
        <v>291</v>
      </c>
      <c r="B46" s="271"/>
      <c r="C46" s="272" t="s">
        <v>209</v>
      </c>
      <c r="D46" s="273">
        <v>1</v>
      </c>
      <c r="E46" s="273">
        <v>22970</v>
      </c>
      <c r="F46" s="273" t="s">
        <v>259</v>
      </c>
      <c r="G46" s="274">
        <f t="shared" si="9"/>
        <v>2.241670062955146</v>
      </c>
      <c r="H46" s="275">
        <v>0</v>
      </c>
      <c r="I46" s="276" t="str">
        <f t="shared" si="1"/>
        <v/>
      </c>
      <c r="J46" s="275">
        <v>10000</v>
      </c>
      <c r="K46" s="276">
        <f t="shared" si="2"/>
        <v>1.3103958186444877</v>
      </c>
      <c r="L46" s="275">
        <v>21150</v>
      </c>
      <c r="M46" s="276">
        <f t="shared" si="3"/>
        <v>3.1729443072658041</v>
      </c>
      <c r="N46" s="275"/>
      <c r="O46" s="276" t="str">
        <f t="shared" si="4"/>
        <v/>
      </c>
      <c r="P46" s="275"/>
      <c r="Q46" s="276" t="str">
        <f t="shared" si="5"/>
        <v/>
      </c>
      <c r="R46" s="135"/>
      <c r="S46" s="61"/>
      <c r="T46" s="61"/>
      <c r="U46" s="61"/>
      <c r="V46" s="61"/>
      <c r="W46" s="61"/>
      <c r="X46" s="61"/>
      <c r="Y46" s="61"/>
      <c r="Z46" s="61"/>
    </row>
    <row r="47" spans="1:26" ht="15.75" customHeight="1" x14ac:dyDescent="0.3">
      <c r="A47" s="270" t="s">
        <v>292</v>
      </c>
      <c r="B47" s="271"/>
      <c r="C47" s="272" t="s">
        <v>209</v>
      </c>
      <c r="D47" s="273">
        <v>1</v>
      </c>
      <c r="E47" s="273"/>
      <c r="F47" s="273" t="s">
        <v>257</v>
      </c>
      <c r="G47" s="274" t="str">
        <f t="shared" si="9"/>
        <v/>
      </c>
      <c r="H47" s="275">
        <v>0</v>
      </c>
      <c r="I47" s="276" t="str">
        <f t="shared" si="1"/>
        <v/>
      </c>
      <c r="J47" s="275">
        <v>0</v>
      </c>
      <c r="K47" s="276" t="str">
        <f t="shared" si="2"/>
        <v/>
      </c>
      <c r="L47" s="275">
        <v>0</v>
      </c>
      <c r="M47" s="276" t="str">
        <f t="shared" si="3"/>
        <v/>
      </c>
      <c r="N47" s="275"/>
      <c r="O47" s="276" t="str">
        <f t="shared" si="4"/>
        <v/>
      </c>
      <c r="P47" s="275"/>
      <c r="Q47" s="276" t="str">
        <f t="shared" si="5"/>
        <v/>
      </c>
      <c r="R47" s="135"/>
      <c r="S47" s="61"/>
      <c r="T47" s="61"/>
      <c r="U47" s="61"/>
      <c r="V47" s="61"/>
      <c r="W47" s="61"/>
      <c r="X47" s="61"/>
      <c r="Y47" s="61"/>
      <c r="Z47" s="61"/>
    </row>
    <row r="48" spans="1:26" ht="15.75" customHeight="1" x14ac:dyDescent="0.3">
      <c r="A48" s="270" t="s">
        <v>293</v>
      </c>
      <c r="B48" s="271"/>
      <c r="C48" s="272" t="s">
        <v>209</v>
      </c>
      <c r="D48" s="273">
        <v>1</v>
      </c>
      <c r="E48" s="273"/>
      <c r="F48" s="273" t="s">
        <v>257</v>
      </c>
      <c r="G48" s="274" t="str">
        <f t="shared" si="9"/>
        <v/>
      </c>
      <c r="H48" s="275">
        <v>0</v>
      </c>
      <c r="I48" s="276" t="str">
        <f t="shared" si="1"/>
        <v/>
      </c>
      <c r="J48" s="275">
        <v>0</v>
      </c>
      <c r="K48" s="276" t="str">
        <f t="shared" si="2"/>
        <v/>
      </c>
      <c r="L48" s="275">
        <v>0</v>
      </c>
      <c r="M48" s="276" t="str">
        <f t="shared" si="3"/>
        <v/>
      </c>
      <c r="N48" s="275"/>
      <c r="O48" s="276" t="str">
        <f t="shared" si="4"/>
        <v/>
      </c>
      <c r="P48" s="275"/>
      <c r="Q48" s="276" t="str">
        <f t="shared" si="5"/>
        <v/>
      </c>
      <c r="R48" s="135"/>
      <c r="S48" s="61"/>
      <c r="T48" s="61"/>
      <c r="U48" s="61"/>
      <c r="V48" s="61"/>
      <c r="W48" s="61"/>
      <c r="X48" s="61"/>
      <c r="Y48" s="61"/>
      <c r="Z48" s="61"/>
    </row>
    <row r="49" spans="1:26" ht="15.75" customHeight="1" x14ac:dyDescent="0.3">
      <c r="A49" s="270" t="s">
        <v>294</v>
      </c>
      <c r="B49" s="271"/>
      <c r="C49" s="272" t="s">
        <v>209</v>
      </c>
      <c r="D49" s="273">
        <v>1</v>
      </c>
      <c r="E49" s="273">
        <f>0.71*B8</f>
        <v>4912.3337999999985</v>
      </c>
      <c r="F49" s="273" t="s">
        <v>275</v>
      </c>
      <c r="G49" s="274" t="str">
        <f t="shared" si="9"/>
        <v/>
      </c>
      <c r="H49" s="275">
        <v>0</v>
      </c>
      <c r="I49" s="276" t="str">
        <f t="shared" si="1"/>
        <v/>
      </c>
      <c r="J49" s="275">
        <v>0</v>
      </c>
      <c r="K49" s="276" t="str">
        <f t="shared" si="2"/>
        <v/>
      </c>
      <c r="L49" s="275">
        <v>0</v>
      </c>
      <c r="M49" s="276" t="str">
        <f t="shared" si="3"/>
        <v/>
      </c>
      <c r="N49" s="275"/>
      <c r="O49" s="276" t="str">
        <f t="shared" si="4"/>
        <v/>
      </c>
      <c r="P49" s="275"/>
      <c r="Q49" s="276" t="str">
        <f t="shared" si="5"/>
        <v/>
      </c>
      <c r="R49" s="135"/>
      <c r="S49" s="61"/>
      <c r="T49" s="61"/>
      <c r="U49" s="61"/>
      <c r="V49" s="61"/>
      <c r="W49" s="61"/>
      <c r="X49" s="61"/>
      <c r="Y49" s="61"/>
      <c r="Z49" s="61"/>
    </row>
    <row r="50" spans="1:26" ht="15.75" customHeight="1" x14ac:dyDescent="0.3">
      <c r="A50" s="270" t="s">
        <v>295</v>
      </c>
      <c r="B50" s="271"/>
      <c r="C50" s="272" t="s">
        <v>209</v>
      </c>
      <c r="D50" s="273">
        <v>1</v>
      </c>
      <c r="E50" s="273">
        <v>20675</v>
      </c>
      <c r="F50" s="273" t="s">
        <v>259</v>
      </c>
      <c r="G50" s="274">
        <f t="shared" si="9"/>
        <v>2.5692690176162678</v>
      </c>
      <c r="H50" s="275"/>
      <c r="I50" s="276" t="str">
        <f t="shared" si="1"/>
        <v/>
      </c>
      <c r="J50" s="275">
        <v>15000</v>
      </c>
      <c r="K50" s="276">
        <f t="shared" si="2"/>
        <v>1.9655937279667317</v>
      </c>
      <c r="L50" s="275">
        <v>21150</v>
      </c>
      <c r="M50" s="276">
        <f t="shared" si="3"/>
        <v>3.1729443072658041</v>
      </c>
      <c r="N50" s="275"/>
      <c r="O50" s="276" t="str">
        <f t="shared" si="4"/>
        <v/>
      </c>
      <c r="P50" s="275"/>
      <c r="Q50" s="276" t="str">
        <f t="shared" si="5"/>
        <v/>
      </c>
      <c r="R50" s="135"/>
      <c r="S50" s="61"/>
      <c r="T50" s="61"/>
      <c r="U50" s="61"/>
      <c r="V50" s="61"/>
      <c r="W50" s="61"/>
      <c r="X50" s="61"/>
      <c r="Y50" s="61"/>
      <c r="Z50" s="61"/>
    </row>
    <row r="51" spans="1:26" ht="15.75" customHeight="1" x14ac:dyDescent="0.3">
      <c r="A51" s="270" t="s">
        <v>296</v>
      </c>
      <c r="B51" s="271"/>
      <c r="C51" s="272" t="s">
        <v>209</v>
      </c>
      <c r="D51" s="273">
        <v>1</v>
      </c>
      <c r="E51" s="273">
        <v>29000</v>
      </c>
      <c r="F51" s="273" t="s">
        <v>259</v>
      </c>
      <c r="G51" s="274" t="str">
        <f t="shared" si="9"/>
        <v/>
      </c>
      <c r="H51" s="275">
        <v>0</v>
      </c>
      <c r="I51" s="276" t="str">
        <f t="shared" si="1"/>
        <v/>
      </c>
      <c r="J51" s="275">
        <v>0</v>
      </c>
      <c r="K51" s="276" t="str">
        <f t="shared" si="2"/>
        <v/>
      </c>
      <c r="L51" s="275">
        <v>0</v>
      </c>
      <c r="M51" s="276" t="str">
        <f t="shared" si="3"/>
        <v/>
      </c>
      <c r="N51" s="275"/>
      <c r="O51" s="276" t="str">
        <f t="shared" si="4"/>
        <v/>
      </c>
      <c r="P51" s="275"/>
      <c r="Q51" s="276" t="str">
        <f t="shared" si="5"/>
        <v/>
      </c>
      <c r="R51" s="135"/>
      <c r="S51" s="61"/>
      <c r="T51" s="61"/>
      <c r="U51" s="61"/>
      <c r="V51" s="61"/>
      <c r="W51" s="61"/>
      <c r="X51" s="61"/>
      <c r="Y51" s="61"/>
      <c r="Z51" s="61"/>
    </row>
    <row r="52" spans="1:26" ht="15.75" customHeight="1" x14ac:dyDescent="0.3">
      <c r="A52" s="270" t="s">
        <v>297</v>
      </c>
      <c r="B52" s="271"/>
      <c r="C52" s="272" t="s">
        <v>209</v>
      </c>
      <c r="D52" s="273">
        <v>1</v>
      </c>
      <c r="E52" s="273"/>
      <c r="F52" s="273" t="s">
        <v>257</v>
      </c>
      <c r="G52" s="274">
        <f t="shared" si="9"/>
        <v>0.13103958186444878</v>
      </c>
      <c r="H52" s="275">
        <v>0</v>
      </c>
      <c r="I52" s="276" t="str">
        <f t="shared" si="1"/>
        <v/>
      </c>
      <c r="J52" s="275">
        <v>1000</v>
      </c>
      <c r="K52" s="276">
        <f t="shared" si="2"/>
        <v>0.13103958186444878</v>
      </c>
      <c r="L52" s="275">
        <v>0</v>
      </c>
      <c r="M52" s="276" t="str">
        <f t="shared" si="3"/>
        <v/>
      </c>
      <c r="N52" s="275"/>
      <c r="O52" s="276" t="str">
        <f t="shared" si="4"/>
        <v/>
      </c>
      <c r="P52" s="275"/>
      <c r="Q52" s="276" t="str">
        <f t="shared" si="5"/>
        <v/>
      </c>
      <c r="R52" s="135"/>
      <c r="S52" s="61"/>
      <c r="T52" s="61"/>
      <c r="U52" s="61"/>
      <c r="V52" s="61"/>
      <c r="W52" s="61"/>
      <c r="X52" s="61"/>
      <c r="Y52" s="61"/>
      <c r="Z52" s="61"/>
    </row>
    <row r="53" spans="1:26" ht="15.75" customHeight="1" x14ac:dyDescent="0.3">
      <c r="A53" s="270" t="s">
        <v>298</v>
      </c>
      <c r="B53" s="271"/>
      <c r="C53" s="272" t="s">
        <v>209</v>
      </c>
      <c r="D53" s="273">
        <v>1</v>
      </c>
      <c r="E53" s="273"/>
      <c r="F53" s="273" t="s">
        <v>257</v>
      </c>
      <c r="G53" s="274" t="str">
        <f t="shared" si="9"/>
        <v/>
      </c>
      <c r="H53" s="275">
        <v>0</v>
      </c>
      <c r="I53" s="276" t="str">
        <f t="shared" si="1"/>
        <v/>
      </c>
      <c r="J53" s="275">
        <v>0</v>
      </c>
      <c r="K53" s="276" t="str">
        <f t="shared" si="2"/>
        <v/>
      </c>
      <c r="L53" s="275">
        <v>0</v>
      </c>
      <c r="M53" s="276" t="str">
        <f t="shared" si="3"/>
        <v/>
      </c>
      <c r="N53" s="275"/>
      <c r="O53" s="276" t="str">
        <f t="shared" si="4"/>
        <v/>
      </c>
      <c r="P53" s="275"/>
      <c r="Q53" s="276" t="str">
        <f t="shared" si="5"/>
        <v/>
      </c>
      <c r="R53" s="135"/>
      <c r="S53" s="61"/>
      <c r="T53" s="61"/>
      <c r="U53" s="61"/>
      <c r="V53" s="61"/>
      <c r="W53" s="61"/>
      <c r="X53" s="61"/>
      <c r="Y53" s="61"/>
      <c r="Z53" s="61"/>
    </row>
    <row r="54" spans="1:26" ht="15.75" customHeight="1" x14ac:dyDescent="0.3">
      <c r="A54" s="270" t="s">
        <v>299</v>
      </c>
      <c r="B54" s="271"/>
      <c r="C54" s="272" t="s">
        <v>209</v>
      </c>
      <c r="D54" s="273">
        <v>1</v>
      </c>
      <c r="E54" s="273"/>
      <c r="F54" s="273" t="s">
        <v>257</v>
      </c>
      <c r="G54" s="274" t="str">
        <f t="shared" si="9"/>
        <v/>
      </c>
      <c r="H54" s="275">
        <v>0</v>
      </c>
      <c r="I54" s="276" t="str">
        <f t="shared" si="1"/>
        <v/>
      </c>
      <c r="J54" s="275">
        <v>0</v>
      </c>
      <c r="K54" s="276" t="str">
        <f t="shared" si="2"/>
        <v/>
      </c>
      <c r="L54" s="275">
        <v>0</v>
      </c>
      <c r="M54" s="276" t="str">
        <f t="shared" si="3"/>
        <v/>
      </c>
      <c r="N54" s="275"/>
      <c r="O54" s="276" t="str">
        <f t="shared" si="4"/>
        <v/>
      </c>
      <c r="P54" s="275"/>
      <c r="Q54" s="276" t="str">
        <f t="shared" si="5"/>
        <v/>
      </c>
      <c r="R54" s="135"/>
      <c r="S54" s="61"/>
      <c r="T54" s="61"/>
      <c r="U54" s="61"/>
      <c r="V54" s="61"/>
      <c r="W54" s="61"/>
      <c r="X54" s="61"/>
      <c r="Y54" s="61"/>
      <c r="Z54" s="61"/>
    </row>
    <row r="55" spans="1:26" ht="15.75" customHeight="1" x14ac:dyDescent="0.3">
      <c r="A55" s="270" t="s">
        <v>300</v>
      </c>
      <c r="B55" s="271"/>
      <c r="C55" s="272" t="s">
        <v>209</v>
      </c>
      <c r="D55" s="273">
        <v>1</v>
      </c>
      <c r="E55" s="273">
        <f>G55*$B$8</f>
        <v>4645.2832746093518</v>
      </c>
      <c r="F55" s="273" t="s">
        <v>275</v>
      </c>
      <c r="G55" s="274">
        <f t="shared" si="9"/>
        <v>0.67140207877824609</v>
      </c>
      <c r="H55" s="275">
        <v>4000</v>
      </c>
      <c r="I55" s="276">
        <f t="shared" si="1"/>
        <v>0.97388852999421172</v>
      </c>
      <c r="J55" s="275">
        <v>850</v>
      </c>
      <c r="K55" s="276">
        <f t="shared" si="2"/>
        <v>0.11138364458478146</v>
      </c>
      <c r="L55" s="275">
        <v>0</v>
      </c>
      <c r="M55" s="276" t="str">
        <f t="shared" si="3"/>
        <v/>
      </c>
      <c r="N55" s="275">
        <v>5374.99</v>
      </c>
      <c r="O55" s="276">
        <f t="shared" si="4"/>
        <v>0.79404541848983989</v>
      </c>
      <c r="P55" s="275">
        <v>4342.32</v>
      </c>
      <c r="Q55" s="276">
        <f t="shared" si="5"/>
        <v>0.80629072204415131</v>
      </c>
      <c r="R55" s="135"/>
      <c r="S55" s="61"/>
      <c r="T55" s="61"/>
      <c r="U55" s="61"/>
      <c r="V55" s="61"/>
      <c r="W55" s="61"/>
      <c r="X55" s="61"/>
      <c r="Y55" s="61"/>
      <c r="Z55" s="61"/>
    </row>
    <row r="56" spans="1:26" ht="15.75" customHeight="1" x14ac:dyDescent="0.3">
      <c r="A56" s="270" t="s">
        <v>301</v>
      </c>
      <c r="B56" s="271"/>
      <c r="C56" s="272" t="s">
        <v>209</v>
      </c>
      <c r="D56" s="273">
        <v>1</v>
      </c>
      <c r="E56" s="273"/>
      <c r="F56" s="273" t="s">
        <v>257</v>
      </c>
      <c r="G56" s="274" t="str">
        <f t="shared" si="9"/>
        <v/>
      </c>
      <c r="H56" s="275">
        <v>0</v>
      </c>
      <c r="I56" s="276" t="str">
        <f t="shared" si="1"/>
        <v/>
      </c>
      <c r="J56" s="275">
        <v>0</v>
      </c>
      <c r="K56" s="276" t="str">
        <f t="shared" si="2"/>
        <v/>
      </c>
      <c r="L56" s="275">
        <v>0</v>
      </c>
      <c r="M56" s="276" t="str">
        <f t="shared" si="3"/>
        <v/>
      </c>
      <c r="N56" s="275"/>
      <c r="O56" s="276" t="str">
        <f t="shared" si="4"/>
        <v/>
      </c>
      <c r="P56" s="275"/>
      <c r="Q56" s="276" t="str">
        <f t="shared" si="5"/>
        <v/>
      </c>
      <c r="R56" s="135"/>
      <c r="S56" s="61"/>
      <c r="T56" s="61"/>
      <c r="U56" s="61"/>
      <c r="V56" s="61"/>
      <c r="W56" s="61"/>
      <c r="X56" s="61"/>
      <c r="Y56" s="61"/>
      <c r="Z56" s="61"/>
    </row>
    <row r="57" spans="1:26" ht="15.75" customHeight="1" x14ac:dyDescent="0.3">
      <c r="A57" s="266" t="s">
        <v>283</v>
      </c>
      <c r="B57" s="267"/>
      <c r="C57" s="267"/>
      <c r="D57" s="267"/>
      <c r="E57" s="267">
        <f>SUMPRODUCT(D58:D66,E58:E66)</f>
        <v>38049.203389594157</v>
      </c>
      <c r="F57" s="267"/>
      <c r="G57" s="267"/>
      <c r="H57" s="268"/>
      <c r="I57" s="269" t="str">
        <f t="shared" si="1"/>
        <v/>
      </c>
      <c r="J57" s="268"/>
      <c r="K57" s="269" t="str">
        <f t="shared" si="2"/>
        <v/>
      </c>
      <c r="L57" s="268"/>
      <c r="M57" s="269" t="str">
        <f t="shared" si="3"/>
        <v/>
      </c>
      <c r="N57" s="268"/>
      <c r="O57" s="269" t="str">
        <f t="shared" si="4"/>
        <v/>
      </c>
      <c r="P57" s="268"/>
      <c r="Q57" s="269" t="str">
        <f t="shared" si="5"/>
        <v/>
      </c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 x14ac:dyDescent="0.3">
      <c r="A58" s="270" t="s">
        <v>302</v>
      </c>
      <c r="B58" s="271"/>
      <c r="C58" s="272" t="s">
        <v>209</v>
      </c>
      <c r="D58" s="273">
        <v>1</v>
      </c>
      <c r="E58" s="273">
        <f>G58*$B$8</f>
        <v>16004.242967754633</v>
      </c>
      <c r="F58" s="273" t="s">
        <v>275</v>
      </c>
      <c r="G58" s="274">
        <f t="shared" ref="G58:G66" si="10">IFERROR(AVERAGEIFS($H58:$Q58,H$12:Q$12,"Referência"),"")</f>
        <v>2.3131596853425949</v>
      </c>
      <c r="H58" s="275">
        <v>0</v>
      </c>
      <c r="I58" s="276" t="str">
        <f t="shared" si="1"/>
        <v/>
      </c>
      <c r="J58" s="275">
        <v>0</v>
      </c>
      <c r="K58" s="276" t="str">
        <f t="shared" si="2"/>
        <v/>
      </c>
      <c r="L58" s="275">
        <v>0</v>
      </c>
      <c r="M58" s="276" t="str">
        <f t="shared" si="3"/>
        <v/>
      </c>
      <c r="N58" s="275">
        <v>16000</v>
      </c>
      <c r="O58" s="276">
        <f t="shared" si="4"/>
        <v>2.3636744804804173</v>
      </c>
      <c r="P58" s="275">
        <v>12185.59</v>
      </c>
      <c r="Q58" s="276">
        <f t="shared" si="5"/>
        <v>2.2626448902047729</v>
      </c>
      <c r="R58" s="135"/>
      <c r="S58" s="61"/>
      <c r="T58" s="61"/>
      <c r="U58" s="61"/>
      <c r="V58" s="61"/>
      <c r="W58" s="61"/>
      <c r="X58" s="61"/>
      <c r="Y58" s="61"/>
      <c r="Z58" s="61"/>
    </row>
    <row r="59" spans="1:26" ht="15.75" customHeight="1" x14ac:dyDescent="0.3">
      <c r="A59" s="270" t="s">
        <v>303</v>
      </c>
      <c r="B59" s="271"/>
      <c r="C59" s="272" t="s">
        <v>209</v>
      </c>
      <c r="D59" s="273"/>
      <c r="E59" s="273"/>
      <c r="F59" s="273" t="s">
        <v>257</v>
      </c>
      <c r="G59" s="274" t="str">
        <f t="shared" si="10"/>
        <v/>
      </c>
      <c r="H59" s="275"/>
      <c r="I59" s="276" t="str">
        <f t="shared" si="1"/>
        <v/>
      </c>
      <c r="J59" s="275"/>
      <c r="K59" s="276" t="str">
        <f t="shared" si="2"/>
        <v/>
      </c>
      <c r="L59" s="275">
        <v>0</v>
      </c>
      <c r="M59" s="276" t="str">
        <f t="shared" si="3"/>
        <v/>
      </c>
      <c r="N59" s="275"/>
      <c r="O59" s="276" t="str">
        <f t="shared" si="4"/>
        <v/>
      </c>
      <c r="P59" s="275"/>
      <c r="Q59" s="276" t="str">
        <f t="shared" si="5"/>
        <v/>
      </c>
      <c r="R59" s="135"/>
      <c r="S59" s="61"/>
      <c r="T59" s="61"/>
      <c r="U59" s="61"/>
      <c r="V59" s="61"/>
      <c r="W59" s="61"/>
      <c r="X59" s="61"/>
      <c r="Y59" s="61"/>
      <c r="Z59" s="61"/>
    </row>
    <row r="60" spans="1:26" ht="15.75" customHeight="1" x14ac:dyDescent="0.3">
      <c r="A60" s="270" t="s">
        <v>304</v>
      </c>
      <c r="B60" s="271"/>
      <c r="C60" s="272" t="s">
        <v>209</v>
      </c>
      <c r="D60" s="273"/>
      <c r="E60" s="273"/>
      <c r="F60" s="273" t="s">
        <v>257</v>
      </c>
      <c r="G60" s="274" t="str">
        <f t="shared" si="10"/>
        <v/>
      </c>
      <c r="H60" s="275">
        <v>0</v>
      </c>
      <c r="I60" s="276" t="str">
        <f t="shared" si="1"/>
        <v/>
      </c>
      <c r="J60" s="275">
        <v>0</v>
      </c>
      <c r="K60" s="276" t="str">
        <f t="shared" si="2"/>
        <v/>
      </c>
      <c r="L60" s="275">
        <v>0</v>
      </c>
      <c r="M60" s="276" t="str">
        <f t="shared" si="3"/>
        <v/>
      </c>
      <c r="N60" s="275"/>
      <c r="O60" s="276" t="str">
        <f t="shared" si="4"/>
        <v/>
      </c>
      <c r="P60" s="275"/>
      <c r="Q60" s="276" t="str">
        <f t="shared" si="5"/>
        <v/>
      </c>
      <c r="R60" s="135"/>
      <c r="S60" s="61"/>
      <c r="T60" s="61"/>
      <c r="U60" s="61"/>
      <c r="V60" s="61"/>
      <c r="W60" s="61"/>
      <c r="X60" s="61"/>
      <c r="Y60" s="61"/>
      <c r="Z60" s="61"/>
    </row>
    <row r="61" spans="1:26" ht="15.75" customHeight="1" x14ac:dyDescent="0.3">
      <c r="A61" s="270" t="s">
        <v>305</v>
      </c>
      <c r="B61" s="271"/>
      <c r="C61" s="272" t="s">
        <v>209</v>
      </c>
      <c r="D61" s="273"/>
      <c r="E61" s="273"/>
      <c r="F61" s="273" t="s">
        <v>257</v>
      </c>
      <c r="G61" s="274" t="str">
        <f t="shared" si="10"/>
        <v/>
      </c>
      <c r="H61" s="275">
        <v>0</v>
      </c>
      <c r="I61" s="276" t="str">
        <f t="shared" si="1"/>
        <v/>
      </c>
      <c r="J61" s="275">
        <v>0</v>
      </c>
      <c r="K61" s="276" t="str">
        <f t="shared" si="2"/>
        <v/>
      </c>
      <c r="L61" s="275">
        <v>0</v>
      </c>
      <c r="M61" s="276" t="str">
        <f t="shared" si="3"/>
        <v/>
      </c>
      <c r="N61" s="275"/>
      <c r="O61" s="276" t="str">
        <f t="shared" si="4"/>
        <v/>
      </c>
      <c r="P61" s="275"/>
      <c r="Q61" s="276" t="str">
        <f t="shared" si="5"/>
        <v/>
      </c>
      <c r="R61" s="135"/>
      <c r="S61" s="61"/>
      <c r="T61" s="61"/>
      <c r="U61" s="61"/>
      <c r="V61" s="61"/>
      <c r="W61" s="61"/>
      <c r="X61" s="61"/>
      <c r="Y61" s="61"/>
      <c r="Z61" s="61"/>
    </row>
    <row r="62" spans="1:26" ht="15.75" customHeight="1" x14ac:dyDescent="0.3">
      <c r="A62" s="270" t="s">
        <v>306</v>
      </c>
      <c r="B62" s="271"/>
      <c r="C62" s="272" t="s">
        <v>209</v>
      </c>
      <c r="D62" s="273"/>
      <c r="E62" s="273"/>
      <c r="F62" s="273" t="s">
        <v>257</v>
      </c>
      <c r="G62" s="274" t="str">
        <f t="shared" si="10"/>
        <v/>
      </c>
      <c r="H62" s="275">
        <v>0</v>
      </c>
      <c r="I62" s="276" t="str">
        <f t="shared" si="1"/>
        <v/>
      </c>
      <c r="J62" s="275">
        <v>0</v>
      </c>
      <c r="K62" s="276" t="str">
        <f t="shared" si="2"/>
        <v/>
      </c>
      <c r="L62" s="275">
        <v>0</v>
      </c>
      <c r="M62" s="276" t="str">
        <f t="shared" si="3"/>
        <v/>
      </c>
      <c r="N62" s="275"/>
      <c r="O62" s="276" t="str">
        <f t="shared" si="4"/>
        <v/>
      </c>
      <c r="P62" s="275"/>
      <c r="Q62" s="276" t="str">
        <f t="shared" si="5"/>
        <v/>
      </c>
      <c r="R62" s="135"/>
      <c r="S62" s="61"/>
      <c r="T62" s="61"/>
      <c r="U62" s="61"/>
      <c r="V62" s="61"/>
      <c r="W62" s="61"/>
      <c r="X62" s="61"/>
      <c r="Y62" s="61"/>
      <c r="Z62" s="61"/>
    </row>
    <row r="63" spans="1:26" ht="15.75" customHeight="1" x14ac:dyDescent="0.3">
      <c r="A63" s="270" t="s">
        <v>307</v>
      </c>
      <c r="B63" s="271"/>
      <c r="C63" s="272" t="s">
        <v>209</v>
      </c>
      <c r="D63" s="273">
        <v>1</v>
      </c>
      <c r="E63" s="273">
        <f>G63*$B$8</f>
        <v>5300.5704744710174</v>
      </c>
      <c r="F63" s="273" t="s">
        <v>275</v>
      </c>
      <c r="G63" s="274">
        <f t="shared" si="10"/>
        <v>0.76611345851017365</v>
      </c>
      <c r="H63" s="275">
        <v>0</v>
      </c>
      <c r="I63" s="276" t="str">
        <f t="shared" si="1"/>
        <v/>
      </c>
      <c r="J63" s="275"/>
      <c r="K63" s="276" t="str">
        <f t="shared" si="2"/>
        <v/>
      </c>
      <c r="L63" s="275">
        <v>0</v>
      </c>
      <c r="M63" s="276" t="str">
        <f t="shared" si="3"/>
        <v/>
      </c>
      <c r="N63" s="275">
        <v>6500</v>
      </c>
      <c r="O63" s="276">
        <f t="shared" si="4"/>
        <v>0.96024275769516954</v>
      </c>
      <c r="P63" s="275">
        <v>3080.45</v>
      </c>
      <c r="Q63" s="276">
        <f t="shared" si="5"/>
        <v>0.57198415932517765</v>
      </c>
      <c r="R63" s="135"/>
      <c r="S63" s="61"/>
      <c r="T63" s="61"/>
      <c r="U63" s="61"/>
      <c r="V63" s="61"/>
      <c r="W63" s="61"/>
      <c r="X63" s="61"/>
      <c r="Y63" s="61"/>
      <c r="Z63" s="61"/>
    </row>
    <row r="64" spans="1:26" ht="15.75" customHeight="1" x14ac:dyDescent="0.3">
      <c r="A64" s="270" t="s">
        <v>308</v>
      </c>
      <c r="B64" s="271"/>
      <c r="C64" s="272" t="s">
        <v>209</v>
      </c>
      <c r="D64" s="273"/>
      <c r="E64" s="273"/>
      <c r="F64" s="273" t="s">
        <v>257</v>
      </c>
      <c r="G64" s="274" t="str">
        <f t="shared" si="10"/>
        <v/>
      </c>
      <c r="H64" s="275">
        <v>0</v>
      </c>
      <c r="I64" s="276" t="str">
        <f t="shared" si="1"/>
        <v/>
      </c>
      <c r="J64" s="275"/>
      <c r="K64" s="276" t="str">
        <f t="shared" si="2"/>
        <v/>
      </c>
      <c r="L64" s="275">
        <v>0</v>
      </c>
      <c r="M64" s="276" t="str">
        <f t="shared" si="3"/>
        <v/>
      </c>
      <c r="N64" s="275"/>
      <c r="O64" s="276" t="str">
        <f t="shared" si="4"/>
        <v/>
      </c>
      <c r="P64" s="275"/>
      <c r="Q64" s="276" t="str">
        <f t="shared" si="5"/>
        <v/>
      </c>
      <c r="R64" s="135"/>
      <c r="S64" s="61"/>
      <c r="T64" s="61"/>
      <c r="U64" s="61"/>
      <c r="V64" s="61"/>
      <c r="W64" s="61"/>
      <c r="X64" s="61"/>
      <c r="Y64" s="61"/>
      <c r="Z64" s="61"/>
    </row>
    <row r="65" spans="1:26" ht="15.75" customHeight="1" x14ac:dyDescent="0.3">
      <c r="A65" s="270" t="s">
        <v>309</v>
      </c>
      <c r="B65" s="271"/>
      <c r="C65" s="272" t="s">
        <v>209</v>
      </c>
      <c r="D65" s="273">
        <v>1</v>
      </c>
      <c r="E65" s="273">
        <f>G65*$B$8</f>
        <v>16744.389947368501</v>
      </c>
      <c r="F65" s="273" t="s">
        <v>275</v>
      </c>
      <c r="G65" s="274">
        <f t="shared" si="10"/>
        <v>2.4201362013777725</v>
      </c>
      <c r="H65" s="275">
        <v>0</v>
      </c>
      <c r="I65" s="276" t="str">
        <f t="shared" si="1"/>
        <v/>
      </c>
      <c r="J65" s="275"/>
      <c r="K65" s="276" t="str">
        <f t="shared" si="2"/>
        <v/>
      </c>
      <c r="L65" s="275">
        <v>0</v>
      </c>
      <c r="M65" s="276" t="str">
        <f t="shared" si="3"/>
        <v/>
      </c>
      <c r="N65" s="275">
        <v>24000</v>
      </c>
      <c r="O65" s="276">
        <f t="shared" si="4"/>
        <v>3.5455117207206261</v>
      </c>
      <c r="P65" s="275">
        <v>6973</v>
      </c>
      <c r="Q65" s="276">
        <f t="shared" si="5"/>
        <v>1.2947606820349185</v>
      </c>
      <c r="R65" s="135"/>
      <c r="S65" s="61"/>
      <c r="T65" s="61"/>
      <c r="U65" s="61"/>
      <c r="V65" s="61"/>
      <c r="W65" s="61"/>
      <c r="X65" s="61"/>
      <c r="Y65" s="61"/>
      <c r="Z65" s="61"/>
    </row>
    <row r="66" spans="1:26" ht="15.75" customHeight="1" x14ac:dyDescent="0.3">
      <c r="A66" s="270" t="s">
        <v>310</v>
      </c>
      <c r="B66" s="271"/>
      <c r="C66" s="272" t="s">
        <v>209</v>
      </c>
      <c r="D66" s="273"/>
      <c r="E66" s="273"/>
      <c r="F66" s="273" t="s">
        <v>257</v>
      </c>
      <c r="G66" s="274" t="str">
        <f t="shared" si="10"/>
        <v/>
      </c>
      <c r="H66" s="275">
        <v>0</v>
      </c>
      <c r="I66" s="276" t="str">
        <f t="shared" si="1"/>
        <v/>
      </c>
      <c r="J66" s="275">
        <v>0</v>
      </c>
      <c r="K66" s="276" t="str">
        <f t="shared" si="2"/>
        <v/>
      </c>
      <c r="L66" s="275">
        <v>0</v>
      </c>
      <c r="M66" s="276" t="str">
        <f t="shared" si="3"/>
        <v/>
      </c>
      <c r="N66" s="275"/>
      <c r="O66" s="276" t="str">
        <f t="shared" si="4"/>
        <v/>
      </c>
      <c r="P66" s="275"/>
      <c r="Q66" s="276" t="str">
        <f t="shared" si="5"/>
        <v/>
      </c>
      <c r="R66" s="135"/>
      <c r="S66" s="61"/>
      <c r="T66" s="61"/>
      <c r="U66" s="61"/>
      <c r="V66" s="61"/>
      <c r="W66" s="61"/>
      <c r="X66" s="61"/>
      <c r="Y66" s="61"/>
      <c r="Z66" s="61"/>
    </row>
    <row r="67" spans="1:26" ht="15.75" customHeight="1" x14ac:dyDescent="0.3">
      <c r="A67" s="266" t="s">
        <v>311</v>
      </c>
      <c r="B67" s="267"/>
      <c r="C67" s="267"/>
      <c r="D67" s="267"/>
      <c r="E67" s="267">
        <f>SUMPRODUCT(D68:D71,E68:E71)</f>
        <v>68700</v>
      </c>
      <c r="F67" s="267"/>
      <c r="G67" s="267"/>
      <c r="H67" s="268"/>
      <c r="I67" s="269" t="str">
        <f t="shared" si="1"/>
        <v/>
      </c>
      <c r="J67" s="268"/>
      <c r="K67" s="269" t="str">
        <f t="shared" si="2"/>
        <v/>
      </c>
      <c r="L67" s="268"/>
      <c r="M67" s="269" t="str">
        <f t="shared" si="3"/>
        <v/>
      </c>
      <c r="N67" s="268"/>
      <c r="O67" s="269" t="str">
        <f t="shared" si="4"/>
        <v/>
      </c>
      <c r="P67" s="268"/>
      <c r="Q67" s="269" t="str">
        <f t="shared" si="5"/>
        <v/>
      </c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 x14ac:dyDescent="0.3">
      <c r="A68" s="270" t="s">
        <v>312</v>
      </c>
      <c r="B68" s="271"/>
      <c r="C68" s="272" t="s">
        <v>209</v>
      </c>
      <c r="D68" s="273"/>
      <c r="E68" s="273"/>
      <c r="F68" s="273" t="s">
        <v>257</v>
      </c>
      <c r="G68" s="274" t="str">
        <f t="shared" ref="G68:G71" si="11">IFERROR(AVERAGEIFS($H68:$Q68,H$12:Q$12,"Referência"),"")</f>
        <v/>
      </c>
      <c r="H68" s="275">
        <v>0</v>
      </c>
      <c r="I68" s="276" t="str">
        <f t="shared" si="1"/>
        <v/>
      </c>
      <c r="J68" s="275">
        <v>0</v>
      </c>
      <c r="K68" s="276" t="str">
        <f t="shared" si="2"/>
        <v/>
      </c>
      <c r="L68" s="275">
        <v>0</v>
      </c>
      <c r="M68" s="276" t="str">
        <f t="shared" si="3"/>
        <v/>
      </c>
      <c r="N68" s="275"/>
      <c r="O68" s="276" t="str">
        <f t="shared" si="4"/>
        <v/>
      </c>
      <c r="P68" s="275"/>
      <c r="Q68" s="276" t="str">
        <f t="shared" si="5"/>
        <v/>
      </c>
      <c r="R68" s="135"/>
      <c r="S68" s="61"/>
      <c r="T68" s="61"/>
      <c r="U68" s="61"/>
      <c r="V68" s="61"/>
      <c r="W68" s="61"/>
      <c r="X68" s="61"/>
      <c r="Y68" s="61"/>
      <c r="Z68" s="61"/>
    </row>
    <row r="69" spans="1:26" ht="15.75" customHeight="1" x14ac:dyDescent="0.3">
      <c r="A69" s="270" t="s">
        <v>313</v>
      </c>
      <c r="B69" s="271"/>
      <c r="C69" s="272" t="s">
        <v>209</v>
      </c>
      <c r="D69" s="273"/>
      <c r="E69" s="273"/>
      <c r="F69" s="273" t="s">
        <v>257</v>
      </c>
      <c r="G69" s="274" t="str">
        <f t="shared" si="11"/>
        <v/>
      </c>
      <c r="H69" s="275"/>
      <c r="I69" s="276" t="str">
        <f t="shared" si="1"/>
        <v/>
      </c>
      <c r="J69" s="275"/>
      <c r="K69" s="276" t="str">
        <f t="shared" si="2"/>
        <v/>
      </c>
      <c r="L69" s="275">
        <v>0</v>
      </c>
      <c r="M69" s="276" t="str">
        <f t="shared" si="3"/>
        <v/>
      </c>
      <c r="N69" s="275"/>
      <c r="O69" s="276" t="str">
        <f t="shared" si="4"/>
        <v/>
      </c>
      <c r="P69" s="275"/>
      <c r="Q69" s="276" t="str">
        <f t="shared" si="5"/>
        <v/>
      </c>
      <c r="R69" s="135"/>
      <c r="S69" s="61"/>
      <c r="T69" s="61"/>
      <c r="U69" s="61"/>
      <c r="V69" s="61"/>
      <c r="W69" s="61"/>
      <c r="X69" s="61"/>
      <c r="Y69" s="61"/>
      <c r="Z69" s="61"/>
    </row>
    <row r="70" spans="1:26" ht="15.75" customHeight="1" x14ac:dyDescent="0.3">
      <c r="A70" s="270" t="s">
        <v>314</v>
      </c>
      <c r="B70" s="271"/>
      <c r="C70" s="272" t="s">
        <v>209</v>
      </c>
      <c r="D70" s="273">
        <v>1</v>
      </c>
      <c r="E70" s="273">
        <v>68700</v>
      </c>
      <c r="F70" s="273" t="s">
        <v>259</v>
      </c>
      <c r="G70" s="274">
        <f t="shared" si="11"/>
        <v>1.4381594109623252</v>
      </c>
      <c r="H70" s="275"/>
      <c r="I70" s="276" t="str">
        <f t="shared" si="1"/>
        <v/>
      </c>
      <c r="J70" s="275">
        <v>10975</v>
      </c>
      <c r="K70" s="276">
        <f t="shared" si="2"/>
        <v>1.4381594109623252</v>
      </c>
      <c r="L70" s="275">
        <v>0</v>
      </c>
      <c r="M70" s="276" t="str">
        <f t="shared" si="3"/>
        <v/>
      </c>
      <c r="N70" s="275"/>
      <c r="O70" s="276" t="str">
        <f t="shared" si="4"/>
        <v/>
      </c>
      <c r="P70" s="275"/>
      <c r="Q70" s="276" t="str">
        <f t="shared" si="5"/>
        <v/>
      </c>
      <c r="R70" s="135"/>
      <c r="S70" s="61"/>
      <c r="T70" s="61"/>
      <c r="U70" s="61"/>
      <c r="V70" s="61"/>
      <c r="W70" s="61"/>
      <c r="X70" s="61"/>
      <c r="Y70" s="61"/>
      <c r="Z70" s="61"/>
    </row>
    <row r="71" spans="1:26" ht="15.75" customHeight="1" x14ac:dyDescent="0.3">
      <c r="A71" s="270" t="s">
        <v>315</v>
      </c>
      <c r="B71" s="271"/>
      <c r="C71" s="272" t="s">
        <v>209</v>
      </c>
      <c r="D71" s="273"/>
      <c r="E71" s="273"/>
      <c r="F71" s="273" t="s">
        <v>257</v>
      </c>
      <c r="G71" s="274" t="str">
        <f t="shared" si="11"/>
        <v/>
      </c>
      <c r="H71" s="275">
        <v>0</v>
      </c>
      <c r="I71" s="276" t="str">
        <f t="shared" si="1"/>
        <v/>
      </c>
      <c r="J71" s="275">
        <v>0</v>
      </c>
      <c r="K71" s="276" t="str">
        <f t="shared" si="2"/>
        <v/>
      </c>
      <c r="L71" s="275">
        <v>0</v>
      </c>
      <c r="M71" s="276" t="str">
        <f t="shared" si="3"/>
        <v/>
      </c>
      <c r="N71" s="275"/>
      <c r="O71" s="276" t="str">
        <f t="shared" si="4"/>
        <v/>
      </c>
      <c r="P71" s="275"/>
      <c r="Q71" s="276" t="str">
        <f t="shared" si="5"/>
        <v/>
      </c>
      <c r="R71" s="135"/>
      <c r="S71" s="61"/>
      <c r="T71" s="61"/>
      <c r="U71" s="61"/>
      <c r="V71" s="61"/>
      <c r="W71" s="61"/>
      <c r="X71" s="61"/>
      <c r="Y71" s="61"/>
      <c r="Z71" s="61"/>
    </row>
    <row r="72" spans="1:26" ht="15" customHeight="1" x14ac:dyDescent="0.3">
      <c r="A72" s="266" t="s">
        <v>316</v>
      </c>
      <c r="B72" s="267"/>
      <c r="C72" s="267"/>
      <c r="D72" s="267"/>
      <c r="E72" s="267">
        <f>SUMPRODUCT(D73:D79,E73:E79)</f>
        <v>81564.962530973367</v>
      </c>
      <c r="F72" s="267"/>
      <c r="G72" s="267"/>
      <c r="H72" s="268"/>
      <c r="I72" s="269" t="str">
        <f t="shared" si="1"/>
        <v/>
      </c>
      <c r="J72" s="268"/>
      <c r="K72" s="269" t="str">
        <f t="shared" si="2"/>
        <v/>
      </c>
      <c r="L72" s="268"/>
      <c r="M72" s="269" t="str">
        <f t="shared" si="3"/>
        <v/>
      </c>
      <c r="N72" s="268"/>
      <c r="O72" s="269" t="str">
        <f t="shared" si="4"/>
        <v/>
      </c>
      <c r="P72" s="268"/>
      <c r="Q72" s="269" t="str">
        <f t="shared" si="5"/>
        <v/>
      </c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75" customHeight="1" x14ac:dyDescent="0.3">
      <c r="A73" s="270" t="s">
        <v>317</v>
      </c>
      <c r="B73" s="271"/>
      <c r="C73" s="272" t="s">
        <v>209</v>
      </c>
      <c r="D73" s="273"/>
      <c r="E73" s="273"/>
      <c r="F73" s="273" t="s">
        <v>257</v>
      </c>
      <c r="G73" s="274" t="str">
        <f t="shared" ref="G73:G79" si="12">IFERROR(AVERAGEIFS($H73:$Q73,H$12:Q$12,"Referência"),"")</f>
        <v/>
      </c>
      <c r="H73" s="275">
        <v>0</v>
      </c>
      <c r="I73" s="276" t="str">
        <f t="shared" si="1"/>
        <v/>
      </c>
      <c r="J73" s="275">
        <v>0</v>
      </c>
      <c r="K73" s="276" t="str">
        <f t="shared" si="2"/>
        <v/>
      </c>
      <c r="L73" s="275">
        <v>0</v>
      </c>
      <c r="M73" s="276" t="str">
        <f t="shared" si="3"/>
        <v/>
      </c>
      <c r="N73" s="275"/>
      <c r="O73" s="276" t="str">
        <f t="shared" si="4"/>
        <v/>
      </c>
      <c r="P73" s="275"/>
      <c r="Q73" s="276" t="str">
        <f t="shared" si="5"/>
        <v/>
      </c>
      <c r="R73" s="135"/>
      <c r="S73" s="61"/>
      <c r="T73" s="61"/>
      <c r="U73" s="61"/>
      <c r="V73" s="61"/>
      <c r="W73" s="61"/>
      <c r="X73" s="61"/>
      <c r="Y73" s="61"/>
      <c r="Z73" s="61"/>
    </row>
    <row r="74" spans="1:26" ht="15.75" customHeight="1" x14ac:dyDescent="0.3">
      <c r="A74" s="270" t="s">
        <v>318</v>
      </c>
      <c r="B74" s="271"/>
      <c r="C74" s="272" t="s">
        <v>209</v>
      </c>
      <c r="D74" s="273">
        <v>1</v>
      </c>
      <c r="E74" s="273">
        <f>G74*$B$8</f>
        <v>27596.942530973378</v>
      </c>
      <c r="F74" s="273" t="s">
        <v>275</v>
      </c>
      <c r="G74" s="274">
        <f t="shared" si="12"/>
        <v>3.9887006858107044</v>
      </c>
      <c r="H74" s="275">
        <v>0</v>
      </c>
      <c r="I74" s="276" t="str">
        <f t="shared" si="1"/>
        <v/>
      </c>
      <c r="J74" s="275">
        <v>0</v>
      </c>
      <c r="K74" s="276" t="str">
        <f t="shared" si="2"/>
        <v/>
      </c>
      <c r="L74" s="275">
        <v>0</v>
      </c>
      <c r="M74" s="276" t="str">
        <f t="shared" si="3"/>
        <v/>
      </c>
      <c r="N74" s="275">
        <v>27000</v>
      </c>
      <c r="O74" s="276">
        <f t="shared" si="4"/>
        <v>3.9887006858107044</v>
      </c>
      <c r="P74" s="275"/>
      <c r="Q74" s="276" t="str">
        <f t="shared" si="5"/>
        <v/>
      </c>
      <c r="R74" s="135"/>
      <c r="S74" s="61"/>
      <c r="T74" s="61"/>
      <c r="U74" s="61"/>
      <c r="V74" s="61"/>
      <c r="W74" s="61"/>
      <c r="X74" s="61"/>
      <c r="Y74" s="61"/>
      <c r="Z74" s="61"/>
    </row>
    <row r="75" spans="1:26" ht="15.75" customHeight="1" x14ac:dyDescent="0.3">
      <c r="A75" s="270" t="s">
        <v>319</v>
      </c>
      <c r="B75" s="271"/>
      <c r="C75" s="272" t="s">
        <v>209</v>
      </c>
      <c r="D75" s="273">
        <v>1</v>
      </c>
      <c r="E75" s="273">
        <v>15000</v>
      </c>
      <c r="F75" s="273" t="s">
        <v>259</v>
      </c>
      <c r="G75" s="274" t="str">
        <f t="shared" si="12"/>
        <v/>
      </c>
      <c r="H75" s="275">
        <v>0</v>
      </c>
      <c r="I75" s="276" t="str">
        <f t="shared" si="1"/>
        <v/>
      </c>
      <c r="J75" s="275">
        <v>0</v>
      </c>
      <c r="K75" s="276" t="str">
        <f t="shared" si="2"/>
        <v/>
      </c>
      <c r="L75" s="275">
        <v>0</v>
      </c>
      <c r="M75" s="276" t="str">
        <f t="shared" si="3"/>
        <v/>
      </c>
      <c r="N75" s="275"/>
      <c r="O75" s="276" t="str">
        <f t="shared" si="4"/>
        <v/>
      </c>
      <c r="P75" s="275"/>
      <c r="Q75" s="276" t="str">
        <f t="shared" si="5"/>
        <v/>
      </c>
      <c r="R75" s="135"/>
      <c r="S75" s="61"/>
      <c r="T75" s="61"/>
      <c r="U75" s="61"/>
      <c r="V75" s="61"/>
      <c r="W75" s="61"/>
      <c r="X75" s="61"/>
      <c r="Y75" s="61"/>
      <c r="Z75" s="61"/>
    </row>
    <row r="76" spans="1:26" ht="15.75" customHeight="1" x14ac:dyDescent="0.3">
      <c r="A76" s="270" t="s">
        <v>320</v>
      </c>
      <c r="B76" s="271"/>
      <c r="C76" s="272" t="s">
        <v>209</v>
      </c>
      <c r="D76" s="273">
        <v>1</v>
      </c>
      <c r="E76" s="273">
        <v>38968.019999999997</v>
      </c>
      <c r="F76" s="273" t="s">
        <v>259</v>
      </c>
      <c r="G76" s="274">
        <f t="shared" si="12"/>
        <v>5.7347070752931453</v>
      </c>
      <c r="H76" s="275">
        <v>0</v>
      </c>
      <c r="I76" s="276" t="str">
        <f t="shared" si="1"/>
        <v/>
      </c>
      <c r="J76" s="275">
        <v>50891.05</v>
      </c>
      <c r="K76" s="276">
        <f t="shared" si="2"/>
        <v>6.6687419126427567</v>
      </c>
      <c r="L76" s="275">
        <v>32000</v>
      </c>
      <c r="M76" s="276">
        <f t="shared" si="3"/>
        <v>4.8006722379435338</v>
      </c>
      <c r="N76" s="275"/>
      <c r="O76" s="276" t="str">
        <f t="shared" si="4"/>
        <v/>
      </c>
      <c r="P76" s="275"/>
      <c r="Q76" s="276" t="str">
        <f t="shared" si="5"/>
        <v/>
      </c>
      <c r="R76" s="135"/>
      <c r="S76" s="61"/>
      <c r="T76" s="61"/>
      <c r="U76" s="61"/>
      <c r="V76" s="61"/>
      <c r="W76" s="61"/>
      <c r="X76" s="61"/>
      <c r="Y76" s="61"/>
      <c r="Z76" s="61"/>
    </row>
    <row r="77" spans="1:26" ht="15.75" customHeight="1" x14ac:dyDescent="0.3">
      <c r="A77" s="270" t="s">
        <v>321</v>
      </c>
      <c r="B77" s="271"/>
      <c r="C77" s="272" t="s">
        <v>209</v>
      </c>
      <c r="D77" s="273"/>
      <c r="E77" s="273"/>
      <c r="F77" s="273" t="s">
        <v>257</v>
      </c>
      <c r="G77" s="274">
        <f t="shared" si="12"/>
        <v>5.397650083256762</v>
      </c>
      <c r="H77" s="275">
        <v>28825</v>
      </c>
      <c r="I77" s="276">
        <f t="shared" si="1"/>
        <v>7.0180842192707873</v>
      </c>
      <c r="J77" s="275">
        <v>28825</v>
      </c>
      <c r="K77" s="276">
        <f t="shared" si="2"/>
        <v>3.7772159472427362</v>
      </c>
      <c r="L77" s="275">
        <v>0</v>
      </c>
      <c r="M77" s="276" t="str">
        <f t="shared" si="3"/>
        <v/>
      </c>
      <c r="N77" s="275"/>
      <c r="O77" s="276" t="str">
        <f t="shared" si="4"/>
        <v/>
      </c>
      <c r="P77" s="275"/>
      <c r="Q77" s="276" t="str">
        <f t="shared" si="5"/>
        <v/>
      </c>
      <c r="R77" s="135"/>
      <c r="S77" s="61"/>
      <c r="T77" s="61"/>
      <c r="U77" s="61"/>
      <c r="V77" s="61"/>
      <c r="W77" s="61"/>
      <c r="X77" s="61"/>
      <c r="Y77" s="61"/>
      <c r="Z77" s="61"/>
    </row>
    <row r="78" spans="1:26" ht="15.75" customHeight="1" x14ac:dyDescent="0.3">
      <c r="A78" s="270" t="s">
        <v>322</v>
      </c>
      <c r="B78" s="271"/>
      <c r="C78" s="272" t="s">
        <v>209</v>
      </c>
      <c r="D78" s="273"/>
      <c r="E78" s="273"/>
      <c r="F78" s="273" t="s">
        <v>257</v>
      </c>
      <c r="G78" s="274" t="str">
        <f t="shared" si="12"/>
        <v/>
      </c>
      <c r="H78" s="275">
        <v>0</v>
      </c>
      <c r="I78" s="276" t="str">
        <f t="shared" si="1"/>
        <v/>
      </c>
      <c r="J78" s="275">
        <v>0</v>
      </c>
      <c r="K78" s="276" t="str">
        <f t="shared" si="2"/>
        <v/>
      </c>
      <c r="L78" s="275">
        <v>0</v>
      </c>
      <c r="M78" s="276" t="str">
        <f t="shared" si="3"/>
        <v/>
      </c>
      <c r="N78" s="275"/>
      <c r="O78" s="276" t="str">
        <f t="shared" si="4"/>
        <v/>
      </c>
      <c r="P78" s="275"/>
      <c r="Q78" s="276" t="str">
        <f t="shared" si="5"/>
        <v/>
      </c>
      <c r="R78" s="135"/>
      <c r="S78" s="61"/>
      <c r="T78" s="61"/>
      <c r="U78" s="61"/>
      <c r="V78" s="61"/>
      <c r="W78" s="61"/>
      <c r="X78" s="61"/>
      <c r="Y78" s="61"/>
      <c r="Z78" s="61"/>
    </row>
    <row r="79" spans="1:26" ht="15.75" customHeight="1" x14ac:dyDescent="0.3">
      <c r="A79" s="270" t="s">
        <v>323</v>
      </c>
      <c r="B79" s="271"/>
      <c r="C79" s="272" t="s">
        <v>209</v>
      </c>
      <c r="D79" s="273"/>
      <c r="E79" s="273"/>
      <c r="F79" s="273" t="s">
        <v>257</v>
      </c>
      <c r="G79" s="274" t="str">
        <f t="shared" si="12"/>
        <v/>
      </c>
      <c r="H79" s="275">
        <v>0</v>
      </c>
      <c r="I79" s="276" t="str">
        <f t="shared" si="1"/>
        <v/>
      </c>
      <c r="J79" s="275">
        <v>0</v>
      </c>
      <c r="K79" s="276" t="str">
        <f t="shared" si="2"/>
        <v/>
      </c>
      <c r="L79" s="275">
        <v>0</v>
      </c>
      <c r="M79" s="276" t="str">
        <f t="shared" si="3"/>
        <v/>
      </c>
      <c r="N79" s="275"/>
      <c r="O79" s="276" t="str">
        <f t="shared" si="4"/>
        <v/>
      </c>
      <c r="P79" s="275"/>
      <c r="Q79" s="276" t="str">
        <f t="shared" si="5"/>
        <v/>
      </c>
      <c r="R79" s="135"/>
      <c r="S79" s="61"/>
      <c r="T79" s="61"/>
      <c r="U79" s="61"/>
      <c r="V79" s="61"/>
      <c r="W79" s="61"/>
      <c r="X79" s="61"/>
      <c r="Y79" s="61"/>
      <c r="Z79" s="61"/>
    </row>
    <row r="80" spans="1:26" ht="15.75" customHeight="1" x14ac:dyDescent="0.3">
      <c r="A80" s="266" t="s">
        <v>324</v>
      </c>
      <c r="B80" s="267"/>
      <c r="C80" s="267"/>
      <c r="D80" s="267"/>
      <c r="E80" s="267" t="e">
        <f>SUMPRODUCT(D81:D109,E81:E109)</f>
        <v>#REF!</v>
      </c>
      <c r="F80" s="267"/>
      <c r="G80" s="267"/>
      <c r="H80" s="268"/>
      <c r="I80" s="269" t="str">
        <f t="shared" si="1"/>
        <v/>
      </c>
      <c r="J80" s="268"/>
      <c r="K80" s="269" t="str">
        <f t="shared" si="2"/>
        <v/>
      </c>
      <c r="L80" s="268"/>
      <c r="M80" s="269" t="str">
        <f t="shared" si="3"/>
        <v/>
      </c>
      <c r="N80" s="268"/>
      <c r="O80" s="269" t="str">
        <f t="shared" si="4"/>
        <v/>
      </c>
      <c r="P80" s="268"/>
      <c r="Q80" s="269" t="str">
        <f t="shared" si="5"/>
        <v/>
      </c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 x14ac:dyDescent="0.3">
      <c r="A81" s="270" t="s">
        <v>325</v>
      </c>
      <c r="B81" s="271"/>
      <c r="C81" s="272" t="s">
        <v>209</v>
      </c>
      <c r="D81" s="273">
        <v>1</v>
      </c>
      <c r="E81" s="273">
        <f>'Ensaios '!F6</f>
        <v>50780</v>
      </c>
      <c r="F81" s="273" t="s">
        <v>275</v>
      </c>
      <c r="G81" s="274">
        <f t="shared" ref="G81:G109" si="13">IFERROR(AVERAGEIFS($H81:$Q81,H$12:Q$12,"Referência"),"")</f>
        <v>4.8422910209888252</v>
      </c>
      <c r="H81" s="275">
        <v>18999.95</v>
      </c>
      <c r="I81" s="276">
        <f t="shared" si="1"/>
        <v>4.6259583438658805</v>
      </c>
      <c r="J81" s="275">
        <v>14520</v>
      </c>
      <c r="K81" s="276">
        <f t="shared" si="2"/>
        <v>1.9026947286717963</v>
      </c>
      <c r="L81" s="275">
        <v>53314</v>
      </c>
      <c r="M81" s="276">
        <f t="shared" si="3"/>
        <v>7.9982199904287983</v>
      </c>
      <c r="N81" s="275"/>
      <c r="O81" s="276" t="str">
        <f t="shared" si="4"/>
        <v/>
      </c>
      <c r="P81" s="275"/>
      <c r="Q81" s="276" t="str">
        <f t="shared" si="5"/>
        <v/>
      </c>
      <c r="R81" s="135"/>
      <c r="S81" s="61"/>
      <c r="T81" s="61"/>
      <c r="U81" s="61"/>
      <c r="V81" s="61"/>
      <c r="W81" s="61"/>
      <c r="X81" s="61"/>
      <c r="Y81" s="61"/>
      <c r="Z81" s="61"/>
    </row>
    <row r="82" spans="1:26" ht="15.75" customHeight="1" x14ac:dyDescent="0.3">
      <c r="A82" s="270" t="s">
        <v>326</v>
      </c>
      <c r="B82" s="271"/>
      <c r="C82" s="272" t="s">
        <v>209</v>
      </c>
      <c r="D82" s="273"/>
      <c r="E82" s="273"/>
      <c r="F82" s="273" t="s">
        <v>257</v>
      </c>
      <c r="G82" s="274" t="str">
        <f t="shared" si="13"/>
        <v/>
      </c>
      <c r="H82" s="275">
        <v>0</v>
      </c>
      <c r="I82" s="276" t="str">
        <f t="shared" si="1"/>
        <v/>
      </c>
      <c r="J82" s="275">
        <v>0</v>
      </c>
      <c r="K82" s="276" t="str">
        <f t="shared" si="2"/>
        <v/>
      </c>
      <c r="L82" s="275">
        <v>0</v>
      </c>
      <c r="M82" s="276" t="str">
        <f t="shared" si="3"/>
        <v/>
      </c>
      <c r="N82" s="275"/>
      <c r="O82" s="276" t="str">
        <f t="shared" si="4"/>
        <v/>
      </c>
      <c r="P82" s="275"/>
      <c r="Q82" s="276" t="str">
        <f t="shared" si="5"/>
        <v/>
      </c>
      <c r="R82" s="135"/>
      <c r="S82" s="61"/>
      <c r="T82" s="61"/>
      <c r="U82" s="61"/>
      <c r="V82" s="61"/>
      <c r="W82" s="61"/>
      <c r="X82" s="61"/>
      <c r="Y82" s="61"/>
      <c r="Z82" s="61"/>
    </row>
    <row r="83" spans="1:26" ht="15.75" customHeight="1" x14ac:dyDescent="0.3">
      <c r="A83" s="270" t="s">
        <v>327</v>
      </c>
      <c r="B83" s="271"/>
      <c r="C83" s="272" t="s">
        <v>209</v>
      </c>
      <c r="D83" s="273">
        <v>1</v>
      </c>
      <c r="E83" s="273" t="e">
        <f>'Ensaios '!#REF!</f>
        <v>#REF!</v>
      </c>
      <c r="F83" s="273" t="s">
        <v>275</v>
      </c>
      <c r="G83" s="274" t="str">
        <f t="shared" si="13"/>
        <v/>
      </c>
      <c r="H83" s="275">
        <v>0</v>
      </c>
      <c r="I83" s="276" t="str">
        <f t="shared" si="1"/>
        <v/>
      </c>
      <c r="J83" s="275">
        <v>0</v>
      </c>
      <c r="K83" s="276" t="str">
        <f t="shared" si="2"/>
        <v/>
      </c>
      <c r="L83" s="275">
        <v>0</v>
      </c>
      <c r="M83" s="276" t="str">
        <f t="shared" si="3"/>
        <v/>
      </c>
      <c r="N83" s="275"/>
      <c r="O83" s="276" t="str">
        <f t="shared" si="4"/>
        <v/>
      </c>
      <c r="P83" s="275"/>
      <c r="Q83" s="276" t="str">
        <f t="shared" si="5"/>
        <v/>
      </c>
      <c r="R83" s="135"/>
      <c r="S83" s="61"/>
      <c r="T83" s="61"/>
      <c r="U83" s="61"/>
      <c r="V83" s="61"/>
      <c r="W83" s="61"/>
      <c r="X83" s="61"/>
      <c r="Y83" s="61"/>
      <c r="Z83" s="61"/>
    </row>
    <row r="84" spans="1:26" ht="15.75" customHeight="1" x14ac:dyDescent="0.3">
      <c r="A84" s="270" t="s">
        <v>328</v>
      </c>
      <c r="B84" s="271"/>
      <c r="C84" s="272" t="s">
        <v>209</v>
      </c>
      <c r="D84" s="273"/>
      <c r="E84" s="273"/>
      <c r="F84" s="273" t="s">
        <v>257</v>
      </c>
      <c r="G84" s="274" t="str">
        <f t="shared" si="13"/>
        <v/>
      </c>
      <c r="H84" s="275">
        <v>0</v>
      </c>
      <c r="I84" s="276" t="str">
        <f t="shared" si="1"/>
        <v/>
      </c>
      <c r="J84" s="275">
        <v>0</v>
      </c>
      <c r="K84" s="276" t="str">
        <f t="shared" si="2"/>
        <v/>
      </c>
      <c r="L84" s="275">
        <v>0</v>
      </c>
      <c r="M84" s="276" t="str">
        <f t="shared" si="3"/>
        <v/>
      </c>
      <c r="N84" s="275"/>
      <c r="O84" s="276" t="str">
        <f t="shared" si="4"/>
        <v/>
      </c>
      <c r="P84" s="275"/>
      <c r="Q84" s="276" t="str">
        <f t="shared" si="5"/>
        <v/>
      </c>
      <c r="R84" s="135"/>
      <c r="S84" s="61"/>
      <c r="T84" s="61"/>
      <c r="U84" s="61"/>
      <c r="V84" s="61"/>
      <c r="W84" s="61"/>
      <c r="X84" s="61"/>
      <c r="Y84" s="61"/>
      <c r="Z84" s="61"/>
    </row>
    <row r="85" spans="1:26" ht="15.75" customHeight="1" x14ac:dyDescent="0.3">
      <c r="A85" s="270" t="s">
        <v>329</v>
      </c>
      <c r="B85" s="271"/>
      <c r="C85" s="272" t="s">
        <v>209</v>
      </c>
      <c r="D85" s="273"/>
      <c r="E85" s="273"/>
      <c r="F85" s="273" t="s">
        <v>257</v>
      </c>
      <c r="G85" s="274" t="str">
        <f t="shared" si="13"/>
        <v/>
      </c>
      <c r="H85" s="275">
        <v>0</v>
      </c>
      <c r="I85" s="276" t="str">
        <f t="shared" si="1"/>
        <v/>
      </c>
      <c r="J85" s="275">
        <v>0</v>
      </c>
      <c r="K85" s="276" t="str">
        <f t="shared" si="2"/>
        <v/>
      </c>
      <c r="L85" s="275">
        <v>0</v>
      </c>
      <c r="M85" s="276" t="str">
        <f t="shared" si="3"/>
        <v/>
      </c>
      <c r="N85" s="275"/>
      <c r="O85" s="276" t="str">
        <f t="shared" si="4"/>
        <v/>
      </c>
      <c r="P85" s="275"/>
      <c r="Q85" s="276" t="str">
        <f t="shared" si="5"/>
        <v/>
      </c>
      <c r="R85" s="135"/>
      <c r="S85" s="61"/>
      <c r="T85" s="61"/>
      <c r="U85" s="61"/>
      <c r="V85" s="61"/>
      <c r="W85" s="61"/>
      <c r="X85" s="61"/>
      <c r="Y85" s="61"/>
      <c r="Z85" s="61"/>
    </row>
    <row r="86" spans="1:26" ht="15.75" customHeight="1" x14ac:dyDescent="0.3">
      <c r="A86" s="270" t="s">
        <v>330</v>
      </c>
      <c r="B86" s="271"/>
      <c r="C86" s="272" t="s">
        <v>209</v>
      </c>
      <c r="D86" s="273"/>
      <c r="E86" s="273"/>
      <c r="F86" s="273" t="s">
        <v>257</v>
      </c>
      <c r="G86" s="274" t="str">
        <f t="shared" si="13"/>
        <v/>
      </c>
      <c r="H86" s="275">
        <v>0</v>
      </c>
      <c r="I86" s="276" t="str">
        <f t="shared" si="1"/>
        <v/>
      </c>
      <c r="J86" s="275">
        <v>0</v>
      </c>
      <c r="K86" s="276" t="str">
        <f t="shared" si="2"/>
        <v/>
      </c>
      <c r="L86" s="275">
        <v>0</v>
      </c>
      <c r="M86" s="276" t="str">
        <f t="shared" si="3"/>
        <v/>
      </c>
      <c r="N86" s="275"/>
      <c r="O86" s="276" t="str">
        <f t="shared" si="4"/>
        <v/>
      </c>
      <c r="P86" s="275"/>
      <c r="Q86" s="276" t="str">
        <f t="shared" si="5"/>
        <v/>
      </c>
      <c r="R86" s="135"/>
      <c r="S86" s="61"/>
      <c r="T86" s="61"/>
      <c r="U86" s="61"/>
      <c r="V86" s="61"/>
      <c r="W86" s="61"/>
      <c r="X86" s="61"/>
      <c r="Y86" s="61"/>
      <c r="Z86" s="61"/>
    </row>
    <row r="87" spans="1:26" ht="15.75" customHeight="1" x14ac:dyDescent="0.3">
      <c r="A87" s="270" t="s">
        <v>331</v>
      </c>
      <c r="B87" s="271"/>
      <c r="C87" s="272" t="s">
        <v>209</v>
      </c>
      <c r="D87" s="273">
        <v>1</v>
      </c>
      <c r="E87" s="273">
        <f>'Ensaios '!F13</f>
        <v>4210</v>
      </c>
      <c r="F87" s="273" t="s">
        <v>275</v>
      </c>
      <c r="G87" s="274" t="str">
        <f t="shared" si="13"/>
        <v/>
      </c>
      <c r="H87" s="275">
        <v>0</v>
      </c>
      <c r="I87" s="276" t="str">
        <f t="shared" si="1"/>
        <v/>
      </c>
      <c r="J87" s="275">
        <v>0</v>
      </c>
      <c r="K87" s="276" t="str">
        <f t="shared" si="2"/>
        <v/>
      </c>
      <c r="L87" s="275">
        <v>0</v>
      </c>
      <c r="M87" s="276" t="str">
        <f t="shared" si="3"/>
        <v/>
      </c>
      <c r="N87" s="275"/>
      <c r="O87" s="276" t="str">
        <f t="shared" si="4"/>
        <v/>
      </c>
      <c r="P87" s="275"/>
      <c r="Q87" s="276" t="str">
        <f t="shared" si="5"/>
        <v/>
      </c>
      <c r="R87" s="135"/>
      <c r="S87" s="61"/>
      <c r="T87" s="61"/>
      <c r="U87" s="61"/>
      <c r="V87" s="61"/>
      <c r="W87" s="61"/>
      <c r="X87" s="61"/>
      <c r="Y87" s="61"/>
      <c r="Z87" s="61"/>
    </row>
    <row r="88" spans="1:26" ht="15.75" customHeight="1" x14ac:dyDescent="0.3">
      <c r="A88" s="270" t="s">
        <v>332</v>
      </c>
      <c r="B88" s="271"/>
      <c r="C88" s="272" t="s">
        <v>209</v>
      </c>
      <c r="D88" s="273">
        <v>1</v>
      </c>
      <c r="E88" s="273">
        <f>'Ensaios '!F17</f>
        <v>1260</v>
      </c>
      <c r="F88" s="273" t="s">
        <v>275</v>
      </c>
      <c r="G88" s="274">
        <f t="shared" si="13"/>
        <v>0.37346280831367901</v>
      </c>
      <c r="H88" s="275">
        <v>0</v>
      </c>
      <c r="I88" s="276" t="str">
        <f t="shared" si="1"/>
        <v/>
      </c>
      <c r="J88" s="275">
        <v>2850</v>
      </c>
      <c r="K88" s="276">
        <f t="shared" si="2"/>
        <v>0.37346280831367901</v>
      </c>
      <c r="L88" s="275">
        <v>0</v>
      </c>
      <c r="M88" s="276" t="str">
        <f t="shared" si="3"/>
        <v/>
      </c>
      <c r="N88" s="275"/>
      <c r="O88" s="276" t="str">
        <f t="shared" si="4"/>
        <v/>
      </c>
      <c r="P88" s="275"/>
      <c r="Q88" s="276" t="str">
        <f t="shared" si="5"/>
        <v/>
      </c>
      <c r="R88" s="135"/>
      <c r="S88" s="61"/>
      <c r="T88" s="61"/>
      <c r="U88" s="61"/>
      <c r="V88" s="61"/>
      <c r="W88" s="61"/>
      <c r="X88" s="61"/>
      <c r="Y88" s="61"/>
      <c r="Z88" s="61"/>
    </row>
    <row r="89" spans="1:26" ht="15.75" customHeight="1" x14ac:dyDescent="0.3">
      <c r="A89" s="270" t="s">
        <v>333</v>
      </c>
      <c r="B89" s="271"/>
      <c r="C89" s="272" t="s">
        <v>209</v>
      </c>
      <c r="D89" s="273">
        <v>1</v>
      </c>
      <c r="E89" s="273">
        <f>'Ensaios '!F19</f>
        <v>664.44444444444446</v>
      </c>
      <c r="F89" s="273" t="s">
        <v>275</v>
      </c>
      <c r="G89" s="274" t="str">
        <f t="shared" si="13"/>
        <v/>
      </c>
      <c r="H89" s="275">
        <v>0</v>
      </c>
      <c r="I89" s="276" t="str">
        <f t="shared" si="1"/>
        <v/>
      </c>
      <c r="J89" s="275">
        <v>0</v>
      </c>
      <c r="K89" s="276" t="str">
        <f t="shared" si="2"/>
        <v/>
      </c>
      <c r="L89" s="275">
        <v>0</v>
      </c>
      <c r="M89" s="276" t="str">
        <f t="shared" si="3"/>
        <v/>
      </c>
      <c r="N89" s="275"/>
      <c r="O89" s="276" t="str">
        <f t="shared" si="4"/>
        <v/>
      </c>
      <c r="P89" s="275"/>
      <c r="Q89" s="276" t="str">
        <f t="shared" si="5"/>
        <v/>
      </c>
      <c r="R89" s="135"/>
      <c r="S89" s="61"/>
      <c r="T89" s="61"/>
      <c r="U89" s="61"/>
      <c r="V89" s="61"/>
      <c r="W89" s="61"/>
      <c r="X89" s="61"/>
      <c r="Y89" s="61"/>
      <c r="Z89" s="61"/>
    </row>
    <row r="90" spans="1:26" ht="15.75" customHeight="1" x14ac:dyDescent="0.3">
      <c r="A90" s="270" t="s">
        <v>334</v>
      </c>
      <c r="B90" s="271"/>
      <c r="C90" s="272" t="s">
        <v>209</v>
      </c>
      <c r="D90" s="273">
        <v>1</v>
      </c>
      <c r="E90" s="273">
        <f>'Ensaios '!F15</f>
        <v>1260</v>
      </c>
      <c r="F90" s="273" t="s">
        <v>275</v>
      </c>
      <c r="G90" s="274" t="str">
        <f t="shared" si="13"/>
        <v/>
      </c>
      <c r="H90" s="275">
        <v>0</v>
      </c>
      <c r="I90" s="276" t="str">
        <f t="shared" si="1"/>
        <v/>
      </c>
      <c r="J90" s="275">
        <v>0</v>
      </c>
      <c r="K90" s="276" t="str">
        <f t="shared" si="2"/>
        <v/>
      </c>
      <c r="L90" s="275">
        <v>0</v>
      </c>
      <c r="M90" s="276" t="str">
        <f t="shared" si="3"/>
        <v/>
      </c>
      <c r="N90" s="275"/>
      <c r="O90" s="276" t="str">
        <f t="shared" si="4"/>
        <v/>
      </c>
      <c r="P90" s="275"/>
      <c r="Q90" s="276" t="str">
        <f t="shared" si="5"/>
        <v/>
      </c>
      <c r="R90" s="135"/>
      <c r="S90" s="61"/>
      <c r="T90" s="61"/>
      <c r="U90" s="61"/>
      <c r="V90" s="61"/>
      <c r="W90" s="61"/>
      <c r="X90" s="61"/>
      <c r="Y90" s="61"/>
      <c r="Z90" s="61"/>
    </row>
    <row r="91" spans="1:26" ht="15.75" customHeight="1" x14ac:dyDescent="0.3">
      <c r="A91" s="270" t="s">
        <v>335</v>
      </c>
      <c r="B91" s="271"/>
      <c r="C91" s="272" t="s">
        <v>209</v>
      </c>
      <c r="D91" s="273">
        <v>1</v>
      </c>
      <c r="E91" s="273">
        <f>'Ensaios '!F21</f>
        <v>1680</v>
      </c>
      <c r="F91" s="273" t="s">
        <v>275</v>
      </c>
      <c r="G91" s="274" t="str">
        <f t="shared" si="13"/>
        <v/>
      </c>
      <c r="H91" s="275">
        <v>0</v>
      </c>
      <c r="I91" s="276" t="str">
        <f t="shared" si="1"/>
        <v/>
      </c>
      <c r="J91" s="275">
        <v>0</v>
      </c>
      <c r="K91" s="276" t="str">
        <f t="shared" si="2"/>
        <v/>
      </c>
      <c r="L91" s="275">
        <v>0</v>
      </c>
      <c r="M91" s="276" t="str">
        <f t="shared" si="3"/>
        <v/>
      </c>
      <c r="N91" s="275"/>
      <c r="O91" s="276" t="str">
        <f t="shared" si="4"/>
        <v/>
      </c>
      <c r="P91" s="275"/>
      <c r="Q91" s="276" t="str">
        <f t="shared" si="5"/>
        <v/>
      </c>
      <c r="R91" s="135"/>
      <c r="S91" s="61"/>
      <c r="T91" s="61"/>
      <c r="U91" s="61"/>
      <c r="V91" s="61"/>
      <c r="W91" s="61"/>
      <c r="X91" s="61"/>
      <c r="Y91" s="61"/>
      <c r="Z91" s="61"/>
    </row>
    <row r="92" spans="1:26" ht="15.75" customHeight="1" x14ac:dyDescent="0.3">
      <c r="A92" s="270" t="s">
        <v>336</v>
      </c>
      <c r="B92" s="271"/>
      <c r="C92" s="272" t="s">
        <v>209</v>
      </c>
      <c r="D92" s="273"/>
      <c r="E92" s="273"/>
      <c r="F92" s="273" t="s">
        <v>257</v>
      </c>
      <c r="G92" s="274" t="str">
        <f t="shared" si="13"/>
        <v/>
      </c>
      <c r="H92" s="275">
        <v>0</v>
      </c>
      <c r="I92" s="276" t="str">
        <f t="shared" si="1"/>
        <v/>
      </c>
      <c r="J92" s="275">
        <v>0</v>
      </c>
      <c r="K92" s="276" t="str">
        <f t="shared" si="2"/>
        <v/>
      </c>
      <c r="L92" s="275">
        <v>0</v>
      </c>
      <c r="M92" s="276" t="str">
        <f t="shared" si="3"/>
        <v/>
      </c>
      <c r="N92" s="275"/>
      <c r="O92" s="276" t="str">
        <f t="shared" si="4"/>
        <v/>
      </c>
      <c r="P92" s="275"/>
      <c r="Q92" s="276" t="str">
        <f t="shared" si="5"/>
        <v/>
      </c>
      <c r="R92" s="135"/>
      <c r="S92" s="61"/>
      <c r="T92" s="61"/>
      <c r="U92" s="61"/>
      <c r="V92" s="61"/>
      <c r="W92" s="61"/>
      <c r="X92" s="61"/>
      <c r="Y92" s="61"/>
      <c r="Z92" s="61"/>
    </row>
    <row r="93" spans="1:26" ht="15.75" customHeight="1" x14ac:dyDescent="0.3">
      <c r="A93" s="270" t="s">
        <v>337</v>
      </c>
      <c r="B93" s="271"/>
      <c r="C93" s="272" t="s">
        <v>209</v>
      </c>
      <c r="D93" s="273"/>
      <c r="E93" s="273"/>
      <c r="F93" s="273" t="s">
        <v>257</v>
      </c>
      <c r="G93" s="274" t="str">
        <f t="shared" si="13"/>
        <v/>
      </c>
      <c r="H93" s="275">
        <v>0</v>
      </c>
      <c r="I93" s="276" t="str">
        <f t="shared" si="1"/>
        <v/>
      </c>
      <c r="J93" s="275">
        <v>0</v>
      </c>
      <c r="K93" s="276" t="str">
        <f t="shared" si="2"/>
        <v/>
      </c>
      <c r="L93" s="275">
        <v>0</v>
      </c>
      <c r="M93" s="276" t="str">
        <f t="shared" si="3"/>
        <v/>
      </c>
      <c r="N93" s="275"/>
      <c r="O93" s="276" t="str">
        <f t="shared" si="4"/>
        <v/>
      </c>
      <c r="P93" s="275"/>
      <c r="Q93" s="276" t="str">
        <f t="shared" si="5"/>
        <v/>
      </c>
      <c r="R93" s="135"/>
      <c r="S93" s="61"/>
      <c r="T93" s="61"/>
      <c r="U93" s="61"/>
      <c r="V93" s="61"/>
      <c r="W93" s="61"/>
      <c r="X93" s="61"/>
      <c r="Y93" s="61"/>
      <c r="Z93" s="61"/>
    </row>
    <row r="94" spans="1:26" ht="15.75" customHeight="1" x14ac:dyDescent="0.3">
      <c r="A94" s="270" t="s">
        <v>338</v>
      </c>
      <c r="B94" s="271"/>
      <c r="C94" s="272" t="s">
        <v>209</v>
      </c>
      <c r="D94" s="273">
        <v>1</v>
      </c>
      <c r="E94" s="273">
        <v>3900</v>
      </c>
      <c r="F94" s="273" t="s">
        <v>259</v>
      </c>
      <c r="G94" s="274" t="str">
        <f t="shared" si="13"/>
        <v/>
      </c>
      <c r="H94" s="275">
        <v>0</v>
      </c>
      <c r="I94" s="276" t="str">
        <f t="shared" si="1"/>
        <v/>
      </c>
      <c r="J94" s="275">
        <v>0</v>
      </c>
      <c r="K94" s="276" t="str">
        <f t="shared" si="2"/>
        <v/>
      </c>
      <c r="L94" s="275">
        <v>0</v>
      </c>
      <c r="M94" s="276" t="str">
        <f t="shared" si="3"/>
        <v/>
      </c>
      <c r="N94" s="275"/>
      <c r="O94" s="276" t="str">
        <f t="shared" si="4"/>
        <v/>
      </c>
      <c r="P94" s="275"/>
      <c r="Q94" s="276" t="str">
        <f t="shared" si="5"/>
        <v/>
      </c>
      <c r="R94" s="135"/>
      <c r="S94" s="61"/>
      <c r="T94" s="61"/>
      <c r="U94" s="61"/>
      <c r="V94" s="61"/>
      <c r="W94" s="61"/>
      <c r="X94" s="61"/>
      <c r="Y94" s="61"/>
      <c r="Z94" s="61"/>
    </row>
    <row r="95" spans="1:26" ht="15.75" customHeight="1" x14ac:dyDescent="0.3">
      <c r="A95" s="279" t="s">
        <v>339</v>
      </c>
      <c r="B95" s="280"/>
      <c r="C95" s="272" t="s">
        <v>209</v>
      </c>
      <c r="D95" s="273"/>
      <c r="E95" s="273"/>
      <c r="F95" s="273" t="s">
        <v>257</v>
      </c>
      <c r="G95" s="274" t="str">
        <f t="shared" si="13"/>
        <v/>
      </c>
      <c r="H95" s="275">
        <v>0</v>
      </c>
      <c r="I95" s="276" t="str">
        <f t="shared" si="1"/>
        <v/>
      </c>
      <c r="J95" s="275">
        <v>0</v>
      </c>
      <c r="K95" s="276" t="str">
        <f t="shared" si="2"/>
        <v/>
      </c>
      <c r="L95" s="275">
        <v>0</v>
      </c>
      <c r="M95" s="276" t="str">
        <f t="shared" si="3"/>
        <v/>
      </c>
      <c r="N95" s="275"/>
      <c r="O95" s="276" t="str">
        <f t="shared" si="4"/>
        <v/>
      </c>
      <c r="P95" s="275"/>
      <c r="Q95" s="276" t="str">
        <f t="shared" si="5"/>
        <v/>
      </c>
      <c r="R95" s="135"/>
      <c r="S95" s="61"/>
      <c r="T95" s="61"/>
      <c r="U95" s="61"/>
      <c r="V95" s="61"/>
      <c r="W95" s="61"/>
      <c r="X95" s="61"/>
      <c r="Y95" s="61"/>
      <c r="Z95" s="61"/>
    </row>
    <row r="96" spans="1:26" ht="15.75" customHeight="1" x14ac:dyDescent="0.3">
      <c r="A96" s="279" t="s">
        <v>340</v>
      </c>
      <c r="B96" s="280"/>
      <c r="C96" s="272" t="s">
        <v>209</v>
      </c>
      <c r="D96" s="273"/>
      <c r="E96" s="273"/>
      <c r="F96" s="273" t="s">
        <v>257</v>
      </c>
      <c r="G96" s="274">
        <f t="shared" si="13"/>
        <v>1.0585077227945414</v>
      </c>
      <c r="H96" s="275">
        <v>0</v>
      </c>
      <c r="I96" s="276" t="str">
        <f t="shared" si="1"/>
        <v/>
      </c>
      <c r="J96" s="275">
        <v>0</v>
      </c>
      <c r="K96" s="276" t="str">
        <f t="shared" si="2"/>
        <v/>
      </c>
      <c r="L96" s="275">
        <v>7055.73</v>
      </c>
      <c r="M96" s="276">
        <f t="shared" si="3"/>
        <v>1.0585077227945414</v>
      </c>
      <c r="N96" s="275"/>
      <c r="O96" s="276" t="str">
        <f t="shared" si="4"/>
        <v/>
      </c>
      <c r="P96" s="275"/>
      <c r="Q96" s="276" t="str">
        <f t="shared" si="5"/>
        <v/>
      </c>
      <c r="R96" s="135"/>
      <c r="S96" s="61"/>
      <c r="T96" s="61"/>
      <c r="U96" s="61"/>
      <c r="V96" s="61"/>
      <c r="W96" s="61"/>
      <c r="X96" s="61"/>
      <c r="Y96" s="61"/>
      <c r="Z96" s="61"/>
    </row>
    <row r="97" spans="1:26" ht="15.75" customHeight="1" x14ac:dyDescent="0.3">
      <c r="A97" s="279" t="s">
        <v>341</v>
      </c>
      <c r="B97" s="280"/>
      <c r="C97" s="272" t="s">
        <v>209</v>
      </c>
      <c r="D97" s="273"/>
      <c r="E97" s="273"/>
      <c r="F97" s="273" t="s">
        <v>257</v>
      </c>
      <c r="G97" s="274">
        <f t="shared" si="13"/>
        <v>1.0585077227945414</v>
      </c>
      <c r="H97" s="275">
        <v>0</v>
      </c>
      <c r="I97" s="276" t="str">
        <f t="shared" si="1"/>
        <v/>
      </c>
      <c r="J97" s="275">
        <v>0</v>
      </c>
      <c r="K97" s="276" t="str">
        <f t="shared" si="2"/>
        <v/>
      </c>
      <c r="L97" s="275">
        <v>7055.73</v>
      </c>
      <c r="M97" s="276">
        <f t="shared" si="3"/>
        <v>1.0585077227945414</v>
      </c>
      <c r="N97" s="275"/>
      <c r="O97" s="276" t="str">
        <f t="shared" si="4"/>
        <v/>
      </c>
      <c r="P97" s="275"/>
      <c r="Q97" s="276" t="str">
        <f t="shared" si="5"/>
        <v/>
      </c>
      <c r="R97" s="135"/>
      <c r="S97" s="61"/>
      <c r="T97" s="61"/>
      <c r="U97" s="61"/>
      <c r="V97" s="61"/>
      <c r="W97" s="61"/>
      <c r="X97" s="61"/>
      <c r="Y97" s="61"/>
      <c r="Z97" s="61"/>
    </row>
    <row r="98" spans="1:26" ht="15.75" customHeight="1" x14ac:dyDescent="0.3">
      <c r="A98" s="281" t="s">
        <v>342</v>
      </c>
      <c r="B98" s="282"/>
      <c r="C98" s="283" t="s">
        <v>209</v>
      </c>
      <c r="D98" s="273"/>
      <c r="E98" s="273"/>
      <c r="F98" s="273" t="s">
        <v>257</v>
      </c>
      <c r="G98" s="274">
        <f t="shared" si="13"/>
        <v>1.0585077227945414</v>
      </c>
      <c r="H98" s="275">
        <v>0</v>
      </c>
      <c r="I98" s="276" t="str">
        <f t="shared" si="1"/>
        <v/>
      </c>
      <c r="J98" s="275">
        <v>0</v>
      </c>
      <c r="K98" s="276" t="str">
        <f t="shared" si="2"/>
        <v/>
      </c>
      <c r="L98" s="275">
        <v>7055.73</v>
      </c>
      <c r="M98" s="276">
        <f t="shared" si="3"/>
        <v>1.0585077227945414</v>
      </c>
      <c r="N98" s="275"/>
      <c r="O98" s="276" t="str">
        <f t="shared" si="4"/>
        <v/>
      </c>
      <c r="P98" s="275"/>
      <c r="Q98" s="276" t="str">
        <f t="shared" si="5"/>
        <v/>
      </c>
      <c r="R98" s="135"/>
      <c r="S98" s="61"/>
      <c r="T98" s="61"/>
      <c r="U98" s="61"/>
      <c r="V98" s="61"/>
      <c r="W98" s="61"/>
      <c r="X98" s="61"/>
      <c r="Y98" s="61"/>
      <c r="Z98" s="61"/>
    </row>
    <row r="99" spans="1:26" ht="15.75" customHeight="1" x14ac:dyDescent="0.3">
      <c r="A99" s="281" t="s">
        <v>343</v>
      </c>
      <c r="B99" s="282"/>
      <c r="C99" s="283" t="s">
        <v>209</v>
      </c>
      <c r="D99" s="273"/>
      <c r="E99" s="273"/>
      <c r="F99" s="273" t="s">
        <v>257</v>
      </c>
      <c r="G99" s="274">
        <f t="shared" si="13"/>
        <v>0.76002063185002711</v>
      </c>
      <c r="H99" s="275">
        <v>3121.5918801489297</v>
      </c>
      <c r="I99" s="276">
        <f t="shared" si="1"/>
        <v>0.76002063185002711</v>
      </c>
      <c r="J99" s="275">
        <v>0</v>
      </c>
      <c r="K99" s="276" t="str">
        <f t="shared" si="2"/>
        <v/>
      </c>
      <c r="L99" s="275">
        <v>0</v>
      </c>
      <c r="M99" s="276" t="str">
        <f t="shared" si="3"/>
        <v/>
      </c>
      <c r="N99" s="275"/>
      <c r="O99" s="276" t="str">
        <f t="shared" si="4"/>
        <v/>
      </c>
      <c r="P99" s="275"/>
      <c r="Q99" s="276" t="str">
        <f t="shared" si="5"/>
        <v/>
      </c>
      <c r="R99" s="135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 x14ac:dyDescent="0.3">
      <c r="A100" s="281" t="s">
        <v>344</v>
      </c>
      <c r="B100" s="282"/>
      <c r="C100" s="283" t="s">
        <v>209</v>
      </c>
      <c r="D100" s="273"/>
      <c r="E100" s="273"/>
      <c r="F100" s="273" t="s">
        <v>257</v>
      </c>
      <c r="G100" s="274" t="str">
        <f t="shared" si="13"/>
        <v/>
      </c>
      <c r="H100" s="275">
        <v>0</v>
      </c>
      <c r="I100" s="276" t="str">
        <f t="shared" si="1"/>
        <v/>
      </c>
      <c r="J100" s="275">
        <v>0</v>
      </c>
      <c r="K100" s="276" t="str">
        <f t="shared" si="2"/>
        <v/>
      </c>
      <c r="L100" s="275">
        <v>0</v>
      </c>
      <c r="M100" s="276" t="str">
        <f t="shared" si="3"/>
        <v/>
      </c>
      <c r="N100" s="275"/>
      <c r="O100" s="276" t="str">
        <f t="shared" si="4"/>
        <v/>
      </c>
      <c r="P100" s="275"/>
      <c r="Q100" s="276" t="str">
        <f t="shared" si="5"/>
        <v/>
      </c>
      <c r="R100" s="135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 x14ac:dyDescent="0.3">
      <c r="A101" s="281" t="s">
        <v>345</v>
      </c>
      <c r="B101" s="282"/>
      <c r="C101" s="283" t="s">
        <v>209</v>
      </c>
      <c r="D101" s="273"/>
      <c r="E101" s="273"/>
      <c r="F101" s="273" t="s">
        <v>257</v>
      </c>
      <c r="G101" s="274" t="str">
        <f t="shared" si="13"/>
        <v/>
      </c>
      <c r="H101" s="275">
        <v>0</v>
      </c>
      <c r="I101" s="276" t="str">
        <f t="shared" si="1"/>
        <v/>
      </c>
      <c r="J101" s="275">
        <v>0</v>
      </c>
      <c r="K101" s="276" t="str">
        <f t="shared" si="2"/>
        <v/>
      </c>
      <c r="L101" s="275">
        <v>0</v>
      </c>
      <c r="M101" s="276" t="str">
        <f t="shared" si="3"/>
        <v/>
      </c>
      <c r="N101" s="275"/>
      <c r="O101" s="276" t="str">
        <f t="shared" si="4"/>
        <v/>
      </c>
      <c r="P101" s="275"/>
      <c r="Q101" s="276" t="str">
        <f t="shared" si="5"/>
        <v/>
      </c>
      <c r="R101" s="135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 x14ac:dyDescent="0.3">
      <c r="A102" s="281" t="s">
        <v>346</v>
      </c>
      <c r="B102" s="282"/>
      <c r="C102" s="283" t="s">
        <v>209</v>
      </c>
      <c r="D102" s="273"/>
      <c r="E102" s="273"/>
      <c r="F102" s="273" t="s">
        <v>257</v>
      </c>
      <c r="G102" s="274" t="str">
        <f t="shared" si="13"/>
        <v/>
      </c>
      <c r="H102" s="275">
        <v>0</v>
      </c>
      <c r="I102" s="276" t="str">
        <f t="shared" si="1"/>
        <v/>
      </c>
      <c r="J102" s="275">
        <v>0</v>
      </c>
      <c r="K102" s="276" t="str">
        <f t="shared" si="2"/>
        <v/>
      </c>
      <c r="L102" s="275">
        <v>0</v>
      </c>
      <c r="M102" s="276" t="str">
        <f t="shared" si="3"/>
        <v/>
      </c>
      <c r="N102" s="275"/>
      <c r="O102" s="276" t="str">
        <f t="shared" si="4"/>
        <v/>
      </c>
      <c r="P102" s="275"/>
      <c r="Q102" s="276" t="str">
        <f t="shared" si="5"/>
        <v/>
      </c>
      <c r="R102" s="135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 x14ac:dyDescent="0.3">
      <c r="A103" s="281" t="s">
        <v>347</v>
      </c>
      <c r="B103" s="282"/>
      <c r="C103" s="283" t="s">
        <v>209</v>
      </c>
      <c r="D103" s="273"/>
      <c r="E103" s="273"/>
      <c r="F103" s="273" t="s">
        <v>257</v>
      </c>
      <c r="G103" s="274" t="str">
        <f t="shared" si="13"/>
        <v/>
      </c>
      <c r="H103" s="275">
        <v>0</v>
      </c>
      <c r="I103" s="276" t="str">
        <f t="shared" si="1"/>
        <v/>
      </c>
      <c r="J103" s="275">
        <v>0</v>
      </c>
      <c r="K103" s="276" t="str">
        <f t="shared" si="2"/>
        <v/>
      </c>
      <c r="L103" s="275">
        <v>0</v>
      </c>
      <c r="M103" s="276" t="str">
        <f t="shared" si="3"/>
        <v/>
      </c>
      <c r="N103" s="275"/>
      <c r="O103" s="276" t="str">
        <f t="shared" si="4"/>
        <v/>
      </c>
      <c r="P103" s="275"/>
      <c r="Q103" s="276" t="str">
        <f t="shared" si="5"/>
        <v/>
      </c>
      <c r="R103" s="135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 x14ac:dyDescent="0.3">
      <c r="A104" s="281" t="s">
        <v>348</v>
      </c>
      <c r="B104" s="282"/>
      <c r="C104" s="283" t="s">
        <v>209</v>
      </c>
      <c r="D104" s="273"/>
      <c r="E104" s="273"/>
      <c r="F104" s="273" t="s">
        <v>257</v>
      </c>
      <c r="G104" s="274" t="str">
        <f t="shared" si="13"/>
        <v/>
      </c>
      <c r="H104" s="275">
        <v>0</v>
      </c>
      <c r="I104" s="276" t="str">
        <f t="shared" si="1"/>
        <v/>
      </c>
      <c r="J104" s="275">
        <v>0</v>
      </c>
      <c r="K104" s="276" t="str">
        <f t="shared" si="2"/>
        <v/>
      </c>
      <c r="L104" s="275">
        <v>0</v>
      </c>
      <c r="M104" s="276" t="str">
        <f t="shared" si="3"/>
        <v/>
      </c>
      <c r="N104" s="275"/>
      <c r="O104" s="276" t="str">
        <f t="shared" si="4"/>
        <v/>
      </c>
      <c r="P104" s="275"/>
      <c r="Q104" s="276" t="str">
        <f t="shared" si="5"/>
        <v/>
      </c>
      <c r="R104" s="135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 x14ac:dyDescent="0.3">
      <c r="A105" s="281" t="s">
        <v>349</v>
      </c>
      <c r="B105" s="282"/>
      <c r="C105" s="283" t="s">
        <v>209</v>
      </c>
      <c r="D105" s="273"/>
      <c r="E105" s="273"/>
      <c r="F105" s="273" t="s">
        <v>257</v>
      </c>
      <c r="G105" s="274" t="str">
        <f t="shared" si="13"/>
        <v/>
      </c>
      <c r="H105" s="275">
        <v>0</v>
      </c>
      <c r="I105" s="276" t="str">
        <f t="shared" si="1"/>
        <v/>
      </c>
      <c r="J105" s="275">
        <v>0</v>
      </c>
      <c r="K105" s="276" t="str">
        <f t="shared" si="2"/>
        <v/>
      </c>
      <c r="L105" s="275">
        <v>0</v>
      </c>
      <c r="M105" s="276" t="str">
        <f t="shared" si="3"/>
        <v/>
      </c>
      <c r="N105" s="275"/>
      <c r="O105" s="276" t="str">
        <f t="shared" si="4"/>
        <v/>
      </c>
      <c r="P105" s="275"/>
      <c r="Q105" s="276" t="str">
        <f t="shared" si="5"/>
        <v/>
      </c>
      <c r="R105" s="135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 x14ac:dyDescent="0.3">
      <c r="A106" s="281" t="s">
        <v>350</v>
      </c>
      <c r="B106" s="282"/>
      <c r="C106" s="283" t="s">
        <v>209</v>
      </c>
      <c r="D106" s="284"/>
      <c r="E106" s="284"/>
      <c r="F106" s="273" t="s">
        <v>257</v>
      </c>
      <c r="G106" s="274" t="str">
        <f t="shared" si="13"/>
        <v/>
      </c>
      <c r="H106" s="275">
        <v>0</v>
      </c>
      <c r="I106" s="276" t="str">
        <f t="shared" si="1"/>
        <v/>
      </c>
      <c r="J106" s="275">
        <v>0</v>
      </c>
      <c r="K106" s="276" t="str">
        <f t="shared" si="2"/>
        <v/>
      </c>
      <c r="L106" s="275">
        <v>0</v>
      </c>
      <c r="M106" s="276" t="str">
        <f t="shared" si="3"/>
        <v/>
      </c>
      <c r="N106" s="275"/>
      <c r="O106" s="276" t="str">
        <f t="shared" si="4"/>
        <v/>
      </c>
      <c r="P106" s="275"/>
      <c r="Q106" s="276" t="str">
        <f t="shared" si="5"/>
        <v/>
      </c>
      <c r="R106" s="135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 x14ac:dyDescent="0.3">
      <c r="A107" s="281" t="s">
        <v>351</v>
      </c>
      <c r="B107" s="282"/>
      <c r="C107" s="283" t="s">
        <v>209</v>
      </c>
      <c r="D107" s="284"/>
      <c r="E107" s="284"/>
      <c r="F107" s="273" t="s">
        <v>257</v>
      </c>
      <c r="G107" s="274" t="str">
        <f t="shared" si="13"/>
        <v/>
      </c>
      <c r="H107" s="275">
        <v>0</v>
      </c>
      <c r="I107" s="276" t="str">
        <f t="shared" si="1"/>
        <v/>
      </c>
      <c r="J107" s="275">
        <v>0</v>
      </c>
      <c r="K107" s="276" t="str">
        <f t="shared" si="2"/>
        <v/>
      </c>
      <c r="L107" s="275">
        <v>0</v>
      </c>
      <c r="M107" s="276" t="str">
        <f t="shared" si="3"/>
        <v/>
      </c>
      <c r="N107" s="275"/>
      <c r="O107" s="276" t="str">
        <f t="shared" si="4"/>
        <v/>
      </c>
      <c r="P107" s="275"/>
      <c r="Q107" s="276" t="str">
        <f t="shared" si="5"/>
        <v/>
      </c>
      <c r="R107" s="135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 x14ac:dyDescent="0.3">
      <c r="A108" s="281" t="s">
        <v>352</v>
      </c>
      <c r="B108" s="282"/>
      <c r="C108" s="283" t="s">
        <v>209</v>
      </c>
      <c r="D108" s="285"/>
      <c r="E108" s="285"/>
      <c r="F108" s="273" t="s">
        <v>257</v>
      </c>
      <c r="G108" s="274" t="str">
        <f t="shared" si="13"/>
        <v/>
      </c>
      <c r="H108" s="275">
        <v>0</v>
      </c>
      <c r="I108" s="276" t="str">
        <f t="shared" si="1"/>
        <v/>
      </c>
      <c r="J108" s="275">
        <v>0</v>
      </c>
      <c r="K108" s="276" t="str">
        <f t="shared" si="2"/>
        <v/>
      </c>
      <c r="L108" s="275">
        <v>0</v>
      </c>
      <c r="M108" s="276" t="str">
        <f t="shared" si="3"/>
        <v/>
      </c>
      <c r="N108" s="275"/>
      <c r="O108" s="276" t="str">
        <f t="shared" si="4"/>
        <v/>
      </c>
      <c r="P108" s="275"/>
      <c r="Q108" s="276" t="str">
        <f t="shared" si="5"/>
        <v/>
      </c>
      <c r="R108" s="135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 x14ac:dyDescent="0.3">
      <c r="A109" s="270" t="s">
        <v>353</v>
      </c>
      <c r="B109" s="271"/>
      <c r="C109" s="272" t="s">
        <v>209</v>
      </c>
      <c r="D109" s="273"/>
      <c r="E109" s="273"/>
      <c r="F109" s="273" t="s">
        <v>257</v>
      </c>
      <c r="G109" s="274" t="str">
        <f t="shared" si="13"/>
        <v/>
      </c>
      <c r="H109" s="275">
        <v>0</v>
      </c>
      <c r="I109" s="276" t="str">
        <f t="shared" si="1"/>
        <v/>
      </c>
      <c r="J109" s="275">
        <v>0</v>
      </c>
      <c r="K109" s="276" t="str">
        <f t="shared" si="2"/>
        <v/>
      </c>
      <c r="L109" s="275">
        <v>0</v>
      </c>
      <c r="M109" s="276" t="str">
        <f t="shared" si="3"/>
        <v/>
      </c>
      <c r="N109" s="275"/>
      <c r="O109" s="276" t="str">
        <f t="shared" si="4"/>
        <v/>
      </c>
      <c r="P109" s="275"/>
      <c r="Q109" s="276" t="str">
        <f t="shared" si="5"/>
        <v/>
      </c>
      <c r="R109" s="135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 x14ac:dyDescent="0.3">
      <c r="A110" s="262" t="s">
        <v>354</v>
      </c>
      <c r="B110" s="263"/>
      <c r="C110" s="263"/>
      <c r="D110" s="263"/>
      <c r="E110" s="263"/>
      <c r="F110" s="263"/>
      <c r="G110" s="263"/>
      <c r="H110" s="264"/>
      <c r="I110" s="265" t="str">
        <f t="shared" si="1"/>
        <v/>
      </c>
      <c r="J110" s="264"/>
      <c r="K110" s="265" t="str">
        <f t="shared" si="2"/>
        <v/>
      </c>
      <c r="L110" s="264"/>
      <c r="M110" s="265" t="str">
        <f t="shared" si="3"/>
        <v/>
      </c>
      <c r="N110" s="264"/>
      <c r="O110" s="265" t="str">
        <f t="shared" si="4"/>
        <v/>
      </c>
      <c r="P110" s="264"/>
      <c r="Q110" s="265" t="str">
        <f t="shared" si="5"/>
        <v/>
      </c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 x14ac:dyDescent="0.3">
      <c r="A111" s="286" t="s">
        <v>355</v>
      </c>
      <c r="B111" s="287"/>
      <c r="C111" s="287"/>
      <c r="D111" s="287"/>
      <c r="E111" s="287">
        <f>SUMPRODUCT(D112,E112)</f>
        <v>23035.605567823208</v>
      </c>
      <c r="F111" s="287"/>
      <c r="G111" s="287"/>
      <c r="H111" s="288"/>
      <c r="I111" s="289" t="str">
        <f t="shared" si="1"/>
        <v/>
      </c>
      <c r="J111" s="288"/>
      <c r="K111" s="289" t="str">
        <f t="shared" si="2"/>
        <v/>
      </c>
      <c r="L111" s="288"/>
      <c r="M111" s="289" t="str">
        <f t="shared" si="3"/>
        <v/>
      </c>
      <c r="N111" s="288"/>
      <c r="O111" s="289" t="str">
        <f t="shared" si="4"/>
        <v/>
      </c>
      <c r="P111" s="288"/>
      <c r="Q111" s="289" t="str">
        <f t="shared" si="5"/>
        <v/>
      </c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 x14ac:dyDescent="0.3">
      <c r="A112" s="290" t="s">
        <v>356</v>
      </c>
      <c r="B112" s="291"/>
      <c r="C112" s="292" t="s">
        <v>209</v>
      </c>
      <c r="D112" s="273">
        <v>1</v>
      </c>
      <c r="E112" s="273">
        <f>G112*$B$8</f>
        <v>23035.605567823208</v>
      </c>
      <c r="F112" s="273" t="s">
        <v>275</v>
      </c>
      <c r="G112" s="274">
        <f>IFERROR(AVERAGEIFS($H112:$Q112,H$12:Q$12,"Referência"),"")</f>
        <v>3.329431715970621</v>
      </c>
      <c r="H112" s="275">
        <v>0</v>
      </c>
      <c r="I112" s="276" t="str">
        <f t="shared" si="1"/>
        <v/>
      </c>
      <c r="J112" s="275">
        <v>18000</v>
      </c>
      <c r="K112" s="276">
        <f t="shared" si="2"/>
        <v>2.358712473560078</v>
      </c>
      <c r="L112" s="275">
        <v>12134.784503021197</v>
      </c>
      <c r="M112" s="276">
        <f t="shared" si="3"/>
        <v>1.8204725961587902</v>
      </c>
      <c r="N112" s="275"/>
      <c r="O112" s="276" t="str">
        <f t="shared" si="4"/>
        <v/>
      </c>
      <c r="P112" s="275">
        <v>31285.26</v>
      </c>
      <c r="Q112" s="276">
        <f t="shared" si="5"/>
        <v>5.8091100781929939</v>
      </c>
      <c r="R112" s="135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 x14ac:dyDescent="0.3">
      <c r="A113" s="286" t="s">
        <v>357</v>
      </c>
      <c r="B113" s="287"/>
      <c r="C113" s="287"/>
      <c r="D113" s="287"/>
      <c r="E113" s="287">
        <f>SUMPRODUCT(D114:D119,E114:E119)</f>
        <v>1519371.9042288768</v>
      </c>
      <c r="F113" s="287"/>
      <c r="G113" s="287"/>
      <c r="H113" s="288"/>
      <c r="I113" s="289" t="str">
        <f t="shared" si="1"/>
        <v/>
      </c>
      <c r="J113" s="288"/>
      <c r="K113" s="289" t="str">
        <f t="shared" si="2"/>
        <v/>
      </c>
      <c r="L113" s="288"/>
      <c r="M113" s="289" t="str">
        <f t="shared" si="3"/>
        <v/>
      </c>
      <c r="N113" s="288"/>
      <c r="O113" s="289" t="str">
        <f t="shared" si="4"/>
        <v/>
      </c>
      <c r="P113" s="288"/>
      <c r="Q113" s="289" t="str">
        <f t="shared" si="5"/>
        <v/>
      </c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 x14ac:dyDescent="0.3">
      <c r="A114" s="279" t="s">
        <v>358</v>
      </c>
      <c r="B114" s="280"/>
      <c r="C114" s="272" t="s">
        <v>209</v>
      </c>
      <c r="D114" s="273">
        <v>1</v>
      </c>
      <c r="E114" s="273">
        <v>1500000</v>
      </c>
      <c r="F114" s="273" t="s">
        <v>259</v>
      </c>
      <c r="G114" s="274"/>
      <c r="H114" s="275">
        <v>0</v>
      </c>
      <c r="I114" s="276" t="str">
        <f t="shared" si="1"/>
        <v/>
      </c>
      <c r="J114" s="275"/>
      <c r="K114" s="276" t="str">
        <f t="shared" si="2"/>
        <v/>
      </c>
      <c r="L114" s="275">
        <v>3000</v>
      </c>
      <c r="M114" s="276">
        <f t="shared" si="3"/>
        <v>0.45006302230720624</v>
      </c>
      <c r="N114" s="275"/>
      <c r="O114" s="276" t="str">
        <f t="shared" si="4"/>
        <v/>
      </c>
      <c r="P114" s="275"/>
      <c r="Q114" s="276" t="str">
        <f t="shared" si="5"/>
        <v/>
      </c>
      <c r="R114" s="135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 x14ac:dyDescent="0.3">
      <c r="A115" s="279" t="s">
        <v>359</v>
      </c>
      <c r="B115" s="280"/>
      <c r="C115" s="272" t="s">
        <v>209</v>
      </c>
      <c r="D115" s="273">
        <v>1</v>
      </c>
      <c r="E115" s="273"/>
      <c r="F115" s="273" t="s">
        <v>257</v>
      </c>
      <c r="G115" s="274">
        <f t="shared" ref="G115:G119" si="14">IFERROR(AVERAGEIFS($H115:$Q115,H$12:Q$12,"Referência"),"")</f>
        <v>0.45099465528791916</v>
      </c>
      <c r="H115" s="275">
        <v>0</v>
      </c>
      <c r="I115" s="276" t="str">
        <f t="shared" si="1"/>
        <v/>
      </c>
      <c r="J115" s="275">
        <v>5000</v>
      </c>
      <c r="K115" s="276">
        <f t="shared" si="2"/>
        <v>0.65519790932224387</v>
      </c>
      <c r="L115" s="275">
        <v>3000</v>
      </c>
      <c r="M115" s="276">
        <f t="shared" si="3"/>
        <v>0.45006302230720624</v>
      </c>
      <c r="N115" s="275">
        <v>1683.13</v>
      </c>
      <c r="O115" s="276">
        <f t="shared" si="4"/>
        <v>0.24864821427068784</v>
      </c>
      <c r="P115" s="275">
        <v>2423.8722216962874</v>
      </c>
      <c r="Q115" s="276">
        <f t="shared" si="5"/>
        <v>0.45006947525153851</v>
      </c>
      <c r="R115" s="135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 x14ac:dyDescent="0.3">
      <c r="A116" s="279" t="s">
        <v>360</v>
      </c>
      <c r="B116" s="280"/>
      <c r="C116" s="272" t="s">
        <v>209</v>
      </c>
      <c r="D116" s="273">
        <v>1</v>
      </c>
      <c r="E116" s="273"/>
      <c r="F116" s="273" t="s">
        <v>257</v>
      </c>
      <c r="G116" s="274">
        <f t="shared" si="14"/>
        <v>23.826981487359511</v>
      </c>
      <c r="H116" s="275">
        <v>108.69</v>
      </c>
      <c r="I116" s="276">
        <f t="shared" si="1"/>
        <v>2.6462986081267719E-2</v>
      </c>
      <c r="J116" s="275">
        <v>20905</v>
      </c>
      <c r="K116" s="276">
        <f t="shared" si="2"/>
        <v>2.7393824588763018</v>
      </c>
      <c r="L116" s="275">
        <v>740000</v>
      </c>
      <c r="M116" s="276">
        <f t="shared" si="3"/>
        <v>111.01554550244421</v>
      </c>
      <c r="N116" s="275">
        <v>17192.8</v>
      </c>
      <c r="O116" s="276">
        <f t="shared" si="4"/>
        <v>2.5398864130002323</v>
      </c>
      <c r="P116" s="275">
        <v>15152.948954142721</v>
      </c>
      <c r="Q116" s="276">
        <f t="shared" si="5"/>
        <v>2.8136300763955444</v>
      </c>
      <c r="R116" s="135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 x14ac:dyDescent="0.3">
      <c r="A117" s="279" t="s">
        <v>361</v>
      </c>
      <c r="B117" s="280"/>
      <c r="C117" s="272" t="s">
        <v>209</v>
      </c>
      <c r="D117" s="273">
        <v>1</v>
      </c>
      <c r="E117" s="273">
        <f t="shared" ref="E117:E119" si="15">G117*$B$8</f>
        <v>4721.7930961047559</v>
      </c>
      <c r="F117" s="273" t="s">
        <v>275</v>
      </c>
      <c r="G117" s="274">
        <f t="shared" si="14"/>
        <v>0.6824603609458253</v>
      </c>
      <c r="H117" s="275">
        <v>2512.89</v>
      </c>
      <c r="I117" s="276">
        <f t="shared" si="1"/>
        <v>0.61181868703428854</v>
      </c>
      <c r="J117" s="275">
        <v>2512.89</v>
      </c>
      <c r="K117" s="276">
        <f t="shared" si="2"/>
        <v>0.32928805487135465</v>
      </c>
      <c r="L117" s="275">
        <v>7050</v>
      </c>
      <c r="M117" s="276">
        <f t="shared" si="3"/>
        <v>1.0576481024219346</v>
      </c>
      <c r="N117" s="275">
        <v>2409.02</v>
      </c>
      <c r="O117" s="276">
        <f t="shared" si="4"/>
        <v>0.35588369356043342</v>
      </c>
      <c r="P117" s="275">
        <v>5696.0997209862753</v>
      </c>
      <c r="Q117" s="276">
        <f t="shared" si="5"/>
        <v>1.0576632668411154</v>
      </c>
      <c r="R117" s="135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 x14ac:dyDescent="0.3">
      <c r="A118" s="270" t="s">
        <v>362</v>
      </c>
      <c r="B118" s="271"/>
      <c r="C118" s="272" t="s">
        <v>209</v>
      </c>
      <c r="D118" s="273">
        <v>1</v>
      </c>
      <c r="E118" s="273">
        <f t="shared" si="15"/>
        <v>8065.1860227262951</v>
      </c>
      <c r="F118" s="273" t="s">
        <v>275</v>
      </c>
      <c r="G118" s="274">
        <f t="shared" si="14"/>
        <v>1.1656948223135144</v>
      </c>
      <c r="H118" s="275">
        <v>0</v>
      </c>
      <c r="I118" s="276" t="str">
        <f t="shared" si="1"/>
        <v/>
      </c>
      <c r="J118" s="275">
        <v>0</v>
      </c>
      <c r="K118" s="276" t="str">
        <f t="shared" si="2"/>
        <v/>
      </c>
      <c r="L118" s="275">
        <v>0</v>
      </c>
      <c r="M118" s="276" t="str">
        <f t="shared" si="3"/>
        <v/>
      </c>
      <c r="N118" s="275">
        <v>9688.31</v>
      </c>
      <c r="O118" s="276">
        <f t="shared" si="4"/>
        <v>1.4312506941239518</v>
      </c>
      <c r="P118" s="275">
        <v>4847.7444433925748</v>
      </c>
      <c r="Q118" s="276">
        <f t="shared" si="5"/>
        <v>0.90013895050307702</v>
      </c>
      <c r="R118" s="135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 x14ac:dyDescent="0.3">
      <c r="A119" s="279" t="s">
        <v>363</v>
      </c>
      <c r="B119" s="280"/>
      <c r="C119" s="272" t="s">
        <v>209</v>
      </c>
      <c r="D119" s="273">
        <v>1</v>
      </c>
      <c r="E119" s="273">
        <f t="shared" si="15"/>
        <v>6584.9251100456122</v>
      </c>
      <c r="F119" s="273" t="s">
        <v>275</v>
      </c>
      <c r="G119" s="274">
        <f t="shared" si="14"/>
        <v>0.95174656659781265</v>
      </c>
      <c r="H119" s="275">
        <v>3688.92</v>
      </c>
      <c r="I119" s="276">
        <f t="shared" si="1"/>
        <v>0.89814921901656186</v>
      </c>
      <c r="J119" s="275">
        <v>6862.99</v>
      </c>
      <c r="K119" s="276">
        <f t="shared" si="2"/>
        <v>0.89932333993989322</v>
      </c>
      <c r="L119" s="275">
        <v>6000</v>
      </c>
      <c r="M119" s="276">
        <f t="shared" si="3"/>
        <v>0.90012604461441248</v>
      </c>
      <c r="N119" s="275">
        <v>7509.58</v>
      </c>
      <c r="O119" s="276">
        <f t="shared" si="4"/>
        <v>1.1093876628203831</v>
      </c>
      <c r="P119" s="275"/>
      <c r="Q119" s="276" t="str">
        <f t="shared" si="5"/>
        <v/>
      </c>
      <c r="R119" s="135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 x14ac:dyDescent="0.3">
      <c r="A120" s="286" t="s">
        <v>364</v>
      </c>
      <c r="B120" s="287"/>
      <c r="C120" s="287"/>
      <c r="D120" s="287"/>
      <c r="E120" s="287">
        <f>SUMPRODUCT(D121:D126,E121:E126)</f>
        <v>67187.419860601251</v>
      </c>
      <c r="F120" s="287"/>
      <c r="G120" s="287"/>
      <c r="H120" s="288"/>
      <c r="I120" s="289" t="str">
        <f t="shared" si="1"/>
        <v/>
      </c>
      <c r="J120" s="288"/>
      <c r="K120" s="289" t="str">
        <f t="shared" si="2"/>
        <v/>
      </c>
      <c r="L120" s="288"/>
      <c r="M120" s="289" t="str">
        <f t="shared" si="3"/>
        <v/>
      </c>
      <c r="N120" s="288"/>
      <c r="O120" s="289" t="str">
        <f t="shared" si="4"/>
        <v/>
      </c>
      <c r="P120" s="288"/>
      <c r="Q120" s="289" t="str">
        <f t="shared" si="5"/>
        <v/>
      </c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 x14ac:dyDescent="0.3">
      <c r="A121" s="279" t="s">
        <v>365</v>
      </c>
      <c r="B121" s="280"/>
      <c r="C121" s="272" t="s">
        <v>209</v>
      </c>
      <c r="D121" s="273">
        <v>1</v>
      </c>
      <c r="E121" s="273">
        <f t="shared" ref="E121:E122" si="16">G121*$B$8</f>
        <v>2386.5760117321238</v>
      </c>
      <c r="F121" s="273" t="s">
        <v>275</v>
      </c>
      <c r="G121" s="274">
        <f t="shared" ref="G121:G126" si="17">IFERROR(AVERAGEIFS($H121:$Q121,H$12:Q$12,"Referência"),"")</f>
        <v>0.34494173997903166</v>
      </c>
      <c r="H121" s="275">
        <v>1000</v>
      </c>
      <c r="I121" s="276">
        <f t="shared" si="1"/>
        <v>0.24347213249855293</v>
      </c>
      <c r="J121" s="275">
        <v>1811.832730580159</v>
      </c>
      <c r="K121" s="276">
        <f t="shared" si="2"/>
        <v>0.23742180342354652</v>
      </c>
      <c r="L121" s="275">
        <v>1000</v>
      </c>
      <c r="M121" s="276">
        <f t="shared" si="3"/>
        <v>0.15002100743573543</v>
      </c>
      <c r="N121" s="275">
        <v>4480.66</v>
      </c>
      <c r="O121" s="276">
        <f t="shared" si="4"/>
        <v>0.66192635610683659</v>
      </c>
      <c r="P121" s="275">
        <v>2325.8440150259144</v>
      </c>
      <c r="Q121" s="276">
        <f t="shared" si="5"/>
        <v>0.43186740043048705</v>
      </c>
      <c r="R121" s="135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 x14ac:dyDescent="0.3">
      <c r="A122" s="270" t="s">
        <v>366</v>
      </c>
      <c r="B122" s="271"/>
      <c r="C122" s="272" t="s">
        <v>209</v>
      </c>
      <c r="D122" s="273">
        <v>1</v>
      </c>
      <c r="E122" s="273">
        <f t="shared" si="16"/>
        <v>38462.858093977768</v>
      </c>
      <c r="F122" s="273" t="s">
        <v>275</v>
      </c>
      <c r="G122" s="274">
        <f t="shared" si="17"/>
        <v>5.5591965771390015</v>
      </c>
      <c r="H122" s="275">
        <v>6581.03</v>
      </c>
      <c r="I122" s="276">
        <f t="shared" si="1"/>
        <v>1.6022974081369517</v>
      </c>
      <c r="J122" s="275"/>
      <c r="K122" s="276" t="str">
        <f t="shared" si="2"/>
        <v/>
      </c>
      <c r="L122" s="275">
        <v>90000</v>
      </c>
      <c r="M122" s="276">
        <f t="shared" si="3"/>
        <v>13.501890669216188</v>
      </c>
      <c r="N122" s="275">
        <v>20057.349999999999</v>
      </c>
      <c r="O122" s="276">
        <f t="shared" si="4"/>
        <v>2.9630653963164937</v>
      </c>
      <c r="P122" s="275">
        <v>22455.232739974861</v>
      </c>
      <c r="Q122" s="276">
        <f t="shared" si="5"/>
        <v>4.1695328348863727</v>
      </c>
      <c r="R122" s="135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 x14ac:dyDescent="0.3">
      <c r="A123" s="270" t="s">
        <v>367</v>
      </c>
      <c r="B123" s="271"/>
      <c r="C123" s="272" t="s">
        <v>209</v>
      </c>
      <c r="D123" s="273"/>
      <c r="E123" s="273"/>
      <c r="F123" s="273" t="s">
        <v>257</v>
      </c>
      <c r="G123" s="274">
        <f t="shared" si="17"/>
        <v>5.5756910666928539</v>
      </c>
      <c r="H123" s="275">
        <v>0</v>
      </c>
      <c r="I123" s="276" t="str">
        <f t="shared" si="1"/>
        <v/>
      </c>
      <c r="J123" s="275">
        <v>0</v>
      </c>
      <c r="K123" s="276" t="str">
        <f t="shared" si="2"/>
        <v/>
      </c>
      <c r="L123" s="275">
        <v>5252.030438527082</v>
      </c>
      <c r="M123" s="276">
        <f t="shared" si="3"/>
        <v>0.7879148974709802</v>
      </c>
      <c r="N123" s="275">
        <v>70151.570000000007</v>
      </c>
      <c r="O123" s="276">
        <f t="shared" si="4"/>
        <v>10.363467235914728</v>
      </c>
      <c r="P123" s="275"/>
      <c r="Q123" s="276" t="str">
        <f t="shared" si="5"/>
        <v/>
      </c>
      <c r="R123" s="135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 x14ac:dyDescent="0.3">
      <c r="A124" s="270" t="s">
        <v>368</v>
      </c>
      <c r="B124" s="271"/>
      <c r="C124" s="272" t="s">
        <v>209</v>
      </c>
      <c r="D124" s="273"/>
      <c r="E124" s="273"/>
      <c r="F124" s="273" t="s">
        <v>257</v>
      </c>
      <c r="G124" s="274">
        <f t="shared" si="17"/>
        <v>2.5168877011887609</v>
      </c>
      <c r="H124" s="275">
        <v>19500</v>
      </c>
      <c r="I124" s="276">
        <f t="shared" si="1"/>
        <v>4.747706583721782</v>
      </c>
      <c r="J124" s="275">
        <v>0</v>
      </c>
      <c r="K124" s="276" t="str">
        <f t="shared" si="2"/>
        <v/>
      </c>
      <c r="L124" s="275">
        <v>8000</v>
      </c>
      <c r="M124" s="276">
        <f t="shared" si="3"/>
        <v>1.2001680594858835</v>
      </c>
      <c r="N124" s="275">
        <v>10849.47</v>
      </c>
      <c r="O124" s="276">
        <f t="shared" si="4"/>
        <v>1.6027884603586169</v>
      </c>
      <c r="P124" s="275"/>
      <c r="Q124" s="276" t="str">
        <f t="shared" si="5"/>
        <v/>
      </c>
      <c r="R124" s="135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 x14ac:dyDescent="0.3">
      <c r="A125" s="270" t="s">
        <v>369</v>
      </c>
      <c r="B125" s="271"/>
      <c r="C125" s="272" t="s">
        <v>209</v>
      </c>
      <c r="D125" s="273">
        <v>1</v>
      </c>
      <c r="E125" s="273">
        <f t="shared" ref="E125:E126" si="18">G125*$B$8</f>
        <v>17394.132172942987</v>
      </c>
      <c r="F125" s="273" t="s">
        <v>275</v>
      </c>
      <c r="G125" s="274">
        <f t="shared" si="17"/>
        <v>2.5140461429533807</v>
      </c>
      <c r="H125" s="275">
        <v>9000</v>
      </c>
      <c r="I125" s="276">
        <f t="shared" si="1"/>
        <v>2.1912491924869766</v>
      </c>
      <c r="J125" s="275">
        <v>43342.559999999998</v>
      </c>
      <c r="K125" s="276">
        <f t="shared" si="2"/>
        <v>5.6795909393347825</v>
      </c>
      <c r="L125" s="275">
        <v>3000</v>
      </c>
      <c r="M125" s="276">
        <f t="shared" si="3"/>
        <v>0.45006302230720624</v>
      </c>
      <c r="N125" s="275">
        <v>25717.64</v>
      </c>
      <c r="O125" s="276">
        <f t="shared" si="4"/>
        <v>3.7992580853864002</v>
      </c>
      <c r="P125" s="275">
        <v>2423.8722216962874</v>
      </c>
      <c r="Q125" s="276">
        <f t="shared" si="5"/>
        <v>0.45006947525153851</v>
      </c>
      <c r="R125" s="135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 x14ac:dyDescent="0.3">
      <c r="A126" s="270" t="s">
        <v>370</v>
      </c>
      <c r="B126" s="271"/>
      <c r="C126" s="272" t="s">
        <v>209</v>
      </c>
      <c r="D126" s="273">
        <v>1</v>
      </c>
      <c r="E126" s="273">
        <f t="shared" si="18"/>
        <v>8943.8535819483586</v>
      </c>
      <c r="F126" s="273" t="s">
        <v>275</v>
      </c>
      <c r="G126" s="274">
        <f t="shared" si="17"/>
        <v>1.2926922928534166</v>
      </c>
      <c r="H126" s="275">
        <v>3104.09</v>
      </c>
      <c r="I126" s="276">
        <f t="shared" si="1"/>
        <v>0.75575941176743311</v>
      </c>
      <c r="J126" s="275">
        <v>5774.96</v>
      </c>
      <c r="K126" s="276">
        <f t="shared" si="2"/>
        <v>0.75674834368391719</v>
      </c>
      <c r="L126" s="275">
        <v>7055.73</v>
      </c>
      <c r="M126" s="276">
        <f t="shared" si="3"/>
        <v>1.0585077227945414</v>
      </c>
      <c r="N126" s="275">
        <v>19183.169999999998</v>
      </c>
      <c r="O126" s="276">
        <f t="shared" si="4"/>
        <v>2.8339230864823453</v>
      </c>
      <c r="P126" s="275">
        <v>5700.7293169297145</v>
      </c>
      <c r="Q126" s="276">
        <f t="shared" si="5"/>
        <v>1.0585228995388458</v>
      </c>
      <c r="R126" s="135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 x14ac:dyDescent="0.3">
      <c r="A127" s="286" t="s">
        <v>371</v>
      </c>
      <c r="B127" s="287"/>
      <c r="C127" s="287"/>
      <c r="D127" s="287"/>
      <c r="E127" s="287">
        <f>SUMPRODUCT(D128:D131,E128:E131)</f>
        <v>19365.361386167697</v>
      </c>
      <c r="F127" s="287"/>
      <c r="G127" s="287"/>
      <c r="H127" s="288"/>
      <c r="I127" s="289" t="str">
        <f t="shared" si="1"/>
        <v/>
      </c>
      <c r="J127" s="288"/>
      <c r="K127" s="289" t="str">
        <f t="shared" si="2"/>
        <v/>
      </c>
      <c r="L127" s="288"/>
      <c r="M127" s="289" t="str">
        <f t="shared" si="3"/>
        <v/>
      </c>
      <c r="N127" s="288"/>
      <c r="O127" s="289" t="str">
        <f t="shared" si="4"/>
        <v/>
      </c>
      <c r="P127" s="288"/>
      <c r="Q127" s="289" t="str">
        <f t="shared" si="5"/>
        <v/>
      </c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 x14ac:dyDescent="0.3">
      <c r="A128" s="270" t="s">
        <v>372</v>
      </c>
      <c r="B128" s="271"/>
      <c r="C128" s="272" t="s">
        <v>209</v>
      </c>
      <c r="D128" s="273">
        <v>1</v>
      </c>
      <c r="E128" s="273">
        <f>G128*$B$8</f>
        <v>8874.0052088824541</v>
      </c>
      <c r="F128" s="273" t="s">
        <v>275</v>
      </c>
      <c r="G128" s="274">
        <f t="shared" ref="G128:G131" si="19">IFERROR(AVERAGEIFS($H128:$Q128,H$12:Q$12,"Referência"),"")</f>
        <v>1.2825968174855187</v>
      </c>
      <c r="H128" s="275">
        <v>6750</v>
      </c>
      <c r="I128" s="276">
        <f t="shared" si="1"/>
        <v>1.6434368943652322</v>
      </c>
      <c r="J128" s="275">
        <v>7600</v>
      </c>
      <c r="K128" s="276">
        <f t="shared" si="2"/>
        <v>0.99590082216981057</v>
      </c>
      <c r="L128" s="275">
        <v>0</v>
      </c>
      <c r="M128" s="276" t="str">
        <f t="shared" si="3"/>
        <v/>
      </c>
      <c r="N128" s="275">
        <v>8000</v>
      </c>
      <c r="O128" s="276">
        <f t="shared" si="4"/>
        <v>1.1818372402402086</v>
      </c>
      <c r="P128" s="275">
        <v>7050.83</v>
      </c>
      <c r="Q128" s="276">
        <f t="shared" si="5"/>
        <v>1.3092123131668241</v>
      </c>
      <c r="R128" s="135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 x14ac:dyDescent="0.3">
      <c r="A129" s="270" t="s">
        <v>373</v>
      </c>
      <c r="B129" s="271"/>
      <c r="C129" s="272" t="s">
        <v>209</v>
      </c>
      <c r="D129" s="273"/>
      <c r="E129" s="273"/>
      <c r="F129" s="273" t="s">
        <v>257</v>
      </c>
      <c r="G129" s="274">
        <f t="shared" si="19"/>
        <v>3.9549469336019256</v>
      </c>
      <c r="H129" s="275">
        <v>0</v>
      </c>
      <c r="I129" s="276" t="str">
        <f t="shared" si="1"/>
        <v/>
      </c>
      <c r="J129" s="275">
        <v>3120</v>
      </c>
      <c r="K129" s="276">
        <f t="shared" si="2"/>
        <v>0.40884349541708015</v>
      </c>
      <c r="L129" s="275">
        <v>50000</v>
      </c>
      <c r="M129" s="276">
        <f t="shared" si="3"/>
        <v>7.5010503717867714</v>
      </c>
      <c r="N129" s="275"/>
      <c r="O129" s="276" t="str">
        <f t="shared" si="4"/>
        <v/>
      </c>
      <c r="P129" s="275"/>
      <c r="Q129" s="276" t="str">
        <f t="shared" si="5"/>
        <v/>
      </c>
      <c r="R129" s="135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 x14ac:dyDescent="0.3">
      <c r="A130" s="270" t="s">
        <v>374</v>
      </c>
      <c r="B130" s="271"/>
      <c r="C130" s="272" t="s">
        <v>209</v>
      </c>
      <c r="D130" s="273">
        <v>1</v>
      </c>
      <c r="E130" s="273">
        <f>G130*$B$8</f>
        <v>10491.356177285243</v>
      </c>
      <c r="F130" s="273" t="s">
        <v>275</v>
      </c>
      <c r="G130" s="274">
        <f t="shared" si="19"/>
        <v>1.5163592681491891</v>
      </c>
      <c r="H130" s="275">
        <v>1500</v>
      </c>
      <c r="I130" s="276">
        <f t="shared" si="1"/>
        <v>0.36520819874782939</v>
      </c>
      <c r="J130" s="275">
        <v>1500</v>
      </c>
      <c r="K130" s="276">
        <f t="shared" si="2"/>
        <v>0.19655937279667318</v>
      </c>
      <c r="L130" s="275">
        <v>25000</v>
      </c>
      <c r="M130" s="276">
        <f t="shared" si="3"/>
        <v>3.7505251858933857</v>
      </c>
      <c r="N130" s="275">
        <v>10500</v>
      </c>
      <c r="O130" s="276">
        <f t="shared" si="4"/>
        <v>1.551161377815274</v>
      </c>
      <c r="P130" s="275">
        <v>9254.2199999999993</v>
      </c>
      <c r="Q130" s="276">
        <f t="shared" si="5"/>
        <v>1.7183422054927839</v>
      </c>
      <c r="R130" s="135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 x14ac:dyDescent="0.3">
      <c r="A131" s="270" t="s">
        <v>375</v>
      </c>
      <c r="B131" s="271"/>
      <c r="C131" s="272" t="s">
        <v>209</v>
      </c>
      <c r="D131" s="273"/>
      <c r="E131" s="273"/>
      <c r="F131" s="273" t="s">
        <v>257</v>
      </c>
      <c r="G131" s="274">
        <f t="shared" si="19"/>
        <v>1.2121857125694719</v>
      </c>
      <c r="H131" s="275">
        <v>0</v>
      </c>
      <c r="I131" s="276" t="str">
        <f t="shared" si="1"/>
        <v/>
      </c>
      <c r="J131" s="275">
        <v>0</v>
      </c>
      <c r="K131" s="276" t="str">
        <f t="shared" si="2"/>
        <v/>
      </c>
      <c r="L131" s="275">
        <v>7055.73</v>
      </c>
      <c r="M131" s="276">
        <f t="shared" si="3"/>
        <v>1.0585077227945414</v>
      </c>
      <c r="N131" s="275">
        <v>8279.4</v>
      </c>
      <c r="O131" s="276">
        <f t="shared" si="4"/>
        <v>1.2231129058555978</v>
      </c>
      <c r="P131" s="275">
        <v>7297.08</v>
      </c>
      <c r="Q131" s="276">
        <f t="shared" si="5"/>
        <v>1.3549365090582766</v>
      </c>
      <c r="R131" s="135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 x14ac:dyDescent="0.3">
      <c r="A132" s="262" t="s">
        <v>376</v>
      </c>
      <c r="B132" s="263"/>
      <c r="C132" s="263"/>
      <c r="D132" s="263"/>
      <c r="E132" s="263"/>
      <c r="F132" s="263"/>
      <c r="G132" s="263"/>
      <c r="H132" s="264"/>
      <c r="I132" s="265" t="str">
        <f t="shared" si="1"/>
        <v/>
      </c>
      <c r="J132" s="264"/>
      <c r="K132" s="265" t="str">
        <f t="shared" si="2"/>
        <v/>
      </c>
      <c r="L132" s="264"/>
      <c r="M132" s="265" t="str">
        <f t="shared" si="3"/>
        <v/>
      </c>
      <c r="N132" s="264"/>
      <c r="O132" s="265" t="str">
        <f t="shared" si="4"/>
        <v/>
      </c>
      <c r="P132" s="264"/>
      <c r="Q132" s="265" t="str">
        <f t="shared" si="5"/>
        <v/>
      </c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 x14ac:dyDescent="0.3">
      <c r="A133" s="266" t="s">
        <v>377</v>
      </c>
      <c r="B133" s="267"/>
      <c r="C133" s="293"/>
      <c r="D133" s="294"/>
      <c r="E133" s="294">
        <f>SUMPRODUCT(D134:D136,E134:E136)</f>
        <v>210000</v>
      </c>
      <c r="F133" s="295"/>
      <c r="G133" s="294"/>
      <c r="H133" s="296"/>
      <c r="I133" s="269" t="str">
        <f t="shared" si="1"/>
        <v/>
      </c>
      <c r="J133" s="296"/>
      <c r="K133" s="269" t="str">
        <f t="shared" si="2"/>
        <v/>
      </c>
      <c r="L133" s="296"/>
      <c r="M133" s="269" t="str">
        <f t="shared" si="3"/>
        <v/>
      </c>
      <c r="N133" s="296"/>
      <c r="O133" s="269" t="str">
        <f t="shared" si="4"/>
        <v/>
      </c>
      <c r="P133" s="296"/>
      <c r="Q133" s="269" t="str">
        <f t="shared" si="5"/>
        <v/>
      </c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 x14ac:dyDescent="0.3">
      <c r="A134" s="270" t="s">
        <v>378</v>
      </c>
      <c r="B134" s="271"/>
      <c r="C134" s="272" t="s">
        <v>379</v>
      </c>
      <c r="D134" s="273">
        <f>$B$4</f>
        <v>42</v>
      </c>
      <c r="E134" s="273">
        <v>5000</v>
      </c>
      <c r="F134" s="273" t="s">
        <v>259</v>
      </c>
      <c r="G134" s="274">
        <f t="shared" ref="G134:G136" si="20">IFERROR(AVERAGEIFS($H134:$Q134,H$12:Q$12,"Referência"),"")</f>
        <v>2.8252153719642386</v>
      </c>
      <c r="H134" s="275">
        <v>1000</v>
      </c>
      <c r="I134" s="276">
        <f t="shared" si="1"/>
        <v>0.24347213249855293</v>
      </c>
      <c r="J134" s="275">
        <v>1000</v>
      </c>
      <c r="K134" s="276">
        <f t="shared" si="2"/>
        <v>0.13103958186444878</v>
      </c>
      <c r="L134" s="275">
        <v>54000</v>
      </c>
      <c r="M134" s="276">
        <f t="shared" si="3"/>
        <v>8.1011344015297126</v>
      </c>
      <c r="N134" s="275"/>
      <c r="O134" s="276" t="str">
        <f t="shared" si="4"/>
        <v/>
      </c>
      <c r="P134" s="275"/>
      <c r="Q134" s="276" t="str">
        <f t="shared" si="5"/>
        <v/>
      </c>
      <c r="R134" s="135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 x14ac:dyDescent="0.3">
      <c r="A135" s="270" t="s">
        <v>380</v>
      </c>
      <c r="B135" s="271"/>
      <c r="C135" s="272" t="s">
        <v>379</v>
      </c>
      <c r="D135" s="273"/>
      <c r="E135" s="273"/>
      <c r="F135" s="273" t="s">
        <v>257</v>
      </c>
      <c r="G135" s="274">
        <f t="shared" si="20"/>
        <v>10.80151253537295</v>
      </c>
      <c r="H135" s="275">
        <v>0</v>
      </c>
      <c r="I135" s="276" t="str">
        <f t="shared" si="1"/>
        <v/>
      </c>
      <c r="J135" s="275"/>
      <c r="K135" s="276" t="str">
        <f t="shared" si="2"/>
        <v/>
      </c>
      <c r="L135" s="275">
        <v>72000</v>
      </c>
      <c r="M135" s="276">
        <f t="shared" si="3"/>
        <v>10.80151253537295</v>
      </c>
      <c r="N135" s="275"/>
      <c r="O135" s="276" t="str">
        <f t="shared" si="4"/>
        <v/>
      </c>
      <c r="P135" s="275"/>
      <c r="Q135" s="276" t="str">
        <f t="shared" si="5"/>
        <v/>
      </c>
      <c r="R135" s="135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 x14ac:dyDescent="0.3">
      <c r="A136" s="270" t="s">
        <v>381</v>
      </c>
      <c r="B136" s="271"/>
      <c r="C136" s="272" t="s">
        <v>209</v>
      </c>
      <c r="D136" s="273"/>
      <c r="E136" s="273"/>
      <c r="F136" s="273" t="s">
        <v>257</v>
      </c>
      <c r="G136" s="274" t="str">
        <f t="shared" si="20"/>
        <v/>
      </c>
      <c r="H136" s="275">
        <v>0</v>
      </c>
      <c r="I136" s="276" t="str">
        <f t="shared" si="1"/>
        <v/>
      </c>
      <c r="J136" s="275">
        <v>0</v>
      </c>
      <c r="K136" s="276" t="str">
        <f t="shared" si="2"/>
        <v/>
      </c>
      <c r="L136" s="275">
        <v>0</v>
      </c>
      <c r="M136" s="276" t="str">
        <f t="shared" si="3"/>
        <v/>
      </c>
      <c r="N136" s="275"/>
      <c r="O136" s="276" t="str">
        <f t="shared" si="4"/>
        <v/>
      </c>
      <c r="P136" s="275"/>
      <c r="Q136" s="276" t="str">
        <f t="shared" si="5"/>
        <v/>
      </c>
      <c r="R136" s="135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 x14ac:dyDescent="0.3">
      <c r="A137" s="266" t="s">
        <v>382</v>
      </c>
      <c r="B137" s="267"/>
      <c r="C137" s="267"/>
      <c r="D137" s="267"/>
      <c r="E137" s="294">
        <f>SUMPRODUCT(D138:D142,E138:E142)</f>
        <v>7399.3089588559642</v>
      </c>
      <c r="F137" s="295"/>
      <c r="G137" s="294"/>
      <c r="H137" s="297"/>
      <c r="I137" s="269" t="str">
        <f t="shared" si="1"/>
        <v/>
      </c>
      <c r="J137" s="297"/>
      <c r="K137" s="269" t="str">
        <f t="shared" si="2"/>
        <v/>
      </c>
      <c r="L137" s="297"/>
      <c r="M137" s="269" t="str">
        <f t="shared" si="3"/>
        <v/>
      </c>
      <c r="N137" s="297"/>
      <c r="O137" s="269" t="str">
        <f t="shared" si="4"/>
        <v/>
      </c>
      <c r="P137" s="297"/>
      <c r="Q137" s="269" t="str">
        <f t="shared" si="5"/>
        <v/>
      </c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 x14ac:dyDescent="0.3">
      <c r="A138" s="270" t="s">
        <v>383</v>
      </c>
      <c r="B138" s="271"/>
      <c r="C138" s="272" t="s">
        <v>209</v>
      </c>
      <c r="D138" s="273"/>
      <c r="E138" s="273"/>
      <c r="F138" s="273" t="s">
        <v>257</v>
      </c>
      <c r="G138" s="274">
        <f t="shared" ref="G138:G141" si="21">IFERROR(AVERAGEIFS($H138:$Q138,H$12:Q$12,"Referência"),"")</f>
        <v>0.53619398384742112</v>
      </c>
      <c r="H138" s="275">
        <v>3100</v>
      </c>
      <c r="I138" s="276">
        <f t="shared" si="1"/>
        <v>0.75476361074551401</v>
      </c>
      <c r="J138" s="275">
        <v>3100</v>
      </c>
      <c r="K138" s="276">
        <f t="shared" si="2"/>
        <v>0.40622270377979119</v>
      </c>
      <c r="L138" s="275">
        <v>3822.8298570680358</v>
      </c>
      <c r="M138" s="276">
        <f t="shared" si="3"/>
        <v>0.57350478641275526</v>
      </c>
      <c r="N138" s="275"/>
      <c r="O138" s="276" t="str">
        <f t="shared" si="4"/>
        <v/>
      </c>
      <c r="P138" s="275">
        <v>2209.61</v>
      </c>
      <c r="Q138" s="276">
        <f t="shared" si="5"/>
        <v>0.41028483445162428</v>
      </c>
      <c r="R138" s="135"/>
      <c r="S138" s="61"/>
      <c r="T138" s="61"/>
      <c r="U138" s="61"/>
      <c r="V138" s="61"/>
      <c r="W138" s="61"/>
      <c r="X138" s="61"/>
      <c r="Y138" s="61"/>
      <c r="Z138" s="61"/>
    </row>
    <row r="139" spans="1:26" ht="15" customHeight="1" x14ac:dyDescent="0.3">
      <c r="A139" s="270" t="s">
        <v>384</v>
      </c>
      <c r="B139" s="271"/>
      <c r="C139" s="272" t="s">
        <v>209</v>
      </c>
      <c r="D139" s="273"/>
      <c r="E139" s="273"/>
      <c r="F139" s="273" t="s">
        <v>257</v>
      </c>
      <c r="G139" s="274">
        <f t="shared" si="21"/>
        <v>0.25261946911178429</v>
      </c>
      <c r="H139" s="275">
        <v>1600</v>
      </c>
      <c r="I139" s="276">
        <f t="shared" si="1"/>
        <v>0.38955541199768468</v>
      </c>
      <c r="J139" s="275">
        <v>1600</v>
      </c>
      <c r="K139" s="276">
        <f t="shared" si="2"/>
        <v>0.20966333098311804</v>
      </c>
      <c r="L139" s="275">
        <v>1058.3594999999998</v>
      </c>
      <c r="M139" s="276">
        <f t="shared" si="3"/>
        <v>0.15877615841918119</v>
      </c>
      <c r="N139" s="275"/>
      <c r="O139" s="276" t="str">
        <f t="shared" si="4"/>
        <v/>
      </c>
      <c r="P139" s="275">
        <v>1359.76</v>
      </c>
      <c r="Q139" s="276">
        <f t="shared" si="5"/>
        <v>0.25248297504715339</v>
      </c>
      <c r="R139" s="135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 x14ac:dyDescent="0.3">
      <c r="A140" s="270" t="s">
        <v>385</v>
      </c>
      <c r="B140" s="271"/>
      <c r="C140" s="272" t="s">
        <v>209</v>
      </c>
      <c r="D140" s="273"/>
      <c r="E140" s="273"/>
      <c r="F140" s="273" t="s">
        <v>257</v>
      </c>
      <c r="G140" s="274">
        <f t="shared" si="21"/>
        <v>0.46336392732129722</v>
      </c>
      <c r="H140" s="275">
        <v>0</v>
      </c>
      <c r="I140" s="276" t="str">
        <f t="shared" si="1"/>
        <v/>
      </c>
      <c r="J140" s="275">
        <v>3600</v>
      </c>
      <c r="K140" s="276">
        <f t="shared" si="2"/>
        <v>0.47174249471201557</v>
      </c>
      <c r="L140" s="275">
        <v>3035.9921113966411</v>
      </c>
      <c r="M140" s="276">
        <f t="shared" si="3"/>
        <v>0.45546259511866954</v>
      </c>
      <c r="N140" s="275"/>
      <c r="O140" s="276" t="str">
        <f t="shared" si="4"/>
        <v/>
      </c>
      <c r="P140" s="275">
        <v>2492.9</v>
      </c>
      <c r="Q140" s="276">
        <f t="shared" si="5"/>
        <v>0.46288669213320638</v>
      </c>
      <c r="R140" s="135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 x14ac:dyDescent="0.3">
      <c r="A141" s="270" t="s">
        <v>386</v>
      </c>
      <c r="B141" s="271"/>
      <c r="C141" s="272" t="s">
        <v>209</v>
      </c>
      <c r="D141" s="273">
        <v>1</v>
      </c>
      <c r="E141" s="273">
        <f>G141*$B$8</f>
        <v>4285.8579588559651</v>
      </c>
      <c r="F141" s="273" t="s">
        <v>275</v>
      </c>
      <c r="G141" s="274">
        <f t="shared" si="21"/>
        <v>0.6194528455675663</v>
      </c>
      <c r="H141" s="275">
        <v>0</v>
      </c>
      <c r="I141" s="276" t="str">
        <f t="shared" si="1"/>
        <v/>
      </c>
      <c r="J141" s="275">
        <v>850</v>
      </c>
      <c r="K141" s="276">
        <f t="shared" si="2"/>
        <v>0.11138364458478146</v>
      </c>
      <c r="L141" s="275">
        <v>6750</v>
      </c>
      <c r="M141" s="276">
        <f t="shared" si="3"/>
        <v>1.0126418001912141</v>
      </c>
      <c r="N141" s="275">
        <v>4970.79</v>
      </c>
      <c r="O141" s="276">
        <f t="shared" si="4"/>
        <v>0.73433309192670326</v>
      </c>
      <c r="P141" s="275"/>
      <c r="Q141" s="276" t="str">
        <f t="shared" si="5"/>
        <v/>
      </c>
      <c r="R141" s="135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 x14ac:dyDescent="0.3">
      <c r="A142" s="270" t="s">
        <v>387</v>
      </c>
      <c r="B142" s="271"/>
      <c r="C142" s="272" t="s">
        <v>209</v>
      </c>
      <c r="D142" s="273">
        <v>1</v>
      </c>
      <c r="E142" s="273">
        <f>G142*$B$8</f>
        <v>3113.4509999999991</v>
      </c>
      <c r="F142" s="273" t="s">
        <v>275</v>
      </c>
      <c r="G142" s="274">
        <v>0.45</v>
      </c>
      <c r="H142" s="275">
        <v>0</v>
      </c>
      <c r="I142" s="276" t="str">
        <f t="shared" si="1"/>
        <v/>
      </c>
      <c r="J142" s="275">
        <v>0</v>
      </c>
      <c r="K142" s="276" t="str">
        <f t="shared" si="2"/>
        <v/>
      </c>
      <c r="L142" s="275">
        <v>0</v>
      </c>
      <c r="M142" s="276" t="str">
        <f t="shared" si="3"/>
        <v/>
      </c>
      <c r="N142" s="275"/>
      <c r="O142" s="276" t="str">
        <f t="shared" si="4"/>
        <v/>
      </c>
      <c r="P142" s="275"/>
      <c r="Q142" s="276" t="str">
        <f t="shared" si="5"/>
        <v/>
      </c>
      <c r="R142" s="135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 x14ac:dyDescent="0.3">
      <c r="A143" s="266" t="s">
        <v>388</v>
      </c>
      <c r="B143" s="267"/>
      <c r="C143" s="267"/>
      <c r="D143" s="267"/>
      <c r="E143" s="294">
        <f>SUMPRODUCT(D144,E144)</f>
        <v>16958.992723369804</v>
      </c>
      <c r="F143" s="295"/>
      <c r="G143" s="294"/>
      <c r="H143" s="297"/>
      <c r="I143" s="269" t="str">
        <f t="shared" si="1"/>
        <v/>
      </c>
      <c r="J143" s="297"/>
      <c r="K143" s="269" t="str">
        <f t="shared" si="2"/>
        <v/>
      </c>
      <c r="L143" s="297"/>
      <c r="M143" s="269" t="str">
        <f t="shared" si="3"/>
        <v/>
      </c>
      <c r="N143" s="297"/>
      <c r="O143" s="269" t="str">
        <f t="shared" si="4"/>
        <v/>
      </c>
      <c r="P143" s="297"/>
      <c r="Q143" s="269" t="str">
        <f t="shared" si="5"/>
        <v/>
      </c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 x14ac:dyDescent="0.3">
      <c r="A144" s="270" t="s">
        <v>389</v>
      </c>
      <c r="B144" s="271"/>
      <c r="C144" s="272" t="s">
        <v>379</v>
      </c>
      <c r="D144" s="273">
        <f>$B$4</f>
        <v>42</v>
      </c>
      <c r="E144" s="273">
        <f>G144*$B$8/D144</f>
        <v>403.78554103261439</v>
      </c>
      <c r="F144" s="273" t="s">
        <v>275</v>
      </c>
      <c r="G144" s="274">
        <f>IFERROR(AVERAGEIFS($H144:$Q144,H$12:Q$12,"Referência"),"")</f>
        <v>2.4511536316185527</v>
      </c>
      <c r="H144" s="275">
        <v>0</v>
      </c>
      <c r="I144" s="276" t="str">
        <f t="shared" si="1"/>
        <v/>
      </c>
      <c r="J144" s="275">
        <v>1500</v>
      </c>
      <c r="K144" s="276">
        <f t="shared" si="2"/>
        <v>0.19655937279667318</v>
      </c>
      <c r="L144" s="275">
        <v>61200</v>
      </c>
      <c r="M144" s="276">
        <f t="shared" si="3"/>
        <v>9.1812856550670077</v>
      </c>
      <c r="N144" s="275">
        <v>1600</v>
      </c>
      <c r="O144" s="276">
        <f t="shared" si="4"/>
        <v>0.23636744804804175</v>
      </c>
      <c r="P144" s="275">
        <f>36915.12/P4</f>
        <v>1025.42</v>
      </c>
      <c r="Q144" s="276">
        <f t="shared" si="5"/>
        <v>0.19040205056249046</v>
      </c>
      <c r="R144" s="135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 x14ac:dyDescent="0.3">
      <c r="A145" s="266" t="s">
        <v>390</v>
      </c>
      <c r="B145" s="267"/>
      <c r="C145" s="267"/>
      <c r="D145" s="267"/>
      <c r="E145" s="294">
        <f>SUMPRODUCT(D146:D149,E146:E149)</f>
        <v>3791.3199999999997</v>
      </c>
      <c r="F145" s="295"/>
      <c r="G145" s="294"/>
      <c r="H145" s="297"/>
      <c r="I145" s="269" t="str">
        <f t="shared" si="1"/>
        <v/>
      </c>
      <c r="J145" s="297"/>
      <c r="K145" s="269" t="str">
        <f t="shared" si="2"/>
        <v/>
      </c>
      <c r="L145" s="297"/>
      <c r="M145" s="269" t="str">
        <f t="shared" si="3"/>
        <v/>
      </c>
      <c r="N145" s="297"/>
      <c r="O145" s="269" t="str">
        <f t="shared" si="4"/>
        <v/>
      </c>
      <c r="P145" s="297"/>
      <c r="Q145" s="269" t="str">
        <f t="shared" si="5"/>
        <v/>
      </c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 x14ac:dyDescent="0.3">
      <c r="A146" s="270" t="s">
        <v>391</v>
      </c>
      <c r="B146" s="271"/>
      <c r="C146" s="272" t="s">
        <v>209</v>
      </c>
      <c r="D146" s="273"/>
      <c r="E146" s="273"/>
      <c r="F146" s="273" t="s">
        <v>257</v>
      </c>
      <c r="G146" s="274">
        <f t="shared" ref="G146:G149" si="22">IFERROR(AVERAGEIFS($H146:$Q146,H$12:Q$12,"Referência"),"")</f>
        <v>9.362792859075042E-2</v>
      </c>
      <c r="H146" s="275">
        <v>500</v>
      </c>
      <c r="I146" s="276">
        <f t="shared" si="1"/>
        <v>0.12173606624927646</v>
      </c>
      <c r="J146" s="275">
        <v>500</v>
      </c>
      <c r="K146" s="276">
        <f t="shared" si="2"/>
        <v>6.5519790932224389E-2</v>
      </c>
      <c r="L146" s="275">
        <v>0</v>
      </c>
      <c r="M146" s="276" t="str">
        <f t="shared" si="3"/>
        <v/>
      </c>
      <c r="N146" s="275"/>
      <c r="O146" s="276" t="str">
        <f t="shared" si="4"/>
        <v/>
      </c>
      <c r="P146" s="275"/>
      <c r="Q146" s="276" t="str">
        <f t="shared" si="5"/>
        <v/>
      </c>
      <c r="R146" s="135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 x14ac:dyDescent="0.3">
      <c r="A147" s="270" t="s">
        <v>392</v>
      </c>
      <c r="B147" s="271"/>
      <c r="C147" s="272" t="s">
        <v>209</v>
      </c>
      <c r="D147" s="273"/>
      <c r="E147" s="273"/>
      <c r="F147" s="273" t="s">
        <v>257</v>
      </c>
      <c r="G147" s="274" t="str">
        <f t="shared" si="22"/>
        <v/>
      </c>
      <c r="H147" s="275">
        <v>0</v>
      </c>
      <c r="I147" s="276" t="str">
        <f t="shared" si="1"/>
        <v/>
      </c>
      <c r="J147" s="275"/>
      <c r="K147" s="276" t="str">
        <f t="shared" si="2"/>
        <v/>
      </c>
      <c r="L147" s="275">
        <v>0</v>
      </c>
      <c r="M147" s="276" t="str">
        <f t="shared" si="3"/>
        <v/>
      </c>
      <c r="N147" s="275"/>
      <c r="O147" s="276" t="str">
        <f t="shared" si="4"/>
        <v/>
      </c>
      <c r="P147" s="275"/>
      <c r="Q147" s="276" t="str">
        <f t="shared" si="5"/>
        <v/>
      </c>
      <c r="R147" s="135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 x14ac:dyDescent="0.3">
      <c r="A148" s="270" t="s">
        <v>393</v>
      </c>
      <c r="B148" s="271"/>
      <c r="C148" s="272" t="s">
        <v>379</v>
      </c>
      <c r="D148" s="273">
        <f>$B$4</f>
        <v>42</v>
      </c>
      <c r="E148" s="273">
        <v>66.459999999999994</v>
      </c>
      <c r="F148" s="273" t="s">
        <v>275</v>
      </c>
      <c r="G148" s="274">
        <f t="shared" si="22"/>
        <v>0.49595609143152003</v>
      </c>
      <c r="H148" s="275">
        <f>5000/H4</f>
        <v>166.66666666666666</v>
      </c>
      <c r="I148" s="276">
        <f t="shared" si="1"/>
        <v>4.0578688749758812E-2</v>
      </c>
      <c r="J148" s="275">
        <v>5126</v>
      </c>
      <c r="K148" s="276">
        <f t="shared" si="2"/>
        <v>0.67170889663716438</v>
      </c>
      <c r="L148" s="275">
        <v>0</v>
      </c>
      <c r="M148" s="276" t="str">
        <f t="shared" si="3"/>
        <v/>
      </c>
      <c r="N148" s="275">
        <v>5250</v>
      </c>
      <c r="O148" s="276">
        <f t="shared" si="4"/>
        <v>0.77558068890763698</v>
      </c>
      <c r="P148" s="275"/>
      <c r="Q148" s="276" t="str">
        <f t="shared" si="5"/>
        <v/>
      </c>
      <c r="R148" s="135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 x14ac:dyDescent="0.3">
      <c r="A149" s="270" t="s">
        <v>394</v>
      </c>
      <c r="B149" s="271"/>
      <c r="C149" s="272" t="s">
        <v>209</v>
      </c>
      <c r="D149" s="273">
        <v>1</v>
      </c>
      <c r="E149" s="273">
        <v>1000</v>
      </c>
      <c r="F149" s="273" t="s">
        <v>275</v>
      </c>
      <c r="G149" s="274" t="str">
        <f t="shared" si="22"/>
        <v/>
      </c>
      <c r="H149" s="275">
        <v>0</v>
      </c>
      <c r="I149" s="276" t="str">
        <f t="shared" si="1"/>
        <v/>
      </c>
      <c r="J149" s="275"/>
      <c r="K149" s="276" t="str">
        <f t="shared" si="2"/>
        <v/>
      </c>
      <c r="L149" s="275">
        <v>0</v>
      </c>
      <c r="M149" s="276" t="str">
        <f t="shared" si="3"/>
        <v/>
      </c>
      <c r="N149" s="275"/>
      <c r="O149" s="276" t="str">
        <f t="shared" si="4"/>
        <v/>
      </c>
      <c r="P149" s="275"/>
      <c r="Q149" s="276" t="str">
        <f t="shared" si="5"/>
        <v/>
      </c>
      <c r="R149" s="135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 x14ac:dyDescent="0.3">
      <c r="A150" s="266" t="s">
        <v>395</v>
      </c>
      <c r="B150" s="267"/>
      <c r="C150" s="293"/>
      <c r="D150" s="293"/>
      <c r="E150" s="294">
        <f>SUMPRODUCT(D151:D172,E151:E172)</f>
        <v>908029.37399999995</v>
      </c>
      <c r="F150" s="295"/>
      <c r="G150" s="294"/>
      <c r="H150" s="296"/>
      <c r="I150" s="269" t="str">
        <f t="shared" si="1"/>
        <v/>
      </c>
      <c r="J150" s="296"/>
      <c r="K150" s="269" t="str">
        <f t="shared" si="2"/>
        <v/>
      </c>
      <c r="L150" s="296"/>
      <c r="M150" s="269" t="str">
        <f t="shared" si="3"/>
        <v/>
      </c>
      <c r="N150" s="296"/>
      <c r="O150" s="269" t="str">
        <f t="shared" si="4"/>
        <v/>
      </c>
      <c r="P150" s="296"/>
      <c r="Q150" s="269" t="str">
        <f t="shared" si="5"/>
        <v/>
      </c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 x14ac:dyDescent="0.3">
      <c r="A151" s="270" t="s">
        <v>396</v>
      </c>
      <c r="B151" s="271"/>
      <c r="C151" s="272" t="s">
        <v>379</v>
      </c>
      <c r="D151" s="273">
        <f>$B$4</f>
        <v>42</v>
      </c>
      <c r="E151" s="273">
        <v>10000</v>
      </c>
      <c r="F151" s="273" t="s">
        <v>259</v>
      </c>
      <c r="G151" s="274">
        <f t="shared" ref="G151:G172" si="23">IFERROR(AVERAGEIFS($H151:$Q151,H$12:Q$12,"Referência"),"")</f>
        <v>11.098950200072144</v>
      </c>
      <c r="H151" s="275">
        <v>7200</v>
      </c>
      <c r="I151" s="276">
        <f t="shared" si="1"/>
        <v>1.752999353989581</v>
      </c>
      <c r="J151" s="275">
        <v>5000</v>
      </c>
      <c r="K151" s="276">
        <f t="shared" si="2"/>
        <v>0.65519790932224387</v>
      </c>
      <c r="L151" s="275">
        <v>205895.52</v>
      </c>
      <c r="M151" s="276">
        <f t="shared" si="3"/>
        <v>30.888653336904607</v>
      </c>
      <c r="N151" s="275"/>
      <c r="O151" s="276" t="str">
        <f t="shared" si="4"/>
        <v/>
      </c>
      <c r="P151" s="275"/>
      <c r="Q151" s="276" t="str">
        <f t="shared" si="5"/>
        <v/>
      </c>
      <c r="R151" s="135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 x14ac:dyDescent="0.3">
      <c r="A152" s="270" t="s">
        <v>397</v>
      </c>
      <c r="B152" s="271"/>
      <c r="C152" s="272" t="s">
        <v>379</v>
      </c>
      <c r="D152" s="273"/>
      <c r="E152" s="273"/>
      <c r="F152" s="273" t="s">
        <v>257</v>
      </c>
      <c r="G152" s="274">
        <f t="shared" si="23"/>
        <v>30.888653336904607</v>
      </c>
      <c r="H152" s="275">
        <v>0</v>
      </c>
      <c r="I152" s="276" t="str">
        <f t="shared" si="1"/>
        <v/>
      </c>
      <c r="J152" s="275">
        <v>0</v>
      </c>
      <c r="K152" s="276" t="str">
        <f t="shared" si="2"/>
        <v/>
      </c>
      <c r="L152" s="275">
        <v>205895.52</v>
      </c>
      <c r="M152" s="276">
        <f t="shared" si="3"/>
        <v>30.888653336904607</v>
      </c>
      <c r="N152" s="275"/>
      <c r="O152" s="276" t="str">
        <f t="shared" si="4"/>
        <v/>
      </c>
      <c r="P152" s="275"/>
      <c r="Q152" s="276" t="str">
        <f t="shared" si="5"/>
        <v/>
      </c>
      <c r="R152" s="135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 x14ac:dyDescent="0.3">
      <c r="A153" s="279" t="s">
        <v>398</v>
      </c>
      <c r="B153" s="280"/>
      <c r="C153" s="272" t="s">
        <v>379</v>
      </c>
      <c r="D153" s="273"/>
      <c r="E153" s="273"/>
      <c r="F153" s="273" t="s">
        <v>257</v>
      </c>
      <c r="G153" s="274">
        <f t="shared" si="23"/>
        <v>27.627967529037377</v>
      </c>
      <c r="H153" s="275">
        <v>5000</v>
      </c>
      <c r="I153" s="276">
        <f t="shared" si="1"/>
        <v>1.2173606624927644</v>
      </c>
      <c r="J153" s="275">
        <v>5000</v>
      </c>
      <c r="K153" s="276">
        <f t="shared" si="2"/>
        <v>0.65519790932224387</v>
      </c>
      <c r="L153" s="275">
        <v>540000</v>
      </c>
      <c r="M153" s="276">
        <f t="shared" si="3"/>
        <v>81.011344015297126</v>
      </c>
      <c r="N153" s="275"/>
      <c r="O153" s="276" t="str">
        <f t="shared" si="4"/>
        <v/>
      </c>
      <c r="P153" s="275"/>
      <c r="Q153" s="276" t="str">
        <f t="shared" si="5"/>
        <v/>
      </c>
      <c r="R153" s="135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 x14ac:dyDescent="0.3">
      <c r="A154" s="270" t="s">
        <v>399</v>
      </c>
      <c r="B154" s="271"/>
      <c r="C154" s="272" t="s">
        <v>379</v>
      </c>
      <c r="D154" s="273"/>
      <c r="E154" s="273"/>
      <c r="F154" s="273" t="s">
        <v>257</v>
      </c>
      <c r="G154" s="274" t="str">
        <f t="shared" si="23"/>
        <v/>
      </c>
      <c r="H154" s="275">
        <v>0</v>
      </c>
      <c r="I154" s="276" t="str">
        <f t="shared" si="1"/>
        <v/>
      </c>
      <c r="J154" s="275">
        <v>0</v>
      </c>
      <c r="K154" s="276" t="str">
        <f t="shared" si="2"/>
        <v/>
      </c>
      <c r="L154" s="275">
        <v>0</v>
      </c>
      <c r="M154" s="276" t="str">
        <f t="shared" si="3"/>
        <v/>
      </c>
      <c r="N154" s="275"/>
      <c r="O154" s="276" t="str">
        <f t="shared" si="4"/>
        <v/>
      </c>
      <c r="P154" s="275"/>
      <c r="Q154" s="276" t="str">
        <f t="shared" si="5"/>
        <v/>
      </c>
      <c r="R154" s="135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 x14ac:dyDescent="0.3">
      <c r="A155" s="270" t="s">
        <v>400</v>
      </c>
      <c r="B155" s="271"/>
      <c r="C155" s="272" t="s">
        <v>379</v>
      </c>
      <c r="D155" s="273"/>
      <c r="E155" s="273"/>
      <c r="F155" s="273" t="s">
        <v>257</v>
      </c>
      <c r="G155" s="274" t="str">
        <f t="shared" si="23"/>
        <v/>
      </c>
      <c r="H155" s="275">
        <v>0</v>
      </c>
      <c r="I155" s="276" t="str">
        <f t="shared" si="1"/>
        <v/>
      </c>
      <c r="J155" s="275">
        <v>0</v>
      </c>
      <c r="K155" s="276" t="str">
        <f t="shared" si="2"/>
        <v/>
      </c>
      <c r="L155" s="275">
        <v>0</v>
      </c>
      <c r="M155" s="276" t="str">
        <f t="shared" si="3"/>
        <v/>
      </c>
      <c r="N155" s="275"/>
      <c r="O155" s="276" t="str">
        <f t="shared" si="4"/>
        <v/>
      </c>
      <c r="P155" s="275"/>
      <c r="Q155" s="276" t="str">
        <f t="shared" si="5"/>
        <v/>
      </c>
      <c r="R155" s="135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 x14ac:dyDescent="0.3">
      <c r="A156" s="270" t="s">
        <v>401</v>
      </c>
      <c r="B156" s="271"/>
      <c r="C156" s="272" t="s">
        <v>379</v>
      </c>
      <c r="D156" s="273"/>
      <c r="E156" s="273"/>
      <c r="F156" s="273" t="s">
        <v>257</v>
      </c>
      <c r="G156" s="274" t="str">
        <f t="shared" si="23"/>
        <v/>
      </c>
      <c r="H156" s="275">
        <v>0</v>
      </c>
      <c r="I156" s="276" t="str">
        <f t="shared" si="1"/>
        <v/>
      </c>
      <c r="J156" s="275">
        <v>0</v>
      </c>
      <c r="K156" s="276" t="str">
        <f t="shared" si="2"/>
        <v/>
      </c>
      <c r="L156" s="275">
        <v>0</v>
      </c>
      <c r="M156" s="276" t="str">
        <f t="shared" si="3"/>
        <v/>
      </c>
      <c r="N156" s="275"/>
      <c r="O156" s="276" t="str">
        <f t="shared" si="4"/>
        <v/>
      </c>
      <c r="P156" s="275"/>
      <c r="Q156" s="276" t="str">
        <f t="shared" si="5"/>
        <v/>
      </c>
      <c r="R156" s="135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 x14ac:dyDescent="0.3">
      <c r="A157" s="270" t="s">
        <v>402</v>
      </c>
      <c r="B157" s="271"/>
      <c r="C157" s="272" t="s">
        <v>379</v>
      </c>
      <c r="D157" s="273"/>
      <c r="E157" s="273"/>
      <c r="F157" s="273" t="s">
        <v>257</v>
      </c>
      <c r="G157" s="274">
        <f t="shared" si="23"/>
        <v>5.0377548295281676</v>
      </c>
      <c r="H157" s="275">
        <v>2500</v>
      </c>
      <c r="I157" s="276">
        <f t="shared" si="1"/>
        <v>0.60868033124638221</v>
      </c>
      <c r="J157" s="275">
        <v>2500</v>
      </c>
      <c r="K157" s="276">
        <f t="shared" si="2"/>
        <v>0.32759895466112193</v>
      </c>
      <c r="L157" s="275">
        <v>94500</v>
      </c>
      <c r="M157" s="276">
        <f t="shared" si="3"/>
        <v>14.176985202676999</v>
      </c>
      <c r="N157" s="275"/>
      <c r="O157" s="276" t="str">
        <f t="shared" si="4"/>
        <v/>
      </c>
      <c r="P157" s="275"/>
      <c r="Q157" s="276" t="str">
        <f t="shared" si="5"/>
        <v/>
      </c>
      <c r="R157" s="135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 x14ac:dyDescent="0.3">
      <c r="A158" s="270" t="s">
        <v>403</v>
      </c>
      <c r="B158" s="280"/>
      <c r="C158" s="272" t="s">
        <v>379</v>
      </c>
      <c r="D158" s="273"/>
      <c r="E158" s="273"/>
      <c r="F158" s="273" t="s">
        <v>257</v>
      </c>
      <c r="G158" s="274">
        <f t="shared" si="23"/>
        <v>0.48686522867190218</v>
      </c>
      <c r="H158" s="275">
        <v>2600</v>
      </c>
      <c r="I158" s="276">
        <f t="shared" si="1"/>
        <v>0.63302754449623755</v>
      </c>
      <c r="J158" s="275">
        <v>2600</v>
      </c>
      <c r="K158" s="276">
        <f t="shared" si="2"/>
        <v>0.34070291284756687</v>
      </c>
      <c r="L158" s="275">
        <v>0</v>
      </c>
      <c r="M158" s="276" t="str">
        <f t="shared" si="3"/>
        <v/>
      </c>
      <c r="N158" s="275"/>
      <c r="O158" s="276" t="str">
        <f t="shared" si="4"/>
        <v/>
      </c>
      <c r="P158" s="275"/>
      <c r="Q158" s="276" t="str">
        <f t="shared" si="5"/>
        <v/>
      </c>
      <c r="R158" s="135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 x14ac:dyDescent="0.3">
      <c r="A159" s="270" t="s">
        <v>404</v>
      </c>
      <c r="B159" s="280"/>
      <c r="C159" s="272" t="s">
        <v>379</v>
      </c>
      <c r="D159" s="273"/>
      <c r="E159" s="273"/>
      <c r="F159" s="273" t="s">
        <v>257</v>
      </c>
      <c r="G159" s="274">
        <f t="shared" si="23"/>
        <v>8.8572402790058202</v>
      </c>
      <c r="H159" s="275">
        <v>0</v>
      </c>
      <c r="I159" s="276" t="str">
        <f t="shared" si="1"/>
        <v/>
      </c>
      <c r="J159" s="275">
        <v>0</v>
      </c>
      <c r="K159" s="276" t="str">
        <f t="shared" si="2"/>
        <v/>
      </c>
      <c r="L159" s="275">
        <v>59040</v>
      </c>
      <c r="M159" s="276">
        <f t="shared" si="3"/>
        <v>8.8572402790058202</v>
      </c>
      <c r="N159" s="275"/>
      <c r="O159" s="276" t="str">
        <f t="shared" si="4"/>
        <v/>
      </c>
      <c r="P159" s="275"/>
      <c r="Q159" s="276" t="str">
        <f t="shared" si="5"/>
        <v/>
      </c>
      <c r="R159" s="135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 x14ac:dyDescent="0.3">
      <c r="A160" s="270" t="s">
        <v>405</v>
      </c>
      <c r="B160" s="280"/>
      <c r="C160" s="272" t="s">
        <v>379</v>
      </c>
      <c r="D160" s="273"/>
      <c r="E160" s="273"/>
      <c r="F160" s="273" t="s">
        <v>257</v>
      </c>
      <c r="G160" s="274">
        <f t="shared" si="23"/>
        <v>0.30333077773647033</v>
      </c>
      <c r="H160" s="275">
        <v>1200</v>
      </c>
      <c r="I160" s="276">
        <f t="shared" si="1"/>
        <v>0.29216655899826355</v>
      </c>
      <c r="J160" s="275">
        <v>2400</v>
      </c>
      <c r="K160" s="276">
        <f t="shared" si="2"/>
        <v>0.31449499647467705</v>
      </c>
      <c r="L160" s="275">
        <v>0</v>
      </c>
      <c r="M160" s="276" t="str">
        <f t="shared" si="3"/>
        <v/>
      </c>
      <c r="N160" s="275"/>
      <c r="O160" s="276" t="str">
        <f t="shared" si="4"/>
        <v/>
      </c>
      <c r="P160" s="275"/>
      <c r="Q160" s="276" t="str">
        <f t="shared" si="5"/>
        <v/>
      </c>
      <c r="R160" s="135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 x14ac:dyDescent="0.3">
      <c r="A161" s="270" t="s">
        <v>406</v>
      </c>
      <c r="B161" s="280"/>
      <c r="C161" s="272" t="s">
        <v>379</v>
      </c>
      <c r="D161" s="273"/>
      <c r="E161" s="273"/>
      <c r="F161" s="273" t="s">
        <v>257</v>
      </c>
      <c r="G161" s="274">
        <f t="shared" si="23"/>
        <v>11.275920385674487</v>
      </c>
      <c r="H161" s="275">
        <v>4500</v>
      </c>
      <c r="I161" s="276">
        <f t="shared" si="1"/>
        <v>1.0956245962434883</v>
      </c>
      <c r="J161" s="275">
        <v>2500</v>
      </c>
      <c r="K161" s="276">
        <f t="shared" si="2"/>
        <v>0.32759895466112193</v>
      </c>
      <c r="L161" s="275">
        <v>216000</v>
      </c>
      <c r="M161" s="276">
        <f t="shared" si="3"/>
        <v>32.404537606118851</v>
      </c>
      <c r="N161" s="275"/>
      <c r="O161" s="276" t="str">
        <f t="shared" si="4"/>
        <v/>
      </c>
      <c r="P161" s="275"/>
      <c r="Q161" s="276" t="str">
        <f t="shared" si="5"/>
        <v/>
      </c>
      <c r="R161" s="135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 x14ac:dyDescent="0.3">
      <c r="A162" s="279" t="s">
        <v>407</v>
      </c>
      <c r="B162" s="280" t="s">
        <v>408</v>
      </c>
      <c r="C162" s="272" t="s">
        <v>379</v>
      </c>
      <c r="D162" s="273">
        <f>$B$4</f>
        <v>42</v>
      </c>
      <c r="E162" s="273">
        <f>4303.61*1.35*2</f>
        <v>11619.746999999999</v>
      </c>
      <c r="F162" s="273" t="s">
        <v>275</v>
      </c>
      <c r="G162" s="274" t="str">
        <f t="shared" si="23"/>
        <v/>
      </c>
      <c r="H162" s="275">
        <v>0</v>
      </c>
      <c r="I162" s="276" t="str">
        <f t="shared" si="1"/>
        <v/>
      </c>
      <c r="J162" s="275">
        <v>0</v>
      </c>
      <c r="K162" s="276" t="str">
        <f t="shared" si="2"/>
        <v/>
      </c>
      <c r="L162" s="275">
        <v>0</v>
      </c>
      <c r="M162" s="276" t="str">
        <f t="shared" si="3"/>
        <v/>
      </c>
      <c r="N162" s="275"/>
      <c r="O162" s="276" t="str">
        <f t="shared" si="4"/>
        <v/>
      </c>
      <c r="P162" s="275"/>
      <c r="Q162" s="276" t="str">
        <f t="shared" si="5"/>
        <v/>
      </c>
      <c r="R162" s="135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 x14ac:dyDescent="0.3">
      <c r="A163" s="279" t="s">
        <v>409</v>
      </c>
      <c r="B163" s="280"/>
      <c r="C163" s="272" t="s">
        <v>379</v>
      </c>
      <c r="D163" s="273"/>
      <c r="E163" s="273"/>
      <c r="F163" s="273" t="s">
        <v>257</v>
      </c>
      <c r="G163" s="274">
        <f t="shared" si="23"/>
        <v>0.78975058970891476</v>
      </c>
      <c r="H163" s="275">
        <v>4200</v>
      </c>
      <c r="I163" s="276">
        <f t="shared" si="1"/>
        <v>1.0225829564939222</v>
      </c>
      <c r="J163" s="275">
        <v>4250</v>
      </c>
      <c r="K163" s="276">
        <f t="shared" si="2"/>
        <v>0.55691822292390736</v>
      </c>
      <c r="L163" s="275">
        <v>0</v>
      </c>
      <c r="M163" s="276" t="str">
        <f t="shared" si="3"/>
        <v/>
      </c>
      <c r="N163" s="275"/>
      <c r="O163" s="276" t="str">
        <f t="shared" si="4"/>
        <v/>
      </c>
      <c r="P163" s="275"/>
      <c r="Q163" s="276" t="str">
        <f t="shared" si="5"/>
        <v/>
      </c>
      <c r="R163" s="135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 x14ac:dyDescent="0.3">
      <c r="A164" s="279" t="s">
        <v>410</v>
      </c>
      <c r="B164" s="280"/>
      <c r="C164" s="272" t="s">
        <v>379</v>
      </c>
      <c r="D164" s="273"/>
      <c r="E164" s="273"/>
      <c r="F164" s="273" t="s">
        <v>257</v>
      </c>
      <c r="G164" s="274" t="str">
        <f t="shared" si="23"/>
        <v/>
      </c>
      <c r="H164" s="275">
        <v>0</v>
      </c>
      <c r="I164" s="276" t="str">
        <f t="shared" si="1"/>
        <v/>
      </c>
      <c r="J164" s="275">
        <v>0</v>
      </c>
      <c r="K164" s="276" t="str">
        <f t="shared" si="2"/>
        <v/>
      </c>
      <c r="L164" s="275">
        <v>0</v>
      </c>
      <c r="M164" s="276" t="str">
        <f t="shared" si="3"/>
        <v/>
      </c>
      <c r="N164" s="275"/>
      <c r="O164" s="276" t="str">
        <f t="shared" si="4"/>
        <v/>
      </c>
      <c r="P164" s="275"/>
      <c r="Q164" s="276" t="str">
        <f t="shared" si="5"/>
        <v/>
      </c>
      <c r="R164" s="135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 x14ac:dyDescent="0.3">
      <c r="A165" s="279" t="s">
        <v>411</v>
      </c>
      <c r="B165" s="280"/>
      <c r="C165" s="272" t="s">
        <v>379</v>
      </c>
      <c r="D165" s="273"/>
      <c r="E165" s="273"/>
      <c r="F165" s="273" t="s">
        <v>257</v>
      </c>
      <c r="G165" s="274" t="str">
        <f t="shared" si="23"/>
        <v/>
      </c>
      <c r="H165" s="275">
        <v>0</v>
      </c>
      <c r="I165" s="276" t="str">
        <f t="shared" si="1"/>
        <v/>
      </c>
      <c r="J165" s="275">
        <v>0</v>
      </c>
      <c r="K165" s="276" t="str">
        <f t="shared" si="2"/>
        <v/>
      </c>
      <c r="L165" s="275">
        <v>0</v>
      </c>
      <c r="M165" s="276" t="str">
        <f t="shared" si="3"/>
        <v/>
      </c>
      <c r="N165" s="275"/>
      <c r="O165" s="276" t="str">
        <f t="shared" si="4"/>
        <v/>
      </c>
      <c r="P165" s="275"/>
      <c r="Q165" s="276" t="str">
        <f t="shared" si="5"/>
        <v/>
      </c>
      <c r="R165" s="135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 x14ac:dyDescent="0.3">
      <c r="A166" s="279" t="s">
        <v>412</v>
      </c>
      <c r="B166" s="280"/>
      <c r="C166" s="272" t="s">
        <v>379</v>
      </c>
      <c r="D166" s="273"/>
      <c r="E166" s="273"/>
      <c r="F166" s="273" t="s">
        <v>257</v>
      </c>
      <c r="G166" s="274" t="str">
        <f t="shared" si="23"/>
        <v/>
      </c>
      <c r="H166" s="275">
        <v>0</v>
      </c>
      <c r="I166" s="276" t="str">
        <f t="shared" si="1"/>
        <v/>
      </c>
      <c r="J166" s="275">
        <v>0</v>
      </c>
      <c r="K166" s="276" t="str">
        <f t="shared" si="2"/>
        <v/>
      </c>
      <c r="L166" s="275">
        <v>0</v>
      </c>
      <c r="M166" s="276" t="str">
        <f t="shared" si="3"/>
        <v/>
      </c>
      <c r="N166" s="275"/>
      <c r="O166" s="276" t="str">
        <f t="shared" si="4"/>
        <v/>
      </c>
      <c r="P166" s="275"/>
      <c r="Q166" s="276" t="str">
        <f t="shared" si="5"/>
        <v/>
      </c>
      <c r="R166" s="135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 x14ac:dyDescent="0.3">
      <c r="A167" s="270" t="s">
        <v>413</v>
      </c>
      <c r="B167" s="271"/>
      <c r="C167" s="272" t="s">
        <v>379</v>
      </c>
      <c r="D167" s="273"/>
      <c r="E167" s="273"/>
      <c r="F167" s="273" t="s">
        <v>257</v>
      </c>
      <c r="G167" s="274" t="str">
        <f t="shared" si="23"/>
        <v/>
      </c>
      <c r="H167" s="275">
        <v>0</v>
      </c>
      <c r="I167" s="276" t="str">
        <f t="shared" si="1"/>
        <v/>
      </c>
      <c r="J167" s="275">
        <v>0</v>
      </c>
      <c r="K167" s="276" t="str">
        <f t="shared" si="2"/>
        <v/>
      </c>
      <c r="L167" s="275">
        <v>0</v>
      </c>
      <c r="M167" s="276" t="str">
        <f t="shared" si="3"/>
        <v/>
      </c>
      <c r="N167" s="275"/>
      <c r="O167" s="276" t="str">
        <f t="shared" si="4"/>
        <v/>
      </c>
      <c r="P167" s="275"/>
      <c r="Q167" s="276" t="str">
        <f t="shared" si="5"/>
        <v/>
      </c>
      <c r="R167" s="135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 x14ac:dyDescent="0.3">
      <c r="A168" s="270" t="s">
        <v>414</v>
      </c>
      <c r="B168" s="271"/>
      <c r="C168" s="272" t="s">
        <v>379</v>
      </c>
      <c r="D168" s="273"/>
      <c r="E168" s="273"/>
      <c r="F168" s="273" t="s">
        <v>257</v>
      </c>
      <c r="G168" s="274" t="str">
        <f t="shared" si="23"/>
        <v/>
      </c>
      <c r="H168" s="275">
        <v>0</v>
      </c>
      <c r="I168" s="276" t="str">
        <f t="shared" si="1"/>
        <v/>
      </c>
      <c r="J168" s="275">
        <v>0</v>
      </c>
      <c r="K168" s="276" t="str">
        <f t="shared" si="2"/>
        <v/>
      </c>
      <c r="L168" s="275">
        <v>0</v>
      </c>
      <c r="M168" s="276" t="str">
        <f t="shared" si="3"/>
        <v/>
      </c>
      <c r="N168" s="275"/>
      <c r="O168" s="276" t="str">
        <f t="shared" si="4"/>
        <v/>
      </c>
      <c r="P168" s="275"/>
      <c r="Q168" s="276" t="str">
        <f t="shared" si="5"/>
        <v/>
      </c>
      <c r="R168" s="135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 x14ac:dyDescent="0.3">
      <c r="A169" s="270" t="s">
        <v>415</v>
      </c>
      <c r="B169" s="271"/>
      <c r="C169" s="272" t="s">
        <v>379</v>
      </c>
      <c r="D169" s="273"/>
      <c r="E169" s="273"/>
      <c r="F169" s="273" t="s">
        <v>257</v>
      </c>
      <c r="G169" s="274" t="str">
        <f t="shared" si="23"/>
        <v/>
      </c>
      <c r="H169" s="275">
        <v>0</v>
      </c>
      <c r="I169" s="276" t="str">
        <f t="shared" si="1"/>
        <v/>
      </c>
      <c r="J169" s="275">
        <v>0</v>
      </c>
      <c r="K169" s="276" t="str">
        <f t="shared" si="2"/>
        <v/>
      </c>
      <c r="L169" s="275">
        <v>0</v>
      </c>
      <c r="M169" s="276" t="str">
        <f t="shared" si="3"/>
        <v/>
      </c>
      <c r="N169" s="275"/>
      <c r="O169" s="276" t="str">
        <f t="shared" si="4"/>
        <v/>
      </c>
      <c r="P169" s="275"/>
      <c r="Q169" s="276" t="str">
        <f t="shared" si="5"/>
        <v/>
      </c>
      <c r="R169" s="135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 x14ac:dyDescent="0.3">
      <c r="A170" s="270" t="s">
        <v>416</v>
      </c>
      <c r="B170" s="271"/>
      <c r="C170" s="272" t="s">
        <v>379</v>
      </c>
      <c r="D170" s="273"/>
      <c r="E170" s="273"/>
      <c r="F170" s="273" t="s">
        <v>257</v>
      </c>
      <c r="G170" s="274" t="str">
        <f t="shared" si="23"/>
        <v/>
      </c>
      <c r="H170" s="275">
        <v>0</v>
      </c>
      <c r="I170" s="276" t="str">
        <f t="shared" si="1"/>
        <v/>
      </c>
      <c r="J170" s="275">
        <v>0</v>
      </c>
      <c r="K170" s="276" t="str">
        <f t="shared" si="2"/>
        <v/>
      </c>
      <c r="L170" s="275">
        <v>0</v>
      </c>
      <c r="M170" s="276" t="str">
        <f t="shared" si="3"/>
        <v/>
      </c>
      <c r="N170" s="275"/>
      <c r="O170" s="276" t="str">
        <f t="shared" si="4"/>
        <v/>
      </c>
      <c r="P170" s="275"/>
      <c r="Q170" s="276" t="str">
        <f t="shared" si="5"/>
        <v/>
      </c>
      <c r="R170" s="135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 x14ac:dyDescent="0.3">
      <c r="A171" s="270" t="s">
        <v>417</v>
      </c>
      <c r="B171" s="271"/>
      <c r="C171" s="272" t="s">
        <v>379</v>
      </c>
      <c r="D171" s="273"/>
      <c r="E171" s="273"/>
      <c r="F171" s="273" t="s">
        <v>257</v>
      </c>
      <c r="G171" s="274" t="str">
        <f t="shared" si="23"/>
        <v/>
      </c>
      <c r="H171" s="275">
        <v>0</v>
      </c>
      <c r="I171" s="276" t="str">
        <f t="shared" si="1"/>
        <v/>
      </c>
      <c r="J171" s="275">
        <v>0</v>
      </c>
      <c r="K171" s="276" t="str">
        <f t="shared" si="2"/>
        <v/>
      </c>
      <c r="L171" s="275">
        <v>0</v>
      </c>
      <c r="M171" s="276" t="str">
        <f t="shared" si="3"/>
        <v/>
      </c>
      <c r="N171" s="275"/>
      <c r="O171" s="276" t="str">
        <f t="shared" si="4"/>
        <v/>
      </c>
      <c r="P171" s="275"/>
      <c r="Q171" s="276" t="str">
        <f t="shared" si="5"/>
        <v/>
      </c>
      <c r="R171" s="135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 x14ac:dyDescent="0.3">
      <c r="A172" s="270" t="s">
        <v>418</v>
      </c>
      <c r="B172" s="271"/>
      <c r="C172" s="272" t="s">
        <v>379</v>
      </c>
      <c r="D172" s="273"/>
      <c r="E172" s="273"/>
      <c r="F172" s="273" t="s">
        <v>257</v>
      </c>
      <c r="G172" s="274" t="str">
        <f t="shared" si="23"/>
        <v/>
      </c>
      <c r="H172" s="275">
        <v>0</v>
      </c>
      <c r="I172" s="276" t="str">
        <f t="shared" si="1"/>
        <v/>
      </c>
      <c r="J172" s="275">
        <v>0</v>
      </c>
      <c r="K172" s="276" t="str">
        <f t="shared" si="2"/>
        <v/>
      </c>
      <c r="L172" s="275">
        <v>0</v>
      </c>
      <c r="M172" s="276" t="str">
        <f t="shared" si="3"/>
        <v/>
      </c>
      <c r="N172" s="275"/>
      <c r="O172" s="276" t="str">
        <f t="shared" si="4"/>
        <v/>
      </c>
      <c r="P172" s="275"/>
      <c r="Q172" s="276" t="str">
        <f t="shared" si="5"/>
        <v/>
      </c>
      <c r="R172" s="135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 x14ac:dyDescent="0.3">
      <c r="A173" s="266" t="s">
        <v>419</v>
      </c>
      <c r="B173" s="267"/>
      <c r="C173" s="293"/>
      <c r="D173" s="293"/>
      <c r="E173" s="294">
        <f>SUMPRODUCT(D174:D177,E174:E177)</f>
        <v>33769.854946041407</v>
      </c>
      <c r="F173" s="295"/>
      <c r="G173" s="294"/>
      <c r="H173" s="296"/>
      <c r="I173" s="269" t="str">
        <f t="shared" si="1"/>
        <v/>
      </c>
      <c r="J173" s="296"/>
      <c r="K173" s="269" t="str">
        <f t="shared" si="2"/>
        <v/>
      </c>
      <c r="L173" s="296"/>
      <c r="M173" s="269" t="str">
        <f t="shared" si="3"/>
        <v/>
      </c>
      <c r="N173" s="296"/>
      <c r="O173" s="269" t="str">
        <f t="shared" si="4"/>
        <v/>
      </c>
      <c r="P173" s="296"/>
      <c r="Q173" s="269" t="str">
        <f t="shared" si="5"/>
        <v/>
      </c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 x14ac:dyDescent="0.3">
      <c r="A174" s="270" t="s">
        <v>420</v>
      </c>
      <c r="B174" s="271"/>
      <c r="C174" s="272" t="s">
        <v>186</v>
      </c>
      <c r="D174" s="273">
        <v>1</v>
      </c>
      <c r="E174" s="273">
        <f>G174*$B$8</f>
        <v>31456.962946041411</v>
      </c>
      <c r="F174" s="273" t="s">
        <v>275</v>
      </c>
      <c r="G174" s="274">
        <f t="shared" ref="G174:G177" si="24">IFERROR(AVERAGEIFS($H174:$Q174,H$12:Q$12,"Referência"),"")</f>
        <v>4.5466054631078627</v>
      </c>
      <c r="H174" s="275">
        <v>0</v>
      </c>
      <c r="I174" s="276" t="str">
        <f t="shared" si="1"/>
        <v/>
      </c>
      <c r="J174" s="275">
        <v>35000</v>
      </c>
      <c r="K174" s="276">
        <f t="shared" si="2"/>
        <v>4.5863853652557074</v>
      </c>
      <c r="L174" s="275">
        <v>0</v>
      </c>
      <c r="M174" s="276" t="str">
        <f t="shared" si="3"/>
        <v/>
      </c>
      <c r="N174" s="275"/>
      <c r="O174" s="276" t="str">
        <f t="shared" si="4"/>
        <v/>
      </c>
      <c r="P174" s="275">
        <v>24271.74</v>
      </c>
      <c r="Q174" s="276">
        <f t="shared" si="5"/>
        <v>4.506825560960019</v>
      </c>
      <c r="R174" s="135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 x14ac:dyDescent="0.3">
      <c r="A175" s="270" t="s">
        <v>421</v>
      </c>
      <c r="B175" s="271"/>
      <c r="C175" s="272" t="s">
        <v>98</v>
      </c>
      <c r="D175" s="273">
        <f>'Obra '!$E$8</f>
        <v>1410.3</v>
      </c>
      <c r="E175" s="273">
        <v>1.64</v>
      </c>
      <c r="F175" s="273" t="s">
        <v>275</v>
      </c>
      <c r="G175" s="274">
        <f t="shared" si="24"/>
        <v>0.25424791749203202</v>
      </c>
      <c r="H175" s="275">
        <v>2.5</v>
      </c>
      <c r="I175" s="276">
        <f t="shared" si="1"/>
        <v>6.0868033124638222E-4</v>
      </c>
      <c r="J175" s="275">
        <v>2.5</v>
      </c>
      <c r="K175" s="276">
        <f t="shared" si="2"/>
        <v>3.2759895466112193E-4</v>
      </c>
      <c r="L175" s="275">
        <v>8437.5</v>
      </c>
      <c r="M175" s="276">
        <f t="shared" si="3"/>
        <v>1.2658022502390176</v>
      </c>
      <c r="N175" s="275">
        <f>24536.66/N7</f>
        <v>13.500002750986228</v>
      </c>
      <c r="O175" s="276">
        <f t="shared" si="4"/>
        <v>1.9943507493075984E-3</v>
      </c>
      <c r="P175" s="275">
        <v>13.5</v>
      </c>
      <c r="Q175" s="276">
        <f t="shared" si="5"/>
        <v>2.5067071859273481E-3</v>
      </c>
      <c r="R175" s="135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 x14ac:dyDescent="0.3">
      <c r="A176" s="270" t="s">
        <v>422</v>
      </c>
      <c r="B176" s="271"/>
      <c r="C176" s="272" t="s">
        <v>64</v>
      </c>
      <c r="D176" s="273">
        <f>EPCs!$D$8</f>
        <v>97.23</v>
      </c>
      <c r="E176" s="273"/>
      <c r="F176" s="273" t="s">
        <v>257</v>
      </c>
      <c r="G176" s="274">
        <f t="shared" si="24"/>
        <v>0.64616379229026788</v>
      </c>
      <c r="H176" s="275">
        <v>0</v>
      </c>
      <c r="I176" s="276" t="str">
        <f t="shared" si="1"/>
        <v/>
      </c>
      <c r="J176" s="275">
        <v>0</v>
      </c>
      <c r="K176" s="276" t="str">
        <f t="shared" si="2"/>
        <v/>
      </c>
      <c r="L176" s="275">
        <v>4307.1553999999996</v>
      </c>
      <c r="M176" s="276">
        <f t="shared" si="3"/>
        <v>0.64616379229026788</v>
      </c>
      <c r="N176" s="275"/>
      <c r="O176" s="276" t="str">
        <f t="shared" si="4"/>
        <v/>
      </c>
      <c r="P176" s="275"/>
      <c r="Q176" s="276" t="str">
        <f t="shared" si="5"/>
        <v/>
      </c>
      <c r="R176" s="135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 x14ac:dyDescent="0.3">
      <c r="A177" s="270" t="s">
        <v>423</v>
      </c>
      <c r="B177" s="271"/>
      <c r="C177" s="272" t="s">
        <v>209</v>
      </c>
      <c r="D177" s="273"/>
      <c r="E177" s="273"/>
      <c r="F177" s="273" t="s">
        <v>257</v>
      </c>
      <c r="G177" s="274">
        <f t="shared" si="24"/>
        <v>0.64616379229026788</v>
      </c>
      <c r="H177" s="275">
        <v>0</v>
      </c>
      <c r="I177" s="276" t="str">
        <f t="shared" si="1"/>
        <v/>
      </c>
      <c r="J177" s="275">
        <v>0</v>
      </c>
      <c r="K177" s="276" t="str">
        <f t="shared" si="2"/>
        <v/>
      </c>
      <c r="L177" s="275">
        <v>4307.1553999999996</v>
      </c>
      <c r="M177" s="276">
        <f t="shared" si="3"/>
        <v>0.64616379229026788</v>
      </c>
      <c r="N177" s="275"/>
      <c r="O177" s="276" t="str">
        <f t="shared" si="4"/>
        <v/>
      </c>
      <c r="P177" s="275"/>
      <c r="Q177" s="276" t="str">
        <f t="shared" si="5"/>
        <v/>
      </c>
      <c r="R177" s="135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 x14ac:dyDescent="0.3">
      <c r="A178" s="266" t="s">
        <v>424</v>
      </c>
      <c r="B178" s="267"/>
      <c r="C178" s="293"/>
      <c r="D178" s="293"/>
      <c r="E178" s="294">
        <f>SUMPRODUCT(D180:D220,E180:E220)</f>
        <v>270043.30455623462</v>
      </c>
      <c r="F178" s="295"/>
      <c r="G178" s="294"/>
      <c r="H178" s="296"/>
      <c r="I178" s="269" t="str">
        <f t="shared" si="1"/>
        <v/>
      </c>
      <c r="J178" s="296"/>
      <c r="K178" s="269" t="str">
        <f t="shared" si="2"/>
        <v/>
      </c>
      <c r="L178" s="296"/>
      <c r="M178" s="269" t="str">
        <f t="shared" si="3"/>
        <v/>
      </c>
      <c r="N178" s="296"/>
      <c r="O178" s="269" t="str">
        <f t="shared" si="4"/>
        <v/>
      </c>
      <c r="P178" s="296"/>
      <c r="Q178" s="269" t="str">
        <f t="shared" si="5"/>
        <v/>
      </c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 x14ac:dyDescent="0.3">
      <c r="A179" s="298" t="s">
        <v>425</v>
      </c>
      <c r="B179" s="299"/>
      <c r="C179" s="300"/>
      <c r="D179" s="300"/>
      <c r="E179" s="301"/>
      <c r="F179" s="302"/>
      <c r="G179" s="301"/>
      <c r="H179" s="303"/>
      <c r="I179" s="304" t="str">
        <f t="shared" si="1"/>
        <v/>
      </c>
      <c r="J179" s="303"/>
      <c r="K179" s="304" t="str">
        <f t="shared" si="2"/>
        <v/>
      </c>
      <c r="L179" s="303"/>
      <c r="M179" s="304" t="str">
        <f t="shared" si="3"/>
        <v/>
      </c>
      <c r="N179" s="303"/>
      <c r="O179" s="304" t="str">
        <f t="shared" si="4"/>
        <v/>
      </c>
      <c r="P179" s="303"/>
      <c r="Q179" s="304" t="str">
        <f t="shared" si="5"/>
        <v/>
      </c>
      <c r="R179" s="305"/>
      <c r="S179" s="61"/>
      <c r="T179" s="61"/>
      <c r="U179" s="305"/>
      <c r="V179" s="305"/>
      <c r="W179" s="305"/>
      <c r="X179" s="305"/>
      <c r="Y179" s="305"/>
      <c r="Z179" s="305"/>
    </row>
    <row r="180" spans="1:26" ht="15.75" customHeight="1" x14ac:dyDescent="0.3">
      <c r="A180" s="270" t="s">
        <v>426</v>
      </c>
      <c r="B180" s="271"/>
      <c r="C180" s="272" t="s">
        <v>88</v>
      </c>
      <c r="D180" s="273"/>
      <c r="E180" s="273"/>
      <c r="F180" s="273" t="s">
        <v>257</v>
      </c>
      <c r="G180" s="274">
        <f t="shared" ref="G180:G183" si="25">IFERROR(AVERAGEIFS($H180:$Q180,H$12:Q$12,"Referência"),"")</f>
        <v>1.4251995706394867</v>
      </c>
      <c r="H180" s="275">
        <v>0</v>
      </c>
      <c r="I180" s="276" t="str">
        <f t="shared" si="1"/>
        <v/>
      </c>
      <c r="J180" s="275">
        <v>0</v>
      </c>
      <c r="K180" s="276" t="str">
        <f t="shared" si="2"/>
        <v/>
      </c>
      <c r="L180" s="275">
        <v>9500</v>
      </c>
      <c r="M180" s="276">
        <f t="shared" si="3"/>
        <v>1.4251995706394867</v>
      </c>
      <c r="N180" s="275"/>
      <c r="O180" s="276" t="str">
        <f t="shared" si="4"/>
        <v/>
      </c>
      <c r="P180" s="275"/>
      <c r="Q180" s="276" t="str">
        <f t="shared" si="5"/>
        <v/>
      </c>
      <c r="R180" s="135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 x14ac:dyDescent="0.3">
      <c r="A181" s="271" t="s">
        <v>427</v>
      </c>
      <c r="B181" s="271"/>
      <c r="C181" s="272" t="s">
        <v>379</v>
      </c>
      <c r="D181" s="273"/>
      <c r="E181" s="273"/>
      <c r="F181" s="273" t="s">
        <v>257</v>
      </c>
      <c r="G181" s="274" t="str">
        <f t="shared" si="25"/>
        <v/>
      </c>
      <c r="H181" s="275">
        <v>0</v>
      </c>
      <c r="I181" s="276" t="str">
        <f t="shared" si="1"/>
        <v/>
      </c>
      <c r="J181" s="275">
        <v>0</v>
      </c>
      <c r="K181" s="276" t="str">
        <f t="shared" si="2"/>
        <v/>
      </c>
      <c r="L181" s="275">
        <v>0</v>
      </c>
      <c r="M181" s="276" t="str">
        <f t="shared" si="3"/>
        <v/>
      </c>
      <c r="N181" s="275"/>
      <c r="O181" s="276" t="str">
        <f t="shared" si="4"/>
        <v/>
      </c>
      <c r="P181" s="275"/>
      <c r="Q181" s="276" t="str">
        <f t="shared" si="5"/>
        <v/>
      </c>
      <c r="R181" s="135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 x14ac:dyDescent="0.3">
      <c r="A182" s="270" t="s">
        <v>428</v>
      </c>
      <c r="B182" s="271"/>
      <c r="C182" s="272" t="s">
        <v>379</v>
      </c>
      <c r="D182" s="273"/>
      <c r="E182" s="273"/>
      <c r="F182" s="273" t="s">
        <v>257</v>
      </c>
      <c r="G182" s="274">
        <f t="shared" si="25"/>
        <v>0.7658274095589952</v>
      </c>
      <c r="H182" s="275">
        <v>0</v>
      </c>
      <c r="I182" s="276" t="str">
        <f t="shared" si="1"/>
        <v/>
      </c>
      <c r="J182" s="275">
        <v>1900</v>
      </c>
      <c r="K182" s="276">
        <f t="shared" si="2"/>
        <v>0.24897520554245264</v>
      </c>
      <c r="L182" s="275">
        <v>8550</v>
      </c>
      <c r="M182" s="276">
        <f t="shared" si="3"/>
        <v>1.2826796135755378</v>
      </c>
      <c r="N182" s="275"/>
      <c r="O182" s="276" t="str">
        <f t="shared" si="4"/>
        <v/>
      </c>
      <c r="P182" s="275"/>
      <c r="Q182" s="276" t="str">
        <f t="shared" si="5"/>
        <v/>
      </c>
      <c r="R182" s="135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 x14ac:dyDescent="0.3">
      <c r="A183" s="270" t="s">
        <v>162</v>
      </c>
      <c r="B183" s="280"/>
      <c r="C183" s="272" t="s">
        <v>209</v>
      </c>
      <c r="D183" s="273">
        <v>1</v>
      </c>
      <c r="E183" s="273">
        <f>CANTEIRO!G51</f>
        <v>65371.035820000005</v>
      </c>
      <c r="F183" s="273" t="s">
        <v>275</v>
      </c>
      <c r="G183" s="274">
        <f t="shared" si="25"/>
        <v>13.697567492290831</v>
      </c>
      <c r="H183" s="275">
        <v>0</v>
      </c>
      <c r="I183" s="276" t="str">
        <f t="shared" si="1"/>
        <v/>
      </c>
      <c r="J183" s="275">
        <v>104530</v>
      </c>
      <c r="K183" s="276">
        <f t="shared" si="2"/>
        <v>13.697567492290831</v>
      </c>
      <c r="L183" s="275">
        <v>0</v>
      </c>
      <c r="M183" s="276" t="str">
        <f t="shared" si="3"/>
        <v/>
      </c>
      <c r="N183" s="275"/>
      <c r="O183" s="276" t="str">
        <f t="shared" si="4"/>
        <v/>
      </c>
      <c r="P183" s="275"/>
      <c r="Q183" s="276" t="str">
        <f t="shared" si="5"/>
        <v/>
      </c>
      <c r="R183" s="135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 x14ac:dyDescent="0.3">
      <c r="A184" s="298" t="s">
        <v>429</v>
      </c>
      <c r="B184" s="299"/>
      <c r="C184" s="300"/>
      <c r="D184" s="300"/>
      <c r="E184" s="301"/>
      <c r="F184" s="302"/>
      <c r="G184" s="301"/>
      <c r="H184" s="303"/>
      <c r="I184" s="304" t="str">
        <f t="shared" si="1"/>
        <v/>
      </c>
      <c r="J184" s="303"/>
      <c r="K184" s="304" t="str">
        <f t="shared" si="2"/>
        <v/>
      </c>
      <c r="L184" s="303"/>
      <c r="M184" s="304" t="str">
        <f t="shared" si="3"/>
        <v/>
      </c>
      <c r="N184" s="303"/>
      <c r="O184" s="304" t="str">
        <f t="shared" si="4"/>
        <v/>
      </c>
      <c r="P184" s="303"/>
      <c r="Q184" s="304" t="str">
        <f t="shared" si="5"/>
        <v/>
      </c>
      <c r="R184" s="305"/>
      <c r="S184" s="61"/>
      <c r="T184" s="61"/>
      <c r="U184" s="305"/>
      <c r="V184" s="305"/>
      <c r="W184" s="305"/>
      <c r="X184" s="305"/>
      <c r="Y184" s="305"/>
      <c r="Z184" s="305"/>
    </row>
    <row r="185" spans="1:26" ht="15.75" customHeight="1" x14ac:dyDescent="0.3">
      <c r="A185" s="279" t="s">
        <v>430</v>
      </c>
      <c r="B185" s="280"/>
      <c r="C185" s="272" t="s">
        <v>209</v>
      </c>
      <c r="D185" s="273">
        <v>1</v>
      </c>
      <c r="E185" s="273">
        <f t="shared" ref="E185:E186" si="26">$B$8*G185</f>
        <v>7555.3809543457901</v>
      </c>
      <c r="F185" s="273" t="s">
        <v>275</v>
      </c>
      <c r="G185" s="274">
        <f t="shared" ref="G185:G186" si="27">IFERROR(AVERAGEIFS($H185:$Q185,H$12:Q$12,"Referência"),"")</f>
        <v>1.0920105790826984</v>
      </c>
      <c r="H185" s="275">
        <v>5400</v>
      </c>
      <c r="I185" s="276">
        <f t="shared" si="1"/>
        <v>1.3147495154921858</v>
      </c>
      <c r="J185" s="275">
        <v>5020</v>
      </c>
      <c r="K185" s="276">
        <f t="shared" si="2"/>
        <v>0.65781870095953288</v>
      </c>
      <c r="L185" s="275">
        <v>6750</v>
      </c>
      <c r="M185" s="276">
        <f t="shared" si="3"/>
        <v>1.0126418001912141</v>
      </c>
      <c r="N185" s="275">
        <v>9360.56</v>
      </c>
      <c r="O185" s="276">
        <f t="shared" si="4"/>
        <v>1.3828322996878608</v>
      </c>
      <c r="P185" s="275"/>
      <c r="Q185" s="276" t="str">
        <f t="shared" si="5"/>
        <v/>
      </c>
      <c r="R185" s="135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 x14ac:dyDescent="0.3">
      <c r="A186" s="279" t="s">
        <v>431</v>
      </c>
      <c r="B186" s="280"/>
      <c r="C186" s="272" t="s">
        <v>209</v>
      </c>
      <c r="D186" s="273">
        <v>1</v>
      </c>
      <c r="E186" s="273">
        <f t="shared" si="26"/>
        <v>6695.3685406836839</v>
      </c>
      <c r="F186" s="273" t="s">
        <v>275</v>
      </c>
      <c r="G186" s="274">
        <f t="shared" si="27"/>
        <v>0.96770941418627066</v>
      </c>
      <c r="H186" s="275">
        <v>4730</v>
      </c>
      <c r="I186" s="276">
        <f t="shared" si="1"/>
        <v>1.1516231867181552</v>
      </c>
      <c r="J186" s="275">
        <v>4392.5</v>
      </c>
      <c r="K186" s="276">
        <f t="shared" si="2"/>
        <v>0.57559136333959116</v>
      </c>
      <c r="L186" s="275">
        <v>6750</v>
      </c>
      <c r="M186" s="276">
        <f t="shared" si="3"/>
        <v>1.0126418001912141</v>
      </c>
      <c r="N186" s="275">
        <v>7655.75</v>
      </c>
      <c r="O186" s="276">
        <f t="shared" si="4"/>
        <v>1.1309813064961221</v>
      </c>
      <c r="P186" s="275"/>
      <c r="Q186" s="276" t="str">
        <f t="shared" si="5"/>
        <v/>
      </c>
      <c r="R186" s="135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 x14ac:dyDescent="0.3">
      <c r="A187" s="298" t="s">
        <v>432</v>
      </c>
      <c r="B187" s="299"/>
      <c r="C187" s="300"/>
      <c r="D187" s="300"/>
      <c r="E187" s="301"/>
      <c r="F187" s="302"/>
      <c r="G187" s="301"/>
      <c r="H187" s="303"/>
      <c r="I187" s="304" t="str">
        <f t="shared" si="1"/>
        <v/>
      </c>
      <c r="J187" s="303"/>
      <c r="K187" s="304" t="str">
        <f t="shared" si="2"/>
        <v/>
      </c>
      <c r="L187" s="303"/>
      <c r="M187" s="304" t="str">
        <f t="shared" si="3"/>
        <v/>
      </c>
      <c r="N187" s="303"/>
      <c r="O187" s="304" t="str">
        <f t="shared" si="4"/>
        <v/>
      </c>
      <c r="P187" s="303"/>
      <c r="Q187" s="304" t="str">
        <f t="shared" si="5"/>
        <v/>
      </c>
      <c r="R187" s="305"/>
      <c r="S187" s="61"/>
      <c r="T187" s="61"/>
      <c r="U187" s="305"/>
      <c r="V187" s="305"/>
      <c r="W187" s="305"/>
      <c r="X187" s="305"/>
      <c r="Y187" s="305"/>
      <c r="Z187" s="305"/>
    </row>
    <row r="188" spans="1:26" ht="15.75" customHeight="1" x14ac:dyDescent="0.3">
      <c r="A188" s="279" t="s">
        <v>433</v>
      </c>
      <c r="B188" s="280"/>
      <c r="C188" s="272" t="s">
        <v>379</v>
      </c>
      <c r="D188" s="273"/>
      <c r="E188" s="273"/>
      <c r="F188" s="273" t="s">
        <v>257</v>
      </c>
      <c r="G188" s="274" t="str">
        <f t="shared" ref="G188:G220" si="28">IFERROR(AVERAGEIFS($H188:$Q188,H$12:Q$12,"Referência"),"")</f>
        <v/>
      </c>
      <c r="H188" s="275">
        <v>0</v>
      </c>
      <c r="I188" s="276" t="str">
        <f t="shared" si="1"/>
        <v/>
      </c>
      <c r="J188" s="275">
        <v>0</v>
      </c>
      <c r="K188" s="276" t="str">
        <f t="shared" si="2"/>
        <v/>
      </c>
      <c r="L188" s="275">
        <v>0</v>
      </c>
      <c r="M188" s="276" t="str">
        <f t="shared" si="3"/>
        <v/>
      </c>
      <c r="N188" s="275"/>
      <c r="O188" s="276" t="str">
        <f t="shared" si="4"/>
        <v/>
      </c>
      <c r="P188" s="275"/>
      <c r="Q188" s="276" t="str">
        <f t="shared" si="5"/>
        <v/>
      </c>
      <c r="R188" s="135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 x14ac:dyDescent="0.3">
      <c r="A189" s="279" t="s">
        <v>434</v>
      </c>
      <c r="B189" s="280"/>
      <c r="C189" s="272" t="s">
        <v>379</v>
      </c>
      <c r="D189" s="273">
        <f t="shared" ref="D189:D191" si="29">$B$4</f>
        <v>42</v>
      </c>
      <c r="E189" s="273">
        <v>500</v>
      </c>
      <c r="F189" s="273" t="s">
        <v>275</v>
      </c>
      <c r="G189" s="274">
        <f t="shared" si="28"/>
        <v>0.939250915970122</v>
      </c>
      <c r="H189" s="275">
        <v>400</v>
      </c>
      <c r="I189" s="276">
        <f t="shared" si="1"/>
        <v>9.7388852999421169E-2</v>
      </c>
      <c r="J189" s="275">
        <v>865</v>
      </c>
      <c r="K189" s="276">
        <f t="shared" si="2"/>
        <v>0.11334923831274819</v>
      </c>
      <c r="L189" s="275">
        <v>26259.67366453787</v>
      </c>
      <c r="M189" s="276">
        <f t="shared" si="3"/>
        <v>3.9395026980876211</v>
      </c>
      <c r="N189" s="275">
        <v>1833.88</v>
      </c>
      <c r="O189" s="276">
        <f t="shared" si="4"/>
        <v>0.27091845976646423</v>
      </c>
      <c r="P189" s="275">
        <v>1481.54</v>
      </c>
      <c r="Q189" s="276">
        <f t="shared" si="5"/>
        <v>0.27509533068435582</v>
      </c>
      <c r="R189" s="135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 x14ac:dyDescent="0.3">
      <c r="A190" s="279" t="s">
        <v>435</v>
      </c>
      <c r="B190" s="280"/>
      <c r="C190" s="272" t="s">
        <v>379</v>
      </c>
      <c r="D190" s="273">
        <f t="shared" si="29"/>
        <v>42</v>
      </c>
      <c r="E190" s="273">
        <v>500</v>
      </c>
      <c r="F190" s="273" t="s">
        <v>275</v>
      </c>
      <c r="G190" s="274">
        <f t="shared" si="28"/>
        <v>1.8091640656869306</v>
      </c>
      <c r="H190" s="275">
        <v>1200</v>
      </c>
      <c r="I190" s="276">
        <f t="shared" si="1"/>
        <v>0.29216655899826355</v>
      </c>
      <c r="J190" s="275">
        <v>1675</v>
      </c>
      <c r="K190" s="276">
        <f t="shared" si="2"/>
        <v>0.21949129962295169</v>
      </c>
      <c r="L190" s="275">
        <v>50820.477498652777</v>
      </c>
      <c r="M190" s="276">
        <f t="shared" si="3"/>
        <v>7.6241392327130129</v>
      </c>
      <c r="N190" s="275">
        <v>3056.46</v>
      </c>
      <c r="O190" s="276">
        <f t="shared" si="4"/>
        <v>0.45152978141307348</v>
      </c>
      <c r="P190" s="275">
        <v>2469.2399999999998</v>
      </c>
      <c r="Q190" s="276">
        <f t="shared" si="5"/>
        <v>0.45849345568735139</v>
      </c>
      <c r="R190" s="135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 x14ac:dyDescent="0.3">
      <c r="A191" s="279" t="s">
        <v>436</v>
      </c>
      <c r="B191" s="280"/>
      <c r="C191" s="272" t="s">
        <v>379</v>
      </c>
      <c r="D191" s="273">
        <f t="shared" si="29"/>
        <v>42</v>
      </c>
      <c r="E191" s="273">
        <v>150</v>
      </c>
      <c r="F191" s="273" t="s">
        <v>275</v>
      </c>
      <c r="G191" s="274">
        <f t="shared" si="28"/>
        <v>0.35480372854067388</v>
      </c>
      <c r="H191" s="275">
        <v>150</v>
      </c>
      <c r="I191" s="276">
        <f t="shared" si="1"/>
        <v>3.6520819874782944E-2</v>
      </c>
      <c r="J191" s="275">
        <v>200</v>
      </c>
      <c r="K191" s="276">
        <f t="shared" si="2"/>
        <v>2.6207916372889755E-2</v>
      </c>
      <c r="L191" s="275">
        <v>10678.610362658654</v>
      </c>
      <c r="M191" s="276">
        <f t="shared" si="3"/>
        <v>1.6020158846197352</v>
      </c>
      <c r="N191" s="275">
        <v>150</v>
      </c>
      <c r="O191" s="276">
        <f t="shared" si="4"/>
        <v>2.2159448254503909E-2</v>
      </c>
      <c r="P191" s="275">
        <v>469.16</v>
      </c>
      <c r="Q191" s="276">
        <f t="shared" si="5"/>
        <v>8.7114573581457383E-2</v>
      </c>
      <c r="R191" s="135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 x14ac:dyDescent="0.3">
      <c r="A192" s="279" t="s">
        <v>437</v>
      </c>
      <c r="B192" s="280"/>
      <c r="C192" s="272" t="s">
        <v>379</v>
      </c>
      <c r="D192" s="273"/>
      <c r="E192" s="273"/>
      <c r="F192" s="273" t="s">
        <v>257</v>
      </c>
      <c r="G192" s="274">
        <f t="shared" si="28"/>
        <v>0.17308247072735908</v>
      </c>
      <c r="H192" s="275">
        <v>0</v>
      </c>
      <c r="I192" s="276" t="str">
        <f t="shared" si="1"/>
        <v/>
      </c>
      <c r="J192" s="275">
        <v>0</v>
      </c>
      <c r="K192" s="276" t="str">
        <f t="shared" si="2"/>
        <v/>
      </c>
      <c r="L192" s="275">
        <v>2880</v>
      </c>
      <c r="M192" s="276">
        <f t="shared" si="3"/>
        <v>0.43206050141491803</v>
      </c>
      <c r="N192" s="275">
        <v>280</v>
      </c>
      <c r="O192" s="276">
        <f t="shared" si="4"/>
        <v>4.1364303408407306E-2</v>
      </c>
      <c r="P192" s="275">
        <v>246.78</v>
      </c>
      <c r="Q192" s="276">
        <f t="shared" si="5"/>
        <v>4.5822607358751918E-2</v>
      </c>
      <c r="R192" s="135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 x14ac:dyDescent="0.3">
      <c r="A193" s="279" t="s">
        <v>438</v>
      </c>
      <c r="B193" s="280"/>
      <c r="C193" s="272" t="s">
        <v>379</v>
      </c>
      <c r="D193" s="273">
        <f>$B$4</f>
        <v>42</v>
      </c>
      <c r="E193" s="273">
        <v>80</v>
      </c>
      <c r="F193" s="273" t="s">
        <v>275</v>
      </c>
      <c r="G193" s="274">
        <f t="shared" si="28"/>
        <v>0.13432124997718234</v>
      </c>
      <c r="H193" s="275">
        <v>0</v>
      </c>
      <c r="I193" s="276" t="str">
        <f t="shared" si="1"/>
        <v/>
      </c>
      <c r="J193" s="275">
        <v>0</v>
      </c>
      <c r="K193" s="276" t="str">
        <f t="shared" si="2"/>
        <v/>
      </c>
      <c r="L193" s="275">
        <v>2520</v>
      </c>
      <c r="M193" s="276">
        <f t="shared" si="3"/>
        <v>0.37805293873805329</v>
      </c>
      <c r="N193" s="275">
        <v>80</v>
      </c>
      <c r="O193" s="276">
        <f t="shared" si="4"/>
        <v>1.1818372402402086E-2</v>
      </c>
      <c r="P193" s="275">
        <v>70.510000000000005</v>
      </c>
      <c r="Q193" s="276">
        <f t="shared" si="5"/>
        <v>1.3092438791091654E-2</v>
      </c>
      <c r="R193" s="135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 x14ac:dyDescent="0.3">
      <c r="A194" s="279" t="s">
        <v>439</v>
      </c>
      <c r="B194" s="280"/>
      <c r="C194" s="272" t="s">
        <v>379</v>
      </c>
      <c r="D194" s="273"/>
      <c r="E194" s="273"/>
      <c r="F194" s="273" t="s">
        <v>257</v>
      </c>
      <c r="G194" s="274">
        <f t="shared" si="28"/>
        <v>7.5610587747610651</v>
      </c>
      <c r="H194" s="275">
        <v>0</v>
      </c>
      <c r="I194" s="276" t="str">
        <f t="shared" si="1"/>
        <v/>
      </c>
      <c r="J194" s="275">
        <v>0</v>
      </c>
      <c r="K194" s="276" t="str">
        <f t="shared" si="2"/>
        <v/>
      </c>
      <c r="L194" s="275">
        <v>50400</v>
      </c>
      <c r="M194" s="276">
        <f t="shared" si="3"/>
        <v>7.5610587747610651</v>
      </c>
      <c r="N194" s="275"/>
      <c r="O194" s="276" t="str">
        <f t="shared" si="4"/>
        <v/>
      </c>
      <c r="P194" s="275"/>
      <c r="Q194" s="276" t="str">
        <f t="shared" si="5"/>
        <v/>
      </c>
      <c r="R194" s="135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 x14ac:dyDescent="0.3">
      <c r="A195" s="279" t="s">
        <v>440</v>
      </c>
      <c r="B195" s="280"/>
      <c r="C195" s="272" t="s">
        <v>379</v>
      </c>
      <c r="D195" s="273"/>
      <c r="E195" s="273"/>
      <c r="F195" s="273" t="s">
        <v>257</v>
      </c>
      <c r="G195" s="274" t="str">
        <f t="shared" si="28"/>
        <v/>
      </c>
      <c r="H195" s="275">
        <v>0</v>
      </c>
      <c r="I195" s="276" t="str">
        <f t="shared" si="1"/>
        <v/>
      </c>
      <c r="J195" s="275">
        <v>0</v>
      </c>
      <c r="K195" s="276" t="str">
        <f t="shared" si="2"/>
        <v/>
      </c>
      <c r="L195" s="275">
        <v>0</v>
      </c>
      <c r="M195" s="276" t="str">
        <f t="shared" si="3"/>
        <v/>
      </c>
      <c r="N195" s="275"/>
      <c r="O195" s="276" t="str">
        <f t="shared" si="4"/>
        <v/>
      </c>
      <c r="P195" s="275"/>
      <c r="Q195" s="276" t="str">
        <f t="shared" si="5"/>
        <v/>
      </c>
      <c r="R195" s="135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 x14ac:dyDescent="0.3">
      <c r="A196" s="279" t="s">
        <v>441</v>
      </c>
      <c r="B196" s="280"/>
      <c r="C196" s="272" t="s">
        <v>379</v>
      </c>
      <c r="D196" s="273">
        <f t="shared" ref="D196:D197" si="30">$B$4</f>
        <v>42</v>
      </c>
      <c r="E196" s="273">
        <v>200</v>
      </c>
      <c r="F196" s="273" t="s">
        <v>275</v>
      </c>
      <c r="G196" s="274">
        <f t="shared" si="28"/>
        <v>1.77082684321423</v>
      </c>
      <c r="H196" s="275">
        <f>35850/H4</f>
        <v>1195</v>
      </c>
      <c r="I196" s="276">
        <f t="shared" si="1"/>
        <v>0.29094919833577076</v>
      </c>
      <c r="J196" s="275">
        <v>250</v>
      </c>
      <c r="K196" s="276">
        <f t="shared" si="2"/>
        <v>3.2759895466112195E-2</v>
      </c>
      <c r="L196" s="275">
        <v>56227.142295073216</v>
      </c>
      <c r="M196" s="276">
        <f t="shared" si="3"/>
        <v>8.4352525323393319</v>
      </c>
      <c r="N196" s="275">
        <v>305.64999999999998</v>
      </c>
      <c r="O196" s="276">
        <f t="shared" si="4"/>
        <v>4.5153569059927463E-2</v>
      </c>
      <c r="P196" s="275">
        <v>269.38</v>
      </c>
      <c r="Q196" s="276">
        <f t="shared" si="5"/>
        <v>5.0019020870008077E-2</v>
      </c>
      <c r="R196" s="135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 x14ac:dyDescent="0.3">
      <c r="A197" s="279" t="s">
        <v>442</v>
      </c>
      <c r="B197" s="280"/>
      <c r="C197" s="272" t="s">
        <v>379</v>
      </c>
      <c r="D197" s="273">
        <f t="shared" si="30"/>
        <v>42</v>
      </c>
      <c r="E197" s="273">
        <v>500</v>
      </c>
      <c r="F197" s="273" t="s">
        <v>275</v>
      </c>
      <c r="G197" s="274">
        <f t="shared" si="28"/>
        <v>0.35059015213089373</v>
      </c>
      <c r="H197" s="275">
        <v>100</v>
      </c>
      <c r="I197" s="276">
        <f t="shared" si="1"/>
        <v>2.4347213249855292E-2</v>
      </c>
      <c r="J197" s="275">
        <v>300</v>
      </c>
      <c r="K197" s="276">
        <f t="shared" si="2"/>
        <v>3.9311874559334631E-2</v>
      </c>
      <c r="L197" s="275">
        <v>10625.972389888244</v>
      </c>
      <c r="M197" s="276">
        <f t="shared" si="3"/>
        <v>1.5941190829153435</v>
      </c>
      <c r="N197" s="275">
        <v>305.64999999999998</v>
      </c>
      <c r="O197" s="276">
        <f t="shared" si="4"/>
        <v>4.5153569059927463E-2</v>
      </c>
      <c r="P197" s="275">
        <v>269.38</v>
      </c>
      <c r="Q197" s="276">
        <f t="shared" si="5"/>
        <v>5.0019020870008077E-2</v>
      </c>
      <c r="R197" s="135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 x14ac:dyDescent="0.3">
      <c r="A198" s="279" t="s">
        <v>443</v>
      </c>
      <c r="B198" s="280"/>
      <c r="C198" s="272" t="s">
        <v>379</v>
      </c>
      <c r="D198" s="273"/>
      <c r="E198" s="273"/>
      <c r="F198" s="273" t="s">
        <v>257</v>
      </c>
      <c r="G198" s="274" t="str">
        <f t="shared" si="28"/>
        <v/>
      </c>
      <c r="H198" s="275">
        <v>0</v>
      </c>
      <c r="I198" s="276" t="str">
        <f t="shared" si="1"/>
        <v/>
      </c>
      <c r="J198" s="275">
        <v>0</v>
      </c>
      <c r="K198" s="276" t="str">
        <f t="shared" si="2"/>
        <v/>
      </c>
      <c r="L198" s="275">
        <v>0</v>
      </c>
      <c r="M198" s="276" t="str">
        <f t="shared" si="3"/>
        <v/>
      </c>
      <c r="N198" s="275"/>
      <c r="O198" s="276" t="str">
        <f t="shared" si="4"/>
        <v/>
      </c>
      <c r="P198" s="275"/>
      <c r="Q198" s="276" t="str">
        <f t="shared" si="5"/>
        <v/>
      </c>
      <c r="R198" s="135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 x14ac:dyDescent="0.3">
      <c r="A199" s="279" t="s">
        <v>444</v>
      </c>
      <c r="B199" s="280"/>
      <c r="C199" s="272" t="s">
        <v>379</v>
      </c>
      <c r="D199" s="273"/>
      <c r="E199" s="273"/>
      <c r="F199" s="273" t="s">
        <v>257</v>
      </c>
      <c r="G199" s="274" t="str">
        <f t="shared" si="28"/>
        <v/>
      </c>
      <c r="H199" s="275">
        <v>0</v>
      </c>
      <c r="I199" s="276" t="str">
        <f t="shared" si="1"/>
        <v/>
      </c>
      <c r="J199" s="275">
        <v>0</v>
      </c>
      <c r="K199" s="276" t="str">
        <f t="shared" si="2"/>
        <v/>
      </c>
      <c r="L199" s="275">
        <v>0</v>
      </c>
      <c r="M199" s="276" t="str">
        <f t="shared" si="3"/>
        <v/>
      </c>
      <c r="N199" s="275"/>
      <c r="O199" s="276" t="str">
        <f t="shared" si="4"/>
        <v/>
      </c>
      <c r="P199" s="275"/>
      <c r="Q199" s="276" t="str">
        <f t="shared" si="5"/>
        <v/>
      </c>
      <c r="R199" s="135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 x14ac:dyDescent="0.3">
      <c r="A200" s="279" t="s">
        <v>445</v>
      </c>
      <c r="B200" s="280"/>
      <c r="C200" s="272" t="s">
        <v>379</v>
      </c>
      <c r="D200" s="273"/>
      <c r="E200" s="273"/>
      <c r="F200" s="273" t="s">
        <v>257</v>
      </c>
      <c r="G200" s="274" t="str">
        <f t="shared" si="28"/>
        <v/>
      </c>
      <c r="H200" s="275">
        <v>0</v>
      </c>
      <c r="I200" s="276" t="str">
        <f t="shared" si="1"/>
        <v/>
      </c>
      <c r="J200" s="275">
        <v>0</v>
      </c>
      <c r="K200" s="276" t="str">
        <f t="shared" si="2"/>
        <v/>
      </c>
      <c r="L200" s="275">
        <v>0</v>
      </c>
      <c r="M200" s="276" t="str">
        <f t="shared" si="3"/>
        <v/>
      </c>
      <c r="N200" s="275"/>
      <c r="O200" s="276" t="str">
        <f t="shared" si="4"/>
        <v/>
      </c>
      <c r="P200" s="275"/>
      <c r="Q200" s="276" t="str">
        <f t="shared" si="5"/>
        <v/>
      </c>
      <c r="R200" s="135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 x14ac:dyDescent="0.3">
      <c r="A201" s="279" t="s">
        <v>446</v>
      </c>
      <c r="B201" s="280"/>
      <c r="C201" s="272" t="s">
        <v>379</v>
      </c>
      <c r="D201" s="273"/>
      <c r="E201" s="273"/>
      <c r="F201" s="273" t="s">
        <v>257</v>
      </c>
      <c r="G201" s="274" t="str">
        <f t="shared" si="28"/>
        <v/>
      </c>
      <c r="H201" s="275">
        <v>0</v>
      </c>
      <c r="I201" s="276" t="str">
        <f t="shared" si="1"/>
        <v/>
      </c>
      <c r="J201" s="275">
        <v>0</v>
      </c>
      <c r="K201" s="276" t="str">
        <f t="shared" si="2"/>
        <v/>
      </c>
      <c r="L201" s="275">
        <v>0</v>
      </c>
      <c r="M201" s="276" t="str">
        <f t="shared" si="3"/>
        <v/>
      </c>
      <c r="N201" s="275"/>
      <c r="O201" s="276" t="str">
        <f t="shared" si="4"/>
        <v/>
      </c>
      <c r="P201" s="275"/>
      <c r="Q201" s="276" t="str">
        <f t="shared" si="5"/>
        <v/>
      </c>
      <c r="R201" s="135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 x14ac:dyDescent="0.3">
      <c r="A202" s="279" t="s">
        <v>447</v>
      </c>
      <c r="B202" s="280"/>
      <c r="C202" s="272" t="s">
        <v>379</v>
      </c>
      <c r="D202" s="273"/>
      <c r="E202" s="273"/>
      <c r="F202" s="273" t="s">
        <v>257</v>
      </c>
      <c r="G202" s="274" t="str">
        <f t="shared" si="28"/>
        <v/>
      </c>
      <c r="H202" s="275">
        <v>0</v>
      </c>
      <c r="I202" s="276" t="str">
        <f t="shared" si="1"/>
        <v/>
      </c>
      <c r="J202" s="275">
        <v>0</v>
      </c>
      <c r="K202" s="276" t="str">
        <f t="shared" si="2"/>
        <v/>
      </c>
      <c r="L202" s="275">
        <v>0</v>
      </c>
      <c r="M202" s="276" t="str">
        <f t="shared" si="3"/>
        <v/>
      </c>
      <c r="N202" s="275"/>
      <c r="O202" s="276" t="str">
        <f t="shared" si="4"/>
        <v/>
      </c>
      <c r="P202" s="275"/>
      <c r="Q202" s="276" t="str">
        <f t="shared" si="5"/>
        <v/>
      </c>
      <c r="R202" s="135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 x14ac:dyDescent="0.3">
      <c r="A203" s="279" t="s">
        <v>448</v>
      </c>
      <c r="B203" s="280"/>
      <c r="C203" s="272" t="s">
        <v>379</v>
      </c>
      <c r="D203" s="273"/>
      <c r="E203" s="273"/>
      <c r="F203" s="273" t="s">
        <v>257</v>
      </c>
      <c r="G203" s="274" t="str">
        <f t="shared" si="28"/>
        <v/>
      </c>
      <c r="H203" s="275">
        <v>0</v>
      </c>
      <c r="I203" s="276" t="str">
        <f t="shared" si="1"/>
        <v/>
      </c>
      <c r="J203" s="275">
        <v>0</v>
      </c>
      <c r="K203" s="276" t="str">
        <f t="shared" si="2"/>
        <v/>
      </c>
      <c r="L203" s="275">
        <v>0</v>
      </c>
      <c r="M203" s="276" t="str">
        <f t="shared" si="3"/>
        <v/>
      </c>
      <c r="N203" s="275"/>
      <c r="O203" s="276" t="str">
        <f t="shared" si="4"/>
        <v/>
      </c>
      <c r="P203" s="275"/>
      <c r="Q203" s="276" t="str">
        <f t="shared" si="5"/>
        <v/>
      </c>
      <c r="R203" s="135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 x14ac:dyDescent="0.3">
      <c r="A204" s="279" t="s">
        <v>449</v>
      </c>
      <c r="B204" s="280"/>
      <c r="C204" s="272" t="s">
        <v>379</v>
      </c>
      <c r="D204" s="273"/>
      <c r="E204" s="273"/>
      <c r="F204" s="273" t="s">
        <v>257</v>
      </c>
      <c r="G204" s="274" t="str">
        <f t="shared" si="28"/>
        <v/>
      </c>
      <c r="H204" s="275">
        <v>0</v>
      </c>
      <c r="I204" s="276" t="str">
        <f t="shared" si="1"/>
        <v/>
      </c>
      <c r="J204" s="275">
        <v>0</v>
      </c>
      <c r="K204" s="276" t="str">
        <f t="shared" si="2"/>
        <v/>
      </c>
      <c r="L204" s="275">
        <v>0</v>
      </c>
      <c r="M204" s="276" t="str">
        <f t="shared" si="3"/>
        <v/>
      </c>
      <c r="N204" s="275"/>
      <c r="O204" s="276" t="str">
        <f t="shared" si="4"/>
        <v/>
      </c>
      <c r="P204" s="275"/>
      <c r="Q204" s="276" t="str">
        <f t="shared" si="5"/>
        <v/>
      </c>
      <c r="R204" s="135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 x14ac:dyDescent="0.3">
      <c r="A205" s="279" t="s">
        <v>450</v>
      </c>
      <c r="B205" s="280"/>
      <c r="C205" s="272" t="s">
        <v>379</v>
      </c>
      <c r="D205" s="273"/>
      <c r="E205" s="273"/>
      <c r="F205" s="273" t="s">
        <v>257</v>
      </c>
      <c r="G205" s="274">
        <f t="shared" si="28"/>
        <v>5.3682646936203691E-2</v>
      </c>
      <c r="H205" s="275">
        <f>10000/H4</f>
        <v>333.33333333333331</v>
      </c>
      <c r="I205" s="276">
        <f t="shared" si="1"/>
        <v>8.1157377499517624E-2</v>
      </c>
      <c r="J205" s="275">
        <v>200</v>
      </c>
      <c r="K205" s="276">
        <f t="shared" si="2"/>
        <v>2.6207916372889755E-2</v>
      </c>
      <c r="L205" s="275">
        <v>0</v>
      </c>
      <c r="M205" s="276" t="str">
        <f t="shared" si="3"/>
        <v/>
      </c>
      <c r="N205" s="275"/>
      <c r="O205" s="276" t="str">
        <f t="shared" si="4"/>
        <v/>
      </c>
      <c r="P205" s="275"/>
      <c r="Q205" s="276" t="str">
        <f t="shared" si="5"/>
        <v/>
      </c>
      <c r="R205" s="135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 x14ac:dyDescent="0.3">
      <c r="A206" s="279" t="s">
        <v>451</v>
      </c>
      <c r="B206" s="280"/>
      <c r="C206" s="272" t="s">
        <v>379</v>
      </c>
      <c r="D206" s="273">
        <f>$B$4</f>
        <v>42</v>
      </c>
      <c r="E206" s="273">
        <f>$B$8*G206</f>
        <v>1362.4024162880905</v>
      </c>
      <c r="F206" s="273" t="s">
        <v>275</v>
      </c>
      <c r="G206" s="274">
        <f>AVERAGE(I206,K206,M206)</f>
        <v>0.19691367788657696</v>
      </c>
      <c r="H206" s="275">
        <v>1000</v>
      </c>
      <c r="I206" s="276">
        <f t="shared" si="1"/>
        <v>0.24347213249855293</v>
      </c>
      <c r="J206" s="275">
        <v>854.52</v>
      </c>
      <c r="K206" s="276">
        <f t="shared" si="2"/>
        <v>0.11197594349480877</v>
      </c>
      <c r="L206" s="275">
        <v>1568.4000640187787</v>
      </c>
      <c r="M206" s="276">
        <f t="shared" si="3"/>
        <v>0.23529295766636912</v>
      </c>
      <c r="N206" s="275">
        <f>12225.85/N4</f>
        <v>291.0916666666667</v>
      </c>
      <c r="O206" s="276">
        <f t="shared" si="4"/>
        <v>4.3002871498782014E-2</v>
      </c>
      <c r="P206" s="275">
        <v>9876.9599999999991</v>
      </c>
      <c r="Q206" s="276">
        <f t="shared" si="5"/>
        <v>1.8339738227494056</v>
      </c>
      <c r="R206" s="135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 x14ac:dyDescent="0.3">
      <c r="A207" s="279" t="s">
        <v>452</v>
      </c>
      <c r="B207" s="280"/>
      <c r="C207" s="272" t="s">
        <v>379</v>
      </c>
      <c r="D207" s="273"/>
      <c r="E207" s="273"/>
      <c r="F207" s="273" t="s">
        <v>257</v>
      </c>
      <c r="G207" s="274" t="str">
        <f t="shared" si="28"/>
        <v/>
      </c>
      <c r="H207" s="275">
        <v>0</v>
      </c>
      <c r="I207" s="276" t="str">
        <f t="shared" si="1"/>
        <v/>
      </c>
      <c r="J207" s="275">
        <v>0</v>
      </c>
      <c r="K207" s="276" t="str">
        <f t="shared" si="2"/>
        <v/>
      </c>
      <c r="L207" s="275">
        <v>0</v>
      </c>
      <c r="M207" s="276" t="str">
        <f t="shared" si="3"/>
        <v/>
      </c>
      <c r="N207" s="275"/>
      <c r="O207" s="276" t="str">
        <f t="shared" si="4"/>
        <v/>
      </c>
      <c r="P207" s="275"/>
      <c r="Q207" s="276" t="str">
        <f t="shared" si="5"/>
        <v/>
      </c>
      <c r="R207" s="135"/>
      <c r="S207" s="61"/>
      <c r="T207" s="61"/>
      <c r="U207" s="61"/>
      <c r="V207" s="61"/>
      <c r="W207" s="61"/>
      <c r="X207" s="61"/>
      <c r="Y207" s="61"/>
      <c r="Z207" s="61"/>
    </row>
    <row r="208" spans="1:26" ht="16.5" customHeight="1" x14ac:dyDescent="0.3">
      <c r="A208" s="279" t="s">
        <v>453</v>
      </c>
      <c r="B208" s="280"/>
      <c r="C208" s="272" t="s">
        <v>379</v>
      </c>
      <c r="D208" s="273"/>
      <c r="E208" s="273"/>
      <c r="F208" s="273" t="s">
        <v>257</v>
      </c>
      <c r="G208" s="274">
        <f t="shared" si="28"/>
        <v>1.9855455416268699</v>
      </c>
      <c r="H208" s="275">
        <v>0</v>
      </c>
      <c r="I208" s="276" t="str">
        <f t="shared" si="1"/>
        <v/>
      </c>
      <c r="J208" s="275"/>
      <c r="K208" s="276" t="str">
        <f t="shared" si="2"/>
        <v/>
      </c>
      <c r="L208" s="275">
        <v>13235.116705088247</v>
      </c>
      <c r="M208" s="276">
        <f t="shared" si="3"/>
        <v>1.9855455416268699</v>
      </c>
      <c r="N208" s="275"/>
      <c r="O208" s="276" t="str">
        <f t="shared" si="4"/>
        <v/>
      </c>
      <c r="P208" s="275"/>
      <c r="Q208" s="276" t="str">
        <f t="shared" si="5"/>
        <v/>
      </c>
      <c r="R208" s="135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 x14ac:dyDescent="0.3">
      <c r="A209" s="279" t="s">
        <v>454</v>
      </c>
      <c r="B209" s="280"/>
      <c r="C209" s="272" t="s">
        <v>209</v>
      </c>
      <c r="D209" s="273">
        <v>1</v>
      </c>
      <c r="E209" s="273">
        <f>$B$8*G209</f>
        <v>15600.617757105298</v>
      </c>
      <c r="F209" s="273" t="s">
        <v>275</v>
      </c>
      <c r="G209" s="274">
        <f t="shared" si="28"/>
        <v>2.2548220578057552</v>
      </c>
      <c r="H209" s="275">
        <v>9274.5499999999993</v>
      </c>
      <c r="I209" s="276">
        <f t="shared" si="1"/>
        <v>2.258094466464454</v>
      </c>
      <c r="J209" s="275">
        <v>7200</v>
      </c>
      <c r="K209" s="276">
        <f t="shared" si="2"/>
        <v>0.94348498942403114</v>
      </c>
      <c r="L209" s="275">
        <v>14567.212935499472</v>
      </c>
      <c r="M209" s="276">
        <f t="shared" si="3"/>
        <v>2.1853879601145074</v>
      </c>
      <c r="N209" s="275">
        <v>18906.54</v>
      </c>
      <c r="O209" s="276">
        <f t="shared" si="4"/>
        <v>2.7930566320113894</v>
      </c>
      <c r="P209" s="275">
        <v>16663.36</v>
      </c>
      <c r="Q209" s="276">
        <f t="shared" si="5"/>
        <v>3.0940862410143954</v>
      </c>
      <c r="R209" s="135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 x14ac:dyDescent="0.3">
      <c r="A210" s="279" t="s">
        <v>455</v>
      </c>
      <c r="B210" s="280"/>
      <c r="C210" s="272" t="s">
        <v>379</v>
      </c>
      <c r="D210" s="273"/>
      <c r="E210" s="273"/>
      <c r="F210" s="273" t="s">
        <v>257</v>
      </c>
      <c r="G210" s="274">
        <f t="shared" si="28"/>
        <v>0.32840281906229346</v>
      </c>
      <c r="H210" s="275">
        <v>0</v>
      </c>
      <c r="I210" s="276" t="str">
        <f t="shared" si="1"/>
        <v/>
      </c>
      <c r="J210" s="275">
        <v>175</v>
      </c>
      <c r="K210" s="276">
        <f t="shared" si="2"/>
        <v>2.2931926826278537E-2</v>
      </c>
      <c r="L210" s="275">
        <v>4225.2329999173025</v>
      </c>
      <c r="M210" s="276">
        <f t="shared" si="3"/>
        <v>0.63387371129830838</v>
      </c>
      <c r="N210" s="275"/>
      <c r="O210" s="276" t="str">
        <f t="shared" si="4"/>
        <v/>
      </c>
      <c r="P210" s="275"/>
      <c r="Q210" s="276" t="str">
        <f t="shared" si="5"/>
        <v/>
      </c>
      <c r="R210" s="135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 x14ac:dyDescent="0.3">
      <c r="A211" s="279" t="s">
        <v>456</v>
      </c>
      <c r="B211" s="280"/>
      <c r="C211" s="272" t="s">
        <v>379</v>
      </c>
      <c r="D211" s="273"/>
      <c r="E211" s="273"/>
      <c r="F211" s="273" t="s">
        <v>257</v>
      </c>
      <c r="G211" s="274" t="str">
        <f t="shared" si="28"/>
        <v/>
      </c>
      <c r="H211" s="275">
        <v>0</v>
      </c>
      <c r="I211" s="276" t="str">
        <f t="shared" si="1"/>
        <v/>
      </c>
      <c r="J211" s="275">
        <v>0</v>
      </c>
      <c r="K211" s="276" t="str">
        <f t="shared" si="2"/>
        <v/>
      </c>
      <c r="L211" s="275">
        <v>0</v>
      </c>
      <c r="M211" s="276" t="str">
        <f t="shared" si="3"/>
        <v/>
      </c>
      <c r="N211" s="275"/>
      <c r="O211" s="276" t="str">
        <f t="shared" si="4"/>
        <v/>
      </c>
      <c r="P211" s="275"/>
      <c r="Q211" s="276" t="str">
        <f t="shared" si="5"/>
        <v/>
      </c>
      <c r="R211" s="135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 x14ac:dyDescent="0.3">
      <c r="A212" s="279" t="s">
        <v>457</v>
      </c>
      <c r="B212" s="280"/>
      <c r="C212" s="272" t="s">
        <v>379</v>
      </c>
      <c r="D212" s="273"/>
      <c r="E212" s="273"/>
      <c r="F212" s="273" t="s">
        <v>257</v>
      </c>
      <c r="G212" s="274" t="str">
        <f t="shared" si="28"/>
        <v/>
      </c>
      <c r="H212" s="275">
        <v>0</v>
      </c>
      <c r="I212" s="276" t="str">
        <f t="shared" si="1"/>
        <v/>
      </c>
      <c r="J212" s="275">
        <v>0</v>
      </c>
      <c r="K212" s="276" t="str">
        <f t="shared" si="2"/>
        <v/>
      </c>
      <c r="L212" s="275">
        <v>0</v>
      </c>
      <c r="M212" s="276" t="str">
        <f t="shared" si="3"/>
        <v/>
      </c>
      <c r="N212" s="275"/>
      <c r="O212" s="276" t="str">
        <f t="shared" si="4"/>
        <v/>
      </c>
      <c r="P212" s="275"/>
      <c r="Q212" s="276" t="str">
        <f t="shared" si="5"/>
        <v/>
      </c>
      <c r="R212" s="135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 x14ac:dyDescent="0.3">
      <c r="A213" s="279" t="s">
        <v>458</v>
      </c>
      <c r="B213" s="280"/>
      <c r="C213" s="272" t="s">
        <v>379</v>
      </c>
      <c r="D213" s="273"/>
      <c r="E213" s="273"/>
      <c r="F213" s="273" t="s">
        <v>257</v>
      </c>
      <c r="G213" s="274" t="str">
        <f t="shared" si="28"/>
        <v/>
      </c>
      <c r="H213" s="275">
        <v>0</v>
      </c>
      <c r="I213" s="276" t="str">
        <f t="shared" si="1"/>
        <v/>
      </c>
      <c r="J213" s="275">
        <v>0</v>
      </c>
      <c r="K213" s="276" t="str">
        <f t="shared" si="2"/>
        <v/>
      </c>
      <c r="L213" s="275">
        <v>0</v>
      </c>
      <c r="M213" s="276" t="str">
        <f t="shared" si="3"/>
        <v/>
      </c>
      <c r="N213" s="275"/>
      <c r="O213" s="276" t="str">
        <f t="shared" si="4"/>
        <v/>
      </c>
      <c r="P213" s="275"/>
      <c r="Q213" s="276" t="str">
        <f t="shared" si="5"/>
        <v/>
      </c>
      <c r="R213" s="135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 x14ac:dyDescent="0.3">
      <c r="A214" s="279" t="s">
        <v>459</v>
      </c>
      <c r="B214" s="280"/>
      <c r="C214" s="272" t="s">
        <v>379</v>
      </c>
      <c r="D214" s="273">
        <f t="shared" ref="D214:D217" si="31">$B$4</f>
        <v>42</v>
      </c>
      <c r="E214" s="273">
        <v>350</v>
      </c>
      <c r="F214" s="273" t="s">
        <v>275</v>
      </c>
      <c r="G214" s="274">
        <f t="shared" si="28"/>
        <v>0.69837891631543114</v>
      </c>
      <c r="H214" s="275">
        <v>350</v>
      </c>
      <c r="I214" s="276">
        <f t="shared" si="1"/>
        <v>8.5215246374493514E-2</v>
      </c>
      <c r="J214" s="275">
        <v>350</v>
      </c>
      <c r="K214" s="276">
        <f t="shared" si="2"/>
        <v>4.5863853652557074E-2</v>
      </c>
      <c r="L214" s="275">
        <v>6617.5583525441234</v>
      </c>
      <c r="M214" s="276">
        <f t="shared" si="3"/>
        <v>0.99277277081343496</v>
      </c>
      <c r="N214" s="275">
        <f>334045.29/N4</f>
        <v>7953.4592857142852</v>
      </c>
      <c r="O214" s="276">
        <f t="shared" si="4"/>
        <v>1.1749617965739292</v>
      </c>
      <c r="P214" s="275">
        <v>6425.3983997889336</v>
      </c>
      <c r="Q214" s="276">
        <f t="shared" si="5"/>
        <v>1.193080914162741</v>
      </c>
      <c r="R214" s="135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 x14ac:dyDescent="0.3">
      <c r="A215" s="279" t="s">
        <v>460</v>
      </c>
      <c r="B215" s="280"/>
      <c r="C215" s="272" t="s">
        <v>379</v>
      </c>
      <c r="D215" s="273">
        <f t="shared" si="31"/>
        <v>42</v>
      </c>
      <c r="E215" s="273">
        <v>250</v>
      </c>
      <c r="F215" s="273" t="s">
        <v>275</v>
      </c>
      <c r="G215" s="274">
        <f t="shared" si="28"/>
        <v>0.5003845962115081</v>
      </c>
      <c r="H215" s="275">
        <v>250</v>
      </c>
      <c r="I215" s="276">
        <f t="shared" si="1"/>
        <v>6.0868033124638232E-2</v>
      </c>
      <c r="J215" s="275">
        <v>250</v>
      </c>
      <c r="K215" s="276">
        <f t="shared" si="2"/>
        <v>3.2759895466112195E-2</v>
      </c>
      <c r="L215" s="275">
        <v>0</v>
      </c>
      <c r="M215" s="276" t="str">
        <f t="shared" si="3"/>
        <v/>
      </c>
      <c r="N215" s="275">
        <f>291603.03/N4</f>
        <v>6942.9292857142864</v>
      </c>
      <c r="O215" s="276">
        <f t="shared" si="4"/>
        <v>1.025676548276437</v>
      </c>
      <c r="P215" s="275">
        <v>4751.31591937743</v>
      </c>
      <c r="Q215" s="276">
        <f t="shared" si="5"/>
        <v>0.88223390797884493</v>
      </c>
      <c r="R215" s="135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 x14ac:dyDescent="0.3">
      <c r="A216" s="279" t="s">
        <v>461</v>
      </c>
      <c r="B216" s="280"/>
      <c r="C216" s="272" t="s">
        <v>379</v>
      </c>
      <c r="D216" s="273">
        <f t="shared" si="31"/>
        <v>42</v>
      </c>
      <c r="E216" s="273">
        <v>120</v>
      </c>
      <c r="F216" s="273" t="s">
        <v>275</v>
      </c>
      <c r="G216" s="274">
        <f t="shared" si="28"/>
        <v>0.26935093086276901</v>
      </c>
      <c r="H216" s="275">
        <v>175</v>
      </c>
      <c r="I216" s="276">
        <f t="shared" si="1"/>
        <v>4.2607623187246757E-2</v>
      </c>
      <c r="J216" s="275">
        <v>120</v>
      </c>
      <c r="K216" s="276">
        <f t="shared" si="2"/>
        <v>1.5724749823733855E-2</v>
      </c>
      <c r="L216" s="275">
        <v>0</v>
      </c>
      <c r="M216" s="276" t="str">
        <f t="shared" si="3"/>
        <v/>
      </c>
      <c r="N216" s="275">
        <f>97201.01/N4</f>
        <v>2314.3097619047617</v>
      </c>
      <c r="O216" s="276">
        <f t="shared" si="4"/>
        <v>0.34189218275881222</v>
      </c>
      <c r="P216" s="275">
        <v>3646.9831079673149</v>
      </c>
      <c r="Q216" s="276">
        <f t="shared" si="5"/>
        <v>0.67717916768128317</v>
      </c>
      <c r="R216" s="135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 x14ac:dyDescent="0.3">
      <c r="A217" s="279" t="s">
        <v>462</v>
      </c>
      <c r="B217" s="280"/>
      <c r="C217" s="272" t="s">
        <v>379</v>
      </c>
      <c r="D217" s="273">
        <f t="shared" si="31"/>
        <v>42</v>
      </c>
      <c r="E217" s="273">
        <v>150</v>
      </c>
      <c r="F217" s="273" t="s">
        <v>275</v>
      </c>
      <c r="G217" s="274">
        <f t="shared" si="28"/>
        <v>2.8088378577225129E-2</v>
      </c>
      <c r="H217" s="275">
        <v>150</v>
      </c>
      <c r="I217" s="276">
        <f t="shared" si="1"/>
        <v>3.6520819874782944E-2</v>
      </c>
      <c r="J217" s="275">
        <v>150</v>
      </c>
      <c r="K217" s="276">
        <f t="shared" si="2"/>
        <v>1.9655937279667315E-2</v>
      </c>
      <c r="L217" s="275">
        <v>0</v>
      </c>
      <c r="M217" s="276" t="str">
        <f t="shared" si="3"/>
        <v/>
      </c>
      <c r="N217" s="275"/>
      <c r="O217" s="276" t="str">
        <f t="shared" si="4"/>
        <v/>
      </c>
      <c r="P217" s="275"/>
      <c r="Q217" s="276" t="str">
        <f t="shared" si="5"/>
        <v/>
      </c>
      <c r="R217" s="135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 x14ac:dyDescent="0.3">
      <c r="A218" s="270" t="s">
        <v>463</v>
      </c>
      <c r="B218" s="271"/>
      <c r="C218" s="272" t="s">
        <v>209</v>
      </c>
      <c r="D218" s="273"/>
      <c r="E218" s="273"/>
      <c r="F218" s="273" t="s">
        <v>257</v>
      </c>
      <c r="G218" s="274" t="str">
        <f t="shared" si="28"/>
        <v/>
      </c>
      <c r="H218" s="275">
        <v>0</v>
      </c>
      <c r="I218" s="276" t="str">
        <f t="shared" si="1"/>
        <v/>
      </c>
      <c r="J218" s="275">
        <v>0</v>
      </c>
      <c r="K218" s="276" t="str">
        <f t="shared" si="2"/>
        <v/>
      </c>
      <c r="L218" s="275">
        <v>0</v>
      </c>
      <c r="M218" s="276" t="str">
        <f t="shared" si="3"/>
        <v/>
      </c>
      <c r="N218" s="275"/>
      <c r="O218" s="276" t="str">
        <f t="shared" si="4"/>
        <v/>
      </c>
      <c r="P218" s="275"/>
      <c r="Q218" s="276" t="str">
        <f t="shared" si="5"/>
        <v/>
      </c>
      <c r="R218" s="135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 x14ac:dyDescent="0.3">
      <c r="A219" s="279" t="s">
        <v>464</v>
      </c>
      <c r="B219" s="280"/>
      <c r="C219" s="272" t="s">
        <v>209</v>
      </c>
      <c r="D219" s="273"/>
      <c r="E219" s="273">
        <f>CANTEIRO!F26</f>
        <v>20200</v>
      </c>
      <c r="F219" s="273" t="s">
        <v>257</v>
      </c>
      <c r="G219" s="274">
        <f t="shared" si="28"/>
        <v>3.7505251858933857</v>
      </c>
      <c r="H219" s="275"/>
      <c r="I219" s="276" t="str">
        <f t="shared" si="1"/>
        <v/>
      </c>
      <c r="J219" s="275"/>
      <c r="K219" s="276" t="str">
        <f t="shared" si="2"/>
        <v/>
      </c>
      <c r="L219" s="275">
        <v>25000</v>
      </c>
      <c r="M219" s="276">
        <f t="shared" si="3"/>
        <v>3.7505251858933857</v>
      </c>
      <c r="N219" s="275"/>
      <c r="O219" s="276" t="str">
        <f t="shared" si="4"/>
        <v/>
      </c>
      <c r="P219" s="275"/>
      <c r="Q219" s="276" t="str">
        <f t="shared" si="5"/>
        <v/>
      </c>
      <c r="R219" s="135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 x14ac:dyDescent="0.3">
      <c r="A220" s="279" t="s">
        <v>465</v>
      </c>
      <c r="B220" s="280"/>
      <c r="C220" s="272" t="s">
        <v>209</v>
      </c>
      <c r="D220" s="273"/>
      <c r="E220" s="273">
        <f>CANTEIRO!F31</f>
        <v>35500</v>
      </c>
      <c r="F220" s="273" t="s">
        <v>257</v>
      </c>
      <c r="G220" s="274">
        <f t="shared" si="28"/>
        <v>4.9506932453792691</v>
      </c>
      <c r="H220" s="275"/>
      <c r="I220" s="276" t="str">
        <f t="shared" si="1"/>
        <v/>
      </c>
      <c r="J220" s="275"/>
      <c r="K220" s="276" t="str">
        <f t="shared" si="2"/>
        <v/>
      </c>
      <c r="L220" s="275">
        <v>33000</v>
      </c>
      <c r="M220" s="276">
        <f t="shared" si="3"/>
        <v>4.9506932453792691</v>
      </c>
      <c r="N220" s="275"/>
      <c r="O220" s="276" t="str">
        <f t="shared" si="4"/>
        <v/>
      </c>
      <c r="P220" s="275"/>
      <c r="Q220" s="276" t="str">
        <f t="shared" si="5"/>
        <v/>
      </c>
      <c r="R220" s="135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 x14ac:dyDescent="0.3">
      <c r="A221" s="266" t="s">
        <v>466</v>
      </c>
      <c r="B221" s="267"/>
      <c r="C221" s="267"/>
      <c r="D221" s="267"/>
      <c r="E221" s="294">
        <f>SUMPRODUCT(D222:D232,E222:E232)</f>
        <v>7891.02</v>
      </c>
      <c r="F221" s="295"/>
      <c r="G221" s="294"/>
      <c r="H221" s="297"/>
      <c r="I221" s="269" t="str">
        <f t="shared" si="1"/>
        <v/>
      </c>
      <c r="J221" s="297"/>
      <c r="K221" s="269" t="str">
        <f t="shared" si="2"/>
        <v/>
      </c>
      <c r="L221" s="297"/>
      <c r="M221" s="269" t="str">
        <f t="shared" si="3"/>
        <v/>
      </c>
      <c r="N221" s="297"/>
      <c r="O221" s="269" t="str">
        <f t="shared" si="4"/>
        <v/>
      </c>
      <c r="P221" s="297"/>
      <c r="Q221" s="269" t="str">
        <f t="shared" si="5"/>
        <v/>
      </c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 x14ac:dyDescent="0.3">
      <c r="A222" s="270" t="s">
        <v>467</v>
      </c>
      <c r="B222" s="271"/>
      <c r="C222" s="273" t="str">
        <f>EPCs!$C$11</f>
        <v>m</v>
      </c>
      <c r="D222" s="273">
        <f>EPCs!D11</f>
        <v>97.23</v>
      </c>
      <c r="E222" s="273"/>
      <c r="F222" s="273" t="s">
        <v>275</v>
      </c>
      <c r="G222" s="274">
        <f t="shared" ref="G222:G232" si="32">IFERROR(AVERAGEIFS($H222:$Q222,H$12:Q$12,"Referência"),"")</f>
        <v>3.775159835482393</v>
      </c>
      <c r="H222" s="275">
        <v>0</v>
      </c>
      <c r="I222" s="276" t="str">
        <f t="shared" si="1"/>
        <v/>
      </c>
      <c r="J222" s="275">
        <v>0</v>
      </c>
      <c r="K222" s="276" t="str">
        <f t="shared" si="2"/>
        <v/>
      </c>
      <c r="L222" s="275">
        <v>25164.208000000002</v>
      </c>
      <c r="M222" s="276">
        <f t="shared" si="3"/>
        <v>3.775159835482393</v>
      </c>
      <c r="N222" s="275"/>
      <c r="O222" s="276" t="str">
        <f t="shared" si="4"/>
        <v/>
      </c>
      <c r="P222" s="275"/>
      <c r="Q222" s="276" t="str">
        <f t="shared" si="5"/>
        <v/>
      </c>
      <c r="R222" s="135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 x14ac:dyDescent="0.3">
      <c r="A223" s="270" t="s">
        <v>468</v>
      </c>
      <c r="B223" s="271"/>
      <c r="C223" s="273" t="str">
        <f>EPCs!$C$12</f>
        <v>m</v>
      </c>
      <c r="D223" s="273">
        <f>EPCs!D12</f>
        <v>71.850000000000009</v>
      </c>
      <c r="E223" s="273"/>
      <c r="F223" s="273" t="s">
        <v>275</v>
      </c>
      <c r="G223" s="274" t="str">
        <f t="shared" si="32"/>
        <v/>
      </c>
      <c r="H223" s="275">
        <v>0</v>
      </c>
      <c r="I223" s="276" t="str">
        <f t="shared" si="1"/>
        <v/>
      </c>
      <c r="J223" s="275">
        <v>0</v>
      </c>
      <c r="K223" s="276" t="str">
        <f t="shared" si="2"/>
        <v/>
      </c>
      <c r="L223" s="275">
        <v>0</v>
      </c>
      <c r="M223" s="276" t="str">
        <f t="shared" si="3"/>
        <v/>
      </c>
      <c r="N223" s="275"/>
      <c r="O223" s="276" t="str">
        <f t="shared" si="4"/>
        <v/>
      </c>
      <c r="P223" s="275"/>
      <c r="Q223" s="276" t="str">
        <f t="shared" si="5"/>
        <v/>
      </c>
      <c r="R223" s="135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 x14ac:dyDescent="0.3">
      <c r="A224" s="270" t="s">
        <v>469</v>
      </c>
      <c r="B224" s="271"/>
      <c r="C224" s="273" t="str">
        <f>EPCs!$C$67</f>
        <v>m2</v>
      </c>
      <c r="D224" s="273">
        <f>EPCs!D18</f>
        <v>924.31</v>
      </c>
      <c r="E224" s="273"/>
      <c r="F224" s="273" t="s">
        <v>275</v>
      </c>
      <c r="G224" s="274" t="str">
        <f t="shared" si="32"/>
        <v/>
      </c>
      <c r="H224" s="275">
        <v>0</v>
      </c>
      <c r="I224" s="276" t="str">
        <f t="shared" si="1"/>
        <v/>
      </c>
      <c r="J224" s="275">
        <v>0</v>
      </c>
      <c r="K224" s="276" t="str">
        <f t="shared" si="2"/>
        <v/>
      </c>
      <c r="L224" s="275">
        <v>0</v>
      </c>
      <c r="M224" s="276" t="str">
        <f t="shared" si="3"/>
        <v/>
      </c>
      <c r="N224" s="275"/>
      <c r="O224" s="276" t="str">
        <f t="shared" si="4"/>
        <v/>
      </c>
      <c r="P224" s="275"/>
      <c r="Q224" s="276" t="str">
        <f t="shared" si="5"/>
        <v/>
      </c>
      <c r="R224" s="135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 x14ac:dyDescent="0.3">
      <c r="A225" s="270" t="s">
        <v>470</v>
      </c>
      <c r="B225" s="271"/>
      <c r="C225" s="273" t="str">
        <f>EPCs!$C$25</f>
        <v>m</v>
      </c>
      <c r="D225" s="273">
        <f>EPCs!D25</f>
        <v>287.40000000000003</v>
      </c>
      <c r="E225" s="273"/>
      <c r="F225" s="273" t="s">
        <v>275</v>
      </c>
      <c r="G225" s="274" t="str">
        <f t="shared" si="32"/>
        <v/>
      </c>
      <c r="H225" s="275">
        <v>0</v>
      </c>
      <c r="I225" s="276" t="str">
        <f t="shared" si="1"/>
        <v/>
      </c>
      <c r="J225" s="275">
        <v>0</v>
      </c>
      <c r="K225" s="276" t="str">
        <f t="shared" si="2"/>
        <v/>
      </c>
      <c r="L225" s="275">
        <v>0</v>
      </c>
      <c r="M225" s="276" t="str">
        <f t="shared" si="3"/>
        <v/>
      </c>
      <c r="N225" s="275"/>
      <c r="O225" s="276" t="str">
        <f t="shared" si="4"/>
        <v/>
      </c>
      <c r="P225" s="275"/>
      <c r="Q225" s="276" t="str">
        <f t="shared" si="5"/>
        <v/>
      </c>
      <c r="R225" s="135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 x14ac:dyDescent="0.3">
      <c r="A226" s="270" t="s">
        <v>471</v>
      </c>
      <c r="B226" s="271"/>
      <c r="C226" s="273" t="str">
        <f>EPCs!$C$52</f>
        <v>m2</v>
      </c>
      <c r="D226" s="273">
        <f>EPCs!$D$52</f>
        <v>3401.7870000000003</v>
      </c>
      <c r="E226" s="273"/>
      <c r="F226" s="273" t="s">
        <v>275</v>
      </c>
      <c r="G226" s="274">
        <f t="shared" si="32"/>
        <v>5.4128702045005683</v>
      </c>
      <c r="H226" s="275">
        <v>0</v>
      </c>
      <c r="I226" s="276" t="str">
        <f t="shared" si="1"/>
        <v/>
      </c>
      <c r="J226" s="275">
        <v>0</v>
      </c>
      <c r="K226" s="276" t="str">
        <f t="shared" si="2"/>
        <v/>
      </c>
      <c r="L226" s="275">
        <v>36080.748270000004</v>
      </c>
      <c r="M226" s="276">
        <f t="shared" si="3"/>
        <v>5.4128702045005683</v>
      </c>
      <c r="N226" s="275"/>
      <c r="O226" s="276" t="str">
        <f t="shared" si="4"/>
        <v/>
      </c>
      <c r="P226" s="275"/>
      <c r="Q226" s="276" t="str">
        <f t="shared" si="5"/>
        <v/>
      </c>
      <c r="R226" s="135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 x14ac:dyDescent="0.3">
      <c r="A227" s="270" t="s">
        <v>472</v>
      </c>
      <c r="B227" s="271"/>
      <c r="C227" s="273" t="str">
        <f>EPCs!$C$33</f>
        <v>m2</v>
      </c>
      <c r="D227" s="273">
        <f>EPCs!$D$33</f>
        <v>41.580000000000005</v>
      </c>
      <c r="E227" s="273"/>
      <c r="F227" s="273" t="s">
        <v>275</v>
      </c>
      <c r="G227" s="274">
        <f t="shared" si="32"/>
        <v>3.058843500006279</v>
      </c>
      <c r="H227" s="275">
        <v>0</v>
      </c>
      <c r="I227" s="276" t="str">
        <f t="shared" si="1"/>
        <v/>
      </c>
      <c r="J227" s="275">
        <v>0</v>
      </c>
      <c r="K227" s="276" t="str">
        <f t="shared" si="2"/>
        <v/>
      </c>
      <c r="L227" s="275">
        <v>20389.434468480005</v>
      </c>
      <c r="M227" s="276">
        <f t="shared" si="3"/>
        <v>3.058843500006279</v>
      </c>
      <c r="N227" s="275"/>
      <c r="O227" s="276" t="str">
        <f t="shared" si="4"/>
        <v/>
      </c>
      <c r="P227" s="275"/>
      <c r="Q227" s="276" t="str">
        <f t="shared" si="5"/>
        <v/>
      </c>
      <c r="R227" s="135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 x14ac:dyDescent="0.3">
      <c r="A228" s="270" t="s">
        <v>473</v>
      </c>
      <c r="B228" s="271"/>
      <c r="C228" s="273" t="str">
        <f>EPCs!$C$80</f>
        <v>m2</v>
      </c>
      <c r="D228" s="273">
        <f>EPCs!D43</f>
        <v>58.59</v>
      </c>
      <c r="E228" s="273"/>
      <c r="F228" s="273" t="s">
        <v>275</v>
      </c>
      <c r="G228" s="274" t="str">
        <f t="shared" si="32"/>
        <v/>
      </c>
      <c r="H228" s="275">
        <v>0</v>
      </c>
      <c r="I228" s="276" t="str">
        <f t="shared" si="1"/>
        <v/>
      </c>
      <c r="J228" s="275">
        <v>0</v>
      </c>
      <c r="K228" s="276" t="str">
        <f t="shared" si="2"/>
        <v/>
      </c>
      <c r="L228" s="275">
        <v>0</v>
      </c>
      <c r="M228" s="276" t="str">
        <f t="shared" si="3"/>
        <v/>
      </c>
      <c r="N228" s="275"/>
      <c r="O228" s="276" t="str">
        <f t="shared" si="4"/>
        <v/>
      </c>
      <c r="P228" s="275"/>
      <c r="Q228" s="276" t="str">
        <f t="shared" si="5"/>
        <v/>
      </c>
      <c r="R228" s="135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 x14ac:dyDescent="0.3">
      <c r="A229" s="270" t="s">
        <v>474</v>
      </c>
      <c r="B229" s="271"/>
      <c r="C229" s="273" t="str">
        <f>EPCs!$C$67</f>
        <v>m2</v>
      </c>
      <c r="D229" s="273">
        <f>EPCs!$D$67</f>
        <v>132.672</v>
      </c>
      <c r="E229" s="273"/>
      <c r="F229" s="273" t="s">
        <v>275</v>
      </c>
      <c r="G229" s="274">
        <f t="shared" si="32"/>
        <v>4.5678120305379037</v>
      </c>
      <c r="H229" s="275">
        <v>0</v>
      </c>
      <c r="I229" s="276" t="str">
        <f t="shared" si="1"/>
        <v/>
      </c>
      <c r="J229" s="275">
        <v>0</v>
      </c>
      <c r="K229" s="276" t="str">
        <f t="shared" si="2"/>
        <v/>
      </c>
      <c r="L229" s="275">
        <v>30447.815999999999</v>
      </c>
      <c r="M229" s="276">
        <f t="shared" si="3"/>
        <v>4.5678120305379037</v>
      </c>
      <c r="N229" s="275"/>
      <c r="O229" s="276" t="str">
        <f t="shared" si="4"/>
        <v/>
      </c>
      <c r="P229" s="275"/>
      <c r="Q229" s="276" t="str">
        <f t="shared" si="5"/>
        <v/>
      </c>
      <c r="R229" s="135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 x14ac:dyDescent="0.3">
      <c r="A230" s="270" t="str">
        <f>EPCs!$B$73</f>
        <v>Linha de Vida</v>
      </c>
      <c r="B230" s="271"/>
      <c r="C230" s="273" t="str">
        <f>EPCs!$C$73</f>
        <v>m</v>
      </c>
      <c r="D230" s="273">
        <f>EPCs!$D$73</f>
        <v>287.40000000000003</v>
      </c>
      <c r="E230" s="273"/>
      <c r="F230" s="273" t="s">
        <v>275</v>
      </c>
      <c r="G230" s="274">
        <f t="shared" si="32"/>
        <v>0.93775815423723397</v>
      </c>
      <c r="H230" s="275">
        <v>0</v>
      </c>
      <c r="I230" s="276" t="str">
        <f t="shared" si="1"/>
        <v/>
      </c>
      <c r="J230" s="275">
        <v>0</v>
      </c>
      <c r="K230" s="276" t="str">
        <f t="shared" si="2"/>
        <v/>
      </c>
      <c r="L230" s="275">
        <v>6250.8455999999996</v>
      </c>
      <c r="M230" s="276">
        <f t="shared" si="3"/>
        <v>0.93775815423723397</v>
      </c>
      <c r="N230" s="275"/>
      <c r="O230" s="276" t="str">
        <f t="shared" si="4"/>
        <v/>
      </c>
      <c r="P230" s="275"/>
      <c r="Q230" s="276" t="str">
        <f t="shared" si="5"/>
        <v/>
      </c>
      <c r="R230" s="135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 x14ac:dyDescent="0.3">
      <c r="A231" s="279" t="s">
        <v>475</v>
      </c>
      <c r="B231" s="280"/>
      <c r="C231" s="272" t="s">
        <v>209</v>
      </c>
      <c r="D231" s="273">
        <v>1</v>
      </c>
      <c r="E231" s="273">
        <f>CANTEIRO!$G$58</f>
        <v>7891.02</v>
      </c>
      <c r="F231" s="273" t="s">
        <v>275</v>
      </c>
      <c r="G231" s="274" t="str">
        <f t="shared" si="32"/>
        <v/>
      </c>
      <c r="H231" s="275">
        <v>0</v>
      </c>
      <c r="I231" s="276" t="str">
        <f t="shared" si="1"/>
        <v/>
      </c>
      <c r="J231" s="275">
        <v>0</v>
      </c>
      <c r="K231" s="276" t="str">
        <f t="shared" si="2"/>
        <v/>
      </c>
      <c r="L231" s="275">
        <v>0</v>
      </c>
      <c r="M231" s="276" t="str">
        <f t="shared" si="3"/>
        <v/>
      </c>
      <c r="N231" s="275"/>
      <c r="O231" s="276" t="str">
        <f t="shared" si="4"/>
        <v/>
      </c>
      <c r="P231" s="275"/>
      <c r="Q231" s="276" t="str">
        <f t="shared" si="5"/>
        <v/>
      </c>
      <c r="R231" s="135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 x14ac:dyDescent="0.3">
      <c r="A232" s="270" t="s">
        <v>476</v>
      </c>
      <c r="B232" s="271"/>
      <c r="C232" s="273" t="str">
        <f>EPCs!$C$59</f>
        <v>m2</v>
      </c>
      <c r="D232" s="273">
        <f>EPCs!$D$59</f>
        <v>326.19900000000007</v>
      </c>
      <c r="E232" s="273"/>
      <c r="F232" s="273" t="s">
        <v>275</v>
      </c>
      <c r="G232" s="274" t="str">
        <f t="shared" si="32"/>
        <v/>
      </c>
      <c r="H232" s="275">
        <v>0</v>
      </c>
      <c r="I232" s="276" t="str">
        <f t="shared" si="1"/>
        <v/>
      </c>
      <c r="J232" s="275">
        <v>0</v>
      </c>
      <c r="K232" s="276" t="str">
        <f t="shared" si="2"/>
        <v/>
      </c>
      <c r="L232" s="275">
        <v>0</v>
      </c>
      <c r="M232" s="276" t="str">
        <f t="shared" si="3"/>
        <v/>
      </c>
      <c r="N232" s="275"/>
      <c r="O232" s="276" t="str">
        <f t="shared" si="4"/>
        <v/>
      </c>
      <c r="P232" s="275"/>
      <c r="Q232" s="276" t="str">
        <f t="shared" si="5"/>
        <v/>
      </c>
      <c r="R232" s="135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 x14ac:dyDescent="0.3">
      <c r="A233" s="266" t="s">
        <v>477</v>
      </c>
      <c r="B233" s="267"/>
      <c r="C233" s="293"/>
      <c r="D233" s="293"/>
      <c r="E233" s="294">
        <f>SUMPRODUCT(D234:D341,E234:E341)</f>
        <v>472660</v>
      </c>
      <c r="F233" s="295"/>
      <c r="G233" s="294"/>
      <c r="H233" s="296"/>
      <c r="I233" s="269" t="str">
        <f t="shared" si="1"/>
        <v/>
      </c>
      <c r="J233" s="296"/>
      <c r="K233" s="269" t="str">
        <f t="shared" si="2"/>
        <v/>
      </c>
      <c r="L233" s="296"/>
      <c r="M233" s="269" t="str">
        <f t="shared" si="3"/>
        <v/>
      </c>
      <c r="N233" s="296"/>
      <c r="O233" s="269" t="str">
        <f t="shared" si="4"/>
        <v/>
      </c>
      <c r="P233" s="296"/>
      <c r="Q233" s="269" t="str">
        <f t="shared" si="5"/>
        <v/>
      </c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 x14ac:dyDescent="0.3">
      <c r="A234" s="298" t="s">
        <v>478</v>
      </c>
      <c r="B234" s="299"/>
      <c r="C234" s="300"/>
      <c r="D234" s="300"/>
      <c r="E234" s="301"/>
      <c r="F234" s="302"/>
      <c r="G234" s="301"/>
      <c r="H234" s="303"/>
      <c r="I234" s="304" t="str">
        <f t="shared" si="1"/>
        <v/>
      </c>
      <c r="J234" s="303"/>
      <c r="K234" s="304" t="str">
        <f t="shared" si="2"/>
        <v/>
      </c>
      <c r="L234" s="303"/>
      <c r="M234" s="304" t="str">
        <f t="shared" si="3"/>
        <v/>
      </c>
      <c r="N234" s="303"/>
      <c r="O234" s="304" t="str">
        <f t="shared" si="4"/>
        <v/>
      </c>
      <c r="P234" s="303"/>
      <c r="Q234" s="304" t="str">
        <f t="shared" si="5"/>
        <v/>
      </c>
      <c r="R234" s="305"/>
      <c r="S234" s="61"/>
      <c r="T234" s="61"/>
      <c r="U234" s="305"/>
      <c r="V234" s="305"/>
      <c r="W234" s="305"/>
      <c r="X234" s="305"/>
      <c r="Y234" s="305"/>
      <c r="Z234" s="305"/>
    </row>
    <row r="235" spans="1:26" ht="15.75" customHeight="1" x14ac:dyDescent="0.3">
      <c r="A235" s="306" t="s">
        <v>479</v>
      </c>
      <c r="B235" s="307"/>
      <c r="C235" s="272" t="s">
        <v>17</v>
      </c>
      <c r="D235" s="273"/>
      <c r="E235" s="273"/>
      <c r="F235" s="273" t="s">
        <v>257</v>
      </c>
      <c r="G235" s="274" t="str">
        <f t="shared" ref="G235:G288" si="33">IFERROR(AVERAGEIFS($H235:$Q235,H$12:Q$12,"Referência"),"")</f>
        <v/>
      </c>
      <c r="H235" s="275">
        <v>0</v>
      </c>
      <c r="I235" s="276" t="str">
        <f t="shared" si="1"/>
        <v/>
      </c>
      <c r="J235" s="275">
        <v>0</v>
      </c>
      <c r="K235" s="276" t="str">
        <f t="shared" si="2"/>
        <v/>
      </c>
      <c r="L235" s="275">
        <v>0</v>
      </c>
      <c r="M235" s="276" t="str">
        <f t="shared" si="3"/>
        <v/>
      </c>
      <c r="N235" s="275"/>
      <c r="O235" s="276" t="str">
        <f t="shared" si="4"/>
        <v/>
      </c>
      <c r="P235" s="275"/>
      <c r="Q235" s="276" t="str">
        <f t="shared" si="5"/>
        <v/>
      </c>
      <c r="R235" s="135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 x14ac:dyDescent="0.3">
      <c r="A236" s="306" t="s">
        <v>480</v>
      </c>
      <c r="B236" s="307"/>
      <c r="C236" s="272" t="s">
        <v>17</v>
      </c>
      <c r="D236" s="273">
        <v>1</v>
      </c>
      <c r="E236" s="273">
        <v>235000</v>
      </c>
      <c r="F236" s="273" t="s">
        <v>275</v>
      </c>
      <c r="G236" s="274">
        <f t="shared" si="33"/>
        <v>48.006722379435331</v>
      </c>
      <c r="H236" s="275">
        <v>0</v>
      </c>
      <c r="I236" s="276" t="str">
        <f t="shared" si="1"/>
        <v/>
      </c>
      <c r="J236" s="275">
        <v>0</v>
      </c>
      <c r="K236" s="276" t="str">
        <f t="shared" si="2"/>
        <v/>
      </c>
      <c r="L236" s="275">
        <v>320000</v>
      </c>
      <c r="M236" s="276">
        <f t="shared" si="3"/>
        <v>48.006722379435331</v>
      </c>
      <c r="N236" s="275"/>
      <c r="O236" s="276" t="str">
        <f t="shared" si="4"/>
        <v/>
      </c>
      <c r="P236" s="275"/>
      <c r="Q236" s="276" t="str">
        <f t="shared" si="5"/>
        <v/>
      </c>
      <c r="R236" s="135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 x14ac:dyDescent="0.3">
      <c r="A237" s="279" t="s">
        <v>481</v>
      </c>
      <c r="B237" s="280"/>
      <c r="C237" s="272" t="s">
        <v>17</v>
      </c>
      <c r="D237" s="273">
        <v>1</v>
      </c>
      <c r="E237" s="273">
        <v>5500</v>
      </c>
      <c r="F237" s="273" t="s">
        <v>275</v>
      </c>
      <c r="G237" s="274">
        <f t="shared" si="33"/>
        <v>4.7739116245503768</v>
      </c>
      <c r="H237" s="275">
        <v>0</v>
      </c>
      <c r="I237" s="276" t="str">
        <f t="shared" si="1"/>
        <v/>
      </c>
      <c r="J237" s="275">
        <v>70000</v>
      </c>
      <c r="K237" s="276">
        <f t="shared" si="2"/>
        <v>9.1727707305114148</v>
      </c>
      <c r="L237" s="275">
        <v>2500</v>
      </c>
      <c r="M237" s="276">
        <f t="shared" si="3"/>
        <v>0.37505251858933852</v>
      </c>
      <c r="N237" s="275"/>
      <c r="O237" s="276" t="str">
        <f t="shared" si="4"/>
        <v/>
      </c>
      <c r="P237" s="275"/>
      <c r="Q237" s="276" t="str">
        <f t="shared" si="5"/>
        <v/>
      </c>
      <c r="R237" s="135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 x14ac:dyDescent="0.3">
      <c r="A238" s="279" t="s">
        <v>482</v>
      </c>
      <c r="B238" s="280"/>
      <c r="C238" s="272" t="s">
        <v>379</v>
      </c>
      <c r="D238" s="273">
        <v>19</v>
      </c>
      <c r="E238" s="273">
        <v>1200</v>
      </c>
      <c r="F238" s="273" t="s">
        <v>275</v>
      </c>
      <c r="G238" s="274">
        <f t="shared" si="33"/>
        <v>1.1500846312234692</v>
      </c>
      <c r="H238" s="275">
        <v>0</v>
      </c>
      <c r="I238" s="276" t="str">
        <f t="shared" si="1"/>
        <v/>
      </c>
      <c r="J238" s="275">
        <v>2097.73</v>
      </c>
      <c r="K238" s="276">
        <f t="shared" si="2"/>
        <v>0.27488566206451009</v>
      </c>
      <c r="L238" s="275">
        <v>13500</v>
      </c>
      <c r="M238" s="276">
        <f t="shared" si="3"/>
        <v>2.0252836003824282</v>
      </c>
      <c r="N238" s="275"/>
      <c r="O238" s="276" t="str">
        <f t="shared" si="4"/>
        <v/>
      </c>
      <c r="P238" s="275"/>
      <c r="Q238" s="276" t="str">
        <f t="shared" si="5"/>
        <v/>
      </c>
      <c r="R238" s="135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 x14ac:dyDescent="0.3">
      <c r="A239" s="279" t="s">
        <v>483</v>
      </c>
      <c r="B239" s="280"/>
      <c r="C239" s="272" t="s">
        <v>17</v>
      </c>
      <c r="D239" s="273">
        <v>1</v>
      </c>
      <c r="E239" s="273">
        <f>5500+800*5+600</f>
        <v>10100</v>
      </c>
      <c r="F239" s="273" t="s">
        <v>275</v>
      </c>
      <c r="G239" s="274">
        <f t="shared" si="33"/>
        <v>1.6782218464322232</v>
      </c>
      <c r="H239" s="275">
        <v>0</v>
      </c>
      <c r="I239" s="276" t="str">
        <f t="shared" si="1"/>
        <v/>
      </c>
      <c r="J239" s="275">
        <v>17600</v>
      </c>
      <c r="K239" s="276">
        <f t="shared" si="2"/>
        <v>2.3062966408142982</v>
      </c>
      <c r="L239" s="275">
        <v>7000</v>
      </c>
      <c r="M239" s="276">
        <f t="shared" si="3"/>
        <v>1.0501470520501479</v>
      </c>
      <c r="N239" s="275"/>
      <c r="O239" s="276" t="str">
        <f t="shared" si="4"/>
        <v/>
      </c>
      <c r="P239" s="275"/>
      <c r="Q239" s="276" t="str">
        <f t="shared" si="5"/>
        <v/>
      </c>
      <c r="R239" s="135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 x14ac:dyDescent="0.3">
      <c r="A240" s="279" t="s">
        <v>484</v>
      </c>
      <c r="B240" s="280"/>
      <c r="C240" s="272" t="s">
        <v>17</v>
      </c>
      <c r="D240" s="273">
        <v>1</v>
      </c>
      <c r="E240" s="273">
        <v>2800</v>
      </c>
      <c r="F240" s="273" t="s">
        <v>275</v>
      </c>
      <c r="G240" s="274">
        <f t="shared" si="33"/>
        <v>1.4636049485430347</v>
      </c>
      <c r="H240" s="275">
        <v>0</v>
      </c>
      <c r="I240" s="276" t="str">
        <f t="shared" si="1"/>
        <v/>
      </c>
      <c r="J240" s="275">
        <v>0</v>
      </c>
      <c r="K240" s="276" t="str">
        <f t="shared" si="2"/>
        <v/>
      </c>
      <c r="L240" s="275">
        <v>9756</v>
      </c>
      <c r="M240" s="276">
        <f t="shared" si="3"/>
        <v>1.4636049485430347</v>
      </c>
      <c r="N240" s="275"/>
      <c r="O240" s="276" t="str">
        <f t="shared" si="4"/>
        <v/>
      </c>
      <c r="P240" s="275"/>
      <c r="Q240" s="276" t="str">
        <f t="shared" si="5"/>
        <v/>
      </c>
      <c r="R240" s="135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 x14ac:dyDescent="0.3">
      <c r="A241" s="306" t="s">
        <v>485</v>
      </c>
      <c r="B241" s="280"/>
      <c r="C241" s="272" t="s">
        <v>17</v>
      </c>
      <c r="D241" s="273"/>
      <c r="E241" s="273"/>
      <c r="F241" s="273" t="s">
        <v>257</v>
      </c>
      <c r="G241" s="274" t="str">
        <f t="shared" si="33"/>
        <v/>
      </c>
      <c r="H241" s="275">
        <v>0</v>
      </c>
      <c r="I241" s="276" t="str">
        <f t="shared" si="1"/>
        <v/>
      </c>
      <c r="J241" s="275">
        <v>0</v>
      </c>
      <c r="K241" s="276" t="str">
        <f t="shared" si="2"/>
        <v/>
      </c>
      <c r="L241" s="275">
        <v>0</v>
      </c>
      <c r="M241" s="276" t="str">
        <f t="shared" si="3"/>
        <v/>
      </c>
      <c r="N241" s="275"/>
      <c r="O241" s="276" t="str">
        <f t="shared" si="4"/>
        <v/>
      </c>
      <c r="P241" s="275"/>
      <c r="Q241" s="276" t="str">
        <f t="shared" si="5"/>
        <v/>
      </c>
      <c r="R241" s="135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 x14ac:dyDescent="0.3">
      <c r="A242" s="279" t="s">
        <v>486</v>
      </c>
      <c r="B242" s="280"/>
      <c r="C242" s="272" t="s">
        <v>17</v>
      </c>
      <c r="D242" s="273"/>
      <c r="E242" s="273"/>
      <c r="F242" s="273" t="s">
        <v>257</v>
      </c>
      <c r="G242" s="274" t="str">
        <f t="shared" si="33"/>
        <v/>
      </c>
      <c r="H242" s="275">
        <v>0</v>
      </c>
      <c r="I242" s="276" t="str">
        <f t="shared" si="1"/>
        <v/>
      </c>
      <c r="J242" s="275">
        <v>0</v>
      </c>
      <c r="K242" s="276" t="str">
        <f t="shared" si="2"/>
        <v/>
      </c>
      <c r="L242" s="275">
        <v>0</v>
      </c>
      <c r="M242" s="276" t="str">
        <f t="shared" si="3"/>
        <v/>
      </c>
      <c r="N242" s="275"/>
      <c r="O242" s="276" t="str">
        <f t="shared" si="4"/>
        <v/>
      </c>
      <c r="P242" s="275"/>
      <c r="Q242" s="276" t="str">
        <f t="shared" si="5"/>
        <v/>
      </c>
      <c r="R242" s="135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 x14ac:dyDescent="0.3">
      <c r="A243" s="279" t="s">
        <v>487</v>
      </c>
      <c r="B243" s="280"/>
      <c r="C243" s="272" t="s">
        <v>17</v>
      </c>
      <c r="D243" s="273"/>
      <c r="E243" s="273"/>
      <c r="F243" s="273" t="s">
        <v>257</v>
      </c>
      <c r="G243" s="274" t="str">
        <f t="shared" si="33"/>
        <v/>
      </c>
      <c r="H243" s="275">
        <v>0</v>
      </c>
      <c r="I243" s="276" t="str">
        <f t="shared" si="1"/>
        <v/>
      </c>
      <c r="J243" s="275">
        <v>0</v>
      </c>
      <c r="K243" s="276" t="str">
        <f t="shared" si="2"/>
        <v/>
      </c>
      <c r="L243" s="275">
        <v>0</v>
      </c>
      <c r="M243" s="276" t="str">
        <f t="shared" si="3"/>
        <v/>
      </c>
      <c r="N243" s="275"/>
      <c r="O243" s="276" t="str">
        <f t="shared" si="4"/>
        <v/>
      </c>
      <c r="P243" s="275"/>
      <c r="Q243" s="276" t="str">
        <f t="shared" si="5"/>
        <v/>
      </c>
      <c r="R243" s="135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 x14ac:dyDescent="0.3">
      <c r="A244" s="279" t="s">
        <v>488</v>
      </c>
      <c r="B244" s="280"/>
      <c r="C244" s="272" t="s">
        <v>17</v>
      </c>
      <c r="D244" s="273"/>
      <c r="E244" s="273"/>
      <c r="F244" s="273" t="s">
        <v>257</v>
      </c>
      <c r="G244" s="274" t="str">
        <f t="shared" si="33"/>
        <v/>
      </c>
      <c r="H244" s="275">
        <v>0</v>
      </c>
      <c r="I244" s="276" t="str">
        <f t="shared" si="1"/>
        <v/>
      </c>
      <c r="J244" s="275">
        <v>0</v>
      </c>
      <c r="K244" s="276" t="str">
        <f t="shared" si="2"/>
        <v/>
      </c>
      <c r="L244" s="275">
        <v>0</v>
      </c>
      <c r="M244" s="276" t="str">
        <f t="shared" si="3"/>
        <v/>
      </c>
      <c r="N244" s="275"/>
      <c r="O244" s="276" t="str">
        <f t="shared" si="4"/>
        <v/>
      </c>
      <c r="P244" s="275"/>
      <c r="Q244" s="276" t="str">
        <f t="shared" si="5"/>
        <v/>
      </c>
      <c r="R244" s="135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 x14ac:dyDescent="0.3">
      <c r="A245" s="306" t="s">
        <v>489</v>
      </c>
      <c r="B245" s="280"/>
      <c r="C245" s="272" t="s">
        <v>17</v>
      </c>
      <c r="D245" s="273"/>
      <c r="E245" s="273"/>
      <c r="F245" s="273" t="s">
        <v>257</v>
      </c>
      <c r="G245" s="274" t="str">
        <f t="shared" si="33"/>
        <v/>
      </c>
      <c r="H245" s="275">
        <v>0</v>
      </c>
      <c r="I245" s="276" t="str">
        <f t="shared" si="1"/>
        <v/>
      </c>
      <c r="J245" s="275">
        <v>0</v>
      </c>
      <c r="K245" s="276" t="str">
        <f t="shared" si="2"/>
        <v/>
      </c>
      <c r="L245" s="275">
        <v>0</v>
      </c>
      <c r="M245" s="276" t="str">
        <f t="shared" si="3"/>
        <v/>
      </c>
      <c r="N245" s="275"/>
      <c r="O245" s="276" t="str">
        <f t="shared" si="4"/>
        <v/>
      </c>
      <c r="P245" s="275"/>
      <c r="Q245" s="276" t="str">
        <f t="shared" si="5"/>
        <v/>
      </c>
      <c r="R245" s="135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 x14ac:dyDescent="0.3">
      <c r="A246" s="279" t="s">
        <v>490</v>
      </c>
      <c r="B246" s="280"/>
      <c r="C246" s="272" t="s">
        <v>17</v>
      </c>
      <c r="D246" s="273"/>
      <c r="E246" s="273"/>
      <c r="F246" s="273" t="s">
        <v>257</v>
      </c>
      <c r="G246" s="274" t="str">
        <f t="shared" si="33"/>
        <v/>
      </c>
      <c r="H246" s="275">
        <v>0</v>
      </c>
      <c r="I246" s="276" t="str">
        <f t="shared" si="1"/>
        <v/>
      </c>
      <c r="J246" s="275">
        <v>0</v>
      </c>
      <c r="K246" s="276" t="str">
        <f t="shared" si="2"/>
        <v/>
      </c>
      <c r="L246" s="275">
        <v>0</v>
      </c>
      <c r="M246" s="276" t="str">
        <f t="shared" si="3"/>
        <v/>
      </c>
      <c r="N246" s="275"/>
      <c r="O246" s="276" t="str">
        <f t="shared" si="4"/>
        <v/>
      </c>
      <c r="P246" s="275"/>
      <c r="Q246" s="276" t="str">
        <f t="shared" si="5"/>
        <v/>
      </c>
      <c r="R246" s="135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 x14ac:dyDescent="0.3">
      <c r="A247" s="279" t="s">
        <v>491</v>
      </c>
      <c r="B247" s="280"/>
      <c r="C247" s="272" t="s">
        <v>379</v>
      </c>
      <c r="D247" s="273"/>
      <c r="E247" s="273"/>
      <c r="F247" s="273" t="s">
        <v>257</v>
      </c>
      <c r="G247" s="274" t="str">
        <f t="shared" si="33"/>
        <v/>
      </c>
      <c r="H247" s="275">
        <v>0</v>
      </c>
      <c r="I247" s="276" t="str">
        <f t="shared" si="1"/>
        <v/>
      </c>
      <c r="J247" s="275">
        <v>0</v>
      </c>
      <c r="K247" s="276" t="str">
        <f t="shared" si="2"/>
        <v/>
      </c>
      <c r="L247" s="275">
        <v>0</v>
      </c>
      <c r="M247" s="276" t="str">
        <f t="shared" si="3"/>
        <v/>
      </c>
      <c r="N247" s="275"/>
      <c r="O247" s="276" t="str">
        <f t="shared" si="4"/>
        <v/>
      </c>
      <c r="P247" s="275"/>
      <c r="Q247" s="276" t="str">
        <f t="shared" si="5"/>
        <v/>
      </c>
      <c r="R247" s="135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 x14ac:dyDescent="0.3">
      <c r="A248" s="279" t="s">
        <v>492</v>
      </c>
      <c r="B248" s="280"/>
      <c r="C248" s="272" t="s">
        <v>17</v>
      </c>
      <c r="D248" s="273"/>
      <c r="E248" s="273"/>
      <c r="F248" s="273" t="s">
        <v>257</v>
      </c>
      <c r="G248" s="274" t="str">
        <f t="shared" si="33"/>
        <v/>
      </c>
      <c r="H248" s="275">
        <v>0</v>
      </c>
      <c r="I248" s="276" t="str">
        <f t="shared" si="1"/>
        <v/>
      </c>
      <c r="J248" s="275">
        <v>0</v>
      </c>
      <c r="K248" s="276" t="str">
        <f t="shared" si="2"/>
        <v/>
      </c>
      <c r="L248" s="275">
        <v>0</v>
      </c>
      <c r="M248" s="276" t="str">
        <f t="shared" si="3"/>
        <v/>
      </c>
      <c r="N248" s="275"/>
      <c r="O248" s="276" t="str">
        <f t="shared" si="4"/>
        <v/>
      </c>
      <c r="P248" s="275"/>
      <c r="Q248" s="276" t="str">
        <f t="shared" si="5"/>
        <v/>
      </c>
      <c r="R248" s="135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 x14ac:dyDescent="0.3">
      <c r="A249" s="279" t="s">
        <v>493</v>
      </c>
      <c r="B249" s="280"/>
      <c r="C249" s="272" t="s">
        <v>17</v>
      </c>
      <c r="D249" s="273"/>
      <c r="E249" s="273"/>
      <c r="F249" s="273" t="s">
        <v>257</v>
      </c>
      <c r="G249" s="274" t="str">
        <f t="shared" si="33"/>
        <v/>
      </c>
      <c r="H249" s="275">
        <v>0</v>
      </c>
      <c r="I249" s="276" t="str">
        <f t="shared" si="1"/>
        <v/>
      </c>
      <c r="J249" s="275">
        <v>0</v>
      </c>
      <c r="K249" s="276" t="str">
        <f t="shared" si="2"/>
        <v/>
      </c>
      <c r="L249" s="275">
        <v>0</v>
      </c>
      <c r="M249" s="276" t="str">
        <f t="shared" si="3"/>
        <v/>
      </c>
      <c r="N249" s="275"/>
      <c r="O249" s="276" t="str">
        <f t="shared" si="4"/>
        <v/>
      </c>
      <c r="P249" s="275"/>
      <c r="Q249" s="276" t="str">
        <f t="shared" si="5"/>
        <v/>
      </c>
      <c r="R249" s="135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 x14ac:dyDescent="0.3">
      <c r="A250" s="306" t="s">
        <v>494</v>
      </c>
      <c r="B250" s="280"/>
      <c r="C250" s="272" t="s">
        <v>17</v>
      </c>
      <c r="D250" s="273"/>
      <c r="E250" s="273"/>
      <c r="F250" s="273" t="s">
        <v>257</v>
      </c>
      <c r="G250" s="274" t="str">
        <f t="shared" si="33"/>
        <v/>
      </c>
      <c r="H250" s="275">
        <v>0</v>
      </c>
      <c r="I250" s="276" t="str">
        <f t="shared" si="1"/>
        <v/>
      </c>
      <c r="J250" s="275">
        <v>0</v>
      </c>
      <c r="K250" s="276" t="str">
        <f t="shared" si="2"/>
        <v/>
      </c>
      <c r="L250" s="275">
        <v>0</v>
      </c>
      <c r="M250" s="276" t="str">
        <f t="shared" si="3"/>
        <v/>
      </c>
      <c r="N250" s="275"/>
      <c r="O250" s="276" t="str">
        <f t="shared" si="4"/>
        <v/>
      </c>
      <c r="P250" s="275"/>
      <c r="Q250" s="276" t="str">
        <f t="shared" si="5"/>
        <v/>
      </c>
      <c r="R250" s="135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 x14ac:dyDescent="0.3">
      <c r="A251" s="279" t="s">
        <v>495</v>
      </c>
      <c r="B251" s="280"/>
      <c r="C251" s="272" t="s">
        <v>17</v>
      </c>
      <c r="D251" s="273"/>
      <c r="E251" s="273"/>
      <c r="F251" s="273" t="s">
        <v>257</v>
      </c>
      <c r="G251" s="274" t="str">
        <f t="shared" si="33"/>
        <v/>
      </c>
      <c r="H251" s="275">
        <v>0</v>
      </c>
      <c r="I251" s="276" t="str">
        <f t="shared" si="1"/>
        <v/>
      </c>
      <c r="J251" s="275">
        <v>0</v>
      </c>
      <c r="K251" s="276" t="str">
        <f t="shared" si="2"/>
        <v/>
      </c>
      <c r="L251" s="275">
        <v>0</v>
      </c>
      <c r="M251" s="276" t="str">
        <f t="shared" si="3"/>
        <v/>
      </c>
      <c r="N251" s="275"/>
      <c r="O251" s="276" t="str">
        <f t="shared" si="4"/>
        <v/>
      </c>
      <c r="P251" s="275"/>
      <c r="Q251" s="276" t="str">
        <f t="shared" si="5"/>
        <v/>
      </c>
      <c r="R251" s="135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 x14ac:dyDescent="0.3">
      <c r="A252" s="279" t="s">
        <v>496</v>
      </c>
      <c r="B252" s="280"/>
      <c r="C252" s="272" t="s">
        <v>17</v>
      </c>
      <c r="D252" s="273"/>
      <c r="E252" s="273"/>
      <c r="F252" s="273" t="s">
        <v>257</v>
      </c>
      <c r="G252" s="274" t="str">
        <f t="shared" si="33"/>
        <v/>
      </c>
      <c r="H252" s="275">
        <v>0</v>
      </c>
      <c r="I252" s="276" t="str">
        <f t="shared" si="1"/>
        <v/>
      </c>
      <c r="J252" s="275">
        <v>0</v>
      </c>
      <c r="K252" s="276" t="str">
        <f t="shared" si="2"/>
        <v/>
      </c>
      <c r="L252" s="275">
        <v>0</v>
      </c>
      <c r="M252" s="276" t="str">
        <f t="shared" si="3"/>
        <v/>
      </c>
      <c r="N252" s="275"/>
      <c r="O252" s="276" t="str">
        <f t="shared" si="4"/>
        <v/>
      </c>
      <c r="P252" s="275"/>
      <c r="Q252" s="276" t="str">
        <f t="shared" si="5"/>
        <v/>
      </c>
      <c r="R252" s="135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 x14ac:dyDescent="0.3">
      <c r="A253" s="279" t="s">
        <v>497</v>
      </c>
      <c r="B253" s="280"/>
      <c r="C253" s="272" t="s">
        <v>17</v>
      </c>
      <c r="D253" s="273"/>
      <c r="E253" s="273"/>
      <c r="F253" s="273" t="s">
        <v>257</v>
      </c>
      <c r="G253" s="274" t="str">
        <f t="shared" si="33"/>
        <v/>
      </c>
      <c r="H253" s="275">
        <v>0</v>
      </c>
      <c r="I253" s="276" t="str">
        <f t="shared" si="1"/>
        <v/>
      </c>
      <c r="J253" s="275">
        <v>0</v>
      </c>
      <c r="K253" s="276" t="str">
        <f t="shared" si="2"/>
        <v/>
      </c>
      <c r="L253" s="275">
        <v>0</v>
      </c>
      <c r="M253" s="276" t="str">
        <f t="shared" si="3"/>
        <v/>
      </c>
      <c r="N253" s="275"/>
      <c r="O253" s="276" t="str">
        <f t="shared" si="4"/>
        <v/>
      </c>
      <c r="P253" s="275"/>
      <c r="Q253" s="276" t="str">
        <f t="shared" si="5"/>
        <v/>
      </c>
      <c r="R253" s="135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 x14ac:dyDescent="0.3">
      <c r="A254" s="306" t="s">
        <v>498</v>
      </c>
      <c r="B254" s="280"/>
      <c r="C254" s="272" t="s">
        <v>17</v>
      </c>
      <c r="D254" s="273"/>
      <c r="E254" s="273"/>
      <c r="F254" s="273" t="s">
        <v>257</v>
      </c>
      <c r="G254" s="274" t="str">
        <f t="shared" si="33"/>
        <v/>
      </c>
      <c r="H254" s="275">
        <v>0</v>
      </c>
      <c r="I254" s="276" t="str">
        <f t="shared" si="1"/>
        <v/>
      </c>
      <c r="J254" s="275">
        <v>0</v>
      </c>
      <c r="K254" s="276" t="str">
        <f t="shared" si="2"/>
        <v/>
      </c>
      <c r="L254" s="275">
        <v>0</v>
      </c>
      <c r="M254" s="276" t="str">
        <f t="shared" si="3"/>
        <v/>
      </c>
      <c r="N254" s="275"/>
      <c r="O254" s="276" t="str">
        <f t="shared" si="4"/>
        <v/>
      </c>
      <c r="P254" s="275"/>
      <c r="Q254" s="276" t="str">
        <f t="shared" si="5"/>
        <v/>
      </c>
      <c r="R254" s="135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 x14ac:dyDescent="0.3">
      <c r="A255" s="279" t="s">
        <v>499</v>
      </c>
      <c r="B255" s="280"/>
      <c r="C255" s="272" t="s">
        <v>17</v>
      </c>
      <c r="D255" s="273"/>
      <c r="E255" s="273"/>
      <c r="F255" s="273" t="s">
        <v>257</v>
      </c>
      <c r="G255" s="274" t="str">
        <f t="shared" si="33"/>
        <v/>
      </c>
      <c r="H255" s="275">
        <v>0</v>
      </c>
      <c r="I255" s="276" t="str">
        <f t="shared" si="1"/>
        <v/>
      </c>
      <c r="J255" s="275">
        <v>0</v>
      </c>
      <c r="K255" s="276" t="str">
        <f t="shared" si="2"/>
        <v/>
      </c>
      <c r="L255" s="275">
        <v>0</v>
      </c>
      <c r="M255" s="276" t="str">
        <f t="shared" si="3"/>
        <v/>
      </c>
      <c r="N255" s="275"/>
      <c r="O255" s="276" t="str">
        <f t="shared" si="4"/>
        <v/>
      </c>
      <c r="P255" s="275"/>
      <c r="Q255" s="276" t="str">
        <f t="shared" si="5"/>
        <v/>
      </c>
      <c r="R255" s="135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 x14ac:dyDescent="0.3">
      <c r="A256" s="279" t="s">
        <v>500</v>
      </c>
      <c r="B256" s="280"/>
      <c r="C256" s="272" t="s">
        <v>17</v>
      </c>
      <c r="D256" s="273"/>
      <c r="E256" s="273"/>
      <c r="F256" s="273" t="s">
        <v>257</v>
      </c>
      <c r="G256" s="274" t="str">
        <f t="shared" si="33"/>
        <v/>
      </c>
      <c r="H256" s="275">
        <v>0</v>
      </c>
      <c r="I256" s="276" t="str">
        <f t="shared" si="1"/>
        <v/>
      </c>
      <c r="J256" s="275">
        <v>0</v>
      </c>
      <c r="K256" s="276" t="str">
        <f t="shared" si="2"/>
        <v/>
      </c>
      <c r="L256" s="275">
        <v>0</v>
      </c>
      <c r="M256" s="276" t="str">
        <f t="shared" si="3"/>
        <v/>
      </c>
      <c r="N256" s="275"/>
      <c r="O256" s="276" t="str">
        <f t="shared" si="4"/>
        <v/>
      </c>
      <c r="P256" s="275"/>
      <c r="Q256" s="276" t="str">
        <f t="shared" si="5"/>
        <v/>
      </c>
      <c r="R256" s="135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 x14ac:dyDescent="0.3">
      <c r="A257" s="279" t="s">
        <v>501</v>
      </c>
      <c r="B257" s="280"/>
      <c r="C257" s="272" t="s">
        <v>17</v>
      </c>
      <c r="D257" s="273"/>
      <c r="E257" s="273"/>
      <c r="F257" s="273" t="s">
        <v>257</v>
      </c>
      <c r="G257" s="274" t="str">
        <f t="shared" si="33"/>
        <v/>
      </c>
      <c r="H257" s="275">
        <v>0</v>
      </c>
      <c r="I257" s="276" t="str">
        <f t="shared" si="1"/>
        <v/>
      </c>
      <c r="J257" s="275">
        <v>0</v>
      </c>
      <c r="K257" s="276" t="str">
        <f t="shared" si="2"/>
        <v/>
      </c>
      <c r="L257" s="275">
        <v>0</v>
      </c>
      <c r="M257" s="276" t="str">
        <f t="shared" si="3"/>
        <v/>
      </c>
      <c r="N257" s="275"/>
      <c r="O257" s="276" t="str">
        <f t="shared" si="4"/>
        <v/>
      </c>
      <c r="P257" s="275"/>
      <c r="Q257" s="276" t="str">
        <f t="shared" si="5"/>
        <v/>
      </c>
      <c r="R257" s="135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 x14ac:dyDescent="0.3">
      <c r="A258" s="306" t="s">
        <v>502</v>
      </c>
      <c r="B258" s="307"/>
      <c r="C258" s="272" t="s">
        <v>379</v>
      </c>
      <c r="D258" s="273"/>
      <c r="E258" s="273"/>
      <c r="F258" s="273" t="s">
        <v>257</v>
      </c>
      <c r="G258" s="274" t="str">
        <f t="shared" si="33"/>
        <v/>
      </c>
      <c r="H258" s="275">
        <v>0</v>
      </c>
      <c r="I258" s="276" t="str">
        <f t="shared" si="1"/>
        <v/>
      </c>
      <c r="J258" s="275">
        <v>0</v>
      </c>
      <c r="K258" s="276" t="str">
        <f t="shared" si="2"/>
        <v/>
      </c>
      <c r="L258" s="275">
        <v>0</v>
      </c>
      <c r="M258" s="276" t="str">
        <f t="shared" si="3"/>
        <v/>
      </c>
      <c r="N258" s="275"/>
      <c r="O258" s="276" t="str">
        <f t="shared" si="4"/>
        <v/>
      </c>
      <c r="P258" s="275"/>
      <c r="Q258" s="276" t="str">
        <f t="shared" si="5"/>
        <v/>
      </c>
      <c r="R258" s="135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 x14ac:dyDescent="0.3">
      <c r="A259" s="306" t="s">
        <v>503</v>
      </c>
      <c r="B259" s="307"/>
      <c r="C259" s="272" t="s">
        <v>17</v>
      </c>
      <c r="D259" s="273">
        <v>1</v>
      </c>
      <c r="E259" s="273">
        <v>79000</v>
      </c>
      <c r="F259" s="273" t="s">
        <v>275</v>
      </c>
      <c r="G259" s="274">
        <f t="shared" si="33"/>
        <v>8.4011764164011833</v>
      </c>
      <c r="H259" s="275">
        <v>0</v>
      </c>
      <c r="I259" s="276" t="str">
        <f t="shared" si="1"/>
        <v/>
      </c>
      <c r="J259" s="275"/>
      <c r="K259" s="276" t="str">
        <f t="shared" si="2"/>
        <v/>
      </c>
      <c r="L259" s="275">
        <v>56000</v>
      </c>
      <c r="M259" s="276">
        <f t="shared" si="3"/>
        <v>8.4011764164011833</v>
      </c>
      <c r="N259" s="275"/>
      <c r="O259" s="276" t="str">
        <f t="shared" si="4"/>
        <v/>
      </c>
      <c r="P259" s="275"/>
      <c r="Q259" s="276" t="str">
        <f t="shared" si="5"/>
        <v/>
      </c>
      <c r="R259" s="135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 x14ac:dyDescent="0.3">
      <c r="A260" s="279" t="s">
        <v>504</v>
      </c>
      <c r="B260" s="280"/>
      <c r="C260" s="272" t="s">
        <v>17</v>
      </c>
      <c r="D260" s="273">
        <v>1</v>
      </c>
      <c r="E260" s="273">
        <v>3500</v>
      </c>
      <c r="F260" s="273" t="s">
        <v>275</v>
      </c>
      <c r="G260" s="274">
        <f t="shared" si="33"/>
        <v>0.52507352602507396</v>
      </c>
      <c r="H260" s="275">
        <v>0</v>
      </c>
      <c r="I260" s="276" t="str">
        <f t="shared" si="1"/>
        <v/>
      </c>
      <c r="J260" s="275"/>
      <c r="K260" s="276" t="str">
        <f t="shared" si="2"/>
        <v/>
      </c>
      <c r="L260" s="275">
        <v>3500</v>
      </c>
      <c r="M260" s="276">
        <f t="shared" si="3"/>
        <v>0.52507352602507396</v>
      </c>
      <c r="N260" s="275"/>
      <c r="O260" s="276" t="str">
        <f t="shared" si="4"/>
        <v/>
      </c>
      <c r="P260" s="275"/>
      <c r="Q260" s="276" t="str">
        <f t="shared" si="5"/>
        <v/>
      </c>
      <c r="R260" s="135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 x14ac:dyDescent="0.3">
      <c r="A261" s="279" t="s">
        <v>505</v>
      </c>
      <c r="B261" s="280"/>
      <c r="C261" s="272" t="s">
        <v>17</v>
      </c>
      <c r="D261" s="273">
        <v>18</v>
      </c>
      <c r="E261" s="273">
        <v>1000</v>
      </c>
      <c r="F261" s="273" t="s">
        <v>275</v>
      </c>
      <c r="G261" s="274">
        <f t="shared" si="33"/>
        <v>0.32719472164915858</v>
      </c>
      <c r="H261" s="275">
        <v>0</v>
      </c>
      <c r="I261" s="276" t="str">
        <f t="shared" si="1"/>
        <v/>
      </c>
      <c r="J261" s="275">
        <v>500</v>
      </c>
      <c r="K261" s="276">
        <f t="shared" si="2"/>
        <v>6.5519790932224389E-2</v>
      </c>
      <c r="L261" s="275">
        <v>3925.2479531464769</v>
      </c>
      <c r="M261" s="276">
        <f t="shared" si="3"/>
        <v>0.58886965236609279</v>
      </c>
      <c r="N261" s="275"/>
      <c r="O261" s="276" t="str">
        <f t="shared" si="4"/>
        <v/>
      </c>
      <c r="P261" s="275"/>
      <c r="Q261" s="276" t="str">
        <f t="shared" si="5"/>
        <v/>
      </c>
      <c r="R261" s="135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 x14ac:dyDescent="0.3">
      <c r="A262" s="279" t="s">
        <v>506</v>
      </c>
      <c r="B262" s="280"/>
      <c r="C262" s="272" t="s">
        <v>17</v>
      </c>
      <c r="D262" s="273">
        <v>1</v>
      </c>
      <c r="E262" s="273">
        <f>3500*2</f>
        <v>7000</v>
      </c>
      <c r="F262" s="273" t="s">
        <v>275</v>
      </c>
      <c r="G262" s="274">
        <f t="shared" si="33"/>
        <v>0.98371206255064469</v>
      </c>
      <c r="H262" s="275">
        <v>0</v>
      </c>
      <c r="I262" s="276" t="str">
        <f t="shared" si="1"/>
        <v/>
      </c>
      <c r="J262" s="275">
        <v>7000</v>
      </c>
      <c r="K262" s="276">
        <f t="shared" si="2"/>
        <v>0.91727707305114148</v>
      </c>
      <c r="L262" s="275">
        <v>7000</v>
      </c>
      <c r="M262" s="276">
        <f t="shared" si="3"/>
        <v>1.0501470520501479</v>
      </c>
      <c r="N262" s="275"/>
      <c r="O262" s="276" t="str">
        <f t="shared" si="4"/>
        <v/>
      </c>
      <c r="P262" s="275"/>
      <c r="Q262" s="276" t="str">
        <f t="shared" si="5"/>
        <v/>
      </c>
      <c r="R262" s="135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 x14ac:dyDescent="0.3">
      <c r="A263" s="279" t="s">
        <v>507</v>
      </c>
      <c r="B263" s="280"/>
      <c r="C263" s="272" t="s">
        <v>17</v>
      </c>
      <c r="D263" s="273">
        <v>1</v>
      </c>
      <c r="E263" s="273">
        <v>2800</v>
      </c>
      <c r="F263" s="273" t="s">
        <v>275</v>
      </c>
      <c r="G263" s="274">
        <f t="shared" si="33"/>
        <v>1.3710135546062985</v>
      </c>
      <c r="H263" s="275">
        <v>0</v>
      </c>
      <c r="I263" s="276" t="str">
        <f t="shared" si="1"/>
        <v/>
      </c>
      <c r="J263" s="275">
        <v>9756</v>
      </c>
      <c r="K263" s="276">
        <f t="shared" si="2"/>
        <v>1.2784221606695623</v>
      </c>
      <c r="L263" s="275">
        <v>9756</v>
      </c>
      <c r="M263" s="276">
        <f t="shared" si="3"/>
        <v>1.4636049485430347</v>
      </c>
      <c r="N263" s="275"/>
      <c r="O263" s="276" t="str">
        <f t="shared" si="4"/>
        <v/>
      </c>
      <c r="P263" s="275"/>
      <c r="Q263" s="276" t="str">
        <f t="shared" si="5"/>
        <v/>
      </c>
      <c r="R263" s="135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 x14ac:dyDescent="0.3">
      <c r="A264" s="306" t="s">
        <v>508</v>
      </c>
      <c r="B264" s="307"/>
      <c r="C264" s="272" t="s">
        <v>17</v>
      </c>
      <c r="D264" s="273"/>
      <c r="E264" s="273"/>
      <c r="F264" s="273" t="s">
        <v>257</v>
      </c>
      <c r="G264" s="274">
        <f t="shared" si="33"/>
        <v>0.12327076159986945</v>
      </c>
      <c r="H264" s="275">
        <v>0</v>
      </c>
      <c r="I264" s="276" t="str">
        <f t="shared" si="1"/>
        <v/>
      </c>
      <c r="J264" s="275">
        <v>0</v>
      </c>
      <c r="K264" s="276" t="str">
        <f t="shared" si="2"/>
        <v/>
      </c>
      <c r="L264" s="275">
        <v>821.69</v>
      </c>
      <c r="M264" s="276">
        <f t="shared" si="3"/>
        <v>0.12327076159986945</v>
      </c>
      <c r="N264" s="275"/>
      <c r="O264" s="276" t="str">
        <f t="shared" si="4"/>
        <v/>
      </c>
      <c r="P264" s="275"/>
      <c r="Q264" s="276" t="str">
        <f t="shared" si="5"/>
        <v/>
      </c>
      <c r="R264" s="135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 x14ac:dyDescent="0.3">
      <c r="A265" s="306" t="s">
        <v>509</v>
      </c>
      <c r="B265" s="307"/>
      <c r="C265" s="272" t="s">
        <v>17</v>
      </c>
      <c r="D265" s="273"/>
      <c r="E265" s="273"/>
      <c r="F265" s="273" t="s">
        <v>257</v>
      </c>
      <c r="G265" s="274">
        <f t="shared" si="33"/>
        <v>0.12327076159986945</v>
      </c>
      <c r="H265" s="275">
        <v>0</v>
      </c>
      <c r="I265" s="276" t="str">
        <f t="shared" si="1"/>
        <v/>
      </c>
      <c r="J265" s="275">
        <v>0</v>
      </c>
      <c r="K265" s="276" t="str">
        <f t="shared" si="2"/>
        <v/>
      </c>
      <c r="L265" s="275">
        <v>821.69</v>
      </c>
      <c r="M265" s="276">
        <f t="shared" si="3"/>
        <v>0.12327076159986945</v>
      </c>
      <c r="N265" s="275"/>
      <c r="O265" s="276" t="str">
        <f t="shared" si="4"/>
        <v/>
      </c>
      <c r="P265" s="275"/>
      <c r="Q265" s="276" t="str">
        <f t="shared" si="5"/>
        <v/>
      </c>
      <c r="R265" s="135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 x14ac:dyDescent="0.3">
      <c r="A266" s="279" t="s">
        <v>510</v>
      </c>
      <c r="B266" s="280"/>
      <c r="C266" s="272" t="s">
        <v>17</v>
      </c>
      <c r="D266" s="273"/>
      <c r="E266" s="273"/>
      <c r="F266" s="273" t="s">
        <v>257</v>
      </c>
      <c r="G266" s="274" t="str">
        <f t="shared" si="33"/>
        <v/>
      </c>
      <c r="H266" s="275">
        <v>0</v>
      </c>
      <c r="I266" s="276" t="str">
        <f t="shared" si="1"/>
        <v/>
      </c>
      <c r="J266" s="275">
        <v>0</v>
      </c>
      <c r="K266" s="276" t="str">
        <f t="shared" si="2"/>
        <v/>
      </c>
      <c r="L266" s="275">
        <v>0</v>
      </c>
      <c r="M266" s="276" t="str">
        <f t="shared" si="3"/>
        <v/>
      </c>
      <c r="N266" s="275"/>
      <c r="O266" s="276" t="str">
        <f t="shared" si="4"/>
        <v/>
      </c>
      <c r="P266" s="275"/>
      <c r="Q266" s="276" t="str">
        <f t="shared" si="5"/>
        <v/>
      </c>
      <c r="R266" s="135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 x14ac:dyDescent="0.3">
      <c r="A267" s="279" t="s">
        <v>511</v>
      </c>
      <c r="B267" s="280"/>
      <c r="C267" s="272" t="s">
        <v>17</v>
      </c>
      <c r="D267" s="273"/>
      <c r="E267" s="273"/>
      <c r="F267" s="273" t="s">
        <v>257</v>
      </c>
      <c r="G267" s="274" t="str">
        <f t="shared" si="33"/>
        <v/>
      </c>
      <c r="H267" s="275">
        <v>0</v>
      </c>
      <c r="I267" s="276" t="str">
        <f t="shared" si="1"/>
        <v/>
      </c>
      <c r="J267" s="275">
        <v>0</v>
      </c>
      <c r="K267" s="276" t="str">
        <f t="shared" si="2"/>
        <v/>
      </c>
      <c r="L267" s="275">
        <v>0</v>
      </c>
      <c r="M267" s="276" t="str">
        <f t="shared" si="3"/>
        <v/>
      </c>
      <c r="N267" s="275"/>
      <c r="O267" s="276" t="str">
        <f t="shared" si="4"/>
        <v/>
      </c>
      <c r="P267" s="275"/>
      <c r="Q267" s="276" t="str">
        <f t="shared" si="5"/>
        <v/>
      </c>
      <c r="R267" s="135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 x14ac:dyDescent="0.3">
      <c r="A268" s="279" t="s">
        <v>512</v>
      </c>
      <c r="B268" s="280"/>
      <c r="C268" s="272" t="s">
        <v>17</v>
      </c>
      <c r="D268" s="273"/>
      <c r="E268" s="273"/>
      <c r="F268" s="273" t="s">
        <v>257</v>
      </c>
      <c r="G268" s="274" t="str">
        <f t="shared" si="33"/>
        <v/>
      </c>
      <c r="H268" s="275">
        <v>0</v>
      </c>
      <c r="I268" s="276" t="str">
        <f t="shared" si="1"/>
        <v/>
      </c>
      <c r="J268" s="275">
        <v>0</v>
      </c>
      <c r="K268" s="276" t="str">
        <f t="shared" si="2"/>
        <v/>
      </c>
      <c r="L268" s="275">
        <v>0</v>
      </c>
      <c r="M268" s="276" t="str">
        <f t="shared" si="3"/>
        <v/>
      </c>
      <c r="N268" s="275"/>
      <c r="O268" s="276" t="str">
        <f t="shared" si="4"/>
        <v/>
      </c>
      <c r="P268" s="275"/>
      <c r="Q268" s="276" t="str">
        <f t="shared" si="5"/>
        <v/>
      </c>
      <c r="R268" s="135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 x14ac:dyDescent="0.3">
      <c r="A269" s="306" t="s">
        <v>513</v>
      </c>
      <c r="B269" s="280"/>
      <c r="C269" s="272" t="s">
        <v>17</v>
      </c>
      <c r="D269" s="273"/>
      <c r="E269" s="273"/>
      <c r="F269" s="273" t="s">
        <v>257</v>
      </c>
      <c r="G269" s="274" t="str">
        <f t="shared" si="33"/>
        <v/>
      </c>
      <c r="H269" s="275">
        <v>0</v>
      </c>
      <c r="I269" s="276" t="str">
        <f t="shared" si="1"/>
        <v/>
      </c>
      <c r="J269" s="275">
        <v>0</v>
      </c>
      <c r="K269" s="276" t="str">
        <f t="shared" si="2"/>
        <v/>
      </c>
      <c r="L269" s="275">
        <v>0</v>
      </c>
      <c r="M269" s="276" t="str">
        <f t="shared" si="3"/>
        <v/>
      </c>
      <c r="N269" s="275"/>
      <c r="O269" s="276" t="str">
        <f t="shared" si="4"/>
        <v/>
      </c>
      <c r="P269" s="275"/>
      <c r="Q269" s="276" t="str">
        <f t="shared" si="5"/>
        <v/>
      </c>
      <c r="R269" s="135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 x14ac:dyDescent="0.3">
      <c r="A270" s="279" t="s">
        <v>514</v>
      </c>
      <c r="B270" s="280"/>
      <c r="C270" s="272" t="s">
        <v>17</v>
      </c>
      <c r="D270" s="273"/>
      <c r="E270" s="273"/>
      <c r="F270" s="273" t="s">
        <v>257</v>
      </c>
      <c r="G270" s="274" t="str">
        <f t="shared" si="33"/>
        <v/>
      </c>
      <c r="H270" s="275">
        <v>0</v>
      </c>
      <c r="I270" s="276" t="str">
        <f t="shared" ref="I270:I288" si="34">IF(H270=0,"",($B$10/H$10)*H270/H$8)</f>
        <v/>
      </c>
      <c r="J270" s="275">
        <v>0</v>
      </c>
      <c r="K270" s="276" t="str">
        <f t="shared" ref="K270:K288" si="35">IF(J270=0,"",($B$10/J$10)*J270/J$8)</f>
        <v/>
      </c>
      <c r="L270" s="275">
        <v>0</v>
      </c>
      <c r="M270" s="276" t="str">
        <f t="shared" ref="M270:M288" si="36">IF(L270=0,"",($B$10/L$10)*L270/L$8)</f>
        <v/>
      </c>
      <c r="N270" s="275"/>
      <c r="O270" s="276" t="str">
        <f t="shared" ref="O270:O288" si="37">IF(N270=0,"",($B$10/N$10)*N270/N$8)</f>
        <v/>
      </c>
      <c r="P270" s="275"/>
      <c r="Q270" s="276" t="str">
        <f t="shared" ref="Q270:Q288" si="38">IF(P270=0,"",($B$10/P$10)*P270/P$8)</f>
        <v/>
      </c>
      <c r="R270" s="135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 x14ac:dyDescent="0.3">
      <c r="A271" s="279" t="s">
        <v>515</v>
      </c>
      <c r="B271" s="280"/>
      <c r="C271" s="272" t="s">
        <v>17</v>
      </c>
      <c r="D271" s="273"/>
      <c r="E271" s="273"/>
      <c r="F271" s="273" t="s">
        <v>257</v>
      </c>
      <c r="G271" s="274" t="str">
        <f t="shared" si="33"/>
        <v/>
      </c>
      <c r="H271" s="275">
        <v>0</v>
      </c>
      <c r="I271" s="276" t="str">
        <f t="shared" si="34"/>
        <v/>
      </c>
      <c r="J271" s="275">
        <v>0</v>
      </c>
      <c r="K271" s="276" t="str">
        <f t="shared" si="35"/>
        <v/>
      </c>
      <c r="L271" s="275">
        <v>0</v>
      </c>
      <c r="M271" s="276" t="str">
        <f t="shared" si="36"/>
        <v/>
      </c>
      <c r="N271" s="275"/>
      <c r="O271" s="276" t="str">
        <f t="shared" si="37"/>
        <v/>
      </c>
      <c r="P271" s="275"/>
      <c r="Q271" s="276" t="str">
        <f t="shared" si="38"/>
        <v/>
      </c>
      <c r="R271" s="135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 x14ac:dyDescent="0.3">
      <c r="A272" s="279" t="s">
        <v>516</v>
      </c>
      <c r="B272" s="280"/>
      <c r="C272" s="272" t="s">
        <v>17</v>
      </c>
      <c r="D272" s="273"/>
      <c r="E272" s="273"/>
      <c r="F272" s="273" t="s">
        <v>257</v>
      </c>
      <c r="G272" s="274" t="str">
        <f t="shared" si="33"/>
        <v/>
      </c>
      <c r="H272" s="275">
        <v>0</v>
      </c>
      <c r="I272" s="276" t="str">
        <f t="shared" si="34"/>
        <v/>
      </c>
      <c r="J272" s="275">
        <v>0</v>
      </c>
      <c r="K272" s="276" t="str">
        <f t="shared" si="35"/>
        <v/>
      </c>
      <c r="L272" s="275">
        <v>0</v>
      </c>
      <c r="M272" s="276" t="str">
        <f t="shared" si="36"/>
        <v/>
      </c>
      <c r="N272" s="275"/>
      <c r="O272" s="276" t="str">
        <f t="shared" si="37"/>
        <v/>
      </c>
      <c r="P272" s="275"/>
      <c r="Q272" s="276" t="str">
        <f t="shared" si="38"/>
        <v/>
      </c>
      <c r="R272" s="135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 x14ac:dyDescent="0.3">
      <c r="A273" s="306" t="s">
        <v>517</v>
      </c>
      <c r="B273" s="280"/>
      <c r="C273" s="272" t="s">
        <v>379</v>
      </c>
      <c r="D273" s="273"/>
      <c r="E273" s="273"/>
      <c r="F273" s="273" t="s">
        <v>257</v>
      </c>
      <c r="G273" s="274" t="str">
        <f t="shared" si="33"/>
        <v/>
      </c>
      <c r="H273" s="275">
        <v>0</v>
      </c>
      <c r="I273" s="276" t="str">
        <f t="shared" si="34"/>
        <v/>
      </c>
      <c r="J273" s="275">
        <v>0</v>
      </c>
      <c r="K273" s="276" t="str">
        <f t="shared" si="35"/>
        <v/>
      </c>
      <c r="L273" s="275">
        <v>0</v>
      </c>
      <c r="M273" s="276" t="str">
        <f t="shared" si="36"/>
        <v/>
      </c>
      <c r="N273" s="275"/>
      <c r="O273" s="276" t="str">
        <f t="shared" si="37"/>
        <v/>
      </c>
      <c r="P273" s="275"/>
      <c r="Q273" s="276" t="str">
        <f t="shared" si="38"/>
        <v/>
      </c>
      <c r="R273" s="135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 x14ac:dyDescent="0.3">
      <c r="A274" s="306" t="s">
        <v>518</v>
      </c>
      <c r="B274" s="280"/>
      <c r="C274" s="272" t="s">
        <v>17</v>
      </c>
      <c r="D274" s="273"/>
      <c r="E274" s="273"/>
      <c r="F274" s="273" t="s">
        <v>257</v>
      </c>
      <c r="G274" s="274" t="str">
        <f t="shared" si="33"/>
        <v/>
      </c>
      <c r="H274" s="275">
        <v>0</v>
      </c>
      <c r="I274" s="276" t="str">
        <f t="shared" si="34"/>
        <v/>
      </c>
      <c r="J274" s="275">
        <v>0</v>
      </c>
      <c r="K274" s="276" t="str">
        <f t="shared" si="35"/>
        <v/>
      </c>
      <c r="L274" s="275">
        <v>0</v>
      </c>
      <c r="M274" s="276" t="str">
        <f t="shared" si="36"/>
        <v/>
      </c>
      <c r="N274" s="275"/>
      <c r="O274" s="276" t="str">
        <f t="shared" si="37"/>
        <v/>
      </c>
      <c r="P274" s="275"/>
      <c r="Q274" s="276" t="str">
        <f t="shared" si="38"/>
        <v/>
      </c>
      <c r="R274" s="135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 x14ac:dyDescent="0.3">
      <c r="A275" s="279" t="s">
        <v>519</v>
      </c>
      <c r="B275" s="280"/>
      <c r="C275" s="272" t="s">
        <v>17</v>
      </c>
      <c r="D275" s="273"/>
      <c r="E275" s="273"/>
      <c r="F275" s="273" t="s">
        <v>257</v>
      </c>
      <c r="G275" s="274" t="str">
        <f t="shared" si="33"/>
        <v/>
      </c>
      <c r="H275" s="275">
        <v>0</v>
      </c>
      <c r="I275" s="276" t="str">
        <f t="shared" si="34"/>
        <v/>
      </c>
      <c r="J275" s="275">
        <v>0</v>
      </c>
      <c r="K275" s="276" t="str">
        <f t="shared" si="35"/>
        <v/>
      </c>
      <c r="L275" s="275">
        <v>0</v>
      </c>
      <c r="M275" s="276" t="str">
        <f t="shared" si="36"/>
        <v/>
      </c>
      <c r="N275" s="275"/>
      <c r="O275" s="276" t="str">
        <f t="shared" si="37"/>
        <v/>
      </c>
      <c r="P275" s="275"/>
      <c r="Q275" s="276" t="str">
        <f t="shared" si="38"/>
        <v/>
      </c>
      <c r="R275" s="135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 x14ac:dyDescent="0.3">
      <c r="A276" s="279" t="s">
        <v>520</v>
      </c>
      <c r="B276" s="280"/>
      <c r="C276" s="272" t="s">
        <v>379</v>
      </c>
      <c r="D276" s="273"/>
      <c r="E276" s="273"/>
      <c r="F276" s="273" t="s">
        <v>257</v>
      </c>
      <c r="G276" s="274" t="str">
        <f t="shared" si="33"/>
        <v/>
      </c>
      <c r="H276" s="275">
        <v>0</v>
      </c>
      <c r="I276" s="276" t="str">
        <f t="shared" si="34"/>
        <v/>
      </c>
      <c r="J276" s="275">
        <v>0</v>
      </c>
      <c r="K276" s="276" t="str">
        <f t="shared" si="35"/>
        <v/>
      </c>
      <c r="L276" s="275">
        <v>0</v>
      </c>
      <c r="M276" s="276" t="str">
        <f t="shared" si="36"/>
        <v/>
      </c>
      <c r="N276" s="275"/>
      <c r="O276" s="276" t="str">
        <f t="shared" si="37"/>
        <v/>
      </c>
      <c r="P276" s="275"/>
      <c r="Q276" s="276" t="str">
        <f t="shared" si="38"/>
        <v/>
      </c>
      <c r="R276" s="135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 x14ac:dyDescent="0.3">
      <c r="A277" s="279" t="s">
        <v>521</v>
      </c>
      <c r="B277" s="280"/>
      <c r="C277" s="272" t="s">
        <v>17</v>
      </c>
      <c r="D277" s="273"/>
      <c r="E277" s="273"/>
      <c r="F277" s="273" t="s">
        <v>257</v>
      </c>
      <c r="G277" s="274" t="str">
        <f t="shared" si="33"/>
        <v/>
      </c>
      <c r="H277" s="275">
        <v>0</v>
      </c>
      <c r="I277" s="276" t="str">
        <f t="shared" si="34"/>
        <v/>
      </c>
      <c r="J277" s="275">
        <v>0</v>
      </c>
      <c r="K277" s="276" t="str">
        <f t="shared" si="35"/>
        <v/>
      </c>
      <c r="L277" s="275">
        <v>0</v>
      </c>
      <c r="M277" s="276" t="str">
        <f t="shared" si="36"/>
        <v/>
      </c>
      <c r="N277" s="275"/>
      <c r="O277" s="276" t="str">
        <f t="shared" si="37"/>
        <v/>
      </c>
      <c r="P277" s="275"/>
      <c r="Q277" s="276" t="str">
        <f t="shared" si="38"/>
        <v/>
      </c>
      <c r="R277" s="135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 x14ac:dyDescent="0.3">
      <c r="A278" s="306" t="s">
        <v>522</v>
      </c>
      <c r="B278" s="280"/>
      <c r="C278" s="272" t="s">
        <v>17</v>
      </c>
      <c r="D278" s="273"/>
      <c r="E278" s="273"/>
      <c r="F278" s="273" t="s">
        <v>257</v>
      </c>
      <c r="G278" s="274" t="str">
        <f t="shared" si="33"/>
        <v/>
      </c>
      <c r="H278" s="275">
        <v>0</v>
      </c>
      <c r="I278" s="276" t="str">
        <f t="shared" si="34"/>
        <v/>
      </c>
      <c r="J278" s="275">
        <v>0</v>
      </c>
      <c r="K278" s="276" t="str">
        <f t="shared" si="35"/>
        <v/>
      </c>
      <c r="L278" s="275">
        <v>0</v>
      </c>
      <c r="M278" s="276" t="str">
        <f t="shared" si="36"/>
        <v/>
      </c>
      <c r="N278" s="275"/>
      <c r="O278" s="276" t="str">
        <f t="shared" si="37"/>
        <v/>
      </c>
      <c r="P278" s="275"/>
      <c r="Q278" s="276" t="str">
        <f t="shared" si="38"/>
        <v/>
      </c>
      <c r="R278" s="135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 x14ac:dyDescent="0.3">
      <c r="A279" s="306" t="s">
        <v>523</v>
      </c>
      <c r="B279" s="280"/>
      <c r="C279" s="272" t="s">
        <v>17</v>
      </c>
      <c r="D279" s="273"/>
      <c r="E279" s="273"/>
      <c r="F279" s="273" t="s">
        <v>257</v>
      </c>
      <c r="G279" s="274" t="str">
        <f t="shared" si="33"/>
        <v/>
      </c>
      <c r="H279" s="275">
        <v>0</v>
      </c>
      <c r="I279" s="276" t="str">
        <f t="shared" si="34"/>
        <v/>
      </c>
      <c r="J279" s="275">
        <v>0</v>
      </c>
      <c r="K279" s="276" t="str">
        <f t="shared" si="35"/>
        <v/>
      </c>
      <c r="L279" s="275">
        <v>0</v>
      </c>
      <c r="M279" s="276" t="str">
        <f t="shared" si="36"/>
        <v/>
      </c>
      <c r="N279" s="275"/>
      <c r="O279" s="276" t="str">
        <f t="shared" si="37"/>
        <v/>
      </c>
      <c r="P279" s="275"/>
      <c r="Q279" s="276" t="str">
        <f t="shared" si="38"/>
        <v/>
      </c>
      <c r="R279" s="135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 x14ac:dyDescent="0.3">
      <c r="A280" s="279" t="s">
        <v>524</v>
      </c>
      <c r="B280" s="280"/>
      <c r="C280" s="272" t="s">
        <v>17</v>
      </c>
      <c r="D280" s="273"/>
      <c r="E280" s="273"/>
      <c r="F280" s="273" t="s">
        <v>257</v>
      </c>
      <c r="G280" s="274" t="str">
        <f t="shared" si="33"/>
        <v/>
      </c>
      <c r="H280" s="275">
        <v>0</v>
      </c>
      <c r="I280" s="276" t="str">
        <f t="shared" si="34"/>
        <v/>
      </c>
      <c r="J280" s="275">
        <v>0</v>
      </c>
      <c r="K280" s="276" t="str">
        <f t="shared" si="35"/>
        <v/>
      </c>
      <c r="L280" s="275">
        <v>0</v>
      </c>
      <c r="M280" s="276" t="str">
        <f t="shared" si="36"/>
        <v/>
      </c>
      <c r="N280" s="275"/>
      <c r="O280" s="276" t="str">
        <f t="shared" si="37"/>
        <v/>
      </c>
      <c r="P280" s="275"/>
      <c r="Q280" s="276" t="str">
        <f t="shared" si="38"/>
        <v/>
      </c>
      <c r="R280" s="135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 x14ac:dyDescent="0.3">
      <c r="A281" s="279" t="s">
        <v>525</v>
      </c>
      <c r="B281" s="280"/>
      <c r="C281" s="272" t="s">
        <v>17</v>
      </c>
      <c r="D281" s="273"/>
      <c r="E281" s="273"/>
      <c r="F281" s="273" t="s">
        <v>257</v>
      </c>
      <c r="G281" s="274" t="str">
        <f t="shared" si="33"/>
        <v/>
      </c>
      <c r="H281" s="275">
        <v>0</v>
      </c>
      <c r="I281" s="276" t="str">
        <f t="shared" si="34"/>
        <v/>
      </c>
      <c r="J281" s="275">
        <v>0</v>
      </c>
      <c r="K281" s="276" t="str">
        <f t="shared" si="35"/>
        <v/>
      </c>
      <c r="L281" s="275">
        <v>0</v>
      </c>
      <c r="M281" s="276" t="str">
        <f t="shared" si="36"/>
        <v/>
      </c>
      <c r="N281" s="275"/>
      <c r="O281" s="276" t="str">
        <f t="shared" si="37"/>
        <v/>
      </c>
      <c r="P281" s="275"/>
      <c r="Q281" s="276" t="str">
        <f t="shared" si="38"/>
        <v/>
      </c>
      <c r="R281" s="135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 x14ac:dyDescent="0.3">
      <c r="A282" s="279" t="s">
        <v>526</v>
      </c>
      <c r="B282" s="280"/>
      <c r="C282" s="272" t="s">
        <v>17</v>
      </c>
      <c r="D282" s="273"/>
      <c r="E282" s="273"/>
      <c r="F282" s="273" t="s">
        <v>257</v>
      </c>
      <c r="G282" s="274" t="str">
        <f t="shared" si="33"/>
        <v/>
      </c>
      <c r="H282" s="275">
        <v>0</v>
      </c>
      <c r="I282" s="276" t="str">
        <f t="shared" si="34"/>
        <v/>
      </c>
      <c r="J282" s="275">
        <v>0</v>
      </c>
      <c r="K282" s="276" t="str">
        <f t="shared" si="35"/>
        <v/>
      </c>
      <c r="L282" s="275">
        <v>0</v>
      </c>
      <c r="M282" s="276" t="str">
        <f t="shared" si="36"/>
        <v/>
      </c>
      <c r="N282" s="275"/>
      <c r="O282" s="276" t="str">
        <f t="shared" si="37"/>
        <v/>
      </c>
      <c r="P282" s="275"/>
      <c r="Q282" s="276" t="str">
        <f t="shared" si="38"/>
        <v/>
      </c>
      <c r="R282" s="135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 x14ac:dyDescent="0.3">
      <c r="A283" s="306" t="s">
        <v>527</v>
      </c>
      <c r="B283" s="280"/>
      <c r="C283" s="272" t="s">
        <v>17</v>
      </c>
      <c r="D283" s="273"/>
      <c r="E283" s="273"/>
      <c r="F283" s="273" t="s">
        <v>257</v>
      </c>
      <c r="G283" s="274" t="str">
        <f t="shared" si="33"/>
        <v/>
      </c>
      <c r="H283" s="275">
        <v>0</v>
      </c>
      <c r="I283" s="276" t="str">
        <f t="shared" si="34"/>
        <v/>
      </c>
      <c r="J283" s="275">
        <v>0</v>
      </c>
      <c r="K283" s="276" t="str">
        <f t="shared" si="35"/>
        <v/>
      </c>
      <c r="L283" s="275">
        <v>0</v>
      </c>
      <c r="M283" s="276" t="str">
        <f t="shared" si="36"/>
        <v/>
      </c>
      <c r="N283" s="275"/>
      <c r="O283" s="276" t="str">
        <f t="shared" si="37"/>
        <v/>
      </c>
      <c r="P283" s="275"/>
      <c r="Q283" s="276" t="str">
        <f t="shared" si="38"/>
        <v/>
      </c>
      <c r="R283" s="135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 x14ac:dyDescent="0.3">
      <c r="A284" s="279" t="s">
        <v>528</v>
      </c>
      <c r="B284" s="280"/>
      <c r="C284" s="272" t="s">
        <v>17</v>
      </c>
      <c r="D284" s="273"/>
      <c r="E284" s="273"/>
      <c r="F284" s="273" t="s">
        <v>257</v>
      </c>
      <c r="G284" s="274" t="str">
        <f t="shared" si="33"/>
        <v/>
      </c>
      <c r="H284" s="275">
        <v>0</v>
      </c>
      <c r="I284" s="276" t="str">
        <f t="shared" si="34"/>
        <v/>
      </c>
      <c r="J284" s="275">
        <v>0</v>
      </c>
      <c r="K284" s="276" t="str">
        <f t="shared" si="35"/>
        <v/>
      </c>
      <c r="L284" s="275">
        <v>0</v>
      </c>
      <c r="M284" s="276" t="str">
        <f t="shared" si="36"/>
        <v/>
      </c>
      <c r="N284" s="275"/>
      <c r="O284" s="276" t="str">
        <f t="shared" si="37"/>
        <v/>
      </c>
      <c r="P284" s="275"/>
      <c r="Q284" s="276" t="str">
        <f t="shared" si="38"/>
        <v/>
      </c>
      <c r="R284" s="135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 x14ac:dyDescent="0.3">
      <c r="A285" s="279" t="s">
        <v>529</v>
      </c>
      <c r="B285" s="280"/>
      <c r="C285" s="272" t="s">
        <v>17</v>
      </c>
      <c r="D285" s="273"/>
      <c r="E285" s="273"/>
      <c r="F285" s="273" t="s">
        <v>257</v>
      </c>
      <c r="G285" s="274" t="str">
        <f t="shared" si="33"/>
        <v/>
      </c>
      <c r="H285" s="275">
        <v>0</v>
      </c>
      <c r="I285" s="276" t="str">
        <f t="shared" si="34"/>
        <v/>
      </c>
      <c r="J285" s="275">
        <v>0</v>
      </c>
      <c r="K285" s="276" t="str">
        <f t="shared" si="35"/>
        <v/>
      </c>
      <c r="L285" s="275">
        <v>0</v>
      </c>
      <c r="M285" s="276" t="str">
        <f t="shared" si="36"/>
        <v/>
      </c>
      <c r="N285" s="275"/>
      <c r="O285" s="276" t="str">
        <f t="shared" si="37"/>
        <v/>
      </c>
      <c r="P285" s="275"/>
      <c r="Q285" s="276" t="str">
        <f t="shared" si="38"/>
        <v/>
      </c>
      <c r="R285" s="135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 x14ac:dyDescent="0.3">
      <c r="A286" s="306" t="s">
        <v>530</v>
      </c>
      <c r="B286" s="307"/>
      <c r="C286" s="272" t="s">
        <v>379</v>
      </c>
      <c r="D286" s="273">
        <v>6</v>
      </c>
      <c r="E286" s="273">
        <v>510</v>
      </c>
      <c r="F286" s="273" t="s">
        <v>275</v>
      </c>
      <c r="G286" s="274">
        <f t="shared" si="33"/>
        <v>0.57007982825579462</v>
      </c>
      <c r="H286" s="275">
        <v>0</v>
      </c>
      <c r="I286" s="276" t="str">
        <f t="shared" si="34"/>
        <v/>
      </c>
      <c r="J286" s="275">
        <v>0</v>
      </c>
      <c r="K286" s="276" t="str">
        <f t="shared" si="35"/>
        <v/>
      </c>
      <c r="L286" s="275">
        <v>3800</v>
      </c>
      <c r="M286" s="276">
        <f t="shared" si="36"/>
        <v>0.57007982825579462</v>
      </c>
      <c r="N286" s="275"/>
      <c r="O286" s="276" t="str">
        <f t="shared" si="37"/>
        <v/>
      </c>
      <c r="P286" s="275"/>
      <c r="Q286" s="276" t="str">
        <f t="shared" si="38"/>
        <v/>
      </c>
      <c r="R286" s="135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 x14ac:dyDescent="0.3">
      <c r="A287" s="279" t="s">
        <v>531</v>
      </c>
      <c r="B287" s="280"/>
      <c r="C287" s="272" t="s">
        <v>17</v>
      </c>
      <c r="D287" s="273">
        <v>1</v>
      </c>
      <c r="E287" s="273"/>
      <c r="F287" s="273" t="s">
        <v>275</v>
      </c>
      <c r="G287" s="274" t="str">
        <f t="shared" si="33"/>
        <v/>
      </c>
      <c r="H287" s="275">
        <v>0</v>
      </c>
      <c r="I287" s="276" t="str">
        <f t="shared" si="34"/>
        <v/>
      </c>
      <c r="J287" s="275">
        <v>0</v>
      </c>
      <c r="K287" s="276" t="str">
        <f t="shared" si="35"/>
        <v/>
      </c>
      <c r="L287" s="275">
        <v>0</v>
      </c>
      <c r="M287" s="276" t="str">
        <f t="shared" si="36"/>
        <v/>
      </c>
      <c r="N287" s="275"/>
      <c r="O287" s="276" t="str">
        <f t="shared" si="37"/>
        <v/>
      </c>
      <c r="P287" s="275"/>
      <c r="Q287" s="276" t="str">
        <f t="shared" si="38"/>
        <v/>
      </c>
      <c r="R287" s="135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 x14ac:dyDescent="0.3">
      <c r="A288" s="279" t="s">
        <v>532</v>
      </c>
      <c r="B288" s="280"/>
      <c r="C288" s="272" t="s">
        <v>379</v>
      </c>
      <c r="D288" s="273">
        <v>5</v>
      </c>
      <c r="E288" s="273"/>
      <c r="F288" s="273" t="s">
        <v>275</v>
      </c>
      <c r="G288" s="274" t="str">
        <f t="shared" si="33"/>
        <v/>
      </c>
      <c r="H288" s="275">
        <v>0</v>
      </c>
      <c r="I288" s="276" t="str">
        <f t="shared" si="34"/>
        <v/>
      </c>
      <c r="J288" s="275">
        <v>0</v>
      </c>
      <c r="K288" s="276" t="str">
        <f t="shared" si="35"/>
        <v/>
      </c>
      <c r="L288" s="275">
        <v>0</v>
      </c>
      <c r="M288" s="276" t="str">
        <f t="shared" si="36"/>
        <v/>
      </c>
      <c r="N288" s="275"/>
      <c r="O288" s="276" t="str">
        <f t="shared" si="37"/>
        <v/>
      </c>
      <c r="P288" s="275"/>
      <c r="Q288" s="276" t="str">
        <f t="shared" si="38"/>
        <v/>
      </c>
      <c r="R288" s="135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 x14ac:dyDescent="0.3">
      <c r="A289" s="279" t="s">
        <v>533</v>
      </c>
      <c r="B289" s="280"/>
      <c r="C289" s="272" t="s">
        <v>379</v>
      </c>
      <c r="D289" s="273">
        <v>1</v>
      </c>
      <c r="E289" s="273"/>
      <c r="F289" s="273" t="s">
        <v>275</v>
      </c>
      <c r="G289" s="274"/>
      <c r="H289" s="275"/>
      <c r="I289" s="276"/>
      <c r="J289" s="275"/>
      <c r="K289" s="276"/>
      <c r="L289" s="275"/>
      <c r="M289" s="276"/>
      <c r="N289" s="275"/>
      <c r="O289" s="276"/>
      <c r="P289" s="275"/>
      <c r="Q289" s="276"/>
      <c r="R289" s="135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 x14ac:dyDescent="0.3">
      <c r="A290" s="279" t="s">
        <v>534</v>
      </c>
      <c r="B290" s="280"/>
      <c r="C290" s="272" t="s">
        <v>17</v>
      </c>
      <c r="D290" s="273">
        <v>1</v>
      </c>
      <c r="E290" s="273"/>
      <c r="F290" s="273" t="s">
        <v>275</v>
      </c>
      <c r="G290" s="274"/>
      <c r="H290" s="275"/>
      <c r="I290" s="276"/>
      <c r="J290" s="275"/>
      <c r="K290" s="276"/>
      <c r="L290" s="275"/>
      <c r="M290" s="276"/>
      <c r="N290" s="275"/>
      <c r="O290" s="276"/>
      <c r="P290" s="275"/>
      <c r="Q290" s="276"/>
      <c r="R290" s="135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 x14ac:dyDescent="0.3">
      <c r="A291" s="306" t="s">
        <v>535</v>
      </c>
      <c r="B291" s="280"/>
      <c r="C291" s="272" t="s">
        <v>17</v>
      </c>
      <c r="D291" s="273"/>
      <c r="E291" s="273"/>
      <c r="F291" s="273" t="s">
        <v>257</v>
      </c>
      <c r="G291" s="274" t="str">
        <f t="shared" ref="G291:G308" si="39">IFERROR(AVERAGEIFS($H291:$Q291,H$12:Q$12,"Referência"),"")</f>
        <v/>
      </c>
      <c r="H291" s="275">
        <v>0</v>
      </c>
      <c r="I291" s="276" t="str">
        <f t="shared" ref="I291:I341" si="40">IF(H291=0,"",($B$10/H$10)*H291/H$8)</f>
        <v/>
      </c>
      <c r="J291" s="275">
        <v>0</v>
      </c>
      <c r="K291" s="276" t="str">
        <f t="shared" ref="K291:K341" si="41">IF(J291=0,"",($B$10/J$10)*J291/J$8)</f>
        <v/>
      </c>
      <c r="L291" s="275">
        <v>0</v>
      </c>
      <c r="M291" s="276" t="str">
        <f t="shared" ref="M291:M341" si="42">IF(L291=0,"",($B$10/L$10)*L291/L$8)</f>
        <v/>
      </c>
      <c r="N291" s="275"/>
      <c r="O291" s="276" t="str">
        <f t="shared" ref="O291:O341" si="43">IF(N291=0,"",($B$10/N$10)*N291/N$8)</f>
        <v/>
      </c>
      <c r="P291" s="275"/>
      <c r="Q291" s="276" t="str">
        <f t="shared" ref="Q291:Q341" si="44">IF(P291=0,"",($B$10/P$10)*P291/P$8)</f>
        <v/>
      </c>
      <c r="R291" s="135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 x14ac:dyDescent="0.3">
      <c r="A292" s="279" t="s">
        <v>536</v>
      </c>
      <c r="B292" s="280"/>
      <c r="C292" s="272" t="s">
        <v>17</v>
      </c>
      <c r="D292" s="273"/>
      <c r="E292" s="273"/>
      <c r="F292" s="273" t="s">
        <v>257</v>
      </c>
      <c r="G292" s="274" t="str">
        <f t="shared" si="39"/>
        <v/>
      </c>
      <c r="H292" s="275">
        <v>0</v>
      </c>
      <c r="I292" s="276" t="str">
        <f t="shared" si="40"/>
        <v/>
      </c>
      <c r="J292" s="275">
        <v>0</v>
      </c>
      <c r="K292" s="276" t="str">
        <f t="shared" si="41"/>
        <v/>
      </c>
      <c r="L292" s="275">
        <v>0</v>
      </c>
      <c r="M292" s="276" t="str">
        <f t="shared" si="42"/>
        <v/>
      </c>
      <c r="N292" s="275"/>
      <c r="O292" s="276" t="str">
        <f t="shared" si="43"/>
        <v/>
      </c>
      <c r="P292" s="275"/>
      <c r="Q292" s="276" t="str">
        <f t="shared" si="44"/>
        <v/>
      </c>
      <c r="R292" s="135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 x14ac:dyDescent="0.3">
      <c r="A293" s="279" t="s">
        <v>537</v>
      </c>
      <c r="B293" s="280"/>
      <c r="C293" s="272" t="s">
        <v>17</v>
      </c>
      <c r="D293" s="273"/>
      <c r="E293" s="273"/>
      <c r="F293" s="273" t="s">
        <v>257</v>
      </c>
      <c r="G293" s="274" t="str">
        <f t="shared" si="39"/>
        <v/>
      </c>
      <c r="H293" s="275">
        <v>0</v>
      </c>
      <c r="I293" s="276" t="str">
        <f t="shared" si="40"/>
        <v/>
      </c>
      <c r="J293" s="275">
        <v>0</v>
      </c>
      <c r="K293" s="276" t="str">
        <f t="shared" si="41"/>
        <v/>
      </c>
      <c r="L293" s="275">
        <v>0</v>
      </c>
      <c r="M293" s="276" t="str">
        <f t="shared" si="42"/>
        <v/>
      </c>
      <c r="N293" s="275"/>
      <c r="O293" s="276" t="str">
        <f t="shared" si="43"/>
        <v/>
      </c>
      <c r="P293" s="275"/>
      <c r="Q293" s="276" t="str">
        <f t="shared" si="44"/>
        <v/>
      </c>
      <c r="R293" s="135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 x14ac:dyDescent="0.3">
      <c r="A294" s="306" t="s">
        <v>538</v>
      </c>
      <c r="B294" s="307"/>
      <c r="C294" s="272" t="s">
        <v>379</v>
      </c>
      <c r="D294" s="273">
        <v>6</v>
      </c>
      <c r="E294" s="273">
        <v>5400</v>
      </c>
      <c r="F294" s="273" t="s">
        <v>275</v>
      </c>
      <c r="G294" s="274">
        <f t="shared" si="39"/>
        <v>6.7509453346080939</v>
      </c>
      <c r="H294" s="275">
        <v>0</v>
      </c>
      <c r="I294" s="276" t="str">
        <f t="shared" si="40"/>
        <v/>
      </c>
      <c r="J294" s="275">
        <v>0</v>
      </c>
      <c r="K294" s="276" t="str">
        <f t="shared" si="41"/>
        <v/>
      </c>
      <c r="L294" s="275">
        <v>45000</v>
      </c>
      <c r="M294" s="276">
        <f t="shared" si="42"/>
        <v>6.7509453346080939</v>
      </c>
      <c r="N294" s="275"/>
      <c r="O294" s="276" t="str">
        <f t="shared" si="43"/>
        <v/>
      </c>
      <c r="P294" s="275"/>
      <c r="Q294" s="276" t="str">
        <f t="shared" si="44"/>
        <v/>
      </c>
      <c r="R294" s="135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 x14ac:dyDescent="0.3">
      <c r="A295" s="279" t="s">
        <v>539</v>
      </c>
      <c r="B295" s="280"/>
      <c r="C295" s="272" t="s">
        <v>17</v>
      </c>
      <c r="D295" s="273">
        <v>1</v>
      </c>
      <c r="E295" s="273"/>
      <c r="F295" s="273" t="s">
        <v>275</v>
      </c>
      <c r="G295" s="274" t="str">
        <f t="shared" si="39"/>
        <v/>
      </c>
      <c r="H295" s="275">
        <v>0</v>
      </c>
      <c r="I295" s="276" t="str">
        <f t="shared" si="40"/>
        <v/>
      </c>
      <c r="J295" s="275">
        <v>0</v>
      </c>
      <c r="K295" s="276" t="str">
        <f t="shared" si="41"/>
        <v/>
      </c>
      <c r="L295" s="275">
        <v>0</v>
      </c>
      <c r="M295" s="276" t="str">
        <f t="shared" si="42"/>
        <v/>
      </c>
      <c r="N295" s="275"/>
      <c r="O295" s="276" t="str">
        <f t="shared" si="43"/>
        <v/>
      </c>
      <c r="P295" s="275"/>
      <c r="Q295" s="276" t="str">
        <f t="shared" si="44"/>
        <v/>
      </c>
      <c r="R295" s="135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 x14ac:dyDescent="0.3">
      <c r="A296" s="279" t="s">
        <v>540</v>
      </c>
      <c r="B296" s="280"/>
      <c r="C296" s="272" t="s">
        <v>379</v>
      </c>
      <c r="D296" s="273">
        <v>5</v>
      </c>
      <c r="E296" s="273"/>
      <c r="F296" s="273" t="s">
        <v>275</v>
      </c>
      <c r="G296" s="274" t="str">
        <f t="shared" si="39"/>
        <v/>
      </c>
      <c r="H296" s="275">
        <v>0</v>
      </c>
      <c r="I296" s="276" t="str">
        <f t="shared" si="40"/>
        <v/>
      </c>
      <c r="J296" s="275">
        <v>0</v>
      </c>
      <c r="K296" s="276" t="str">
        <f t="shared" si="41"/>
        <v/>
      </c>
      <c r="L296" s="275">
        <v>0</v>
      </c>
      <c r="M296" s="276" t="str">
        <f t="shared" si="42"/>
        <v/>
      </c>
      <c r="N296" s="275"/>
      <c r="O296" s="276" t="str">
        <f t="shared" si="43"/>
        <v/>
      </c>
      <c r="P296" s="275"/>
      <c r="Q296" s="276" t="str">
        <f t="shared" si="44"/>
        <v/>
      </c>
      <c r="R296" s="135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 x14ac:dyDescent="0.3">
      <c r="A297" s="279" t="s">
        <v>533</v>
      </c>
      <c r="B297" s="280"/>
      <c r="C297" s="272" t="s">
        <v>379</v>
      </c>
      <c r="D297" s="273">
        <v>1</v>
      </c>
      <c r="E297" s="273"/>
      <c r="F297" s="273" t="s">
        <v>275</v>
      </c>
      <c r="G297" s="274">
        <f t="shared" si="39"/>
        <v>2.4303403204589142</v>
      </c>
      <c r="H297" s="275">
        <v>0</v>
      </c>
      <c r="I297" s="276" t="str">
        <f t="shared" si="40"/>
        <v/>
      </c>
      <c r="J297" s="275">
        <v>0</v>
      </c>
      <c r="K297" s="276" t="str">
        <f t="shared" si="41"/>
        <v/>
      </c>
      <c r="L297" s="275">
        <v>16200</v>
      </c>
      <c r="M297" s="276">
        <f t="shared" si="42"/>
        <v>2.4303403204589142</v>
      </c>
      <c r="N297" s="275"/>
      <c r="O297" s="276" t="str">
        <f t="shared" si="43"/>
        <v/>
      </c>
      <c r="P297" s="275"/>
      <c r="Q297" s="276" t="str">
        <f t="shared" si="44"/>
        <v/>
      </c>
      <c r="R297" s="135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 x14ac:dyDescent="0.3">
      <c r="A298" s="279" t="s">
        <v>534</v>
      </c>
      <c r="B298" s="280"/>
      <c r="C298" s="272" t="s">
        <v>17</v>
      </c>
      <c r="D298" s="273">
        <v>1</v>
      </c>
      <c r="E298" s="273"/>
      <c r="F298" s="273" t="s">
        <v>275</v>
      </c>
      <c r="G298" s="274" t="str">
        <f t="shared" si="39"/>
        <v/>
      </c>
      <c r="H298" s="275">
        <v>0</v>
      </c>
      <c r="I298" s="276" t="str">
        <f t="shared" si="40"/>
        <v/>
      </c>
      <c r="J298" s="275">
        <v>0</v>
      </c>
      <c r="K298" s="276" t="str">
        <f t="shared" si="41"/>
        <v/>
      </c>
      <c r="L298" s="275">
        <v>0</v>
      </c>
      <c r="M298" s="276" t="str">
        <f t="shared" si="42"/>
        <v/>
      </c>
      <c r="N298" s="275"/>
      <c r="O298" s="276" t="str">
        <f t="shared" si="43"/>
        <v/>
      </c>
      <c r="P298" s="275"/>
      <c r="Q298" s="276" t="str">
        <f t="shared" si="44"/>
        <v/>
      </c>
      <c r="R298" s="135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 x14ac:dyDescent="0.3">
      <c r="A299" s="306" t="s">
        <v>541</v>
      </c>
      <c r="B299" s="280"/>
      <c r="C299" s="272" t="s">
        <v>379</v>
      </c>
      <c r="D299" s="273"/>
      <c r="E299" s="273"/>
      <c r="F299" s="273" t="s">
        <v>257</v>
      </c>
      <c r="G299" s="274" t="str">
        <f t="shared" si="39"/>
        <v/>
      </c>
      <c r="H299" s="275">
        <v>0</v>
      </c>
      <c r="I299" s="276" t="str">
        <f t="shared" si="40"/>
        <v/>
      </c>
      <c r="J299" s="275">
        <v>0</v>
      </c>
      <c r="K299" s="276" t="str">
        <f t="shared" si="41"/>
        <v/>
      </c>
      <c r="L299" s="275">
        <v>0</v>
      </c>
      <c r="M299" s="276" t="str">
        <f t="shared" si="42"/>
        <v/>
      </c>
      <c r="N299" s="275"/>
      <c r="O299" s="276" t="str">
        <f t="shared" si="43"/>
        <v/>
      </c>
      <c r="P299" s="275"/>
      <c r="Q299" s="276" t="str">
        <f t="shared" si="44"/>
        <v/>
      </c>
      <c r="R299" s="135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 x14ac:dyDescent="0.3">
      <c r="A300" s="279" t="s">
        <v>542</v>
      </c>
      <c r="B300" s="280"/>
      <c r="C300" s="272" t="s">
        <v>209</v>
      </c>
      <c r="D300" s="273"/>
      <c r="E300" s="273"/>
      <c r="F300" s="273" t="s">
        <v>257</v>
      </c>
      <c r="G300" s="274" t="str">
        <f t="shared" si="39"/>
        <v/>
      </c>
      <c r="H300" s="275">
        <v>0</v>
      </c>
      <c r="I300" s="276" t="str">
        <f t="shared" si="40"/>
        <v/>
      </c>
      <c r="J300" s="275">
        <v>0</v>
      </c>
      <c r="K300" s="276" t="str">
        <f t="shared" si="41"/>
        <v/>
      </c>
      <c r="L300" s="275">
        <v>0</v>
      </c>
      <c r="M300" s="276" t="str">
        <f t="shared" si="42"/>
        <v/>
      </c>
      <c r="N300" s="275"/>
      <c r="O300" s="276" t="str">
        <f t="shared" si="43"/>
        <v/>
      </c>
      <c r="P300" s="275"/>
      <c r="Q300" s="276" t="str">
        <f t="shared" si="44"/>
        <v/>
      </c>
      <c r="R300" s="135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 x14ac:dyDescent="0.3">
      <c r="A301" s="279" t="s">
        <v>543</v>
      </c>
      <c r="B301" s="280"/>
      <c r="C301" s="272" t="s">
        <v>209</v>
      </c>
      <c r="D301" s="273"/>
      <c r="E301" s="273"/>
      <c r="F301" s="273" t="s">
        <v>257</v>
      </c>
      <c r="G301" s="274" t="str">
        <f t="shared" si="39"/>
        <v/>
      </c>
      <c r="H301" s="275">
        <v>0</v>
      </c>
      <c r="I301" s="276" t="str">
        <f t="shared" si="40"/>
        <v/>
      </c>
      <c r="J301" s="275">
        <v>0</v>
      </c>
      <c r="K301" s="276" t="str">
        <f t="shared" si="41"/>
        <v/>
      </c>
      <c r="L301" s="275">
        <v>0</v>
      </c>
      <c r="M301" s="276" t="str">
        <f t="shared" si="42"/>
        <v/>
      </c>
      <c r="N301" s="275"/>
      <c r="O301" s="276" t="str">
        <f t="shared" si="43"/>
        <v/>
      </c>
      <c r="P301" s="275"/>
      <c r="Q301" s="276" t="str">
        <f t="shared" si="44"/>
        <v/>
      </c>
      <c r="R301" s="135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 x14ac:dyDescent="0.3">
      <c r="A302" s="279" t="s">
        <v>544</v>
      </c>
      <c r="B302" s="280"/>
      <c r="C302" s="272" t="s">
        <v>209</v>
      </c>
      <c r="D302" s="273"/>
      <c r="E302" s="273"/>
      <c r="F302" s="273" t="s">
        <v>257</v>
      </c>
      <c r="G302" s="274" t="str">
        <f t="shared" si="39"/>
        <v/>
      </c>
      <c r="H302" s="275">
        <v>0</v>
      </c>
      <c r="I302" s="276" t="str">
        <f t="shared" si="40"/>
        <v/>
      </c>
      <c r="J302" s="275">
        <v>0</v>
      </c>
      <c r="K302" s="276" t="str">
        <f t="shared" si="41"/>
        <v/>
      </c>
      <c r="L302" s="275">
        <v>0</v>
      </c>
      <c r="M302" s="276" t="str">
        <f t="shared" si="42"/>
        <v/>
      </c>
      <c r="N302" s="275"/>
      <c r="O302" s="276" t="str">
        <f t="shared" si="43"/>
        <v/>
      </c>
      <c r="P302" s="275"/>
      <c r="Q302" s="276" t="str">
        <f t="shared" si="44"/>
        <v/>
      </c>
      <c r="R302" s="135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 x14ac:dyDescent="0.3">
      <c r="A303" s="279" t="s">
        <v>545</v>
      </c>
      <c r="B303" s="280"/>
      <c r="C303" s="272" t="s">
        <v>379</v>
      </c>
      <c r="D303" s="273"/>
      <c r="E303" s="273"/>
      <c r="F303" s="273" t="s">
        <v>257</v>
      </c>
      <c r="G303" s="274" t="str">
        <f t="shared" si="39"/>
        <v/>
      </c>
      <c r="H303" s="275">
        <v>0</v>
      </c>
      <c r="I303" s="276" t="str">
        <f t="shared" si="40"/>
        <v/>
      </c>
      <c r="J303" s="275">
        <v>0</v>
      </c>
      <c r="K303" s="276" t="str">
        <f t="shared" si="41"/>
        <v/>
      </c>
      <c r="L303" s="275">
        <v>0</v>
      </c>
      <c r="M303" s="276" t="str">
        <f t="shared" si="42"/>
        <v/>
      </c>
      <c r="N303" s="275"/>
      <c r="O303" s="276" t="str">
        <f t="shared" si="43"/>
        <v/>
      </c>
      <c r="P303" s="275"/>
      <c r="Q303" s="276" t="str">
        <f t="shared" si="44"/>
        <v/>
      </c>
      <c r="R303" s="135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 x14ac:dyDescent="0.3">
      <c r="A304" s="279" t="s">
        <v>546</v>
      </c>
      <c r="B304" s="280"/>
      <c r="C304" s="272" t="s">
        <v>379</v>
      </c>
      <c r="D304" s="273"/>
      <c r="E304" s="273"/>
      <c r="F304" s="273" t="s">
        <v>257</v>
      </c>
      <c r="G304" s="274" t="str">
        <f t="shared" si="39"/>
        <v/>
      </c>
      <c r="H304" s="275">
        <v>0</v>
      </c>
      <c r="I304" s="276" t="str">
        <f t="shared" si="40"/>
        <v/>
      </c>
      <c r="J304" s="275">
        <v>0</v>
      </c>
      <c r="K304" s="276" t="str">
        <f t="shared" si="41"/>
        <v/>
      </c>
      <c r="L304" s="275">
        <v>0</v>
      </c>
      <c r="M304" s="276" t="str">
        <f t="shared" si="42"/>
        <v/>
      </c>
      <c r="N304" s="275"/>
      <c r="O304" s="276" t="str">
        <f t="shared" si="43"/>
        <v/>
      </c>
      <c r="P304" s="275"/>
      <c r="Q304" s="276" t="str">
        <f t="shared" si="44"/>
        <v/>
      </c>
      <c r="R304" s="135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 x14ac:dyDescent="0.3">
      <c r="A305" s="279" t="s">
        <v>547</v>
      </c>
      <c r="B305" s="280"/>
      <c r="C305" s="272" t="s">
        <v>379</v>
      </c>
      <c r="D305" s="273"/>
      <c r="E305" s="273"/>
      <c r="F305" s="273" t="s">
        <v>257</v>
      </c>
      <c r="G305" s="274" t="str">
        <f t="shared" si="39"/>
        <v/>
      </c>
      <c r="H305" s="275">
        <v>0</v>
      </c>
      <c r="I305" s="276" t="str">
        <f t="shared" si="40"/>
        <v/>
      </c>
      <c r="J305" s="275">
        <v>0</v>
      </c>
      <c r="K305" s="276" t="str">
        <f t="shared" si="41"/>
        <v/>
      </c>
      <c r="L305" s="275">
        <v>0</v>
      </c>
      <c r="M305" s="276" t="str">
        <f t="shared" si="42"/>
        <v/>
      </c>
      <c r="N305" s="275"/>
      <c r="O305" s="276" t="str">
        <f t="shared" si="43"/>
        <v/>
      </c>
      <c r="P305" s="275"/>
      <c r="Q305" s="276" t="str">
        <f t="shared" si="44"/>
        <v/>
      </c>
      <c r="R305" s="135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 x14ac:dyDescent="0.3">
      <c r="A306" s="279" t="s">
        <v>548</v>
      </c>
      <c r="B306" s="280"/>
      <c r="C306" s="272" t="s">
        <v>379</v>
      </c>
      <c r="D306" s="273"/>
      <c r="E306" s="273"/>
      <c r="F306" s="273" t="s">
        <v>257</v>
      </c>
      <c r="G306" s="274" t="str">
        <f t="shared" si="39"/>
        <v/>
      </c>
      <c r="H306" s="275">
        <v>0</v>
      </c>
      <c r="I306" s="276" t="str">
        <f t="shared" si="40"/>
        <v/>
      </c>
      <c r="J306" s="275">
        <v>0</v>
      </c>
      <c r="K306" s="276" t="str">
        <f t="shared" si="41"/>
        <v/>
      </c>
      <c r="L306" s="275">
        <v>0</v>
      </c>
      <c r="M306" s="276" t="str">
        <f t="shared" si="42"/>
        <v/>
      </c>
      <c r="N306" s="275"/>
      <c r="O306" s="276" t="str">
        <f t="shared" si="43"/>
        <v/>
      </c>
      <c r="P306" s="275"/>
      <c r="Q306" s="276" t="str">
        <f t="shared" si="44"/>
        <v/>
      </c>
      <c r="R306" s="135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 x14ac:dyDescent="0.3">
      <c r="A307" s="279" t="s">
        <v>549</v>
      </c>
      <c r="B307" s="280"/>
      <c r="C307" s="272" t="s">
        <v>379</v>
      </c>
      <c r="D307" s="273"/>
      <c r="E307" s="273"/>
      <c r="F307" s="273" t="s">
        <v>257</v>
      </c>
      <c r="G307" s="274" t="str">
        <f t="shared" si="39"/>
        <v/>
      </c>
      <c r="H307" s="275">
        <v>0</v>
      </c>
      <c r="I307" s="276" t="str">
        <f t="shared" si="40"/>
        <v/>
      </c>
      <c r="J307" s="275">
        <v>0</v>
      </c>
      <c r="K307" s="276" t="str">
        <f t="shared" si="41"/>
        <v/>
      </c>
      <c r="L307" s="275">
        <v>0</v>
      </c>
      <c r="M307" s="276" t="str">
        <f t="shared" si="42"/>
        <v/>
      </c>
      <c r="N307" s="275"/>
      <c r="O307" s="276" t="str">
        <f t="shared" si="43"/>
        <v/>
      </c>
      <c r="P307" s="275"/>
      <c r="Q307" s="276" t="str">
        <f t="shared" si="44"/>
        <v/>
      </c>
      <c r="R307" s="135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 x14ac:dyDescent="0.3">
      <c r="A308" s="279" t="s">
        <v>550</v>
      </c>
      <c r="B308" s="280"/>
      <c r="C308" s="272" t="s">
        <v>379</v>
      </c>
      <c r="D308" s="273"/>
      <c r="E308" s="273"/>
      <c r="F308" s="273" t="s">
        <v>257</v>
      </c>
      <c r="G308" s="274" t="str">
        <f t="shared" si="39"/>
        <v/>
      </c>
      <c r="H308" s="275">
        <v>0</v>
      </c>
      <c r="I308" s="276" t="str">
        <f t="shared" si="40"/>
        <v/>
      </c>
      <c r="J308" s="275">
        <v>0</v>
      </c>
      <c r="K308" s="276" t="str">
        <f t="shared" si="41"/>
        <v/>
      </c>
      <c r="L308" s="275">
        <v>0</v>
      </c>
      <c r="M308" s="276" t="str">
        <f t="shared" si="42"/>
        <v/>
      </c>
      <c r="N308" s="275"/>
      <c r="O308" s="276" t="str">
        <f t="shared" si="43"/>
        <v/>
      </c>
      <c r="P308" s="275"/>
      <c r="Q308" s="276" t="str">
        <f t="shared" si="44"/>
        <v/>
      </c>
      <c r="R308" s="135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 x14ac:dyDescent="0.3">
      <c r="A309" s="298" t="s">
        <v>551</v>
      </c>
      <c r="B309" s="299"/>
      <c r="C309" s="300"/>
      <c r="D309" s="300"/>
      <c r="E309" s="301"/>
      <c r="F309" s="302"/>
      <c r="G309" s="301"/>
      <c r="H309" s="303"/>
      <c r="I309" s="304" t="str">
        <f t="shared" si="40"/>
        <v/>
      </c>
      <c r="J309" s="303"/>
      <c r="K309" s="304" t="str">
        <f t="shared" si="41"/>
        <v/>
      </c>
      <c r="L309" s="303"/>
      <c r="M309" s="304" t="str">
        <f t="shared" si="42"/>
        <v/>
      </c>
      <c r="N309" s="303"/>
      <c r="O309" s="304" t="str">
        <f t="shared" si="43"/>
        <v/>
      </c>
      <c r="P309" s="303"/>
      <c r="Q309" s="304" t="str">
        <f t="shared" si="44"/>
        <v/>
      </c>
      <c r="R309" s="305"/>
      <c r="S309" s="61"/>
      <c r="T309" s="61"/>
      <c r="U309" s="305"/>
      <c r="V309" s="305"/>
      <c r="W309" s="305"/>
      <c r="X309" s="305"/>
      <c r="Y309" s="305"/>
      <c r="Z309" s="305"/>
    </row>
    <row r="310" spans="1:26" ht="15.75" customHeight="1" x14ac:dyDescent="0.3">
      <c r="A310" s="279" t="s">
        <v>552</v>
      </c>
      <c r="B310" s="280"/>
      <c r="C310" s="272" t="s">
        <v>379</v>
      </c>
      <c r="D310" s="273"/>
      <c r="E310" s="273"/>
      <c r="F310" s="273" t="s">
        <v>257</v>
      </c>
      <c r="G310" s="274" t="str">
        <f t="shared" ref="G310:G341" si="45">IFERROR(AVERAGEIFS($H310:$Q310,H$12:Q$12,"Referência"),"")</f>
        <v/>
      </c>
      <c r="H310" s="275">
        <v>0</v>
      </c>
      <c r="I310" s="276" t="str">
        <f t="shared" si="40"/>
        <v/>
      </c>
      <c r="J310" s="275">
        <v>0</v>
      </c>
      <c r="K310" s="276" t="str">
        <f t="shared" si="41"/>
        <v/>
      </c>
      <c r="L310" s="275">
        <v>0</v>
      </c>
      <c r="M310" s="276" t="str">
        <f t="shared" si="42"/>
        <v/>
      </c>
      <c r="N310" s="275"/>
      <c r="O310" s="276" t="str">
        <f t="shared" si="43"/>
        <v/>
      </c>
      <c r="P310" s="275"/>
      <c r="Q310" s="276" t="str">
        <f t="shared" si="44"/>
        <v/>
      </c>
      <c r="R310" s="135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 x14ac:dyDescent="0.3">
      <c r="A311" s="279" t="s">
        <v>553</v>
      </c>
      <c r="B311" s="280"/>
      <c r="C311" s="272" t="s">
        <v>379</v>
      </c>
      <c r="D311" s="273"/>
      <c r="E311" s="273"/>
      <c r="F311" s="273" t="s">
        <v>257</v>
      </c>
      <c r="G311" s="274" t="str">
        <f t="shared" si="45"/>
        <v/>
      </c>
      <c r="H311" s="275">
        <v>0</v>
      </c>
      <c r="I311" s="276" t="str">
        <f t="shared" si="40"/>
        <v/>
      </c>
      <c r="J311" s="275"/>
      <c r="K311" s="276" t="str">
        <f t="shared" si="41"/>
        <v/>
      </c>
      <c r="L311" s="275">
        <v>0</v>
      </c>
      <c r="M311" s="276" t="str">
        <f t="shared" si="42"/>
        <v/>
      </c>
      <c r="N311" s="275"/>
      <c r="O311" s="276" t="str">
        <f t="shared" si="43"/>
        <v/>
      </c>
      <c r="P311" s="275"/>
      <c r="Q311" s="276" t="str">
        <f t="shared" si="44"/>
        <v/>
      </c>
      <c r="R311" s="135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 x14ac:dyDescent="0.3">
      <c r="A312" s="279" t="s">
        <v>554</v>
      </c>
      <c r="B312" s="307"/>
      <c r="C312" s="272" t="s">
        <v>379</v>
      </c>
      <c r="D312" s="273">
        <v>20</v>
      </c>
      <c r="E312" s="273">
        <v>1000</v>
      </c>
      <c r="F312" s="273" t="s">
        <v>275</v>
      </c>
      <c r="G312" s="274">
        <f t="shared" si="45"/>
        <v>0.17252415855109574</v>
      </c>
      <c r="H312" s="275">
        <v>0</v>
      </c>
      <c r="I312" s="276" t="str">
        <f t="shared" si="40"/>
        <v/>
      </c>
      <c r="J312" s="275"/>
      <c r="K312" s="276" t="str">
        <f t="shared" si="41"/>
        <v/>
      </c>
      <c r="L312" s="275">
        <v>1150</v>
      </c>
      <c r="M312" s="276">
        <f t="shared" si="42"/>
        <v>0.17252415855109574</v>
      </c>
      <c r="N312" s="275"/>
      <c r="O312" s="276" t="str">
        <f t="shared" si="43"/>
        <v/>
      </c>
      <c r="P312" s="275"/>
      <c r="Q312" s="276" t="str">
        <f t="shared" si="44"/>
        <v/>
      </c>
      <c r="R312" s="135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 x14ac:dyDescent="0.3">
      <c r="A313" s="279" t="s">
        <v>555</v>
      </c>
      <c r="B313" s="280"/>
      <c r="C313" s="272" t="s">
        <v>379</v>
      </c>
      <c r="D313" s="273">
        <v>20</v>
      </c>
      <c r="E313" s="273">
        <v>1535</v>
      </c>
      <c r="F313" s="273" t="s">
        <v>275</v>
      </c>
      <c r="G313" s="274" t="str">
        <f t="shared" si="45"/>
        <v/>
      </c>
      <c r="H313" s="275">
        <v>0</v>
      </c>
      <c r="I313" s="276" t="str">
        <f t="shared" si="40"/>
        <v/>
      </c>
      <c r="J313" s="275"/>
      <c r="K313" s="276" t="str">
        <f t="shared" si="41"/>
        <v/>
      </c>
      <c r="L313" s="275">
        <v>0</v>
      </c>
      <c r="M313" s="276" t="str">
        <f t="shared" si="42"/>
        <v/>
      </c>
      <c r="N313" s="275"/>
      <c r="O313" s="276" t="str">
        <f t="shared" si="43"/>
        <v/>
      </c>
      <c r="P313" s="275"/>
      <c r="Q313" s="276" t="str">
        <f t="shared" si="44"/>
        <v/>
      </c>
      <c r="R313" s="135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 x14ac:dyDescent="0.3">
      <c r="A314" s="279" t="s">
        <v>556</v>
      </c>
      <c r="B314" s="280"/>
      <c r="C314" s="272" t="s">
        <v>17</v>
      </c>
      <c r="D314" s="273"/>
      <c r="E314" s="273"/>
      <c r="F314" s="273" t="s">
        <v>257</v>
      </c>
      <c r="G314" s="274" t="str">
        <f t="shared" si="45"/>
        <v/>
      </c>
      <c r="H314" s="275">
        <v>0</v>
      </c>
      <c r="I314" s="276" t="str">
        <f t="shared" si="40"/>
        <v/>
      </c>
      <c r="J314" s="275"/>
      <c r="K314" s="276" t="str">
        <f t="shared" si="41"/>
        <v/>
      </c>
      <c r="L314" s="275">
        <v>0</v>
      </c>
      <c r="M314" s="276" t="str">
        <f t="shared" si="42"/>
        <v/>
      </c>
      <c r="N314" s="275"/>
      <c r="O314" s="276" t="str">
        <f t="shared" si="43"/>
        <v/>
      </c>
      <c r="P314" s="275"/>
      <c r="Q314" s="276" t="str">
        <f t="shared" si="44"/>
        <v/>
      </c>
      <c r="R314" s="135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 x14ac:dyDescent="0.3">
      <c r="A315" s="279" t="s">
        <v>557</v>
      </c>
      <c r="B315" s="280"/>
      <c r="C315" s="272" t="s">
        <v>17</v>
      </c>
      <c r="D315" s="273"/>
      <c r="E315" s="273"/>
      <c r="F315" s="273" t="s">
        <v>257</v>
      </c>
      <c r="G315" s="274" t="str">
        <f t="shared" si="45"/>
        <v/>
      </c>
      <c r="H315" s="275">
        <v>0</v>
      </c>
      <c r="I315" s="276" t="str">
        <f t="shared" si="40"/>
        <v/>
      </c>
      <c r="J315" s="275">
        <v>0</v>
      </c>
      <c r="K315" s="276" t="str">
        <f t="shared" si="41"/>
        <v/>
      </c>
      <c r="L315" s="275">
        <v>0</v>
      </c>
      <c r="M315" s="276" t="str">
        <f t="shared" si="42"/>
        <v/>
      </c>
      <c r="N315" s="275"/>
      <c r="O315" s="276" t="str">
        <f t="shared" si="43"/>
        <v/>
      </c>
      <c r="P315" s="275"/>
      <c r="Q315" s="276" t="str">
        <f t="shared" si="44"/>
        <v/>
      </c>
      <c r="R315" s="135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 x14ac:dyDescent="0.3">
      <c r="A316" s="279" t="s">
        <v>558</v>
      </c>
      <c r="B316" s="280"/>
      <c r="C316" s="272" t="s">
        <v>17</v>
      </c>
      <c r="D316" s="273"/>
      <c r="E316" s="273"/>
      <c r="F316" s="273" t="s">
        <v>257</v>
      </c>
      <c r="G316" s="274" t="str">
        <f t="shared" si="45"/>
        <v/>
      </c>
      <c r="H316" s="275">
        <v>0</v>
      </c>
      <c r="I316" s="276" t="str">
        <f t="shared" si="40"/>
        <v/>
      </c>
      <c r="J316" s="275">
        <v>0</v>
      </c>
      <c r="K316" s="276" t="str">
        <f t="shared" si="41"/>
        <v/>
      </c>
      <c r="L316" s="275">
        <v>0</v>
      </c>
      <c r="M316" s="276" t="str">
        <f t="shared" si="42"/>
        <v/>
      </c>
      <c r="N316" s="275"/>
      <c r="O316" s="276" t="str">
        <f t="shared" si="43"/>
        <v/>
      </c>
      <c r="P316" s="275"/>
      <c r="Q316" s="276" t="str">
        <f t="shared" si="44"/>
        <v/>
      </c>
      <c r="R316" s="135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 x14ac:dyDescent="0.3">
      <c r="A317" s="279" t="s">
        <v>559</v>
      </c>
      <c r="B317" s="280"/>
      <c r="C317" s="272" t="s">
        <v>17</v>
      </c>
      <c r="D317" s="273"/>
      <c r="E317" s="273"/>
      <c r="F317" s="273" t="s">
        <v>257</v>
      </c>
      <c r="G317" s="274" t="str">
        <f t="shared" si="45"/>
        <v/>
      </c>
      <c r="H317" s="275">
        <v>0</v>
      </c>
      <c r="I317" s="276" t="str">
        <f t="shared" si="40"/>
        <v/>
      </c>
      <c r="J317" s="275">
        <v>0</v>
      </c>
      <c r="K317" s="276" t="str">
        <f t="shared" si="41"/>
        <v/>
      </c>
      <c r="L317" s="275">
        <v>0</v>
      </c>
      <c r="M317" s="276" t="str">
        <f t="shared" si="42"/>
        <v/>
      </c>
      <c r="N317" s="275"/>
      <c r="O317" s="276" t="str">
        <f t="shared" si="43"/>
        <v/>
      </c>
      <c r="P317" s="275"/>
      <c r="Q317" s="276" t="str">
        <f t="shared" si="44"/>
        <v/>
      </c>
      <c r="R317" s="135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 x14ac:dyDescent="0.3">
      <c r="A318" s="279" t="s">
        <v>560</v>
      </c>
      <c r="B318" s="280"/>
      <c r="C318" s="272" t="s">
        <v>17</v>
      </c>
      <c r="D318" s="273"/>
      <c r="E318" s="273"/>
      <c r="F318" s="273" t="s">
        <v>257</v>
      </c>
      <c r="G318" s="274" t="str">
        <f t="shared" si="45"/>
        <v/>
      </c>
      <c r="H318" s="275">
        <v>0</v>
      </c>
      <c r="I318" s="276" t="str">
        <f t="shared" si="40"/>
        <v/>
      </c>
      <c r="J318" s="275">
        <v>0</v>
      </c>
      <c r="K318" s="276" t="str">
        <f t="shared" si="41"/>
        <v/>
      </c>
      <c r="L318" s="275">
        <v>0</v>
      </c>
      <c r="M318" s="276" t="str">
        <f t="shared" si="42"/>
        <v/>
      </c>
      <c r="N318" s="275"/>
      <c r="O318" s="276" t="str">
        <f t="shared" si="43"/>
        <v/>
      </c>
      <c r="P318" s="275"/>
      <c r="Q318" s="276" t="str">
        <f t="shared" si="44"/>
        <v/>
      </c>
      <c r="R318" s="135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 x14ac:dyDescent="0.3">
      <c r="A319" s="279" t="s">
        <v>561</v>
      </c>
      <c r="B319" s="280"/>
      <c r="C319" s="272" t="s">
        <v>17</v>
      </c>
      <c r="D319" s="273"/>
      <c r="E319" s="273"/>
      <c r="F319" s="273" t="s">
        <v>257</v>
      </c>
      <c r="G319" s="274" t="str">
        <f t="shared" si="45"/>
        <v/>
      </c>
      <c r="H319" s="275">
        <v>0</v>
      </c>
      <c r="I319" s="276" t="str">
        <f t="shared" si="40"/>
        <v/>
      </c>
      <c r="J319" s="275">
        <v>0</v>
      </c>
      <c r="K319" s="276" t="str">
        <f t="shared" si="41"/>
        <v/>
      </c>
      <c r="L319" s="275">
        <v>0</v>
      </c>
      <c r="M319" s="276" t="str">
        <f t="shared" si="42"/>
        <v/>
      </c>
      <c r="N319" s="275"/>
      <c r="O319" s="276" t="str">
        <f t="shared" si="43"/>
        <v/>
      </c>
      <c r="P319" s="275"/>
      <c r="Q319" s="276" t="str">
        <f t="shared" si="44"/>
        <v/>
      </c>
      <c r="R319" s="135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 x14ac:dyDescent="0.3">
      <c r="A320" s="279" t="s">
        <v>562</v>
      </c>
      <c r="B320" s="280" t="s">
        <v>563</v>
      </c>
      <c r="C320" s="272" t="s">
        <v>17</v>
      </c>
      <c r="D320" s="273"/>
      <c r="E320" s="273"/>
      <c r="F320" s="273" t="s">
        <v>257</v>
      </c>
      <c r="G320" s="274" t="str">
        <f t="shared" si="45"/>
        <v/>
      </c>
      <c r="H320" s="275">
        <v>0</v>
      </c>
      <c r="I320" s="276" t="str">
        <f t="shared" si="40"/>
        <v/>
      </c>
      <c r="J320" s="275">
        <v>0</v>
      </c>
      <c r="K320" s="276" t="str">
        <f t="shared" si="41"/>
        <v/>
      </c>
      <c r="L320" s="275">
        <v>0</v>
      </c>
      <c r="M320" s="276" t="str">
        <f t="shared" si="42"/>
        <v/>
      </c>
      <c r="N320" s="275"/>
      <c r="O320" s="276" t="str">
        <f t="shared" si="43"/>
        <v/>
      </c>
      <c r="P320" s="275"/>
      <c r="Q320" s="276" t="str">
        <f t="shared" si="44"/>
        <v/>
      </c>
      <c r="R320" s="135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 x14ac:dyDescent="0.3">
      <c r="A321" s="279" t="s">
        <v>564</v>
      </c>
      <c r="B321" s="280"/>
      <c r="C321" s="272" t="s">
        <v>17</v>
      </c>
      <c r="D321" s="273"/>
      <c r="E321" s="273"/>
      <c r="F321" s="273" t="s">
        <v>257</v>
      </c>
      <c r="G321" s="274" t="str">
        <f t="shared" si="45"/>
        <v/>
      </c>
      <c r="H321" s="275">
        <v>0</v>
      </c>
      <c r="I321" s="276" t="str">
        <f t="shared" si="40"/>
        <v/>
      </c>
      <c r="J321" s="275">
        <v>0</v>
      </c>
      <c r="K321" s="276" t="str">
        <f t="shared" si="41"/>
        <v/>
      </c>
      <c r="L321" s="275">
        <v>0</v>
      </c>
      <c r="M321" s="276" t="str">
        <f t="shared" si="42"/>
        <v/>
      </c>
      <c r="N321" s="275"/>
      <c r="O321" s="276" t="str">
        <f t="shared" si="43"/>
        <v/>
      </c>
      <c r="P321" s="275"/>
      <c r="Q321" s="276" t="str">
        <f t="shared" si="44"/>
        <v/>
      </c>
      <c r="R321" s="135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 x14ac:dyDescent="0.3">
      <c r="A322" s="279" t="s">
        <v>565</v>
      </c>
      <c r="B322" s="280"/>
      <c r="C322" s="272" t="s">
        <v>17</v>
      </c>
      <c r="D322" s="273"/>
      <c r="E322" s="273"/>
      <c r="F322" s="273" t="s">
        <v>257</v>
      </c>
      <c r="G322" s="274" t="str">
        <f t="shared" si="45"/>
        <v/>
      </c>
      <c r="H322" s="275">
        <v>0</v>
      </c>
      <c r="I322" s="276" t="str">
        <f t="shared" si="40"/>
        <v/>
      </c>
      <c r="J322" s="275">
        <v>0</v>
      </c>
      <c r="K322" s="276" t="str">
        <f t="shared" si="41"/>
        <v/>
      </c>
      <c r="L322" s="275">
        <v>0</v>
      </c>
      <c r="M322" s="276" t="str">
        <f t="shared" si="42"/>
        <v/>
      </c>
      <c r="N322" s="275"/>
      <c r="O322" s="276" t="str">
        <f t="shared" si="43"/>
        <v/>
      </c>
      <c r="P322" s="275"/>
      <c r="Q322" s="276" t="str">
        <f t="shared" si="44"/>
        <v/>
      </c>
      <c r="R322" s="135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 x14ac:dyDescent="0.3">
      <c r="A323" s="279" t="s">
        <v>566</v>
      </c>
      <c r="B323" s="280"/>
      <c r="C323" s="272" t="s">
        <v>17</v>
      </c>
      <c r="D323" s="273"/>
      <c r="E323" s="273"/>
      <c r="F323" s="273" t="s">
        <v>257</v>
      </c>
      <c r="G323" s="274" t="str">
        <f t="shared" si="45"/>
        <v/>
      </c>
      <c r="H323" s="275">
        <v>0</v>
      </c>
      <c r="I323" s="276" t="str">
        <f t="shared" si="40"/>
        <v/>
      </c>
      <c r="J323" s="275">
        <v>0</v>
      </c>
      <c r="K323" s="276" t="str">
        <f t="shared" si="41"/>
        <v/>
      </c>
      <c r="L323" s="275">
        <v>0</v>
      </c>
      <c r="M323" s="276" t="str">
        <f t="shared" si="42"/>
        <v/>
      </c>
      <c r="N323" s="275"/>
      <c r="O323" s="276" t="str">
        <f t="shared" si="43"/>
        <v/>
      </c>
      <c r="P323" s="275"/>
      <c r="Q323" s="276" t="str">
        <f t="shared" si="44"/>
        <v/>
      </c>
      <c r="R323" s="135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 x14ac:dyDescent="0.3">
      <c r="A324" s="279" t="s">
        <v>567</v>
      </c>
      <c r="B324" s="280"/>
      <c r="C324" s="272" t="s">
        <v>17</v>
      </c>
      <c r="D324" s="273"/>
      <c r="E324" s="273"/>
      <c r="F324" s="273" t="s">
        <v>257</v>
      </c>
      <c r="G324" s="274" t="str">
        <f t="shared" si="45"/>
        <v/>
      </c>
      <c r="H324" s="275">
        <v>0</v>
      </c>
      <c r="I324" s="276" t="str">
        <f t="shared" si="40"/>
        <v/>
      </c>
      <c r="J324" s="275">
        <v>0</v>
      </c>
      <c r="K324" s="276" t="str">
        <f t="shared" si="41"/>
        <v/>
      </c>
      <c r="L324" s="275">
        <v>0</v>
      </c>
      <c r="M324" s="276" t="str">
        <f t="shared" si="42"/>
        <v/>
      </c>
      <c r="N324" s="275"/>
      <c r="O324" s="276" t="str">
        <f t="shared" si="43"/>
        <v/>
      </c>
      <c r="P324" s="275"/>
      <c r="Q324" s="276" t="str">
        <f t="shared" si="44"/>
        <v/>
      </c>
      <c r="R324" s="135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 x14ac:dyDescent="0.3">
      <c r="A325" s="279" t="s">
        <v>568</v>
      </c>
      <c r="B325" s="280"/>
      <c r="C325" s="272" t="s">
        <v>17</v>
      </c>
      <c r="D325" s="273"/>
      <c r="E325" s="273"/>
      <c r="F325" s="273" t="s">
        <v>257</v>
      </c>
      <c r="G325" s="274" t="str">
        <f t="shared" si="45"/>
        <v/>
      </c>
      <c r="H325" s="275">
        <v>0</v>
      </c>
      <c r="I325" s="276" t="str">
        <f t="shared" si="40"/>
        <v/>
      </c>
      <c r="J325" s="275">
        <v>0</v>
      </c>
      <c r="K325" s="276" t="str">
        <f t="shared" si="41"/>
        <v/>
      </c>
      <c r="L325" s="275">
        <v>0</v>
      </c>
      <c r="M325" s="276" t="str">
        <f t="shared" si="42"/>
        <v/>
      </c>
      <c r="N325" s="275"/>
      <c r="O325" s="276" t="str">
        <f t="shared" si="43"/>
        <v/>
      </c>
      <c r="P325" s="275"/>
      <c r="Q325" s="276" t="str">
        <f t="shared" si="44"/>
        <v/>
      </c>
      <c r="R325" s="135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 x14ac:dyDescent="0.3">
      <c r="A326" s="279" t="s">
        <v>569</v>
      </c>
      <c r="B326" s="280"/>
      <c r="C326" s="272" t="s">
        <v>17</v>
      </c>
      <c r="D326" s="273"/>
      <c r="E326" s="273"/>
      <c r="F326" s="273" t="s">
        <v>257</v>
      </c>
      <c r="G326" s="274" t="str">
        <f t="shared" si="45"/>
        <v/>
      </c>
      <c r="H326" s="275">
        <v>0</v>
      </c>
      <c r="I326" s="276" t="str">
        <f t="shared" si="40"/>
        <v/>
      </c>
      <c r="J326" s="275">
        <v>0</v>
      </c>
      <c r="K326" s="276" t="str">
        <f t="shared" si="41"/>
        <v/>
      </c>
      <c r="L326" s="275">
        <v>0</v>
      </c>
      <c r="M326" s="276" t="str">
        <f t="shared" si="42"/>
        <v/>
      </c>
      <c r="N326" s="275"/>
      <c r="O326" s="276" t="str">
        <f t="shared" si="43"/>
        <v/>
      </c>
      <c r="P326" s="275"/>
      <c r="Q326" s="276" t="str">
        <f t="shared" si="44"/>
        <v/>
      </c>
      <c r="R326" s="135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 x14ac:dyDescent="0.3">
      <c r="A327" s="279" t="s">
        <v>570</v>
      </c>
      <c r="B327" s="280"/>
      <c r="C327" s="272" t="s">
        <v>17</v>
      </c>
      <c r="D327" s="273"/>
      <c r="E327" s="273"/>
      <c r="F327" s="273" t="s">
        <v>257</v>
      </c>
      <c r="G327" s="274" t="str">
        <f t="shared" si="45"/>
        <v/>
      </c>
      <c r="H327" s="275">
        <v>0</v>
      </c>
      <c r="I327" s="276" t="str">
        <f t="shared" si="40"/>
        <v/>
      </c>
      <c r="J327" s="275">
        <v>0</v>
      </c>
      <c r="K327" s="276" t="str">
        <f t="shared" si="41"/>
        <v/>
      </c>
      <c r="L327" s="275">
        <v>0</v>
      </c>
      <c r="M327" s="276" t="str">
        <f t="shared" si="42"/>
        <v/>
      </c>
      <c r="N327" s="275"/>
      <c r="O327" s="276" t="str">
        <f t="shared" si="43"/>
        <v/>
      </c>
      <c r="P327" s="275"/>
      <c r="Q327" s="276" t="str">
        <f t="shared" si="44"/>
        <v/>
      </c>
      <c r="R327" s="135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 x14ac:dyDescent="0.3">
      <c r="A328" s="279" t="s">
        <v>571</v>
      </c>
      <c r="B328" s="280"/>
      <c r="C328" s="272" t="s">
        <v>17</v>
      </c>
      <c r="D328" s="273"/>
      <c r="E328" s="273"/>
      <c r="F328" s="273" t="s">
        <v>257</v>
      </c>
      <c r="G328" s="274" t="str">
        <f t="shared" si="45"/>
        <v/>
      </c>
      <c r="H328" s="275">
        <v>0</v>
      </c>
      <c r="I328" s="276" t="str">
        <f t="shared" si="40"/>
        <v/>
      </c>
      <c r="J328" s="275">
        <v>0</v>
      </c>
      <c r="K328" s="276" t="str">
        <f t="shared" si="41"/>
        <v/>
      </c>
      <c r="L328" s="275">
        <v>0</v>
      </c>
      <c r="M328" s="276" t="str">
        <f t="shared" si="42"/>
        <v/>
      </c>
      <c r="N328" s="275"/>
      <c r="O328" s="276" t="str">
        <f t="shared" si="43"/>
        <v/>
      </c>
      <c r="P328" s="275"/>
      <c r="Q328" s="276" t="str">
        <f t="shared" si="44"/>
        <v/>
      </c>
      <c r="R328" s="135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 x14ac:dyDescent="0.3">
      <c r="A329" s="279" t="s">
        <v>572</v>
      </c>
      <c r="B329" s="280"/>
      <c r="C329" s="272" t="s">
        <v>17</v>
      </c>
      <c r="D329" s="273"/>
      <c r="E329" s="273"/>
      <c r="F329" s="273" t="s">
        <v>257</v>
      </c>
      <c r="G329" s="274" t="str">
        <f t="shared" si="45"/>
        <v/>
      </c>
      <c r="H329" s="275">
        <v>0</v>
      </c>
      <c r="I329" s="276" t="str">
        <f t="shared" si="40"/>
        <v/>
      </c>
      <c r="J329" s="275">
        <v>0</v>
      </c>
      <c r="K329" s="276" t="str">
        <f t="shared" si="41"/>
        <v/>
      </c>
      <c r="L329" s="275">
        <v>0</v>
      </c>
      <c r="M329" s="276" t="str">
        <f t="shared" si="42"/>
        <v/>
      </c>
      <c r="N329" s="275"/>
      <c r="O329" s="276" t="str">
        <f t="shared" si="43"/>
        <v/>
      </c>
      <c r="P329" s="275"/>
      <c r="Q329" s="276" t="str">
        <f t="shared" si="44"/>
        <v/>
      </c>
      <c r="R329" s="135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 x14ac:dyDescent="0.3">
      <c r="A330" s="279" t="s">
        <v>573</v>
      </c>
      <c r="B330" s="280"/>
      <c r="C330" s="272" t="s">
        <v>17</v>
      </c>
      <c r="D330" s="273"/>
      <c r="E330" s="273"/>
      <c r="F330" s="273" t="s">
        <v>257</v>
      </c>
      <c r="G330" s="274" t="str">
        <f t="shared" si="45"/>
        <v/>
      </c>
      <c r="H330" s="275">
        <v>0</v>
      </c>
      <c r="I330" s="276" t="str">
        <f t="shared" si="40"/>
        <v/>
      </c>
      <c r="J330" s="275">
        <v>0</v>
      </c>
      <c r="K330" s="276" t="str">
        <f t="shared" si="41"/>
        <v/>
      </c>
      <c r="L330" s="275">
        <v>0</v>
      </c>
      <c r="M330" s="276" t="str">
        <f t="shared" si="42"/>
        <v/>
      </c>
      <c r="N330" s="275"/>
      <c r="O330" s="276" t="str">
        <f t="shared" si="43"/>
        <v/>
      </c>
      <c r="P330" s="275"/>
      <c r="Q330" s="276" t="str">
        <f t="shared" si="44"/>
        <v/>
      </c>
      <c r="R330" s="135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 x14ac:dyDescent="0.3">
      <c r="A331" s="279" t="s">
        <v>574</v>
      </c>
      <c r="B331" s="280"/>
      <c r="C331" s="272" t="s">
        <v>17</v>
      </c>
      <c r="D331" s="273"/>
      <c r="E331" s="273"/>
      <c r="F331" s="273" t="s">
        <v>257</v>
      </c>
      <c r="G331" s="274" t="str">
        <f t="shared" si="45"/>
        <v/>
      </c>
      <c r="H331" s="275">
        <v>0</v>
      </c>
      <c r="I331" s="276" t="str">
        <f t="shared" si="40"/>
        <v/>
      </c>
      <c r="J331" s="275">
        <v>0</v>
      </c>
      <c r="K331" s="276" t="str">
        <f t="shared" si="41"/>
        <v/>
      </c>
      <c r="L331" s="275">
        <v>0</v>
      </c>
      <c r="M331" s="276" t="str">
        <f t="shared" si="42"/>
        <v/>
      </c>
      <c r="N331" s="275"/>
      <c r="O331" s="276" t="str">
        <f t="shared" si="43"/>
        <v/>
      </c>
      <c r="P331" s="275"/>
      <c r="Q331" s="276" t="str">
        <f t="shared" si="44"/>
        <v/>
      </c>
      <c r="R331" s="135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 x14ac:dyDescent="0.3">
      <c r="A332" s="279" t="s">
        <v>575</v>
      </c>
      <c r="B332" s="280"/>
      <c r="C332" s="272" t="s">
        <v>17</v>
      </c>
      <c r="D332" s="273"/>
      <c r="E332" s="273"/>
      <c r="F332" s="273" t="s">
        <v>257</v>
      </c>
      <c r="G332" s="274" t="str">
        <f t="shared" si="45"/>
        <v/>
      </c>
      <c r="H332" s="275">
        <v>0</v>
      </c>
      <c r="I332" s="276" t="str">
        <f t="shared" si="40"/>
        <v/>
      </c>
      <c r="J332" s="275">
        <v>0</v>
      </c>
      <c r="K332" s="276" t="str">
        <f t="shared" si="41"/>
        <v/>
      </c>
      <c r="L332" s="275">
        <v>0</v>
      </c>
      <c r="M332" s="276" t="str">
        <f t="shared" si="42"/>
        <v/>
      </c>
      <c r="N332" s="275"/>
      <c r="O332" s="276" t="str">
        <f t="shared" si="43"/>
        <v/>
      </c>
      <c r="P332" s="275"/>
      <c r="Q332" s="276" t="str">
        <f t="shared" si="44"/>
        <v/>
      </c>
      <c r="R332" s="135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 x14ac:dyDescent="0.3">
      <c r="A333" s="279" t="s">
        <v>576</v>
      </c>
      <c r="B333" s="280"/>
      <c r="C333" s="272" t="s">
        <v>17</v>
      </c>
      <c r="D333" s="273"/>
      <c r="E333" s="273"/>
      <c r="F333" s="273" t="s">
        <v>257</v>
      </c>
      <c r="G333" s="274" t="str">
        <f t="shared" si="45"/>
        <v/>
      </c>
      <c r="H333" s="275">
        <v>0</v>
      </c>
      <c r="I333" s="276" t="str">
        <f t="shared" si="40"/>
        <v/>
      </c>
      <c r="J333" s="275">
        <v>0</v>
      </c>
      <c r="K333" s="276" t="str">
        <f t="shared" si="41"/>
        <v/>
      </c>
      <c r="L333" s="275">
        <v>0</v>
      </c>
      <c r="M333" s="276" t="str">
        <f t="shared" si="42"/>
        <v/>
      </c>
      <c r="N333" s="275"/>
      <c r="O333" s="276" t="str">
        <f t="shared" si="43"/>
        <v/>
      </c>
      <c r="P333" s="275"/>
      <c r="Q333" s="276" t="str">
        <f t="shared" si="44"/>
        <v/>
      </c>
      <c r="R333" s="135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 x14ac:dyDescent="0.3">
      <c r="A334" s="306" t="s">
        <v>577</v>
      </c>
      <c r="B334" s="280"/>
      <c r="C334" s="272" t="s">
        <v>17</v>
      </c>
      <c r="D334" s="273"/>
      <c r="E334" s="273"/>
      <c r="F334" s="273" t="s">
        <v>257</v>
      </c>
      <c r="G334" s="274" t="str">
        <f t="shared" si="45"/>
        <v/>
      </c>
      <c r="H334" s="275">
        <v>0</v>
      </c>
      <c r="I334" s="276" t="str">
        <f t="shared" si="40"/>
        <v/>
      </c>
      <c r="J334" s="275">
        <v>0</v>
      </c>
      <c r="K334" s="276" t="str">
        <f t="shared" si="41"/>
        <v/>
      </c>
      <c r="L334" s="275">
        <v>0</v>
      </c>
      <c r="M334" s="276" t="str">
        <f t="shared" si="42"/>
        <v/>
      </c>
      <c r="N334" s="275"/>
      <c r="O334" s="276" t="str">
        <f t="shared" si="43"/>
        <v/>
      </c>
      <c r="P334" s="275"/>
      <c r="Q334" s="276" t="str">
        <f t="shared" si="44"/>
        <v/>
      </c>
      <c r="R334" s="135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 x14ac:dyDescent="0.3">
      <c r="A335" s="279" t="s">
        <v>578</v>
      </c>
      <c r="B335" s="280"/>
      <c r="C335" s="272" t="s">
        <v>379</v>
      </c>
      <c r="D335" s="273"/>
      <c r="E335" s="273"/>
      <c r="F335" s="273" t="s">
        <v>257</v>
      </c>
      <c r="G335" s="274" t="str">
        <f t="shared" si="45"/>
        <v/>
      </c>
      <c r="H335" s="275">
        <v>0</v>
      </c>
      <c r="I335" s="276" t="str">
        <f t="shared" si="40"/>
        <v/>
      </c>
      <c r="J335" s="275">
        <v>0</v>
      </c>
      <c r="K335" s="276" t="str">
        <f t="shared" si="41"/>
        <v/>
      </c>
      <c r="L335" s="275">
        <v>0</v>
      </c>
      <c r="M335" s="276" t="str">
        <f t="shared" si="42"/>
        <v/>
      </c>
      <c r="N335" s="275"/>
      <c r="O335" s="276" t="str">
        <f t="shared" si="43"/>
        <v/>
      </c>
      <c r="P335" s="275"/>
      <c r="Q335" s="276" t="str">
        <f t="shared" si="44"/>
        <v/>
      </c>
      <c r="R335" s="135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 x14ac:dyDescent="0.3">
      <c r="A336" s="279" t="s">
        <v>579</v>
      </c>
      <c r="B336" s="280"/>
      <c r="C336" s="272" t="s">
        <v>379</v>
      </c>
      <c r="D336" s="273"/>
      <c r="E336" s="273"/>
      <c r="F336" s="273" t="s">
        <v>257</v>
      </c>
      <c r="G336" s="274" t="str">
        <f t="shared" si="45"/>
        <v/>
      </c>
      <c r="H336" s="275">
        <v>0</v>
      </c>
      <c r="I336" s="276" t="str">
        <f t="shared" si="40"/>
        <v/>
      </c>
      <c r="J336" s="275">
        <v>0</v>
      </c>
      <c r="K336" s="276" t="str">
        <f t="shared" si="41"/>
        <v/>
      </c>
      <c r="L336" s="275">
        <v>0</v>
      </c>
      <c r="M336" s="276" t="str">
        <f t="shared" si="42"/>
        <v/>
      </c>
      <c r="N336" s="275"/>
      <c r="O336" s="276" t="str">
        <f t="shared" si="43"/>
        <v/>
      </c>
      <c r="P336" s="275"/>
      <c r="Q336" s="276" t="str">
        <f t="shared" si="44"/>
        <v/>
      </c>
      <c r="R336" s="135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 x14ac:dyDescent="0.3">
      <c r="A337" s="279" t="s">
        <v>580</v>
      </c>
      <c r="B337" s="280"/>
      <c r="C337" s="272" t="s">
        <v>379</v>
      </c>
      <c r="D337" s="273"/>
      <c r="E337" s="273"/>
      <c r="F337" s="273" t="s">
        <v>257</v>
      </c>
      <c r="G337" s="274" t="str">
        <f t="shared" si="45"/>
        <v/>
      </c>
      <c r="H337" s="275">
        <v>0</v>
      </c>
      <c r="I337" s="276" t="str">
        <f t="shared" si="40"/>
        <v/>
      </c>
      <c r="J337" s="275">
        <v>0</v>
      </c>
      <c r="K337" s="276" t="str">
        <f t="shared" si="41"/>
        <v/>
      </c>
      <c r="L337" s="275">
        <v>0</v>
      </c>
      <c r="M337" s="276" t="str">
        <f t="shared" si="42"/>
        <v/>
      </c>
      <c r="N337" s="275"/>
      <c r="O337" s="276" t="str">
        <f t="shared" si="43"/>
        <v/>
      </c>
      <c r="P337" s="275"/>
      <c r="Q337" s="276" t="str">
        <f t="shared" si="44"/>
        <v/>
      </c>
      <c r="R337" s="135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 x14ac:dyDescent="0.3">
      <c r="A338" s="279" t="s">
        <v>581</v>
      </c>
      <c r="B338" s="280"/>
      <c r="C338" s="272" t="s">
        <v>379</v>
      </c>
      <c r="D338" s="273"/>
      <c r="E338" s="273"/>
      <c r="F338" s="273" t="s">
        <v>257</v>
      </c>
      <c r="G338" s="274" t="str">
        <f t="shared" si="45"/>
        <v/>
      </c>
      <c r="H338" s="275">
        <v>0</v>
      </c>
      <c r="I338" s="276" t="str">
        <f t="shared" si="40"/>
        <v/>
      </c>
      <c r="J338" s="275">
        <v>0</v>
      </c>
      <c r="K338" s="276" t="str">
        <f t="shared" si="41"/>
        <v/>
      </c>
      <c r="L338" s="275">
        <v>0</v>
      </c>
      <c r="M338" s="276" t="str">
        <f t="shared" si="42"/>
        <v/>
      </c>
      <c r="N338" s="275"/>
      <c r="O338" s="276" t="str">
        <f t="shared" si="43"/>
        <v/>
      </c>
      <c r="P338" s="275"/>
      <c r="Q338" s="276" t="str">
        <f t="shared" si="44"/>
        <v/>
      </c>
      <c r="R338" s="135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 x14ac:dyDescent="0.3">
      <c r="A339" s="279" t="s">
        <v>582</v>
      </c>
      <c r="B339" s="280"/>
      <c r="C339" s="272" t="s">
        <v>379</v>
      </c>
      <c r="D339" s="273"/>
      <c r="E339" s="273"/>
      <c r="F339" s="273" t="s">
        <v>257</v>
      </c>
      <c r="G339" s="274" t="str">
        <f t="shared" si="45"/>
        <v/>
      </c>
      <c r="H339" s="275">
        <v>0</v>
      </c>
      <c r="I339" s="276" t="str">
        <f t="shared" si="40"/>
        <v/>
      </c>
      <c r="J339" s="275">
        <v>0</v>
      </c>
      <c r="K339" s="276" t="str">
        <f t="shared" si="41"/>
        <v/>
      </c>
      <c r="L339" s="275">
        <v>0</v>
      </c>
      <c r="M339" s="276" t="str">
        <f t="shared" si="42"/>
        <v/>
      </c>
      <c r="N339" s="275"/>
      <c r="O339" s="276" t="str">
        <f t="shared" si="43"/>
        <v/>
      </c>
      <c r="P339" s="275"/>
      <c r="Q339" s="276" t="str">
        <f t="shared" si="44"/>
        <v/>
      </c>
      <c r="R339" s="135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 x14ac:dyDescent="0.3">
      <c r="A340" s="279" t="s">
        <v>583</v>
      </c>
      <c r="B340" s="280"/>
      <c r="C340" s="272" t="s">
        <v>379</v>
      </c>
      <c r="D340" s="273"/>
      <c r="E340" s="273"/>
      <c r="F340" s="273" t="s">
        <v>257</v>
      </c>
      <c r="G340" s="274" t="str">
        <f t="shared" si="45"/>
        <v/>
      </c>
      <c r="H340" s="275">
        <v>0</v>
      </c>
      <c r="I340" s="276" t="str">
        <f t="shared" si="40"/>
        <v/>
      </c>
      <c r="J340" s="275">
        <v>0</v>
      </c>
      <c r="K340" s="276" t="str">
        <f t="shared" si="41"/>
        <v/>
      </c>
      <c r="L340" s="275">
        <v>0</v>
      </c>
      <c r="M340" s="276" t="str">
        <f t="shared" si="42"/>
        <v/>
      </c>
      <c r="N340" s="275"/>
      <c r="O340" s="276" t="str">
        <f t="shared" si="43"/>
        <v/>
      </c>
      <c r="P340" s="275"/>
      <c r="Q340" s="276" t="str">
        <f t="shared" si="44"/>
        <v/>
      </c>
      <c r="R340" s="135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 x14ac:dyDescent="0.3">
      <c r="A341" s="279" t="s">
        <v>584</v>
      </c>
      <c r="B341" s="280"/>
      <c r="C341" s="272" t="s">
        <v>379</v>
      </c>
      <c r="D341" s="273"/>
      <c r="E341" s="273"/>
      <c r="F341" s="273" t="s">
        <v>257</v>
      </c>
      <c r="G341" s="274" t="str">
        <f t="shared" si="45"/>
        <v/>
      </c>
      <c r="H341" s="275">
        <v>0</v>
      </c>
      <c r="I341" s="276" t="str">
        <f t="shared" si="40"/>
        <v/>
      </c>
      <c r="J341" s="275">
        <v>0</v>
      </c>
      <c r="K341" s="276" t="str">
        <f t="shared" si="41"/>
        <v/>
      </c>
      <c r="L341" s="275">
        <v>0</v>
      </c>
      <c r="M341" s="276" t="str">
        <f t="shared" si="42"/>
        <v/>
      </c>
      <c r="N341" s="275"/>
      <c r="O341" s="276" t="str">
        <f t="shared" si="43"/>
        <v/>
      </c>
      <c r="P341" s="275"/>
      <c r="Q341" s="276" t="str">
        <f t="shared" si="44"/>
        <v/>
      </c>
      <c r="R341" s="135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 x14ac:dyDescent="0.3">
      <c r="A342" s="279"/>
      <c r="B342" s="280"/>
      <c r="C342" s="272"/>
      <c r="D342" s="273"/>
      <c r="E342" s="273"/>
      <c r="F342" s="273"/>
      <c r="G342" s="274"/>
      <c r="H342" s="308"/>
      <c r="I342" s="309"/>
      <c r="J342" s="308"/>
      <c r="K342" s="309"/>
      <c r="L342" s="308"/>
      <c r="M342" s="309"/>
      <c r="N342" s="308"/>
      <c r="O342" s="309"/>
      <c r="P342" s="308"/>
      <c r="Q342" s="309"/>
      <c r="R342" s="135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 x14ac:dyDescent="0.3">
      <c r="A343" s="251"/>
      <c r="B343" s="251"/>
      <c r="C343" s="251"/>
      <c r="D343" s="251"/>
      <c r="E343" s="251"/>
      <c r="F343" s="310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164"/>
      <c r="S343" s="251"/>
      <c r="T343" s="251"/>
      <c r="U343" s="251"/>
      <c r="V343" s="251"/>
      <c r="W343" s="251"/>
      <c r="X343" s="251"/>
      <c r="Y343" s="251"/>
      <c r="Z343" s="251"/>
    </row>
    <row r="344" spans="1:26" ht="15.75" customHeight="1" x14ac:dyDescent="0.3">
      <c r="A344" s="251"/>
      <c r="B344" s="251"/>
      <c r="C344" s="251"/>
      <c r="D344" s="251"/>
      <c r="E344" s="251"/>
      <c r="F344" s="310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164"/>
      <c r="S344" s="251"/>
      <c r="T344" s="251"/>
      <c r="U344" s="251"/>
      <c r="V344" s="251"/>
      <c r="W344" s="251"/>
      <c r="X344" s="251"/>
      <c r="Y344" s="251"/>
      <c r="Z344" s="251"/>
    </row>
    <row r="345" spans="1:26" ht="15.75" customHeight="1" x14ac:dyDescent="0.3">
      <c r="A345" s="251"/>
      <c r="B345" s="251"/>
      <c r="C345" s="251"/>
      <c r="D345" s="251"/>
      <c r="E345" s="251"/>
      <c r="F345" s="310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164"/>
      <c r="S345" s="251"/>
      <c r="T345" s="251"/>
      <c r="U345" s="251"/>
      <c r="V345" s="251"/>
      <c r="W345" s="251"/>
      <c r="X345" s="251"/>
      <c r="Y345" s="251"/>
      <c r="Z345" s="251"/>
    </row>
    <row r="346" spans="1:26" ht="15.75" customHeight="1" x14ac:dyDescent="0.3">
      <c r="A346" s="251"/>
      <c r="B346" s="251"/>
      <c r="C346" s="251"/>
      <c r="D346" s="251"/>
      <c r="E346" s="251"/>
      <c r="F346" s="310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164"/>
      <c r="S346" s="251"/>
      <c r="T346" s="251"/>
      <c r="U346" s="251"/>
      <c r="V346" s="251"/>
      <c r="W346" s="251"/>
      <c r="X346" s="251"/>
      <c r="Y346" s="251"/>
      <c r="Z346" s="251"/>
    </row>
    <row r="347" spans="1:26" ht="15.75" customHeight="1" x14ac:dyDescent="0.3">
      <c r="A347" s="251"/>
      <c r="B347" s="251"/>
      <c r="C347" s="251"/>
      <c r="D347" s="251"/>
      <c r="E347" s="251"/>
      <c r="F347" s="310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164"/>
      <c r="S347" s="251"/>
      <c r="T347" s="251"/>
      <c r="U347" s="251"/>
      <c r="V347" s="251"/>
      <c r="W347" s="251"/>
      <c r="X347" s="251"/>
      <c r="Y347" s="251"/>
      <c r="Z347" s="251"/>
    </row>
    <row r="348" spans="1:26" ht="15.75" customHeight="1" x14ac:dyDescent="0.3">
      <c r="A348" s="251"/>
      <c r="B348" s="251"/>
      <c r="C348" s="251"/>
      <c r="D348" s="251"/>
      <c r="E348" s="251"/>
      <c r="F348" s="310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164"/>
      <c r="S348" s="251"/>
      <c r="T348" s="251"/>
      <c r="U348" s="251"/>
      <c r="V348" s="251"/>
      <c r="W348" s="251"/>
      <c r="X348" s="251"/>
      <c r="Y348" s="251"/>
      <c r="Z348" s="251"/>
    </row>
    <row r="349" spans="1:26" ht="15.75" customHeight="1" x14ac:dyDescent="0.3">
      <c r="A349" s="251"/>
      <c r="B349" s="251"/>
      <c r="C349" s="251"/>
      <c r="D349" s="251"/>
      <c r="E349" s="251"/>
      <c r="F349" s="310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164"/>
      <c r="S349" s="251"/>
      <c r="T349" s="251"/>
      <c r="U349" s="251"/>
      <c r="V349" s="251"/>
      <c r="W349" s="251"/>
      <c r="X349" s="251"/>
      <c r="Y349" s="251"/>
      <c r="Z349" s="251"/>
    </row>
    <row r="350" spans="1:26" ht="15.75" customHeight="1" x14ac:dyDescent="0.3">
      <c r="A350" s="251"/>
      <c r="B350" s="251"/>
      <c r="C350" s="251"/>
      <c r="D350" s="251"/>
      <c r="E350" s="251"/>
      <c r="F350" s="310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164"/>
      <c r="S350" s="251"/>
      <c r="T350" s="251"/>
      <c r="U350" s="251"/>
      <c r="V350" s="251"/>
      <c r="W350" s="251"/>
      <c r="X350" s="251"/>
      <c r="Y350" s="251"/>
      <c r="Z350" s="251"/>
    </row>
    <row r="351" spans="1:26" ht="15.75" customHeight="1" x14ac:dyDescent="0.3">
      <c r="A351" s="251"/>
      <c r="B351" s="251"/>
      <c r="C351" s="251"/>
      <c r="D351" s="251"/>
      <c r="E351" s="251"/>
      <c r="F351" s="310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164"/>
      <c r="S351" s="251"/>
      <c r="T351" s="251"/>
      <c r="U351" s="251"/>
      <c r="V351" s="251"/>
      <c r="W351" s="251"/>
      <c r="X351" s="251"/>
      <c r="Y351" s="251"/>
      <c r="Z351" s="251"/>
    </row>
    <row r="352" spans="1:26" ht="15.75" customHeight="1" x14ac:dyDescent="0.3">
      <c r="A352" s="251"/>
      <c r="B352" s="251"/>
      <c r="C352" s="251"/>
      <c r="D352" s="251"/>
      <c r="E352" s="251"/>
      <c r="F352" s="310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164"/>
      <c r="S352" s="251"/>
      <c r="T352" s="251"/>
      <c r="U352" s="251"/>
      <c r="V352" s="251"/>
      <c r="W352" s="251"/>
      <c r="X352" s="251"/>
      <c r="Y352" s="251"/>
      <c r="Z352" s="251"/>
    </row>
    <row r="353" spans="1:26" ht="15.75" customHeight="1" x14ac:dyDescent="0.3">
      <c r="A353" s="251"/>
      <c r="B353" s="251"/>
      <c r="C353" s="251"/>
      <c r="D353" s="251"/>
      <c r="E353" s="251"/>
      <c r="F353" s="310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164"/>
      <c r="S353" s="251"/>
      <c r="T353" s="251"/>
      <c r="U353" s="251"/>
      <c r="V353" s="251"/>
      <c r="W353" s="251"/>
      <c r="X353" s="251"/>
      <c r="Y353" s="251"/>
      <c r="Z353" s="251"/>
    </row>
    <row r="354" spans="1:26" ht="15.75" customHeight="1" x14ac:dyDescent="0.3">
      <c r="A354" s="251"/>
      <c r="B354" s="251"/>
      <c r="C354" s="251"/>
      <c r="D354" s="251"/>
      <c r="E354" s="251"/>
      <c r="F354" s="310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164"/>
      <c r="S354" s="251"/>
      <c r="T354" s="251"/>
      <c r="U354" s="251"/>
      <c r="V354" s="251"/>
      <c r="W354" s="251"/>
      <c r="X354" s="251"/>
      <c r="Y354" s="251"/>
      <c r="Z354" s="251"/>
    </row>
    <row r="355" spans="1:26" ht="15.75" customHeight="1" x14ac:dyDescent="0.3">
      <c r="A355" s="251"/>
      <c r="B355" s="251"/>
      <c r="C355" s="251"/>
      <c r="D355" s="251"/>
      <c r="E355" s="251"/>
      <c r="F355" s="310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164"/>
      <c r="S355" s="251"/>
      <c r="T355" s="251"/>
      <c r="U355" s="251"/>
      <c r="V355" s="251"/>
      <c r="W355" s="251"/>
      <c r="X355" s="251"/>
      <c r="Y355" s="251"/>
      <c r="Z355" s="251"/>
    </row>
    <row r="356" spans="1:26" ht="15.75" customHeight="1" x14ac:dyDescent="0.3">
      <c r="A356" s="251"/>
      <c r="B356" s="251"/>
      <c r="C356" s="251"/>
      <c r="D356" s="251"/>
      <c r="E356" s="251"/>
      <c r="F356" s="310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164"/>
      <c r="S356" s="251"/>
      <c r="T356" s="251"/>
      <c r="U356" s="251"/>
      <c r="V356" s="251"/>
      <c r="W356" s="251"/>
      <c r="X356" s="251"/>
      <c r="Y356" s="251"/>
      <c r="Z356" s="251"/>
    </row>
    <row r="357" spans="1:26" ht="15.75" customHeight="1" x14ac:dyDescent="0.3">
      <c r="A357" s="251"/>
      <c r="B357" s="251"/>
      <c r="C357" s="251"/>
      <c r="D357" s="251"/>
      <c r="E357" s="251"/>
      <c r="F357" s="310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164"/>
      <c r="S357" s="251"/>
      <c r="T357" s="251"/>
      <c r="U357" s="251"/>
      <c r="V357" s="251"/>
      <c r="W357" s="251"/>
      <c r="X357" s="251"/>
      <c r="Y357" s="251"/>
      <c r="Z357" s="251"/>
    </row>
    <row r="358" spans="1:26" ht="15.75" customHeight="1" x14ac:dyDescent="0.3">
      <c r="A358" s="251"/>
      <c r="B358" s="251"/>
      <c r="C358" s="251"/>
      <c r="D358" s="251"/>
      <c r="E358" s="251"/>
      <c r="F358" s="310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164"/>
      <c r="S358" s="251"/>
      <c r="T358" s="251"/>
      <c r="U358" s="251"/>
      <c r="V358" s="251"/>
      <c r="W358" s="251"/>
      <c r="X358" s="251"/>
      <c r="Y358" s="251"/>
      <c r="Z358" s="251"/>
    </row>
    <row r="359" spans="1:26" ht="15.75" customHeight="1" x14ac:dyDescent="0.3">
      <c r="A359" s="251"/>
      <c r="B359" s="251"/>
      <c r="C359" s="251"/>
      <c r="D359" s="251"/>
      <c r="E359" s="251"/>
      <c r="F359" s="310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164"/>
      <c r="S359" s="251"/>
      <c r="T359" s="251"/>
      <c r="U359" s="251"/>
      <c r="V359" s="251"/>
      <c r="W359" s="251"/>
      <c r="X359" s="251"/>
      <c r="Y359" s="251"/>
      <c r="Z359" s="251"/>
    </row>
    <row r="360" spans="1:26" ht="15.75" customHeight="1" x14ac:dyDescent="0.3">
      <c r="A360" s="251"/>
      <c r="B360" s="251"/>
      <c r="C360" s="251"/>
      <c r="D360" s="251"/>
      <c r="E360" s="251"/>
      <c r="F360" s="310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164"/>
      <c r="S360" s="251"/>
      <c r="T360" s="251"/>
      <c r="U360" s="251"/>
      <c r="V360" s="251"/>
      <c r="W360" s="251"/>
      <c r="X360" s="251"/>
      <c r="Y360" s="251"/>
      <c r="Z360" s="251"/>
    </row>
    <row r="361" spans="1:26" ht="15.75" customHeight="1" x14ac:dyDescent="0.3">
      <c r="A361" s="251"/>
      <c r="B361" s="251"/>
      <c r="C361" s="251"/>
      <c r="D361" s="251"/>
      <c r="E361" s="251"/>
      <c r="F361" s="310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164"/>
      <c r="S361" s="251"/>
      <c r="T361" s="251"/>
      <c r="U361" s="251"/>
      <c r="V361" s="251"/>
      <c r="W361" s="251"/>
      <c r="X361" s="251"/>
      <c r="Y361" s="251"/>
      <c r="Z361" s="251"/>
    </row>
    <row r="362" spans="1:26" ht="15.75" customHeight="1" x14ac:dyDescent="0.3">
      <c r="A362" s="251"/>
      <c r="B362" s="251"/>
      <c r="C362" s="251"/>
      <c r="D362" s="251"/>
      <c r="E362" s="251"/>
      <c r="F362" s="310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164"/>
      <c r="S362" s="251"/>
      <c r="T362" s="251"/>
      <c r="U362" s="251"/>
      <c r="V362" s="251"/>
      <c r="W362" s="251"/>
      <c r="X362" s="251"/>
      <c r="Y362" s="251"/>
      <c r="Z362" s="251"/>
    </row>
    <row r="363" spans="1:26" ht="15.75" customHeight="1" x14ac:dyDescent="0.3">
      <c r="A363" s="251"/>
      <c r="B363" s="251"/>
      <c r="C363" s="251"/>
      <c r="D363" s="251"/>
      <c r="E363" s="251"/>
      <c r="F363" s="310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164"/>
      <c r="S363" s="251"/>
      <c r="T363" s="251"/>
      <c r="U363" s="251"/>
      <c r="V363" s="251"/>
      <c r="W363" s="251"/>
      <c r="X363" s="251"/>
      <c r="Y363" s="251"/>
      <c r="Z363" s="251"/>
    </row>
    <row r="364" spans="1:26" ht="15.75" customHeight="1" x14ac:dyDescent="0.3">
      <c r="A364" s="251"/>
      <c r="B364" s="251"/>
      <c r="C364" s="251"/>
      <c r="D364" s="251"/>
      <c r="E364" s="251"/>
      <c r="F364" s="310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164"/>
      <c r="S364" s="251"/>
      <c r="T364" s="251"/>
      <c r="U364" s="251"/>
      <c r="V364" s="251"/>
      <c r="W364" s="251"/>
      <c r="X364" s="251"/>
      <c r="Y364" s="251"/>
      <c r="Z364" s="251"/>
    </row>
    <row r="365" spans="1:26" ht="15.75" customHeight="1" x14ac:dyDescent="0.3">
      <c r="A365" s="251"/>
      <c r="B365" s="251"/>
      <c r="C365" s="251"/>
      <c r="D365" s="251"/>
      <c r="E365" s="251"/>
      <c r="F365" s="310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164"/>
      <c r="S365" s="251"/>
      <c r="T365" s="251"/>
      <c r="U365" s="251"/>
      <c r="V365" s="251"/>
      <c r="W365" s="251"/>
      <c r="X365" s="251"/>
      <c r="Y365" s="251"/>
      <c r="Z365" s="251"/>
    </row>
    <row r="366" spans="1:26" ht="15.75" customHeight="1" x14ac:dyDescent="0.3">
      <c r="A366" s="251"/>
      <c r="B366" s="251"/>
      <c r="C366" s="251"/>
      <c r="D366" s="251"/>
      <c r="E366" s="251"/>
      <c r="F366" s="310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164"/>
      <c r="S366" s="251"/>
      <c r="T366" s="251"/>
      <c r="U366" s="251"/>
      <c r="V366" s="251"/>
      <c r="W366" s="251"/>
      <c r="X366" s="251"/>
      <c r="Y366" s="251"/>
      <c r="Z366" s="251"/>
    </row>
    <row r="367" spans="1:26" ht="15.75" customHeight="1" x14ac:dyDescent="0.3">
      <c r="A367" s="251"/>
      <c r="B367" s="251"/>
      <c r="C367" s="251"/>
      <c r="D367" s="251"/>
      <c r="E367" s="251"/>
      <c r="F367" s="310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164"/>
      <c r="S367" s="251"/>
      <c r="T367" s="251"/>
      <c r="U367" s="251"/>
      <c r="V367" s="251"/>
      <c r="W367" s="251"/>
      <c r="X367" s="251"/>
      <c r="Y367" s="251"/>
      <c r="Z367" s="251"/>
    </row>
    <row r="368" spans="1:26" ht="15.75" customHeight="1" x14ac:dyDescent="0.3">
      <c r="A368" s="251"/>
      <c r="B368" s="251"/>
      <c r="C368" s="251"/>
      <c r="D368" s="251"/>
      <c r="E368" s="251"/>
      <c r="F368" s="310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164"/>
      <c r="S368" s="251"/>
      <c r="T368" s="251"/>
      <c r="U368" s="251"/>
      <c r="V368" s="251"/>
      <c r="W368" s="251"/>
      <c r="X368" s="251"/>
      <c r="Y368" s="251"/>
      <c r="Z368" s="251"/>
    </row>
    <row r="369" spans="1:26" ht="15.75" customHeight="1" x14ac:dyDescent="0.3">
      <c r="A369" s="251"/>
      <c r="B369" s="251"/>
      <c r="C369" s="251"/>
      <c r="D369" s="251"/>
      <c r="E369" s="251"/>
      <c r="F369" s="310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164"/>
      <c r="S369" s="251"/>
      <c r="T369" s="251"/>
      <c r="U369" s="251"/>
      <c r="V369" s="251"/>
      <c r="W369" s="251"/>
      <c r="X369" s="251"/>
      <c r="Y369" s="251"/>
      <c r="Z369" s="251"/>
    </row>
    <row r="370" spans="1:26" ht="15.75" customHeight="1" x14ac:dyDescent="0.3">
      <c r="A370" s="251"/>
      <c r="B370" s="251"/>
      <c r="C370" s="251"/>
      <c r="D370" s="251"/>
      <c r="E370" s="251"/>
      <c r="F370" s="310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164"/>
      <c r="S370" s="251"/>
      <c r="T370" s="251"/>
      <c r="U370" s="251"/>
      <c r="V370" s="251"/>
      <c r="W370" s="251"/>
      <c r="X370" s="251"/>
      <c r="Y370" s="251"/>
      <c r="Z370" s="251"/>
    </row>
    <row r="371" spans="1:26" ht="15.75" customHeight="1" x14ac:dyDescent="0.3">
      <c r="A371" s="251"/>
      <c r="B371" s="251"/>
      <c r="C371" s="251"/>
      <c r="D371" s="251"/>
      <c r="E371" s="251"/>
      <c r="F371" s="310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164"/>
      <c r="S371" s="251"/>
      <c r="T371" s="251"/>
      <c r="U371" s="251"/>
      <c r="V371" s="251"/>
      <c r="W371" s="251"/>
      <c r="X371" s="251"/>
      <c r="Y371" s="251"/>
      <c r="Z371" s="251"/>
    </row>
    <row r="372" spans="1:26" ht="15.75" customHeight="1" x14ac:dyDescent="0.3">
      <c r="A372" s="251"/>
      <c r="B372" s="251"/>
      <c r="C372" s="251"/>
      <c r="D372" s="251"/>
      <c r="E372" s="251"/>
      <c r="F372" s="310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164"/>
      <c r="S372" s="251"/>
      <c r="T372" s="251"/>
      <c r="U372" s="251"/>
      <c r="V372" s="251"/>
      <c r="W372" s="251"/>
      <c r="X372" s="251"/>
      <c r="Y372" s="251"/>
      <c r="Z372" s="251"/>
    </row>
    <row r="373" spans="1:26" ht="15.75" customHeight="1" x14ac:dyDescent="0.3">
      <c r="A373" s="251"/>
      <c r="B373" s="251"/>
      <c r="C373" s="251"/>
      <c r="D373" s="251"/>
      <c r="E373" s="251"/>
      <c r="F373" s="310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164"/>
      <c r="S373" s="251"/>
      <c r="T373" s="251"/>
      <c r="U373" s="251"/>
      <c r="V373" s="251"/>
      <c r="W373" s="251"/>
      <c r="X373" s="251"/>
      <c r="Y373" s="251"/>
      <c r="Z373" s="251"/>
    </row>
    <row r="374" spans="1:26" ht="15.75" customHeight="1" x14ac:dyDescent="0.3">
      <c r="A374" s="251"/>
      <c r="B374" s="251"/>
      <c r="C374" s="251"/>
      <c r="D374" s="251"/>
      <c r="E374" s="251"/>
      <c r="F374" s="310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164"/>
      <c r="S374" s="251"/>
      <c r="T374" s="251"/>
      <c r="U374" s="251"/>
      <c r="V374" s="251"/>
      <c r="W374" s="251"/>
      <c r="X374" s="251"/>
      <c r="Y374" s="251"/>
      <c r="Z374" s="251"/>
    </row>
    <row r="375" spans="1:26" ht="15.75" customHeight="1" x14ac:dyDescent="0.3">
      <c r="A375" s="251"/>
      <c r="B375" s="251"/>
      <c r="C375" s="251"/>
      <c r="D375" s="251"/>
      <c r="E375" s="251"/>
      <c r="F375" s="310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164"/>
      <c r="S375" s="251"/>
      <c r="T375" s="251"/>
      <c r="U375" s="251"/>
      <c r="V375" s="251"/>
      <c r="W375" s="251"/>
      <c r="X375" s="251"/>
      <c r="Y375" s="251"/>
      <c r="Z375" s="251"/>
    </row>
    <row r="376" spans="1:26" ht="15.75" customHeight="1" x14ac:dyDescent="0.3">
      <c r="A376" s="251"/>
      <c r="B376" s="251"/>
      <c r="C376" s="251"/>
      <c r="D376" s="251"/>
      <c r="E376" s="251"/>
      <c r="F376" s="310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164"/>
      <c r="S376" s="251"/>
      <c r="T376" s="251"/>
      <c r="U376" s="251"/>
      <c r="V376" s="251"/>
      <c r="W376" s="251"/>
      <c r="X376" s="251"/>
      <c r="Y376" s="251"/>
      <c r="Z376" s="251"/>
    </row>
    <row r="377" spans="1:26" ht="15.75" customHeight="1" x14ac:dyDescent="0.3">
      <c r="A377" s="251"/>
      <c r="B377" s="251"/>
      <c r="C377" s="251"/>
      <c r="D377" s="251"/>
      <c r="E377" s="251"/>
      <c r="F377" s="310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164"/>
      <c r="S377" s="251"/>
      <c r="T377" s="251"/>
      <c r="U377" s="251"/>
      <c r="V377" s="251"/>
      <c r="W377" s="251"/>
      <c r="X377" s="251"/>
      <c r="Y377" s="251"/>
      <c r="Z377" s="251"/>
    </row>
    <row r="378" spans="1:26" ht="15.75" customHeight="1" x14ac:dyDescent="0.3">
      <c r="A378" s="251"/>
      <c r="B378" s="251"/>
      <c r="C378" s="251"/>
      <c r="D378" s="251"/>
      <c r="E378" s="251"/>
      <c r="F378" s="310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164"/>
      <c r="S378" s="251"/>
      <c r="T378" s="251"/>
      <c r="U378" s="251"/>
      <c r="V378" s="251"/>
      <c r="W378" s="251"/>
      <c r="X378" s="251"/>
      <c r="Y378" s="251"/>
      <c r="Z378" s="251"/>
    </row>
    <row r="379" spans="1:26" ht="15.75" customHeight="1" x14ac:dyDescent="0.3">
      <c r="A379" s="251"/>
      <c r="B379" s="251"/>
      <c r="C379" s="251"/>
      <c r="D379" s="251"/>
      <c r="E379" s="251"/>
      <c r="F379" s="310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164"/>
      <c r="S379" s="251"/>
      <c r="T379" s="251"/>
      <c r="U379" s="251"/>
      <c r="V379" s="251"/>
      <c r="W379" s="251"/>
      <c r="X379" s="251"/>
      <c r="Y379" s="251"/>
      <c r="Z379" s="251"/>
    </row>
    <row r="380" spans="1:26" ht="15.75" customHeight="1" x14ac:dyDescent="0.3">
      <c r="A380" s="251"/>
      <c r="B380" s="251"/>
      <c r="C380" s="251"/>
      <c r="D380" s="251"/>
      <c r="E380" s="251"/>
      <c r="F380" s="310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164"/>
      <c r="S380" s="251"/>
      <c r="T380" s="251"/>
      <c r="U380" s="251"/>
      <c r="V380" s="251"/>
      <c r="W380" s="251"/>
      <c r="X380" s="251"/>
      <c r="Y380" s="251"/>
      <c r="Z380" s="251"/>
    </row>
    <row r="381" spans="1:26" ht="15.75" customHeight="1" x14ac:dyDescent="0.3">
      <c r="A381" s="251"/>
      <c r="B381" s="251"/>
      <c r="C381" s="251"/>
      <c r="D381" s="251"/>
      <c r="E381" s="251"/>
      <c r="F381" s="310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164"/>
      <c r="S381" s="251"/>
      <c r="T381" s="251"/>
      <c r="U381" s="251"/>
      <c r="V381" s="251"/>
      <c r="W381" s="251"/>
      <c r="X381" s="251"/>
      <c r="Y381" s="251"/>
      <c r="Z381" s="251"/>
    </row>
    <row r="382" spans="1:26" ht="15.75" customHeight="1" x14ac:dyDescent="0.3">
      <c r="A382" s="251"/>
      <c r="B382" s="251"/>
      <c r="C382" s="251"/>
      <c r="D382" s="251"/>
      <c r="E382" s="251"/>
      <c r="F382" s="310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164"/>
      <c r="S382" s="251"/>
      <c r="T382" s="251"/>
      <c r="U382" s="251"/>
      <c r="V382" s="251"/>
      <c r="W382" s="251"/>
      <c r="X382" s="251"/>
      <c r="Y382" s="251"/>
      <c r="Z382" s="251"/>
    </row>
    <row r="383" spans="1:26" ht="15.75" customHeight="1" x14ac:dyDescent="0.3">
      <c r="A383" s="251"/>
      <c r="B383" s="251"/>
      <c r="C383" s="251"/>
      <c r="D383" s="251"/>
      <c r="E383" s="251"/>
      <c r="F383" s="310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164"/>
      <c r="S383" s="251"/>
      <c r="T383" s="251"/>
      <c r="U383" s="251"/>
      <c r="V383" s="251"/>
      <c r="W383" s="251"/>
      <c r="X383" s="251"/>
      <c r="Y383" s="251"/>
      <c r="Z383" s="251"/>
    </row>
    <row r="384" spans="1:26" ht="15.75" customHeight="1" x14ac:dyDescent="0.3">
      <c r="A384" s="251"/>
      <c r="B384" s="251"/>
      <c r="C384" s="251"/>
      <c r="D384" s="251"/>
      <c r="E384" s="251"/>
      <c r="F384" s="310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164"/>
      <c r="S384" s="251"/>
      <c r="T384" s="251"/>
      <c r="U384" s="251"/>
      <c r="V384" s="251"/>
      <c r="W384" s="251"/>
      <c r="X384" s="251"/>
      <c r="Y384" s="251"/>
      <c r="Z384" s="251"/>
    </row>
    <row r="385" spans="1:26" ht="15.75" customHeight="1" x14ac:dyDescent="0.3">
      <c r="A385" s="251"/>
      <c r="B385" s="251"/>
      <c r="C385" s="251"/>
      <c r="D385" s="251"/>
      <c r="E385" s="251"/>
      <c r="F385" s="310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164"/>
      <c r="S385" s="251"/>
      <c r="T385" s="251"/>
      <c r="U385" s="251"/>
      <c r="V385" s="251"/>
      <c r="W385" s="251"/>
      <c r="X385" s="251"/>
      <c r="Y385" s="251"/>
      <c r="Z385" s="251"/>
    </row>
    <row r="386" spans="1:26" ht="15.75" customHeight="1" x14ac:dyDescent="0.3">
      <c r="A386" s="251"/>
      <c r="B386" s="251"/>
      <c r="C386" s="251"/>
      <c r="D386" s="251"/>
      <c r="E386" s="251"/>
      <c r="F386" s="310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164"/>
      <c r="S386" s="251"/>
      <c r="T386" s="251"/>
      <c r="U386" s="251"/>
      <c r="V386" s="251"/>
      <c r="W386" s="251"/>
      <c r="X386" s="251"/>
      <c r="Y386" s="251"/>
      <c r="Z386" s="251"/>
    </row>
    <row r="387" spans="1:26" ht="15.75" customHeight="1" x14ac:dyDescent="0.3">
      <c r="A387" s="251"/>
      <c r="B387" s="251"/>
      <c r="C387" s="251"/>
      <c r="D387" s="251"/>
      <c r="E387" s="251"/>
      <c r="F387" s="310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164"/>
      <c r="S387" s="251"/>
      <c r="T387" s="251"/>
      <c r="U387" s="251"/>
      <c r="V387" s="251"/>
      <c r="W387" s="251"/>
      <c r="X387" s="251"/>
      <c r="Y387" s="251"/>
      <c r="Z387" s="251"/>
    </row>
    <row r="388" spans="1:26" ht="15.75" customHeight="1" x14ac:dyDescent="0.3">
      <c r="A388" s="251"/>
      <c r="B388" s="251"/>
      <c r="C388" s="251"/>
      <c r="D388" s="251"/>
      <c r="E388" s="251"/>
      <c r="F388" s="310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164"/>
      <c r="S388" s="251"/>
      <c r="T388" s="251"/>
      <c r="U388" s="251"/>
      <c r="V388" s="251"/>
      <c r="W388" s="251"/>
      <c r="X388" s="251"/>
      <c r="Y388" s="251"/>
      <c r="Z388" s="251"/>
    </row>
    <row r="389" spans="1:26" ht="15.75" customHeight="1" x14ac:dyDescent="0.3">
      <c r="A389" s="251"/>
      <c r="B389" s="251"/>
      <c r="C389" s="251"/>
      <c r="D389" s="251"/>
      <c r="E389" s="251"/>
      <c r="F389" s="310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164"/>
      <c r="S389" s="251"/>
      <c r="T389" s="251"/>
      <c r="U389" s="251"/>
      <c r="V389" s="251"/>
      <c r="W389" s="251"/>
      <c r="X389" s="251"/>
      <c r="Y389" s="251"/>
      <c r="Z389" s="251"/>
    </row>
    <row r="390" spans="1:26" ht="15.75" customHeight="1" x14ac:dyDescent="0.3">
      <c r="A390" s="251"/>
      <c r="B390" s="251"/>
      <c r="C390" s="251"/>
      <c r="D390" s="251"/>
      <c r="E390" s="251"/>
      <c r="F390" s="310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164"/>
      <c r="S390" s="251"/>
      <c r="T390" s="251"/>
      <c r="U390" s="251"/>
      <c r="V390" s="251"/>
      <c r="W390" s="251"/>
      <c r="X390" s="251"/>
      <c r="Y390" s="251"/>
      <c r="Z390" s="251"/>
    </row>
    <row r="391" spans="1:26" ht="15.75" customHeight="1" x14ac:dyDescent="0.3">
      <c r="A391" s="251"/>
      <c r="B391" s="251"/>
      <c r="C391" s="251"/>
      <c r="D391" s="251"/>
      <c r="E391" s="251"/>
      <c r="F391" s="310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164"/>
      <c r="S391" s="251"/>
      <c r="T391" s="251"/>
      <c r="U391" s="251"/>
      <c r="V391" s="251"/>
      <c r="W391" s="251"/>
      <c r="X391" s="251"/>
      <c r="Y391" s="251"/>
      <c r="Z391" s="251"/>
    </row>
    <row r="392" spans="1:26" ht="15.75" customHeight="1" x14ac:dyDescent="0.3">
      <c r="A392" s="251"/>
      <c r="B392" s="251"/>
      <c r="C392" s="251"/>
      <c r="D392" s="251"/>
      <c r="E392" s="251"/>
      <c r="F392" s="310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164"/>
      <c r="S392" s="251"/>
      <c r="T392" s="251"/>
      <c r="U392" s="251"/>
      <c r="V392" s="251"/>
      <c r="W392" s="251"/>
      <c r="X392" s="251"/>
      <c r="Y392" s="251"/>
      <c r="Z392" s="251"/>
    </row>
    <row r="393" spans="1:26" ht="15.75" customHeight="1" x14ac:dyDescent="0.3">
      <c r="A393" s="251"/>
      <c r="B393" s="251"/>
      <c r="C393" s="251"/>
      <c r="D393" s="251"/>
      <c r="E393" s="251"/>
      <c r="F393" s="310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164"/>
      <c r="S393" s="251"/>
      <c r="T393" s="251"/>
      <c r="U393" s="251"/>
      <c r="V393" s="251"/>
      <c r="W393" s="251"/>
      <c r="X393" s="251"/>
      <c r="Y393" s="251"/>
      <c r="Z393" s="251"/>
    </row>
    <row r="394" spans="1:26" ht="15.75" customHeight="1" x14ac:dyDescent="0.3">
      <c r="A394" s="251"/>
      <c r="B394" s="251"/>
      <c r="C394" s="251"/>
      <c r="D394" s="251"/>
      <c r="E394" s="251"/>
      <c r="F394" s="310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164"/>
      <c r="S394" s="251"/>
      <c r="T394" s="251"/>
      <c r="U394" s="251"/>
      <c r="V394" s="251"/>
      <c r="W394" s="251"/>
      <c r="X394" s="251"/>
      <c r="Y394" s="251"/>
      <c r="Z394" s="251"/>
    </row>
    <row r="395" spans="1:26" ht="15.75" customHeight="1" x14ac:dyDescent="0.3">
      <c r="A395" s="251"/>
      <c r="B395" s="251"/>
      <c r="C395" s="251"/>
      <c r="D395" s="251"/>
      <c r="E395" s="251"/>
      <c r="F395" s="310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164"/>
      <c r="S395" s="251"/>
      <c r="T395" s="251"/>
      <c r="U395" s="251"/>
      <c r="V395" s="251"/>
      <c r="W395" s="251"/>
      <c r="X395" s="251"/>
      <c r="Y395" s="251"/>
      <c r="Z395" s="251"/>
    </row>
    <row r="396" spans="1:26" ht="15.75" customHeight="1" x14ac:dyDescent="0.3">
      <c r="A396" s="251"/>
      <c r="B396" s="251"/>
      <c r="C396" s="251"/>
      <c r="D396" s="251"/>
      <c r="E396" s="251"/>
      <c r="F396" s="310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164"/>
      <c r="S396" s="251"/>
      <c r="T396" s="251"/>
      <c r="U396" s="251"/>
      <c r="V396" s="251"/>
      <c r="W396" s="251"/>
      <c r="X396" s="251"/>
      <c r="Y396" s="251"/>
      <c r="Z396" s="251"/>
    </row>
    <row r="397" spans="1:26" ht="15.75" customHeight="1" x14ac:dyDescent="0.3">
      <c r="A397" s="251"/>
      <c r="B397" s="251"/>
      <c r="C397" s="251"/>
      <c r="D397" s="251"/>
      <c r="E397" s="251"/>
      <c r="F397" s="310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164"/>
      <c r="S397" s="251"/>
      <c r="T397" s="251"/>
      <c r="U397" s="251"/>
      <c r="V397" s="251"/>
      <c r="W397" s="251"/>
      <c r="X397" s="251"/>
      <c r="Y397" s="251"/>
      <c r="Z397" s="251"/>
    </row>
    <row r="398" spans="1:26" ht="15.75" customHeight="1" x14ac:dyDescent="0.3">
      <c r="A398" s="251"/>
      <c r="B398" s="251"/>
      <c r="C398" s="251"/>
      <c r="D398" s="251"/>
      <c r="E398" s="251"/>
      <c r="F398" s="310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164"/>
      <c r="S398" s="251"/>
      <c r="T398" s="251"/>
      <c r="U398" s="251"/>
      <c r="V398" s="251"/>
      <c r="W398" s="251"/>
      <c r="X398" s="251"/>
      <c r="Y398" s="251"/>
      <c r="Z398" s="251"/>
    </row>
    <row r="399" spans="1:26" ht="15.75" customHeight="1" x14ac:dyDescent="0.3">
      <c r="A399" s="251"/>
      <c r="B399" s="251"/>
      <c r="C399" s="251"/>
      <c r="D399" s="251"/>
      <c r="E399" s="251"/>
      <c r="F399" s="310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164"/>
      <c r="S399" s="251"/>
      <c r="T399" s="251"/>
      <c r="U399" s="251"/>
      <c r="V399" s="251"/>
      <c r="W399" s="251"/>
      <c r="X399" s="251"/>
      <c r="Y399" s="251"/>
      <c r="Z399" s="251"/>
    </row>
    <row r="400" spans="1:26" ht="15.75" customHeight="1" x14ac:dyDescent="0.3">
      <c r="A400" s="251"/>
      <c r="B400" s="251"/>
      <c r="C400" s="251"/>
      <c r="D400" s="251"/>
      <c r="E400" s="251"/>
      <c r="F400" s="310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164"/>
      <c r="S400" s="251"/>
      <c r="T400" s="251"/>
      <c r="U400" s="251"/>
      <c r="V400" s="251"/>
      <c r="W400" s="251"/>
      <c r="X400" s="251"/>
      <c r="Y400" s="251"/>
      <c r="Z400" s="251"/>
    </row>
    <row r="401" spans="1:26" ht="15.75" customHeight="1" x14ac:dyDescent="0.3">
      <c r="A401" s="251"/>
      <c r="B401" s="251"/>
      <c r="C401" s="251"/>
      <c r="D401" s="251"/>
      <c r="E401" s="251"/>
      <c r="F401" s="310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164"/>
      <c r="S401" s="251"/>
      <c r="T401" s="251"/>
      <c r="U401" s="251"/>
      <c r="V401" s="251"/>
      <c r="W401" s="251"/>
      <c r="X401" s="251"/>
      <c r="Y401" s="251"/>
      <c r="Z401" s="251"/>
    </row>
    <row r="402" spans="1:26" ht="15.75" customHeight="1" x14ac:dyDescent="0.3">
      <c r="A402" s="251"/>
      <c r="B402" s="251"/>
      <c r="C402" s="251"/>
      <c r="D402" s="251"/>
      <c r="E402" s="251"/>
      <c r="F402" s="310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164"/>
      <c r="S402" s="251"/>
      <c r="T402" s="251"/>
      <c r="U402" s="251"/>
      <c r="V402" s="251"/>
      <c r="W402" s="251"/>
      <c r="X402" s="251"/>
      <c r="Y402" s="251"/>
      <c r="Z402" s="251"/>
    </row>
    <row r="403" spans="1:26" ht="15.75" customHeight="1" x14ac:dyDescent="0.3">
      <c r="A403" s="251"/>
      <c r="B403" s="251"/>
      <c r="C403" s="251"/>
      <c r="D403" s="251"/>
      <c r="E403" s="251"/>
      <c r="F403" s="310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164"/>
      <c r="S403" s="251"/>
      <c r="T403" s="251"/>
      <c r="U403" s="251"/>
      <c r="V403" s="251"/>
      <c r="W403" s="251"/>
      <c r="X403" s="251"/>
      <c r="Y403" s="251"/>
      <c r="Z403" s="251"/>
    </row>
    <row r="404" spans="1:26" ht="15.75" customHeight="1" x14ac:dyDescent="0.3">
      <c r="A404" s="251"/>
      <c r="B404" s="251"/>
      <c r="C404" s="251"/>
      <c r="D404" s="251"/>
      <c r="E404" s="251"/>
      <c r="F404" s="310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164"/>
      <c r="S404" s="251"/>
      <c r="T404" s="251"/>
      <c r="U404" s="251"/>
      <c r="V404" s="251"/>
      <c r="W404" s="251"/>
      <c r="X404" s="251"/>
      <c r="Y404" s="251"/>
      <c r="Z404" s="251"/>
    </row>
    <row r="405" spans="1:26" ht="15.75" customHeight="1" x14ac:dyDescent="0.3">
      <c r="A405" s="251"/>
      <c r="B405" s="251"/>
      <c r="C405" s="251"/>
      <c r="D405" s="251"/>
      <c r="E405" s="251"/>
      <c r="F405" s="310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164"/>
      <c r="S405" s="251"/>
      <c r="T405" s="251"/>
      <c r="U405" s="251"/>
      <c r="V405" s="251"/>
      <c r="W405" s="251"/>
      <c r="X405" s="251"/>
      <c r="Y405" s="251"/>
      <c r="Z405" s="251"/>
    </row>
    <row r="406" spans="1:26" ht="15.75" customHeight="1" x14ac:dyDescent="0.3">
      <c r="A406" s="251"/>
      <c r="B406" s="251"/>
      <c r="C406" s="251"/>
      <c r="D406" s="251"/>
      <c r="E406" s="251"/>
      <c r="F406" s="310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164"/>
      <c r="S406" s="251"/>
      <c r="T406" s="251"/>
      <c r="U406" s="251"/>
      <c r="V406" s="251"/>
      <c r="W406" s="251"/>
      <c r="X406" s="251"/>
      <c r="Y406" s="251"/>
      <c r="Z406" s="251"/>
    </row>
    <row r="407" spans="1:26" ht="15.75" customHeight="1" x14ac:dyDescent="0.3">
      <c r="A407" s="251"/>
      <c r="B407" s="251"/>
      <c r="C407" s="251"/>
      <c r="D407" s="251"/>
      <c r="E407" s="251"/>
      <c r="F407" s="310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164"/>
      <c r="S407" s="251"/>
      <c r="T407" s="251"/>
      <c r="U407" s="251"/>
      <c r="V407" s="251"/>
      <c r="W407" s="251"/>
      <c r="X407" s="251"/>
      <c r="Y407" s="251"/>
      <c r="Z407" s="251"/>
    </row>
    <row r="408" spans="1:26" ht="15.75" customHeight="1" x14ac:dyDescent="0.3">
      <c r="A408" s="251"/>
      <c r="B408" s="251"/>
      <c r="C408" s="251"/>
      <c r="D408" s="251"/>
      <c r="E408" s="251"/>
      <c r="F408" s="310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164"/>
      <c r="S408" s="251"/>
      <c r="T408" s="251"/>
      <c r="U408" s="251"/>
      <c r="V408" s="251"/>
      <c r="W408" s="251"/>
      <c r="X408" s="251"/>
      <c r="Y408" s="251"/>
      <c r="Z408" s="251"/>
    </row>
    <row r="409" spans="1:26" ht="15.75" customHeight="1" x14ac:dyDescent="0.3">
      <c r="A409" s="251"/>
      <c r="B409" s="251"/>
      <c r="C409" s="251"/>
      <c r="D409" s="251"/>
      <c r="E409" s="251"/>
      <c r="F409" s="310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164"/>
      <c r="S409" s="251"/>
      <c r="T409" s="251"/>
      <c r="U409" s="251"/>
      <c r="V409" s="251"/>
      <c r="W409" s="251"/>
      <c r="X409" s="251"/>
      <c r="Y409" s="251"/>
      <c r="Z409" s="251"/>
    </row>
    <row r="410" spans="1:26" ht="15.75" customHeight="1" x14ac:dyDescent="0.3">
      <c r="A410" s="251"/>
      <c r="B410" s="251"/>
      <c r="C410" s="251"/>
      <c r="D410" s="251"/>
      <c r="E410" s="251"/>
      <c r="F410" s="310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164"/>
      <c r="S410" s="251"/>
      <c r="T410" s="251"/>
      <c r="U410" s="251"/>
      <c r="V410" s="251"/>
      <c r="W410" s="251"/>
      <c r="X410" s="251"/>
      <c r="Y410" s="251"/>
      <c r="Z410" s="251"/>
    </row>
    <row r="411" spans="1:26" ht="15.75" customHeight="1" x14ac:dyDescent="0.3">
      <c r="A411" s="251"/>
      <c r="B411" s="251"/>
      <c r="C411" s="251"/>
      <c r="D411" s="251"/>
      <c r="E411" s="251"/>
      <c r="F411" s="310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164"/>
      <c r="S411" s="251"/>
      <c r="T411" s="251"/>
      <c r="U411" s="251"/>
      <c r="V411" s="251"/>
      <c r="W411" s="251"/>
      <c r="X411" s="251"/>
      <c r="Y411" s="251"/>
      <c r="Z411" s="251"/>
    </row>
    <row r="412" spans="1:26" ht="15.75" customHeight="1" x14ac:dyDescent="0.3">
      <c r="A412" s="251"/>
      <c r="B412" s="251"/>
      <c r="C412" s="251"/>
      <c r="D412" s="251"/>
      <c r="E412" s="251"/>
      <c r="F412" s="310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164"/>
      <c r="S412" s="251"/>
      <c r="T412" s="251"/>
      <c r="U412" s="251"/>
      <c r="V412" s="251"/>
      <c r="W412" s="251"/>
      <c r="X412" s="251"/>
      <c r="Y412" s="251"/>
      <c r="Z412" s="251"/>
    </row>
    <row r="413" spans="1:26" ht="15.75" customHeight="1" x14ac:dyDescent="0.3">
      <c r="A413" s="251"/>
      <c r="B413" s="251"/>
      <c r="C413" s="251"/>
      <c r="D413" s="251"/>
      <c r="E413" s="251"/>
      <c r="F413" s="310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164"/>
      <c r="S413" s="251"/>
      <c r="T413" s="251"/>
      <c r="U413" s="251"/>
      <c r="V413" s="251"/>
      <c r="W413" s="251"/>
      <c r="X413" s="251"/>
      <c r="Y413" s="251"/>
      <c r="Z413" s="251"/>
    </row>
    <row r="414" spans="1:26" ht="15.75" customHeight="1" x14ac:dyDescent="0.3">
      <c r="A414" s="251"/>
      <c r="B414" s="251"/>
      <c r="C414" s="251"/>
      <c r="D414" s="251"/>
      <c r="E414" s="251"/>
      <c r="F414" s="310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164"/>
      <c r="S414" s="251"/>
      <c r="T414" s="251"/>
      <c r="U414" s="251"/>
      <c r="V414" s="251"/>
      <c r="W414" s="251"/>
      <c r="X414" s="251"/>
      <c r="Y414" s="251"/>
      <c r="Z414" s="251"/>
    </row>
    <row r="415" spans="1:26" ht="15.75" customHeight="1" x14ac:dyDescent="0.3">
      <c r="A415" s="251"/>
      <c r="B415" s="251"/>
      <c r="C415" s="251"/>
      <c r="D415" s="251"/>
      <c r="E415" s="251"/>
      <c r="F415" s="310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164"/>
      <c r="S415" s="251"/>
      <c r="T415" s="251"/>
      <c r="U415" s="251"/>
      <c r="V415" s="251"/>
      <c r="W415" s="251"/>
      <c r="X415" s="251"/>
      <c r="Y415" s="251"/>
      <c r="Z415" s="251"/>
    </row>
    <row r="416" spans="1:26" ht="15.75" customHeight="1" x14ac:dyDescent="0.3">
      <c r="A416" s="251"/>
      <c r="B416" s="251"/>
      <c r="C416" s="251"/>
      <c r="D416" s="251"/>
      <c r="E416" s="251"/>
      <c r="F416" s="310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164"/>
      <c r="S416" s="251"/>
      <c r="T416" s="251"/>
      <c r="U416" s="251"/>
      <c r="V416" s="251"/>
      <c r="W416" s="251"/>
      <c r="X416" s="251"/>
      <c r="Y416" s="251"/>
      <c r="Z416" s="251"/>
    </row>
    <row r="417" spans="1:26" ht="15.75" customHeight="1" x14ac:dyDescent="0.3">
      <c r="A417" s="251"/>
      <c r="B417" s="251"/>
      <c r="C417" s="251"/>
      <c r="D417" s="251"/>
      <c r="E417" s="251"/>
      <c r="F417" s="310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164"/>
      <c r="S417" s="251"/>
      <c r="T417" s="251"/>
      <c r="U417" s="251"/>
      <c r="V417" s="251"/>
      <c r="W417" s="251"/>
      <c r="X417" s="251"/>
      <c r="Y417" s="251"/>
      <c r="Z417" s="251"/>
    </row>
    <row r="418" spans="1:26" ht="15.75" customHeight="1" x14ac:dyDescent="0.3">
      <c r="A418" s="251"/>
      <c r="B418" s="251"/>
      <c r="C418" s="251"/>
      <c r="D418" s="251"/>
      <c r="E418" s="251"/>
      <c r="F418" s="310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164"/>
      <c r="S418" s="251"/>
      <c r="T418" s="251"/>
      <c r="U418" s="251"/>
      <c r="V418" s="251"/>
      <c r="W418" s="251"/>
      <c r="X418" s="251"/>
      <c r="Y418" s="251"/>
      <c r="Z418" s="251"/>
    </row>
    <row r="419" spans="1:26" ht="15.75" customHeight="1" x14ac:dyDescent="0.3">
      <c r="A419" s="251"/>
      <c r="B419" s="251"/>
      <c r="C419" s="251"/>
      <c r="D419" s="251"/>
      <c r="E419" s="251"/>
      <c r="F419" s="310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164"/>
      <c r="S419" s="251"/>
      <c r="T419" s="251"/>
      <c r="U419" s="251"/>
      <c r="V419" s="251"/>
      <c r="W419" s="251"/>
      <c r="X419" s="251"/>
      <c r="Y419" s="251"/>
      <c r="Z419" s="251"/>
    </row>
    <row r="420" spans="1:26" ht="15.75" customHeight="1" x14ac:dyDescent="0.3">
      <c r="A420" s="251"/>
      <c r="B420" s="251"/>
      <c r="C420" s="251"/>
      <c r="D420" s="251"/>
      <c r="E420" s="251"/>
      <c r="F420" s="310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164"/>
      <c r="S420" s="251"/>
      <c r="T420" s="251"/>
      <c r="U420" s="251"/>
      <c r="V420" s="251"/>
      <c r="W420" s="251"/>
      <c r="X420" s="251"/>
      <c r="Y420" s="251"/>
      <c r="Z420" s="251"/>
    </row>
    <row r="421" spans="1:26" ht="15.75" customHeight="1" x14ac:dyDescent="0.3">
      <c r="A421" s="251"/>
      <c r="B421" s="251"/>
      <c r="C421" s="251"/>
      <c r="D421" s="251"/>
      <c r="E421" s="251"/>
      <c r="F421" s="310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164"/>
      <c r="S421" s="251"/>
      <c r="T421" s="251"/>
      <c r="U421" s="251"/>
      <c r="V421" s="251"/>
      <c r="W421" s="251"/>
      <c r="X421" s="251"/>
      <c r="Y421" s="251"/>
      <c r="Z421" s="251"/>
    </row>
    <row r="422" spans="1:26" ht="15.75" customHeight="1" x14ac:dyDescent="0.3">
      <c r="A422" s="251"/>
      <c r="B422" s="251"/>
      <c r="C422" s="251"/>
      <c r="D422" s="251"/>
      <c r="E422" s="251"/>
      <c r="F422" s="310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164"/>
      <c r="S422" s="251"/>
      <c r="T422" s="251"/>
      <c r="U422" s="251"/>
      <c r="V422" s="251"/>
      <c r="W422" s="251"/>
      <c r="X422" s="251"/>
      <c r="Y422" s="251"/>
      <c r="Z422" s="251"/>
    </row>
    <row r="423" spans="1:26" ht="15.75" customHeight="1" x14ac:dyDescent="0.3">
      <c r="A423" s="251"/>
      <c r="B423" s="251"/>
      <c r="C423" s="251"/>
      <c r="D423" s="251"/>
      <c r="E423" s="251"/>
      <c r="F423" s="310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164"/>
      <c r="S423" s="251"/>
      <c r="T423" s="251"/>
      <c r="U423" s="251"/>
      <c r="V423" s="251"/>
      <c r="W423" s="251"/>
      <c r="X423" s="251"/>
      <c r="Y423" s="251"/>
      <c r="Z423" s="251"/>
    </row>
    <row r="424" spans="1:26" ht="15.75" customHeight="1" x14ac:dyDescent="0.3">
      <c r="A424" s="251"/>
      <c r="B424" s="251"/>
      <c r="C424" s="251"/>
      <c r="D424" s="251"/>
      <c r="E424" s="251"/>
      <c r="F424" s="310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164"/>
      <c r="S424" s="251"/>
      <c r="T424" s="251"/>
      <c r="U424" s="251"/>
      <c r="V424" s="251"/>
      <c r="W424" s="251"/>
      <c r="X424" s="251"/>
      <c r="Y424" s="251"/>
      <c r="Z424" s="251"/>
    </row>
    <row r="425" spans="1:26" ht="15.75" customHeight="1" x14ac:dyDescent="0.3">
      <c r="A425" s="251"/>
      <c r="B425" s="251"/>
      <c r="C425" s="251"/>
      <c r="D425" s="251"/>
      <c r="E425" s="251"/>
      <c r="F425" s="310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164"/>
      <c r="S425" s="251"/>
      <c r="T425" s="251"/>
      <c r="U425" s="251"/>
      <c r="V425" s="251"/>
      <c r="W425" s="251"/>
      <c r="X425" s="251"/>
      <c r="Y425" s="251"/>
      <c r="Z425" s="251"/>
    </row>
    <row r="426" spans="1:26" ht="15.75" customHeight="1" x14ac:dyDescent="0.3">
      <c r="A426" s="251"/>
      <c r="B426" s="251"/>
      <c r="C426" s="251"/>
      <c r="D426" s="251"/>
      <c r="E426" s="251"/>
      <c r="F426" s="310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164"/>
      <c r="S426" s="251"/>
      <c r="T426" s="251"/>
      <c r="U426" s="251"/>
      <c r="V426" s="251"/>
      <c r="W426" s="251"/>
      <c r="X426" s="251"/>
      <c r="Y426" s="251"/>
      <c r="Z426" s="251"/>
    </row>
    <row r="427" spans="1:26" ht="15.75" customHeight="1" x14ac:dyDescent="0.3">
      <c r="A427" s="251"/>
      <c r="B427" s="251"/>
      <c r="C427" s="251"/>
      <c r="D427" s="251"/>
      <c r="E427" s="251"/>
      <c r="F427" s="310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164"/>
      <c r="S427" s="251"/>
      <c r="T427" s="251"/>
      <c r="U427" s="251"/>
      <c r="V427" s="251"/>
      <c r="W427" s="251"/>
      <c r="X427" s="251"/>
      <c r="Y427" s="251"/>
      <c r="Z427" s="251"/>
    </row>
    <row r="428" spans="1:26" ht="15.75" customHeight="1" x14ac:dyDescent="0.3">
      <c r="A428" s="251"/>
      <c r="B428" s="251"/>
      <c r="C428" s="251"/>
      <c r="D428" s="251"/>
      <c r="E428" s="251"/>
      <c r="F428" s="310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164"/>
      <c r="S428" s="251"/>
      <c r="T428" s="251"/>
      <c r="U428" s="251"/>
      <c r="V428" s="251"/>
      <c r="W428" s="251"/>
      <c r="X428" s="251"/>
      <c r="Y428" s="251"/>
      <c r="Z428" s="251"/>
    </row>
    <row r="429" spans="1:26" ht="15.75" customHeight="1" x14ac:dyDescent="0.3">
      <c r="A429" s="251"/>
      <c r="B429" s="251"/>
      <c r="C429" s="251"/>
      <c r="D429" s="251"/>
      <c r="E429" s="251"/>
      <c r="F429" s="310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164"/>
      <c r="S429" s="251"/>
      <c r="T429" s="251"/>
      <c r="U429" s="251"/>
      <c r="V429" s="251"/>
      <c r="W429" s="251"/>
      <c r="X429" s="251"/>
      <c r="Y429" s="251"/>
      <c r="Z429" s="251"/>
    </row>
    <row r="430" spans="1:26" ht="15.75" customHeight="1" x14ac:dyDescent="0.3">
      <c r="A430" s="251"/>
      <c r="B430" s="251"/>
      <c r="C430" s="251"/>
      <c r="D430" s="251"/>
      <c r="E430" s="251"/>
      <c r="F430" s="310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164"/>
      <c r="S430" s="251"/>
      <c r="T430" s="251"/>
      <c r="U430" s="251"/>
      <c r="V430" s="251"/>
      <c r="W430" s="251"/>
      <c r="X430" s="251"/>
      <c r="Y430" s="251"/>
      <c r="Z430" s="251"/>
    </row>
    <row r="431" spans="1:26" ht="15.75" customHeight="1" x14ac:dyDescent="0.3">
      <c r="A431" s="251"/>
      <c r="B431" s="251"/>
      <c r="C431" s="251"/>
      <c r="D431" s="251"/>
      <c r="E431" s="251"/>
      <c r="F431" s="310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164"/>
      <c r="S431" s="251"/>
      <c r="T431" s="251"/>
      <c r="U431" s="251"/>
      <c r="V431" s="251"/>
      <c r="W431" s="251"/>
      <c r="X431" s="251"/>
      <c r="Y431" s="251"/>
      <c r="Z431" s="251"/>
    </row>
    <row r="432" spans="1:26" ht="15.75" customHeight="1" x14ac:dyDescent="0.3">
      <c r="A432" s="251"/>
      <c r="B432" s="251"/>
      <c r="C432" s="251"/>
      <c r="D432" s="251"/>
      <c r="E432" s="251"/>
      <c r="F432" s="310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164"/>
      <c r="S432" s="251"/>
      <c r="T432" s="251"/>
      <c r="U432" s="251"/>
      <c r="V432" s="251"/>
      <c r="W432" s="251"/>
      <c r="X432" s="251"/>
      <c r="Y432" s="251"/>
      <c r="Z432" s="251"/>
    </row>
    <row r="433" spans="1:26" ht="15.75" customHeight="1" x14ac:dyDescent="0.3">
      <c r="A433" s="251"/>
      <c r="B433" s="251"/>
      <c r="C433" s="251"/>
      <c r="D433" s="251"/>
      <c r="E433" s="251"/>
      <c r="F433" s="310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164"/>
      <c r="S433" s="251"/>
      <c r="T433" s="251"/>
      <c r="U433" s="251"/>
      <c r="V433" s="251"/>
      <c r="W433" s="251"/>
      <c r="X433" s="251"/>
      <c r="Y433" s="251"/>
      <c r="Z433" s="251"/>
    </row>
    <row r="434" spans="1:26" ht="15.75" customHeight="1" x14ac:dyDescent="0.3">
      <c r="A434" s="251"/>
      <c r="B434" s="251"/>
      <c r="C434" s="251"/>
      <c r="D434" s="251"/>
      <c r="E434" s="251"/>
      <c r="F434" s="310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164"/>
      <c r="S434" s="251"/>
      <c r="T434" s="251"/>
      <c r="U434" s="251"/>
      <c r="V434" s="251"/>
      <c r="W434" s="251"/>
      <c r="X434" s="251"/>
      <c r="Y434" s="251"/>
      <c r="Z434" s="251"/>
    </row>
    <row r="435" spans="1:26" ht="15.75" customHeight="1" x14ac:dyDescent="0.3">
      <c r="A435" s="251"/>
      <c r="B435" s="251"/>
      <c r="C435" s="251"/>
      <c r="D435" s="251"/>
      <c r="E435" s="251"/>
      <c r="F435" s="310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164"/>
      <c r="S435" s="251"/>
      <c r="T435" s="251"/>
      <c r="U435" s="251"/>
      <c r="V435" s="251"/>
      <c r="W435" s="251"/>
      <c r="X435" s="251"/>
      <c r="Y435" s="251"/>
      <c r="Z435" s="251"/>
    </row>
    <row r="436" spans="1:26" ht="15.75" customHeight="1" x14ac:dyDescent="0.3">
      <c r="A436" s="251"/>
      <c r="B436" s="251"/>
      <c r="C436" s="251"/>
      <c r="D436" s="251"/>
      <c r="E436" s="251"/>
      <c r="F436" s="310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164"/>
      <c r="S436" s="251"/>
      <c r="T436" s="251"/>
      <c r="U436" s="251"/>
      <c r="V436" s="251"/>
      <c r="W436" s="251"/>
      <c r="X436" s="251"/>
      <c r="Y436" s="251"/>
      <c r="Z436" s="251"/>
    </row>
    <row r="437" spans="1:26" ht="15.75" customHeight="1" x14ac:dyDescent="0.3">
      <c r="A437" s="251"/>
      <c r="B437" s="251"/>
      <c r="C437" s="251"/>
      <c r="D437" s="251"/>
      <c r="E437" s="251"/>
      <c r="F437" s="310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164"/>
      <c r="S437" s="251"/>
      <c r="T437" s="251"/>
      <c r="U437" s="251"/>
      <c r="V437" s="251"/>
      <c r="W437" s="251"/>
      <c r="X437" s="251"/>
      <c r="Y437" s="251"/>
      <c r="Z437" s="251"/>
    </row>
    <row r="438" spans="1:26" ht="15.75" customHeight="1" x14ac:dyDescent="0.3">
      <c r="A438" s="251"/>
      <c r="B438" s="251"/>
      <c r="C438" s="251"/>
      <c r="D438" s="251"/>
      <c r="E438" s="251"/>
      <c r="F438" s="310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164"/>
      <c r="S438" s="251"/>
      <c r="T438" s="251"/>
      <c r="U438" s="251"/>
      <c r="V438" s="251"/>
      <c r="W438" s="251"/>
      <c r="X438" s="251"/>
      <c r="Y438" s="251"/>
      <c r="Z438" s="251"/>
    </row>
    <row r="439" spans="1:26" ht="15.75" customHeight="1" x14ac:dyDescent="0.3">
      <c r="A439" s="251"/>
      <c r="B439" s="251"/>
      <c r="C439" s="251"/>
      <c r="D439" s="251"/>
      <c r="E439" s="251"/>
      <c r="F439" s="310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164"/>
      <c r="S439" s="251"/>
      <c r="T439" s="251"/>
      <c r="U439" s="251"/>
      <c r="V439" s="251"/>
      <c r="W439" s="251"/>
      <c r="X439" s="251"/>
      <c r="Y439" s="251"/>
      <c r="Z439" s="251"/>
    </row>
    <row r="440" spans="1:26" ht="15.75" customHeight="1" x14ac:dyDescent="0.3">
      <c r="A440" s="251"/>
      <c r="B440" s="251"/>
      <c r="C440" s="251"/>
      <c r="D440" s="251"/>
      <c r="E440" s="251"/>
      <c r="F440" s="310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164"/>
      <c r="S440" s="251"/>
      <c r="T440" s="251"/>
      <c r="U440" s="251"/>
      <c r="V440" s="251"/>
      <c r="W440" s="251"/>
      <c r="X440" s="251"/>
      <c r="Y440" s="251"/>
      <c r="Z440" s="251"/>
    </row>
    <row r="441" spans="1:26" ht="15.75" customHeight="1" x14ac:dyDescent="0.3">
      <c r="A441" s="251"/>
      <c r="B441" s="251"/>
      <c r="C441" s="251"/>
      <c r="D441" s="251"/>
      <c r="E441" s="251"/>
      <c r="F441" s="310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164"/>
      <c r="S441" s="251"/>
      <c r="T441" s="251"/>
      <c r="U441" s="251"/>
      <c r="V441" s="251"/>
      <c r="W441" s="251"/>
      <c r="X441" s="251"/>
      <c r="Y441" s="251"/>
      <c r="Z441" s="251"/>
    </row>
    <row r="442" spans="1:26" ht="15.75" customHeight="1" x14ac:dyDescent="0.3">
      <c r="A442" s="251"/>
      <c r="B442" s="251"/>
      <c r="C442" s="251"/>
      <c r="D442" s="251"/>
      <c r="E442" s="251"/>
      <c r="F442" s="310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164"/>
      <c r="S442" s="251"/>
      <c r="T442" s="251"/>
      <c r="U442" s="251"/>
      <c r="V442" s="251"/>
      <c r="W442" s="251"/>
      <c r="X442" s="251"/>
      <c r="Y442" s="251"/>
      <c r="Z442" s="251"/>
    </row>
    <row r="443" spans="1:26" ht="15.75" customHeight="1" x14ac:dyDescent="0.3">
      <c r="A443" s="251"/>
      <c r="B443" s="251"/>
      <c r="C443" s="251"/>
      <c r="D443" s="251"/>
      <c r="E443" s="251"/>
      <c r="F443" s="310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164"/>
      <c r="S443" s="251"/>
      <c r="T443" s="251"/>
      <c r="U443" s="251"/>
      <c r="V443" s="251"/>
      <c r="W443" s="251"/>
      <c r="X443" s="251"/>
      <c r="Y443" s="251"/>
      <c r="Z443" s="251"/>
    </row>
    <row r="444" spans="1:26" ht="15.75" customHeight="1" x14ac:dyDescent="0.3">
      <c r="A444" s="251"/>
      <c r="B444" s="251"/>
      <c r="C444" s="251"/>
      <c r="D444" s="251"/>
      <c r="E444" s="251"/>
      <c r="F444" s="310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164"/>
      <c r="S444" s="251"/>
      <c r="T444" s="251"/>
      <c r="U444" s="251"/>
      <c r="V444" s="251"/>
      <c r="W444" s="251"/>
      <c r="X444" s="251"/>
      <c r="Y444" s="251"/>
      <c r="Z444" s="251"/>
    </row>
    <row r="445" spans="1:26" ht="15.75" customHeight="1" x14ac:dyDescent="0.3">
      <c r="A445" s="251"/>
      <c r="B445" s="251"/>
      <c r="C445" s="251"/>
      <c r="D445" s="251"/>
      <c r="E445" s="251"/>
      <c r="F445" s="310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164"/>
      <c r="S445" s="251"/>
      <c r="T445" s="251"/>
      <c r="U445" s="251"/>
      <c r="V445" s="251"/>
      <c r="W445" s="251"/>
      <c r="X445" s="251"/>
      <c r="Y445" s="251"/>
      <c r="Z445" s="251"/>
    </row>
    <row r="446" spans="1:26" ht="15.75" customHeight="1" x14ac:dyDescent="0.3">
      <c r="A446" s="251"/>
      <c r="B446" s="251"/>
      <c r="C446" s="251"/>
      <c r="D446" s="251"/>
      <c r="E446" s="251"/>
      <c r="F446" s="310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164"/>
      <c r="S446" s="251"/>
      <c r="T446" s="251"/>
      <c r="U446" s="251"/>
      <c r="V446" s="251"/>
      <c r="W446" s="251"/>
      <c r="X446" s="251"/>
      <c r="Y446" s="251"/>
      <c r="Z446" s="251"/>
    </row>
    <row r="447" spans="1:26" ht="15.75" customHeight="1" x14ac:dyDescent="0.3">
      <c r="A447" s="251"/>
      <c r="B447" s="251"/>
      <c r="C447" s="251"/>
      <c r="D447" s="251"/>
      <c r="E447" s="251"/>
      <c r="F447" s="310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164"/>
      <c r="S447" s="251"/>
      <c r="T447" s="251"/>
      <c r="U447" s="251"/>
      <c r="V447" s="251"/>
      <c r="W447" s="251"/>
      <c r="X447" s="251"/>
      <c r="Y447" s="251"/>
      <c r="Z447" s="251"/>
    </row>
    <row r="448" spans="1:26" ht="15.75" customHeight="1" x14ac:dyDescent="0.3">
      <c r="A448" s="251"/>
      <c r="B448" s="251"/>
      <c r="C448" s="251"/>
      <c r="D448" s="251"/>
      <c r="E448" s="251"/>
      <c r="F448" s="310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164"/>
      <c r="S448" s="251"/>
      <c r="T448" s="251"/>
      <c r="U448" s="251"/>
      <c r="V448" s="251"/>
      <c r="W448" s="251"/>
      <c r="X448" s="251"/>
      <c r="Y448" s="251"/>
      <c r="Z448" s="251"/>
    </row>
    <row r="449" spans="1:26" ht="15.75" customHeight="1" x14ac:dyDescent="0.3">
      <c r="A449" s="251"/>
      <c r="B449" s="251"/>
      <c r="C449" s="251"/>
      <c r="D449" s="251"/>
      <c r="E449" s="251"/>
      <c r="F449" s="310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164"/>
      <c r="S449" s="251"/>
      <c r="T449" s="251"/>
      <c r="U449" s="251"/>
      <c r="V449" s="251"/>
      <c r="W449" s="251"/>
      <c r="X449" s="251"/>
      <c r="Y449" s="251"/>
      <c r="Z449" s="251"/>
    </row>
    <row r="450" spans="1:26" ht="15.75" customHeight="1" x14ac:dyDescent="0.3">
      <c r="A450" s="251"/>
      <c r="B450" s="251"/>
      <c r="C450" s="251"/>
      <c r="D450" s="251"/>
      <c r="E450" s="251"/>
      <c r="F450" s="310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164"/>
      <c r="S450" s="251"/>
      <c r="T450" s="251"/>
      <c r="U450" s="251"/>
      <c r="V450" s="251"/>
      <c r="W450" s="251"/>
      <c r="X450" s="251"/>
      <c r="Y450" s="251"/>
      <c r="Z450" s="251"/>
    </row>
    <row r="451" spans="1:26" ht="15.75" customHeight="1" x14ac:dyDescent="0.3">
      <c r="A451" s="251"/>
      <c r="B451" s="251"/>
      <c r="C451" s="251"/>
      <c r="D451" s="251"/>
      <c r="E451" s="251"/>
      <c r="F451" s="310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164"/>
      <c r="S451" s="251"/>
      <c r="T451" s="251"/>
      <c r="U451" s="251"/>
      <c r="V451" s="251"/>
      <c r="W451" s="251"/>
      <c r="X451" s="251"/>
      <c r="Y451" s="251"/>
      <c r="Z451" s="251"/>
    </row>
    <row r="452" spans="1:26" ht="15.75" customHeight="1" x14ac:dyDescent="0.3">
      <c r="A452" s="251"/>
      <c r="B452" s="251"/>
      <c r="C452" s="251"/>
      <c r="D452" s="251"/>
      <c r="E452" s="251"/>
      <c r="F452" s="310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164"/>
      <c r="S452" s="251"/>
      <c r="T452" s="251"/>
      <c r="U452" s="251"/>
      <c r="V452" s="251"/>
      <c r="W452" s="251"/>
      <c r="X452" s="251"/>
      <c r="Y452" s="251"/>
      <c r="Z452" s="251"/>
    </row>
    <row r="453" spans="1:26" ht="15.75" customHeight="1" x14ac:dyDescent="0.3">
      <c r="A453" s="251"/>
      <c r="B453" s="251"/>
      <c r="C453" s="251"/>
      <c r="D453" s="251"/>
      <c r="E453" s="251"/>
      <c r="F453" s="310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164"/>
      <c r="S453" s="251"/>
      <c r="T453" s="251"/>
      <c r="U453" s="251"/>
      <c r="V453" s="251"/>
      <c r="W453" s="251"/>
      <c r="X453" s="251"/>
      <c r="Y453" s="251"/>
      <c r="Z453" s="251"/>
    </row>
    <row r="454" spans="1:26" ht="15.75" customHeight="1" x14ac:dyDescent="0.3">
      <c r="A454" s="251"/>
      <c r="B454" s="251"/>
      <c r="C454" s="251"/>
      <c r="D454" s="251"/>
      <c r="E454" s="251"/>
      <c r="F454" s="310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164"/>
      <c r="S454" s="251"/>
      <c r="T454" s="251"/>
      <c r="U454" s="251"/>
      <c r="V454" s="251"/>
      <c r="W454" s="251"/>
      <c r="X454" s="251"/>
      <c r="Y454" s="251"/>
      <c r="Z454" s="251"/>
    </row>
    <row r="455" spans="1:26" ht="15.75" customHeight="1" x14ac:dyDescent="0.3">
      <c r="A455" s="251"/>
      <c r="B455" s="251"/>
      <c r="C455" s="251"/>
      <c r="D455" s="251"/>
      <c r="E455" s="251"/>
      <c r="F455" s="310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164"/>
      <c r="S455" s="251"/>
      <c r="T455" s="251"/>
      <c r="U455" s="251"/>
      <c r="V455" s="251"/>
      <c r="W455" s="251"/>
      <c r="X455" s="251"/>
      <c r="Y455" s="251"/>
      <c r="Z455" s="251"/>
    </row>
    <row r="456" spans="1:26" ht="15.75" customHeight="1" x14ac:dyDescent="0.3">
      <c r="A456" s="251"/>
      <c r="B456" s="251"/>
      <c r="C456" s="251"/>
      <c r="D456" s="251"/>
      <c r="E456" s="251"/>
      <c r="F456" s="310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164"/>
      <c r="S456" s="251"/>
      <c r="T456" s="251"/>
      <c r="U456" s="251"/>
      <c r="V456" s="251"/>
      <c r="W456" s="251"/>
      <c r="X456" s="251"/>
      <c r="Y456" s="251"/>
      <c r="Z456" s="251"/>
    </row>
    <row r="457" spans="1:26" ht="15.75" customHeight="1" x14ac:dyDescent="0.3">
      <c r="A457" s="251"/>
      <c r="B457" s="251"/>
      <c r="C457" s="251"/>
      <c r="D457" s="251"/>
      <c r="E457" s="251"/>
      <c r="F457" s="310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164"/>
      <c r="S457" s="251"/>
      <c r="T457" s="251"/>
      <c r="U457" s="251"/>
      <c r="V457" s="251"/>
      <c r="W457" s="251"/>
      <c r="X457" s="251"/>
      <c r="Y457" s="251"/>
      <c r="Z457" s="251"/>
    </row>
    <row r="458" spans="1:26" ht="15.75" customHeight="1" x14ac:dyDescent="0.3">
      <c r="A458" s="251"/>
      <c r="B458" s="251"/>
      <c r="C458" s="251"/>
      <c r="D458" s="251"/>
      <c r="E458" s="251"/>
      <c r="F458" s="310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164"/>
      <c r="S458" s="251"/>
      <c r="T458" s="251"/>
      <c r="U458" s="251"/>
      <c r="V458" s="251"/>
      <c r="W458" s="251"/>
      <c r="X458" s="251"/>
      <c r="Y458" s="251"/>
      <c r="Z458" s="251"/>
    </row>
    <row r="459" spans="1:26" ht="15.75" customHeight="1" x14ac:dyDescent="0.3">
      <c r="A459" s="251"/>
      <c r="B459" s="251"/>
      <c r="C459" s="251"/>
      <c r="D459" s="251"/>
      <c r="E459" s="251"/>
      <c r="F459" s="310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164"/>
      <c r="S459" s="251"/>
      <c r="T459" s="251"/>
      <c r="U459" s="251"/>
      <c r="V459" s="251"/>
      <c r="W459" s="251"/>
      <c r="X459" s="251"/>
      <c r="Y459" s="251"/>
      <c r="Z459" s="251"/>
    </row>
    <row r="460" spans="1:26" ht="15.75" customHeight="1" x14ac:dyDescent="0.3">
      <c r="A460" s="251"/>
      <c r="B460" s="251"/>
      <c r="C460" s="251"/>
      <c r="D460" s="251"/>
      <c r="E460" s="251"/>
      <c r="F460" s="310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164"/>
      <c r="S460" s="251"/>
      <c r="T460" s="251"/>
      <c r="U460" s="251"/>
      <c r="V460" s="251"/>
      <c r="W460" s="251"/>
      <c r="X460" s="251"/>
      <c r="Y460" s="251"/>
      <c r="Z460" s="251"/>
    </row>
    <row r="461" spans="1:26" ht="15.75" customHeight="1" x14ac:dyDescent="0.3">
      <c r="A461" s="251"/>
      <c r="B461" s="251"/>
      <c r="C461" s="251"/>
      <c r="D461" s="251"/>
      <c r="E461" s="251"/>
      <c r="F461" s="310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164"/>
      <c r="S461" s="251"/>
      <c r="T461" s="251"/>
      <c r="U461" s="251"/>
      <c r="V461" s="251"/>
      <c r="W461" s="251"/>
      <c r="X461" s="251"/>
      <c r="Y461" s="251"/>
      <c r="Z461" s="251"/>
    </row>
    <row r="462" spans="1:26" ht="15.75" customHeight="1" x14ac:dyDescent="0.3">
      <c r="A462" s="251"/>
      <c r="B462" s="251"/>
      <c r="C462" s="251"/>
      <c r="D462" s="251"/>
      <c r="E462" s="251"/>
      <c r="F462" s="310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164"/>
      <c r="S462" s="251"/>
      <c r="T462" s="251"/>
      <c r="U462" s="251"/>
      <c r="V462" s="251"/>
      <c r="W462" s="251"/>
      <c r="X462" s="251"/>
      <c r="Y462" s="251"/>
      <c r="Z462" s="251"/>
    </row>
    <row r="463" spans="1:26" ht="15.75" customHeight="1" x14ac:dyDescent="0.3">
      <c r="A463" s="251"/>
      <c r="B463" s="251"/>
      <c r="C463" s="251"/>
      <c r="D463" s="251"/>
      <c r="E463" s="251"/>
      <c r="F463" s="310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164"/>
      <c r="S463" s="251"/>
      <c r="T463" s="251"/>
      <c r="U463" s="251"/>
      <c r="V463" s="251"/>
      <c r="W463" s="251"/>
      <c r="X463" s="251"/>
      <c r="Y463" s="251"/>
      <c r="Z463" s="251"/>
    </row>
    <row r="464" spans="1:26" ht="15.75" customHeight="1" x14ac:dyDescent="0.3">
      <c r="A464" s="251"/>
      <c r="B464" s="251"/>
      <c r="C464" s="251"/>
      <c r="D464" s="251"/>
      <c r="E464" s="251"/>
      <c r="F464" s="310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164"/>
      <c r="S464" s="251"/>
      <c r="T464" s="251"/>
      <c r="U464" s="251"/>
      <c r="V464" s="251"/>
      <c r="W464" s="251"/>
      <c r="X464" s="251"/>
      <c r="Y464" s="251"/>
      <c r="Z464" s="251"/>
    </row>
    <row r="465" spans="1:26" ht="15.75" customHeight="1" x14ac:dyDescent="0.3">
      <c r="A465" s="251"/>
      <c r="B465" s="251"/>
      <c r="C465" s="251"/>
      <c r="D465" s="251"/>
      <c r="E465" s="251"/>
      <c r="F465" s="310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164"/>
      <c r="S465" s="251"/>
      <c r="T465" s="251"/>
      <c r="U465" s="251"/>
      <c r="V465" s="251"/>
      <c r="W465" s="251"/>
      <c r="X465" s="251"/>
      <c r="Y465" s="251"/>
      <c r="Z465" s="251"/>
    </row>
    <row r="466" spans="1:26" ht="15.75" customHeight="1" x14ac:dyDescent="0.3">
      <c r="A466" s="251"/>
      <c r="B466" s="251"/>
      <c r="C466" s="251"/>
      <c r="D466" s="251"/>
      <c r="E466" s="251"/>
      <c r="F466" s="310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164"/>
      <c r="S466" s="251"/>
      <c r="T466" s="251"/>
      <c r="U466" s="251"/>
      <c r="V466" s="251"/>
      <c r="W466" s="251"/>
      <c r="X466" s="251"/>
      <c r="Y466" s="251"/>
      <c r="Z466" s="251"/>
    </row>
    <row r="467" spans="1:26" ht="15.75" customHeight="1" x14ac:dyDescent="0.3">
      <c r="A467" s="251"/>
      <c r="B467" s="251"/>
      <c r="C467" s="251"/>
      <c r="D467" s="251"/>
      <c r="E467" s="251"/>
      <c r="F467" s="310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164"/>
      <c r="S467" s="251"/>
      <c r="T467" s="251"/>
      <c r="U467" s="251"/>
      <c r="V467" s="251"/>
      <c r="W467" s="251"/>
      <c r="X467" s="251"/>
      <c r="Y467" s="251"/>
      <c r="Z467" s="251"/>
    </row>
    <row r="468" spans="1:26" ht="15.75" customHeight="1" x14ac:dyDescent="0.3">
      <c r="A468" s="251"/>
      <c r="B468" s="251"/>
      <c r="C468" s="251"/>
      <c r="D468" s="251"/>
      <c r="E468" s="251"/>
      <c r="F468" s="310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164"/>
      <c r="S468" s="251"/>
      <c r="T468" s="251"/>
      <c r="U468" s="251"/>
      <c r="V468" s="251"/>
      <c r="W468" s="251"/>
      <c r="X468" s="251"/>
      <c r="Y468" s="251"/>
      <c r="Z468" s="251"/>
    </row>
    <row r="469" spans="1:26" ht="15.75" customHeight="1" x14ac:dyDescent="0.3">
      <c r="A469" s="251"/>
      <c r="B469" s="251"/>
      <c r="C469" s="251"/>
      <c r="D469" s="251"/>
      <c r="E469" s="251"/>
      <c r="F469" s="310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164"/>
      <c r="S469" s="251"/>
      <c r="T469" s="251"/>
      <c r="U469" s="251"/>
      <c r="V469" s="251"/>
      <c r="W469" s="251"/>
      <c r="X469" s="251"/>
      <c r="Y469" s="251"/>
      <c r="Z469" s="251"/>
    </row>
    <row r="470" spans="1:26" ht="15.75" customHeight="1" x14ac:dyDescent="0.3">
      <c r="A470" s="251"/>
      <c r="B470" s="251"/>
      <c r="C470" s="251"/>
      <c r="D470" s="251"/>
      <c r="E470" s="251"/>
      <c r="F470" s="310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164"/>
      <c r="S470" s="251"/>
      <c r="T470" s="251"/>
      <c r="U470" s="251"/>
      <c r="V470" s="251"/>
      <c r="W470" s="251"/>
      <c r="X470" s="251"/>
      <c r="Y470" s="251"/>
      <c r="Z470" s="251"/>
    </row>
    <row r="471" spans="1:26" ht="15.75" customHeight="1" x14ac:dyDescent="0.3">
      <c r="A471" s="251"/>
      <c r="B471" s="251"/>
      <c r="C471" s="251"/>
      <c r="D471" s="251"/>
      <c r="E471" s="251"/>
      <c r="F471" s="310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164"/>
      <c r="S471" s="251"/>
      <c r="T471" s="251"/>
      <c r="U471" s="251"/>
      <c r="V471" s="251"/>
      <c r="W471" s="251"/>
      <c r="X471" s="251"/>
      <c r="Y471" s="251"/>
      <c r="Z471" s="251"/>
    </row>
    <row r="472" spans="1:26" ht="15.75" customHeight="1" x14ac:dyDescent="0.3">
      <c r="A472" s="251"/>
      <c r="B472" s="251"/>
      <c r="C472" s="251"/>
      <c r="D472" s="251"/>
      <c r="E472" s="251"/>
      <c r="F472" s="310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164"/>
      <c r="S472" s="251"/>
      <c r="T472" s="251"/>
      <c r="U472" s="251"/>
      <c r="V472" s="251"/>
      <c r="W472" s="251"/>
      <c r="X472" s="251"/>
      <c r="Y472" s="251"/>
      <c r="Z472" s="251"/>
    </row>
    <row r="473" spans="1:26" ht="15.75" customHeight="1" x14ac:dyDescent="0.3">
      <c r="A473" s="251"/>
      <c r="B473" s="251"/>
      <c r="C473" s="251"/>
      <c r="D473" s="251"/>
      <c r="E473" s="251"/>
      <c r="F473" s="310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164"/>
      <c r="S473" s="251"/>
      <c r="T473" s="251"/>
      <c r="U473" s="251"/>
      <c r="V473" s="251"/>
      <c r="W473" s="251"/>
      <c r="X473" s="251"/>
      <c r="Y473" s="251"/>
      <c r="Z473" s="251"/>
    </row>
    <row r="474" spans="1:26" ht="15.75" customHeight="1" x14ac:dyDescent="0.3">
      <c r="A474" s="251"/>
      <c r="B474" s="251"/>
      <c r="C474" s="251"/>
      <c r="D474" s="251"/>
      <c r="E474" s="251"/>
      <c r="F474" s="310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164"/>
      <c r="S474" s="251"/>
      <c r="T474" s="251"/>
      <c r="U474" s="251"/>
      <c r="V474" s="251"/>
      <c r="W474" s="251"/>
      <c r="X474" s="251"/>
      <c r="Y474" s="251"/>
      <c r="Z474" s="251"/>
    </row>
    <row r="475" spans="1:26" ht="15.75" customHeight="1" x14ac:dyDescent="0.3">
      <c r="A475" s="251"/>
      <c r="B475" s="251"/>
      <c r="C475" s="251"/>
      <c r="D475" s="251"/>
      <c r="E475" s="251"/>
      <c r="F475" s="310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164"/>
      <c r="S475" s="251"/>
      <c r="T475" s="251"/>
      <c r="U475" s="251"/>
      <c r="V475" s="251"/>
      <c r="W475" s="251"/>
      <c r="X475" s="251"/>
      <c r="Y475" s="251"/>
      <c r="Z475" s="251"/>
    </row>
    <row r="476" spans="1:26" ht="15.75" customHeight="1" x14ac:dyDescent="0.3">
      <c r="A476" s="251"/>
      <c r="B476" s="251"/>
      <c r="C476" s="251"/>
      <c r="D476" s="251"/>
      <c r="E476" s="251"/>
      <c r="F476" s="310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164"/>
      <c r="S476" s="251"/>
      <c r="T476" s="251"/>
      <c r="U476" s="251"/>
      <c r="V476" s="251"/>
      <c r="W476" s="251"/>
      <c r="X476" s="251"/>
      <c r="Y476" s="251"/>
      <c r="Z476" s="251"/>
    </row>
    <row r="477" spans="1:26" ht="15.75" customHeight="1" x14ac:dyDescent="0.3">
      <c r="A477" s="251"/>
      <c r="B477" s="251"/>
      <c r="C477" s="251"/>
      <c r="D477" s="251"/>
      <c r="E477" s="251"/>
      <c r="F477" s="310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164"/>
      <c r="S477" s="251"/>
      <c r="T477" s="251"/>
      <c r="U477" s="251"/>
      <c r="V477" s="251"/>
      <c r="W477" s="251"/>
      <c r="X477" s="251"/>
      <c r="Y477" s="251"/>
      <c r="Z477" s="251"/>
    </row>
    <row r="478" spans="1:26" ht="15.75" customHeight="1" x14ac:dyDescent="0.3">
      <c r="A478" s="251"/>
      <c r="B478" s="251"/>
      <c r="C478" s="251"/>
      <c r="D478" s="251"/>
      <c r="E478" s="251"/>
      <c r="F478" s="310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164"/>
      <c r="S478" s="251"/>
      <c r="T478" s="251"/>
      <c r="U478" s="251"/>
      <c r="V478" s="251"/>
      <c r="W478" s="251"/>
      <c r="X478" s="251"/>
      <c r="Y478" s="251"/>
      <c r="Z478" s="251"/>
    </row>
    <row r="479" spans="1:26" ht="15.75" customHeight="1" x14ac:dyDescent="0.3">
      <c r="A479" s="251"/>
      <c r="B479" s="251"/>
      <c r="C479" s="251"/>
      <c r="D479" s="251"/>
      <c r="E479" s="251"/>
      <c r="F479" s="310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164"/>
      <c r="S479" s="251"/>
      <c r="T479" s="251"/>
      <c r="U479" s="251"/>
      <c r="V479" s="251"/>
      <c r="W479" s="251"/>
      <c r="X479" s="251"/>
      <c r="Y479" s="251"/>
      <c r="Z479" s="251"/>
    </row>
    <row r="480" spans="1:26" ht="15.75" customHeight="1" x14ac:dyDescent="0.3">
      <c r="A480" s="251"/>
      <c r="B480" s="251"/>
      <c r="C480" s="251"/>
      <c r="D480" s="251"/>
      <c r="E480" s="251"/>
      <c r="F480" s="310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164"/>
      <c r="S480" s="251"/>
      <c r="T480" s="251"/>
      <c r="U480" s="251"/>
      <c r="V480" s="251"/>
      <c r="W480" s="251"/>
      <c r="X480" s="251"/>
      <c r="Y480" s="251"/>
      <c r="Z480" s="251"/>
    </row>
    <row r="481" spans="1:26" ht="15.75" customHeight="1" x14ac:dyDescent="0.3">
      <c r="A481" s="251"/>
      <c r="B481" s="251"/>
      <c r="C481" s="251"/>
      <c r="D481" s="251"/>
      <c r="E481" s="251"/>
      <c r="F481" s="310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164"/>
      <c r="S481" s="251"/>
      <c r="T481" s="251"/>
      <c r="U481" s="251"/>
      <c r="V481" s="251"/>
      <c r="W481" s="251"/>
      <c r="X481" s="251"/>
      <c r="Y481" s="251"/>
      <c r="Z481" s="251"/>
    </row>
    <row r="482" spans="1:26" ht="15.75" customHeight="1" x14ac:dyDescent="0.3">
      <c r="A482" s="251"/>
      <c r="B482" s="251"/>
      <c r="C482" s="251"/>
      <c r="D482" s="251"/>
      <c r="E482" s="251"/>
      <c r="F482" s="310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164"/>
      <c r="S482" s="251"/>
      <c r="T482" s="251"/>
      <c r="U482" s="251"/>
      <c r="V482" s="251"/>
      <c r="W482" s="251"/>
      <c r="X482" s="251"/>
      <c r="Y482" s="251"/>
      <c r="Z482" s="251"/>
    </row>
    <row r="483" spans="1:26" ht="15.75" customHeight="1" x14ac:dyDescent="0.3">
      <c r="A483" s="251"/>
      <c r="B483" s="251"/>
      <c r="C483" s="251"/>
      <c r="D483" s="251"/>
      <c r="E483" s="251"/>
      <c r="F483" s="310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164"/>
      <c r="S483" s="251"/>
      <c r="T483" s="251"/>
      <c r="U483" s="251"/>
      <c r="V483" s="251"/>
      <c r="W483" s="251"/>
      <c r="X483" s="251"/>
      <c r="Y483" s="251"/>
      <c r="Z483" s="251"/>
    </row>
    <row r="484" spans="1:26" ht="15.75" customHeight="1" x14ac:dyDescent="0.3">
      <c r="A484" s="251"/>
      <c r="B484" s="251"/>
      <c r="C484" s="251"/>
      <c r="D484" s="251"/>
      <c r="E484" s="251"/>
      <c r="F484" s="310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164"/>
      <c r="S484" s="251"/>
      <c r="T484" s="251"/>
      <c r="U484" s="251"/>
      <c r="V484" s="251"/>
      <c r="W484" s="251"/>
      <c r="X484" s="251"/>
      <c r="Y484" s="251"/>
      <c r="Z484" s="251"/>
    </row>
    <row r="485" spans="1:26" ht="15.75" customHeight="1" x14ac:dyDescent="0.3">
      <c r="A485" s="251"/>
      <c r="B485" s="251"/>
      <c r="C485" s="251"/>
      <c r="D485" s="251"/>
      <c r="E485" s="251"/>
      <c r="F485" s="310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164"/>
      <c r="S485" s="251"/>
      <c r="T485" s="251"/>
      <c r="U485" s="251"/>
      <c r="V485" s="251"/>
      <c r="W485" s="251"/>
      <c r="X485" s="251"/>
      <c r="Y485" s="251"/>
      <c r="Z485" s="251"/>
    </row>
    <row r="486" spans="1:26" ht="15.75" customHeight="1" x14ac:dyDescent="0.3">
      <c r="A486" s="251"/>
      <c r="B486" s="251"/>
      <c r="C486" s="251"/>
      <c r="D486" s="251"/>
      <c r="E486" s="251"/>
      <c r="F486" s="310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164"/>
      <c r="S486" s="251"/>
      <c r="T486" s="251"/>
      <c r="U486" s="251"/>
      <c r="V486" s="251"/>
      <c r="W486" s="251"/>
      <c r="X486" s="251"/>
      <c r="Y486" s="251"/>
      <c r="Z486" s="251"/>
    </row>
    <row r="487" spans="1:26" ht="15.75" customHeight="1" x14ac:dyDescent="0.3">
      <c r="A487" s="251"/>
      <c r="B487" s="251"/>
      <c r="C487" s="251"/>
      <c r="D487" s="251"/>
      <c r="E487" s="251"/>
      <c r="F487" s="310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164"/>
      <c r="S487" s="251"/>
      <c r="T487" s="251"/>
      <c r="U487" s="251"/>
      <c r="V487" s="251"/>
      <c r="W487" s="251"/>
      <c r="X487" s="251"/>
      <c r="Y487" s="251"/>
      <c r="Z487" s="251"/>
    </row>
    <row r="488" spans="1:26" ht="15.75" customHeight="1" x14ac:dyDescent="0.3">
      <c r="A488" s="251"/>
      <c r="B488" s="251"/>
      <c r="C488" s="251"/>
      <c r="D488" s="251"/>
      <c r="E488" s="251"/>
      <c r="F488" s="310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164"/>
      <c r="S488" s="251"/>
      <c r="T488" s="251"/>
      <c r="U488" s="251"/>
      <c r="V488" s="251"/>
      <c r="W488" s="251"/>
      <c r="X488" s="251"/>
      <c r="Y488" s="251"/>
      <c r="Z488" s="251"/>
    </row>
    <row r="489" spans="1:26" ht="15.75" customHeight="1" x14ac:dyDescent="0.3">
      <c r="A489" s="251"/>
      <c r="B489" s="251"/>
      <c r="C489" s="251"/>
      <c r="D489" s="251"/>
      <c r="E489" s="251"/>
      <c r="F489" s="310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164"/>
      <c r="S489" s="251"/>
      <c r="T489" s="251"/>
      <c r="U489" s="251"/>
      <c r="V489" s="251"/>
      <c r="W489" s="251"/>
      <c r="X489" s="251"/>
      <c r="Y489" s="251"/>
      <c r="Z489" s="251"/>
    </row>
    <row r="490" spans="1:26" ht="15.75" customHeight="1" x14ac:dyDescent="0.3">
      <c r="A490" s="251"/>
      <c r="B490" s="251"/>
      <c r="C490" s="251"/>
      <c r="D490" s="251"/>
      <c r="E490" s="251"/>
      <c r="F490" s="310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164"/>
      <c r="S490" s="251"/>
      <c r="T490" s="251"/>
      <c r="U490" s="251"/>
      <c r="V490" s="251"/>
      <c r="W490" s="251"/>
      <c r="X490" s="251"/>
      <c r="Y490" s="251"/>
      <c r="Z490" s="251"/>
    </row>
    <row r="491" spans="1:26" ht="15.75" customHeight="1" x14ac:dyDescent="0.3">
      <c r="A491" s="251"/>
      <c r="B491" s="251"/>
      <c r="C491" s="251"/>
      <c r="D491" s="251"/>
      <c r="E491" s="251"/>
      <c r="F491" s="310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164"/>
      <c r="S491" s="251"/>
      <c r="T491" s="251"/>
      <c r="U491" s="251"/>
      <c r="V491" s="251"/>
      <c r="W491" s="251"/>
      <c r="X491" s="251"/>
      <c r="Y491" s="251"/>
      <c r="Z491" s="251"/>
    </row>
    <row r="492" spans="1:26" ht="15.75" customHeight="1" x14ac:dyDescent="0.3">
      <c r="A492" s="251"/>
      <c r="B492" s="251"/>
      <c r="C492" s="251"/>
      <c r="D492" s="251"/>
      <c r="E492" s="251"/>
      <c r="F492" s="310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164"/>
      <c r="S492" s="251"/>
      <c r="T492" s="251"/>
      <c r="U492" s="251"/>
      <c r="V492" s="251"/>
      <c r="W492" s="251"/>
      <c r="X492" s="251"/>
      <c r="Y492" s="251"/>
      <c r="Z492" s="251"/>
    </row>
    <row r="493" spans="1:26" ht="15.75" customHeight="1" x14ac:dyDescent="0.3">
      <c r="A493" s="251"/>
      <c r="B493" s="251"/>
      <c r="C493" s="251"/>
      <c r="D493" s="251"/>
      <c r="E493" s="251"/>
      <c r="F493" s="310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164"/>
      <c r="S493" s="251"/>
      <c r="T493" s="251"/>
      <c r="U493" s="251"/>
      <c r="V493" s="251"/>
      <c r="W493" s="251"/>
      <c r="X493" s="251"/>
      <c r="Y493" s="251"/>
      <c r="Z493" s="251"/>
    </row>
    <row r="494" spans="1:26" ht="15.75" customHeight="1" x14ac:dyDescent="0.3">
      <c r="A494" s="251"/>
      <c r="B494" s="251"/>
      <c r="C494" s="251"/>
      <c r="D494" s="251"/>
      <c r="E494" s="251"/>
      <c r="F494" s="310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164"/>
      <c r="S494" s="251"/>
      <c r="T494" s="251"/>
      <c r="U494" s="251"/>
      <c r="V494" s="251"/>
      <c r="W494" s="251"/>
      <c r="X494" s="251"/>
      <c r="Y494" s="251"/>
      <c r="Z494" s="251"/>
    </row>
    <row r="495" spans="1:26" ht="15.75" customHeight="1" x14ac:dyDescent="0.3">
      <c r="A495" s="251"/>
      <c r="B495" s="251"/>
      <c r="C495" s="251"/>
      <c r="D495" s="251"/>
      <c r="E495" s="251"/>
      <c r="F495" s="310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164"/>
      <c r="S495" s="251"/>
      <c r="T495" s="251"/>
      <c r="U495" s="251"/>
      <c r="V495" s="251"/>
      <c r="W495" s="251"/>
      <c r="X495" s="251"/>
      <c r="Y495" s="251"/>
      <c r="Z495" s="251"/>
    </row>
    <row r="496" spans="1:26" ht="15.75" customHeight="1" x14ac:dyDescent="0.3">
      <c r="A496" s="251"/>
      <c r="B496" s="251"/>
      <c r="C496" s="251"/>
      <c r="D496" s="251"/>
      <c r="E496" s="251"/>
      <c r="F496" s="310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164"/>
      <c r="S496" s="251"/>
      <c r="T496" s="251"/>
      <c r="U496" s="251"/>
      <c r="V496" s="251"/>
      <c r="W496" s="251"/>
      <c r="X496" s="251"/>
      <c r="Y496" s="251"/>
      <c r="Z496" s="251"/>
    </row>
    <row r="497" spans="1:26" ht="15.75" customHeight="1" x14ac:dyDescent="0.3">
      <c r="A497" s="251"/>
      <c r="B497" s="251"/>
      <c r="C497" s="251"/>
      <c r="D497" s="251"/>
      <c r="E497" s="251"/>
      <c r="F497" s="310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164"/>
      <c r="S497" s="251"/>
      <c r="T497" s="251"/>
      <c r="U497" s="251"/>
      <c r="V497" s="251"/>
      <c r="W497" s="251"/>
      <c r="X497" s="251"/>
      <c r="Y497" s="251"/>
      <c r="Z497" s="251"/>
    </row>
    <row r="498" spans="1:26" ht="15.75" customHeight="1" x14ac:dyDescent="0.3">
      <c r="A498" s="251"/>
      <c r="B498" s="251"/>
      <c r="C498" s="251"/>
      <c r="D498" s="251"/>
      <c r="E498" s="251"/>
      <c r="F498" s="310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164"/>
      <c r="S498" s="251"/>
      <c r="T498" s="251"/>
      <c r="U498" s="251"/>
      <c r="V498" s="251"/>
      <c r="W498" s="251"/>
      <c r="X498" s="251"/>
      <c r="Y498" s="251"/>
      <c r="Z498" s="251"/>
    </row>
    <row r="499" spans="1:26" ht="15.75" customHeight="1" x14ac:dyDescent="0.3">
      <c r="A499" s="251"/>
      <c r="B499" s="251"/>
      <c r="C499" s="251"/>
      <c r="D499" s="251"/>
      <c r="E499" s="251"/>
      <c r="F499" s="310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164"/>
      <c r="S499" s="251"/>
      <c r="T499" s="251"/>
      <c r="U499" s="251"/>
      <c r="V499" s="251"/>
      <c r="W499" s="251"/>
      <c r="X499" s="251"/>
      <c r="Y499" s="251"/>
      <c r="Z499" s="251"/>
    </row>
    <row r="500" spans="1:26" ht="15.75" customHeight="1" x14ac:dyDescent="0.3">
      <c r="A500" s="251"/>
      <c r="B500" s="251"/>
      <c r="C500" s="251"/>
      <c r="D500" s="251"/>
      <c r="E500" s="251"/>
      <c r="F500" s="310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164"/>
      <c r="S500" s="251"/>
      <c r="T500" s="251"/>
      <c r="U500" s="251"/>
      <c r="V500" s="251"/>
      <c r="W500" s="251"/>
      <c r="X500" s="251"/>
      <c r="Y500" s="251"/>
      <c r="Z500" s="251"/>
    </row>
    <row r="501" spans="1:26" ht="15.75" customHeight="1" x14ac:dyDescent="0.3">
      <c r="A501" s="251"/>
      <c r="B501" s="251"/>
      <c r="C501" s="251"/>
      <c r="D501" s="251"/>
      <c r="E501" s="251"/>
      <c r="F501" s="310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164"/>
      <c r="S501" s="251"/>
      <c r="T501" s="251"/>
      <c r="U501" s="251"/>
      <c r="V501" s="251"/>
      <c r="W501" s="251"/>
      <c r="X501" s="251"/>
      <c r="Y501" s="251"/>
      <c r="Z501" s="251"/>
    </row>
    <row r="502" spans="1:26" ht="15.75" customHeight="1" x14ac:dyDescent="0.3">
      <c r="A502" s="251"/>
      <c r="B502" s="251"/>
      <c r="C502" s="251"/>
      <c r="D502" s="251"/>
      <c r="E502" s="251"/>
      <c r="F502" s="310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164"/>
      <c r="S502" s="251"/>
      <c r="T502" s="251"/>
      <c r="U502" s="251"/>
      <c r="V502" s="251"/>
      <c r="W502" s="251"/>
      <c r="X502" s="251"/>
      <c r="Y502" s="251"/>
      <c r="Z502" s="251"/>
    </row>
    <row r="503" spans="1:26" ht="15.75" customHeight="1" x14ac:dyDescent="0.3">
      <c r="A503" s="251"/>
      <c r="B503" s="251"/>
      <c r="C503" s="251"/>
      <c r="D503" s="251"/>
      <c r="E503" s="251"/>
      <c r="F503" s="310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164"/>
      <c r="S503" s="251"/>
      <c r="T503" s="251"/>
      <c r="U503" s="251"/>
      <c r="V503" s="251"/>
      <c r="W503" s="251"/>
      <c r="X503" s="251"/>
      <c r="Y503" s="251"/>
      <c r="Z503" s="251"/>
    </row>
    <row r="504" spans="1:26" ht="15.75" customHeight="1" x14ac:dyDescent="0.3">
      <c r="A504" s="251"/>
      <c r="B504" s="251"/>
      <c r="C504" s="251"/>
      <c r="D504" s="251"/>
      <c r="E504" s="251"/>
      <c r="F504" s="310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164"/>
      <c r="S504" s="251"/>
      <c r="T504" s="251"/>
      <c r="U504" s="251"/>
      <c r="V504" s="251"/>
      <c r="W504" s="251"/>
      <c r="X504" s="251"/>
      <c r="Y504" s="251"/>
      <c r="Z504" s="251"/>
    </row>
    <row r="505" spans="1:26" ht="15.75" customHeight="1" x14ac:dyDescent="0.3">
      <c r="A505" s="251"/>
      <c r="B505" s="251"/>
      <c r="C505" s="251"/>
      <c r="D505" s="251"/>
      <c r="E505" s="251"/>
      <c r="F505" s="310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164"/>
      <c r="S505" s="251"/>
      <c r="T505" s="251"/>
      <c r="U505" s="251"/>
      <c r="V505" s="251"/>
      <c r="W505" s="251"/>
      <c r="X505" s="251"/>
      <c r="Y505" s="251"/>
      <c r="Z505" s="251"/>
    </row>
    <row r="506" spans="1:26" ht="15.75" customHeight="1" x14ac:dyDescent="0.3">
      <c r="A506" s="251"/>
      <c r="B506" s="251"/>
      <c r="C506" s="251"/>
      <c r="D506" s="251"/>
      <c r="E506" s="251"/>
      <c r="F506" s="310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164"/>
      <c r="S506" s="251"/>
      <c r="T506" s="251"/>
      <c r="U506" s="251"/>
      <c r="V506" s="251"/>
      <c r="W506" s="251"/>
      <c r="X506" s="251"/>
      <c r="Y506" s="251"/>
      <c r="Z506" s="251"/>
    </row>
    <row r="507" spans="1:26" ht="15.75" customHeight="1" x14ac:dyDescent="0.3">
      <c r="A507" s="251"/>
      <c r="B507" s="251"/>
      <c r="C507" s="251"/>
      <c r="D507" s="251"/>
      <c r="E507" s="251"/>
      <c r="F507" s="310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164"/>
      <c r="S507" s="251"/>
      <c r="T507" s="251"/>
      <c r="U507" s="251"/>
      <c r="V507" s="251"/>
      <c r="W507" s="251"/>
      <c r="X507" s="251"/>
      <c r="Y507" s="251"/>
      <c r="Z507" s="251"/>
    </row>
    <row r="508" spans="1:26" ht="15.75" customHeight="1" x14ac:dyDescent="0.3">
      <c r="A508" s="251"/>
      <c r="B508" s="251"/>
      <c r="C508" s="251"/>
      <c r="D508" s="251"/>
      <c r="E508" s="251"/>
      <c r="F508" s="310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164"/>
      <c r="S508" s="251"/>
      <c r="T508" s="251"/>
      <c r="U508" s="251"/>
      <c r="V508" s="251"/>
      <c r="W508" s="251"/>
      <c r="X508" s="251"/>
      <c r="Y508" s="251"/>
      <c r="Z508" s="251"/>
    </row>
    <row r="509" spans="1:26" ht="15.75" customHeight="1" x14ac:dyDescent="0.3">
      <c r="A509" s="251"/>
      <c r="B509" s="251"/>
      <c r="C509" s="251"/>
      <c r="D509" s="251"/>
      <c r="E509" s="251"/>
      <c r="F509" s="310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164"/>
      <c r="S509" s="251"/>
      <c r="T509" s="251"/>
      <c r="U509" s="251"/>
      <c r="V509" s="251"/>
      <c r="W509" s="251"/>
      <c r="X509" s="251"/>
      <c r="Y509" s="251"/>
      <c r="Z509" s="251"/>
    </row>
    <row r="510" spans="1:26" ht="15.75" customHeight="1" x14ac:dyDescent="0.3">
      <c r="A510" s="251"/>
      <c r="B510" s="251"/>
      <c r="C510" s="251"/>
      <c r="D510" s="251"/>
      <c r="E510" s="251"/>
      <c r="F510" s="310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164"/>
      <c r="S510" s="251"/>
      <c r="T510" s="251"/>
      <c r="U510" s="251"/>
      <c r="V510" s="251"/>
      <c r="W510" s="251"/>
      <c r="X510" s="251"/>
      <c r="Y510" s="251"/>
      <c r="Z510" s="251"/>
    </row>
    <row r="511" spans="1:26" ht="15.75" customHeight="1" x14ac:dyDescent="0.3">
      <c r="A511" s="251"/>
      <c r="B511" s="251"/>
      <c r="C511" s="251"/>
      <c r="D511" s="251"/>
      <c r="E511" s="251"/>
      <c r="F511" s="310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164"/>
      <c r="S511" s="251"/>
      <c r="T511" s="251"/>
      <c r="U511" s="251"/>
      <c r="V511" s="251"/>
      <c r="W511" s="251"/>
      <c r="X511" s="251"/>
      <c r="Y511" s="251"/>
      <c r="Z511" s="251"/>
    </row>
    <row r="512" spans="1:26" ht="15.75" customHeight="1" x14ac:dyDescent="0.3">
      <c r="A512" s="251"/>
      <c r="B512" s="251"/>
      <c r="C512" s="251"/>
      <c r="D512" s="251"/>
      <c r="E512" s="251"/>
      <c r="F512" s="310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164"/>
      <c r="S512" s="251"/>
      <c r="T512" s="251"/>
      <c r="U512" s="251"/>
      <c r="V512" s="251"/>
      <c r="W512" s="251"/>
      <c r="X512" s="251"/>
      <c r="Y512" s="251"/>
      <c r="Z512" s="251"/>
    </row>
    <row r="513" spans="1:26" ht="15.75" customHeight="1" x14ac:dyDescent="0.3">
      <c r="A513" s="251"/>
      <c r="B513" s="251"/>
      <c r="C513" s="251"/>
      <c r="D513" s="251"/>
      <c r="E513" s="251"/>
      <c r="F513" s="310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164"/>
      <c r="S513" s="251"/>
      <c r="T513" s="251"/>
      <c r="U513" s="251"/>
      <c r="V513" s="251"/>
      <c r="W513" s="251"/>
      <c r="X513" s="251"/>
      <c r="Y513" s="251"/>
      <c r="Z513" s="251"/>
    </row>
    <row r="514" spans="1:26" ht="15.75" customHeight="1" x14ac:dyDescent="0.3">
      <c r="A514" s="251"/>
      <c r="B514" s="251"/>
      <c r="C514" s="251"/>
      <c r="D514" s="251"/>
      <c r="E514" s="251"/>
      <c r="F514" s="310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164"/>
      <c r="S514" s="251"/>
      <c r="T514" s="251"/>
      <c r="U514" s="251"/>
      <c r="V514" s="251"/>
      <c r="W514" s="251"/>
      <c r="X514" s="251"/>
      <c r="Y514" s="251"/>
      <c r="Z514" s="251"/>
    </row>
    <row r="515" spans="1:26" ht="15.75" customHeight="1" x14ac:dyDescent="0.3">
      <c r="A515" s="251"/>
      <c r="B515" s="251"/>
      <c r="C515" s="251"/>
      <c r="D515" s="251"/>
      <c r="E515" s="251"/>
      <c r="F515" s="310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164"/>
      <c r="S515" s="251"/>
      <c r="T515" s="251"/>
      <c r="U515" s="251"/>
      <c r="V515" s="251"/>
      <c r="W515" s="251"/>
      <c r="X515" s="251"/>
      <c r="Y515" s="251"/>
      <c r="Z515" s="251"/>
    </row>
    <row r="516" spans="1:26" ht="15.75" customHeight="1" x14ac:dyDescent="0.3">
      <c r="A516" s="251"/>
      <c r="B516" s="251"/>
      <c r="C516" s="251"/>
      <c r="D516" s="251"/>
      <c r="E516" s="251"/>
      <c r="F516" s="310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164"/>
      <c r="S516" s="251"/>
      <c r="T516" s="251"/>
      <c r="U516" s="251"/>
      <c r="V516" s="251"/>
      <c r="W516" s="251"/>
      <c r="X516" s="251"/>
      <c r="Y516" s="251"/>
      <c r="Z516" s="251"/>
    </row>
    <row r="517" spans="1:26" ht="15.75" customHeight="1" x14ac:dyDescent="0.3">
      <c r="A517" s="251"/>
      <c r="B517" s="251"/>
      <c r="C517" s="251"/>
      <c r="D517" s="251"/>
      <c r="E517" s="251"/>
      <c r="F517" s="310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164"/>
      <c r="S517" s="251"/>
      <c r="T517" s="251"/>
      <c r="U517" s="251"/>
      <c r="V517" s="251"/>
      <c r="W517" s="251"/>
      <c r="X517" s="251"/>
      <c r="Y517" s="251"/>
      <c r="Z517" s="251"/>
    </row>
    <row r="518" spans="1:26" ht="15.75" customHeight="1" x14ac:dyDescent="0.3">
      <c r="A518" s="251"/>
      <c r="B518" s="251"/>
      <c r="C518" s="251"/>
      <c r="D518" s="251"/>
      <c r="E518" s="251"/>
      <c r="F518" s="310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164"/>
      <c r="S518" s="251"/>
      <c r="T518" s="251"/>
      <c r="U518" s="251"/>
      <c r="V518" s="251"/>
      <c r="W518" s="251"/>
      <c r="X518" s="251"/>
      <c r="Y518" s="251"/>
      <c r="Z518" s="251"/>
    </row>
    <row r="519" spans="1:26" ht="15.75" customHeight="1" x14ac:dyDescent="0.3">
      <c r="A519" s="251"/>
      <c r="B519" s="251"/>
      <c r="C519" s="251"/>
      <c r="D519" s="251"/>
      <c r="E519" s="251"/>
      <c r="F519" s="310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164"/>
      <c r="S519" s="251"/>
      <c r="T519" s="251"/>
      <c r="U519" s="251"/>
      <c r="V519" s="251"/>
      <c r="W519" s="251"/>
      <c r="X519" s="251"/>
      <c r="Y519" s="251"/>
      <c r="Z519" s="251"/>
    </row>
    <row r="520" spans="1:26" ht="15.75" customHeight="1" x14ac:dyDescent="0.3">
      <c r="A520" s="251"/>
      <c r="B520" s="251"/>
      <c r="C520" s="251"/>
      <c r="D520" s="251"/>
      <c r="E520" s="251"/>
      <c r="F520" s="310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164"/>
      <c r="S520" s="251"/>
      <c r="T520" s="251"/>
      <c r="U520" s="251"/>
      <c r="V520" s="251"/>
      <c r="W520" s="251"/>
      <c r="X520" s="251"/>
      <c r="Y520" s="251"/>
      <c r="Z520" s="251"/>
    </row>
    <row r="521" spans="1:26" ht="15.75" customHeight="1" x14ac:dyDescent="0.3">
      <c r="A521" s="251"/>
      <c r="B521" s="251"/>
      <c r="C521" s="251"/>
      <c r="D521" s="251"/>
      <c r="E521" s="251"/>
      <c r="F521" s="310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164"/>
      <c r="S521" s="251"/>
      <c r="T521" s="251"/>
      <c r="U521" s="251"/>
      <c r="V521" s="251"/>
      <c r="W521" s="251"/>
      <c r="X521" s="251"/>
      <c r="Y521" s="251"/>
      <c r="Z521" s="251"/>
    </row>
    <row r="522" spans="1:26" ht="15.75" customHeight="1" x14ac:dyDescent="0.3">
      <c r="A522" s="251"/>
      <c r="B522" s="251"/>
      <c r="C522" s="251"/>
      <c r="D522" s="251"/>
      <c r="E522" s="251"/>
      <c r="F522" s="310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164"/>
      <c r="S522" s="251"/>
      <c r="T522" s="251"/>
      <c r="U522" s="251"/>
      <c r="V522" s="251"/>
      <c r="W522" s="251"/>
      <c r="X522" s="251"/>
      <c r="Y522" s="251"/>
      <c r="Z522" s="251"/>
    </row>
    <row r="523" spans="1:26" ht="15.75" customHeight="1" x14ac:dyDescent="0.3">
      <c r="A523" s="251"/>
      <c r="B523" s="251"/>
      <c r="C523" s="251"/>
      <c r="D523" s="251"/>
      <c r="E523" s="251"/>
      <c r="F523" s="310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164"/>
      <c r="S523" s="251"/>
      <c r="T523" s="251"/>
      <c r="U523" s="251"/>
      <c r="V523" s="251"/>
      <c r="W523" s="251"/>
      <c r="X523" s="251"/>
      <c r="Y523" s="251"/>
      <c r="Z523" s="251"/>
    </row>
    <row r="524" spans="1:26" ht="15.75" customHeight="1" x14ac:dyDescent="0.3">
      <c r="A524" s="251"/>
      <c r="B524" s="251"/>
      <c r="C524" s="251"/>
      <c r="D524" s="251"/>
      <c r="E524" s="251"/>
      <c r="F524" s="310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164"/>
      <c r="S524" s="251"/>
      <c r="T524" s="251"/>
      <c r="U524" s="251"/>
      <c r="V524" s="251"/>
      <c r="W524" s="251"/>
      <c r="X524" s="251"/>
      <c r="Y524" s="251"/>
      <c r="Z524" s="251"/>
    </row>
    <row r="525" spans="1:26" ht="15.75" customHeight="1" x14ac:dyDescent="0.3">
      <c r="A525" s="251"/>
      <c r="B525" s="251"/>
      <c r="C525" s="251"/>
      <c r="D525" s="251"/>
      <c r="E525" s="251"/>
      <c r="F525" s="310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164"/>
      <c r="S525" s="251"/>
      <c r="T525" s="251"/>
      <c r="U525" s="251"/>
      <c r="V525" s="251"/>
      <c r="W525" s="251"/>
      <c r="X525" s="251"/>
      <c r="Y525" s="251"/>
      <c r="Z525" s="251"/>
    </row>
    <row r="526" spans="1:26" ht="15.75" customHeight="1" x14ac:dyDescent="0.3">
      <c r="A526" s="251"/>
      <c r="B526" s="251"/>
      <c r="C526" s="251"/>
      <c r="D526" s="251"/>
      <c r="E526" s="251"/>
      <c r="F526" s="310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164"/>
      <c r="S526" s="251"/>
      <c r="T526" s="251"/>
      <c r="U526" s="251"/>
      <c r="V526" s="251"/>
      <c r="W526" s="251"/>
      <c r="X526" s="251"/>
      <c r="Y526" s="251"/>
      <c r="Z526" s="251"/>
    </row>
    <row r="527" spans="1:26" ht="15.75" customHeight="1" x14ac:dyDescent="0.3">
      <c r="A527" s="251"/>
      <c r="B527" s="251"/>
      <c r="C527" s="251"/>
      <c r="D527" s="251"/>
      <c r="E527" s="251"/>
      <c r="F527" s="310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164"/>
      <c r="S527" s="251"/>
      <c r="T527" s="251"/>
      <c r="U527" s="251"/>
      <c r="V527" s="251"/>
      <c r="W527" s="251"/>
      <c r="X527" s="251"/>
      <c r="Y527" s="251"/>
      <c r="Z527" s="251"/>
    </row>
    <row r="528" spans="1:26" ht="15.75" customHeight="1" x14ac:dyDescent="0.3">
      <c r="A528" s="251"/>
      <c r="B528" s="251"/>
      <c r="C528" s="251"/>
      <c r="D528" s="251"/>
      <c r="E528" s="251"/>
      <c r="F528" s="310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164"/>
      <c r="S528" s="251"/>
      <c r="T528" s="251"/>
      <c r="U528" s="251"/>
      <c r="V528" s="251"/>
      <c r="W528" s="251"/>
      <c r="X528" s="251"/>
      <c r="Y528" s="251"/>
      <c r="Z528" s="251"/>
    </row>
    <row r="529" spans="1:26" ht="15.75" customHeight="1" x14ac:dyDescent="0.3">
      <c r="A529" s="251"/>
      <c r="B529" s="251"/>
      <c r="C529" s="251"/>
      <c r="D529" s="251"/>
      <c r="E529" s="251"/>
      <c r="F529" s="310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164"/>
      <c r="S529" s="251"/>
      <c r="T529" s="251"/>
      <c r="U529" s="251"/>
      <c r="V529" s="251"/>
      <c r="W529" s="251"/>
      <c r="X529" s="251"/>
      <c r="Y529" s="251"/>
      <c r="Z529" s="251"/>
    </row>
    <row r="530" spans="1:26" ht="15.75" customHeight="1" x14ac:dyDescent="0.3">
      <c r="A530" s="251"/>
      <c r="B530" s="251"/>
      <c r="C530" s="251"/>
      <c r="D530" s="251"/>
      <c r="E530" s="251"/>
      <c r="F530" s="310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164"/>
      <c r="S530" s="251"/>
      <c r="T530" s="251"/>
      <c r="U530" s="251"/>
      <c r="V530" s="251"/>
      <c r="W530" s="251"/>
      <c r="X530" s="251"/>
      <c r="Y530" s="251"/>
      <c r="Z530" s="251"/>
    </row>
    <row r="531" spans="1:26" ht="15.75" customHeight="1" x14ac:dyDescent="0.3">
      <c r="A531" s="251"/>
      <c r="B531" s="251"/>
      <c r="C531" s="251"/>
      <c r="D531" s="251"/>
      <c r="E531" s="251"/>
      <c r="F531" s="310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164"/>
      <c r="S531" s="251"/>
      <c r="T531" s="251"/>
      <c r="U531" s="251"/>
      <c r="V531" s="251"/>
      <c r="W531" s="251"/>
      <c r="X531" s="251"/>
      <c r="Y531" s="251"/>
      <c r="Z531" s="251"/>
    </row>
    <row r="532" spans="1:26" ht="15.75" customHeight="1" x14ac:dyDescent="0.3">
      <c r="A532" s="251"/>
      <c r="B532" s="251"/>
      <c r="C532" s="251"/>
      <c r="D532" s="251"/>
      <c r="E532" s="251"/>
      <c r="F532" s="310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164"/>
      <c r="S532" s="251"/>
      <c r="T532" s="251"/>
      <c r="U532" s="251"/>
      <c r="V532" s="251"/>
      <c r="W532" s="251"/>
      <c r="X532" s="251"/>
      <c r="Y532" s="251"/>
      <c r="Z532" s="251"/>
    </row>
    <row r="533" spans="1:26" ht="15.75" customHeight="1" x14ac:dyDescent="0.3">
      <c r="A533" s="251"/>
      <c r="B533" s="251"/>
      <c r="C533" s="251"/>
      <c r="D533" s="251"/>
      <c r="E533" s="251"/>
      <c r="F533" s="310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164"/>
      <c r="S533" s="251"/>
      <c r="T533" s="251"/>
      <c r="U533" s="251"/>
      <c r="V533" s="251"/>
      <c r="W533" s="251"/>
      <c r="X533" s="251"/>
      <c r="Y533" s="251"/>
      <c r="Z533" s="251"/>
    </row>
    <row r="534" spans="1:26" ht="15.75" customHeight="1" x14ac:dyDescent="0.3">
      <c r="A534" s="251"/>
      <c r="B534" s="251"/>
      <c r="C534" s="251"/>
      <c r="D534" s="251"/>
      <c r="E534" s="251"/>
      <c r="F534" s="310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164"/>
      <c r="S534" s="251"/>
      <c r="T534" s="251"/>
      <c r="U534" s="251"/>
      <c r="V534" s="251"/>
      <c r="W534" s="251"/>
      <c r="X534" s="251"/>
      <c r="Y534" s="251"/>
      <c r="Z534" s="251"/>
    </row>
    <row r="535" spans="1:26" ht="15.75" customHeight="1" x14ac:dyDescent="0.3">
      <c r="A535" s="251"/>
      <c r="B535" s="251"/>
      <c r="C535" s="251"/>
      <c r="D535" s="251"/>
      <c r="E535" s="251"/>
      <c r="F535" s="310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164"/>
      <c r="S535" s="251"/>
      <c r="T535" s="251"/>
      <c r="U535" s="251"/>
      <c r="V535" s="251"/>
      <c r="W535" s="251"/>
      <c r="X535" s="251"/>
      <c r="Y535" s="251"/>
      <c r="Z535" s="251"/>
    </row>
    <row r="536" spans="1:26" ht="15.75" customHeight="1" x14ac:dyDescent="0.3">
      <c r="A536" s="251"/>
      <c r="B536" s="251"/>
      <c r="C536" s="251"/>
      <c r="D536" s="251"/>
      <c r="E536" s="251"/>
      <c r="F536" s="310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164"/>
      <c r="S536" s="251"/>
      <c r="T536" s="251"/>
      <c r="U536" s="251"/>
      <c r="V536" s="251"/>
      <c r="W536" s="251"/>
      <c r="X536" s="251"/>
      <c r="Y536" s="251"/>
      <c r="Z536" s="251"/>
    </row>
    <row r="537" spans="1:26" ht="15.75" customHeight="1" x14ac:dyDescent="0.3">
      <c r="A537" s="251"/>
      <c r="B537" s="251"/>
      <c r="C537" s="251"/>
      <c r="D537" s="251"/>
      <c r="E537" s="251"/>
      <c r="F537" s="310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164"/>
      <c r="S537" s="251"/>
      <c r="T537" s="251"/>
      <c r="U537" s="251"/>
      <c r="V537" s="251"/>
      <c r="W537" s="251"/>
      <c r="X537" s="251"/>
      <c r="Y537" s="251"/>
      <c r="Z537" s="251"/>
    </row>
    <row r="538" spans="1:26" ht="15.75" customHeight="1" x14ac:dyDescent="0.3">
      <c r="A538" s="251"/>
      <c r="B538" s="251"/>
      <c r="C538" s="251"/>
      <c r="D538" s="251"/>
      <c r="E538" s="251"/>
      <c r="F538" s="310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164"/>
      <c r="S538" s="251"/>
      <c r="T538" s="251"/>
      <c r="U538" s="251"/>
      <c r="V538" s="251"/>
      <c r="W538" s="251"/>
      <c r="X538" s="251"/>
      <c r="Y538" s="251"/>
      <c r="Z538" s="251"/>
    </row>
    <row r="539" spans="1:26" ht="15.75" customHeight="1" x14ac:dyDescent="0.3">
      <c r="A539" s="251"/>
      <c r="B539" s="251"/>
      <c r="C539" s="251"/>
      <c r="D539" s="251"/>
      <c r="E539" s="251"/>
      <c r="F539" s="310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164"/>
      <c r="S539" s="251"/>
      <c r="T539" s="251"/>
      <c r="U539" s="251"/>
      <c r="V539" s="251"/>
      <c r="W539" s="251"/>
      <c r="X539" s="251"/>
      <c r="Y539" s="251"/>
      <c r="Z539" s="251"/>
    </row>
    <row r="540" spans="1:26" ht="15.75" customHeight="1" x14ac:dyDescent="0.3">
      <c r="A540" s="251"/>
      <c r="B540" s="251"/>
      <c r="C540" s="251"/>
      <c r="D540" s="251"/>
      <c r="E540" s="251"/>
      <c r="F540" s="310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164"/>
      <c r="S540" s="251"/>
      <c r="T540" s="251"/>
      <c r="U540" s="251"/>
      <c r="V540" s="251"/>
      <c r="W540" s="251"/>
      <c r="X540" s="251"/>
      <c r="Y540" s="251"/>
      <c r="Z540" s="251"/>
    </row>
    <row r="541" spans="1:26" ht="15.75" customHeight="1" x14ac:dyDescent="0.3">
      <c r="A541" s="251"/>
      <c r="B541" s="251"/>
      <c r="C541" s="251"/>
      <c r="D541" s="251"/>
      <c r="E541" s="251"/>
      <c r="F541" s="310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164"/>
      <c r="S541" s="251"/>
      <c r="T541" s="251"/>
      <c r="U541" s="251"/>
      <c r="V541" s="251"/>
      <c r="W541" s="251"/>
      <c r="X541" s="251"/>
      <c r="Y541" s="251"/>
      <c r="Z541" s="251"/>
    </row>
    <row r="542" spans="1:26" ht="15.75" customHeight="1" x14ac:dyDescent="0.3">
      <c r="A542" s="251"/>
      <c r="B542" s="251"/>
      <c r="C542" s="251"/>
      <c r="D542" s="251"/>
      <c r="E542" s="251"/>
      <c r="F542" s="310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164"/>
      <c r="S542" s="251"/>
      <c r="T542" s="251"/>
      <c r="U542" s="251"/>
      <c r="V542" s="251"/>
      <c r="W542" s="251"/>
      <c r="X542" s="251"/>
      <c r="Y542" s="251"/>
      <c r="Z542" s="251"/>
    </row>
    <row r="543" spans="1:26" ht="15.75" customHeight="1" x14ac:dyDescent="0.3">
      <c r="A543" s="251"/>
      <c r="B543" s="251"/>
      <c r="C543" s="251"/>
      <c r="D543" s="251"/>
      <c r="E543" s="251"/>
      <c r="F543" s="310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164"/>
      <c r="S543" s="251"/>
      <c r="T543" s="251"/>
      <c r="U543" s="251"/>
      <c r="V543" s="251"/>
      <c r="W543" s="251"/>
      <c r="X543" s="251"/>
      <c r="Y543" s="251"/>
      <c r="Z543" s="251"/>
    </row>
    <row r="544" spans="1:26" ht="15.75" customHeight="1" x14ac:dyDescent="0.3">
      <c r="A544" s="251"/>
      <c r="B544" s="251"/>
      <c r="C544" s="251"/>
      <c r="D544" s="251"/>
      <c r="E544" s="251"/>
      <c r="F544" s="310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164"/>
      <c r="S544" s="251"/>
      <c r="T544" s="251"/>
      <c r="U544" s="251"/>
      <c r="V544" s="251"/>
      <c r="W544" s="251"/>
      <c r="X544" s="251"/>
      <c r="Y544" s="251"/>
      <c r="Z544" s="251"/>
    </row>
    <row r="545" spans="1:26" ht="15.75" customHeight="1" x14ac:dyDescent="0.3">
      <c r="A545" s="251"/>
      <c r="B545" s="251"/>
      <c r="C545" s="251"/>
      <c r="D545" s="251"/>
      <c r="E545" s="251"/>
      <c r="F545" s="310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164"/>
      <c r="S545" s="251"/>
      <c r="T545" s="251"/>
      <c r="U545" s="251"/>
      <c r="V545" s="251"/>
      <c r="W545" s="251"/>
      <c r="X545" s="251"/>
      <c r="Y545" s="251"/>
      <c r="Z545" s="251"/>
    </row>
    <row r="546" spans="1:26" ht="15.75" customHeight="1" x14ac:dyDescent="0.3">
      <c r="A546" s="251"/>
      <c r="B546" s="251"/>
      <c r="C546" s="251"/>
      <c r="D546" s="251"/>
      <c r="E546" s="251"/>
      <c r="F546" s="310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164"/>
      <c r="S546" s="251"/>
      <c r="T546" s="251"/>
      <c r="U546" s="251"/>
      <c r="V546" s="251"/>
      <c r="W546" s="251"/>
      <c r="X546" s="251"/>
      <c r="Y546" s="251"/>
      <c r="Z546" s="251"/>
    </row>
    <row r="547" spans="1:26" ht="15.75" customHeight="1" x14ac:dyDescent="0.3">
      <c r="A547" s="251"/>
      <c r="B547" s="251"/>
      <c r="C547" s="251"/>
      <c r="D547" s="251"/>
      <c r="E547" s="251"/>
      <c r="F547" s="310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164"/>
      <c r="S547" s="251"/>
      <c r="T547" s="251"/>
      <c r="U547" s="251"/>
      <c r="V547" s="251"/>
      <c r="W547" s="251"/>
      <c r="X547" s="251"/>
      <c r="Y547" s="251"/>
      <c r="Z547" s="251"/>
    </row>
    <row r="548" spans="1:26" ht="15.75" customHeight="1" x14ac:dyDescent="0.3">
      <c r="A548" s="251"/>
      <c r="B548" s="251"/>
      <c r="C548" s="251"/>
      <c r="D548" s="251"/>
      <c r="E548" s="251"/>
      <c r="F548" s="310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164"/>
      <c r="S548" s="251"/>
      <c r="T548" s="251"/>
      <c r="U548" s="251"/>
      <c r="V548" s="251"/>
      <c r="W548" s="251"/>
      <c r="X548" s="251"/>
      <c r="Y548" s="251"/>
      <c r="Z548" s="251"/>
    </row>
    <row r="549" spans="1:26" ht="15.75" customHeight="1" x14ac:dyDescent="0.3">
      <c r="A549" s="251"/>
      <c r="B549" s="251"/>
      <c r="C549" s="251"/>
      <c r="D549" s="251"/>
      <c r="E549" s="251"/>
      <c r="F549" s="310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164"/>
      <c r="S549" s="251"/>
      <c r="T549" s="251"/>
      <c r="U549" s="251"/>
      <c r="V549" s="251"/>
      <c r="W549" s="251"/>
      <c r="X549" s="251"/>
      <c r="Y549" s="251"/>
      <c r="Z549" s="251"/>
    </row>
    <row r="550" spans="1:26" ht="15.75" customHeight="1" x14ac:dyDescent="0.3">
      <c r="A550" s="251"/>
      <c r="B550" s="251"/>
      <c r="C550" s="251"/>
      <c r="D550" s="251"/>
      <c r="E550" s="251"/>
      <c r="F550" s="310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164"/>
      <c r="S550" s="251"/>
      <c r="T550" s="251"/>
      <c r="U550" s="251"/>
      <c r="V550" s="251"/>
      <c r="W550" s="251"/>
      <c r="X550" s="251"/>
      <c r="Y550" s="251"/>
      <c r="Z550" s="251"/>
    </row>
    <row r="551" spans="1:26" ht="15.75" customHeight="1" x14ac:dyDescent="0.3">
      <c r="A551" s="251"/>
      <c r="B551" s="251"/>
      <c r="C551" s="251"/>
      <c r="D551" s="251"/>
      <c r="E551" s="251"/>
      <c r="F551" s="310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164"/>
      <c r="S551" s="251"/>
      <c r="T551" s="251"/>
      <c r="U551" s="251"/>
      <c r="V551" s="251"/>
      <c r="W551" s="251"/>
      <c r="X551" s="251"/>
      <c r="Y551" s="251"/>
      <c r="Z551" s="251"/>
    </row>
    <row r="552" spans="1:26" ht="15.75" customHeight="1" x14ac:dyDescent="0.3">
      <c r="A552" s="251"/>
      <c r="B552" s="251"/>
      <c r="C552" s="251"/>
      <c r="D552" s="251"/>
      <c r="E552" s="251"/>
      <c r="F552" s="310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164"/>
      <c r="S552" s="251"/>
      <c r="T552" s="251"/>
      <c r="U552" s="251"/>
      <c r="V552" s="251"/>
      <c r="W552" s="251"/>
      <c r="X552" s="251"/>
      <c r="Y552" s="251"/>
      <c r="Z552" s="251"/>
    </row>
    <row r="553" spans="1:26" ht="15.75" customHeight="1" x14ac:dyDescent="0.3">
      <c r="A553" s="251"/>
      <c r="B553" s="251"/>
      <c r="C553" s="251"/>
      <c r="D553" s="251"/>
      <c r="E553" s="251"/>
      <c r="F553" s="310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164"/>
      <c r="S553" s="251"/>
      <c r="T553" s="251"/>
      <c r="U553" s="251"/>
      <c r="V553" s="251"/>
      <c r="W553" s="251"/>
      <c r="X553" s="251"/>
      <c r="Y553" s="251"/>
      <c r="Z553" s="251"/>
    </row>
    <row r="554" spans="1:26" ht="15.75" customHeight="1" x14ac:dyDescent="0.3">
      <c r="A554" s="251"/>
      <c r="B554" s="251"/>
      <c r="C554" s="251"/>
      <c r="D554" s="251"/>
      <c r="E554" s="251"/>
      <c r="F554" s="310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164"/>
      <c r="S554" s="251"/>
      <c r="T554" s="251"/>
      <c r="U554" s="251"/>
      <c r="V554" s="251"/>
      <c r="W554" s="251"/>
      <c r="X554" s="251"/>
      <c r="Y554" s="251"/>
      <c r="Z554" s="251"/>
    </row>
    <row r="555" spans="1:26" ht="15.75" customHeight="1" x14ac:dyDescent="0.3">
      <c r="A555" s="251"/>
      <c r="B555" s="251"/>
      <c r="C555" s="251"/>
      <c r="D555" s="251"/>
      <c r="E555" s="251"/>
      <c r="F555" s="310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164"/>
      <c r="S555" s="251"/>
      <c r="T555" s="251"/>
      <c r="U555" s="251"/>
      <c r="V555" s="251"/>
      <c r="W555" s="251"/>
      <c r="X555" s="251"/>
      <c r="Y555" s="251"/>
      <c r="Z555" s="251"/>
    </row>
    <row r="556" spans="1:26" ht="15.75" customHeight="1" x14ac:dyDescent="0.3">
      <c r="A556" s="251"/>
      <c r="B556" s="251"/>
      <c r="C556" s="251"/>
      <c r="D556" s="251"/>
      <c r="E556" s="251"/>
      <c r="F556" s="310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164"/>
      <c r="S556" s="251"/>
      <c r="T556" s="251"/>
      <c r="U556" s="251"/>
      <c r="V556" s="251"/>
      <c r="W556" s="251"/>
      <c r="X556" s="251"/>
      <c r="Y556" s="251"/>
      <c r="Z556" s="251"/>
    </row>
    <row r="557" spans="1:26" ht="15.75" customHeight="1" x14ac:dyDescent="0.3">
      <c r="A557" s="251"/>
      <c r="B557" s="251"/>
      <c r="C557" s="251"/>
      <c r="D557" s="251"/>
      <c r="E557" s="251"/>
      <c r="F557" s="310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164"/>
      <c r="S557" s="251"/>
      <c r="T557" s="251"/>
      <c r="U557" s="251"/>
      <c r="V557" s="251"/>
      <c r="W557" s="251"/>
      <c r="X557" s="251"/>
      <c r="Y557" s="251"/>
      <c r="Z557" s="251"/>
    </row>
    <row r="558" spans="1:26" ht="15.75" customHeight="1" x14ac:dyDescent="0.3">
      <c r="A558" s="251"/>
      <c r="B558" s="251"/>
      <c r="C558" s="251"/>
      <c r="D558" s="251"/>
      <c r="E558" s="251"/>
      <c r="F558" s="310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164"/>
      <c r="S558" s="251"/>
      <c r="T558" s="251"/>
      <c r="U558" s="251"/>
      <c r="V558" s="251"/>
      <c r="W558" s="251"/>
      <c r="X558" s="251"/>
      <c r="Y558" s="251"/>
      <c r="Z558" s="251"/>
    </row>
    <row r="559" spans="1:26" ht="15.75" customHeight="1" x14ac:dyDescent="0.3">
      <c r="A559" s="251"/>
      <c r="B559" s="251"/>
      <c r="C559" s="251"/>
      <c r="D559" s="251"/>
      <c r="E559" s="251"/>
      <c r="F559" s="310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164"/>
      <c r="S559" s="251"/>
      <c r="T559" s="251"/>
      <c r="U559" s="251"/>
      <c r="V559" s="251"/>
      <c r="W559" s="251"/>
      <c r="X559" s="251"/>
      <c r="Y559" s="251"/>
      <c r="Z559" s="251"/>
    </row>
    <row r="560" spans="1:26" ht="15.75" customHeight="1" x14ac:dyDescent="0.3">
      <c r="A560" s="251"/>
      <c r="B560" s="251"/>
      <c r="C560" s="251"/>
      <c r="D560" s="251"/>
      <c r="E560" s="251"/>
      <c r="F560" s="310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164"/>
      <c r="S560" s="251"/>
      <c r="T560" s="251"/>
      <c r="U560" s="251"/>
      <c r="V560" s="251"/>
      <c r="W560" s="251"/>
      <c r="X560" s="251"/>
      <c r="Y560" s="251"/>
      <c r="Z560" s="251"/>
    </row>
    <row r="561" spans="1:26" ht="15.75" customHeight="1" x14ac:dyDescent="0.3">
      <c r="A561" s="251"/>
      <c r="B561" s="251"/>
      <c r="C561" s="251"/>
      <c r="D561" s="251"/>
      <c r="E561" s="251"/>
      <c r="F561" s="310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164"/>
      <c r="S561" s="251"/>
      <c r="T561" s="251"/>
      <c r="U561" s="251"/>
      <c r="V561" s="251"/>
      <c r="W561" s="251"/>
      <c r="X561" s="251"/>
      <c r="Y561" s="251"/>
      <c r="Z561" s="251"/>
    </row>
    <row r="562" spans="1:26" ht="15.75" customHeight="1" x14ac:dyDescent="0.3">
      <c r="A562" s="251"/>
      <c r="B562" s="251"/>
      <c r="C562" s="251"/>
      <c r="D562" s="251"/>
      <c r="E562" s="251"/>
      <c r="F562" s="310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164"/>
      <c r="S562" s="251"/>
      <c r="T562" s="251"/>
      <c r="U562" s="251"/>
      <c r="V562" s="251"/>
      <c r="W562" s="251"/>
      <c r="X562" s="251"/>
      <c r="Y562" s="251"/>
      <c r="Z562" s="251"/>
    </row>
    <row r="563" spans="1:26" ht="15.75" customHeight="1" x14ac:dyDescent="0.3">
      <c r="A563" s="251"/>
      <c r="B563" s="251"/>
      <c r="C563" s="251"/>
      <c r="D563" s="251"/>
      <c r="E563" s="251"/>
      <c r="F563" s="310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164"/>
      <c r="S563" s="251"/>
      <c r="T563" s="251"/>
      <c r="U563" s="251"/>
      <c r="V563" s="251"/>
      <c r="W563" s="251"/>
      <c r="X563" s="251"/>
      <c r="Y563" s="251"/>
      <c r="Z563" s="251"/>
    </row>
    <row r="564" spans="1:26" ht="15.75" customHeight="1" x14ac:dyDescent="0.3">
      <c r="A564" s="251"/>
      <c r="B564" s="251"/>
      <c r="C564" s="251"/>
      <c r="D564" s="251"/>
      <c r="E564" s="251"/>
      <c r="F564" s="310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164"/>
      <c r="S564" s="251"/>
      <c r="T564" s="251"/>
      <c r="U564" s="251"/>
      <c r="V564" s="251"/>
      <c r="W564" s="251"/>
      <c r="X564" s="251"/>
      <c r="Y564" s="251"/>
      <c r="Z564" s="251"/>
    </row>
    <row r="565" spans="1:26" ht="15.75" customHeight="1" x14ac:dyDescent="0.3">
      <c r="A565" s="251"/>
      <c r="B565" s="251"/>
      <c r="C565" s="251"/>
      <c r="D565" s="251"/>
      <c r="E565" s="251"/>
      <c r="F565" s="310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164"/>
      <c r="S565" s="251"/>
      <c r="T565" s="251"/>
      <c r="U565" s="251"/>
      <c r="V565" s="251"/>
      <c r="W565" s="251"/>
      <c r="X565" s="251"/>
      <c r="Y565" s="251"/>
      <c r="Z565" s="251"/>
    </row>
    <row r="566" spans="1:26" ht="15.75" customHeight="1" x14ac:dyDescent="0.3">
      <c r="A566" s="251"/>
      <c r="B566" s="251"/>
      <c r="C566" s="251"/>
      <c r="D566" s="251"/>
      <c r="E566" s="251"/>
      <c r="F566" s="310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164"/>
      <c r="S566" s="251"/>
      <c r="T566" s="251"/>
      <c r="U566" s="251"/>
      <c r="V566" s="251"/>
      <c r="W566" s="251"/>
      <c r="X566" s="251"/>
      <c r="Y566" s="251"/>
      <c r="Z566" s="251"/>
    </row>
    <row r="567" spans="1:26" ht="15.75" customHeight="1" x14ac:dyDescent="0.3">
      <c r="A567" s="251"/>
      <c r="B567" s="251"/>
      <c r="C567" s="251"/>
      <c r="D567" s="251"/>
      <c r="E567" s="251"/>
      <c r="F567" s="310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164"/>
      <c r="S567" s="251"/>
      <c r="T567" s="251"/>
      <c r="U567" s="251"/>
      <c r="V567" s="251"/>
      <c r="W567" s="251"/>
      <c r="X567" s="251"/>
      <c r="Y567" s="251"/>
      <c r="Z567" s="251"/>
    </row>
    <row r="568" spans="1:26" ht="15.75" customHeight="1" x14ac:dyDescent="0.3">
      <c r="A568" s="251"/>
      <c r="B568" s="251"/>
      <c r="C568" s="251"/>
      <c r="D568" s="251"/>
      <c r="E568" s="251"/>
      <c r="F568" s="310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164"/>
      <c r="S568" s="251"/>
      <c r="T568" s="251"/>
      <c r="U568" s="251"/>
      <c r="V568" s="251"/>
      <c r="W568" s="251"/>
      <c r="X568" s="251"/>
      <c r="Y568" s="251"/>
      <c r="Z568" s="251"/>
    </row>
    <row r="569" spans="1:26" ht="15.75" customHeight="1" x14ac:dyDescent="0.3">
      <c r="A569" s="251"/>
      <c r="B569" s="251"/>
      <c r="C569" s="251"/>
      <c r="D569" s="251"/>
      <c r="E569" s="251"/>
      <c r="F569" s="310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164"/>
      <c r="S569" s="251"/>
      <c r="T569" s="251"/>
      <c r="U569" s="251"/>
      <c r="V569" s="251"/>
      <c r="W569" s="251"/>
      <c r="X569" s="251"/>
      <c r="Y569" s="251"/>
      <c r="Z569" s="251"/>
    </row>
    <row r="570" spans="1:26" ht="15.75" customHeight="1" x14ac:dyDescent="0.3">
      <c r="A570" s="251"/>
      <c r="B570" s="251"/>
      <c r="C570" s="251"/>
      <c r="D570" s="251"/>
      <c r="E570" s="251"/>
      <c r="F570" s="310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164"/>
      <c r="S570" s="251"/>
      <c r="T570" s="251"/>
      <c r="U570" s="251"/>
      <c r="V570" s="251"/>
      <c r="W570" s="251"/>
      <c r="X570" s="251"/>
      <c r="Y570" s="251"/>
      <c r="Z570" s="251"/>
    </row>
    <row r="571" spans="1:26" ht="15.75" customHeight="1" x14ac:dyDescent="0.3">
      <c r="A571" s="251"/>
      <c r="B571" s="251"/>
      <c r="C571" s="251"/>
      <c r="D571" s="251"/>
      <c r="E571" s="251"/>
      <c r="F571" s="310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164"/>
      <c r="S571" s="251"/>
      <c r="T571" s="251"/>
      <c r="U571" s="251"/>
      <c r="V571" s="251"/>
      <c r="W571" s="251"/>
      <c r="X571" s="251"/>
      <c r="Y571" s="251"/>
      <c r="Z571" s="251"/>
    </row>
    <row r="572" spans="1:26" ht="15.75" customHeight="1" x14ac:dyDescent="0.3">
      <c r="A572" s="251"/>
      <c r="B572" s="251"/>
      <c r="C572" s="251"/>
      <c r="D572" s="251"/>
      <c r="E572" s="251"/>
      <c r="F572" s="310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164"/>
      <c r="S572" s="251"/>
      <c r="T572" s="251"/>
      <c r="U572" s="251"/>
      <c r="V572" s="251"/>
      <c r="W572" s="251"/>
      <c r="X572" s="251"/>
      <c r="Y572" s="251"/>
      <c r="Z572" s="251"/>
    </row>
    <row r="573" spans="1:26" ht="15.75" customHeight="1" x14ac:dyDescent="0.3">
      <c r="A573" s="251"/>
      <c r="B573" s="251"/>
      <c r="C573" s="251"/>
      <c r="D573" s="251"/>
      <c r="E573" s="251"/>
      <c r="F573" s="310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164"/>
      <c r="S573" s="251"/>
      <c r="T573" s="251"/>
      <c r="U573" s="251"/>
      <c r="V573" s="251"/>
      <c r="W573" s="251"/>
      <c r="X573" s="251"/>
      <c r="Y573" s="251"/>
      <c r="Z573" s="251"/>
    </row>
    <row r="574" spans="1:26" ht="15.75" customHeight="1" x14ac:dyDescent="0.3">
      <c r="A574" s="251"/>
      <c r="B574" s="251"/>
      <c r="C574" s="251"/>
      <c r="D574" s="251"/>
      <c r="E574" s="251"/>
      <c r="F574" s="310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164"/>
      <c r="S574" s="251"/>
      <c r="T574" s="251"/>
      <c r="U574" s="251"/>
      <c r="V574" s="251"/>
      <c r="W574" s="251"/>
      <c r="X574" s="251"/>
      <c r="Y574" s="251"/>
      <c r="Z574" s="251"/>
    </row>
    <row r="575" spans="1:26" ht="15.75" customHeight="1" x14ac:dyDescent="0.3">
      <c r="A575" s="251"/>
      <c r="B575" s="251"/>
      <c r="C575" s="251"/>
      <c r="D575" s="251"/>
      <c r="E575" s="251"/>
      <c r="F575" s="310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164"/>
      <c r="S575" s="251"/>
      <c r="T575" s="251"/>
      <c r="U575" s="251"/>
      <c r="V575" s="251"/>
      <c r="W575" s="251"/>
      <c r="X575" s="251"/>
      <c r="Y575" s="251"/>
      <c r="Z575" s="251"/>
    </row>
    <row r="576" spans="1:26" ht="15.75" customHeight="1" x14ac:dyDescent="0.3">
      <c r="A576" s="251"/>
      <c r="B576" s="251"/>
      <c r="C576" s="251"/>
      <c r="D576" s="251"/>
      <c r="E576" s="251"/>
      <c r="F576" s="310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164"/>
      <c r="S576" s="251"/>
      <c r="T576" s="251"/>
      <c r="U576" s="251"/>
      <c r="V576" s="251"/>
      <c r="W576" s="251"/>
      <c r="X576" s="251"/>
      <c r="Y576" s="251"/>
      <c r="Z576" s="251"/>
    </row>
    <row r="577" spans="1:26" ht="15.75" customHeight="1" x14ac:dyDescent="0.3">
      <c r="A577" s="251"/>
      <c r="B577" s="251"/>
      <c r="C577" s="251"/>
      <c r="D577" s="251"/>
      <c r="E577" s="251"/>
      <c r="F577" s="310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164"/>
      <c r="S577" s="251"/>
      <c r="T577" s="251"/>
      <c r="U577" s="251"/>
      <c r="V577" s="251"/>
      <c r="W577" s="251"/>
      <c r="X577" s="251"/>
      <c r="Y577" s="251"/>
      <c r="Z577" s="251"/>
    </row>
    <row r="578" spans="1:26" ht="15.75" customHeight="1" x14ac:dyDescent="0.3">
      <c r="A578" s="251"/>
      <c r="B578" s="251"/>
      <c r="C578" s="251"/>
      <c r="D578" s="251"/>
      <c r="E578" s="251"/>
      <c r="F578" s="310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164"/>
      <c r="S578" s="251"/>
      <c r="T578" s="251"/>
      <c r="U578" s="251"/>
      <c r="V578" s="251"/>
      <c r="W578" s="251"/>
      <c r="X578" s="251"/>
      <c r="Y578" s="251"/>
      <c r="Z578" s="251"/>
    </row>
    <row r="579" spans="1:26" ht="15.75" customHeight="1" x14ac:dyDescent="0.3">
      <c r="A579" s="251"/>
      <c r="B579" s="251"/>
      <c r="C579" s="251"/>
      <c r="D579" s="251"/>
      <c r="E579" s="251"/>
      <c r="F579" s="310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164"/>
      <c r="S579" s="251"/>
      <c r="T579" s="251"/>
      <c r="U579" s="251"/>
      <c r="V579" s="251"/>
      <c r="W579" s="251"/>
      <c r="X579" s="251"/>
      <c r="Y579" s="251"/>
      <c r="Z579" s="251"/>
    </row>
    <row r="580" spans="1:26" ht="15.75" customHeight="1" x14ac:dyDescent="0.3">
      <c r="A580" s="251"/>
      <c r="B580" s="251"/>
      <c r="C580" s="251"/>
      <c r="D580" s="251"/>
      <c r="E580" s="251"/>
      <c r="F580" s="310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164"/>
      <c r="S580" s="251"/>
      <c r="T580" s="251"/>
      <c r="U580" s="251"/>
      <c r="V580" s="251"/>
      <c r="W580" s="251"/>
      <c r="X580" s="251"/>
      <c r="Y580" s="251"/>
      <c r="Z580" s="251"/>
    </row>
    <row r="581" spans="1:26" ht="15.75" customHeight="1" x14ac:dyDescent="0.3">
      <c r="A581" s="251"/>
      <c r="B581" s="251"/>
      <c r="C581" s="251"/>
      <c r="D581" s="251"/>
      <c r="E581" s="251"/>
      <c r="F581" s="310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164"/>
      <c r="S581" s="251"/>
      <c r="T581" s="251"/>
      <c r="U581" s="251"/>
      <c r="V581" s="251"/>
      <c r="W581" s="251"/>
      <c r="X581" s="251"/>
      <c r="Y581" s="251"/>
      <c r="Z581" s="251"/>
    </row>
    <row r="582" spans="1:26" ht="15.75" customHeight="1" x14ac:dyDescent="0.3">
      <c r="A582" s="251"/>
      <c r="B582" s="251"/>
      <c r="C582" s="251"/>
      <c r="D582" s="251"/>
      <c r="E582" s="251"/>
      <c r="F582" s="310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164"/>
      <c r="S582" s="251"/>
      <c r="T582" s="251"/>
      <c r="U582" s="251"/>
      <c r="V582" s="251"/>
      <c r="W582" s="251"/>
      <c r="X582" s="251"/>
      <c r="Y582" s="251"/>
      <c r="Z582" s="251"/>
    </row>
    <row r="583" spans="1:26" ht="15.75" customHeight="1" x14ac:dyDescent="0.3">
      <c r="A583" s="251"/>
      <c r="B583" s="251"/>
      <c r="C583" s="251"/>
      <c r="D583" s="251"/>
      <c r="E583" s="251"/>
      <c r="F583" s="310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164"/>
      <c r="S583" s="251"/>
      <c r="T583" s="251"/>
      <c r="U583" s="251"/>
      <c r="V583" s="251"/>
      <c r="W583" s="251"/>
      <c r="X583" s="251"/>
      <c r="Y583" s="251"/>
      <c r="Z583" s="251"/>
    </row>
    <row r="584" spans="1:26" ht="15.75" customHeight="1" x14ac:dyDescent="0.3">
      <c r="A584" s="251"/>
      <c r="B584" s="251"/>
      <c r="C584" s="251"/>
      <c r="D584" s="251"/>
      <c r="E584" s="251"/>
      <c r="F584" s="310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164"/>
      <c r="S584" s="251"/>
      <c r="T584" s="251"/>
      <c r="U584" s="251"/>
      <c r="V584" s="251"/>
      <c r="W584" s="251"/>
      <c r="X584" s="251"/>
      <c r="Y584" s="251"/>
      <c r="Z584" s="251"/>
    </row>
    <row r="585" spans="1:26" ht="15.75" customHeight="1" x14ac:dyDescent="0.3">
      <c r="A585" s="251"/>
      <c r="B585" s="251"/>
      <c r="C585" s="251"/>
      <c r="D585" s="251"/>
      <c r="E585" s="251"/>
      <c r="F585" s="310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164"/>
      <c r="S585" s="251"/>
      <c r="T585" s="251"/>
      <c r="U585" s="251"/>
      <c r="V585" s="251"/>
      <c r="W585" s="251"/>
      <c r="X585" s="251"/>
      <c r="Y585" s="251"/>
      <c r="Z585" s="251"/>
    </row>
    <row r="586" spans="1:26" ht="15.75" customHeight="1" x14ac:dyDescent="0.3">
      <c r="A586" s="251"/>
      <c r="B586" s="251"/>
      <c r="C586" s="251"/>
      <c r="D586" s="251"/>
      <c r="E586" s="251"/>
      <c r="F586" s="310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164"/>
      <c r="S586" s="251"/>
      <c r="T586" s="251"/>
      <c r="U586" s="251"/>
      <c r="V586" s="251"/>
      <c r="W586" s="251"/>
      <c r="X586" s="251"/>
      <c r="Y586" s="251"/>
      <c r="Z586" s="251"/>
    </row>
    <row r="587" spans="1:26" ht="15.75" customHeight="1" x14ac:dyDescent="0.3">
      <c r="A587" s="251"/>
      <c r="B587" s="251"/>
      <c r="C587" s="251"/>
      <c r="D587" s="251"/>
      <c r="E587" s="251"/>
      <c r="F587" s="310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164"/>
      <c r="S587" s="251"/>
      <c r="T587" s="251"/>
      <c r="U587" s="251"/>
      <c r="V587" s="251"/>
      <c r="W587" s="251"/>
      <c r="X587" s="251"/>
      <c r="Y587" s="251"/>
      <c r="Z587" s="251"/>
    </row>
    <row r="588" spans="1:26" ht="15.75" customHeight="1" x14ac:dyDescent="0.3">
      <c r="A588" s="251"/>
      <c r="B588" s="251"/>
      <c r="C588" s="251"/>
      <c r="D588" s="251"/>
      <c r="E588" s="251"/>
      <c r="F588" s="310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164"/>
      <c r="S588" s="251"/>
      <c r="T588" s="251"/>
      <c r="U588" s="251"/>
      <c r="V588" s="251"/>
      <c r="W588" s="251"/>
      <c r="X588" s="251"/>
      <c r="Y588" s="251"/>
      <c r="Z588" s="251"/>
    </row>
    <row r="589" spans="1:26" ht="15.75" customHeight="1" x14ac:dyDescent="0.3">
      <c r="A589" s="251"/>
      <c r="B589" s="251"/>
      <c r="C589" s="251"/>
      <c r="D589" s="251"/>
      <c r="E589" s="251"/>
      <c r="F589" s="310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164"/>
      <c r="S589" s="251"/>
      <c r="T589" s="251"/>
      <c r="U589" s="251"/>
      <c r="V589" s="251"/>
      <c r="W589" s="251"/>
      <c r="X589" s="251"/>
      <c r="Y589" s="251"/>
      <c r="Z589" s="251"/>
    </row>
    <row r="590" spans="1:26" ht="15.75" customHeight="1" x14ac:dyDescent="0.3">
      <c r="A590" s="251"/>
      <c r="B590" s="251"/>
      <c r="C590" s="251"/>
      <c r="D590" s="251"/>
      <c r="E590" s="251"/>
      <c r="F590" s="310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164"/>
      <c r="S590" s="251"/>
      <c r="T590" s="251"/>
      <c r="U590" s="251"/>
      <c r="V590" s="251"/>
      <c r="W590" s="251"/>
      <c r="X590" s="251"/>
      <c r="Y590" s="251"/>
      <c r="Z590" s="251"/>
    </row>
    <row r="591" spans="1:26" ht="15.75" customHeight="1" x14ac:dyDescent="0.3">
      <c r="A591" s="251"/>
      <c r="B591" s="251"/>
      <c r="C591" s="251"/>
      <c r="D591" s="251"/>
      <c r="E591" s="251"/>
      <c r="F591" s="310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164"/>
      <c r="S591" s="251"/>
      <c r="T591" s="251"/>
      <c r="U591" s="251"/>
      <c r="V591" s="251"/>
      <c r="W591" s="251"/>
      <c r="X591" s="251"/>
      <c r="Y591" s="251"/>
      <c r="Z591" s="251"/>
    </row>
    <row r="592" spans="1:26" ht="15.75" customHeight="1" x14ac:dyDescent="0.3">
      <c r="A592" s="251"/>
      <c r="B592" s="251"/>
      <c r="C592" s="251"/>
      <c r="D592" s="251"/>
      <c r="E592" s="251"/>
      <c r="F592" s="310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164"/>
      <c r="S592" s="251"/>
      <c r="T592" s="251"/>
      <c r="U592" s="251"/>
      <c r="V592" s="251"/>
      <c r="W592" s="251"/>
      <c r="X592" s="251"/>
      <c r="Y592" s="251"/>
      <c r="Z592" s="251"/>
    </row>
    <row r="593" spans="1:26" ht="15.75" customHeight="1" x14ac:dyDescent="0.3">
      <c r="A593" s="251"/>
      <c r="B593" s="251"/>
      <c r="C593" s="251"/>
      <c r="D593" s="251"/>
      <c r="E593" s="251"/>
      <c r="F593" s="310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164"/>
      <c r="S593" s="251"/>
      <c r="T593" s="251"/>
      <c r="U593" s="251"/>
      <c r="V593" s="251"/>
      <c r="W593" s="251"/>
      <c r="X593" s="251"/>
      <c r="Y593" s="251"/>
      <c r="Z593" s="251"/>
    </row>
    <row r="594" spans="1:26" ht="15.75" customHeight="1" x14ac:dyDescent="0.3">
      <c r="A594" s="251"/>
      <c r="B594" s="251"/>
      <c r="C594" s="251"/>
      <c r="D594" s="251"/>
      <c r="E594" s="251"/>
      <c r="F594" s="310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164"/>
      <c r="S594" s="251"/>
      <c r="T594" s="251"/>
      <c r="U594" s="251"/>
      <c r="V594" s="251"/>
      <c r="W594" s="251"/>
      <c r="X594" s="251"/>
      <c r="Y594" s="251"/>
      <c r="Z594" s="251"/>
    </row>
    <row r="595" spans="1:26" ht="15.75" customHeight="1" x14ac:dyDescent="0.3">
      <c r="A595" s="251"/>
      <c r="B595" s="251"/>
      <c r="C595" s="251"/>
      <c r="D595" s="251"/>
      <c r="E595" s="251"/>
      <c r="F595" s="310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164"/>
      <c r="S595" s="251"/>
      <c r="T595" s="251"/>
      <c r="U595" s="251"/>
      <c r="V595" s="251"/>
      <c r="W595" s="251"/>
      <c r="X595" s="251"/>
      <c r="Y595" s="251"/>
      <c r="Z595" s="251"/>
    </row>
    <row r="596" spans="1:26" ht="15.75" customHeight="1" x14ac:dyDescent="0.3">
      <c r="A596" s="251"/>
      <c r="B596" s="251"/>
      <c r="C596" s="251"/>
      <c r="D596" s="251"/>
      <c r="E596" s="251"/>
      <c r="F596" s="310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164"/>
      <c r="S596" s="251"/>
      <c r="T596" s="251"/>
      <c r="U596" s="251"/>
      <c r="V596" s="251"/>
      <c r="W596" s="251"/>
      <c r="X596" s="251"/>
      <c r="Y596" s="251"/>
      <c r="Z596" s="251"/>
    </row>
    <row r="597" spans="1:26" ht="15.75" customHeight="1" x14ac:dyDescent="0.3">
      <c r="A597" s="251"/>
      <c r="B597" s="251"/>
      <c r="C597" s="251"/>
      <c r="D597" s="251"/>
      <c r="E597" s="251"/>
      <c r="F597" s="310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164"/>
      <c r="S597" s="251"/>
      <c r="T597" s="251"/>
      <c r="U597" s="251"/>
      <c r="V597" s="251"/>
      <c r="W597" s="251"/>
      <c r="X597" s="251"/>
      <c r="Y597" s="251"/>
      <c r="Z597" s="251"/>
    </row>
    <row r="598" spans="1:26" ht="15.75" customHeight="1" x14ac:dyDescent="0.3">
      <c r="A598" s="251"/>
      <c r="B598" s="251"/>
      <c r="C598" s="251"/>
      <c r="D598" s="251"/>
      <c r="E598" s="251"/>
      <c r="F598" s="310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164"/>
      <c r="S598" s="251"/>
      <c r="T598" s="251"/>
      <c r="U598" s="251"/>
      <c r="V598" s="251"/>
      <c r="W598" s="251"/>
      <c r="X598" s="251"/>
      <c r="Y598" s="251"/>
      <c r="Z598" s="251"/>
    </row>
    <row r="599" spans="1:26" ht="15.75" customHeight="1" x14ac:dyDescent="0.3">
      <c r="A599" s="251"/>
      <c r="B599" s="251"/>
      <c r="C599" s="251"/>
      <c r="D599" s="251"/>
      <c r="E599" s="251"/>
      <c r="F599" s="310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164"/>
      <c r="S599" s="251"/>
      <c r="T599" s="251"/>
      <c r="U599" s="251"/>
      <c r="V599" s="251"/>
      <c r="W599" s="251"/>
      <c r="X599" s="251"/>
      <c r="Y599" s="251"/>
      <c r="Z599" s="251"/>
    </row>
    <row r="600" spans="1:26" ht="15.75" customHeight="1" x14ac:dyDescent="0.3">
      <c r="A600" s="251"/>
      <c r="B600" s="251"/>
      <c r="C600" s="251"/>
      <c r="D600" s="251"/>
      <c r="E600" s="251"/>
      <c r="F600" s="310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164"/>
      <c r="S600" s="251"/>
      <c r="T600" s="251"/>
      <c r="U600" s="251"/>
      <c r="V600" s="251"/>
      <c r="W600" s="251"/>
      <c r="X600" s="251"/>
      <c r="Y600" s="251"/>
      <c r="Z600" s="251"/>
    </row>
    <row r="601" spans="1:26" ht="15.75" customHeight="1" x14ac:dyDescent="0.3">
      <c r="A601" s="251"/>
      <c r="B601" s="251"/>
      <c r="C601" s="251"/>
      <c r="D601" s="251"/>
      <c r="E601" s="251"/>
      <c r="F601" s="310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164"/>
      <c r="S601" s="251"/>
      <c r="T601" s="251"/>
      <c r="U601" s="251"/>
      <c r="V601" s="251"/>
      <c r="W601" s="251"/>
      <c r="X601" s="251"/>
      <c r="Y601" s="251"/>
      <c r="Z601" s="251"/>
    </row>
    <row r="602" spans="1:26" ht="15.75" customHeight="1" x14ac:dyDescent="0.3">
      <c r="A602" s="251"/>
      <c r="B602" s="251"/>
      <c r="C602" s="251"/>
      <c r="D602" s="251"/>
      <c r="E602" s="251"/>
      <c r="F602" s="310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164"/>
      <c r="S602" s="251"/>
      <c r="T602" s="251"/>
      <c r="U602" s="251"/>
      <c r="V602" s="251"/>
      <c r="W602" s="251"/>
      <c r="X602" s="251"/>
      <c r="Y602" s="251"/>
      <c r="Z602" s="251"/>
    </row>
    <row r="603" spans="1:26" ht="15.75" customHeight="1" x14ac:dyDescent="0.3">
      <c r="A603" s="251"/>
      <c r="B603" s="251"/>
      <c r="C603" s="251"/>
      <c r="D603" s="251"/>
      <c r="E603" s="251"/>
      <c r="F603" s="310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164"/>
      <c r="S603" s="251"/>
      <c r="T603" s="251"/>
      <c r="U603" s="251"/>
      <c r="V603" s="251"/>
      <c r="W603" s="251"/>
      <c r="X603" s="251"/>
      <c r="Y603" s="251"/>
      <c r="Z603" s="251"/>
    </row>
    <row r="604" spans="1:26" ht="15.75" customHeight="1" x14ac:dyDescent="0.3">
      <c r="A604" s="251"/>
      <c r="B604" s="251"/>
      <c r="C604" s="251"/>
      <c r="D604" s="251"/>
      <c r="E604" s="251"/>
      <c r="F604" s="310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164"/>
      <c r="S604" s="251"/>
      <c r="T604" s="251"/>
      <c r="U604" s="251"/>
      <c r="V604" s="251"/>
      <c r="W604" s="251"/>
      <c r="X604" s="251"/>
      <c r="Y604" s="251"/>
      <c r="Z604" s="251"/>
    </row>
    <row r="605" spans="1:26" ht="15.75" customHeight="1" x14ac:dyDescent="0.3">
      <c r="A605" s="251"/>
      <c r="B605" s="251"/>
      <c r="C605" s="251"/>
      <c r="D605" s="251"/>
      <c r="E605" s="251"/>
      <c r="F605" s="310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164"/>
      <c r="S605" s="251"/>
      <c r="T605" s="251"/>
      <c r="U605" s="251"/>
      <c r="V605" s="251"/>
      <c r="W605" s="251"/>
      <c r="X605" s="251"/>
      <c r="Y605" s="251"/>
      <c r="Z605" s="251"/>
    </row>
    <row r="606" spans="1:26" ht="15.75" customHeight="1" x14ac:dyDescent="0.3">
      <c r="A606" s="251"/>
      <c r="B606" s="251"/>
      <c r="C606" s="251"/>
      <c r="D606" s="251"/>
      <c r="E606" s="251"/>
      <c r="F606" s="310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164"/>
      <c r="S606" s="251"/>
      <c r="T606" s="251"/>
      <c r="U606" s="251"/>
      <c r="V606" s="251"/>
      <c r="W606" s="251"/>
      <c r="X606" s="251"/>
      <c r="Y606" s="251"/>
      <c r="Z606" s="251"/>
    </row>
    <row r="607" spans="1:26" ht="15.75" customHeight="1" x14ac:dyDescent="0.3">
      <c r="A607" s="251"/>
      <c r="B607" s="251"/>
      <c r="C607" s="251"/>
      <c r="D607" s="251"/>
      <c r="E607" s="251"/>
      <c r="F607" s="310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164"/>
      <c r="S607" s="251"/>
      <c r="T607" s="251"/>
      <c r="U607" s="251"/>
      <c r="V607" s="251"/>
      <c r="W607" s="251"/>
      <c r="X607" s="251"/>
      <c r="Y607" s="251"/>
      <c r="Z607" s="251"/>
    </row>
    <row r="608" spans="1:26" ht="15.75" customHeight="1" x14ac:dyDescent="0.3">
      <c r="A608" s="251"/>
      <c r="B608" s="251"/>
      <c r="C608" s="251"/>
      <c r="D608" s="251"/>
      <c r="E608" s="251"/>
      <c r="F608" s="310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164"/>
      <c r="S608" s="251"/>
      <c r="T608" s="251"/>
      <c r="U608" s="251"/>
      <c r="V608" s="251"/>
      <c r="W608" s="251"/>
      <c r="X608" s="251"/>
      <c r="Y608" s="251"/>
      <c r="Z608" s="251"/>
    </row>
    <row r="609" spans="1:26" ht="15.75" customHeight="1" x14ac:dyDescent="0.3">
      <c r="A609" s="251"/>
      <c r="B609" s="251"/>
      <c r="C609" s="251"/>
      <c r="D609" s="251"/>
      <c r="E609" s="251"/>
      <c r="F609" s="310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164"/>
      <c r="S609" s="251"/>
      <c r="T609" s="251"/>
      <c r="U609" s="251"/>
      <c r="V609" s="251"/>
      <c r="W609" s="251"/>
      <c r="X609" s="251"/>
      <c r="Y609" s="251"/>
      <c r="Z609" s="251"/>
    </row>
    <row r="610" spans="1:26" ht="15.75" customHeight="1" x14ac:dyDescent="0.3">
      <c r="A610" s="251"/>
      <c r="B610" s="251"/>
      <c r="C610" s="251"/>
      <c r="D610" s="251"/>
      <c r="E610" s="251"/>
      <c r="F610" s="310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164"/>
      <c r="S610" s="251"/>
      <c r="T610" s="251"/>
      <c r="U610" s="251"/>
      <c r="V610" s="251"/>
      <c r="W610" s="251"/>
      <c r="X610" s="251"/>
      <c r="Y610" s="251"/>
      <c r="Z610" s="251"/>
    </row>
    <row r="611" spans="1:26" ht="15.75" customHeight="1" x14ac:dyDescent="0.3">
      <c r="A611" s="251"/>
      <c r="B611" s="251"/>
      <c r="C611" s="251"/>
      <c r="D611" s="251"/>
      <c r="E611" s="251"/>
      <c r="F611" s="310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164"/>
      <c r="S611" s="251"/>
      <c r="T611" s="251"/>
      <c r="U611" s="251"/>
      <c r="V611" s="251"/>
      <c r="W611" s="251"/>
      <c r="X611" s="251"/>
      <c r="Y611" s="251"/>
      <c r="Z611" s="251"/>
    </row>
    <row r="612" spans="1:26" ht="15.75" customHeight="1" x14ac:dyDescent="0.3">
      <c r="A612" s="251"/>
      <c r="B612" s="251"/>
      <c r="C612" s="251"/>
      <c r="D612" s="251"/>
      <c r="E612" s="251"/>
      <c r="F612" s="310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164"/>
      <c r="S612" s="251"/>
      <c r="T612" s="251"/>
      <c r="U612" s="251"/>
      <c r="V612" s="251"/>
      <c r="W612" s="251"/>
      <c r="X612" s="251"/>
      <c r="Y612" s="251"/>
      <c r="Z612" s="251"/>
    </row>
    <row r="613" spans="1:26" ht="15.75" customHeight="1" x14ac:dyDescent="0.3">
      <c r="A613" s="251"/>
      <c r="B613" s="251"/>
      <c r="C613" s="251"/>
      <c r="D613" s="251"/>
      <c r="E613" s="251"/>
      <c r="F613" s="310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164"/>
      <c r="S613" s="251"/>
      <c r="T613" s="251"/>
      <c r="U613" s="251"/>
      <c r="V613" s="251"/>
      <c r="W613" s="251"/>
      <c r="X613" s="251"/>
      <c r="Y613" s="251"/>
      <c r="Z613" s="251"/>
    </row>
    <row r="614" spans="1:26" ht="15.75" customHeight="1" x14ac:dyDescent="0.3">
      <c r="A614" s="251"/>
      <c r="B614" s="251"/>
      <c r="C614" s="251"/>
      <c r="D614" s="251"/>
      <c r="E614" s="251"/>
      <c r="F614" s="310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164"/>
      <c r="S614" s="251"/>
      <c r="T614" s="251"/>
      <c r="U614" s="251"/>
      <c r="V614" s="251"/>
      <c r="W614" s="251"/>
      <c r="X614" s="251"/>
      <c r="Y614" s="251"/>
      <c r="Z614" s="251"/>
    </row>
    <row r="615" spans="1:26" ht="15.75" customHeight="1" x14ac:dyDescent="0.3">
      <c r="A615" s="251"/>
      <c r="B615" s="251"/>
      <c r="C615" s="251"/>
      <c r="D615" s="251"/>
      <c r="E615" s="251"/>
      <c r="F615" s="310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164"/>
      <c r="S615" s="251"/>
      <c r="T615" s="251"/>
      <c r="U615" s="251"/>
      <c r="V615" s="251"/>
      <c r="W615" s="251"/>
      <c r="X615" s="251"/>
      <c r="Y615" s="251"/>
      <c r="Z615" s="251"/>
    </row>
    <row r="616" spans="1:26" ht="15.75" customHeight="1" x14ac:dyDescent="0.3">
      <c r="A616" s="251"/>
      <c r="B616" s="251"/>
      <c r="C616" s="251"/>
      <c r="D616" s="251"/>
      <c r="E616" s="251"/>
      <c r="F616" s="310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164"/>
      <c r="S616" s="251"/>
      <c r="T616" s="251"/>
      <c r="U616" s="251"/>
      <c r="V616" s="251"/>
      <c r="W616" s="251"/>
      <c r="X616" s="251"/>
      <c r="Y616" s="251"/>
      <c r="Z616" s="251"/>
    </row>
    <row r="617" spans="1:26" ht="15.75" customHeight="1" x14ac:dyDescent="0.3">
      <c r="A617" s="251"/>
      <c r="B617" s="251"/>
      <c r="C617" s="251"/>
      <c r="D617" s="251"/>
      <c r="E617" s="251"/>
      <c r="F617" s="310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164"/>
      <c r="S617" s="251"/>
      <c r="T617" s="251"/>
      <c r="U617" s="251"/>
      <c r="V617" s="251"/>
      <c r="W617" s="251"/>
      <c r="X617" s="251"/>
      <c r="Y617" s="251"/>
      <c r="Z617" s="251"/>
    </row>
    <row r="618" spans="1:26" ht="15.75" customHeight="1" x14ac:dyDescent="0.3">
      <c r="A618" s="251"/>
      <c r="B618" s="251"/>
      <c r="C618" s="251"/>
      <c r="D618" s="251"/>
      <c r="E618" s="251"/>
      <c r="F618" s="310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164"/>
      <c r="S618" s="251"/>
      <c r="T618" s="251"/>
      <c r="U618" s="251"/>
      <c r="V618" s="251"/>
      <c r="W618" s="251"/>
      <c r="X618" s="251"/>
      <c r="Y618" s="251"/>
      <c r="Z618" s="251"/>
    </row>
    <row r="619" spans="1:26" ht="15.75" customHeight="1" x14ac:dyDescent="0.3">
      <c r="A619" s="251"/>
      <c r="B619" s="251"/>
      <c r="C619" s="251"/>
      <c r="D619" s="251"/>
      <c r="E619" s="251"/>
      <c r="F619" s="310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164"/>
      <c r="S619" s="251"/>
      <c r="T619" s="251"/>
      <c r="U619" s="251"/>
      <c r="V619" s="251"/>
      <c r="W619" s="251"/>
      <c r="X619" s="251"/>
      <c r="Y619" s="251"/>
      <c r="Z619" s="251"/>
    </row>
    <row r="620" spans="1:26" ht="15.75" customHeight="1" x14ac:dyDescent="0.3">
      <c r="A620" s="251"/>
      <c r="B620" s="251"/>
      <c r="C620" s="251"/>
      <c r="D620" s="251"/>
      <c r="E620" s="251"/>
      <c r="F620" s="310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164"/>
      <c r="S620" s="251"/>
      <c r="T620" s="251"/>
      <c r="U620" s="251"/>
      <c r="V620" s="251"/>
      <c r="W620" s="251"/>
      <c r="X620" s="251"/>
      <c r="Y620" s="251"/>
      <c r="Z620" s="251"/>
    </row>
    <row r="621" spans="1:26" ht="15.75" customHeight="1" x14ac:dyDescent="0.3">
      <c r="A621" s="251"/>
      <c r="B621" s="251"/>
      <c r="C621" s="251"/>
      <c r="D621" s="251"/>
      <c r="E621" s="251"/>
      <c r="F621" s="310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164"/>
      <c r="S621" s="251"/>
      <c r="T621" s="251"/>
      <c r="U621" s="251"/>
      <c r="V621" s="251"/>
      <c r="W621" s="251"/>
      <c r="X621" s="251"/>
      <c r="Y621" s="251"/>
      <c r="Z621" s="251"/>
    </row>
    <row r="622" spans="1:26" ht="15.75" customHeight="1" x14ac:dyDescent="0.3">
      <c r="A622" s="251"/>
      <c r="B622" s="251"/>
      <c r="C622" s="251"/>
      <c r="D622" s="251"/>
      <c r="E622" s="251"/>
      <c r="F622" s="310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164"/>
      <c r="S622" s="251"/>
      <c r="T622" s="251"/>
      <c r="U622" s="251"/>
      <c r="V622" s="251"/>
      <c r="W622" s="251"/>
      <c r="X622" s="251"/>
      <c r="Y622" s="251"/>
      <c r="Z622" s="251"/>
    </row>
    <row r="623" spans="1:26" ht="15.75" customHeight="1" x14ac:dyDescent="0.3">
      <c r="A623" s="251"/>
      <c r="B623" s="251"/>
      <c r="C623" s="251"/>
      <c r="D623" s="251"/>
      <c r="E623" s="251"/>
      <c r="F623" s="310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164"/>
      <c r="S623" s="251"/>
      <c r="T623" s="251"/>
      <c r="U623" s="251"/>
      <c r="V623" s="251"/>
      <c r="W623" s="251"/>
      <c r="X623" s="251"/>
      <c r="Y623" s="251"/>
      <c r="Z623" s="251"/>
    </row>
    <row r="624" spans="1:26" ht="15.75" customHeight="1" x14ac:dyDescent="0.3">
      <c r="A624" s="251"/>
      <c r="B624" s="251"/>
      <c r="C624" s="251"/>
      <c r="D624" s="251"/>
      <c r="E624" s="251"/>
      <c r="F624" s="310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164"/>
      <c r="S624" s="251"/>
      <c r="T624" s="251"/>
      <c r="U624" s="251"/>
      <c r="V624" s="251"/>
      <c r="W624" s="251"/>
      <c r="X624" s="251"/>
      <c r="Y624" s="251"/>
      <c r="Z624" s="251"/>
    </row>
    <row r="625" spans="1:26" ht="15.75" customHeight="1" x14ac:dyDescent="0.3">
      <c r="A625" s="251"/>
      <c r="B625" s="251"/>
      <c r="C625" s="251"/>
      <c r="D625" s="251"/>
      <c r="E625" s="251"/>
      <c r="F625" s="310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164"/>
      <c r="S625" s="251"/>
      <c r="T625" s="251"/>
      <c r="U625" s="251"/>
      <c r="V625" s="251"/>
      <c r="W625" s="251"/>
      <c r="X625" s="251"/>
      <c r="Y625" s="251"/>
      <c r="Z625" s="251"/>
    </row>
    <row r="626" spans="1:26" ht="15.75" customHeight="1" x14ac:dyDescent="0.3">
      <c r="A626" s="251"/>
      <c r="B626" s="251"/>
      <c r="C626" s="251"/>
      <c r="D626" s="251"/>
      <c r="E626" s="251"/>
      <c r="F626" s="310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164"/>
      <c r="S626" s="251"/>
      <c r="T626" s="251"/>
      <c r="U626" s="251"/>
      <c r="V626" s="251"/>
      <c r="W626" s="251"/>
      <c r="X626" s="251"/>
      <c r="Y626" s="251"/>
      <c r="Z626" s="251"/>
    </row>
    <row r="627" spans="1:26" ht="15.75" customHeight="1" x14ac:dyDescent="0.3">
      <c r="A627" s="251"/>
      <c r="B627" s="251"/>
      <c r="C627" s="251"/>
      <c r="D627" s="251"/>
      <c r="E627" s="251"/>
      <c r="F627" s="310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164"/>
      <c r="S627" s="251"/>
      <c r="T627" s="251"/>
      <c r="U627" s="251"/>
      <c r="V627" s="251"/>
      <c r="W627" s="251"/>
      <c r="X627" s="251"/>
      <c r="Y627" s="251"/>
      <c r="Z627" s="251"/>
    </row>
    <row r="628" spans="1:26" ht="15.75" customHeight="1" x14ac:dyDescent="0.3">
      <c r="A628" s="251"/>
      <c r="B628" s="251"/>
      <c r="C628" s="251"/>
      <c r="D628" s="251"/>
      <c r="E628" s="251"/>
      <c r="F628" s="310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164"/>
      <c r="S628" s="251"/>
      <c r="T628" s="251"/>
      <c r="U628" s="251"/>
      <c r="V628" s="251"/>
      <c r="W628" s="251"/>
      <c r="X628" s="251"/>
      <c r="Y628" s="251"/>
      <c r="Z628" s="251"/>
    </row>
    <row r="629" spans="1:26" ht="15.75" customHeight="1" x14ac:dyDescent="0.3">
      <c r="A629" s="251"/>
      <c r="B629" s="251"/>
      <c r="C629" s="251"/>
      <c r="D629" s="251"/>
      <c r="E629" s="251"/>
      <c r="F629" s="310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164"/>
      <c r="S629" s="251"/>
      <c r="T629" s="251"/>
      <c r="U629" s="251"/>
      <c r="V629" s="251"/>
      <c r="W629" s="251"/>
      <c r="X629" s="251"/>
      <c r="Y629" s="251"/>
      <c r="Z629" s="251"/>
    </row>
    <row r="630" spans="1:26" ht="15.75" customHeight="1" x14ac:dyDescent="0.3">
      <c r="A630" s="251"/>
      <c r="B630" s="251"/>
      <c r="C630" s="251"/>
      <c r="D630" s="251"/>
      <c r="E630" s="251"/>
      <c r="F630" s="310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164"/>
      <c r="S630" s="251"/>
      <c r="T630" s="251"/>
      <c r="U630" s="251"/>
      <c r="V630" s="251"/>
      <c r="W630" s="251"/>
      <c r="X630" s="251"/>
      <c r="Y630" s="251"/>
      <c r="Z630" s="251"/>
    </row>
    <row r="631" spans="1:26" ht="15.75" customHeight="1" x14ac:dyDescent="0.3">
      <c r="A631" s="251"/>
      <c r="B631" s="251"/>
      <c r="C631" s="251"/>
      <c r="D631" s="251"/>
      <c r="E631" s="251"/>
      <c r="F631" s="310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164"/>
      <c r="S631" s="251"/>
      <c r="T631" s="251"/>
      <c r="U631" s="251"/>
      <c r="V631" s="251"/>
      <c r="W631" s="251"/>
      <c r="X631" s="251"/>
      <c r="Y631" s="251"/>
      <c r="Z631" s="251"/>
    </row>
    <row r="632" spans="1:26" ht="15.75" customHeight="1" x14ac:dyDescent="0.3">
      <c r="A632" s="251"/>
      <c r="B632" s="251"/>
      <c r="C632" s="251"/>
      <c r="D632" s="251"/>
      <c r="E632" s="251"/>
      <c r="F632" s="310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164"/>
      <c r="S632" s="251"/>
      <c r="T632" s="251"/>
      <c r="U632" s="251"/>
      <c r="V632" s="251"/>
      <c r="W632" s="251"/>
      <c r="X632" s="251"/>
      <c r="Y632" s="251"/>
      <c r="Z632" s="251"/>
    </row>
    <row r="633" spans="1:26" ht="15.75" customHeight="1" x14ac:dyDescent="0.3">
      <c r="A633" s="251"/>
      <c r="B633" s="251"/>
      <c r="C633" s="251"/>
      <c r="D633" s="251"/>
      <c r="E633" s="251"/>
      <c r="F633" s="310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164"/>
      <c r="S633" s="251"/>
      <c r="T633" s="251"/>
      <c r="U633" s="251"/>
      <c r="V633" s="251"/>
      <c r="W633" s="251"/>
      <c r="X633" s="251"/>
      <c r="Y633" s="251"/>
      <c r="Z633" s="251"/>
    </row>
    <row r="634" spans="1:26" ht="15.75" customHeight="1" x14ac:dyDescent="0.3">
      <c r="A634" s="251"/>
      <c r="B634" s="251"/>
      <c r="C634" s="251"/>
      <c r="D634" s="251"/>
      <c r="E634" s="251"/>
      <c r="F634" s="310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164"/>
      <c r="S634" s="251"/>
      <c r="T634" s="251"/>
      <c r="U634" s="251"/>
      <c r="V634" s="251"/>
      <c r="W634" s="251"/>
      <c r="X634" s="251"/>
      <c r="Y634" s="251"/>
      <c r="Z634" s="251"/>
    </row>
    <row r="635" spans="1:26" ht="15.75" customHeight="1" x14ac:dyDescent="0.3">
      <c r="A635" s="251"/>
      <c r="B635" s="251"/>
      <c r="C635" s="251"/>
      <c r="D635" s="251"/>
      <c r="E635" s="251"/>
      <c r="F635" s="310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164"/>
      <c r="S635" s="251"/>
      <c r="T635" s="251"/>
      <c r="U635" s="251"/>
      <c r="V635" s="251"/>
      <c r="W635" s="251"/>
      <c r="X635" s="251"/>
      <c r="Y635" s="251"/>
      <c r="Z635" s="251"/>
    </row>
    <row r="636" spans="1:26" ht="15.75" customHeight="1" x14ac:dyDescent="0.3">
      <c r="A636" s="251"/>
      <c r="B636" s="251"/>
      <c r="C636" s="251"/>
      <c r="D636" s="251"/>
      <c r="E636" s="251"/>
      <c r="F636" s="310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164"/>
      <c r="S636" s="251"/>
      <c r="T636" s="251"/>
      <c r="U636" s="251"/>
      <c r="V636" s="251"/>
      <c r="W636" s="251"/>
      <c r="X636" s="251"/>
      <c r="Y636" s="251"/>
      <c r="Z636" s="251"/>
    </row>
    <row r="637" spans="1:26" ht="15.75" customHeight="1" x14ac:dyDescent="0.3">
      <c r="A637" s="251"/>
      <c r="B637" s="251"/>
      <c r="C637" s="251"/>
      <c r="D637" s="251"/>
      <c r="E637" s="251"/>
      <c r="F637" s="310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164"/>
      <c r="S637" s="251"/>
      <c r="T637" s="251"/>
      <c r="U637" s="251"/>
      <c r="V637" s="251"/>
      <c r="W637" s="251"/>
      <c r="X637" s="251"/>
      <c r="Y637" s="251"/>
      <c r="Z637" s="251"/>
    </row>
    <row r="638" spans="1:26" ht="15.75" customHeight="1" x14ac:dyDescent="0.3">
      <c r="A638" s="251"/>
      <c r="B638" s="251"/>
      <c r="C638" s="251"/>
      <c r="D638" s="251"/>
      <c r="E638" s="251"/>
      <c r="F638" s="310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164"/>
      <c r="S638" s="251"/>
      <c r="T638" s="251"/>
      <c r="U638" s="251"/>
      <c r="V638" s="251"/>
      <c r="W638" s="251"/>
      <c r="X638" s="251"/>
      <c r="Y638" s="251"/>
      <c r="Z638" s="251"/>
    </row>
    <row r="639" spans="1:26" ht="15.75" customHeight="1" x14ac:dyDescent="0.3">
      <c r="A639" s="251"/>
      <c r="B639" s="251"/>
      <c r="C639" s="251"/>
      <c r="D639" s="251"/>
      <c r="E639" s="251"/>
      <c r="F639" s="310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164"/>
      <c r="S639" s="251"/>
      <c r="T639" s="251"/>
      <c r="U639" s="251"/>
      <c r="V639" s="251"/>
      <c r="W639" s="251"/>
      <c r="X639" s="251"/>
      <c r="Y639" s="251"/>
      <c r="Z639" s="251"/>
    </row>
    <row r="640" spans="1:26" ht="15.75" customHeight="1" x14ac:dyDescent="0.3">
      <c r="A640" s="251"/>
      <c r="B640" s="251"/>
      <c r="C640" s="251"/>
      <c r="D640" s="251"/>
      <c r="E640" s="251"/>
      <c r="F640" s="310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164"/>
      <c r="S640" s="251"/>
      <c r="T640" s="251"/>
      <c r="U640" s="251"/>
      <c r="V640" s="251"/>
      <c r="W640" s="251"/>
      <c r="X640" s="251"/>
      <c r="Y640" s="251"/>
      <c r="Z640" s="251"/>
    </row>
    <row r="641" spans="1:26" ht="15.75" customHeight="1" x14ac:dyDescent="0.3">
      <c r="A641" s="251"/>
      <c r="B641" s="251"/>
      <c r="C641" s="251"/>
      <c r="D641" s="251"/>
      <c r="E641" s="251"/>
      <c r="F641" s="310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164"/>
      <c r="S641" s="251"/>
      <c r="T641" s="251"/>
      <c r="U641" s="251"/>
      <c r="V641" s="251"/>
      <c r="W641" s="251"/>
      <c r="X641" s="251"/>
      <c r="Y641" s="251"/>
      <c r="Z641" s="251"/>
    </row>
    <row r="642" spans="1:26" ht="15.75" customHeight="1" x14ac:dyDescent="0.3">
      <c r="A642" s="251"/>
      <c r="B642" s="251"/>
      <c r="C642" s="251"/>
      <c r="D642" s="251"/>
      <c r="E642" s="251"/>
      <c r="F642" s="310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164"/>
      <c r="S642" s="251"/>
      <c r="T642" s="251"/>
      <c r="U642" s="251"/>
      <c r="V642" s="251"/>
      <c r="W642" s="251"/>
      <c r="X642" s="251"/>
      <c r="Y642" s="251"/>
      <c r="Z642" s="251"/>
    </row>
    <row r="643" spans="1:26" ht="15.75" customHeight="1" x14ac:dyDescent="0.3">
      <c r="A643" s="251"/>
      <c r="B643" s="251"/>
      <c r="C643" s="251"/>
      <c r="D643" s="251"/>
      <c r="E643" s="251"/>
      <c r="F643" s="310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164"/>
      <c r="S643" s="251"/>
      <c r="T643" s="251"/>
      <c r="U643" s="251"/>
      <c r="V643" s="251"/>
      <c r="W643" s="251"/>
      <c r="X643" s="251"/>
      <c r="Y643" s="251"/>
      <c r="Z643" s="251"/>
    </row>
    <row r="644" spans="1:26" ht="15.75" customHeight="1" x14ac:dyDescent="0.3">
      <c r="A644" s="251"/>
      <c r="B644" s="251"/>
      <c r="C644" s="251"/>
      <c r="D644" s="251"/>
      <c r="E644" s="251"/>
      <c r="F644" s="310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164"/>
      <c r="S644" s="251"/>
      <c r="T644" s="251"/>
      <c r="U644" s="251"/>
      <c r="V644" s="251"/>
      <c r="W644" s="251"/>
      <c r="X644" s="251"/>
      <c r="Y644" s="251"/>
      <c r="Z644" s="251"/>
    </row>
    <row r="645" spans="1:26" ht="15.75" customHeight="1" x14ac:dyDescent="0.3">
      <c r="A645" s="251"/>
      <c r="B645" s="251"/>
      <c r="C645" s="251"/>
      <c r="D645" s="251"/>
      <c r="E645" s="251"/>
      <c r="F645" s="310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164"/>
      <c r="S645" s="251"/>
      <c r="T645" s="251"/>
      <c r="U645" s="251"/>
      <c r="V645" s="251"/>
      <c r="W645" s="251"/>
      <c r="X645" s="251"/>
      <c r="Y645" s="251"/>
      <c r="Z645" s="251"/>
    </row>
    <row r="646" spans="1:26" ht="15.75" customHeight="1" x14ac:dyDescent="0.3">
      <c r="A646" s="251"/>
      <c r="B646" s="251"/>
      <c r="C646" s="251"/>
      <c r="D646" s="251"/>
      <c r="E646" s="251"/>
      <c r="F646" s="310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164"/>
      <c r="S646" s="251"/>
      <c r="T646" s="251"/>
      <c r="U646" s="251"/>
      <c r="V646" s="251"/>
      <c r="W646" s="251"/>
      <c r="X646" s="251"/>
      <c r="Y646" s="251"/>
      <c r="Z646" s="251"/>
    </row>
    <row r="647" spans="1:26" ht="15.75" customHeight="1" x14ac:dyDescent="0.3">
      <c r="A647" s="251"/>
      <c r="B647" s="251"/>
      <c r="C647" s="251"/>
      <c r="D647" s="251"/>
      <c r="E647" s="251"/>
      <c r="F647" s="310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164"/>
      <c r="S647" s="251"/>
      <c r="T647" s="251"/>
      <c r="U647" s="251"/>
      <c r="V647" s="251"/>
      <c r="W647" s="251"/>
      <c r="X647" s="251"/>
      <c r="Y647" s="251"/>
      <c r="Z647" s="251"/>
    </row>
    <row r="648" spans="1:26" ht="15.75" customHeight="1" x14ac:dyDescent="0.3">
      <c r="A648" s="251"/>
      <c r="B648" s="251"/>
      <c r="C648" s="251"/>
      <c r="D648" s="251"/>
      <c r="E648" s="251"/>
      <c r="F648" s="310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164"/>
      <c r="S648" s="251"/>
      <c r="T648" s="251"/>
      <c r="U648" s="251"/>
      <c r="V648" s="251"/>
      <c r="W648" s="251"/>
      <c r="X648" s="251"/>
      <c r="Y648" s="251"/>
      <c r="Z648" s="251"/>
    </row>
    <row r="649" spans="1:26" ht="15.75" customHeight="1" x14ac:dyDescent="0.3">
      <c r="A649" s="251"/>
      <c r="B649" s="251"/>
      <c r="C649" s="251"/>
      <c r="D649" s="251"/>
      <c r="E649" s="251"/>
      <c r="F649" s="310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164"/>
      <c r="S649" s="251"/>
      <c r="T649" s="251"/>
      <c r="U649" s="251"/>
      <c r="V649" s="251"/>
      <c r="W649" s="251"/>
      <c r="X649" s="251"/>
      <c r="Y649" s="251"/>
      <c r="Z649" s="251"/>
    </row>
    <row r="650" spans="1:26" ht="15.75" customHeight="1" x14ac:dyDescent="0.3">
      <c r="A650" s="251"/>
      <c r="B650" s="251"/>
      <c r="C650" s="251"/>
      <c r="D650" s="251"/>
      <c r="E650" s="251"/>
      <c r="F650" s="310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164"/>
      <c r="S650" s="251"/>
      <c r="T650" s="251"/>
      <c r="U650" s="251"/>
      <c r="V650" s="251"/>
      <c r="W650" s="251"/>
      <c r="X650" s="251"/>
      <c r="Y650" s="251"/>
      <c r="Z650" s="251"/>
    </row>
    <row r="651" spans="1:26" ht="15.75" customHeight="1" x14ac:dyDescent="0.3">
      <c r="A651" s="251"/>
      <c r="B651" s="251"/>
      <c r="C651" s="251"/>
      <c r="D651" s="251"/>
      <c r="E651" s="251"/>
      <c r="F651" s="310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164"/>
      <c r="S651" s="251"/>
      <c r="T651" s="251"/>
      <c r="U651" s="251"/>
      <c r="V651" s="251"/>
      <c r="W651" s="251"/>
      <c r="X651" s="251"/>
      <c r="Y651" s="251"/>
      <c r="Z651" s="251"/>
    </row>
    <row r="652" spans="1:26" ht="15.75" customHeight="1" x14ac:dyDescent="0.3">
      <c r="A652" s="251"/>
      <c r="B652" s="251"/>
      <c r="C652" s="251"/>
      <c r="D652" s="251"/>
      <c r="E652" s="251"/>
      <c r="F652" s="310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164"/>
      <c r="S652" s="251"/>
      <c r="T652" s="251"/>
      <c r="U652" s="251"/>
      <c r="V652" s="251"/>
      <c r="W652" s="251"/>
      <c r="X652" s="251"/>
      <c r="Y652" s="251"/>
      <c r="Z652" s="251"/>
    </row>
    <row r="653" spans="1:26" ht="15.75" customHeight="1" x14ac:dyDescent="0.3">
      <c r="A653" s="251"/>
      <c r="B653" s="251"/>
      <c r="C653" s="251"/>
      <c r="D653" s="251"/>
      <c r="E653" s="251"/>
      <c r="F653" s="310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164"/>
      <c r="S653" s="251"/>
      <c r="T653" s="251"/>
      <c r="U653" s="251"/>
      <c r="V653" s="251"/>
      <c r="W653" s="251"/>
      <c r="X653" s="251"/>
      <c r="Y653" s="251"/>
      <c r="Z653" s="251"/>
    </row>
    <row r="654" spans="1:26" ht="15.75" customHeight="1" x14ac:dyDescent="0.3">
      <c r="A654" s="251"/>
      <c r="B654" s="251"/>
      <c r="C654" s="251"/>
      <c r="D654" s="251"/>
      <c r="E654" s="251"/>
      <c r="F654" s="310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164"/>
      <c r="S654" s="251"/>
      <c r="T654" s="251"/>
      <c r="U654" s="251"/>
      <c r="V654" s="251"/>
      <c r="W654" s="251"/>
      <c r="X654" s="251"/>
      <c r="Y654" s="251"/>
      <c r="Z654" s="251"/>
    </row>
    <row r="655" spans="1:26" ht="15.75" customHeight="1" x14ac:dyDescent="0.3">
      <c r="A655" s="251"/>
      <c r="B655" s="251"/>
      <c r="C655" s="251"/>
      <c r="D655" s="251"/>
      <c r="E655" s="251"/>
      <c r="F655" s="310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164"/>
      <c r="S655" s="251"/>
      <c r="T655" s="251"/>
      <c r="U655" s="251"/>
      <c r="V655" s="251"/>
      <c r="W655" s="251"/>
      <c r="X655" s="251"/>
      <c r="Y655" s="251"/>
      <c r="Z655" s="251"/>
    </row>
    <row r="656" spans="1:26" ht="15.75" customHeight="1" x14ac:dyDescent="0.3">
      <c r="A656" s="251"/>
      <c r="B656" s="251"/>
      <c r="C656" s="251"/>
      <c r="D656" s="251"/>
      <c r="E656" s="251"/>
      <c r="F656" s="310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164"/>
      <c r="S656" s="251"/>
      <c r="T656" s="251"/>
      <c r="U656" s="251"/>
      <c r="V656" s="251"/>
      <c r="W656" s="251"/>
      <c r="X656" s="251"/>
      <c r="Y656" s="251"/>
      <c r="Z656" s="251"/>
    </row>
    <row r="657" spans="1:26" ht="15.75" customHeight="1" x14ac:dyDescent="0.3">
      <c r="A657" s="251"/>
      <c r="B657" s="251"/>
      <c r="C657" s="251"/>
      <c r="D657" s="251"/>
      <c r="E657" s="251"/>
      <c r="F657" s="310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164"/>
      <c r="S657" s="251"/>
      <c r="T657" s="251"/>
      <c r="U657" s="251"/>
      <c r="V657" s="251"/>
      <c r="W657" s="251"/>
      <c r="X657" s="251"/>
      <c r="Y657" s="251"/>
      <c r="Z657" s="251"/>
    </row>
    <row r="658" spans="1:26" ht="15.75" customHeight="1" x14ac:dyDescent="0.3">
      <c r="A658" s="251"/>
      <c r="B658" s="251"/>
      <c r="C658" s="251"/>
      <c r="D658" s="251"/>
      <c r="E658" s="251"/>
      <c r="F658" s="310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164"/>
      <c r="S658" s="251"/>
      <c r="T658" s="251"/>
      <c r="U658" s="251"/>
      <c r="V658" s="251"/>
      <c r="W658" s="251"/>
      <c r="X658" s="251"/>
      <c r="Y658" s="251"/>
      <c r="Z658" s="251"/>
    </row>
    <row r="659" spans="1:26" ht="15.75" customHeight="1" x14ac:dyDescent="0.3">
      <c r="A659" s="251"/>
      <c r="B659" s="251"/>
      <c r="C659" s="251"/>
      <c r="D659" s="251"/>
      <c r="E659" s="251"/>
      <c r="F659" s="310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164"/>
      <c r="S659" s="251"/>
      <c r="T659" s="251"/>
      <c r="U659" s="251"/>
      <c r="V659" s="251"/>
      <c r="W659" s="251"/>
      <c r="X659" s="251"/>
      <c r="Y659" s="251"/>
      <c r="Z659" s="251"/>
    </row>
    <row r="660" spans="1:26" ht="15.75" customHeight="1" x14ac:dyDescent="0.3">
      <c r="A660" s="251"/>
      <c r="B660" s="251"/>
      <c r="C660" s="251"/>
      <c r="D660" s="251"/>
      <c r="E660" s="251"/>
      <c r="F660" s="310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164"/>
      <c r="S660" s="251"/>
      <c r="T660" s="251"/>
      <c r="U660" s="251"/>
      <c r="V660" s="251"/>
      <c r="W660" s="251"/>
      <c r="X660" s="251"/>
      <c r="Y660" s="251"/>
      <c r="Z660" s="251"/>
    </row>
    <row r="661" spans="1:26" ht="15.75" customHeight="1" x14ac:dyDescent="0.3">
      <c r="A661" s="251"/>
      <c r="B661" s="251"/>
      <c r="C661" s="251"/>
      <c r="D661" s="251"/>
      <c r="E661" s="251"/>
      <c r="F661" s="310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164"/>
      <c r="S661" s="251"/>
      <c r="T661" s="251"/>
      <c r="U661" s="251"/>
      <c r="V661" s="251"/>
      <c r="W661" s="251"/>
      <c r="X661" s="251"/>
      <c r="Y661" s="251"/>
      <c r="Z661" s="251"/>
    </row>
    <row r="662" spans="1:26" ht="15.75" customHeight="1" x14ac:dyDescent="0.3">
      <c r="A662" s="251"/>
      <c r="B662" s="251"/>
      <c r="C662" s="251"/>
      <c r="D662" s="251"/>
      <c r="E662" s="251"/>
      <c r="F662" s="310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164"/>
      <c r="S662" s="251"/>
      <c r="T662" s="251"/>
      <c r="U662" s="251"/>
      <c r="V662" s="251"/>
      <c r="W662" s="251"/>
      <c r="X662" s="251"/>
      <c r="Y662" s="251"/>
      <c r="Z662" s="251"/>
    </row>
    <row r="663" spans="1:26" ht="15.75" customHeight="1" x14ac:dyDescent="0.3">
      <c r="A663" s="251"/>
      <c r="B663" s="251"/>
      <c r="C663" s="251"/>
      <c r="D663" s="251"/>
      <c r="E663" s="251"/>
      <c r="F663" s="310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164"/>
      <c r="S663" s="251"/>
      <c r="T663" s="251"/>
      <c r="U663" s="251"/>
      <c r="V663" s="251"/>
      <c r="W663" s="251"/>
      <c r="X663" s="251"/>
      <c r="Y663" s="251"/>
      <c r="Z663" s="251"/>
    </row>
    <row r="664" spans="1:26" ht="15.75" customHeight="1" x14ac:dyDescent="0.3">
      <c r="A664" s="251"/>
      <c r="B664" s="251"/>
      <c r="C664" s="251"/>
      <c r="D664" s="251"/>
      <c r="E664" s="251"/>
      <c r="F664" s="310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164"/>
      <c r="S664" s="251"/>
      <c r="T664" s="251"/>
      <c r="U664" s="251"/>
      <c r="V664" s="251"/>
      <c r="W664" s="251"/>
      <c r="X664" s="251"/>
      <c r="Y664" s="251"/>
      <c r="Z664" s="251"/>
    </row>
    <row r="665" spans="1:26" ht="15.75" customHeight="1" x14ac:dyDescent="0.3">
      <c r="A665" s="251"/>
      <c r="B665" s="251"/>
      <c r="C665" s="251"/>
      <c r="D665" s="251"/>
      <c r="E665" s="251"/>
      <c r="F665" s="310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164"/>
      <c r="S665" s="251"/>
      <c r="T665" s="251"/>
      <c r="U665" s="251"/>
      <c r="V665" s="251"/>
      <c r="W665" s="251"/>
      <c r="X665" s="251"/>
      <c r="Y665" s="251"/>
      <c r="Z665" s="251"/>
    </row>
    <row r="666" spans="1:26" ht="15.75" customHeight="1" x14ac:dyDescent="0.3">
      <c r="A666" s="251"/>
      <c r="B666" s="251"/>
      <c r="C666" s="251"/>
      <c r="D666" s="251"/>
      <c r="E666" s="251"/>
      <c r="F666" s="310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164"/>
      <c r="S666" s="251"/>
      <c r="T666" s="251"/>
      <c r="U666" s="251"/>
      <c r="V666" s="251"/>
      <c r="W666" s="251"/>
      <c r="X666" s="251"/>
      <c r="Y666" s="251"/>
      <c r="Z666" s="251"/>
    </row>
    <row r="667" spans="1:26" ht="15.75" customHeight="1" x14ac:dyDescent="0.3">
      <c r="A667" s="251"/>
      <c r="B667" s="251"/>
      <c r="C667" s="251"/>
      <c r="D667" s="251"/>
      <c r="E667" s="251"/>
      <c r="F667" s="310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164"/>
      <c r="S667" s="251"/>
      <c r="T667" s="251"/>
      <c r="U667" s="251"/>
      <c r="V667" s="251"/>
      <c r="W667" s="251"/>
      <c r="X667" s="251"/>
      <c r="Y667" s="251"/>
      <c r="Z667" s="251"/>
    </row>
    <row r="668" spans="1:26" ht="15.75" customHeight="1" x14ac:dyDescent="0.3">
      <c r="A668" s="251"/>
      <c r="B668" s="251"/>
      <c r="C668" s="251"/>
      <c r="D668" s="251"/>
      <c r="E668" s="251"/>
      <c r="F668" s="310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164"/>
      <c r="S668" s="251"/>
      <c r="T668" s="251"/>
      <c r="U668" s="251"/>
      <c r="V668" s="251"/>
      <c r="W668" s="251"/>
      <c r="X668" s="251"/>
      <c r="Y668" s="251"/>
      <c r="Z668" s="251"/>
    </row>
    <row r="669" spans="1:26" ht="15.75" customHeight="1" x14ac:dyDescent="0.3">
      <c r="A669" s="251"/>
      <c r="B669" s="251"/>
      <c r="C669" s="251"/>
      <c r="D669" s="251"/>
      <c r="E669" s="251"/>
      <c r="F669" s="310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164"/>
      <c r="S669" s="251"/>
      <c r="T669" s="251"/>
      <c r="U669" s="251"/>
      <c r="V669" s="251"/>
      <c r="W669" s="251"/>
      <c r="X669" s="251"/>
      <c r="Y669" s="251"/>
      <c r="Z669" s="251"/>
    </row>
    <row r="670" spans="1:26" ht="15.75" customHeight="1" x14ac:dyDescent="0.3">
      <c r="A670" s="251"/>
      <c r="B670" s="251"/>
      <c r="C670" s="251"/>
      <c r="D670" s="251"/>
      <c r="E670" s="251"/>
      <c r="F670" s="310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164"/>
      <c r="S670" s="251"/>
      <c r="T670" s="251"/>
      <c r="U670" s="251"/>
      <c r="V670" s="251"/>
      <c r="W670" s="251"/>
      <c r="X670" s="251"/>
      <c r="Y670" s="251"/>
      <c r="Z670" s="251"/>
    </row>
    <row r="671" spans="1:26" ht="15.75" customHeight="1" x14ac:dyDescent="0.3">
      <c r="A671" s="251"/>
      <c r="B671" s="251"/>
      <c r="C671" s="251"/>
      <c r="D671" s="251"/>
      <c r="E671" s="251"/>
      <c r="F671" s="310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164"/>
      <c r="S671" s="251"/>
      <c r="T671" s="251"/>
      <c r="U671" s="251"/>
      <c r="V671" s="251"/>
      <c r="W671" s="251"/>
      <c r="X671" s="251"/>
      <c r="Y671" s="251"/>
      <c r="Z671" s="251"/>
    </row>
    <row r="672" spans="1:26" ht="15.75" customHeight="1" x14ac:dyDescent="0.3">
      <c r="A672" s="251"/>
      <c r="B672" s="251"/>
      <c r="C672" s="251"/>
      <c r="D672" s="251"/>
      <c r="E672" s="251"/>
      <c r="F672" s="310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164"/>
      <c r="S672" s="251"/>
      <c r="T672" s="251"/>
      <c r="U672" s="251"/>
      <c r="V672" s="251"/>
      <c r="W672" s="251"/>
      <c r="X672" s="251"/>
      <c r="Y672" s="251"/>
      <c r="Z672" s="251"/>
    </row>
    <row r="673" spans="1:26" ht="15.75" customHeight="1" x14ac:dyDescent="0.3">
      <c r="A673" s="251"/>
      <c r="B673" s="251"/>
      <c r="C673" s="251"/>
      <c r="D673" s="251"/>
      <c r="E673" s="251"/>
      <c r="F673" s="310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164"/>
      <c r="S673" s="251"/>
      <c r="T673" s="251"/>
      <c r="U673" s="251"/>
      <c r="V673" s="251"/>
      <c r="W673" s="251"/>
      <c r="X673" s="251"/>
      <c r="Y673" s="251"/>
      <c r="Z673" s="251"/>
    </row>
    <row r="674" spans="1:26" ht="15.75" customHeight="1" x14ac:dyDescent="0.3">
      <c r="A674" s="251"/>
      <c r="B674" s="251"/>
      <c r="C674" s="251"/>
      <c r="D674" s="251"/>
      <c r="E674" s="251"/>
      <c r="F674" s="310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164"/>
      <c r="S674" s="251"/>
      <c r="T674" s="251"/>
      <c r="U674" s="251"/>
      <c r="V674" s="251"/>
      <c r="W674" s="251"/>
      <c r="X674" s="251"/>
      <c r="Y674" s="251"/>
      <c r="Z674" s="251"/>
    </row>
    <row r="675" spans="1:26" ht="15.75" customHeight="1" x14ac:dyDescent="0.3">
      <c r="A675" s="251"/>
      <c r="B675" s="251"/>
      <c r="C675" s="251"/>
      <c r="D675" s="251"/>
      <c r="E675" s="251"/>
      <c r="F675" s="310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164"/>
      <c r="S675" s="251"/>
      <c r="T675" s="251"/>
      <c r="U675" s="251"/>
      <c r="V675" s="251"/>
      <c r="W675" s="251"/>
      <c r="X675" s="251"/>
      <c r="Y675" s="251"/>
      <c r="Z675" s="251"/>
    </row>
    <row r="676" spans="1:26" ht="15.75" customHeight="1" x14ac:dyDescent="0.3">
      <c r="A676" s="251"/>
      <c r="B676" s="251"/>
      <c r="C676" s="251"/>
      <c r="D676" s="251"/>
      <c r="E676" s="251"/>
      <c r="F676" s="310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164"/>
      <c r="S676" s="251"/>
      <c r="T676" s="251"/>
      <c r="U676" s="251"/>
      <c r="V676" s="251"/>
      <c r="W676" s="251"/>
      <c r="X676" s="251"/>
      <c r="Y676" s="251"/>
      <c r="Z676" s="251"/>
    </row>
    <row r="677" spans="1:26" ht="15.75" customHeight="1" x14ac:dyDescent="0.3">
      <c r="A677" s="251"/>
      <c r="B677" s="251"/>
      <c r="C677" s="251"/>
      <c r="D677" s="251"/>
      <c r="E677" s="251"/>
      <c r="F677" s="310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164"/>
      <c r="S677" s="251"/>
      <c r="T677" s="251"/>
      <c r="U677" s="251"/>
      <c r="V677" s="251"/>
      <c r="W677" s="251"/>
      <c r="X677" s="251"/>
      <c r="Y677" s="251"/>
      <c r="Z677" s="251"/>
    </row>
    <row r="678" spans="1:26" ht="15.75" customHeight="1" x14ac:dyDescent="0.3">
      <c r="A678" s="251"/>
      <c r="B678" s="251"/>
      <c r="C678" s="251"/>
      <c r="D678" s="251"/>
      <c r="E678" s="251"/>
      <c r="F678" s="310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164"/>
      <c r="S678" s="251"/>
      <c r="T678" s="251"/>
      <c r="U678" s="251"/>
      <c r="V678" s="251"/>
      <c r="W678" s="251"/>
      <c r="X678" s="251"/>
      <c r="Y678" s="251"/>
      <c r="Z678" s="251"/>
    </row>
    <row r="679" spans="1:26" ht="15.75" customHeight="1" x14ac:dyDescent="0.3">
      <c r="A679" s="251"/>
      <c r="B679" s="251"/>
      <c r="C679" s="251"/>
      <c r="D679" s="251"/>
      <c r="E679" s="251"/>
      <c r="F679" s="310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164"/>
      <c r="S679" s="251"/>
      <c r="T679" s="251"/>
      <c r="U679" s="251"/>
      <c r="V679" s="251"/>
      <c r="W679" s="251"/>
      <c r="X679" s="251"/>
      <c r="Y679" s="251"/>
      <c r="Z679" s="251"/>
    </row>
    <row r="680" spans="1:26" ht="15.75" customHeight="1" x14ac:dyDescent="0.3">
      <c r="A680" s="251"/>
      <c r="B680" s="251"/>
      <c r="C680" s="251"/>
      <c r="D680" s="251"/>
      <c r="E680" s="251"/>
      <c r="F680" s="310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164"/>
      <c r="S680" s="251"/>
      <c r="T680" s="251"/>
      <c r="U680" s="251"/>
      <c r="V680" s="251"/>
      <c r="W680" s="251"/>
      <c r="X680" s="251"/>
      <c r="Y680" s="251"/>
      <c r="Z680" s="251"/>
    </row>
    <row r="681" spans="1:26" ht="15.75" customHeight="1" x14ac:dyDescent="0.3">
      <c r="A681" s="251"/>
      <c r="B681" s="251"/>
      <c r="C681" s="251"/>
      <c r="D681" s="251"/>
      <c r="E681" s="251"/>
      <c r="F681" s="310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164"/>
      <c r="S681" s="251"/>
      <c r="T681" s="251"/>
      <c r="U681" s="251"/>
      <c r="V681" s="251"/>
      <c r="W681" s="251"/>
      <c r="X681" s="251"/>
      <c r="Y681" s="251"/>
      <c r="Z681" s="251"/>
    </row>
    <row r="682" spans="1:26" ht="15.75" customHeight="1" x14ac:dyDescent="0.3">
      <c r="A682" s="251"/>
      <c r="B682" s="251"/>
      <c r="C682" s="251"/>
      <c r="D682" s="251"/>
      <c r="E682" s="251"/>
      <c r="F682" s="310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164"/>
      <c r="S682" s="251"/>
      <c r="T682" s="251"/>
      <c r="U682" s="251"/>
      <c r="V682" s="251"/>
      <c r="W682" s="251"/>
      <c r="X682" s="251"/>
      <c r="Y682" s="251"/>
      <c r="Z682" s="251"/>
    </row>
    <row r="683" spans="1:26" ht="15.75" customHeight="1" x14ac:dyDescent="0.3">
      <c r="A683" s="251"/>
      <c r="B683" s="251"/>
      <c r="C683" s="251"/>
      <c r="D683" s="251"/>
      <c r="E683" s="251"/>
      <c r="F683" s="310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164"/>
      <c r="S683" s="251"/>
      <c r="T683" s="251"/>
      <c r="U683" s="251"/>
      <c r="V683" s="251"/>
      <c r="W683" s="251"/>
      <c r="X683" s="251"/>
      <c r="Y683" s="251"/>
      <c r="Z683" s="251"/>
    </row>
    <row r="684" spans="1:26" ht="15.75" customHeight="1" x14ac:dyDescent="0.3">
      <c r="A684" s="251"/>
      <c r="B684" s="251"/>
      <c r="C684" s="251"/>
      <c r="D684" s="251"/>
      <c r="E684" s="251"/>
      <c r="F684" s="310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164"/>
      <c r="S684" s="251"/>
      <c r="T684" s="251"/>
      <c r="U684" s="251"/>
      <c r="V684" s="251"/>
      <c r="W684" s="251"/>
      <c r="X684" s="251"/>
      <c r="Y684" s="251"/>
      <c r="Z684" s="251"/>
    </row>
    <row r="685" spans="1:26" ht="15.75" customHeight="1" x14ac:dyDescent="0.3">
      <c r="A685" s="251"/>
      <c r="B685" s="251"/>
      <c r="C685" s="251"/>
      <c r="D685" s="251"/>
      <c r="E685" s="251"/>
      <c r="F685" s="310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164"/>
      <c r="S685" s="251"/>
      <c r="T685" s="251"/>
      <c r="U685" s="251"/>
      <c r="V685" s="251"/>
      <c r="W685" s="251"/>
      <c r="X685" s="251"/>
      <c r="Y685" s="251"/>
      <c r="Z685" s="251"/>
    </row>
    <row r="686" spans="1:26" ht="15.75" customHeight="1" x14ac:dyDescent="0.3">
      <c r="A686" s="251"/>
      <c r="B686" s="251"/>
      <c r="C686" s="251"/>
      <c r="D686" s="251"/>
      <c r="E686" s="251"/>
      <c r="F686" s="310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164"/>
      <c r="S686" s="251"/>
      <c r="T686" s="251"/>
      <c r="U686" s="251"/>
      <c r="V686" s="251"/>
      <c r="W686" s="251"/>
      <c r="X686" s="251"/>
      <c r="Y686" s="251"/>
      <c r="Z686" s="251"/>
    </row>
    <row r="687" spans="1:26" ht="15.75" customHeight="1" x14ac:dyDescent="0.3">
      <c r="A687" s="251"/>
      <c r="B687" s="251"/>
      <c r="C687" s="251"/>
      <c r="D687" s="251"/>
      <c r="E687" s="251"/>
      <c r="F687" s="310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164"/>
      <c r="S687" s="251"/>
      <c r="T687" s="251"/>
      <c r="U687" s="251"/>
      <c r="V687" s="251"/>
      <c r="W687" s="251"/>
      <c r="X687" s="251"/>
      <c r="Y687" s="251"/>
      <c r="Z687" s="251"/>
    </row>
    <row r="688" spans="1:26" ht="15.75" customHeight="1" x14ac:dyDescent="0.3">
      <c r="A688" s="251"/>
      <c r="B688" s="251"/>
      <c r="C688" s="251"/>
      <c r="D688" s="251"/>
      <c r="E688" s="251"/>
      <c r="F688" s="310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164"/>
      <c r="S688" s="251"/>
      <c r="T688" s="251"/>
      <c r="U688" s="251"/>
      <c r="V688" s="251"/>
      <c r="W688" s="251"/>
      <c r="X688" s="251"/>
      <c r="Y688" s="251"/>
      <c r="Z688" s="251"/>
    </row>
    <row r="689" spans="1:26" ht="15.75" customHeight="1" x14ac:dyDescent="0.3">
      <c r="A689" s="251"/>
      <c r="B689" s="251"/>
      <c r="C689" s="251"/>
      <c r="D689" s="251"/>
      <c r="E689" s="251"/>
      <c r="F689" s="310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164"/>
      <c r="S689" s="251"/>
      <c r="T689" s="251"/>
      <c r="U689" s="251"/>
      <c r="V689" s="251"/>
      <c r="W689" s="251"/>
      <c r="X689" s="251"/>
      <c r="Y689" s="251"/>
      <c r="Z689" s="251"/>
    </row>
    <row r="690" spans="1:26" ht="15.75" customHeight="1" x14ac:dyDescent="0.3">
      <c r="A690" s="251"/>
      <c r="B690" s="251"/>
      <c r="C690" s="251"/>
      <c r="D690" s="251"/>
      <c r="E690" s="251"/>
      <c r="F690" s="310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164"/>
      <c r="S690" s="251"/>
      <c r="T690" s="251"/>
      <c r="U690" s="251"/>
      <c r="V690" s="251"/>
      <c r="W690" s="251"/>
      <c r="X690" s="251"/>
      <c r="Y690" s="251"/>
      <c r="Z690" s="251"/>
    </row>
    <row r="691" spans="1:26" ht="15.75" customHeight="1" x14ac:dyDescent="0.3">
      <c r="A691" s="251"/>
      <c r="B691" s="251"/>
      <c r="C691" s="251"/>
      <c r="D691" s="251"/>
      <c r="E691" s="251"/>
      <c r="F691" s="310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164"/>
      <c r="S691" s="251"/>
      <c r="T691" s="251"/>
      <c r="U691" s="251"/>
      <c r="V691" s="251"/>
      <c r="W691" s="251"/>
      <c r="X691" s="251"/>
      <c r="Y691" s="251"/>
      <c r="Z691" s="251"/>
    </row>
    <row r="692" spans="1:26" ht="15.75" customHeight="1" x14ac:dyDescent="0.3">
      <c r="A692" s="251"/>
      <c r="B692" s="251"/>
      <c r="C692" s="251"/>
      <c r="D692" s="251"/>
      <c r="E692" s="251"/>
      <c r="F692" s="310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164"/>
      <c r="S692" s="251"/>
      <c r="T692" s="251"/>
      <c r="U692" s="251"/>
      <c r="V692" s="251"/>
      <c r="W692" s="251"/>
      <c r="X692" s="251"/>
      <c r="Y692" s="251"/>
      <c r="Z692" s="251"/>
    </row>
    <row r="693" spans="1:26" ht="15.75" customHeight="1" x14ac:dyDescent="0.3">
      <c r="A693" s="251"/>
      <c r="B693" s="251"/>
      <c r="C693" s="251"/>
      <c r="D693" s="251"/>
      <c r="E693" s="251"/>
      <c r="F693" s="310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164"/>
      <c r="S693" s="251"/>
      <c r="T693" s="251"/>
      <c r="U693" s="251"/>
      <c r="V693" s="251"/>
      <c r="W693" s="251"/>
      <c r="X693" s="251"/>
      <c r="Y693" s="251"/>
      <c r="Z693" s="251"/>
    </row>
    <row r="694" spans="1:26" ht="15.75" customHeight="1" x14ac:dyDescent="0.3">
      <c r="A694" s="251"/>
      <c r="B694" s="251"/>
      <c r="C694" s="251"/>
      <c r="D694" s="251"/>
      <c r="E694" s="251"/>
      <c r="F694" s="310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164"/>
      <c r="S694" s="251"/>
      <c r="T694" s="251"/>
      <c r="U694" s="251"/>
      <c r="V694" s="251"/>
      <c r="W694" s="251"/>
      <c r="X694" s="251"/>
      <c r="Y694" s="251"/>
      <c r="Z694" s="251"/>
    </row>
    <row r="695" spans="1:26" ht="15.75" customHeight="1" x14ac:dyDescent="0.3">
      <c r="A695" s="251"/>
      <c r="B695" s="251"/>
      <c r="C695" s="251"/>
      <c r="D695" s="251"/>
      <c r="E695" s="251"/>
      <c r="F695" s="310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164"/>
      <c r="S695" s="251"/>
      <c r="T695" s="251"/>
      <c r="U695" s="251"/>
      <c r="V695" s="251"/>
      <c r="W695" s="251"/>
      <c r="X695" s="251"/>
      <c r="Y695" s="251"/>
      <c r="Z695" s="251"/>
    </row>
    <row r="696" spans="1:26" ht="15.75" customHeight="1" x14ac:dyDescent="0.3">
      <c r="A696" s="251"/>
      <c r="B696" s="251"/>
      <c r="C696" s="251"/>
      <c r="D696" s="251"/>
      <c r="E696" s="251"/>
      <c r="F696" s="310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164"/>
      <c r="S696" s="251"/>
      <c r="T696" s="251"/>
      <c r="U696" s="251"/>
      <c r="V696" s="251"/>
      <c r="W696" s="251"/>
      <c r="X696" s="251"/>
      <c r="Y696" s="251"/>
      <c r="Z696" s="251"/>
    </row>
    <row r="697" spans="1:26" ht="15.75" customHeight="1" x14ac:dyDescent="0.3">
      <c r="A697" s="251"/>
      <c r="B697" s="251"/>
      <c r="C697" s="251"/>
      <c r="D697" s="251"/>
      <c r="E697" s="251"/>
      <c r="F697" s="310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164"/>
      <c r="S697" s="251"/>
      <c r="T697" s="251"/>
      <c r="U697" s="251"/>
      <c r="V697" s="251"/>
      <c r="W697" s="251"/>
      <c r="X697" s="251"/>
      <c r="Y697" s="251"/>
      <c r="Z697" s="251"/>
    </row>
    <row r="698" spans="1:26" ht="15.75" customHeight="1" x14ac:dyDescent="0.3">
      <c r="A698" s="251"/>
      <c r="B698" s="251"/>
      <c r="C698" s="251"/>
      <c r="D698" s="251"/>
      <c r="E698" s="251"/>
      <c r="F698" s="310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164"/>
      <c r="S698" s="251"/>
      <c r="T698" s="251"/>
      <c r="U698" s="251"/>
      <c r="V698" s="251"/>
      <c r="W698" s="251"/>
      <c r="X698" s="251"/>
      <c r="Y698" s="251"/>
      <c r="Z698" s="251"/>
    </row>
    <row r="699" spans="1:26" ht="15.75" customHeight="1" x14ac:dyDescent="0.3">
      <c r="A699" s="251"/>
      <c r="B699" s="251"/>
      <c r="C699" s="251"/>
      <c r="D699" s="251"/>
      <c r="E699" s="251"/>
      <c r="F699" s="310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164"/>
      <c r="S699" s="251"/>
      <c r="T699" s="251"/>
      <c r="U699" s="251"/>
      <c r="V699" s="251"/>
      <c r="W699" s="251"/>
      <c r="X699" s="251"/>
      <c r="Y699" s="251"/>
      <c r="Z699" s="251"/>
    </row>
    <row r="700" spans="1:26" ht="15.75" customHeight="1" x14ac:dyDescent="0.3">
      <c r="A700" s="251"/>
      <c r="B700" s="251"/>
      <c r="C700" s="251"/>
      <c r="D700" s="251"/>
      <c r="E700" s="251"/>
      <c r="F700" s="310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164"/>
      <c r="S700" s="251"/>
      <c r="T700" s="251"/>
      <c r="U700" s="251"/>
      <c r="V700" s="251"/>
      <c r="W700" s="251"/>
      <c r="X700" s="251"/>
      <c r="Y700" s="251"/>
      <c r="Z700" s="251"/>
    </row>
    <row r="701" spans="1:26" ht="15.75" customHeight="1" x14ac:dyDescent="0.3">
      <c r="A701" s="251"/>
      <c r="B701" s="251"/>
      <c r="C701" s="251"/>
      <c r="D701" s="251"/>
      <c r="E701" s="251"/>
      <c r="F701" s="310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164"/>
      <c r="S701" s="251"/>
      <c r="T701" s="251"/>
      <c r="U701" s="251"/>
      <c r="V701" s="251"/>
      <c r="W701" s="251"/>
      <c r="X701" s="251"/>
      <c r="Y701" s="251"/>
      <c r="Z701" s="251"/>
    </row>
    <row r="702" spans="1:26" ht="15.75" customHeight="1" x14ac:dyDescent="0.3">
      <c r="A702" s="251"/>
      <c r="B702" s="251"/>
      <c r="C702" s="251"/>
      <c r="D702" s="251"/>
      <c r="E702" s="251"/>
      <c r="F702" s="310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164"/>
      <c r="S702" s="251"/>
      <c r="T702" s="251"/>
      <c r="U702" s="251"/>
      <c r="V702" s="251"/>
      <c r="W702" s="251"/>
      <c r="X702" s="251"/>
      <c r="Y702" s="251"/>
      <c r="Z702" s="251"/>
    </row>
    <row r="703" spans="1:26" ht="15.75" customHeight="1" x14ac:dyDescent="0.3">
      <c r="A703" s="251"/>
      <c r="B703" s="251"/>
      <c r="C703" s="251"/>
      <c r="D703" s="251"/>
      <c r="E703" s="251"/>
      <c r="F703" s="310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164"/>
      <c r="S703" s="251"/>
      <c r="T703" s="251"/>
      <c r="U703" s="251"/>
      <c r="V703" s="251"/>
      <c r="W703" s="251"/>
      <c r="X703" s="251"/>
      <c r="Y703" s="251"/>
      <c r="Z703" s="251"/>
    </row>
    <row r="704" spans="1:26" ht="15.75" customHeight="1" x14ac:dyDescent="0.3">
      <c r="A704" s="251"/>
      <c r="B704" s="251"/>
      <c r="C704" s="251"/>
      <c r="D704" s="251"/>
      <c r="E704" s="251"/>
      <c r="F704" s="310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164"/>
      <c r="S704" s="251"/>
      <c r="T704" s="251"/>
      <c r="U704" s="251"/>
      <c r="V704" s="251"/>
      <c r="W704" s="251"/>
      <c r="X704" s="251"/>
      <c r="Y704" s="251"/>
      <c r="Z704" s="251"/>
    </row>
    <row r="705" spans="1:26" ht="15.75" customHeight="1" x14ac:dyDescent="0.3">
      <c r="A705" s="251"/>
      <c r="B705" s="251"/>
      <c r="C705" s="251"/>
      <c r="D705" s="251"/>
      <c r="E705" s="251"/>
      <c r="F705" s="310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164"/>
      <c r="S705" s="251"/>
      <c r="T705" s="251"/>
      <c r="U705" s="251"/>
      <c r="V705" s="251"/>
      <c r="W705" s="251"/>
      <c r="X705" s="251"/>
      <c r="Y705" s="251"/>
      <c r="Z705" s="251"/>
    </row>
    <row r="706" spans="1:26" ht="15.75" customHeight="1" x14ac:dyDescent="0.3">
      <c r="A706" s="251"/>
      <c r="B706" s="251"/>
      <c r="C706" s="251"/>
      <c r="D706" s="251"/>
      <c r="E706" s="251"/>
      <c r="F706" s="310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164"/>
      <c r="S706" s="251"/>
      <c r="T706" s="251"/>
      <c r="U706" s="251"/>
      <c r="V706" s="251"/>
      <c r="W706" s="251"/>
      <c r="X706" s="251"/>
      <c r="Y706" s="251"/>
      <c r="Z706" s="251"/>
    </row>
    <row r="707" spans="1:26" ht="15.75" customHeight="1" x14ac:dyDescent="0.3">
      <c r="A707" s="251"/>
      <c r="B707" s="251"/>
      <c r="C707" s="251"/>
      <c r="D707" s="251"/>
      <c r="E707" s="251"/>
      <c r="F707" s="310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164"/>
      <c r="S707" s="251"/>
      <c r="T707" s="251"/>
      <c r="U707" s="251"/>
      <c r="V707" s="251"/>
      <c r="W707" s="251"/>
      <c r="X707" s="251"/>
      <c r="Y707" s="251"/>
      <c r="Z707" s="251"/>
    </row>
    <row r="708" spans="1:26" ht="15.75" customHeight="1" x14ac:dyDescent="0.3">
      <c r="A708" s="251"/>
      <c r="B708" s="251"/>
      <c r="C708" s="251"/>
      <c r="D708" s="251"/>
      <c r="E708" s="251"/>
      <c r="F708" s="310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164"/>
      <c r="S708" s="251"/>
      <c r="T708" s="251"/>
      <c r="U708" s="251"/>
      <c r="V708" s="251"/>
      <c r="W708" s="251"/>
      <c r="X708" s="251"/>
      <c r="Y708" s="251"/>
      <c r="Z708" s="251"/>
    </row>
    <row r="709" spans="1:26" ht="15.75" customHeight="1" x14ac:dyDescent="0.3">
      <c r="A709" s="251"/>
      <c r="B709" s="251"/>
      <c r="C709" s="251"/>
      <c r="D709" s="251"/>
      <c r="E709" s="251"/>
      <c r="F709" s="310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164"/>
      <c r="S709" s="251"/>
      <c r="T709" s="251"/>
      <c r="U709" s="251"/>
      <c r="V709" s="251"/>
      <c r="W709" s="251"/>
      <c r="X709" s="251"/>
      <c r="Y709" s="251"/>
      <c r="Z709" s="251"/>
    </row>
    <row r="710" spans="1:26" ht="15.75" customHeight="1" x14ac:dyDescent="0.3">
      <c r="A710" s="251"/>
      <c r="B710" s="251"/>
      <c r="C710" s="251"/>
      <c r="D710" s="251"/>
      <c r="E710" s="251"/>
      <c r="F710" s="310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164"/>
      <c r="S710" s="251"/>
      <c r="T710" s="251"/>
      <c r="U710" s="251"/>
      <c r="V710" s="251"/>
      <c r="W710" s="251"/>
      <c r="X710" s="251"/>
      <c r="Y710" s="251"/>
      <c r="Z710" s="251"/>
    </row>
    <row r="711" spans="1:26" ht="15.75" customHeight="1" x14ac:dyDescent="0.3">
      <c r="A711" s="251"/>
      <c r="B711" s="251"/>
      <c r="C711" s="251"/>
      <c r="D711" s="251"/>
      <c r="E711" s="251"/>
      <c r="F711" s="310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164"/>
      <c r="S711" s="251"/>
      <c r="T711" s="251"/>
      <c r="U711" s="251"/>
      <c r="V711" s="251"/>
      <c r="W711" s="251"/>
      <c r="X711" s="251"/>
      <c r="Y711" s="251"/>
      <c r="Z711" s="251"/>
    </row>
    <row r="712" spans="1:26" ht="15.75" customHeight="1" x14ac:dyDescent="0.3">
      <c r="A712" s="251"/>
      <c r="B712" s="251"/>
      <c r="C712" s="251"/>
      <c r="D712" s="251"/>
      <c r="E712" s="251"/>
      <c r="F712" s="310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164"/>
      <c r="S712" s="251"/>
      <c r="T712" s="251"/>
      <c r="U712" s="251"/>
      <c r="V712" s="251"/>
      <c r="W712" s="251"/>
      <c r="X712" s="251"/>
      <c r="Y712" s="251"/>
      <c r="Z712" s="251"/>
    </row>
    <row r="713" spans="1:26" ht="15.75" customHeight="1" x14ac:dyDescent="0.3">
      <c r="A713" s="251"/>
      <c r="B713" s="251"/>
      <c r="C713" s="251"/>
      <c r="D713" s="251"/>
      <c r="E713" s="251"/>
      <c r="F713" s="310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164"/>
      <c r="S713" s="251"/>
      <c r="T713" s="251"/>
      <c r="U713" s="251"/>
      <c r="V713" s="251"/>
      <c r="W713" s="251"/>
      <c r="X713" s="251"/>
      <c r="Y713" s="251"/>
      <c r="Z713" s="251"/>
    </row>
    <row r="714" spans="1:26" ht="15.75" customHeight="1" x14ac:dyDescent="0.3">
      <c r="A714" s="251"/>
      <c r="B714" s="251"/>
      <c r="C714" s="251"/>
      <c r="D714" s="251"/>
      <c r="E714" s="251"/>
      <c r="F714" s="310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164"/>
      <c r="S714" s="251"/>
      <c r="T714" s="251"/>
      <c r="U714" s="251"/>
      <c r="V714" s="251"/>
      <c r="W714" s="251"/>
      <c r="X714" s="251"/>
      <c r="Y714" s="251"/>
      <c r="Z714" s="251"/>
    </row>
    <row r="715" spans="1:26" ht="15.75" customHeight="1" x14ac:dyDescent="0.3">
      <c r="A715" s="251"/>
      <c r="B715" s="251"/>
      <c r="C715" s="251"/>
      <c r="D715" s="251"/>
      <c r="E715" s="251"/>
      <c r="F715" s="310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164"/>
      <c r="S715" s="251"/>
      <c r="T715" s="251"/>
      <c r="U715" s="251"/>
      <c r="V715" s="251"/>
      <c r="W715" s="251"/>
      <c r="X715" s="251"/>
      <c r="Y715" s="251"/>
      <c r="Z715" s="251"/>
    </row>
    <row r="716" spans="1:26" ht="15.75" customHeight="1" x14ac:dyDescent="0.3">
      <c r="A716" s="251"/>
      <c r="B716" s="251"/>
      <c r="C716" s="251"/>
      <c r="D716" s="251"/>
      <c r="E716" s="251"/>
      <c r="F716" s="310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164"/>
      <c r="S716" s="251"/>
      <c r="T716" s="251"/>
      <c r="U716" s="251"/>
      <c r="V716" s="251"/>
      <c r="W716" s="251"/>
      <c r="X716" s="251"/>
      <c r="Y716" s="251"/>
      <c r="Z716" s="251"/>
    </row>
    <row r="717" spans="1:26" ht="15.75" customHeight="1" x14ac:dyDescent="0.3">
      <c r="A717" s="251"/>
      <c r="B717" s="251"/>
      <c r="C717" s="251"/>
      <c r="D717" s="251"/>
      <c r="E717" s="251"/>
      <c r="F717" s="310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164"/>
      <c r="S717" s="251"/>
      <c r="T717" s="251"/>
      <c r="U717" s="251"/>
      <c r="V717" s="251"/>
      <c r="W717" s="251"/>
      <c r="X717" s="251"/>
      <c r="Y717" s="251"/>
      <c r="Z717" s="251"/>
    </row>
    <row r="718" spans="1:26" ht="15.75" customHeight="1" x14ac:dyDescent="0.3">
      <c r="A718" s="251"/>
      <c r="B718" s="251"/>
      <c r="C718" s="251"/>
      <c r="D718" s="251"/>
      <c r="E718" s="251"/>
      <c r="F718" s="310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164"/>
      <c r="S718" s="251"/>
      <c r="T718" s="251"/>
      <c r="U718" s="251"/>
      <c r="V718" s="251"/>
      <c r="W718" s="251"/>
      <c r="X718" s="251"/>
      <c r="Y718" s="251"/>
      <c r="Z718" s="251"/>
    </row>
    <row r="719" spans="1:26" ht="15.75" customHeight="1" x14ac:dyDescent="0.3">
      <c r="A719" s="251"/>
      <c r="B719" s="251"/>
      <c r="C719" s="251"/>
      <c r="D719" s="251"/>
      <c r="E719" s="251"/>
      <c r="F719" s="310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164"/>
      <c r="S719" s="251"/>
      <c r="T719" s="251"/>
      <c r="U719" s="251"/>
      <c r="V719" s="251"/>
      <c r="W719" s="251"/>
      <c r="X719" s="251"/>
      <c r="Y719" s="251"/>
      <c r="Z719" s="251"/>
    </row>
    <row r="720" spans="1:26" ht="15.75" customHeight="1" x14ac:dyDescent="0.3">
      <c r="A720" s="251"/>
      <c r="B720" s="251"/>
      <c r="C720" s="251"/>
      <c r="D720" s="251"/>
      <c r="E720" s="251"/>
      <c r="F720" s="310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164"/>
      <c r="S720" s="251"/>
      <c r="T720" s="251"/>
      <c r="U720" s="251"/>
      <c r="V720" s="251"/>
      <c r="W720" s="251"/>
      <c r="X720" s="251"/>
      <c r="Y720" s="251"/>
      <c r="Z720" s="251"/>
    </row>
    <row r="721" spans="1:26" ht="15.75" customHeight="1" x14ac:dyDescent="0.3">
      <c r="A721" s="251"/>
      <c r="B721" s="251"/>
      <c r="C721" s="251"/>
      <c r="D721" s="251"/>
      <c r="E721" s="251"/>
      <c r="F721" s="310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164"/>
      <c r="S721" s="251"/>
      <c r="T721" s="251"/>
      <c r="U721" s="251"/>
      <c r="V721" s="251"/>
      <c r="W721" s="251"/>
      <c r="X721" s="251"/>
      <c r="Y721" s="251"/>
      <c r="Z721" s="251"/>
    </row>
    <row r="722" spans="1:26" ht="15.75" customHeight="1" x14ac:dyDescent="0.3">
      <c r="A722" s="251"/>
      <c r="B722" s="251"/>
      <c r="C722" s="251"/>
      <c r="D722" s="251"/>
      <c r="E722" s="251"/>
      <c r="F722" s="310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164"/>
      <c r="S722" s="251"/>
      <c r="T722" s="251"/>
      <c r="U722" s="251"/>
      <c r="V722" s="251"/>
      <c r="W722" s="251"/>
      <c r="X722" s="251"/>
      <c r="Y722" s="251"/>
      <c r="Z722" s="251"/>
    </row>
    <row r="723" spans="1:26" ht="15.75" customHeight="1" x14ac:dyDescent="0.3">
      <c r="A723" s="251"/>
      <c r="B723" s="251"/>
      <c r="C723" s="251"/>
      <c r="D723" s="251"/>
      <c r="E723" s="251"/>
      <c r="F723" s="310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164"/>
      <c r="S723" s="251"/>
      <c r="T723" s="251"/>
      <c r="U723" s="251"/>
      <c r="V723" s="251"/>
      <c r="W723" s="251"/>
      <c r="X723" s="251"/>
      <c r="Y723" s="251"/>
      <c r="Z723" s="251"/>
    </row>
    <row r="724" spans="1:26" ht="15.75" customHeight="1" x14ac:dyDescent="0.3">
      <c r="A724" s="251"/>
      <c r="B724" s="251"/>
      <c r="C724" s="251"/>
      <c r="D724" s="251"/>
      <c r="E724" s="251"/>
      <c r="F724" s="310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164"/>
      <c r="S724" s="251"/>
      <c r="T724" s="251"/>
      <c r="U724" s="251"/>
      <c r="V724" s="251"/>
      <c r="W724" s="251"/>
      <c r="X724" s="251"/>
      <c r="Y724" s="251"/>
      <c r="Z724" s="251"/>
    </row>
    <row r="725" spans="1:26" ht="15.75" customHeight="1" x14ac:dyDescent="0.3">
      <c r="A725" s="251"/>
      <c r="B725" s="251"/>
      <c r="C725" s="251"/>
      <c r="D725" s="251"/>
      <c r="E725" s="251"/>
      <c r="F725" s="310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164"/>
      <c r="S725" s="251"/>
      <c r="T725" s="251"/>
      <c r="U725" s="251"/>
      <c r="V725" s="251"/>
      <c r="W725" s="251"/>
      <c r="X725" s="251"/>
      <c r="Y725" s="251"/>
      <c r="Z725" s="251"/>
    </row>
    <row r="726" spans="1:26" ht="15.75" customHeight="1" x14ac:dyDescent="0.3">
      <c r="A726" s="251"/>
      <c r="B726" s="251"/>
      <c r="C726" s="251"/>
      <c r="D726" s="251"/>
      <c r="E726" s="251"/>
      <c r="F726" s="310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164"/>
      <c r="S726" s="251"/>
      <c r="T726" s="251"/>
      <c r="U726" s="251"/>
      <c r="V726" s="251"/>
      <c r="W726" s="251"/>
      <c r="X726" s="251"/>
      <c r="Y726" s="251"/>
      <c r="Z726" s="251"/>
    </row>
    <row r="727" spans="1:26" ht="15.75" customHeight="1" x14ac:dyDescent="0.3">
      <c r="A727" s="251"/>
      <c r="B727" s="251"/>
      <c r="C727" s="251"/>
      <c r="D727" s="251"/>
      <c r="E727" s="251"/>
      <c r="F727" s="310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164"/>
      <c r="S727" s="251"/>
      <c r="T727" s="251"/>
      <c r="U727" s="251"/>
      <c r="V727" s="251"/>
      <c r="W727" s="251"/>
      <c r="X727" s="251"/>
      <c r="Y727" s="251"/>
      <c r="Z727" s="251"/>
    </row>
    <row r="728" spans="1:26" ht="15.75" customHeight="1" x14ac:dyDescent="0.3">
      <c r="A728" s="251"/>
      <c r="B728" s="251"/>
      <c r="C728" s="251"/>
      <c r="D728" s="251"/>
      <c r="E728" s="251"/>
      <c r="F728" s="310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164"/>
      <c r="S728" s="251"/>
      <c r="T728" s="251"/>
      <c r="U728" s="251"/>
      <c r="V728" s="251"/>
      <c r="W728" s="251"/>
      <c r="X728" s="251"/>
      <c r="Y728" s="251"/>
      <c r="Z728" s="251"/>
    </row>
    <row r="729" spans="1:26" ht="15.75" customHeight="1" x14ac:dyDescent="0.3">
      <c r="A729" s="251"/>
      <c r="B729" s="251"/>
      <c r="C729" s="251"/>
      <c r="D729" s="251"/>
      <c r="E729" s="251"/>
      <c r="F729" s="310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164"/>
      <c r="S729" s="251"/>
      <c r="T729" s="251"/>
      <c r="U729" s="251"/>
      <c r="V729" s="251"/>
      <c r="W729" s="251"/>
      <c r="X729" s="251"/>
      <c r="Y729" s="251"/>
      <c r="Z729" s="251"/>
    </row>
    <row r="730" spans="1:26" ht="15.75" customHeight="1" x14ac:dyDescent="0.3">
      <c r="A730" s="251"/>
      <c r="B730" s="251"/>
      <c r="C730" s="251"/>
      <c r="D730" s="251"/>
      <c r="E730" s="251"/>
      <c r="F730" s="310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164"/>
      <c r="S730" s="251"/>
      <c r="T730" s="251"/>
      <c r="U730" s="251"/>
      <c r="V730" s="251"/>
      <c r="W730" s="251"/>
      <c r="X730" s="251"/>
      <c r="Y730" s="251"/>
      <c r="Z730" s="251"/>
    </row>
    <row r="731" spans="1:26" ht="15.75" customHeight="1" x14ac:dyDescent="0.3">
      <c r="A731" s="251"/>
      <c r="B731" s="251"/>
      <c r="C731" s="251"/>
      <c r="D731" s="251"/>
      <c r="E731" s="251"/>
      <c r="F731" s="310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164"/>
      <c r="S731" s="251"/>
      <c r="T731" s="251"/>
      <c r="U731" s="251"/>
      <c r="V731" s="251"/>
      <c r="W731" s="251"/>
      <c r="X731" s="251"/>
      <c r="Y731" s="251"/>
      <c r="Z731" s="251"/>
    </row>
    <row r="732" spans="1:26" ht="15.75" customHeight="1" x14ac:dyDescent="0.3">
      <c r="A732" s="251"/>
      <c r="B732" s="251"/>
      <c r="C732" s="251"/>
      <c r="D732" s="251"/>
      <c r="E732" s="251"/>
      <c r="F732" s="310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164"/>
      <c r="S732" s="251"/>
      <c r="T732" s="251"/>
      <c r="U732" s="251"/>
      <c r="V732" s="251"/>
      <c r="W732" s="251"/>
      <c r="X732" s="251"/>
      <c r="Y732" s="251"/>
      <c r="Z732" s="251"/>
    </row>
    <row r="733" spans="1:26" ht="15.75" customHeight="1" x14ac:dyDescent="0.3">
      <c r="A733" s="251"/>
      <c r="B733" s="251"/>
      <c r="C733" s="251"/>
      <c r="D733" s="251"/>
      <c r="E733" s="251"/>
      <c r="F733" s="310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164"/>
      <c r="S733" s="251"/>
      <c r="T733" s="251"/>
      <c r="U733" s="251"/>
      <c r="V733" s="251"/>
      <c r="W733" s="251"/>
      <c r="X733" s="251"/>
      <c r="Y733" s="251"/>
      <c r="Z733" s="251"/>
    </row>
    <row r="734" spans="1:26" ht="15.75" customHeight="1" x14ac:dyDescent="0.3">
      <c r="A734" s="251"/>
      <c r="B734" s="251"/>
      <c r="C734" s="251"/>
      <c r="D734" s="251"/>
      <c r="E734" s="251"/>
      <c r="F734" s="310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164"/>
      <c r="S734" s="251"/>
      <c r="T734" s="251"/>
      <c r="U734" s="251"/>
      <c r="V734" s="251"/>
      <c r="W734" s="251"/>
      <c r="X734" s="251"/>
      <c r="Y734" s="251"/>
      <c r="Z734" s="251"/>
    </row>
    <row r="735" spans="1:26" ht="15.75" customHeight="1" x14ac:dyDescent="0.3">
      <c r="A735" s="251"/>
      <c r="B735" s="251"/>
      <c r="C735" s="251"/>
      <c r="D735" s="251"/>
      <c r="E735" s="251"/>
      <c r="F735" s="310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164"/>
      <c r="S735" s="251"/>
      <c r="T735" s="251"/>
      <c r="U735" s="251"/>
      <c r="V735" s="251"/>
      <c r="W735" s="251"/>
      <c r="X735" s="251"/>
      <c r="Y735" s="251"/>
      <c r="Z735" s="251"/>
    </row>
    <row r="736" spans="1:26" ht="15.75" customHeight="1" x14ac:dyDescent="0.3">
      <c r="A736" s="251"/>
      <c r="B736" s="251"/>
      <c r="C736" s="251"/>
      <c r="D736" s="251"/>
      <c r="E736" s="251"/>
      <c r="F736" s="310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164"/>
      <c r="S736" s="251"/>
      <c r="T736" s="251"/>
      <c r="U736" s="251"/>
      <c r="V736" s="251"/>
      <c r="W736" s="251"/>
      <c r="X736" s="251"/>
      <c r="Y736" s="251"/>
      <c r="Z736" s="251"/>
    </row>
    <row r="737" spans="1:26" ht="15.75" customHeight="1" x14ac:dyDescent="0.3">
      <c r="A737" s="251"/>
      <c r="B737" s="251"/>
      <c r="C737" s="251"/>
      <c r="D737" s="251"/>
      <c r="E737" s="251"/>
      <c r="F737" s="310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164"/>
      <c r="S737" s="251"/>
      <c r="T737" s="251"/>
      <c r="U737" s="251"/>
      <c r="V737" s="251"/>
      <c r="W737" s="251"/>
      <c r="X737" s="251"/>
      <c r="Y737" s="251"/>
      <c r="Z737" s="251"/>
    </row>
    <row r="738" spans="1:26" ht="15.75" customHeight="1" x14ac:dyDescent="0.3">
      <c r="A738" s="251"/>
      <c r="B738" s="251"/>
      <c r="C738" s="251"/>
      <c r="D738" s="251"/>
      <c r="E738" s="251"/>
      <c r="F738" s="310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164"/>
      <c r="S738" s="251"/>
      <c r="T738" s="251"/>
      <c r="U738" s="251"/>
      <c r="V738" s="251"/>
      <c r="W738" s="251"/>
      <c r="X738" s="251"/>
      <c r="Y738" s="251"/>
      <c r="Z738" s="251"/>
    </row>
    <row r="739" spans="1:26" ht="15.75" customHeight="1" x14ac:dyDescent="0.3">
      <c r="A739" s="251"/>
      <c r="B739" s="251"/>
      <c r="C739" s="251"/>
      <c r="D739" s="251"/>
      <c r="E739" s="251"/>
      <c r="F739" s="310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164"/>
      <c r="S739" s="251"/>
      <c r="T739" s="251"/>
      <c r="U739" s="251"/>
      <c r="V739" s="251"/>
      <c r="W739" s="251"/>
      <c r="X739" s="251"/>
      <c r="Y739" s="251"/>
      <c r="Z739" s="251"/>
    </row>
    <row r="740" spans="1:26" ht="15.75" customHeight="1" x14ac:dyDescent="0.3">
      <c r="A740" s="251"/>
      <c r="B740" s="251"/>
      <c r="C740" s="251"/>
      <c r="D740" s="251"/>
      <c r="E740" s="251"/>
      <c r="F740" s="310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164"/>
      <c r="S740" s="251"/>
      <c r="T740" s="251"/>
      <c r="U740" s="251"/>
      <c r="V740" s="251"/>
      <c r="W740" s="251"/>
      <c r="X740" s="251"/>
      <c r="Y740" s="251"/>
      <c r="Z740" s="251"/>
    </row>
    <row r="741" spans="1:26" ht="15.75" customHeight="1" x14ac:dyDescent="0.3">
      <c r="A741" s="251"/>
      <c r="B741" s="251"/>
      <c r="C741" s="251"/>
      <c r="D741" s="251"/>
      <c r="E741" s="251"/>
      <c r="F741" s="310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164"/>
      <c r="S741" s="251"/>
      <c r="T741" s="251"/>
      <c r="U741" s="251"/>
      <c r="V741" s="251"/>
      <c r="W741" s="251"/>
      <c r="X741" s="251"/>
      <c r="Y741" s="251"/>
      <c r="Z741" s="251"/>
    </row>
    <row r="742" spans="1:26" ht="15.75" customHeight="1" x14ac:dyDescent="0.3">
      <c r="A742" s="251"/>
      <c r="B742" s="251"/>
      <c r="C742" s="251"/>
      <c r="D742" s="251"/>
      <c r="E742" s="251"/>
      <c r="F742" s="310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164"/>
      <c r="S742" s="251"/>
      <c r="T742" s="251"/>
      <c r="U742" s="251"/>
      <c r="V742" s="251"/>
      <c r="W742" s="251"/>
      <c r="X742" s="251"/>
      <c r="Y742" s="251"/>
      <c r="Z742" s="251"/>
    </row>
    <row r="743" spans="1:26" ht="15.75" customHeight="1" x14ac:dyDescent="0.3">
      <c r="A743" s="251"/>
      <c r="B743" s="251"/>
      <c r="C743" s="251"/>
      <c r="D743" s="251"/>
      <c r="E743" s="251"/>
      <c r="F743" s="310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164"/>
      <c r="S743" s="251"/>
      <c r="T743" s="251"/>
      <c r="U743" s="251"/>
      <c r="V743" s="251"/>
      <c r="W743" s="251"/>
      <c r="X743" s="251"/>
      <c r="Y743" s="251"/>
      <c r="Z743" s="251"/>
    </row>
    <row r="744" spans="1:26" ht="15.75" customHeight="1" x14ac:dyDescent="0.3">
      <c r="A744" s="251"/>
      <c r="B744" s="251"/>
      <c r="C744" s="251"/>
      <c r="D744" s="251"/>
      <c r="E744" s="251"/>
      <c r="F744" s="310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164"/>
      <c r="S744" s="251"/>
      <c r="T744" s="251"/>
      <c r="U744" s="251"/>
      <c r="V744" s="251"/>
      <c r="W744" s="251"/>
      <c r="X744" s="251"/>
      <c r="Y744" s="251"/>
      <c r="Z744" s="251"/>
    </row>
    <row r="745" spans="1:26" ht="15.75" customHeight="1" x14ac:dyDescent="0.3">
      <c r="A745" s="251"/>
      <c r="B745" s="251"/>
      <c r="C745" s="251"/>
      <c r="D745" s="251"/>
      <c r="E745" s="251"/>
      <c r="F745" s="310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164"/>
      <c r="S745" s="251"/>
      <c r="T745" s="251"/>
      <c r="U745" s="251"/>
      <c r="V745" s="251"/>
      <c r="W745" s="251"/>
      <c r="X745" s="251"/>
      <c r="Y745" s="251"/>
      <c r="Z745" s="251"/>
    </row>
    <row r="746" spans="1:26" ht="15.75" customHeight="1" x14ac:dyDescent="0.3">
      <c r="A746" s="251"/>
      <c r="B746" s="251"/>
      <c r="C746" s="251"/>
      <c r="D746" s="251"/>
      <c r="E746" s="251"/>
      <c r="F746" s="310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164"/>
      <c r="S746" s="251"/>
      <c r="T746" s="251"/>
      <c r="U746" s="251"/>
      <c r="V746" s="251"/>
      <c r="W746" s="251"/>
      <c r="X746" s="251"/>
      <c r="Y746" s="251"/>
      <c r="Z746" s="251"/>
    </row>
    <row r="747" spans="1:26" ht="15.75" customHeight="1" x14ac:dyDescent="0.3">
      <c r="A747" s="251"/>
      <c r="B747" s="251"/>
      <c r="C747" s="251"/>
      <c r="D747" s="251"/>
      <c r="E747" s="251"/>
      <c r="F747" s="310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164"/>
      <c r="S747" s="251"/>
      <c r="T747" s="251"/>
      <c r="U747" s="251"/>
      <c r="V747" s="251"/>
      <c r="W747" s="251"/>
      <c r="X747" s="251"/>
      <c r="Y747" s="251"/>
      <c r="Z747" s="251"/>
    </row>
    <row r="748" spans="1:26" ht="15.75" customHeight="1" x14ac:dyDescent="0.3">
      <c r="A748" s="251"/>
      <c r="B748" s="251"/>
      <c r="C748" s="251"/>
      <c r="D748" s="251"/>
      <c r="E748" s="251"/>
      <c r="F748" s="310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164"/>
      <c r="S748" s="251"/>
      <c r="T748" s="251"/>
      <c r="U748" s="251"/>
      <c r="V748" s="251"/>
      <c r="W748" s="251"/>
      <c r="X748" s="251"/>
      <c r="Y748" s="251"/>
      <c r="Z748" s="251"/>
    </row>
    <row r="749" spans="1:26" ht="15.75" customHeight="1" x14ac:dyDescent="0.3">
      <c r="A749" s="251"/>
      <c r="B749" s="251"/>
      <c r="C749" s="251"/>
      <c r="D749" s="251"/>
      <c r="E749" s="251"/>
      <c r="F749" s="310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164"/>
      <c r="S749" s="251"/>
      <c r="T749" s="251"/>
      <c r="U749" s="251"/>
      <c r="V749" s="251"/>
      <c r="W749" s="251"/>
      <c r="X749" s="251"/>
      <c r="Y749" s="251"/>
      <c r="Z749" s="251"/>
    </row>
    <row r="750" spans="1:26" ht="15.75" customHeight="1" x14ac:dyDescent="0.3">
      <c r="A750" s="251"/>
      <c r="B750" s="251"/>
      <c r="C750" s="251"/>
      <c r="D750" s="251"/>
      <c r="E750" s="251"/>
      <c r="F750" s="310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164"/>
      <c r="S750" s="251"/>
      <c r="T750" s="251"/>
      <c r="U750" s="251"/>
      <c r="V750" s="251"/>
      <c r="W750" s="251"/>
      <c r="X750" s="251"/>
      <c r="Y750" s="251"/>
      <c r="Z750" s="251"/>
    </row>
    <row r="751" spans="1:26" ht="15.75" customHeight="1" x14ac:dyDescent="0.3">
      <c r="A751" s="251"/>
      <c r="B751" s="251"/>
      <c r="C751" s="251"/>
      <c r="D751" s="251"/>
      <c r="E751" s="251"/>
      <c r="F751" s="310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164"/>
      <c r="S751" s="251"/>
      <c r="T751" s="251"/>
      <c r="U751" s="251"/>
      <c r="V751" s="251"/>
      <c r="W751" s="251"/>
      <c r="X751" s="251"/>
      <c r="Y751" s="251"/>
      <c r="Z751" s="251"/>
    </row>
    <row r="752" spans="1:26" ht="15.75" customHeight="1" x14ac:dyDescent="0.3">
      <c r="A752" s="251"/>
      <c r="B752" s="251"/>
      <c r="C752" s="251"/>
      <c r="D752" s="251"/>
      <c r="E752" s="251"/>
      <c r="F752" s="310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164"/>
      <c r="S752" s="251"/>
      <c r="T752" s="251"/>
      <c r="U752" s="251"/>
      <c r="V752" s="251"/>
      <c r="W752" s="251"/>
      <c r="X752" s="251"/>
      <c r="Y752" s="251"/>
      <c r="Z752" s="251"/>
    </row>
    <row r="753" spans="1:26" ht="15.75" customHeight="1" x14ac:dyDescent="0.3">
      <c r="A753" s="251"/>
      <c r="B753" s="251"/>
      <c r="C753" s="251"/>
      <c r="D753" s="251"/>
      <c r="E753" s="251"/>
      <c r="F753" s="310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164"/>
      <c r="S753" s="251"/>
      <c r="T753" s="251"/>
      <c r="U753" s="251"/>
      <c r="V753" s="251"/>
      <c r="W753" s="251"/>
      <c r="X753" s="251"/>
      <c r="Y753" s="251"/>
      <c r="Z753" s="251"/>
    </row>
    <row r="754" spans="1:26" ht="15.75" customHeight="1" x14ac:dyDescent="0.3">
      <c r="A754" s="251"/>
      <c r="B754" s="251"/>
      <c r="C754" s="251"/>
      <c r="D754" s="251"/>
      <c r="E754" s="251"/>
      <c r="F754" s="310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164"/>
      <c r="S754" s="251"/>
      <c r="T754" s="251"/>
      <c r="U754" s="251"/>
      <c r="V754" s="251"/>
      <c r="W754" s="251"/>
      <c r="X754" s="251"/>
      <c r="Y754" s="251"/>
      <c r="Z754" s="251"/>
    </row>
    <row r="755" spans="1:26" ht="15.75" customHeight="1" x14ac:dyDescent="0.3">
      <c r="A755" s="251"/>
      <c r="B755" s="251"/>
      <c r="C755" s="251"/>
      <c r="D755" s="251"/>
      <c r="E755" s="251"/>
      <c r="F755" s="310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164"/>
      <c r="S755" s="251"/>
      <c r="T755" s="251"/>
      <c r="U755" s="251"/>
      <c r="V755" s="251"/>
      <c r="W755" s="251"/>
      <c r="X755" s="251"/>
      <c r="Y755" s="251"/>
      <c r="Z755" s="251"/>
    </row>
    <row r="756" spans="1:26" ht="15.75" customHeight="1" x14ac:dyDescent="0.3">
      <c r="A756" s="251"/>
      <c r="B756" s="251"/>
      <c r="C756" s="251"/>
      <c r="D756" s="251"/>
      <c r="E756" s="251"/>
      <c r="F756" s="310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164"/>
      <c r="S756" s="251"/>
      <c r="T756" s="251"/>
      <c r="U756" s="251"/>
      <c r="V756" s="251"/>
      <c r="W756" s="251"/>
      <c r="X756" s="251"/>
      <c r="Y756" s="251"/>
      <c r="Z756" s="251"/>
    </row>
    <row r="757" spans="1:26" ht="15.75" customHeight="1" x14ac:dyDescent="0.3">
      <c r="A757" s="251"/>
      <c r="B757" s="251"/>
      <c r="C757" s="251"/>
      <c r="D757" s="251"/>
      <c r="E757" s="251"/>
      <c r="F757" s="310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164"/>
      <c r="S757" s="251"/>
      <c r="T757" s="251"/>
      <c r="U757" s="251"/>
      <c r="V757" s="251"/>
      <c r="W757" s="251"/>
      <c r="X757" s="251"/>
      <c r="Y757" s="251"/>
      <c r="Z757" s="251"/>
    </row>
    <row r="758" spans="1:26" ht="15.75" customHeight="1" x14ac:dyDescent="0.3">
      <c r="A758" s="251"/>
      <c r="B758" s="251"/>
      <c r="C758" s="251"/>
      <c r="D758" s="251"/>
      <c r="E758" s="251"/>
      <c r="F758" s="310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164"/>
      <c r="S758" s="251"/>
      <c r="T758" s="251"/>
      <c r="U758" s="251"/>
      <c r="V758" s="251"/>
      <c r="W758" s="251"/>
      <c r="X758" s="251"/>
      <c r="Y758" s="251"/>
      <c r="Z758" s="251"/>
    </row>
    <row r="759" spans="1:26" ht="15.75" customHeight="1" x14ac:dyDescent="0.3">
      <c r="A759" s="251"/>
      <c r="B759" s="251"/>
      <c r="C759" s="251"/>
      <c r="D759" s="251"/>
      <c r="E759" s="251"/>
      <c r="F759" s="310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164"/>
      <c r="S759" s="251"/>
      <c r="T759" s="251"/>
      <c r="U759" s="251"/>
      <c r="V759" s="251"/>
      <c r="W759" s="251"/>
      <c r="X759" s="251"/>
      <c r="Y759" s="251"/>
      <c r="Z759" s="251"/>
    </row>
    <row r="760" spans="1:26" ht="15.75" customHeight="1" x14ac:dyDescent="0.3">
      <c r="A760" s="251"/>
      <c r="B760" s="251"/>
      <c r="C760" s="251"/>
      <c r="D760" s="251"/>
      <c r="E760" s="251"/>
      <c r="F760" s="310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164"/>
      <c r="S760" s="251"/>
      <c r="T760" s="251"/>
      <c r="U760" s="251"/>
      <c r="V760" s="251"/>
      <c r="W760" s="251"/>
      <c r="X760" s="251"/>
      <c r="Y760" s="251"/>
      <c r="Z760" s="251"/>
    </row>
    <row r="761" spans="1:26" ht="15.75" customHeight="1" x14ac:dyDescent="0.3">
      <c r="A761" s="251"/>
      <c r="B761" s="251"/>
      <c r="C761" s="251"/>
      <c r="D761" s="251"/>
      <c r="E761" s="251"/>
      <c r="F761" s="310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164"/>
      <c r="S761" s="251"/>
      <c r="T761" s="251"/>
      <c r="U761" s="251"/>
      <c r="V761" s="251"/>
      <c r="W761" s="251"/>
      <c r="X761" s="251"/>
      <c r="Y761" s="251"/>
      <c r="Z761" s="251"/>
    </row>
    <row r="762" spans="1:26" ht="15.75" customHeight="1" x14ac:dyDescent="0.3">
      <c r="A762" s="251"/>
      <c r="B762" s="251"/>
      <c r="C762" s="251"/>
      <c r="D762" s="251"/>
      <c r="E762" s="251"/>
      <c r="F762" s="310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164"/>
      <c r="S762" s="251"/>
      <c r="T762" s="251"/>
      <c r="U762" s="251"/>
      <c r="V762" s="251"/>
      <c r="W762" s="251"/>
      <c r="X762" s="251"/>
      <c r="Y762" s="251"/>
      <c r="Z762" s="251"/>
    </row>
    <row r="763" spans="1:26" ht="15.75" customHeight="1" x14ac:dyDescent="0.3">
      <c r="A763" s="251"/>
      <c r="B763" s="251"/>
      <c r="C763" s="251"/>
      <c r="D763" s="251"/>
      <c r="E763" s="251"/>
      <c r="F763" s="310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164"/>
      <c r="S763" s="251"/>
      <c r="T763" s="251"/>
      <c r="U763" s="251"/>
      <c r="V763" s="251"/>
      <c r="W763" s="251"/>
      <c r="X763" s="251"/>
      <c r="Y763" s="251"/>
      <c r="Z763" s="251"/>
    </row>
    <row r="764" spans="1:26" ht="15.75" customHeight="1" x14ac:dyDescent="0.3">
      <c r="A764" s="251"/>
      <c r="B764" s="251"/>
      <c r="C764" s="251"/>
      <c r="D764" s="251"/>
      <c r="E764" s="251"/>
      <c r="F764" s="310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164"/>
      <c r="S764" s="251"/>
      <c r="T764" s="251"/>
      <c r="U764" s="251"/>
      <c r="V764" s="251"/>
      <c r="W764" s="251"/>
      <c r="X764" s="251"/>
      <c r="Y764" s="251"/>
      <c r="Z764" s="251"/>
    </row>
    <row r="765" spans="1:26" ht="15.75" customHeight="1" x14ac:dyDescent="0.3">
      <c r="A765" s="251"/>
      <c r="B765" s="251"/>
      <c r="C765" s="251"/>
      <c r="D765" s="251"/>
      <c r="E765" s="251"/>
      <c r="F765" s="310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164"/>
      <c r="S765" s="251"/>
      <c r="T765" s="251"/>
      <c r="U765" s="251"/>
      <c r="V765" s="251"/>
      <c r="W765" s="251"/>
      <c r="X765" s="251"/>
      <c r="Y765" s="251"/>
      <c r="Z765" s="251"/>
    </row>
    <row r="766" spans="1:26" ht="15.75" customHeight="1" x14ac:dyDescent="0.3">
      <c r="A766" s="251"/>
      <c r="B766" s="251"/>
      <c r="C766" s="251"/>
      <c r="D766" s="251"/>
      <c r="E766" s="251"/>
      <c r="F766" s="310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164"/>
      <c r="S766" s="251"/>
      <c r="T766" s="251"/>
      <c r="U766" s="251"/>
      <c r="V766" s="251"/>
      <c r="W766" s="251"/>
      <c r="X766" s="251"/>
      <c r="Y766" s="251"/>
      <c r="Z766" s="251"/>
    </row>
    <row r="767" spans="1:26" ht="15.75" customHeight="1" x14ac:dyDescent="0.3">
      <c r="A767" s="251"/>
      <c r="B767" s="251"/>
      <c r="C767" s="251"/>
      <c r="D767" s="251"/>
      <c r="E767" s="251"/>
      <c r="F767" s="310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164"/>
      <c r="S767" s="251"/>
      <c r="T767" s="251"/>
      <c r="U767" s="251"/>
      <c r="V767" s="251"/>
      <c r="W767" s="251"/>
      <c r="X767" s="251"/>
      <c r="Y767" s="251"/>
      <c r="Z767" s="251"/>
    </row>
    <row r="768" spans="1:26" ht="15.75" customHeight="1" x14ac:dyDescent="0.3">
      <c r="A768" s="251"/>
      <c r="B768" s="251"/>
      <c r="C768" s="251"/>
      <c r="D768" s="251"/>
      <c r="E768" s="251"/>
      <c r="F768" s="310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164"/>
      <c r="S768" s="251"/>
      <c r="T768" s="251"/>
      <c r="U768" s="251"/>
      <c r="V768" s="251"/>
      <c r="W768" s="251"/>
      <c r="X768" s="251"/>
      <c r="Y768" s="251"/>
      <c r="Z768" s="251"/>
    </row>
    <row r="769" spans="1:26" ht="15.75" customHeight="1" x14ac:dyDescent="0.3">
      <c r="A769" s="251"/>
      <c r="B769" s="251"/>
      <c r="C769" s="251"/>
      <c r="D769" s="251"/>
      <c r="E769" s="251"/>
      <c r="F769" s="310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164"/>
      <c r="S769" s="251"/>
      <c r="T769" s="251"/>
      <c r="U769" s="251"/>
      <c r="V769" s="251"/>
      <c r="W769" s="251"/>
      <c r="X769" s="251"/>
      <c r="Y769" s="251"/>
      <c r="Z769" s="251"/>
    </row>
    <row r="770" spans="1:26" ht="15.75" customHeight="1" x14ac:dyDescent="0.3">
      <c r="A770" s="251"/>
      <c r="B770" s="251"/>
      <c r="C770" s="251"/>
      <c r="D770" s="251"/>
      <c r="E770" s="251"/>
      <c r="F770" s="310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164"/>
      <c r="S770" s="251"/>
      <c r="T770" s="251"/>
      <c r="U770" s="251"/>
      <c r="V770" s="251"/>
      <c r="W770" s="251"/>
      <c r="X770" s="251"/>
      <c r="Y770" s="251"/>
      <c r="Z770" s="251"/>
    </row>
    <row r="771" spans="1:26" ht="15.75" customHeight="1" x14ac:dyDescent="0.3">
      <c r="A771" s="251"/>
      <c r="B771" s="251"/>
      <c r="C771" s="251"/>
      <c r="D771" s="251"/>
      <c r="E771" s="251"/>
      <c r="F771" s="310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164"/>
      <c r="S771" s="251"/>
      <c r="T771" s="251"/>
      <c r="U771" s="251"/>
      <c r="V771" s="251"/>
      <c r="W771" s="251"/>
      <c r="X771" s="251"/>
      <c r="Y771" s="251"/>
      <c r="Z771" s="251"/>
    </row>
    <row r="772" spans="1:26" ht="15.75" customHeight="1" x14ac:dyDescent="0.3">
      <c r="A772" s="251"/>
      <c r="B772" s="251"/>
      <c r="C772" s="251"/>
      <c r="D772" s="251"/>
      <c r="E772" s="251"/>
      <c r="F772" s="310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164"/>
      <c r="S772" s="251"/>
      <c r="T772" s="251"/>
      <c r="U772" s="251"/>
      <c r="V772" s="251"/>
      <c r="W772" s="251"/>
      <c r="X772" s="251"/>
      <c r="Y772" s="251"/>
      <c r="Z772" s="251"/>
    </row>
    <row r="773" spans="1:26" ht="15.75" customHeight="1" x14ac:dyDescent="0.3">
      <c r="A773" s="251"/>
      <c r="B773" s="251"/>
      <c r="C773" s="251"/>
      <c r="D773" s="251"/>
      <c r="E773" s="251"/>
      <c r="F773" s="310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164"/>
      <c r="S773" s="251"/>
      <c r="T773" s="251"/>
      <c r="U773" s="251"/>
      <c r="V773" s="251"/>
      <c r="W773" s="251"/>
      <c r="X773" s="251"/>
      <c r="Y773" s="251"/>
      <c r="Z773" s="251"/>
    </row>
    <row r="774" spans="1:26" ht="15.75" customHeight="1" x14ac:dyDescent="0.3">
      <c r="A774" s="251"/>
      <c r="B774" s="251"/>
      <c r="C774" s="251"/>
      <c r="D774" s="251"/>
      <c r="E774" s="251"/>
      <c r="F774" s="310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164"/>
      <c r="S774" s="251"/>
      <c r="T774" s="251"/>
      <c r="U774" s="251"/>
      <c r="V774" s="251"/>
      <c r="W774" s="251"/>
      <c r="X774" s="251"/>
      <c r="Y774" s="251"/>
      <c r="Z774" s="251"/>
    </row>
    <row r="775" spans="1:26" ht="15.75" customHeight="1" x14ac:dyDescent="0.3">
      <c r="A775" s="251"/>
      <c r="B775" s="251"/>
      <c r="C775" s="251"/>
      <c r="D775" s="251"/>
      <c r="E775" s="251"/>
      <c r="F775" s="310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164"/>
      <c r="S775" s="251"/>
      <c r="T775" s="251"/>
      <c r="U775" s="251"/>
      <c r="V775" s="251"/>
      <c r="W775" s="251"/>
      <c r="X775" s="251"/>
      <c r="Y775" s="251"/>
      <c r="Z775" s="251"/>
    </row>
    <row r="776" spans="1:26" ht="15.75" customHeight="1" x14ac:dyDescent="0.3">
      <c r="A776" s="251"/>
      <c r="B776" s="251"/>
      <c r="C776" s="251"/>
      <c r="D776" s="251"/>
      <c r="E776" s="251"/>
      <c r="F776" s="310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164"/>
      <c r="S776" s="251"/>
      <c r="T776" s="251"/>
      <c r="U776" s="251"/>
      <c r="V776" s="251"/>
      <c r="W776" s="251"/>
      <c r="X776" s="251"/>
      <c r="Y776" s="251"/>
      <c r="Z776" s="251"/>
    </row>
    <row r="777" spans="1:26" ht="15.75" customHeight="1" x14ac:dyDescent="0.3">
      <c r="A777" s="251"/>
      <c r="B777" s="251"/>
      <c r="C777" s="251"/>
      <c r="D777" s="251"/>
      <c r="E777" s="251"/>
      <c r="F777" s="310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164"/>
      <c r="S777" s="251"/>
      <c r="T777" s="251"/>
      <c r="U777" s="251"/>
      <c r="V777" s="251"/>
      <c r="W777" s="251"/>
      <c r="X777" s="251"/>
      <c r="Y777" s="251"/>
      <c r="Z777" s="251"/>
    </row>
    <row r="778" spans="1:26" ht="15.75" customHeight="1" x14ac:dyDescent="0.3">
      <c r="A778" s="251"/>
      <c r="B778" s="251"/>
      <c r="C778" s="251"/>
      <c r="D778" s="251"/>
      <c r="E778" s="251"/>
      <c r="F778" s="310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164"/>
      <c r="S778" s="251"/>
      <c r="T778" s="251"/>
      <c r="U778" s="251"/>
      <c r="V778" s="251"/>
      <c r="W778" s="251"/>
      <c r="X778" s="251"/>
      <c r="Y778" s="251"/>
      <c r="Z778" s="251"/>
    </row>
    <row r="779" spans="1:26" ht="15.75" customHeight="1" x14ac:dyDescent="0.3">
      <c r="A779" s="251"/>
      <c r="B779" s="251"/>
      <c r="C779" s="251"/>
      <c r="D779" s="251"/>
      <c r="E779" s="251"/>
      <c r="F779" s="310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164"/>
      <c r="S779" s="251"/>
      <c r="T779" s="251"/>
      <c r="U779" s="251"/>
      <c r="V779" s="251"/>
      <c r="W779" s="251"/>
      <c r="X779" s="251"/>
      <c r="Y779" s="251"/>
      <c r="Z779" s="251"/>
    </row>
    <row r="780" spans="1:26" ht="15.75" customHeight="1" x14ac:dyDescent="0.3">
      <c r="A780" s="251"/>
      <c r="B780" s="251"/>
      <c r="C780" s="251"/>
      <c r="D780" s="251"/>
      <c r="E780" s="251"/>
      <c r="F780" s="310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164"/>
      <c r="S780" s="251"/>
      <c r="T780" s="251"/>
      <c r="U780" s="251"/>
      <c r="V780" s="251"/>
      <c r="W780" s="251"/>
      <c r="X780" s="251"/>
      <c r="Y780" s="251"/>
      <c r="Z780" s="251"/>
    </row>
    <row r="781" spans="1:26" ht="15.75" customHeight="1" x14ac:dyDescent="0.3">
      <c r="A781" s="251"/>
      <c r="B781" s="251"/>
      <c r="C781" s="251"/>
      <c r="D781" s="251"/>
      <c r="E781" s="251"/>
      <c r="F781" s="310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164"/>
      <c r="S781" s="251"/>
      <c r="T781" s="251"/>
      <c r="U781" s="251"/>
      <c r="V781" s="251"/>
      <c r="W781" s="251"/>
      <c r="X781" s="251"/>
      <c r="Y781" s="251"/>
      <c r="Z781" s="251"/>
    </row>
    <row r="782" spans="1:26" ht="15.75" customHeight="1" x14ac:dyDescent="0.3">
      <c r="A782" s="251"/>
      <c r="B782" s="251"/>
      <c r="C782" s="251"/>
      <c r="D782" s="251"/>
      <c r="E782" s="251"/>
      <c r="F782" s="310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164"/>
      <c r="S782" s="251"/>
      <c r="T782" s="251"/>
      <c r="U782" s="251"/>
      <c r="V782" s="251"/>
      <c r="W782" s="251"/>
      <c r="X782" s="251"/>
      <c r="Y782" s="251"/>
      <c r="Z782" s="251"/>
    </row>
    <row r="783" spans="1:26" ht="15.75" customHeight="1" x14ac:dyDescent="0.3">
      <c r="A783" s="251"/>
      <c r="B783" s="251"/>
      <c r="C783" s="251"/>
      <c r="D783" s="251"/>
      <c r="E783" s="251"/>
      <c r="F783" s="310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164"/>
      <c r="S783" s="251"/>
      <c r="T783" s="251"/>
      <c r="U783" s="251"/>
      <c r="V783" s="251"/>
      <c r="W783" s="251"/>
      <c r="X783" s="251"/>
      <c r="Y783" s="251"/>
      <c r="Z783" s="251"/>
    </row>
    <row r="784" spans="1:26" ht="15.75" customHeight="1" x14ac:dyDescent="0.3">
      <c r="A784" s="251"/>
      <c r="B784" s="251"/>
      <c r="C784" s="251"/>
      <c r="D784" s="251"/>
      <c r="E784" s="251"/>
      <c r="F784" s="310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164"/>
      <c r="S784" s="251"/>
      <c r="T784" s="251"/>
      <c r="U784" s="251"/>
      <c r="V784" s="251"/>
      <c r="W784" s="251"/>
      <c r="X784" s="251"/>
      <c r="Y784" s="251"/>
      <c r="Z784" s="251"/>
    </row>
    <row r="785" spans="1:26" ht="15.75" customHeight="1" x14ac:dyDescent="0.3">
      <c r="A785" s="251"/>
      <c r="B785" s="251"/>
      <c r="C785" s="251"/>
      <c r="D785" s="251"/>
      <c r="E785" s="251"/>
      <c r="F785" s="310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164"/>
      <c r="S785" s="251"/>
      <c r="T785" s="251"/>
      <c r="U785" s="251"/>
      <c r="V785" s="251"/>
      <c r="W785" s="251"/>
      <c r="X785" s="251"/>
      <c r="Y785" s="251"/>
      <c r="Z785" s="251"/>
    </row>
    <row r="786" spans="1:26" ht="15.75" customHeight="1" x14ac:dyDescent="0.3">
      <c r="A786" s="251"/>
      <c r="B786" s="251"/>
      <c r="C786" s="251"/>
      <c r="D786" s="251"/>
      <c r="E786" s="251"/>
      <c r="F786" s="310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164"/>
      <c r="S786" s="251"/>
      <c r="T786" s="251"/>
      <c r="U786" s="251"/>
      <c r="V786" s="251"/>
      <c r="W786" s="251"/>
      <c r="X786" s="251"/>
      <c r="Y786" s="251"/>
      <c r="Z786" s="251"/>
    </row>
    <row r="787" spans="1:26" ht="15.75" customHeight="1" x14ac:dyDescent="0.3">
      <c r="A787" s="251"/>
      <c r="B787" s="251"/>
      <c r="C787" s="251"/>
      <c r="D787" s="251"/>
      <c r="E787" s="251"/>
      <c r="F787" s="310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164"/>
      <c r="S787" s="251"/>
      <c r="T787" s="251"/>
      <c r="U787" s="251"/>
      <c r="V787" s="251"/>
      <c r="W787" s="251"/>
      <c r="X787" s="251"/>
      <c r="Y787" s="251"/>
      <c r="Z787" s="251"/>
    </row>
    <row r="788" spans="1:26" ht="15.75" customHeight="1" x14ac:dyDescent="0.3">
      <c r="A788" s="251"/>
      <c r="B788" s="251"/>
      <c r="C788" s="251"/>
      <c r="D788" s="251"/>
      <c r="E788" s="251"/>
      <c r="F788" s="310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164"/>
      <c r="S788" s="251"/>
      <c r="T788" s="251"/>
      <c r="U788" s="251"/>
      <c r="V788" s="251"/>
      <c r="W788" s="251"/>
      <c r="X788" s="251"/>
      <c r="Y788" s="251"/>
      <c r="Z788" s="251"/>
    </row>
    <row r="789" spans="1:26" ht="15.75" customHeight="1" x14ac:dyDescent="0.3">
      <c r="A789" s="251"/>
      <c r="B789" s="251"/>
      <c r="C789" s="251"/>
      <c r="D789" s="251"/>
      <c r="E789" s="251"/>
      <c r="F789" s="310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164"/>
      <c r="S789" s="251"/>
      <c r="T789" s="251"/>
      <c r="U789" s="251"/>
      <c r="V789" s="251"/>
      <c r="W789" s="251"/>
      <c r="X789" s="251"/>
      <c r="Y789" s="251"/>
      <c r="Z789" s="251"/>
    </row>
    <row r="790" spans="1:26" ht="15.75" customHeight="1" x14ac:dyDescent="0.3">
      <c r="A790" s="251"/>
      <c r="B790" s="251"/>
      <c r="C790" s="251"/>
      <c r="D790" s="251"/>
      <c r="E790" s="251"/>
      <c r="F790" s="310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164"/>
      <c r="S790" s="251"/>
      <c r="T790" s="251"/>
      <c r="U790" s="251"/>
      <c r="V790" s="251"/>
      <c r="W790" s="251"/>
      <c r="X790" s="251"/>
      <c r="Y790" s="251"/>
      <c r="Z790" s="251"/>
    </row>
    <row r="791" spans="1:26" ht="15.75" customHeight="1" x14ac:dyDescent="0.3">
      <c r="A791" s="251"/>
      <c r="B791" s="251"/>
      <c r="C791" s="251"/>
      <c r="D791" s="251"/>
      <c r="E791" s="251"/>
      <c r="F791" s="310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164"/>
      <c r="S791" s="251"/>
      <c r="T791" s="251"/>
      <c r="U791" s="251"/>
      <c r="V791" s="251"/>
      <c r="W791" s="251"/>
      <c r="X791" s="251"/>
      <c r="Y791" s="251"/>
      <c r="Z791" s="251"/>
    </row>
    <row r="792" spans="1:26" ht="15.75" customHeight="1" x14ac:dyDescent="0.3">
      <c r="A792" s="251"/>
      <c r="B792" s="251"/>
      <c r="C792" s="251"/>
      <c r="D792" s="251"/>
      <c r="E792" s="251"/>
      <c r="F792" s="310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164"/>
      <c r="S792" s="251"/>
      <c r="T792" s="251"/>
      <c r="U792" s="251"/>
      <c r="V792" s="251"/>
      <c r="W792" s="251"/>
      <c r="X792" s="251"/>
      <c r="Y792" s="251"/>
      <c r="Z792" s="251"/>
    </row>
    <row r="793" spans="1:26" ht="15.75" customHeight="1" x14ac:dyDescent="0.3">
      <c r="A793" s="251"/>
      <c r="B793" s="251"/>
      <c r="C793" s="251"/>
      <c r="D793" s="251"/>
      <c r="E793" s="251"/>
      <c r="F793" s="310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164"/>
      <c r="S793" s="251"/>
      <c r="T793" s="251"/>
      <c r="U793" s="251"/>
      <c r="V793" s="251"/>
      <c r="W793" s="251"/>
      <c r="X793" s="251"/>
      <c r="Y793" s="251"/>
      <c r="Z793" s="251"/>
    </row>
    <row r="794" spans="1:26" ht="15.75" customHeight="1" x14ac:dyDescent="0.3">
      <c r="A794" s="251"/>
      <c r="B794" s="251"/>
      <c r="C794" s="251"/>
      <c r="D794" s="251"/>
      <c r="E794" s="251"/>
      <c r="F794" s="310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164"/>
      <c r="S794" s="251"/>
      <c r="T794" s="251"/>
      <c r="U794" s="251"/>
      <c r="V794" s="251"/>
      <c r="W794" s="251"/>
      <c r="X794" s="251"/>
      <c r="Y794" s="251"/>
      <c r="Z794" s="251"/>
    </row>
    <row r="795" spans="1:26" ht="15.75" customHeight="1" x14ac:dyDescent="0.3">
      <c r="A795" s="251"/>
      <c r="B795" s="251"/>
      <c r="C795" s="251"/>
      <c r="D795" s="251"/>
      <c r="E795" s="251"/>
      <c r="F795" s="310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164"/>
      <c r="S795" s="251"/>
      <c r="T795" s="251"/>
      <c r="U795" s="251"/>
      <c r="V795" s="251"/>
      <c r="W795" s="251"/>
      <c r="X795" s="251"/>
      <c r="Y795" s="251"/>
      <c r="Z795" s="251"/>
    </row>
    <row r="796" spans="1:26" ht="15.75" customHeight="1" x14ac:dyDescent="0.3">
      <c r="A796" s="251"/>
      <c r="B796" s="251"/>
      <c r="C796" s="251"/>
      <c r="D796" s="251"/>
      <c r="E796" s="251"/>
      <c r="F796" s="310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164"/>
      <c r="S796" s="251"/>
      <c r="T796" s="251"/>
      <c r="U796" s="251"/>
      <c r="V796" s="251"/>
      <c r="W796" s="251"/>
      <c r="X796" s="251"/>
      <c r="Y796" s="251"/>
      <c r="Z796" s="251"/>
    </row>
    <row r="797" spans="1:26" ht="15.75" customHeight="1" x14ac:dyDescent="0.3">
      <c r="A797" s="251"/>
      <c r="B797" s="251"/>
      <c r="C797" s="251"/>
      <c r="D797" s="251"/>
      <c r="E797" s="251"/>
      <c r="F797" s="310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164"/>
      <c r="S797" s="251"/>
      <c r="T797" s="251"/>
      <c r="U797" s="251"/>
      <c r="V797" s="251"/>
      <c r="W797" s="251"/>
      <c r="X797" s="251"/>
      <c r="Y797" s="251"/>
      <c r="Z797" s="251"/>
    </row>
    <row r="798" spans="1:26" ht="15.75" customHeight="1" x14ac:dyDescent="0.3">
      <c r="A798" s="251"/>
      <c r="B798" s="251"/>
      <c r="C798" s="251"/>
      <c r="D798" s="251"/>
      <c r="E798" s="251"/>
      <c r="F798" s="310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164"/>
      <c r="S798" s="251"/>
      <c r="T798" s="251"/>
      <c r="U798" s="251"/>
      <c r="V798" s="251"/>
      <c r="W798" s="251"/>
      <c r="X798" s="251"/>
      <c r="Y798" s="251"/>
      <c r="Z798" s="251"/>
    </row>
    <row r="799" spans="1:26" ht="15.75" customHeight="1" x14ac:dyDescent="0.3">
      <c r="A799" s="251"/>
      <c r="B799" s="251"/>
      <c r="C799" s="251"/>
      <c r="D799" s="251"/>
      <c r="E799" s="251"/>
      <c r="F799" s="310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164"/>
      <c r="S799" s="251"/>
      <c r="T799" s="251"/>
      <c r="U799" s="251"/>
      <c r="V799" s="251"/>
      <c r="W799" s="251"/>
      <c r="X799" s="251"/>
      <c r="Y799" s="251"/>
      <c r="Z799" s="251"/>
    </row>
    <row r="800" spans="1:26" ht="15.75" customHeight="1" x14ac:dyDescent="0.3">
      <c r="A800" s="251"/>
      <c r="B800" s="251"/>
      <c r="C800" s="251"/>
      <c r="D800" s="251"/>
      <c r="E800" s="251"/>
      <c r="F800" s="310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164"/>
      <c r="S800" s="251"/>
      <c r="T800" s="251"/>
      <c r="U800" s="251"/>
      <c r="V800" s="251"/>
      <c r="W800" s="251"/>
      <c r="X800" s="251"/>
      <c r="Y800" s="251"/>
      <c r="Z800" s="251"/>
    </row>
    <row r="801" spans="1:26" ht="15.75" customHeight="1" x14ac:dyDescent="0.3">
      <c r="A801" s="251"/>
      <c r="B801" s="251"/>
      <c r="C801" s="251"/>
      <c r="D801" s="251"/>
      <c r="E801" s="251"/>
      <c r="F801" s="310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164"/>
      <c r="S801" s="251"/>
      <c r="T801" s="251"/>
      <c r="U801" s="251"/>
      <c r="V801" s="251"/>
      <c r="W801" s="251"/>
      <c r="X801" s="251"/>
      <c r="Y801" s="251"/>
      <c r="Z801" s="251"/>
    </row>
    <row r="802" spans="1:26" ht="15.75" customHeight="1" x14ac:dyDescent="0.3">
      <c r="A802" s="251"/>
      <c r="B802" s="251"/>
      <c r="C802" s="251"/>
      <c r="D802" s="251"/>
      <c r="E802" s="251"/>
      <c r="F802" s="310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164"/>
      <c r="S802" s="251"/>
      <c r="T802" s="251"/>
      <c r="U802" s="251"/>
      <c r="V802" s="251"/>
      <c r="W802" s="251"/>
      <c r="X802" s="251"/>
      <c r="Y802" s="251"/>
      <c r="Z802" s="251"/>
    </row>
    <row r="803" spans="1:26" ht="15.75" customHeight="1" x14ac:dyDescent="0.3">
      <c r="A803" s="251"/>
      <c r="B803" s="251"/>
      <c r="C803" s="251"/>
      <c r="D803" s="251"/>
      <c r="E803" s="251"/>
      <c r="F803" s="310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164"/>
      <c r="S803" s="251"/>
      <c r="T803" s="251"/>
      <c r="U803" s="251"/>
      <c r="V803" s="251"/>
      <c r="W803" s="251"/>
      <c r="X803" s="251"/>
      <c r="Y803" s="251"/>
      <c r="Z803" s="251"/>
    </row>
    <row r="804" spans="1:26" ht="15.75" customHeight="1" x14ac:dyDescent="0.3">
      <c r="A804" s="251"/>
      <c r="B804" s="251"/>
      <c r="C804" s="251"/>
      <c r="D804" s="251"/>
      <c r="E804" s="251"/>
      <c r="F804" s="310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164"/>
      <c r="S804" s="251"/>
      <c r="T804" s="251"/>
      <c r="U804" s="251"/>
      <c r="V804" s="251"/>
      <c r="W804" s="251"/>
      <c r="X804" s="251"/>
      <c r="Y804" s="251"/>
      <c r="Z804" s="251"/>
    </row>
    <row r="805" spans="1:26" ht="15.75" customHeight="1" x14ac:dyDescent="0.3">
      <c r="A805" s="251"/>
      <c r="B805" s="251"/>
      <c r="C805" s="251"/>
      <c r="D805" s="251"/>
      <c r="E805" s="251"/>
      <c r="F805" s="310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164"/>
      <c r="S805" s="251"/>
      <c r="T805" s="251"/>
      <c r="U805" s="251"/>
      <c r="V805" s="251"/>
      <c r="W805" s="251"/>
      <c r="X805" s="251"/>
      <c r="Y805" s="251"/>
      <c r="Z805" s="251"/>
    </row>
    <row r="806" spans="1:26" ht="15.75" customHeight="1" x14ac:dyDescent="0.3">
      <c r="A806" s="251"/>
      <c r="B806" s="251"/>
      <c r="C806" s="251"/>
      <c r="D806" s="251"/>
      <c r="E806" s="251"/>
      <c r="F806" s="310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164"/>
      <c r="S806" s="251"/>
      <c r="T806" s="251"/>
      <c r="U806" s="251"/>
      <c r="V806" s="251"/>
      <c r="W806" s="251"/>
      <c r="X806" s="251"/>
      <c r="Y806" s="251"/>
      <c r="Z806" s="251"/>
    </row>
    <row r="807" spans="1:26" ht="15.75" customHeight="1" x14ac:dyDescent="0.3">
      <c r="A807" s="251"/>
      <c r="B807" s="251"/>
      <c r="C807" s="251"/>
      <c r="D807" s="251"/>
      <c r="E807" s="251"/>
      <c r="F807" s="310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164"/>
      <c r="S807" s="251"/>
      <c r="T807" s="251"/>
      <c r="U807" s="251"/>
      <c r="V807" s="251"/>
      <c r="W807" s="251"/>
      <c r="X807" s="251"/>
      <c r="Y807" s="251"/>
      <c r="Z807" s="251"/>
    </row>
    <row r="808" spans="1:26" ht="15.75" customHeight="1" x14ac:dyDescent="0.3">
      <c r="A808" s="251"/>
      <c r="B808" s="251"/>
      <c r="C808" s="251"/>
      <c r="D808" s="251"/>
      <c r="E808" s="251"/>
      <c r="F808" s="310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164"/>
      <c r="S808" s="251"/>
      <c r="T808" s="251"/>
      <c r="U808" s="251"/>
      <c r="V808" s="251"/>
      <c r="W808" s="251"/>
      <c r="X808" s="251"/>
      <c r="Y808" s="251"/>
      <c r="Z808" s="251"/>
    </row>
    <row r="809" spans="1:26" ht="15.75" customHeight="1" x14ac:dyDescent="0.3">
      <c r="A809" s="251"/>
      <c r="B809" s="251"/>
      <c r="C809" s="251"/>
      <c r="D809" s="251"/>
      <c r="E809" s="251"/>
      <c r="F809" s="310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164"/>
      <c r="S809" s="251"/>
      <c r="T809" s="251"/>
      <c r="U809" s="251"/>
      <c r="V809" s="251"/>
      <c r="W809" s="251"/>
      <c r="X809" s="251"/>
      <c r="Y809" s="251"/>
      <c r="Z809" s="251"/>
    </row>
    <row r="810" spans="1:26" ht="15.75" customHeight="1" x14ac:dyDescent="0.3">
      <c r="A810" s="251"/>
      <c r="B810" s="251"/>
      <c r="C810" s="251"/>
      <c r="D810" s="251"/>
      <c r="E810" s="251"/>
      <c r="F810" s="310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164"/>
      <c r="S810" s="251"/>
      <c r="T810" s="251"/>
      <c r="U810" s="251"/>
      <c r="V810" s="251"/>
      <c r="W810" s="251"/>
      <c r="X810" s="251"/>
      <c r="Y810" s="251"/>
      <c r="Z810" s="251"/>
    </row>
    <row r="811" spans="1:26" ht="15.75" customHeight="1" x14ac:dyDescent="0.3">
      <c r="A811" s="251"/>
      <c r="B811" s="251"/>
      <c r="C811" s="251"/>
      <c r="D811" s="251"/>
      <c r="E811" s="251"/>
      <c r="F811" s="310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164"/>
      <c r="S811" s="251"/>
      <c r="T811" s="251"/>
      <c r="U811" s="251"/>
      <c r="V811" s="251"/>
      <c r="W811" s="251"/>
      <c r="X811" s="251"/>
      <c r="Y811" s="251"/>
      <c r="Z811" s="251"/>
    </row>
    <row r="812" spans="1:26" ht="15.75" customHeight="1" x14ac:dyDescent="0.3">
      <c r="A812" s="251"/>
      <c r="B812" s="251"/>
      <c r="C812" s="251"/>
      <c r="D812" s="251"/>
      <c r="E812" s="251"/>
      <c r="F812" s="310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164"/>
      <c r="S812" s="251"/>
      <c r="T812" s="251"/>
      <c r="U812" s="251"/>
      <c r="V812" s="251"/>
      <c r="W812" s="251"/>
      <c r="X812" s="251"/>
      <c r="Y812" s="251"/>
      <c r="Z812" s="251"/>
    </row>
    <row r="813" spans="1:26" ht="15.75" customHeight="1" x14ac:dyDescent="0.3">
      <c r="A813" s="251"/>
      <c r="B813" s="251"/>
      <c r="C813" s="251"/>
      <c r="D813" s="251"/>
      <c r="E813" s="251"/>
      <c r="F813" s="310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164"/>
      <c r="S813" s="251"/>
      <c r="T813" s="251"/>
      <c r="U813" s="251"/>
      <c r="V813" s="251"/>
      <c r="W813" s="251"/>
      <c r="X813" s="251"/>
      <c r="Y813" s="251"/>
      <c r="Z813" s="251"/>
    </row>
    <row r="814" spans="1:26" ht="15.75" customHeight="1" x14ac:dyDescent="0.3">
      <c r="A814" s="251"/>
      <c r="B814" s="251"/>
      <c r="C814" s="251"/>
      <c r="D814" s="251"/>
      <c r="E814" s="251"/>
      <c r="F814" s="310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164"/>
      <c r="S814" s="251"/>
      <c r="T814" s="251"/>
      <c r="U814" s="251"/>
      <c r="V814" s="251"/>
      <c r="W814" s="251"/>
      <c r="X814" s="251"/>
      <c r="Y814" s="251"/>
      <c r="Z814" s="251"/>
    </row>
    <row r="815" spans="1:26" ht="15.75" customHeight="1" x14ac:dyDescent="0.3">
      <c r="A815" s="251"/>
      <c r="B815" s="251"/>
      <c r="C815" s="251"/>
      <c r="D815" s="251"/>
      <c r="E815" s="251"/>
      <c r="F815" s="310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164"/>
      <c r="S815" s="251"/>
      <c r="T815" s="251"/>
      <c r="U815" s="251"/>
      <c r="V815" s="251"/>
      <c r="W815" s="251"/>
      <c r="X815" s="251"/>
      <c r="Y815" s="251"/>
      <c r="Z815" s="251"/>
    </row>
    <row r="816" spans="1:26" ht="15.75" customHeight="1" x14ac:dyDescent="0.3">
      <c r="A816" s="251"/>
      <c r="B816" s="251"/>
      <c r="C816" s="251"/>
      <c r="D816" s="251"/>
      <c r="E816" s="251"/>
      <c r="F816" s="310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164"/>
      <c r="S816" s="251"/>
      <c r="T816" s="251"/>
      <c r="U816" s="251"/>
      <c r="V816" s="251"/>
      <c r="W816" s="251"/>
      <c r="X816" s="251"/>
      <c r="Y816" s="251"/>
      <c r="Z816" s="251"/>
    </row>
    <row r="817" spans="1:26" ht="15.75" customHeight="1" x14ac:dyDescent="0.3">
      <c r="A817" s="251"/>
      <c r="B817" s="251"/>
      <c r="C817" s="251"/>
      <c r="D817" s="251"/>
      <c r="E817" s="251"/>
      <c r="F817" s="310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164"/>
      <c r="S817" s="251"/>
      <c r="T817" s="251"/>
      <c r="U817" s="251"/>
      <c r="V817" s="251"/>
      <c r="W817" s="251"/>
      <c r="X817" s="251"/>
      <c r="Y817" s="251"/>
      <c r="Z817" s="251"/>
    </row>
    <row r="818" spans="1:26" ht="15.75" customHeight="1" x14ac:dyDescent="0.3">
      <c r="A818" s="251"/>
      <c r="B818" s="251"/>
      <c r="C818" s="251"/>
      <c r="D818" s="251"/>
      <c r="E818" s="251"/>
      <c r="F818" s="310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164"/>
      <c r="S818" s="251"/>
      <c r="T818" s="251"/>
      <c r="U818" s="251"/>
      <c r="V818" s="251"/>
      <c r="W818" s="251"/>
      <c r="X818" s="251"/>
      <c r="Y818" s="251"/>
      <c r="Z818" s="251"/>
    </row>
    <row r="819" spans="1:26" ht="15.75" customHeight="1" x14ac:dyDescent="0.3">
      <c r="A819" s="251"/>
      <c r="B819" s="251"/>
      <c r="C819" s="251"/>
      <c r="D819" s="251"/>
      <c r="E819" s="251"/>
      <c r="F819" s="310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164"/>
      <c r="S819" s="251"/>
      <c r="T819" s="251"/>
      <c r="U819" s="251"/>
      <c r="V819" s="251"/>
      <c r="W819" s="251"/>
      <c r="X819" s="251"/>
      <c r="Y819" s="251"/>
      <c r="Z819" s="251"/>
    </row>
    <row r="820" spans="1:26" ht="15.75" customHeight="1" x14ac:dyDescent="0.3">
      <c r="A820" s="251"/>
      <c r="B820" s="251"/>
      <c r="C820" s="251"/>
      <c r="D820" s="251"/>
      <c r="E820" s="251"/>
      <c r="F820" s="310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164"/>
      <c r="S820" s="251"/>
      <c r="T820" s="251"/>
      <c r="U820" s="251"/>
      <c r="V820" s="251"/>
      <c r="W820" s="251"/>
      <c r="X820" s="251"/>
      <c r="Y820" s="251"/>
      <c r="Z820" s="251"/>
    </row>
    <row r="821" spans="1:26" ht="15.75" customHeight="1" x14ac:dyDescent="0.3">
      <c r="A821" s="251"/>
      <c r="B821" s="251"/>
      <c r="C821" s="251"/>
      <c r="D821" s="251"/>
      <c r="E821" s="251"/>
      <c r="F821" s="310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164"/>
      <c r="S821" s="251"/>
      <c r="T821" s="251"/>
      <c r="U821" s="251"/>
      <c r="V821" s="251"/>
      <c r="W821" s="251"/>
      <c r="X821" s="251"/>
      <c r="Y821" s="251"/>
      <c r="Z821" s="251"/>
    </row>
    <row r="822" spans="1:26" ht="15.75" customHeight="1" x14ac:dyDescent="0.3">
      <c r="A822" s="251"/>
      <c r="B822" s="251"/>
      <c r="C822" s="251"/>
      <c r="D822" s="251"/>
      <c r="E822" s="251"/>
      <c r="F822" s="310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164"/>
      <c r="S822" s="251"/>
      <c r="T822" s="251"/>
      <c r="U822" s="251"/>
      <c r="V822" s="251"/>
      <c r="W822" s="251"/>
      <c r="X822" s="251"/>
      <c r="Y822" s="251"/>
      <c r="Z822" s="251"/>
    </row>
    <row r="823" spans="1:26" ht="15.75" customHeight="1" x14ac:dyDescent="0.3">
      <c r="A823" s="251"/>
      <c r="B823" s="251"/>
      <c r="C823" s="251"/>
      <c r="D823" s="251"/>
      <c r="E823" s="251"/>
      <c r="F823" s="310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164"/>
      <c r="S823" s="251"/>
      <c r="T823" s="251"/>
      <c r="U823" s="251"/>
      <c r="V823" s="251"/>
      <c r="W823" s="251"/>
      <c r="X823" s="251"/>
      <c r="Y823" s="251"/>
      <c r="Z823" s="251"/>
    </row>
    <row r="824" spans="1:26" ht="15.75" customHeight="1" x14ac:dyDescent="0.3">
      <c r="A824" s="251"/>
      <c r="B824" s="251"/>
      <c r="C824" s="251"/>
      <c r="D824" s="251"/>
      <c r="E824" s="251"/>
      <c r="F824" s="310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164"/>
      <c r="S824" s="251"/>
      <c r="T824" s="251"/>
      <c r="U824" s="251"/>
      <c r="V824" s="251"/>
      <c r="W824" s="251"/>
      <c r="X824" s="251"/>
      <c r="Y824" s="251"/>
      <c r="Z824" s="251"/>
    </row>
    <row r="825" spans="1:26" ht="15.75" customHeight="1" x14ac:dyDescent="0.3">
      <c r="A825" s="251"/>
      <c r="B825" s="251"/>
      <c r="C825" s="251"/>
      <c r="D825" s="251"/>
      <c r="E825" s="251"/>
      <c r="F825" s="310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164"/>
      <c r="S825" s="251"/>
      <c r="T825" s="251"/>
      <c r="U825" s="251"/>
      <c r="V825" s="251"/>
      <c r="W825" s="251"/>
      <c r="X825" s="251"/>
      <c r="Y825" s="251"/>
      <c r="Z825" s="251"/>
    </row>
    <row r="826" spans="1:26" ht="15.75" customHeight="1" x14ac:dyDescent="0.3">
      <c r="A826" s="251"/>
      <c r="B826" s="251"/>
      <c r="C826" s="251"/>
      <c r="D826" s="251"/>
      <c r="E826" s="251"/>
      <c r="F826" s="310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164"/>
      <c r="S826" s="251"/>
      <c r="T826" s="251"/>
      <c r="U826" s="251"/>
      <c r="V826" s="251"/>
      <c r="W826" s="251"/>
      <c r="X826" s="251"/>
      <c r="Y826" s="251"/>
      <c r="Z826" s="251"/>
    </row>
    <row r="827" spans="1:26" ht="15.75" customHeight="1" x14ac:dyDescent="0.3">
      <c r="A827" s="251"/>
      <c r="B827" s="251"/>
      <c r="C827" s="251"/>
      <c r="D827" s="251"/>
      <c r="E827" s="251"/>
      <c r="F827" s="310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164"/>
      <c r="S827" s="251"/>
      <c r="T827" s="251"/>
      <c r="U827" s="251"/>
      <c r="V827" s="251"/>
      <c r="W827" s="251"/>
      <c r="X827" s="251"/>
      <c r="Y827" s="251"/>
      <c r="Z827" s="251"/>
    </row>
    <row r="828" spans="1:26" ht="15.75" customHeight="1" x14ac:dyDescent="0.3">
      <c r="A828" s="251"/>
      <c r="B828" s="251"/>
      <c r="C828" s="251"/>
      <c r="D828" s="251"/>
      <c r="E828" s="251"/>
      <c r="F828" s="310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164"/>
      <c r="S828" s="251"/>
      <c r="T828" s="251"/>
      <c r="U828" s="251"/>
      <c r="V828" s="251"/>
      <c r="W828" s="251"/>
      <c r="X828" s="251"/>
      <c r="Y828" s="251"/>
      <c r="Z828" s="251"/>
    </row>
    <row r="829" spans="1:26" ht="15.75" customHeight="1" x14ac:dyDescent="0.3">
      <c r="A829" s="251"/>
      <c r="B829" s="251"/>
      <c r="C829" s="251"/>
      <c r="D829" s="251"/>
      <c r="E829" s="251"/>
      <c r="F829" s="310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164"/>
      <c r="S829" s="251"/>
      <c r="T829" s="251"/>
      <c r="U829" s="251"/>
      <c r="V829" s="251"/>
      <c r="W829" s="251"/>
      <c r="X829" s="251"/>
      <c r="Y829" s="251"/>
      <c r="Z829" s="251"/>
    </row>
    <row r="830" spans="1:26" ht="15.75" customHeight="1" x14ac:dyDescent="0.3">
      <c r="A830" s="251"/>
      <c r="B830" s="251"/>
      <c r="C830" s="251"/>
      <c r="D830" s="251"/>
      <c r="E830" s="251"/>
      <c r="F830" s="310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164"/>
      <c r="S830" s="251"/>
      <c r="T830" s="251"/>
      <c r="U830" s="251"/>
      <c r="V830" s="251"/>
      <c r="W830" s="251"/>
      <c r="X830" s="251"/>
      <c r="Y830" s="251"/>
      <c r="Z830" s="251"/>
    </row>
    <row r="831" spans="1:26" ht="15.75" customHeight="1" x14ac:dyDescent="0.3">
      <c r="A831" s="251"/>
      <c r="B831" s="251"/>
      <c r="C831" s="251"/>
      <c r="D831" s="251"/>
      <c r="E831" s="251"/>
      <c r="F831" s="310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164"/>
      <c r="S831" s="251"/>
      <c r="T831" s="251"/>
      <c r="U831" s="251"/>
      <c r="V831" s="251"/>
      <c r="W831" s="251"/>
      <c r="X831" s="251"/>
      <c r="Y831" s="251"/>
      <c r="Z831" s="251"/>
    </row>
    <row r="832" spans="1:26" ht="15.75" customHeight="1" x14ac:dyDescent="0.3">
      <c r="A832" s="251"/>
      <c r="B832" s="251"/>
      <c r="C832" s="251"/>
      <c r="D832" s="251"/>
      <c r="E832" s="251"/>
      <c r="F832" s="310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164"/>
      <c r="S832" s="251"/>
      <c r="T832" s="251"/>
      <c r="U832" s="251"/>
      <c r="V832" s="251"/>
      <c r="W832" s="251"/>
      <c r="X832" s="251"/>
      <c r="Y832" s="251"/>
      <c r="Z832" s="251"/>
    </row>
    <row r="833" spans="1:26" ht="15.75" customHeight="1" x14ac:dyDescent="0.3">
      <c r="A833" s="251"/>
      <c r="B833" s="251"/>
      <c r="C833" s="251"/>
      <c r="D833" s="251"/>
      <c r="E833" s="251"/>
      <c r="F833" s="310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164"/>
      <c r="S833" s="251"/>
      <c r="T833" s="251"/>
      <c r="U833" s="251"/>
      <c r="V833" s="251"/>
      <c r="W833" s="251"/>
      <c r="X833" s="251"/>
      <c r="Y833" s="251"/>
      <c r="Z833" s="251"/>
    </row>
    <row r="834" spans="1:26" ht="15.75" customHeight="1" x14ac:dyDescent="0.3">
      <c r="A834" s="251"/>
      <c r="B834" s="251"/>
      <c r="C834" s="251"/>
      <c r="D834" s="251"/>
      <c r="E834" s="251"/>
      <c r="F834" s="310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164"/>
      <c r="S834" s="251"/>
      <c r="T834" s="251"/>
      <c r="U834" s="251"/>
      <c r="V834" s="251"/>
      <c r="W834" s="251"/>
      <c r="X834" s="251"/>
      <c r="Y834" s="251"/>
      <c r="Z834" s="251"/>
    </row>
    <row r="835" spans="1:26" ht="15.75" customHeight="1" x14ac:dyDescent="0.3">
      <c r="A835" s="251"/>
      <c r="B835" s="251"/>
      <c r="C835" s="251"/>
      <c r="D835" s="251"/>
      <c r="E835" s="251"/>
      <c r="F835" s="310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164"/>
      <c r="S835" s="251"/>
      <c r="T835" s="251"/>
      <c r="U835" s="251"/>
      <c r="V835" s="251"/>
      <c r="W835" s="251"/>
      <c r="X835" s="251"/>
      <c r="Y835" s="251"/>
      <c r="Z835" s="251"/>
    </row>
    <row r="836" spans="1:26" ht="15.75" customHeight="1" x14ac:dyDescent="0.3">
      <c r="A836" s="251"/>
      <c r="B836" s="251"/>
      <c r="C836" s="251"/>
      <c r="D836" s="251"/>
      <c r="E836" s="251"/>
      <c r="F836" s="310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164"/>
      <c r="S836" s="251"/>
      <c r="T836" s="251"/>
      <c r="U836" s="251"/>
      <c r="V836" s="251"/>
      <c r="W836" s="251"/>
      <c r="X836" s="251"/>
      <c r="Y836" s="251"/>
      <c r="Z836" s="251"/>
    </row>
    <row r="837" spans="1:26" ht="15.75" customHeight="1" x14ac:dyDescent="0.3">
      <c r="A837" s="251"/>
      <c r="B837" s="251"/>
      <c r="C837" s="251"/>
      <c r="D837" s="251"/>
      <c r="E837" s="251"/>
      <c r="F837" s="310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164"/>
      <c r="S837" s="251"/>
      <c r="T837" s="251"/>
      <c r="U837" s="251"/>
      <c r="V837" s="251"/>
      <c r="W837" s="251"/>
      <c r="X837" s="251"/>
      <c r="Y837" s="251"/>
      <c r="Z837" s="251"/>
    </row>
    <row r="838" spans="1:26" ht="15.75" customHeight="1" x14ac:dyDescent="0.3">
      <c r="A838" s="251"/>
      <c r="B838" s="251"/>
      <c r="C838" s="251"/>
      <c r="D838" s="251"/>
      <c r="E838" s="251"/>
      <c r="F838" s="310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164"/>
      <c r="S838" s="251"/>
      <c r="T838" s="251"/>
      <c r="U838" s="251"/>
      <c r="V838" s="251"/>
      <c r="W838" s="251"/>
      <c r="X838" s="251"/>
      <c r="Y838" s="251"/>
      <c r="Z838" s="251"/>
    </row>
    <row r="839" spans="1:26" ht="15.75" customHeight="1" x14ac:dyDescent="0.3">
      <c r="A839" s="251"/>
      <c r="B839" s="251"/>
      <c r="C839" s="251"/>
      <c r="D839" s="251"/>
      <c r="E839" s="251"/>
      <c r="F839" s="310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164"/>
      <c r="S839" s="251"/>
      <c r="T839" s="251"/>
      <c r="U839" s="251"/>
      <c r="V839" s="251"/>
      <c r="W839" s="251"/>
      <c r="X839" s="251"/>
      <c r="Y839" s="251"/>
      <c r="Z839" s="251"/>
    </row>
    <row r="840" spans="1:26" ht="15.75" customHeight="1" x14ac:dyDescent="0.3">
      <c r="A840" s="251"/>
      <c r="B840" s="251"/>
      <c r="C840" s="251"/>
      <c r="D840" s="251"/>
      <c r="E840" s="251"/>
      <c r="F840" s="310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164"/>
      <c r="S840" s="251"/>
      <c r="T840" s="251"/>
      <c r="U840" s="251"/>
      <c r="V840" s="251"/>
      <c r="W840" s="251"/>
      <c r="X840" s="251"/>
      <c r="Y840" s="251"/>
      <c r="Z840" s="251"/>
    </row>
    <row r="841" spans="1:26" ht="15.75" customHeight="1" x14ac:dyDescent="0.3">
      <c r="A841" s="251"/>
      <c r="B841" s="251"/>
      <c r="C841" s="251"/>
      <c r="D841" s="251"/>
      <c r="E841" s="251"/>
      <c r="F841" s="310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164"/>
      <c r="S841" s="251"/>
      <c r="T841" s="251"/>
      <c r="U841" s="251"/>
      <c r="V841" s="251"/>
      <c r="W841" s="251"/>
      <c r="X841" s="251"/>
      <c r="Y841" s="251"/>
      <c r="Z841" s="251"/>
    </row>
    <row r="842" spans="1:26" ht="15.75" customHeight="1" x14ac:dyDescent="0.3">
      <c r="A842" s="251"/>
      <c r="B842" s="251"/>
      <c r="C842" s="251"/>
      <c r="D842" s="251"/>
      <c r="E842" s="251"/>
      <c r="F842" s="310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164"/>
      <c r="S842" s="251"/>
      <c r="T842" s="251"/>
      <c r="U842" s="251"/>
      <c r="V842" s="251"/>
      <c r="W842" s="251"/>
      <c r="X842" s="251"/>
      <c r="Y842" s="251"/>
      <c r="Z842" s="251"/>
    </row>
    <row r="843" spans="1:26" ht="15.75" customHeight="1" x14ac:dyDescent="0.3">
      <c r="A843" s="251"/>
      <c r="B843" s="251"/>
      <c r="C843" s="251"/>
      <c r="D843" s="251"/>
      <c r="E843" s="251"/>
      <c r="F843" s="310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164"/>
      <c r="S843" s="251"/>
      <c r="T843" s="251"/>
      <c r="U843" s="251"/>
      <c r="V843" s="251"/>
      <c r="W843" s="251"/>
      <c r="X843" s="251"/>
      <c r="Y843" s="251"/>
      <c r="Z843" s="251"/>
    </row>
    <row r="844" spans="1:26" ht="15.75" customHeight="1" x14ac:dyDescent="0.3">
      <c r="A844" s="251"/>
      <c r="B844" s="251"/>
      <c r="C844" s="251"/>
      <c r="D844" s="251"/>
      <c r="E844" s="251"/>
      <c r="F844" s="310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164"/>
      <c r="S844" s="251"/>
      <c r="T844" s="251"/>
      <c r="U844" s="251"/>
      <c r="V844" s="251"/>
      <c r="W844" s="251"/>
      <c r="X844" s="251"/>
      <c r="Y844" s="251"/>
      <c r="Z844" s="251"/>
    </row>
    <row r="845" spans="1:26" ht="15.75" customHeight="1" x14ac:dyDescent="0.3">
      <c r="A845" s="251"/>
      <c r="B845" s="251"/>
      <c r="C845" s="251"/>
      <c r="D845" s="251"/>
      <c r="E845" s="251"/>
      <c r="F845" s="310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164"/>
      <c r="S845" s="251"/>
      <c r="T845" s="251"/>
      <c r="U845" s="251"/>
      <c r="V845" s="251"/>
      <c r="W845" s="251"/>
      <c r="X845" s="251"/>
      <c r="Y845" s="251"/>
      <c r="Z845" s="251"/>
    </row>
    <row r="846" spans="1:26" ht="15.75" customHeight="1" x14ac:dyDescent="0.3">
      <c r="A846" s="251"/>
      <c r="B846" s="251"/>
      <c r="C846" s="251"/>
      <c r="D846" s="251"/>
      <c r="E846" s="251"/>
      <c r="F846" s="310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164"/>
      <c r="S846" s="251"/>
      <c r="T846" s="251"/>
      <c r="U846" s="251"/>
      <c r="V846" s="251"/>
      <c r="W846" s="251"/>
      <c r="X846" s="251"/>
      <c r="Y846" s="251"/>
      <c r="Z846" s="251"/>
    </row>
    <row r="847" spans="1:26" ht="15.75" customHeight="1" x14ac:dyDescent="0.3">
      <c r="A847" s="251"/>
      <c r="B847" s="251"/>
      <c r="C847" s="251"/>
      <c r="D847" s="251"/>
      <c r="E847" s="251"/>
      <c r="F847" s="310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164"/>
      <c r="S847" s="251"/>
      <c r="T847" s="251"/>
      <c r="U847" s="251"/>
      <c r="V847" s="251"/>
      <c r="W847" s="251"/>
      <c r="X847" s="251"/>
      <c r="Y847" s="251"/>
      <c r="Z847" s="251"/>
    </row>
    <row r="848" spans="1:26" ht="15.75" customHeight="1" x14ac:dyDescent="0.3">
      <c r="A848" s="251"/>
      <c r="B848" s="251"/>
      <c r="C848" s="251"/>
      <c r="D848" s="251"/>
      <c r="E848" s="251"/>
      <c r="F848" s="310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164"/>
      <c r="S848" s="251"/>
      <c r="T848" s="251"/>
      <c r="U848" s="251"/>
      <c r="V848" s="251"/>
      <c r="W848" s="251"/>
      <c r="X848" s="251"/>
      <c r="Y848" s="251"/>
      <c r="Z848" s="251"/>
    </row>
    <row r="849" spans="1:26" ht="15.75" customHeight="1" x14ac:dyDescent="0.3">
      <c r="A849" s="251"/>
      <c r="B849" s="251"/>
      <c r="C849" s="251"/>
      <c r="D849" s="251"/>
      <c r="E849" s="251"/>
      <c r="F849" s="310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164"/>
      <c r="S849" s="251"/>
      <c r="T849" s="251"/>
      <c r="U849" s="251"/>
      <c r="V849" s="251"/>
      <c r="W849" s="251"/>
      <c r="X849" s="251"/>
      <c r="Y849" s="251"/>
      <c r="Z849" s="251"/>
    </row>
    <row r="850" spans="1:26" ht="15.75" customHeight="1" x14ac:dyDescent="0.3">
      <c r="A850" s="251"/>
      <c r="B850" s="251"/>
      <c r="C850" s="251"/>
      <c r="D850" s="251"/>
      <c r="E850" s="251"/>
      <c r="F850" s="310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164"/>
      <c r="S850" s="251"/>
      <c r="T850" s="251"/>
      <c r="U850" s="251"/>
      <c r="V850" s="251"/>
      <c r="W850" s="251"/>
      <c r="X850" s="251"/>
      <c r="Y850" s="251"/>
      <c r="Z850" s="251"/>
    </row>
    <row r="851" spans="1:26" ht="15.75" customHeight="1" x14ac:dyDescent="0.3">
      <c r="A851" s="251"/>
      <c r="B851" s="251"/>
      <c r="C851" s="251"/>
      <c r="D851" s="251"/>
      <c r="E851" s="251"/>
      <c r="F851" s="310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164"/>
      <c r="S851" s="251"/>
      <c r="T851" s="251"/>
      <c r="U851" s="251"/>
      <c r="V851" s="251"/>
      <c r="W851" s="251"/>
      <c r="X851" s="251"/>
      <c r="Y851" s="251"/>
      <c r="Z851" s="251"/>
    </row>
    <row r="852" spans="1:26" ht="15.75" customHeight="1" x14ac:dyDescent="0.3">
      <c r="A852" s="251"/>
      <c r="B852" s="251"/>
      <c r="C852" s="251"/>
      <c r="D852" s="251"/>
      <c r="E852" s="251"/>
      <c r="F852" s="310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164"/>
      <c r="S852" s="251"/>
      <c r="T852" s="251"/>
      <c r="U852" s="251"/>
      <c r="V852" s="251"/>
      <c r="W852" s="251"/>
      <c r="X852" s="251"/>
      <c r="Y852" s="251"/>
      <c r="Z852" s="251"/>
    </row>
    <row r="853" spans="1:26" ht="15.75" customHeight="1" x14ac:dyDescent="0.3">
      <c r="A853" s="251"/>
      <c r="B853" s="251"/>
      <c r="C853" s="251"/>
      <c r="D853" s="251"/>
      <c r="E853" s="251"/>
      <c r="F853" s="310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164"/>
      <c r="S853" s="251"/>
      <c r="T853" s="251"/>
      <c r="U853" s="251"/>
      <c r="V853" s="251"/>
      <c r="W853" s="251"/>
      <c r="X853" s="251"/>
      <c r="Y853" s="251"/>
      <c r="Z853" s="251"/>
    </row>
    <row r="854" spans="1:26" ht="15.75" customHeight="1" x14ac:dyDescent="0.3">
      <c r="A854" s="251"/>
      <c r="B854" s="251"/>
      <c r="C854" s="251"/>
      <c r="D854" s="251"/>
      <c r="E854" s="251"/>
      <c r="F854" s="310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164"/>
      <c r="S854" s="251"/>
      <c r="T854" s="251"/>
      <c r="U854" s="251"/>
      <c r="V854" s="251"/>
      <c r="W854" s="251"/>
      <c r="X854" s="251"/>
      <c r="Y854" s="251"/>
      <c r="Z854" s="251"/>
    </row>
    <row r="855" spans="1:26" ht="15.75" customHeight="1" x14ac:dyDescent="0.3">
      <c r="A855" s="251"/>
      <c r="B855" s="251"/>
      <c r="C855" s="251"/>
      <c r="D855" s="251"/>
      <c r="E855" s="251"/>
      <c r="F855" s="310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164"/>
      <c r="S855" s="251"/>
      <c r="T855" s="251"/>
      <c r="U855" s="251"/>
      <c r="V855" s="251"/>
      <c r="W855" s="251"/>
      <c r="X855" s="251"/>
      <c r="Y855" s="251"/>
      <c r="Z855" s="251"/>
    </row>
    <row r="856" spans="1:26" ht="15.75" customHeight="1" x14ac:dyDescent="0.3">
      <c r="A856" s="251"/>
      <c r="B856" s="251"/>
      <c r="C856" s="251"/>
      <c r="D856" s="251"/>
      <c r="E856" s="251"/>
      <c r="F856" s="310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164"/>
      <c r="S856" s="251"/>
      <c r="T856" s="251"/>
      <c r="U856" s="251"/>
      <c r="V856" s="251"/>
      <c r="W856" s="251"/>
      <c r="X856" s="251"/>
      <c r="Y856" s="251"/>
      <c r="Z856" s="251"/>
    </row>
    <row r="857" spans="1:26" ht="15.75" customHeight="1" x14ac:dyDescent="0.3">
      <c r="A857" s="251"/>
      <c r="B857" s="251"/>
      <c r="C857" s="251"/>
      <c r="D857" s="251"/>
      <c r="E857" s="251"/>
      <c r="F857" s="310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164"/>
      <c r="S857" s="251"/>
      <c r="T857" s="251"/>
      <c r="U857" s="251"/>
      <c r="V857" s="251"/>
      <c r="W857" s="251"/>
      <c r="X857" s="251"/>
      <c r="Y857" s="251"/>
      <c r="Z857" s="251"/>
    </row>
    <row r="858" spans="1:26" ht="15.75" customHeight="1" x14ac:dyDescent="0.3">
      <c r="A858" s="251"/>
      <c r="B858" s="251"/>
      <c r="C858" s="251"/>
      <c r="D858" s="251"/>
      <c r="E858" s="251"/>
      <c r="F858" s="310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164"/>
      <c r="S858" s="251"/>
      <c r="T858" s="251"/>
      <c r="U858" s="251"/>
      <c r="V858" s="251"/>
      <c r="W858" s="251"/>
      <c r="X858" s="251"/>
      <c r="Y858" s="251"/>
      <c r="Z858" s="251"/>
    </row>
    <row r="859" spans="1:26" ht="15.75" customHeight="1" x14ac:dyDescent="0.3">
      <c r="A859" s="251"/>
      <c r="B859" s="251"/>
      <c r="C859" s="251"/>
      <c r="D859" s="251"/>
      <c r="E859" s="251"/>
      <c r="F859" s="310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164"/>
      <c r="S859" s="251"/>
      <c r="T859" s="251"/>
      <c r="U859" s="251"/>
      <c r="V859" s="251"/>
      <c r="W859" s="251"/>
      <c r="X859" s="251"/>
      <c r="Y859" s="251"/>
      <c r="Z859" s="251"/>
    </row>
    <row r="860" spans="1:26" ht="15.75" customHeight="1" x14ac:dyDescent="0.3">
      <c r="A860" s="251"/>
      <c r="B860" s="251"/>
      <c r="C860" s="251"/>
      <c r="D860" s="251"/>
      <c r="E860" s="251"/>
      <c r="F860" s="310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164"/>
      <c r="S860" s="251"/>
      <c r="T860" s="251"/>
      <c r="U860" s="251"/>
      <c r="V860" s="251"/>
      <c r="W860" s="251"/>
      <c r="X860" s="251"/>
      <c r="Y860" s="251"/>
      <c r="Z860" s="251"/>
    </row>
    <row r="861" spans="1:26" ht="15.75" customHeight="1" x14ac:dyDescent="0.3">
      <c r="A861" s="251"/>
      <c r="B861" s="251"/>
      <c r="C861" s="251"/>
      <c r="D861" s="251"/>
      <c r="E861" s="251"/>
      <c r="F861" s="310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164"/>
      <c r="S861" s="251"/>
      <c r="T861" s="251"/>
      <c r="U861" s="251"/>
      <c r="V861" s="251"/>
      <c r="W861" s="251"/>
      <c r="X861" s="251"/>
      <c r="Y861" s="251"/>
      <c r="Z861" s="251"/>
    </row>
    <row r="862" spans="1:26" ht="15.75" customHeight="1" x14ac:dyDescent="0.3">
      <c r="A862" s="251"/>
      <c r="B862" s="251"/>
      <c r="C862" s="251"/>
      <c r="D862" s="251"/>
      <c r="E862" s="251"/>
      <c r="F862" s="310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164"/>
      <c r="S862" s="251"/>
      <c r="T862" s="251"/>
      <c r="U862" s="251"/>
      <c r="V862" s="251"/>
      <c r="W862" s="251"/>
      <c r="X862" s="251"/>
      <c r="Y862" s="251"/>
      <c r="Z862" s="251"/>
    </row>
    <row r="863" spans="1:26" ht="15.75" customHeight="1" x14ac:dyDescent="0.3">
      <c r="A863" s="251"/>
      <c r="B863" s="251"/>
      <c r="C863" s="251"/>
      <c r="D863" s="251"/>
      <c r="E863" s="251"/>
      <c r="F863" s="310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164"/>
      <c r="S863" s="251"/>
      <c r="T863" s="251"/>
      <c r="U863" s="251"/>
      <c r="V863" s="251"/>
      <c r="W863" s="251"/>
      <c r="X863" s="251"/>
      <c r="Y863" s="251"/>
      <c r="Z863" s="251"/>
    </row>
    <row r="864" spans="1:26" ht="15.75" customHeight="1" x14ac:dyDescent="0.3">
      <c r="A864" s="251"/>
      <c r="B864" s="251"/>
      <c r="C864" s="251"/>
      <c r="D864" s="251"/>
      <c r="E864" s="251"/>
      <c r="F864" s="310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164"/>
      <c r="S864" s="251"/>
      <c r="T864" s="251"/>
      <c r="U864" s="251"/>
      <c r="V864" s="251"/>
      <c r="W864" s="251"/>
      <c r="X864" s="251"/>
      <c r="Y864" s="251"/>
      <c r="Z864" s="251"/>
    </row>
    <row r="865" spans="1:26" ht="15.75" customHeight="1" x14ac:dyDescent="0.3">
      <c r="A865" s="251"/>
      <c r="B865" s="251"/>
      <c r="C865" s="251"/>
      <c r="D865" s="251"/>
      <c r="E865" s="251"/>
      <c r="F865" s="310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164"/>
      <c r="S865" s="251"/>
      <c r="T865" s="251"/>
      <c r="U865" s="251"/>
      <c r="V865" s="251"/>
      <c r="W865" s="251"/>
      <c r="X865" s="251"/>
      <c r="Y865" s="251"/>
      <c r="Z865" s="251"/>
    </row>
    <row r="866" spans="1:26" ht="15.75" customHeight="1" x14ac:dyDescent="0.3">
      <c r="A866" s="251"/>
      <c r="B866" s="251"/>
      <c r="C866" s="251"/>
      <c r="D866" s="251"/>
      <c r="E866" s="251"/>
      <c r="F866" s="310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164"/>
      <c r="S866" s="251"/>
      <c r="T866" s="251"/>
      <c r="U866" s="251"/>
      <c r="V866" s="251"/>
      <c r="W866" s="251"/>
      <c r="X866" s="251"/>
      <c r="Y866" s="251"/>
      <c r="Z866" s="251"/>
    </row>
    <row r="867" spans="1:26" ht="15.75" customHeight="1" x14ac:dyDescent="0.3">
      <c r="A867" s="251"/>
      <c r="B867" s="251"/>
      <c r="C867" s="251"/>
      <c r="D867" s="251"/>
      <c r="E867" s="251"/>
      <c r="F867" s="310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164"/>
      <c r="S867" s="251"/>
      <c r="T867" s="251"/>
      <c r="U867" s="251"/>
      <c r="V867" s="251"/>
      <c r="W867" s="251"/>
      <c r="X867" s="251"/>
      <c r="Y867" s="251"/>
      <c r="Z867" s="251"/>
    </row>
    <row r="868" spans="1:26" ht="15.75" customHeight="1" x14ac:dyDescent="0.3">
      <c r="A868" s="251"/>
      <c r="B868" s="251"/>
      <c r="C868" s="251"/>
      <c r="D868" s="251"/>
      <c r="E868" s="251"/>
      <c r="F868" s="310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164"/>
      <c r="S868" s="251"/>
      <c r="T868" s="251"/>
      <c r="U868" s="251"/>
      <c r="V868" s="251"/>
      <c r="W868" s="251"/>
      <c r="X868" s="251"/>
      <c r="Y868" s="251"/>
      <c r="Z868" s="251"/>
    </row>
    <row r="869" spans="1:26" ht="15.75" customHeight="1" x14ac:dyDescent="0.3">
      <c r="A869" s="251"/>
      <c r="B869" s="251"/>
      <c r="C869" s="251"/>
      <c r="D869" s="251"/>
      <c r="E869" s="251"/>
      <c r="F869" s="310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164"/>
      <c r="S869" s="251"/>
      <c r="T869" s="251"/>
      <c r="U869" s="251"/>
      <c r="V869" s="251"/>
      <c r="W869" s="251"/>
      <c r="X869" s="251"/>
      <c r="Y869" s="251"/>
      <c r="Z869" s="251"/>
    </row>
    <row r="870" spans="1:26" ht="15.75" customHeight="1" x14ac:dyDescent="0.3">
      <c r="A870" s="251"/>
      <c r="B870" s="251"/>
      <c r="C870" s="251"/>
      <c r="D870" s="251"/>
      <c r="E870" s="251"/>
      <c r="F870" s="310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164"/>
      <c r="S870" s="251"/>
      <c r="T870" s="251"/>
      <c r="U870" s="251"/>
      <c r="V870" s="251"/>
      <c r="W870" s="251"/>
      <c r="X870" s="251"/>
      <c r="Y870" s="251"/>
      <c r="Z870" s="251"/>
    </row>
    <row r="871" spans="1:26" ht="15.75" customHeight="1" x14ac:dyDescent="0.3">
      <c r="A871" s="251"/>
      <c r="B871" s="251"/>
      <c r="C871" s="251"/>
      <c r="D871" s="251"/>
      <c r="E871" s="251"/>
      <c r="F871" s="310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164"/>
      <c r="S871" s="251"/>
      <c r="T871" s="251"/>
      <c r="U871" s="251"/>
      <c r="V871" s="251"/>
      <c r="W871" s="251"/>
      <c r="X871" s="251"/>
      <c r="Y871" s="251"/>
      <c r="Z871" s="251"/>
    </row>
    <row r="872" spans="1:26" ht="15.75" customHeight="1" x14ac:dyDescent="0.3">
      <c r="A872" s="251"/>
      <c r="B872" s="251"/>
      <c r="C872" s="251"/>
      <c r="D872" s="251"/>
      <c r="E872" s="251"/>
      <c r="F872" s="310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164"/>
      <c r="S872" s="251"/>
      <c r="T872" s="251"/>
      <c r="U872" s="251"/>
      <c r="V872" s="251"/>
      <c r="W872" s="251"/>
      <c r="X872" s="251"/>
      <c r="Y872" s="251"/>
      <c r="Z872" s="251"/>
    </row>
    <row r="873" spans="1:26" ht="15.75" customHeight="1" x14ac:dyDescent="0.3">
      <c r="A873" s="251"/>
      <c r="B873" s="251"/>
      <c r="C873" s="251"/>
      <c r="D873" s="251"/>
      <c r="E873" s="251"/>
      <c r="F873" s="310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164"/>
      <c r="S873" s="251"/>
      <c r="T873" s="251"/>
      <c r="U873" s="251"/>
      <c r="V873" s="251"/>
      <c r="W873" s="251"/>
      <c r="X873" s="251"/>
      <c r="Y873" s="251"/>
      <c r="Z873" s="251"/>
    </row>
    <row r="874" spans="1:26" ht="15.75" customHeight="1" x14ac:dyDescent="0.3">
      <c r="A874" s="251"/>
      <c r="B874" s="251"/>
      <c r="C874" s="251"/>
      <c r="D874" s="251"/>
      <c r="E874" s="251"/>
      <c r="F874" s="310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164"/>
      <c r="S874" s="251"/>
      <c r="T874" s="251"/>
      <c r="U874" s="251"/>
      <c r="V874" s="251"/>
      <c r="W874" s="251"/>
      <c r="X874" s="251"/>
      <c r="Y874" s="251"/>
      <c r="Z874" s="251"/>
    </row>
    <row r="875" spans="1:26" ht="15.75" customHeight="1" x14ac:dyDescent="0.3">
      <c r="A875" s="251"/>
      <c r="B875" s="251"/>
      <c r="C875" s="251"/>
      <c r="D875" s="251"/>
      <c r="E875" s="251"/>
      <c r="F875" s="310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164"/>
      <c r="S875" s="251"/>
      <c r="T875" s="251"/>
      <c r="U875" s="251"/>
      <c r="V875" s="251"/>
      <c r="W875" s="251"/>
      <c r="X875" s="251"/>
      <c r="Y875" s="251"/>
      <c r="Z875" s="251"/>
    </row>
    <row r="876" spans="1:26" ht="15.75" customHeight="1" x14ac:dyDescent="0.3">
      <c r="A876" s="251"/>
      <c r="B876" s="251"/>
      <c r="C876" s="251"/>
      <c r="D876" s="251"/>
      <c r="E876" s="251"/>
      <c r="F876" s="310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164"/>
      <c r="S876" s="251"/>
      <c r="T876" s="251"/>
      <c r="U876" s="251"/>
      <c r="V876" s="251"/>
      <c r="W876" s="251"/>
      <c r="X876" s="251"/>
      <c r="Y876" s="251"/>
      <c r="Z876" s="251"/>
    </row>
    <row r="877" spans="1:26" ht="15.75" customHeight="1" x14ac:dyDescent="0.3">
      <c r="A877" s="251"/>
      <c r="B877" s="251"/>
      <c r="C877" s="251"/>
      <c r="D877" s="251"/>
      <c r="E877" s="251"/>
      <c r="F877" s="310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164"/>
      <c r="S877" s="251"/>
      <c r="T877" s="251"/>
      <c r="U877" s="251"/>
      <c r="V877" s="251"/>
      <c r="W877" s="251"/>
      <c r="X877" s="251"/>
      <c r="Y877" s="251"/>
      <c r="Z877" s="251"/>
    </row>
    <row r="878" spans="1:26" ht="15.75" customHeight="1" x14ac:dyDescent="0.3">
      <c r="A878" s="251"/>
      <c r="B878" s="251"/>
      <c r="C878" s="251"/>
      <c r="D878" s="251"/>
      <c r="E878" s="251"/>
      <c r="F878" s="310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164"/>
      <c r="S878" s="251"/>
      <c r="T878" s="251"/>
      <c r="U878" s="251"/>
      <c r="V878" s="251"/>
      <c r="W878" s="251"/>
      <c r="X878" s="251"/>
      <c r="Y878" s="251"/>
      <c r="Z878" s="251"/>
    </row>
    <row r="879" spans="1:26" ht="15.75" customHeight="1" x14ac:dyDescent="0.3">
      <c r="A879" s="251"/>
      <c r="B879" s="251"/>
      <c r="C879" s="251"/>
      <c r="D879" s="251"/>
      <c r="E879" s="251"/>
      <c r="F879" s="310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164"/>
      <c r="S879" s="251"/>
      <c r="T879" s="251"/>
      <c r="U879" s="251"/>
      <c r="V879" s="251"/>
      <c r="W879" s="251"/>
      <c r="X879" s="251"/>
      <c r="Y879" s="251"/>
      <c r="Z879" s="251"/>
    </row>
    <row r="880" spans="1:26" ht="15.75" customHeight="1" x14ac:dyDescent="0.3">
      <c r="A880" s="251"/>
      <c r="B880" s="251"/>
      <c r="C880" s="251"/>
      <c r="D880" s="251"/>
      <c r="E880" s="251"/>
      <c r="F880" s="310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164"/>
      <c r="S880" s="251"/>
      <c r="T880" s="251"/>
      <c r="U880" s="251"/>
      <c r="V880" s="251"/>
      <c r="W880" s="251"/>
      <c r="X880" s="251"/>
      <c r="Y880" s="251"/>
      <c r="Z880" s="251"/>
    </row>
    <row r="881" spans="1:26" ht="15.75" customHeight="1" x14ac:dyDescent="0.3">
      <c r="A881" s="251"/>
      <c r="B881" s="251"/>
      <c r="C881" s="251"/>
      <c r="D881" s="251"/>
      <c r="E881" s="251"/>
      <c r="F881" s="310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164"/>
      <c r="S881" s="251"/>
      <c r="T881" s="251"/>
      <c r="U881" s="251"/>
      <c r="V881" s="251"/>
      <c r="W881" s="251"/>
      <c r="X881" s="251"/>
      <c r="Y881" s="251"/>
      <c r="Z881" s="251"/>
    </row>
    <row r="882" spans="1:26" ht="15.75" customHeight="1" x14ac:dyDescent="0.3">
      <c r="A882" s="251"/>
      <c r="B882" s="251"/>
      <c r="C882" s="251"/>
      <c r="D882" s="251"/>
      <c r="E882" s="251"/>
      <c r="F882" s="310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164"/>
      <c r="S882" s="251"/>
      <c r="T882" s="251"/>
      <c r="U882" s="251"/>
      <c r="V882" s="251"/>
      <c r="W882" s="251"/>
      <c r="X882" s="251"/>
      <c r="Y882" s="251"/>
      <c r="Z882" s="251"/>
    </row>
    <row r="883" spans="1:26" ht="15.75" customHeight="1" x14ac:dyDescent="0.3">
      <c r="A883" s="251"/>
      <c r="B883" s="251"/>
      <c r="C883" s="251"/>
      <c r="D883" s="251"/>
      <c r="E883" s="251"/>
      <c r="F883" s="310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164"/>
      <c r="S883" s="251"/>
      <c r="T883" s="251"/>
      <c r="U883" s="251"/>
      <c r="V883" s="251"/>
      <c r="W883" s="251"/>
      <c r="X883" s="251"/>
      <c r="Y883" s="251"/>
      <c r="Z883" s="251"/>
    </row>
    <row r="884" spans="1:26" ht="15.75" customHeight="1" x14ac:dyDescent="0.3">
      <c r="A884" s="251"/>
      <c r="B884" s="251"/>
      <c r="C884" s="251"/>
      <c r="D884" s="251"/>
      <c r="E884" s="251"/>
      <c r="F884" s="310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164"/>
      <c r="S884" s="251"/>
      <c r="T884" s="251"/>
      <c r="U884" s="251"/>
      <c r="V884" s="251"/>
      <c r="W884" s="251"/>
      <c r="X884" s="251"/>
      <c r="Y884" s="251"/>
      <c r="Z884" s="251"/>
    </row>
    <row r="885" spans="1:26" ht="15.75" customHeight="1" x14ac:dyDescent="0.3">
      <c r="A885" s="251"/>
      <c r="B885" s="251"/>
      <c r="C885" s="251"/>
      <c r="D885" s="251"/>
      <c r="E885" s="251"/>
      <c r="F885" s="310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164"/>
      <c r="S885" s="251"/>
      <c r="T885" s="251"/>
      <c r="U885" s="251"/>
      <c r="V885" s="251"/>
      <c r="W885" s="251"/>
      <c r="X885" s="251"/>
      <c r="Y885" s="251"/>
      <c r="Z885" s="251"/>
    </row>
    <row r="886" spans="1:26" ht="15.75" customHeight="1" x14ac:dyDescent="0.3">
      <c r="A886" s="251"/>
      <c r="B886" s="251"/>
      <c r="C886" s="251"/>
      <c r="D886" s="251"/>
      <c r="E886" s="251"/>
      <c r="F886" s="310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164"/>
      <c r="S886" s="251"/>
      <c r="T886" s="251"/>
      <c r="U886" s="251"/>
      <c r="V886" s="251"/>
      <c r="W886" s="251"/>
      <c r="X886" s="251"/>
      <c r="Y886" s="251"/>
      <c r="Z886" s="251"/>
    </row>
    <row r="887" spans="1:26" ht="15.75" customHeight="1" x14ac:dyDescent="0.3">
      <c r="A887" s="251"/>
      <c r="B887" s="251"/>
      <c r="C887" s="251"/>
      <c r="D887" s="251"/>
      <c r="E887" s="251"/>
      <c r="F887" s="310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164"/>
      <c r="S887" s="251"/>
      <c r="T887" s="251"/>
      <c r="U887" s="251"/>
      <c r="V887" s="251"/>
      <c r="W887" s="251"/>
      <c r="X887" s="251"/>
      <c r="Y887" s="251"/>
      <c r="Z887" s="251"/>
    </row>
    <row r="888" spans="1:26" ht="15.75" customHeight="1" x14ac:dyDescent="0.3">
      <c r="A888" s="251"/>
      <c r="B888" s="251"/>
      <c r="C888" s="251"/>
      <c r="D888" s="251"/>
      <c r="E888" s="251"/>
      <c r="F888" s="310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164"/>
      <c r="S888" s="251"/>
      <c r="T888" s="251"/>
      <c r="U888" s="251"/>
      <c r="V888" s="251"/>
      <c r="W888" s="251"/>
      <c r="X888" s="251"/>
      <c r="Y888" s="251"/>
      <c r="Z888" s="251"/>
    </row>
    <row r="889" spans="1:26" ht="15.75" customHeight="1" x14ac:dyDescent="0.3">
      <c r="A889" s="251"/>
      <c r="B889" s="251"/>
      <c r="C889" s="251"/>
      <c r="D889" s="251"/>
      <c r="E889" s="251"/>
      <c r="F889" s="310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164"/>
      <c r="S889" s="251"/>
      <c r="T889" s="251"/>
      <c r="U889" s="251"/>
      <c r="V889" s="251"/>
      <c r="W889" s="251"/>
      <c r="X889" s="251"/>
      <c r="Y889" s="251"/>
      <c r="Z889" s="251"/>
    </row>
    <row r="890" spans="1:26" ht="15.75" customHeight="1" x14ac:dyDescent="0.3">
      <c r="A890" s="251"/>
      <c r="B890" s="251"/>
      <c r="C890" s="251"/>
      <c r="D890" s="251"/>
      <c r="E890" s="251"/>
      <c r="F890" s="310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164"/>
      <c r="S890" s="251"/>
      <c r="T890" s="251"/>
      <c r="U890" s="251"/>
      <c r="V890" s="251"/>
      <c r="W890" s="251"/>
      <c r="X890" s="251"/>
      <c r="Y890" s="251"/>
      <c r="Z890" s="251"/>
    </row>
    <row r="891" spans="1:26" ht="15.75" customHeight="1" x14ac:dyDescent="0.3">
      <c r="A891" s="251"/>
      <c r="B891" s="251"/>
      <c r="C891" s="251"/>
      <c r="D891" s="251"/>
      <c r="E891" s="251"/>
      <c r="F891" s="310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164"/>
      <c r="S891" s="251"/>
      <c r="T891" s="251"/>
      <c r="U891" s="251"/>
      <c r="V891" s="251"/>
      <c r="W891" s="251"/>
      <c r="X891" s="251"/>
      <c r="Y891" s="251"/>
      <c r="Z891" s="251"/>
    </row>
    <row r="892" spans="1:26" ht="15.75" customHeight="1" x14ac:dyDescent="0.3">
      <c r="A892" s="251"/>
      <c r="B892" s="251"/>
      <c r="C892" s="251"/>
      <c r="D892" s="251"/>
      <c r="E892" s="251"/>
      <c r="F892" s="310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164"/>
      <c r="S892" s="251"/>
      <c r="T892" s="251"/>
      <c r="U892" s="251"/>
      <c r="V892" s="251"/>
      <c r="W892" s="251"/>
      <c r="X892" s="251"/>
      <c r="Y892" s="251"/>
      <c r="Z892" s="251"/>
    </row>
    <row r="893" spans="1:26" ht="15.75" customHeight="1" x14ac:dyDescent="0.3">
      <c r="A893" s="251"/>
      <c r="B893" s="251"/>
      <c r="C893" s="251"/>
      <c r="D893" s="251"/>
      <c r="E893" s="251"/>
      <c r="F893" s="310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164"/>
      <c r="S893" s="251"/>
      <c r="T893" s="251"/>
      <c r="U893" s="251"/>
      <c r="V893" s="251"/>
      <c r="W893" s="251"/>
      <c r="X893" s="251"/>
      <c r="Y893" s="251"/>
      <c r="Z893" s="251"/>
    </row>
    <row r="894" spans="1:26" ht="15.75" customHeight="1" x14ac:dyDescent="0.3">
      <c r="A894" s="251"/>
      <c r="B894" s="251"/>
      <c r="C894" s="251"/>
      <c r="D894" s="251"/>
      <c r="E894" s="251"/>
      <c r="F894" s="310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164"/>
      <c r="S894" s="251"/>
      <c r="T894" s="251"/>
      <c r="U894" s="251"/>
      <c r="V894" s="251"/>
      <c r="W894" s="251"/>
      <c r="X894" s="251"/>
      <c r="Y894" s="251"/>
      <c r="Z894" s="251"/>
    </row>
    <row r="895" spans="1:26" ht="15.75" customHeight="1" x14ac:dyDescent="0.3">
      <c r="A895" s="251"/>
      <c r="B895" s="251"/>
      <c r="C895" s="251"/>
      <c r="D895" s="251"/>
      <c r="E895" s="251"/>
      <c r="F895" s="310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164"/>
      <c r="S895" s="251"/>
      <c r="T895" s="251"/>
      <c r="U895" s="251"/>
      <c r="V895" s="251"/>
      <c r="W895" s="251"/>
      <c r="X895" s="251"/>
      <c r="Y895" s="251"/>
      <c r="Z895" s="251"/>
    </row>
    <row r="896" spans="1:26" ht="15.75" customHeight="1" x14ac:dyDescent="0.3">
      <c r="A896" s="251"/>
      <c r="B896" s="251"/>
      <c r="C896" s="251"/>
      <c r="D896" s="251"/>
      <c r="E896" s="251"/>
      <c r="F896" s="310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164"/>
      <c r="S896" s="251"/>
      <c r="T896" s="251"/>
      <c r="U896" s="251"/>
      <c r="V896" s="251"/>
      <c r="W896" s="251"/>
      <c r="X896" s="251"/>
      <c r="Y896" s="251"/>
      <c r="Z896" s="251"/>
    </row>
    <row r="897" spans="1:26" ht="15.75" customHeight="1" x14ac:dyDescent="0.3">
      <c r="A897" s="251"/>
      <c r="B897" s="251"/>
      <c r="C897" s="251"/>
      <c r="D897" s="251"/>
      <c r="E897" s="251"/>
      <c r="F897" s="310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164"/>
      <c r="S897" s="251"/>
      <c r="T897" s="251"/>
      <c r="U897" s="251"/>
      <c r="V897" s="251"/>
      <c r="W897" s="251"/>
      <c r="X897" s="251"/>
      <c r="Y897" s="251"/>
      <c r="Z897" s="251"/>
    </row>
    <row r="898" spans="1:26" ht="15.75" customHeight="1" x14ac:dyDescent="0.3">
      <c r="A898" s="251"/>
      <c r="B898" s="251"/>
      <c r="C898" s="251"/>
      <c r="D898" s="251"/>
      <c r="E898" s="251"/>
      <c r="F898" s="310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164"/>
      <c r="S898" s="251"/>
      <c r="T898" s="251"/>
      <c r="U898" s="251"/>
      <c r="V898" s="251"/>
      <c r="W898" s="251"/>
      <c r="X898" s="251"/>
      <c r="Y898" s="251"/>
      <c r="Z898" s="251"/>
    </row>
    <row r="899" spans="1:26" ht="15.75" customHeight="1" x14ac:dyDescent="0.3">
      <c r="A899" s="251"/>
      <c r="B899" s="251"/>
      <c r="C899" s="251"/>
      <c r="D899" s="251"/>
      <c r="E899" s="251"/>
      <c r="F899" s="310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164"/>
      <c r="S899" s="251"/>
      <c r="T899" s="251"/>
      <c r="U899" s="251"/>
      <c r="V899" s="251"/>
      <c r="W899" s="251"/>
      <c r="X899" s="251"/>
      <c r="Y899" s="251"/>
      <c r="Z899" s="251"/>
    </row>
    <row r="900" spans="1:26" ht="15.75" customHeight="1" x14ac:dyDescent="0.3">
      <c r="A900" s="251"/>
      <c r="B900" s="251"/>
      <c r="C900" s="251"/>
      <c r="D900" s="251"/>
      <c r="E900" s="251"/>
      <c r="F900" s="310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164"/>
      <c r="S900" s="251"/>
      <c r="T900" s="251"/>
      <c r="U900" s="251"/>
      <c r="V900" s="251"/>
      <c r="W900" s="251"/>
      <c r="X900" s="251"/>
      <c r="Y900" s="251"/>
      <c r="Z900" s="251"/>
    </row>
    <row r="901" spans="1:26" ht="15.75" customHeight="1" x14ac:dyDescent="0.3">
      <c r="A901" s="251"/>
      <c r="B901" s="251"/>
      <c r="C901" s="251"/>
      <c r="D901" s="251"/>
      <c r="E901" s="251"/>
      <c r="F901" s="310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164"/>
      <c r="S901" s="251"/>
      <c r="T901" s="251"/>
      <c r="U901" s="251"/>
      <c r="V901" s="251"/>
      <c r="W901" s="251"/>
      <c r="X901" s="251"/>
      <c r="Y901" s="251"/>
      <c r="Z901" s="251"/>
    </row>
    <row r="902" spans="1:26" ht="15.75" customHeight="1" x14ac:dyDescent="0.3">
      <c r="A902" s="251"/>
      <c r="B902" s="251"/>
      <c r="C902" s="251"/>
      <c r="D902" s="251"/>
      <c r="E902" s="251"/>
      <c r="F902" s="310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164"/>
      <c r="S902" s="251"/>
      <c r="T902" s="251"/>
      <c r="U902" s="251"/>
      <c r="V902" s="251"/>
      <c r="W902" s="251"/>
      <c r="X902" s="251"/>
      <c r="Y902" s="251"/>
      <c r="Z902" s="251"/>
    </row>
    <row r="903" spans="1:26" ht="15.75" customHeight="1" x14ac:dyDescent="0.3">
      <c r="A903" s="251"/>
      <c r="B903" s="251"/>
      <c r="C903" s="251"/>
      <c r="D903" s="251"/>
      <c r="E903" s="251"/>
      <c r="F903" s="310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164"/>
      <c r="S903" s="251"/>
      <c r="T903" s="251"/>
      <c r="U903" s="251"/>
      <c r="V903" s="251"/>
      <c r="W903" s="251"/>
      <c r="X903" s="251"/>
      <c r="Y903" s="251"/>
      <c r="Z903" s="251"/>
    </row>
    <row r="904" spans="1:26" ht="15.75" customHeight="1" x14ac:dyDescent="0.3">
      <c r="A904" s="251"/>
      <c r="B904" s="251"/>
      <c r="C904" s="251"/>
      <c r="D904" s="251"/>
      <c r="E904" s="251"/>
      <c r="F904" s="310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164"/>
      <c r="S904" s="251"/>
      <c r="T904" s="251"/>
      <c r="U904" s="251"/>
      <c r="V904" s="251"/>
      <c r="W904" s="251"/>
      <c r="X904" s="251"/>
      <c r="Y904" s="251"/>
      <c r="Z904" s="251"/>
    </row>
    <row r="905" spans="1:26" ht="15.75" customHeight="1" x14ac:dyDescent="0.3">
      <c r="A905" s="251"/>
      <c r="B905" s="251"/>
      <c r="C905" s="251"/>
      <c r="D905" s="251"/>
      <c r="E905" s="251"/>
      <c r="F905" s="310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164"/>
      <c r="S905" s="251"/>
      <c r="T905" s="251"/>
      <c r="U905" s="251"/>
      <c r="V905" s="251"/>
      <c r="W905" s="251"/>
      <c r="X905" s="251"/>
      <c r="Y905" s="251"/>
      <c r="Z905" s="251"/>
    </row>
    <row r="906" spans="1:26" ht="15.75" customHeight="1" x14ac:dyDescent="0.3">
      <c r="A906" s="251"/>
      <c r="B906" s="251"/>
      <c r="C906" s="251"/>
      <c r="D906" s="251"/>
      <c r="E906" s="251"/>
      <c r="F906" s="310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164"/>
      <c r="S906" s="251"/>
      <c r="T906" s="251"/>
      <c r="U906" s="251"/>
      <c r="V906" s="251"/>
      <c r="W906" s="251"/>
      <c r="X906" s="251"/>
      <c r="Y906" s="251"/>
      <c r="Z906" s="251"/>
    </row>
    <row r="907" spans="1:26" ht="15.75" customHeight="1" x14ac:dyDescent="0.3">
      <c r="A907" s="251"/>
      <c r="B907" s="251"/>
      <c r="C907" s="251"/>
      <c r="D907" s="251"/>
      <c r="E907" s="251"/>
      <c r="F907" s="310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164"/>
      <c r="S907" s="251"/>
      <c r="T907" s="251"/>
      <c r="U907" s="251"/>
      <c r="V907" s="251"/>
      <c r="W907" s="251"/>
      <c r="X907" s="251"/>
      <c r="Y907" s="251"/>
      <c r="Z907" s="251"/>
    </row>
    <row r="908" spans="1:26" ht="15.75" customHeight="1" x14ac:dyDescent="0.3">
      <c r="A908" s="251"/>
      <c r="B908" s="251"/>
      <c r="C908" s="251"/>
      <c r="D908" s="251"/>
      <c r="E908" s="251"/>
      <c r="F908" s="310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164"/>
      <c r="S908" s="251"/>
      <c r="T908" s="251"/>
      <c r="U908" s="251"/>
      <c r="V908" s="251"/>
      <c r="W908" s="251"/>
      <c r="X908" s="251"/>
      <c r="Y908" s="251"/>
      <c r="Z908" s="251"/>
    </row>
    <row r="909" spans="1:26" ht="15.75" customHeight="1" x14ac:dyDescent="0.3">
      <c r="A909" s="251"/>
      <c r="B909" s="251"/>
      <c r="C909" s="251"/>
      <c r="D909" s="251"/>
      <c r="E909" s="251"/>
      <c r="F909" s="310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164"/>
      <c r="S909" s="251"/>
      <c r="T909" s="251"/>
      <c r="U909" s="251"/>
      <c r="V909" s="251"/>
      <c r="W909" s="251"/>
      <c r="X909" s="251"/>
      <c r="Y909" s="251"/>
      <c r="Z909" s="251"/>
    </row>
    <row r="910" spans="1:26" ht="15.75" customHeight="1" x14ac:dyDescent="0.3">
      <c r="A910" s="251"/>
      <c r="B910" s="251"/>
      <c r="C910" s="251"/>
      <c r="D910" s="251"/>
      <c r="E910" s="251"/>
      <c r="F910" s="310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164"/>
      <c r="S910" s="251"/>
      <c r="T910" s="251"/>
      <c r="U910" s="251"/>
      <c r="V910" s="251"/>
      <c r="W910" s="251"/>
      <c r="X910" s="251"/>
      <c r="Y910" s="251"/>
      <c r="Z910" s="251"/>
    </row>
    <row r="911" spans="1:26" ht="15.75" customHeight="1" x14ac:dyDescent="0.3">
      <c r="A911" s="251"/>
      <c r="B911" s="251"/>
      <c r="C911" s="251"/>
      <c r="D911" s="251"/>
      <c r="E911" s="251"/>
      <c r="F911" s="310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164"/>
      <c r="S911" s="251"/>
      <c r="T911" s="251"/>
      <c r="U911" s="251"/>
      <c r="V911" s="251"/>
      <c r="W911" s="251"/>
      <c r="X911" s="251"/>
      <c r="Y911" s="251"/>
      <c r="Z911" s="251"/>
    </row>
    <row r="912" spans="1:26" ht="15.75" customHeight="1" x14ac:dyDescent="0.3">
      <c r="A912" s="251"/>
      <c r="B912" s="251"/>
      <c r="C912" s="251"/>
      <c r="D912" s="251"/>
      <c r="E912" s="251"/>
      <c r="F912" s="310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164"/>
      <c r="S912" s="251"/>
      <c r="T912" s="251"/>
      <c r="U912" s="251"/>
      <c r="V912" s="251"/>
      <c r="W912" s="251"/>
      <c r="X912" s="251"/>
      <c r="Y912" s="251"/>
      <c r="Z912" s="251"/>
    </row>
    <row r="913" spans="1:26" ht="15.75" customHeight="1" x14ac:dyDescent="0.3">
      <c r="A913" s="251"/>
      <c r="B913" s="251"/>
      <c r="C913" s="251"/>
      <c r="D913" s="251"/>
      <c r="E913" s="251"/>
      <c r="F913" s="310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164"/>
      <c r="S913" s="251"/>
      <c r="T913" s="251"/>
      <c r="U913" s="251"/>
      <c r="V913" s="251"/>
      <c r="W913" s="251"/>
      <c r="X913" s="251"/>
      <c r="Y913" s="251"/>
      <c r="Z913" s="251"/>
    </row>
    <row r="914" spans="1:26" ht="15.75" customHeight="1" x14ac:dyDescent="0.3">
      <c r="A914" s="251"/>
      <c r="B914" s="251"/>
      <c r="C914" s="251"/>
      <c r="D914" s="251"/>
      <c r="E914" s="251"/>
      <c r="F914" s="310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164"/>
      <c r="S914" s="251"/>
      <c r="T914" s="251"/>
      <c r="U914" s="251"/>
      <c r="V914" s="251"/>
      <c r="W914" s="251"/>
      <c r="X914" s="251"/>
      <c r="Y914" s="251"/>
      <c r="Z914" s="251"/>
    </row>
    <row r="915" spans="1:26" ht="15.75" customHeight="1" x14ac:dyDescent="0.3">
      <c r="A915" s="251"/>
      <c r="B915" s="251"/>
      <c r="C915" s="251"/>
      <c r="D915" s="251"/>
      <c r="E915" s="251"/>
      <c r="F915" s="310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164"/>
      <c r="S915" s="251"/>
      <c r="T915" s="251"/>
      <c r="U915" s="251"/>
      <c r="V915" s="251"/>
      <c r="W915" s="251"/>
      <c r="X915" s="251"/>
      <c r="Y915" s="251"/>
      <c r="Z915" s="251"/>
    </row>
    <row r="916" spans="1:26" ht="15.75" customHeight="1" x14ac:dyDescent="0.3">
      <c r="A916" s="251"/>
      <c r="B916" s="251"/>
      <c r="C916" s="251"/>
      <c r="D916" s="251"/>
      <c r="E916" s="251"/>
      <c r="F916" s="310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164"/>
      <c r="S916" s="251"/>
      <c r="T916" s="251"/>
      <c r="U916" s="251"/>
      <c r="V916" s="251"/>
      <c r="W916" s="251"/>
      <c r="X916" s="251"/>
      <c r="Y916" s="251"/>
      <c r="Z916" s="251"/>
    </row>
    <row r="917" spans="1:26" ht="15.75" customHeight="1" x14ac:dyDescent="0.3">
      <c r="A917" s="251"/>
      <c r="B917" s="251"/>
      <c r="C917" s="251"/>
      <c r="D917" s="251"/>
      <c r="E917" s="251"/>
      <c r="F917" s="310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164"/>
      <c r="S917" s="251"/>
      <c r="T917" s="251"/>
      <c r="U917" s="251"/>
      <c r="V917" s="251"/>
      <c r="W917" s="251"/>
      <c r="X917" s="251"/>
      <c r="Y917" s="251"/>
      <c r="Z917" s="251"/>
    </row>
    <row r="918" spans="1:26" ht="15.75" customHeight="1" x14ac:dyDescent="0.3">
      <c r="A918" s="251"/>
      <c r="B918" s="251"/>
      <c r="C918" s="251"/>
      <c r="D918" s="251"/>
      <c r="E918" s="251"/>
      <c r="F918" s="310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164"/>
      <c r="S918" s="251"/>
      <c r="T918" s="251"/>
      <c r="U918" s="251"/>
      <c r="V918" s="251"/>
      <c r="W918" s="251"/>
      <c r="X918" s="251"/>
      <c r="Y918" s="251"/>
      <c r="Z918" s="251"/>
    </row>
    <row r="919" spans="1:26" ht="15.75" customHeight="1" x14ac:dyDescent="0.3">
      <c r="A919" s="251"/>
      <c r="B919" s="251"/>
      <c r="C919" s="251"/>
      <c r="D919" s="251"/>
      <c r="E919" s="251"/>
      <c r="F919" s="310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164"/>
      <c r="S919" s="251"/>
      <c r="T919" s="251"/>
      <c r="U919" s="251"/>
      <c r="V919" s="251"/>
      <c r="W919" s="251"/>
      <c r="X919" s="251"/>
      <c r="Y919" s="251"/>
      <c r="Z919" s="251"/>
    </row>
    <row r="920" spans="1:26" ht="15.75" customHeight="1" x14ac:dyDescent="0.3">
      <c r="A920" s="251"/>
      <c r="B920" s="251"/>
      <c r="C920" s="251"/>
      <c r="D920" s="251"/>
      <c r="E920" s="251"/>
      <c r="F920" s="310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164"/>
      <c r="S920" s="251"/>
      <c r="T920" s="251"/>
      <c r="U920" s="251"/>
      <c r="V920" s="251"/>
      <c r="W920" s="251"/>
      <c r="X920" s="251"/>
      <c r="Y920" s="251"/>
      <c r="Z920" s="251"/>
    </row>
    <row r="921" spans="1:26" ht="15.75" customHeight="1" x14ac:dyDescent="0.3">
      <c r="A921" s="251"/>
      <c r="B921" s="251"/>
      <c r="C921" s="251"/>
      <c r="D921" s="251"/>
      <c r="E921" s="251"/>
      <c r="F921" s="310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164"/>
      <c r="S921" s="251"/>
      <c r="T921" s="251"/>
      <c r="U921" s="251"/>
      <c r="V921" s="251"/>
      <c r="W921" s="251"/>
      <c r="X921" s="251"/>
      <c r="Y921" s="251"/>
      <c r="Z921" s="251"/>
    </row>
    <row r="922" spans="1:26" ht="15.75" customHeight="1" x14ac:dyDescent="0.3">
      <c r="A922" s="251"/>
      <c r="B922" s="251"/>
      <c r="C922" s="251"/>
      <c r="D922" s="251"/>
      <c r="E922" s="251"/>
      <c r="F922" s="310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164"/>
      <c r="S922" s="251"/>
      <c r="T922" s="251"/>
      <c r="U922" s="251"/>
      <c r="V922" s="251"/>
      <c r="W922" s="251"/>
      <c r="X922" s="251"/>
      <c r="Y922" s="251"/>
      <c r="Z922" s="251"/>
    </row>
    <row r="923" spans="1:26" ht="15.75" customHeight="1" x14ac:dyDescent="0.3">
      <c r="A923" s="251"/>
      <c r="B923" s="251"/>
      <c r="C923" s="251"/>
      <c r="D923" s="251"/>
      <c r="E923" s="251"/>
      <c r="F923" s="310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164"/>
      <c r="S923" s="251"/>
      <c r="T923" s="251"/>
      <c r="U923" s="251"/>
      <c r="V923" s="251"/>
      <c r="W923" s="251"/>
      <c r="X923" s="251"/>
      <c r="Y923" s="251"/>
      <c r="Z923" s="251"/>
    </row>
    <row r="924" spans="1:26" ht="15.75" customHeight="1" x14ac:dyDescent="0.3">
      <c r="A924" s="251"/>
      <c r="B924" s="251"/>
      <c r="C924" s="251"/>
      <c r="D924" s="251"/>
      <c r="E924" s="251"/>
      <c r="F924" s="310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164"/>
      <c r="S924" s="251"/>
      <c r="T924" s="251"/>
      <c r="U924" s="251"/>
      <c r="V924" s="251"/>
      <c r="W924" s="251"/>
      <c r="X924" s="251"/>
      <c r="Y924" s="251"/>
      <c r="Z924" s="251"/>
    </row>
    <row r="925" spans="1:26" ht="15.75" customHeight="1" x14ac:dyDescent="0.3">
      <c r="A925" s="251"/>
      <c r="B925" s="251"/>
      <c r="C925" s="251"/>
      <c r="D925" s="251"/>
      <c r="E925" s="251"/>
      <c r="F925" s="310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164"/>
      <c r="S925" s="251"/>
      <c r="T925" s="251"/>
      <c r="U925" s="251"/>
      <c r="V925" s="251"/>
      <c r="W925" s="251"/>
      <c r="X925" s="251"/>
      <c r="Y925" s="251"/>
      <c r="Z925" s="251"/>
    </row>
    <row r="926" spans="1:26" ht="15.75" customHeight="1" x14ac:dyDescent="0.3">
      <c r="A926" s="251"/>
      <c r="B926" s="251"/>
      <c r="C926" s="251"/>
      <c r="D926" s="251"/>
      <c r="E926" s="251"/>
      <c r="F926" s="310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164"/>
      <c r="S926" s="251"/>
      <c r="T926" s="251"/>
      <c r="U926" s="251"/>
      <c r="V926" s="251"/>
      <c r="W926" s="251"/>
      <c r="X926" s="251"/>
      <c r="Y926" s="251"/>
      <c r="Z926" s="251"/>
    </row>
    <row r="927" spans="1:26" ht="15.75" customHeight="1" x14ac:dyDescent="0.3">
      <c r="A927" s="251"/>
      <c r="B927" s="251"/>
      <c r="C927" s="251"/>
      <c r="D927" s="251"/>
      <c r="E927" s="251"/>
      <c r="F927" s="310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164"/>
      <c r="S927" s="251"/>
      <c r="T927" s="251"/>
      <c r="U927" s="251"/>
      <c r="V927" s="251"/>
      <c r="W927" s="251"/>
      <c r="X927" s="251"/>
      <c r="Y927" s="251"/>
      <c r="Z927" s="251"/>
    </row>
    <row r="928" spans="1:26" ht="15.75" customHeight="1" x14ac:dyDescent="0.3">
      <c r="A928" s="251"/>
      <c r="B928" s="251"/>
      <c r="C928" s="251"/>
      <c r="D928" s="251"/>
      <c r="E928" s="251"/>
      <c r="F928" s="310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164"/>
      <c r="S928" s="251"/>
      <c r="T928" s="251"/>
      <c r="U928" s="251"/>
      <c r="V928" s="251"/>
      <c r="W928" s="251"/>
      <c r="X928" s="251"/>
      <c r="Y928" s="251"/>
      <c r="Z928" s="251"/>
    </row>
    <row r="929" spans="1:26" ht="15.75" customHeight="1" x14ac:dyDescent="0.3">
      <c r="A929" s="251"/>
      <c r="B929" s="251"/>
      <c r="C929" s="251"/>
      <c r="D929" s="251"/>
      <c r="E929" s="251"/>
      <c r="F929" s="310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164"/>
      <c r="S929" s="251"/>
      <c r="T929" s="251"/>
      <c r="U929" s="251"/>
      <c r="V929" s="251"/>
      <c r="W929" s="251"/>
      <c r="X929" s="251"/>
      <c r="Y929" s="251"/>
      <c r="Z929" s="251"/>
    </row>
    <row r="930" spans="1:26" ht="15.75" customHeight="1" x14ac:dyDescent="0.3">
      <c r="A930" s="251"/>
      <c r="B930" s="251"/>
      <c r="C930" s="251"/>
      <c r="D930" s="251"/>
      <c r="E930" s="251"/>
      <c r="F930" s="310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164"/>
      <c r="S930" s="251"/>
      <c r="T930" s="251"/>
      <c r="U930" s="251"/>
      <c r="V930" s="251"/>
      <c r="W930" s="251"/>
      <c r="X930" s="251"/>
      <c r="Y930" s="251"/>
      <c r="Z930" s="251"/>
    </row>
    <row r="931" spans="1:26" ht="15.75" customHeight="1" x14ac:dyDescent="0.3">
      <c r="A931" s="251"/>
      <c r="B931" s="251"/>
      <c r="C931" s="251"/>
      <c r="D931" s="251"/>
      <c r="E931" s="251"/>
      <c r="F931" s="310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164"/>
      <c r="S931" s="251"/>
      <c r="T931" s="251"/>
      <c r="U931" s="251"/>
      <c r="V931" s="251"/>
      <c r="W931" s="251"/>
      <c r="X931" s="251"/>
      <c r="Y931" s="251"/>
      <c r="Z931" s="251"/>
    </row>
    <row r="932" spans="1:26" ht="15.75" customHeight="1" x14ac:dyDescent="0.3">
      <c r="A932" s="251"/>
      <c r="B932" s="251"/>
      <c r="C932" s="251"/>
      <c r="D932" s="251"/>
      <c r="E932" s="251"/>
      <c r="F932" s="310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164"/>
      <c r="S932" s="251"/>
      <c r="T932" s="251"/>
      <c r="U932" s="251"/>
      <c r="V932" s="251"/>
      <c r="W932" s="251"/>
      <c r="X932" s="251"/>
      <c r="Y932" s="251"/>
      <c r="Z932" s="251"/>
    </row>
    <row r="933" spans="1:26" ht="15.75" customHeight="1" x14ac:dyDescent="0.3">
      <c r="A933" s="251"/>
      <c r="B933" s="251"/>
      <c r="C933" s="251"/>
      <c r="D933" s="251"/>
      <c r="E933" s="251"/>
      <c r="F933" s="310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164"/>
      <c r="S933" s="251"/>
      <c r="T933" s="251"/>
      <c r="U933" s="251"/>
      <c r="V933" s="251"/>
      <c r="W933" s="251"/>
      <c r="X933" s="251"/>
      <c r="Y933" s="251"/>
      <c r="Z933" s="251"/>
    </row>
    <row r="934" spans="1:26" ht="15.75" customHeight="1" x14ac:dyDescent="0.3">
      <c r="A934" s="251"/>
      <c r="B934" s="251"/>
      <c r="C934" s="251"/>
      <c r="D934" s="251"/>
      <c r="E934" s="251"/>
      <c r="F934" s="310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164"/>
      <c r="S934" s="251"/>
      <c r="T934" s="251"/>
      <c r="U934" s="251"/>
      <c r="V934" s="251"/>
      <c r="W934" s="251"/>
      <c r="X934" s="251"/>
      <c r="Y934" s="251"/>
      <c r="Z934" s="251"/>
    </row>
    <row r="935" spans="1:26" ht="15.75" customHeight="1" x14ac:dyDescent="0.3">
      <c r="A935" s="251"/>
      <c r="B935" s="251"/>
      <c r="C935" s="251"/>
      <c r="D935" s="251"/>
      <c r="E935" s="251"/>
      <c r="F935" s="310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164"/>
      <c r="S935" s="251"/>
      <c r="T935" s="251"/>
      <c r="U935" s="251"/>
      <c r="V935" s="251"/>
      <c r="W935" s="251"/>
      <c r="X935" s="251"/>
      <c r="Y935" s="251"/>
      <c r="Z935" s="251"/>
    </row>
    <row r="936" spans="1:26" ht="15.75" customHeight="1" x14ac:dyDescent="0.3">
      <c r="A936" s="251"/>
      <c r="B936" s="251"/>
      <c r="C936" s="251"/>
      <c r="D936" s="251"/>
      <c r="E936" s="251"/>
      <c r="F936" s="310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164"/>
      <c r="S936" s="251"/>
      <c r="T936" s="251"/>
      <c r="U936" s="251"/>
      <c r="V936" s="251"/>
      <c r="W936" s="251"/>
      <c r="X936" s="251"/>
      <c r="Y936" s="251"/>
      <c r="Z936" s="251"/>
    </row>
    <row r="937" spans="1:26" ht="15.75" customHeight="1" x14ac:dyDescent="0.3">
      <c r="A937" s="251"/>
      <c r="B937" s="251"/>
      <c r="C937" s="251"/>
      <c r="D937" s="251"/>
      <c r="E937" s="251"/>
      <c r="F937" s="310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164"/>
      <c r="S937" s="251"/>
      <c r="T937" s="251"/>
      <c r="U937" s="251"/>
      <c r="V937" s="251"/>
      <c r="W937" s="251"/>
      <c r="X937" s="251"/>
      <c r="Y937" s="251"/>
      <c r="Z937" s="251"/>
    </row>
    <row r="938" spans="1:26" ht="15.75" customHeight="1" x14ac:dyDescent="0.3">
      <c r="A938" s="251"/>
      <c r="B938" s="251"/>
      <c r="C938" s="251"/>
      <c r="D938" s="251"/>
      <c r="E938" s="251"/>
      <c r="F938" s="310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164"/>
      <c r="S938" s="251"/>
      <c r="T938" s="251"/>
      <c r="U938" s="251"/>
      <c r="V938" s="251"/>
      <c r="W938" s="251"/>
      <c r="X938" s="251"/>
      <c r="Y938" s="251"/>
      <c r="Z938" s="251"/>
    </row>
    <row r="939" spans="1:26" ht="15.75" customHeight="1" x14ac:dyDescent="0.3">
      <c r="A939" s="251"/>
      <c r="B939" s="251"/>
      <c r="C939" s="251"/>
      <c r="D939" s="251"/>
      <c r="E939" s="251"/>
      <c r="F939" s="310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164"/>
      <c r="S939" s="251"/>
      <c r="T939" s="251"/>
      <c r="U939" s="251"/>
      <c r="V939" s="251"/>
      <c r="W939" s="251"/>
      <c r="X939" s="251"/>
      <c r="Y939" s="251"/>
      <c r="Z939" s="251"/>
    </row>
    <row r="940" spans="1:26" ht="15.75" customHeight="1" x14ac:dyDescent="0.3">
      <c r="A940" s="251"/>
      <c r="B940" s="251"/>
      <c r="C940" s="251"/>
      <c r="D940" s="251"/>
      <c r="E940" s="251"/>
      <c r="F940" s="310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164"/>
      <c r="S940" s="251"/>
      <c r="T940" s="251"/>
      <c r="U940" s="251"/>
      <c r="V940" s="251"/>
      <c r="W940" s="251"/>
      <c r="X940" s="251"/>
      <c r="Y940" s="251"/>
      <c r="Z940" s="251"/>
    </row>
    <row r="941" spans="1:26" ht="15.75" customHeight="1" x14ac:dyDescent="0.3">
      <c r="A941" s="251"/>
      <c r="B941" s="251"/>
      <c r="C941" s="251"/>
      <c r="D941" s="251"/>
      <c r="E941" s="251"/>
      <c r="F941" s="310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164"/>
      <c r="S941" s="251"/>
      <c r="T941" s="251"/>
      <c r="U941" s="251"/>
      <c r="V941" s="251"/>
      <c r="W941" s="251"/>
      <c r="X941" s="251"/>
      <c r="Y941" s="251"/>
      <c r="Z941" s="251"/>
    </row>
    <row r="942" spans="1:26" ht="15.75" customHeight="1" x14ac:dyDescent="0.3">
      <c r="A942" s="251"/>
      <c r="B942" s="251"/>
      <c r="C942" s="251"/>
      <c r="D942" s="251"/>
      <c r="E942" s="251"/>
      <c r="F942" s="310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164"/>
      <c r="S942" s="251"/>
      <c r="T942" s="251"/>
      <c r="U942" s="251"/>
      <c r="V942" s="251"/>
      <c r="W942" s="251"/>
      <c r="X942" s="251"/>
      <c r="Y942" s="251"/>
      <c r="Z942" s="251"/>
    </row>
    <row r="943" spans="1:26" ht="15.75" customHeight="1" x14ac:dyDescent="0.3">
      <c r="A943" s="251"/>
      <c r="B943" s="251"/>
      <c r="C943" s="251"/>
      <c r="D943" s="251"/>
      <c r="E943" s="251"/>
      <c r="F943" s="310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164"/>
      <c r="S943" s="251"/>
      <c r="T943" s="251"/>
      <c r="U943" s="251"/>
      <c r="V943" s="251"/>
      <c r="W943" s="251"/>
      <c r="X943" s="251"/>
      <c r="Y943" s="251"/>
      <c r="Z943" s="251"/>
    </row>
    <row r="944" spans="1:26" ht="15.75" customHeight="1" x14ac:dyDescent="0.3">
      <c r="A944" s="251"/>
      <c r="B944" s="251"/>
      <c r="C944" s="251"/>
      <c r="D944" s="251"/>
      <c r="E944" s="251"/>
      <c r="F944" s="310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164"/>
      <c r="S944" s="251"/>
      <c r="T944" s="251"/>
      <c r="U944" s="251"/>
      <c r="V944" s="251"/>
      <c r="W944" s="251"/>
      <c r="X944" s="251"/>
      <c r="Y944" s="251"/>
      <c r="Z944" s="251"/>
    </row>
    <row r="945" spans="1:26" ht="15.75" customHeight="1" x14ac:dyDescent="0.3">
      <c r="A945" s="251"/>
      <c r="B945" s="251"/>
      <c r="C945" s="251"/>
      <c r="D945" s="251"/>
      <c r="E945" s="251"/>
      <c r="F945" s="310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164"/>
      <c r="S945" s="251"/>
      <c r="T945" s="251"/>
      <c r="U945" s="251"/>
      <c r="V945" s="251"/>
      <c r="W945" s="251"/>
      <c r="X945" s="251"/>
      <c r="Y945" s="251"/>
      <c r="Z945" s="251"/>
    </row>
    <row r="946" spans="1:26" ht="15.75" customHeight="1" x14ac:dyDescent="0.3">
      <c r="A946" s="251"/>
      <c r="B946" s="251"/>
      <c r="C946" s="251"/>
      <c r="D946" s="251"/>
      <c r="E946" s="251"/>
      <c r="F946" s="310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164"/>
      <c r="S946" s="251"/>
      <c r="T946" s="251"/>
      <c r="U946" s="251"/>
      <c r="V946" s="251"/>
      <c r="W946" s="251"/>
      <c r="X946" s="251"/>
      <c r="Y946" s="251"/>
      <c r="Z946" s="251"/>
    </row>
    <row r="947" spans="1:26" ht="15.75" customHeight="1" x14ac:dyDescent="0.3">
      <c r="A947" s="251"/>
      <c r="B947" s="251"/>
      <c r="C947" s="251"/>
      <c r="D947" s="251"/>
      <c r="E947" s="251"/>
      <c r="F947" s="310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164"/>
      <c r="S947" s="251"/>
      <c r="T947" s="251"/>
      <c r="U947" s="251"/>
      <c r="V947" s="251"/>
      <c r="W947" s="251"/>
      <c r="X947" s="251"/>
      <c r="Y947" s="251"/>
      <c r="Z947" s="251"/>
    </row>
    <row r="948" spans="1:26" ht="15.75" customHeight="1" x14ac:dyDescent="0.3">
      <c r="A948" s="251"/>
      <c r="B948" s="251"/>
      <c r="C948" s="251"/>
      <c r="D948" s="251"/>
      <c r="E948" s="251"/>
      <c r="F948" s="310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164"/>
      <c r="S948" s="251"/>
      <c r="T948" s="251"/>
      <c r="U948" s="251"/>
      <c r="V948" s="251"/>
      <c r="W948" s="251"/>
      <c r="X948" s="251"/>
      <c r="Y948" s="251"/>
      <c r="Z948" s="251"/>
    </row>
    <row r="949" spans="1:26" ht="15.75" customHeight="1" x14ac:dyDescent="0.3">
      <c r="A949" s="251"/>
      <c r="B949" s="251"/>
      <c r="C949" s="251"/>
      <c r="D949" s="251"/>
      <c r="E949" s="251"/>
      <c r="F949" s="310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164"/>
      <c r="S949" s="251"/>
      <c r="T949" s="251"/>
      <c r="U949" s="251"/>
      <c r="V949" s="251"/>
      <c r="W949" s="251"/>
      <c r="X949" s="251"/>
      <c r="Y949" s="251"/>
      <c r="Z949" s="251"/>
    </row>
    <row r="950" spans="1:26" ht="15.75" customHeight="1" x14ac:dyDescent="0.3">
      <c r="A950" s="251"/>
      <c r="B950" s="251"/>
      <c r="C950" s="251"/>
      <c r="D950" s="251"/>
      <c r="E950" s="251"/>
      <c r="F950" s="310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164"/>
      <c r="S950" s="251"/>
      <c r="T950" s="251"/>
      <c r="U950" s="251"/>
      <c r="V950" s="251"/>
      <c r="W950" s="251"/>
      <c r="X950" s="251"/>
      <c r="Y950" s="251"/>
      <c r="Z950" s="251"/>
    </row>
    <row r="951" spans="1:26" ht="15.75" customHeight="1" x14ac:dyDescent="0.3">
      <c r="A951" s="251"/>
      <c r="B951" s="251"/>
      <c r="C951" s="251"/>
      <c r="D951" s="251"/>
      <c r="E951" s="251"/>
      <c r="F951" s="310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164"/>
      <c r="S951" s="251"/>
      <c r="T951" s="251"/>
      <c r="U951" s="251"/>
      <c r="V951" s="251"/>
      <c r="W951" s="251"/>
      <c r="X951" s="251"/>
      <c r="Y951" s="251"/>
      <c r="Z951" s="251"/>
    </row>
    <row r="952" spans="1:26" ht="15.75" customHeight="1" x14ac:dyDescent="0.3">
      <c r="A952" s="251"/>
      <c r="B952" s="251"/>
      <c r="C952" s="251"/>
      <c r="D952" s="251"/>
      <c r="E952" s="251"/>
      <c r="F952" s="310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164"/>
      <c r="S952" s="251"/>
      <c r="T952" s="251"/>
      <c r="U952" s="251"/>
      <c r="V952" s="251"/>
      <c r="W952" s="251"/>
      <c r="X952" s="251"/>
      <c r="Y952" s="251"/>
      <c r="Z952" s="251"/>
    </row>
    <row r="953" spans="1:26" ht="15.75" customHeight="1" x14ac:dyDescent="0.3">
      <c r="A953" s="251"/>
      <c r="B953" s="251"/>
      <c r="C953" s="251"/>
      <c r="D953" s="251"/>
      <c r="E953" s="251"/>
      <c r="F953" s="310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164"/>
      <c r="S953" s="251"/>
      <c r="T953" s="251"/>
      <c r="U953" s="251"/>
      <c r="V953" s="251"/>
      <c r="W953" s="251"/>
      <c r="X953" s="251"/>
      <c r="Y953" s="251"/>
      <c r="Z953" s="251"/>
    </row>
    <row r="954" spans="1:26" ht="15.75" customHeight="1" x14ac:dyDescent="0.3">
      <c r="A954" s="251"/>
      <c r="B954" s="251"/>
      <c r="C954" s="251"/>
      <c r="D954" s="251"/>
      <c r="E954" s="251"/>
      <c r="F954" s="310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164"/>
      <c r="S954" s="251"/>
      <c r="T954" s="251"/>
      <c r="U954" s="251"/>
      <c r="V954" s="251"/>
      <c r="W954" s="251"/>
      <c r="X954" s="251"/>
      <c r="Y954" s="251"/>
      <c r="Z954" s="251"/>
    </row>
    <row r="955" spans="1:26" ht="15.75" customHeight="1" x14ac:dyDescent="0.3">
      <c r="A955" s="251"/>
      <c r="B955" s="251"/>
      <c r="C955" s="251"/>
      <c r="D955" s="251"/>
      <c r="E955" s="251"/>
      <c r="F955" s="310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164"/>
      <c r="S955" s="251"/>
      <c r="T955" s="251"/>
      <c r="U955" s="251"/>
      <c r="V955" s="251"/>
      <c r="W955" s="251"/>
      <c r="X955" s="251"/>
      <c r="Y955" s="251"/>
      <c r="Z955" s="251"/>
    </row>
    <row r="956" spans="1:26" ht="15.75" customHeight="1" x14ac:dyDescent="0.3">
      <c r="A956" s="251"/>
      <c r="B956" s="251"/>
      <c r="C956" s="251"/>
      <c r="D956" s="251"/>
      <c r="E956" s="251"/>
      <c r="F956" s="310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164"/>
      <c r="S956" s="251"/>
      <c r="T956" s="251"/>
      <c r="U956" s="251"/>
      <c r="V956" s="251"/>
      <c r="W956" s="251"/>
      <c r="X956" s="251"/>
      <c r="Y956" s="251"/>
      <c r="Z956" s="251"/>
    </row>
    <row r="957" spans="1:26" ht="15.75" customHeight="1" x14ac:dyDescent="0.3">
      <c r="A957" s="251"/>
      <c r="B957" s="251"/>
      <c r="C957" s="251"/>
      <c r="D957" s="251"/>
      <c r="E957" s="251"/>
      <c r="F957" s="310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164"/>
      <c r="S957" s="251"/>
      <c r="T957" s="251"/>
      <c r="U957" s="251"/>
      <c r="V957" s="251"/>
      <c r="W957" s="251"/>
      <c r="X957" s="251"/>
      <c r="Y957" s="251"/>
      <c r="Z957" s="251"/>
    </row>
    <row r="958" spans="1:26" ht="15.75" customHeight="1" x14ac:dyDescent="0.3">
      <c r="A958" s="251"/>
      <c r="B958" s="251"/>
      <c r="C958" s="251"/>
      <c r="D958" s="251"/>
      <c r="E958" s="251"/>
      <c r="F958" s="310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164"/>
      <c r="S958" s="251"/>
      <c r="T958" s="251"/>
      <c r="U958" s="251"/>
      <c r="V958" s="251"/>
      <c r="W958" s="251"/>
      <c r="X958" s="251"/>
      <c r="Y958" s="251"/>
      <c r="Z958" s="251"/>
    </row>
    <row r="959" spans="1:26" ht="15.75" customHeight="1" x14ac:dyDescent="0.3">
      <c r="A959" s="251"/>
      <c r="B959" s="251"/>
      <c r="C959" s="251"/>
      <c r="D959" s="251"/>
      <c r="E959" s="251"/>
      <c r="F959" s="310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164"/>
      <c r="S959" s="251"/>
      <c r="T959" s="251"/>
      <c r="U959" s="251"/>
      <c r="V959" s="251"/>
      <c r="W959" s="251"/>
      <c r="X959" s="251"/>
      <c r="Y959" s="251"/>
      <c r="Z959" s="251"/>
    </row>
    <row r="960" spans="1:26" ht="15.75" customHeight="1" x14ac:dyDescent="0.3">
      <c r="A960" s="251"/>
      <c r="B960" s="251"/>
      <c r="C960" s="251"/>
      <c r="D960" s="251"/>
      <c r="E960" s="251"/>
      <c r="F960" s="310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164"/>
      <c r="S960" s="251"/>
      <c r="T960" s="251"/>
      <c r="U960" s="251"/>
      <c r="V960" s="251"/>
      <c r="W960" s="251"/>
      <c r="X960" s="251"/>
      <c r="Y960" s="251"/>
      <c r="Z960" s="251"/>
    </row>
    <row r="961" spans="1:26" ht="15.75" customHeight="1" x14ac:dyDescent="0.3">
      <c r="A961" s="251"/>
      <c r="B961" s="251"/>
      <c r="C961" s="251"/>
      <c r="D961" s="251"/>
      <c r="E961" s="251"/>
      <c r="F961" s="310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164"/>
      <c r="S961" s="251"/>
      <c r="T961" s="251"/>
      <c r="U961" s="251"/>
      <c r="V961" s="251"/>
      <c r="W961" s="251"/>
      <c r="X961" s="251"/>
      <c r="Y961" s="251"/>
      <c r="Z961" s="251"/>
    </row>
    <row r="962" spans="1:26" ht="15.75" customHeight="1" x14ac:dyDescent="0.3">
      <c r="A962" s="251"/>
      <c r="B962" s="251"/>
      <c r="C962" s="251"/>
      <c r="D962" s="251"/>
      <c r="E962" s="251"/>
      <c r="F962" s="310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164"/>
      <c r="S962" s="251"/>
      <c r="T962" s="251"/>
      <c r="U962" s="251"/>
      <c r="V962" s="251"/>
      <c r="W962" s="251"/>
      <c r="X962" s="251"/>
      <c r="Y962" s="251"/>
      <c r="Z962" s="251"/>
    </row>
    <row r="963" spans="1:26" ht="15.75" customHeight="1" x14ac:dyDescent="0.3">
      <c r="A963" s="251"/>
      <c r="B963" s="251"/>
      <c r="C963" s="251"/>
      <c r="D963" s="251"/>
      <c r="E963" s="251"/>
      <c r="F963" s="310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164"/>
      <c r="S963" s="251"/>
      <c r="T963" s="251"/>
      <c r="U963" s="251"/>
      <c r="V963" s="251"/>
      <c r="W963" s="251"/>
      <c r="X963" s="251"/>
      <c r="Y963" s="251"/>
      <c r="Z963" s="251"/>
    </row>
    <row r="964" spans="1:26" ht="15.75" customHeight="1" x14ac:dyDescent="0.3">
      <c r="A964" s="251"/>
      <c r="B964" s="251"/>
      <c r="C964" s="251"/>
      <c r="D964" s="251"/>
      <c r="E964" s="251"/>
      <c r="F964" s="310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164"/>
      <c r="S964" s="251"/>
      <c r="T964" s="251"/>
      <c r="U964" s="251"/>
      <c r="V964" s="251"/>
      <c r="W964" s="251"/>
      <c r="X964" s="251"/>
      <c r="Y964" s="251"/>
      <c r="Z964" s="251"/>
    </row>
    <row r="965" spans="1:26" ht="15.75" customHeight="1" x14ac:dyDescent="0.3">
      <c r="A965" s="251"/>
      <c r="B965" s="251"/>
      <c r="C965" s="251"/>
      <c r="D965" s="251"/>
      <c r="E965" s="251"/>
      <c r="F965" s="310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164"/>
      <c r="S965" s="251"/>
      <c r="T965" s="251"/>
      <c r="U965" s="251"/>
      <c r="V965" s="251"/>
      <c r="W965" s="251"/>
      <c r="X965" s="251"/>
      <c r="Y965" s="251"/>
      <c r="Z965" s="251"/>
    </row>
    <row r="966" spans="1:26" ht="15.75" customHeight="1" x14ac:dyDescent="0.3">
      <c r="A966" s="251"/>
      <c r="B966" s="251"/>
      <c r="C966" s="251"/>
      <c r="D966" s="251"/>
      <c r="E966" s="251"/>
      <c r="F966" s="310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164"/>
      <c r="S966" s="251"/>
      <c r="T966" s="251"/>
      <c r="U966" s="251"/>
      <c r="V966" s="251"/>
      <c r="W966" s="251"/>
      <c r="X966" s="251"/>
      <c r="Y966" s="251"/>
      <c r="Z966" s="251"/>
    </row>
    <row r="967" spans="1:26" ht="15.75" customHeight="1" x14ac:dyDescent="0.3">
      <c r="A967" s="251"/>
      <c r="B967" s="251"/>
      <c r="C967" s="251"/>
      <c r="D967" s="251"/>
      <c r="E967" s="251"/>
      <c r="F967" s="310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164"/>
      <c r="S967" s="251"/>
      <c r="T967" s="251"/>
      <c r="U967" s="251"/>
      <c r="V967" s="251"/>
      <c r="W967" s="251"/>
      <c r="X967" s="251"/>
      <c r="Y967" s="251"/>
      <c r="Z967" s="251"/>
    </row>
    <row r="968" spans="1:26" ht="15.75" customHeight="1" x14ac:dyDescent="0.3">
      <c r="A968" s="251"/>
      <c r="B968" s="251"/>
      <c r="C968" s="251"/>
      <c r="D968" s="251"/>
      <c r="E968" s="251"/>
      <c r="F968" s="310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164"/>
      <c r="S968" s="251"/>
      <c r="T968" s="251"/>
      <c r="U968" s="251"/>
      <c r="V968" s="251"/>
      <c r="W968" s="251"/>
      <c r="X968" s="251"/>
      <c r="Y968" s="251"/>
      <c r="Z968" s="251"/>
    </row>
    <row r="969" spans="1:26" ht="15.75" customHeight="1" x14ac:dyDescent="0.3">
      <c r="A969" s="251"/>
      <c r="B969" s="251"/>
      <c r="C969" s="251"/>
      <c r="D969" s="251"/>
      <c r="E969" s="251"/>
      <c r="F969" s="310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164"/>
      <c r="S969" s="251"/>
      <c r="T969" s="251"/>
      <c r="U969" s="251"/>
      <c r="V969" s="251"/>
      <c r="W969" s="251"/>
      <c r="X969" s="251"/>
      <c r="Y969" s="251"/>
      <c r="Z969" s="251"/>
    </row>
    <row r="970" spans="1:26" ht="15.75" customHeight="1" x14ac:dyDescent="0.3">
      <c r="A970" s="251"/>
      <c r="B970" s="251"/>
      <c r="C970" s="251"/>
      <c r="D970" s="251"/>
      <c r="E970" s="251"/>
      <c r="F970" s="310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164"/>
      <c r="S970" s="251"/>
      <c r="T970" s="251"/>
      <c r="U970" s="251"/>
      <c r="V970" s="251"/>
      <c r="W970" s="251"/>
      <c r="X970" s="251"/>
      <c r="Y970" s="251"/>
      <c r="Z970" s="251"/>
    </row>
    <row r="971" spans="1:26" ht="15.75" customHeight="1" x14ac:dyDescent="0.3">
      <c r="A971" s="251"/>
      <c r="B971" s="251"/>
      <c r="C971" s="251"/>
      <c r="D971" s="251"/>
      <c r="E971" s="251"/>
      <c r="F971" s="310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164"/>
      <c r="S971" s="251"/>
      <c r="T971" s="251"/>
      <c r="U971" s="251"/>
      <c r="V971" s="251"/>
      <c r="W971" s="251"/>
      <c r="X971" s="251"/>
      <c r="Y971" s="251"/>
      <c r="Z971" s="251"/>
    </row>
    <row r="972" spans="1:26" ht="15.75" customHeight="1" x14ac:dyDescent="0.3">
      <c r="A972" s="251"/>
      <c r="B972" s="251"/>
      <c r="C972" s="251"/>
      <c r="D972" s="251"/>
      <c r="E972" s="251"/>
      <c r="F972" s="310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164"/>
      <c r="S972" s="251"/>
      <c r="T972" s="251"/>
      <c r="U972" s="251"/>
      <c r="V972" s="251"/>
      <c r="W972" s="251"/>
      <c r="X972" s="251"/>
      <c r="Y972" s="251"/>
      <c r="Z972" s="251"/>
    </row>
    <row r="973" spans="1:26" ht="15.75" customHeight="1" x14ac:dyDescent="0.3">
      <c r="A973" s="251"/>
      <c r="B973" s="251"/>
      <c r="C973" s="251"/>
      <c r="D973" s="251"/>
      <c r="E973" s="251"/>
      <c r="F973" s="310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164"/>
      <c r="S973" s="251"/>
      <c r="T973" s="251"/>
      <c r="U973" s="251"/>
      <c r="V973" s="251"/>
      <c r="W973" s="251"/>
      <c r="X973" s="251"/>
      <c r="Y973" s="251"/>
      <c r="Z973" s="251"/>
    </row>
    <row r="974" spans="1:26" ht="15.75" customHeight="1" x14ac:dyDescent="0.3">
      <c r="A974" s="251"/>
      <c r="B974" s="251"/>
      <c r="C974" s="251"/>
      <c r="D974" s="251"/>
      <c r="E974" s="251"/>
      <c r="F974" s="310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164"/>
      <c r="S974" s="251"/>
      <c r="T974" s="251"/>
      <c r="U974" s="251"/>
      <c r="V974" s="251"/>
      <c r="W974" s="251"/>
      <c r="X974" s="251"/>
      <c r="Y974" s="251"/>
      <c r="Z974" s="251"/>
    </row>
    <row r="975" spans="1:26" ht="15.75" customHeight="1" x14ac:dyDescent="0.3">
      <c r="A975" s="251"/>
      <c r="B975" s="251"/>
      <c r="C975" s="251"/>
      <c r="D975" s="251"/>
      <c r="E975" s="251"/>
      <c r="F975" s="310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164"/>
      <c r="S975" s="251"/>
      <c r="T975" s="251"/>
      <c r="U975" s="251"/>
      <c r="V975" s="251"/>
      <c r="W975" s="251"/>
      <c r="X975" s="251"/>
      <c r="Y975" s="251"/>
      <c r="Z975" s="251"/>
    </row>
    <row r="976" spans="1:26" ht="15.75" customHeight="1" x14ac:dyDescent="0.3">
      <c r="A976" s="251"/>
      <c r="B976" s="251"/>
      <c r="C976" s="251"/>
      <c r="D976" s="251"/>
      <c r="E976" s="251"/>
      <c r="F976" s="310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164"/>
      <c r="S976" s="251"/>
      <c r="T976" s="251"/>
      <c r="U976" s="251"/>
      <c r="V976" s="251"/>
      <c r="W976" s="251"/>
      <c r="X976" s="251"/>
      <c r="Y976" s="251"/>
      <c r="Z976" s="251"/>
    </row>
    <row r="977" spans="1:26" ht="15.75" customHeight="1" x14ac:dyDescent="0.3">
      <c r="A977" s="251"/>
      <c r="B977" s="251"/>
      <c r="C977" s="251"/>
      <c r="D977" s="251"/>
      <c r="E977" s="251"/>
      <c r="F977" s="310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164"/>
      <c r="S977" s="251"/>
      <c r="T977" s="251"/>
      <c r="U977" s="251"/>
      <c r="V977" s="251"/>
      <c r="W977" s="251"/>
      <c r="X977" s="251"/>
      <c r="Y977" s="251"/>
      <c r="Z977" s="251"/>
    </row>
    <row r="978" spans="1:26" ht="15.75" customHeight="1" x14ac:dyDescent="0.3">
      <c r="A978" s="251"/>
      <c r="B978" s="251"/>
      <c r="C978" s="251"/>
      <c r="D978" s="251"/>
      <c r="E978" s="251"/>
      <c r="F978" s="310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164"/>
      <c r="S978" s="251"/>
      <c r="T978" s="251"/>
      <c r="U978" s="251"/>
      <c r="V978" s="251"/>
      <c r="W978" s="251"/>
      <c r="X978" s="251"/>
      <c r="Y978" s="251"/>
      <c r="Z978" s="251"/>
    </row>
    <row r="979" spans="1:26" ht="15.75" customHeight="1" x14ac:dyDescent="0.3">
      <c r="A979" s="251"/>
      <c r="B979" s="251"/>
      <c r="C979" s="251"/>
      <c r="D979" s="251"/>
      <c r="E979" s="251"/>
      <c r="F979" s="310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164"/>
      <c r="S979" s="251"/>
      <c r="T979" s="251"/>
      <c r="U979" s="251"/>
      <c r="V979" s="251"/>
      <c r="W979" s="251"/>
      <c r="X979" s="251"/>
      <c r="Y979" s="251"/>
      <c r="Z979" s="251"/>
    </row>
    <row r="980" spans="1:26" ht="15.75" customHeight="1" x14ac:dyDescent="0.3">
      <c r="A980" s="251"/>
      <c r="B980" s="251"/>
      <c r="C980" s="251"/>
      <c r="D980" s="251"/>
      <c r="E980" s="251"/>
      <c r="F980" s="310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164"/>
      <c r="S980" s="251"/>
      <c r="T980" s="251"/>
      <c r="U980" s="251"/>
      <c r="V980" s="251"/>
      <c r="W980" s="251"/>
      <c r="X980" s="251"/>
      <c r="Y980" s="251"/>
      <c r="Z980" s="251"/>
    </row>
    <row r="981" spans="1:26" ht="15.75" customHeight="1" x14ac:dyDescent="0.3">
      <c r="A981" s="251"/>
      <c r="B981" s="251"/>
      <c r="C981" s="251"/>
      <c r="D981" s="251"/>
      <c r="E981" s="251"/>
      <c r="F981" s="310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164"/>
      <c r="S981" s="251"/>
      <c r="T981" s="251"/>
      <c r="U981" s="251"/>
      <c r="V981" s="251"/>
      <c r="W981" s="251"/>
      <c r="X981" s="251"/>
      <c r="Y981" s="251"/>
      <c r="Z981" s="251"/>
    </row>
    <row r="982" spans="1:26" ht="15.75" customHeight="1" x14ac:dyDescent="0.3">
      <c r="A982" s="251"/>
      <c r="B982" s="251"/>
      <c r="C982" s="251"/>
      <c r="D982" s="251"/>
      <c r="E982" s="251"/>
      <c r="F982" s="310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164"/>
      <c r="S982" s="251"/>
      <c r="T982" s="251"/>
      <c r="U982" s="251"/>
      <c r="V982" s="251"/>
      <c r="W982" s="251"/>
      <c r="X982" s="251"/>
      <c r="Y982" s="251"/>
      <c r="Z982" s="251"/>
    </row>
    <row r="983" spans="1:26" ht="15.75" customHeight="1" x14ac:dyDescent="0.3">
      <c r="A983" s="251"/>
      <c r="B983" s="251"/>
      <c r="C983" s="251"/>
      <c r="D983" s="251"/>
      <c r="E983" s="251"/>
      <c r="F983" s="310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164"/>
      <c r="S983" s="251"/>
      <c r="T983" s="251"/>
      <c r="U983" s="251"/>
      <c r="V983" s="251"/>
      <c r="W983" s="251"/>
      <c r="X983" s="251"/>
      <c r="Y983" s="251"/>
      <c r="Z983" s="251"/>
    </row>
    <row r="984" spans="1:26" ht="15.75" customHeight="1" x14ac:dyDescent="0.3">
      <c r="A984" s="251"/>
      <c r="B984" s="251"/>
      <c r="C984" s="251"/>
      <c r="D984" s="251"/>
      <c r="E984" s="251"/>
      <c r="F984" s="310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164"/>
      <c r="S984" s="251"/>
      <c r="T984" s="251"/>
      <c r="U984" s="251"/>
      <c r="V984" s="251"/>
      <c r="W984" s="251"/>
      <c r="X984" s="251"/>
      <c r="Y984" s="251"/>
      <c r="Z984" s="251"/>
    </row>
    <row r="985" spans="1:26" ht="15.75" customHeight="1" x14ac:dyDescent="0.3">
      <c r="A985" s="251"/>
      <c r="B985" s="251"/>
      <c r="C985" s="251"/>
      <c r="D985" s="251"/>
      <c r="E985" s="251"/>
      <c r="F985" s="310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164"/>
      <c r="S985" s="251"/>
      <c r="T985" s="251"/>
      <c r="U985" s="251"/>
      <c r="V985" s="251"/>
      <c r="W985" s="251"/>
      <c r="X985" s="251"/>
      <c r="Y985" s="251"/>
      <c r="Z985" s="251"/>
    </row>
    <row r="986" spans="1:26" ht="15.75" customHeight="1" x14ac:dyDescent="0.3">
      <c r="A986" s="251"/>
      <c r="B986" s="251"/>
      <c r="C986" s="251"/>
      <c r="D986" s="251"/>
      <c r="E986" s="251"/>
      <c r="F986" s="310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164"/>
      <c r="S986" s="251"/>
      <c r="T986" s="251"/>
      <c r="U986" s="251"/>
      <c r="V986" s="251"/>
      <c r="W986" s="251"/>
      <c r="X986" s="251"/>
      <c r="Y986" s="251"/>
      <c r="Z986" s="251"/>
    </row>
    <row r="987" spans="1:26" ht="15.75" customHeight="1" x14ac:dyDescent="0.3">
      <c r="A987" s="251"/>
      <c r="B987" s="251"/>
      <c r="C987" s="251"/>
      <c r="D987" s="251"/>
      <c r="E987" s="251"/>
      <c r="F987" s="310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164"/>
      <c r="S987" s="251"/>
      <c r="T987" s="251"/>
      <c r="U987" s="251"/>
      <c r="V987" s="251"/>
      <c r="W987" s="251"/>
      <c r="X987" s="251"/>
      <c r="Y987" s="251"/>
      <c r="Z987" s="251"/>
    </row>
    <row r="988" spans="1:26" ht="15.75" customHeight="1" x14ac:dyDescent="0.3">
      <c r="A988" s="251"/>
      <c r="B988" s="251"/>
      <c r="C988" s="251"/>
      <c r="D988" s="251"/>
      <c r="E988" s="251"/>
      <c r="F988" s="310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164"/>
      <c r="S988" s="251"/>
      <c r="T988" s="251"/>
      <c r="U988" s="251"/>
      <c r="V988" s="251"/>
      <c r="W988" s="251"/>
      <c r="X988" s="251"/>
      <c r="Y988" s="251"/>
      <c r="Z988" s="251"/>
    </row>
    <row r="989" spans="1:26" ht="15.75" customHeight="1" x14ac:dyDescent="0.3">
      <c r="A989" s="251"/>
      <c r="B989" s="251"/>
      <c r="C989" s="251"/>
      <c r="D989" s="251"/>
      <c r="E989" s="251"/>
      <c r="F989" s="310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164"/>
      <c r="S989" s="251"/>
      <c r="T989" s="251"/>
      <c r="U989" s="251"/>
      <c r="V989" s="251"/>
      <c r="W989" s="251"/>
      <c r="X989" s="251"/>
      <c r="Y989" s="251"/>
      <c r="Z989" s="251"/>
    </row>
    <row r="990" spans="1:26" ht="15.75" customHeight="1" x14ac:dyDescent="0.3">
      <c r="A990" s="251"/>
      <c r="B990" s="251"/>
      <c r="C990" s="251"/>
      <c r="D990" s="251"/>
      <c r="E990" s="251"/>
      <c r="F990" s="310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164"/>
      <c r="S990" s="251"/>
      <c r="T990" s="251"/>
      <c r="U990" s="251"/>
      <c r="V990" s="251"/>
      <c r="W990" s="251"/>
      <c r="X990" s="251"/>
      <c r="Y990" s="251"/>
      <c r="Z990" s="251"/>
    </row>
    <row r="991" spans="1:26" ht="15.75" customHeight="1" x14ac:dyDescent="0.3">
      <c r="A991" s="251"/>
      <c r="B991" s="251"/>
      <c r="C991" s="251"/>
      <c r="D991" s="251"/>
      <c r="E991" s="251"/>
      <c r="F991" s="310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164"/>
      <c r="S991" s="251"/>
      <c r="T991" s="251"/>
      <c r="U991" s="251"/>
      <c r="V991" s="251"/>
      <c r="W991" s="251"/>
      <c r="X991" s="251"/>
      <c r="Y991" s="251"/>
      <c r="Z991" s="251"/>
    </row>
    <row r="992" spans="1:26" ht="15.75" customHeight="1" x14ac:dyDescent="0.3">
      <c r="A992" s="251"/>
      <c r="B992" s="251"/>
      <c r="C992" s="251"/>
      <c r="D992" s="251"/>
      <c r="E992" s="251"/>
      <c r="F992" s="310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164"/>
      <c r="S992" s="251"/>
      <c r="T992" s="251"/>
      <c r="U992" s="251"/>
      <c r="V992" s="251"/>
      <c r="W992" s="251"/>
      <c r="X992" s="251"/>
      <c r="Y992" s="251"/>
      <c r="Z992" s="251"/>
    </row>
    <row r="993" spans="1:26" ht="15.75" customHeight="1" x14ac:dyDescent="0.3">
      <c r="A993" s="251"/>
      <c r="B993" s="251"/>
      <c r="C993" s="251"/>
      <c r="D993" s="251"/>
      <c r="E993" s="251"/>
      <c r="F993" s="310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164"/>
      <c r="S993" s="251"/>
      <c r="T993" s="251"/>
      <c r="U993" s="251"/>
      <c r="V993" s="251"/>
      <c r="W993" s="251"/>
      <c r="X993" s="251"/>
      <c r="Y993" s="251"/>
      <c r="Z993" s="251"/>
    </row>
    <row r="994" spans="1:26" ht="15.75" customHeight="1" x14ac:dyDescent="0.3">
      <c r="A994" s="251"/>
      <c r="B994" s="251"/>
      <c r="C994" s="251"/>
      <c r="D994" s="251"/>
      <c r="E994" s="251"/>
      <c r="F994" s="310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164"/>
      <c r="S994" s="251"/>
      <c r="T994" s="251"/>
      <c r="U994" s="251"/>
      <c r="V994" s="251"/>
      <c r="W994" s="251"/>
      <c r="X994" s="251"/>
      <c r="Y994" s="251"/>
      <c r="Z994" s="251"/>
    </row>
    <row r="995" spans="1:26" ht="15.75" customHeight="1" x14ac:dyDescent="0.3">
      <c r="A995" s="251"/>
      <c r="B995" s="251"/>
      <c r="C995" s="251"/>
      <c r="D995" s="251"/>
      <c r="E995" s="251"/>
      <c r="F995" s="310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164"/>
      <c r="S995" s="251"/>
      <c r="T995" s="251"/>
      <c r="U995" s="251"/>
      <c r="V995" s="251"/>
      <c r="W995" s="251"/>
      <c r="X995" s="251"/>
      <c r="Y995" s="251"/>
      <c r="Z995" s="251"/>
    </row>
    <row r="996" spans="1:26" ht="15.75" customHeight="1" x14ac:dyDescent="0.3">
      <c r="A996" s="251"/>
      <c r="B996" s="251"/>
      <c r="C996" s="251"/>
      <c r="D996" s="251"/>
      <c r="E996" s="251"/>
      <c r="F996" s="310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164"/>
      <c r="S996" s="251"/>
      <c r="T996" s="251"/>
      <c r="U996" s="251"/>
      <c r="V996" s="251"/>
      <c r="W996" s="251"/>
      <c r="X996" s="251"/>
      <c r="Y996" s="251"/>
      <c r="Z996" s="251"/>
    </row>
    <row r="997" spans="1:26" ht="15.75" customHeight="1" x14ac:dyDescent="0.3">
      <c r="A997" s="251"/>
      <c r="B997" s="251"/>
      <c r="C997" s="251"/>
      <c r="D997" s="251"/>
      <c r="E997" s="251"/>
      <c r="F997" s="310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164"/>
      <c r="S997" s="251"/>
      <c r="T997" s="251"/>
      <c r="U997" s="251"/>
      <c r="V997" s="251"/>
      <c r="W997" s="251"/>
      <c r="X997" s="251"/>
      <c r="Y997" s="251"/>
      <c r="Z997" s="251"/>
    </row>
    <row r="998" spans="1:26" ht="15.75" customHeight="1" x14ac:dyDescent="0.3">
      <c r="A998" s="251"/>
      <c r="B998" s="251"/>
      <c r="C998" s="251"/>
      <c r="D998" s="251"/>
      <c r="E998" s="251"/>
      <c r="F998" s="310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164"/>
      <c r="S998" s="251"/>
      <c r="T998" s="251"/>
      <c r="U998" s="251"/>
      <c r="V998" s="251"/>
      <c r="W998" s="251"/>
      <c r="X998" s="251"/>
      <c r="Y998" s="251"/>
      <c r="Z998" s="251"/>
    </row>
    <row r="999" spans="1:26" ht="15.75" customHeight="1" x14ac:dyDescent="0.3">
      <c r="A999" s="251"/>
      <c r="B999" s="251"/>
      <c r="C999" s="251"/>
      <c r="D999" s="251"/>
      <c r="E999" s="251"/>
      <c r="F999" s="310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164"/>
      <c r="S999" s="251"/>
      <c r="T999" s="251"/>
      <c r="U999" s="251"/>
      <c r="V999" s="251"/>
      <c r="W999" s="251"/>
      <c r="X999" s="251"/>
      <c r="Y999" s="251"/>
      <c r="Z999" s="251"/>
    </row>
    <row r="1000" spans="1:26" ht="15.75" customHeight="1" x14ac:dyDescent="0.3">
      <c r="A1000" s="251"/>
      <c r="B1000" s="251"/>
      <c r="C1000" s="251"/>
      <c r="D1000" s="251"/>
      <c r="E1000" s="251"/>
      <c r="F1000" s="310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164"/>
      <c r="S1000" s="251"/>
      <c r="T1000" s="251"/>
      <c r="U1000" s="251"/>
      <c r="V1000" s="251"/>
      <c r="W1000" s="251"/>
      <c r="X1000" s="251"/>
      <c r="Y1000" s="251"/>
      <c r="Z1000" s="251"/>
    </row>
  </sheetData>
  <autoFilter ref="A12:S342" xr:uid="{00000000-0009-0000-0000-000004000000}"/>
  <mergeCells count="50">
    <mergeCell ref="N8:O8"/>
    <mergeCell ref="P8:Q8"/>
    <mergeCell ref="H9:I9"/>
    <mergeCell ref="H11:I11"/>
    <mergeCell ref="J11:K11"/>
    <mergeCell ref="L11:M11"/>
    <mergeCell ref="N9:O9"/>
    <mergeCell ref="P9:Q9"/>
    <mergeCell ref="N10:O10"/>
    <mergeCell ref="P10:Q10"/>
    <mergeCell ref="N11:O11"/>
    <mergeCell ref="P11:Q11"/>
    <mergeCell ref="J7:K7"/>
    <mergeCell ref="L7:M7"/>
    <mergeCell ref="J9:K9"/>
    <mergeCell ref="L9:M9"/>
    <mergeCell ref="H10:I10"/>
    <mergeCell ref="J10:K10"/>
    <mergeCell ref="L10:M10"/>
    <mergeCell ref="H7:I7"/>
    <mergeCell ref="H8:I8"/>
    <mergeCell ref="J8:K8"/>
    <mergeCell ref="L8:M8"/>
    <mergeCell ref="N6:O6"/>
    <mergeCell ref="P6:Q6"/>
    <mergeCell ref="N7:O7"/>
    <mergeCell ref="P7:Q7"/>
    <mergeCell ref="H3:I3"/>
    <mergeCell ref="H4:I4"/>
    <mergeCell ref="J4:K4"/>
    <mergeCell ref="L4:M4"/>
    <mergeCell ref="N4:O4"/>
    <mergeCell ref="P4:Q4"/>
    <mergeCell ref="H5:I5"/>
    <mergeCell ref="J5:K5"/>
    <mergeCell ref="L5:M5"/>
    <mergeCell ref="H6:I6"/>
    <mergeCell ref="J6:K6"/>
    <mergeCell ref="L6:M6"/>
    <mergeCell ref="J3:K3"/>
    <mergeCell ref="P3:Q3"/>
    <mergeCell ref="N5:O5"/>
    <mergeCell ref="P5:Q5"/>
    <mergeCell ref="L3:M3"/>
    <mergeCell ref="N3:O3"/>
    <mergeCell ref="H2:I2"/>
    <mergeCell ref="J2:K2"/>
    <mergeCell ref="L2:M2"/>
    <mergeCell ref="N2:O2"/>
    <mergeCell ref="P2:Q2"/>
  </mergeCells>
  <conditionalFormatting sqref="F15:F23 F310:F342">
    <cfRule type="cellIs" dxfId="2265" priority="1" operator="equal">
      <formula>"Recebido"</formula>
    </cfRule>
    <cfRule type="cellIs" dxfId="2264" priority="2" operator="equal">
      <formula>"Estimado"</formula>
    </cfRule>
    <cfRule type="cellIs" dxfId="2263" priority="3" operator="equal">
      <formula>"Não Solicitado"</formula>
    </cfRule>
  </conditionalFormatting>
  <conditionalFormatting sqref="F25:F31">
    <cfRule type="cellIs" dxfId="2262" priority="4" operator="equal">
      <formula>"Recebido"</formula>
    </cfRule>
    <cfRule type="cellIs" dxfId="2261" priority="5" operator="equal">
      <formula>"Estimado"</formula>
    </cfRule>
    <cfRule type="cellIs" dxfId="2260" priority="6" operator="equal">
      <formula>"Não Solicitado"</formula>
    </cfRule>
  </conditionalFormatting>
  <conditionalFormatting sqref="F33:F37">
    <cfRule type="cellIs" dxfId="2259" priority="7" operator="equal">
      <formula>"Recebido"</formula>
    </cfRule>
    <cfRule type="cellIs" dxfId="2258" priority="8" operator="equal">
      <formula>"Estimado"</formula>
    </cfRule>
    <cfRule type="cellIs" dxfId="2257" priority="9" operator="equal">
      <formula>"Não Solicitado"</formula>
    </cfRule>
  </conditionalFormatting>
  <conditionalFormatting sqref="F39:F56">
    <cfRule type="cellIs" dxfId="2256" priority="10" operator="equal">
      <formula>"Recebido"</formula>
    </cfRule>
    <cfRule type="cellIs" dxfId="2255" priority="11" operator="equal">
      <formula>"Estimado"</formula>
    </cfRule>
    <cfRule type="cellIs" dxfId="2254" priority="12" operator="equal">
      <formula>"Não Solicitado"</formula>
    </cfRule>
  </conditionalFormatting>
  <conditionalFormatting sqref="F58:F66">
    <cfRule type="cellIs" dxfId="2253" priority="13" operator="equal">
      <formula>"Recebido"</formula>
    </cfRule>
    <cfRule type="cellIs" dxfId="2252" priority="14" operator="equal">
      <formula>"Estimado"</formula>
    </cfRule>
    <cfRule type="cellIs" dxfId="2251" priority="15" operator="equal">
      <formula>"Não Solicitado"</formula>
    </cfRule>
  </conditionalFormatting>
  <conditionalFormatting sqref="F68:F71 F73:F79 F81:F109 F112 F128:F131 F134:F136 F138:F142 F180:F183 F185:F186">
    <cfRule type="cellIs" dxfId="2250" priority="16" operator="equal">
      <formula>"Recebido"</formula>
    </cfRule>
    <cfRule type="cellIs" dxfId="2249" priority="17" operator="equal">
      <formula>"Estimado"</formula>
    </cfRule>
    <cfRule type="cellIs" dxfId="2248" priority="18" operator="equal">
      <formula>"Não Solicitado"</formula>
    </cfRule>
  </conditionalFormatting>
  <conditionalFormatting sqref="F114:F119">
    <cfRule type="cellIs" dxfId="2247" priority="19" operator="equal">
      <formula>"Recebido"</formula>
    </cfRule>
    <cfRule type="cellIs" dxfId="2246" priority="20" operator="equal">
      <formula>"Estimado"</formula>
    </cfRule>
    <cfRule type="cellIs" dxfId="2245" priority="21" operator="equal">
      <formula>"Não Solicitado"</formula>
    </cfRule>
  </conditionalFormatting>
  <conditionalFormatting sqref="F121:F126">
    <cfRule type="cellIs" dxfId="2244" priority="22" operator="equal">
      <formula>"Recebido"</formula>
    </cfRule>
    <cfRule type="cellIs" dxfId="2243" priority="23" operator="equal">
      <formula>"Estimado"</formula>
    </cfRule>
    <cfRule type="cellIs" dxfId="2242" priority="24" operator="equal">
      <formula>"Não Solicitado"</formula>
    </cfRule>
  </conditionalFormatting>
  <conditionalFormatting sqref="F144">
    <cfRule type="cellIs" dxfId="2241" priority="25" operator="equal">
      <formula>"Recebido"</formula>
    </cfRule>
    <cfRule type="cellIs" dxfId="2240" priority="26" operator="equal">
      <formula>"Estimado"</formula>
    </cfRule>
    <cfRule type="cellIs" dxfId="2239" priority="27" operator="equal">
      <formula>"Não Solicitado"</formula>
    </cfRule>
  </conditionalFormatting>
  <conditionalFormatting sqref="F146:F149">
    <cfRule type="cellIs" dxfId="2238" priority="28" operator="equal">
      <formula>"Recebido"</formula>
    </cfRule>
    <cfRule type="cellIs" dxfId="2237" priority="29" operator="equal">
      <formula>"Estimado"</formula>
    </cfRule>
    <cfRule type="cellIs" dxfId="2236" priority="30" operator="equal">
      <formula>"Não Solicitado"</formula>
    </cfRule>
  </conditionalFormatting>
  <conditionalFormatting sqref="F151:F172">
    <cfRule type="cellIs" dxfId="2235" priority="31" operator="equal">
      <formula>"Recebido"</formula>
    </cfRule>
    <cfRule type="cellIs" dxfId="2234" priority="32" operator="equal">
      <formula>"Estimado"</formula>
    </cfRule>
    <cfRule type="cellIs" dxfId="2233" priority="33" operator="equal">
      <formula>"Não Solicitado"</formula>
    </cfRule>
  </conditionalFormatting>
  <conditionalFormatting sqref="F174:F177">
    <cfRule type="cellIs" dxfId="2232" priority="34" operator="equal">
      <formula>"Recebido"</formula>
    </cfRule>
    <cfRule type="cellIs" dxfId="2231" priority="35" operator="equal">
      <formula>"Estimado"</formula>
    </cfRule>
    <cfRule type="cellIs" dxfId="2230" priority="36" operator="equal">
      <formula>"Não Solicitado"</formula>
    </cfRule>
  </conditionalFormatting>
  <conditionalFormatting sqref="F188:F220">
    <cfRule type="cellIs" dxfId="2229" priority="37" operator="equal">
      <formula>"Recebido"</formula>
    </cfRule>
    <cfRule type="cellIs" dxfId="2228" priority="38" operator="equal">
      <formula>"Estimado"</formula>
    </cfRule>
    <cfRule type="cellIs" dxfId="2227" priority="39" operator="equal">
      <formula>"Não Solicitado"</formula>
    </cfRule>
  </conditionalFormatting>
  <conditionalFormatting sqref="F222:F232">
    <cfRule type="cellIs" dxfId="2226" priority="40" operator="equal">
      <formula>"Recebido"</formula>
    </cfRule>
    <cfRule type="cellIs" dxfId="2225" priority="41" operator="equal">
      <formula>"Estimado"</formula>
    </cfRule>
    <cfRule type="cellIs" dxfId="2224" priority="42" operator="equal">
      <formula>"Não Solicitado"</formula>
    </cfRule>
  </conditionalFormatting>
  <conditionalFormatting sqref="F235:F308">
    <cfRule type="cellIs" dxfId="2223" priority="43" operator="equal">
      <formula>"Recebido"</formula>
    </cfRule>
    <cfRule type="cellIs" dxfId="2222" priority="44" operator="equal">
      <formula>"Estimado"</formula>
    </cfRule>
    <cfRule type="cellIs" dxfId="2221" priority="45" operator="equal">
      <formula>"Não Solicitado"</formula>
    </cfRule>
  </conditionalFormatting>
  <dataValidations disablePrompts="1" count="1">
    <dataValidation type="list" allowBlank="1" showErrorMessage="1" sqref="F15:F23 F25:F31 F33:F37 F39:F56 F58:F66 F68:F71 F73:F79 F81:F109 F112 F114:F119 F121:F126 F128:F131 F134:F136 F138:F142 F144 F146:F149 F151:F172 F174:F177 F180:F183 F185:F186 F188:F220 F222:F232 F235:F308 F310:F342" xr:uid="{00000000-0002-0000-0400-000000000000}">
      <formula1>"Não Solicitado,Estimado,Recebido"</formula1>
    </dataValidation>
  </dataValidations>
  <pageMargins left="0.511811024" right="0.511811024" top="0.78740157499999996" bottom="0.78740157499999996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outlinePr summaryBelow="0"/>
    <pageSetUpPr fitToPage="1"/>
  </sheetPr>
  <dimension ref="A1:Z1001"/>
  <sheetViews>
    <sheetView showGridLines="0" workbookViewId="0">
      <pane ySplit="7" topLeftCell="A8" activePane="bottomLeft" state="frozen"/>
      <selection pane="bottomLeft" activeCell="J13" sqref="J13"/>
    </sheetView>
  </sheetViews>
  <sheetFormatPr defaultColWidth="12.6640625" defaultRowHeight="15" customHeight="1" outlineLevelRow="1" outlineLevelCol="1" x14ac:dyDescent="0.25"/>
  <cols>
    <col min="1" max="5" width="4" hidden="1" customWidth="1" outlineLevel="1"/>
    <col min="6" max="6" width="3.109375" customWidth="1" collapsed="1"/>
    <col min="7" max="7" width="7.33203125" customWidth="1"/>
    <col min="8" max="8" width="8.44140625" customWidth="1" outlineLevel="1"/>
    <col min="9" max="9" width="12.33203125" customWidth="1"/>
    <col min="10" max="10" width="32.6640625" customWidth="1"/>
    <col min="11" max="11" width="6.88671875" customWidth="1"/>
    <col min="12" max="12" width="11.109375" customWidth="1"/>
    <col min="13" max="13" width="13.44140625" customWidth="1"/>
    <col min="14" max="14" width="11.109375" customWidth="1"/>
    <col min="15" max="15" width="36.109375" customWidth="1" outlineLevel="1"/>
    <col min="16" max="16" width="17.44140625" customWidth="1"/>
    <col min="17" max="17" width="10.109375" customWidth="1"/>
    <col min="18" max="18" width="15" customWidth="1"/>
    <col min="19" max="26" width="9.109375" customWidth="1"/>
  </cols>
  <sheetData>
    <row r="1" spans="1:26" ht="6.75" customHeight="1" x14ac:dyDescent="0.25">
      <c r="A1" s="23"/>
      <c r="B1" s="23"/>
      <c r="C1" s="23"/>
      <c r="D1" s="23"/>
      <c r="E1" s="23"/>
      <c r="F1" s="23"/>
      <c r="G1" s="311"/>
      <c r="H1" s="311"/>
      <c r="I1" s="311"/>
      <c r="J1" s="312"/>
      <c r="K1" s="313"/>
      <c r="L1" s="312"/>
      <c r="M1" s="312"/>
      <c r="N1" s="314"/>
      <c r="O1" s="312"/>
      <c r="P1" s="315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7.25" customHeight="1" x14ac:dyDescent="0.25">
      <c r="A2" s="316"/>
      <c r="B2" s="316"/>
      <c r="C2" s="316"/>
      <c r="D2" s="316"/>
      <c r="E2" s="316"/>
      <c r="F2" s="316"/>
      <c r="G2" s="317"/>
      <c r="H2" s="318"/>
      <c r="I2" s="318"/>
      <c r="J2" s="318"/>
      <c r="K2" s="319"/>
      <c r="L2" s="319"/>
      <c r="M2" s="319"/>
      <c r="N2" s="320"/>
      <c r="O2" s="321"/>
      <c r="P2" s="322"/>
      <c r="Q2" s="316"/>
      <c r="R2" s="316"/>
      <c r="S2" s="316"/>
      <c r="T2" s="316"/>
      <c r="U2" s="316"/>
      <c r="V2" s="316"/>
      <c r="W2" s="316"/>
      <c r="X2" s="316"/>
      <c r="Y2" s="316"/>
      <c r="Z2" s="316"/>
    </row>
    <row r="3" spans="1:26" ht="18" customHeight="1" x14ac:dyDescent="0.25">
      <c r="A3" s="316"/>
      <c r="B3" s="316"/>
      <c r="C3" s="316"/>
      <c r="D3" s="316"/>
      <c r="E3" s="316"/>
      <c r="F3" s="316"/>
      <c r="G3" s="323"/>
      <c r="H3" s="324"/>
      <c r="I3" s="324"/>
      <c r="J3" s="324"/>
      <c r="K3" s="325"/>
      <c r="L3" s="325"/>
      <c r="M3" s="325"/>
      <c r="N3" s="326"/>
      <c r="O3" s="327"/>
      <c r="P3" s="328"/>
      <c r="Q3" s="316"/>
      <c r="R3" s="329"/>
      <c r="S3" s="316"/>
      <c r="T3" s="316"/>
      <c r="U3" s="316"/>
      <c r="V3" s="316"/>
      <c r="W3" s="316"/>
      <c r="X3" s="316"/>
      <c r="Y3" s="316"/>
      <c r="Z3" s="316"/>
    </row>
    <row r="4" spans="1:26" ht="15" customHeight="1" x14ac:dyDescent="0.3">
      <c r="A4" s="14"/>
      <c r="B4" s="14"/>
      <c r="C4" s="14"/>
      <c r="D4" s="14"/>
      <c r="E4" s="14"/>
      <c r="F4" s="14"/>
      <c r="G4" s="330" t="s">
        <v>585</v>
      </c>
      <c r="H4" s="331"/>
      <c r="I4" s="10" t="str">
        <f>'Obra '!D1</f>
        <v>Colin Schroeder</v>
      </c>
      <c r="J4" s="332"/>
      <c r="K4" s="14"/>
      <c r="L4" s="14"/>
      <c r="M4" s="14"/>
      <c r="N4" s="333"/>
      <c r="O4" s="331" t="s">
        <v>586</v>
      </c>
      <c r="P4" s="334" t="s">
        <v>587</v>
      </c>
      <c r="Q4" s="15"/>
      <c r="R4" s="335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25">
      <c r="A5" s="10"/>
      <c r="B5" s="10"/>
      <c r="C5" s="10"/>
      <c r="D5" s="10"/>
      <c r="E5" s="10"/>
      <c r="F5" s="10"/>
      <c r="G5" s="336" t="s">
        <v>588</v>
      </c>
      <c r="H5" s="337"/>
      <c r="I5" s="338" t="str">
        <f>'Obra '!D2</f>
        <v>Grupo DUO</v>
      </c>
      <c r="J5" s="338"/>
      <c r="K5" s="10"/>
      <c r="L5" s="10"/>
      <c r="M5" s="10"/>
      <c r="N5" s="339"/>
      <c r="O5" s="340" t="str">
        <f>'Obra '!D3</f>
        <v>R00</v>
      </c>
      <c r="P5" s="341">
        <v>45551</v>
      </c>
      <c r="Q5" s="10"/>
      <c r="R5" s="342"/>
      <c r="S5" s="10"/>
      <c r="T5" s="10"/>
      <c r="U5" s="10"/>
      <c r="V5" s="10"/>
      <c r="W5" s="10"/>
      <c r="X5" s="10"/>
      <c r="Y5" s="10"/>
      <c r="Z5" s="10"/>
    </row>
    <row r="6" spans="1:26" ht="18" customHeight="1" x14ac:dyDescent="0.25">
      <c r="A6" s="343" t="s">
        <v>589</v>
      </c>
      <c r="B6" s="343" t="s">
        <v>590</v>
      </c>
      <c r="C6" s="343" t="s">
        <v>591</v>
      </c>
      <c r="D6" s="343" t="s">
        <v>592</v>
      </c>
      <c r="E6" s="343" t="s">
        <v>593</v>
      </c>
      <c r="F6" s="10"/>
      <c r="G6" s="1362" t="s">
        <v>594</v>
      </c>
      <c r="H6" s="1332"/>
      <c r="I6" s="1332"/>
      <c r="J6" s="1332"/>
      <c r="K6" s="1332"/>
      <c r="L6" s="1332"/>
      <c r="M6" s="1332"/>
      <c r="N6" s="1332"/>
      <c r="O6" s="1332"/>
      <c r="P6" s="1333"/>
      <c r="Q6" s="344"/>
      <c r="R6" s="344"/>
      <c r="S6" s="344"/>
      <c r="T6" s="344"/>
      <c r="U6" s="344"/>
      <c r="V6" s="344"/>
      <c r="W6" s="344"/>
      <c r="X6" s="344"/>
      <c r="Y6" s="344"/>
      <c r="Z6" s="344"/>
    </row>
    <row r="7" spans="1:26" ht="24" customHeight="1" x14ac:dyDescent="0.25">
      <c r="A7" s="345">
        <v>0</v>
      </c>
      <c r="B7" s="345">
        <v>0</v>
      </c>
      <c r="C7" s="345">
        <v>0</v>
      </c>
      <c r="D7" s="346">
        <v>0</v>
      </c>
      <c r="E7" s="346">
        <v>0</v>
      </c>
      <c r="F7" s="6"/>
      <c r="G7" s="347" t="s">
        <v>595</v>
      </c>
      <c r="H7" s="348" t="s">
        <v>596</v>
      </c>
      <c r="I7" s="349" t="s">
        <v>200</v>
      </c>
      <c r="J7" s="350" t="s">
        <v>7</v>
      </c>
      <c r="K7" s="351" t="s">
        <v>8</v>
      </c>
      <c r="L7" s="352" t="s">
        <v>597</v>
      </c>
      <c r="M7" s="352" t="s">
        <v>598</v>
      </c>
      <c r="N7" s="352" t="s">
        <v>248</v>
      </c>
      <c r="O7" s="353" t="s">
        <v>599</v>
      </c>
      <c r="P7" s="354" t="s">
        <v>600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 x14ac:dyDescent="0.25">
      <c r="A8" s="345">
        <f t="shared" ref="A8:A70" ca="1" si="0">IF($H8="UNIDADE CONSTRUTIVA",OFFSET(A8,-1,0)+1,LARGE(A$3:A7,1))</f>
        <v>0</v>
      </c>
      <c r="B8" s="345">
        <f t="shared" ref="B8:B263" ca="1" si="1">IF(H8="UNIDADE CONSTRUTIVA",0,IF(H8="CÉLULA CONSTRUTIVA",OFFSET(B8,-1,0)+1,OFFSET(B8,-1,0)))</f>
        <v>1</v>
      </c>
      <c r="C8" s="345">
        <f t="shared" ref="C8:C263" ca="1" si="2">IF(H8="CÉLULA CONSTRUTIVA",0,IF(H8="ETAPA",OFFSET(C8,-1,0)+1,OFFSET(C8,-1,0)))</f>
        <v>0</v>
      </c>
      <c r="D8" s="346">
        <f t="shared" ref="D8:D263" ca="1" si="3">IF(H8="ETAPA",0,IF(H8="SUBETAPA",OFFSET(D8,-1,0)+1,OFFSET(D8,-1,0)))</f>
        <v>0</v>
      </c>
      <c r="E8" s="346">
        <f t="shared" ref="E8:E263" ca="1" si="4">IF(H8="Subetapa",0,IF(H8="serviço",OFFSET(E8,-1,0)+1,OFFSET(E8,-1,0)))</f>
        <v>0</v>
      </c>
      <c r="F8" s="344"/>
      <c r="G8" s="355"/>
      <c r="H8" s="356" t="s">
        <v>601</v>
      </c>
      <c r="I8" s="357" t="str">
        <f t="shared" ref="I8:I121" ca="1" si="5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358" t="s">
        <v>602</v>
      </c>
      <c r="K8" s="359"/>
      <c r="L8" s="360"/>
      <c r="M8" s="360"/>
      <c r="N8" s="361">
        <f t="shared" ref="N8:N39" ca="1" si="6">IF(H8="Serviço",M8*L8,IF(H8="CÉLULA CONSTRUTIVA",SUMIFS($N$8:$N$419,$B$8:$B$419,B8,$H$8:$H$419,"Serviço"),IF(H8="ETAPA",SUMIFS($N$8:$N$419,$B$8:$B$419,B8,$C$8:$C$419,C8,$H$8:$H$419,"Serviço"),IF(H8="SUBETAPA",SUMIFS($N$8:$N$419,$B$8:$B$419,B8,$C$8:$C$419,C8,$D$8:$D$419,D8,$H$8:$H$419,"Serviço"),0))))</f>
        <v>2405432.0512636327</v>
      </c>
      <c r="O8" s="362"/>
      <c r="P8" s="363"/>
      <c r="Q8" s="364">
        <f ca="1">N8/'Obra '!$C$32</f>
        <v>0.50387246746888192</v>
      </c>
      <c r="R8" s="344"/>
      <c r="S8" s="344"/>
      <c r="T8" s="344"/>
      <c r="U8" s="344"/>
      <c r="V8" s="344"/>
      <c r="W8" s="344"/>
      <c r="X8" s="344"/>
      <c r="Y8" s="344"/>
      <c r="Z8" s="344"/>
    </row>
    <row r="9" spans="1:26" ht="13.5" customHeight="1" x14ac:dyDescent="0.25">
      <c r="A9" s="345">
        <f t="shared" ca="1" si="0"/>
        <v>0</v>
      </c>
      <c r="B9" s="345">
        <f t="shared" ca="1" si="1"/>
        <v>1</v>
      </c>
      <c r="C9" s="345">
        <f t="shared" ca="1" si="2"/>
        <v>1</v>
      </c>
      <c r="D9" s="346">
        <f t="shared" ca="1" si="3"/>
        <v>0</v>
      </c>
      <c r="E9" s="346">
        <f t="shared" ca="1" si="4"/>
        <v>0</v>
      </c>
      <c r="F9" s="344"/>
      <c r="G9" s="355"/>
      <c r="H9" s="356" t="s">
        <v>31</v>
      </c>
      <c r="I9" s="357" t="str">
        <f t="shared" ca="1" si="5"/>
        <v>01.001</v>
      </c>
      <c r="J9" s="358" t="s">
        <v>603</v>
      </c>
      <c r="K9" s="359"/>
      <c r="L9" s="360"/>
      <c r="M9" s="360"/>
      <c r="N9" s="361">
        <f t="shared" ca="1" si="6"/>
        <v>772571.76022016373</v>
      </c>
      <c r="O9" s="362"/>
      <c r="P9" s="363"/>
      <c r="Q9" s="364">
        <f ca="1">N9/'Obra '!$C$32</f>
        <v>0.16183273142736004</v>
      </c>
      <c r="R9" s="344"/>
      <c r="S9" s="344"/>
      <c r="T9" s="344"/>
      <c r="U9" s="344"/>
      <c r="V9" s="344"/>
      <c r="W9" s="344"/>
      <c r="X9" s="344"/>
      <c r="Y9" s="344"/>
      <c r="Z9" s="344"/>
    </row>
    <row r="10" spans="1:26" ht="13.5" customHeight="1" collapsed="1" x14ac:dyDescent="0.25">
      <c r="A10" s="345">
        <f t="shared" ca="1" si="0"/>
        <v>0</v>
      </c>
      <c r="B10" s="345">
        <f t="shared" ca="1" si="1"/>
        <v>1</v>
      </c>
      <c r="C10" s="345">
        <f t="shared" ca="1" si="2"/>
        <v>1</v>
      </c>
      <c r="D10" s="346">
        <f t="shared" ca="1" si="3"/>
        <v>1</v>
      </c>
      <c r="E10" s="346">
        <f t="shared" ca="1" si="4"/>
        <v>0</v>
      </c>
      <c r="F10" s="344"/>
      <c r="G10" s="355"/>
      <c r="H10" s="356" t="s">
        <v>604</v>
      </c>
      <c r="I10" s="357" t="str">
        <f t="shared" ca="1" si="5"/>
        <v>01.001.001</v>
      </c>
      <c r="J10" s="358" t="s">
        <v>605</v>
      </c>
      <c r="K10" s="359"/>
      <c r="L10" s="360"/>
      <c r="M10" s="360"/>
      <c r="N10" s="361">
        <f t="shared" ca="1" si="6"/>
        <v>10300</v>
      </c>
      <c r="O10" s="362"/>
      <c r="P10" s="363"/>
      <c r="Q10" s="364">
        <f ca="1">N10/'Obra '!$C$32</f>
        <v>2.1575693282223905E-3</v>
      </c>
      <c r="R10" s="344"/>
      <c r="S10" s="344"/>
      <c r="T10" s="344"/>
      <c r="U10" s="344"/>
      <c r="V10" s="344"/>
      <c r="W10" s="344"/>
      <c r="X10" s="344"/>
      <c r="Y10" s="344"/>
      <c r="Z10" s="344"/>
    </row>
    <row r="11" spans="1:26" ht="13.5" hidden="1" customHeight="1" outlineLevel="1" x14ac:dyDescent="0.25">
      <c r="A11" s="345">
        <f t="shared" ca="1" si="0"/>
        <v>0</v>
      </c>
      <c r="B11" s="345">
        <f t="shared" ca="1" si="1"/>
        <v>1</v>
      </c>
      <c r="C11" s="345">
        <f t="shared" ca="1" si="2"/>
        <v>1</v>
      </c>
      <c r="D11" s="346">
        <f t="shared" ca="1" si="3"/>
        <v>1</v>
      </c>
      <c r="E11" s="346">
        <f t="shared" ca="1" si="4"/>
        <v>1</v>
      </c>
      <c r="F11" s="344"/>
      <c r="G11" s="355"/>
      <c r="H11" s="356" t="s">
        <v>606</v>
      </c>
      <c r="I11" s="357" t="str">
        <f t="shared" ca="1" si="5"/>
        <v>01.001.001.001</v>
      </c>
      <c r="J11" s="358" t="s">
        <v>607</v>
      </c>
      <c r="K11" s="360" t="str">
        <f>IFERROR(VLOOKUP(J11,BASES!$A$13:$E$342,3,FALSE),0)</f>
        <v>vb</v>
      </c>
      <c r="L11" s="360">
        <f>IFERROR(VLOOKUP(J11,BASES!$A$13:$E$342,4,FALSE),0)</f>
        <v>1</v>
      </c>
      <c r="M11" s="360">
        <f>IFERROR(VLOOKUP(J11,BASES!$A$13:$E$342,5,FALSE),0)</f>
        <v>1800</v>
      </c>
      <c r="N11" s="361">
        <f t="shared" si="6"/>
        <v>1800</v>
      </c>
      <c r="O11" s="365" t="str">
        <f>IF(VLOOKUP(J11,BASES!$A$13:$F$342,6,FALSE)="Recebido","Valor informado em formulário",IF(VLOOKUP(J11,BASES!$A$13:$F$342,6,FALSE)="Estimado","Estimado com base em índices históricos","Não solicitado"))</f>
        <v>Valor informado em formulário</v>
      </c>
      <c r="P11" s="363" t="s">
        <v>608</v>
      </c>
      <c r="Q11" s="344"/>
      <c r="R11" s="344"/>
      <c r="S11" s="344"/>
      <c r="T11" s="344"/>
      <c r="U11" s="344"/>
      <c r="V11" s="344"/>
      <c r="W11" s="344"/>
      <c r="X11" s="344"/>
      <c r="Y11" s="344"/>
      <c r="Z11" s="344"/>
    </row>
    <row r="12" spans="1:26" ht="13.5" hidden="1" customHeight="1" outlineLevel="1" x14ac:dyDescent="0.25">
      <c r="A12" s="345">
        <f t="shared" ca="1" si="0"/>
        <v>0</v>
      </c>
      <c r="B12" s="345">
        <f t="shared" ca="1" si="1"/>
        <v>1</v>
      </c>
      <c r="C12" s="345">
        <f t="shared" ca="1" si="2"/>
        <v>1</v>
      </c>
      <c r="D12" s="346">
        <f t="shared" ca="1" si="3"/>
        <v>1</v>
      </c>
      <c r="E12" s="346">
        <f t="shared" ca="1" si="4"/>
        <v>2</v>
      </c>
      <c r="F12" s="344"/>
      <c r="G12" s="355"/>
      <c r="H12" s="356" t="s">
        <v>606</v>
      </c>
      <c r="I12" s="357" t="str">
        <f t="shared" ca="1" si="5"/>
        <v>01.001.001.002</v>
      </c>
      <c r="J12" s="358" t="s">
        <v>262</v>
      </c>
      <c r="K12" s="360" t="str">
        <f>IFERROR(VLOOKUP(J12,BASES!$A$13:$E$342,3,FALSE),0)</f>
        <v>vb</v>
      </c>
      <c r="L12" s="360">
        <f>IFERROR(VLOOKUP(J12,BASES!$A$13:$E$342,4,FALSE),0)</f>
        <v>1</v>
      </c>
      <c r="M12" s="360">
        <f>IFERROR(VLOOKUP(J12,BASES!$A$13:$E$342,5,FALSE),0)</f>
        <v>8500</v>
      </c>
      <c r="N12" s="361">
        <f t="shared" si="6"/>
        <v>8500</v>
      </c>
      <c r="O12" s="365" t="str">
        <f>IF(VLOOKUP(J12,BASES!$A$13:$F$342,6,FALSE)="Recebido","Valor informado em formulário",IF(VLOOKUP(J12,BASES!$A$13:$F$342,6,FALSE)="Estimado","Estimado com base em índices históricos","Não solicitado"))</f>
        <v>Valor informado em formulário</v>
      </c>
      <c r="P12" s="363" t="s">
        <v>608</v>
      </c>
      <c r="Q12" s="344"/>
      <c r="R12" s="344"/>
      <c r="S12" s="344"/>
      <c r="T12" s="344"/>
      <c r="U12" s="344"/>
      <c r="V12" s="344"/>
      <c r="W12" s="344"/>
      <c r="X12" s="344"/>
      <c r="Y12" s="344"/>
      <c r="Z12" s="344"/>
    </row>
    <row r="13" spans="1:26" ht="13.5" customHeight="1" collapsed="1" x14ac:dyDescent="0.25">
      <c r="A13" s="345">
        <f t="shared" ca="1" si="0"/>
        <v>0</v>
      </c>
      <c r="B13" s="345">
        <f t="shared" ca="1" si="1"/>
        <v>1</v>
      </c>
      <c r="C13" s="345">
        <f t="shared" ca="1" si="2"/>
        <v>1</v>
      </c>
      <c r="D13" s="346">
        <f t="shared" ca="1" si="3"/>
        <v>2</v>
      </c>
      <c r="E13" s="346">
        <f t="shared" ca="1" si="4"/>
        <v>0</v>
      </c>
      <c r="F13" s="344"/>
      <c r="G13" s="355"/>
      <c r="H13" s="356" t="s">
        <v>604</v>
      </c>
      <c r="I13" s="357" t="str">
        <f t="shared" ca="1" si="5"/>
        <v>01.001.002</v>
      </c>
      <c r="J13" s="358" t="s">
        <v>609</v>
      </c>
      <c r="K13" s="359"/>
      <c r="L13" s="360"/>
      <c r="M13" s="360"/>
      <c r="N13" s="361">
        <f t="shared" ca="1" si="6"/>
        <v>552152.35324474587</v>
      </c>
      <c r="O13" s="362"/>
      <c r="P13" s="363"/>
      <c r="Q13" s="364">
        <f ca="1">N13/'Obra '!$C$32</f>
        <v>0.11566087202589112</v>
      </c>
      <c r="R13" s="344"/>
      <c r="S13" s="344"/>
      <c r="T13" s="344"/>
      <c r="U13" s="344"/>
      <c r="V13" s="344"/>
      <c r="W13" s="344"/>
      <c r="X13" s="344"/>
      <c r="Y13" s="344"/>
      <c r="Z13" s="344"/>
    </row>
    <row r="14" spans="1:26" ht="13.5" hidden="1" customHeight="1" outlineLevel="1" x14ac:dyDescent="0.25">
      <c r="A14" s="345">
        <f t="shared" ca="1" si="0"/>
        <v>0</v>
      </c>
      <c r="B14" s="345">
        <f t="shared" ca="1" si="1"/>
        <v>1</v>
      </c>
      <c r="C14" s="345">
        <f t="shared" ca="1" si="2"/>
        <v>1</v>
      </c>
      <c r="D14" s="346">
        <f t="shared" ca="1" si="3"/>
        <v>2</v>
      </c>
      <c r="E14" s="346">
        <f t="shared" ca="1" si="4"/>
        <v>1</v>
      </c>
      <c r="F14" s="344"/>
      <c r="G14" s="355"/>
      <c r="H14" s="356" t="s">
        <v>606</v>
      </c>
      <c r="I14" s="357" t="str">
        <f t="shared" ca="1" si="5"/>
        <v>01.001.002.001</v>
      </c>
      <c r="J14" s="358" t="s">
        <v>270</v>
      </c>
      <c r="K14" s="360" t="str">
        <f>IFERROR(VLOOKUP(J14,BASES!$A$13:$E$342,3,FALSE),0)</f>
        <v>vb</v>
      </c>
      <c r="L14" s="360">
        <f>IFERROR(VLOOKUP(J14,BASES!$A$13:$E$342,4,FALSE),0)</f>
        <v>1</v>
      </c>
      <c r="M14" s="360">
        <f>IFERROR(VLOOKUP(J14,BASES!$A$13:$E$342,5,FALSE),0)</f>
        <v>320000</v>
      </c>
      <c r="N14" s="361">
        <f t="shared" si="6"/>
        <v>320000</v>
      </c>
      <c r="O14" s="365" t="str">
        <f>IF(VLOOKUP(J14,BASES!$A$13:$F$342,6,FALSE)="Recebido","Valor informado em formulário",IF(VLOOKUP(J14,BASES!$A$13:$F$342,6,FALSE)="Estimado","Estimado com base em índices históricos","Não solicitado"))</f>
        <v>Valor informado em formulário</v>
      </c>
      <c r="P14" s="363" t="s">
        <v>608</v>
      </c>
      <c r="Q14" s="344"/>
      <c r="R14" s="344"/>
      <c r="S14" s="344"/>
      <c r="T14" s="344"/>
      <c r="U14" s="344"/>
      <c r="V14" s="344"/>
      <c r="W14" s="344"/>
      <c r="X14" s="344"/>
      <c r="Y14" s="344"/>
      <c r="Z14" s="344"/>
    </row>
    <row r="15" spans="1:26" ht="13.5" hidden="1" customHeight="1" outlineLevel="1" x14ac:dyDescent="0.25">
      <c r="A15" s="345">
        <f t="shared" ca="1" si="0"/>
        <v>0</v>
      </c>
      <c r="B15" s="345">
        <f t="shared" ca="1" si="1"/>
        <v>1</v>
      </c>
      <c r="C15" s="345">
        <f t="shared" ca="1" si="2"/>
        <v>1</v>
      </c>
      <c r="D15" s="346">
        <f t="shared" ca="1" si="3"/>
        <v>2</v>
      </c>
      <c r="E15" s="346">
        <f t="shared" ca="1" si="4"/>
        <v>2</v>
      </c>
      <c r="F15" s="344"/>
      <c r="G15" s="355"/>
      <c r="H15" s="356" t="s">
        <v>606</v>
      </c>
      <c r="I15" s="357" t="str">
        <f t="shared" ca="1" si="5"/>
        <v>01.001.002.002</v>
      </c>
      <c r="J15" s="358" t="s">
        <v>274</v>
      </c>
      <c r="K15" s="360" t="str">
        <f>IFERROR(VLOOKUP(J15,BASES!$A$13:$E$342,3,FALSE),0)</f>
        <v>vb</v>
      </c>
      <c r="L15" s="360">
        <f>IFERROR(VLOOKUP(J15,BASES!$A$13:$E$342,4,FALSE),0)</f>
        <v>1</v>
      </c>
      <c r="M15" s="360">
        <f>IFERROR(VLOOKUP(J15,BASES!$A$13:$E$342,5,FALSE),0)</f>
        <v>9231.3627972870272</v>
      </c>
      <c r="N15" s="361">
        <f t="shared" si="6"/>
        <v>9231.3627972870272</v>
      </c>
      <c r="O15" s="365" t="str">
        <f>IF(VLOOKUP(J15,BASES!$A$13:$F$342,6,FALSE)="Recebido","Valor informado em formulário",IF(VLOOKUP(J15,BASES!$A$13:$F$342,6,FALSE)="Estimado","Estimado com base em índices históricos","Não solicitado"))</f>
        <v>Estimado com base em índices históricos</v>
      </c>
      <c r="P15" s="363" t="s">
        <v>608</v>
      </c>
      <c r="Q15" s="344"/>
      <c r="R15" s="344"/>
      <c r="S15" s="344"/>
      <c r="T15" s="344"/>
      <c r="U15" s="344"/>
      <c r="V15" s="344"/>
      <c r="W15" s="344"/>
      <c r="X15" s="344"/>
      <c r="Y15" s="344"/>
      <c r="Z15" s="344"/>
    </row>
    <row r="16" spans="1:26" ht="13.5" hidden="1" customHeight="1" outlineLevel="1" x14ac:dyDescent="0.25">
      <c r="A16" s="345">
        <f t="shared" ca="1" si="0"/>
        <v>0</v>
      </c>
      <c r="B16" s="345">
        <f t="shared" ca="1" si="1"/>
        <v>1</v>
      </c>
      <c r="C16" s="345">
        <f t="shared" ca="1" si="2"/>
        <v>1</v>
      </c>
      <c r="D16" s="346">
        <f t="shared" ca="1" si="3"/>
        <v>2</v>
      </c>
      <c r="E16" s="346">
        <f t="shared" ca="1" si="4"/>
        <v>3</v>
      </c>
      <c r="F16" s="344"/>
      <c r="G16" s="355"/>
      <c r="H16" s="356" t="s">
        <v>606</v>
      </c>
      <c r="I16" s="357" t="str">
        <f t="shared" ca="1" si="5"/>
        <v>01.001.002.003</v>
      </c>
      <c r="J16" s="358" t="s">
        <v>610</v>
      </c>
      <c r="K16" s="360" t="str">
        <f>IFERROR(VLOOKUP(J16,BASES!$A$13:$E$342,3,FALSE),0)</f>
        <v>vb</v>
      </c>
      <c r="L16" s="360">
        <f>IFERROR(VLOOKUP(J16,BASES!$A$13:$E$342,4,FALSE),0)</f>
        <v>1</v>
      </c>
      <c r="M16" s="360">
        <f>IFERROR(VLOOKUP(J16,BASES!$A$13:$E$342,5,FALSE),0)</f>
        <v>49900.726561960349</v>
      </c>
      <c r="N16" s="361">
        <f t="shared" si="6"/>
        <v>49900.726561960349</v>
      </c>
      <c r="O16" s="365" t="str">
        <f>IF(VLOOKUP(J16,BASES!$A$13:$F$342,6,FALSE)="Recebido","Valor informado em formulário",IF(VLOOKUP(J16,BASES!$A$13:$F$342,6,FALSE)="Estimado","Estimado com base em índices históricos","Não solicitado"))</f>
        <v>Estimado com base em índices históricos</v>
      </c>
      <c r="P16" s="363" t="s">
        <v>608</v>
      </c>
      <c r="Q16" s="344"/>
      <c r="R16" s="344"/>
      <c r="S16" s="344"/>
      <c r="T16" s="344"/>
      <c r="U16" s="344"/>
      <c r="V16" s="344"/>
      <c r="W16" s="344"/>
      <c r="X16" s="344"/>
      <c r="Y16" s="344"/>
      <c r="Z16" s="344"/>
    </row>
    <row r="17" spans="1:26" ht="13.5" hidden="1" customHeight="1" outlineLevel="1" x14ac:dyDescent="0.25">
      <c r="A17" s="345">
        <f t="shared" ca="1" si="0"/>
        <v>0</v>
      </c>
      <c r="B17" s="345">
        <f t="shared" ca="1" si="1"/>
        <v>1</v>
      </c>
      <c r="C17" s="345">
        <f t="shared" ca="1" si="2"/>
        <v>1</v>
      </c>
      <c r="D17" s="346">
        <f t="shared" ca="1" si="3"/>
        <v>2</v>
      </c>
      <c r="E17" s="346">
        <f t="shared" ca="1" si="4"/>
        <v>4</v>
      </c>
      <c r="F17" s="344"/>
      <c r="G17" s="355"/>
      <c r="H17" s="356" t="s">
        <v>606</v>
      </c>
      <c r="I17" s="357" t="str">
        <f t="shared" ca="1" si="5"/>
        <v>01.001.002.004</v>
      </c>
      <c r="J17" s="358" t="s">
        <v>278</v>
      </c>
      <c r="K17" s="360" t="str">
        <f>IFERROR(VLOOKUP(J17,BASES!$A$13:$E$342,3,FALSE),0)</f>
        <v>vb</v>
      </c>
      <c r="L17" s="360">
        <f>IFERROR(VLOOKUP(J17,BASES!$A$13:$E$342,4,FALSE),0)</f>
        <v>1</v>
      </c>
      <c r="M17" s="360">
        <f>IFERROR(VLOOKUP(J17,BASES!$A$13:$E$342,5,FALSE),0)</f>
        <v>20568.443421294964</v>
      </c>
      <c r="N17" s="361">
        <f t="shared" si="6"/>
        <v>20568.443421294964</v>
      </c>
      <c r="O17" s="365" t="str">
        <f>IF(VLOOKUP(J17,BASES!$A$13:$F$342,6,FALSE)="Recebido","Valor informado em formulário",IF(VLOOKUP(J17,BASES!$A$13:$F$342,6,FALSE)="Estimado","Estimado com base em índices históricos","Não solicitado"))</f>
        <v>Estimado com base em índices históricos</v>
      </c>
      <c r="P17" s="363" t="s">
        <v>608</v>
      </c>
      <c r="Q17" s="344"/>
      <c r="R17" s="344"/>
      <c r="S17" s="344"/>
      <c r="T17" s="344"/>
      <c r="U17" s="344"/>
      <c r="V17" s="344"/>
      <c r="W17" s="344"/>
      <c r="X17" s="344"/>
      <c r="Y17" s="344"/>
      <c r="Z17" s="344"/>
    </row>
    <row r="18" spans="1:26" ht="13.5" hidden="1" customHeight="1" outlineLevel="1" x14ac:dyDescent="0.25">
      <c r="A18" s="345">
        <f t="shared" ca="1" si="0"/>
        <v>0</v>
      </c>
      <c r="B18" s="345">
        <f t="shared" ca="1" si="1"/>
        <v>1</v>
      </c>
      <c r="C18" s="345">
        <f t="shared" ca="1" si="2"/>
        <v>1</v>
      </c>
      <c r="D18" s="346">
        <f t="shared" ca="1" si="3"/>
        <v>2</v>
      </c>
      <c r="E18" s="346">
        <f t="shared" ca="1" si="4"/>
        <v>5</v>
      </c>
      <c r="F18" s="344"/>
      <c r="G18" s="355"/>
      <c r="H18" s="356" t="s">
        <v>606</v>
      </c>
      <c r="I18" s="357" t="str">
        <f t="shared" ca="1" si="5"/>
        <v>01.001.002.005</v>
      </c>
      <c r="J18" s="358" t="s">
        <v>284</v>
      </c>
      <c r="K18" s="360" t="str">
        <f>IFERROR(VLOOKUP(J18,BASES!$A$13:$E$342,3,FALSE),0)</f>
        <v>vb</v>
      </c>
      <c r="L18" s="360">
        <f>IFERROR(VLOOKUP(J18,BASES!$A$13:$E$342,4,FALSE),0)</f>
        <v>1</v>
      </c>
      <c r="M18" s="360">
        <f>IFERROR(VLOOKUP(J18,BASES!$A$13:$E$342,5,FALSE),0)</f>
        <v>32200</v>
      </c>
      <c r="N18" s="361">
        <f t="shared" si="6"/>
        <v>32200</v>
      </c>
      <c r="O18" s="365" t="str">
        <f>IF(VLOOKUP(J18,BASES!$A$13:$F$342,6,FALSE)="Recebido","Valor informado em formulário",IF(VLOOKUP(J18,BASES!$A$13:$F$342,6,FALSE)="Estimado","Estimado com base em índices históricos","Não solicitado"))</f>
        <v>Valor informado em formulário</v>
      </c>
      <c r="P18" s="363" t="s">
        <v>608</v>
      </c>
      <c r="Q18" s="344"/>
      <c r="R18" s="344"/>
      <c r="S18" s="344"/>
      <c r="T18" s="344"/>
      <c r="U18" s="344"/>
      <c r="V18" s="344"/>
      <c r="W18" s="344"/>
      <c r="X18" s="344"/>
      <c r="Y18" s="344"/>
      <c r="Z18" s="344"/>
    </row>
    <row r="19" spans="1:26" ht="13.5" hidden="1" customHeight="1" outlineLevel="1" x14ac:dyDescent="0.25">
      <c r="A19" s="345">
        <f t="shared" ca="1" si="0"/>
        <v>0</v>
      </c>
      <c r="B19" s="345">
        <f t="shared" ca="1" si="1"/>
        <v>1</v>
      </c>
      <c r="C19" s="345">
        <f t="shared" ca="1" si="2"/>
        <v>1</v>
      </c>
      <c r="D19" s="346">
        <f t="shared" ca="1" si="3"/>
        <v>2</v>
      </c>
      <c r="E19" s="346">
        <f t="shared" ca="1" si="4"/>
        <v>6</v>
      </c>
      <c r="F19" s="344"/>
      <c r="G19" s="355"/>
      <c r="H19" s="356" t="s">
        <v>606</v>
      </c>
      <c r="I19" s="357" t="str">
        <f t="shared" ca="1" si="5"/>
        <v>01.001.002.006</v>
      </c>
      <c r="J19" s="358" t="s">
        <v>291</v>
      </c>
      <c r="K19" s="360" t="str">
        <f>IFERROR(VLOOKUP(J19,BASES!$A$13:$E$342,3,FALSE),0)</f>
        <v>vb</v>
      </c>
      <c r="L19" s="360">
        <f>IFERROR(VLOOKUP(J19,BASES!$A$13:$E$342,4,FALSE),0)</f>
        <v>1</v>
      </c>
      <c r="M19" s="360">
        <f>IFERROR(VLOOKUP(J19,BASES!$A$13:$E$342,5,FALSE),0)</f>
        <v>22970</v>
      </c>
      <c r="N19" s="361">
        <f t="shared" si="6"/>
        <v>22970</v>
      </c>
      <c r="O19" s="365" t="str">
        <f>IF(VLOOKUP(J19,BASES!$A$13:$F$342,6,FALSE)="Recebido","Valor informado em formulário",IF(VLOOKUP(J19,BASES!$A$13:$F$342,6,FALSE)="Estimado","Estimado com base em índices históricos","Não solicitado"))</f>
        <v>Valor informado em formulário</v>
      </c>
      <c r="P19" s="363" t="s">
        <v>608</v>
      </c>
      <c r="Q19" s="344"/>
      <c r="R19" s="344"/>
      <c r="S19" s="344"/>
      <c r="T19" s="344"/>
      <c r="U19" s="344"/>
      <c r="V19" s="344"/>
      <c r="W19" s="344"/>
      <c r="X19" s="344"/>
      <c r="Y19" s="344"/>
      <c r="Z19" s="344"/>
    </row>
    <row r="20" spans="1:26" ht="13.5" hidden="1" customHeight="1" outlineLevel="1" x14ac:dyDescent="0.25">
      <c r="A20" s="345">
        <f t="shared" ca="1" si="0"/>
        <v>0</v>
      </c>
      <c r="B20" s="345">
        <f t="shared" ca="1" si="1"/>
        <v>1</v>
      </c>
      <c r="C20" s="345">
        <f t="shared" ca="1" si="2"/>
        <v>1</v>
      </c>
      <c r="D20" s="346">
        <f t="shared" ca="1" si="3"/>
        <v>2</v>
      </c>
      <c r="E20" s="346">
        <f t="shared" ca="1" si="4"/>
        <v>7</v>
      </c>
      <c r="F20" s="344"/>
      <c r="G20" s="355"/>
      <c r="H20" s="356" t="s">
        <v>606</v>
      </c>
      <c r="I20" s="357" t="str">
        <f t="shared" ca="1" si="5"/>
        <v>01.001.002.007</v>
      </c>
      <c r="J20" s="358" t="s">
        <v>295</v>
      </c>
      <c r="K20" s="360" t="str">
        <f>IFERROR(VLOOKUP(J20,BASES!$A$13:$E$342,3,FALSE),0)</f>
        <v>vb</v>
      </c>
      <c r="L20" s="360">
        <f>IFERROR(VLOOKUP(J20,BASES!$A$13:$E$342,4,FALSE),0)</f>
        <v>1</v>
      </c>
      <c r="M20" s="360">
        <f>IFERROR(VLOOKUP(J20,BASES!$A$13:$E$342,5,FALSE),0)</f>
        <v>20675</v>
      </c>
      <c r="N20" s="361">
        <f t="shared" si="6"/>
        <v>20675</v>
      </c>
      <c r="O20" s="365" t="str">
        <f>IF(VLOOKUP(J20,BASES!$A$13:$F$342,6,FALSE)="Recebido","Valor informado em formulário",IF(VLOOKUP(J20,BASES!$A$13:$F$342,6,FALSE)="Estimado","Estimado com base em índices históricos","Não solicitado"))</f>
        <v>Valor informado em formulário</v>
      </c>
      <c r="P20" s="363" t="s">
        <v>608</v>
      </c>
      <c r="Q20" s="344"/>
      <c r="R20" s="344"/>
      <c r="S20" s="344"/>
      <c r="T20" s="344"/>
      <c r="U20" s="344"/>
      <c r="V20" s="344"/>
      <c r="W20" s="344"/>
      <c r="X20" s="344"/>
      <c r="Y20" s="344"/>
      <c r="Z20" s="344"/>
    </row>
    <row r="21" spans="1:26" ht="13.5" hidden="1" customHeight="1" outlineLevel="1" x14ac:dyDescent="0.25">
      <c r="A21" s="345">
        <f t="shared" ca="1" si="0"/>
        <v>0</v>
      </c>
      <c r="B21" s="345">
        <f t="shared" ca="1" si="1"/>
        <v>1</v>
      </c>
      <c r="C21" s="345">
        <f t="shared" ca="1" si="2"/>
        <v>1</v>
      </c>
      <c r="D21" s="346">
        <f t="shared" ca="1" si="3"/>
        <v>2</v>
      </c>
      <c r="E21" s="346">
        <f t="shared" ca="1" si="4"/>
        <v>8</v>
      </c>
      <c r="F21" s="344"/>
      <c r="G21" s="355"/>
      <c r="H21" s="356" t="s">
        <v>606</v>
      </c>
      <c r="I21" s="357" t="str">
        <f t="shared" ca="1" si="5"/>
        <v>01.001.002.008</v>
      </c>
      <c r="J21" s="358" t="s">
        <v>302</v>
      </c>
      <c r="K21" s="360" t="str">
        <f>IFERROR(VLOOKUP(J21,BASES!$A$13:$E$342,3,FALSE),0)</f>
        <v>vb</v>
      </c>
      <c r="L21" s="360">
        <f>IFERROR(VLOOKUP(J21,BASES!$A$13:$E$342,4,FALSE),0)</f>
        <v>1</v>
      </c>
      <c r="M21" s="360">
        <f>IFERROR(VLOOKUP(J21,BASES!$A$13:$E$342,5,FALSE),0)</f>
        <v>16004.242967754633</v>
      </c>
      <c r="N21" s="361">
        <f t="shared" si="6"/>
        <v>16004.242967754633</v>
      </c>
      <c r="O21" s="365" t="str">
        <f>IF(VLOOKUP(J21,BASES!$A$13:$F$342,6,FALSE)="Recebido","Valor informado em formulário",IF(VLOOKUP(J21,BASES!$A$13:$F$342,6,FALSE)="Estimado","Estimado com base em índices históricos","Não solicitado"))</f>
        <v>Estimado com base em índices históricos</v>
      </c>
      <c r="P21" s="363" t="s">
        <v>608</v>
      </c>
      <c r="Q21" s="344"/>
      <c r="R21" s="344"/>
      <c r="S21" s="344"/>
      <c r="T21" s="344"/>
      <c r="U21" s="344"/>
      <c r="V21" s="344"/>
      <c r="W21" s="344"/>
      <c r="X21" s="344"/>
      <c r="Y21" s="344"/>
      <c r="Z21" s="344"/>
    </row>
    <row r="22" spans="1:26" ht="13.5" hidden="1" customHeight="1" outlineLevel="1" x14ac:dyDescent="0.25">
      <c r="A22" s="345">
        <f t="shared" ca="1" si="0"/>
        <v>0</v>
      </c>
      <c r="B22" s="345">
        <f t="shared" ca="1" si="1"/>
        <v>1</v>
      </c>
      <c r="C22" s="345">
        <f t="shared" ca="1" si="2"/>
        <v>1</v>
      </c>
      <c r="D22" s="346">
        <f t="shared" ca="1" si="3"/>
        <v>2</v>
      </c>
      <c r="E22" s="346">
        <f t="shared" ca="1" si="4"/>
        <v>9</v>
      </c>
      <c r="F22" s="344"/>
      <c r="G22" s="355"/>
      <c r="H22" s="356" t="s">
        <v>606</v>
      </c>
      <c r="I22" s="357" t="str">
        <f t="shared" ca="1" si="5"/>
        <v>01.001.002.009</v>
      </c>
      <c r="J22" s="358" t="s">
        <v>611</v>
      </c>
      <c r="K22" s="360" t="str">
        <f>IFERROR(VLOOKUP(J22,BASES!$A$13:$E$342,3,FALSE),0)</f>
        <v>vb</v>
      </c>
      <c r="L22" s="360">
        <f>IFERROR(VLOOKUP(J22,BASES!$A$13:$E$342,4,FALSE),0)</f>
        <v>1</v>
      </c>
      <c r="M22" s="360">
        <f>IFERROR(VLOOKUP(J22,BASES!$A$13:$E$342,5,FALSE),0)</f>
        <v>4645.2832746093518</v>
      </c>
      <c r="N22" s="361">
        <f t="shared" si="6"/>
        <v>4645.2832746093518</v>
      </c>
      <c r="O22" s="365" t="str">
        <f>IF(VLOOKUP(J22,BASES!$A$13:$F$342,6,FALSE)="Recebido","Valor informado em formulário",IF(VLOOKUP(J22,BASES!$A$13:$F$342,6,FALSE)="Estimado","Estimado com base em índices históricos","Não solicitado"))</f>
        <v>Estimado com base em índices históricos</v>
      </c>
      <c r="P22" s="363" t="s">
        <v>608</v>
      </c>
      <c r="Q22" s="344"/>
      <c r="R22" s="344"/>
      <c r="S22" s="344"/>
      <c r="T22" s="344"/>
      <c r="U22" s="344"/>
      <c r="V22" s="344"/>
      <c r="W22" s="344"/>
      <c r="X22" s="344"/>
      <c r="Y22" s="344"/>
      <c r="Z22" s="344"/>
    </row>
    <row r="23" spans="1:26" ht="13.5" hidden="1" customHeight="1" outlineLevel="1" x14ac:dyDescent="0.25">
      <c r="A23" s="345">
        <f t="shared" ca="1" si="0"/>
        <v>0</v>
      </c>
      <c r="B23" s="345">
        <f t="shared" ca="1" si="1"/>
        <v>1</v>
      </c>
      <c r="C23" s="345">
        <f t="shared" ca="1" si="2"/>
        <v>1</v>
      </c>
      <c r="D23" s="346">
        <f t="shared" ca="1" si="3"/>
        <v>2</v>
      </c>
      <c r="E23" s="346">
        <f t="shared" ca="1" si="4"/>
        <v>10</v>
      </c>
      <c r="F23" s="344"/>
      <c r="G23" s="355"/>
      <c r="H23" s="356" t="s">
        <v>606</v>
      </c>
      <c r="I23" s="357" t="str">
        <f t="shared" ca="1" si="5"/>
        <v>01.001.002.010</v>
      </c>
      <c r="J23" s="358" t="s">
        <v>296</v>
      </c>
      <c r="K23" s="360" t="str">
        <f>IFERROR(VLOOKUP(J23,BASES!$A$13:$E$342,3,FALSE),0)</f>
        <v>vb</v>
      </c>
      <c r="L23" s="360">
        <f>IFERROR(VLOOKUP(J23,BASES!$A$13:$E$342,4,FALSE),0)</f>
        <v>1</v>
      </c>
      <c r="M23" s="360">
        <f>IFERROR(VLOOKUP(J23,BASES!$A$13:$E$342,5,FALSE),0)</f>
        <v>29000</v>
      </c>
      <c r="N23" s="361">
        <f t="shared" si="6"/>
        <v>29000</v>
      </c>
      <c r="O23" s="365" t="str">
        <f>IF(VLOOKUP(J23,BASES!$A$13:$F$342,6,FALSE)="Recebido","Valor informado em formulário",IF(VLOOKUP(J23,BASES!$A$13:$F$342,6,FALSE)="Estimado","Estimado com base em índices históricos","Não solicitado"))</f>
        <v>Valor informado em formulário</v>
      </c>
      <c r="P23" s="363" t="s">
        <v>608</v>
      </c>
      <c r="Q23" s="344"/>
      <c r="R23" s="344"/>
      <c r="S23" s="344"/>
      <c r="T23" s="344"/>
      <c r="U23" s="344"/>
      <c r="V23" s="344"/>
      <c r="W23" s="344"/>
      <c r="X23" s="344"/>
      <c r="Y23" s="344"/>
      <c r="Z23" s="344"/>
    </row>
    <row r="24" spans="1:26" ht="13.5" hidden="1" customHeight="1" outlineLevel="1" x14ac:dyDescent="0.25">
      <c r="A24" s="345">
        <f t="shared" ca="1" si="0"/>
        <v>0</v>
      </c>
      <c r="B24" s="345">
        <f t="shared" ca="1" si="1"/>
        <v>1</v>
      </c>
      <c r="C24" s="345">
        <f t="shared" ca="1" si="2"/>
        <v>1</v>
      </c>
      <c r="D24" s="346">
        <f t="shared" ca="1" si="3"/>
        <v>2</v>
      </c>
      <c r="E24" s="346">
        <f t="shared" ca="1" si="4"/>
        <v>11</v>
      </c>
      <c r="F24" s="344"/>
      <c r="G24" s="355"/>
      <c r="H24" s="356" t="s">
        <v>606</v>
      </c>
      <c r="I24" s="357" t="str">
        <f t="shared" ca="1" si="5"/>
        <v>01.001.002.011</v>
      </c>
      <c r="J24" s="358" t="s">
        <v>294</v>
      </c>
      <c r="K24" s="360" t="str">
        <f>IFERROR(VLOOKUP(J24,BASES!$A$13:$E$342,3,FALSE),0)</f>
        <v>vb</v>
      </c>
      <c r="L24" s="360">
        <f>IFERROR(VLOOKUP(J24,BASES!$A$13:$E$342,4,FALSE),0)</f>
        <v>1</v>
      </c>
      <c r="M24" s="360">
        <f>IFERROR(VLOOKUP(J24,BASES!$A$13:$E$342,5,FALSE),0)</f>
        <v>4912.3337999999985</v>
      </c>
      <c r="N24" s="361">
        <f t="shared" si="6"/>
        <v>4912.3337999999985</v>
      </c>
      <c r="O24" s="365" t="str">
        <f>IF(VLOOKUP(J24,BASES!$A$13:$F$342,6,FALSE)="Recebido","Valor informado em formulário",IF(VLOOKUP(J24,BASES!$A$13:$F$342,6,FALSE)="Estimado","Estimado com base em índices históricos","Não solicitado"))</f>
        <v>Estimado com base em índices históricos</v>
      </c>
      <c r="P24" s="363" t="s">
        <v>608</v>
      </c>
      <c r="Q24" s="344"/>
      <c r="R24" s="344"/>
      <c r="S24" s="344"/>
      <c r="T24" s="344"/>
      <c r="U24" s="344"/>
      <c r="V24" s="344"/>
      <c r="W24" s="344"/>
      <c r="X24" s="344"/>
      <c r="Y24" s="344"/>
      <c r="Z24" s="344"/>
    </row>
    <row r="25" spans="1:26" ht="13.5" hidden="1" customHeight="1" outlineLevel="1" x14ac:dyDescent="0.25">
      <c r="A25" s="345">
        <f t="shared" ca="1" si="0"/>
        <v>0</v>
      </c>
      <c r="B25" s="345">
        <f t="shared" ca="1" si="1"/>
        <v>1</v>
      </c>
      <c r="C25" s="345">
        <f t="shared" ca="1" si="2"/>
        <v>1</v>
      </c>
      <c r="D25" s="346">
        <f t="shared" ca="1" si="3"/>
        <v>2</v>
      </c>
      <c r="E25" s="346">
        <f t="shared" ca="1" si="4"/>
        <v>12</v>
      </c>
      <c r="F25" s="344"/>
      <c r="G25" s="355"/>
      <c r="H25" s="356" t="s">
        <v>606</v>
      </c>
      <c r="I25" s="357" t="str">
        <f t="shared" ca="1" si="5"/>
        <v>01.001.002.012</v>
      </c>
      <c r="J25" s="358" t="s">
        <v>307</v>
      </c>
      <c r="K25" s="360" t="str">
        <f>IFERROR(VLOOKUP(J25,BASES!$A$13:$E$342,3,FALSE),0)</f>
        <v>vb</v>
      </c>
      <c r="L25" s="360">
        <f>IFERROR(VLOOKUP(J25,BASES!$A$13:$E$342,4,FALSE),0)</f>
        <v>1</v>
      </c>
      <c r="M25" s="360">
        <f>IFERROR(VLOOKUP(J25,BASES!$A$13:$E$342,5,FALSE),0)</f>
        <v>5300.5704744710174</v>
      </c>
      <c r="N25" s="361">
        <f t="shared" si="6"/>
        <v>5300.5704744710174</v>
      </c>
      <c r="O25" s="365" t="str">
        <f>IF(VLOOKUP(J25,BASES!$A$13:$F$342,6,FALSE)="Recebido","Valor informado em formulário",IF(VLOOKUP(J25,BASES!$A$13:$F$342,6,FALSE)="Estimado","Estimado com base em índices históricos","Não solicitado"))</f>
        <v>Estimado com base em índices históricos</v>
      </c>
      <c r="P25" s="363" t="s">
        <v>608</v>
      </c>
      <c r="Q25" s="344"/>
      <c r="R25" s="344"/>
      <c r="S25" s="344"/>
      <c r="T25" s="344"/>
      <c r="U25" s="344"/>
      <c r="V25" s="344"/>
      <c r="W25" s="344"/>
      <c r="X25" s="344"/>
      <c r="Y25" s="344"/>
      <c r="Z25" s="344"/>
    </row>
    <row r="26" spans="1:26" ht="13.5" hidden="1" customHeight="1" outlineLevel="1" x14ac:dyDescent="0.25">
      <c r="A26" s="345">
        <f t="shared" ca="1" si="0"/>
        <v>0</v>
      </c>
      <c r="B26" s="345">
        <f t="shared" ca="1" si="1"/>
        <v>1</v>
      </c>
      <c r="C26" s="345">
        <f t="shared" ca="1" si="2"/>
        <v>1</v>
      </c>
      <c r="D26" s="346">
        <f t="shared" ca="1" si="3"/>
        <v>2</v>
      </c>
      <c r="E26" s="346">
        <f t="shared" ca="1" si="4"/>
        <v>13</v>
      </c>
      <c r="F26" s="344"/>
      <c r="G26" s="355"/>
      <c r="H26" s="356" t="s">
        <v>606</v>
      </c>
      <c r="I26" s="357" t="str">
        <f t="shared" ca="1" si="5"/>
        <v>01.001.002.013</v>
      </c>
      <c r="J26" s="358" t="s">
        <v>309</v>
      </c>
      <c r="K26" s="360" t="str">
        <f>IFERROR(VLOOKUP(J26,BASES!$A$13:$E$342,3,FALSE),0)</f>
        <v>vb</v>
      </c>
      <c r="L26" s="360">
        <f>IFERROR(VLOOKUP(J26,BASES!$A$13:$E$342,4,FALSE),0)</f>
        <v>1</v>
      </c>
      <c r="M26" s="360">
        <f>IFERROR(VLOOKUP(J26,BASES!$A$13:$E$342,5,FALSE),0)</f>
        <v>16744.389947368501</v>
      </c>
      <c r="N26" s="361">
        <f t="shared" si="6"/>
        <v>16744.389947368501</v>
      </c>
      <c r="O26" s="365" t="str">
        <f>IF(VLOOKUP(J26,BASES!$A$13:$F$342,6,FALSE)="Recebido","Valor informado em formulário",IF(VLOOKUP(J26,BASES!$A$13:$F$342,6,FALSE)="Estimado","Estimado com base em índices históricos","Não solicitado"))</f>
        <v>Estimado com base em índices históricos</v>
      </c>
      <c r="P26" s="363" t="s">
        <v>608</v>
      </c>
      <c r="Q26" s="344"/>
      <c r="R26" s="344"/>
      <c r="S26" s="344"/>
      <c r="T26" s="344"/>
      <c r="U26" s="344"/>
      <c r="V26" s="344"/>
      <c r="W26" s="344"/>
      <c r="X26" s="344"/>
      <c r="Y26" s="344"/>
      <c r="Z26" s="344"/>
    </row>
    <row r="27" spans="1:26" ht="13.5" customHeight="1" collapsed="1" x14ac:dyDescent="0.25">
      <c r="A27" s="345">
        <f t="shared" ca="1" si="0"/>
        <v>0</v>
      </c>
      <c r="B27" s="345">
        <f t="shared" ca="1" si="1"/>
        <v>1</v>
      </c>
      <c r="C27" s="345">
        <f t="shared" ca="1" si="2"/>
        <v>1</v>
      </c>
      <c r="D27" s="346">
        <f t="shared" ca="1" si="3"/>
        <v>3</v>
      </c>
      <c r="E27" s="346">
        <f t="shared" ca="1" si="4"/>
        <v>0</v>
      </c>
      <c r="F27" s="344"/>
      <c r="G27" s="355"/>
      <c r="H27" s="356" t="s">
        <v>604</v>
      </c>
      <c r="I27" s="357" t="str">
        <f t="shared" ca="1" si="5"/>
        <v>01.001.003</v>
      </c>
      <c r="J27" s="358" t="s">
        <v>612</v>
      </c>
      <c r="K27" s="359"/>
      <c r="L27" s="360"/>
      <c r="M27" s="360"/>
      <c r="N27" s="361">
        <f t="shared" ca="1" si="6"/>
        <v>150264.96253097337</v>
      </c>
      <c r="O27" s="362"/>
      <c r="P27" s="363"/>
      <c r="Q27" s="364">
        <f ca="1">N27/'Obra '!$C$32</f>
        <v>3.1476414977020868E-2</v>
      </c>
      <c r="R27" s="344"/>
      <c r="S27" s="344"/>
      <c r="T27" s="344"/>
      <c r="U27" s="344"/>
      <c r="V27" s="344"/>
      <c r="W27" s="344"/>
      <c r="X27" s="344"/>
      <c r="Y27" s="344"/>
      <c r="Z27" s="344"/>
    </row>
    <row r="28" spans="1:26" ht="13.5" hidden="1" customHeight="1" outlineLevel="1" x14ac:dyDescent="0.25">
      <c r="A28" s="345">
        <f t="shared" ca="1" si="0"/>
        <v>0</v>
      </c>
      <c r="B28" s="345">
        <f t="shared" ca="1" si="1"/>
        <v>1</v>
      </c>
      <c r="C28" s="345">
        <f t="shared" ca="1" si="2"/>
        <v>1</v>
      </c>
      <c r="D28" s="346">
        <f t="shared" ca="1" si="3"/>
        <v>3</v>
      </c>
      <c r="E28" s="346">
        <f t="shared" ca="1" si="4"/>
        <v>1</v>
      </c>
      <c r="F28" s="344"/>
      <c r="G28" s="355"/>
      <c r="H28" s="356" t="s">
        <v>606</v>
      </c>
      <c r="I28" s="357" t="str">
        <f t="shared" ca="1" si="5"/>
        <v>01.001.003.001</v>
      </c>
      <c r="J28" s="358" t="s">
        <v>314</v>
      </c>
      <c r="K28" s="360" t="str">
        <f>IFERROR(VLOOKUP(J28,BASES!$A$13:$E$342,3,FALSE),0)</f>
        <v>vb</v>
      </c>
      <c r="L28" s="360">
        <f>IFERROR(VLOOKUP(J28,BASES!$A$13:$E$342,4,FALSE),0)</f>
        <v>1</v>
      </c>
      <c r="M28" s="360">
        <f>IFERROR(VLOOKUP(J28,BASES!$A$13:$E$342,5,FALSE),0)</f>
        <v>68700</v>
      </c>
      <c r="N28" s="361">
        <f t="shared" si="6"/>
        <v>68700</v>
      </c>
      <c r="O28" s="365" t="str">
        <f>IF(VLOOKUP(J28,BASES!$A$13:$F$342,6,FALSE)="Recebido","Valor informado em formulário",IF(VLOOKUP(J28,BASES!$A$13:$F$342,6,FALSE)="Estimado","Estimado com base em índices históricos","Não solicitado"))</f>
        <v>Valor informado em formulário</v>
      </c>
      <c r="P28" s="363" t="s">
        <v>608</v>
      </c>
      <c r="Q28" s="344"/>
      <c r="R28" s="344"/>
      <c r="S28" s="344"/>
      <c r="T28" s="344"/>
      <c r="U28" s="344"/>
      <c r="V28" s="344"/>
      <c r="W28" s="344"/>
      <c r="X28" s="344"/>
      <c r="Y28" s="344"/>
      <c r="Z28" s="344"/>
    </row>
    <row r="29" spans="1:26" ht="13.5" hidden="1" customHeight="1" outlineLevel="1" x14ac:dyDescent="0.25">
      <c r="A29" s="345">
        <f t="shared" ca="1" si="0"/>
        <v>0</v>
      </c>
      <c r="B29" s="345">
        <f t="shared" ca="1" si="1"/>
        <v>1</v>
      </c>
      <c r="C29" s="345">
        <f t="shared" ca="1" si="2"/>
        <v>1</v>
      </c>
      <c r="D29" s="346">
        <f t="shared" ca="1" si="3"/>
        <v>3</v>
      </c>
      <c r="E29" s="346">
        <f t="shared" ca="1" si="4"/>
        <v>2</v>
      </c>
      <c r="F29" s="344"/>
      <c r="G29" s="355"/>
      <c r="H29" s="356" t="s">
        <v>606</v>
      </c>
      <c r="I29" s="357" t="str">
        <f t="shared" ca="1" si="5"/>
        <v>01.001.003.002</v>
      </c>
      <c r="J29" s="358" t="s">
        <v>613</v>
      </c>
      <c r="K29" s="360" t="str">
        <f>IFERROR(VLOOKUP(J29,BASES!$A$13:$E$342,3,FALSE),0)</f>
        <v>vb</v>
      </c>
      <c r="L29" s="360">
        <f>IFERROR(VLOOKUP(J29,BASES!$A$13:$E$342,4,FALSE),0)</f>
        <v>1</v>
      </c>
      <c r="M29" s="360">
        <f>IFERROR(VLOOKUP(J29,BASES!$A$13:$E$342,5,FALSE),0)</f>
        <v>15000</v>
      </c>
      <c r="N29" s="361">
        <f t="shared" si="6"/>
        <v>15000</v>
      </c>
      <c r="O29" s="365" t="str">
        <f>IF(VLOOKUP(J29,BASES!$A$13:$F$342,6,FALSE)="Recebido","Valor informado em formulário",IF(VLOOKUP(J29,BASES!$A$13:$F$342,6,FALSE)="Estimado","Estimado com base em índices históricos","Não solicitado"))</f>
        <v>Valor informado em formulário</v>
      </c>
      <c r="P29" s="363" t="s">
        <v>608</v>
      </c>
      <c r="Q29" s="344"/>
      <c r="R29" s="344"/>
      <c r="S29" s="344"/>
      <c r="T29" s="344"/>
      <c r="U29" s="344"/>
      <c r="V29" s="344"/>
      <c r="W29" s="344"/>
      <c r="X29" s="344"/>
      <c r="Y29" s="344"/>
      <c r="Z29" s="344"/>
    </row>
    <row r="30" spans="1:26" ht="13.5" hidden="1" customHeight="1" outlineLevel="1" x14ac:dyDescent="0.25">
      <c r="A30" s="345">
        <f t="shared" ca="1" si="0"/>
        <v>0</v>
      </c>
      <c r="B30" s="345">
        <f t="shared" ca="1" si="1"/>
        <v>1</v>
      </c>
      <c r="C30" s="345">
        <f t="shared" ca="1" si="2"/>
        <v>1</v>
      </c>
      <c r="D30" s="346">
        <f t="shared" ca="1" si="3"/>
        <v>3</v>
      </c>
      <c r="E30" s="346">
        <f t="shared" ca="1" si="4"/>
        <v>3</v>
      </c>
      <c r="F30" s="344"/>
      <c r="G30" s="355"/>
      <c r="H30" s="356" t="s">
        <v>606</v>
      </c>
      <c r="I30" s="357" t="str">
        <f t="shared" ca="1" si="5"/>
        <v>01.001.003.003</v>
      </c>
      <c r="J30" s="358" t="s">
        <v>320</v>
      </c>
      <c r="K30" s="360" t="str">
        <f>IFERROR(VLOOKUP(J30,BASES!$A$13:$E$342,3,FALSE),0)</f>
        <v>vb</v>
      </c>
      <c r="L30" s="360">
        <f>IFERROR(VLOOKUP(J30,BASES!$A$13:$E$342,4,FALSE),0)</f>
        <v>1</v>
      </c>
      <c r="M30" s="360">
        <f>IFERROR(VLOOKUP(J30,BASES!$A$13:$E$342,5,FALSE),0)</f>
        <v>38968.019999999997</v>
      </c>
      <c r="N30" s="361">
        <f t="shared" si="6"/>
        <v>38968.019999999997</v>
      </c>
      <c r="O30" s="365" t="str">
        <f>IF(VLOOKUP(J30,BASES!$A$13:$F$342,6,FALSE)="Recebido","Valor informado em formulário",IF(VLOOKUP(J30,BASES!$A$13:$F$342,6,FALSE)="Estimado","Estimado com base em índices históricos","Não solicitado"))</f>
        <v>Valor informado em formulário</v>
      </c>
      <c r="P30" s="363" t="s">
        <v>608</v>
      </c>
      <c r="Q30" s="344"/>
      <c r="R30" s="344"/>
      <c r="S30" s="344"/>
      <c r="T30" s="344"/>
      <c r="U30" s="344"/>
      <c r="V30" s="344"/>
      <c r="W30" s="344"/>
      <c r="X30" s="344"/>
      <c r="Y30" s="344"/>
      <c r="Z30" s="344"/>
    </row>
    <row r="31" spans="1:26" ht="13.5" hidden="1" customHeight="1" outlineLevel="1" x14ac:dyDescent="0.25">
      <c r="A31" s="345">
        <f t="shared" ca="1" si="0"/>
        <v>0</v>
      </c>
      <c r="B31" s="345">
        <f t="shared" ca="1" si="1"/>
        <v>1</v>
      </c>
      <c r="C31" s="345">
        <f t="shared" ca="1" si="2"/>
        <v>1</v>
      </c>
      <c r="D31" s="346">
        <f t="shared" ca="1" si="3"/>
        <v>3</v>
      </c>
      <c r="E31" s="346">
        <f t="shared" ca="1" si="4"/>
        <v>4</v>
      </c>
      <c r="F31" s="344"/>
      <c r="G31" s="355"/>
      <c r="H31" s="356" t="s">
        <v>606</v>
      </c>
      <c r="I31" s="357" t="str">
        <f t="shared" ca="1" si="5"/>
        <v>01.001.003.004</v>
      </c>
      <c r="J31" s="358" t="s">
        <v>318</v>
      </c>
      <c r="K31" s="360" t="str">
        <f>IFERROR(VLOOKUP(J31,BASES!$A$13:$E$342,3,FALSE),0)</f>
        <v>vb</v>
      </c>
      <c r="L31" s="360">
        <f>IFERROR(VLOOKUP(J31,BASES!$A$13:$E$342,4,FALSE),0)</f>
        <v>1</v>
      </c>
      <c r="M31" s="360">
        <f>IFERROR(VLOOKUP(J31,BASES!$A$13:$E$342,5,FALSE),0)</f>
        <v>27596.942530973378</v>
      </c>
      <c r="N31" s="361">
        <f t="shared" si="6"/>
        <v>27596.942530973378</v>
      </c>
      <c r="O31" s="365" t="str">
        <f>IF(VLOOKUP(J31,BASES!$A$13:$F$342,6,FALSE)="Recebido","Valor informado em formulário",IF(VLOOKUP(J31,BASES!$A$13:$F$342,6,FALSE)="Estimado","Estimado com base em índices históricos","Não solicitado"))</f>
        <v>Estimado com base em índices históricos</v>
      </c>
      <c r="P31" s="363" t="s">
        <v>608</v>
      </c>
      <c r="Q31" s="344"/>
      <c r="R31" s="344"/>
      <c r="S31" s="344"/>
      <c r="T31" s="344"/>
      <c r="U31" s="344"/>
      <c r="V31" s="344"/>
      <c r="W31" s="344"/>
      <c r="X31" s="344"/>
      <c r="Y31" s="344"/>
      <c r="Z31" s="344"/>
    </row>
    <row r="32" spans="1:26" ht="13.5" customHeight="1" collapsed="1" x14ac:dyDescent="0.25">
      <c r="A32" s="345">
        <f t="shared" ca="1" si="0"/>
        <v>0</v>
      </c>
      <c r="B32" s="345">
        <f t="shared" ca="1" si="1"/>
        <v>1</v>
      </c>
      <c r="C32" s="345">
        <f t="shared" ca="1" si="2"/>
        <v>1</v>
      </c>
      <c r="D32" s="346">
        <f t="shared" ca="1" si="3"/>
        <v>4</v>
      </c>
      <c r="E32" s="346">
        <f t="shared" ca="1" si="4"/>
        <v>0</v>
      </c>
      <c r="F32" s="344"/>
      <c r="G32" s="355"/>
      <c r="H32" s="356" t="s">
        <v>604</v>
      </c>
      <c r="I32" s="357" t="str">
        <f t="shared" ca="1" si="5"/>
        <v>01.001.004</v>
      </c>
      <c r="J32" s="358" t="s">
        <v>614</v>
      </c>
      <c r="K32" s="359"/>
      <c r="L32" s="360"/>
      <c r="M32" s="360"/>
      <c r="N32" s="361">
        <f t="shared" ca="1" si="6"/>
        <v>59854.444444444445</v>
      </c>
      <c r="O32" s="362"/>
      <c r="P32" s="363"/>
      <c r="Q32" s="364">
        <f ca="1">N32/'Obra '!$C$32</f>
        <v>1.253787509622567E-2</v>
      </c>
      <c r="R32" s="344"/>
      <c r="S32" s="344"/>
      <c r="T32" s="344"/>
      <c r="U32" s="344"/>
      <c r="V32" s="344"/>
      <c r="W32" s="344"/>
      <c r="X32" s="344"/>
      <c r="Y32" s="344"/>
      <c r="Z32" s="344"/>
    </row>
    <row r="33" spans="1:26" ht="13.5" hidden="1" customHeight="1" outlineLevel="1" x14ac:dyDescent="0.25">
      <c r="A33" s="345">
        <f t="shared" ca="1" si="0"/>
        <v>0</v>
      </c>
      <c r="B33" s="345">
        <f t="shared" ca="1" si="1"/>
        <v>1</v>
      </c>
      <c r="C33" s="345">
        <f t="shared" ca="1" si="2"/>
        <v>1</v>
      </c>
      <c r="D33" s="346">
        <f t="shared" ca="1" si="3"/>
        <v>4</v>
      </c>
      <c r="E33" s="346">
        <f t="shared" ca="1" si="4"/>
        <v>1</v>
      </c>
      <c r="F33" s="344"/>
      <c r="G33" s="355"/>
      <c r="H33" s="356" t="s">
        <v>606</v>
      </c>
      <c r="I33" s="357" t="str">
        <f t="shared" ca="1" si="5"/>
        <v>01.001.004.001</v>
      </c>
      <c r="J33" s="358" t="s">
        <v>325</v>
      </c>
      <c r="K33" s="360" t="str">
        <f>IFERROR(VLOOKUP(J33,BASES!$A$13:$E$342,3,FALSE),0)</f>
        <v>vb</v>
      </c>
      <c r="L33" s="360">
        <f>IFERROR(VLOOKUP(J33,BASES!$A$13:$E$342,4,FALSE),0)</f>
        <v>1</v>
      </c>
      <c r="M33" s="360">
        <f>IFERROR(VLOOKUP(J33,BASES!$A$13:$E$342,5,FALSE),0)</f>
        <v>50780</v>
      </c>
      <c r="N33" s="361">
        <f t="shared" si="6"/>
        <v>50780</v>
      </c>
      <c r="O33" s="365" t="s">
        <v>2583</v>
      </c>
      <c r="P33" s="363" t="s">
        <v>615</v>
      </c>
      <c r="Q33" s="344"/>
      <c r="R33" s="344"/>
      <c r="S33" s="344"/>
      <c r="T33" s="344"/>
      <c r="U33" s="344"/>
      <c r="V33" s="344"/>
      <c r="W33" s="344"/>
      <c r="X33" s="344"/>
      <c r="Y33" s="344"/>
      <c r="Z33" s="344"/>
    </row>
    <row r="34" spans="1:26" ht="13.5" hidden="1" customHeight="1" outlineLevel="1" x14ac:dyDescent="0.25">
      <c r="A34" s="345">
        <f ca="1">IF($H34="UNIDADE CONSTRUTIVA",OFFSET(A34,-1,0)+1,LARGE(A$3:A33,1))</f>
        <v>0</v>
      </c>
      <c r="B34" s="345">
        <f t="shared" ca="1" si="1"/>
        <v>1</v>
      </c>
      <c r="C34" s="345">
        <f t="shared" ca="1" si="2"/>
        <v>1</v>
      </c>
      <c r="D34" s="346">
        <f t="shared" ca="1" si="3"/>
        <v>4</v>
      </c>
      <c r="E34" s="346">
        <f t="shared" ca="1" si="4"/>
        <v>2</v>
      </c>
      <c r="F34" s="344"/>
      <c r="G34" s="355"/>
      <c r="H34" s="356" t="s">
        <v>606</v>
      </c>
      <c r="I34" s="357" t="str">
        <f t="shared" ca="1" si="5"/>
        <v>01.001.004.002</v>
      </c>
      <c r="J34" s="358" t="s">
        <v>331</v>
      </c>
      <c r="K34" s="360" t="str">
        <f>IFERROR(VLOOKUP(J34,BASES!$A$13:$E$342,3,FALSE),0)</f>
        <v>vb</v>
      </c>
      <c r="L34" s="360">
        <f>IFERROR(VLOOKUP(J34,BASES!$A$13:$E$342,4,FALSE),0)</f>
        <v>1</v>
      </c>
      <c r="M34" s="360">
        <f>IFERROR(VLOOKUP(J34,BASES!$A$13:$E$342,5,FALSE),0)</f>
        <v>4210</v>
      </c>
      <c r="N34" s="361">
        <f t="shared" si="6"/>
        <v>4210</v>
      </c>
      <c r="O34" s="365" t="str">
        <f>IF(VLOOKUP(J34,BASES!$A$13:$F$342,6,FALSE)="Recebido","Valor informado em formulário",IF(VLOOKUP(J34,BASES!$A$13:$F$342,6,FALSE)="Estimado","Estimado com base em índices históricos","Não solicitado"))</f>
        <v>Estimado com base em índices históricos</v>
      </c>
      <c r="P34" s="363" t="s">
        <v>608</v>
      </c>
      <c r="Q34" s="344"/>
      <c r="R34" s="344"/>
      <c r="S34" s="344"/>
      <c r="T34" s="344"/>
      <c r="U34" s="344"/>
      <c r="V34" s="344"/>
      <c r="W34" s="344"/>
      <c r="X34" s="344"/>
      <c r="Y34" s="344"/>
      <c r="Z34" s="344"/>
    </row>
    <row r="35" spans="1:26" ht="13.5" hidden="1" customHeight="1" outlineLevel="1" x14ac:dyDescent="0.25">
      <c r="A35" s="345">
        <f t="shared" ca="1" si="0"/>
        <v>0</v>
      </c>
      <c r="B35" s="345">
        <f t="shared" ca="1" si="1"/>
        <v>1</v>
      </c>
      <c r="C35" s="345">
        <f t="shared" ca="1" si="2"/>
        <v>1</v>
      </c>
      <c r="D35" s="346">
        <f t="shared" ca="1" si="3"/>
        <v>4</v>
      </c>
      <c r="E35" s="346">
        <f t="shared" ca="1" si="4"/>
        <v>3</v>
      </c>
      <c r="F35" s="344"/>
      <c r="G35" s="355"/>
      <c r="H35" s="356" t="s">
        <v>606</v>
      </c>
      <c r="I35" s="357" t="str">
        <f t="shared" ca="1" si="5"/>
        <v>01.001.004.003</v>
      </c>
      <c r="J35" s="358" t="s">
        <v>332</v>
      </c>
      <c r="K35" s="360" t="str">
        <f>IFERROR(VLOOKUP(J35,BASES!$A$13:$E$342,3,FALSE),0)</f>
        <v>vb</v>
      </c>
      <c r="L35" s="360">
        <f>IFERROR(VLOOKUP(J35,BASES!$A$13:$E$342,4,FALSE),0)</f>
        <v>1</v>
      </c>
      <c r="M35" s="360">
        <f>IFERROR(VLOOKUP(J35,BASES!$A$13:$E$342,5,FALSE),0)</f>
        <v>1260</v>
      </c>
      <c r="N35" s="361">
        <f t="shared" si="6"/>
        <v>1260</v>
      </c>
      <c r="O35" s="365" t="str">
        <f>IF(VLOOKUP(J35,BASES!$A$13:$F$342,6,FALSE)="Recebido","Valor informado em formulário",IF(VLOOKUP(J35,BASES!$A$13:$F$342,6,FALSE)="Estimado","Estimado com base em índices históricos","Não solicitado"))</f>
        <v>Estimado com base em índices históricos</v>
      </c>
      <c r="P35" s="363" t="s">
        <v>608</v>
      </c>
      <c r="Q35" s="344"/>
      <c r="R35" s="344"/>
      <c r="S35" s="344"/>
      <c r="T35" s="344"/>
      <c r="U35" s="344"/>
      <c r="V35" s="344"/>
      <c r="W35" s="344"/>
      <c r="X35" s="344"/>
      <c r="Y35" s="344"/>
      <c r="Z35" s="344"/>
    </row>
    <row r="36" spans="1:26" ht="13.5" hidden="1" customHeight="1" outlineLevel="1" x14ac:dyDescent="0.25">
      <c r="A36" s="345">
        <f t="shared" ca="1" si="0"/>
        <v>0</v>
      </c>
      <c r="B36" s="345">
        <f t="shared" ca="1" si="1"/>
        <v>1</v>
      </c>
      <c r="C36" s="345">
        <f t="shared" ca="1" si="2"/>
        <v>1</v>
      </c>
      <c r="D36" s="346">
        <f t="shared" ca="1" si="3"/>
        <v>4</v>
      </c>
      <c r="E36" s="346">
        <f t="shared" ca="1" si="4"/>
        <v>4</v>
      </c>
      <c r="F36" s="344"/>
      <c r="G36" s="355"/>
      <c r="H36" s="356" t="s">
        <v>606</v>
      </c>
      <c r="I36" s="357" t="str">
        <f t="shared" ca="1" si="5"/>
        <v>01.001.004.004</v>
      </c>
      <c r="J36" s="358" t="s">
        <v>333</v>
      </c>
      <c r="K36" s="360" t="str">
        <f>IFERROR(VLOOKUP(J36,BASES!$A$13:$E$342,3,FALSE),0)</f>
        <v>vb</v>
      </c>
      <c r="L36" s="360">
        <f>IFERROR(VLOOKUP(J36,BASES!$A$13:$E$342,4,FALSE),0)</f>
        <v>1</v>
      </c>
      <c r="M36" s="360">
        <f>IFERROR(VLOOKUP(J36,BASES!$A$13:$E$342,5,FALSE),0)</f>
        <v>664.44444444444446</v>
      </c>
      <c r="N36" s="361">
        <f t="shared" si="6"/>
        <v>664.44444444444446</v>
      </c>
      <c r="O36" s="365" t="str">
        <f>IF(VLOOKUP(J36,BASES!$A$13:$F$342,6,FALSE)="Recebido","Valor informado em formulário",IF(VLOOKUP(J36,BASES!$A$13:$F$342,6,FALSE)="Estimado","Estimado com base em índices históricos","Não solicitado"))</f>
        <v>Estimado com base em índices históricos</v>
      </c>
      <c r="P36" s="363" t="s">
        <v>608</v>
      </c>
      <c r="Q36" s="344"/>
      <c r="R36" s="344"/>
      <c r="S36" s="344"/>
      <c r="T36" s="344"/>
      <c r="U36" s="344"/>
      <c r="V36" s="344"/>
      <c r="W36" s="344"/>
      <c r="X36" s="344"/>
      <c r="Y36" s="344"/>
      <c r="Z36" s="344"/>
    </row>
    <row r="37" spans="1:26" ht="13.5" hidden="1" customHeight="1" outlineLevel="1" x14ac:dyDescent="0.25">
      <c r="A37" s="345">
        <f t="shared" ca="1" si="0"/>
        <v>0</v>
      </c>
      <c r="B37" s="345">
        <f t="shared" ca="1" si="1"/>
        <v>1</v>
      </c>
      <c r="C37" s="345">
        <f t="shared" ca="1" si="2"/>
        <v>1</v>
      </c>
      <c r="D37" s="346">
        <f t="shared" ca="1" si="3"/>
        <v>4</v>
      </c>
      <c r="E37" s="346">
        <f t="shared" ca="1" si="4"/>
        <v>5</v>
      </c>
      <c r="F37" s="344"/>
      <c r="G37" s="355"/>
      <c r="H37" s="356" t="s">
        <v>606</v>
      </c>
      <c r="I37" s="357" t="str">
        <f t="shared" ca="1" si="5"/>
        <v>01.001.004.005</v>
      </c>
      <c r="J37" s="358" t="s">
        <v>334</v>
      </c>
      <c r="K37" s="360" t="str">
        <f>IFERROR(VLOOKUP(J37,BASES!$A$13:$E$342,3,FALSE),0)</f>
        <v>vb</v>
      </c>
      <c r="L37" s="360">
        <f>IFERROR(VLOOKUP(J37,BASES!$A$13:$E$342,4,FALSE),0)</f>
        <v>1</v>
      </c>
      <c r="M37" s="360">
        <f>IFERROR(VLOOKUP(J37,BASES!$A$13:$E$342,5,FALSE),0)</f>
        <v>1260</v>
      </c>
      <c r="N37" s="361">
        <f t="shared" si="6"/>
        <v>1260</v>
      </c>
      <c r="O37" s="365" t="str">
        <f>IF(VLOOKUP(J37,BASES!$A$13:$F$342,6,FALSE)="Recebido","Valor informado em formulário",IF(VLOOKUP(J37,BASES!$A$13:$F$342,6,FALSE)="Estimado","Estimado com base em índices históricos","Não solicitado"))</f>
        <v>Estimado com base em índices históricos</v>
      </c>
      <c r="P37" s="363" t="s">
        <v>608</v>
      </c>
      <c r="Q37" s="344"/>
      <c r="R37" s="344"/>
      <c r="S37" s="344"/>
      <c r="T37" s="344"/>
      <c r="U37" s="344"/>
      <c r="V37" s="344"/>
      <c r="W37" s="344"/>
      <c r="X37" s="344"/>
      <c r="Y37" s="344"/>
      <c r="Z37" s="344"/>
    </row>
    <row r="38" spans="1:26" ht="13.5" hidden="1" customHeight="1" outlineLevel="1" x14ac:dyDescent="0.25">
      <c r="A38" s="345">
        <f t="shared" ca="1" si="0"/>
        <v>0</v>
      </c>
      <c r="B38" s="345">
        <f t="shared" ca="1" si="1"/>
        <v>1</v>
      </c>
      <c r="C38" s="345">
        <f t="shared" ca="1" si="2"/>
        <v>1</v>
      </c>
      <c r="D38" s="346">
        <f t="shared" ca="1" si="3"/>
        <v>4</v>
      </c>
      <c r="E38" s="346">
        <f t="shared" ca="1" si="4"/>
        <v>6</v>
      </c>
      <c r="F38" s="344"/>
      <c r="G38" s="355"/>
      <c r="H38" s="356" t="s">
        <v>606</v>
      </c>
      <c r="I38" s="357" t="str">
        <f t="shared" ca="1" si="5"/>
        <v>01.001.004.006</v>
      </c>
      <c r="J38" s="358" t="s">
        <v>335</v>
      </c>
      <c r="K38" s="360" t="str">
        <f>IFERROR(VLOOKUP(J38,BASES!$A$13:$E$342,3,FALSE),0)</f>
        <v>vb</v>
      </c>
      <c r="L38" s="360">
        <f>IFERROR(VLOOKUP(J38,BASES!$A$13:$E$342,4,FALSE),0)</f>
        <v>1</v>
      </c>
      <c r="M38" s="360">
        <f>IFERROR(VLOOKUP(J38,BASES!$A$13:$E$342,5,FALSE),0)</f>
        <v>1680</v>
      </c>
      <c r="N38" s="361">
        <f t="shared" si="6"/>
        <v>1680</v>
      </c>
      <c r="O38" s="365" t="str">
        <f>IF(VLOOKUP(J38,BASES!$A$13:$F$342,6,FALSE)="Recebido","Valor informado em formulário",IF(VLOOKUP(J38,BASES!$A$13:$F$342,6,FALSE)="Estimado","Estimado com base em índices históricos","Não solicitado"))</f>
        <v>Estimado com base em índices históricos</v>
      </c>
      <c r="P38" s="363" t="s">
        <v>608</v>
      </c>
      <c r="Q38" s="344"/>
      <c r="R38" s="344"/>
      <c r="S38" s="344"/>
      <c r="T38" s="344"/>
      <c r="U38" s="344"/>
      <c r="V38" s="344"/>
      <c r="W38" s="344"/>
      <c r="X38" s="344"/>
      <c r="Y38" s="344"/>
      <c r="Z38" s="344"/>
    </row>
    <row r="39" spans="1:26" ht="13.5" customHeight="1" x14ac:dyDescent="0.25">
      <c r="A39" s="345">
        <f t="shared" ca="1" si="0"/>
        <v>0</v>
      </c>
      <c r="B39" s="345">
        <f t="shared" ca="1" si="1"/>
        <v>1</v>
      </c>
      <c r="C39" s="345">
        <f t="shared" ca="1" si="2"/>
        <v>2</v>
      </c>
      <c r="D39" s="346">
        <f t="shared" ca="1" si="3"/>
        <v>0</v>
      </c>
      <c r="E39" s="346">
        <f t="shared" ca="1" si="4"/>
        <v>6</v>
      </c>
      <c r="F39" s="344"/>
      <c r="G39" s="355"/>
      <c r="H39" s="356" t="s">
        <v>31</v>
      </c>
      <c r="I39" s="357" t="str">
        <f t="shared" ca="1" si="5"/>
        <v>01.002</v>
      </c>
      <c r="J39" s="358" t="s">
        <v>616</v>
      </c>
      <c r="K39" s="359"/>
      <c r="L39" s="360"/>
      <c r="M39" s="360"/>
      <c r="N39" s="361">
        <f t="shared" ca="1" si="6"/>
        <v>1632860.2910434692</v>
      </c>
      <c r="O39" s="362"/>
      <c r="P39" s="363" t="s">
        <v>617</v>
      </c>
      <c r="Q39" s="364">
        <f ca="1">N39/'Obra '!$C$32</f>
        <v>0.34203973604152188</v>
      </c>
      <c r="R39" s="344"/>
      <c r="S39" s="344"/>
      <c r="T39" s="344"/>
      <c r="U39" s="344"/>
      <c r="V39" s="344"/>
      <c r="W39" s="344"/>
      <c r="X39" s="344"/>
      <c r="Y39" s="344"/>
      <c r="Z39" s="344"/>
    </row>
    <row r="40" spans="1:26" ht="13.5" customHeight="1" collapsed="1" x14ac:dyDescent="0.25">
      <c r="A40" s="345">
        <f t="shared" ca="1" si="0"/>
        <v>0</v>
      </c>
      <c r="B40" s="345">
        <f t="shared" ca="1" si="1"/>
        <v>1</v>
      </c>
      <c r="C40" s="345">
        <f t="shared" ca="1" si="2"/>
        <v>2</v>
      </c>
      <c r="D40" s="346">
        <f t="shared" ca="1" si="3"/>
        <v>1</v>
      </c>
      <c r="E40" s="346">
        <f t="shared" ca="1" si="4"/>
        <v>0</v>
      </c>
      <c r="F40" s="344"/>
      <c r="G40" s="355"/>
      <c r="H40" s="356" t="s">
        <v>604</v>
      </c>
      <c r="I40" s="357" t="str">
        <f t="shared" ca="1" si="5"/>
        <v>01.002.001</v>
      </c>
      <c r="J40" s="358" t="s">
        <v>618</v>
      </c>
      <c r="K40" s="359"/>
      <c r="L40" s="360"/>
      <c r="M40" s="360"/>
      <c r="N40" s="361">
        <f t="shared" ref="N40:N71" ca="1" si="7">IF(H40="Serviço",M40*L40,IF(H40="CÉLULA CONSTRUTIVA",SUMIFS($N$8:$N$419,$B$8:$B$419,B40,$H$8:$H$419,"Serviço"),IF(H40="ETAPA",SUMIFS($N$8:$N$419,$B$8:$B$419,B40,$C$8:$C$419,C40,$H$8:$H$419,"Serviço"),IF(H40="SUBETAPA",SUMIFS($N$8:$N$419,$B$8:$B$419,B40,$C$8:$C$419,C40,$D$8:$D$419,D40,$H$8:$H$419,"Serviço"),0))))</f>
        <v>1609594.9296573014</v>
      </c>
      <c r="O40" s="362"/>
      <c r="P40" s="363"/>
      <c r="Q40" s="364">
        <f ca="1">N40/'Obra '!$C$32</f>
        <v>0.33716627680493882</v>
      </c>
      <c r="R40" s="344"/>
      <c r="S40" s="344"/>
      <c r="T40" s="344"/>
      <c r="U40" s="344"/>
      <c r="V40" s="344"/>
      <c r="W40" s="344"/>
      <c r="X40" s="344"/>
      <c r="Y40" s="344"/>
      <c r="Z40" s="344"/>
    </row>
    <row r="41" spans="1:26" ht="13.5" hidden="1" customHeight="1" outlineLevel="1" x14ac:dyDescent="0.25">
      <c r="A41" s="345">
        <f t="shared" ca="1" si="0"/>
        <v>0</v>
      </c>
      <c r="B41" s="345">
        <f t="shared" ca="1" si="1"/>
        <v>1</v>
      </c>
      <c r="C41" s="345">
        <f t="shared" ca="1" si="2"/>
        <v>2</v>
      </c>
      <c r="D41" s="346">
        <f t="shared" ca="1" si="3"/>
        <v>1</v>
      </c>
      <c r="E41" s="346">
        <f t="shared" ca="1" si="4"/>
        <v>1</v>
      </c>
      <c r="F41" s="344"/>
      <c r="G41" s="355"/>
      <c r="H41" s="356" t="s">
        <v>606</v>
      </c>
      <c r="I41" s="357" t="str">
        <f t="shared" ca="1" si="5"/>
        <v>01.002.001.001</v>
      </c>
      <c r="J41" s="358" t="s">
        <v>356</v>
      </c>
      <c r="K41" s="360" t="str">
        <f>IFERROR(VLOOKUP(J41,BASES!$A$13:$E$342,3,FALSE),0)</f>
        <v>vb</v>
      </c>
      <c r="L41" s="360">
        <f>IFERROR(VLOOKUP(J41,BASES!$A$13:$E$342,4,FALSE),0)</f>
        <v>1</v>
      </c>
      <c r="M41" s="360">
        <f>IFERROR(VLOOKUP(J41,BASES!$A$13:$E$342,5,FALSE),0)</f>
        <v>23035.605567823208</v>
      </c>
      <c r="N41" s="361">
        <f t="shared" si="7"/>
        <v>23035.605567823208</v>
      </c>
      <c r="O41" s="365" t="str">
        <f>IF(VLOOKUP(J41,BASES!$A$13:$F$342,6,FALSE)="Recebido","Valor informado em formulário",IF(VLOOKUP(J41,BASES!$A$13:$F$342,6,FALSE)="Estimado","Estimado com base em índices históricos","Não solicitado"))</f>
        <v>Estimado com base em índices históricos</v>
      </c>
      <c r="P41" s="363" t="s">
        <v>608</v>
      </c>
      <c r="Q41" s="344"/>
      <c r="R41" s="344"/>
      <c r="S41" s="344"/>
      <c r="T41" s="344"/>
      <c r="U41" s="344"/>
      <c r="V41" s="344"/>
      <c r="W41" s="344"/>
      <c r="X41" s="344"/>
      <c r="Y41" s="344"/>
      <c r="Z41" s="344"/>
    </row>
    <row r="42" spans="1:26" ht="13.5" hidden="1" customHeight="1" outlineLevel="1" x14ac:dyDescent="0.25">
      <c r="A42" s="345">
        <f t="shared" ca="1" si="0"/>
        <v>0</v>
      </c>
      <c r="B42" s="345">
        <f t="shared" ca="1" si="1"/>
        <v>1</v>
      </c>
      <c r="C42" s="345">
        <f t="shared" ca="1" si="2"/>
        <v>2</v>
      </c>
      <c r="D42" s="346">
        <f t="shared" ca="1" si="3"/>
        <v>1</v>
      </c>
      <c r="E42" s="346">
        <f t="shared" ca="1" si="4"/>
        <v>2</v>
      </c>
      <c r="F42" s="344"/>
      <c r="G42" s="355"/>
      <c r="H42" s="356" t="s">
        <v>606</v>
      </c>
      <c r="I42" s="357" t="str">
        <f t="shared" ca="1" si="5"/>
        <v>01.002.001.002</v>
      </c>
      <c r="J42" s="358" t="s">
        <v>358</v>
      </c>
      <c r="K42" s="360" t="str">
        <f>IFERROR(VLOOKUP(J42,BASES!$A$13:$E$342,3,FALSE),0)</f>
        <v>vb</v>
      </c>
      <c r="L42" s="360">
        <f>IFERROR(VLOOKUP(J42,BASES!$A$13:$E$342,4,FALSE),0)</f>
        <v>1</v>
      </c>
      <c r="M42" s="360">
        <f>IFERROR(VLOOKUP(J42,BASES!$A$13:$E$342,5,FALSE),0)</f>
        <v>1500000</v>
      </c>
      <c r="N42" s="361">
        <f t="shared" si="7"/>
        <v>1500000</v>
      </c>
      <c r="O42" s="365" t="str">
        <f>IF(VLOOKUP(J42,BASES!$A$13:$F$342,6,FALSE)="Recebido","Valor informado em formulário",IF(VLOOKUP(J42,BASES!$A$13:$F$342,6,FALSE)="Estimado","Estimado com base em índices históricos","Não solicitado"))</f>
        <v>Valor informado em formulário</v>
      </c>
      <c r="P42" s="363" t="s">
        <v>608</v>
      </c>
      <c r="Q42" s="344"/>
      <c r="R42" s="344"/>
      <c r="S42" s="344"/>
      <c r="T42" s="344"/>
      <c r="U42" s="344"/>
      <c r="V42" s="344"/>
      <c r="W42" s="344"/>
      <c r="X42" s="344"/>
      <c r="Y42" s="344"/>
      <c r="Z42" s="344"/>
    </row>
    <row r="43" spans="1:26" ht="13.5" hidden="1" customHeight="1" outlineLevel="1" x14ac:dyDescent="0.25">
      <c r="A43" s="345">
        <f t="shared" ca="1" si="0"/>
        <v>0</v>
      </c>
      <c r="B43" s="345">
        <f t="shared" ca="1" si="1"/>
        <v>1</v>
      </c>
      <c r="C43" s="345">
        <f t="shared" ca="1" si="2"/>
        <v>2</v>
      </c>
      <c r="D43" s="346">
        <f t="shared" ca="1" si="3"/>
        <v>1</v>
      </c>
      <c r="E43" s="346">
        <f t="shared" ca="1" si="4"/>
        <v>3</v>
      </c>
      <c r="F43" s="344"/>
      <c r="G43" s="355"/>
      <c r="H43" s="356" t="s">
        <v>606</v>
      </c>
      <c r="I43" s="357" t="str">
        <f t="shared" ca="1" si="5"/>
        <v>01.002.001.003</v>
      </c>
      <c r="J43" s="358" t="s">
        <v>361</v>
      </c>
      <c r="K43" s="360" t="str">
        <f>IFERROR(VLOOKUP(J43,BASES!$A$13:$E$342,3,FALSE),0)</f>
        <v>vb</v>
      </c>
      <c r="L43" s="360">
        <f>IFERROR(VLOOKUP(J43,BASES!$A$13:$E$342,4,FALSE),0)</f>
        <v>1</v>
      </c>
      <c r="M43" s="360">
        <f>IFERROR(VLOOKUP(J43,BASES!$A$13:$E$342,5,FALSE),0)</f>
        <v>4721.7930961047559</v>
      </c>
      <c r="N43" s="361">
        <f t="shared" si="7"/>
        <v>4721.7930961047559</v>
      </c>
      <c r="O43" s="365" t="str">
        <f>IF(VLOOKUP(J43,BASES!$A$13:$F$342,6,FALSE)="Recebido","Valor informado em formulário",IF(VLOOKUP(J43,BASES!$A$13:$F$342,6,FALSE)="Estimado","Estimado com base em índices históricos","Não solicitado"))</f>
        <v>Estimado com base em índices históricos</v>
      </c>
      <c r="P43" s="363" t="s">
        <v>608</v>
      </c>
      <c r="Q43" s="344"/>
      <c r="R43" s="344"/>
      <c r="S43" s="344"/>
      <c r="T43" s="344"/>
      <c r="U43" s="344"/>
      <c r="V43" s="344"/>
      <c r="W43" s="344"/>
      <c r="X43" s="344"/>
      <c r="Y43" s="344"/>
      <c r="Z43" s="344"/>
    </row>
    <row r="44" spans="1:26" ht="13.5" hidden="1" customHeight="1" outlineLevel="1" x14ac:dyDescent="0.25">
      <c r="A44" s="345">
        <f t="shared" ca="1" si="0"/>
        <v>0</v>
      </c>
      <c r="B44" s="345">
        <f t="shared" ca="1" si="1"/>
        <v>1</v>
      </c>
      <c r="C44" s="345">
        <f t="shared" ca="1" si="2"/>
        <v>2</v>
      </c>
      <c r="D44" s="346">
        <f t="shared" ca="1" si="3"/>
        <v>1</v>
      </c>
      <c r="E44" s="346">
        <f t="shared" ca="1" si="4"/>
        <v>4</v>
      </c>
      <c r="F44" s="344"/>
      <c r="G44" s="355"/>
      <c r="H44" s="356" t="s">
        <v>606</v>
      </c>
      <c r="I44" s="357" t="str">
        <f t="shared" ca="1" si="5"/>
        <v>01.002.001.004</v>
      </c>
      <c r="J44" s="358" t="s">
        <v>362</v>
      </c>
      <c r="K44" s="360" t="str">
        <f>IFERROR(VLOOKUP(J44,BASES!$A$13:$E$342,3,FALSE),0)</f>
        <v>vb</v>
      </c>
      <c r="L44" s="360">
        <f>IFERROR(VLOOKUP(J44,BASES!$A$13:$E$342,4,FALSE),0)</f>
        <v>1</v>
      </c>
      <c r="M44" s="360">
        <f>IFERROR(VLOOKUP(J44,BASES!$A$13:$E$342,5,FALSE),0)</f>
        <v>8065.1860227262951</v>
      </c>
      <c r="N44" s="361">
        <f t="shared" si="7"/>
        <v>8065.1860227262951</v>
      </c>
      <c r="O44" s="365" t="str">
        <f>IF(VLOOKUP(J44,BASES!$A$13:$F$342,6,FALSE)="Recebido","Valor informado em formulário",IF(VLOOKUP(J44,BASES!$A$13:$F$342,6,FALSE)="Estimado","Estimado com base em índices históricos","Não solicitado"))</f>
        <v>Estimado com base em índices históricos</v>
      </c>
      <c r="P44" s="363" t="s">
        <v>608</v>
      </c>
      <c r="Q44" s="344"/>
      <c r="R44" s="344"/>
      <c r="S44" s="344"/>
      <c r="T44" s="344"/>
      <c r="U44" s="344"/>
      <c r="V44" s="344"/>
      <c r="W44" s="344"/>
      <c r="X44" s="344"/>
      <c r="Y44" s="344"/>
      <c r="Z44" s="344"/>
    </row>
    <row r="45" spans="1:26" ht="13.5" hidden="1" customHeight="1" outlineLevel="1" x14ac:dyDescent="0.25">
      <c r="A45" s="345">
        <f t="shared" ca="1" si="0"/>
        <v>0</v>
      </c>
      <c r="B45" s="345">
        <f t="shared" ca="1" si="1"/>
        <v>1</v>
      </c>
      <c r="C45" s="345">
        <f t="shared" ca="1" si="2"/>
        <v>2</v>
      </c>
      <c r="D45" s="346">
        <f t="shared" ca="1" si="3"/>
        <v>1</v>
      </c>
      <c r="E45" s="346">
        <f t="shared" ca="1" si="4"/>
        <v>5</v>
      </c>
      <c r="F45" s="344"/>
      <c r="G45" s="355"/>
      <c r="H45" s="356" t="s">
        <v>606</v>
      </c>
      <c r="I45" s="357" t="str">
        <f t="shared" ca="1" si="5"/>
        <v>01.002.001.005</v>
      </c>
      <c r="J45" s="358" t="s">
        <v>363</v>
      </c>
      <c r="K45" s="360" t="str">
        <f>IFERROR(VLOOKUP(J45,BASES!$A$13:$E$342,3,FALSE),0)</f>
        <v>vb</v>
      </c>
      <c r="L45" s="360">
        <f>IFERROR(VLOOKUP(J45,BASES!$A$13:$E$342,4,FALSE),0)</f>
        <v>1</v>
      </c>
      <c r="M45" s="360">
        <f>IFERROR(VLOOKUP(J45,BASES!$A$13:$E$342,5,FALSE),0)</f>
        <v>6584.9251100456122</v>
      </c>
      <c r="N45" s="361">
        <f t="shared" si="7"/>
        <v>6584.9251100456122</v>
      </c>
      <c r="O45" s="365" t="str">
        <f>IF(VLOOKUP(J45,BASES!$A$13:$F$342,6,FALSE)="Recebido","Valor informado em formulário",IF(VLOOKUP(J45,BASES!$A$13:$F$342,6,FALSE)="Estimado","Estimado com base em índices históricos","Não solicitado"))</f>
        <v>Estimado com base em índices históricos</v>
      </c>
      <c r="P45" s="363" t="s">
        <v>608</v>
      </c>
      <c r="Q45" s="344"/>
      <c r="R45" s="344"/>
      <c r="S45" s="344"/>
      <c r="T45" s="344"/>
      <c r="U45" s="344"/>
      <c r="V45" s="344"/>
      <c r="W45" s="344"/>
      <c r="X45" s="344"/>
      <c r="Y45" s="344"/>
      <c r="Z45" s="344"/>
    </row>
    <row r="46" spans="1:26" ht="13.5" hidden="1" customHeight="1" outlineLevel="1" x14ac:dyDescent="0.25">
      <c r="A46" s="345">
        <f t="shared" ca="1" si="0"/>
        <v>0</v>
      </c>
      <c r="B46" s="345">
        <f t="shared" ca="1" si="1"/>
        <v>1</v>
      </c>
      <c r="C46" s="345">
        <f t="shared" ca="1" si="2"/>
        <v>2</v>
      </c>
      <c r="D46" s="346">
        <f t="shared" ca="1" si="3"/>
        <v>1</v>
      </c>
      <c r="E46" s="346">
        <f t="shared" ca="1" si="4"/>
        <v>6</v>
      </c>
      <c r="F46" s="344"/>
      <c r="G46" s="355"/>
      <c r="H46" s="356" t="s">
        <v>606</v>
      </c>
      <c r="I46" s="357" t="str">
        <f t="shared" ca="1" si="5"/>
        <v>01.002.001.006</v>
      </c>
      <c r="J46" s="358" t="s">
        <v>365</v>
      </c>
      <c r="K46" s="360" t="str">
        <f>IFERROR(VLOOKUP(J46,BASES!$A$13:$E$342,3,FALSE),0)</f>
        <v>vb</v>
      </c>
      <c r="L46" s="360">
        <f>IFERROR(VLOOKUP(J46,BASES!$A$13:$E$342,4,FALSE),0)</f>
        <v>1</v>
      </c>
      <c r="M46" s="360">
        <f>IFERROR(VLOOKUP(J46,BASES!$A$13:$E$342,5,FALSE),0)</f>
        <v>2386.5760117321238</v>
      </c>
      <c r="N46" s="361">
        <f t="shared" si="7"/>
        <v>2386.5760117321238</v>
      </c>
      <c r="O46" s="365" t="str">
        <f>IF(VLOOKUP(J46,BASES!$A$13:$F$342,6,FALSE)="Recebido","Valor informado em formulário",IF(VLOOKUP(J46,BASES!$A$13:$F$342,6,FALSE)="Estimado","Estimado com base em índices históricos","Não solicitado"))</f>
        <v>Estimado com base em índices históricos</v>
      </c>
      <c r="P46" s="363" t="s">
        <v>608</v>
      </c>
      <c r="Q46" s="344"/>
      <c r="R46" s="344"/>
      <c r="S46" s="344"/>
      <c r="T46" s="344"/>
      <c r="U46" s="344"/>
      <c r="V46" s="344"/>
      <c r="W46" s="344"/>
      <c r="X46" s="344"/>
      <c r="Y46" s="344"/>
      <c r="Z46" s="344"/>
    </row>
    <row r="47" spans="1:26" ht="13.5" hidden="1" customHeight="1" outlineLevel="1" x14ac:dyDescent="0.25">
      <c r="A47" s="345">
        <f t="shared" ca="1" si="0"/>
        <v>0</v>
      </c>
      <c r="B47" s="345">
        <f t="shared" ca="1" si="1"/>
        <v>1</v>
      </c>
      <c r="C47" s="345">
        <f t="shared" ca="1" si="2"/>
        <v>2</v>
      </c>
      <c r="D47" s="346">
        <f t="shared" ca="1" si="3"/>
        <v>1</v>
      </c>
      <c r="E47" s="346">
        <f t="shared" ca="1" si="4"/>
        <v>7</v>
      </c>
      <c r="F47" s="344"/>
      <c r="G47" s="355"/>
      <c r="H47" s="356" t="s">
        <v>606</v>
      </c>
      <c r="I47" s="357" t="str">
        <f t="shared" ca="1" si="5"/>
        <v>01.002.001.007</v>
      </c>
      <c r="J47" s="358" t="s">
        <v>366</v>
      </c>
      <c r="K47" s="360" t="str">
        <f>IFERROR(VLOOKUP(J47,BASES!$A$13:$E$342,3,FALSE),0)</f>
        <v>vb</v>
      </c>
      <c r="L47" s="360">
        <f>IFERROR(VLOOKUP(J47,BASES!$A$13:$E$342,4,FALSE),0)</f>
        <v>1</v>
      </c>
      <c r="M47" s="360">
        <f>IFERROR(VLOOKUP(J47,BASES!$A$13:$E$342,5,FALSE),0)</f>
        <v>38462.858093977768</v>
      </c>
      <c r="N47" s="361">
        <f t="shared" si="7"/>
        <v>38462.858093977768</v>
      </c>
      <c r="O47" s="365" t="str">
        <f>IF(VLOOKUP(J47,BASES!$A$13:$F$342,6,FALSE)="Recebido","Valor informado em formulário",IF(VLOOKUP(J47,BASES!$A$13:$F$342,6,FALSE)="Estimado","Estimado com base em índices históricos","Não solicitado"))</f>
        <v>Estimado com base em índices históricos</v>
      </c>
      <c r="P47" s="363" t="s">
        <v>608</v>
      </c>
      <c r="Q47" s="344"/>
      <c r="R47" s="344"/>
      <c r="S47" s="344"/>
      <c r="T47" s="344"/>
      <c r="U47" s="344"/>
      <c r="V47" s="344"/>
      <c r="W47" s="344"/>
      <c r="X47" s="344"/>
      <c r="Y47" s="344"/>
      <c r="Z47" s="344"/>
    </row>
    <row r="48" spans="1:26" ht="13.5" hidden="1" customHeight="1" outlineLevel="1" x14ac:dyDescent="0.25">
      <c r="A48" s="345">
        <f t="shared" ca="1" si="0"/>
        <v>0</v>
      </c>
      <c r="B48" s="345">
        <f t="shared" ca="1" si="1"/>
        <v>1</v>
      </c>
      <c r="C48" s="345">
        <f t="shared" ca="1" si="2"/>
        <v>2</v>
      </c>
      <c r="D48" s="346">
        <f t="shared" ca="1" si="3"/>
        <v>1</v>
      </c>
      <c r="E48" s="346">
        <f t="shared" ca="1" si="4"/>
        <v>8</v>
      </c>
      <c r="F48" s="344"/>
      <c r="G48" s="355"/>
      <c r="H48" s="356" t="s">
        <v>606</v>
      </c>
      <c r="I48" s="357" t="str">
        <f t="shared" ca="1" si="5"/>
        <v>01.002.001.008</v>
      </c>
      <c r="J48" s="358" t="s">
        <v>619</v>
      </c>
      <c r="K48" s="360" t="str">
        <f>IFERROR(VLOOKUP(J48,BASES!$A$13:$E$342,3,FALSE),0)</f>
        <v>vb</v>
      </c>
      <c r="L48" s="360">
        <f>IFERROR(VLOOKUP(J48,BASES!$A$13:$E$342,4,FALSE),0)</f>
        <v>1</v>
      </c>
      <c r="M48" s="360">
        <f>IFERROR(VLOOKUP(J48,BASES!$A$13:$E$342,5,FALSE),0)</f>
        <v>17394.132172942987</v>
      </c>
      <c r="N48" s="361">
        <f t="shared" si="7"/>
        <v>17394.132172942987</v>
      </c>
      <c r="O48" s="365" t="str">
        <f>IF(VLOOKUP(J48,BASES!$A$13:$F$342,6,FALSE)="Recebido","Valor informado em formulário",IF(VLOOKUP(J48,BASES!$A$13:$F$342,6,FALSE)="Estimado","Estimado com base em índices históricos","Não solicitado"))</f>
        <v>Estimado com base em índices históricos</v>
      </c>
      <c r="P48" s="363" t="s">
        <v>608</v>
      </c>
      <c r="Q48" s="344"/>
      <c r="R48" s="344"/>
      <c r="S48" s="344"/>
      <c r="T48" s="344"/>
      <c r="U48" s="344"/>
      <c r="V48" s="344"/>
      <c r="W48" s="344"/>
      <c r="X48" s="344"/>
      <c r="Y48" s="344"/>
      <c r="Z48" s="344"/>
    </row>
    <row r="49" spans="1:26" ht="13.5" hidden="1" customHeight="1" outlineLevel="1" x14ac:dyDescent="0.25">
      <c r="A49" s="345">
        <f t="shared" ca="1" si="0"/>
        <v>0</v>
      </c>
      <c r="B49" s="345">
        <f t="shared" ca="1" si="1"/>
        <v>1</v>
      </c>
      <c r="C49" s="345">
        <f t="shared" ca="1" si="2"/>
        <v>2</v>
      </c>
      <c r="D49" s="346">
        <f t="shared" ca="1" si="3"/>
        <v>1</v>
      </c>
      <c r="E49" s="346">
        <f t="shared" ca="1" si="4"/>
        <v>9</v>
      </c>
      <c r="F49" s="344"/>
      <c r="G49" s="355"/>
      <c r="H49" s="356" t="s">
        <v>606</v>
      </c>
      <c r="I49" s="357" t="str">
        <f t="shared" ca="1" si="5"/>
        <v>01.002.001.009</v>
      </c>
      <c r="J49" s="358" t="s">
        <v>370</v>
      </c>
      <c r="K49" s="360" t="str">
        <f>IFERROR(VLOOKUP(J49,BASES!$A$13:$E$342,3,FALSE),0)</f>
        <v>vb</v>
      </c>
      <c r="L49" s="360">
        <f>IFERROR(VLOOKUP(J49,BASES!$A$13:$E$342,4,FALSE),0)</f>
        <v>1</v>
      </c>
      <c r="M49" s="360">
        <f>IFERROR(VLOOKUP(J49,BASES!$A$13:$E$342,5,FALSE),0)</f>
        <v>8943.8535819483586</v>
      </c>
      <c r="N49" s="361">
        <f t="shared" si="7"/>
        <v>8943.8535819483586</v>
      </c>
      <c r="O49" s="365" t="str">
        <f>IF(VLOOKUP(J49,BASES!$A$13:$F$342,6,FALSE)="Recebido","Valor informado em formulário",IF(VLOOKUP(J49,BASES!$A$13:$F$342,6,FALSE)="Estimado","Estimado com base em índices históricos","Não solicitado"))</f>
        <v>Estimado com base em índices históricos</v>
      </c>
      <c r="P49" s="363" t="s">
        <v>608</v>
      </c>
      <c r="Q49" s="344"/>
      <c r="R49" s="344"/>
      <c r="S49" s="344"/>
      <c r="T49" s="344"/>
      <c r="U49" s="344"/>
      <c r="V49" s="344"/>
      <c r="W49" s="344"/>
      <c r="X49" s="344"/>
      <c r="Y49" s="344"/>
      <c r="Z49" s="344"/>
    </row>
    <row r="50" spans="1:26" ht="13.5" customHeight="1" collapsed="1" x14ac:dyDescent="0.25">
      <c r="A50" s="345">
        <f t="shared" ca="1" si="0"/>
        <v>0</v>
      </c>
      <c r="B50" s="345">
        <f t="shared" ca="1" si="1"/>
        <v>1</v>
      </c>
      <c r="C50" s="345">
        <f t="shared" ca="1" si="2"/>
        <v>2</v>
      </c>
      <c r="D50" s="346">
        <f t="shared" ca="1" si="3"/>
        <v>2</v>
      </c>
      <c r="E50" s="346">
        <f t="shared" ca="1" si="4"/>
        <v>0</v>
      </c>
      <c r="F50" s="344"/>
      <c r="G50" s="355"/>
      <c r="H50" s="356" t="s">
        <v>604</v>
      </c>
      <c r="I50" s="357" t="str">
        <f t="shared" ca="1" si="5"/>
        <v>01.002.002</v>
      </c>
      <c r="J50" s="358" t="s">
        <v>371</v>
      </c>
      <c r="K50" s="359"/>
      <c r="L50" s="360"/>
      <c r="M50" s="360"/>
      <c r="N50" s="361">
        <f t="shared" ca="1" si="7"/>
        <v>23265.361386167697</v>
      </c>
      <c r="O50" s="362"/>
      <c r="P50" s="363"/>
      <c r="Q50" s="364">
        <f ca="1">N50/'Obra '!$C$32</f>
        <v>4.8734592365830085E-3</v>
      </c>
      <c r="R50" s="344"/>
      <c r="S50" s="344"/>
      <c r="T50" s="344"/>
      <c r="U50" s="344"/>
      <c r="V50" s="344"/>
      <c r="W50" s="344"/>
      <c r="X50" s="344"/>
      <c r="Y50" s="344"/>
      <c r="Z50" s="344"/>
    </row>
    <row r="51" spans="1:26" ht="13.5" hidden="1" customHeight="1" outlineLevel="1" x14ac:dyDescent="0.25">
      <c r="A51" s="345">
        <f t="shared" ca="1" si="0"/>
        <v>0</v>
      </c>
      <c r="B51" s="345">
        <f t="shared" ca="1" si="1"/>
        <v>1</v>
      </c>
      <c r="C51" s="345">
        <f t="shared" ca="1" si="2"/>
        <v>2</v>
      </c>
      <c r="D51" s="346">
        <f t="shared" ca="1" si="3"/>
        <v>2</v>
      </c>
      <c r="E51" s="346">
        <f t="shared" ca="1" si="4"/>
        <v>1</v>
      </c>
      <c r="F51" s="344"/>
      <c r="G51" s="355"/>
      <c r="H51" s="356" t="s">
        <v>606</v>
      </c>
      <c r="I51" s="357" t="str">
        <f t="shared" ca="1" si="5"/>
        <v>01.002.002.001</v>
      </c>
      <c r="J51" s="358" t="s">
        <v>372</v>
      </c>
      <c r="K51" s="360" t="str">
        <f>IFERROR(VLOOKUP(J51,BASES!$A$13:$E$342,3,FALSE),0)</f>
        <v>vb</v>
      </c>
      <c r="L51" s="360">
        <f>IFERROR(VLOOKUP(J51,BASES!$A$13:$E$342,4,FALSE),0)</f>
        <v>1</v>
      </c>
      <c r="M51" s="360">
        <f>IFERROR(VLOOKUP(J51,BASES!$A$13:$E$342,5,FALSE),0)</f>
        <v>8874.0052088824541</v>
      </c>
      <c r="N51" s="361">
        <f t="shared" si="7"/>
        <v>8874.0052088824541</v>
      </c>
      <c r="O51" s="365" t="str">
        <f>IF(VLOOKUP(J51,BASES!$A$13:$F$342,6,FALSE)="Recebido","Valor informado em formulário",IF(VLOOKUP(J51,BASES!$A$13:$F$342,6,FALSE)="Estimado","Estimado com base em índices históricos","Não solicitado"))</f>
        <v>Estimado com base em índices históricos</v>
      </c>
      <c r="P51" s="363" t="s">
        <v>608</v>
      </c>
      <c r="Q51" s="344"/>
      <c r="R51" s="344"/>
      <c r="S51" s="344"/>
      <c r="T51" s="344"/>
      <c r="U51" s="344"/>
      <c r="V51" s="344"/>
      <c r="W51" s="344"/>
      <c r="X51" s="344"/>
      <c r="Y51" s="344"/>
      <c r="Z51" s="344"/>
    </row>
    <row r="52" spans="1:26" ht="13.5" hidden="1" customHeight="1" outlineLevel="1" x14ac:dyDescent="0.25">
      <c r="A52" s="345">
        <f t="shared" ca="1" si="0"/>
        <v>0</v>
      </c>
      <c r="B52" s="345">
        <f t="shared" ca="1" si="1"/>
        <v>1</v>
      </c>
      <c r="C52" s="345">
        <f t="shared" ca="1" si="2"/>
        <v>2</v>
      </c>
      <c r="D52" s="346">
        <f t="shared" ca="1" si="3"/>
        <v>2</v>
      </c>
      <c r="E52" s="346">
        <f t="shared" ca="1" si="4"/>
        <v>2</v>
      </c>
      <c r="F52" s="344"/>
      <c r="G52" s="355"/>
      <c r="H52" s="356" t="s">
        <v>606</v>
      </c>
      <c r="I52" s="357" t="str">
        <f t="shared" ca="1" si="5"/>
        <v>01.002.002.002</v>
      </c>
      <c r="J52" s="358" t="s">
        <v>338</v>
      </c>
      <c r="K52" s="360" t="str">
        <f>IFERROR(VLOOKUP(J52,BASES!$A$13:$E$342,3,FALSE),0)</f>
        <v>vb</v>
      </c>
      <c r="L52" s="360">
        <f>IFERROR(VLOOKUP(J52,BASES!$A$13:$E$342,4,FALSE),0)</f>
        <v>1</v>
      </c>
      <c r="M52" s="360">
        <f>IFERROR(VLOOKUP(J52,BASES!$A$13:$E$342,5,FALSE),0)</f>
        <v>3900</v>
      </c>
      <c r="N52" s="361">
        <f t="shared" si="7"/>
        <v>3900</v>
      </c>
      <c r="O52" s="365" t="str">
        <f>IF(VLOOKUP(J52,BASES!$A$13:$F$342,6,FALSE)="Recebido","Valor informado em formulário",IF(VLOOKUP(J52,BASES!$A$13:$F$342,6,FALSE)="Estimado","Estimado com base em índices históricos","Não solicitado"))</f>
        <v>Valor informado em formulário</v>
      </c>
      <c r="P52" s="363" t="s">
        <v>608</v>
      </c>
      <c r="Q52" s="344"/>
      <c r="R52" s="344"/>
      <c r="S52" s="344"/>
      <c r="T52" s="344"/>
      <c r="U52" s="344"/>
      <c r="V52" s="344"/>
      <c r="W52" s="344"/>
      <c r="X52" s="344"/>
      <c r="Y52" s="344"/>
      <c r="Z52" s="344"/>
    </row>
    <row r="53" spans="1:26" ht="13.5" hidden="1" customHeight="1" outlineLevel="1" x14ac:dyDescent="0.25">
      <c r="A53" s="345">
        <f t="shared" ca="1" si="0"/>
        <v>0</v>
      </c>
      <c r="B53" s="345">
        <f t="shared" ca="1" si="1"/>
        <v>1</v>
      </c>
      <c r="C53" s="345">
        <f t="shared" ca="1" si="2"/>
        <v>2</v>
      </c>
      <c r="D53" s="346">
        <f t="shared" ca="1" si="3"/>
        <v>2</v>
      </c>
      <c r="E53" s="346">
        <f t="shared" ca="1" si="4"/>
        <v>3</v>
      </c>
      <c r="F53" s="344"/>
      <c r="G53" s="355"/>
      <c r="H53" s="356" t="s">
        <v>606</v>
      </c>
      <c r="I53" s="357" t="str">
        <f t="shared" ca="1" si="5"/>
        <v>01.002.002.003</v>
      </c>
      <c r="J53" s="358" t="s">
        <v>374</v>
      </c>
      <c r="K53" s="360" t="str">
        <f>IFERROR(VLOOKUP(J53,BASES!$A$13:$E$342,3,FALSE),0)</f>
        <v>vb</v>
      </c>
      <c r="L53" s="360">
        <f>IFERROR(VLOOKUP(J53,BASES!$A$13:$E$342,4,FALSE),0)</f>
        <v>1</v>
      </c>
      <c r="M53" s="360">
        <f>IFERROR(VLOOKUP(J53,BASES!$A$13:$E$342,5,FALSE),0)</f>
        <v>10491.356177285243</v>
      </c>
      <c r="N53" s="361">
        <f t="shared" si="7"/>
        <v>10491.356177285243</v>
      </c>
      <c r="O53" s="365" t="str">
        <f>IF(VLOOKUP(J53,BASES!$A$13:$F$342,6,FALSE)="Recebido","Valor informado em formulário",IF(VLOOKUP(J53,BASES!$A$13:$F$342,6,FALSE)="Estimado","Estimado com base em índices históricos","Não solicitado"))</f>
        <v>Estimado com base em índices históricos</v>
      </c>
      <c r="P53" s="363" t="s">
        <v>608</v>
      </c>
      <c r="Q53" s="344"/>
      <c r="R53" s="344"/>
      <c r="S53" s="344"/>
      <c r="T53" s="344"/>
      <c r="U53" s="344"/>
      <c r="V53" s="344"/>
      <c r="W53" s="344"/>
      <c r="X53" s="344"/>
      <c r="Y53" s="344"/>
      <c r="Z53" s="344"/>
    </row>
    <row r="54" spans="1:26" ht="13.5" customHeight="1" x14ac:dyDescent="0.25">
      <c r="A54" s="345">
        <f t="shared" ca="1" si="0"/>
        <v>0</v>
      </c>
      <c r="B54" s="345">
        <f t="shared" ca="1" si="1"/>
        <v>2</v>
      </c>
      <c r="C54" s="345">
        <f t="shared" ca="1" si="2"/>
        <v>0</v>
      </c>
      <c r="D54" s="346">
        <f t="shared" ca="1" si="3"/>
        <v>2</v>
      </c>
      <c r="E54" s="346">
        <f t="shared" ca="1" si="4"/>
        <v>3</v>
      </c>
      <c r="F54" s="344"/>
      <c r="G54" s="355"/>
      <c r="H54" s="356" t="s">
        <v>601</v>
      </c>
      <c r="I54" s="366" t="str">
        <f t="shared" ca="1" si="5"/>
        <v>02</v>
      </c>
      <c r="J54" s="358" t="s">
        <v>419</v>
      </c>
      <c r="K54" s="359"/>
      <c r="L54" s="360"/>
      <c r="M54" s="360"/>
      <c r="N54" s="361">
        <f t="shared" ca="1" si="7"/>
        <v>1882298.5789327614</v>
      </c>
      <c r="O54" s="362"/>
      <c r="P54" s="363"/>
      <c r="Q54" s="364">
        <f ca="1">N54/'Obra '!$C$32</f>
        <v>0.39429026023902125</v>
      </c>
      <c r="R54" s="344"/>
      <c r="S54" s="344"/>
      <c r="T54" s="344"/>
      <c r="U54" s="344"/>
      <c r="V54" s="344"/>
      <c r="W54" s="344"/>
      <c r="X54" s="344"/>
      <c r="Y54" s="344"/>
      <c r="Z54" s="344"/>
    </row>
    <row r="55" spans="1:26" ht="13.5" customHeight="1" x14ac:dyDescent="0.25">
      <c r="A55" s="345">
        <f t="shared" ca="1" si="0"/>
        <v>0</v>
      </c>
      <c r="B55" s="345">
        <f t="shared" ca="1" si="1"/>
        <v>2</v>
      </c>
      <c r="C55" s="345">
        <f t="shared" ca="1" si="2"/>
        <v>1</v>
      </c>
      <c r="D55" s="346">
        <f t="shared" ca="1" si="3"/>
        <v>0</v>
      </c>
      <c r="E55" s="346">
        <f t="shared" ca="1" si="4"/>
        <v>3</v>
      </c>
      <c r="F55" s="344"/>
      <c r="G55" s="355"/>
      <c r="H55" s="356" t="s">
        <v>31</v>
      </c>
      <c r="I55" s="357" t="str">
        <f t="shared" ca="1" si="5"/>
        <v>02.001</v>
      </c>
      <c r="J55" s="358" t="s">
        <v>620</v>
      </c>
      <c r="K55" s="359"/>
      <c r="L55" s="360"/>
      <c r="M55" s="360"/>
      <c r="N55" s="361">
        <f t="shared" ca="1" si="7"/>
        <v>650897.99027528579</v>
      </c>
      <c r="O55" s="362"/>
      <c r="P55" s="363"/>
      <c r="Q55" s="364">
        <f ca="1">N55/'Obra '!$C$32</f>
        <v>0.13634539219607306</v>
      </c>
      <c r="R55" s="344"/>
      <c r="S55" s="344"/>
      <c r="T55" s="344"/>
      <c r="U55" s="344"/>
      <c r="V55" s="344"/>
      <c r="W55" s="344"/>
      <c r="X55" s="344"/>
      <c r="Y55" s="344"/>
      <c r="Z55" s="344"/>
    </row>
    <row r="56" spans="1:26" ht="13.5" customHeight="1" collapsed="1" x14ac:dyDescent="0.25">
      <c r="A56" s="345">
        <f t="shared" ca="1" si="0"/>
        <v>0</v>
      </c>
      <c r="B56" s="345">
        <f t="shared" ca="1" si="1"/>
        <v>2</v>
      </c>
      <c r="C56" s="345">
        <f t="shared" ca="1" si="2"/>
        <v>1</v>
      </c>
      <c r="D56" s="346">
        <f t="shared" ca="1" si="3"/>
        <v>1</v>
      </c>
      <c r="E56" s="346">
        <f t="shared" ca="1" si="4"/>
        <v>0</v>
      </c>
      <c r="F56" s="344"/>
      <c r="G56" s="355"/>
      <c r="H56" s="356" t="s">
        <v>604</v>
      </c>
      <c r="I56" s="357" t="str">
        <f t="shared" ca="1" si="5"/>
        <v>02.001.001</v>
      </c>
      <c r="J56" s="358" t="s">
        <v>621</v>
      </c>
      <c r="K56" s="359"/>
      <c r="L56" s="360"/>
      <c r="M56" s="360"/>
      <c r="N56" s="361">
        <f t="shared" ca="1" si="7"/>
        <v>310000</v>
      </c>
      <c r="O56" s="362"/>
      <c r="P56" s="363"/>
      <c r="Q56" s="364">
        <f ca="1">N56/'Obra '!$C$32</f>
        <v>6.4936552596984567E-2</v>
      </c>
      <c r="R56" s="344"/>
      <c r="S56" s="344"/>
      <c r="T56" s="344"/>
      <c r="U56" s="344"/>
      <c r="V56" s="344"/>
      <c r="W56" s="344"/>
      <c r="X56" s="344"/>
      <c r="Y56" s="344"/>
      <c r="Z56" s="344"/>
    </row>
    <row r="57" spans="1:26" ht="13.5" hidden="1" customHeight="1" outlineLevel="1" x14ac:dyDescent="0.25">
      <c r="A57" s="345">
        <f t="shared" ca="1" si="0"/>
        <v>0</v>
      </c>
      <c r="B57" s="345">
        <f t="shared" ca="1" si="1"/>
        <v>2</v>
      </c>
      <c r="C57" s="345">
        <f t="shared" ca="1" si="2"/>
        <v>1</v>
      </c>
      <c r="D57" s="346">
        <f t="shared" ca="1" si="3"/>
        <v>1</v>
      </c>
      <c r="E57" s="346">
        <f t="shared" ca="1" si="4"/>
        <v>1</v>
      </c>
      <c r="F57" s="344"/>
      <c r="G57" s="355"/>
      <c r="H57" s="356" t="s">
        <v>606</v>
      </c>
      <c r="I57" s="357" t="str">
        <f t="shared" ca="1" si="5"/>
        <v>02.001.001.001</v>
      </c>
      <c r="J57" s="358" t="s">
        <v>378</v>
      </c>
      <c r="K57" s="360" t="str">
        <f>IFERROR(VLOOKUP(J57,BASES!$A$13:$E$342,3,FALSE),0)</f>
        <v>mês</v>
      </c>
      <c r="L57" s="360">
        <f>IFERROR(VLOOKUP(J57,BASES!$A$13:$E$342,4,FALSE),0)</f>
        <v>42</v>
      </c>
      <c r="M57" s="360">
        <f>IFERROR(VLOOKUP(J57,BASES!$A$13:$E$342,5,FALSE),0)</f>
        <v>5000</v>
      </c>
      <c r="N57" s="361">
        <f t="shared" si="7"/>
        <v>210000</v>
      </c>
      <c r="O57" s="365" t="str">
        <f>IF(VLOOKUP(J57,BASES!$A$13:$F$342,6,FALSE)="Recebido","Valor informado em formulário",IF(VLOOKUP(J57,BASES!$A$13:$F$342,6,FALSE)="Estimado","Estimado com base em índices históricos","Não solicitado"))</f>
        <v>Valor informado em formulário</v>
      </c>
      <c r="P57" s="363" t="s">
        <v>608</v>
      </c>
      <c r="Q57" s="344"/>
      <c r="R57" s="344"/>
      <c r="S57" s="344"/>
      <c r="T57" s="344"/>
      <c r="U57" s="344"/>
      <c r="V57" s="344"/>
      <c r="W57" s="344"/>
      <c r="X57" s="344"/>
      <c r="Y57" s="344"/>
      <c r="Z57" s="344"/>
    </row>
    <row r="58" spans="1:26" ht="13.5" hidden="1" customHeight="1" outlineLevel="1" x14ac:dyDescent="0.25">
      <c r="A58" s="345">
        <f t="shared" ca="1" si="0"/>
        <v>0</v>
      </c>
      <c r="B58" s="345">
        <f t="shared" ca="1" si="1"/>
        <v>2</v>
      </c>
      <c r="C58" s="345">
        <f t="shared" ca="1" si="2"/>
        <v>1</v>
      </c>
      <c r="D58" s="346">
        <f t="shared" ca="1" si="3"/>
        <v>1</v>
      </c>
      <c r="E58" s="346">
        <f t="shared" ca="1" si="4"/>
        <v>2</v>
      </c>
      <c r="F58" s="344"/>
      <c r="G58" s="355"/>
      <c r="H58" s="356" t="s">
        <v>606</v>
      </c>
      <c r="I58" s="357" t="str">
        <f t="shared" ca="1" si="5"/>
        <v>02.001.001.002</v>
      </c>
      <c r="J58" s="358" t="s">
        <v>394</v>
      </c>
      <c r="K58" s="360" t="str">
        <f>IFERROR(VLOOKUP(J58,BASES!$A$13:$E$342,3,FALSE),0)</f>
        <v>vb</v>
      </c>
      <c r="L58" s="360">
        <f>IFERROR(VLOOKUP(J58,BASES!$A$13:$E$342,4,FALSE),0)</f>
        <v>1</v>
      </c>
      <c r="M58" s="360">
        <f>CANTEIRO!D15</f>
        <v>100000</v>
      </c>
      <c r="N58" s="361">
        <f t="shared" si="7"/>
        <v>100000</v>
      </c>
      <c r="O58" s="365" t="s">
        <v>2584</v>
      </c>
      <c r="P58" s="363" t="s">
        <v>608</v>
      </c>
      <c r="Q58" s="364"/>
      <c r="R58" s="344"/>
      <c r="S58" s="344"/>
      <c r="T58" s="344"/>
      <c r="U58" s="344"/>
      <c r="V58" s="344"/>
      <c r="W58" s="344"/>
      <c r="X58" s="344"/>
      <c r="Y58" s="344"/>
      <c r="Z58" s="344"/>
    </row>
    <row r="59" spans="1:26" ht="13.5" customHeight="1" collapsed="1" x14ac:dyDescent="0.25">
      <c r="A59" s="345">
        <f t="shared" ca="1" si="0"/>
        <v>0</v>
      </c>
      <c r="B59" s="345">
        <f t="shared" ca="1" si="1"/>
        <v>2</v>
      </c>
      <c r="C59" s="345">
        <f t="shared" ca="1" si="2"/>
        <v>1</v>
      </c>
      <c r="D59" s="346">
        <f t="shared" ca="1" si="3"/>
        <v>2</v>
      </c>
      <c r="E59" s="346">
        <f t="shared" ca="1" si="4"/>
        <v>0</v>
      </c>
      <c r="F59" s="344"/>
      <c r="G59" s="355"/>
      <c r="H59" s="356" t="s">
        <v>604</v>
      </c>
      <c r="I59" s="357" t="str">
        <f t="shared" ca="1" si="5"/>
        <v>02.001.002</v>
      </c>
      <c r="J59" s="358" t="s">
        <v>622</v>
      </c>
      <c r="K59" s="359"/>
      <c r="L59" s="360"/>
      <c r="M59" s="367"/>
      <c r="N59" s="361">
        <f t="shared" ca="1" si="7"/>
        <v>263507.36131643003</v>
      </c>
      <c r="O59" s="362"/>
      <c r="P59" s="363"/>
      <c r="Q59" s="364">
        <f ca="1">N59/'Obra '!$C$32</f>
        <v>5.5197611702635409E-2</v>
      </c>
      <c r="R59" s="344"/>
      <c r="S59" s="344"/>
      <c r="T59" s="344"/>
      <c r="U59" s="344"/>
      <c r="V59" s="344"/>
      <c r="W59" s="344"/>
      <c r="X59" s="344"/>
      <c r="Y59" s="344"/>
      <c r="Z59" s="344"/>
    </row>
    <row r="60" spans="1:26" ht="13.5" hidden="1" customHeight="1" outlineLevel="1" x14ac:dyDescent="0.25">
      <c r="A60" s="345">
        <f t="shared" ca="1" si="0"/>
        <v>0</v>
      </c>
      <c r="B60" s="345">
        <f t="shared" ca="1" si="1"/>
        <v>2</v>
      </c>
      <c r="C60" s="345">
        <f t="shared" ca="1" si="2"/>
        <v>1</v>
      </c>
      <c r="D60" s="346">
        <f t="shared" ca="1" si="3"/>
        <v>2</v>
      </c>
      <c r="E60" s="346">
        <f t="shared" ca="1" si="4"/>
        <v>1</v>
      </c>
      <c r="F60" s="344"/>
      <c r="G60" s="355"/>
      <c r="H60" s="356" t="s">
        <v>606</v>
      </c>
      <c r="I60" s="357" t="str">
        <f t="shared" ca="1" si="5"/>
        <v>02.001.002.001</v>
      </c>
      <c r="J60" s="358" t="s">
        <v>467</v>
      </c>
      <c r="K60" s="360" t="str">
        <f>IFERROR(VLOOKUP(J60,BASES!$A$13:$E$342,3,FALSE),0)</f>
        <v>m</v>
      </c>
      <c r="L60" s="360">
        <f>IFERROR(VLOOKUP(J60,BASES!$A$13:$E$342,4,FALSE),0)</f>
        <v>97.23</v>
      </c>
      <c r="M60" s="360">
        <f>IFERROR(VLOOKUP(J60,CPU!$D$2:$H$1439,5,FALSE),0)</f>
        <v>284.79860000000002</v>
      </c>
      <c r="N60" s="361">
        <f t="shared" si="7"/>
        <v>27690.967878000003</v>
      </c>
      <c r="O60" s="362" t="s">
        <v>623</v>
      </c>
      <c r="P60" s="363" t="s">
        <v>608</v>
      </c>
      <c r="Q60" s="344"/>
      <c r="R60" s="344"/>
      <c r="S60" s="344"/>
      <c r="T60" s="344"/>
      <c r="U60" s="344"/>
      <c r="V60" s="344"/>
      <c r="W60" s="344"/>
      <c r="X60" s="344"/>
      <c r="Y60" s="344"/>
      <c r="Z60" s="344"/>
    </row>
    <row r="61" spans="1:26" ht="13.5" hidden="1" customHeight="1" outlineLevel="1" x14ac:dyDescent="0.25">
      <c r="A61" s="345">
        <f t="shared" ca="1" si="0"/>
        <v>0</v>
      </c>
      <c r="B61" s="345">
        <f t="shared" ca="1" si="1"/>
        <v>2</v>
      </c>
      <c r="C61" s="345">
        <f t="shared" ca="1" si="2"/>
        <v>1</v>
      </c>
      <c r="D61" s="346">
        <f t="shared" ca="1" si="3"/>
        <v>2</v>
      </c>
      <c r="E61" s="346">
        <f t="shared" ca="1" si="4"/>
        <v>2</v>
      </c>
      <c r="F61" s="344"/>
      <c r="G61" s="355"/>
      <c r="H61" s="356" t="s">
        <v>606</v>
      </c>
      <c r="I61" s="357" t="str">
        <f t="shared" ca="1" si="5"/>
        <v>02.001.002.002</v>
      </c>
      <c r="J61" s="358" t="s">
        <v>468</v>
      </c>
      <c r="K61" s="360" t="str">
        <f>IFERROR(VLOOKUP(J61,BASES!$A$13:$E$342,3,FALSE),0)</f>
        <v>m</v>
      </c>
      <c r="L61" s="360">
        <f>IFERROR(VLOOKUP(J61,BASES!$A$13:$E$342,4,FALSE),0)</f>
        <v>71.850000000000009</v>
      </c>
      <c r="M61" s="360">
        <f>IFERROR(VLOOKUP(J61,CPU!$D$2:$H$1439,5,FALSE),0)</f>
        <v>270.93860000000001</v>
      </c>
      <c r="N61" s="361">
        <f t="shared" si="7"/>
        <v>19466.938410000002</v>
      </c>
      <c r="O61" s="362" t="s">
        <v>623</v>
      </c>
      <c r="P61" s="363" t="s">
        <v>608</v>
      </c>
      <c r="Q61" s="344"/>
      <c r="R61" s="344"/>
      <c r="S61" s="344"/>
      <c r="T61" s="344"/>
      <c r="U61" s="344"/>
      <c r="V61" s="344"/>
      <c r="W61" s="344"/>
      <c r="X61" s="344"/>
      <c r="Y61" s="344"/>
      <c r="Z61" s="344"/>
    </row>
    <row r="62" spans="1:26" ht="13.5" hidden="1" customHeight="1" outlineLevel="1" x14ac:dyDescent="0.25">
      <c r="A62" s="345">
        <f t="shared" ca="1" si="0"/>
        <v>0</v>
      </c>
      <c r="B62" s="345">
        <f t="shared" ca="1" si="1"/>
        <v>2</v>
      </c>
      <c r="C62" s="345">
        <f t="shared" ca="1" si="2"/>
        <v>1</v>
      </c>
      <c r="D62" s="346">
        <f t="shared" ca="1" si="3"/>
        <v>2</v>
      </c>
      <c r="E62" s="346">
        <f t="shared" ca="1" si="4"/>
        <v>3</v>
      </c>
      <c r="F62" s="344"/>
      <c r="G62" s="355"/>
      <c r="H62" s="356" t="s">
        <v>606</v>
      </c>
      <c r="I62" s="357" t="str">
        <f t="shared" ca="1" si="5"/>
        <v>02.001.002.003</v>
      </c>
      <c r="J62" s="358" t="s">
        <v>469</v>
      </c>
      <c r="K62" s="360" t="str">
        <f>IFERROR(VLOOKUP(J62,BASES!$A$13:$E$342,3,FALSE),0)</f>
        <v>m2</v>
      </c>
      <c r="L62" s="360">
        <f>Arquitetura!H2446+Arquitetura!H2449</f>
        <v>261.58000000000004</v>
      </c>
      <c r="M62" s="360">
        <f>IFERROR(VLOOKUP(J62,CPU!$D$2:$H$1439,5,FALSE),0)</f>
        <v>26.841827000000002</v>
      </c>
      <c r="N62" s="361">
        <f t="shared" si="7"/>
        <v>7021.2851066600015</v>
      </c>
      <c r="O62" s="362" t="s">
        <v>623</v>
      </c>
      <c r="P62" s="363" t="s">
        <v>608</v>
      </c>
      <c r="Q62" s="344"/>
      <c r="R62" s="344"/>
      <c r="S62" s="344"/>
      <c r="T62" s="344"/>
      <c r="U62" s="344"/>
      <c r="V62" s="344"/>
      <c r="W62" s="344"/>
      <c r="X62" s="344"/>
      <c r="Y62" s="344"/>
      <c r="Z62" s="344"/>
    </row>
    <row r="63" spans="1:26" ht="13.5" hidden="1" customHeight="1" outlineLevel="1" x14ac:dyDescent="0.25">
      <c r="A63" s="345">
        <f t="shared" ca="1" si="0"/>
        <v>0</v>
      </c>
      <c r="B63" s="345">
        <f t="shared" ca="1" si="1"/>
        <v>2</v>
      </c>
      <c r="C63" s="345">
        <f t="shared" ca="1" si="2"/>
        <v>1</v>
      </c>
      <c r="D63" s="346">
        <f t="shared" ca="1" si="3"/>
        <v>2</v>
      </c>
      <c r="E63" s="346">
        <f t="shared" ca="1" si="4"/>
        <v>4</v>
      </c>
      <c r="F63" s="344"/>
      <c r="G63" s="355"/>
      <c r="H63" s="356" t="s">
        <v>606</v>
      </c>
      <c r="I63" s="357" t="str">
        <f t="shared" ca="1" si="5"/>
        <v>02.001.002.004</v>
      </c>
      <c r="J63" s="358" t="s">
        <v>470</v>
      </c>
      <c r="K63" s="360" t="str">
        <f>IFERROR(VLOOKUP(J63,BASES!$A$13:$E$342,3,FALSE),0)</f>
        <v>m</v>
      </c>
      <c r="L63" s="360">
        <f>IFERROR(VLOOKUP(J63,BASES!$A$13:$E$342,4,FALSE),0)</f>
        <v>287.40000000000003</v>
      </c>
      <c r="M63" s="360">
        <f>IFERROR(VLOOKUP(J63,CPU!$D$2:$H$1439,5,FALSE),0)</f>
        <v>29.291876999999999</v>
      </c>
      <c r="N63" s="361">
        <f t="shared" si="7"/>
        <v>8418.4854498000004</v>
      </c>
      <c r="O63" s="362" t="s">
        <v>623</v>
      </c>
      <c r="P63" s="363" t="s">
        <v>608</v>
      </c>
      <c r="Q63" s="344"/>
      <c r="R63" s="344"/>
      <c r="S63" s="344"/>
      <c r="T63" s="344"/>
      <c r="U63" s="344"/>
      <c r="V63" s="344"/>
      <c r="W63" s="344"/>
      <c r="X63" s="344"/>
      <c r="Y63" s="344"/>
      <c r="Z63" s="344"/>
    </row>
    <row r="64" spans="1:26" ht="13.5" hidden="1" customHeight="1" outlineLevel="1" x14ac:dyDescent="0.25">
      <c r="A64" s="345">
        <f t="shared" ca="1" si="0"/>
        <v>0</v>
      </c>
      <c r="B64" s="345">
        <f t="shared" ca="1" si="1"/>
        <v>2</v>
      </c>
      <c r="C64" s="345">
        <f t="shared" ca="1" si="2"/>
        <v>1</v>
      </c>
      <c r="D64" s="346">
        <f t="shared" ca="1" si="3"/>
        <v>2</v>
      </c>
      <c r="E64" s="346">
        <f t="shared" ca="1" si="4"/>
        <v>5</v>
      </c>
      <c r="F64" s="344"/>
      <c r="G64" s="355"/>
      <c r="H64" s="356" t="s">
        <v>606</v>
      </c>
      <c r="I64" s="357" t="str">
        <f t="shared" ca="1" si="5"/>
        <v>02.001.002.005</v>
      </c>
      <c r="J64" s="358" t="s">
        <v>472</v>
      </c>
      <c r="K64" s="360" t="str">
        <f>IFERROR(VLOOKUP(J64,BASES!$A$13:$E$342,3,FALSE),0)</f>
        <v>m2</v>
      </c>
      <c r="L64" s="360">
        <f>IFERROR(VLOOKUP(J64,BASES!$A$13:$E$342,4,FALSE),0)</f>
        <v>41.580000000000005</v>
      </c>
      <c r="M64" s="360">
        <f>IFERROR(VLOOKUP(J64,CPU!$D$2:$H$1439,5,FALSE),0)</f>
        <v>47.353011000000002</v>
      </c>
      <c r="N64" s="361">
        <f t="shared" si="7"/>
        <v>1968.9381973800002</v>
      </c>
      <c r="O64" s="362" t="s">
        <v>623</v>
      </c>
      <c r="P64" s="363" t="s">
        <v>608</v>
      </c>
      <c r="Q64" s="344"/>
      <c r="R64" s="344"/>
      <c r="S64" s="344"/>
      <c r="T64" s="344"/>
      <c r="U64" s="344"/>
      <c r="V64" s="344"/>
      <c r="W64" s="344"/>
      <c r="X64" s="344"/>
      <c r="Y64" s="344"/>
      <c r="Z64" s="344"/>
    </row>
    <row r="65" spans="1:26" ht="13.5" hidden="1" customHeight="1" outlineLevel="1" x14ac:dyDescent="0.25">
      <c r="A65" s="345">
        <f t="shared" ca="1" si="0"/>
        <v>0</v>
      </c>
      <c r="B65" s="345">
        <f t="shared" ca="1" si="1"/>
        <v>2</v>
      </c>
      <c r="C65" s="345">
        <f t="shared" ca="1" si="2"/>
        <v>1</v>
      </c>
      <c r="D65" s="346">
        <f t="shared" ca="1" si="3"/>
        <v>2</v>
      </c>
      <c r="E65" s="346">
        <f t="shared" ca="1" si="4"/>
        <v>6</v>
      </c>
      <c r="F65" s="344"/>
      <c r="G65" s="355"/>
      <c r="H65" s="356" t="s">
        <v>606</v>
      </c>
      <c r="I65" s="357" t="str">
        <f t="shared" ca="1" si="5"/>
        <v>02.001.002.006</v>
      </c>
      <c r="J65" s="358" t="s">
        <v>473</v>
      </c>
      <c r="K65" s="360" t="str">
        <f>IFERROR(VLOOKUP(J65,BASES!$A$13:$E$342,3,FALSE),0)</f>
        <v>m2</v>
      </c>
      <c r="L65" s="360">
        <f>IFERROR(VLOOKUP(J65,BASES!$A$13:$E$342,4,FALSE),0)</f>
        <v>58.59</v>
      </c>
      <c r="M65" s="360">
        <f>IFERROR(VLOOKUP(J65,CPU!$D$2:$H$1439,5,FALSE),0)</f>
        <v>47.353011000000002</v>
      </c>
      <c r="N65" s="361">
        <f t="shared" si="7"/>
        <v>2774.4129144900003</v>
      </c>
      <c r="O65" s="362" t="s">
        <v>623</v>
      </c>
      <c r="P65" s="363" t="s">
        <v>608</v>
      </c>
      <c r="Q65" s="344"/>
      <c r="R65" s="344"/>
      <c r="S65" s="344"/>
      <c r="T65" s="344"/>
      <c r="U65" s="344"/>
      <c r="V65" s="344"/>
      <c r="W65" s="344"/>
      <c r="X65" s="344"/>
      <c r="Y65" s="344"/>
      <c r="Z65" s="344"/>
    </row>
    <row r="66" spans="1:26" ht="13.5" hidden="1" customHeight="1" outlineLevel="1" x14ac:dyDescent="0.25">
      <c r="A66" s="345">
        <f t="shared" ca="1" si="0"/>
        <v>0</v>
      </c>
      <c r="B66" s="345">
        <f t="shared" ca="1" si="1"/>
        <v>2</v>
      </c>
      <c r="C66" s="345">
        <f t="shared" ca="1" si="2"/>
        <v>1</v>
      </c>
      <c r="D66" s="346">
        <f t="shared" ca="1" si="3"/>
        <v>2</v>
      </c>
      <c r="E66" s="346">
        <f t="shared" ca="1" si="4"/>
        <v>7</v>
      </c>
      <c r="F66" s="344"/>
      <c r="G66" s="355"/>
      <c r="H66" s="356" t="s">
        <v>606</v>
      </c>
      <c r="I66" s="357" t="str">
        <f t="shared" ca="1" si="5"/>
        <v>02.001.002.007</v>
      </c>
      <c r="J66" s="358" t="s">
        <v>476</v>
      </c>
      <c r="K66" s="360" t="str">
        <f>IFERROR(VLOOKUP(J66,BASES!$A$13:$E$342,3,FALSE),0)</f>
        <v>m2</v>
      </c>
      <c r="L66" s="360">
        <f>IFERROR(VLOOKUP(J66,BASES!$A$13:$E$342,4,FALSE),0)</f>
        <v>326.19900000000007</v>
      </c>
      <c r="M66" s="360">
        <f>IFERROR(VLOOKUP(J66,CPU!$D$2:$H$1439,5,FALSE),0)</f>
        <v>417.43900000000002</v>
      </c>
      <c r="N66" s="361">
        <f t="shared" si="7"/>
        <v>136168.18436100002</v>
      </c>
      <c r="O66" s="362" t="s">
        <v>623</v>
      </c>
      <c r="P66" s="363" t="s">
        <v>608</v>
      </c>
      <c r="Q66" s="344"/>
      <c r="R66" s="344"/>
      <c r="S66" s="344"/>
      <c r="T66" s="344"/>
      <c r="U66" s="344"/>
      <c r="V66" s="344"/>
      <c r="W66" s="344"/>
      <c r="X66" s="344"/>
      <c r="Y66" s="344"/>
      <c r="Z66" s="344"/>
    </row>
    <row r="67" spans="1:26" ht="13.5" hidden="1" customHeight="1" outlineLevel="1" x14ac:dyDescent="0.25">
      <c r="A67" s="345">
        <f t="shared" ca="1" si="0"/>
        <v>0</v>
      </c>
      <c r="B67" s="345">
        <f t="shared" ca="1" si="1"/>
        <v>2</v>
      </c>
      <c r="C67" s="345">
        <f t="shared" ca="1" si="2"/>
        <v>1</v>
      </c>
      <c r="D67" s="346">
        <f t="shared" ca="1" si="3"/>
        <v>2</v>
      </c>
      <c r="E67" s="346">
        <f t="shared" ca="1" si="4"/>
        <v>8</v>
      </c>
      <c r="F67" s="344"/>
      <c r="G67" s="355"/>
      <c r="H67" s="356" t="s">
        <v>606</v>
      </c>
      <c r="I67" s="357" t="str">
        <f t="shared" ca="1" si="5"/>
        <v>02.001.002.008</v>
      </c>
      <c r="J67" s="358" t="s">
        <v>471</v>
      </c>
      <c r="K67" s="360" t="str">
        <f>IFERROR(VLOOKUP(J67,BASES!$A$13:$E$342,3,FALSE),0)</f>
        <v>m2</v>
      </c>
      <c r="L67" s="360">
        <f>IFERROR(VLOOKUP(J67,BASES!$A$13:$E$342,4,FALSE),0)</f>
        <v>3401.7870000000003</v>
      </c>
      <c r="M67" s="360">
        <f>IFERROR(VLOOKUP(J67,CPU!$D$2:$H$1439,5,FALSE),0)</f>
        <v>7.9493</v>
      </c>
      <c r="N67" s="361">
        <f t="shared" si="7"/>
        <v>27041.825399100002</v>
      </c>
      <c r="O67" s="362" t="s">
        <v>623</v>
      </c>
      <c r="P67" s="363" t="s">
        <v>608</v>
      </c>
      <c r="Q67" s="344"/>
      <c r="R67" s="344"/>
      <c r="S67" s="344"/>
      <c r="T67" s="344"/>
      <c r="U67" s="344"/>
      <c r="V67" s="344"/>
      <c r="W67" s="344"/>
      <c r="X67" s="344"/>
      <c r="Y67" s="344"/>
      <c r="Z67" s="344"/>
    </row>
    <row r="68" spans="1:26" ht="13.5" hidden="1" customHeight="1" outlineLevel="1" x14ac:dyDescent="0.25">
      <c r="A68" s="345">
        <f t="shared" ca="1" si="0"/>
        <v>0</v>
      </c>
      <c r="B68" s="345">
        <f t="shared" ca="1" si="1"/>
        <v>2</v>
      </c>
      <c r="C68" s="345">
        <f t="shared" ca="1" si="2"/>
        <v>1</v>
      </c>
      <c r="D68" s="346">
        <f t="shared" ca="1" si="3"/>
        <v>2</v>
      </c>
      <c r="E68" s="346">
        <f t="shared" ca="1" si="4"/>
        <v>9</v>
      </c>
      <c r="F68" s="344"/>
      <c r="G68" s="355"/>
      <c r="H68" s="356" t="s">
        <v>606</v>
      </c>
      <c r="I68" s="357" t="str">
        <f t="shared" ca="1" si="5"/>
        <v>02.001.002.009</v>
      </c>
      <c r="J68" s="358" t="s">
        <v>475</v>
      </c>
      <c r="K68" s="360" t="str">
        <f>IFERROR(VLOOKUP(J68,BASES!$A$13:$E$342,3,FALSE),0)</f>
        <v>vb</v>
      </c>
      <c r="L68" s="360">
        <f>IFERROR(VLOOKUP(J68,BASES!$A$13:$E$342,4,FALSE),0)</f>
        <v>1</v>
      </c>
      <c r="M68" s="360">
        <f>IFERROR(VLOOKUP(J68,BASES!$A$13:$E$342,5,FALSE),0)</f>
        <v>7891.02</v>
      </c>
      <c r="N68" s="361">
        <f t="shared" si="7"/>
        <v>7891.02</v>
      </c>
      <c r="O68" s="362" t="s">
        <v>623</v>
      </c>
      <c r="P68" s="363" t="s">
        <v>608</v>
      </c>
      <c r="Q68" s="344"/>
      <c r="R68" s="344"/>
      <c r="S68" s="344"/>
      <c r="T68" s="344"/>
      <c r="U68" s="344"/>
      <c r="V68" s="344"/>
      <c r="W68" s="344"/>
      <c r="X68" s="344"/>
      <c r="Y68" s="344"/>
      <c r="Z68" s="344"/>
    </row>
    <row r="69" spans="1:26" ht="13.5" hidden="1" customHeight="1" outlineLevel="1" x14ac:dyDescent="0.25">
      <c r="A69" s="345">
        <f t="shared" ca="1" si="0"/>
        <v>0</v>
      </c>
      <c r="B69" s="345">
        <f t="shared" ca="1" si="1"/>
        <v>2</v>
      </c>
      <c r="C69" s="345">
        <f t="shared" ca="1" si="2"/>
        <v>1</v>
      </c>
      <c r="D69" s="346">
        <f t="shared" ca="1" si="3"/>
        <v>2</v>
      </c>
      <c r="E69" s="346">
        <f t="shared" ca="1" si="4"/>
        <v>10</v>
      </c>
      <c r="F69" s="344"/>
      <c r="G69" s="355"/>
      <c r="H69" s="356" t="s">
        <v>606</v>
      </c>
      <c r="I69" s="357" t="str">
        <f t="shared" ca="1" si="5"/>
        <v>02.001.002.010</v>
      </c>
      <c r="J69" s="358" t="s">
        <v>624</v>
      </c>
      <c r="K69" s="360" t="str">
        <f>IFERROR(VLOOKUP(J69,BASES!$A$13:$E$342,3,FALSE),0)</f>
        <v>m</v>
      </c>
      <c r="L69" s="360">
        <f>IFERROR(VLOOKUP(J69,BASES!$A$13:$E$342,4,FALSE),0)</f>
        <v>287.40000000000003</v>
      </c>
      <c r="M69" s="360">
        <f>IFERROR(VLOOKUP(J69,CPU!$D$2:$H$1439,5,FALSE),0)</f>
        <v>87.213999999999999</v>
      </c>
      <c r="N69" s="361">
        <f t="shared" si="7"/>
        <v>25065.303600000003</v>
      </c>
      <c r="O69" s="362" t="s">
        <v>623</v>
      </c>
      <c r="P69" s="363" t="s">
        <v>608</v>
      </c>
      <c r="Q69" s="344"/>
      <c r="R69" s="344"/>
      <c r="S69" s="344"/>
      <c r="T69" s="344"/>
      <c r="U69" s="344"/>
      <c r="V69" s="344"/>
      <c r="W69" s="344"/>
      <c r="X69" s="344"/>
      <c r="Y69" s="344"/>
      <c r="Z69" s="344"/>
    </row>
    <row r="70" spans="1:26" ht="13.5" customHeight="1" collapsed="1" x14ac:dyDescent="0.25">
      <c r="A70" s="345">
        <f t="shared" ca="1" si="0"/>
        <v>0</v>
      </c>
      <c r="B70" s="345">
        <f t="shared" ca="1" si="1"/>
        <v>2</v>
      </c>
      <c r="C70" s="345">
        <f t="shared" ca="1" si="2"/>
        <v>1</v>
      </c>
      <c r="D70" s="346">
        <f t="shared" ca="1" si="3"/>
        <v>3</v>
      </c>
      <c r="E70" s="346">
        <f t="shared" ca="1" si="4"/>
        <v>0</v>
      </c>
      <c r="F70" s="344"/>
      <c r="G70" s="355"/>
      <c r="H70" s="356" t="s">
        <v>604</v>
      </c>
      <c r="I70" s="357" t="str">
        <f t="shared" ca="1" si="5"/>
        <v>02.001.003</v>
      </c>
      <c r="J70" s="358" t="s">
        <v>625</v>
      </c>
      <c r="K70" s="359"/>
      <c r="L70" s="360"/>
      <c r="M70" s="367"/>
      <c r="N70" s="361">
        <f t="shared" ca="1" si="7"/>
        <v>74599.308958855967</v>
      </c>
      <c r="O70" s="362"/>
      <c r="P70" s="363"/>
      <c r="Q70" s="364">
        <f ca="1">N70/'Obra '!$C$32</f>
        <v>1.5626522419049847E-2</v>
      </c>
      <c r="R70" s="344"/>
      <c r="S70" s="344"/>
      <c r="T70" s="344"/>
      <c r="U70" s="344"/>
      <c r="V70" s="344"/>
      <c r="W70" s="344"/>
      <c r="X70" s="344"/>
      <c r="Y70" s="344"/>
      <c r="Z70" s="344"/>
    </row>
    <row r="71" spans="1:26" ht="13.5" hidden="1" customHeight="1" outlineLevel="1" x14ac:dyDescent="0.25">
      <c r="A71" s="345">
        <f t="shared" ref="A71:A136" ca="1" si="8">IF($H71="UNIDADE CONSTRUTIVA",OFFSET(A71,-1,0)+1,LARGE(A$3:A70,1))</f>
        <v>0</v>
      </c>
      <c r="B71" s="345">
        <f t="shared" ca="1" si="1"/>
        <v>2</v>
      </c>
      <c r="C71" s="345">
        <f t="shared" ca="1" si="2"/>
        <v>1</v>
      </c>
      <c r="D71" s="346">
        <f t="shared" ca="1" si="3"/>
        <v>3</v>
      </c>
      <c r="E71" s="346">
        <f t="shared" ca="1" si="4"/>
        <v>1</v>
      </c>
      <c r="F71" s="344"/>
      <c r="G71" s="355"/>
      <c r="H71" s="356" t="s">
        <v>606</v>
      </c>
      <c r="I71" s="357" t="str">
        <f t="shared" ca="1" si="5"/>
        <v>02.001.003.001</v>
      </c>
      <c r="J71" s="358" t="s">
        <v>386</v>
      </c>
      <c r="K71" s="360" t="str">
        <f>IFERROR(VLOOKUP(J71,BASES!$A$13:$E$342,3,FALSE),0)</f>
        <v>vb</v>
      </c>
      <c r="L71" s="360">
        <f>IFERROR(VLOOKUP(J71,BASES!$A$13:$E$342,4,FALSE),0)</f>
        <v>1</v>
      </c>
      <c r="M71" s="360">
        <f>IFERROR(VLOOKUP(J71,BASES!$A$13:$E$342,5,FALSE),0)</f>
        <v>4285.8579588559651</v>
      </c>
      <c r="N71" s="361">
        <f t="shared" si="7"/>
        <v>4285.8579588559651</v>
      </c>
      <c r="O71" s="365" t="str">
        <f>IF(VLOOKUP(J71,BASES!$A$13:$F$342,6,FALSE)="Recebido","Valor informado em formulário",IF(VLOOKUP(J71,BASES!$A$13:$F$342,6,FALSE)="Estimado","Estimado com base em índices históricos","Não solicitado"))</f>
        <v>Estimado com base em índices históricos</v>
      </c>
      <c r="P71" s="363" t="s">
        <v>608</v>
      </c>
      <c r="Q71" s="344"/>
      <c r="R71" s="344"/>
      <c r="S71" s="344"/>
      <c r="T71" s="344"/>
      <c r="U71" s="344"/>
      <c r="V71" s="344"/>
      <c r="W71" s="344"/>
      <c r="X71" s="344"/>
      <c r="Y71" s="344"/>
      <c r="Z71" s="344"/>
    </row>
    <row r="72" spans="1:26" ht="13.5" hidden="1" customHeight="1" outlineLevel="1" x14ac:dyDescent="0.25">
      <c r="A72" s="345">
        <f t="shared" ca="1" si="8"/>
        <v>0</v>
      </c>
      <c r="B72" s="345">
        <f t="shared" ref="B72" ca="1" si="9">IF(H72="UNIDADE CONSTRUTIVA",0,IF(H72="CÉLULA CONSTRUTIVA",OFFSET(B72,-1,0)+1,OFFSET(B72,-1,0)))</f>
        <v>2</v>
      </c>
      <c r="C72" s="345">
        <f t="shared" ref="C72" ca="1" si="10">IF(H72="CÉLULA CONSTRUTIVA",0,IF(H72="ETAPA",OFFSET(C72,-1,0)+1,OFFSET(C72,-1,0)))</f>
        <v>1</v>
      </c>
      <c r="D72" s="346">
        <f t="shared" ref="D72" ca="1" si="11">IF(H72="ETAPA",0,IF(H72="SUBETAPA",OFFSET(D72,-1,0)+1,OFFSET(D72,-1,0)))</f>
        <v>3</v>
      </c>
      <c r="E72" s="346">
        <f t="shared" ref="E72" ca="1" si="12">IF(H72="Subetapa",0,IF(H72="serviço",OFFSET(E72,-1,0)+1,OFFSET(E72,-1,0)))</f>
        <v>2</v>
      </c>
      <c r="F72" s="344"/>
      <c r="G72" s="355"/>
      <c r="H72" s="356" t="s">
        <v>606</v>
      </c>
      <c r="I72" s="357" t="str">
        <f t="shared" ref="I72" ca="1" si="13"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>02.001.003.002</v>
      </c>
      <c r="J72" s="358" t="s">
        <v>387</v>
      </c>
      <c r="K72" s="360" t="str">
        <f>IFERROR(VLOOKUP(J72,BASES!$A$13:$E$342,3,FALSE),0)</f>
        <v>vb</v>
      </c>
      <c r="L72" s="360">
        <f>IFERROR(VLOOKUP(J72,BASES!$A$13:$E$342,4,FALSE),0)</f>
        <v>1</v>
      </c>
      <c r="M72" s="360">
        <f>IFERROR(VLOOKUP(J72,BASES!$A$13:$E$342,5,FALSE),0)</f>
        <v>3113.4509999999991</v>
      </c>
      <c r="N72" s="361">
        <f t="shared" ref="N72:N103" si="14">IF(H72="Serviço",M72*L72,IF(H72="CÉLULA CONSTRUTIVA",SUMIFS($N$8:$N$419,$B$8:$B$419,B72,$H$8:$H$419,"Serviço"),IF(H72="ETAPA",SUMIFS($N$8:$N$419,$B$8:$B$419,B72,$C$8:$C$419,C72,$H$8:$H$419,"Serviço"),IF(H72="SUBETAPA",SUMIFS($N$8:$N$419,$B$8:$B$419,B72,$C$8:$C$419,C72,$D$8:$D$419,D72,$H$8:$H$419,"Serviço"),0))))</f>
        <v>3113.4509999999991</v>
      </c>
      <c r="O72" s="365" t="str">
        <f>IF(VLOOKUP(J72,BASES!$A$13:$F$342,6,FALSE)="Recebido","Valor informado em formulário",IF(VLOOKUP(J72,BASES!$A$13:$F$342,6,FALSE)="Estimado","Estimado com base em índices históricos","Não solicitado"))</f>
        <v>Estimado com base em índices históricos</v>
      </c>
      <c r="P72" s="363" t="s">
        <v>2587</v>
      </c>
      <c r="Q72" s="344"/>
      <c r="R72" s="344"/>
      <c r="S72" s="344"/>
      <c r="T72" s="344"/>
      <c r="U72" s="344"/>
      <c r="V72" s="344"/>
      <c r="W72" s="344"/>
      <c r="X72" s="344"/>
      <c r="Y72" s="344"/>
      <c r="Z72" s="344"/>
    </row>
    <row r="73" spans="1:26" ht="13.5" hidden="1" customHeight="1" outlineLevel="1" x14ac:dyDescent="0.25">
      <c r="A73" s="345">
        <f ca="1">IF($H73="UNIDADE CONSTRUTIVA",OFFSET(A73,-1,0)+1,LARGE(A$3:A71,1))</f>
        <v>0</v>
      </c>
      <c r="B73" s="345">
        <f t="shared" ca="1" si="1"/>
        <v>2</v>
      </c>
      <c r="C73" s="345">
        <f t="shared" ca="1" si="2"/>
        <v>1</v>
      </c>
      <c r="D73" s="346">
        <f t="shared" ca="1" si="3"/>
        <v>3</v>
      </c>
      <c r="E73" s="346">
        <f t="shared" ca="1" si="4"/>
        <v>3</v>
      </c>
      <c r="F73" s="344"/>
      <c r="G73" s="355"/>
      <c r="H73" s="356" t="s">
        <v>606</v>
      </c>
      <c r="I73" s="357" t="str">
        <f t="shared" ca="1" si="5"/>
        <v>02.001.003.003</v>
      </c>
      <c r="J73" s="358" t="s">
        <v>389</v>
      </c>
      <c r="K73" s="359" t="s">
        <v>379</v>
      </c>
      <c r="L73" s="360">
        <f>'Obra '!E7</f>
        <v>42</v>
      </c>
      <c r="M73" s="360">
        <f>400*4</f>
        <v>1600</v>
      </c>
      <c r="N73" s="361">
        <f t="shared" si="14"/>
        <v>67200</v>
      </c>
      <c r="O73" s="362" t="s">
        <v>2585</v>
      </c>
      <c r="P73" s="363" t="s">
        <v>2587</v>
      </c>
      <c r="Q73" s="344"/>
      <c r="R73" s="344"/>
      <c r="S73" s="344"/>
      <c r="T73" s="344"/>
      <c r="U73" s="344"/>
      <c r="V73" s="344"/>
      <c r="W73" s="344"/>
      <c r="X73" s="344"/>
      <c r="Y73" s="344"/>
      <c r="Z73" s="344"/>
    </row>
    <row r="74" spans="1:26" ht="13.5" customHeight="1" collapsed="1" x14ac:dyDescent="0.25">
      <c r="A74" s="345">
        <f t="shared" ca="1" si="8"/>
        <v>0</v>
      </c>
      <c r="B74" s="345">
        <f t="shared" ca="1" si="1"/>
        <v>2</v>
      </c>
      <c r="C74" s="345">
        <f t="shared" ca="1" si="2"/>
        <v>1</v>
      </c>
      <c r="D74" s="346">
        <f t="shared" ca="1" si="3"/>
        <v>4</v>
      </c>
      <c r="E74" s="346">
        <f t="shared" ca="1" si="4"/>
        <v>0</v>
      </c>
      <c r="F74" s="344"/>
      <c r="G74" s="355"/>
      <c r="H74" s="356" t="s">
        <v>604</v>
      </c>
      <c r="I74" s="357" t="str">
        <f t="shared" ca="1" si="5"/>
        <v>02.001.004</v>
      </c>
      <c r="J74" s="358" t="s">
        <v>626</v>
      </c>
      <c r="K74" s="359"/>
      <c r="L74" s="360"/>
      <c r="M74" s="360"/>
      <c r="N74" s="361">
        <f t="shared" ca="1" si="14"/>
        <v>2791.3199999999997</v>
      </c>
      <c r="O74" s="362"/>
      <c r="P74" s="363"/>
      <c r="Q74" s="364">
        <f ca="1">N74/'Obra '!$C$32</f>
        <v>5.8470547740327406E-4</v>
      </c>
      <c r="R74" s="344"/>
      <c r="S74" s="344"/>
      <c r="T74" s="344"/>
      <c r="U74" s="344"/>
      <c r="V74" s="344"/>
      <c r="W74" s="344"/>
      <c r="X74" s="344"/>
      <c r="Y74" s="344"/>
      <c r="Z74" s="344"/>
    </row>
    <row r="75" spans="1:26" ht="13.5" hidden="1" customHeight="1" outlineLevel="1" x14ac:dyDescent="0.25">
      <c r="A75" s="345">
        <f t="shared" ca="1" si="8"/>
        <v>0</v>
      </c>
      <c r="B75" s="345">
        <f t="shared" ca="1" si="1"/>
        <v>2</v>
      </c>
      <c r="C75" s="345">
        <f t="shared" ca="1" si="2"/>
        <v>1</v>
      </c>
      <c r="D75" s="346">
        <f t="shared" ca="1" si="3"/>
        <v>4</v>
      </c>
      <c r="E75" s="346">
        <f t="shared" ca="1" si="4"/>
        <v>1</v>
      </c>
      <c r="F75" s="344"/>
      <c r="G75" s="355"/>
      <c r="H75" s="356" t="s">
        <v>606</v>
      </c>
      <c r="I75" s="357" t="str">
        <f t="shared" ca="1" si="5"/>
        <v>02.001.004.001</v>
      </c>
      <c r="J75" s="358" t="s">
        <v>393</v>
      </c>
      <c r="K75" s="360" t="str">
        <f>IFERROR(VLOOKUP(J75,BASES!$A$13:$E$342,3,FALSE),0)</f>
        <v>mês</v>
      </c>
      <c r="L75" s="360">
        <f>IFERROR(VLOOKUP(J75,BASES!$A$13:$E$342,4,FALSE),0)</f>
        <v>42</v>
      </c>
      <c r="M75" s="360">
        <f>IFERROR(VLOOKUP(J75,BASES!$A$13:$E$342,5,FALSE),0)</f>
        <v>66.459999999999994</v>
      </c>
      <c r="N75" s="361">
        <f t="shared" si="14"/>
        <v>2791.3199999999997</v>
      </c>
      <c r="O75" s="365" t="str">
        <f>IF(VLOOKUP(J75,BASES!$A$13:$F$342,6,FALSE)="Recebido","Valor informado em formulário",IF(VLOOKUP(J75,BASES!$A$13:$F$342,6,FALSE)="Estimado","Estimado com base em índices históricos","Não solicitado"))</f>
        <v>Estimado com base em índices históricos</v>
      </c>
      <c r="P75" s="363" t="s">
        <v>608</v>
      </c>
      <c r="Q75" s="344"/>
      <c r="R75" s="344"/>
      <c r="S75" s="344"/>
      <c r="T75" s="344"/>
      <c r="U75" s="344"/>
      <c r="V75" s="344"/>
      <c r="W75" s="344"/>
      <c r="X75" s="344"/>
      <c r="Y75" s="344"/>
      <c r="Z75" s="344"/>
    </row>
    <row r="76" spans="1:26" ht="17.25" customHeight="1" x14ac:dyDescent="0.25">
      <c r="A76" s="345">
        <f t="shared" ca="1" si="8"/>
        <v>0</v>
      </c>
      <c r="B76" s="345">
        <f t="shared" ca="1" si="1"/>
        <v>2</v>
      </c>
      <c r="C76" s="345">
        <f t="shared" ca="1" si="2"/>
        <v>2</v>
      </c>
      <c r="D76" s="346">
        <f t="shared" ca="1" si="3"/>
        <v>0</v>
      </c>
      <c r="E76" s="346">
        <f t="shared" ca="1" si="4"/>
        <v>1</v>
      </c>
      <c r="F76" s="344"/>
      <c r="G76" s="355"/>
      <c r="H76" s="356" t="s">
        <v>31</v>
      </c>
      <c r="I76" s="357" t="str">
        <f t="shared" ca="1" si="5"/>
        <v>02.002</v>
      </c>
      <c r="J76" s="358" t="s">
        <v>627</v>
      </c>
      <c r="K76" s="359"/>
      <c r="L76" s="360"/>
      <c r="M76" s="360"/>
      <c r="N76" s="361">
        <f t="shared" ca="1" si="14"/>
        <v>1231400.5886574758</v>
      </c>
      <c r="O76" s="362"/>
      <c r="P76" s="363"/>
      <c r="Q76" s="364">
        <f ca="1">N76/'Obra '!$C$32</f>
        <v>0.25794486804294819</v>
      </c>
      <c r="R76" s="344"/>
      <c r="S76" s="344"/>
      <c r="T76" s="344"/>
      <c r="U76" s="344"/>
      <c r="V76" s="344"/>
      <c r="W76" s="344"/>
      <c r="X76" s="344"/>
      <c r="Y76" s="344"/>
      <c r="Z76" s="344"/>
    </row>
    <row r="77" spans="1:26" ht="13.5" customHeight="1" collapsed="1" x14ac:dyDescent="0.25">
      <c r="A77" s="345">
        <f t="shared" ca="1" si="8"/>
        <v>0</v>
      </c>
      <c r="B77" s="345">
        <f t="shared" ca="1" si="1"/>
        <v>2</v>
      </c>
      <c r="C77" s="345">
        <f t="shared" ca="1" si="2"/>
        <v>2</v>
      </c>
      <c r="D77" s="346">
        <f t="shared" ca="1" si="3"/>
        <v>1</v>
      </c>
      <c r="E77" s="346">
        <f t="shared" ca="1" si="4"/>
        <v>0</v>
      </c>
      <c r="F77" s="344"/>
      <c r="G77" s="355"/>
      <c r="H77" s="356" t="s">
        <v>604</v>
      </c>
      <c r="I77" s="357" t="str">
        <f t="shared" ca="1" si="5"/>
        <v>02.002.001</v>
      </c>
      <c r="J77" s="358" t="s">
        <v>628</v>
      </c>
      <c r="K77" s="359"/>
      <c r="L77" s="360"/>
      <c r="M77" s="360"/>
      <c r="N77" s="361">
        <f t="shared" ca="1" si="14"/>
        <v>908029.37399999995</v>
      </c>
      <c r="O77" s="362"/>
      <c r="P77" s="363"/>
      <c r="Q77" s="364">
        <f ca="1">N77/'Obra '!$C$32</f>
        <v>0.19020741033663863</v>
      </c>
      <c r="R77" s="344"/>
      <c r="S77" s="344"/>
      <c r="T77" s="344"/>
      <c r="U77" s="344"/>
      <c r="V77" s="344"/>
      <c r="W77" s="344"/>
      <c r="X77" s="344"/>
      <c r="Y77" s="344"/>
      <c r="Z77" s="344"/>
    </row>
    <row r="78" spans="1:26" ht="13.5" hidden="1" customHeight="1" outlineLevel="1" x14ac:dyDescent="0.25">
      <c r="A78" s="345">
        <f t="shared" ca="1" si="8"/>
        <v>0</v>
      </c>
      <c r="B78" s="345">
        <f t="shared" ca="1" si="1"/>
        <v>2</v>
      </c>
      <c r="C78" s="345">
        <f t="shared" ca="1" si="2"/>
        <v>2</v>
      </c>
      <c r="D78" s="346">
        <f t="shared" ca="1" si="3"/>
        <v>1</v>
      </c>
      <c r="E78" s="346">
        <f t="shared" ca="1" si="4"/>
        <v>1</v>
      </c>
      <c r="F78" s="344"/>
      <c r="G78" s="355"/>
      <c r="H78" s="356" t="s">
        <v>606</v>
      </c>
      <c r="I78" s="357" t="str">
        <f t="shared" ca="1" si="5"/>
        <v>02.002.001.001</v>
      </c>
      <c r="J78" s="358" t="s">
        <v>396</v>
      </c>
      <c r="K78" s="360" t="str">
        <f>IFERROR(VLOOKUP(J78,BASES!$A$13:$E$342,3,FALSE),0)</f>
        <v>mês</v>
      </c>
      <c r="L78" s="360">
        <f>IFERROR(VLOOKUP(J78,BASES!$A$13:$E$342,4,FALSE),0)</f>
        <v>42</v>
      </c>
      <c r="M78" s="360">
        <f>IFERROR(VLOOKUP(J78,BASES!$A$13:$E$342,5,FALSE),0)</f>
        <v>10000</v>
      </c>
      <c r="N78" s="361">
        <f t="shared" si="14"/>
        <v>420000</v>
      </c>
      <c r="O78" s="365" t="str">
        <f>IF(VLOOKUP(J78,BASES!$A$13:$F$342,6,FALSE)="Recebido","Valor informado em formulário",IF(VLOOKUP(J78,BASES!$A$13:$F$342,6,FALSE)="Estimado","Estimado com base em índices históricos","Não solicitado"))</f>
        <v>Valor informado em formulário</v>
      </c>
      <c r="P78" s="363" t="s">
        <v>608</v>
      </c>
      <c r="Q78" s="344"/>
      <c r="R78" s="344"/>
      <c r="S78" s="344"/>
      <c r="T78" s="344"/>
      <c r="U78" s="344"/>
      <c r="V78" s="344"/>
      <c r="W78" s="344"/>
      <c r="X78" s="344"/>
      <c r="Y78" s="344"/>
      <c r="Z78" s="344"/>
    </row>
    <row r="79" spans="1:26" ht="13.5" hidden="1" customHeight="1" outlineLevel="1" x14ac:dyDescent="0.25">
      <c r="A79" s="345">
        <f t="shared" ca="1" si="8"/>
        <v>0</v>
      </c>
      <c r="B79" s="345">
        <f t="shared" ca="1" si="1"/>
        <v>2</v>
      </c>
      <c r="C79" s="345">
        <f t="shared" ca="1" si="2"/>
        <v>2</v>
      </c>
      <c r="D79" s="346">
        <f t="shared" ca="1" si="3"/>
        <v>1</v>
      </c>
      <c r="E79" s="346">
        <f t="shared" ca="1" si="4"/>
        <v>2</v>
      </c>
      <c r="F79" s="344"/>
      <c r="G79" s="355"/>
      <c r="H79" s="356" t="s">
        <v>606</v>
      </c>
      <c r="I79" s="357" t="str">
        <f t="shared" ca="1" si="5"/>
        <v>02.002.001.002</v>
      </c>
      <c r="J79" s="358" t="s">
        <v>407</v>
      </c>
      <c r="K79" s="360" t="str">
        <f>IFERROR(VLOOKUP(J79,BASES!$A$13:$E$342,3,FALSE),0)</f>
        <v>mês</v>
      </c>
      <c r="L79" s="360">
        <f>IFERROR(VLOOKUP(J79,BASES!$A$13:$E$342,4,FALSE),0)</f>
        <v>42</v>
      </c>
      <c r="M79" s="360">
        <f>IFERROR(VLOOKUP(J79,BASES!$A$13:$E$342,5,FALSE),0)</f>
        <v>11619.746999999999</v>
      </c>
      <c r="N79" s="361">
        <f t="shared" si="14"/>
        <v>488029.37399999995</v>
      </c>
      <c r="O79" s="365" t="str">
        <f>IF(VLOOKUP(J79,BASES!$A$13:$F$342,6,FALSE)="Recebido","Valor informado em formulário",IF(VLOOKUP(J79,BASES!$A$13:$F$342,6,FALSE)="Estimado","Estimado com base em índices históricos","Não solicitado"))</f>
        <v>Estimado com base em índices históricos</v>
      </c>
      <c r="P79" s="363" t="s">
        <v>608</v>
      </c>
      <c r="Q79" s="344"/>
      <c r="R79" s="344"/>
      <c r="S79" s="344"/>
      <c r="T79" s="344"/>
      <c r="U79" s="344"/>
      <c r="V79" s="344"/>
      <c r="W79" s="344"/>
      <c r="X79" s="344"/>
      <c r="Y79" s="344"/>
      <c r="Z79" s="344"/>
    </row>
    <row r="80" spans="1:26" ht="13.5" customHeight="1" collapsed="1" x14ac:dyDescent="0.25">
      <c r="A80" s="345">
        <f t="shared" ca="1" si="8"/>
        <v>0</v>
      </c>
      <c r="B80" s="345">
        <f t="shared" ca="1" si="1"/>
        <v>2</v>
      </c>
      <c r="C80" s="345">
        <f t="shared" ca="1" si="2"/>
        <v>2</v>
      </c>
      <c r="D80" s="346">
        <f t="shared" ca="1" si="3"/>
        <v>2</v>
      </c>
      <c r="E80" s="346">
        <f t="shared" ca="1" si="4"/>
        <v>0</v>
      </c>
      <c r="F80" s="344"/>
      <c r="G80" s="355"/>
      <c r="H80" s="356" t="s">
        <v>604</v>
      </c>
      <c r="I80" s="357" t="str">
        <f t="shared" ca="1" si="5"/>
        <v>02.002.002</v>
      </c>
      <c r="J80" s="358" t="s">
        <v>629</v>
      </c>
      <c r="K80" s="359"/>
      <c r="L80" s="360"/>
      <c r="M80" s="360"/>
      <c r="N80" s="361">
        <f t="shared" ca="1" si="14"/>
        <v>33769.854946041407</v>
      </c>
      <c r="O80" s="362"/>
      <c r="P80" s="363"/>
      <c r="Q80" s="364">
        <f ca="1">N80/'Obra '!$C$32</f>
        <v>7.0738643932134115E-3</v>
      </c>
      <c r="R80" s="344"/>
      <c r="S80" s="344"/>
      <c r="T80" s="344"/>
      <c r="U80" s="344"/>
      <c r="V80" s="344"/>
      <c r="W80" s="344"/>
      <c r="X80" s="344"/>
      <c r="Y80" s="344"/>
      <c r="Z80" s="344"/>
    </row>
    <row r="81" spans="1:26" ht="13.5" hidden="1" customHeight="1" outlineLevel="1" x14ac:dyDescent="0.25">
      <c r="A81" s="345">
        <f t="shared" ca="1" si="8"/>
        <v>0</v>
      </c>
      <c r="B81" s="345">
        <f t="shared" ca="1" si="1"/>
        <v>2</v>
      </c>
      <c r="C81" s="345">
        <f t="shared" ca="1" si="2"/>
        <v>2</v>
      </c>
      <c r="D81" s="346">
        <f t="shared" ca="1" si="3"/>
        <v>2</v>
      </c>
      <c r="E81" s="346">
        <f t="shared" ca="1" si="4"/>
        <v>1</v>
      </c>
      <c r="F81" s="344"/>
      <c r="G81" s="355"/>
      <c r="H81" s="356" t="s">
        <v>606</v>
      </c>
      <c r="I81" s="357" t="str">
        <f t="shared" ca="1" si="5"/>
        <v>02.002.002.001</v>
      </c>
      <c r="J81" s="358" t="s">
        <v>420</v>
      </c>
      <c r="K81" s="360" t="str">
        <f>IFERROR(VLOOKUP(J81,BASES!$A$13:$E$342,3,FALSE),0)</f>
        <v>VB</v>
      </c>
      <c r="L81" s="360">
        <f>IFERROR(VLOOKUP(J81,BASES!$A$13:$E$342,4,FALSE),0)</f>
        <v>1</v>
      </c>
      <c r="M81" s="360">
        <f>IFERROR(VLOOKUP(J81,BASES!$A$13:$E$342,5,FALSE),0)</f>
        <v>31456.962946041411</v>
      </c>
      <c r="N81" s="361">
        <f t="shared" si="14"/>
        <v>31456.962946041411</v>
      </c>
      <c r="O81" s="365" t="str">
        <f>IF(VLOOKUP(J81,BASES!$A$13:$F$342,6,FALSE)="Recebido","Valor informado em formulário",IF(VLOOKUP(J81,BASES!$A$13:$F$342,6,FALSE)="Estimado","Estimado com base em índices históricos","Não solicitado"))</f>
        <v>Estimado com base em índices históricos</v>
      </c>
      <c r="P81" s="363" t="s">
        <v>608</v>
      </c>
      <c r="Q81" s="344"/>
      <c r="R81" s="344"/>
      <c r="S81" s="344"/>
      <c r="T81" s="344"/>
      <c r="U81" s="344"/>
      <c r="V81" s="344"/>
      <c r="W81" s="344"/>
      <c r="X81" s="344"/>
      <c r="Y81" s="344"/>
      <c r="Z81" s="344"/>
    </row>
    <row r="82" spans="1:26" ht="13.5" hidden="1" customHeight="1" outlineLevel="1" x14ac:dyDescent="0.25">
      <c r="A82" s="345">
        <f t="shared" ca="1" si="8"/>
        <v>0</v>
      </c>
      <c r="B82" s="345">
        <f t="shared" ca="1" si="1"/>
        <v>2</v>
      </c>
      <c r="C82" s="345">
        <f t="shared" ca="1" si="2"/>
        <v>2</v>
      </c>
      <c r="D82" s="346">
        <f t="shared" ca="1" si="3"/>
        <v>2</v>
      </c>
      <c r="E82" s="346">
        <f t="shared" ca="1" si="4"/>
        <v>2</v>
      </c>
      <c r="F82" s="344"/>
      <c r="G82" s="355"/>
      <c r="H82" s="356" t="s">
        <v>606</v>
      </c>
      <c r="I82" s="357" t="str">
        <f t="shared" ca="1" si="5"/>
        <v>02.002.002.002</v>
      </c>
      <c r="J82" s="358" t="s">
        <v>421</v>
      </c>
      <c r="K82" s="360" t="str">
        <f>IFERROR(VLOOKUP(J82,BASES!$A$13:$E$342,3,FALSE),0)</f>
        <v>m2</v>
      </c>
      <c r="L82" s="360">
        <f>IFERROR(VLOOKUP(J82,BASES!$A$13:$E$342,4,FALSE),0)</f>
        <v>1410.3</v>
      </c>
      <c r="M82" s="360">
        <f>IFERROR(VLOOKUP(J82,BASES!$A$13:$E$342,5,FALSE),0)</f>
        <v>1.64</v>
      </c>
      <c r="N82" s="361">
        <f t="shared" si="14"/>
        <v>2312.8919999999998</v>
      </c>
      <c r="O82" s="365" t="str">
        <f>IF(VLOOKUP(J82,BASES!$A$13:$F$342,6,FALSE)="Recebido","Valor informado em formulário",IF(VLOOKUP(J82,BASES!$A$13:$F$342,6,FALSE)="Estimado","Estimado com base em índices históricos","Não solicitado"))</f>
        <v>Estimado com base em índices históricos</v>
      </c>
      <c r="P82" s="363" t="s">
        <v>608</v>
      </c>
      <c r="Q82" s="344"/>
      <c r="R82" s="344"/>
      <c r="S82" s="344"/>
      <c r="T82" s="344"/>
      <c r="U82" s="344"/>
      <c r="V82" s="344"/>
      <c r="W82" s="344"/>
      <c r="X82" s="344"/>
      <c r="Y82" s="344"/>
      <c r="Z82" s="344"/>
    </row>
    <row r="83" spans="1:26" ht="13.5" customHeight="1" collapsed="1" x14ac:dyDescent="0.25">
      <c r="A83" s="345">
        <f t="shared" ca="1" si="8"/>
        <v>0</v>
      </c>
      <c r="B83" s="345">
        <f t="shared" ca="1" si="1"/>
        <v>2</v>
      </c>
      <c r="C83" s="345">
        <f t="shared" ca="1" si="2"/>
        <v>2</v>
      </c>
      <c r="D83" s="346">
        <f t="shared" ca="1" si="3"/>
        <v>3</v>
      </c>
      <c r="E83" s="346">
        <f t="shared" ca="1" si="4"/>
        <v>0</v>
      </c>
      <c r="F83" s="344"/>
      <c r="G83" s="355"/>
      <c r="H83" s="356" t="s">
        <v>604</v>
      </c>
      <c r="I83" s="357" t="str">
        <f t="shared" ca="1" si="5"/>
        <v>02.002.003</v>
      </c>
      <c r="J83" s="358" t="s">
        <v>629</v>
      </c>
      <c r="K83" s="359"/>
      <c r="L83" s="360"/>
      <c r="M83" s="360"/>
      <c r="N83" s="361">
        <f t="shared" ca="1" si="14"/>
        <v>190421.5192412051</v>
      </c>
      <c r="O83" s="362"/>
      <c r="P83" s="363"/>
      <c r="Q83" s="364">
        <f ca="1">N83/'Obra '!$C$32</f>
        <v>3.9888119354207177E-2</v>
      </c>
      <c r="R83" s="344"/>
      <c r="S83" s="344"/>
      <c r="T83" s="344"/>
      <c r="U83" s="344"/>
      <c r="V83" s="344"/>
      <c r="W83" s="344"/>
      <c r="X83" s="344"/>
      <c r="Y83" s="344"/>
      <c r="Z83" s="344"/>
    </row>
    <row r="84" spans="1:26" ht="13.5" hidden="1" customHeight="1" outlineLevel="1" x14ac:dyDescent="0.25">
      <c r="A84" s="345">
        <f t="shared" ca="1" si="8"/>
        <v>0</v>
      </c>
      <c r="B84" s="345">
        <f t="shared" ca="1" si="1"/>
        <v>2</v>
      </c>
      <c r="C84" s="345">
        <f t="shared" ca="1" si="2"/>
        <v>2</v>
      </c>
      <c r="D84" s="346">
        <f t="shared" ca="1" si="3"/>
        <v>3</v>
      </c>
      <c r="E84" s="346">
        <f t="shared" ca="1" si="4"/>
        <v>1</v>
      </c>
      <c r="F84" s="344"/>
      <c r="G84" s="355"/>
      <c r="H84" s="356" t="s">
        <v>606</v>
      </c>
      <c r="I84" s="357" t="str">
        <f t="shared" ca="1" si="5"/>
        <v>02.002.003.001</v>
      </c>
      <c r="J84" s="358" t="s">
        <v>434</v>
      </c>
      <c r="K84" s="360" t="str">
        <f>IFERROR(VLOOKUP(J84,BASES!$A$13:$E$342,3,FALSE),0)</f>
        <v>mês</v>
      </c>
      <c r="L84" s="360">
        <f>IFERROR(VLOOKUP(J84,BASES!$A$13:$E$342,4,FALSE),0)</f>
        <v>42</v>
      </c>
      <c r="M84" s="360">
        <f>IFERROR(VLOOKUP(J84,BASES!$A$13:$E$342,5,FALSE),0)</f>
        <v>500</v>
      </c>
      <c r="N84" s="361">
        <f t="shared" si="14"/>
        <v>21000</v>
      </c>
      <c r="O84" s="365" t="str">
        <f>IF(VLOOKUP(J84,BASES!$A$13:$F$342,6,FALSE)="Recebido","Valor informado em formulário",IF(VLOOKUP(J84,BASES!$A$13:$F$342,6,FALSE)="Estimado","Estimado com base em índices históricos","Não solicitado"))</f>
        <v>Estimado com base em índices históricos</v>
      </c>
      <c r="P84" s="363" t="s">
        <v>608</v>
      </c>
      <c r="Q84" s="344"/>
      <c r="R84" s="344"/>
      <c r="S84" s="344"/>
      <c r="T84" s="344"/>
      <c r="U84" s="344"/>
      <c r="V84" s="344"/>
      <c r="W84" s="344"/>
      <c r="X84" s="344"/>
      <c r="Y84" s="344"/>
      <c r="Z84" s="344"/>
    </row>
    <row r="85" spans="1:26" ht="13.5" hidden="1" customHeight="1" outlineLevel="1" x14ac:dyDescent="0.25">
      <c r="A85" s="345">
        <f t="shared" ca="1" si="8"/>
        <v>0</v>
      </c>
      <c r="B85" s="345">
        <f t="shared" ca="1" si="1"/>
        <v>2</v>
      </c>
      <c r="C85" s="345">
        <f t="shared" ca="1" si="2"/>
        <v>2</v>
      </c>
      <c r="D85" s="346">
        <f t="shared" ca="1" si="3"/>
        <v>3</v>
      </c>
      <c r="E85" s="346">
        <f t="shared" ca="1" si="4"/>
        <v>2</v>
      </c>
      <c r="F85" s="344"/>
      <c r="G85" s="355"/>
      <c r="H85" s="356" t="s">
        <v>606</v>
      </c>
      <c r="I85" s="357" t="str">
        <f t="shared" ca="1" si="5"/>
        <v>02.002.003.002</v>
      </c>
      <c r="J85" s="358" t="s">
        <v>435</v>
      </c>
      <c r="K85" s="360" t="str">
        <f>IFERROR(VLOOKUP(J85,BASES!$A$13:$E$342,3,FALSE),0)</f>
        <v>mês</v>
      </c>
      <c r="L85" s="360">
        <f>IFERROR(VLOOKUP(J85,BASES!$A$13:$E$342,4,FALSE),0)</f>
        <v>42</v>
      </c>
      <c r="M85" s="360">
        <f>IFERROR(VLOOKUP(J85,BASES!$A$13:$E$342,5,FALSE),0)</f>
        <v>500</v>
      </c>
      <c r="N85" s="361">
        <f t="shared" si="14"/>
        <v>21000</v>
      </c>
      <c r="O85" s="365" t="str">
        <f>IF(VLOOKUP(J85,BASES!$A$13:$F$342,6,FALSE)="Recebido","Valor informado em formulário",IF(VLOOKUP(J85,BASES!$A$13:$F$342,6,FALSE)="Estimado","Estimado com base em índices históricos","Não solicitado"))</f>
        <v>Estimado com base em índices históricos</v>
      </c>
      <c r="P85" s="363" t="s">
        <v>608</v>
      </c>
      <c r="Q85" s="344"/>
      <c r="R85" s="344"/>
      <c r="S85" s="344"/>
      <c r="T85" s="344"/>
      <c r="U85" s="344"/>
      <c r="V85" s="344"/>
      <c r="W85" s="344"/>
      <c r="X85" s="344"/>
      <c r="Y85" s="344"/>
      <c r="Z85" s="344"/>
    </row>
    <row r="86" spans="1:26" ht="13.5" hidden="1" customHeight="1" outlineLevel="1" x14ac:dyDescent="0.25">
      <c r="A86" s="345">
        <f t="shared" ca="1" si="8"/>
        <v>0</v>
      </c>
      <c r="B86" s="345">
        <f t="shared" ca="1" si="1"/>
        <v>2</v>
      </c>
      <c r="C86" s="345">
        <f t="shared" ca="1" si="2"/>
        <v>2</v>
      </c>
      <c r="D86" s="346">
        <f t="shared" ca="1" si="3"/>
        <v>3</v>
      </c>
      <c r="E86" s="346">
        <f t="shared" ca="1" si="4"/>
        <v>3</v>
      </c>
      <c r="F86" s="344"/>
      <c r="G86" s="355"/>
      <c r="H86" s="356" t="s">
        <v>606</v>
      </c>
      <c r="I86" s="357" t="str">
        <f t="shared" ca="1" si="5"/>
        <v>02.002.003.003</v>
      </c>
      <c r="J86" s="358" t="s">
        <v>436</v>
      </c>
      <c r="K86" s="360" t="str">
        <f>IFERROR(VLOOKUP(J86,BASES!$A$13:$E$342,3,FALSE),0)</f>
        <v>mês</v>
      </c>
      <c r="L86" s="360">
        <f>IFERROR(VLOOKUP(J86,BASES!$A$13:$E$342,4,FALSE),0)</f>
        <v>42</v>
      </c>
      <c r="M86" s="360">
        <f>IFERROR(VLOOKUP(J86,BASES!$A$13:$E$342,5,FALSE),0)</f>
        <v>150</v>
      </c>
      <c r="N86" s="361">
        <f t="shared" si="14"/>
        <v>6300</v>
      </c>
      <c r="O86" s="365" t="str">
        <f>IF(VLOOKUP(J86,BASES!$A$13:$F$342,6,FALSE)="Recebido","Valor informado em formulário",IF(VLOOKUP(J86,BASES!$A$13:$F$342,6,FALSE)="Estimado","Estimado com base em índices históricos","Não solicitado"))</f>
        <v>Estimado com base em índices históricos</v>
      </c>
      <c r="P86" s="363" t="s">
        <v>608</v>
      </c>
      <c r="Q86" s="344"/>
      <c r="R86" s="344"/>
      <c r="S86" s="344"/>
      <c r="T86" s="344"/>
      <c r="U86" s="344"/>
      <c r="V86" s="344"/>
      <c r="W86" s="344"/>
      <c r="X86" s="344"/>
      <c r="Y86" s="344"/>
      <c r="Z86" s="344"/>
    </row>
    <row r="87" spans="1:26" ht="13.5" hidden="1" customHeight="1" outlineLevel="1" x14ac:dyDescent="0.25">
      <c r="A87" s="345">
        <f t="shared" ca="1" si="8"/>
        <v>0</v>
      </c>
      <c r="B87" s="345">
        <f t="shared" ca="1" si="1"/>
        <v>2</v>
      </c>
      <c r="C87" s="345">
        <f t="shared" ca="1" si="2"/>
        <v>2</v>
      </c>
      <c r="D87" s="346">
        <f t="shared" ca="1" si="3"/>
        <v>3</v>
      </c>
      <c r="E87" s="346">
        <f t="shared" ca="1" si="4"/>
        <v>4</v>
      </c>
      <c r="F87" s="344"/>
      <c r="G87" s="355"/>
      <c r="H87" s="356" t="s">
        <v>606</v>
      </c>
      <c r="I87" s="357" t="str">
        <f t="shared" ca="1" si="5"/>
        <v>02.002.003.004</v>
      </c>
      <c r="J87" s="358" t="s">
        <v>438</v>
      </c>
      <c r="K87" s="360" t="str">
        <f>IFERROR(VLOOKUP(J87,BASES!$A$13:$E$342,3,FALSE),0)</f>
        <v>mês</v>
      </c>
      <c r="L87" s="360">
        <f>IFERROR(VLOOKUP(J87,BASES!$A$13:$E$342,4,FALSE),0)</f>
        <v>42</v>
      </c>
      <c r="M87" s="360">
        <f>IFERROR(VLOOKUP(J87,BASES!$A$13:$E$342,5,FALSE),0)</f>
        <v>80</v>
      </c>
      <c r="N87" s="361">
        <f t="shared" si="14"/>
        <v>3360</v>
      </c>
      <c r="O87" s="365" t="str">
        <f>IF(VLOOKUP(J87,BASES!$A$13:$F$342,6,FALSE)="Recebido","Valor informado em formulário",IF(VLOOKUP(J87,BASES!$A$13:$F$342,6,FALSE)="Estimado","Estimado com base em índices históricos","Não solicitado"))</f>
        <v>Estimado com base em índices históricos</v>
      </c>
      <c r="P87" s="363" t="s">
        <v>608</v>
      </c>
      <c r="Q87" s="344"/>
      <c r="R87" s="344"/>
      <c r="S87" s="344"/>
      <c r="T87" s="344"/>
      <c r="U87" s="344"/>
      <c r="V87" s="344"/>
      <c r="W87" s="344"/>
      <c r="X87" s="344"/>
      <c r="Y87" s="344"/>
      <c r="Z87" s="344"/>
    </row>
    <row r="88" spans="1:26" ht="13.5" hidden="1" customHeight="1" outlineLevel="1" x14ac:dyDescent="0.25">
      <c r="A88" s="345">
        <f t="shared" ca="1" si="8"/>
        <v>0</v>
      </c>
      <c r="B88" s="345">
        <f t="shared" ca="1" si="1"/>
        <v>2</v>
      </c>
      <c r="C88" s="345">
        <f t="shared" ca="1" si="2"/>
        <v>2</v>
      </c>
      <c r="D88" s="346">
        <f t="shared" ca="1" si="3"/>
        <v>3</v>
      </c>
      <c r="E88" s="346">
        <f t="shared" ca="1" si="4"/>
        <v>5</v>
      </c>
      <c r="F88" s="344"/>
      <c r="G88" s="355"/>
      <c r="H88" s="356" t="s">
        <v>606</v>
      </c>
      <c r="I88" s="357" t="str">
        <f t="shared" ca="1" si="5"/>
        <v>02.002.003.005</v>
      </c>
      <c r="J88" s="358" t="s">
        <v>441</v>
      </c>
      <c r="K88" s="360" t="str">
        <f>IFERROR(VLOOKUP(J88,BASES!$A$13:$E$342,3,FALSE),0)</f>
        <v>mês</v>
      </c>
      <c r="L88" s="360">
        <f>IFERROR(VLOOKUP(J88,BASES!$A$13:$E$342,4,FALSE),0)</f>
        <v>42</v>
      </c>
      <c r="M88" s="360">
        <f>IFERROR(VLOOKUP(J88,BASES!$A$13:$E$342,5,FALSE),0)</f>
        <v>200</v>
      </c>
      <c r="N88" s="361">
        <f t="shared" si="14"/>
        <v>8400</v>
      </c>
      <c r="O88" s="365" t="str">
        <f>IF(VLOOKUP(J88,BASES!$A$13:$F$342,6,FALSE)="Recebido","Valor informado em formulário",IF(VLOOKUP(J88,BASES!$A$13:$F$342,6,FALSE)="Estimado","Estimado com base em índices históricos","Não solicitado"))</f>
        <v>Estimado com base em índices históricos</v>
      </c>
      <c r="P88" s="363" t="s">
        <v>608</v>
      </c>
      <c r="Q88" s="344"/>
      <c r="R88" s="344"/>
      <c r="S88" s="344"/>
      <c r="T88" s="344"/>
      <c r="U88" s="344"/>
      <c r="V88" s="344"/>
      <c r="W88" s="344"/>
      <c r="X88" s="344"/>
      <c r="Y88" s="344"/>
      <c r="Z88" s="344"/>
    </row>
    <row r="89" spans="1:26" ht="13.5" hidden="1" customHeight="1" outlineLevel="1" x14ac:dyDescent="0.25">
      <c r="A89" s="345">
        <f t="shared" ca="1" si="8"/>
        <v>0</v>
      </c>
      <c r="B89" s="345">
        <f t="shared" ca="1" si="1"/>
        <v>2</v>
      </c>
      <c r="C89" s="345">
        <f t="shared" ca="1" si="2"/>
        <v>2</v>
      </c>
      <c r="D89" s="346">
        <f t="shared" ca="1" si="3"/>
        <v>3</v>
      </c>
      <c r="E89" s="346">
        <f t="shared" ca="1" si="4"/>
        <v>6</v>
      </c>
      <c r="F89" s="344"/>
      <c r="G89" s="355"/>
      <c r="H89" s="356" t="s">
        <v>606</v>
      </c>
      <c r="I89" s="357" t="str">
        <f t="shared" ca="1" si="5"/>
        <v>02.002.003.006</v>
      </c>
      <c r="J89" s="358" t="s">
        <v>442</v>
      </c>
      <c r="K89" s="360" t="str">
        <f>IFERROR(VLOOKUP(J89,BASES!$A$13:$E$342,3,FALSE),0)</f>
        <v>mês</v>
      </c>
      <c r="L89" s="360">
        <f>IFERROR(VLOOKUP(J89,BASES!$A$13:$E$342,4,FALSE),0)</f>
        <v>42</v>
      </c>
      <c r="M89" s="360">
        <f>IFERROR(VLOOKUP(J89,BASES!$A$13:$E$342,5,FALSE),0)</f>
        <v>500</v>
      </c>
      <c r="N89" s="361">
        <f t="shared" si="14"/>
        <v>21000</v>
      </c>
      <c r="O89" s="365" t="str">
        <f>IF(VLOOKUP(J89,BASES!$A$13:$F$342,6,FALSE)="Recebido","Valor informado em formulário",IF(VLOOKUP(J89,BASES!$A$13:$F$342,6,FALSE)="Estimado","Estimado com base em índices históricos","Não solicitado"))</f>
        <v>Estimado com base em índices históricos</v>
      </c>
      <c r="P89" s="363" t="s">
        <v>608</v>
      </c>
      <c r="Q89" s="344"/>
      <c r="R89" s="344"/>
      <c r="S89" s="344"/>
      <c r="T89" s="344"/>
      <c r="U89" s="344"/>
      <c r="V89" s="344"/>
      <c r="W89" s="344"/>
      <c r="X89" s="344"/>
      <c r="Y89" s="344"/>
      <c r="Z89" s="344"/>
    </row>
    <row r="90" spans="1:26" ht="13.5" hidden="1" customHeight="1" outlineLevel="1" x14ac:dyDescent="0.25">
      <c r="A90" s="345">
        <f t="shared" ca="1" si="8"/>
        <v>0</v>
      </c>
      <c r="B90" s="345">
        <f t="shared" ca="1" si="1"/>
        <v>2</v>
      </c>
      <c r="C90" s="345">
        <f t="shared" ca="1" si="2"/>
        <v>2</v>
      </c>
      <c r="D90" s="346">
        <f t="shared" ca="1" si="3"/>
        <v>3</v>
      </c>
      <c r="E90" s="346">
        <f t="shared" ca="1" si="4"/>
        <v>7</v>
      </c>
      <c r="F90" s="344"/>
      <c r="G90" s="355"/>
      <c r="H90" s="356" t="s">
        <v>606</v>
      </c>
      <c r="I90" s="357" t="str">
        <f t="shared" ca="1" si="5"/>
        <v>02.002.003.007</v>
      </c>
      <c r="J90" s="358" t="s">
        <v>451</v>
      </c>
      <c r="K90" s="360" t="str">
        <f>IFERROR(VLOOKUP(J90,BASES!$A$13:$E$342,3,FALSE),0)</f>
        <v>mês</v>
      </c>
      <c r="L90" s="360">
        <f>IFERROR(VLOOKUP(J90,BASES!$A$13:$E$342,4,FALSE),0)</f>
        <v>42</v>
      </c>
      <c r="M90" s="360">
        <f>IFERROR(VLOOKUP(J90,BASES!$A$13:$E$342,5,FALSE),0)</f>
        <v>1362.4024162880905</v>
      </c>
      <c r="N90" s="361">
        <f t="shared" si="14"/>
        <v>57220.901484099799</v>
      </c>
      <c r="O90" s="365" t="str">
        <f>IF(VLOOKUP(J90,BASES!$A$13:$F$342,6,FALSE)="Recebido","Valor informado em formulário",IF(VLOOKUP(J90,BASES!$A$13:$F$342,6,FALSE)="Estimado","Estimado com base em índices históricos","Não solicitado"))</f>
        <v>Estimado com base em índices históricos</v>
      </c>
      <c r="P90" s="363" t="s">
        <v>608</v>
      </c>
      <c r="Q90" s="344"/>
      <c r="R90" s="344"/>
      <c r="S90" s="344"/>
      <c r="T90" s="344"/>
      <c r="U90" s="344"/>
      <c r="V90" s="344"/>
      <c r="W90" s="344"/>
      <c r="X90" s="344"/>
      <c r="Y90" s="344"/>
      <c r="Z90" s="344"/>
    </row>
    <row r="91" spans="1:26" ht="13.5" hidden="1" customHeight="1" outlineLevel="1" x14ac:dyDescent="0.25">
      <c r="A91" s="345">
        <f t="shared" ca="1" si="8"/>
        <v>0</v>
      </c>
      <c r="B91" s="345">
        <f t="shared" ca="1" si="1"/>
        <v>2</v>
      </c>
      <c r="C91" s="345">
        <f t="shared" ca="1" si="2"/>
        <v>2</v>
      </c>
      <c r="D91" s="346">
        <f t="shared" ca="1" si="3"/>
        <v>3</v>
      </c>
      <c r="E91" s="346">
        <f t="shared" ca="1" si="4"/>
        <v>8</v>
      </c>
      <c r="F91" s="344"/>
      <c r="G91" s="355"/>
      <c r="H91" s="356" t="s">
        <v>606</v>
      </c>
      <c r="I91" s="357" t="str">
        <f t="shared" ca="1" si="5"/>
        <v>02.002.003.008</v>
      </c>
      <c r="J91" s="358" t="s">
        <v>454</v>
      </c>
      <c r="K91" s="360" t="str">
        <f>IFERROR(VLOOKUP(J91,BASES!$A$13:$E$342,3,FALSE),0)</f>
        <v>vb</v>
      </c>
      <c r="L91" s="360">
        <f>IFERROR(VLOOKUP(J91,BASES!$A$13:$E$342,4,FALSE),0)</f>
        <v>1</v>
      </c>
      <c r="M91" s="360">
        <f>IFERROR(VLOOKUP(J91,BASES!$A$13:$E$342,5,FALSE),0)</f>
        <v>15600.617757105298</v>
      </c>
      <c r="N91" s="361">
        <f t="shared" si="14"/>
        <v>15600.617757105298</v>
      </c>
      <c r="O91" s="365" t="str">
        <f>IF(VLOOKUP(J91,BASES!$A$13:$F$342,6,FALSE)="Recebido","Valor informado em formulário",IF(VLOOKUP(J91,BASES!$A$13:$F$342,6,FALSE)="Estimado","Estimado com base em índices históricos","Não solicitado"))</f>
        <v>Estimado com base em índices históricos</v>
      </c>
      <c r="P91" s="363" t="s">
        <v>608</v>
      </c>
      <c r="Q91" s="344"/>
      <c r="R91" s="344"/>
      <c r="S91" s="344"/>
      <c r="T91" s="344"/>
      <c r="U91" s="344"/>
      <c r="V91" s="344"/>
      <c r="W91" s="344"/>
      <c r="X91" s="344"/>
      <c r="Y91" s="344"/>
      <c r="Z91" s="344"/>
    </row>
    <row r="92" spans="1:26" ht="13.5" hidden="1" customHeight="1" outlineLevel="1" x14ac:dyDescent="0.25">
      <c r="A92" s="345">
        <f t="shared" ca="1" si="8"/>
        <v>0</v>
      </c>
      <c r="B92" s="345">
        <f t="shared" ca="1" si="1"/>
        <v>2</v>
      </c>
      <c r="C92" s="345">
        <f t="shared" ca="1" si="2"/>
        <v>2</v>
      </c>
      <c r="D92" s="346">
        <f t="shared" ca="1" si="3"/>
        <v>3</v>
      </c>
      <c r="E92" s="346">
        <f t="shared" ca="1" si="4"/>
        <v>9</v>
      </c>
      <c r="F92" s="344"/>
      <c r="G92" s="355"/>
      <c r="H92" s="356" t="s">
        <v>606</v>
      </c>
      <c r="I92" s="357" t="str">
        <f t="shared" ca="1" si="5"/>
        <v>02.002.003.009</v>
      </c>
      <c r="J92" s="358" t="s">
        <v>459</v>
      </c>
      <c r="K92" s="360" t="str">
        <f>IFERROR(VLOOKUP(J92,BASES!$A$13:$E$342,3,FALSE),0)</f>
        <v>mês</v>
      </c>
      <c r="L92" s="360">
        <f>IFERROR(VLOOKUP(J92,BASES!$A$13:$E$342,4,FALSE),0)</f>
        <v>42</v>
      </c>
      <c r="M92" s="360">
        <f>IFERROR(VLOOKUP(J92,BASES!$A$13:$E$342,5,FALSE),0)</f>
        <v>350</v>
      </c>
      <c r="N92" s="361">
        <f t="shared" si="14"/>
        <v>14700</v>
      </c>
      <c r="O92" s="365" t="str">
        <f>IF(VLOOKUP(J92,BASES!$A$13:$F$342,6,FALSE)="Recebido","Valor informado em formulário",IF(VLOOKUP(J92,BASES!$A$13:$F$342,6,FALSE)="Estimado","Estimado com base em índices históricos","Não solicitado"))</f>
        <v>Estimado com base em índices históricos</v>
      </c>
      <c r="P92" s="363" t="s">
        <v>608</v>
      </c>
      <c r="Q92" s="344"/>
      <c r="R92" s="344"/>
      <c r="S92" s="344"/>
      <c r="T92" s="344"/>
      <c r="U92" s="344"/>
      <c r="V92" s="344"/>
      <c r="W92" s="344"/>
      <c r="X92" s="344"/>
      <c r="Y92" s="344"/>
      <c r="Z92" s="344"/>
    </row>
    <row r="93" spans="1:26" ht="13.5" hidden="1" customHeight="1" outlineLevel="1" x14ac:dyDescent="0.25">
      <c r="A93" s="345">
        <f t="shared" ca="1" si="8"/>
        <v>0</v>
      </c>
      <c r="B93" s="345">
        <f t="shared" ca="1" si="1"/>
        <v>2</v>
      </c>
      <c r="C93" s="345">
        <f t="shared" ca="1" si="2"/>
        <v>2</v>
      </c>
      <c r="D93" s="346">
        <f t="shared" ca="1" si="3"/>
        <v>3</v>
      </c>
      <c r="E93" s="346">
        <f t="shared" ca="1" si="4"/>
        <v>10</v>
      </c>
      <c r="F93" s="344"/>
      <c r="G93" s="355"/>
      <c r="H93" s="356" t="s">
        <v>606</v>
      </c>
      <c r="I93" s="357" t="str">
        <f t="shared" ca="1" si="5"/>
        <v>02.002.003.010</v>
      </c>
      <c r="J93" s="358" t="s">
        <v>460</v>
      </c>
      <c r="K93" s="360" t="str">
        <f>IFERROR(VLOOKUP(J93,BASES!$A$13:$E$342,3,FALSE),0)</f>
        <v>mês</v>
      </c>
      <c r="L93" s="360">
        <f>IFERROR(VLOOKUP(J93,BASES!$A$13:$E$342,4,FALSE),0)</f>
        <v>42</v>
      </c>
      <c r="M93" s="360">
        <f>IFERROR(VLOOKUP(J93,BASES!$A$13:$E$342,5,FALSE),0)</f>
        <v>250</v>
      </c>
      <c r="N93" s="361">
        <f t="shared" si="14"/>
        <v>10500</v>
      </c>
      <c r="O93" s="365" t="str">
        <f>IF(VLOOKUP(J93,BASES!$A$13:$F$342,6,FALSE)="Recebido","Valor informado em formulário",IF(VLOOKUP(J93,BASES!$A$13:$F$342,6,FALSE)="Estimado","Estimado com base em índices históricos","Não solicitado"))</f>
        <v>Estimado com base em índices históricos</v>
      </c>
      <c r="P93" s="363" t="s">
        <v>608</v>
      </c>
      <c r="Q93" s="344"/>
      <c r="R93" s="344"/>
      <c r="S93" s="344"/>
      <c r="T93" s="344"/>
      <c r="U93" s="344"/>
      <c r="V93" s="344"/>
      <c r="W93" s="344"/>
      <c r="X93" s="344"/>
      <c r="Y93" s="344"/>
      <c r="Z93" s="344"/>
    </row>
    <row r="94" spans="1:26" ht="13.5" hidden="1" customHeight="1" outlineLevel="1" x14ac:dyDescent="0.25">
      <c r="A94" s="345">
        <f t="shared" ca="1" si="8"/>
        <v>0</v>
      </c>
      <c r="B94" s="345">
        <f t="shared" ca="1" si="1"/>
        <v>2</v>
      </c>
      <c r="C94" s="345">
        <f t="shared" ca="1" si="2"/>
        <v>2</v>
      </c>
      <c r="D94" s="346">
        <f t="shared" ca="1" si="3"/>
        <v>3</v>
      </c>
      <c r="E94" s="346">
        <f t="shared" ca="1" si="4"/>
        <v>11</v>
      </c>
      <c r="F94" s="344"/>
      <c r="G94" s="355"/>
      <c r="H94" s="356" t="s">
        <v>606</v>
      </c>
      <c r="I94" s="357" t="str">
        <f t="shared" ca="1" si="5"/>
        <v>02.002.003.011</v>
      </c>
      <c r="J94" s="358" t="s">
        <v>461</v>
      </c>
      <c r="K94" s="360" t="str">
        <f>IFERROR(VLOOKUP(J94,BASES!$A$13:$E$342,3,FALSE),0)</f>
        <v>mês</v>
      </c>
      <c r="L94" s="360">
        <f>IFERROR(VLOOKUP(J94,BASES!$A$13:$E$342,4,FALSE),0)</f>
        <v>42</v>
      </c>
      <c r="M94" s="360">
        <f>IFERROR(VLOOKUP(J94,BASES!$A$13:$E$342,5,FALSE),0)</f>
        <v>120</v>
      </c>
      <c r="N94" s="361">
        <f t="shared" si="14"/>
        <v>5040</v>
      </c>
      <c r="O94" s="365" t="str">
        <f>IF(VLOOKUP(J94,BASES!$A$13:$F$342,6,FALSE)="Recebido","Valor informado em formulário",IF(VLOOKUP(J94,BASES!$A$13:$F$342,6,FALSE)="Estimado","Estimado com base em índices históricos","Não solicitado"))</f>
        <v>Estimado com base em índices históricos</v>
      </c>
      <c r="P94" s="363" t="s">
        <v>608</v>
      </c>
      <c r="Q94" s="344"/>
      <c r="R94" s="344"/>
      <c r="S94" s="344"/>
      <c r="T94" s="344"/>
      <c r="U94" s="344"/>
      <c r="V94" s="344"/>
      <c r="W94" s="344"/>
      <c r="X94" s="344"/>
      <c r="Y94" s="344"/>
      <c r="Z94" s="344"/>
    </row>
    <row r="95" spans="1:26" ht="13.5" hidden="1" customHeight="1" outlineLevel="1" x14ac:dyDescent="0.25">
      <c r="A95" s="345">
        <f t="shared" ca="1" si="8"/>
        <v>0</v>
      </c>
      <c r="B95" s="345">
        <f t="shared" ca="1" si="1"/>
        <v>2</v>
      </c>
      <c r="C95" s="345">
        <f t="shared" ca="1" si="2"/>
        <v>2</v>
      </c>
      <c r="D95" s="346">
        <f t="shared" ca="1" si="3"/>
        <v>3</v>
      </c>
      <c r="E95" s="346">
        <f t="shared" ca="1" si="4"/>
        <v>12</v>
      </c>
      <c r="F95" s="344"/>
      <c r="G95" s="355"/>
      <c r="H95" s="356" t="s">
        <v>606</v>
      </c>
      <c r="I95" s="357" t="str">
        <f t="shared" ca="1" si="5"/>
        <v>02.002.003.012</v>
      </c>
      <c r="J95" s="358" t="s">
        <v>462</v>
      </c>
      <c r="K95" s="360" t="str">
        <f>IFERROR(VLOOKUP(J95,BASES!$A$13:$E$342,3,FALSE),0)</f>
        <v>mês</v>
      </c>
      <c r="L95" s="360">
        <f>IFERROR(VLOOKUP(J95,BASES!$A$13:$E$342,4,FALSE),0)</f>
        <v>42</v>
      </c>
      <c r="M95" s="360">
        <f>IFERROR(VLOOKUP(J95,BASES!$A$13:$E$342,5,FALSE),0)</f>
        <v>150</v>
      </c>
      <c r="N95" s="361">
        <f t="shared" si="14"/>
        <v>6300</v>
      </c>
      <c r="O95" s="365" t="str">
        <f>IF(VLOOKUP(J95,BASES!$A$13:$F$342,6,FALSE)="Recebido","Valor informado em formulário",IF(VLOOKUP(J95,BASES!$A$13:$F$342,6,FALSE)="Estimado","Estimado com base em índices históricos","Não solicitado"))</f>
        <v>Estimado com base em índices históricos</v>
      </c>
      <c r="P95" s="363" t="s">
        <v>608</v>
      </c>
      <c r="Q95" s="344"/>
      <c r="R95" s="344"/>
      <c r="S95" s="344"/>
      <c r="T95" s="344"/>
      <c r="U95" s="344"/>
      <c r="V95" s="344"/>
      <c r="W95" s="344"/>
      <c r="X95" s="344"/>
      <c r="Y95" s="344"/>
      <c r="Z95" s="344"/>
    </row>
    <row r="96" spans="1:26" ht="13.5" customHeight="1" collapsed="1" x14ac:dyDescent="0.25">
      <c r="A96" s="345">
        <f t="shared" ca="1" si="8"/>
        <v>0</v>
      </c>
      <c r="B96" s="345">
        <f t="shared" ca="1" si="1"/>
        <v>2</v>
      </c>
      <c r="C96" s="345">
        <f t="shared" ca="1" si="2"/>
        <v>2</v>
      </c>
      <c r="D96" s="346">
        <f t="shared" ca="1" si="3"/>
        <v>4</v>
      </c>
      <c r="E96" s="346">
        <f t="shared" ca="1" si="4"/>
        <v>0</v>
      </c>
      <c r="F96" s="344"/>
      <c r="G96" s="355"/>
      <c r="H96" s="356" t="s">
        <v>604</v>
      </c>
      <c r="I96" s="357" t="str">
        <f t="shared" ca="1" si="5"/>
        <v>02.002.004</v>
      </c>
      <c r="J96" s="358" t="s">
        <v>630</v>
      </c>
      <c r="K96" s="359"/>
      <c r="L96" s="360"/>
      <c r="M96" s="360"/>
      <c r="N96" s="361">
        <f t="shared" ca="1" si="14"/>
        <v>84929.090975200001</v>
      </c>
      <c r="O96" s="362"/>
      <c r="P96" s="363"/>
      <c r="Q96" s="364">
        <f ca="1">N96/'Obra '!$C$32</f>
        <v>1.7790330268145686E-2</v>
      </c>
      <c r="R96" s="344"/>
      <c r="S96" s="344"/>
      <c r="T96" s="344"/>
      <c r="U96" s="344"/>
      <c r="V96" s="344"/>
      <c r="W96" s="344"/>
      <c r="X96" s="344"/>
      <c r="Y96" s="344"/>
      <c r="Z96" s="344"/>
    </row>
    <row r="97" spans="1:26" ht="13.5" hidden="1" customHeight="1" outlineLevel="1" x14ac:dyDescent="0.25">
      <c r="A97" s="345">
        <f t="shared" ca="1" si="8"/>
        <v>0</v>
      </c>
      <c r="B97" s="345">
        <f t="shared" ca="1" si="1"/>
        <v>2</v>
      </c>
      <c r="C97" s="345">
        <f t="shared" ca="1" si="2"/>
        <v>2</v>
      </c>
      <c r="D97" s="346">
        <f t="shared" ca="1" si="3"/>
        <v>4</v>
      </c>
      <c r="E97" s="346">
        <f t="shared" ca="1" si="4"/>
        <v>1</v>
      </c>
      <c r="F97" s="344"/>
      <c r="G97" s="355"/>
      <c r="H97" s="356" t="s">
        <v>606</v>
      </c>
      <c r="I97" s="357" t="str">
        <f t="shared" ca="1" si="5"/>
        <v>02.002.004.001</v>
      </c>
      <c r="J97" s="358" t="s">
        <v>162</v>
      </c>
      <c r="K97" s="360" t="str">
        <f>IFERROR(VLOOKUP(J97,BASES!$A$13:$E$342,3,FALSE),0)</f>
        <v>vb</v>
      </c>
      <c r="L97" s="360">
        <f>IFERROR(VLOOKUP(J97,BASES!$A$13:$E$342,4,FALSE),0)</f>
        <v>1</v>
      </c>
      <c r="M97" s="360">
        <f>IFERROR(VLOOKUP(J97,BASES!$A$13:$E$342,5,FALSE),0)</f>
        <v>65371.035820000005</v>
      </c>
      <c r="N97" s="361">
        <f t="shared" si="14"/>
        <v>65371.035820000005</v>
      </c>
      <c r="O97" s="365" t="str">
        <f>IF(VLOOKUP(J97,BASES!$A$13:$F$342,6,FALSE)="Recebido","Valor informado em formulário",IF(VLOOKUP(J97,BASES!$A$13:$F$342,6,FALSE)="Estimado","Estimado com base em índices históricos","Não solicitado"))</f>
        <v>Estimado com base em índices históricos</v>
      </c>
      <c r="P97" s="363" t="s">
        <v>608</v>
      </c>
      <c r="Q97" s="344"/>
      <c r="R97" s="344"/>
      <c r="S97" s="344"/>
      <c r="T97" s="344"/>
      <c r="U97" s="344"/>
      <c r="V97" s="344"/>
      <c r="W97" s="344"/>
      <c r="X97" s="344"/>
      <c r="Y97" s="344"/>
      <c r="Z97" s="344"/>
    </row>
    <row r="98" spans="1:26" ht="13.5" hidden="1" customHeight="1" outlineLevel="1" x14ac:dyDescent="0.25">
      <c r="A98" s="345">
        <f t="shared" ca="1" si="8"/>
        <v>0</v>
      </c>
      <c r="B98" s="345">
        <f t="shared" ca="1" si="1"/>
        <v>2</v>
      </c>
      <c r="C98" s="345">
        <f t="shared" ca="1" si="2"/>
        <v>2</v>
      </c>
      <c r="D98" s="346">
        <f t="shared" ca="1" si="3"/>
        <v>4</v>
      </c>
      <c r="E98" s="346">
        <f t="shared" ca="1" si="4"/>
        <v>2</v>
      </c>
      <c r="F98" s="344"/>
      <c r="G98" s="355"/>
      <c r="H98" s="356" t="s">
        <v>606</v>
      </c>
      <c r="I98" s="357" t="str">
        <f t="shared" ca="1" si="5"/>
        <v>02.002.004.002</v>
      </c>
      <c r="J98" s="358" t="s">
        <v>474</v>
      </c>
      <c r="K98" s="360" t="str">
        <f>IFERROR(VLOOKUP(J98,BASES!$A$13:$E$342,3,FALSE),0)</f>
        <v>m2</v>
      </c>
      <c r="L98" s="360">
        <f>IFERROR(VLOOKUP(J98,BASES!$A$13:$E$342,4,FALSE),0)</f>
        <v>132.672</v>
      </c>
      <c r="M98" s="360">
        <f>IFERROR(VLOOKUP(J98,CPU!$D$2:$H$1439,5,FALSE),0)</f>
        <v>147.41660000000002</v>
      </c>
      <c r="N98" s="361">
        <f t="shared" si="14"/>
        <v>19558.055155200003</v>
      </c>
      <c r="O98" s="365" t="str">
        <f>IF(VLOOKUP(J98,BASES!$A$13:$F$342,6,FALSE)="Recebido","Valor informado em formulário",IF(VLOOKUP(J98,BASES!$A$13:$F$342,6,FALSE)="Estimado","Estimado com base em índices históricos","Não solicitado"))</f>
        <v>Estimado com base em índices históricos</v>
      </c>
      <c r="P98" s="363" t="s">
        <v>608</v>
      </c>
      <c r="Q98" s="344"/>
      <c r="R98" s="344"/>
      <c r="S98" s="344"/>
      <c r="T98" s="344"/>
      <c r="U98" s="344"/>
      <c r="V98" s="344"/>
      <c r="W98" s="344"/>
      <c r="X98" s="344"/>
      <c r="Y98" s="344"/>
      <c r="Z98" s="344"/>
    </row>
    <row r="99" spans="1:26" ht="13.5" customHeight="1" collapsed="1" x14ac:dyDescent="0.25">
      <c r="A99" s="345">
        <f t="shared" ca="1" si="8"/>
        <v>0</v>
      </c>
      <c r="B99" s="345">
        <f t="shared" ca="1" si="1"/>
        <v>2</v>
      </c>
      <c r="C99" s="345">
        <f t="shared" ca="1" si="2"/>
        <v>2</v>
      </c>
      <c r="D99" s="346">
        <f t="shared" ca="1" si="3"/>
        <v>5</v>
      </c>
      <c r="E99" s="346">
        <f t="shared" ca="1" si="4"/>
        <v>0</v>
      </c>
      <c r="F99" s="344"/>
      <c r="G99" s="355"/>
      <c r="H99" s="356" t="s">
        <v>604</v>
      </c>
      <c r="I99" s="357" t="str">
        <f t="shared" ca="1" si="5"/>
        <v>02.002.005</v>
      </c>
      <c r="J99" s="358" t="s">
        <v>429</v>
      </c>
      <c r="K99" s="359"/>
      <c r="L99" s="360"/>
      <c r="M99" s="360"/>
      <c r="N99" s="361">
        <f t="shared" ca="1" si="14"/>
        <v>14250.749495029475</v>
      </c>
      <c r="O99" s="362"/>
      <c r="P99" s="363"/>
      <c r="Q99" s="364">
        <f ca="1">N99/'Obra '!$C$32</f>
        <v>2.9851436907433319E-3</v>
      </c>
      <c r="R99" s="344"/>
      <c r="S99" s="344"/>
      <c r="T99" s="344"/>
      <c r="U99" s="344"/>
      <c r="V99" s="344"/>
      <c r="W99" s="344"/>
      <c r="X99" s="344"/>
      <c r="Y99" s="344"/>
      <c r="Z99" s="344"/>
    </row>
    <row r="100" spans="1:26" ht="13.5" hidden="1" customHeight="1" outlineLevel="1" x14ac:dyDescent="0.25">
      <c r="A100" s="345">
        <f t="shared" ca="1" si="8"/>
        <v>0</v>
      </c>
      <c r="B100" s="345">
        <f t="shared" ca="1" si="1"/>
        <v>2</v>
      </c>
      <c r="C100" s="345">
        <f t="shared" ca="1" si="2"/>
        <v>2</v>
      </c>
      <c r="D100" s="346">
        <f t="shared" ca="1" si="3"/>
        <v>5</v>
      </c>
      <c r="E100" s="346">
        <f t="shared" ca="1" si="4"/>
        <v>1</v>
      </c>
      <c r="F100" s="344"/>
      <c r="G100" s="355"/>
      <c r="H100" s="356" t="s">
        <v>606</v>
      </c>
      <c r="I100" s="357" t="str">
        <f t="shared" ca="1" si="5"/>
        <v>02.002.005.001</v>
      </c>
      <c r="J100" s="358" t="s">
        <v>430</v>
      </c>
      <c r="K100" s="360" t="str">
        <f>IFERROR(VLOOKUP(J100,BASES!$A$13:$E$342,3,FALSE),0)</f>
        <v>vb</v>
      </c>
      <c r="L100" s="360">
        <f>IFERROR(VLOOKUP(J100,BASES!$A$13:$E$342,4,FALSE),0)</f>
        <v>1</v>
      </c>
      <c r="M100" s="360">
        <f>IFERROR(VLOOKUP(J100,BASES!$A$13:$E$342,5,FALSE),0)</f>
        <v>7555.3809543457901</v>
      </c>
      <c r="N100" s="361">
        <f t="shared" si="14"/>
        <v>7555.3809543457901</v>
      </c>
      <c r="O100" s="365" t="str">
        <f>IF(VLOOKUP(J100,BASES!$A$13:$F$342,6,FALSE)="Recebido","Valor informado em formulário",IF(VLOOKUP(J100,BASES!$A$13:$F$342,6,FALSE)="Estimado","Estimado com base em índices históricos","Não solicitado"))</f>
        <v>Estimado com base em índices históricos</v>
      </c>
      <c r="P100" s="363" t="s">
        <v>608</v>
      </c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</row>
    <row r="101" spans="1:26" ht="13.5" hidden="1" customHeight="1" outlineLevel="1" x14ac:dyDescent="0.25">
      <c r="A101" s="345">
        <f t="shared" ca="1" si="8"/>
        <v>0</v>
      </c>
      <c r="B101" s="345">
        <f t="shared" ca="1" si="1"/>
        <v>2</v>
      </c>
      <c r="C101" s="345">
        <f t="shared" ca="1" si="2"/>
        <v>2</v>
      </c>
      <c r="D101" s="346">
        <f t="shared" ca="1" si="3"/>
        <v>5</v>
      </c>
      <c r="E101" s="346">
        <f t="shared" ca="1" si="4"/>
        <v>2</v>
      </c>
      <c r="F101" s="344"/>
      <c r="G101" s="355"/>
      <c r="H101" s="356" t="s">
        <v>606</v>
      </c>
      <c r="I101" s="357" t="str">
        <f t="shared" ca="1" si="5"/>
        <v>02.002.005.002</v>
      </c>
      <c r="J101" s="358" t="s">
        <v>431</v>
      </c>
      <c r="K101" s="360" t="str">
        <f>IFERROR(VLOOKUP(J101,BASES!$A$13:$E$342,3,FALSE),0)</f>
        <v>vb</v>
      </c>
      <c r="L101" s="360">
        <f>IFERROR(VLOOKUP(J101,BASES!$A$13:$E$342,4,FALSE),0)</f>
        <v>1</v>
      </c>
      <c r="M101" s="360">
        <f>IFERROR(VLOOKUP(J101,BASES!$A$13:$E$342,5,FALSE),0)</f>
        <v>6695.3685406836839</v>
      </c>
      <c r="N101" s="361">
        <f t="shared" si="14"/>
        <v>6695.3685406836839</v>
      </c>
      <c r="O101" s="365" t="str">
        <f>IF(VLOOKUP(J101,BASES!$A$13:$F$342,6,FALSE)="Recebido","Valor informado em formulário",IF(VLOOKUP(J101,BASES!$A$13:$F$342,6,FALSE)="Estimado","Estimado com base em índices históricos","Não solicitado"))</f>
        <v>Estimado com base em índices históricos</v>
      </c>
      <c r="P101" s="363" t="s">
        <v>608</v>
      </c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</row>
    <row r="102" spans="1:26" ht="13.5" customHeight="1" x14ac:dyDescent="0.25">
      <c r="A102" s="345">
        <f t="shared" ca="1" si="8"/>
        <v>0</v>
      </c>
      <c r="B102" s="345">
        <f t="shared" ca="1" si="1"/>
        <v>3</v>
      </c>
      <c r="C102" s="345">
        <f t="shared" ca="1" si="2"/>
        <v>0</v>
      </c>
      <c r="D102" s="346">
        <f t="shared" ca="1" si="3"/>
        <v>5</v>
      </c>
      <c r="E102" s="346">
        <f t="shared" ca="1" si="4"/>
        <v>2</v>
      </c>
      <c r="F102" s="344"/>
      <c r="G102" s="355"/>
      <c r="H102" s="356" t="s">
        <v>601</v>
      </c>
      <c r="I102" s="357" t="str">
        <f t="shared" ca="1" si="5"/>
        <v>03</v>
      </c>
      <c r="J102" s="358" t="s">
        <v>631</v>
      </c>
      <c r="K102" s="359"/>
      <c r="L102" s="360"/>
      <c r="M102" s="360"/>
      <c r="N102" s="361">
        <f t="shared" ca="1" si="14"/>
        <v>486160</v>
      </c>
      <c r="O102" s="362"/>
      <c r="P102" s="363"/>
      <c r="Q102" s="364">
        <f ca="1">N102/'Obra '!$C$32</f>
        <v>0.10183727229209684</v>
      </c>
      <c r="R102" s="344"/>
      <c r="S102" s="344"/>
      <c r="T102" s="344"/>
      <c r="U102" s="344"/>
      <c r="V102" s="344"/>
      <c r="W102" s="344"/>
      <c r="X102" s="344"/>
      <c r="Y102" s="344"/>
      <c r="Z102" s="344"/>
    </row>
    <row r="103" spans="1:26" ht="13.5" customHeight="1" x14ac:dyDescent="0.25">
      <c r="A103" s="345">
        <f t="shared" ca="1" si="8"/>
        <v>0</v>
      </c>
      <c r="B103" s="345">
        <f t="shared" ca="1" si="1"/>
        <v>3</v>
      </c>
      <c r="C103" s="345">
        <f t="shared" ca="1" si="2"/>
        <v>1</v>
      </c>
      <c r="D103" s="346">
        <f t="shared" ca="1" si="3"/>
        <v>0</v>
      </c>
      <c r="E103" s="346">
        <f t="shared" ca="1" si="4"/>
        <v>2</v>
      </c>
      <c r="F103" s="344"/>
      <c r="G103" s="355"/>
      <c r="H103" s="356" t="s">
        <v>31</v>
      </c>
      <c r="I103" s="357" t="str">
        <f t="shared" ca="1" si="5"/>
        <v>03.001</v>
      </c>
      <c r="J103" s="358" t="s">
        <v>631</v>
      </c>
      <c r="K103" s="359"/>
      <c r="L103" s="360"/>
      <c r="M103" s="360"/>
      <c r="N103" s="361">
        <f t="shared" ca="1" si="14"/>
        <v>486160</v>
      </c>
      <c r="O103" s="362"/>
      <c r="P103" s="363"/>
      <c r="Q103" s="364">
        <f ca="1">N103/'Obra '!$C$32</f>
        <v>0.10183727229209684</v>
      </c>
      <c r="R103" s="344"/>
      <c r="S103" s="344"/>
      <c r="T103" s="344"/>
      <c r="U103" s="344"/>
      <c r="V103" s="344"/>
      <c r="W103" s="344"/>
      <c r="X103" s="344"/>
      <c r="Y103" s="344"/>
      <c r="Z103" s="344"/>
    </row>
    <row r="104" spans="1:26" ht="13.5" customHeight="1" x14ac:dyDescent="0.25">
      <c r="A104" s="345">
        <f t="shared" ca="1" si="8"/>
        <v>0</v>
      </c>
      <c r="B104" s="345">
        <f t="shared" ca="1" si="1"/>
        <v>3</v>
      </c>
      <c r="C104" s="345">
        <f t="shared" ca="1" si="2"/>
        <v>1</v>
      </c>
      <c r="D104" s="346">
        <f t="shared" ca="1" si="3"/>
        <v>1</v>
      </c>
      <c r="E104" s="346">
        <f t="shared" ca="1" si="4"/>
        <v>0</v>
      </c>
      <c r="F104" s="344"/>
      <c r="G104" s="355"/>
      <c r="H104" s="356" t="s">
        <v>604</v>
      </c>
      <c r="I104" s="357" t="str">
        <f t="shared" ca="1" si="5"/>
        <v>03.001.001</v>
      </c>
      <c r="J104" s="358" t="s">
        <v>632</v>
      </c>
      <c r="K104" s="359"/>
      <c r="L104" s="360"/>
      <c r="M104" s="360"/>
      <c r="N104" s="361">
        <f t="shared" ref="N104:N121" ca="1" si="15">IF(H104="Serviço",M104*L104,IF(H104="CÉLULA CONSTRUTIVA",SUMIFS($N$8:$N$419,$B$8:$B$419,B104,$H$8:$H$419,"Serviço"),IF(H104="ETAPA",SUMIFS($N$8:$N$419,$B$8:$B$419,B104,$C$8:$C$419,C104,$H$8:$H$419,"Serviço"),IF(H104="SUBETAPA",SUMIFS($N$8:$N$419,$B$8:$B$419,B104,$C$8:$C$419,C104,$D$8:$D$419,D104,$H$8:$H$419,"Serviço"),0))))</f>
        <v>386500</v>
      </c>
      <c r="O104" s="362"/>
      <c r="P104" s="363"/>
      <c r="Q104" s="364">
        <f ca="1">N104/'Obra '!$C$32</f>
        <v>8.0961217995917864E-2</v>
      </c>
      <c r="R104" s="344"/>
      <c r="S104" s="344"/>
      <c r="T104" s="344"/>
      <c r="U104" s="344"/>
      <c r="V104" s="344"/>
      <c r="W104" s="344"/>
      <c r="X104" s="344"/>
      <c r="Y104" s="344"/>
      <c r="Z104" s="344"/>
    </row>
    <row r="105" spans="1:26" ht="13.5" customHeight="1" outlineLevel="1" x14ac:dyDescent="0.25">
      <c r="A105" s="345">
        <f t="shared" ca="1" si="8"/>
        <v>0</v>
      </c>
      <c r="B105" s="345">
        <f t="shared" ca="1" si="1"/>
        <v>3</v>
      </c>
      <c r="C105" s="345">
        <f t="shared" ca="1" si="2"/>
        <v>1</v>
      </c>
      <c r="D105" s="346">
        <f t="shared" ca="1" si="3"/>
        <v>1</v>
      </c>
      <c r="E105" s="346">
        <f t="shared" ca="1" si="4"/>
        <v>1</v>
      </c>
      <c r="F105" s="344"/>
      <c r="G105" s="355"/>
      <c r="H105" s="356" t="s">
        <v>606</v>
      </c>
      <c r="I105" s="357" t="str">
        <f t="shared" ca="1" si="5"/>
        <v>03.001.001.001</v>
      </c>
      <c r="J105" s="358" t="s">
        <v>480</v>
      </c>
      <c r="K105" s="360" t="str">
        <f>IFERROR(VLOOKUP(J105,BASES!$A$13:$E$342,3,FALSE),0)</f>
        <v>UN</v>
      </c>
      <c r="L105" s="360">
        <f>IFERROR(VLOOKUP(J105,BASES!$A$13:$E$342,4,FALSE),0)</f>
        <v>1</v>
      </c>
      <c r="M105" s="360">
        <f>IFERROR(VLOOKUP(J105,BASES!$A$13:$E$342,5,FALSE),0)</f>
        <v>235000</v>
      </c>
      <c r="N105" s="361">
        <f t="shared" si="15"/>
        <v>235000</v>
      </c>
      <c r="O105" s="365" t="str">
        <f>IF(VLOOKUP(J105,BASES!$A$13:$F$342,6,FALSE)="Recebido","Valor informado em formulário",IF(VLOOKUP(J105,BASES!$A$13:$F$342,6,FALSE)="Estimado","Estimado com base em índices históricos","Não solicitado"))</f>
        <v>Estimado com base em índices históricos</v>
      </c>
      <c r="P105" s="363" t="s">
        <v>608</v>
      </c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</row>
    <row r="106" spans="1:26" ht="13.5" customHeight="1" outlineLevel="1" x14ac:dyDescent="0.25">
      <c r="A106" s="345">
        <f t="shared" ca="1" si="8"/>
        <v>0</v>
      </c>
      <c r="B106" s="345">
        <f t="shared" ca="1" si="1"/>
        <v>3</v>
      </c>
      <c r="C106" s="345">
        <f t="shared" ca="1" si="2"/>
        <v>1</v>
      </c>
      <c r="D106" s="346">
        <f t="shared" ca="1" si="3"/>
        <v>1</v>
      </c>
      <c r="E106" s="346">
        <f t="shared" ca="1" si="4"/>
        <v>2</v>
      </c>
      <c r="F106" s="344"/>
      <c r="G106" s="355"/>
      <c r="H106" s="356" t="s">
        <v>606</v>
      </c>
      <c r="I106" s="357" t="str">
        <f t="shared" ca="1" si="5"/>
        <v>03.001.001.002</v>
      </c>
      <c r="J106" s="358" t="s">
        <v>481</v>
      </c>
      <c r="K106" s="360" t="str">
        <f>IFERROR(VLOOKUP(J106,BASES!$A$13:$E$342,3,FALSE),0)</f>
        <v>UN</v>
      </c>
      <c r="L106" s="360">
        <f>IFERROR(VLOOKUP(J106,BASES!$A$13:$E$342,4,FALSE),0)</f>
        <v>1</v>
      </c>
      <c r="M106" s="360">
        <f>IFERROR(VLOOKUP(J106,BASES!$A$13:$E$342,5,FALSE),0)</f>
        <v>5500</v>
      </c>
      <c r="N106" s="361">
        <f t="shared" si="15"/>
        <v>5500</v>
      </c>
      <c r="O106" s="365" t="str">
        <f>IF(VLOOKUP(J106,BASES!$A$13:$F$342,6,FALSE)="Recebido","Valor informado em formulário",IF(VLOOKUP(J106,BASES!$A$13:$F$342,6,FALSE)="Estimado","Estimado com base em índices históricos","Não solicitado"))</f>
        <v>Estimado com base em índices históricos</v>
      </c>
      <c r="P106" s="363" t="s">
        <v>608</v>
      </c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</row>
    <row r="107" spans="1:26" ht="13.5" customHeight="1" outlineLevel="1" x14ac:dyDescent="0.25">
      <c r="A107" s="345">
        <f t="shared" ca="1" si="8"/>
        <v>0</v>
      </c>
      <c r="B107" s="345">
        <f t="shared" ca="1" si="1"/>
        <v>3</v>
      </c>
      <c r="C107" s="345">
        <f t="shared" ca="1" si="2"/>
        <v>1</v>
      </c>
      <c r="D107" s="346">
        <f t="shared" ca="1" si="3"/>
        <v>1</v>
      </c>
      <c r="E107" s="346">
        <f t="shared" ca="1" si="4"/>
        <v>3</v>
      </c>
      <c r="F107" s="344"/>
      <c r="G107" s="355"/>
      <c r="H107" s="356" t="s">
        <v>606</v>
      </c>
      <c r="I107" s="357" t="str">
        <f t="shared" ca="1" si="5"/>
        <v>03.001.001.003</v>
      </c>
      <c r="J107" s="358" t="s">
        <v>482</v>
      </c>
      <c r="K107" s="360" t="str">
        <f>IFERROR(VLOOKUP(J107,BASES!$A$13:$E$342,3,FALSE),0)</f>
        <v>mês</v>
      </c>
      <c r="L107" s="824">
        <f>IFERROR(VLOOKUP(J107,BASES!$A$13:$E$342,4,FALSE),0)</f>
        <v>19</v>
      </c>
      <c r="M107" s="360">
        <f>IFERROR(VLOOKUP(J107,BASES!$A$13:$E$342,5,FALSE),0)</f>
        <v>1200</v>
      </c>
      <c r="N107" s="361">
        <f t="shared" si="15"/>
        <v>22800</v>
      </c>
      <c r="O107" s="365" t="str">
        <f>IF(VLOOKUP(J107,BASES!$A$13:$F$342,6,FALSE)="Recebido","Valor informado em formulário",IF(VLOOKUP(J107,BASES!$A$13:$F$342,6,FALSE)="Estimado","Estimado com base em índices históricos","Não solicitado"))</f>
        <v>Estimado com base em índices históricos</v>
      </c>
      <c r="P107" s="363" t="s">
        <v>608</v>
      </c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</row>
    <row r="108" spans="1:26" ht="13.5" customHeight="1" outlineLevel="1" x14ac:dyDescent="0.25">
      <c r="A108" s="345">
        <f t="shared" ca="1" si="8"/>
        <v>0</v>
      </c>
      <c r="B108" s="345">
        <f t="shared" ca="1" si="1"/>
        <v>3</v>
      </c>
      <c r="C108" s="345">
        <f t="shared" ca="1" si="2"/>
        <v>1</v>
      </c>
      <c r="D108" s="346">
        <f t="shared" ca="1" si="3"/>
        <v>1</v>
      </c>
      <c r="E108" s="346">
        <f t="shared" ca="1" si="4"/>
        <v>4</v>
      </c>
      <c r="F108" s="344"/>
      <c r="G108" s="355"/>
      <c r="H108" s="356" t="s">
        <v>606</v>
      </c>
      <c r="I108" s="357" t="str">
        <f t="shared" ca="1" si="5"/>
        <v>03.001.001.004</v>
      </c>
      <c r="J108" s="358" t="s">
        <v>483</v>
      </c>
      <c r="K108" s="360" t="str">
        <f>IFERROR(VLOOKUP(J108,BASES!$A$13:$E$342,3,FALSE),0)</f>
        <v>UN</v>
      </c>
      <c r="L108" s="360">
        <f>IFERROR(VLOOKUP(J108,BASES!$A$13:$E$342,4,FALSE),0)</f>
        <v>1</v>
      </c>
      <c r="M108" s="360">
        <f>IFERROR(VLOOKUP(J108,BASES!$A$13:$E$342,5,FALSE),0)</f>
        <v>10100</v>
      </c>
      <c r="N108" s="361">
        <f t="shared" si="15"/>
        <v>10100</v>
      </c>
      <c r="O108" s="365" t="str">
        <f>IF(VLOOKUP(J108,BASES!$A$13:$F$342,6,FALSE)="Recebido","Valor informado em formulário",IF(VLOOKUP(J108,BASES!$A$13:$F$342,6,FALSE)="Estimado","Estimado com base em índices históricos","Não solicitado"))</f>
        <v>Estimado com base em índices históricos</v>
      </c>
      <c r="P108" s="363" t="s">
        <v>608</v>
      </c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</row>
    <row r="109" spans="1:26" ht="13.5" customHeight="1" outlineLevel="1" x14ac:dyDescent="0.25">
      <c r="A109" s="345">
        <f t="shared" ca="1" si="8"/>
        <v>0</v>
      </c>
      <c r="B109" s="345">
        <f t="shared" ca="1" si="1"/>
        <v>3</v>
      </c>
      <c r="C109" s="345">
        <f t="shared" ca="1" si="2"/>
        <v>1</v>
      </c>
      <c r="D109" s="346">
        <f t="shared" ca="1" si="3"/>
        <v>1</v>
      </c>
      <c r="E109" s="346">
        <f t="shared" ca="1" si="4"/>
        <v>5</v>
      </c>
      <c r="F109" s="344"/>
      <c r="G109" s="355"/>
      <c r="H109" s="356" t="s">
        <v>606</v>
      </c>
      <c r="I109" s="357" t="str">
        <f t="shared" ca="1" si="5"/>
        <v>03.001.001.005</v>
      </c>
      <c r="J109" s="358" t="s">
        <v>484</v>
      </c>
      <c r="K109" s="360" t="str">
        <f>IFERROR(VLOOKUP(J109,BASES!$A$13:$E$342,3,FALSE),0)</f>
        <v>UN</v>
      </c>
      <c r="L109" s="360">
        <f>IFERROR(VLOOKUP(J109,BASES!$A$13:$E$342,4,FALSE),0)</f>
        <v>1</v>
      </c>
      <c r="M109" s="360">
        <f>IFERROR(VLOOKUP(J109,BASES!$A$13:$E$342,5,FALSE),0)</f>
        <v>2800</v>
      </c>
      <c r="N109" s="361">
        <f t="shared" si="15"/>
        <v>2800</v>
      </c>
      <c r="O109" s="365" t="str">
        <f>IF(VLOOKUP(J109,BASES!$A$13:$F$342,6,FALSE)="Recebido","Valor informado em formulário",IF(VLOOKUP(J109,BASES!$A$13:$F$342,6,FALSE)="Estimado","Estimado com base em índices históricos","Não solicitado"))</f>
        <v>Estimado com base em índices históricos</v>
      </c>
      <c r="P109" s="363" t="s">
        <v>608</v>
      </c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</row>
    <row r="110" spans="1:26" ht="13.5" customHeight="1" outlineLevel="1" x14ac:dyDescent="0.25">
      <c r="A110" s="345">
        <f t="shared" ca="1" si="8"/>
        <v>0</v>
      </c>
      <c r="B110" s="345">
        <f t="shared" ca="1" si="1"/>
        <v>3</v>
      </c>
      <c r="C110" s="345">
        <f t="shared" ca="1" si="2"/>
        <v>1</v>
      </c>
      <c r="D110" s="346">
        <f t="shared" ca="1" si="3"/>
        <v>1</v>
      </c>
      <c r="E110" s="346">
        <f t="shared" ca="1" si="4"/>
        <v>6</v>
      </c>
      <c r="F110" s="344"/>
      <c r="G110" s="355"/>
      <c r="H110" s="356" t="s">
        <v>606</v>
      </c>
      <c r="I110" s="357" t="str">
        <f t="shared" ca="1" si="5"/>
        <v>03.001.001.006</v>
      </c>
      <c r="J110" s="358" t="s">
        <v>503</v>
      </c>
      <c r="K110" s="360" t="str">
        <f>IFERROR(VLOOKUP(J110,BASES!$A$13:$E$342,3,FALSE),0)</f>
        <v>UN</v>
      </c>
      <c r="L110" s="360">
        <f>IFERROR(VLOOKUP(J110,BASES!$A$13:$E$342,4,FALSE),0)</f>
        <v>1</v>
      </c>
      <c r="M110" s="360">
        <f>IFERROR(VLOOKUP(J110,BASES!$A$13:$E$342,5,FALSE),0)</f>
        <v>79000</v>
      </c>
      <c r="N110" s="361">
        <f t="shared" si="15"/>
        <v>79000</v>
      </c>
      <c r="O110" s="365" t="str">
        <f>IF(VLOOKUP(J110,BASES!$A$13:$F$342,6,FALSE)="Recebido","Valor informado em formulário",IF(VLOOKUP(J110,BASES!$A$13:$F$342,6,FALSE)="Estimado","Estimado com base em índices históricos","Não solicitado"))</f>
        <v>Estimado com base em índices históricos</v>
      </c>
      <c r="P110" s="363" t="s">
        <v>608</v>
      </c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</row>
    <row r="111" spans="1:26" ht="13.5" customHeight="1" outlineLevel="1" x14ac:dyDescent="0.25">
      <c r="A111" s="345">
        <f t="shared" ca="1" si="8"/>
        <v>0</v>
      </c>
      <c r="B111" s="345">
        <f t="shared" ca="1" si="1"/>
        <v>3</v>
      </c>
      <c r="C111" s="345">
        <f t="shared" ca="1" si="2"/>
        <v>1</v>
      </c>
      <c r="D111" s="346">
        <f t="shared" ca="1" si="3"/>
        <v>1</v>
      </c>
      <c r="E111" s="346">
        <f t="shared" ca="1" si="4"/>
        <v>7</v>
      </c>
      <c r="F111" s="344"/>
      <c r="G111" s="355"/>
      <c r="H111" s="356" t="s">
        <v>606</v>
      </c>
      <c r="I111" s="357" t="str">
        <f t="shared" ca="1" si="5"/>
        <v>03.001.001.007</v>
      </c>
      <c r="J111" s="358" t="s">
        <v>504</v>
      </c>
      <c r="K111" s="360" t="str">
        <f>IFERROR(VLOOKUP(J111,BASES!$A$13:$E$342,3,FALSE),0)</f>
        <v>UN</v>
      </c>
      <c r="L111" s="360">
        <f>IFERROR(VLOOKUP(J111,BASES!$A$13:$E$342,4,FALSE),0)</f>
        <v>1</v>
      </c>
      <c r="M111" s="360">
        <f>IFERROR(VLOOKUP(J111,BASES!$A$13:$E$342,5,FALSE),0)</f>
        <v>3500</v>
      </c>
      <c r="N111" s="361">
        <f t="shared" si="15"/>
        <v>3500</v>
      </c>
      <c r="O111" s="365" t="str">
        <f>IF(VLOOKUP(J111,BASES!$A$13:$F$342,6,FALSE)="Recebido","Valor informado em formulário",IF(VLOOKUP(J111,BASES!$A$13:$F$342,6,FALSE)="Estimado","Estimado com base em índices históricos","Não solicitado"))</f>
        <v>Estimado com base em índices históricos</v>
      </c>
      <c r="P111" s="363" t="s">
        <v>608</v>
      </c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</row>
    <row r="112" spans="1:26" ht="13.5" customHeight="1" outlineLevel="1" x14ac:dyDescent="0.25">
      <c r="A112" s="345">
        <f t="shared" ca="1" si="8"/>
        <v>0</v>
      </c>
      <c r="B112" s="345">
        <f t="shared" ca="1" si="1"/>
        <v>3</v>
      </c>
      <c r="C112" s="345">
        <f t="shared" ca="1" si="2"/>
        <v>1</v>
      </c>
      <c r="D112" s="346">
        <f t="shared" ca="1" si="3"/>
        <v>1</v>
      </c>
      <c r="E112" s="346">
        <f t="shared" ca="1" si="4"/>
        <v>8</v>
      </c>
      <c r="F112" s="344"/>
      <c r="G112" s="355"/>
      <c r="H112" s="356" t="s">
        <v>606</v>
      </c>
      <c r="I112" s="357" t="str">
        <f t="shared" ca="1" si="5"/>
        <v>03.001.001.008</v>
      </c>
      <c r="J112" s="358" t="s">
        <v>505</v>
      </c>
      <c r="K112" s="360" t="str">
        <f>IFERROR(VLOOKUP(J112,BASES!$A$13:$E$342,3,FALSE),0)</f>
        <v>UN</v>
      </c>
      <c r="L112" s="824">
        <f>IFERROR(VLOOKUP(J112,BASES!$A$13:$E$342,4,FALSE),0)</f>
        <v>18</v>
      </c>
      <c r="M112" s="360">
        <f>IFERROR(VLOOKUP(J112,BASES!$A$13:$E$342,5,FALSE),0)</f>
        <v>1000</v>
      </c>
      <c r="N112" s="361">
        <f t="shared" si="15"/>
        <v>18000</v>
      </c>
      <c r="O112" s="365" t="str">
        <f>IF(VLOOKUP(J112,BASES!$A$13:$F$342,6,FALSE)="Recebido","Valor informado em formulário",IF(VLOOKUP(J112,BASES!$A$13:$F$342,6,FALSE)="Estimado","Estimado com base em índices históricos","Não solicitado"))</f>
        <v>Estimado com base em índices históricos</v>
      </c>
      <c r="P112" s="363" t="s">
        <v>608</v>
      </c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</row>
    <row r="113" spans="1:26" ht="13.5" customHeight="1" outlineLevel="1" x14ac:dyDescent="0.25">
      <c r="A113" s="345">
        <f t="shared" ca="1" si="8"/>
        <v>0</v>
      </c>
      <c r="B113" s="345">
        <f t="shared" ca="1" si="1"/>
        <v>3</v>
      </c>
      <c r="C113" s="345">
        <f t="shared" ca="1" si="2"/>
        <v>1</v>
      </c>
      <c r="D113" s="346">
        <f t="shared" ca="1" si="3"/>
        <v>1</v>
      </c>
      <c r="E113" s="346">
        <f t="shared" ca="1" si="4"/>
        <v>9</v>
      </c>
      <c r="F113" s="344"/>
      <c r="G113" s="355"/>
      <c r="H113" s="356" t="s">
        <v>606</v>
      </c>
      <c r="I113" s="357" t="str">
        <f t="shared" ca="1" si="5"/>
        <v>03.001.001.009</v>
      </c>
      <c r="J113" s="358" t="s">
        <v>506</v>
      </c>
      <c r="K113" s="360" t="str">
        <f>IFERROR(VLOOKUP(J113,BASES!$A$13:$E$342,3,FALSE),0)</f>
        <v>UN</v>
      </c>
      <c r="L113" s="360">
        <f>IFERROR(VLOOKUP(J113,BASES!$A$13:$E$342,4,FALSE),0)</f>
        <v>1</v>
      </c>
      <c r="M113" s="360">
        <f>IFERROR(VLOOKUP(J113,BASES!$A$13:$E$342,5,FALSE),0)</f>
        <v>7000</v>
      </c>
      <c r="N113" s="361">
        <f t="shared" si="15"/>
        <v>7000</v>
      </c>
      <c r="O113" s="365" t="str">
        <f>IF(VLOOKUP(J113,BASES!$A$13:$F$342,6,FALSE)="Recebido","Valor informado em formulário",IF(VLOOKUP(J113,BASES!$A$13:$F$342,6,FALSE)="Estimado","Estimado com base em índices históricos","Não solicitado"))</f>
        <v>Estimado com base em índices históricos</v>
      </c>
      <c r="P113" s="363" t="s">
        <v>608</v>
      </c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</row>
    <row r="114" spans="1:26" ht="13.5" customHeight="1" outlineLevel="1" x14ac:dyDescent="0.25">
      <c r="A114" s="345">
        <f t="shared" ca="1" si="8"/>
        <v>0</v>
      </c>
      <c r="B114" s="345">
        <f t="shared" ca="1" si="1"/>
        <v>3</v>
      </c>
      <c r="C114" s="345">
        <f t="shared" ca="1" si="2"/>
        <v>1</v>
      </c>
      <c r="D114" s="346">
        <f t="shared" ca="1" si="3"/>
        <v>1</v>
      </c>
      <c r="E114" s="346">
        <f t="shared" ca="1" si="4"/>
        <v>10</v>
      </c>
      <c r="F114" s="344"/>
      <c r="G114" s="355"/>
      <c r="H114" s="356" t="s">
        <v>606</v>
      </c>
      <c r="I114" s="357" t="str">
        <f t="shared" ca="1" si="5"/>
        <v>03.001.001.010</v>
      </c>
      <c r="J114" s="358" t="s">
        <v>507</v>
      </c>
      <c r="K114" s="360" t="str">
        <f>IFERROR(VLOOKUP(J114,BASES!$A$13:$E$342,3,FALSE),0)</f>
        <v>UN</v>
      </c>
      <c r="L114" s="360">
        <f>IFERROR(VLOOKUP(J114,BASES!$A$13:$E$342,4,FALSE),0)</f>
        <v>1</v>
      </c>
      <c r="M114" s="360">
        <f>IFERROR(VLOOKUP(J114,BASES!$A$13:$E$342,5,FALSE),0)</f>
        <v>2800</v>
      </c>
      <c r="N114" s="361">
        <f t="shared" si="15"/>
        <v>2800</v>
      </c>
      <c r="O114" s="365" t="str">
        <f>IF(VLOOKUP(J114,BASES!$A$13:$F$342,6,FALSE)="Recebido","Valor informado em formulário",IF(VLOOKUP(J114,BASES!$A$13:$F$342,6,FALSE)="Estimado","Estimado com base em índices históricos","Não solicitado"))</f>
        <v>Estimado com base em índices históricos</v>
      </c>
      <c r="P114" s="363" t="s">
        <v>608</v>
      </c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</row>
    <row r="115" spans="1:26" ht="13.5" customHeight="1" x14ac:dyDescent="0.25">
      <c r="A115" s="345">
        <f t="shared" ca="1" si="8"/>
        <v>0</v>
      </c>
      <c r="B115" s="345">
        <f t="shared" ca="1" si="1"/>
        <v>3</v>
      </c>
      <c r="C115" s="345">
        <f t="shared" ca="1" si="2"/>
        <v>1</v>
      </c>
      <c r="D115" s="346">
        <f t="shared" ca="1" si="3"/>
        <v>2</v>
      </c>
      <c r="E115" s="346">
        <f t="shared" ca="1" si="4"/>
        <v>0</v>
      </c>
      <c r="F115" s="344"/>
      <c r="G115" s="355"/>
      <c r="H115" s="356" t="s">
        <v>604</v>
      </c>
      <c r="I115" s="357" t="str">
        <f t="shared" ca="1" si="5"/>
        <v>03.001.002</v>
      </c>
      <c r="J115" s="358" t="s">
        <v>633</v>
      </c>
      <c r="K115" s="359"/>
      <c r="L115" s="360"/>
      <c r="M115" s="360"/>
      <c r="N115" s="361">
        <f t="shared" ca="1" si="15"/>
        <v>48960</v>
      </c>
      <c r="O115" s="362"/>
      <c r="P115" s="363"/>
      <c r="Q115" s="364">
        <f ca="1">N115/'Obra '!$C$32</f>
        <v>1.0255785855317306E-2</v>
      </c>
      <c r="R115" s="344"/>
      <c r="S115" s="344"/>
      <c r="T115" s="344"/>
      <c r="U115" s="344"/>
      <c r="V115" s="344"/>
      <c r="W115" s="344"/>
      <c r="X115" s="344"/>
      <c r="Y115" s="344"/>
      <c r="Z115" s="344"/>
    </row>
    <row r="116" spans="1:26" ht="13.5" customHeight="1" outlineLevel="1" x14ac:dyDescent="0.25">
      <c r="A116" s="345">
        <f t="shared" ca="1" si="8"/>
        <v>0</v>
      </c>
      <c r="B116" s="345">
        <f t="shared" ca="1" si="1"/>
        <v>3</v>
      </c>
      <c r="C116" s="345">
        <f t="shared" ca="1" si="2"/>
        <v>1</v>
      </c>
      <c r="D116" s="346">
        <f t="shared" ca="1" si="3"/>
        <v>2</v>
      </c>
      <c r="E116" s="346">
        <f t="shared" ca="1" si="4"/>
        <v>1</v>
      </c>
      <c r="F116" s="344"/>
      <c r="G116" s="355"/>
      <c r="H116" s="356" t="s">
        <v>606</v>
      </c>
      <c r="I116" s="357" t="str">
        <f t="shared" ca="1" si="5"/>
        <v>03.001.002.001</v>
      </c>
      <c r="J116" s="358" t="s">
        <v>530</v>
      </c>
      <c r="K116" s="360" t="str">
        <f>IFERROR(VLOOKUP(J116,BASES!$A$13:$E$342,3,FALSE),0)</f>
        <v>mês</v>
      </c>
      <c r="L116" s="824">
        <f>IFERROR(VLOOKUP(J116,BASES!$A$13:$E$342,4,FALSE),0)</f>
        <v>6</v>
      </c>
      <c r="M116" s="360">
        <f>IFERROR(VLOOKUP(J116,BASES!$A$13:$E$342,5,FALSE),0)</f>
        <v>510</v>
      </c>
      <c r="N116" s="361">
        <f t="shared" si="15"/>
        <v>3060</v>
      </c>
      <c r="O116" s="365" t="str">
        <f>IF(VLOOKUP(J116,BASES!$A$13:$F$342,6,FALSE)="Recebido","Valor informado em formulário",IF(VLOOKUP(J116,BASES!$A$13:$F$342,6,FALSE)="Estimado","Estimado com base em índices históricos","Não solicitado"))</f>
        <v>Estimado com base em índices históricos</v>
      </c>
      <c r="P116" s="363" t="s">
        <v>608</v>
      </c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</row>
    <row r="117" spans="1:26" ht="13.5" customHeight="1" outlineLevel="1" x14ac:dyDescent="0.25">
      <c r="A117" s="345">
        <f ca="1">IF($H117="UNIDADE CONSTRUTIVA",OFFSET(A117,-1,0)+1,LARGE(A$3:A115,1))</f>
        <v>0</v>
      </c>
      <c r="B117" s="345">
        <f t="shared" ref="B117" ca="1" si="16">IF(H117="UNIDADE CONSTRUTIVA",0,IF(H117="CÉLULA CONSTRUTIVA",OFFSET(B117,-1,0)+1,OFFSET(B117,-1,0)))</f>
        <v>3</v>
      </c>
      <c r="C117" s="345">
        <f t="shared" ref="C117" ca="1" si="17">IF(H117="CÉLULA CONSTRUTIVA",0,IF(H117="ETAPA",OFFSET(C117,-1,0)+1,OFFSET(C117,-1,0)))</f>
        <v>1</v>
      </c>
      <c r="D117" s="346">
        <f t="shared" ref="D117" ca="1" si="18">IF(H117="ETAPA",0,IF(H117="SUBETAPA",OFFSET(D117,-1,0)+1,OFFSET(D117,-1,0)))</f>
        <v>2</v>
      </c>
      <c r="E117" s="346">
        <f t="shared" ref="E117" ca="1" si="19">IF(H117="Subetapa",0,IF(H117="serviço",OFFSET(E117,-1,0)+1,OFFSET(E117,-1,0)))</f>
        <v>2</v>
      </c>
      <c r="F117" s="344"/>
      <c r="G117" s="355"/>
      <c r="H117" s="356" t="s">
        <v>606</v>
      </c>
      <c r="I117" s="357" t="str">
        <f t="shared" ref="I117" ca="1" si="20">IF(H117="Unidade Construtiva",TEXT(A117,"00"),IF(H117="Célula Construtiva",TEXT(B117,"00"),IF(H117="Etapa",CONCATENATE(TEXT(B117,"00"),".",TEXT(C117,"000")),IF(H117="Subetapa",CONCATENATE(TEXT(B117,"00"),".",TEXT(C117,"000"),".",TEXT(D117,"000")),IF(H117="Serviço",CONCATENATE(TEXT(B117,"00"),".",TEXT(C117,"000"),".",TEXT(D117,"000"),".",TEXT(E117,"000")),"")))))</f>
        <v>03.001.002.002</v>
      </c>
      <c r="J117" s="358" t="s">
        <v>538</v>
      </c>
      <c r="K117" s="360" t="str">
        <f>IFERROR(VLOOKUP(J117,BASES!$A$13:$E$342,3,FALSE),0)</f>
        <v>mês</v>
      </c>
      <c r="L117" s="824">
        <f>IFERROR(VLOOKUP(J117,BASES!$A$13:$E$342,4,FALSE),0)</f>
        <v>6</v>
      </c>
      <c r="M117" s="360">
        <f>IFERROR(VLOOKUP(J117,BASES!$A$13:$E$342,5,FALSE),0)</f>
        <v>5400</v>
      </c>
      <c r="N117" s="361">
        <f t="shared" si="15"/>
        <v>32400</v>
      </c>
      <c r="O117" s="365" t="str">
        <f>IF(VLOOKUP(J117,BASES!$A$13:$F$342,6,FALSE)="Recebido","Valor informado em formulário",IF(VLOOKUP(J117,BASES!$A$13:$F$342,6,FALSE)="Estimado","Estimado com base em índices históricos","Não solicitado"))</f>
        <v>Estimado com base em índices históricos</v>
      </c>
      <c r="P117" s="363" t="s">
        <v>608</v>
      </c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</row>
    <row r="118" spans="1:26" ht="13.5" customHeight="1" outlineLevel="1" x14ac:dyDescent="0.25">
      <c r="A118" s="345">
        <f ca="1">IF($H118="UNIDADE CONSTRUTIVA",OFFSET(A118,-1,0)+1,LARGE(A$3:A116,1))</f>
        <v>0</v>
      </c>
      <c r="B118" s="345">
        <f t="shared" ca="1" si="1"/>
        <v>3</v>
      </c>
      <c r="C118" s="345">
        <f t="shared" ca="1" si="2"/>
        <v>1</v>
      </c>
      <c r="D118" s="346">
        <f t="shared" ca="1" si="3"/>
        <v>2</v>
      </c>
      <c r="E118" s="346">
        <f t="shared" ca="1" si="4"/>
        <v>3</v>
      </c>
      <c r="F118" s="344"/>
      <c r="G118" s="355"/>
      <c r="H118" s="356" t="s">
        <v>606</v>
      </c>
      <c r="I118" s="357" t="str">
        <f t="shared" ca="1" si="5"/>
        <v>03.001.002.003</v>
      </c>
      <c r="J118" s="825" t="s">
        <v>2588</v>
      </c>
      <c r="K118" s="360" t="s">
        <v>17</v>
      </c>
      <c r="L118" s="360">
        <f>ROUNDUP(EPCs!D10/5,0)*2</f>
        <v>30</v>
      </c>
      <c r="M118" s="360">
        <v>450</v>
      </c>
      <c r="N118" s="361">
        <f t="shared" si="15"/>
        <v>13500</v>
      </c>
      <c r="O118" s="826" t="s">
        <v>2589</v>
      </c>
      <c r="P118" s="363" t="s">
        <v>608</v>
      </c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</row>
    <row r="119" spans="1:26" ht="13.5" customHeight="1" x14ac:dyDescent="0.25">
      <c r="A119" s="345">
        <f t="shared" ca="1" si="8"/>
        <v>0</v>
      </c>
      <c r="B119" s="345">
        <f t="shared" ca="1" si="1"/>
        <v>3</v>
      </c>
      <c r="C119" s="345">
        <f t="shared" ca="1" si="2"/>
        <v>1</v>
      </c>
      <c r="D119" s="346">
        <f t="shared" ca="1" si="3"/>
        <v>3</v>
      </c>
      <c r="E119" s="346">
        <f t="shared" ca="1" si="4"/>
        <v>0</v>
      </c>
      <c r="F119" s="344"/>
      <c r="G119" s="355"/>
      <c r="H119" s="356" t="s">
        <v>604</v>
      </c>
      <c r="I119" s="357" t="str">
        <f t="shared" ca="1" si="5"/>
        <v>03.001.003</v>
      </c>
      <c r="J119" s="358" t="s">
        <v>634</v>
      </c>
      <c r="K119" s="359"/>
      <c r="L119" s="360"/>
      <c r="M119" s="360"/>
      <c r="N119" s="361">
        <f t="shared" ca="1" si="15"/>
        <v>50700</v>
      </c>
      <c r="O119" s="362"/>
      <c r="P119" s="363"/>
      <c r="Q119" s="364">
        <f ca="1">N119/'Obra '!$C$32</f>
        <v>1.0620268440861671E-2</v>
      </c>
      <c r="R119" s="344"/>
      <c r="S119" s="344"/>
      <c r="T119" s="344"/>
      <c r="U119" s="344"/>
      <c r="V119" s="344"/>
      <c r="W119" s="344"/>
      <c r="X119" s="344"/>
      <c r="Y119" s="344"/>
      <c r="Z119" s="344"/>
    </row>
    <row r="120" spans="1:26" ht="13.5" customHeight="1" outlineLevel="1" x14ac:dyDescent="0.25">
      <c r="A120" s="345">
        <f t="shared" ca="1" si="8"/>
        <v>0</v>
      </c>
      <c r="B120" s="345">
        <f t="shared" ca="1" si="1"/>
        <v>3</v>
      </c>
      <c r="C120" s="345">
        <f t="shared" ca="1" si="2"/>
        <v>1</v>
      </c>
      <c r="D120" s="346">
        <f t="shared" ca="1" si="3"/>
        <v>3</v>
      </c>
      <c r="E120" s="346">
        <f t="shared" ca="1" si="4"/>
        <v>1</v>
      </c>
      <c r="F120" s="344"/>
      <c r="G120" s="355"/>
      <c r="H120" s="356" t="s">
        <v>606</v>
      </c>
      <c r="I120" s="357" t="str">
        <f t="shared" ca="1" si="5"/>
        <v>03.001.003.001</v>
      </c>
      <c r="J120" s="358" t="s">
        <v>554</v>
      </c>
      <c r="K120" s="360" t="str">
        <f>IFERROR(VLOOKUP(J120,BASES!$A$13:$E$342,3,FALSE),0)</f>
        <v>mês</v>
      </c>
      <c r="L120" s="360">
        <f>IFERROR(VLOOKUP(J120,BASES!$A$13:$E$342,4,FALSE),0)</f>
        <v>20</v>
      </c>
      <c r="M120" s="360">
        <f>IFERROR(VLOOKUP(J120,BASES!$A$13:$E$342,5,FALSE),0)</f>
        <v>1000</v>
      </c>
      <c r="N120" s="361">
        <f t="shared" si="15"/>
        <v>20000</v>
      </c>
      <c r="O120" s="365" t="str">
        <f>IF(VLOOKUP(J120,BASES!$A$13:$F$342,6,FALSE)="Recebido","Valor informado em formulário",IF(VLOOKUP(J120,BASES!$A$13:$F$342,6,FALSE)="Estimado","Estimado com base em índices históricos","Não solicitado"))</f>
        <v>Estimado com base em índices históricos</v>
      </c>
      <c r="P120" s="363" t="s">
        <v>608</v>
      </c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</row>
    <row r="121" spans="1:26" ht="13.5" customHeight="1" outlineLevel="1" x14ac:dyDescent="0.25">
      <c r="A121" s="345">
        <f t="shared" ca="1" si="8"/>
        <v>0</v>
      </c>
      <c r="B121" s="345">
        <f t="shared" ca="1" si="1"/>
        <v>3</v>
      </c>
      <c r="C121" s="345">
        <f t="shared" ca="1" si="2"/>
        <v>1</v>
      </c>
      <c r="D121" s="346">
        <f t="shared" ca="1" si="3"/>
        <v>3</v>
      </c>
      <c r="E121" s="346">
        <f t="shared" ca="1" si="4"/>
        <v>2</v>
      </c>
      <c r="F121" s="344"/>
      <c r="G121" s="355"/>
      <c r="H121" s="356" t="s">
        <v>606</v>
      </c>
      <c r="I121" s="357" t="str">
        <f t="shared" ca="1" si="5"/>
        <v>03.001.003.002</v>
      </c>
      <c r="J121" s="358" t="s">
        <v>555</v>
      </c>
      <c r="K121" s="360" t="str">
        <f>IFERROR(VLOOKUP(J121,BASES!$A$13:$E$342,3,FALSE),0)</f>
        <v>mês</v>
      </c>
      <c r="L121" s="360">
        <f>IFERROR(VLOOKUP(J121,BASES!$A$13:$E$342,4,FALSE),0)</f>
        <v>20</v>
      </c>
      <c r="M121" s="360">
        <f>IFERROR(VLOOKUP(J121,BASES!$A$13:$E$342,5,FALSE),0)</f>
        <v>1535</v>
      </c>
      <c r="N121" s="361">
        <f t="shared" si="15"/>
        <v>30700</v>
      </c>
      <c r="O121" s="365" t="str">
        <f>IF(VLOOKUP(J121,BASES!$A$13:$F$342,6,FALSE)="Recebido","Valor informado em formulário",IF(VLOOKUP(J121,BASES!$A$13:$F$342,6,FALSE)="Estimado","Estimado com base em índices históricos","Não solicitado"))</f>
        <v>Estimado com base em índices históricos</v>
      </c>
      <c r="P121" s="363" t="s">
        <v>608</v>
      </c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</row>
    <row r="122" spans="1:26" ht="13.5" customHeight="1" x14ac:dyDescent="0.25">
      <c r="A122" s="345">
        <f t="shared" ca="1" si="8"/>
        <v>0</v>
      </c>
      <c r="B122" s="345">
        <f t="shared" ca="1" si="1"/>
        <v>3</v>
      </c>
      <c r="C122" s="345">
        <f t="shared" ca="1" si="2"/>
        <v>1</v>
      </c>
      <c r="D122" s="346">
        <f t="shared" ca="1" si="3"/>
        <v>3</v>
      </c>
      <c r="E122" s="346">
        <f t="shared" ca="1" si="4"/>
        <v>2</v>
      </c>
      <c r="F122" s="368"/>
      <c r="G122" s="369"/>
      <c r="H122" s="369"/>
      <c r="I122" s="369"/>
      <c r="J122" s="370" t="s">
        <v>52</v>
      </c>
      <c r="K122" s="371"/>
      <c r="L122" s="370"/>
      <c r="M122" s="370"/>
      <c r="N122" s="372">
        <f ca="1">N102+N54+N8</f>
        <v>4773890.6301963944</v>
      </c>
      <c r="O122" s="370"/>
      <c r="P122" s="371"/>
      <c r="Q122" s="368"/>
      <c r="R122" s="373"/>
      <c r="S122" s="373"/>
      <c r="T122" s="373"/>
      <c r="U122" s="373"/>
      <c r="V122" s="373"/>
      <c r="W122" s="373"/>
      <c r="X122" s="373"/>
      <c r="Y122" s="373"/>
      <c r="Z122" s="373"/>
    </row>
    <row r="123" spans="1:26" ht="13.5" customHeight="1" x14ac:dyDescent="0.25">
      <c r="A123" s="345">
        <f t="shared" ca="1" si="8"/>
        <v>0</v>
      </c>
      <c r="B123" s="345">
        <f t="shared" ca="1" si="1"/>
        <v>3</v>
      </c>
      <c r="C123" s="345">
        <f t="shared" ca="1" si="2"/>
        <v>1</v>
      </c>
      <c r="D123" s="346">
        <f t="shared" ca="1" si="3"/>
        <v>3</v>
      </c>
      <c r="E123" s="346">
        <f t="shared" ca="1" si="4"/>
        <v>2</v>
      </c>
      <c r="F123" s="344"/>
      <c r="G123" s="374"/>
      <c r="H123" s="374"/>
      <c r="I123" s="374"/>
      <c r="J123" s="375"/>
      <c r="K123" s="376"/>
      <c r="L123" s="377"/>
      <c r="M123" s="378">
        <f ca="1">SUMIFS($N$7:$N$414,$H$7:$H$414,N123)</f>
        <v>4773890.6301963944</v>
      </c>
      <c r="N123" s="379" t="s">
        <v>601</v>
      </c>
      <c r="O123" s="375"/>
      <c r="P123" s="380"/>
      <c r="Q123" s="375"/>
      <c r="R123" s="374"/>
      <c r="S123" s="374"/>
      <c r="T123" s="374"/>
      <c r="U123" s="374"/>
      <c r="V123" s="374"/>
      <c r="W123" s="374"/>
      <c r="X123" s="374"/>
      <c r="Y123" s="374"/>
      <c r="Z123" s="374"/>
    </row>
    <row r="124" spans="1:26" ht="13.5" customHeight="1" x14ac:dyDescent="0.25">
      <c r="A124" s="345">
        <f t="shared" ca="1" si="8"/>
        <v>0</v>
      </c>
      <c r="B124" s="345">
        <f t="shared" ca="1" si="1"/>
        <v>3</v>
      </c>
      <c r="C124" s="345">
        <f t="shared" ca="1" si="2"/>
        <v>1</v>
      </c>
      <c r="D124" s="346">
        <f t="shared" ca="1" si="3"/>
        <v>3</v>
      </c>
      <c r="E124" s="346">
        <f t="shared" ca="1" si="4"/>
        <v>2</v>
      </c>
      <c r="F124" s="344"/>
      <c r="G124" s="374"/>
      <c r="H124" s="374"/>
      <c r="I124" s="374"/>
      <c r="J124" s="375"/>
      <c r="K124" s="376"/>
      <c r="L124" s="377"/>
      <c r="M124" s="378">
        <f ca="1">SUMIFS($N$7:$N$414,$H$7:$H$414,N124)</f>
        <v>4773890.6301963944</v>
      </c>
      <c r="N124" s="379" t="s">
        <v>31</v>
      </c>
      <c r="O124" s="375"/>
      <c r="P124" s="380"/>
      <c r="Q124" s="375"/>
      <c r="R124" s="374"/>
      <c r="S124" s="374"/>
      <c r="T124" s="374"/>
      <c r="U124" s="374"/>
      <c r="V124" s="374"/>
      <c r="W124" s="374"/>
      <c r="X124" s="374"/>
      <c r="Y124" s="374"/>
      <c r="Z124" s="374"/>
    </row>
    <row r="125" spans="1:26" ht="13.5" customHeight="1" x14ac:dyDescent="0.25">
      <c r="A125" s="345">
        <f t="shared" ca="1" si="8"/>
        <v>0</v>
      </c>
      <c r="B125" s="345">
        <f t="shared" ca="1" si="1"/>
        <v>3</v>
      </c>
      <c r="C125" s="345">
        <f t="shared" ca="1" si="2"/>
        <v>1</v>
      </c>
      <c r="D125" s="346">
        <f t="shared" ca="1" si="3"/>
        <v>3</v>
      </c>
      <c r="E125" s="346">
        <f t="shared" ca="1" si="4"/>
        <v>2</v>
      </c>
      <c r="F125" s="344"/>
      <c r="G125" s="374"/>
      <c r="H125" s="374"/>
      <c r="I125" s="374"/>
      <c r="J125" s="375"/>
      <c r="K125" s="376"/>
      <c r="L125" s="377"/>
      <c r="M125" s="378">
        <f ca="1">SUMIFS($N$7:$N$414,$H$7:$H$414,N125)</f>
        <v>4773890.6301963944</v>
      </c>
      <c r="N125" s="379" t="s">
        <v>604</v>
      </c>
      <c r="O125" s="375"/>
      <c r="P125" s="380"/>
      <c r="Q125" s="375"/>
      <c r="R125" s="374"/>
      <c r="S125" s="374"/>
      <c r="T125" s="374"/>
      <c r="U125" s="374"/>
      <c r="V125" s="374"/>
      <c r="W125" s="374"/>
      <c r="X125" s="374"/>
      <c r="Y125" s="374"/>
      <c r="Z125" s="374"/>
    </row>
    <row r="126" spans="1:26" ht="13.5" customHeight="1" x14ac:dyDescent="0.25">
      <c r="A126" s="345">
        <f t="shared" ca="1" si="8"/>
        <v>0</v>
      </c>
      <c r="B126" s="345">
        <f t="shared" ca="1" si="1"/>
        <v>3</v>
      </c>
      <c r="C126" s="345">
        <f t="shared" ca="1" si="2"/>
        <v>1</v>
      </c>
      <c r="D126" s="346">
        <f t="shared" ca="1" si="3"/>
        <v>3</v>
      </c>
      <c r="E126" s="346">
        <f t="shared" ca="1" si="4"/>
        <v>2</v>
      </c>
      <c r="F126" s="344"/>
      <c r="G126" s="374"/>
      <c r="H126" s="374"/>
      <c r="I126" s="374"/>
      <c r="J126" s="375"/>
      <c r="K126" s="376"/>
      <c r="L126" s="377"/>
      <c r="M126" s="378">
        <f>SUMIFS($N$7:$N$414,$H$7:$H$414,N126)</f>
        <v>4773890.6301963935</v>
      </c>
      <c r="N126" s="379" t="s">
        <v>606</v>
      </c>
      <c r="O126" s="375"/>
      <c r="P126" s="380"/>
      <c r="Q126" s="375"/>
      <c r="R126" s="374"/>
      <c r="S126" s="374"/>
      <c r="T126" s="374"/>
      <c r="U126" s="374"/>
      <c r="V126" s="374"/>
      <c r="W126" s="374"/>
      <c r="X126" s="374"/>
      <c r="Y126" s="374"/>
      <c r="Z126" s="374"/>
    </row>
    <row r="127" spans="1:26" ht="13.5" customHeight="1" x14ac:dyDescent="0.25">
      <c r="A127" s="345">
        <f t="shared" ca="1" si="8"/>
        <v>0</v>
      </c>
      <c r="B127" s="345">
        <f t="shared" ca="1" si="1"/>
        <v>3</v>
      </c>
      <c r="C127" s="345">
        <f t="shared" ca="1" si="2"/>
        <v>1</v>
      </c>
      <c r="D127" s="346">
        <f t="shared" ca="1" si="3"/>
        <v>3</v>
      </c>
      <c r="E127" s="346">
        <f t="shared" ca="1" si="4"/>
        <v>2</v>
      </c>
      <c r="F127" s="344"/>
      <c r="G127" s="374"/>
      <c r="H127" s="374"/>
      <c r="I127" s="374"/>
      <c r="J127" s="375"/>
      <c r="K127" s="376"/>
      <c r="L127" s="377"/>
      <c r="M127" s="378">
        <f ca="1">'Obra '!C32</f>
        <v>4773890.6301963944</v>
      </c>
      <c r="N127" s="379" t="s">
        <v>635</v>
      </c>
      <c r="O127" s="375"/>
      <c r="P127" s="380"/>
      <c r="Q127" s="375"/>
      <c r="R127" s="374"/>
      <c r="S127" s="374"/>
      <c r="T127" s="374"/>
      <c r="U127" s="374"/>
      <c r="V127" s="374"/>
      <c r="W127" s="374"/>
      <c r="X127" s="374"/>
      <c r="Y127" s="374"/>
      <c r="Z127" s="374"/>
    </row>
    <row r="128" spans="1:26" ht="13.5" customHeight="1" x14ac:dyDescent="0.25">
      <c r="A128" s="345">
        <f t="shared" ca="1" si="8"/>
        <v>0</v>
      </c>
      <c r="B128" s="345">
        <f t="shared" ca="1" si="1"/>
        <v>3</v>
      </c>
      <c r="C128" s="345">
        <f t="shared" ca="1" si="2"/>
        <v>1</v>
      </c>
      <c r="D128" s="346">
        <f t="shared" ca="1" si="3"/>
        <v>3</v>
      </c>
      <c r="E128" s="346">
        <f t="shared" ca="1" si="4"/>
        <v>2</v>
      </c>
      <c r="F128" s="344"/>
      <c r="G128" s="374"/>
      <c r="H128" s="374"/>
      <c r="I128" s="374"/>
      <c r="J128" s="375"/>
      <c r="K128" s="376"/>
      <c r="L128" s="377"/>
      <c r="M128" s="381" t="e">
        <f>BASES!E11</f>
        <v>#REF!</v>
      </c>
      <c r="N128" s="379" t="s">
        <v>636</v>
      </c>
      <c r="O128" s="375"/>
      <c r="P128" s="380"/>
      <c r="Q128" s="375"/>
      <c r="R128" s="374"/>
      <c r="S128" s="374"/>
      <c r="T128" s="374"/>
      <c r="U128" s="374"/>
      <c r="V128" s="374"/>
      <c r="W128" s="374"/>
      <c r="X128" s="374"/>
      <c r="Y128" s="374"/>
      <c r="Z128" s="374"/>
    </row>
    <row r="129" spans="1:26" ht="13.5" customHeight="1" x14ac:dyDescent="0.25">
      <c r="A129" s="345">
        <f t="shared" ca="1" si="8"/>
        <v>0</v>
      </c>
      <c r="B129" s="345">
        <f t="shared" ca="1" si="1"/>
        <v>3</v>
      </c>
      <c r="C129" s="345">
        <f t="shared" ca="1" si="2"/>
        <v>1</v>
      </c>
      <c r="D129" s="346">
        <f t="shared" ca="1" si="3"/>
        <v>3</v>
      </c>
      <c r="E129" s="346">
        <f t="shared" ca="1" si="4"/>
        <v>2</v>
      </c>
      <c r="F129" s="344"/>
      <c r="G129" s="374"/>
      <c r="H129" s="374"/>
      <c r="I129" s="374"/>
      <c r="J129" s="375"/>
      <c r="K129" s="376"/>
      <c r="L129" s="377"/>
      <c r="M129" s="377"/>
      <c r="N129" s="382"/>
      <c r="O129" s="375"/>
      <c r="P129" s="380"/>
      <c r="Q129" s="375"/>
      <c r="R129" s="374"/>
      <c r="S129" s="374"/>
      <c r="T129" s="374"/>
      <c r="U129" s="374"/>
      <c r="V129" s="374"/>
      <c r="W129" s="374"/>
      <c r="X129" s="374"/>
      <c r="Y129" s="374"/>
      <c r="Z129" s="374"/>
    </row>
    <row r="130" spans="1:26" ht="13.5" customHeight="1" x14ac:dyDescent="0.25">
      <c r="A130" s="345">
        <f t="shared" ca="1" si="8"/>
        <v>0</v>
      </c>
      <c r="B130" s="345">
        <f t="shared" ca="1" si="1"/>
        <v>3</v>
      </c>
      <c r="C130" s="345">
        <f t="shared" ca="1" si="2"/>
        <v>1</v>
      </c>
      <c r="D130" s="346">
        <f t="shared" ca="1" si="3"/>
        <v>3</v>
      </c>
      <c r="E130" s="346">
        <f t="shared" ca="1" si="4"/>
        <v>2</v>
      </c>
      <c r="F130" s="344"/>
      <c r="G130" s="374"/>
      <c r="H130" s="374"/>
      <c r="I130" s="374"/>
      <c r="J130" s="375"/>
      <c r="K130" s="376"/>
      <c r="L130" s="377"/>
      <c r="M130" s="377"/>
      <c r="N130" s="382"/>
      <c r="O130" s="375"/>
      <c r="P130" s="380"/>
      <c r="Q130" s="375"/>
      <c r="R130" s="374"/>
      <c r="S130" s="374"/>
      <c r="T130" s="374"/>
      <c r="U130" s="374"/>
      <c r="V130" s="374"/>
      <c r="W130" s="374"/>
      <c r="X130" s="374"/>
      <c r="Y130" s="374"/>
      <c r="Z130" s="374"/>
    </row>
    <row r="131" spans="1:26" ht="13.5" customHeight="1" x14ac:dyDescent="0.25">
      <c r="A131" s="345">
        <f t="shared" ca="1" si="8"/>
        <v>0</v>
      </c>
      <c r="B131" s="345">
        <f t="shared" ca="1" si="1"/>
        <v>3</v>
      </c>
      <c r="C131" s="345">
        <f t="shared" ca="1" si="2"/>
        <v>1</v>
      </c>
      <c r="D131" s="346">
        <f t="shared" ca="1" si="3"/>
        <v>3</v>
      </c>
      <c r="E131" s="346">
        <f t="shared" ca="1" si="4"/>
        <v>2</v>
      </c>
      <c r="F131" s="344"/>
      <c r="G131" s="374"/>
      <c r="H131" s="374"/>
      <c r="I131" s="374"/>
      <c r="J131" s="375"/>
      <c r="K131" s="376"/>
      <c r="L131" s="377"/>
      <c r="M131" s="377"/>
      <c r="N131" s="382"/>
      <c r="O131" s="375"/>
      <c r="P131" s="380"/>
      <c r="Q131" s="375"/>
      <c r="R131" s="374"/>
      <c r="S131" s="374"/>
      <c r="T131" s="374"/>
      <c r="U131" s="374"/>
      <c r="V131" s="374"/>
      <c r="W131" s="374"/>
      <c r="X131" s="374"/>
      <c r="Y131" s="374"/>
      <c r="Z131" s="374"/>
    </row>
    <row r="132" spans="1:26" ht="13.5" customHeight="1" x14ac:dyDescent="0.25">
      <c r="A132" s="345">
        <f t="shared" ca="1" si="8"/>
        <v>0</v>
      </c>
      <c r="B132" s="345">
        <f t="shared" ca="1" si="1"/>
        <v>3</v>
      </c>
      <c r="C132" s="345">
        <f t="shared" ca="1" si="2"/>
        <v>1</v>
      </c>
      <c r="D132" s="346">
        <f t="shared" ca="1" si="3"/>
        <v>3</v>
      </c>
      <c r="E132" s="346">
        <f t="shared" ca="1" si="4"/>
        <v>2</v>
      </c>
      <c r="F132" s="344"/>
      <c r="G132" s="374"/>
      <c r="H132" s="374"/>
      <c r="I132" s="374"/>
      <c r="J132" s="375"/>
      <c r="K132" s="376"/>
      <c r="L132" s="377"/>
      <c r="M132" s="377"/>
      <c r="N132" s="382"/>
      <c r="O132" s="375"/>
      <c r="P132" s="380"/>
      <c r="Q132" s="375"/>
      <c r="R132" s="374"/>
      <c r="S132" s="374"/>
      <c r="T132" s="374"/>
      <c r="U132" s="374"/>
      <c r="V132" s="374"/>
      <c r="W132" s="374"/>
      <c r="X132" s="374"/>
      <c r="Y132" s="374"/>
      <c r="Z132" s="374"/>
    </row>
    <row r="133" spans="1:26" ht="13.5" customHeight="1" x14ac:dyDescent="0.25">
      <c r="A133" s="345">
        <f t="shared" ca="1" si="8"/>
        <v>0</v>
      </c>
      <c r="B133" s="345">
        <f t="shared" ca="1" si="1"/>
        <v>3</v>
      </c>
      <c r="C133" s="345">
        <f t="shared" ca="1" si="2"/>
        <v>1</v>
      </c>
      <c r="D133" s="346">
        <f t="shared" ca="1" si="3"/>
        <v>3</v>
      </c>
      <c r="E133" s="346">
        <f t="shared" ca="1" si="4"/>
        <v>2</v>
      </c>
      <c r="F133" s="344"/>
      <c r="G133" s="374"/>
      <c r="H133" s="374"/>
      <c r="I133" s="374"/>
      <c r="J133" s="375"/>
      <c r="K133" s="376"/>
      <c r="L133" s="377"/>
      <c r="M133" s="377"/>
      <c r="N133" s="382"/>
      <c r="O133" s="375"/>
      <c r="P133" s="380"/>
      <c r="Q133" s="375"/>
      <c r="R133" s="374"/>
      <c r="S133" s="374"/>
      <c r="T133" s="374"/>
      <c r="U133" s="374"/>
      <c r="V133" s="374"/>
      <c r="W133" s="374"/>
      <c r="X133" s="374"/>
      <c r="Y133" s="374"/>
      <c r="Z133" s="374"/>
    </row>
    <row r="134" spans="1:26" ht="13.5" customHeight="1" x14ac:dyDescent="0.25">
      <c r="A134" s="345">
        <f t="shared" ca="1" si="8"/>
        <v>0</v>
      </c>
      <c r="B134" s="345">
        <f t="shared" ca="1" si="1"/>
        <v>3</v>
      </c>
      <c r="C134" s="345">
        <f t="shared" ca="1" si="2"/>
        <v>1</v>
      </c>
      <c r="D134" s="346">
        <f t="shared" ca="1" si="3"/>
        <v>3</v>
      </c>
      <c r="E134" s="346">
        <f t="shared" ca="1" si="4"/>
        <v>2</v>
      </c>
      <c r="F134" s="344"/>
      <c r="G134" s="374"/>
      <c r="H134" s="374"/>
      <c r="I134" s="374"/>
      <c r="J134" s="375"/>
      <c r="K134" s="376"/>
      <c r="L134" s="377"/>
      <c r="M134" s="377"/>
      <c r="N134" s="382"/>
      <c r="O134" s="375"/>
      <c r="P134" s="380"/>
      <c r="Q134" s="375"/>
      <c r="R134" s="374"/>
      <c r="S134" s="374"/>
      <c r="T134" s="374"/>
      <c r="U134" s="374"/>
      <c r="V134" s="374"/>
      <c r="W134" s="374"/>
      <c r="X134" s="374"/>
      <c r="Y134" s="374"/>
      <c r="Z134" s="374"/>
    </row>
    <row r="135" spans="1:26" ht="13.5" customHeight="1" x14ac:dyDescent="0.25">
      <c r="A135" s="345">
        <f t="shared" ca="1" si="8"/>
        <v>0</v>
      </c>
      <c r="B135" s="345">
        <f t="shared" ca="1" si="1"/>
        <v>3</v>
      </c>
      <c r="C135" s="345">
        <f t="shared" ca="1" si="2"/>
        <v>1</v>
      </c>
      <c r="D135" s="346">
        <f t="shared" ca="1" si="3"/>
        <v>3</v>
      </c>
      <c r="E135" s="346">
        <f t="shared" ca="1" si="4"/>
        <v>2</v>
      </c>
      <c r="F135" s="344"/>
      <c r="G135" s="374"/>
      <c r="H135" s="374"/>
      <c r="I135" s="374"/>
      <c r="J135" s="375"/>
      <c r="K135" s="376"/>
      <c r="L135" s="377"/>
      <c r="M135" s="377"/>
      <c r="N135" s="382"/>
      <c r="O135" s="375"/>
      <c r="P135" s="380"/>
      <c r="Q135" s="375"/>
      <c r="R135" s="374"/>
      <c r="S135" s="374"/>
      <c r="T135" s="374"/>
      <c r="U135" s="374"/>
      <c r="V135" s="374"/>
      <c r="W135" s="374"/>
      <c r="X135" s="374"/>
      <c r="Y135" s="374"/>
      <c r="Z135" s="374"/>
    </row>
    <row r="136" spans="1:26" ht="13.5" customHeight="1" x14ac:dyDescent="0.25">
      <c r="A136" s="345">
        <f t="shared" ca="1" si="8"/>
        <v>0</v>
      </c>
      <c r="B136" s="345">
        <f t="shared" ca="1" si="1"/>
        <v>3</v>
      </c>
      <c r="C136" s="345">
        <f t="shared" ca="1" si="2"/>
        <v>1</v>
      </c>
      <c r="D136" s="346">
        <f t="shared" ca="1" si="3"/>
        <v>3</v>
      </c>
      <c r="E136" s="346">
        <f t="shared" ca="1" si="4"/>
        <v>2</v>
      </c>
      <c r="F136" s="344"/>
      <c r="G136" s="374"/>
      <c r="H136" s="374"/>
      <c r="I136" s="374"/>
      <c r="J136" s="375"/>
      <c r="K136" s="376"/>
      <c r="L136" s="377"/>
      <c r="M136" s="377"/>
      <c r="N136" s="382"/>
      <c r="O136" s="375"/>
      <c r="P136" s="380"/>
      <c r="Q136" s="375"/>
      <c r="R136" s="374"/>
      <c r="S136" s="374"/>
      <c r="T136" s="374"/>
      <c r="U136" s="374"/>
      <c r="V136" s="374"/>
      <c r="W136" s="374"/>
      <c r="X136" s="374"/>
      <c r="Y136" s="374"/>
      <c r="Z136" s="374"/>
    </row>
    <row r="137" spans="1:26" ht="13.5" customHeight="1" x14ac:dyDescent="0.25">
      <c r="A137" s="345">
        <f t="shared" ref="A137:A200" ca="1" si="21">IF($H137="UNIDADE CONSTRUTIVA",OFFSET(A137,-1,0)+1,LARGE(A$3:A136,1))</f>
        <v>0</v>
      </c>
      <c r="B137" s="345">
        <f t="shared" ca="1" si="1"/>
        <v>3</v>
      </c>
      <c r="C137" s="345">
        <f t="shared" ca="1" si="2"/>
        <v>1</v>
      </c>
      <c r="D137" s="346">
        <f t="shared" ca="1" si="3"/>
        <v>3</v>
      </c>
      <c r="E137" s="346">
        <f t="shared" ca="1" si="4"/>
        <v>2</v>
      </c>
      <c r="F137" s="344"/>
      <c r="G137" s="374"/>
      <c r="H137" s="374"/>
      <c r="I137" s="374"/>
      <c r="J137" s="375"/>
      <c r="K137" s="376"/>
      <c r="L137" s="377"/>
      <c r="M137" s="377"/>
      <c r="N137" s="382"/>
      <c r="O137" s="375"/>
      <c r="P137" s="380"/>
      <c r="Q137" s="375"/>
      <c r="R137" s="374"/>
      <c r="S137" s="374"/>
      <c r="T137" s="374"/>
      <c r="U137" s="374"/>
      <c r="V137" s="374"/>
      <c r="W137" s="374"/>
      <c r="X137" s="374"/>
      <c r="Y137" s="374"/>
      <c r="Z137" s="374"/>
    </row>
    <row r="138" spans="1:26" ht="13.5" customHeight="1" x14ac:dyDescent="0.25">
      <c r="A138" s="345">
        <f t="shared" ca="1" si="21"/>
        <v>0</v>
      </c>
      <c r="B138" s="345">
        <f t="shared" ca="1" si="1"/>
        <v>3</v>
      </c>
      <c r="C138" s="345">
        <f t="shared" ca="1" si="2"/>
        <v>1</v>
      </c>
      <c r="D138" s="346">
        <f t="shared" ca="1" si="3"/>
        <v>3</v>
      </c>
      <c r="E138" s="346">
        <f t="shared" ca="1" si="4"/>
        <v>2</v>
      </c>
      <c r="F138" s="344"/>
      <c r="G138" s="374"/>
      <c r="H138" s="374"/>
      <c r="I138" s="374"/>
      <c r="J138" s="375"/>
      <c r="K138" s="376"/>
      <c r="L138" s="377"/>
      <c r="M138" s="377"/>
      <c r="N138" s="382"/>
      <c r="O138" s="375"/>
      <c r="P138" s="380"/>
      <c r="Q138" s="375"/>
      <c r="R138" s="374"/>
      <c r="S138" s="374"/>
      <c r="T138" s="374"/>
      <c r="U138" s="374"/>
      <c r="V138" s="374"/>
      <c r="W138" s="374"/>
      <c r="X138" s="374"/>
      <c r="Y138" s="374"/>
      <c r="Z138" s="374"/>
    </row>
    <row r="139" spans="1:26" ht="13.5" customHeight="1" x14ac:dyDescent="0.25">
      <c r="A139" s="345">
        <f t="shared" ca="1" si="21"/>
        <v>0</v>
      </c>
      <c r="B139" s="345">
        <f t="shared" ca="1" si="1"/>
        <v>3</v>
      </c>
      <c r="C139" s="345">
        <f t="shared" ca="1" si="2"/>
        <v>1</v>
      </c>
      <c r="D139" s="346">
        <f t="shared" ca="1" si="3"/>
        <v>3</v>
      </c>
      <c r="E139" s="346">
        <f t="shared" ca="1" si="4"/>
        <v>2</v>
      </c>
      <c r="F139" s="344"/>
      <c r="G139" s="374"/>
      <c r="H139" s="374"/>
      <c r="I139" s="374"/>
      <c r="J139" s="375"/>
      <c r="K139" s="376"/>
      <c r="L139" s="377"/>
      <c r="M139" s="377"/>
      <c r="N139" s="382"/>
      <c r="O139" s="375"/>
      <c r="P139" s="380"/>
      <c r="Q139" s="375"/>
      <c r="R139" s="374"/>
      <c r="S139" s="374"/>
      <c r="T139" s="374"/>
      <c r="U139" s="374"/>
      <c r="V139" s="374"/>
      <c r="W139" s="374"/>
      <c r="X139" s="374"/>
      <c r="Y139" s="374"/>
      <c r="Z139" s="374"/>
    </row>
    <row r="140" spans="1:26" ht="13.5" customHeight="1" x14ac:dyDescent="0.25">
      <c r="A140" s="345">
        <f t="shared" ca="1" si="21"/>
        <v>0</v>
      </c>
      <c r="B140" s="345">
        <f t="shared" ca="1" si="1"/>
        <v>3</v>
      </c>
      <c r="C140" s="345">
        <f t="shared" ca="1" si="2"/>
        <v>1</v>
      </c>
      <c r="D140" s="346">
        <f t="shared" ca="1" si="3"/>
        <v>3</v>
      </c>
      <c r="E140" s="346">
        <f t="shared" ca="1" si="4"/>
        <v>2</v>
      </c>
      <c r="F140" s="344"/>
      <c r="G140" s="374"/>
      <c r="H140" s="374"/>
      <c r="I140" s="374"/>
      <c r="J140" s="375"/>
      <c r="K140" s="376"/>
      <c r="L140" s="377"/>
      <c r="M140" s="377"/>
      <c r="N140" s="382"/>
      <c r="O140" s="375"/>
      <c r="P140" s="380"/>
      <c r="Q140" s="375"/>
      <c r="R140" s="374"/>
      <c r="S140" s="374"/>
      <c r="T140" s="374"/>
      <c r="U140" s="374"/>
      <c r="V140" s="374"/>
      <c r="W140" s="374"/>
      <c r="X140" s="374"/>
      <c r="Y140" s="374"/>
      <c r="Z140" s="374"/>
    </row>
    <row r="141" spans="1:26" ht="13.5" customHeight="1" x14ac:dyDescent="0.25">
      <c r="A141" s="345">
        <f t="shared" ca="1" si="21"/>
        <v>0</v>
      </c>
      <c r="B141" s="345">
        <f t="shared" ca="1" si="1"/>
        <v>3</v>
      </c>
      <c r="C141" s="345">
        <f t="shared" ca="1" si="2"/>
        <v>1</v>
      </c>
      <c r="D141" s="346">
        <f t="shared" ca="1" si="3"/>
        <v>3</v>
      </c>
      <c r="E141" s="346">
        <f t="shared" ca="1" si="4"/>
        <v>2</v>
      </c>
      <c r="F141" s="344"/>
      <c r="G141" s="374"/>
      <c r="H141" s="374"/>
      <c r="I141" s="374"/>
      <c r="J141" s="375"/>
      <c r="K141" s="376"/>
      <c r="L141" s="377"/>
      <c r="M141" s="377"/>
      <c r="N141" s="382"/>
      <c r="O141" s="375"/>
      <c r="P141" s="380"/>
      <c r="Q141" s="375"/>
      <c r="R141" s="374"/>
      <c r="S141" s="374"/>
      <c r="T141" s="374"/>
      <c r="U141" s="374"/>
      <c r="V141" s="374"/>
      <c r="W141" s="374"/>
      <c r="X141" s="374"/>
      <c r="Y141" s="374"/>
      <c r="Z141" s="374"/>
    </row>
    <row r="142" spans="1:26" ht="13.5" customHeight="1" x14ac:dyDescent="0.25">
      <c r="A142" s="345">
        <f t="shared" ca="1" si="21"/>
        <v>0</v>
      </c>
      <c r="B142" s="345">
        <f t="shared" ca="1" si="1"/>
        <v>3</v>
      </c>
      <c r="C142" s="345">
        <f t="shared" ca="1" si="2"/>
        <v>1</v>
      </c>
      <c r="D142" s="346">
        <f t="shared" ca="1" si="3"/>
        <v>3</v>
      </c>
      <c r="E142" s="346">
        <f t="shared" ca="1" si="4"/>
        <v>2</v>
      </c>
      <c r="F142" s="344"/>
      <c r="G142" s="374"/>
      <c r="H142" s="374"/>
      <c r="I142" s="374"/>
      <c r="J142" s="375"/>
      <c r="K142" s="376"/>
      <c r="L142" s="377"/>
      <c r="M142" s="377"/>
      <c r="N142" s="382"/>
      <c r="O142" s="375"/>
      <c r="P142" s="380"/>
      <c r="Q142" s="375"/>
      <c r="R142" s="374"/>
      <c r="S142" s="374"/>
      <c r="T142" s="374"/>
      <c r="U142" s="374"/>
      <c r="V142" s="374"/>
      <c r="W142" s="374"/>
      <c r="X142" s="374"/>
      <c r="Y142" s="374"/>
      <c r="Z142" s="374"/>
    </row>
    <row r="143" spans="1:26" ht="13.5" customHeight="1" x14ac:dyDescent="0.25">
      <c r="A143" s="345">
        <f t="shared" ca="1" si="21"/>
        <v>0</v>
      </c>
      <c r="B143" s="345">
        <f t="shared" ca="1" si="1"/>
        <v>3</v>
      </c>
      <c r="C143" s="345">
        <f t="shared" ca="1" si="2"/>
        <v>1</v>
      </c>
      <c r="D143" s="346">
        <f t="shared" ca="1" si="3"/>
        <v>3</v>
      </c>
      <c r="E143" s="346">
        <f t="shared" ca="1" si="4"/>
        <v>2</v>
      </c>
      <c r="F143" s="344"/>
      <c r="G143" s="374"/>
      <c r="H143" s="374"/>
      <c r="I143" s="374"/>
      <c r="J143" s="375"/>
      <c r="K143" s="376"/>
      <c r="L143" s="377"/>
      <c r="M143" s="377"/>
      <c r="N143" s="382"/>
      <c r="O143" s="375"/>
      <c r="P143" s="380"/>
      <c r="Q143" s="375"/>
      <c r="R143" s="374"/>
      <c r="S143" s="374"/>
      <c r="T143" s="374"/>
      <c r="U143" s="374"/>
      <c r="V143" s="374"/>
      <c r="W143" s="374"/>
      <c r="X143" s="374"/>
      <c r="Y143" s="374"/>
      <c r="Z143" s="374"/>
    </row>
    <row r="144" spans="1:26" ht="13.5" customHeight="1" x14ac:dyDescent="0.25">
      <c r="A144" s="345">
        <f t="shared" ca="1" si="21"/>
        <v>0</v>
      </c>
      <c r="B144" s="345">
        <f t="shared" ca="1" si="1"/>
        <v>3</v>
      </c>
      <c r="C144" s="345">
        <f t="shared" ca="1" si="2"/>
        <v>1</v>
      </c>
      <c r="D144" s="346">
        <f t="shared" ca="1" si="3"/>
        <v>3</v>
      </c>
      <c r="E144" s="346">
        <f t="shared" ca="1" si="4"/>
        <v>2</v>
      </c>
      <c r="F144" s="344"/>
      <c r="G144" s="374"/>
      <c r="H144" s="374"/>
      <c r="I144" s="374"/>
      <c r="J144" s="375"/>
      <c r="K144" s="376"/>
      <c r="L144" s="377"/>
      <c r="M144" s="377"/>
      <c r="N144" s="382"/>
      <c r="O144" s="375"/>
      <c r="P144" s="380"/>
      <c r="Q144" s="375"/>
      <c r="R144" s="374"/>
      <c r="S144" s="374"/>
      <c r="T144" s="374"/>
      <c r="U144" s="374"/>
      <c r="V144" s="374"/>
      <c r="W144" s="374"/>
      <c r="X144" s="374"/>
      <c r="Y144" s="374"/>
      <c r="Z144" s="374"/>
    </row>
    <row r="145" spans="1:26" ht="13.5" customHeight="1" x14ac:dyDescent="0.25">
      <c r="A145" s="345">
        <f t="shared" ca="1" si="21"/>
        <v>0</v>
      </c>
      <c r="B145" s="345">
        <f t="shared" ca="1" si="1"/>
        <v>3</v>
      </c>
      <c r="C145" s="345">
        <f t="shared" ca="1" si="2"/>
        <v>1</v>
      </c>
      <c r="D145" s="346">
        <f t="shared" ca="1" si="3"/>
        <v>3</v>
      </c>
      <c r="E145" s="346">
        <f t="shared" ca="1" si="4"/>
        <v>2</v>
      </c>
      <c r="F145" s="344"/>
      <c r="G145" s="374"/>
      <c r="H145" s="374"/>
      <c r="I145" s="374"/>
      <c r="J145" s="375"/>
      <c r="K145" s="376"/>
      <c r="L145" s="377"/>
      <c r="M145" s="377"/>
      <c r="N145" s="382"/>
      <c r="O145" s="375"/>
      <c r="P145" s="380"/>
      <c r="Q145" s="375"/>
      <c r="R145" s="374"/>
      <c r="S145" s="374"/>
      <c r="T145" s="374"/>
      <c r="U145" s="374"/>
      <c r="V145" s="374"/>
      <c r="W145" s="374"/>
      <c r="X145" s="374"/>
      <c r="Y145" s="374"/>
      <c r="Z145" s="374"/>
    </row>
    <row r="146" spans="1:26" ht="13.5" customHeight="1" x14ac:dyDescent="0.25">
      <c r="A146" s="345">
        <f t="shared" ca="1" si="21"/>
        <v>0</v>
      </c>
      <c r="B146" s="345">
        <f t="shared" ca="1" si="1"/>
        <v>3</v>
      </c>
      <c r="C146" s="345">
        <f t="shared" ca="1" si="2"/>
        <v>1</v>
      </c>
      <c r="D146" s="346">
        <f t="shared" ca="1" si="3"/>
        <v>3</v>
      </c>
      <c r="E146" s="346">
        <f t="shared" ca="1" si="4"/>
        <v>2</v>
      </c>
      <c r="F146" s="344"/>
      <c r="G146" s="374"/>
      <c r="H146" s="374"/>
      <c r="I146" s="374"/>
      <c r="J146" s="375"/>
      <c r="K146" s="376"/>
      <c r="L146" s="377"/>
      <c r="M146" s="377"/>
      <c r="N146" s="382"/>
      <c r="O146" s="375"/>
      <c r="P146" s="380"/>
      <c r="Q146" s="375"/>
      <c r="R146" s="374"/>
      <c r="S146" s="374"/>
      <c r="T146" s="374"/>
      <c r="U146" s="374"/>
      <c r="V146" s="374"/>
      <c r="W146" s="374"/>
      <c r="X146" s="374"/>
      <c r="Y146" s="374"/>
      <c r="Z146" s="374"/>
    </row>
    <row r="147" spans="1:26" ht="13.5" customHeight="1" x14ac:dyDescent="0.25">
      <c r="A147" s="345">
        <f t="shared" ca="1" si="21"/>
        <v>0</v>
      </c>
      <c r="B147" s="345">
        <f t="shared" ca="1" si="1"/>
        <v>3</v>
      </c>
      <c r="C147" s="345">
        <f t="shared" ca="1" si="2"/>
        <v>1</v>
      </c>
      <c r="D147" s="346">
        <f t="shared" ca="1" si="3"/>
        <v>3</v>
      </c>
      <c r="E147" s="346">
        <f t="shared" ca="1" si="4"/>
        <v>2</v>
      </c>
      <c r="F147" s="344"/>
      <c r="G147" s="374"/>
      <c r="H147" s="374"/>
      <c r="I147" s="374"/>
      <c r="J147" s="375"/>
      <c r="K147" s="376"/>
      <c r="L147" s="377"/>
      <c r="M147" s="377"/>
      <c r="N147" s="382"/>
      <c r="O147" s="375"/>
      <c r="P147" s="380"/>
      <c r="Q147" s="375"/>
      <c r="R147" s="374"/>
      <c r="S147" s="374"/>
      <c r="T147" s="374"/>
      <c r="U147" s="374"/>
      <c r="V147" s="374"/>
      <c r="W147" s="374"/>
      <c r="X147" s="374"/>
      <c r="Y147" s="374"/>
      <c r="Z147" s="374"/>
    </row>
    <row r="148" spans="1:26" ht="13.5" customHeight="1" x14ac:dyDescent="0.25">
      <c r="A148" s="345">
        <f t="shared" ca="1" si="21"/>
        <v>0</v>
      </c>
      <c r="B148" s="345">
        <f t="shared" ca="1" si="1"/>
        <v>3</v>
      </c>
      <c r="C148" s="345">
        <f t="shared" ca="1" si="2"/>
        <v>1</v>
      </c>
      <c r="D148" s="346">
        <f t="shared" ca="1" si="3"/>
        <v>3</v>
      </c>
      <c r="E148" s="346">
        <f t="shared" ca="1" si="4"/>
        <v>2</v>
      </c>
      <c r="F148" s="344"/>
      <c r="G148" s="374"/>
      <c r="H148" s="374"/>
      <c r="I148" s="374"/>
      <c r="J148" s="375"/>
      <c r="K148" s="376"/>
      <c r="L148" s="377"/>
      <c r="M148" s="377"/>
      <c r="N148" s="382"/>
      <c r="O148" s="375"/>
      <c r="P148" s="380"/>
      <c r="Q148" s="375"/>
      <c r="R148" s="374"/>
      <c r="S148" s="374"/>
      <c r="T148" s="374"/>
      <c r="U148" s="374"/>
      <c r="V148" s="374"/>
      <c r="W148" s="374"/>
      <c r="X148" s="374"/>
      <c r="Y148" s="374"/>
      <c r="Z148" s="374"/>
    </row>
    <row r="149" spans="1:26" ht="13.5" customHeight="1" x14ac:dyDescent="0.25">
      <c r="A149" s="345">
        <f t="shared" ca="1" si="21"/>
        <v>0</v>
      </c>
      <c r="B149" s="345">
        <f t="shared" ca="1" si="1"/>
        <v>3</v>
      </c>
      <c r="C149" s="345">
        <f t="shared" ca="1" si="2"/>
        <v>1</v>
      </c>
      <c r="D149" s="346">
        <f t="shared" ca="1" si="3"/>
        <v>3</v>
      </c>
      <c r="E149" s="346">
        <f t="shared" ca="1" si="4"/>
        <v>2</v>
      </c>
      <c r="F149" s="344"/>
      <c r="G149" s="374"/>
      <c r="H149" s="374"/>
      <c r="I149" s="374"/>
      <c r="J149" s="375"/>
      <c r="K149" s="376"/>
      <c r="L149" s="377"/>
      <c r="M149" s="377"/>
      <c r="N149" s="382"/>
      <c r="O149" s="375"/>
      <c r="P149" s="380"/>
      <c r="Q149" s="375"/>
      <c r="R149" s="374"/>
      <c r="S149" s="374"/>
      <c r="T149" s="374"/>
      <c r="U149" s="374"/>
      <c r="V149" s="374"/>
      <c r="W149" s="374"/>
      <c r="X149" s="374"/>
      <c r="Y149" s="374"/>
      <c r="Z149" s="374"/>
    </row>
    <row r="150" spans="1:26" ht="13.5" customHeight="1" x14ac:dyDescent="0.25">
      <c r="A150" s="345">
        <f t="shared" ca="1" si="21"/>
        <v>0</v>
      </c>
      <c r="B150" s="345">
        <f t="shared" ca="1" si="1"/>
        <v>3</v>
      </c>
      <c r="C150" s="345">
        <f t="shared" ca="1" si="2"/>
        <v>1</v>
      </c>
      <c r="D150" s="346">
        <f t="shared" ca="1" si="3"/>
        <v>3</v>
      </c>
      <c r="E150" s="346">
        <f t="shared" ca="1" si="4"/>
        <v>2</v>
      </c>
      <c r="F150" s="344"/>
      <c r="G150" s="374"/>
      <c r="H150" s="374"/>
      <c r="I150" s="374"/>
      <c r="J150" s="375"/>
      <c r="K150" s="376"/>
      <c r="L150" s="377"/>
      <c r="M150" s="377"/>
      <c r="N150" s="382"/>
      <c r="O150" s="375"/>
      <c r="P150" s="380"/>
      <c r="Q150" s="375"/>
      <c r="R150" s="374"/>
      <c r="S150" s="374"/>
      <c r="T150" s="374"/>
      <c r="U150" s="374"/>
      <c r="V150" s="374"/>
      <c r="W150" s="374"/>
      <c r="X150" s="374"/>
      <c r="Y150" s="374"/>
      <c r="Z150" s="374"/>
    </row>
    <row r="151" spans="1:26" ht="13.5" customHeight="1" x14ac:dyDescent="0.25">
      <c r="A151" s="345">
        <f t="shared" ca="1" si="21"/>
        <v>0</v>
      </c>
      <c r="B151" s="345">
        <f t="shared" ca="1" si="1"/>
        <v>3</v>
      </c>
      <c r="C151" s="345">
        <f t="shared" ca="1" si="2"/>
        <v>1</v>
      </c>
      <c r="D151" s="346">
        <f t="shared" ca="1" si="3"/>
        <v>3</v>
      </c>
      <c r="E151" s="346">
        <f t="shared" ca="1" si="4"/>
        <v>2</v>
      </c>
      <c r="F151" s="344"/>
      <c r="G151" s="374"/>
      <c r="H151" s="374"/>
      <c r="I151" s="374"/>
      <c r="J151" s="375"/>
      <c r="K151" s="376"/>
      <c r="L151" s="377"/>
      <c r="M151" s="377"/>
      <c r="N151" s="382"/>
      <c r="O151" s="375"/>
      <c r="P151" s="380"/>
      <c r="Q151" s="375"/>
      <c r="R151" s="374"/>
      <c r="S151" s="374"/>
      <c r="T151" s="374"/>
      <c r="U151" s="374"/>
      <c r="V151" s="374"/>
      <c r="W151" s="374"/>
      <c r="X151" s="374"/>
      <c r="Y151" s="374"/>
      <c r="Z151" s="374"/>
    </row>
    <row r="152" spans="1:26" ht="13.5" customHeight="1" x14ac:dyDescent="0.25">
      <c r="A152" s="345">
        <f t="shared" ca="1" si="21"/>
        <v>0</v>
      </c>
      <c r="B152" s="345">
        <f t="shared" ca="1" si="1"/>
        <v>3</v>
      </c>
      <c r="C152" s="345">
        <f t="shared" ca="1" si="2"/>
        <v>1</v>
      </c>
      <c r="D152" s="346">
        <f t="shared" ca="1" si="3"/>
        <v>3</v>
      </c>
      <c r="E152" s="346">
        <f t="shared" ca="1" si="4"/>
        <v>2</v>
      </c>
      <c r="F152" s="344"/>
      <c r="G152" s="374"/>
      <c r="H152" s="374"/>
      <c r="I152" s="374"/>
      <c r="J152" s="375"/>
      <c r="K152" s="376"/>
      <c r="L152" s="377"/>
      <c r="M152" s="377"/>
      <c r="N152" s="382"/>
      <c r="O152" s="375"/>
      <c r="P152" s="380"/>
      <c r="Q152" s="375"/>
      <c r="R152" s="374"/>
      <c r="S152" s="374"/>
      <c r="T152" s="374"/>
      <c r="U152" s="374"/>
      <c r="V152" s="374"/>
      <c r="W152" s="374"/>
      <c r="X152" s="374"/>
      <c r="Y152" s="374"/>
      <c r="Z152" s="374"/>
    </row>
    <row r="153" spans="1:26" ht="13.5" customHeight="1" x14ac:dyDescent="0.25">
      <c r="A153" s="345">
        <f t="shared" ca="1" si="21"/>
        <v>0</v>
      </c>
      <c r="B153" s="345">
        <f t="shared" ca="1" si="1"/>
        <v>3</v>
      </c>
      <c r="C153" s="345">
        <f t="shared" ca="1" si="2"/>
        <v>1</v>
      </c>
      <c r="D153" s="346">
        <f t="shared" ca="1" si="3"/>
        <v>3</v>
      </c>
      <c r="E153" s="346">
        <f t="shared" ca="1" si="4"/>
        <v>2</v>
      </c>
      <c r="F153" s="344"/>
      <c r="G153" s="374"/>
      <c r="H153" s="374"/>
      <c r="I153" s="374"/>
      <c r="J153" s="375"/>
      <c r="K153" s="376"/>
      <c r="L153" s="377"/>
      <c r="M153" s="377"/>
      <c r="N153" s="382"/>
      <c r="O153" s="375"/>
      <c r="P153" s="380"/>
      <c r="Q153" s="375"/>
      <c r="R153" s="374"/>
      <c r="S153" s="374"/>
      <c r="T153" s="374"/>
      <c r="U153" s="374"/>
      <c r="V153" s="374"/>
      <c r="W153" s="374"/>
      <c r="X153" s="374"/>
      <c r="Y153" s="374"/>
      <c r="Z153" s="374"/>
    </row>
    <row r="154" spans="1:26" ht="13.5" customHeight="1" x14ac:dyDescent="0.25">
      <c r="A154" s="345">
        <f t="shared" ca="1" si="21"/>
        <v>0</v>
      </c>
      <c r="B154" s="345">
        <f t="shared" ca="1" si="1"/>
        <v>3</v>
      </c>
      <c r="C154" s="345">
        <f t="shared" ca="1" si="2"/>
        <v>1</v>
      </c>
      <c r="D154" s="346">
        <f t="shared" ca="1" si="3"/>
        <v>3</v>
      </c>
      <c r="E154" s="346">
        <f t="shared" ca="1" si="4"/>
        <v>2</v>
      </c>
      <c r="F154" s="344"/>
      <c r="G154" s="374"/>
      <c r="H154" s="374"/>
      <c r="I154" s="374"/>
      <c r="J154" s="375"/>
      <c r="K154" s="376"/>
      <c r="L154" s="377"/>
      <c r="M154" s="377"/>
      <c r="N154" s="382"/>
      <c r="O154" s="375"/>
      <c r="P154" s="380"/>
      <c r="Q154" s="375"/>
      <c r="R154" s="374"/>
      <c r="S154" s="374"/>
      <c r="T154" s="374"/>
      <c r="U154" s="374"/>
      <c r="V154" s="374"/>
      <c r="W154" s="374"/>
      <c r="X154" s="374"/>
      <c r="Y154" s="374"/>
      <c r="Z154" s="374"/>
    </row>
    <row r="155" spans="1:26" ht="13.5" customHeight="1" x14ac:dyDescent="0.25">
      <c r="A155" s="345">
        <f t="shared" ca="1" si="21"/>
        <v>0</v>
      </c>
      <c r="B155" s="345">
        <f t="shared" ca="1" si="1"/>
        <v>3</v>
      </c>
      <c r="C155" s="345">
        <f t="shared" ca="1" si="2"/>
        <v>1</v>
      </c>
      <c r="D155" s="346">
        <f t="shared" ca="1" si="3"/>
        <v>3</v>
      </c>
      <c r="E155" s="346">
        <f t="shared" ca="1" si="4"/>
        <v>2</v>
      </c>
      <c r="F155" s="344"/>
      <c r="G155" s="374"/>
      <c r="H155" s="374"/>
      <c r="I155" s="374"/>
      <c r="J155" s="375"/>
      <c r="K155" s="376"/>
      <c r="L155" s="377"/>
      <c r="M155" s="377"/>
      <c r="N155" s="382"/>
      <c r="O155" s="375"/>
      <c r="P155" s="380"/>
      <c r="Q155" s="375"/>
      <c r="R155" s="374"/>
      <c r="S155" s="374"/>
      <c r="T155" s="374"/>
      <c r="U155" s="374"/>
      <c r="V155" s="374"/>
      <c r="W155" s="374"/>
      <c r="X155" s="374"/>
      <c r="Y155" s="374"/>
      <c r="Z155" s="374"/>
    </row>
    <row r="156" spans="1:26" ht="13.5" customHeight="1" x14ac:dyDescent="0.25">
      <c r="A156" s="345">
        <f t="shared" ca="1" si="21"/>
        <v>0</v>
      </c>
      <c r="B156" s="345">
        <f t="shared" ca="1" si="1"/>
        <v>3</v>
      </c>
      <c r="C156" s="345">
        <f t="shared" ca="1" si="2"/>
        <v>1</v>
      </c>
      <c r="D156" s="346">
        <f t="shared" ca="1" si="3"/>
        <v>3</v>
      </c>
      <c r="E156" s="346">
        <f t="shared" ca="1" si="4"/>
        <v>2</v>
      </c>
      <c r="F156" s="344"/>
      <c r="G156" s="374"/>
      <c r="H156" s="374"/>
      <c r="I156" s="374"/>
      <c r="J156" s="375"/>
      <c r="K156" s="376"/>
      <c r="L156" s="377"/>
      <c r="M156" s="377"/>
      <c r="N156" s="382"/>
      <c r="O156" s="375"/>
      <c r="P156" s="380"/>
      <c r="Q156" s="375"/>
      <c r="R156" s="374"/>
      <c r="S156" s="374"/>
      <c r="T156" s="374"/>
      <c r="U156" s="374"/>
      <c r="V156" s="374"/>
      <c r="W156" s="374"/>
      <c r="X156" s="374"/>
      <c r="Y156" s="374"/>
      <c r="Z156" s="374"/>
    </row>
    <row r="157" spans="1:26" ht="13.5" customHeight="1" x14ac:dyDescent="0.25">
      <c r="A157" s="345">
        <f t="shared" ca="1" si="21"/>
        <v>0</v>
      </c>
      <c r="B157" s="345">
        <f t="shared" ca="1" si="1"/>
        <v>3</v>
      </c>
      <c r="C157" s="345">
        <f t="shared" ca="1" si="2"/>
        <v>1</v>
      </c>
      <c r="D157" s="346">
        <f t="shared" ca="1" si="3"/>
        <v>3</v>
      </c>
      <c r="E157" s="346">
        <f t="shared" ca="1" si="4"/>
        <v>2</v>
      </c>
      <c r="F157" s="344"/>
      <c r="G157" s="374"/>
      <c r="H157" s="374"/>
      <c r="I157" s="374"/>
      <c r="J157" s="375"/>
      <c r="K157" s="376"/>
      <c r="L157" s="377"/>
      <c r="M157" s="377"/>
      <c r="N157" s="382"/>
      <c r="O157" s="375"/>
      <c r="P157" s="380"/>
      <c r="Q157" s="375"/>
      <c r="R157" s="374"/>
      <c r="S157" s="374"/>
      <c r="T157" s="374"/>
      <c r="U157" s="374"/>
      <c r="V157" s="374"/>
      <c r="W157" s="374"/>
      <c r="X157" s="374"/>
      <c r="Y157" s="374"/>
      <c r="Z157" s="374"/>
    </row>
    <row r="158" spans="1:26" ht="13.5" customHeight="1" x14ac:dyDescent="0.25">
      <c r="A158" s="345">
        <f t="shared" ca="1" si="21"/>
        <v>0</v>
      </c>
      <c r="B158" s="345">
        <f t="shared" ca="1" si="1"/>
        <v>3</v>
      </c>
      <c r="C158" s="345">
        <f t="shared" ca="1" si="2"/>
        <v>1</v>
      </c>
      <c r="D158" s="346">
        <f t="shared" ca="1" si="3"/>
        <v>3</v>
      </c>
      <c r="E158" s="346">
        <f t="shared" ca="1" si="4"/>
        <v>2</v>
      </c>
      <c r="F158" s="344"/>
      <c r="G158" s="374"/>
      <c r="H158" s="374"/>
      <c r="I158" s="374"/>
      <c r="J158" s="375"/>
      <c r="K158" s="376"/>
      <c r="L158" s="377"/>
      <c r="M158" s="377"/>
      <c r="N158" s="382"/>
      <c r="O158" s="375"/>
      <c r="P158" s="380"/>
      <c r="Q158" s="375"/>
      <c r="R158" s="374"/>
      <c r="S158" s="374"/>
      <c r="T158" s="374"/>
      <c r="U158" s="374"/>
      <c r="V158" s="374"/>
      <c r="W158" s="374"/>
      <c r="X158" s="374"/>
      <c r="Y158" s="374"/>
      <c r="Z158" s="374"/>
    </row>
    <row r="159" spans="1:26" ht="13.5" customHeight="1" x14ac:dyDescent="0.25">
      <c r="A159" s="345">
        <f t="shared" ca="1" si="21"/>
        <v>0</v>
      </c>
      <c r="B159" s="345">
        <f t="shared" ca="1" si="1"/>
        <v>3</v>
      </c>
      <c r="C159" s="345">
        <f t="shared" ca="1" si="2"/>
        <v>1</v>
      </c>
      <c r="D159" s="346">
        <f t="shared" ca="1" si="3"/>
        <v>3</v>
      </c>
      <c r="E159" s="346">
        <f t="shared" ca="1" si="4"/>
        <v>2</v>
      </c>
      <c r="F159" s="344"/>
      <c r="G159" s="374"/>
      <c r="H159" s="374"/>
      <c r="I159" s="374"/>
      <c r="J159" s="375"/>
      <c r="K159" s="376"/>
      <c r="L159" s="377"/>
      <c r="M159" s="377"/>
      <c r="N159" s="382"/>
      <c r="O159" s="375"/>
      <c r="P159" s="380"/>
      <c r="Q159" s="375"/>
      <c r="R159" s="374"/>
      <c r="S159" s="374"/>
      <c r="T159" s="374"/>
      <c r="U159" s="374"/>
      <c r="V159" s="374"/>
      <c r="W159" s="374"/>
      <c r="X159" s="374"/>
      <c r="Y159" s="374"/>
      <c r="Z159" s="374"/>
    </row>
    <row r="160" spans="1:26" ht="13.5" customHeight="1" x14ac:dyDescent="0.25">
      <c r="A160" s="345">
        <f t="shared" ca="1" si="21"/>
        <v>0</v>
      </c>
      <c r="B160" s="345">
        <f t="shared" ca="1" si="1"/>
        <v>3</v>
      </c>
      <c r="C160" s="345">
        <f t="shared" ca="1" si="2"/>
        <v>1</v>
      </c>
      <c r="D160" s="346">
        <f t="shared" ca="1" si="3"/>
        <v>3</v>
      </c>
      <c r="E160" s="346">
        <f t="shared" ca="1" si="4"/>
        <v>2</v>
      </c>
      <c r="F160" s="344"/>
      <c r="G160" s="374"/>
      <c r="H160" s="374"/>
      <c r="I160" s="374"/>
      <c r="J160" s="375"/>
      <c r="K160" s="376"/>
      <c r="L160" s="377"/>
      <c r="M160" s="377"/>
      <c r="N160" s="382"/>
      <c r="O160" s="375"/>
      <c r="P160" s="380"/>
      <c r="Q160" s="375"/>
      <c r="R160" s="374"/>
      <c r="S160" s="374"/>
      <c r="T160" s="374"/>
      <c r="U160" s="374"/>
      <c r="V160" s="374"/>
      <c r="W160" s="374"/>
      <c r="X160" s="374"/>
      <c r="Y160" s="374"/>
      <c r="Z160" s="374"/>
    </row>
    <row r="161" spans="1:26" ht="13.5" customHeight="1" x14ac:dyDescent="0.25">
      <c r="A161" s="345">
        <f t="shared" ca="1" si="21"/>
        <v>0</v>
      </c>
      <c r="B161" s="345">
        <f t="shared" ca="1" si="1"/>
        <v>3</v>
      </c>
      <c r="C161" s="345">
        <f t="shared" ca="1" si="2"/>
        <v>1</v>
      </c>
      <c r="D161" s="346">
        <f t="shared" ca="1" si="3"/>
        <v>3</v>
      </c>
      <c r="E161" s="346">
        <f t="shared" ca="1" si="4"/>
        <v>2</v>
      </c>
      <c r="F161" s="344"/>
      <c r="G161" s="374"/>
      <c r="H161" s="374"/>
      <c r="I161" s="374"/>
      <c r="J161" s="375"/>
      <c r="K161" s="376"/>
      <c r="L161" s="377"/>
      <c r="M161" s="377"/>
      <c r="N161" s="382"/>
      <c r="O161" s="375"/>
      <c r="P161" s="380"/>
      <c r="Q161" s="375"/>
      <c r="R161" s="374"/>
      <c r="S161" s="374"/>
      <c r="T161" s="374"/>
      <c r="U161" s="374"/>
      <c r="V161" s="374"/>
      <c r="W161" s="374"/>
      <c r="X161" s="374"/>
      <c r="Y161" s="374"/>
      <c r="Z161" s="374"/>
    </row>
    <row r="162" spans="1:26" ht="13.5" customHeight="1" x14ac:dyDescent="0.25">
      <c r="A162" s="345">
        <f t="shared" ca="1" si="21"/>
        <v>0</v>
      </c>
      <c r="B162" s="345">
        <f t="shared" ca="1" si="1"/>
        <v>3</v>
      </c>
      <c r="C162" s="345">
        <f t="shared" ca="1" si="2"/>
        <v>1</v>
      </c>
      <c r="D162" s="346">
        <f t="shared" ca="1" si="3"/>
        <v>3</v>
      </c>
      <c r="E162" s="346">
        <f t="shared" ca="1" si="4"/>
        <v>2</v>
      </c>
      <c r="F162" s="344"/>
      <c r="G162" s="374"/>
      <c r="H162" s="374"/>
      <c r="I162" s="374"/>
      <c r="J162" s="375"/>
      <c r="K162" s="376"/>
      <c r="L162" s="377"/>
      <c r="M162" s="377"/>
      <c r="N162" s="382"/>
      <c r="O162" s="375"/>
      <c r="P162" s="380"/>
      <c r="Q162" s="375"/>
      <c r="R162" s="374"/>
      <c r="S162" s="374"/>
      <c r="T162" s="374"/>
      <c r="U162" s="374"/>
      <c r="V162" s="374"/>
      <c r="W162" s="374"/>
      <c r="X162" s="374"/>
      <c r="Y162" s="374"/>
      <c r="Z162" s="374"/>
    </row>
    <row r="163" spans="1:26" ht="13.5" customHeight="1" x14ac:dyDescent="0.25">
      <c r="A163" s="345">
        <f t="shared" ca="1" si="21"/>
        <v>0</v>
      </c>
      <c r="B163" s="345">
        <f t="shared" ca="1" si="1"/>
        <v>3</v>
      </c>
      <c r="C163" s="345">
        <f t="shared" ca="1" si="2"/>
        <v>1</v>
      </c>
      <c r="D163" s="346">
        <f t="shared" ca="1" si="3"/>
        <v>3</v>
      </c>
      <c r="E163" s="346">
        <f t="shared" ca="1" si="4"/>
        <v>2</v>
      </c>
      <c r="F163" s="344"/>
      <c r="G163" s="374"/>
      <c r="H163" s="374"/>
      <c r="I163" s="374"/>
      <c r="J163" s="375"/>
      <c r="K163" s="376"/>
      <c r="L163" s="377"/>
      <c r="M163" s="377"/>
      <c r="N163" s="382"/>
      <c r="O163" s="375"/>
      <c r="P163" s="380"/>
      <c r="Q163" s="375"/>
      <c r="R163" s="374"/>
      <c r="S163" s="374"/>
      <c r="T163" s="374"/>
      <c r="U163" s="374"/>
      <c r="V163" s="374"/>
      <c r="W163" s="374"/>
      <c r="X163" s="374"/>
      <c r="Y163" s="374"/>
      <c r="Z163" s="374"/>
    </row>
    <row r="164" spans="1:26" ht="13.5" customHeight="1" x14ac:dyDescent="0.25">
      <c r="A164" s="345">
        <f t="shared" ca="1" si="21"/>
        <v>0</v>
      </c>
      <c r="B164" s="345">
        <f t="shared" ca="1" si="1"/>
        <v>3</v>
      </c>
      <c r="C164" s="345">
        <f t="shared" ca="1" si="2"/>
        <v>1</v>
      </c>
      <c r="D164" s="346">
        <f t="shared" ca="1" si="3"/>
        <v>3</v>
      </c>
      <c r="E164" s="346">
        <f t="shared" ca="1" si="4"/>
        <v>2</v>
      </c>
      <c r="F164" s="344"/>
      <c r="G164" s="374"/>
      <c r="H164" s="374"/>
      <c r="I164" s="374"/>
      <c r="J164" s="375"/>
      <c r="K164" s="376"/>
      <c r="L164" s="377"/>
      <c r="M164" s="377"/>
      <c r="N164" s="382"/>
      <c r="O164" s="375"/>
      <c r="P164" s="380"/>
      <c r="Q164" s="375"/>
      <c r="R164" s="374"/>
      <c r="S164" s="374"/>
      <c r="T164" s="374"/>
      <c r="U164" s="374"/>
      <c r="V164" s="374"/>
      <c r="W164" s="374"/>
      <c r="X164" s="374"/>
      <c r="Y164" s="374"/>
      <c r="Z164" s="374"/>
    </row>
    <row r="165" spans="1:26" ht="13.5" customHeight="1" x14ac:dyDescent="0.25">
      <c r="A165" s="345">
        <f t="shared" ca="1" si="21"/>
        <v>0</v>
      </c>
      <c r="B165" s="345">
        <f t="shared" ca="1" si="1"/>
        <v>3</v>
      </c>
      <c r="C165" s="345">
        <f t="shared" ca="1" si="2"/>
        <v>1</v>
      </c>
      <c r="D165" s="346">
        <f t="shared" ca="1" si="3"/>
        <v>3</v>
      </c>
      <c r="E165" s="346">
        <f t="shared" ca="1" si="4"/>
        <v>2</v>
      </c>
      <c r="F165" s="344"/>
      <c r="G165" s="374"/>
      <c r="H165" s="374"/>
      <c r="I165" s="374"/>
      <c r="J165" s="375"/>
      <c r="K165" s="376"/>
      <c r="L165" s="377"/>
      <c r="M165" s="377"/>
      <c r="N165" s="382"/>
      <c r="O165" s="375"/>
      <c r="P165" s="380"/>
      <c r="Q165" s="375"/>
      <c r="R165" s="374"/>
      <c r="S165" s="374"/>
      <c r="T165" s="374"/>
      <c r="U165" s="374"/>
      <c r="V165" s="374"/>
      <c r="W165" s="374"/>
      <c r="X165" s="374"/>
      <c r="Y165" s="374"/>
      <c r="Z165" s="374"/>
    </row>
    <row r="166" spans="1:26" ht="13.5" customHeight="1" x14ac:dyDescent="0.25">
      <c r="A166" s="345">
        <f t="shared" ca="1" si="21"/>
        <v>0</v>
      </c>
      <c r="B166" s="345">
        <f t="shared" ca="1" si="1"/>
        <v>3</v>
      </c>
      <c r="C166" s="345">
        <f t="shared" ca="1" si="2"/>
        <v>1</v>
      </c>
      <c r="D166" s="346">
        <f t="shared" ca="1" si="3"/>
        <v>3</v>
      </c>
      <c r="E166" s="346">
        <f t="shared" ca="1" si="4"/>
        <v>2</v>
      </c>
      <c r="F166" s="344"/>
      <c r="G166" s="374"/>
      <c r="H166" s="374"/>
      <c r="I166" s="374"/>
      <c r="J166" s="375"/>
      <c r="K166" s="376"/>
      <c r="L166" s="377"/>
      <c r="M166" s="377"/>
      <c r="N166" s="382"/>
      <c r="O166" s="375"/>
      <c r="P166" s="380"/>
      <c r="Q166" s="375"/>
      <c r="R166" s="374"/>
      <c r="S166" s="374"/>
      <c r="T166" s="374"/>
      <c r="U166" s="374"/>
      <c r="V166" s="374"/>
      <c r="W166" s="374"/>
      <c r="X166" s="374"/>
      <c r="Y166" s="374"/>
      <c r="Z166" s="374"/>
    </row>
    <row r="167" spans="1:26" ht="13.5" customHeight="1" x14ac:dyDescent="0.25">
      <c r="A167" s="345">
        <f t="shared" ca="1" si="21"/>
        <v>0</v>
      </c>
      <c r="B167" s="345">
        <f t="shared" ca="1" si="1"/>
        <v>3</v>
      </c>
      <c r="C167" s="345">
        <f t="shared" ca="1" si="2"/>
        <v>1</v>
      </c>
      <c r="D167" s="346">
        <f t="shared" ca="1" si="3"/>
        <v>3</v>
      </c>
      <c r="E167" s="346">
        <f t="shared" ca="1" si="4"/>
        <v>2</v>
      </c>
      <c r="F167" s="344"/>
      <c r="G167" s="374"/>
      <c r="H167" s="374"/>
      <c r="I167" s="374"/>
      <c r="J167" s="375"/>
      <c r="K167" s="376"/>
      <c r="L167" s="377"/>
      <c r="M167" s="377"/>
      <c r="N167" s="382"/>
      <c r="O167" s="375"/>
      <c r="P167" s="380"/>
      <c r="Q167" s="375"/>
      <c r="R167" s="374"/>
      <c r="S167" s="374"/>
      <c r="T167" s="374"/>
      <c r="U167" s="374"/>
      <c r="V167" s="374"/>
      <c r="W167" s="374"/>
      <c r="X167" s="374"/>
      <c r="Y167" s="374"/>
      <c r="Z167" s="374"/>
    </row>
    <row r="168" spans="1:26" ht="13.5" customHeight="1" x14ac:dyDescent="0.25">
      <c r="A168" s="345">
        <f t="shared" ca="1" si="21"/>
        <v>0</v>
      </c>
      <c r="B168" s="345">
        <f t="shared" ca="1" si="1"/>
        <v>3</v>
      </c>
      <c r="C168" s="345">
        <f t="shared" ca="1" si="2"/>
        <v>1</v>
      </c>
      <c r="D168" s="346">
        <f t="shared" ca="1" si="3"/>
        <v>3</v>
      </c>
      <c r="E168" s="346">
        <f t="shared" ca="1" si="4"/>
        <v>2</v>
      </c>
      <c r="F168" s="344"/>
      <c r="G168" s="374"/>
      <c r="H168" s="374"/>
      <c r="I168" s="374"/>
      <c r="J168" s="375"/>
      <c r="K168" s="376"/>
      <c r="L168" s="377"/>
      <c r="M168" s="377"/>
      <c r="N168" s="382"/>
      <c r="O168" s="375"/>
      <c r="P168" s="380"/>
      <c r="Q168" s="375"/>
      <c r="R168" s="374"/>
      <c r="S168" s="374"/>
      <c r="T168" s="374"/>
      <c r="U168" s="374"/>
      <c r="V168" s="374"/>
      <c r="W168" s="374"/>
      <c r="X168" s="374"/>
      <c r="Y168" s="374"/>
      <c r="Z168" s="374"/>
    </row>
    <row r="169" spans="1:26" ht="13.5" customHeight="1" x14ac:dyDescent="0.25">
      <c r="A169" s="345">
        <f t="shared" ca="1" si="21"/>
        <v>0</v>
      </c>
      <c r="B169" s="345">
        <f t="shared" ca="1" si="1"/>
        <v>3</v>
      </c>
      <c r="C169" s="345">
        <f t="shared" ca="1" si="2"/>
        <v>1</v>
      </c>
      <c r="D169" s="346">
        <f t="shared" ca="1" si="3"/>
        <v>3</v>
      </c>
      <c r="E169" s="346">
        <f t="shared" ca="1" si="4"/>
        <v>2</v>
      </c>
      <c r="F169" s="344"/>
      <c r="G169" s="374"/>
      <c r="H169" s="374"/>
      <c r="I169" s="374"/>
      <c r="J169" s="375"/>
      <c r="K169" s="376"/>
      <c r="L169" s="377"/>
      <c r="M169" s="377"/>
      <c r="N169" s="382"/>
      <c r="O169" s="375"/>
      <c r="P169" s="380"/>
      <c r="Q169" s="375"/>
      <c r="R169" s="374"/>
      <c r="S169" s="374"/>
      <c r="T169" s="374"/>
      <c r="U169" s="374"/>
      <c r="V169" s="374"/>
      <c r="W169" s="374"/>
      <c r="X169" s="374"/>
      <c r="Y169" s="374"/>
      <c r="Z169" s="374"/>
    </row>
    <row r="170" spans="1:26" ht="13.5" customHeight="1" x14ac:dyDescent="0.25">
      <c r="A170" s="345">
        <f t="shared" ca="1" si="21"/>
        <v>0</v>
      </c>
      <c r="B170" s="345">
        <f t="shared" ca="1" si="1"/>
        <v>3</v>
      </c>
      <c r="C170" s="345">
        <f t="shared" ca="1" si="2"/>
        <v>1</v>
      </c>
      <c r="D170" s="346">
        <f t="shared" ca="1" si="3"/>
        <v>3</v>
      </c>
      <c r="E170" s="346">
        <f t="shared" ca="1" si="4"/>
        <v>2</v>
      </c>
      <c r="F170" s="344"/>
      <c r="G170" s="374"/>
      <c r="H170" s="374"/>
      <c r="I170" s="374"/>
      <c r="J170" s="375"/>
      <c r="K170" s="376"/>
      <c r="L170" s="377"/>
      <c r="M170" s="377"/>
      <c r="N170" s="382"/>
      <c r="O170" s="375"/>
      <c r="P170" s="380"/>
      <c r="Q170" s="375"/>
      <c r="R170" s="374"/>
      <c r="S170" s="374"/>
      <c r="T170" s="374"/>
      <c r="U170" s="374"/>
      <c r="V170" s="374"/>
      <c r="W170" s="374"/>
      <c r="X170" s="374"/>
      <c r="Y170" s="374"/>
      <c r="Z170" s="374"/>
    </row>
    <row r="171" spans="1:26" ht="13.5" customHeight="1" x14ac:dyDescent="0.25">
      <c r="A171" s="345">
        <f t="shared" ca="1" si="21"/>
        <v>0</v>
      </c>
      <c r="B171" s="345">
        <f t="shared" ca="1" si="1"/>
        <v>3</v>
      </c>
      <c r="C171" s="345">
        <f t="shared" ca="1" si="2"/>
        <v>1</v>
      </c>
      <c r="D171" s="346">
        <f t="shared" ca="1" si="3"/>
        <v>3</v>
      </c>
      <c r="E171" s="346">
        <f t="shared" ca="1" si="4"/>
        <v>2</v>
      </c>
      <c r="F171" s="344"/>
      <c r="G171" s="374"/>
      <c r="H171" s="374"/>
      <c r="I171" s="374"/>
      <c r="J171" s="375"/>
      <c r="K171" s="376"/>
      <c r="L171" s="377"/>
      <c r="M171" s="377"/>
      <c r="N171" s="382"/>
      <c r="O171" s="375"/>
      <c r="P171" s="380"/>
      <c r="Q171" s="375"/>
      <c r="R171" s="374"/>
      <c r="S171" s="374"/>
      <c r="T171" s="374"/>
      <c r="U171" s="374"/>
      <c r="V171" s="374"/>
      <c r="W171" s="374"/>
      <c r="X171" s="374"/>
      <c r="Y171" s="374"/>
      <c r="Z171" s="374"/>
    </row>
    <row r="172" spans="1:26" ht="13.5" customHeight="1" x14ac:dyDescent="0.25">
      <c r="A172" s="345">
        <f t="shared" ca="1" si="21"/>
        <v>0</v>
      </c>
      <c r="B172" s="345">
        <f t="shared" ca="1" si="1"/>
        <v>3</v>
      </c>
      <c r="C172" s="345">
        <f t="shared" ca="1" si="2"/>
        <v>1</v>
      </c>
      <c r="D172" s="346">
        <f t="shared" ca="1" si="3"/>
        <v>3</v>
      </c>
      <c r="E172" s="346">
        <f t="shared" ca="1" si="4"/>
        <v>2</v>
      </c>
      <c r="F172" s="344"/>
      <c r="G172" s="374"/>
      <c r="H172" s="374"/>
      <c r="I172" s="374"/>
      <c r="J172" s="375"/>
      <c r="K172" s="376"/>
      <c r="L172" s="377"/>
      <c r="M172" s="377"/>
      <c r="N172" s="382"/>
      <c r="O172" s="375"/>
      <c r="P172" s="380"/>
      <c r="Q172" s="375"/>
      <c r="R172" s="374"/>
      <c r="S172" s="374"/>
      <c r="T172" s="374"/>
      <c r="U172" s="374"/>
      <c r="V172" s="374"/>
      <c r="W172" s="374"/>
      <c r="X172" s="374"/>
      <c r="Y172" s="374"/>
      <c r="Z172" s="374"/>
    </row>
    <row r="173" spans="1:26" ht="13.5" customHeight="1" x14ac:dyDescent="0.25">
      <c r="A173" s="345">
        <f t="shared" ca="1" si="21"/>
        <v>0</v>
      </c>
      <c r="B173" s="345">
        <f t="shared" ca="1" si="1"/>
        <v>3</v>
      </c>
      <c r="C173" s="345">
        <f t="shared" ca="1" si="2"/>
        <v>1</v>
      </c>
      <c r="D173" s="346">
        <f t="shared" ca="1" si="3"/>
        <v>3</v>
      </c>
      <c r="E173" s="346">
        <f t="shared" ca="1" si="4"/>
        <v>2</v>
      </c>
      <c r="F173" s="344"/>
      <c r="G173" s="374"/>
      <c r="H173" s="374"/>
      <c r="I173" s="374"/>
      <c r="J173" s="375"/>
      <c r="K173" s="376"/>
      <c r="L173" s="377"/>
      <c r="M173" s="377"/>
      <c r="N173" s="382"/>
      <c r="O173" s="375"/>
      <c r="P173" s="380"/>
      <c r="Q173" s="375"/>
      <c r="R173" s="374"/>
      <c r="S173" s="374"/>
      <c r="T173" s="374"/>
      <c r="U173" s="374"/>
      <c r="V173" s="374"/>
      <c r="W173" s="374"/>
      <c r="X173" s="374"/>
      <c r="Y173" s="374"/>
      <c r="Z173" s="374"/>
    </row>
    <row r="174" spans="1:26" ht="13.5" customHeight="1" x14ac:dyDescent="0.25">
      <c r="A174" s="345">
        <f t="shared" ca="1" si="21"/>
        <v>0</v>
      </c>
      <c r="B174" s="345">
        <f t="shared" ca="1" si="1"/>
        <v>3</v>
      </c>
      <c r="C174" s="345">
        <f t="shared" ca="1" si="2"/>
        <v>1</v>
      </c>
      <c r="D174" s="346">
        <f t="shared" ca="1" si="3"/>
        <v>3</v>
      </c>
      <c r="E174" s="346">
        <f t="shared" ca="1" si="4"/>
        <v>2</v>
      </c>
      <c r="F174" s="344"/>
      <c r="G174" s="374"/>
      <c r="H174" s="374"/>
      <c r="I174" s="374"/>
      <c r="J174" s="375"/>
      <c r="K174" s="376"/>
      <c r="L174" s="377"/>
      <c r="M174" s="377"/>
      <c r="N174" s="382"/>
      <c r="O174" s="375"/>
      <c r="P174" s="380"/>
      <c r="Q174" s="375"/>
      <c r="R174" s="374"/>
      <c r="S174" s="374"/>
      <c r="T174" s="374"/>
      <c r="U174" s="374"/>
      <c r="V174" s="374"/>
      <c r="W174" s="374"/>
      <c r="X174" s="374"/>
      <c r="Y174" s="374"/>
      <c r="Z174" s="374"/>
    </row>
    <row r="175" spans="1:26" ht="13.5" customHeight="1" x14ac:dyDescent="0.25">
      <c r="A175" s="345">
        <f t="shared" ca="1" si="21"/>
        <v>0</v>
      </c>
      <c r="B175" s="345">
        <f t="shared" ca="1" si="1"/>
        <v>3</v>
      </c>
      <c r="C175" s="345">
        <f t="shared" ca="1" si="2"/>
        <v>1</v>
      </c>
      <c r="D175" s="346">
        <f t="shared" ca="1" si="3"/>
        <v>3</v>
      </c>
      <c r="E175" s="346">
        <f t="shared" ca="1" si="4"/>
        <v>2</v>
      </c>
      <c r="F175" s="344"/>
      <c r="G175" s="374"/>
      <c r="H175" s="374"/>
      <c r="I175" s="374"/>
      <c r="J175" s="375"/>
      <c r="K175" s="376"/>
      <c r="L175" s="377"/>
      <c r="M175" s="377"/>
      <c r="N175" s="382"/>
      <c r="O175" s="375"/>
      <c r="P175" s="380"/>
      <c r="Q175" s="375"/>
      <c r="R175" s="374"/>
      <c r="S175" s="374"/>
      <c r="T175" s="374"/>
      <c r="U175" s="374"/>
      <c r="V175" s="374"/>
      <c r="W175" s="374"/>
      <c r="X175" s="374"/>
      <c r="Y175" s="374"/>
      <c r="Z175" s="374"/>
    </row>
    <row r="176" spans="1:26" ht="13.5" customHeight="1" x14ac:dyDescent="0.25">
      <c r="A176" s="345">
        <f t="shared" ca="1" si="21"/>
        <v>0</v>
      </c>
      <c r="B176" s="345">
        <f t="shared" ca="1" si="1"/>
        <v>3</v>
      </c>
      <c r="C176" s="345">
        <f t="shared" ca="1" si="2"/>
        <v>1</v>
      </c>
      <c r="D176" s="346">
        <f t="shared" ca="1" si="3"/>
        <v>3</v>
      </c>
      <c r="E176" s="346">
        <f t="shared" ca="1" si="4"/>
        <v>2</v>
      </c>
      <c r="F176" s="344"/>
      <c r="G176" s="374"/>
      <c r="H176" s="374"/>
      <c r="I176" s="374"/>
      <c r="J176" s="375"/>
      <c r="K176" s="376"/>
      <c r="L176" s="377"/>
      <c r="M176" s="377"/>
      <c r="N176" s="382"/>
      <c r="O176" s="375"/>
      <c r="P176" s="380"/>
      <c r="Q176" s="375"/>
      <c r="R176" s="374"/>
      <c r="S176" s="374"/>
      <c r="T176" s="374"/>
      <c r="U176" s="374"/>
      <c r="V176" s="374"/>
      <c r="W176" s="374"/>
      <c r="X176" s="374"/>
      <c r="Y176" s="374"/>
      <c r="Z176" s="374"/>
    </row>
    <row r="177" spans="1:26" ht="13.5" customHeight="1" x14ac:dyDescent="0.25">
      <c r="A177" s="345">
        <f t="shared" ca="1" si="21"/>
        <v>0</v>
      </c>
      <c r="B177" s="345">
        <f t="shared" ca="1" si="1"/>
        <v>3</v>
      </c>
      <c r="C177" s="345">
        <f t="shared" ca="1" si="2"/>
        <v>1</v>
      </c>
      <c r="D177" s="346">
        <f t="shared" ca="1" si="3"/>
        <v>3</v>
      </c>
      <c r="E177" s="346">
        <f t="shared" ca="1" si="4"/>
        <v>2</v>
      </c>
      <c r="F177" s="344"/>
      <c r="G177" s="374"/>
      <c r="H177" s="374"/>
      <c r="I177" s="374"/>
      <c r="J177" s="375"/>
      <c r="K177" s="376"/>
      <c r="L177" s="377"/>
      <c r="M177" s="377"/>
      <c r="N177" s="382"/>
      <c r="O177" s="375"/>
      <c r="P177" s="380"/>
      <c r="Q177" s="375"/>
      <c r="R177" s="374"/>
      <c r="S177" s="374"/>
      <c r="T177" s="374"/>
      <c r="U177" s="374"/>
      <c r="V177" s="374"/>
      <c r="W177" s="374"/>
      <c r="X177" s="374"/>
      <c r="Y177" s="374"/>
      <c r="Z177" s="374"/>
    </row>
    <row r="178" spans="1:26" ht="13.5" customHeight="1" x14ac:dyDescent="0.25">
      <c r="A178" s="345">
        <f t="shared" ca="1" si="21"/>
        <v>0</v>
      </c>
      <c r="B178" s="345">
        <f t="shared" ca="1" si="1"/>
        <v>3</v>
      </c>
      <c r="C178" s="345">
        <f t="shared" ca="1" si="2"/>
        <v>1</v>
      </c>
      <c r="D178" s="346">
        <f t="shared" ca="1" si="3"/>
        <v>3</v>
      </c>
      <c r="E178" s="346">
        <f t="shared" ca="1" si="4"/>
        <v>2</v>
      </c>
      <c r="F178" s="344"/>
      <c r="G178" s="374"/>
      <c r="H178" s="374"/>
      <c r="I178" s="374"/>
      <c r="J178" s="375"/>
      <c r="K178" s="376"/>
      <c r="L178" s="377"/>
      <c r="M178" s="377"/>
      <c r="N178" s="382"/>
      <c r="O178" s="375"/>
      <c r="P178" s="380"/>
      <c r="Q178" s="375"/>
      <c r="R178" s="374"/>
      <c r="S178" s="374"/>
      <c r="T178" s="374"/>
      <c r="U178" s="374"/>
      <c r="V178" s="374"/>
      <c r="W178" s="374"/>
      <c r="X178" s="374"/>
      <c r="Y178" s="374"/>
      <c r="Z178" s="374"/>
    </row>
    <row r="179" spans="1:26" ht="13.5" customHeight="1" x14ac:dyDescent="0.25">
      <c r="A179" s="345">
        <f t="shared" ca="1" si="21"/>
        <v>0</v>
      </c>
      <c r="B179" s="345">
        <f t="shared" ca="1" si="1"/>
        <v>3</v>
      </c>
      <c r="C179" s="345">
        <f t="shared" ca="1" si="2"/>
        <v>1</v>
      </c>
      <c r="D179" s="346">
        <f t="shared" ca="1" si="3"/>
        <v>3</v>
      </c>
      <c r="E179" s="346">
        <f t="shared" ca="1" si="4"/>
        <v>2</v>
      </c>
      <c r="F179" s="344"/>
      <c r="G179" s="374"/>
      <c r="H179" s="374"/>
      <c r="I179" s="374"/>
      <c r="J179" s="375"/>
      <c r="K179" s="376"/>
      <c r="L179" s="377"/>
      <c r="M179" s="377"/>
      <c r="N179" s="382"/>
      <c r="O179" s="375"/>
      <c r="P179" s="380"/>
      <c r="Q179" s="375"/>
      <c r="R179" s="374"/>
      <c r="S179" s="374"/>
      <c r="T179" s="374"/>
      <c r="U179" s="374"/>
      <c r="V179" s="374"/>
      <c r="W179" s="374"/>
      <c r="X179" s="374"/>
      <c r="Y179" s="374"/>
      <c r="Z179" s="374"/>
    </row>
    <row r="180" spans="1:26" ht="13.5" customHeight="1" x14ac:dyDescent="0.25">
      <c r="A180" s="345">
        <f t="shared" ca="1" si="21"/>
        <v>0</v>
      </c>
      <c r="B180" s="345">
        <f t="shared" ca="1" si="1"/>
        <v>3</v>
      </c>
      <c r="C180" s="345">
        <f t="shared" ca="1" si="2"/>
        <v>1</v>
      </c>
      <c r="D180" s="346">
        <f t="shared" ca="1" si="3"/>
        <v>3</v>
      </c>
      <c r="E180" s="346">
        <f t="shared" ca="1" si="4"/>
        <v>2</v>
      </c>
      <c r="F180" s="344"/>
      <c r="G180" s="374"/>
      <c r="H180" s="374"/>
      <c r="I180" s="374"/>
      <c r="J180" s="375"/>
      <c r="K180" s="376"/>
      <c r="L180" s="377"/>
      <c r="M180" s="377"/>
      <c r="N180" s="382"/>
      <c r="O180" s="375"/>
      <c r="P180" s="380"/>
      <c r="Q180" s="375"/>
      <c r="R180" s="374"/>
      <c r="S180" s="374"/>
      <c r="T180" s="374"/>
      <c r="U180" s="374"/>
      <c r="V180" s="374"/>
      <c r="W180" s="374"/>
      <c r="X180" s="374"/>
      <c r="Y180" s="374"/>
      <c r="Z180" s="374"/>
    </row>
    <row r="181" spans="1:26" ht="13.5" customHeight="1" x14ac:dyDescent="0.25">
      <c r="A181" s="345">
        <f t="shared" ca="1" si="21"/>
        <v>0</v>
      </c>
      <c r="B181" s="345">
        <f t="shared" ca="1" si="1"/>
        <v>3</v>
      </c>
      <c r="C181" s="345">
        <f t="shared" ca="1" si="2"/>
        <v>1</v>
      </c>
      <c r="D181" s="346">
        <f t="shared" ca="1" si="3"/>
        <v>3</v>
      </c>
      <c r="E181" s="346">
        <f t="shared" ca="1" si="4"/>
        <v>2</v>
      </c>
      <c r="F181" s="344"/>
      <c r="G181" s="374"/>
      <c r="H181" s="374"/>
      <c r="I181" s="374"/>
      <c r="J181" s="375"/>
      <c r="K181" s="376"/>
      <c r="L181" s="377"/>
      <c r="M181" s="377"/>
      <c r="N181" s="382"/>
      <c r="O181" s="375"/>
      <c r="P181" s="380"/>
      <c r="Q181" s="375"/>
      <c r="R181" s="374"/>
      <c r="S181" s="374"/>
      <c r="T181" s="374"/>
      <c r="U181" s="374"/>
      <c r="V181" s="374"/>
      <c r="W181" s="374"/>
      <c r="X181" s="374"/>
      <c r="Y181" s="374"/>
      <c r="Z181" s="374"/>
    </row>
    <row r="182" spans="1:26" ht="13.5" customHeight="1" x14ac:dyDescent="0.25">
      <c r="A182" s="345">
        <f t="shared" ca="1" si="21"/>
        <v>0</v>
      </c>
      <c r="B182" s="345">
        <f t="shared" ca="1" si="1"/>
        <v>3</v>
      </c>
      <c r="C182" s="345">
        <f t="shared" ca="1" si="2"/>
        <v>1</v>
      </c>
      <c r="D182" s="346">
        <f t="shared" ca="1" si="3"/>
        <v>3</v>
      </c>
      <c r="E182" s="346">
        <f t="shared" ca="1" si="4"/>
        <v>2</v>
      </c>
      <c r="F182" s="344"/>
      <c r="G182" s="374"/>
      <c r="H182" s="374"/>
      <c r="I182" s="374"/>
      <c r="J182" s="375"/>
      <c r="K182" s="376"/>
      <c r="L182" s="377"/>
      <c r="M182" s="377"/>
      <c r="N182" s="382"/>
      <c r="O182" s="375"/>
      <c r="P182" s="380"/>
      <c r="Q182" s="375"/>
      <c r="R182" s="374"/>
      <c r="S182" s="374"/>
      <c r="T182" s="374"/>
      <c r="U182" s="374"/>
      <c r="V182" s="374"/>
      <c r="W182" s="374"/>
      <c r="X182" s="374"/>
      <c r="Y182" s="374"/>
      <c r="Z182" s="374"/>
    </row>
    <row r="183" spans="1:26" ht="13.5" customHeight="1" x14ac:dyDescent="0.25">
      <c r="A183" s="345">
        <f t="shared" ca="1" si="21"/>
        <v>0</v>
      </c>
      <c r="B183" s="345">
        <f t="shared" ca="1" si="1"/>
        <v>3</v>
      </c>
      <c r="C183" s="345">
        <f t="shared" ca="1" si="2"/>
        <v>1</v>
      </c>
      <c r="D183" s="346">
        <f t="shared" ca="1" si="3"/>
        <v>3</v>
      </c>
      <c r="E183" s="346">
        <f t="shared" ca="1" si="4"/>
        <v>2</v>
      </c>
      <c r="F183" s="344"/>
      <c r="G183" s="374"/>
      <c r="H183" s="374"/>
      <c r="I183" s="374"/>
      <c r="J183" s="375"/>
      <c r="K183" s="376"/>
      <c r="L183" s="377"/>
      <c r="M183" s="377"/>
      <c r="N183" s="382"/>
      <c r="O183" s="375"/>
      <c r="P183" s="380"/>
      <c r="Q183" s="375"/>
      <c r="R183" s="374"/>
      <c r="S183" s="374"/>
      <c r="T183" s="374"/>
      <c r="U183" s="374"/>
      <c r="V183" s="374"/>
      <c r="W183" s="374"/>
      <c r="X183" s="374"/>
      <c r="Y183" s="374"/>
      <c r="Z183" s="374"/>
    </row>
    <row r="184" spans="1:26" ht="13.5" customHeight="1" x14ac:dyDescent="0.25">
      <c r="A184" s="345">
        <f t="shared" ca="1" si="21"/>
        <v>0</v>
      </c>
      <c r="B184" s="345">
        <f t="shared" ca="1" si="1"/>
        <v>3</v>
      </c>
      <c r="C184" s="345">
        <f t="shared" ca="1" si="2"/>
        <v>1</v>
      </c>
      <c r="D184" s="346">
        <f t="shared" ca="1" si="3"/>
        <v>3</v>
      </c>
      <c r="E184" s="346">
        <f t="shared" ca="1" si="4"/>
        <v>2</v>
      </c>
      <c r="F184" s="344"/>
      <c r="G184" s="374"/>
      <c r="H184" s="374"/>
      <c r="I184" s="374"/>
      <c r="J184" s="375"/>
      <c r="K184" s="376"/>
      <c r="L184" s="377"/>
      <c r="M184" s="377"/>
      <c r="N184" s="382"/>
      <c r="O184" s="375"/>
      <c r="P184" s="380"/>
      <c r="Q184" s="375"/>
      <c r="R184" s="374"/>
      <c r="S184" s="374"/>
      <c r="T184" s="374"/>
      <c r="U184" s="374"/>
      <c r="V184" s="374"/>
      <c r="W184" s="374"/>
      <c r="X184" s="374"/>
      <c r="Y184" s="374"/>
      <c r="Z184" s="374"/>
    </row>
    <row r="185" spans="1:26" ht="13.5" customHeight="1" x14ac:dyDescent="0.25">
      <c r="A185" s="345">
        <f t="shared" ca="1" si="21"/>
        <v>0</v>
      </c>
      <c r="B185" s="345">
        <f t="shared" ca="1" si="1"/>
        <v>3</v>
      </c>
      <c r="C185" s="345">
        <f t="shared" ca="1" si="2"/>
        <v>1</v>
      </c>
      <c r="D185" s="346">
        <f t="shared" ca="1" si="3"/>
        <v>3</v>
      </c>
      <c r="E185" s="346">
        <f t="shared" ca="1" si="4"/>
        <v>2</v>
      </c>
      <c r="F185" s="344"/>
      <c r="G185" s="374"/>
      <c r="H185" s="374"/>
      <c r="I185" s="374"/>
      <c r="J185" s="375"/>
      <c r="K185" s="376"/>
      <c r="L185" s="377"/>
      <c r="M185" s="377"/>
      <c r="N185" s="382"/>
      <c r="O185" s="375"/>
      <c r="P185" s="380"/>
      <c r="Q185" s="375"/>
      <c r="R185" s="374"/>
      <c r="S185" s="374"/>
      <c r="T185" s="374"/>
      <c r="U185" s="374"/>
      <c r="V185" s="374"/>
      <c r="W185" s="374"/>
      <c r="X185" s="374"/>
      <c r="Y185" s="374"/>
      <c r="Z185" s="374"/>
    </row>
    <row r="186" spans="1:26" ht="13.5" customHeight="1" x14ac:dyDescent="0.25">
      <c r="A186" s="345">
        <f t="shared" ca="1" si="21"/>
        <v>0</v>
      </c>
      <c r="B186" s="345">
        <f t="shared" ca="1" si="1"/>
        <v>3</v>
      </c>
      <c r="C186" s="345">
        <f t="shared" ca="1" si="2"/>
        <v>1</v>
      </c>
      <c r="D186" s="346">
        <f t="shared" ca="1" si="3"/>
        <v>3</v>
      </c>
      <c r="E186" s="346">
        <f t="shared" ca="1" si="4"/>
        <v>2</v>
      </c>
      <c r="F186" s="344"/>
      <c r="G186" s="374"/>
      <c r="H186" s="374"/>
      <c r="I186" s="374"/>
      <c r="J186" s="375"/>
      <c r="K186" s="376"/>
      <c r="L186" s="377"/>
      <c r="M186" s="377"/>
      <c r="N186" s="382"/>
      <c r="O186" s="375"/>
      <c r="P186" s="380"/>
      <c r="Q186" s="375"/>
      <c r="R186" s="374"/>
      <c r="S186" s="374"/>
      <c r="T186" s="374"/>
      <c r="U186" s="374"/>
      <c r="V186" s="374"/>
      <c r="W186" s="374"/>
      <c r="X186" s="374"/>
      <c r="Y186" s="374"/>
      <c r="Z186" s="374"/>
    </row>
    <row r="187" spans="1:26" ht="13.5" customHeight="1" x14ac:dyDescent="0.25">
      <c r="A187" s="345">
        <f t="shared" ca="1" si="21"/>
        <v>0</v>
      </c>
      <c r="B187" s="345">
        <f t="shared" ca="1" si="1"/>
        <v>3</v>
      </c>
      <c r="C187" s="345">
        <f t="shared" ca="1" si="2"/>
        <v>1</v>
      </c>
      <c r="D187" s="346">
        <f t="shared" ca="1" si="3"/>
        <v>3</v>
      </c>
      <c r="E187" s="346">
        <f t="shared" ca="1" si="4"/>
        <v>2</v>
      </c>
      <c r="F187" s="344"/>
      <c r="G187" s="374"/>
      <c r="H187" s="374"/>
      <c r="I187" s="374"/>
      <c r="J187" s="375"/>
      <c r="K187" s="376"/>
      <c r="L187" s="377"/>
      <c r="M187" s="377"/>
      <c r="N187" s="382"/>
      <c r="O187" s="375"/>
      <c r="P187" s="380"/>
      <c r="Q187" s="375"/>
      <c r="R187" s="374"/>
      <c r="S187" s="374"/>
      <c r="T187" s="374"/>
      <c r="U187" s="374"/>
      <c r="V187" s="374"/>
      <c r="W187" s="374"/>
      <c r="X187" s="374"/>
      <c r="Y187" s="374"/>
      <c r="Z187" s="374"/>
    </row>
    <row r="188" spans="1:26" ht="13.5" customHeight="1" x14ac:dyDescent="0.25">
      <c r="A188" s="345">
        <f t="shared" ca="1" si="21"/>
        <v>0</v>
      </c>
      <c r="B188" s="345">
        <f t="shared" ca="1" si="1"/>
        <v>3</v>
      </c>
      <c r="C188" s="345">
        <f t="shared" ca="1" si="2"/>
        <v>1</v>
      </c>
      <c r="D188" s="346">
        <f t="shared" ca="1" si="3"/>
        <v>3</v>
      </c>
      <c r="E188" s="346">
        <f t="shared" ca="1" si="4"/>
        <v>2</v>
      </c>
      <c r="F188" s="344"/>
      <c r="G188" s="374"/>
      <c r="H188" s="374"/>
      <c r="I188" s="374"/>
      <c r="J188" s="375"/>
      <c r="K188" s="376"/>
      <c r="L188" s="377"/>
      <c r="M188" s="377"/>
      <c r="N188" s="382"/>
      <c r="O188" s="375"/>
      <c r="P188" s="380"/>
      <c r="Q188" s="375"/>
      <c r="R188" s="374"/>
      <c r="S188" s="374"/>
      <c r="T188" s="374"/>
      <c r="U188" s="374"/>
      <c r="V188" s="374"/>
      <c r="W188" s="374"/>
      <c r="X188" s="374"/>
      <c r="Y188" s="374"/>
      <c r="Z188" s="374"/>
    </row>
    <row r="189" spans="1:26" ht="13.5" customHeight="1" x14ac:dyDescent="0.25">
      <c r="A189" s="345">
        <f t="shared" ca="1" si="21"/>
        <v>0</v>
      </c>
      <c r="B189" s="345">
        <f t="shared" ca="1" si="1"/>
        <v>3</v>
      </c>
      <c r="C189" s="345">
        <f t="shared" ca="1" si="2"/>
        <v>1</v>
      </c>
      <c r="D189" s="346">
        <f t="shared" ca="1" si="3"/>
        <v>3</v>
      </c>
      <c r="E189" s="346">
        <f t="shared" ca="1" si="4"/>
        <v>2</v>
      </c>
      <c r="F189" s="344"/>
      <c r="G189" s="374"/>
      <c r="H189" s="374"/>
      <c r="I189" s="374"/>
      <c r="J189" s="375"/>
      <c r="K189" s="376"/>
      <c r="L189" s="377"/>
      <c r="M189" s="377"/>
      <c r="N189" s="382"/>
      <c r="O189" s="375"/>
      <c r="P189" s="380"/>
      <c r="Q189" s="375"/>
      <c r="R189" s="374"/>
      <c r="S189" s="374"/>
      <c r="T189" s="374"/>
      <c r="U189" s="374"/>
      <c r="V189" s="374"/>
      <c r="W189" s="374"/>
      <c r="X189" s="374"/>
      <c r="Y189" s="374"/>
      <c r="Z189" s="374"/>
    </row>
    <row r="190" spans="1:26" ht="13.5" customHeight="1" x14ac:dyDescent="0.25">
      <c r="A190" s="345">
        <f t="shared" ca="1" si="21"/>
        <v>0</v>
      </c>
      <c r="B190" s="345">
        <f t="shared" ca="1" si="1"/>
        <v>3</v>
      </c>
      <c r="C190" s="345">
        <f t="shared" ca="1" si="2"/>
        <v>1</v>
      </c>
      <c r="D190" s="346">
        <f t="shared" ca="1" si="3"/>
        <v>3</v>
      </c>
      <c r="E190" s="346">
        <f t="shared" ca="1" si="4"/>
        <v>2</v>
      </c>
      <c r="F190" s="344"/>
      <c r="G190" s="374"/>
      <c r="H190" s="374"/>
      <c r="I190" s="374"/>
      <c r="J190" s="375"/>
      <c r="K190" s="376"/>
      <c r="L190" s="377"/>
      <c r="M190" s="377"/>
      <c r="N190" s="382"/>
      <c r="O190" s="375"/>
      <c r="P190" s="380"/>
      <c r="Q190" s="375"/>
      <c r="R190" s="374"/>
      <c r="S190" s="374"/>
      <c r="T190" s="374"/>
      <c r="U190" s="374"/>
      <c r="V190" s="374"/>
      <c r="W190" s="374"/>
      <c r="X190" s="374"/>
      <c r="Y190" s="374"/>
      <c r="Z190" s="374"/>
    </row>
    <row r="191" spans="1:26" ht="13.5" customHeight="1" x14ac:dyDescent="0.25">
      <c r="A191" s="345">
        <f t="shared" ca="1" si="21"/>
        <v>0</v>
      </c>
      <c r="B191" s="345">
        <f t="shared" ca="1" si="1"/>
        <v>3</v>
      </c>
      <c r="C191" s="345">
        <f t="shared" ca="1" si="2"/>
        <v>1</v>
      </c>
      <c r="D191" s="346">
        <f t="shared" ca="1" si="3"/>
        <v>3</v>
      </c>
      <c r="E191" s="346">
        <f t="shared" ca="1" si="4"/>
        <v>2</v>
      </c>
      <c r="F191" s="344"/>
      <c r="G191" s="374"/>
      <c r="H191" s="374"/>
      <c r="I191" s="374"/>
      <c r="J191" s="375"/>
      <c r="K191" s="376"/>
      <c r="L191" s="377"/>
      <c r="M191" s="377"/>
      <c r="N191" s="382"/>
      <c r="O191" s="375"/>
      <c r="P191" s="380"/>
      <c r="Q191" s="375"/>
      <c r="R191" s="374"/>
      <c r="S191" s="374"/>
      <c r="T191" s="374"/>
      <c r="U191" s="374"/>
      <c r="V191" s="374"/>
      <c r="W191" s="374"/>
      <c r="X191" s="374"/>
      <c r="Y191" s="374"/>
      <c r="Z191" s="374"/>
    </row>
    <row r="192" spans="1:26" ht="13.5" customHeight="1" x14ac:dyDescent="0.25">
      <c r="A192" s="345">
        <f t="shared" ca="1" si="21"/>
        <v>0</v>
      </c>
      <c r="B192" s="345">
        <f t="shared" ca="1" si="1"/>
        <v>3</v>
      </c>
      <c r="C192" s="345">
        <f t="shared" ca="1" si="2"/>
        <v>1</v>
      </c>
      <c r="D192" s="346">
        <f t="shared" ca="1" si="3"/>
        <v>3</v>
      </c>
      <c r="E192" s="346">
        <f t="shared" ca="1" si="4"/>
        <v>2</v>
      </c>
      <c r="F192" s="344"/>
      <c r="G192" s="374"/>
      <c r="H192" s="374"/>
      <c r="I192" s="374"/>
      <c r="J192" s="375"/>
      <c r="K192" s="376"/>
      <c r="L192" s="377"/>
      <c r="M192" s="377"/>
      <c r="N192" s="382"/>
      <c r="O192" s="375"/>
      <c r="P192" s="380"/>
      <c r="Q192" s="375"/>
      <c r="R192" s="374"/>
      <c r="S192" s="374"/>
      <c r="T192" s="374"/>
      <c r="U192" s="374"/>
      <c r="V192" s="374"/>
      <c r="W192" s="374"/>
      <c r="X192" s="374"/>
      <c r="Y192" s="374"/>
      <c r="Z192" s="374"/>
    </row>
    <row r="193" spans="1:26" ht="13.5" customHeight="1" x14ac:dyDescent="0.25">
      <c r="A193" s="345">
        <f t="shared" ca="1" si="21"/>
        <v>0</v>
      </c>
      <c r="B193" s="345">
        <f t="shared" ca="1" si="1"/>
        <v>3</v>
      </c>
      <c r="C193" s="345">
        <f t="shared" ca="1" si="2"/>
        <v>1</v>
      </c>
      <c r="D193" s="346">
        <f t="shared" ca="1" si="3"/>
        <v>3</v>
      </c>
      <c r="E193" s="346">
        <f t="shared" ca="1" si="4"/>
        <v>2</v>
      </c>
      <c r="F193" s="344"/>
      <c r="G193" s="374"/>
      <c r="H193" s="374"/>
      <c r="I193" s="374"/>
      <c r="J193" s="375"/>
      <c r="K193" s="376"/>
      <c r="L193" s="377"/>
      <c r="M193" s="377"/>
      <c r="N193" s="382"/>
      <c r="O193" s="375"/>
      <c r="P193" s="380"/>
      <c r="Q193" s="375"/>
      <c r="R193" s="374"/>
      <c r="S193" s="374"/>
      <c r="T193" s="374"/>
      <c r="U193" s="374"/>
      <c r="V193" s="374"/>
      <c r="W193" s="374"/>
      <c r="X193" s="374"/>
      <c r="Y193" s="374"/>
      <c r="Z193" s="374"/>
    </row>
    <row r="194" spans="1:26" ht="13.5" customHeight="1" x14ac:dyDescent="0.25">
      <c r="A194" s="345">
        <f t="shared" ca="1" si="21"/>
        <v>0</v>
      </c>
      <c r="B194" s="345">
        <f t="shared" ca="1" si="1"/>
        <v>3</v>
      </c>
      <c r="C194" s="345">
        <f t="shared" ca="1" si="2"/>
        <v>1</v>
      </c>
      <c r="D194" s="346">
        <f t="shared" ca="1" si="3"/>
        <v>3</v>
      </c>
      <c r="E194" s="346">
        <f t="shared" ca="1" si="4"/>
        <v>2</v>
      </c>
      <c r="F194" s="344"/>
      <c r="G194" s="374"/>
      <c r="H194" s="374"/>
      <c r="I194" s="374"/>
      <c r="J194" s="375"/>
      <c r="K194" s="376"/>
      <c r="L194" s="377"/>
      <c r="M194" s="377"/>
      <c r="N194" s="382"/>
      <c r="O194" s="375"/>
      <c r="P194" s="380"/>
      <c r="Q194" s="375"/>
      <c r="R194" s="374"/>
      <c r="S194" s="374"/>
      <c r="T194" s="374"/>
      <c r="U194" s="374"/>
      <c r="V194" s="374"/>
      <c r="W194" s="374"/>
      <c r="X194" s="374"/>
      <c r="Y194" s="374"/>
      <c r="Z194" s="374"/>
    </row>
    <row r="195" spans="1:26" ht="13.5" customHeight="1" x14ac:dyDescent="0.25">
      <c r="A195" s="345">
        <f t="shared" ca="1" si="21"/>
        <v>0</v>
      </c>
      <c r="B195" s="345">
        <f t="shared" ca="1" si="1"/>
        <v>3</v>
      </c>
      <c r="C195" s="345">
        <f t="shared" ca="1" si="2"/>
        <v>1</v>
      </c>
      <c r="D195" s="346">
        <f t="shared" ca="1" si="3"/>
        <v>3</v>
      </c>
      <c r="E195" s="346">
        <f t="shared" ca="1" si="4"/>
        <v>2</v>
      </c>
      <c r="F195" s="344"/>
      <c r="G195" s="374"/>
      <c r="H195" s="374"/>
      <c r="I195" s="374"/>
      <c r="J195" s="375"/>
      <c r="K195" s="376"/>
      <c r="L195" s="377"/>
      <c r="M195" s="377"/>
      <c r="N195" s="382"/>
      <c r="O195" s="375"/>
      <c r="P195" s="380"/>
      <c r="Q195" s="375"/>
      <c r="R195" s="374"/>
      <c r="S195" s="374"/>
      <c r="T195" s="374"/>
      <c r="U195" s="374"/>
      <c r="V195" s="374"/>
      <c r="W195" s="374"/>
      <c r="X195" s="374"/>
      <c r="Y195" s="374"/>
      <c r="Z195" s="374"/>
    </row>
    <row r="196" spans="1:26" ht="13.5" customHeight="1" x14ac:dyDescent="0.25">
      <c r="A196" s="345">
        <f t="shared" ca="1" si="21"/>
        <v>0</v>
      </c>
      <c r="B196" s="345">
        <f t="shared" ca="1" si="1"/>
        <v>3</v>
      </c>
      <c r="C196" s="345">
        <f t="shared" ca="1" si="2"/>
        <v>1</v>
      </c>
      <c r="D196" s="346">
        <f t="shared" ca="1" si="3"/>
        <v>3</v>
      </c>
      <c r="E196" s="346">
        <f t="shared" ca="1" si="4"/>
        <v>2</v>
      </c>
      <c r="F196" s="344"/>
      <c r="G196" s="374"/>
      <c r="H196" s="374"/>
      <c r="I196" s="374"/>
      <c r="J196" s="375"/>
      <c r="K196" s="376"/>
      <c r="L196" s="377"/>
      <c r="M196" s="377"/>
      <c r="N196" s="382"/>
      <c r="O196" s="375"/>
      <c r="P196" s="380"/>
      <c r="Q196" s="375"/>
      <c r="R196" s="374"/>
      <c r="S196" s="374"/>
      <c r="T196" s="374"/>
      <c r="U196" s="374"/>
      <c r="V196" s="374"/>
      <c r="W196" s="374"/>
      <c r="X196" s="374"/>
      <c r="Y196" s="374"/>
      <c r="Z196" s="374"/>
    </row>
    <row r="197" spans="1:26" ht="13.5" customHeight="1" x14ac:dyDescent="0.25">
      <c r="A197" s="345">
        <f t="shared" ca="1" si="21"/>
        <v>0</v>
      </c>
      <c r="B197" s="345">
        <f t="shared" ca="1" si="1"/>
        <v>3</v>
      </c>
      <c r="C197" s="345">
        <f t="shared" ca="1" si="2"/>
        <v>1</v>
      </c>
      <c r="D197" s="346">
        <f t="shared" ca="1" si="3"/>
        <v>3</v>
      </c>
      <c r="E197" s="346">
        <f t="shared" ca="1" si="4"/>
        <v>2</v>
      </c>
      <c r="F197" s="344"/>
      <c r="G197" s="374"/>
      <c r="H197" s="374"/>
      <c r="I197" s="374"/>
      <c r="J197" s="375"/>
      <c r="K197" s="376"/>
      <c r="L197" s="377"/>
      <c r="M197" s="377"/>
      <c r="N197" s="382"/>
      <c r="O197" s="375"/>
      <c r="P197" s="380"/>
      <c r="Q197" s="375"/>
      <c r="R197" s="374"/>
      <c r="S197" s="374"/>
      <c r="T197" s="374"/>
      <c r="U197" s="374"/>
      <c r="V197" s="374"/>
      <c r="W197" s="374"/>
      <c r="X197" s="374"/>
      <c r="Y197" s="374"/>
      <c r="Z197" s="374"/>
    </row>
    <row r="198" spans="1:26" ht="13.5" customHeight="1" x14ac:dyDescent="0.25">
      <c r="A198" s="345">
        <f t="shared" ca="1" si="21"/>
        <v>0</v>
      </c>
      <c r="B198" s="345">
        <f t="shared" ca="1" si="1"/>
        <v>3</v>
      </c>
      <c r="C198" s="345">
        <f t="shared" ca="1" si="2"/>
        <v>1</v>
      </c>
      <c r="D198" s="346">
        <f t="shared" ca="1" si="3"/>
        <v>3</v>
      </c>
      <c r="E198" s="346">
        <f t="shared" ca="1" si="4"/>
        <v>2</v>
      </c>
      <c r="F198" s="344"/>
      <c r="G198" s="374"/>
      <c r="H198" s="374"/>
      <c r="I198" s="374"/>
      <c r="J198" s="375"/>
      <c r="K198" s="376"/>
      <c r="L198" s="377"/>
      <c r="M198" s="377"/>
      <c r="N198" s="382"/>
      <c r="O198" s="375"/>
      <c r="P198" s="380"/>
      <c r="Q198" s="375"/>
      <c r="R198" s="374"/>
      <c r="S198" s="374"/>
      <c r="T198" s="374"/>
      <c r="U198" s="374"/>
      <c r="V198" s="374"/>
      <c r="W198" s="374"/>
      <c r="X198" s="374"/>
      <c r="Y198" s="374"/>
      <c r="Z198" s="374"/>
    </row>
    <row r="199" spans="1:26" ht="13.5" customHeight="1" x14ac:dyDescent="0.25">
      <c r="A199" s="345">
        <f t="shared" ca="1" si="21"/>
        <v>0</v>
      </c>
      <c r="B199" s="345">
        <f t="shared" ca="1" si="1"/>
        <v>3</v>
      </c>
      <c r="C199" s="345">
        <f t="shared" ca="1" si="2"/>
        <v>1</v>
      </c>
      <c r="D199" s="346">
        <f t="shared" ca="1" si="3"/>
        <v>3</v>
      </c>
      <c r="E199" s="346">
        <f t="shared" ca="1" si="4"/>
        <v>2</v>
      </c>
      <c r="F199" s="344"/>
      <c r="G199" s="374"/>
      <c r="H199" s="374"/>
      <c r="I199" s="374"/>
      <c r="J199" s="375"/>
      <c r="K199" s="376"/>
      <c r="L199" s="377"/>
      <c r="M199" s="377"/>
      <c r="N199" s="382"/>
      <c r="O199" s="375"/>
      <c r="P199" s="380"/>
      <c r="Q199" s="375"/>
      <c r="R199" s="374"/>
      <c r="S199" s="374"/>
      <c r="T199" s="374"/>
      <c r="U199" s="374"/>
      <c r="V199" s="374"/>
      <c r="W199" s="374"/>
      <c r="X199" s="374"/>
      <c r="Y199" s="374"/>
      <c r="Z199" s="374"/>
    </row>
    <row r="200" spans="1:26" ht="13.5" customHeight="1" x14ac:dyDescent="0.25">
      <c r="A200" s="345">
        <f t="shared" ca="1" si="21"/>
        <v>0</v>
      </c>
      <c r="B200" s="345">
        <f t="shared" ca="1" si="1"/>
        <v>3</v>
      </c>
      <c r="C200" s="345">
        <f t="shared" ca="1" si="2"/>
        <v>1</v>
      </c>
      <c r="D200" s="346">
        <f t="shared" ca="1" si="3"/>
        <v>3</v>
      </c>
      <c r="E200" s="346">
        <f t="shared" ca="1" si="4"/>
        <v>2</v>
      </c>
      <c r="F200" s="344"/>
      <c r="G200" s="374"/>
      <c r="H200" s="374"/>
      <c r="I200" s="374"/>
      <c r="J200" s="375"/>
      <c r="K200" s="376"/>
      <c r="L200" s="377"/>
      <c r="M200" s="377"/>
      <c r="N200" s="382"/>
      <c r="O200" s="375"/>
      <c r="P200" s="380"/>
      <c r="Q200" s="375"/>
      <c r="R200" s="374"/>
      <c r="S200" s="374"/>
      <c r="T200" s="374"/>
      <c r="U200" s="374"/>
      <c r="V200" s="374"/>
      <c r="W200" s="374"/>
      <c r="X200" s="374"/>
      <c r="Y200" s="374"/>
      <c r="Z200" s="374"/>
    </row>
    <row r="201" spans="1:26" ht="13.5" customHeight="1" x14ac:dyDescent="0.25">
      <c r="A201" s="345">
        <f t="shared" ref="A201:A264" ca="1" si="22">IF($H201="UNIDADE CONSTRUTIVA",OFFSET(A201,-1,0)+1,LARGE(A$3:A200,1))</f>
        <v>0</v>
      </c>
      <c r="B201" s="345">
        <f t="shared" ca="1" si="1"/>
        <v>3</v>
      </c>
      <c r="C201" s="345">
        <f t="shared" ca="1" si="2"/>
        <v>1</v>
      </c>
      <c r="D201" s="346">
        <f t="shared" ca="1" si="3"/>
        <v>3</v>
      </c>
      <c r="E201" s="346">
        <f t="shared" ca="1" si="4"/>
        <v>2</v>
      </c>
      <c r="F201" s="344"/>
      <c r="G201" s="374"/>
      <c r="H201" s="374"/>
      <c r="I201" s="374"/>
      <c r="J201" s="375"/>
      <c r="K201" s="376"/>
      <c r="L201" s="377"/>
      <c r="M201" s="377"/>
      <c r="N201" s="382"/>
      <c r="O201" s="375"/>
      <c r="P201" s="380"/>
      <c r="Q201" s="375"/>
      <c r="R201" s="374"/>
      <c r="S201" s="374"/>
      <c r="T201" s="374"/>
      <c r="U201" s="374"/>
      <c r="V201" s="374"/>
      <c r="W201" s="374"/>
      <c r="X201" s="374"/>
      <c r="Y201" s="374"/>
      <c r="Z201" s="374"/>
    </row>
    <row r="202" spans="1:26" ht="13.5" customHeight="1" x14ac:dyDescent="0.25">
      <c r="A202" s="345">
        <f t="shared" ca="1" si="22"/>
        <v>0</v>
      </c>
      <c r="B202" s="345">
        <f t="shared" ca="1" si="1"/>
        <v>3</v>
      </c>
      <c r="C202" s="345">
        <f t="shared" ca="1" si="2"/>
        <v>1</v>
      </c>
      <c r="D202" s="346">
        <f t="shared" ca="1" si="3"/>
        <v>3</v>
      </c>
      <c r="E202" s="346">
        <f t="shared" ca="1" si="4"/>
        <v>2</v>
      </c>
      <c r="F202" s="344"/>
      <c r="G202" s="374"/>
      <c r="H202" s="374"/>
      <c r="I202" s="374"/>
      <c r="J202" s="375"/>
      <c r="K202" s="376"/>
      <c r="L202" s="377"/>
      <c r="M202" s="377"/>
      <c r="N202" s="382"/>
      <c r="O202" s="375"/>
      <c r="P202" s="380"/>
      <c r="Q202" s="375"/>
      <c r="R202" s="374"/>
      <c r="S202" s="374"/>
      <c r="T202" s="374"/>
      <c r="U202" s="374"/>
      <c r="V202" s="374"/>
      <c r="W202" s="374"/>
      <c r="X202" s="374"/>
      <c r="Y202" s="374"/>
      <c r="Z202" s="374"/>
    </row>
    <row r="203" spans="1:26" ht="13.5" customHeight="1" x14ac:dyDescent="0.25">
      <c r="A203" s="345">
        <f t="shared" ca="1" si="22"/>
        <v>0</v>
      </c>
      <c r="B203" s="345">
        <f t="shared" ca="1" si="1"/>
        <v>3</v>
      </c>
      <c r="C203" s="345">
        <f t="shared" ca="1" si="2"/>
        <v>1</v>
      </c>
      <c r="D203" s="346">
        <f t="shared" ca="1" si="3"/>
        <v>3</v>
      </c>
      <c r="E203" s="346">
        <f t="shared" ca="1" si="4"/>
        <v>2</v>
      </c>
      <c r="F203" s="344"/>
      <c r="G203" s="374"/>
      <c r="H203" s="374"/>
      <c r="I203" s="374"/>
      <c r="J203" s="375"/>
      <c r="K203" s="376"/>
      <c r="L203" s="377"/>
      <c r="M203" s="377"/>
      <c r="N203" s="382"/>
      <c r="O203" s="375"/>
      <c r="P203" s="380"/>
      <c r="Q203" s="375"/>
      <c r="R203" s="374"/>
      <c r="S203" s="374"/>
      <c r="T203" s="374"/>
      <c r="U203" s="374"/>
      <c r="V203" s="374"/>
      <c r="W203" s="374"/>
      <c r="X203" s="374"/>
      <c r="Y203" s="374"/>
      <c r="Z203" s="374"/>
    </row>
    <row r="204" spans="1:26" ht="13.5" customHeight="1" x14ac:dyDescent="0.25">
      <c r="A204" s="345">
        <f t="shared" ca="1" si="22"/>
        <v>0</v>
      </c>
      <c r="B204" s="345">
        <f t="shared" ca="1" si="1"/>
        <v>3</v>
      </c>
      <c r="C204" s="345">
        <f t="shared" ca="1" si="2"/>
        <v>1</v>
      </c>
      <c r="D204" s="346">
        <f t="shared" ca="1" si="3"/>
        <v>3</v>
      </c>
      <c r="E204" s="346">
        <f t="shared" ca="1" si="4"/>
        <v>2</v>
      </c>
      <c r="F204" s="344"/>
      <c r="G204" s="374"/>
      <c r="H204" s="374"/>
      <c r="I204" s="374"/>
      <c r="J204" s="375"/>
      <c r="K204" s="376"/>
      <c r="L204" s="377"/>
      <c r="M204" s="377"/>
      <c r="N204" s="382"/>
      <c r="O204" s="375"/>
      <c r="P204" s="380"/>
      <c r="Q204" s="375"/>
      <c r="R204" s="374"/>
      <c r="S204" s="374"/>
      <c r="T204" s="374"/>
      <c r="U204" s="374"/>
      <c r="V204" s="374"/>
      <c r="W204" s="374"/>
      <c r="X204" s="374"/>
      <c r="Y204" s="374"/>
      <c r="Z204" s="374"/>
    </row>
    <row r="205" spans="1:26" ht="13.5" customHeight="1" x14ac:dyDescent="0.25">
      <c r="A205" s="345">
        <f t="shared" ca="1" si="22"/>
        <v>0</v>
      </c>
      <c r="B205" s="345">
        <f t="shared" ca="1" si="1"/>
        <v>3</v>
      </c>
      <c r="C205" s="345">
        <f t="shared" ca="1" si="2"/>
        <v>1</v>
      </c>
      <c r="D205" s="346">
        <f t="shared" ca="1" si="3"/>
        <v>3</v>
      </c>
      <c r="E205" s="346">
        <f t="shared" ca="1" si="4"/>
        <v>2</v>
      </c>
      <c r="F205" s="344"/>
      <c r="G205" s="374"/>
      <c r="H205" s="374"/>
      <c r="I205" s="374"/>
      <c r="J205" s="375"/>
      <c r="K205" s="376"/>
      <c r="L205" s="377"/>
      <c r="M205" s="377"/>
      <c r="N205" s="382"/>
      <c r="O205" s="375"/>
      <c r="P205" s="380"/>
      <c r="Q205" s="375"/>
      <c r="R205" s="374"/>
      <c r="S205" s="374"/>
      <c r="T205" s="374"/>
      <c r="U205" s="374"/>
      <c r="V205" s="374"/>
      <c r="W205" s="374"/>
      <c r="X205" s="374"/>
      <c r="Y205" s="374"/>
      <c r="Z205" s="374"/>
    </row>
    <row r="206" spans="1:26" ht="13.5" customHeight="1" x14ac:dyDescent="0.25">
      <c r="A206" s="345">
        <f t="shared" ca="1" si="22"/>
        <v>0</v>
      </c>
      <c r="B206" s="345">
        <f t="shared" ca="1" si="1"/>
        <v>3</v>
      </c>
      <c r="C206" s="345">
        <f t="shared" ca="1" si="2"/>
        <v>1</v>
      </c>
      <c r="D206" s="346">
        <f t="shared" ca="1" si="3"/>
        <v>3</v>
      </c>
      <c r="E206" s="346">
        <f t="shared" ca="1" si="4"/>
        <v>2</v>
      </c>
      <c r="F206" s="344"/>
      <c r="G206" s="374"/>
      <c r="H206" s="374"/>
      <c r="I206" s="374"/>
      <c r="J206" s="375"/>
      <c r="K206" s="376"/>
      <c r="L206" s="377"/>
      <c r="M206" s="377"/>
      <c r="N206" s="382"/>
      <c r="O206" s="375"/>
      <c r="P206" s="380"/>
      <c r="Q206" s="375"/>
      <c r="R206" s="374"/>
      <c r="S206" s="374"/>
      <c r="T206" s="374"/>
      <c r="U206" s="374"/>
      <c r="V206" s="374"/>
      <c r="W206" s="374"/>
      <c r="X206" s="374"/>
      <c r="Y206" s="374"/>
      <c r="Z206" s="374"/>
    </row>
    <row r="207" spans="1:26" ht="13.5" customHeight="1" x14ac:dyDescent="0.25">
      <c r="A207" s="345">
        <f t="shared" ca="1" si="22"/>
        <v>0</v>
      </c>
      <c r="B207" s="345">
        <f t="shared" ca="1" si="1"/>
        <v>3</v>
      </c>
      <c r="C207" s="345">
        <f t="shared" ca="1" si="2"/>
        <v>1</v>
      </c>
      <c r="D207" s="346">
        <f t="shared" ca="1" si="3"/>
        <v>3</v>
      </c>
      <c r="E207" s="346">
        <f t="shared" ca="1" si="4"/>
        <v>2</v>
      </c>
      <c r="F207" s="344"/>
      <c r="G207" s="374"/>
      <c r="H207" s="374"/>
      <c r="I207" s="374"/>
      <c r="J207" s="375"/>
      <c r="K207" s="376"/>
      <c r="L207" s="377"/>
      <c r="M207" s="377"/>
      <c r="N207" s="382"/>
      <c r="O207" s="375"/>
      <c r="P207" s="380"/>
      <c r="Q207" s="375"/>
      <c r="R207" s="374"/>
      <c r="S207" s="374"/>
      <c r="T207" s="374"/>
      <c r="U207" s="374"/>
      <c r="V207" s="374"/>
      <c r="W207" s="374"/>
      <c r="X207" s="374"/>
      <c r="Y207" s="374"/>
      <c r="Z207" s="374"/>
    </row>
    <row r="208" spans="1:26" ht="13.5" customHeight="1" x14ac:dyDescent="0.25">
      <c r="A208" s="345">
        <f t="shared" ca="1" si="22"/>
        <v>0</v>
      </c>
      <c r="B208" s="345">
        <f t="shared" ca="1" si="1"/>
        <v>3</v>
      </c>
      <c r="C208" s="345">
        <f t="shared" ca="1" si="2"/>
        <v>1</v>
      </c>
      <c r="D208" s="346">
        <f t="shared" ca="1" si="3"/>
        <v>3</v>
      </c>
      <c r="E208" s="346">
        <f t="shared" ca="1" si="4"/>
        <v>2</v>
      </c>
      <c r="F208" s="344"/>
      <c r="G208" s="374"/>
      <c r="H208" s="374"/>
      <c r="I208" s="374"/>
      <c r="J208" s="375"/>
      <c r="K208" s="376"/>
      <c r="L208" s="377"/>
      <c r="M208" s="377"/>
      <c r="N208" s="382"/>
      <c r="O208" s="375"/>
      <c r="P208" s="380"/>
      <c r="Q208" s="375"/>
      <c r="R208" s="374"/>
      <c r="S208" s="374"/>
      <c r="T208" s="374"/>
      <c r="U208" s="374"/>
      <c r="V208" s="374"/>
      <c r="W208" s="374"/>
      <c r="X208" s="374"/>
      <c r="Y208" s="374"/>
      <c r="Z208" s="374"/>
    </row>
    <row r="209" spans="1:26" ht="13.5" customHeight="1" x14ac:dyDescent="0.25">
      <c r="A209" s="345">
        <f t="shared" ca="1" si="22"/>
        <v>0</v>
      </c>
      <c r="B209" s="345">
        <f t="shared" ca="1" si="1"/>
        <v>3</v>
      </c>
      <c r="C209" s="345">
        <f t="shared" ca="1" si="2"/>
        <v>1</v>
      </c>
      <c r="D209" s="346">
        <f t="shared" ca="1" si="3"/>
        <v>3</v>
      </c>
      <c r="E209" s="346">
        <f t="shared" ca="1" si="4"/>
        <v>2</v>
      </c>
      <c r="F209" s="344"/>
      <c r="G209" s="374"/>
      <c r="H209" s="374"/>
      <c r="I209" s="374"/>
      <c r="J209" s="375"/>
      <c r="K209" s="376"/>
      <c r="L209" s="377"/>
      <c r="M209" s="377"/>
      <c r="N209" s="382"/>
      <c r="O209" s="375"/>
      <c r="P209" s="380"/>
      <c r="Q209" s="375"/>
      <c r="R209" s="374"/>
      <c r="S209" s="374"/>
      <c r="T209" s="374"/>
      <c r="U209" s="374"/>
      <c r="V209" s="374"/>
      <c r="W209" s="374"/>
      <c r="X209" s="374"/>
      <c r="Y209" s="374"/>
      <c r="Z209" s="374"/>
    </row>
    <row r="210" spans="1:26" ht="13.5" customHeight="1" x14ac:dyDescent="0.25">
      <c r="A210" s="345">
        <f t="shared" ca="1" si="22"/>
        <v>0</v>
      </c>
      <c r="B210" s="345">
        <f t="shared" ca="1" si="1"/>
        <v>3</v>
      </c>
      <c r="C210" s="345">
        <f t="shared" ca="1" si="2"/>
        <v>1</v>
      </c>
      <c r="D210" s="346">
        <f t="shared" ca="1" si="3"/>
        <v>3</v>
      </c>
      <c r="E210" s="346">
        <f t="shared" ca="1" si="4"/>
        <v>2</v>
      </c>
      <c r="F210" s="344"/>
      <c r="G210" s="374"/>
      <c r="H210" s="374"/>
      <c r="I210" s="374"/>
      <c r="J210" s="375"/>
      <c r="K210" s="376"/>
      <c r="L210" s="377"/>
      <c r="M210" s="377"/>
      <c r="N210" s="382"/>
      <c r="O210" s="375"/>
      <c r="P210" s="380"/>
      <c r="Q210" s="375"/>
      <c r="R210" s="374"/>
      <c r="S210" s="374"/>
      <c r="T210" s="374"/>
      <c r="U210" s="374"/>
      <c r="V210" s="374"/>
      <c r="W210" s="374"/>
      <c r="X210" s="374"/>
      <c r="Y210" s="374"/>
      <c r="Z210" s="374"/>
    </row>
    <row r="211" spans="1:26" ht="13.5" customHeight="1" x14ac:dyDescent="0.25">
      <c r="A211" s="345">
        <f t="shared" ca="1" si="22"/>
        <v>0</v>
      </c>
      <c r="B211" s="345">
        <f t="shared" ca="1" si="1"/>
        <v>3</v>
      </c>
      <c r="C211" s="345">
        <f t="shared" ca="1" si="2"/>
        <v>1</v>
      </c>
      <c r="D211" s="346">
        <f t="shared" ca="1" si="3"/>
        <v>3</v>
      </c>
      <c r="E211" s="346">
        <f t="shared" ca="1" si="4"/>
        <v>2</v>
      </c>
      <c r="F211" s="344"/>
      <c r="G211" s="374"/>
      <c r="H211" s="374"/>
      <c r="I211" s="374"/>
      <c r="J211" s="375"/>
      <c r="K211" s="376"/>
      <c r="L211" s="377"/>
      <c r="M211" s="377"/>
      <c r="N211" s="382"/>
      <c r="O211" s="375"/>
      <c r="P211" s="380"/>
      <c r="Q211" s="375"/>
      <c r="R211" s="374"/>
      <c r="S211" s="374"/>
      <c r="T211" s="374"/>
      <c r="U211" s="374"/>
      <c r="V211" s="374"/>
      <c r="W211" s="374"/>
      <c r="X211" s="374"/>
      <c r="Y211" s="374"/>
      <c r="Z211" s="374"/>
    </row>
    <row r="212" spans="1:26" ht="13.5" customHeight="1" x14ac:dyDescent="0.25">
      <c r="A212" s="345">
        <f t="shared" ca="1" si="22"/>
        <v>0</v>
      </c>
      <c r="B212" s="345">
        <f t="shared" ca="1" si="1"/>
        <v>3</v>
      </c>
      <c r="C212" s="345">
        <f t="shared" ca="1" si="2"/>
        <v>1</v>
      </c>
      <c r="D212" s="346">
        <f t="shared" ca="1" si="3"/>
        <v>3</v>
      </c>
      <c r="E212" s="346">
        <f t="shared" ca="1" si="4"/>
        <v>2</v>
      </c>
      <c r="F212" s="344"/>
      <c r="G212" s="374"/>
      <c r="H212" s="374"/>
      <c r="I212" s="374"/>
      <c r="J212" s="375"/>
      <c r="K212" s="376"/>
      <c r="L212" s="377"/>
      <c r="M212" s="377"/>
      <c r="N212" s="382"/>
      <c r="O212" s="375"/>
      <c r="P212" s="380"/>
      <c r="Q212" s="375"/>
      <c r="R212" s="374"/>
      <c r="S212" s="374"/>
      <c r="T212" s="374"/>
      <c r="U212" s="374"/>
      <c r="V212" s="374"/>
      <c r="W212" s="374"/>
      <c r="X212" s="374"/>
      <c r="Y212" s="374"/>
      <c r="Z212" s="374"/>
    </row>
    <row r="213" spans="1:26" ht="13.5" customHeight="1" x14ac:dyDescent="0.25">
      <c r="A213" s="345">
        <f t="shared" ca="1" si="22"/>
        <v>0</v>
      </c>
      <c r="B213" s="345">
        <f t="shared" ca="1" si="1"/>
        <v>3</v>
      </c>
      <c r="C213" s="345">
        <f t="shared" ca="1" si="2"/>
        <v>1</v>
      </c>
      <c r="D213" s="346">
        <f t="shared" ca="1" si="3"/>
        <v>3</v>
      </c>
      <c r="E213" s="346">
        <f t="shared" ca="1" si="4"/>
        <v>2</v>
      </c>
      <c r="F213" s="344"/>
      <c r="G213" s="374"/>
      <c r="H213" s="374"/>
      <c r="I213" s="374"/>
      <c r="J213" s="375"/>
      <c r="K213" s="376"/>
      <c r="L213" s="377"/>
      <c r="M213" s="377"/>
      <c r="N213" s="382"/>
      <c r="O213" s="375"/>
      <c r="P213" s="380"/>
      <c r="Q213" s="375"/>
      <c r="R213" s="374"/>
      <c r="S213" s="374"/>
      <c r="T213" s="374"/>
      <c r="U213" s="374"/>
      <c r="V213" s="374"/>
      <c r="W213" s="374"/>
      <c r="X213" s="374"/>
      <c r="Y213" s="374"/>
      <c r="Z213" s="374"/>
    </row>
    <row r="214" spans="1:26" ht="13.5" customHeight="1" x14ac:dyDescent="0.25">
      <c r="A214" s="345">
        <f t="shared" ca="1" si="22"/>
        <v>0</v>
      </c>
      <c r="B214" s="345">
        <f t="shared" ca="1" si="1"/>
        <v>3</v>
      </c>
      <c r="C214" s="345">
        <f t="shared" ca="1" si="2"/>
        <v>1</v>
      </c>
      <c r="D214" s="346">
        <f t="shared" ca="1" si="3"/>
        <v>3</v>
      </c>
      <c r="E214" s="346">
        <f t="shared" ca="1" si="4"/>
        <v>2</v>
      </c>
      <c r="F214" s="344"/>
      <c r="G214" s="374"/>
      <c r="H214" s="374"/>
      <c r="I214" s="374"/>
      <c r="J214" s="375"/>
      <c r="K214" s="376"/>
      <c r="L214" s="377"/>
      <c r="M214" s="377"/>
      <c r="N214" s="382"/>
      <c r="O214" s="375"/>
      <c r="P214" s="380"/>
      <c r="Q214" s="375"/>
      <c r="R214" s="374"/>
      <c r="S214" s="374"/>
      <c r="T214" s="374"/>
      <c r="U214" s="374"/>
      <c r="V214" s="374"/>
      <c r="W214" s="374"/>
      <c r="X214" s="374"/>
      <c r="Y214" s="374"/>
      <c r="Z214" s="374"/>
    </row>
    <row r="215" spans="1:26" ht="13.5" customHeight="1" x14ac:dyDescent="0.25">
      <c r="A215" s="345">
        <f t="shared" ca="1" si="22"/>
        <v>0</v>
      </c>
      <c r="B215" s="345">
        <f t="shared" ca="1" si="1"/>
        <v>3</v>
      </c>
      <c r="C215" s="345">
        <f t="shared" ca="1" si="2"/>
        <v>1</v>
      </c>
      <c r="D215" s="346">
        <f t="shared" ca="1" si="3"/>
        <v>3</v>
      </c>
      <c r="E215" s="346">
        <f t="shared" ca="1" si="4"/>
        <v>2</v>
      </c>
      <c r="F215" s="344"/>
      <c r="G215" s="374"/>
      <c r="H215" s="374"/>
      <c r="I215" s="374"/>
      <c r="J215" s="375"/>
      <c r="K215" s="376"/>
      <c r="L215" s="377"/>
      <c r="M215" s="377"/>
      <c r="N215" s="382"/>
      <c r="O215" s="375"/>
      <c r="P215" s="380"/>
      <c r="Q215" s="375"/>
      <c r="R215" s="374"/>
      <c r="S215" s="374"/>
      <c r="T215" s="374"/>
      <c r="U215" s="374"/>
      <c r="V215" s="374"/>
      <c r="W215" s="374"/>
      <c r="X215" s="374"/>
      <c r="Y215" s="374"/>
      <c r="Z215" s="374"/>
    </row>
    <row r="216" spans="1:26" ht="13.5" customHeight="1" x14ac:dyDescent="0.25">
      <c r="A216" s="345">
        <f t="shared" ca="1" si="22"/>
        <v>0</v>
      </c>
      <c r="B216" s="345">
        <f t="shared" ca="1" si="1"/>
        <v>3</v>
      </c>
      <c r="C216" s="345">
        <f t="shared" ca="1" si="2"/>
        <v>1</v>
      </c>
      <c r="D216" s="346">
        <f t="shared" ca="1" si="3"/>
        <v>3</v>
      </c>
      <c r="E216" s="346">
        <f t="shared" ca="1" si="4"/>
        <v>2</v>
      </c>
      <c r="F216" s="344"/>
      <c r="G216" s="374"/>
      <c r="H216" s="374"/>
      <c r="I216" s="374"/>
      <c r="J216" s="375"/>
      <c r="K216" s="376"/>
      <c r="L216" s="377"/>
      <c r="M216" s="377"/>
      <c r="N216" s="382"/>
      <c r="O216" s="375"/>
      <c r="P216" s="380"/>
      <c r="Q216" s="375"/>
      <c r="R216" s="374"/>
      <c r="S216" s="374"/>
      <c r="T216" s="374"/>
      <c r="U216" s="374"/>
      <c r="V216" s="374"/>
      <c r="W216" s="374"/>
      <c r="X216" s="374"/>
      <c r="Y216" s="374"/>
      <c r="Z216" s="374"/>
    </row>
    <row r="217" spans="1:26" ht="13.5" customHeight="1" x14ac:dyDescent="0.25">
      <c r="A217" s="345">
        <f t="shared" ca="1" si="22"/>
        <v>0</v>
      </c>
      <c r="B217" s="345">
        <f t="shared" ca="1" si="1"/>
        <v>3</v>
      </c>
      <c r="C217" s="345">
        <f t="shared" ca="1" si="2"/>
        <v>1</v>
      </c>
      <c r="D217" s="346">
        <f t="shared" ca="1" si="3"/>
        <v>3</v>
      </c>
      <c r="E217" s="346">
        <f t="shared" ca="1" si="4"/>
        <v>2</v>
      </c>
      <c r="F217" s="344"/>
      <c r="G217" s="374"/>
      <c r="H217" s="374"/>
      <c r="I217" s="374"/>
      <c r="J217" s="375"/>
      <c r="K217" s="376"/>
      <c r="L217" s="377"/>
      <c r="M217" s="377"/>
      <c r="N217" s="382"/>
      <c r="O217" s="375"/>
      <c r="P217" s="380"/>
      <c r="Q217" s="375"/>
      <c r="R217" s="374"/>
      <c r="S217" s="374"/>
      <c r="T217" s="374"/>
      <c r="U217" s="374"/>
      <c r="V217" s="374"/>
      <c r="W217" s="374"/>
      <c r="X217" s="374"/>
      <c r="Y217" s="374"/>
      <c r="Z217" s="374"/>
    </row>
    <row r="218" spans="1:26" ht="13.5" customHeight="1" x14ac:dyDescent="0.25">
      <c r="A218" s="345">
        <f t="shared" ca="1" si="22"/>
        <v>0</v>
      </c>
      <c r="B218" s="345">
        <f t="shared" ca="1" si="1"/>
        <v>3</v>
      </c>
      <c r="C218" s="345">
        <f t="shared" ca="1" si="2"/>
        <v>1</v>
      </c>
      <c r="D218" s="346">
        <f t="shared" ca="1" si="3"/>
        <v>3</v>
      </c>
      <c r="E218" s="346">
        <f t="shared" ca="1" si="4"/>
        <v>2</v>
      </c>
      <c r="F218" s="344"/>
      <c r="G218" s="374"/>
      <c r="H218" s="374"/>
      <c r="I218" s="374"/>
      <c r="J218" s="375"/>
      <c r="K218" s="376"/>
      <c r="L218" s="377"/>
      <c r="M218" s="377"/>
      <c r="N218" s="382"/>
      <c r="O218" s="375"/>
      <c r="P218" s="380"/>
      <c r="Q218" s="375"/>
      <c r="R218" s="374"/>
      <c r="S218" s="374"/>
      <c r="T218" s="374"/>
      <c r="U218" s="374"/>
      <c r="V218" s="374"/>
      <c r="W218" s="374"/>
      <c r="X218" s="374"/>
      <c r="Y218" s="374"/>
      <c r="Z218" s="374"/>
    </row>
    <row r="219" spans="1:26" ht="13.5" customHeight="1" x14ac:dyDescent="0.25">
      <c r="A219" s="345">
        <f t="shared" ca="1" si="22"/>
        <v>0</v>
      </c>
      <c r="B219" s="345">
        <f t="shared" ca="1" si="1"/>
        <v>3</v>
      </c>
      <c r="C219" s="345">
        <f t="shared" ca="1" si="2"/>
        <v>1</v>
      </c>
      <c r="D219" s="346">
        <f t="shared" ca="1" si="3"/>
        <v>3</v>
      </c>
      <c r="E219" s="346">
        <f t="shared" ca="1" si="4"/>
        <v>2</v>
      </c>
      <c r="F219" s="344"/>
      <c r="G219" s="374"/>
      <c r="H219" s="374"/>
      <c r="I219" s="374"/>
      <c r="J219" s="375"/>
      <c r="K219" s="376"/>
      <c r="L219" s="377"/>
      <c r="M219" s="377"/>
      <c r="N219" s="382"/>
      <c r="O219" s="375"/>
      <c r="P219" s="380"/>
      <c r="Q219" s="375"/>
      <c r="R219" s="374"/>
      <c r="S219" s="374"/>
      <c r="T219" s="374"/>
      <c r="U219" s="374"/>
      <c r="V219" s="374"/>
      <c r="W219" s="374"/>
      <c r="X219" s="374"/>
      <c r="Y219" s="374"/>
      <c r="Z219" s="374"/>
    </row>
    <row r="220" spans="1:26" ht="13.5" customHeight="1" x14ac:dyDescent="0.25">
      <c r="A220" s="345">
        <f t="shared" ca="1" si="22"/>
        <v>0</v>
      </c>
      <c r="B220" s="345">
        <f t="shared" ca="1" si="1"/>
        <v>3</v>
      </c>
      <c r="C220" s="345">
        <f t="shared" ca="1" si="2"/>
        <v>1</v>
      </c>
      <c r="D220" s="346">
        <f t="shared" ca="1" si="3"/>
        <v>3</v>
      </c>
      <c r="E220" s="346">
        <f t="shared" ca="1" si="4"/>
        <v>2</v>
      </c>
      <c r="F220" s="344"/>
      <c r="G220" s="374"/>
      <c r="H220" s="374"/>
      <c r="I220" s="374"/>
      <c r="J220" s="375"/>
      <c r="K220" s="376"/>
      <c r="L220" s="377"/>
      <c r="M220" s="377"/>
      <c r="N220" s="382"/>
      <c r="O220" s="375"/>
      <c r="P220" s="380"/>
      <c r="Q220" s="375"/>
      <c r="R220" s="374"/>
      <c r="S220" s="374"/>
      <c r="T220" s="374"/>
      <c r="U220" s="374"/>
      <c r="V220" s="374"/>
      <c r="W220" s="374"/>
      <c r="X220" s="374"/>
      <c r="Y220" s="374"/>
      <c r="Z220" s="374"/>
    </row>
    <row r="221" spans="1:26" ht="13.5" customHeight="1" x14ac:dyDescent="0.25">
      <c r="A221" s="345">
        <f t="shared" ca="1" si="22"/>
        <v>0</v>
      </c>
      <c r="B221" s="345">
        <f t="shared" ca="1" si="1"/>
        <v>3</v>
      </c>
      <c r="C221" s="345">
        <f t="shared" ca="1" si="2"/>
        <v>1</v>
      </c>
      <c r="D221" s="346">
        <f t="shared" ca="1" si="3"/>
        <v>3</v>
      </c>
      <c r="E221" s="346">
        <f t="shared" ca="1" si="4"/>
        <v>2</v>
      </c>
      <c r="F221" s="344"/>
      <c r="G221" s="374"/>
      <c r="H221" s="374"/>
      <c r="I221" s="374"/>
      <c r="J221" s="375"/>
      <c r="K221" s="376"/>
      <c r="L221" s="377"/>
      <c r="M221" s="377"/>
      <c r="N221" s="382"/>
      <c r="O221" s="375"/>
      <c r="P221" s="380"/>
      <c r="Q221" s="375"/>
      <c r="R221" s="374"/>
      <c r="S221" s="374"/>
      <c r="T221" s="374"/>
      <c r="U221" s="374"/>
      <c r="V221" s="374"/>
      <c r="W221" s="374"/>
      <c r="X221" s="374"/>
      <c r="Y221" s="374"/>
      <c r="Z221" s="374"/>
    </row>
    <row r="222" spans="1:26" ht="13.5" customHeight="1" x14ac:dyDescent="0.25">
      <c r="A222" s="345">
        <f t="shared" ca="1" si="22"/>
        <v>0</v>
      </c>
      <c r="B222" s="345">
        <f t="shared" ca="1" si="1"/>
        <v>3</v>
      </c>
      <c r="C222" s="345">
        <f t="shared" ca="1" si="2"/>
        <v>1</v>
      </c>
      <c r="D222" s="346">
        <f t="shared" ca="1" si="3"/>
        <v>3</v>
      </c>
      <c r="E222" s="346">
        <f t="shared" ca="1" si="4"/>
        <v>2</v>
      </c>
      <c r="F222" s="344"/>
      <c r="G222" s="374"/>
      <c r="H222" s="374"/>
      <c r="I222" s="374"/>
      <c r="J222" s="375"/>
      <c r="K222" s="376"/>
      <c r="L222" s="377"/>
      <c r="M222" s="377"/>
      <c r="N222" s="382"/>
      <c r="O222" s="375"/>
      <c r="P222" s="380"/>
      <c r="Q222" s="375"/>
      <c r="R222" s="374"/>
      <c r="S222" s="374"/>
      <c r="T222" s="374"/>
      <c r="U222" s="374"/>
      <c r="V222" s="374"/>
      <c r="W222" s="374"/>
      <c r="X222" s="374"/>
      <c r="Y222" s="374"/>
      <c r="Z222" s="374"/>
    </row>
    <row r="223" spans="1:26" ht="13.5" customHeight="1" x14ac:dyDescent="0.25">
      <c r="A223" s="345">
        <f t="shared" ca="1" si="22"/>
        <v>0</v>
      </c>
      <c r="B223" s="345">
        <f t="shared" ca="1" si="1"/>
        <v>3</v>
      </c>
      <c r="C223" s="345">
        <f t="shared" ca="1" si="2"/>
        <v>1</v>
      </c>
      <c r="D223" s="346">
        <f t="shared" ca="1" si="3"/>
        <v>3</v>
      </c>
      <c r="E223" s="346">
        <f t="shared" ca="1" si="4"/>
        <v>2</v>
      </c>
      <c r="F223" s="344"/>
      <c r="G223" s="374"/>
      <c r="H223" s="374"/>
      <c r="I223" s="374"/>
      <c r="J223" s="375"/>
      <c r="K223" s="376"/>
      <c r="L223" s="377"/>
      <c r="M223" s="377"/>
      <c r="N223" s="382"/>
      <c r="O223" s="375"/>
      <c r="P223" s="380"/>
      <c r="Q223" s="375"/>
      <c r="R223" s="374"/>
      <c r="S223" s="374"/>
      <c r="T223" s="374"/>
      <c r="U223" s="374"/>
      <c r="V223" s="374"/>
      <c r="W223" s="374"/>
      <c r="X223" s="374"/>
      <c r="Y223" s="374"/>
      <c r="Z223" s="374"/>
    </row>
    <row r="224" spans="1:26" ht="13.5" customHeight="1" x14ac:dyDescent="0.25">
      <c r="A224" s="345">
        <f t="shared" ca="1" si="22"/>
        <v>0</v>
      </c>
      <c r="B224" s="345">
        <f t="shared" ca="1" si="1"/>
        <v>3</v>
      </c>
      <c r="C224" s="345">
        <f t="shared" ca="1" si="2"/>
        <v>1</v>
      </c>
      <c r="D224" s="346">
        <f t="shared" ca="1" si="3"/>
        <v>3</v>
      </c>
      <c r="E224" s="346">
        <f t="shared" ca="1" si="4"/>
        <v>2</v>
      </c>
      <c r="F224" s="344"/>
      <c r="G224" s="374"/>
      <c r="H224" s="374"/>
      <c r="I224" s="374"/>
      <c r="J224" s="375"/>
      <c r="K224" s="376"/>
      <c r="L224" s="377"/>
      <c r="M224" s="377"/>
      <c r="N224" s="382"/>
      <c r="O224" s="375"/>
      <c r="P224" s="380"/>
      <c r="Q224" s="375"/>
      <c r="R224" s="374"/>
      <c r="S224" s="374"/>
      <c r="T224" s="374"/>
      <c r="U224" s="374"/>
      <c r="V224" s="374"/>
      <c r="W224" s="374"/>
      <c r="X224" s="374"/>
      <c r="Y224" s="374"/>
      <c r="Z224" s="374"/>
    </row>
    <row r="225" spans="1:26" ht="13.5" customHeight="1" x14ac:dyDescent="0.25">
      <c r="A225" s="345">
        <f t="shared" ca="1" si="22"/>
        <v>0</v>
      </c>
      <c r="B225" s="345">
        <f t="shared" ca="1" si="1"/>
        <v>3</v>
      </c>
      <c r="C225" s="345">
        <f t="shared" ca="1" si="2"/>
        <v>1</v>
      </c>
      <c r="D225" s="346">
        <f t="shared" ca="1" si="3"/>
        <v>3</v>
      </c>
      <c r="E225" s="346">
        <f t="shared" ca="1" si="4"/>
        <v>2</v>
      </c>
      <c r="F225" s="344"/>
      <c r="G225" s="374"/>
      <c r="H225" s="374"/>
      <c r="I225" s="374"/>
      <c r="J225" s="375"/>
      <c r="K225" s="376"/>
      <c r="L225" s="377"/>
      <c r="M225" s="377"/>
      <c r="N225" s="382"/>
      <c r="O225" s="375"/>
      <c r="P225" s="380"/>
      <c r="Q225" s="375"/>
      <c r="R225" s="374"/>
      <c r="S225" s="374"/>
      <c r="T225" s="374"/>
      <c r="U225" s="374"/>
      <c r="V225" s="374"/>
      <c r="W225" s="374"/>
      <c r="X225" s="374"/>
      <c r="Y225" s="374"/>
      <c r="Z225" s="374"/>
    </row>
    <row r="226" spans="1:26" ht="13.5" customHeight="1" x14ac:dyDescent="0.25">
      <c r="A226" s="345">
        <f t="shared" ca="1" si="22"/>
        <v>0</v>
      </c>
      <c r="B226" s="345">
        <f t="shared" ca="1" si="1"/>
        <v>3</v>
      </c>
      <c r="C226" s="345">
        <f t="shared" ca="1" si="2"/>
        <v>1</v>
      </c>
      <c r="D226" s="346">
        <f t="shared" ca="1" si="3"/>
        <v>3</v>
      </c>
      <c r="E226" s="346">
        <f t="shared" ca="1" si="4"/>
        <v>2</v>
      </c>
      <c r="F226" s="344"/>
      <c r="G226" s="374"/>
      <c r="H226" s="374"/>
      <c r="I226" s="374"/>
      <c r="J226" s="375"/>
      <c r="K226" s="376"/>
      <c r="L226" s="377"/>
      <c r="M226" s="377"/>
      <c r="N226" s="382"/>
      <c r="O226" s="375"/>
      <c r="P226" s="380"/>
      <c r="Q226" s="375"/>
      <c r="R226" s="374"/>
      <c r="S226" s="374"/>
      <c r="T226" s="374"/>
      <c r="U226" s="374"/>
      <c r="V226" s="374"/>
      <c r="W226" s="374"/>
      <c r="X226" s="374"/>
      <c r="Y226" s="374"/>
      <c r="Z226" s="374"/>
    </row>
    <row r="227" spans="1:26" ht="13.5" customHeight="1" x14ac:dyDescent="0.25">
      <c r="A227" s="345">
        <f t="shared" ca="1" si="22"/>
        <v>0</v>
      </c>
      <c r="B227" s="345">
        <f t="shared" ca="1" si="1"/>
        <v>3</v>
      </c>
      <c r="C227" s="345">
        <f t="shared" ca="1" si="2"/>
        <v>1</v>
      </c>
      <c r="D227" s="346">
        <f t="shared" ca="1" si="3"/>
        <v>3</v>
      </c>
      <c r="E227" s="346">
        <f t="shared" ca="1" si="4"/>
        <v>2</v>
      </c>
      <c r="F227" s="344"/>
      <c r="G227" s="374"/>
      <c r="H227" s="374"/>
      <c r="I227" s="374"/>
      <c r="J227" s="375"/>
      <c r="K227" s="376"/>
      <c r="L227" s="377"/>
      <c r="M227" s="377"/>
      <c r="N227" s="382"/>
      <c r="O227" s="375"/>
      <c r="P227" s="380"/>
      <c r="Q227" s="375"/>
      <c r="R227" s="374"/>
      <c r="S227" s="374"/>
      <c r="T227" s="374"/>
      <c r="U227" s="374"/>
      <c r="V227" s="374"/>
      <c r="W227" s="374"/>
      <c r="X227" s="374"/>
      <c r="Y227" s="374"/>
      <c r="Z227" s="374"/>
    </row>
    <row r="228" spans="1:26" ht="13.5" customHeight="1" x14ac:dyDescent="0.25">
      <c r="A228" s="345">
        <f t="shared" ca="1" si="22"/>
        <v>0</v>
      </c>
      <c r="B228" s="345">
        <f t="shared" ca="1" si="1"/>
        <v>3</v>
      </c>
      <c r="C228" s="345">
        <f t="shared" ca="1" si="2"/>
        <v>1</v>
      </c>
      <c r="D228" s="346">
        <f t="shared" ca="1" si="3"/>
        <v>3</v>
      </c>
      <c r="E228" s="346">
        <f t="shared" ca="1" si="4"/>
        <v>2</v>
      </c>
      <c r="F228" s="344"/>
      <c r="G228" s="374"/>
      <c r="H228" s="374"/>
      <c r="I228" s="374"/>
      <c r="J228" s="375"/>
      <c r="K228" s="376"/>
      <c r="L228" s="377"/>
      <c r="M228" s="377"/>
      <c r="N228" s="382"/>
      <c r="O228" s="375"/>
      <c r="P228" s="380"/>
      <c r="Q228" s="375"/>
      <c r="R228" s="374"/>
      <c r="S228" s="374"/>
      <c r="T228" s="374"/>
      <c r="U228" s="374"/>
      <c r="V228" s="374"/>
      <c r="W228" s="374"/>
      <c r="X228" s="374"/>
      <c r="Y228" s="374"/>
      <c r="Z228" s="374"/>
    </row>
    <row r="229" spans="1:26" ht="13.5" customHeight="1" x14ac:dyDescent="0.25">
      <c r="A229" s="345">
        <f t="shared" ca="1" si="22"/>
        <v>0</v>
      </c>
      <c r="B229" s="345">
        <f t="shared" ca="1" si="1"/>
        <v>3</v>
      </c>
      <c r="C229" s="345">
        <f t="shared" ca="1" si="2"/>
        <v>1</v>
      </c>
      <c r="D229" s="346">
        <f t="shared" ca="1" si="3"/>
        <v>3</v>
      </c>
      <c r="E229" s="346">
        <f t="shared" ca="1" si="4"/>
        <v>2</v>
      </c>
      <c r="F229" s="344"/>
      <c r="G229" s="374"/>
      <c r="H229" s="374"/>
      <c r="I229" s="374"/>
      <c r="J229" s="375"/>
      <c r="K229" s="376"/>
      <c r="L229" s="377"/>
      <c r="M229" s="377"/>
      <c r="N229" s="382"/>
      <c r="O229" s="375"/>
      <c r="P229" s="380"/>
      <c r="Q229" s="375"/>
      <c r="R229" s="374"/>
      <c r="S229" s="374"/>
      <c r="T229" s="374"/>
      <c r="U229" s="374"/>
      <c r="V229" s="374"/>
      <c r="W229" s="374"/>
      <c r="X229" s="374"/>
      <c r="Y229" s="374"/>
      <c r="Z229" s="374"/>
    </row>
    <row r="230" spans="1:26" ht="13.5" customHeight="1" x14ac:dyDescent="0.25">
      <c r="A230" s="345">
        <f t="shared" ca="1" si="22"/>
        <v>0</v>
      </c>
      <c r="B230" s="345">
        <f t="shared" ca="1" si="1"/>
        <v>3</v>
      </c>
      <c r="C230" s="345">
        <f t="shared" ca="1" si="2"/>
        <v>1</v>
      </c>
      <c r="D230" s="346">
        <f t="shared" ca="1" si="3"/>
        <v>3</v>
      </c>
      <c r="E230" s="346">
        <f t="shared" ca="1" si="4"/>
        <v>2</v>
      </c>
      <c r="F230" s="344"/>
      <c r="G230" s="374"/>
      <c r="H230" s="374"/>
      <c r="I230" s="374"/>
      <c r="J230" s="375"/>
      <c r="K230" s="376"/>
      <c r="L230" s="377"/>
      <c r="M230" s="377"/>
      <c r="N230" s="382"/>
      <c r="O230" s="375"/>
      <c r="P230" s="380"/>
      <c r="Q230" s="375"/>
      <c r="R230" s="374"/>
      <c r="S230" s="374"/>
      <c r="T230" s="374"/>
      <c r="U230" s="374"/>
      <c r="V230" s="374"/>
      <c r="W230" s="374"/>
      <c r="X230" s="374"/>
      <c r="Y230" s="374"/>
      <c r="Z230" s="374"/>
    </row>
    <row r="231" spans="1:26" ht="13.5" customHeight="1" x14ac:dyDescent="0.25">
      <c r="A231" s="345">
        <f t="shared" ca="1" si="22"/>
        <v>0</v>
      </c>
      <c r="B231" s="345">
        <f t="shared" ca="1" si="1"/>
        <v>3</v>
      </c>
      <c r="C231" s="345">
        <f t="shared" ca="1" si="2"/>
        <v>1</v>
      </c>
      <c r="D231" s="346">
        <f t="shared" ca="1" si="3"/>
        <v>3</v>
      </c>
      <c r="E231" s="346">
        <f t="shared" ca="1" si="4"/>
        <v>2</v>
      </c>
      <c r="F231" s="344"/>
      <c r="G231" s="374"/>
      <c r="H231" s="374"/>
      <c r="I231" s="374"/>
      <c r="J231" s="375"/>
      <c r="K231" s="376"/>
      <c r="L231" s="377"/>
      <c r="M231" s="377"/>
      <c r="N231" s="382"/>
      <c r="O231" s="375"/>
      <c r="P231" s="380"/>
      <c r="Q231" s="375"/>
      <c r="R231" s="374"/>
      <c r="S231" s="374"/>
      <c r="T231" s="374"/>
      <c r="U231" s="374"/>
      <c r="V231" s="374"/>
      <c r="W231" s="374"/>
      <c r="X231" s="374"/>
      <c r="Y231" s="374"/>
      <c r="Z231" s="374"/>
    </row>
    <row r="232" spans="1:26" ht="13.5" customHeight="1" x14ac:dyDescent="0.25">
      <c r="A232" s="345">
        <f t="shared" ca="1" si="22"/>
        <v>0</v>
      </c>
      <c r="B232" s="345">
        <f t="shared" ca="1" si="1"/>
        <v>3</v>
      </c>
      <c r="C232" s="345">
        <f t="shared" ca="1" si="2"/>
        <v>1</v>
      </c>
      <c r="D232" s="346">
        <f t="shared" ca="1" si="3"/>
        <v>3</v>
      </c>
      <c r="E232" s="346">
        <f t="shared" ca="1" si="4"/>
        <v>2</v>
      </c>
      <c r="F232" s="344"/>
      <c r="G232" s="374"/>
      <c r="H232" s="374"/>
      <c r="I232" s="374"/>
      <c r="J232" s="375"/>
      <c r="K232" s="376"/>
      <c r="L232" s="377"/>
      <c r="M232" s="377"/>
      <c r="N232" s="382"/>
      <c r="O232" s="375"/>
      <c r="P232" s="380"/>
      <c r="Q232" s="375"/>
      <c r="R232" s="374"/>
      <c r="S232" s="374"/>
      <c r="T232" s="374"/>
      <c r="U232" s="374"/>
      <c r="V232" s="374"/>
      <c r="W232" s="374"/>
      <c r="X232" s="374"/>
      <c r="Y232" s="374"/>
      <c r="Z232" s="374"/>
    </row>
    <row r="233" spans="1:26" ht="13.5" customHeight="1" x14ac:dyDescent="0.25">
      <c r="A233" s="345">
        <f t="shared" ca="1" si="22"/>
        <v>0</v>
      </c>
      <c r="B233" s="345">
        <f t="shared" ca="1" si="1"/>
        <v>3</v>
      </c>
      <c r="C233" s="345">
        <f t="shared" ca="1" si="2"/>
        <v>1</v>
      </c>
      <c r="D233" s="346">
        <f t="shared" ca="1" si="3"/>
        <v>3</v>
      </c>
      <c r="E233" s="346">
        <f t="shared" ca="1" si="4"/>
        <v>2</v>
      </c>
      <c r="F233" s="344"/>
      <c r="G233" s="374"/>
      <c r="H233" s="374"/>
      <c r="I233" s="374"/>
      <c r="J233" s="375"/>
      <c r="K233" s="376"/>
      <c r="L233" s="377"/>
      <c r="M233" s="377"/>
      <c r="N233" s="382"/>
      <c r="O233" s="375"/>
      <c r="P233" s="380"/>
      <c r="Q233" s="375"/>
      <c r="R233" s="374"/>
      <c r="S233" s="374"/>
      <c r="T233" s="374"/>
      <c r="U233" s="374"/>
      <c r="V233" s="374"/>
      <c r="W233" s="374"/>
      <c r="X233" s="374"/>
      <c r="Y233" s="374"/>
      <c r="Z233" s="374"/>
    </row>
    <row r="234" spans="1:26" ht="13.5" customHeight="1" x14ac:dyDescent="0.25">
      <c r="A234" s="345">
        <f t="shared" ca="1" si="22"/>
        <v>0</v>
      </c>
      <c r="B234" s="345">
        <f t="shared" ca="1" si="1"/>
        <v>3</v>
      </c>
      <c r="C234" s="345">
        <f t="shared" ca="1" si="2"/>
        <v>1</v>
      </c>
      <c r="D234" s="346">
        <f t="shared" ca="1" si="3"/>
        <v>3</v>
      </c>
      <c r="E234" s="346">
        <f t="shared" ca="1" si="4"/>
        <v>2</v>
      </c>
      <c r="F234" s="344"/>
      <c r="G234" s="374"/>
      <c r="H234" s="374"/>
      <c r="I234" s="374"/>
      <c r="J234" s="375"/>
      <c r="K234" s="376"/>
      <c r="L234" s="377"/>
      <c r="M234" s="377"/>
      <c r="N234" s="382"/>
      <c r="O234" s="375"/>
      <c r="P234" s="380"/>
      <c r="Q234" s="375"/>
      <c r="R234" s="374"/>
      <c r="S234" s="374"/>
      <c r="T234" s="374"/>
      <c r="U234" s="374"/>
      <c r="V234" s="374"/>
      <c r="W234" s="374"/>
      <c r="X234" s="374"/>
      <c r="Y234" s="374"/>
      <c r="Z234" s="374"/>
    </row>
    <row r="235" spans="1:26" ht="13.5" customHeight="1" x14ac:dyDescent="0.25">
      <c r="A235" s="345">
        <f t="shared" ca="1" si="22"/>
        <v>0</v>
      </c>
      <c r="B235" s="345">
        <f t="shared" ca="1" si="1"/>
        <v>3</v>
      </c>
      <c r="C235" s="345">
        <f t="shared" ca="1" si="2"/>
        <v>1</v>
      </c>
      <c r="D235" s="346">
        <f t="shared" ca="1" si="3"/>
        <v>3</v>
      </c>
      <c r="E235" s="346">
        <f t="shared" ca="1" si="4"/>
        <v>2</v>
      </c>
      <c r="F235" s="344"/>
      <c r="G235" s="374"/>
      <c r="H235" s="374"/>
      <c r="I235" s="374"/>
      <c r="J235" s="375"/>
      <c r="K235" s="376"/>
      <c r="L235" s="377"/>
      <c r="M235" s="377"/>
      <c r="N235" s="382"/>
      <c r="O235" s="375"/>
      <c r="P235" s="380"/>
      <c r="Q235" s="375"/>
      <c r="R235" s="374"/>
      <c r="S235" s="374"/>
      <c r="T235" s="374"/>
      <c r="U235" s="374"/>
      <c r="V235" s="374"/>
      <c r="W235" s="374"/>
      <c r="X235" s="374"/>
      <c r="Y235" s="374"/>
      <c r="Z235" s="374"/>
    </row>
    <row r="236" spans="1:26" ht="13.5" customHeight="1" x14ac:dyDescent="0.25">
      <c r="A236" s="345">
        <f t="shared" ca="1" si="22"/>
        <v>0</v>
      </c>
      <c r="B236" s="345">
        <f t="shared" ca="1" si="1"/>
        <v>3</v>
      </c>
      <c r="C236" s="345">
        <f t="shared" ca="1" si="2"/>
        <v>1</v>
      </c>
      <c r="D236" s="346">
        <f t="shared" ca="1" si="3"/>
        <v>3</v>
      </c>
      <c r="E236" s="346">
        <f t="shared" ca="1" si="4"/>
        <v>2</v>
      </c>
      <c r="F236" s="344"/>
      <c r="G236" s="374"/>
      <c r="H236" s="374"/>
      <c r="I236" s="374"/>
      <c r="J236" s="375"/>
      <c r="K236" s="376"/>
      <c r="L236" s="377"/>
      <c r="M236" s="377"/>
      <c r="N236" s="382"/>
      <c r="O236" s="375"/>
      <c r="P236" s="380"/>
      <c r="Q236" s="375"/>
      <c r="R236" s="374"/>
      <c r="S236" s="374"/>
      <c r="T236" s="374"/>
      <c r="U236" s="374"/>
      <c r="V236" s="374"/>
      <c r="W236" s="374"/>
      <c r="X236" s="374"/>
      <c r="Y236" s="374"/>
      <c r="Z236" s="374"/>
    </row>
    <row r="237" spans="1:26" ht="13.5" customHeight="1" x14ac:dyDescent="0.25">
      <c r="A237" s="345">
        <f t="shared" ca="1" si="22"/>
        <v>0</v>
      </c>
      <c r="B237" s="345">
        <f t="shared" ca="1" si="1"/>
        <v>3</v>
      </c>
      <c r="C237" s="345">
        <f t="shared" ca="1" si="2"/>
        <v>1</v>
      </c>
      <c r="D237" s="346">
        <f t="shared" ca="1" si="3"/>
        <v>3</v>
      </c>
      <c r="E237" s="346">
        <f t="shared" ca="1" si="4"/>
        <v>2</v>
      </c>
      <c r="F237" s="344"/>
      <c r="G237" s="374"/>
      <c r="H237" s="374"/>
      <c r="I237" s="374"/>
      <c r="J237" s="375"/>
      <c r="K237" s="376"/>
      <c r="L237" s="377"/>
      <c r="M237" s="377"/>
      <c r="N237" s="382"/>
      <c r="O237" s="375"/>
      <c r="P237" s="380"/>
      <c r="Q237" s="375"/>
      <c r="R237" s="374"/>
      <c r="S237" s="374"/>
      <c r="T237" s="374"/>
      <c r="U237" s="374"/>
      <c r="V237" s="374"/>
      <c r="W237" s="374"/>
      <c r="X237" s="374"/>
      <c r="Y237" s="374"/>
      <c r="Z237" s="374"/>
    </row>
    <row r="238" spans="1:26" ht="13.5" customHeight="1" x14ac:dyDescent="0.25">
      <c r="A238" s="345">
        <f t="shared" ca="1" si="22"/>
        <v>0</v>
      </c>
      <c r="B238" s="345">
        <f t="shared" ca="1" si="1"/>
        <v>3</v>
      </c>
      <c r="C238" s="345">
        <f t="shared" ca="1" si="2"/>
        <v>1</v>
      </c>
      <c r="D238" s="346">
        <f t="shared" ca="1" si="3"/>
        <v>3</v>
      </c>
      <c r="E238" s="346">
        <f t="shared" ca="1" si="4"/>
        <v>2</v>
      </c>
      <c r="F238" s="344"/>
      <c r="G238" s="374"/>
      <c r="H238" s="374"/>
      <c r="I238" s="374"/>
      <c r="J238" s="375"/>
      <c r="K238" s="376"/>
      <c r="L238" s="377"/>
      <c r="M238" s="377"/>
      <c r="N238" s="382"/>
      <c r="O238" s="375"/>
      <c r="P238" s="380"/>
      <c r="Q238" s="375"/>
      <c r="R238" s="374"/>
      <c r="S238" s="374"/>
      <c r="T238" s="374"/>
      <c r="U238" s="374"/>
      <c r="V238" s="374"/>
      <c r="W238" s="374"/>
      <c r="X238" s="374"/>
      <c r="Y238" s="374"/>
      <c r="Z238" s="374"/>
    </row>
    <row r="239" spans="1:26" ht="13.5" customHeight="1" x14ac:dyDescent="0.25">
      <c r="A239" s="345">
        <f t="shared" ca="1" si="22"/>
        <v>0</v>
      </c>
      <c r="B239" s="345">
        <f t="shared" ca="1" si="1"/>
        <v>3</v>
      </c>
      <c r="C239" s="345">
        <f t="shared" ca="1" si="2"/>
        <v>1</v>
      </c>
      <c r="D239" s="346">
        <f t="shared" ca="1" si="3"/>
        <v>3</v>
      </c>
      <c r="E239" s="346">
        <f t="shared" ca="1" si="4"/>
        <v>2</v>
      </c>
      <c r="F239" s="344"/>
      <c r="G239" s="374"/>
      <c r="H239" s="374"/>
      <c r="I239" s="374"/>
      <c r="J239" s="375"/>
      <c r="K239" s="376"/>
      <c r="L239" s="377"/>
      <c r="M239" s="377"/>
      <c r="N239" s="382"/>
      <c r="O239" s="375"/>
      <c r="P239" s="380"/>
      <c r="Q239" s="375"/>
      <c r="R239" s="374"/>
      <c r="S239" s="374"/>
      <c r="T239" s="374"/>
      <c r="U239" s="374"/>
      <c r="V239" s="374"/>
      <c r="W239" s="374"/>
      <c r="X239" s="374"/>
      <c r="Y239" s="374"/>
      <c r="Z239" s="374"/>
    </row>
    <row r="240" spans="1:26" ht="13.5" customHeight="1" x14ac:dyDescent="0.25">
      <c r="A240" s="345">
        <f t="shared" ca="1" si="22"/>
        <v>0</v>
      </c>
      <c r="B240" s="345">
        <f t="shared" ca="1" si="1"/>
        <v>3</v>
      </c>
      <c r="C240" s="345">
        <f t="shared" ca="1" si="2"/>
        <v>1</v>
      </c>
      <c r="D240" s="346">
        <f t="shared" ca="1" si="3"/>
        <v>3</v>
      </c>
      <c r="E240" s="346">
        <f t="shared" ca="1" si="4"/>
        <v>2</v>
      </c>
      <c r="F240" s="344"/>
      <c r="G240" s="374"/>
      <c r="H240" s="374"/>
      <c r="I240" s="374"/>
      <c r="J240" s="375"/>
      <c r="K240" s="376"/>
      <c r="L240" s="377"/>
      <c r="M240" s="377"/>
      <c r="N240" s="382"/>
      <c r="O240" s="375"/>
      <c r="P240" s="380"/>
      <c r="Q240" s="375"/>
      <c r="R240" s="374"/>
      <c r="S240" s="374"/>
      <c r="T240" s="374"/>
      <c r="U240" s="374"/>
      <c r="V240" s="374"/>
      <c r="W240" s="374"/>
      <c r="X240" s="374"/>
      <c r="Y240" s="374"/>
      <c r="Z240" s="374"/>
    </row>
    <row r="241" spans="1:26" ht="13.5" customHeight="1" x14ac:dyDescent="0.25">
      <c r="A241" s="345">
        <f t="shared" ca="1" si="22"/>
        <v>0</v>
      </c>
      <c r="B241" s="345">
        <f t="shared" ca="1" si="1"/>
        <v>3</v>
      </c>
      <c r="C241" s="345">
        <f t="shared" ca="1" si="2"/>
        <v>1</v>
      </c>
      <c r="D241" s="346">
        <f t="shared" ca="1" si="3"/>
        <v>3</v>
      </c>
      <c r="E241" s="346">
        <f t="shared" ca="1" si="4"/>
        <v>2</v>
      </c>
      <c r="F241" s="344"/>
      <c r="G241" s="374"/>
      <c r="H241" s="374"/>
      <c r="I241" s="374"/>
      <c r="J241" s="375"/>
      <c r="K241" s="376"/>
      <c r="L241" s="377"/>
      <c r="M241" s="377"/>
      <c r="N241" s="382"/>
      <c r="O241" s="375"/>
      <c r="P241" s="380"/>
      <c r="Q241" s="375"/>
      <c r="R241" s="374"/>
      <c r="S241" s="374"/>
      <c r="T241" s="374"/>
      <c r="U241" s="374"/>
      <c r="V241" s="374"/>
      <c r="W241" s="374"/>
      <c r="X241" s="374"/>
      <c r="Y241" s="374"/>
      <c r="Z241" s="374"/>
    </row>
    <row r="242" spans="1:26" ht="13.5" customHeight="1" x14ac:dyDescent="0.25">
      <c r="A242" s="345">
        <f t="shared" ca="1" si="22"/>
        <v>0</v>
      </c>
      <c r="B242" s="345">
        <f t="shared" ca="1" si="1"/>
        <v>3</v>
      </c>
      <c r="C242" s="345">
        <f t="shared" ca="1" si="2"/>
        <v>1</v>
      </c>
      <c r="D242" s="346">
        <f t="shared" ca="1" si="3"/>
        <v>3</v>
      </c>
      <c r="E242" s="346">
        <f t="shared" ca="1" si="4"/>
        <v>2</v>
      </c>
      <c r="F242" s="344"/>
      <c r="G242" s="374"/>
      <c r="H242" s="374"/>
      <c r="I242" s="374"/>
      <c r="J242" s="375"/>
      <c r="K242" s="376"/>
      <c r="L242" s="377"/>
      <c r="M242" s="377"/>
      <c r="N242" s="382"/>
      <c r="O242" s="375"/>
      <c r="P242" s="380"/>
      <c r="Q242" s="375"/>
      <c r="R242" s="374"/>
      <c r="S242" s="374"/>
      <c r="T242" s="374"/>
      <c r="U242" s="374"/>
      <c r="V242" s="374"/>
      <c r="W242" s="374"/>
      <c r="X242" s="374"/>
      <c r="Y242" s="374"/>
      <c r="Z242" s="374"/>
    </row>
    <row r="243" spans="1:26" ht="13.5" customHeight="1" x14ac:dyDescent="0.25">
      <c r="A243" s="345">
        <f t="shared" ca="1" si="22"/>
        <v>0</v>
      </c>
      <c r="B243" s="345">
        <f t="shared" ca="1" si="1"/>
        <v>3</v>
      </c>
      <c r="C243" s="345">
        <f t="shared" ca="1" si="2"/>
        <v>1</v>
      </c>
      <c r="D243" s="346">
        <f t="shared" ca="1" si="3"/>
        <v>3</v>
      </c>
      <c r="E243" s="346">
        <f t="shared" ca="1" si="4"/>
        <v>2</v>
      </c>
      <c r="F243" s="344"/>
      <c r="G243" s="374"/>
      <c r="H243" s="374"/>
      <c r="I243" s="374"/>
      <c r="J243" s="375"/>
      <c r="K243" s="376"/>
      <c r="L243" s="377"/>
      <c r="M243" s="377"/>
      <c r="N243" s="382"/>
      <c r="O243" s="375"/>
      <c r="P243" s="380"/>
      <c r="Q243" s="375"/>
      <c r="R243" s="374"/>
      <c r="S243" s="374"/>
      <c r="T243" s="374"/>
      <c r="U243" s="374"/>
      <c r="V243" s="374"/>
      <c r="W243" s="374"/>
      <c r="X243" s="374"/>
      <c r="Y243" s="374"/>
      <c r="Z243" s="374"/>
    </row>
    <row r="244" spans="1:26" ht="13.5" customHeight="1" x14ac:dyDescent="0.25">
      <c r="A244" s="345">
        <f t="shared" ca="1" si="22"/>
        <v>0</v>
      </c>
      <c r="B244" s="345">
        <f t="shared" ca="1" si="1"/>
        <v>3</v>
      </c>
      <c r="C244" s="345">
        <f t="shared" ca="1" si="2"/>
        <v>1</v>
      </c>
      <c r="D244" s="346">
        <f t="shared" ca="1" si="3"/>
        <v>3</v>
      </c>
      <c r="E244" s="346">
        <f t="shared" ca="1" si="4"/>
        <v>2</v>
      </c>
      <c r="F244" s="344"/>
      <c r="G244" s="374"/>
      <c r="H244" s="374"/>
      <c r="I244" s="374"/>
      <c r="J244" s="375"/>
      <c r="K244" s="376"/>
      <c r="L244" s="377"/>
      <c r="M244" s="377"/>
      <c r="N244" s="382"/>
      <c r="O244" s="375"/>
      <c r="P244" s="380"/>
      <c r="Q244" s="375"/>
      <c r="R244" s="374"/>
      <c r="S244" s="374"/>
      <c r="T244" s="374"/>
      <c r="U244" s="374"/>
      <c r="V244" s="374"/>
      <c r="W244" s="374"/>
      <c r="X244" s="374"/>
      <c r="Y244" s="374"/>
      <c r="Z244" s="374"/>
    </row>
    <row r="245" spans="1:26" ht="13.5" customHeight="1" x14ac:dyDescent="0.25">
      <c r="A245" s="345">
        <f t="shared" ca="1" si="22"/>
        <v>0</v>
      </c>
      <c r="B245" s="345">
        <f t="shared" ca="1" si="1"/>
        <v>3</v>
      </c>
      <c r="C245" s="345">
        <f t="shared" ca="1" si="2"/>
        <v>1</v>
      </c>
      <c r="D245" s="346">
        <f t="shared" ca="1" si="3"/>
        <v>3</v>
      </c>
      <c r="E245" s="346">
        <f t="shared" ca="1" si="4"/>
        <v>2</v>
      </c>
      <c r="F245" s="344"/>
      <c r="G245" s="374"/>
      <c r="H245" s="374"/>
      <c r="I245" s="374"/>
      <c r="J245" s="375"/>
      <c r="K245" s="376"/>
      <c r="L245" s="377"/>
      <c r="M245" s="377"/>
      <c r="N245" s="382"/>
      <c r="O245" s="375"/>
      <c r="P245" s="380"/>
      <c r="Q245" s="375"/>
      <c r="R245" s="374"/>
      <c r="S245" s="374"/>
      <c r="T245" s="374"/>
      <c r="U245" s="374"/>
      <c r="V245" s="374"/>
      <c r="W245" s="374"/>
      <c r="X245" s="374"/>
      <c r="Y245" s="374"/>
      <c r="Z245" s="374"/>
    </row>
    <row r="246" spans="1:26" ht="13.5" customHeight="1" x14ac:dyDescent="0.25">
      <c r="A246" s="345">
        <f t="shared" ca="1" si="22"/>
        <v>0</v>
      </c>
      <c r="B246" s="345">
        <f t="shared" ca="1" si="1"/>
        <v>3</v>
      </c>
      <c r="C246" s="345">
        <f t="shared" ca="1" si="2"/>
        <v>1</v>
      </c>
      <c r="D246" s="346">
        <f t="shared" ca="1" si="3"/>
        <v>3</v>
      </c>
      <c r="E246" s="346">
        <f t="shared" ca="1" si="4"/>
        <v>2</v>
      </c>
      <c r="F246" s="344"/>
      <c r="G246" s="374"/>
      <c r="H246" s="374"/>
      <c r="I246" s="374"/>
      <c r="J246" s="375"/>
      <c r="K246" s="376"/>
      <c r="L246" s="377"/>
      <c r="M246" s="377"/>
      <c r="N246" s="382"/>
      <c r="O246" s="375"/>
      <c r="P246" s="380"/>
      <c r="Q246" s="375"/>
      <c r="R246" s="374"/>
      <c r="S246" s="374"/>
      <c r="T246" s="374"/>
      <c r="U246" s="374"/>
      <c r="V246" s="374"/>
      <c r="W246" s="374"/>
      <c r="X246" s="374"/>
      <c r="Y246" s="374"/>
      <c r="Z246" s="374"/>
    </row>
    <row r="247" spans="1:26" ht="13.5" customHeight="1" x14ac:dyDescent="0.25">
      <c r="A247" s="345">
        <f t="shared" ca="1" si="22"/>
        <v>0</v>
      </c>
      <c r="B247" s="345">
        <f t="shared" ca="1" si="1"/>
        <v>3</v>
      </c>
      <c r="C247" s="345">
        <f t="shared" ca="1" si="2"/>
        <v>1</v>
      </c>
      <c r="D247" s="346">
        <f t="shared" ca="1" si="3"/>
        <v>3</v>
      </c>
      <c r="E247" s="346">
        <f t="shared" ca="1" si="4"/>
        <v>2</v>
      </c>
      <c r="F247" s="344"/>
      <c r="G247" s="374"/>
      <c r="H247" s="374"/>
      <c r="I247" s="374"/>
      <c r="J247" s="375"/>
      <c r="K247" s="376"/>
      <c r="L247" s="377"/>
      <c r="M247" s="377"/>
      <c r="N247" s="382"/>
      <c r="O247" s="375"/>
      <c r="P247" s="380"/>
      <c r="Q247" s="375"/>
      <c r="R247" s="374"/>
      <c r="S247" s="374"/>
      <c r="T247" s="374"/>
      <c r="U247" s="374"/>
      <c r="V247" s="374"/>
      <c r="W247" s="374"/>
      <c r="X247" s="374"/>
      <c r="Y247" s="374"/>
      <c r="Z247" s="374"/>
    </row>
    <row r="248" spans="1:26" ht="13.5" customHeight="1" x14ac:dyDescent="0.25">
      <c r="A248" s="345">
        <f t="shared" ca="1" si="22"/>
        <v>0</v>
      </c>
      <c r="B248" s="345">
        <f t="shared" ca="1" si="1"/>
        <v>3</v>
      </c>
      <c r="C248" s="345">
        <f t="shared" ca="1" si="2"/>
        <v>1</v>
      </c>
      <c r="D248" s="346">
        <f t="shared" ca="1" si="3"/>
        <v>3</v>
      </c>
      <c r="E248" s="346">
        <f t="shared" ca="1" si="4"/>
        <v>2</v>
      </c>
      <c r="F248" s="344"/>
      <c r="G248" s="374"/>
      <c r="H248" s="374"/>
      <c r="I248" s="374"/>
      <c r="J248" s="375"/>
      <c r="K248" s="376"/>
      <c r="L248" s="377"/>
      <c r="M248" s="377"/>
      <c r="N248" s="382"/>
      <c r="O248" s="375"/>
      <c r="P248" s="380"/>
      <c r="Q248" s="375"/>
      <c r="R248" s="374"/>
      <c r="S248" s="374"/>
      <c r="T248" s="374"/>
      <c r="U248" s="374"/>
      <c r="V248" s="374"/>
      <c r="W248" s="374"/>
      <c r="X248" s="374"/>
      <c r="Y248" s="374"/>
      <c r="Z248" s="374"/>
    </row>
    <row r="249" spans="1:26" ht="13.5" customHeight="1" x14ac:dyDescent="0.25">
      <c r="A249" s="345">
        <f t="shared" ca="1" si="22"/>
        <v>0</v>
      </c>
      <c r="B249" s="345">
        <f t="shared" ca="1" si="1"/>
        <v>3</v>
      </c>
      <c r="C249" s="345">
        <f t="shared" ca="1" si="2"/>
        <v>1</v>
      </c>
      <c r="D249" s="346">
        <f t="shared" ca="1" si="3"/>
        <v>3</v>
      </c>
      <c r="E249" s="346">
        <f t="shared" ca="1" si="4"/>
        <v>2</v>
      </c>
      <c r="F249" s="344"/>
      <c r="G249" s="374"/>
      <c r="H249" s="374"/>
      <c r="I249" s="374"/>
      <c r="J249" s="375"/>
      <c r="K249" s="376"/>
      <c r="L249" s="377"/>
      <c r="M249" s="377"/>
      <c r="N249" s="382"/>
      <c r="O249" s="375"/>
      <c r="P249" s="380"/>
      <c r="Q249" s="375"/>
      <c r="R249" s="374"/>
      <c r="S249" s="374"/>
      <c r="T249" s="374"/>
      <c r="U249" s="374"/>
      <c r="V249" s="374"/>
      <c r="W249" s="374"/>
      <c r="X249" s="374"/>
      <c r="Y249" s="374"/>
      <c r="Z249" s="374"/>
    </row>
    <row r="250" spans="1:26" ht="13.5" customHeight="1" x14ac:dyDescent="0.25">
      <c r="A250" s="345">
        <f t="shared" ca="1" si="22"/>
        <v>0</v>
      </c>
      <c r="B250" s="345">
        <f t="shared" ca="1" si="1"/>
        <v>3</v>
      </c>
      <c r="C250" s="345">
        <f t="shared" ca="1" si="2"/>
        <v>1</v>
      </c>
      <c r="D250" s="346">
        <f t="shared" ca="1" si="3"/>
        <v>3</v>
      </c>
      <c r="E250" s="346">
        <f t="shared" ca="1" si="4"/>
        <v>2</v>
      </c>
      <c r="F250" s="344"/>
      <c r="G250" s="374"/>
      <c r="H250" s="374"/>
      <c r="I250" s="374"/>
      <c r="J250" s="375"/>
      <c r="K250" s="376"/>
      <c r="L250" s="377"/>
      <c r="M250" s="377"/>
      <c r="N250" s="382"/>
      <c r="O250" s="375"/>
      <c r="P250" s="380"/>
      <c r="Q250" s="375"/>
      <c r="R250" s="374"/>
      <c r="S250" s="374"/>
      <c r="T250" s="374"/>
      <c r="U250" s="374"/>
      <c r="V250" s="374"/>
      <c r="W250" s="374"/>
      <c r="X250" s="374"/>
      <c r="Y250" s="374"/>
      <c r="Z250" s="374"/>
    </row>
    <row r="251" spans="1:26" ht="13.5" customHeight="1" x14ac:dyDescent="0.25">
      <c r="A251" s="345">
        <f t="shared" ca="1" si="22"/>
        <v>0</v>
      </c>
      <c r="B251" s="345">
        <f t="shared" ca="1" si="1"/>
        <v>3</v>
      </c>
      <c r="C251" s="345">
        <f t="shared" ca="1" si="2"/>
        <v>1</v>
      </c>
      <c r="D251" s="346">
        <f t="shared" ca="1" si="3"/>
        <v>3</v>
      </c>
      <c r="E251" s="346">
        <f t="shared" ca="1" si="4"/>
        <v>2</v>
      </c>
      <c r="F251" s="344"/>
      <c r="G251" s="374"/>
      <c r="H251" s="374"/>
      <c r="I251" s="374"/>
      <c r="J251" s="375"/>
      <c r="K251" s="376"/>
      <c r="L251" s="377"/>
      <c r="M251" s="377"/>
      <c r="N251" s="382"/>
      <c r="O251" s="375"/>
      <c r="P251" s="380"/>
      <c r="Q251" s="375"/>
      <c r="R251" s="374"/>
      <c r="S251" s="374"/>
      <c r="T251" s="374"/>
      <c r="U251" s="374"/>
      <c r="V251" s="374"/>
      <c r="W251" s="374"/>
      <c r="X251" s="374"/>
      <c r="Y251" s="374"/>
      <c r="Z251" s="374"/>
    </row>
    <row r="252" spans="1:26" ht="13.5" customHeight="1" x14ac:dyDescent="0.25">
      <c r="A252" s="345">
        <f t="shared" ca="1" si="22"/>
        <v>0</v>
      </c>
      <c r="B252" s="345">
        <f t="shared" ca="1" si="1"/>
        <v>3</v>
      </c>
      <c r="C252" s="345">
        <f t="shared" ca="1" si="2"/>
        <v>1</v>
      </c>
      <c r="D252" s="346">
        <f t="shared" ca="1" si="3"/>
        <v>3</v>
      </c>
      <c r="E252" s="346">
        <f t="shared" ca="1" si="4"/>
        <v>2</v>
      </c>
      <c r="F252" s="344"/>
      <c r="G252" s="374"/>
      <c r="H252" s="374"/>
      <c r="I252" s="374"/>
      <c r="J252" s="375"/>
      <c r="K252" s="376"/>
      <c r="L252" s="377"/>
      <c r="M252" s="377"/>
      <c r="N252" s="382"/>
      <c r="O252" s="375"/>
      <c r="P252" s="380"/>
      <c r="Q252" s="375"/>
      <c r="R252" s="374"/>
      <c r="S252" s="374"/>
      <c r="T252" s="374"/>
      <c r="U252" s="374"/>
      <c r="V252" s="374"/>
      <c r="W252" s="374"/>
      <c r="X252" s="374"/>
      <c r="Y252" s="374"/>
      <c r="Z252" s="374"/>
    </row>
    <row r="253" spans="1:26" ht="13.5" customHeight="1" x14ac:dyDescent="0.25">
      <c r="A253" s="345">
        <f t="shared" ca="1" si="22"/>
        <v>0</v>
      </c>
      <c r="B253" s="345">
        <f t="shared" ca="1" si="1"/>
        <v>3</v>
      </c>
      <c r="C253" s="345">
        <f t="shared" ca="1" si="2"/>
        <v>1</v>
      </c>
      <c r="D253" s="346">
        <f t="shared" ca="1" si="3"/>
        <v>3</v>
      </c>
      <c r="E253" s="346">
        <f t="shared" ca="1" si="4"/>
        <v>2</v>
      </c>
      <c r="F253" s="344"/>
      <c r="G253" s="374"/>
      <c r="H253" s="374"/>
      <c r="I253" s="374"/>
      <c r="J253" s="375"/>
      <c r="K253" s="376"/>
      <c r="L253" s="377"/>
      <c r="M253" s="377"/>
      <c r="N253" s="382"/>
      <c r="O253" s="375"/>
      <c r="P253" s="380"/>
      <c r="Q253" s="375"/>
      <c r="R253" s="374"/>
      <c r="S253" s="374"/>
      <c r="T253" s="374"/>
      <c r="U253" s="374"/>
      <c r="V253" s="374"/>
      <c r="W253" s="374"/>
      <c r="X253" s="374"/>
      <c r="Y253" s="374"/>
      <c r="Z253" s="374"/>
    </row>
    <row r="254" spans="1:26" ht="13.5" customHeight="1" x14ac:dyDescent="0.25">
      <c r="A254" s="345">
        <f t="shared" ca="1" si="22"/>
        <v>0</v>
      </c>
      <c r="B254" s="345">
        <f t="shared" ca="1" si="1"/>
        <v>3</v>
      </c>
      <c r="C254" s="345">
        <f t="shared" ca="1" si="2"/>
        <v>1</v>
      </c>
      <c r="D254" s="346">
        <f t="shared" ca="1" si="3"/>
        <v>3</v>
      </c>
      <c r="E254" s="346">
        <f t="shared" ca="1" si="4"/>
        <v>2</v>
      </c>
      <c r="F254" s="344"/>
      <c r="G254" s="374"/>
      <c r="H254" s="374"/>
      <c r="I254" s="374"/>
      <c r="J254" s="375"/>
      <c r="K254" s="376"/>
      <c r="L254" s="377"/>
      <c r="M254" s="377"/>
      <c r="N254" s="382"/>
      <c r="O254" s="375"/>
      <c r="P254" s="380"/>
      <c r="Q254" s="375"/>
      <c r="R254" s="374"/>
      <c r="S254" s="374"/>
      <c r="T254" s="374"/>
      <c r="U254" s="374"/>
      <c r="V254" s="374"/>
      <c r="W254" s="374"/>
      <c r="X254" s="374"/>
      <c r="Y254" s="374"/>
      <c r="Z254" s="374"/>
    </row>
    <row r="255" spans="1:26" ht="13.5" customHeight="1" x14ac:dyDescent="0.25">
      <c r="A255" s="345">
        <f t="shared" ca="1" si="22"/>
        <v>0</v>
      </c>
      <c r="B255" s="345">
        <f t="shared" ca="1" si="1"/>
        <v>3</v>
      </c>
      <c r="C255" s="345">
        <f t="shared" ca="1" si="2"/>
        <v>1</v>
      </c>
      <c r="D255" s="346">
        <f t="shared" ca="1" si="3"/>
        <v>3</v>
      </c>
      <c r="E255" s="346">
        <f t="shared" ca="1" si="4"/>
        <v>2</v>
      </c>
      <c r="F255" s="344"/>
      <c r="G255" s="374"/>
      <c r="H255" s="374"/>
      <c r="I255" s="374"/>
      <c r="J255" s="375"/>
      <c r="K255" s="376"/>
      <c r="L255" s="377"/>
      <c r="M255" s="377"/>
      <c r="N255" s="382"/>
      <c r="O255" s="375"/>
      <c r="P255" s="380"/>
      <c r="Q255" s="375"/>
      <c r="R255" s="374"/>
      <c r="S255" s="374"/>
      <c r="T255" s="374"/>
      <c r="U255" s="374"/>
      <c r="V255" s="374"/>
      <c r="W255" s="374"/>
      <c r="X255" s="374"/>
      <c r="Y255" s="374"/>
      <c r="Z255" s="374"/>
    </row>
    <row r="256" spans="1:26" ht="13.5" customHeight="1" x14ac:dyDescent="0.25">
      <c r="A256" s="345">
        <f t="shared" ca="1" si="22"/>
        <v>0</v>
      </c>
      <c r="B256" s="345">
        <f t="shared" ca="1" si="1"/>
        <v>3</v>
      </c>
      <c r="C256" s="345">
        <f t="shared" ca="1" si="2"/>
        <v>1</v>
      </c>
      <c r="D256" s="346">
        <f t="shared" ca="1" si="3"/>
        <v>3</v>
      </c>
      <c r="E256" s="346">
        <f t="shared" ca="1" si="4"/>
        <v>2</v>
      </c>
      <c r="F256" s="344"/>
      <c r="G256" s="374"/>
      <c r="H256" s="374"/>
      <c r="I256" s="374"/>
      <c r="J256" s="375"/>
      <c r="K256" s="376"/>
      <c r="L256" s="377"/>
      <c r="M256" s="377"/>
      <c r="N256" s="382"/>
      <c r="O256" s="375"/>
      <c r="P256" s="380"/>
      <c r="Q256" s="375"/>
      <c r="R256" s="374"/>
      <c r="S256" s="374"/>
      <c r="T256" s="374"/>
      <c r="U256" s="374"/>
      <c r="V256" s="374"/>
      <c r="W256" s="374"/>
      <c r="X256" s="374"/>
      <c r="Y256" s="374"/>
      <c r="Z256" s="374"/>
    </row>
    <row r="257" spans="1:26" ht="13.5" customHeight="1" x14ac:dyDescent="0.25">
      <c r="A257" s="345">
        <f t="shared" ca="1" si="22"/>
        <v>0</v>
      </c>
      <c r="B257" s="345">
        <f t="shared" ca="1" si="1"/>
        <v>3</v>
      </c>
      <c r="C257" s="345">
        <f t="shared" ca="1" si="2"/>
        <v>1</v>
      </c>
      <c r="D257" s="346">
        <f t="shared" ca="1" si="3"/>
        <v>3</v>
      </c>
      <c r="E257" s="346">
        <f t="shared" ca="1" si="4"/>
        <v>2</v>
      </c>
      <c r="F257" s="344"/>
      <c r="G257" s="374"/>
      <c r="H257" s="374"/>
      <c r="I257" s="374"/>
      <c r="J257" s="375"/>
      <c r="K257" s="376"/>
      <c r="L257" s="377"/>
      <c r="M257" s="377"/>
      <c r="N257" s="382"/>
      <c r="O257" s="375"/>
      <c r="P257" s="380"/>
      <c r="Q257" s="375"/>
      <c r="R257" s="374"/>
      <c r="S257" s="374"/>
      <c r="T257" s="374"/>
      <c r="U257" s="374"/>
      <c r="V257" s="374"/>
      <c r="W257" s="374"/>
      <c r="X257" s="374"/>
      <c r="Y257" s="374"/>
      <c r="Z257" s="374"/>
    </row>
    <row r="258" spans="1:26" ht="13.5" customHeight="1" x14ac:dyDescent="0.25">
      <c r="A258" s="345">
        <f t="shared" ca="1" si="22"/>
        <v>0</v>
      </c>
      <c r="B258" s="345">
        <f t="shared" ca="1" si="1"/>
        <v>3</v>
      </c>
      <c r="C258" s="345">
        <f t="shared" ca="1" si="2"/>
        <v>1</v>
      </c>
      <c r="D258" s="346">
        <f t="shared" ca="1" si="3"/>
        <v>3</v>
      </c>
      <c r="E258" s="346">
        <f t="shared" ca="1" si="4"/>
        <v>2</v>
      </c>
      <c r="F258" s="344"/>
      <c r="G258" s="374"/>
      <c r="H258" s="374"/>
      <c r="I258" s="374"/>
      <c r="J258" s="375"/>
      <c r="K258" s="376"/>
      <c r="L258" s="377"/>
      <c r="M258" s="377"/>
      <c r="N258" s="382"/>
      <c r="O258" s="375"/>
      <c r="P258" s="380"/>
      <c r="Q258" s="375"/>
      <c r="R258" s="374"/>
      <c r="S258" s="374"/>
      <c r="T258" s="374"/>
      <c r="U258" s="374"/>
      <c r="V258" s="374"/>
      <c r="W258" s="374"/>
      <c r="X258" s="374"/>
      <c r="Y258" s="374"/>
      <c r="Z258" s="374"/>
    </row>
    <row r="259" spans="1:26" ht="13.5" customHeight="1" x14ac:dyDescent="0.25">
      <c r="A259" s="345">
        <f t="shared" ca="1" si="22"/>
        <v>0</v>
      </c>
      <c r="B259" s="345">
        <f t="shared" ca="1" si="1"/>
        <v>3</v>
      </c>
      <c r="C259" s="345">
        <f t="shared" ca="1" si="2"/>
        <v>1</v>
      </c>
      <c r="D259" s="346">
        <f t="shared" ca="1" si="3"/>
        <v>3</v>
      </c>
      <c r="E259" s="346">
        <f t="shared" ca="1" si="4"/>
        <v>2</v>
      </c>
      <c r="F259" s="344"/>
      <c r="G259" s="374"/>
      <c r="H259" s="374"/>
      <c r="I259" s="374"/>
      <c r="J259" s="375"/>
      <c r="K259" s="376"/>
      <c r="L259" s="377"/>
      <c r="M259" s="377"/>
      <c r="N259" s="382"/>
      <c r="O259" s="375"/>
      <c r="P259" s="380"/>
      <c r="Q259" s="375"/>
      <c r="R259" s="374"/>
      <c r="S259" s="374"/>
      <c r="T259" s="374"/>
      <c r="U259" s="374"/>
      <c r="V259" s="374"/>
      <c r="W259" s="374"/>
      <c r="X259" s="374"/>
      <c r="Y259" s="374"/>
      <c r="Z259" s="374"/>
    </row>
    <row r="260" spans="1:26" ht="13.5" customHeight="1" x14ac:dyDescent="0.25">
      <c r="A260" s="345">
        <f t="shared" ca="1" si="22"/>
        <v>0</v>
      </c>
      <c r="B260" s="345">
        <f t="shared" ca="1" si="1"/>
        <v>3</v>
      </c>
      <c r="C260" s="345">
        <f t="shared" ca="1" si="2"/>
        <v>1</v>
      </c>
      <c r="D260" s="346">
        <f t="shared" ca="1" si="3"/>
        <v>3</v>
      </c>
      <c r="E260" s="346">
        <f t="shared" ca="1" si="4"/>
        <v>2</v>
      </c>
      <c r="F260" s="344"/>
      <c r="G260" s="374"/>
      <c r="H260" s="374"/>
      <c r="I260" s="374"/>
      <c r="J260" s="375"/>
      <c r="K260" s="376"/>
      <c r="L260" s="377"/>
      <c r="M260" s="377"/>
      <c r="N260" s="382"/>
      <c r="O260" s="375"/>
      <c r="P260" s="380"/>
      <c r="Q260" s="375"/>
      <c r="R260" s="374"/>
      <c r="S260" s="374"/>
      <c r="T260" s="374"/>
      <c r="U260" s="374"/>
      <c r="V260" s="374"/>
      <c r="W260" s="374"/>
      <c r="X260" s="374"/>
      <c r="Y260" s="374"/>
      <c r="Z260" s="374"/>
    </row>
    <row r="261" spans="1:26" ht="13.5" customHeight="1" x14ac:dyDescent="0.25">
      <c r="A261" s="345">
        <f t="shared" ca="1" si="22"/>
        <v>0</v>
      </c>
      <c r="B261" s="345">
        <f t="shared" ca="1" si="1"/>
        <v>3</v>
      </c>
      <c r="C261" s="345">
        <f t="shared" ca="1" si="2"/>
        <v>1</v>
      </c>
      <c r="D261" s="346">
        <f t="shared" ca="1" si="3"/>
        <v>3</v>
      </c>
      <c r="E261" s="346">
        <f t="shared" ca="1" si="4"/>
        <v>2</v>
      </c>
      <c r="F261" s="344"/>
      <c r="G261" s="374"/>
      <c r="H261" s="374"/>
      <c r="I261" s="374"/>
      <c r="J261" s="375"/>
      <c r="K261" s="376"/>
      <c r="L261" s="377"/>
      <c r="M261" s="377"/>
      <c r="N261" s="382"/>
      <c r="O261" s="375"/>
      <c r="P261" s="380"/>
      <c r="Q261" s="375"/>
      <c r="R261" s="374"/>
      <c r="S261" s="374"/>
      <c r="T261" s="374"/>
      <c r="U261" s="374"/>
      <c r="V261" s="374"/>
      <c r="W261" s="374"/>
      <c r="X261" s="374"/>
      <c r="Y261" s="374"/>
      <c r="Z261" s="374"/>
    </row>
    <row r="262" spans="1:26" ht="13.5" customHeight="1" x14ac:dyDescent="0.25">
      <c r="A262" s="345">
        <f t="shared" ca="1" si="22"/>
        <v>0</v>
      </c>
      <c r="B262" s="345">
        <f t="shared" ca="1" si="1"/>
        <v>3</v>
      </c>
      <c r="C262" s="345">
        <f t="shared" ca="1" si="2"/>
        <v>1</v>
      </c>
      <c r="D262" s="346">
        <f t="shared" ca="1" si="3"/>
        <v>3</v>
      </c>
      <c r="E262" s="346">
        <f t="shared" ca="1" si="4"/>
        <v>2</v>
      </c>
      <c r="F262" s="344"/>
      <c r="G262" s="374"/>
      <c r="H262" s="374"/>
      <c r="I262" s="374"/>
      <c r="J262" s="375"/>
      <c r="K262" s="376"/>
      <c r="L262" s="377"/>
      <c r="M262" s="377"/>
      <c r="N262" s="382"/>
      <c r="O262" s="375"/>
      <c r="P262" s="380"/>
      <c r="Q262" s="375"/>
      <c r="R262" s="374"/>
      <c r="S262" s="374"/>
      <c r="T262" s="374"/>
      <c r="U262" s="374"/>
      <c r="V262" s="374"/>
      <c r="W262" s="374"/>
      <c r="X262" s="374"/>
      <c r="Y262" s="374"/>
      <c r="Z262" s="374"/>
    </row>
    <row r="263" spans="1:26" ht="13.5" customHeight="1" x14ac:dyDescent="0.25">
      <c r="A263" s="345">
        <f t="shared" ca="1" si="22"/>
        <v>0</v>
      </c>
      <c r="B263" s="345">
        <f t="shared" ca="1" si="1"/>
        <v>3</v>
      </c>
      <c r="C263" s="345">
        <f t="shared" ca="1" si="2"/>
        <v>1</v>
      </c>
      <c r="D263" s="346">
        <f t="shared" ca="1" si="3"/>
        <v>3</v>
      </c>
      <c r="E263" s="346">
        <f t="shared" ca="1" si="4"/>
        <v>2</v>
      </c>
      <c r="F263" s="344"/>
      <c r="G263" s="374"/>
      <c r="H263" s="374"/>
      <c r="I263" s="374"/>
      <c r="J263" s="375"/>
      <c r="K263" s="376"/>
      <c r="L263" s="377"/>
      <c r="M263" s="377"/>
      <c r="N263" s="382"/>
      <c r="O263" s="375"/>
      <c r="P263" s="380"/>
      <c r="Q263" s="375"/>
      <c r="R263" s="374"/>
      <c r="S263" s="374"/>
      <c r="T263" s="374"/>
      <c r="U263" s="374"/>
      <c r="V263" s="374"/>
      <c r="W263" s="374"/>
      <c r="X263" s="374"/>
      <c r="Y263" s="374"/>
      <c r="Z263" s="374"/>
    </row>
    <row r="264" spans="1:26" ht="13.5" customHeight="1" x14ac:dyDescent="0.25">
      <c r="A264" s="345">
        <f t="shared" ca="1" si="22"/>
        <v>0</v>
      </c>
      <c r="B264" s="345">
        <f t="shared" ref="B264:B518" ca="1" si="23">IF(H264="UNIDADE CONSTRUTIVA",0,IF(H264="CÉLULA CONSTRUTIVA",OFFSET(B264,-1,0)+1,OFFSET(B264,-1,0)))</f>
        <v>3</v>
      </c>
      <c r="C264" s="345">
        <f t="shared" ref="C264:C518" ca="1" si="24">IF(H264="CÉLULA CONSTRUTIVA",0,IF(H264="ETAPA",OFFSET(C264,-1,0)+1,OFFSET(C264,-1,0)))</f>
        <v>1</v>
      </c>
      <c r="D264" s="346">
        <f t="shared" ref="D264:D518" ca="1" si="25">IF(H264="ETAPA",0,IF(H264="SUBETAPA",OFFSET(D264,-1,0)+1,OFFSET(D264,-1,0)))</f>
        <v>3</v>
      </c>
      <c r="E264" s="346">
        <f t="shared" ref="E264:E518" ca="1" si="26">IF(H264="Subetapa",0,IF(H264="serviço",OFFSET(E264,-1,0)+1,OFFSET(E264,-1,0)))</f>
        <v>2</v>
      </c>
      <c r="F264" s="344"/>
      <c r="G264" s="374"/>
      <c r="H264" s="374"/>
      <c r="I264" s="374"/>
      <c r="J264" s="375"/>
      <c r="K264" s="376"/>
      <c r="L264" s="377"/>
      <c r="M264" s="377"/>
      <c r="N264" s="382"/>
      <c r="O264" s="375"/>
      <c r="P264" s="380"/>
      <c r="Q264" s="375"/>
      <c r="R264" s="374"/>
      <c r="S264" s="374"/>
      <c r="T264" s="374"/>
      <c r="U264" s="374"/>
      <c r="V264" s="374"/>
      <c r="W264" s="374"/>
      <c r="X264" s="374"/>
      <c r="Y264" s="374"/>
      <c r="Z264" s="374"/>
    </row>
    <row r="265" spans="1:26" ht="13.5" customHeight="1" x14ac:dyDescent="0.25">
      <c r="A265" s="345">
        <f t="shared" ref="A265:A328" ca="1" si="27">IF($H265="UNIDADE CONSTRUTIVA",OFFSET(A265,-1,0)+1,LARGE(A$3:A264,1))</f>
        <v>0</v>
      </c>
      <c r="B265" s="345">
        <f t="shared" ca="1" si="23"/>
        <v>3</v>
      </c>
      <c r="C265" s="345">
        <f t="shared" ca="1" si="24"/>
        <v>1</v>
      </c>
      <c r="D265" s="346">
        <f t="shared" ca="1" si="25"/>
        <v>3</v>
      </c>
      <c r="E265" s="346">
        <f t="shared" ca="1" si="26"/>
        <v>2</v>
      </c>
      <c r="F265" s="344"/>
      <c r="G265" s="374"/>
      <c r="H265" s="374"/>
      <c r="I265" s="374"/>
      <c r="J265" s="375"/>
      <c r="K265" s="376"/>
      <c r="L265" s="377"/>
      <c r="M265" s="377"/>
      <c r="N265" s="382"/>
      <c r="O265" s="375"/>
      <c r="P265" s="380"/>
      <c r="Q265" s="375"/>
      <c r="R265" s="374"/>
      <c r="S265" s="374"/>
      <c r="T265" s="374"/>
      <c r="U265" s="374"/>
      <c r="V265" s="374"/>
      <c r="W265" s="374"/>
      <c r="X265" s="374"/>
      <c r="Y265" s="374"/>
      <c r="Z265" s="374"/>
    </row>
    <row r="266" spans="1:26" ht="13.5" customHeight="1" x14ac:dyDescent="0.25">
      <c r="A266" s="345">
        <f t="shared" ca="1" si="27"/>
        <v>0</v>
      </c>
      <c r="B266" s="345">
        <f t="shared" ca="1" si="23"/>
        <v>3</v>
      </c>
      <c r="C266" s="345">
        <f t="shared" ca="1" si="24"/>
        <v>1</v>
      </c>
      <c r="D266" s="346">
        <f t="shared" ca="1" si="25"/>
        <v>3</v>
      </c>
      <c r="E266" s="346">
        <f t="shared" ca="1" si="26"/>
        <v>2</v>
      </c>
      <c r="F266" s="344"/>
      <c r="G266" s="374"/>
      <c r="H266" s="374"/>
      <c r="I266" s="374"/>
      <c r="J266" s="375"/>
      <c r="K266" s="376"/>
      <c r="L266" s="377"/>
      <c r="M266" s="377"/>
      <c r="N266" s="382"/>
      <c r="O266" s="375"/>
      <c r="P266" s="380"/>
      <c r="Q266" s="375"/>
      <c r="R266" s="374"/>
      <c r="S266" s="374"/>
      <c r="T266" s="374"/>
      <c r="U266" s="374"/>
      <c r="V266" s="374"/>
      <c r="W266" s="374"/>
      <c r="X266" s="374"/>
      <c r="Y266" s="374"/>
      <c r="Z266" s="374"/>
    </row>
    <row r="267" spans="1:26" ht="13.5" customHeight="1" x14ac:dyDescent="0.25">
      <c r="A267" s="345">
        <f t="shared" ca="1" si="27"/>
        <v>0</v>
      </c>
      <c r="B267" s="345">
        <f t="shared" ca="1" si="23"/>
        <v>3</v>
      </c>
      <c r="C267" s="345">
        <f t="shared" ca="1" si="24"/>
        <v>1</v>
      </c>
      <c r="D267" s="346">
        <f t="shared" ca="1" si="25"/>
        <v>3</v>
      </c>
      <c r="E267" s="346">
        <f t="shared" ca="1" si="26"/>
        <v>2</v>
      </c>
      <c r="F267" s="344"/>
      <c r="G267" s="374"/>
      <c r="H267" s="374"/>
      <c r="I267" s="374"/>
      <c r="J267" s="375"/>
      <c r="K267" s="376"/>
      <c r="L267" s="377"/>
      <c r="M267" s="377"/>
      <c r="N267" s="382"/>
      <c r="O267" s="375"/>
      <c r="P267" s="380"/>
      <c r="Q267" s="375"/>
      <c r="R267" s="374"/>
      <c r="S267" s="374"/>
      <c r="T267" s="374"/>
      <c r="U267" s="374"/>
      <c r="V267" s="374"/>
      <c r="W267" s="374"/>
      <c r="X267" s="374"/>
      <c r="Y267" s="374"/>
      <c r="Z267" s="374"/>
    </row>
    <row r="268" spans="1:26" ht="13.5" customHeight="1" x14ac:dyDescent="0.25">
      <c r="A268" s="345">
        <f t="shared" ca="1" si="27"/>
        <v>0</v>
      </c>
      <c r="B268" s="345">
        <f t="shared" ca="1" si="23"/>
        <v>3</v>
      </c>
      <c r="C268" s="345">
        <f t="shared" ca="1" si="24"/>
        <v>1</v>
      </c>
      <c r="D268" s="346">
        <f t="shared" ca="1" si="25"/>
        <v>3</v>
      </c>
      <c r="E268" s="346">
        <f t="shared" ca="1" si="26"/>
        <v>2</v>
      </c>
      <c r="F268" s="344"/>
      <c r="G268" s="374"/>
      <c r="H268" s="374"/>
      <c r="I268" s="374"/>
      <c r="J268" s="375"/>
      <c r="K268" s="376"/>
      <c r="L268" s="377"/>
      <c r="M268" s="377"/>
      <c r="N268" s="382"/>
      <c r="O268" s="375"/>
      <c r="P268" s="380"/>
      <c r="Q268" s="375"/>
      <c r="R268" s="374"/>
      <c r="S268" s="374"/>
      <c r="T268" s="374"/>
      <c r="U268" s="374"/>
      <c r="V268" s="374"/>
      <c r="W268" s="374"/>
      <c r="X268" s="374"/>
      <c r="Y268" s="374"/>
      <c r="Z268" s="374"/>
    </row>
    <row r="269" spans="1:26" ht="13.5" customHeight="1" x14ac:dyDescent="0.25">
      <c r="A269" s="345">
        <f t="shared" ca="1" si="27"/>
        <v>0</v>
      </c>
      <c r="B269" s="345">
        <f t="shared" ca="1" si="23"/>
        <v>3</v>
      </c>
      <c r="C269" s="345">
        <f t="shared" ca="1" si="24"/>
        <v>1</v>
      </c>
      <c r="D269" s="346">
        <f t="shared" ca="1" si="25"/>
        <v>3</v>
      </c>
      <c r="E269" s="346">
        <f t="shared" ca="1" si="26"/>
        <v>2</v>
      </c>
      <c r="F269" s="344"/>
      <c r="G269" s="374"/>
      <c r="H269" s="374"/>
      <c r="I269" s="374"/>
      <c r="J269" s="375"/>
      <c r="K269" s="376"/>
      <c r="L269" s="377"/>
      <c r="M269" s="377"/>
      <c r="N269" s="382"/>
      <c r="O269" s="375"/>
      <c r="P269" s="380"/>
      <c r="Q269" s="375"/>
      <c r="R269" s="374"/>
      <c r="S269" s="374"/>
      <c r="T269" s="374"/>
      <c r="U269" s="374"/>
      <c r="V269" s="374"/>
      <c r="W269" s="374"/>
      <c r="X269" s="374"/>
      <c r="Y269" s="374"/>
      <c r="Z269" s="374"/>
    </row>
    <row r="270" spans="1:26" ht="13.5" customHeight="1" x14ac:dyDescent="0.25">
      <c r="A270" s="345">
        <f t="shared" ca="1" si="27"/>
        <v>0</v>
      </c>
      <c r="B270" s="345">
        <f t="shared" ca="1" si="23"/>
        <v>3</v>
      </c>
      <c r="C270" s="345">
        <f t="shared" ca="1" si="24"/>
        <v>1</v>
      </c>
      <c r="D270" s="346">
        <f t="shared" ca="1" si="25"/>
        <v>3</v>
      </c>
      <c r="E270" s="346">
        <f t="shared" ca="1" si="26"/>
        <v>2</v>
      </c>
      <c r="F270" s="344"/>
      <c r="G270" s="374"/>
      <c r="H270" s="374"/>
      <c r="I270" s="374"/>
      <c r="J270" s="375"/>
      <c r="K270" s="376"/>
      <c r="L270" s="377"/>
      <c r="M270" s="377"/>
      <c r="N270" s="382"/>
      <c r="O270" s="375"/>
      <c r="P270" s="380"/>
      <c r="Q270" s="375"/>
      <c r="R270" s="374"/>
      <c r="S270" s="374"/>
      <c r="T270" s="374"/>
      <c r="U270" s="374"/>
      <c r="V270" s="374"/>
      <c r="W270" s="374"/>
      <c r="X270" s="374"/>
      <c r="Y270" s="374"/>
      <c r="Z270" s="374"/>
    </row>
    <row r="271" spans="1:26" ht="13.5" customHeight="1" x14ac:dyDescent="0.25">
      <c r="A271" s="345">
        <f t="shared" ca="1" si="27"/>
        <v>0</v>
      </c>
      <c r="B271" s="345">
        <f t="shared" ca="1" si="23"/>
        <v>3</v>
      </c>
      <c r="C271" s="345">
        <f t="shared" ca="1" si="24"/>
        <v>1</v>
      </c>
      <c r="D271" s="346">
        <f t="shared" ca="1" si="25"/>
        <v>3</v>
      </c>
      <c r="E271" s="346">
        <f t="shared" ca="1" si="26"/>
        <v>2</v>
      </c>
      <c r="F271" s="344"/>
      <c r="G271" s="374"/>
      <c r="H271" s="374"/>
      <c r="I271" s="374"/>
      <c r="J271" s="375"/>
      <c r="K271" s="376"/>
      <c r="L271" s="377"/>
      <c r="M271" s="377"/>
      <c r="N271" s="382"/>
      <c r="O271" s="375"/>
      <c r="P271" s="380"/>
      <c r="Q271" s="375"/>
      <c r="R271" s="374"/>
      <c r="S271" s="374"/>
      <c r="T271" s="374"/>
      <c r="U271" s="374"/>
      <c r="V271" s="374"/>
      <c r="W271" s="374"/>
      <c r="X271" s="374"/>
      <c r="Y271" s="374"/>
      <c r="Z271" s="374"/>
    </row>
    <row r="272" spans="1:26" ht="13.5" customHeight="1" x14ac:dyDescent="0.25">
      <c r="A272" s="345">
        <f t="shared" ca="1" si="27"/>
        <v>0</v>
      </c>
      <c r="B272" s="345">
        <f t="shared" ca="1" si="23"/>
        <v>3</v>
      </c>
      <c r="C272" s="345">
        <f t="shared" ca="1" si="24"/>
        <v>1</v>
      </c>
      <c r="D272" s="346">
        <f t="shared" ca="1" si="25"/>
        <v>3</v>
      </c>
      <c r="E272" s="346">
        <f t="shared" ca="1" si="26"/>
        <v>2</v>
      </c>
      <c r="F272" s="344"/>
      <c r="G272" s="374"/>
      <c r="H272" s="374"/>
      <c r="I272" s="374"/>
      <c r="J272" s="375"/>
      <c r="K272" s="376"/>
      <c r="L272" s="377"/>
      <c r="M272" s="377"/>
      <c r="N272" s="382"/>
      <c r="O272" s="375"/>
      <c r="P272" s="380"/>
      <c r="Q272" s="375"/>
      <c r="R272" s="374"/>
      <c r="S272" s="374"/>
      <c r="T272" s="374"/>
      <c r="U272" s="374"/>
      <c r="V272" s="374"/>
      <c r="W272" s="374"/>
      <c r="X272" s="374"/>
      <c r="Y272" s="374"/>
      <c r="Z272" s="374"/>
    </row>
    <row r="273" spans="1:26" ht="13.5" customHeight="1" x14ac:dyDescent="0.25">
      <c r="A273" s="345">
        <f t="shared" ca="1" si="27"/>
        <v>0</v>
      </c>
      <c r="B273" s="345">
        <f t="shared" ca="1" si="23"/>
        <v>3</v>
      </c>
      <c r="C273" s="345">
        <f t="shared" ca="1" si="24"/>
        <v>1</v>
      </c>
      <c r="D273" s="346">
        <f t="shared" ca="1" si="25"/>
        <v>3</v>
      </c>
      <c r="E273" s="346">
        <f t="shared" ca="1" si="26"/>
        <v>2</v>
      </c>
      <c r="F273" s="344"/>
      <c r="G273" s="374"/>
      <c r="H273" s="374"/>
      <c r="I273" s="374"/>
      <c r="J273" s="375"/>
      <c r="K273" s="376"/>
      <c r="L273" s="377"/>
      <c r="M273" s="377"/>
      <c r="N273" s="382"/>
      <c r="O273" s="375"/>
      <c r="P273" s="380"/>
      <c r="Q273" s="375"/>
      <c r="R273" s="374"/>
      <c r="S273" s="374"/>
      <c r="T273" s="374"/>
      <c r="U273" s="374"/>
      <c r="V273" s="374"/>
      <c r="W273" s="374"/>
      <c r="X273" s="374"/>
      <c r="Y273" s="374"/>
      <c r="Z273" s="374"/>
    </row>
    <row r="274" spans="1:26" ht="13.5" customHeight="1" x14ac:dyDescent="0.25">
      <c r="A274" s="345">
        <f t="shared" ca="1" si="27"/>
        <v>0</v>
      </c>
      <c r="B274" s="345">
        <f t="shared" ca="1" si="23"/>
        <v>3</v>
      </c>
      <c r="C274" s="345">
        <f t="shared" ca="1" si="24"/>
        <v>1</v>
      </c>
      <c r="D274" s="346">
        <f t="shared" ca="1" si="25"/>
        <v>3</v>
      </c>
      <c r="E274" s="346">
        <f t="shared" ca="1" si="26"/>
        <v>2</v>
      </c>
      <c r="F274" s="344"/>
      <c r="G274" s="374"/>
      <c r="H274" s="374"/>
      <c r="I274" s="374"/>
      <c r="J274" s="375"/>
      <c r="K274" s="376"/>
      <c r="L274" s="377"/>
      <c r="M274" s="377"/>
      <c r="N274" s="382"/>
      <c r="O274" s="375"/>
      <c r="P274" s="380"/>
      <c r="Q274" s="375"/>
      <c r="R274" s="374"/>
      <c r="S274" s="374"/>
      <c r="T274" s="374"/>
      <c r="U274" s="374"/>
      <c r="V274" s="374"/>
      <c r="W274" s="374"/>
      <c r="X274" s="374"/>
      <c r="Y274" s="374"/>
      <c r="Z274" s="374"/>
    </row>
    <row r="275" spans="1:26" ht="13.5" customHeight="1" x14ac:dyDescent="0.25">
      <c r="A275" s="345">
        <f t="shared" ca="1" si="27"/>
        <v>0</v>
      </c>
      <c r="B275" s="345">
        <f t="shared" ca="1" si="23"/>
        <v>3</v>
      </c>
      <c r="C275" s="345">
        <f t="shared" ca="1" si="24"/>
        <v>1</v>
      </c>
      <c r="D275" s="346">
        <f t="shared" ca="1" si="25"/>
        <v>3</v>
      </c>
      <c r="E275" s="346">
        <f t="shared" ca="1" si="26"/>
        <v>2</v>
      </c>
      <c r="F275" s="344"/>
      <c r="G275" s="374"/>
      <c r="H275" s="374"/>
      <c r="I275" s="374"/>
      <c r="J275" s="375"/>
      <c r="K275" s="376"/>
      <c r="L275" s="377"/>
      <c r="M275" s="377"/>
      <c r="N275" s="382"/>
      <c r="O275" s="375"/>
      <c r="P275" s="380"/>
      <c r="Q275" s="375"/>
      <c r="R275" s="374"/>
      <c r="S275" s="374"/>
      <c r="T275" s="374"/>
      <c r="U275" s="374"/>
      <c r="V275" s="374"/>
      <c r="W275" s="374"/>
      <c r="X275" s="374"/>
      <c r="Y275" s="374"/>
      <c r="Z275" s="374"/>
    </row>
    <row r="276" spans="1:26" ht="13.5" customHeight="1" x14ac:dyDescent="0.25">
      <c r="A276" s="345">
        <f t="shared" ca="1" si="27"/>
        <v>0</v>
      </c>
      <c r="B276" s="345">
        <f t="shared" ca="1" si="23"/>
        <v>3</v>
      </c>
      <c r="C276" s="345">
        <f t="shared" ca="1" si="24"/>
        <v>1</v>
      </c>
      <c r="D276" s="346">
        <f t="shared" ca="1" si="25"/>
        <v>3</v>
      </c>
      <c r="E276" s="346">
        <f t="shared" ca="1" si="26"/>
        <v>2</v>
      </c>
      <c r="F276" s="344"/>
      <c r="G276" s="374"/>
      <c r="H276" s="374"/>
      <c r="I276" s="374"/>
      <c r="J276" s="375"/>
      <c r="K276" s="376"/>
      <c r="L276" s="377"/>
      <c r="M276" s="377"/>
      <c r="N276" s="382"/>
      <c r="O276" s="375"/>
      <c r="P276" s="380"/>
      <c r="Q276" s="375"/>
      <c r="R276" s="374"/>
      <c r="S276" s="374"/>
      <c r="T276" s="374"/>
      <c r="U276" s="374"/>
      <c r="V276" s="374"/>
      <c r="W276" s="374"/>
      <c r="X276" s="374"/>
      <c r="Y276" s="374"/>
      <c r="Z276" s="374"/>
    </row>
    <row r="277" spans="1:26" ht="13.5" customHeight="1" x14ac:dyDescent="0.25">
      <c r="A277" s="345">
        <f t="shared" ca="1" si="27"/>
        <v>0</v>
      </c>
      <c r="B277" s="345">
        <f t="shared" ca="1" si="23"/>
        <v>3</v>
      </c>
      <c r="C277" s="345">
        <f t="shared" ca="1" si="24"/>
        <v>1</v>
      </c>
      <c r="D277" s="346">
        <f t="shared" ca="1" si="25"/>
        <v>3</v>
      </c>
      <c r="E277" s="346">
        <f t="shared" ca="1" si="26"/>
        <v>2</v>
      </c>
      <c r="F277" s="344"/>
      <c r="G277" s="374"/>
      <c r="H277" s="374"/>
      <c r="I277" s="374"/>
      <c r="J277" s="375"/>
      <c r="K277" s="376"/>
      <c r="L277" s="377"/>
      <c r="M277" s="377"/>
      <c r="N277" s="382"/>
      <c r="O277" s="375"/>
      <c r="P277" s="380"/>
      <c r="Q277" s="375"/>
      <c r="R277" s="374"/>
      <c r="S277" s="374"/>
      <c r="T277" s="374"/>
      <c r="U277" s="374"/>
      <c r="V277" s="374"/>
      <c r="W277" s="374"/>
      <c r="X277" s="374"/>
      <c r="Y277" s="374"/>
      <c r="Z277" s="374"/>
    </row>
    <row r="278" spans="1:26" ht="13.5" customHeight="1" x14ac:dyDescent="0.25">
      <c r="A278" s="345">
        <f t="shared" ca="1" si="27"/>
        <v>0</v>
      </c>
      <c r="B278" s="345">
        <f t="shared" ca="1" si="23"/>
        <v>3</v>
      </c>
      <c r="C278" s="345">
        <f t="shared" ca="1" si="24"/>
        <v>1</v>
      </c>
      <c r="D278" s="346">
        <f t="shared" ca="1" si="25"/>
        <v>3</v>
      </c>
      <c r="E278" s="346">
        <f t="shared" ca="1" si="26"/>
        <v>2</v>
      </c>
      <c r="F278" s="344"/>
      <c r="G278" s="374"/>
      <c r="H278" s="374"/>
      <c r="I278" s="374"/>
      <c r="J278" s="375"/>
      <c r="K278" s="376"/>
      <c r="L278" s="377"/>
      <c r="M278" s="377"/>
      <c r="N278" s="382"/>
      <c r="O278" s="375"/>
      <c r="P278" s="380"/>
      <c r="Q278" s="375"/>
      <c r="R278" s="374"/>
      <c r="S278" s="374"/>
      <c r="T278" s="374"/>
      <c r="U278" s="374"/>
      <c r="V278" s="374"/>
      <c r="W278" s="374"/>
      <c r="X278" s="374"/>
      <c r="Y278" s="374"/>
      <c r="Z278" s="374"/>
    </row>
    <row r="279" spans="1:26" ht="13.5" customHeight="1" x14ac:dyDescent="0.25">
      <c r="A279" s="345">
        <f t="shared" ca="1" si="27"/>
        <v>0</v>
      </c>
      <c r="B279" s="345">
        <f t="shared" ca="1" si="23"/>
        <v>3</v>
      </c>
      <c r="C279" s="345">
        <f t="shared" ca="1" si="24"/>
        <v>1</v>
      </c>
      <c r="D279" s="346">
        <f t="shared" ca="1" si="25"/>
        <v>3</v>
      </c>
      <c r="E279" s="346">
        <f t="shared" ca="1" si="26"/>
        <v>2</v>
      </c>
      <c r="F279" s="344"/>
      <c r="G279" s="374"/>
      <c r="H279" s="374"/>
      <c r="I279" s="374"/>
      <c r="J279" s="375"/>
      <c r="K279" s="376"/>
      <c r="L279" s="377"/>
      <c r="M279" s="377"/>
      <c r="N279" s="382"/>
      <c r="O279" s="375"/>
      <c r="P279" s="380"/>
      <c r="Q279" s="375"/>
      <c r="R279" s="374"/>
      <c r="S279" s="374"/>
      <c r="T279" s="374"/>
      <c r="U279" s="374"/>
      <c r="V279" s="374"/>
      <c r="W279" s="374"/>
      <c r="X279" s="374"/>
      <c r="Y279" s="374"/>
      <c r="Z279" s="374"/>
    </row>
    <row r="280" spans="1:26" ht="13.5" customHeight="1" x14ac:dyDescent="0.25">
      <c r="A280" s="345">
        <f t="shared" ca="1" si="27"/>
        <v>0</v>
      </c>
      <c r="B280" s="345">
        <f t="shared" ca="1" si="23"/>
        <v>3</v>
      </c>
      <c r="C280" s="345">
        <f t="shared" ca="1" si="24"/>
        <v>1</v>
      </c>
      <c r="D280" s="346">
        <f t="shared" ca="1" si="25"/>
        <v>3</v>
      </c>
      <c r="E280" s="346">
        <f t="shared" ca="1" si="26"/>
        <v>2</v>
      </c>
      <c r="F280" s="344"/>
      <c r="G280" s="374"/>
      <c r="H280" s="374"/>
      <c r="I280" s="374"/>
      <c r="J280" s="375"/>
      <c r="K280" s="376"/>
      <c r="L280" s="377"/>
      <c r="M280" s="377"/>
      <c r="N280" s="382"/>
      <c r="O280" s="375"/>
      <c r="P280" s="380"/>
      <c r="Q280" s="375"/>
      <c r="R280" s="374"/>
      <c r="S280" s="374"/>
      <c r="T280" s="374"/>
      <c r="U280" s="374"/>
      <c r="V280" s="374"/>
      <c r="W280" s="374"/>
      <c r="X280" s="374"/>
      <c r="Y280" s="374"/>
      <c r="Z280" s="374"/>
    </row>
    <row r="281" spans="1:26" ht="13.5" customHeight="1" x14ac:dyDescent="0.25">
      <c r="A281" s="345">
        <f t="shared" ca="1" si="27"/>
        <v>0</v>
      </c>
      <c r="B281" s="345">
        <f t="shared" ca="1" si="23"/>
        <v>3</v>
      </c>
      <c r="C281" s="345">
        <f t="shared" ca="1" si="24"/>
        <v>1</v>
      </c>
      <c r="D281" s="346">
        <f t="shared" ca="1" si="25"/>
        <v>3</v>
      </c>
      <c r="E281" s="346">
        <f t="shared" ca="1" si="26"/>
        <v>2</v>
      </c>
      <c r="F281" s="344"/>
      <c r="G281" s="374"/>
      <c r="H281" s="374"/>
      <c r="I281" s="374"/>
      <c r="J281" s="375"/>
      <c r="K281" s="376"/>
      <c r="L281" s="377"/>
      <c r="M281" s="377"/>
      <c r="N281" s="382"/>
      <c r="O281" s="375"/>
      <c r="P281" s="380"/>
      <c r="Q281" s="375"/>
      <c r="R281" s="374"/>
      <c r="S281" s="374"/>
      <c r="T281" s="374"/>
      <c r="U281" s="374"/>
      <c r="V281" s="374"/>
      <c r="W281" s="374"/>
      <c r="X281" s="374"/>
      <c r="Y281" s="374"/>
      <c r="Z281" s="374"/>
    </row>
    <row r="282" spans="1:26" ht="13.5" customHeight="1" x14ac:dyDescent="0.25">
      <c r="A282" s="345">
        <f t="shared" ca="1" si="27"/>
        <v>0</v>
      </c>
      <c r="B282" s="345">
        <f t="shared" ca="1" si="23"/>
        <v>3</v>
      </c>
      <c r="C282" s="345">
        <f t="shared" ca="1" si="24"/>
        <v>1</v>
      </c>
      <c r="D282" s="346">
        <f t="shared" ca="1" si="25"/>
        <v>3</v>
      </c>
      <c r="E282" s="346">
        <f t="shared" ca="1" si="26"/>
        <v>2</v>
      </c>
      <c r="F282" s="344"/>
      <c r="G282" s="374"/>
      <c r="H282" s="374"/>
      <c r="I282" s="374"/>
      <c r="J282" s="375"/>
      <c r="K282" s="376"/>
      <c r="L282" s="377"/>
      <c r="M282" s="377"/>
      <c r="N282" s="382"/>
      <c r="O282" s="375"/>
      <c r="P282" s="380"/>
      <c r="Q282" s="375"/>
      <c r="R282" s="374"/>
      <c r="S282" s="374"/>
      <c r="T282" s="374"/>
      <c r="U282" s="374"/>
      <c r="V282" s="374"/>
      <c r="W282" s="374"/>
      <c r="X282" s="374"/>
      <c r="Y282" s="374"/>
      <c r="Z282" s="374"/>
    </row>
    <row r="283" spans="1:26" ht="13.5" customHeight="1" x14ac:dyDescent="0.25">
      <c r="A283" s="345">
        <f t="shared" ca="1" si="27"/>
        <v>0</v>
      </c>
      <c r="B283" s="345">
        <f t="shared" ca="1" si="23"/>
        <v>3</v>
      </c>
      <c r="C283" s="345">
        <f t="shared" ca="1" si="24"/>
        <v>1</v>
      </c>
      <c r="D283" s="346">
        <f t="shared" ca="1" si="25"/>
        <v>3</v>
      </c>
      <c r="E283" s="346">
        <f t="shared" ca="1" si="26"/>
        <v>2</v>
      </c>
      <c r="F283" s="344"/>
      <c r="G283" s="374"/>
      <c r="H283" s="374"/>
      <c r="I283" s="374"/>
      <c r="J283" s="375"/>
      <c r="K283" s="376"/>
      <c r="L283" s="377"/>
      <c r="M283" s="377"/>
      <c r="N283" s="382"/>
      <c r="O283" s="375"/>
      <c r="P283" s="380"/>
      <c r="Q283" s="375"/>
      <c r="R283" s="374"/>
      <c r="S283" s="374"/>
      <c r="T283" s="374"/>
      <c r="U283" s="374"/>
      <c r="V283" s="374"/>
      <c r="W283" s="374"/>
      <c r="X283" s="374"/>
      <c r="Y283" s="374"/>
      <c r="Z283" s="374"/>
    </row>
    <row r="284" spans="1:26" ht="13.5" customHeight="1" x14ac:dyDescent="0.25">
      <c r="A284" s="345">
        <f t="shared" ca="1" si="27"/>
        <v>0</v>
      </c>
      <c r="B284" s="345">
        <f t="shared" ca="1" si="23"/>
        <v>3</v>
      </c>
      <c r="C284" s="345">
        <f t="shared" ca="1" si="24"/>
        <v>1</v>
      </c>
      <c r="D284" s="346">
        <f t="shared" ca="1" si="25"/>
        <v>3</v>
      </c>
      <c r="E284" s="346">
        <f t="shared" ca="1" si="26"/>
        <v>2</v>
      </c>
      <c r="F284" s="344"/>
      <c r="G284" s="374"/>
      <c r="H284" s="374"/>
      <c r="I284" s="374"/>
      <c r="J284" s="375"/>
      <c r="K284" s="376"/>
      <c r="L284" s="377"/>
      <c r="M284" s="377"/>
      <c r="N284" s="382"/>
      <c r="O284" s="375"/>
      <c r="P284" s="380"/>
      <c r="Q284" s="375"/>
      <c r="R284" s="374"/>
      <c r="S284" s="374"/>
      <c r="T284" s="374"/>
      <c r="U284" s="374"/>
      <c r="V284" s="374"/>
      <c r="W284" s="374"/>
      <c r="X284" s="374"/>
      <c r="Y284" s="374"/>
      <c r="Z284" s="374"/>
    </row>
    <row r="285" spans="1:26" ht="13.5" customHeight="1" x14ac:dyDescent="0.25">
      <c r="A285" s="345">
        <f t="shared" ca="1" si="27"/>
        <v>0</v>
      </c>
      <c r="B285" s="345">
        <f t="shared" ca="1" si="23"/>
        <v>3</v>
      </c>
      <c r="C285" s="345">
        <f t="shared" ca="1" si="24"/>
        <v>1</v>
      </c>
      <c r="D285" s="346">
        <f t="shared" ca="1" si="25"/>
        <v>3</v>
      </c>
      <c r="E285" s="346">
        <f t="shared" ca="1" si="26"/>
        <v>2</v>
      </c>
      <c r="F285" s="344"/>
      <c r="G285" s="374"/>
      <c r="H285" s="374"/>
      <c r="I285" s="374"/>
      <c r="J285" s="375"/>
      <c r="K285" s="376"/>
      <c r="L285" s="377"/>
      <c r="M285" s="377"/>
      <c r="N285" s="382"/>
      <c r="O285" s="375"/>
      <c r="P285" s="380"/>
      <c r="Q285" s="375"/>
      <c r="R285" s="374"/>
      <c r="S285" s="374"/>
      <c r="T285" s="374"/>
      <c r="U285" s="374"/>
      <c r="V285" s="374"/>
      <c r="W285" s="374"/>
      <c r="X285" s="374"/>
      <c r="Y285" s="374"/>
      <c r="Z285" s="374"/>
    </row>
    <row r="286" spans="1:26" ht="13.5" customHeight="1" x14ac:dyDescent="0.25">
      <c r="A286" s="345">
        <f t="shared" ca="1" si="27"/>
        <v>0</v>
      </c>
      <c r="B286" s="345">
        <f t="shared" ca="1" si="23"/>
        <v>3</v>
      </c>
      <c r="C286" s="345">
        <f t="shared" ca="1" si="24"/>
        <v>1</v>
      </c>
      <c r="D286" s="346">
        <f t="shared" ca="1" si="25"/>
        <v>3</v>
      </c>
      <c r="E286" s="346">
        <f t="shared" ca="1" si="26"/>
        <v>2</v>
      </c>
      <c r="F286" s="344"/>
      <c r="G286" s="374"/>
      <c r="H286" s="374"/>
      <c r="I286" s="374"/>
      <c r="J286" s="375"/>
      <c r="K286" s="376"/>
      <c r="L286" s="377"/>
      <c r="M286" s="377"/>
      <c r="N286" s="382"/>
      <c r="O286" s="375"/>
      <c r="P286" s="380"/>
      <c r="Q286" s="375"/>
      <c r="R286" s="374"/>
      <c r="S286" s="374"/>
      <c r="T286" s="374"/>
      <c r="U286" s="374"/>
      <c r="V286" s="374"/>
      <c r="W286" s="374"/>
      <c r="X286" s="374"/>
      <c r="Y286" s="374"/>
      <c r="Z286" s="374"/>
    </row>
    <row r="287" spans="1:26" ht="13.5" customHeight="1" x14ac:dyDescent="0.25">
      <c r="A287" s="345">
        <f t="shared" ca="1" si="27"/>
        <v>0</v>
      </c>
      <c r="B287" s="345">
        <f t="shared" ca="1" si="23"/>
        <v>3</v>
      </c>
      <c r="C287" s="345">
        <f t="shared" ca="1" si="24"/>
        <v>1</v>
      </c>
      <c r="D287" s="346">
        <f t="shared" ca="1" si="25"/>
        <v>3</v>
      </c>
      <c r="E287" s="346">
        <f t="shared" ca="1" si="26"/>
        <v>2</v>
      </c>
      <c r="F287" s="344"/>
      <c r="G287" s="374"/>
      <c r="H287" s="374"/>
      <c r="I287" s="374"/>
      <c r="J287" s="375"/>
      <c r="K287" s="376"/>
      <c r="L287" s="377"/>
      <c r="M287" s="377"/>
      <c r="N287" s="382"/>
      <c r="O287" s="375"/>
      <c r="P287" s="380"/>
      <c r="Q287" s="375"/>
      <c r="R287" s="374"/>
      <c r="S287" s="374"/>
      <c r="T287" s="374"/>
      <c r="U287" s="374"/>
      <c r="V287" s="374"/>
      <c r="W287" s="374"/>
      <c r="X287" s="374"/>
      <c r="Y287" s="374"/>
      <c r="Z287" s="374"/>
    </row>
    <row r="288" spans="1:26" ht="13.5" customHeight="1" x14ac:dyDescent="0.25">
      <c r="A288" s="345">
        <f t="shared" ca="1" si="27"/>
        <v>0</v>
      </c>
      <c r="B288" s="345">
        <f t="shared" ca="1" si="23"/>
        <v>3</v>
      </c>
      <c r="C288" s="345">
        <f t="shared" ca="1" si="24"/>
        <v>1</v>
      </c>
      <c r="D288" s="346">
        <f t="shared" ca="1" si="25"/>
        <v>3</v>
      </c>
      <c r="E288" s="346">
        <f t="shared" ca="1" si="26"/>
        <v>2</v>
      </c>
      <c r="F288" s="344"/>
      <c r="G288" s="374"/>
      <c r="H288" s="374"/>
      <c r="I288" s="374"/>
      <c r="J288" s="375"/>
      <c r="K288" s="376"/>
      <c r="L288" s="377"/>
      <c r="M288" s="377"/>
      <c r="N288" s="382"/>
      <c r="O288" s="375"/>
      <c r="P288" s="380"/>
      <c r="Q288" s="375"/>
      <c r="R288" s="374"/>
      <c r="S288" s="374"/>
      <c r="T288" s="374"/>
      <c r="U288" s="374"/>
      <c r="V288" s="374"/>
      <c r="W288" s="374"/>
      <c r="X288" s="374"/>
      <c r="Y288" s="374"/>
      <c r="Z288" s="374"/>
    </row>
    <row r="289" spans="1:26" ht="13.5" customHeight="1" x14ac:dyDescent="0.25">
      <c r="A289" s="345">
        <f t="shared" ca="1" si="27"/>
        <v>0</v>
      </c>
      <c r="B289" s="345">
        <f t="shared" ca="1" si="23"/>
        <v>3</v>
      </c>
      <c r="C289" s="345">
        <f t="shared" ca="1" si="24"/>
        <v>1</v>
      </c>
      <c r="D289" s="346">
        <f t="shared" ca="1" si="25"/>
        <v>3</v>
      </c>
      <c r="E289" s="346">
        <f t="shared" ca="1" si="26"/>
        <v>2</v>
      </c>
      <c r="F289" s="344"/>
      <c r="G289" s="374"/>
      <c r="H289" s="374"/>
      <c r="I289" s="374"/>
      <c r="J289" s="375"/>
      <c r="K289" s="376"/>
      <c r="L289" s="377"/>
      <c r="M289" s="377"/>
      <c r="N289" s="382"/>
      <c r="O289" s="375"/>
      <c r="P289" s="380"/>
      <c r="Q289" s="375"/>
      <c r="R289" s="374"/>
      <c r="S289" s="374"/>
      <c r="T289" s="374"/>
      <c r="U289" s="374"/>
      <c r="V289" s="374"/>
      <c r="W289" s="374"/>
      <c r="X289" s="374"/>
      <c r="Y289" s="374"/>
      <c r="Z289" s="374"/>
    </row>
    <row r="290" spans="1:26" ht="13.5" customHeight="1" x14ac:dyDescent="0.25">
      <c r="A290" s="345">
        <f t="shared" ca="1" si="27"/>
        <v>0</v>
      </c>
      <c r="B290" s="345">
        <f t="shared" ca="1" si="23"/>
        <v>3</v>
      </c>
      <c r="C290" s="345">
        <f t="shared" ca="1" si="24"/>
        <v>1</v>
      </c>
      <c r="D290" s="346">
        <f t="shared" ca="1" si="25"/>
        <v>3</v>
      </c>
      <c r="E290" s="346">
        <f t="shared" ca="1" si="26"/>
        <v>2</v>
      </c>
      <c r="F290" s="344"/>
      <c r="G290" s="374"/>
      <c r="H290" s="374"/>
      <c r="I290" s="374"/>
      <c r="J290" s="375"/>
      <c r="K290" s="376"/>
      <c r="L290" s="377"/>
      <c r="M290" s="377"/>
      <c r="N290" s="382"/>
      <c r="O290" s="375"/>
      <c r="P290" s="380"/>
      <c r="Q290" s="375"/>
      <c r="R290" s="374"/>
      <c r="S290" s="374"/>
      <c r="T290" s="374"/>
      <c r="U290" s="374"/>
      <c r="V290" s="374"/>
      <c r="W290" s="374"/>
      <c r="X290" s="374"/>
      <c r="Y290" s="374"/>
      <c r="Z290" s="374"/>
    </row>
    <row r="291" spans="1:26" ht="13.5" customHeight="1" x14ac:dyDescent="0.25">
      <c r="A291" s="345">
        <f t="shared" ca="1" si="27"/>
        <v>0</v>
      </c>
      <c r="B291" s="345">
        <f t="shared" ca="1" si="23"/>
        <v>3</v>
      </c>
      <c r="C291" s="345">
        <f t="shared" ca="1" si="24"/>
        <v>1</v>
      </c>
      <c r="D291" s="346">
        <f t="shared" ca="1" si="25"/>
        <v>3</v>
      </c>
      <c r="E291" s="346">
        <f t="shared" ca="1" si="26"/>
        <v>2</v>
      </c>
      <c r="F291" s="344"/>
      <c r="G291" s="374"/>
      <c r="H291" s="374"/>
      <c r="I291" s="374"/>
      <c r="J291" s="375"/>
      <c r="K291" s="376"/>
      <c r="L291" s="377"/>
      <c r="M291" s="377"/>
      <c r="N291" s="382"/>
      <c r="O291" s="375"/>
      <c r="P291" s="380"/>
      <c r="Q291" s="375"/>
      <c r="R291" s="374"/>
      <c r="S291" s="374"/>
      <c r="T291" s="374"/>
      <c r="U291" s="374"/>
      <c r="V291" s="374"/>
      <c r="W291" s="374"/>
      <c r="X291" s="374"/>
      <c r="Y291" s="374"/>
      <c r="Z291" s="374"/>
    </row>
    <row r="292" spans="1:26" ht="13.5" customHeight="1" x14ac:dyDescent="0.25">
      <c r="A292" s="345">
        <f t="shared" ca="1" si="27"/>
        <v>0</v>
      </c>
      <c r="B292" s="345">
        <f t="shared" ca="1" si="23"/>
        <v>3</v>
      </c>
      <c r="C292" s="345">
        <f t="shared" ca="1" si="24"/>
        <v>1</v>
      </c>
      <c r="D292" s="346">
        <f t="shared" ca="1" si="25"/>
        <v>3</v>
      </c>
      <c r="E292" s="346">
        <f t="shared" ca="1" si="26"/>
        <v>2</v>
      </c>
      <c r="F292" s="344"/>
      <c r="G292" s="374"/>
      <c r="H292" s="374"/>
      <c r="I292" s="374"/>
      <c r="J292" s="375"/>
      <c r="K292" s="376"/>
      <c r="L292" s="377"/>
      <c r="M292" s="377"/>
      <c r="N292" s="382"/>
      <c r="O292" s="375"/>
      <c r="P292" s="380"/>
      <c r="Q292" s="375"/>
      <c r="R292" s="374"/>
      <c r="S292" s="374"/>
      <c r="T292" s="374"/>
      <c r="U292" s="374"/>
      <c r="V292" s="374"/>
      <c r="W292" s="374"/>
      <c r="X292" s="374"/>
      <c r="Y292" s="374"/>
      <c r="Z292" s="374"/>
    </row>
    <row r="293" spans="1:26" ht="13.5" customHeight="1" x14ac:dyDescent="0.25">
      <c r="A293" s="345">
        <f t="shared" ca="1" si="27"/>
        <v>0</v>
      </c>
      <c r="B293" s="345">
        <f t="shared" ca="1" si="23"/>
        <v>3</v>
      </c>
      <c r="C293" s="345">
        <f t="shared" ca="1" si="24"/>
        <v>1</v>
      </c>
      <c r="D293" s="346">
        <f t="shared" ca="1" si="25"/>
        <v>3</v>
      </c>
      <c r="E293" s="346">
        <f t="shared" ca="1" si="26"/>
        <v>2</v>
      </c>
      <c r="F293" s="344"/>
      <c r="G293" s="374"/>
      <c r="H293" s="374"/>
      <c r="I293" s="374"/>
      <c r="J293" s="375"/>
      <c r="K293" s="376"/>
      <c r="L293" s="377"/>
      <c r="M293" s="377"/>
      <c r="N293" s="382"/>
      <c r="O293" s="375"/>
      <c r="P293" s="380"/>
      <c r="Q293" s="375"/>
      <c r="R293" s="374"/>
      <c r="S293" s="374"/>
      <c r="T293" s="374"/>
      <c r="U293" s="374"/>
      <c r="V293" s="374"/>
      <c r="W293" s="374"/>
      <c r="X293" s="374"/>
      <c r="Y293" s="374"/>
      <c r="Z293" s="374"/>
    </row>
    <row r="294" spans="1:26" ht="13.5" customHeight="1" x14ac:dyDescent="0.25">
      <c r="A294" s="345">
        <f t="shared" ca="1" si="27"/>
        <v>0</v>
      </c>
      <c r="B294" s="345">
        <f t="shared" ca="1" si="23"/>
        <v>3</v>
      </c>
      <c r="C294" s="345">
        <f t="shared" ca="1" si="24"/>
        <v>1</v>
      </c>
      <c r="D294" s="346">
        <f t="shared" ca="1" si="25"/>
        <v>3</v>
      </c>
      <c r="E294" s="346">
        <f t="shared" ca="1" si="26"/>
        <v>2</v>
      </c>
      <c r="F294" s="344"/>
      <c r="G294" s="374"/>
      <c r="H294" s="374"/>
      <c r="I294" s="374"/>
      <c r="J294" s="375"/>
      <c r="K294" s="376"/>
      <c r="L294" s="377"/>
      <c r="M294" s="377"/>
      <c r="N294" s="382"/>
      <c r="O294" s="375"/>
      <c r="P294" s="380"/>
      <c r="Q294" s="375"/>
      <c r="R294" s="374"/>
      <c r="S294" s="374"/>
      <c r="T294" s="374"/>
      <c r="U294" s="374"/>
      <c r="V294" s="374"/>
      <c r="W294" s="374"/>
      <c r="X294" s="374"/>
      <c r="Y294" s="374"/>
      <c r="Z294" s="374"/>
    </row>
    <row r="295" spans="1:26" ht="13.5" customHeight="1" x14ac:dyDescent="0.25">
      <c r="A295" s="345">
        <f t="shared" ca="1" si="27"/>
        <v>0</v>
      </c>
      <c r="B295" s="345">
        <f t="shared" ca="1" si="23"/>
        <v>3</v>
      </c>
      <c r="C295" s="345">
        <f t="shared" ca="1" si="24"/>
        <v>1</v>
      </c>
      <c r="D295" s="346">
        <f t="shared" ca="1" si="25"/>
        <v>3</v>
      </c>
      <c r="E295" s="346">
        <f t="shared" ca="1" si="26"/>
        <v>2</v>
      </c>
      <c r="F295" s="344"/>
      <c r="G295" s="374"/>
      <c r="H295" s="374"/>
      <c r="I295" s="374"/>
      <c r="J295" s="375"/>
      <c r="K295" s="376"/>
      <c r="L295" s="377"/>
      <c r="M295" s="377"/>
      <c r="N295" s="382"/>
      <c r="O295" s="375"/>
      <c r="P295" s="380"/>
      <c r="Q295" s="375"/>
      <c r="R295" s="374"/>
      <c r="S295" s="374"/>
      <c r="T295" s="374"/>
      <c r="U295" s="374"/>
      <c r="V295" s="374"/>
      <c r="W295" s="374"/>
      <c r="X295" s="374"/>
      <c r="Y295" s="374"/>
      <c r="Z295" s="374"/>
    </row>
    <row r="296" spans="1:26" ht="13.5" customHeight="1" x14ac:dyDescent="0.25">
      <c r="A296" s="345">
        <f t="shared" ca="1" si="27"/>
        <v>0</v>
      </c>
      <c r="B296" s="345">
        <f t="shared" ca="1" si="23"/>
        <v>3</v>
      </c>
      <c r="C296" s="345">
        <f t="shared" ca="1" si="24"/>
        <v>1</v>
      </c>
      <c r="D296" s="346">
        <f t="shared" ca="1" si="25"/>
        <v>3</v>
      </c>
      <c r="E296" s="346">
        <f t="shared" ca="1" si="26"/>
        <v>2</v>
      </c>
      <c r="F296" s="344"/>
      <c r="G296" s="374"/>
      <c r="H296" s="374"/>
      <c r="I296" s="374"/>
      <c r="J296" s="375"/>
      <c r="K296" s="376"/>
      <c r="L296" s="377"/>
      <c r="M296" s="377"/>
      <c r="N296" s="382"/>
      <c r="O296" s="375"/>
      <c r="P296" s="380"/>
      <c r="Q296" s="375"/>
      <c r="R296" s="374"/>
      <c r="S296" s="374"/>
      <c r="T296" s="374"/>
      <c r="U296" s="374"/>
      <c r="V296" s="374"/>
      <c r="W296" s="374"/>
      <c r="X296" s="374"/>
      <c r="Y296" s="374"/>
      <c r="Z296" s="374"/>
    </row>
    <row r="297" spans="1:26" ht="13.5" customHeight="1" x14ac:dyDescent="0.25">
      <c r="A297" s="345">
        <f t="shared" ca="1" si="27"/>
        <v>0</v>
      </c>
      <c r="B297" s="345">
        <f t="shared" ca="1" si="23"/>
        <v>3</v>
      </c>
      <c r="C297" s="345">
        <f t="shared" ca="1" si="24"/>
        <v>1</v>
      </c>
      <c r="D297" s="346">
        <f t="shared" ca="1" si="25"/>
        <v>3</v>
      </c>
      <c r="E297" s="346">
        <f t="shared" ca="1" si="26"/>
        <v>2</v>
      </c>
      <c r="F297" s="344"/>
      <c r="G297" s="374"/>
      <c r="H297" s="374"/>
      <c r="I297" s="374"/>
      <c r="J297" s="375"/>
      <c r="K297" s="376"/>
      <c r="L297" s="377"/>
      <c r="M297" s="377"/>
      <c r="N297" s="382"/>
      <c r="O297" s="375"/>
      <c r="P297" s="380"/>
      <c r="Q297" s="375"/>
      <c r="R297" s="374"/>
      <c r="S297" s="374"/>
      <c r="T297" s="374"/>
      <c r="U297" s="374"/>
      <c r="V297" s="374"/>
      <c r="W297" s="374"/>
      <c r="X297" s="374"/>
      <c r="Y297" s="374"/>
      <c r="Z297" s="374"/>
    </row>
    <row r="298" spans="1:26" ht="13.5" customHeight="1" x14ac:dyDescent="0.25">
      <c r="A298" s="345">
        <f t="shared" ca="1" si="27"/>
        <v>0</v>
      </c>
      <c r="B298" s="345">
        <f t="shared" ca="1" si="23"/>
        <v>3</v>
      </c>
      <c r="C298" s="345">
        <f t="shared" ca="1" si="24"/>
        <v>1</v>
      </c>
      <c r="D298" s="346">
        <f t="shared" ca="1" si="25"/>
        <v>3</v>
      </c>
      <c r="E298" s="346">
        <f t="shared" ca="1" si="26"/>
        <v>2</v>
      </c>
      <c r="F298" s="344"/>
      <c r="G298" s="374"/>
      <c r="H298" s="374"/>
      <c r="I298" s="374"/>
      <c r="J298" s="375"/>
      <c r="K298" s="376"/>
      <c r="L298" s="377"/>
      <c r="M298" s="377"/>
      <c r="N298" s="382"/>
      <c r="O298" s="375"/>
      <c r="P298" s="380"/>
      <c r="Q298" s="375"/>
      <c r="R298" s="374"/>
      <c r="S298" s="374"/>
      <c r="T298" s="374"/>
      <c r="U298" s="374"/>
      <c r="V298" s="374"/>
      <c r="W298" s="374"/>
      <c r="X298" s="374"/>
      <c r="Y298" s="374"/>
      <c r="Z298" s="374"/>
    </row>
    <row r="299" spans="1:26" ht="13.5" customHeight="1" x14ac:dyDescent="0.25">
      <c r="A299" s="345">
        <f t="shared" ca="1" si="27"/>
        <v>0</v>
      </c>
      <c r="B299" s="345">
        <f t="shared" ca="1" si="23"/>
        <v>3</v>
      </c>
      <c r="C299" s="345">
        <f t="shared" ca="1" si="24"/>
        <v>1</v>
      </c>
      <c r="D299" s="346">
        <f t="shared" ca="1" si="25"/>
        <v>3</v>
      </c>
      <c r="E299" s="346">
        <f t="shared" ca="1" si="26"/>
        <v>2</v>
      </c>
      <c r="F299" s="344"/>
      <c r="G299" s="374"/>
      <c r="H299" s="374"/>
      <c r="I299" s="374"/>
      <c r="J299" s="375"/>
      <c r="K299" s="376"/>
      <c r="L299" s="377"/>
      <c r="M299" s="377"/>
      <c r="N299" s="382"/>
      <c r="O299" s="375"/>
      <c r="P299" s="380"/>
      <c r="Q299" s="375"/>
      <c r="R299" s="374"/>
      <c r="S299" s="374"/>
      <c r="T299" s="374"/>
      <c r="U299" s="374"/>
      <c r="V299" s="374"/>
      <c r="W299" s="374"/>
      <c r="X299" s="374"/>
      <c r="Y299" s="374"/>
      <c r="Z299" s="374"/>
    </row>
    <row r="300" spans="1:26" ht="13.5" customHeight="1" x14ac:dyDescent="0.25">
      <c r="A300" s="345">
        <f t="shared" ca="1" si="27"/>
        <v>0</v>
      </c>
      <c r="B300" s="345">
        <f t="shared" ca="1" si="23"/>
        <v>3</v>
      </c>
      <c r="C300" s="345">
        <f t="shared" ca="1" si="24"/>
        <v>1</v>
      </c>
      <c r="D300" s="346">
        <f t="shared" ca="1" si="25"/>
        <v>3</v>
      </c>
      <c r="E300" s="346">
        <f t="shared" ca="1" si="26"/>
        <v>2</v>
      </c>
      <c r="F300" s="344"/>
      <c r="G300" s="374"/>
      <c r="H300" s="374"/>
      <c r="I300" s="374"/>
      <c r="J300" s="375"/>
      <c r="K300" s="376"/>
      <c r="L300" s="377"/>
      <c r="M300" s="377"/>
      <c r="N300" s="382"/>
      <c r="O300" s="375"/>
      <c r="P300" s="380"/>
      <c r="Q300" s="375"/>
      <c r="R300" s="374"/>
      <c r="S300" s="374"/>
      <c r="T300" s="374"/>
      <c r="U300" s="374"/>
      <c r="V300" s="374"/>
      <c r="W300" s="374"/>
      <c r="X300" s="374"/>
      <c r="Y300" s="374"/>
      <c r="Z300" s="374"/>
    </row>
    <row r="301" spans="1:26" ht="13.5" customHeight="1" x14ac:dyDescent="0.25">
      <c r="A301" s="345">
        <f t="shared" ca="1" si="27"/>
        <v>0</v>
      </c>
      <c r="B301" s="345">
        <f t="shared" ca="1" si="23"/>
        <v>3</v>
      </c>
      <c r="C301" s="345">
        <f t="shared" ca="1" si="24"/>
        <v>1</v>
      </c>
      <c r="D301" s="346">
        <f t="shared" ca="1" si="25"/>
        <v>3</v>
      </c>
      <c r="E301" s="346">
        <f t="shared" ca="1" si="26"/>
        <v>2</v>
      </c>
      <c r="F301" s="344"/>
      <c r="G301" s="374"/>
      <c r="H301" s="374"/>
      <c r="I301" s="374"/>
      <c r="J301" s="375"/>
      <c r="K301" s="376"/>
      <c r="L301" s="377"/>
      <c r="M301" s="377"/>
      <c r="N301" s="382"/>
      <c r="O301" s="375"/>
      <c r="P301" s="380"/>
      <c r="Q301" s="375"/>
      <c r="R301" s="374"/>
      <c r="S301" s="374"/>
      <c r="T301" s="374"/>
      <c r="U301" s="374"/>
      <c r="V301" s="374"/>
      <c r="W301" s="374"/>
      <c r="X301" s="374"/>
      <c r="Y301" s="374"/>
      <c r="Z301" s="374"/>
    </row>
    <row r="302" spans="1:26" ht="13.5" customHeight="1" x14ac:dyDescent="0.25">
      <c r="A302" s="345">
        <f t="shared" ca="1" si="27"/>
        <v>0</v>
      </c>
      <c r="B302" s="345">
        <f t="shared" ca="1" si="23"/>
        <v>3</v>
      </c>
      <c r="C302" s="345">
        <f t="shared" ca="1" si="24"/>
        <v>1</v>
      </c>
      <c r="D302" s="346">
        <f t="shared" ca="1" si="25"/>
        <v>3</v>
      </c>
      <c r="E302" s="346">
        <f t="shared" ca="1" si="26"/>
        <v>2</v>
      </c>
      <c r="F302" s="344"/>
      <c r="G302" s="374"/>
      <c r="H302" s="374"/>
      <c r="I302" s="374"/>
      <c r="J302" s="375"/>
      <c r="K302" s="376"/>
      <c r="L302" s="377"/>
      <c r="M302" s="377"/>
      <c r="N302" s="382"/>
      <c r="O302" s="375"/>
      <c r="P302" s="380"/>
      <c r="Q302" s="375"/>
      <c r="R302" s="374"/>
      <c r="S302" s="374"/>
      <c r="T302" s="374"/>
      <c r="U302" s="374"/>
      <c r="V302" s="374"/>
      <c r="W302" s="374"/>
      <c r="X302" s="374"/>
      <c r="Y302" s="374"/>
      <c r="Z302" s="374"/>
    </row>
    <row r="303" spans="1:26" ht="13.5" customHeight="1" x14ac:dyDescent="0.25">
      <c r="A303" s="345">
        <f t="shared" ca="1" si="27"/>
        <v>0</v>
      </c>
      <c r="B303" s="345">
        <f t="shared" ca="1" si="23"/>
        <v>3</v>
      </c>
      <c r="C303" s="345">
        <f t="shared" ca="1" si="24"/>
        <v>1</v>
      </c>
      <c r="D303" s="346">
        <f t="shared" ca="1" si="25"/>
        <v>3</v>
      </c>
      <c r="E303" s="346">
        <f t="shared" ca="1" si="26"/>
        <v>2</v>
      </c>
      <c r="F303" s="344"/>
      <c r="G303" s="374"/>
      <c r="H303" s="374"/>
      <c r="I303" s="374"/>
      <c r="J303" s="375"/>
      <c r="K303" s="376"/>
      <c r="L303" s="377"/>
      <c r="M303" s="377"/>
      <c r="N303" s="382"/>
      <c r="O303" s="375"/>
      <c r="P303" s="380"/>
      <c r="Q303" s="375"/>
      <c r="R303" s="374"/>
      <c r="S303" s="374"/>
      <c r="T303" s="374"/>
      <c r="U303" s="374"/>
      <c r="V303" s="374"/>
      <c r="W303" s="374"/>
      <c r="X303" s="374"/>
      <c r="Y303" s="374"/>
      <c r="Z303" s="374"/>
    </row>
    <row r="304" spans="1:26" ht="13.5" customHeight="1" x14ac:dyDescent="0.25">
      <c r="A304" s="345">
        <f t="shared" ca="1" si="27"/>
        <v>0</v>
      </c>
      <c r="B304" s="345">
        <f t="shared" ca="1" si="23"/>
        <v>3</v>
      </c>
      <c r="C304" s="345">
        <f t="shared" ca="1" si="24"/>
        <v>1</v>
      </c>
      <c r="D304" s="346">
        <f t="shared" ca="1" si="25"/>
        <v>3</v>
      </c>
      <c r="E304" s="346">
        <f t="shared" ca="1" si="26"/>
        <v>2</v>
      </c>
      <c r="F304" s="344"/>
      <c r="G304" s="374"/>
      <c r="H304" s="374"/>
      <c r="I304" s="374"/>
      <c r="J304" s="375"/>
      <c r="K304" s="376"/>
      <c r="L304" s="377"/>
      <c r="M304" s="377"/>
      <c r="N304" s="382"/>
      <c r="O304" s="375"/>
      <c r="P304" s="380"/>
      <c r="Q304" s="375"/>
      <c r="R304" s="374"/>
      <c r="S304" s="374"/>
      <c r="T304" s="374"/>
      <c r="U304" s="374"/>
      <c r="V304" s="374"/>
      <c r="W304" s="374"/>
      <c r="X304" s="374"/>
      <c r="Y304" s="374"/>
      <c r="Z304" s="374"/>
    </row>
    <row r="305" spans="1:26" ht="13.5" customHeight="1" x14ac:dyDescent="0.25">
      <c r="A305" s="345">
        <f t="shared" ca="1" si="27"/>
        <v>0</v>
      </c>
      <c r="B305" s="345">
        <f t="shared" ca="1" si="23"/>
        <v>3</v>
      </c>
      <c r="C305" s="345">
        <f t="shared" ca="1" si="24"/>
        <v>1</v>
      </c>
      <c r="D305" s="346">
        <f t="shared" ca="1" si="25"/>
        <v>3</v>
      </c>
      <c r="E305" s="346">
        <f t="shared" ca="1" si="26"/>
        <v>2</v>
      </c>
      <c r="F305" s="344"/>
      <c r="G305" s="374"/>
      <c r="H305" s="374"/>
      <c r="I305" s="374"/>
      <c r="J305" s="375"/>
      <c r="K305" s="376"/>
      <c r="L305" s="377"/>
      <c r="M305" s="377"/>
      <c r="N305" s="382"/>
      <c r="O305" s="375"/>
      <c r="P305" s="380"/>
      <c r="Q305" s="375"/>
      <c r="R305" s="374"/>
      <c r="S305" s="374"/>
      <c r="T305" s="374"/>
      <c r="U305" s="374"/>
      <c r="V305" s="374"/>
      <c r="W305" s="374"/>
      <c r="X305" s="374"/>
      <c r="Y305" s="374"/>
      <c r="Z305" s="374"/>
    </row>
    <row r="306" spans="1:26" ht="13.5" customHeight="1" x14ac:dyDescent="0.25">
      <c r="A306" s="345">
        <f t="shared" ca="1" si="27"/>
        <v>0</v>
      </c>
      <c r="B306" s="345">
        <f t="shared" ca="1" si="23"/>
        <v>3</v>
      </c>
      <c r="C306" s="345">
        <f t="shared" ca="1" si="24"/>
        <v>1</v>
      </c>
      <c r="D306" s="346">
        <f t="shared" ca="1" si="25"/>
        <v>3</v>
      </c>
      <c r="E306" s="346">
        <f t="shared" ca="1" si="26"/>
        <v>2</v>
      </c>
      <c r="F306" s="344"/>
      <c r="G306" s="374"/>
      <c r="H306" s="374"/>
      <c r="I306" s="374"/>
      <c r="J306" s="375"/>
      <c r="K306" s="376"/>
      <c r="L306" s="377"/>
      <c r="M306" s="377"/>
      <c r="N306" s="382"/>
      <c r="O306" s="375"/>
      <c r="P306" s="380"/>
      <c r="Q306" s="375"/>
      <c r="R306" s="374"/>
      <c r="S306" s="374"/>
      <c r="T306" s="374"/>
      <c r="U306" s="374"/>
      <c r="V306" s="374"/>
      <c r="W306" s="374"/>
      <c r="X306" s="374"/>
      <c r="Y306" s="374"/>
      <c r="Z306" s="374"/>
    </row>
    <row r="307" spans="1:26" ht="13.5" customHeight="1" x14ac:dyDescent="0.25">
      <c r="A307" s="345">
        <f t="shared" ca="1" si="27"/>
        <v>0</v>
      </c>
      <c r="B307" s="345">
        <f t="shared" ca="1" si="23"/>
        <v>3</v>
      </c>
      <c r="C307" s="345">
        <f t="shared" ca="1" si="24"/>
        <v>1</v>
      </c>
      <c r="D307" s="346">
        <f t="shared" ca="1" si="25"/>
        <v>3</v>
      </c>
      <c r="E307" s="346">
        <f t="shared" ca="1" si="26"/>
        <v>2</v>
      </c>
      <c r="F307" s="344"/>
      <c r="G307" s="374"/>
      <c r="H307" s="374"/>
      <c r="I307" s="374"/>
      <c r="J307" s="375"/>
      <c r="K307" s="376"/>
      <c r="L307" s="377"/>
      <c r="M307" s="377"/>
      <c r="N307" s="382"/>
      <c r="O307" s="375"/>
      <c r="P307" s="380"/>
      <c r="Q307" s="375"/>
      <c r="R307" s="374"/>
      <c r="S307" s="374"/>
      <c r="T307" s="374"/>
      <c r="U307" s="374"/>
      <c r="V307" s="374"/>
      <c r="W307" s="374"/>
      <c r="X307" s="374"/>
      <c r="Y307" s="374"/>
      <c r="Z307" s="374"/>
    </row>
    <row r="308" spans="1:26" ht="13.5" customHeight="1" x14ac:dyDescent="0.25">
      <c r="A308" s="345">
        <f t="shared" ca="1" si="27"/>
        <v>0</v>
      </c>
      <c r="B308" s="345">
        <f t="shared" ca="1" si="23"/>
        <v>3</v>
      </c>
      <c r="C308" s="345">
        <f t="shared" ca="1" si="24"/>
        <v>1</v>
      </c>
      <c r="D308" s="346">
        <f t="shared" ca="1" si="25"/>
        <v>3</v>
      </c>
      <c r="E308" s="346">
        <f t="shared" ca="1" si="26"/>
        <v>2</v>
      </c>
      <c r="F308" s="344"/>
      <c r="G308" s="374"/>
      <c r="H308" s="374"/>
      <c r="I308" s="374"/>
      <c r="J308" s="375"/>
      <c r="K308" s="376"/>
      <c r="L308" s="377"/>
      <c r="M308" s="377"/>
      <c r="N308" s="382"/>
      <c r="O308" s="375"/>
      <c r="P308" s="380"/>
      <c r="Q308" s="375"/>
      <c r="R308" s="374"/>
      <c r="S308" s="374"/>
      <c r="T308" s="374"/>
      <c r="U308" s="374"/>
      <c r="V308" s="374"/>
      <c r="W308" s="374"/>
      <c r="X308" s="374"/>
      <c r="Y308" s="374"/>
      <c r="Z308" s="374"/>
    </row>
    <row r="309" spans="1:26" ht="13.5" customHeight="1" x14ac:dyDescent="0.25">
      <c r="A309" s="345">
        <f t="shared" ca="1" si="27"/>
        <v>0</v>
      </c>
      <c r="B309" s="345">
        <f t="shared" ca="1" si="23"/>
        <v>3</v>
      </c>
      <c r="C309" s="345">
        <f t="shared" ca="1" si="24"/>
        <v>1</v>
      </c>
      <c r="D309" s="346">
        <f t="shared" ca="1" si="25"/>
        <v>3</v>
      </c>
      <c r="E309" s="346">
        <f t="shared" ca="1" si="26"/>
        <v>2</v>
      </c>
      <c r="F309" s="344"/>
      <c r="G309" s="374"/>
      <c r="H309" s="374"/>
      <c r="I309" s="374"/>
      <c r="J309" s="375"/>
      <c r="K309" s="376"/>
      <c r="L309" s="377"/>
      <c r="M309" s="377"/>
      <c r="N309" s="382"/>
      <c r="O309" s="375"/>
      <c r="P309" s="380"/>
      <c r="Q309" s="375"/>
      <c r="R309" s="374"/>
      <c r="S309" s="374"/>
      <c r="T309" s="374"/>
      <c r="U309" s="374"/>
      <c r="V309" s="374"/>
      <c r="W309" s="374"/>
      <c r="X309" s="374"/>
      <c r="Y309" s="374"/>
      <c r="Z309" s="374"/>
    </row>
    <row r="310" spans="1:26" ht="13.5" customHeight="1" x14ac:dyDescent="0.25">
      <c r="A310" s="345">
        <f t="shared" ca="1" si="27"/>
        <v>0</v>
      </c>
      <c r="B310" s="345">
        <f t="shared" ca="1" si="23"/>
        <v>3</v>
      </c>
      <c r="C310" s="345">
        <f t="shared" ca="1" si="24"/>
        <v>1</v>
      </c>
      <c r="D310" s="346">
        <f t="shared" ca="1" si="25"/>
        <v>3</v>
      </c>
      <c r="E310" s="346">
        <f t="shared" ca="1" si="26"/>
        <v>2</v>
      </c>
      <c r="F310" s="344"/>
      <c r="G310" s="374"/>
      <c r="H310" s="374"/>
      <c r="I310" s="374"/>
      <c r="J310" s="375"/>
      <c r="K310" s="376"/>
      <c r="L310" s="377"/>
      <c r="M310" s="377"/>
      <c r="N310" s="382"/>
      <c r="O310" s="375"/>
      <c r="P310" s="380"/>
      <c r="Q310" s="375"/>
      <c r="R310" s="374"/>
      <c r="S310" s="374"/>
      <c r="T310" s="374"/>
      <c r="U310" s="374"/>
      <c r="V310" s="374"/>
      <c r="W310" s="374"/>
      <c r="X310" s="374"/>
      <c r="Y310" s="374"/>
      <c r="Z310" s="374"/>
    </row>
    <row r="311" spans="1:26" ht="13.5" customHeight="1" x14ac:dyDescent="0.25">
      <c r="A311" s="345">
        <f t="shared" ca="1" si="27"/>
        <v>0</v>
      </c>
      <c r="B311" s="345">
        <f t="shared" ca="1" si="23"/>
        <v>3</v>
      </c>
      <c r="C311" s="345">
        <f t="shared" ca="1" si="24"/>
        <v>1</v>
      </c>
      <c r="D311" s="346">
        <f t="shared" ca="1" si="25"/>
        <v>3</v>
      </c>
      <c r="E311" s="346">
        <f t="shared" ca="1" si="26"/>
        <v>2</v>
      </c>
      <c r="F311" s="344"/>
      <c r="G311" s="374"/>
      <c r="H311" s="374"/>
      <c r="I311" s="374"/>
      <c r="J311" s="375"/>
      <c r="K311" s="376"/>
      <c r="L311" s="377"/>
      <c r="M311" s="377"/>
      <c r="N311" s="382"/>
      <c r="O311" s="375"/>
      <c r="P311" s="380"/>
      <c r="Q311" s="375"/>
      <c r="R311" s="374"/>
      <c r="S311" s="374"/>
      <c r="T311" s="374"/>
      <c r="U311" s="374"/>
      <c r="V311" s="374"/>
      <c r="W311" s="374"/>
      <c r="X311" s="374"/>
      <c r="Y311" s="374"/>
      <c r="Z311" s="374"/>
    </row>
    <row r="312" spans="1:26" ht="13.5" customHeight="1" x14ac:dyDescent="0.25">
      <c r="A312" s="345">
        <f t="shared" ca="1" si="27"/>
        <v>0</v>
      </c>
      <c r="B312" s="345">
        <f t="shared" ca="1" si="23"/>
        <v>3</v>
      </c>
      <c r="C312" s="345">
        <f t="shared" ca="1" si="24"/>
        <v>1</v>
      </c>
      <c r="D312" s="346">
        <f t="shared" ca="1" si="25"/>
        <v>3</v>
      </c>
      <c r="E312" s="346">
        <f t="shared" ca="1" si="26"/>
        <v>2</v>
      </c>
      <c r="F312" s="344"/>
      <c r="G312" s="374"/>
      <c r="H312" s="374"/>
      <c r="I312" s="374"/>
      <c r="J312" s="375"/>
      <c r="K312" s="376"/>
      <c r="L312" s="377"/>
      <c r="M312" s="377"/>
      <c r="N312" s="382"/>
      <c r="O312" s="375"/>
      <c r="P312" s="380"/>
      <c r="Q312" s="375"/>
      <c r="R312" s="374"/>
      <c r="S312" s="374"/>
      <c r="T312" s="374"/>
      <c r="U312" s="374"/>
      <c r="V312" s="374"/>
      <c r="W312" s="374"/>
      <c r="X312" s="374"/>
      <c r="Y312" s="374"/>
      <c r="Z312" s="374"/>
    </row>
    <row r="313" spans="1:26" ht="13.5" customHeight="1" x14ac:dyDescent="0.25">
      <c r="A313" s="345">
        <f t="shared" ca="1" si="27"/>
        <v>0</v>
      </c>
      <c r="B313" s="345">
        <f t="shared" ca="1" si="23"/>
        <v>3</v>
      </c>
      <c r="C313" s="345">
        <f t="shared" ca="1" si="24"/>
        <v>1</v>
      </c>
      <c r="D313" s="346">
        <f t="shared" ca="1" si="25"/>
        <v>3</v>
      </c>
      <c r="E313" s="346">
        <f t="shared" ca="1" si="26"/>
        <v>2</v>
      </c>
      <c r="F313" s="344"/>
      <c r="G313" s="374"/>
      <c r="H313" s="374"/>
      <c r="I313" s="374"/>
      <c r="J313" s="375"/>
      <c r="K313" s="376"/>
      <c r="L313" s="377"/>
      <c r="M313" s="377"/>
      <c r="N313" s="382"/>
      <c r="O313" s="375"/>
      <c r="P313" s="380"/>
      <c r="Q313" s="375"/>
      <c r="R313" s="374"/>
      <c r="S313" s="374"/>
      <c r="T313" s="374"/>
      <c r="U313" s="374"/>
      <c r="V313" s="374"/>
      <c r="W313" s="374"/>
      <c r="X313" s="374"/>
      <c r="Y313" s="374"/>
      <c r="Z313" s="374"/>
    </row>
    <row r="314" spans="1:26" ht="13.5" customHeight="1" x14ac:dyDescent="0.25">
      <c r="A314" s="345">
        <f t="shared" ca="1" si="27"/>
        <v>0</v>
      </c>
      <c r="B314" s="345">
        <f t="shared" ca="1" si="23"/>
        <v>3</v>
      </c>
      <c r="C314" s="345">
        <f t="shared" ca="1" si="24"/>
        <v>1</v>
      </c>
      <c r="D314" s="346">
        <f t="shared" ca="1" si="25"/>
        <v>3</v>
      </c>
      <c r="E314" s="346">
        <f t="shared" ca="1" si="26"/>
        <v>2</v>
      </c>
      <c r="F314" s="344"/>
      <c r="G314" s="374"/>
      <c r="H314" s="374"/>
      <c r="I314" s="374"/>
      <c r="J314" s="375"/>
      <c r="K314" s="376"/>
      <c r="L314" s="377"/>
      <c r="M314" s="377"/>
      <c r="N314" s="382"/>
      <c r="O314" s="375"/>
      <c r="P314" s="380"/>
      <c r="Q314" s="375"/>
      <c r="R314" s="374"/>
      <c r="S314" s="374"/>
      <c r="T314" s="374"/>
      <c r="U314" s="374"/>
      <c r="V314" s="374"/>
      <c r="W314" s="374"/>
      <c r="X314" s="374"/>
      <c r="Y314" s="374"/>
      <c r="Z314" s="374"/>
    </row>
    <row r="315" spans="1:26" ht="13.5" customHeight="1" x14ac:dyDescent="0.25">
      <c r="A315" s="345">
        <f t="shared" ca="1" si="27"/>
        <v>0</v>
      </c>
      <c r="B315" s="345">
        <f t="shared" ca="1" si="23"/>
        <v>3</v>
      </c>
      <c r="C315" s="345">
        <f t="shared" ca="1" si="24"/>
        <v>1</v>
      </c>
      <c r="D315" s="346">
        <f t="shared" ca="1" si="25"/>
        <v>3</v>
      </c>
      <c r="E315" s="346">
        <f t="shared" ca="1" si="26"/>
        <v>2</v>
      </c>
      <c r="F315" s="344"/>
      <c r="G315" s="374"/>
      <c r="H315" s="374"/>
      <c r="I315" s="374"/>
      <c r="J315" s="375"/>
      <c r="K315" s="376"/>
      <c r="L315" s="377"/>
      <c r="M315" s="377"/>
      <c r="N315" s="382"/>
      <c r="O315" s="375"/>
      <c r="P315" s="380"/>
      <c r="Q315" s="375"/>
      <c r="R315" s="374"/>
      <c r="S315" s="374"/>
      <c r="T315" s="374"/>
      <c r="U315" s="374"/>
      <c r="V315" s="374"/>
      <c r="W315" s="374"/>
      <c r="X315" s="374"/>
      <c r="Y315" s="374"/>
      <c r="Z315" s="374"/>
    </row>
    <row r="316" spans="1:26" ht="13.5" customHeight="1" x14ac:dyDescent="0.25">
      <c r="A316" s="345">
        <f t="shared" ca="1" si="27"/>
        <v>0</v>
      </c>
      <c r="B316" s="345">
        <f t="shared" ca="1" si="23"/>
        <v>3</v>
      </c>
      <c r="C316" s="345">
        <f t="shared" ca="1" si="24"/>
        <v>1</v>
      </c>
      <c r="D316" s="346">
        <f t="shared" ca="1" si="25"/>
        <v>3</v>
      </c>
      <c r="E316" s="346">
        <f t="shared" ca="1" si="26"/>
        <v>2</v>
      </c>
      <c r="F316" s="344"/>
      <c r="G316" s="374"/>
      <c r="H316" s="374"/>
      <c r="I316" s="374"/>
      <c r="J316" s="375"/>
      <c r="K316" s="376"/>
      <c r="L316" s="377"/>
      <c r="M316" s="377"/>
      <c r="N316" s="382"/>
      <c r="O316" s="375"/>
      <c r="P316" s="380"/>
      <c r="Q316" s="375"/>
      <c r="R316" s="374"/>
      <c r="S316" s="374"/>
      <c r="T316" s="374"/>
      <c r="U316" s="374"/>
      <c r="V316" s="374"/>
      <c r="W316" s="374"/>
      <c r="X316" s="374"/>
      <c r="Y316" s="374"/>
      <c r="Z316" s="374"/>
    </row>
    <row r="317" spans="1:26" ht="13.5" customHeight="1" x14ac:dyDescent="0.25">
      <c r="A317" s="345">
        <f t="shared" ca="1" si="27"/>
        <v>0</v>
      </c>
      <c r="B317" s="345">
        <f t="shared" ca="1" si="23"/>
        <v>3</v>
      </c>
      <c r="C317" s="345">
        <f t="shared" ca="1" si="24"/>
        <v>1</v>
      </c>
      <c r="D317" s="346">
        <f t="shared" ca="1" si="25"/>
        <v>3</v>
      </c>
      <c r="E317" s="346">
        <f t="shared" ca="1" si="26"/>
        <v>2</v>
      </c>
      <c r="F317" s="344"/>
      <c r="G317" s="374"/>
      <c r="H317" s="374"/>
      <c r="I317" s="374"/>
      <c r="J317" s="375"/>
      <c r="K317" s="376"/>
      <c r="L317" s="377"/>
      <c r="M317" s="377"/>
      <c r="N317" s="382"/>
      <c r="O317" s="375"/>
      <c r="P317" s="380"/>
      <c r="Q317" s="375"/>
      <c r="R317" s="374"/>
      <c r="S317" s="374"/>
      <c r="T317" s="374"/>
      <c r="U317" s="374"/>
      <c r="V317" s="374"/>
      <c r="W317" s="374"/>
      <c r="X317" s="374"/>
      <c r="Y317" s="374"/>
      <c r="Z317" s="374"/>
    </row>
    <row r="318" spans="1:26" ht="13.5" customHeight="1" x14ac:dyDescent="0.25">
      <c r="A318" s="345">
        <f t="shared" ca="1" si="27"/>
        <v>0</v>
      </c>
      <c r="B318" s="345">
        <f t="shared" ca="1" si="23"/>
        <v>3</v>
      </c>
      <c r="C318" s="345">
        <f t="shared" ca="1" si="24"/>
        <v>1</v>
      </c>
      <c r="D318" s="346">
        <f t="shared" ca="1" si="25"/>
        <v>3</v>
      </c>
      <c r="E318" s="346">
        <f t="shared" ca="1" si="26"/>
        <v>2</v>
      </c>
      <c r="F318" s="344"/>
      <c r="G318" s="374"/>
      <c r="H318" s="374"/>
      <c r="I318" s="374"/>
      <c r="J318" s="375"/>
      <c r="K318" s="376"/>
      <c r="L318" s="377"/>
      <c r="M318" s="377"/>
      <c r="N318" s="382"/>
      <c r="O318" s="375"/>
      <c r="P318" s="380"/>
      <c r="Q318" s="375"/>
      <c r="R318" s="374"/>
      <c r="S318" s="374"/>
      <c r="T318" s="374"/>
      <c r="U318" s="374"/>
      <c r="V318" s="374"/>
      <c r="W318" s="374"/>
      <c r="X318" s="374"/>
      <c r="Y318" s="374"/>
      <c r="Z318" s="374"/>
    </row>
    <row r="319" spans="1:26" ht="13.5" customHeight="1" x14ac:dyDescent="0.25">
      <c r="A319" s="345">
        <f t="shared" ca="1" si="27"/>
        <v>0</v>
      </c>
      <c r="B319" s="345">
        <f t="shared" ca="1" si="23"/>
        <v>3</v>
      </c>
      <c r="C319" s="345">
        <f t="shared" ca="1" si="24"/>
        <v>1</v>
      </c>
      <c r="D319" s="346">
        <f t="shared" ca="1" si="25"/>
        <v>3</v>
      </c>
      <c r="E319" s="346">
        <f t="shared" ca="1" si="26"/>
        <v>2</v>
      </c>
      <c r="F319" s="344"/>
      <c r="G319" s="374"/>
      <c r="H319" s="374"/>
      <c r="I319" s="374"/>
      <c r="J319" s="375"/>
      <c r="K319" s="376"/>
      <c r="L319" s="377"/>
      <c r="M319" s="377"/>
      <c r="N319" s="382"/>
      <c r="O319" s="375"/>
      <c r="P319" s="380"/>
      <c r="Q319" s="375"/>
      <c r="R319" s="374"/>
      <c r="S319" s="374"/>
      <c r="T319" s="374"/>
      <c r="U319" s="374"/>
      <c r="V319" s="374"/>
      <c r="W319" s="374"/>
      <c r="X319" s="374"/>
      <c r="Y319" s="374"/>
      <c r="Z319" s="374"/>
    </row>
    <row r="320" spans="1:26" ht="13.5" customHeight="1" x14ac:dyDescent="0.25">
      <c r="A320" s="345">
        <f t="shared" ca="1" si="27"/>
        <v>0</v>
      </c>
      <c r="B320" s="345">
        <f t="shared" ca="1" si="23"/>
        <v>3</v>
      </c>
      <c r="C320" s="345">
        <f t="shared" ca="1" si="24"/>
        <v>1</v>
      </c>
      <c r="D320" s="346">
        <f t="shared" ca="1" si="25"/>
        <v>3</v>
      </c>
      <c r="E320" s="346">
        <f t="shared" ca="1" si="26"/>
        <v>2</v>
      </c>
      <c r="F320" s="344"/>
      <c r="G320" s="374"/>
      <c r="H320" s="374"/>
      <c r="I320" s="374"/>
      <c r="J320" s="375"/>
      <c r="K320" s="376"/>
      <c r="L320" s="377"/>
      <c r="M320" s="377"/>
      <c r="N320" s="382"/>
      <c r="O320" s="375"/>
      <c r="P320" s="380"/>
      <c r="Q320" s="375"/>
      <c r="R320" s="374"/>
      <c r="S320" s="374"/>
      <c r="T320" s="374"/>
      <c r="U320" s="374"/>
      <c r="V320" s="374"/>
      <c r="W320" s="374"/>
      <c r="X320" s="374"/>
      <c r="Y320" s="374"/>
      <c r="Z320" s="374"/>
    </row>
    <row r="321" spans="1:26" ht="13.5" customHeight="1" x14ac:dyDescent="0.25">
      <c r="A321" s="345">
        <f t="shared" ca="1" si="27"/>
        <v>0</v>
      </c>
      <c r="B321" s="345">
        <f t="shared" ca="1" si="23"/>
        <v>3</v>
      </c>
      <c r="C321" s="345">
        <f t="shared" ca="1" si="24"/>
        <v>1</v>
      </c>
      <c r="D321" s="346">
        <f t="shared" ca="1" si="25"/>
        <v>3</v>
      </c>
      <c r="E321" s="346">
        <f t="shared" ca="1" si="26"/>
        <v>2</v>
      </c>
      <c r="F321" s="344"/>
      <c r="G321" s="374"/>
      <c r="H321" s="374"/>
      <c r="I321" s="374"/>
      <c r="J321" s="375"/>
      <c r="K321" s="376"/>
      <c r="L321" s="377"/>
      <c r="M321" s="377"/>
      <c r="N321" s="382"/>
      <c r="O321" s="375"/>
      <c r="P321" s="380"/>
      <c r="Q321" s="375"/>
      <c r="R321" s="374"/>
      <c r="S321" s="374"/>
      <c r="T321" s="374"/>
      <c r="U321" s="374"/>
      <c r="V321" s="374"/>
      <c r="W321" s="374"/>
      <c r="X321" s="374"/>
      <c r="Y321" s="374"/>
      <c r="Z321" s="374"/>
    </row>
    <row r="322" spans="1:26" ht="13.5" customHeight="1" x14ac:dyDescent="0.25">
      <c r="A322" s="345">
        <f t="shared" ca="1" si="27"/>
        <v>0</v>
      </c>
      <c r="B322" s="345">
        <f t="shared" ca="1" si="23"/>
        <v>3</v>
      </c>
      <c r="C322" s="345">
        <f t="shared" ca="1" si="24"/>
        <v>1</v>
      </c>
      <c r="D322" s="346">
        <f t="shared" ca="1" si="25"/>
        <v>3</v>
      </c>
      <c r="E322" s="346">
        <f t="shared" ca="1" si="26"/>
        <v>2</v>
      </c>
      <c r="F322" s="344"/>
      <c r="G322" s="374"/>
      <c r="H322" s="374"/>
      <c r="I322" s="374"/>
      <c r="J322" s="375"/>
      <c r="K322" s="376"/>
      <c r="L322" s="377"/>
      <c r="M322" s="377"/>
      <c r="N322" s="382"/>
      <c r="O322" s="375"/>
      <c r="P322" s="380"/>
      <c r="Q322" s="375"/>
      <c r="R322" s="374"/>
      <c r="S322" s="374"/>
      <c r="T322" s="374"/>
      <c r="U322" s="374"/>
      <c r="V322" s="374"/>
      <c r="W322" s="374"/>
      <c r="X322" s="374"/>
      <c r="Y322" s="374"/>
      <c r="Z322" s="374"/>
    </row>
    <row r="323" spans="1:26" ht="13.5" customHeight="1" x14ac:dyDescent="0.25">
      <c r="A323" s="345">
        <f t="shared" ca="1" si="27"/>
        <v>0</v>
      </c>
      <c r="B323" s="345">
        <f t="shared" ca="1" si="23"/>
        <v>3</v>
      </c>
      <c r="C323" s="345">
        <f t="shared" ca="1" si="24"/>
        <v>1</v>
      </c>
      <c r="D323" s="346">
        <f t="shared" ca="1" si="25"/>
        <v>3</v>
      </c>
      <c r="E323" s="346">
        <f t="shared" ca="1" si="26"/>
        <v>2</v>
      </c>
      <c r="F323" s="344"/>
      <c r="G323" s="374"/>
      <c r="H323" s="374"/>
      <c r="I323" s="374"/>
      <c r="J323" s="375"/>
      <c r="K323" s="376"/>
      <c r="L323" s="377"/>
      <c r="M323" s="377"/>
      <c r="N323" s="382"/>
      <c r="O323" s="375"/>
      <c r="P323" s="380"/>
      <c r="Q323" s="375"/>
      <c r="R323" s="374"/>
      <c r="S323" s="374"/>
      <c r="T323" s="374"/>
      <c r="U323" s="374"/>
      <c r="V323" s="374"/>
      <c r="W323" s="374"/>
      <c r="X323" s="374"/>
      <c r="Y323" s="374"/>
      <c r="Z323" s="374"/>
    </row>
    <row r="324" spans="1:26" ht="13.5" customHeight="1" x14ac:dyDescent="0.25">
      <c r="A324" s="345">
        <f t="shared" ca="1" si="27"/>
        <v>0</v>
      </c>
      <c r="B324" s="345">
        <f t="shared" ca="1" si="23"/>
        <v>3</v>
      </c>
      <c r="C324" s="345">
        <f t="shared" ca="1" si="24"/>
        <v>1</v>
      </c>
      <c r="D324" s="346">
        <f t="shared" ca="1" si="25"/>
        <v>3</v>
      </c>
      <c r="E324" s="346">
        <f t="shared" ca="1" si="26"/>
        <v>2</v>
      </c>
      <c r="F324" s="344"/>
      <c r="G324" s="374"/>
      <c r="H324" s="374"/>
      <c r="I324" s="374"/>
      <c r="J324" s="375"/>
      <c r="K324" s="376"/>
      <c r="L324" s="377"/>
      <c r="M324" s="377"/>
      <c r="N324" s="382"/>
      <c r="O324" s="375"/>
      <c r="P324" s="380"/>
      <c r="Q324" s="375"/>
      <c r="R324" s="374"/>
      <c r="S324" s="374"/>
      <c r="T324" s="374"/>
      <c r="U324" s="374"/>
      <c r="V324" s="374"/>
      <c r="W324" s="374"/>
      <c r="X324" s="374"/>
      <c r="Y324" s="374"/>
      <c r="Z324" s="374"/>
    </row>
    <row r="325" spans="1:26" ht="13.5" customHeight="1" x14ac:dyDescent="0.25">
      <c r="A325" s="345">
        <f t="shared" ca="1" si="27"/>
        <v>0</v>
      </c>
      <c r="B325" s="345">
        <f t="shared" ca="1" si="23"/>
        <v>3</v>
      </c>
      <c r="C325" s="345">
        <f t="shared" ca="1" si="24"/>
        <v>1</v>
      </c>
      <c r="D325" s="346">
        <f t="shared" ca="1" si="25"/>
        <v>3</v>
      </c>
      <c r="E325" s="346">
        <f t="shared" ca="1" si="26"/>
        <v>2</v>
      </c>
      <c r="F325" s="344"/>
      <c r="G325" s="374"/>
      <c r="H325" s="374"/>
      <c r="I325" s="374"/>
      <c r="J325" s="375"/>
      <c r="K325" s="376"/>
      <c r="L325" s="377"/>
      <c r="M325" s="377"/>
      <c r="N325" s="382"/>
      <c r="O325" s="375"/>
      <c r="P325" s="380"/>
      <c r="Q325" s="375"/>
      <c r="R325" s="374"/>
      <c r="S325" s="374"/>
      <c r="T325" s="374"/>
      <c r="U325" s="374"/>
      <c r="V325" s="374"/>
      <c r="W325" s="374"/>
      <c r="X325" s="374"/>
      <c r="Y325" s="374"/>
      <c r="Z325" s="374"/>
    </row>
    <row r="326" spans="1:26" ht="13.5" customHeight="1" x14ac:dyDescent="0.25">
      <c r="A326" s="345">
        <f t="shared" ca="1" si="27"/>
        <v>0</v>
      </c>
      <c r="B326" s="345">
        <f t="shared" ca="1" si="23"/>
        <v>3</v>
      </c>
      <c r="C326" s="345">
        <f t="shared" ca="1" si="24"/>
        <v>1</v>
      </c>
      <c r="D326" s="346">
        <f t="shared" ca="1" si="25"/>
        <v>3</v>
      </c>
      <c r="E326" s="346">
        <f t="shared" ca="1" si="26"/>
        <v>2</v>
      </c>
      <c r="F326" s="344"/>
      <c r="G326" s="374"/>
      <c r="H326" s="374"/>
      <c r="I326" s="374"/>
      <c r="J326" s="375"/>
      <c r="K326" s="376"/>
      <c r="L326" s="377"/>
      <c r="M326" s="377"/>
      <c r="N326" s="382"/>
      <c r="O326" s="375"/>
      <c r="P326" s="380"/>
      <c r="Q326" s="375"/>
      <c r="R326" s="374"/>
      <c r="S326" s="374"/>
      <c r="T326" s="374"/>
      <c r="U326" s="374"/>
      <c r="V326" s="374"/>
      <c r="W326" s="374"/>
      <c r="X326" s="374"/>
      <c r="Y326" s="374"/>
      <c r="Z326" s="374"/>
    </row>
    <row r="327" spans="1:26" ht="13.5" customHeight="1" x14ac:dyDescent="0.25">
      <c r="A327" s="345">
        <f t="shared" ca="1" si="27"/>
        <v>0</v>
      </c>
      <c r="B327" s="345">
        <f t="shared" ca="1" si="23"/>
        <v>3</v>
      </c>
      <c r="C327" s="345">
        <f t="shared" ca="1" si="24"/>
        <v>1</v>
      </c>
      <c r="D327" s="346">
        <f t="shared" ca="1" si="25"/>
        <v>3</v>
      </c>
      <c r="E327" s="346">
        <f t="shared" ca="1" si="26"/>
        <v>2</v>
      </c>
      <c r="F327" s="344"/>
      <c r="G327" s="374"/>
      <c r="H327" s="374"/>
      <c r="I327" s="374"/>
      <c r="J327" s="375"/>
      <c r="K327" s="376"/>
      <c r="L327" s="377"/>
      <c r="M327" s="377"/>
      <c r="N327" s="382"/>
      <c r="O327" s="375"/>
      <c r="P327" s="380"/>
      <c r="Q327" s="375"/>
      <c r="R327" s="374"/>
      <c r="S327" s="374"/>
      <c r="T327" s="374"/>
      <c r="U327" s="374"/>
      <c r="V327" s="374"/>
      <c r="W327" s="374"/>
      <c r="X327" s="374"/>
      <c r="Y327" s="374"/>
      <c r="Z327" s="374"/>
    </row>
    <row r="328" spans="1:26" ht="13.5" customHeight="1" x14ac:dyDescent="0.25">
      <c r="A328" s="345">
        <f t="shared" ca="1" si="27"/>
        <v>0</v>
      </c>
      <c r="B328" s="345">
        <f t="shared" ca="1" si="23"/>
        <v>3</v>
      </c>
      <c r="C328" s="345">
        <f t="shared" ca="1" si="24"/>
        <v>1</v>
      </c>
      <c r="D328" s="346">
        <f t="shared" ca="1" si="25"/>
        <v>3</v>
      </c>
      <c r="E328" s="346">
        <f t="shared" ca="1" si="26"/>
        <v>2</v>
      </c>
      <c r="F328" s="344"/>
      <c r="G328" s="374"/>
      <c r="H328" s="374"/>
      <c r="I328" s="374"/>
      <c r="J328" s="375"/>
      <c r="K328" s="376"/>
      <c r="L328" s="377"/>
      <c r="M328" s="377"/>
      <c r="N328" s="382"/>
      <c r="O328" s="375"/>
      <c r="P328" s="380"/>
      <c r="Q328" s="375"/>
      <c r="R328" s="374"/>
      <c r="S328" s="374"/>
      <c r="T328" s="374"/>
      <c r="U328" s="374"/>
      <c r="V328" s="374"/>
      <c r="W328" s="374"/>
      <c r="X328" s="374"/>
      <c r="Y328" s="374"/>
      <c r="Z328" s="374"/>
    </row>
    <row r="329" spans="1:26" ht="13.5" customHeight="1" x14ac:dyDescent="0.25">
      <c r="A329" s="345">
        <f t="shared" ref="A329:A392" ca="1" si="28">IF($H329="UNIDADE CONSTRUTIVA",OFFSET(A329,-1,0)+1,LARGE(A$3:A328,1))</f>
        <v>0</v>
      </c>
      <c r="B329" s="345">
        <f t="shared" ca="1" si="23"/>
        <v>3</v>
      </c>
      <c r="C329" s="345">
        <f t="shared" ca="1" si="24"/>
        <v>1</v>
      </c>
      <c r="D329" s="346">
        <f t="shared" ca="1" si="25"/>
        <v>3</v>
      </c>
      <c r="E329" s="346">
        <f t="shared" ca="1" si="26"/>
        <v>2</v>
      </c>
      <c r="F329" s="344"/>
      <c r="G329" s="374"/>
      <c r="H329" s="374"/>
      <c r="I329" s="374"/>
      <c r="J329" s="375"/>
      <c r="K329" s="376"/>
      <c r="L329" s="377"/>
      <c r="M329" s="377"/>
      <c r="N329" s="382"/>
      <c r="O329" s="375"/>
      <c r="P329" s="380"/>
      <c r="Q329" s="375"/>
      <c r="R329" s="374"/>
      <c r="S329" s="374"/>
      <c r="T329" s="374"/>
      <c r="U329" s="374"/>
      <c r="V329" s="374"/>
      <c r="W329" s="374"/>
      <c r="X329" s="374"/>
      <c r="Y329" s="374"/>
      <c r="Z329" s="374"/>
    </row>
    <row r="330" spans="1:26" ht="13.5" customHeight="1" x14ac:dyDescent="0.25">
      <c r="A330" s="345">
        <f t="shared" ca="1" si="28"/>
        <v>0</v>
      </c>
      <c r="B330" s="345">
        <f t="shared" ca="1" si="23"/>
        <v>3</v>
      </c>
      <c r="C330" s="345">
        <f t="shared" ca="1" si="24"/>
        <v>1</v>
      </c>
      <c r="D330" s="346">
        <f t="shared" ca="1" si="25"/>
        <v>3</v>
      </c>
      <c r="E330" s="346">
        <f t="shared" ca="1" si="26"/>
        <v>2</v>
      </c>
      <c r="F330" s="344"/>
      <c r="G330" s="374"/>
      <c r="H330" s="374"/>
      <c r="I330" s="374"/>
      <c r="J330" s="375"/>
      <c r="K330" s="376"/>
      <c r="L330" s="377"/>
      <c r="M330" s="377"/>
      <c r="N330" s="382"/>
      <c r="O330" s="375"/>
      <c r="P330" s="380"/>
      <c r="Q330" s="375"/>
      <c r="R330" s="374"/>
      <c r="S330" s="374"/>
      <c r="T330" s="374"/>
      <c r="U330" s="374"/>
      <c r="V330" s="374"/>
      <c r="W330" s="374"/>
      <c r="X330" s="374"/>
      <c r="Y330" s="374"/>
      <c r="Z330" s="374"/>
    </row>
    <row r="331" spans="1:26" ht="13.5" customHeight="1" x14ac:dyDescent="0.25">
      <c r="A331" s="345">
        <f t="shared" ca="1" si="28"/>
        <v>0</v>
      </c>
      <c r="B331" s="345">
        <f t="shared" ca="1" si="23"/>
        <v>3</v>
      </c>
      <c r="C331" s="345">
        <f t="shared" ca="1" si="24"/>
        <v>1</v>
      </c>
      <c r="D331" s="346">
        <f t="shared" ca="1" si="25"/>
        <v>3</v>
      </c>
      <c r="E331" s="346">
        <f t="shared" ca="1" si="26"/>
        <v>2</v>
      </c>
      <c r="F331" s="344"/>
      <c r="G331" s="374"/>
      <c r="H331" s="374"/>
      <c r="I331" s="374"/>
      <c r="J331" s="375"/>
      <c r="K331" s="376"/>
      <c r="L331" s="377"/>
      <c r="M331" s="377"/>
      <c r="N331" s="382"/>
      <c r="O331" s="375"/>
      <c r="P331" s="380"/>
      <c r="Q331" s="375"/>
      <c r="R331" s="374"/>
      <c r="S331" s="374"/>
      <c r="T331" s="374"/>
      <c r="U331" s="374"/>
      <c r="V331" s="374"/>
      <c r="W331" s="374"/>
      <c r="X331" s="374"/>
      <c r="Y331" s="374"/>
      <c r="Z331" s="374"/>
    </row>
    <row r="332" spans="1:26" ht="13.5" customHeight="1" x14ac:dyDescent="0.25">
      <c r="A332" s="345">
        <f t="shared" ca="1" si="28"/>
        <v>0</v>
      </c>
      <c r="B332" s="345">
        <f t="shared" ca="1" si="23"/>
        <v>3</v>
      </c>
      <c r="C332" s="345">
        <f t="shared" ca="1" si="24"/>
        <v>1</v>
      </c>
      <c r="D332" s="346">
        <f t="shared" ca="1" si="25"/>
        <v>3</v>
      </c>
      <c r="E332" s="346">
        <f t="shared" ca="1" si="26"/>
        <v>2</v>
      </c>
      <c r="F332" s="344"/>
      <c r="G332" s="374"/>
      <c r="H332" s="374"/>
      <c r="I332" s="374"/>
      <c r="J332" s="375"/>
      <c r="K332" s="376"/>
      <c r="L332" s="377"/>
      <c r="M332" s="377"/>
      <c r="N332" s="382"/>
      <c r="O332" s="375"/>
      <c r="P332" s="380"/>
      <c r="Q332" s="375"/>
      <c r="R332" s="374"/>
      <c r="S332" s="374"/>
      <c r="T332" s="374"/>
      <c r="U332" s="374"/>
      <c r="V332" s="374"/>
      <c r="W332" s="374"/>
      <c r="X332" s="374"/>
      <c r="Y332" s="374"/>
      <c r="Z332" s="374"/>
    </row>
    <row r="333" spans="1:26" ht="13.5" customHeight="1" x14ac:dyDescent="0.25">
      <c r="A333" s="345">
        <f t="shared" ca="1" si="28"/>
        <v>0</v>
      </c>
      <c r="B333" s="345">
        <f t="shared" ca="1" si="23"/>
        <v>3</v>
      </c>
      <c r="C333" s="345">
        <f t="shared" ca="1" si="24"/>
        <v>1</v>
      </c>
      <c r="D333" s="346">
        <f t="shared" ca="1" si="25"/>
        <v>3</v>
      </c>
      <c r="E333" s="346">
        <f t="shared" ca="1" si="26"/>
        <v>2</v>
      </c>
      <c r="F333" s="344"/>
      <c r="G333" s="374"/>
      <c r="H333" s="374"/>
      <c r="I333" s="374"/>
      <c r="J333" s="375"/>
      <c r="K333" s="376"/>
      <c r="L333" s="377"/>
      <c r="M333" s="377"/>
      <c r="N333" s="382"/>
      <c r="O333" s="375"/>
      <c r="P333" s="380"/>
      <c r="Q333" s="375"/>
      <c r="R333" s="374"/>
      <c r="S333" s="374"/>
      <c r="T333" s="374"/>
      <c r="U333" s="374"/>
      <c r="V333" s="374"/>
      <c r="W333" s="374"/>
      <c r="X333" s="374"/>
      <c r="Y333" s="374"/>
      <c r="Z333" s="374"/>
    </row>
    <row r="334" spans="1:26" ht="13.5" customHeight="1" x14ac:dyDescent="0.25">
      <c r="A334" s="345">
        <f t="shared" ca="1" si="28"/>
        <v>0</v>
      </c>
      <c r="B334" s="345">
        <f t="shared" ca="1" si="23"/>
        <v>3</v>
      </c>
      <c r="C334" s="345">
        <f t="shared" ca="1" si="24"/>
        <v>1</v>
      </c>
      <c r="D334" s="346">
        <f t="shared" ca="1" si="25"/>
        <v>3</v>
      </c>
      <c r="E334" s="346">
        <f t="shared" ca="1" si="26"/>
        <v>2</v>
      </c>
      <c r="F334" s="344"/>
      <c r="G334" s="374"/>
      <c r="H334" s="374"/>
      <c r="I334" s="374"/>
      <c r="J334" s="375"/>
      <c r="K334" s="376"/>
      <c r="L334" s="377"/>
      <c r="M334" s="377"/>
      <c r="N334" s="382"/>
      <c r="O334" s="375"/>
      <c r="P334" s="380"/>
      <c r="Q334" s="375"/>
      <c r="R334" s="374"/>
      <c r="S334" s="374"/>
      <c r="T334" s="374"/>
      <c r="U334" s="374"/>
      <c r="V334" s="374"/>
      <c r="W334" s="374"/>
      <c r="X334" s="374"/>
      <c r="Y334" s="374"/>
      <c r="Z334" s="374"/>
    </row>
    <row r="335" spans="1:26" ht="13.5" customHeight="1" x14ac:dyDescent="0.25">
      <c r="A335" s="345">
        <f t="shared" ca="1" si="28"/>
        <v>0</v>
      </c>
      <c r="B335" s="345">
        <f t="shared" ca="1" si="23"/>
        <v>3</v>
      </c>
      <c r="C335" s="345">
        <f t="shared" ca="1" si="24"/>
        <v>1</v>
      </c>
      <c r="D335" s="346">
        <f t="shared" ca="1" si="25"/>
        <v>3</v>
      </c>
      <c r="E335" s="346">
        <f t="shared" ca="1" si="26"/>
        <v>2</v>
      </c>
      <c r="F335" s="344"/>
      <c r="G335" s="374"/>
      <c r="H335" s="374"/>
      <c r="I335" s="374"/>
      <c r="J335" s="375"/>
      <c r="K335" s="376"/>
      <c r="L335" s="377"/>
      <c r="M335" s="377"/>
      <c r="N335" s="382"/>
      <c r="O335" s="375"/>
      <c r="P335" s="380"/>
      <c r="Q335" s="375"/>
      <c r="R335" s="374"/>
      <c r="S335" s="374"/>
      <c r="T335" s="374"/>
      <c r="U335" s="374"/>
      <c r="V335" s="374"/>
      <c r="W335" s="374"/>
      <c r="X335" s="374"/>
      <c r="Y335" s="374"/>
      <c r="Z335" s="374"/>
    </row>
    <row r="336" spans="1:26" ht="13.5" customHeight="1" x14ac:dyDescent="0.25">
      <c r="A336" s="345">
        <f t="shared" ca="1" si="28"/>
        <v>0</v>
      </c>
      <c r="B336" s="345">
        <f t="shared" ca="1" si="23"/>
        <v>3</v>
      </c>
      <c r="C336" s="345">
        <f t="shared" ca="1" si="24"/>
        <v>1</v>
      </c>
      <c r="D336" s="346">
        <f t="shared" ca="1" si="25"/>
        <v>3</v>
      </c>
      <c r="E336" s="346">
        <f t="shared" ca="1" si="26"/>
        <v>2</v>
      </c>
      <c r="F336" s="344"/>
      <c r="G336" s="374"/>
      <c r="H336" s="374"/>
      <c r="I336" s="374"/>
      <c r="J336" s="375"/>
      <c r="K336" s="376"/>
      <c r="L336" s="377"/>
      <c r="M336" s="377"/>
      <c r="N336" s="382"/>
      <c r="O336" s="375"/>
      <c r="P336" s="380"/>
      <c r="Q336" s="375"/>
      <c r="R336" s="374"/>
      <c r="S336" s="374"/>
      <c r="T336" s="374"/>
      <c r="U336" s="374"/>
      <c r="V336" s="374"/>
      <c r="W336" s="374"/>
      <c r="X336" s="374"/>
      <c r="Y336" s="374"/>
      <c r="Z336" s="374"/>
    </row>
    <row r="337" spans="1:26" ht="13.5" customHeight="1" x14ac:dyDescent="0.25">
      <c r="A337" s="345">
        <f t="shared" ca="1" si="28"/>
        <v>0</v>
      </c>
      <c r="B337" s="345">
        <f t="shared" ca="1" si="23"/>
        <v>3</v>
      </c>
      <c r="C337" s="345">
        <f t="shared" ca="1" si="24"/>
        <v>1</v>
      </c>
      <c r="D337" s="346">
        <f t="shared" ca="1" si="25"/>
        <v>3</v>
      </c>
      <c r="E337" s="346">
        <f t="shared" ca="1" si="26"/>
        <v>2</v>
      </c>
      <c r="F337" s="344"/>
      <c r="G337" s="374"/>
      <c r="H337" s="374"/>
      <c r="I337" s="374"/>
      <c r="J337" s="375"/>
      <c r="K337" s="376"/>
      <c r="L337" s="377"/>
      <c r="M337" s="377"/>
      <c r="N337" s="382"/>
      <c r="O337" s="375"/>
      <c r="P337" s="380"/>
      <c r="Q337" s="375"/>
      <c r="R337" s="374"/>
      <c r="S337" s="374"/>
      <c r="T337" s="374"/>
      <c r="U337" s="374"/>
      <c r="V337" s="374"/>
      <c r="W337" s="374"/>
      <c r="X337" s="374"/>
      <c r="Y337" s="374"/>
      <c r="Z337" s="374"/>
    </row>
    <row r="338" spans="1:26" ht="13.5" customHeight="1" x14ac:dyDescent="0.25">
      <c r="A338" s="345">
        <f t="shared" ca="1" si="28"/>
        <v>0</v>
      </c>
      <c r="B338" s="345">
        <f t="shared" ca="1" si="23"/>
        <v>3</v>
      </c>
      <c r="C338" s="345">
        <f t="shared" ca="1" si="24"/>
        <v>1</v>
      </c>
      <c r="D338" s="346">
        <f t="shared" ca="1" si="25"/>
        <v>3</v>
      </c>
      <c r="E338" s="346">
        <f t="shared" ca="1" si="26"/>
        <v>2</v>
      </c>
      <c r="F338" s="344"/>
      <c r="G338" s="374"/>
      <c r="H338" s="374"/>
      <c r="I338" s="374"/>
      <c r="J338" s="375"/>
      <c r="K338" s="376"/>
      <c r="L338" s="377"/>
      <c r="M338" s="377"/>
      <c r="N338" s="382"/>
      <c r="O338" s="375"/>
      <c r="P338" s="380"/>
      <c r="Q338" s="375"/>
      <c r="R338" s="374"/>
      <c r="S338" s="374"/>
      <c r="T338" s="374"/>
      <c r="U338" s="374"/>
      <c r="V338" s="374"/>
      <c r="W338" s="374"/>
      <c r="X338" s="374"/>
      <c r="Y338" s="374"/>
      <c r="Z338" s="374"/>
    </row>
    <row r="339" spans="1:26" ht="13.5" customHeight="1" x14ac:dyDescent="0.25">
      <c r="A339" s="345">
        <f t="shared" ca="1" si="28"/>
        <v>0</v>
      </c>
      <c r="B339" s="345">
        <f t="shared" ca="1" si="23"/>
        <v>3</v>
      </c>
      <c r="C339" s="345">
        <f t="shared" ca="1" si="24"/>
        <v>1</v>
      </c>
      <c r="D339" s="346">
        <f t="shared" ca="1" si="25"/>
        <v>3</v>
      </c>
      <c r="E339" s="346">
        <f t="shared" ca="1" si="26"/>
        <v>2</v>
      </c>
      <c r="F339" s="344"/>
      <c r="G339" s="374"/>
      <c r="H339" s="374"/>
      <c r="I339" s="374"/>
      <c r="J339" s="375"/>
      <c r="K339" s="376"/>
      <c r="L339" s="377"/>
      <c r="M339" s="377"/>
      <c r="N339" s="382"/>
      <c r="O339" s="375"/>
      <c r="P339" s="380"/>
      <c r="Q339" s="375"/>
      <c r="R339" s="374"/>
      <c r="S339" s="374"/>
      <c r="T339" s="374"/>
      <c r="U339" s="374"/>
      <c r="V339" s="374"/>
      <c r="W339" s="374"/>
      <c r="X339" s="374"/>
      <c r="Y339" s="374"/>
      <c r="Z339" s="374"/>
    </row>
    <row r="340" spans="1:26" ht="13.5" customHeight="1" x14ac:dyDescent="0.25">
      <c r="A340" s="345">
        <f t="shared" ca="1" si="28"/>
        <v>0</v>
      </c>
      <c r="B340" s="345">
        <f t="shared" ca="1" si="23"/>
        <v>3</v>
      </c>
      <c r="C340" s="345">
        <f t="shared" ca="1" si="24"/>
        <v>1</v>
      </c>
      <c r="D340" s="346">
        <f t="shared" ca="1" si="25"/>
        <v>3</v>
      </c>
      <c r="E340" s="346">
        <f t="shared" ca="1" si="26"/>
        <v>2</v>
      </c>
      <c r="F340" s="344"/>
      <c r="G340" s="374"/>
      <c r="H340" s="374"/>
      <c r="I340" s="374"/>
      <c r="J340" s="375"/>
      <c r="K340" s="376"/>
      <c r="L340" s="377"/>
      <c r="M340" s="377"/>
      <c r="N340" s="382"/>
      <c r="O340" s="375"/>
      <c r="P340" s="380"/>
      <c r="Q340" s="375"/>
      <c r="R340" s="374"/>
      <c r="S340" s="374"/>
      <c r="T340" s="374"/>
      <c r="U340" s="374"/>
      <c r="V340" s="374"/>
      <c r="W340" s="374"/>
      <c r="X340" s="374"/>
      <c r="Y340" s="374"/>
      <c r="Z340" s="374"/>
    </row>
    <row r="341" spans="1:26" ht="13.5" customHeight="1" x14ac:dyDescent="0.25">
      <c r="A341" s="345">
        <f t="shared" ca="1" si="28"/>
        <v>0</v>
      </c>
      <c r="B341" s="345">
        <f t="shared" ca="1" si="23"/>
        <v>3</v>
      </c>
      <c r="C341" s="345">
        <f t="shared" ca="1" si="24"/>
        <v>1</v>
      </c>
      <c r="D341" s="346">
        <f t="shared" ca="1" si="25"/>
        <v>3</v>
      </c>
      <c r="E341" s="346">
        <f t="shared" ca="1" si="26"/>
        <v>2</v>
      </c>
      <c r="F341" s="344"/>
      <c r="G341" s="374"/>
      <c r="H341" s="374"/>
      <c r="I341" s="374"/>
      <c r="J341" s="375"/>
      <c r="K341" s="376"/>
      <c r="L341" s="377"/>
      <c r="M341" s="377"/>
      <c r="N341" s="382"/>
      <c r="O341" s="375"/>
      <c r="P341" s="380"/>
      <c r="Q341" s="375"/>
      <c r="R341" s="374"/>
      <c r="S341" s="374"/>
      <c r="T341" s="374"/>
      <c r="U341" s="374"/>
      <c r="V341" s="374"/>
      <c r="W341" s="374"/>
      <c r="X341" s="374"/>
      <c r="Y341" s="374"/>
      <c r="Z341" s="374"/>
    </row>
    <row r="342" spans="1:26" ht="13.5" customHeight="1" x14ac:dyDescent="0.25">
      <c r="A342" s="345">
        <f t="shared" ca="1" si="28"/>
        <v>0</v>
      </c>
      <c r="B342" s="345">
        <f t="shared" ca="1" si="23"/>
        <v>3</v>
      </c>
      <c r="C342" s="345">
        <f t="shared" ca="1" si="24"/>
        <v>1</v>
      </c>
      <c r="D342" s="346">
        <f t="shared" ca="1" si="25"/>
        <v>3</v>
      </c>
      <c r="E342" s="346">
        <f t="shared" ca="1" si="26"/>
        <v>2</v>
      </c>
      <c r="F342" s="344"/>
      <c r="G342" s="374"/>
      <c r="H342" s="374"/>
      <c r="I342" s="374"/>
      <c r="J342" s="375"/>
      <c r="K342" s="376"/>
      <c r="L342" s="377"/>
      <c r="M342" s="377"/>
      <c r="N342" s="382"/>
      <c r="O342" s="375"/>
      <c r="P342" s="380"/>
      <c r="Q342" s="375"/>
      <c r="R342" s="374"/>
      <c r="S342" s="374"/>
      <c r="T342" s="374"/>
      <c r="U342" s="374"/>
      <c r="V342" s="374"/>
      <c r="W342" s="374"/>
      <c r="X342" s="374"/>
      <c r="Y342" s="374"/>
      <c r="Z342" s="374"/>
    </row>
    <row r="343" spans="1:26" ht="13.5" customHeight="1" x14ac:dyDescent="0.25">
      <c r="A343" s="345">
        <f t="shared" ca="1" si="28"/>
        <v>0</v>
      </c>
      <c r="B343" s="345">
        <f t="shared" ca="1" si="23"/>
        <v>3</v>
      </c>
      <c r="C343" s="345">
        <f t="shared" ca="1" si="24"/>
        <v>1</v>
      </c>
      <c r="D343" s="346">
        <f t="shared" ca="1" si="25"/>
        <v>3</v>
      </c>
      <c r="E343" s="346">
        <f t="shared" ca="1" si="26"/>
        <v>2</v>
      </c>
      <c r="F343" s="344"/>
      <c r="G343" s="374"/>
      <c r="H343" s="374"/>
      <c r="I343" s="374"/>
      <c r="J343" s="375"/>
      <c r="K343" s="376"/>
      <c r="L343" s="377"/>
      <c r="M343" s="377"/>
      <c r="N343" s="382"/>
      <c r="O343" s="375"/>
      <c r="P343" s="380"/>
      <c r="Q343" s="375"/>
      <c r="R343" s="374"/>
      <c r="S343" s="374"/>
      <c r="T343" s="374"/>
      <c r="U343" s="374"/>
      <c r="V343" s="374"/>
      <c r="W343" s="374"/>
      <c r="X343" s="374"/>
      <c r="Y343" s="374"/>
      <c r="Z343" s="374"/>
    </row>
    <row r="344" spans="1:26" ht="13.5" customHeight="1" x14ac:dyDescent="0.25">
      <c r="A344" s="345">
        <f t="shared" ca="1" si="28"/>
        <v>0</v>
      </c>
      <c r="B344" s="345">
        <f t="shared" ca="1" si="23"/>
        <v>3</v>
      </c>
      <c r="C344" s="345">
        <f t="shared" ca="1" si="24"/>
        <v>1</v>
      </c>
      <c r="D344" s="346">
        <f t="shared" ca="1" si="25"/>
        <v>3</v>
      </c>
      <c r="E344" s="346">
        <f t="shared" ca="1" si="26"/>
        <v>2</v>
      </c>
      <c r="F344" s="344"/>
      <c r="G344" s="374"/>
      <c r="H344" s="374"/>
      <c r="I344" s="374"/>
      <c r="J344" s="375"/>
      <c r="K344" s="376"/>
      <c r="L344" s="377"/>
      <c r="M344" s="377"/>
      <c r="N344" s="382"/>
      <c r="O344" s="375"/>
      <c r="P344" s="380"/>
      <c r="Q344" s="375"/>
      <c r="R344" s="374"/>
      <c r="S344" s="374"/>
      <c r="T344" s="374"/>
      <c r="U344" s="374"/>
      <c r="V344" s="374"/>
      <c r="W344" s="374"/>
      <c r="X344" s="374"/>
      <c r="Y344" s="374"/>
      <c r="Z344" s="374"/>
    </row>
    <row r="345" spans="1:26" ht="13.5" customHeight="1" x14ac:dyDescent="0.25">
      <c r="A345" s="345">
        <f t="shared" ca="1" si="28"/>
        <v>0</v>
      </c>
      <c r="B345" s="345">
        <f t="shared" ca="1" si="23"/>
        <v>3</v>
      </c>
      <c r="C345" s="345">
        <f t="shared" ca="1" si="24"/>
        <v>1</v>
      </c>
      <c r="D345" s="346">
        <f t="shared" ca="1" si="25"/>
        <v>3</v>
      </c>
      <c r="E345" s="346">
        <f t="shared" ca="1" si="26"/>
        <v>2</v>
      </c>
      <c r="F345" s="344"/>
      <c r="G345" s="374"/>
      <c r="H345" s="374"/>
      <c r="I345" s="374"/>
      <c r="J345" s="375"/>
      <c r="K345" s="376"/>
      <c r="L345" s="377"/>
      <c r="M345" s="377"/>
      <c r="N345" s="382"/>
      <c r="O345" s="375"/>
      <c r="P345" s="380"/>
      <c r="Q345" s="375"/>
      <c r="R345" s="374"/>
      <c r="S345" s="374"/>
      <c r="T345" s="374"/>
      <c r="U345" s="374"/>
      <c r="V345" s="374"/>
      <c r="W345" s="374"/>
      <c r="X345" s="374"/>
      <c r="Y345" s="374"/>
      <c r="Z345" s="374"/>
    </row>
    <row r="346" spans="1:26" ht="13.5" customHeight="1" x14ac:dyDescent="0.25">
      <c r="A346" s="345">
        <f t="shared" ca="1" si="28"/>
        <v>0</v>
      </c>
      <c r="B346" s="345">
        <f t="shared" ca="1" si="23"/>
        <v>3</v>
      </c>
      <c r="C346" s="345">
        <f t="shared" ca="1" si="24"/>
        <v>1</v>
      </c>
      <c r="D346" s="346">
        <f t="shared" ca="1" si="25"/>
        <v>3</v>
      </c>
      <c r="E346" s="346">
        <f t="shared" ca="1" si="26"/>
        <v>2</v>
      </c>
      <c r="F346" s="344"/>
      <c r="G346" s="374"/>
      <c r="H346" s="374"/>
      <c r="I346" s="374"/>
      <c r="J346" s="375"/>
      <c r="K346" s="376"/>
      <c r="L346" s="377"/>
      <c r="M346" s="377"/>
      <c r="N346" s="382"/>
      <c r="O346" s="375"/>
      <c r="P346" s="380"/>
      <c r="Q346" s="375"/>
      <c r="R346" s="374"/>
      <c r="S346" s="374"/>
      <c r="T346" s="374"/>
      <c r="U346" s="374"/>
      <c r="V346" s="374"/>
      <c r="W346" s="374"/>
      <c r="X346" s="374"/>
      <c r="Y346" s="374"/>
      <c r="Z346" s="374"/>
    </row>
    <row r="347" spans="1:26" ht="13.5" customHeight="1" x14ac:dyDescent="0.25">
      <c r="A347" s="345">
        <f t="shared" ca="1" si="28"/>
        <v>0</v>
      </c>
      <c r="B347" s="345">
        <f t="shared" ca="1" si="23"/>
        <v>3</v>
      </c>
      <c r="C347" s="345">
        <f t="shared" ca="1" si="24"/>
        <v>1</v>
      </c>
      <c r="D347" s="346">
        <f t="shared" ca="1" si="25"/>
        <v>3</v>
      </c>
      <c r="E347" s="346">
        <f t="shared" ca="1" si="26"/>
        <v>2</v>
      </c>
      <c r="F347" s="344"/>
      <c r="G347" s="374"/>
      <c r="H347" s="374"/>
      <c r="I347" s="374"/>
      <c r="J347" s="375"/>
      <c r="K347" s="376"/>
      <c r="L347" s="377"/>
      <c r="M347" s="377"/>
      <c r="N347" s="382"/>
      <c r="O347" s="375"/>
      <c r="P347" s="380"/>
      <c r="Q347" s="375"/>
      <c r="R347" s="374"/>
      <c r="S347" s="374"/>
      <c r="T347" s="374"/>
      <c r="U347" s="374"/>
      <c r="V347" s="374"/>
      <c r="W347" s="374"/>
      <c r="X347" s="374"/>
      <c r="Y347" s="374"/>
      <c r="Z347" s="374"/>
    </row>
    <row r="348" spans="1:26" ht="13.5" customHeight="1" x14ac:dyDescent="0.25">
      <c r="A348" s="345">
        <f t="shared" ca="1" si="28"/>
        <v>0</v>
      </c>
      <c r="B348" s="345">
        <f t="shared" ca="1" si="23"/>
        <v>3</v>
      </c>
      <c r="C348" s="345">
        <f t="shared" ca="1" si="24"/>
        <v>1</v>
      </c>
      <c r="D348" s="346">
        <f t="shared" ca="1" si="25"/>
        <v>3</v>
      </c>
      <c r="E348" s="346">
        <f t="shared" ca="1" si="26"/>
        <v>2</v>
      </c>
      <c r="F348" s="344"/>
      <c r="G348" s="374"/>
      <c r="H348" s="374"/>
      <c r="I348" s="374"/>
      <c r="J348" s="375"/>
      <c r="K348" s="376"/>
      <c r="L348" s="377"/>
      <c r="M348" s="377"/>
      <c r="N348" s="382"/>
      <c r="O348" s="375"/>
      <c r="P348" s="380"/>
      <c r="Q348" s="375"/>
      <c r="R348" s="374"/>
      <c r="S348" s="374"/>
      <c r="T348" s="374"/>
      <c r="U348" s="374"/>
      <c r="V348" s="374"/>
      <c r="W348" s="374"/>
      <c r="X348" s="374"/>
      <c r="Y348" s="374"/>
      <c r="Z348" s="374"/>
    </row>
    <row r="349" spans="1:26" ht="13.5" customHeight="1" x14ac:dyDescent="0.25">
      <c r="A349" s="345">
        <f t="shared" ca="1" si="28"/>
        <v>0</v>
      </c>
      <c r="B349" s="345">
        <f t="shared" ca="1" si="23"/>
        <v>3</v>
      </c>
      <c r="C349" s="345">
        <f t="shared" ca="1" si="24"/>
        <v>1</v>
      </c>
      <c r="D349" s="346">
        <f t="shared" ca="1" si="25"/>
        <v>3</v>
      </c>
      <c r="E349" s="346">
        <f t="shared" ca="1" si="26"/>
        <v>2</v>
      </c>
      <c r="F349" s="344"/>
      <c r="G349" s="374"/>
      <c r="H349" s="374"/>
      <c r="I349" s="374"/>
      <c r="J349" s="375"/>
      <c r="K349" s="376"/>
      <c r="L349" s="377"/>
      <c r="M349" s="377"/>
      <c r="N349" s="382"/>
      <c r="O349" s="375"/>
      <c r="P349" s="380"/>
      <c r="Q349" s="375"/>
      <c r="R349" s="374"/>
      <c r="S349" s="374"/>
      <c r="T349" s="374"/>
      <c r="U349" s="374"/>
      <c r="V349" s="374"/>
      <c r="W349" s="374"/>
      <c r="X349" s="374"/>
      <c r="Y349" s="374"/>
      <c r="Z349" s="374"/>
    </row>
    <row r="350" spans="1:26" ht="13.5" customHeight="1" x14ac:dyDescent="0.25">
      <c r="A350" s="345">
        <f t="shared" ca="1" si="28"/>
        <v>0</v>
      </c>
      <c r="B350" s="345">
        <f t="shared" ca="1" si="23"/>
        <v>3</v>
      </c>
      <c r="C350" s="345">
        <f t="shared" ca="1" si="24"/>
        <v>1</v>
      </c>
      <c r="D350" s="346">
        <f t="shared" ca="1" si="25"/>
        <v>3</v>
      </c>
      <c r="E350" s="346">
        <f t="shared" ca="1" si="26"/>
        <v>2</v>
      </c>
      <c r="F350" s="344"/>
      <c r="G350" s="374"/>
      <c r="H350" s="374"/>
      <c r="I350" s="374"/>
      <c r="J350" s="375"/>
      <c r="K350" s="376"/>
      <c r="L350" s="377"/>
      <c r="M350" s="377"/>
      <c r="N350" s="382"/>
      <c r="O350" s="375"/>
      <c r="P350" s="380"/>
      <c r="Q350" s="375"/>
      <c r="R350" s="374"/>
      <c r="S350" s="374"/>
      <c r="T350" s="374"/>
      <c r="U350" s="374"/>
      <c r="V350" s="374"/>
      <c r="W350" s="374"/>
      <c r="X350" s="374"/>
      <c r="Y350" s="374"/>
      <c r="Z350" s="374"/>
    </row>
    <row r="351" spans="1:26" ht="13.5" customHeight="1" x14ac:dyDescent="0.25">
      <c r="A351" s="345">
        <f t="shared" ca="1" si="28"/>
        <v>0</v>
      </c>
      <c r="B351" s="345">
        <f t="shared" ca="1" si="23"/>
        <v>3</v>
      </c>
      <c r="C351" s="345">
        <f t="shared" ca="1" si="24"/>
        <v>1</v>
      </c>
      <c r="D351" s="346">
        <f t="shared" ca="1" si="25"/>
        <v>3</v>
      </c>
      <c r="E351" s="346">
        <f t="shared" ca="1" si="26"/>
        <v>2</v>
      </c>
      <c r="F351" s="344"/>
      <c r="G351" s="374"/>
      <c r="H351" s="374"/>
      <c r="I351" s="374"/>
      <c r="J351" s="375"/>
      <c r="K351" s="376"/>
      <c r="L351" s="377"/>
      <c r="M351" s="377"/>
      <c r="N351" s="382"/>
      <c r="O351" s="375"/>
      <c r="P351" s="380"/>
      <c r="Q351" s="375"/>
      <c r="R351" s="374"/>
      <c r="S351" s="374"/>
      <c r="T351" s="374"/>
      <c r="U351" s="374"/>
      <c r="V351" s="374"/>
      <c r="W351" s="374"/>
      <c r="X351" s="374"/>
      <c r="Y351" s="374"/>
      <c r="Z351" s="374"/>
    </row>
    <row r="352" spans="1:26" ht="13.5" customHeight="1" x14ac:dyDescent="0.25">
      <c r="A352" s="345">
        <f t="shared" ca="1" si="28"/>
        <v>0</v>
      </c>
      <c r="B352" s="345">
        <f t="shared" ca="1" si="23"/>
        <v>3</v>
      </c>
      <c r="C352" s="345">
        <f t="shared" ca="1" si="24"/>
        <v>1</v>
      </c>
      <c r="D352" s="346">
        <f t="shared" ca="1" si="25"/>
        <v>3</v>
      </c>
      <c r="E352" s="346">
        <f t="shared" ca="1" si="26"/>
        <v>2</v>
      </c>
      <c r="F352" s="344"/>
      <c r="G352" s="374"/>
      <c r="H352" s="374"/>
      <c r="I352" s="374"/>
      <c r="J352" s="375"/>
      <c r="K352" s="376"/>
      <c r="L352" s="377"/>
      <c r="M352" s="377"/>
      <c r="N352" s="382"/>
      <c r="O352" s="375"/>
      <c r="P352" s="380"/>
      <c r="Q352" s="375"/>
      <c r="R352" s="374"/>
      <c r="S352" s="374"/>
      <c r="T352" s="374"/>
      <c r="U352" s="374"/>
      <c r="V352" s="374"/>
      <c r="W352" s="374"/>
      <c r="X352" s="374"/>
      <c r="Y352" s="374"/>
      <c r="Z352" s="374"/>
    </row>
    <row r="353" spans="1:26" ht="13.5" customHeight="1" x14ac:dyDescent="0.25">
      <c r="A353" s="345">
        <f t="shared" ca="1" si="28"/>
        <v>0</v>
      </c>
      <c r="B353" s="345">
        <f t="shared" ca="1" si="23"/>
        <v>3</v>
      </c>
      <c r="C353" s="345">
        <f t="shared" ca="1" si="24"/>
        <v>1</v>
      </c>
      <c r="D353" s="346">
        <f t="shared" ca="1" si="25"/>
        <v>3</v>
      </c>
      <c r="E353" s="346">
        <f t="shared" ca="1" si="26"/>
        <v>2</v>
      </c>
      <c r="F353" s="344"/>
      <c r="G353" s="374"/>
      <c r="H353" s="374"/>
      <c r="I353" s="374"/>
      <c r="J353" s="375"/>
      <c r="K353" s="376"/>
      <c r="L353" s="377"/>
      <c r="M353" s="377"/>
      <c r="N353" s="382"/>
      <c r="O353" s="375"/>
      <c r="P353" s="380"/>
      <c r="Q353" s="375"/>
      <c r="R353" s="374"/>
      <c r="S353" s="374"/>
      <c r="T353" s="374"/>
      <c r="U353" s="374"/>
      <c r="V353" s="374"/>
      <c r="W353" s="374"/>
      <c r="X353" s="374"/>
      <c r="Y353" s="374"/>
      <c r="Z353" s="374"/>
    </row>
    <row r="354" spans="1:26" ht="13.5" customHeight="1" x14ac:dyDescent="0.25">
      <c r="A354" s="345">
        <f t="shared" ca="1" si="28"/>
        <v>0</v>
      </c>
      <c r="B354" s="345">
        <f t="shared" ca="1" si="23"/>
        <v>3</v>
      </c>
      <c r="C354" s="345">
        <f t="shared" ca="1" si="24"/>
        <v>1</v>
      </c>
      <c r="D354" s="346">
        <f t="shared" ca="1" si="25"/>
        <v>3</v>
      </c>
      <c r="E354" s="346">
        <f t="shared" ca="1" si="26"/>
        <v>2</v>
      </c>
      <c r="F354" s="344"/>
      <c r="G354" s="374"/>
      <c r="H354" s="374"/>
      <c r="I354" s="374"/>
      <c r="J354" s="375"/>
      <c r="K354" s="376"/>
      <c r="L354" s="377"/>
      <c r="M354" s="377"/>
      <c r="N354" s="382"/>
      <c r="O354" s="375"/>
      <c r="P354" s="380"/>
      <c r="Q354" s="375"/>
      <c r="R354" s="374"/>
      <c r="S354" s="374"/>
      <c r="T354" s="374"/>
      <c r="U354" s="374"/>
      <c r="V354" s="374"/>
      <c r="W354" s="374"/>
      <c r="X354" s="374"/>
      <c r="Y354" s="374"/>
      <c r="Z354" s="374"/>
    </row>
    <row r="355" spans="1:26" ht="13.5" customHeight="1" x14ac:dyDescent="0.25">
      <c r="A355" s="345">
        <f t="shared" ca="1" si="28"/>
        <v>0</v>
      </c>
      <c r="B355" s="345">
        <f t="shared" ca="1" si="23"/>
        <v>3</v>
      </c>
      <c r="C355" s="345">
        <f t="shared" ca="1" si="24"/>
        <v>1</v>
      </c>
      <c r="D355" s="346">
        <f t="shared" ca="1" si="25"/>
        <v>3</v>
      </c>
      <c r="E355" s="346">
        <f t="shared" ca="1" si="26"/>
        <v>2</v>
      </c>
      <c r="F355" s="344"/>
      <c r="G355" s="374"/>
      <c r="H355" s="374"/>
      <c r="I355" s="374"/>
      <c r="J355" s="375"/>
      <c r="K355" s="376"/>
      <c r="L355" s="377"/>
      <c r="M355" s="377"/>
      <c r="N355" s="382"/>
      <c r="O355" s="375"/>
      <c r="P355" s="380"/>
      <c r="Q355" s="375"/>
      <c r="R355" s="374"/>
      <c r="S355" s="374"/>
      <c r="T355" s="374"/>
      <c r="U355" s="374"/>
      <c r="V355" s="374"/>
      <c r="W355" s="374"/>
      <c r="X355" s="374"/>
      <c r="Y355" s="374"/>
      <c r="Z355" s="374"/>
    </row>
    <row r="356" spans="1:26" ht="13.5" customHeight="1" x14ac:dyDescent="0.25">
      <c r="A356" s="345">
        <f t="shared" ca="1" si="28"/>
        <v>0</v>
      </c>
      <c r="B356" s="345">
        <f t="shared" ca="1" si="23"/>
        <v>3</v>
      </c>
      <c r="C356" s="345">
        <f t="shared" ca="1" si="24"/>
        <v>1</v>
      </c>
      <c r="D356" s="346">
        <f t="shared" ca="1" si="25"/>
        <v>3</v>
      </c>
      <c r="E356" s="346">
        <f t="shared" ca="1" si="26"/>
        <v>2</v>
      </c>
      <c r="F356" s="344"/>
      <c r="G356" s="374"/>
      <c r="H356" s="374"/>
      <c r="I356" s="374"/>
      <c r="J356" s="375"/>
      <c r="K356" s="376"/>
      <c r="L356" s="377"/>
      <c r="M356" s="377"/>
      <c r="N356" s="382"/>
      <c r="O356" s="375"/>
      <c r="P356" s="380"/>
      <c r="Q356" s="375"/>
      <c r="R356" s="374"/>
      <c r="S356" s="374"/>
      <c r="T356" s="374"/>
      <c r="U356" s="374"/>
      <c r="V356" s="374"/>
      <c r="W356" s="374"/>
      <c r="X356" s="374"/>
      <c r="Y356" s="374"/>
      <c r="Z356" s="374"/>
    </row>
    <row r="357" spans="1:26" ht="13.5" customHeight="1" x14ac:dyDescent="0.25">
      <c r="A357" s="345">
        <f t="shared" ca="1" si="28"/>
        <v>0</v>
      </c>
      <c r="B357" s="345">
        <f t="shared" ca="1" si="23"/>
        <v>3</v>
      </c>
      <c r="C357" s="345">
        <f t="shared" ca="1" si="24"/>
        <v>1</v>
      </c>
      <c r="D357" s="346">
        <f t="shared" ca="1" si="25"/>
        <v>3</v>
      </c>
      <c r="E357" s="346">
        <f t="shared" ca="1" si="26"/>
        <v>2</v>
      </c>
      <c r="F357" s="344"/>
      <c r="G357" s="374"/>
      <c r="H357" s="374"/>
      <c r="I357" s="374"/>
      <c r="J357" s="375"/>
      <c r="K357" s="376"/>
      <c r="L357" s="377"/>
      <c r="M357" s="377"/>
      <c r="N357" s="382"/>
      <c r="O357" s="375"/>
      <c r="P357" s="380"/>
      <c r="Q357" s="375"/>
      <c r="R357" s="374"/>
      <c r="S357" s="374"/>
      <c r="T357" s="374"/>
      <c r="U357" s="374"/>
      <c r="V357" s="374"/>
      <c r="W357" s="374"/>
      <c r="X357" s="374"/>
      <c r="Y357" s="374"/>
      <c r="Z357" s="374"/>
    </row>
    <row r="358" spans="1:26" ht="13.5" customHeight="1" x14ac:dyDescent="0.25">
      <c r="A358" s="345">
        <f t="shared" ca="1" si="28"/>
        <v>0</v>
      </c>
      <c r="B358" s="345">
        <f t="shared" ca="1" si="23"/>
        <v>3</v>
      </c>
      <c r="C358" s="345">
        <f t="shared" ca="1" si="24"/>
        <v>1</v>
      </c>
      <c r="D358" s="346">
        <f t="shared" ca="1" si="25"/>
        <v>3</v>
      </c>
      <c r="E358" s="346">
        <f t="shared" ca="1" si="26"/>
        <v>2</v>
      </c>
      <c r="F358" s="344"/>
      <c r="G358" s="374"/>
      <c r="H358" s="374"/>
      <c r="I358" s="374"/>
      <c r="J358" s="375"/>
      <c r="K358" s="376"/>
      <c r="L358" s="377"/>
      <c r="M358" s="377"/>
      <c r="N358" s="382"/>
      <c r="O358" s="375"/>
      <c r="P358" s="380"/>
      <c r="Q358" s="375"/>
      <c r="R358" s="374"/>
      <c r="S358" s="374"/>
      <c r="T358" s="374"/>
      <c r="U358" s="374"/>
      <c r="V358" s="374"/>
      <c r="W358" s="374"/>
      <c r="X358" s="374"/>
      <c r="Y358" s="374"/>
      <c r="Z358" s="374"/>
    </row>
    <row r="359" spans="1:26" ht="13.5" customHeight="1" x14ac:dyDescent="0.25">
      <c r="A359" s="345">
        <f t="shared" ca="1" si="28"/>
        <v>0</v>
      </c>
      <c r="B359" s="345">
        <f t="shared" ca="1" si="23"/>
        <v>3</v>
      </c>
      <c r="C359" s="345">
        <f t="shared" ca="1" si="24"/>
        <v>1</v>
      </c>
      <c r="D359" s="346">
        <f t="shared" ca="1" si="25"/>
        <v>3</v>
      </c>
      <c r="E359" s="346">
        <f t="shared" ca="1" si="26"/>
        <v>2</v>
      </c>
      <c r="F359" s="344"/>
      <c r="G359" s="374"/>
      <c r="H359" s="374"/>
      <c r="I359" s="374"/>
      <c r="J359" s="375"/>
      <c r="K359" s="376"/>
      <c r="L359" s="377"/>
      <c r="M359" s="377"/>
      <c r="N359" s="382"/>
      <c r="O359" s="375"/>
      <c r="P359" s="380"/>
      <c r="Q359" s="375"/>
      <c r="R359" s="374"/>
      <c r="S359" s="374"/>
      <c r="T359" s="374"/>
      <c r="U359" s="374"/>
      <c r="V359" s="374"/>
      <c r="W359" s="374"/>
      <c r="X359" s="374"/>
      <c r="Y359" s="374"/>
      <c r="Z359" s="374"/>
    </row>
    <row r="360" spans="1:26" ht="13.5" customHeight="1" x14ac:dyDescent="0.25">
      <c r="A360" s="345">
        <f t="shared" ca="1" si="28"/>
        <v>0</v>
      </c>
      <c r="B360" s="345">
        <f t="shared" ca="1" si="23"/>
        <v>3</v>
      </c>
      <c r="C360" s="345">
        <f t="shared" ca="1" si="24"/>
        <v>1</v>
      </c>
      <c r="D360" s="346">
        <f t="shared" ca="1" si="25"/>
        <v>3</v>
      </c>
      <c r="E360" s="346">
        <f t="shared" ca="1" si="26"/>
        <v>2</v>
      </c>
      <c r="F360" s="344"/>
      <c r="G360" s="374"/>
      <c r="H360" s="374"/>
      <c r="I360" s="374"/>
      <c r="J360" s="375"/>
      <c r="K360" s="376"/>
      <c r="L360" s="377"/>
      <c r="M360" s="377"/>
      <c r="N360" s="382"/>
      <c r="O360" s="375"/>
      <c r="P360" s="380"/>
      <c r="Q360" s="375"/>
      <c r="R360" s="374"/>
      <c r="S360" s="374"/>
      <c r="T360" s="374"/>
      <c r="U360" s="374"/>
      <c r="V360" s="374"/>
      <c r="W360" s="374"/>
      <c r="X360" s="374"/>
      <c r="Y360" s="374"/>
      <c r="Z360" s="374"/>
    </row>
    <row r="361" spans="1:26" ht="13.5" customHeight="1" x14ac:dyDescent="0.25">
      <c r="A361" s="345">
        <f t="shared" ca="1" si="28"/>
        <v>0</v>
      </c>
      <c r="B361" s="345">
        <f t="shared" ca="1" si="23"/>
        <v>3</v>
      </c>
      <c r="C361" s="345">
        <f t="shared" ca="1" si="24"/>
        <v>1</v>
      </c>
      <c r="D361" s="346">
        <f t="shared" ca="1" si="25"/>
        <v>3</v>
      </c>
      <c r="E361" s="346">
        <f t="shared" ca="1" si="26"/>
        <v>2</v>
      </c>
      <c r="F361" s="344"/>
      <c r="G361" s="374"/>
      <c r="H361" s="374"/>
      <c r="I361" s="374"/>
      <c r="J361" s="375"/>
      <c r="K361" s="376"/>
      <c r="L361" s="377"/>
      <c r="M361" s="377"/>
      <c r="N361" s="382"/>
      <c r="O361" s="375"/>
      <c r="P361" s="380"/>
      <c r="Q361" s="375"/>
      <c r="R361" s="374"/>
      <c r="S361" s="374"/>
      <c r="T361" s="374"/>
      <c r="U361" s="374"/>
      <c r="V361" s="374"/>
      <c r="W361" s="374"/>
      <c r="X361" s="374"/>
      <c r="Y361" s="374"/>
      <c r="Z361" s="374"/>
    </row>
    <row r="362" spans="1:26" ht="13.5" customHeight="1" x14ac:dyDescent="0.25">
      <c r="A362" s="345">
        <f t="shared" ca="1" si="28"/>
        <v>0</v>
      </c>
      <c r="B362" s="345">
        <f t="shared" ca="1" si="23"/>
        <v>3</v>
      </c>
      <c r="C362" s="345">
        <f t="shared" ca="1" si="24"/>
        <v>1</v>
      </c>
      <c r="D362" s="346">
        <f t="shared" ca="1" si="25"/>
        <v>3</v>
      </c>
      <c r="E362" s="346">
        <f t="shared" ca="1" si="26"/>
        <v>2</v>
      </c>
      <c r="F362" s="344"/>
      <c r="G362" s="374"/>
      <c r="H362" s="374"/>
      <c r="I362" s="374"/>
      <c r="J362" s="375"/>
      <c r="K362" s="376"/>
      <c r="L362" s="377"/>
      <c r="M362" s="377"/>
      <c r="N362" s="382"/>
      <c r="O362" s="375"/>
      <c r="P362" s="380"/>
      <c r="Q362" s="375"/>
      <c r="R362" s="374"/>
      <c r="S362" s="374"/>
      <c r="T362" s="374"/>
      <c r="U362" s="374"/>
      <c r="V362" s="374"/>
      <c r="W362" s="374"/>
      <c r="X362" s="374"/>
      <c r="Y362" s="374"/>
      <c r="Z362" s="374"/>
    </row>
    <row r="363" spans="1:26" ht="13.5" customHeight="1" x14ac:dyDescent="0.25">
      <c r="A363" s="345">
        <f t="shared" ca="1" si="28"/>
        <v>0</v>
      </c>
      <c r="B363" s="345">
        <f t="shared" ca="1" si="23"/>
        <v>3</v>
      </c>
      <c r="C363" s="345">
        <f t="shared" ca="1" si="24"/>
        <v>1</v>
      </c>
      <c r="D363" s="346">
        <f t="shared" ca="1" si="25"/>
        <v>3</v>
      </c>
      <c r="E363" s="346">
        <f t="shared" ca="1" si="26"/>
        <v>2</v>
      </c>
      <c r="F363" s="344"/>
      <c r="G363" s="374"/>
      <c r="H363" s="374"/>
      <c r="I363" s="374"/>
      <c r="J363" s="375"/>
      <c r="K363" s="376"/>
      <c r="L363" s="377"/>
      <c r="M363" s="377"/>
      <c r="N363" s="382"/>
      <c r="O363" s="375"/>
      <c r="P363" s="380"/>
      <c r="Q363" s="375"/>
      <c r="R363" s="374"/>
      <c r="S363" s="374"/>
      <c r="T363" s="374"/>
      <c r="U363" s="374"/>
      <c r="V363" s="374"/>
      <c r="W363" s="374"/>
      <c r="X363" s="374"/>
      <c r="Y363" s="374"/>
      <c r="Z363" s="374"/>
    </row>
    <row r="364" spans="1:26" ht="13.5" customHeight="1" x14ac:dyDescent="0.25">
      <c r="A364" s="345">
        <f t="shared" ca="1" si="28"/>
        <v>0</v>
      </c>
      <c r="B364" s="345">
        <f t="shared" ca="1" si="23"/>
        <v>3</v>
      </c>
      <c r="C364" s="345">
        <f t="shared" ca="1" si="24"/>
        <v>1</v>
      </c>
      <c r="D364" s="346">
        <f t="shared" ca="1" si="25"/>
        <v>3</v>
      </c>
      <c r="E364" s="346">
        <f t="shared" ca="1" si="26"/>
        <v>2</v>
      </c>
      <c r="F364" s="344"/>
      <c r="G364" s="374"/>
      <c r="H364" s="374"/>
      <c r="I364" s="374"/>
      <c r="J364" s="375"/>
      <c r="K364" s="376"/>
      <c r="L364" s="377"/>
      <c r="M364" s="377"/>
      <c r="N364" s="382"/>
      <c r="O364" s="375"/>
      <c r="P364" s="380"/>
      <c r="Q364" s="375"/>
      <c r="R364" s="374"/>
      <c r="S364" s="374"/>
      <c r="T364" s="374"/>
      <c r="U364" s="374"/>
      <c r="V364" s="374"/>
      <c r="W364" s="374"/>
      <c r="X364" s="374"/>
      <c r="Y364" s="374"/>
      <c r="Z364" s="374"/>
    </row>
    <row r="365" spans="1:26" ht="13.5" customHeight="1" x14ac:dyDescent="0.25">
      <c r="A365" s="345">
        <f t="shared" ca="1" si="28"/>
        <v>0</v>
      </c>
      <c r="B365" s="345">
        <f t="shared" ca="1" si="23"/>
        <v>3</v>
      </c>
      <c r="C365" s="345">
        <f t="shared" ca="1" si="24"/>
        <v>1</v>
      </c>
      <c r="D365" s="346">
        <f t="shared" ca="1" si="25"/>
        <v>3</v>
      </c>
      <c r="E365" s="346">
        <f t="shared" ca="1" si="26"/>
        <v>2</v>
      </c>
      <c r="F365" s="344"/>
      <c r="G365" s="374"/>
      <c r="H365" s="374"/>
      <c r="I365" s="374"/>
      <c r="J365" s="375"/>
      <c r="K365" s="376"/>
      <c r="L365" s="377"/>
      <c r="M365" s="377"/>
      <c r="N365" s="382"/>
      <c r="O365" s="375"/>
      <c r="P365" s="380"/>
      <c r="Q365" s="375"/>
      <c r="R365" s="374"/>
      <c r="S365" s="374"/>
      <c r="T365" s="374"/>
      <c r="U365" s="374"/>
      <c r="V365" s="374"/>
      <c r="W365" s="374"/>
      <c r="X365" s="374"/>
      <c r="Y365" s="374"/>
      <c r="Z365" s="374"/>
    </row>
    <row r="366" spans="1:26" ht="13.5" customHeight="1" x14ac:dyDescent="0.25">
      <c r="A366" s="345">
        <f t="shared" ca="1" si="28"/>
        <v>0</v>
      </c>
      <c r="B366" s="345">
        <f t="shared" ca="1" si="23"/>
        <v>3</v>
      </c>
      <c r="C366" s="345">
        <f t="shared" ca="1" si="24"/>
        <v>1</v>
      </c>
      <c r="D366" s="346">
        <f t="shared" ca="1" si="25"/>
        <v>3</v>
      </c>
      <c r="E366" s="346">
        <f t="shared" ca="1" si="26"/>
        <v>2</v>
      </c>
      <c r="F366" s="344"/>
      <c r="G366" s="374"/>
      <c r="H366" s="374"/>
      <c r="I366" s="374"/>
      <c r="J366" s="375"/>
      <c r="K366" s="376"/>
      <c r="L366" s="377"/>
      <c r="M366" s="377"/>
      <c r="N366" s="382"/>
      <c r="O366" s="375"/>
      <c r="P366" s="380"/>
      <c r="Q366" s="375"/>
      <c r="R366" s="374"/>
      <c r="S366" s="374"/>
      <c r="T366" s="374"/>
      <c r="U366" s="374"/>
      <c r="V366" s="374"/>
      <c r="W366" s="374"/>
      <c r="X366" s="374"/>
      <c r="Y366" s="374"/>
      <c r="Z366" s="374"/>
    </row>
    <row r="367" spans="1:26" ht="13.5" customHeight="1" x14ac:dyDescent="0.25">
      <c r="A367" s="345">
        <f t="shared" ca="1" si="28"/>
        <v>0</v>
      </c>
      <c r="B367" s="345">
        <f t="shared" ca="1" si="23"/>
        <v>3</v>
      </c>
      <c r="C367" s="345">
        <f t="shared" ca="1" si="24"/>
        <v>1</v>
      </c>
      <c r="D367" s="346">
        <f t="shared" ca="1" si="25"/>
        <v>3</v>
      </c>
      <c r="E367" s="346">
        <f t="shared" ca="1" si="26"/>
        <v>2</v>
      </c>
      <c r="F367" s="344"/>
      <c r="G367" s="374"/>
      <c r="H367" s="374"/>
      <c r="I367" s="374"/>
      <c r="J367" s="375"/>
      <c r="K367" s="376"/>
      <c r="L367" s="377"/>
      <c r="M367" s="377"/>
      <c r="N367" s="382"/>
      <c r="O367" s="375"/>
      <c r="P367" s="380"/>
      <c r="Q367" s="375"/>
      <c r="R367" s="374"/>
      <c r="S367" s="374"/>
      <c r="T367" s="374"/>
      <c r="U367" s="374"/>
      <c r="V367" s="374"/>
      <c r="W367" s="374"/>
      <c r="X367" s="374"/>
      <c r="Y367" s="374"/>
      <c r="Z367" s="374"/>
    </row>
    <row r="368" spans="1:26" ht="13.5" customHeight="1" x14ac:dyDescent="0.25">
      <c r="A368" s="345">
        <f t="shared" ca="1" si="28"/>
        <v>0</v>
      </c>
      <c r="B368" s="345">
        <f t="shared" ca="1" si="23"/>
        <v>3</v>
      </c>
      <c r="C368" s="345">
        <f t="shared" ca="1" si="24"/>
        <v>1</v>
      </c>
      <c r="D368" s="346">
        <f t="shared" ca="1" si="25"/>
        <v>3</v>
      </c>
      <c r="E368" s="346">
        <f t="shared" ca="1" si="26"/>
        <v>2</v>
      </c>
      <c r="F368" s="344"/>
      <c r="G368" s="374"/>
      <c r="H368" s="374"/>
      <c r="I368" s="374"/>
      <c r="J368" s="375"/>
      <c r="K368" s="376"/>
      <c r="L368" s="377"/>
      <c r="M368" s="377"/>
      <c r="N368" s="382"/>
      <c r="O368" s="375"/>
      <c r="P368" s="380"/>
      <c r="Q368" s="375"/>
      <c r="R368" s="374"/>
      <c r="S368" s="374"/>
      <c r="T368" s="374"/>
      <c r="U368" s="374"/>
      <c r="V368" s="374"/>
      <c r="W368" s="374"/>
      <c r="X368" s="374"/>
      <c r="Y368" s="374"/>
      <c r="Z368" s="374"/>
    </row>
    <row r="369" spans="1:26" ht="13.5" customHeight="1" x14ac:dyDescent="0.25">
      <c r="A369" s="345">
        <f t="shared" ca="1" si="28"/>
        <v>0</v>
      </c>
      <c r="B369" s="345">
        <f t="shared" ca="1" si="23"/>
        <v>3</v>
      </c>
      <c r="C369" s="345">
        <f t="shared" ca="1" si="24"/>
        <v>1</v>
      </c>
      <c r="D369" s="346">
        <f t="shared" ca="1" si="25"/>
        <v>3</v>
      </c>
      <c r="E369" s="346">
        <f t="shared" ca="1" si="26"/>
        <v>2</v>
      </c>
      <c r="F369" s="344"/>
      <c r="G369" s="374"/>
      <c r="H369" s="374"/>
      <c r="I369" s="374"/>
      <c r="J369" s="375"/>
      <c r="K369" s="376"/>
      <c r="L369" s="377"/>
      <c r="M369" s="377"/>
      <c r="N369" s="382"/>
      <c r="O369" s="375"/>
      <c r="P369" s="380"/>
      <c r="Q369" s="375"/>
      <c r="R369" s="374"/>
      <c r="S369" s="374"/>
      <c r="T369" s="374"/>
      <c r="U369" s="374"/>
      <c r="V369" s="374"/>
      <c r="W369" s="374"/>
      <c r="X369" s="374"/>
      <c r="Y369" s="374"/>
      <c r="Z369" s="374"/>
    </row>
    <row r="370" spans="1:26" ht="13.5" customHeight="1" x14ac:dyDescent="0.25">
      <c r="A370" s="345">
        <f t="shared" ca="1" si="28"/>
        <v>0</v>
      </c>
      <c r="B370" s="345">
        <f t="shared" ca="1" si="23"/>
        <v>3</v>
      </c>
      <c r="C370" s="345">
        <f t="shared" ca="1" si="24"/>
        <v>1</v>
      </c>
      <c r="D370" s="346">
        <f t="shared" ca="1" si="25"/>
        <v>3</v>
      </c>
      <c r="E370" s="346">
        <f t="shared" ca="1" si="26"/>
        <v>2</v>
      </c>
      <c r="F370" s="344"/>
      <c r="G370" s="374"/>
      <c r="H370" s="374"/>
      <c r="I370" s="374"/>
      <c r="J370" s="375"/>
      <c r="K370" s="376"/>
      <c r="L370" s="377"/>
      <c r="M370" s="377"/>
      <c r="N370" s="382"/>
      <c r="O370" s="375"/>
      <c r="P370" s="380"/>
      <c r="Q370" s="375"/>
      <c r="R370" s="374"/>
      <c r="S370" s="374"/>
      <c r="T370" s="374"/>
      <c r="U370" s="374"/>
      <c r="V370" s="374"/>
      <c r="W370" s="374"/>
      <c r="X370" s="374"/>
      <c r="Y370" s="374"/>
      <c r="Z370" s="374"/>
    </row>
    <row r="371" spans="1:26" ht="13.5" customHeight="1" x14ac:dyDescent="0.25">
      <c r="A371" s="345">
        <f t="shared" ca="1" si="28"/>
        <v>0</v>
      </c>
      <c r="B371" s="345">
        <f t="shared" ca="1" si="23"/>
        <v>3</v>
      </c>
      <c r="C371" s="345">
        <f t="shared" ca="1" si="24"/>
        <v>1</v>
      </c>
      <c r="D371" s="346">
        <f t="shared" ca="1" si="25"/>
        <v>3</v>
      </c>
      <c r="E371" s="346">
        <f t="shared" ca="1" si="26"/>
        <v>2</v>
      </c>
      <c r="F371" s="344"/>
      <c r="G371" s="374"/>
      <c r="H371" s="374"/>
      <c r="I371" s="374"/>
      <c r="J371" s="375"/>
      <c r="K371" s="376"/>
      <c r="L371" s="377"/>
      <c r="M371" s="377"/>
      <c r="N371" s="382"/>
      <c r="O371" s="375"/>
      <c r="P371" s="380"/>
      <c r="Q371" s="375"/>
      <c r="R371" s="374"/>
      <c r="S371" s="374"/>
      <c r="T371" s="374"/>
      <c r="U371" s="374"/>
      <c r="V371" s="374"/>
      <c r="W371" s="374"/>
      <c r="X371" s="374"/>
      <c r="Y371" s="374"/>
      <c r="Z371" s="374"/>
    </row>
    <row r="372" spans="1:26" ht="13.5" customHeight="1" x14ac:dyDescent="0.25">
      <c r="A372" s="345">
        <f t="shared" ca="1" si="28"/>
        <v>0</v>
      </c>
      <c r="B372" s="345">
        <f t="shared" ca="1" si="23"/>
        <v>3</v>
      </c>
      <c r="C372" s="345">
        <f t="shared" ca="1" si="24"/>
        <v>1</v>
      </c>
      <c r="D372" s="346">
        <f t="shared" ca="1" si="25"/>
        <v>3</v>
      </c>
      <c r="E372" s="346">
        <f t="shared" ca="1" si="26"/>
        <v>2</v>
      </c>
      <c r="F372" s="344"/>
      <c r="G372" s="374"/>
      <c r="H372" s="374"/>
      <c r="I372" s="374"/>
      <c r="J372" s="375"/>
      <c r="K372" s="376"/>
      <c r="L372" s="377"/>
      <c r="M372" s="377"/>
      <c r="N372" s="382"/>
      <c r="O372" s="375"/>
      <c r="P372" s="380"/>
      <c r="Q372" s="375"/>
      <c r="R372" s="374"/>
      <c r="S372" s="374"/>
      <c r="T372" s="374"/>
      <c r="U372" s="374"/>
      <c r="V372" s="374"/>
      <c r="W372" s="374"/>
      <c r="X372" s="374"/>
      <c r="Y372" s="374"/>
      <c r="Z372" s="374"/>
    </row>
    <row r="373" spans="1:26" ht="13.5" customHeight="1" x14ac:dyDescent="0.25">
      <c r="A373" s="345">
        <f t="shared" ca="1" si="28"/>
        <v>0</v>
      </c>
      <c r="B373" s="345">
        <f t="shared" ca="1" si="23"/>
        <v>3</v>
      </c>
      <c r="C373" s="345">
        <f t="shared" ca="1" si="24"/>
        <v>1</v>
      </c>
      <c r="D373" s="346">
        <f t="shared" ca="1" si="25"/>
        <v>3</v>
      </c>
      <c r="E373" s="346">
        <f t="shared" ca="1" si="26"/>
        <v>2</v>
      </c>
      <c r="F373" s="344"/>
      <c r="G373" s="374"/>
      <c r="H373" s="374"/>
      <c r="I373" s="374"/>
      <c r="J373" s="375"/>
      <c r="K373" s="376"/>
      <c r="L373" s="377"/>
      <c r="M373" s="377"/>
      <c r="N373" s="382"/>
      <c r="O373" s="375"/>
      <c r="P373" s="380"/>
      <c r="Q373" s="375"/>
      <c r="R373" s="374"/>
      <c r="S373" s="374"/>
      <c r="T373" s="374"/>
      <c r="U373" s="374"/>
      <c r="V373" s="374"/>
      <c r="W373" s="374"/>
      <c r="X373" s="374"/>
      <c r="Y373" s="374"/>
      <c r="Z373" s="374"/>
    </row>
    <row r="374" spans="1:26" ht="13.5" customHeight="1" x14ac:dyDescent="0.25">
      <c r="A374" s="345">
        <f t="shared" ca="1" si="28"/>
        <v>0</v>
      </c>
      <c r="B374" s="345">
        <f t="shared" ca="1" si="23"/>
        <v>3</v>
      </c>
      <c r="C374" s="345">
        <f t="shared" ca="1" si="24"/>
        <v>1</v>
      </c>
      <c r="D374" s="346">
        <f t="shared" ca="1" si="25"/>
        <v>3</v>
      </c>
      <c r="E374" s="346">
        <f t="shared" ca="1" si="26"/>
        <v>2</v>
      </c>
      <c r="F374" s="344"/>
      <c r="G374" s="374"/>
      <c r="H374" s="374"/>
      <c r="I374" s="374"/>
      <c r="J374" s="375"/>
      <c r="K374" s="376"/>
      <c r="L374" s="377"/>
      <c r="M374" s="377"/>
      <c r="N374" s="382"/>
      <c r="O374" s="375"/>
      <c r="P374" s="380"/>
      <c r="Q374" s="375"/>
      <c r="R374" s="374"/>
      <c r="S374" s="374"/>
      <c r="T374" s="374"/>
      <c r="U374" s="374"/>
      <c r="V374" s="374"/>
      <c r="W374" s="374"/>
      <c r="X374" s="374"/>
      <c r="Y374" s="374"/>
      <c r="Z374" s="374"/>
    </row>
    <row r="375" spans="1:26" ht="13.5" customHeight="1" x14ac:dyDescent="0.25">
      <c r="A375" s="345">
        <f t="shared" ca="1" si="28"/>
        <v>0</v>
      </c>
      <c r="B375" s="345">
        <f t="shared" ca="1" si="23"/>
        <v>3</v>
      </c>
      <c r="C375" s="345">
        <f t="shared" ca="1" si="24"/>
        <v>1</v>
      </c>
      <c r="D375" s="346">
        <f t="shared" ca="1" si="25"/>
        <v>3</v>
      </c>
      <c r="E375" s="346">
        <f t="shared" ca="1" si="26"/>
        <v>2</v>
      </c>
      <c r="F375" s="344"/>
      <c r="G375" s="374"/>
      <c r="H375" s="374"/>
      <c r="I375" s="374"/>
      <c r="J375" s="375"/>
      <c r="K375" s="376"/>
      <c r="L375" s="377"/>
      <c r="M375" s="377"/>
      <c r="N375" s="382"/>
      <c r="O375" s="375"/>
      <c r="P375" s="380"/>
      <c r="Q375" s="375"/>
      <c r="R375" s="374"/>
      <c r="S375" s="374"/>
      <c r="T375" s="374"/>
      <c r="U375" s="374"/>
      <c r="V375" s="374"/>
      <c r="W375" s="374"/>
      <c r="X375" s="374"/>
      <c r="Y375" s="374"/>
      <c r="Z375" s="374"/>
    </row>
    <row r="376" spans="1:26" ht="13.5" customHeight="1" x14ac:dyDescent="0.25">
      <c r="A376" s="345">
        <f t="shared" ca="1" si="28"/>
        <v>0</v>
      </c>
      <c r="B376" s="345">
        <f t="shared" ca="1" si="23"/>
        <v>3</v>
      </c>
      <c r="C376" s="345">
        <f t="shared" ca="1" si="24"/>
        <v>1</v>
      </c>
      <c r="D376" s="346">
        <f t="shared" ca="1" si="25"/>
        <v>3</v>
      </c>
      <c r="E376" s="346">
        <f t="shared" ca="1" si="26"/>
        <v>2</v>
      </c>
      <c r="F376" s="344"/>
      <c r="G376" s="374"/>
      <c r="H376" s="374"/>
      <c r="I376" s="374"/>
      <c r="J376" s="375"/>
      <c r="K376" s="376"/>
      <c r="L376" s="377"/>
      <c r="M376" s="377"/>
      <c r="N376" s="382"/>
      <c r="O376" s="375"/>
      <c r="P376" s="380"/>
      <c r="Q376" s="375"/>
      <c r="R376" s="374"/>
      <c r="S376" s="374"/>
      <c r="T376" s="374"/>
      <c r="U376" s="374"/>
      <c r="V376" s="374"/>
      <c r="W376" s="374"/>
      <c r="X376" s="374"/>
      <c r="Y376" s="374"/>
      <c r="Z376" s="374"/>
    </row>
    <row r="377" spans="1:26" ht="13.5" customHeight="1" x14ac:dyDescent="0.25">
      <c r="A377" s="345">
        <f t="shared" ca="1" si="28"/>
        <v>0</v>
      </c>
      <c r="B377" s="345">
        <f t="shared" ca="1" si="23"/>
        <v>3</v>
      </c>
      <c r="C377" s="345">
        <f t="shared" ca="1" si="24"/>
        <v>1</v>
      </c>
      <c r="D377" s="346">
        <f t="shared" ca="1" si="25"/>
        <v>3</v>
      </c>
      <c r="E377" s="346">
        <f t="shared" ca="1" si="26"/>
        <v>2</v>
      </c>
      <c r="F377" s="344"/>
      <c r="G377" s="374"/>
      <c r="H377" s="374"/>
      <c r="I377" s="374"/>
      <c r="J377" s="375"/>
      <c r="K377" s="376"/>
      <c r="L377" s="377"/>
      <c r="M377" s="377"/>
      <c r="N377" s="382"/>
      <c r="O377" s="375"/>
      <c r="P377" s="380"/>
      <c r="Q377" s="375"/>
      <c r="R377" s="374"/>
      <c r="S377" s="374"/>
      <c r="T377" s="374"/>
      <c r="U377" s="374"/>
      <c r="V377" s="374"/>
      <c r="W377" s="374"/>
      <c r="X377" s="374"/>
      <c r="Y377" s="374"/>
      <c r="Z377" s="374"/>
    </row>
    <row r="378" spans="1:26" ht="13.5" customHeight="1" x14ac:dyDescent="0.25">
      <c r="A378" s="345">
        <f t="shared" ca="1" si="28"/>
        <v>0</v>
      </c>
      <c r="B378" s="345">
        <f t="shared" ca="1" si="23"/>
        <v>3</v>
      </c>
      <c r="C378" s="345">
        <f t="shared" ca="1" si="24"/>
        <v>1</v>
      </c>
      <c r="D378" s="346">
        <f t="shared" ca="1" si="25"/>
        <v>3</v>
      </c>
      <c r="E378" s="346">
        <f t="shared" ca="1" si="26"/>
        <v>2</v>
      </c>
      <c r="F378" s="344"/>
      <c r="G378" s="374"/>
      <c r="H378" s="374"/>
      <c r="I378" s="374"/>
      <c r="J378" s="375"/>
      <c r="K378" s="376"/>
      <c r="L378" s="377"/>
      <c r="M378" s="377"/>
      <c r="N378" s="382"/>
      <c r="O378" s="375"/>
      <c r="P378" s="380"/>
      <c r="Q378" s="375"/>
      <c r="R378" s="374"/>
      <c r="S378" s="374"/>
      <c r="T378" s="374"/>
      <c r="U378" s="374"/>
      <c r="V378" s="374"/>
      <c r="W378" s="374"/>
      <c r="X378" s="374"/>
      <c r="Y378" s="374"/>
      <c r="Z378" s="374"/>
    </row>
    <row r="379" spans="1:26" ht="13.5" customHeight="1" x14ac:dyDescent="0.25">
      <c r="A379" s="345">
        <f t="shared" ca="1" si="28"/>
        <v>0</v>
      </c>
      <c r="B379" s="345">
        <f t="shared" ca="1" si="23"/>
        <v>3</v>
      </c>
      <c r="C379" s="345">
        <f t="shared" ca="1" si="24"/>
        <v>1</v>
      </c>
      <c r="D379" s="346">
        <f t="shared" ca="1" si="25"/>
        <v>3</v>
      </c>
      <c r="E379" s="346">
        <f t="shared" ca="1" si="26"/>
        <v>2</v>
      </c>
      <c r="F379" s="344"/>
      <c r="G379" s="374"/>
      <c r="H379" s="374"/>
      <c r="I379" s="374"/>
      <c r="J379" s="375"/>
      <c r="K379" s="376"/>
      <c r="L379" s="377"/>
      <c r="M379" s="377"/>
      <c r="N379" s="382"/>
      <c r="O379" s="375"/>
      <c r="P379" s="380"/>
      <c r="Q379" s="375"/>
      <c r="R379" s="374"/>
      <c r="S379" s="374"/>
      <c r="T379" s="374"/>
      <c r="U379" s="374"/>
      <c r="V379" s="374"/>
      <c r="W379" s="374"/>
      <c r="X379" s="374"/>
      <c r="Y379" s="374"/>
      <c r="Z379" s="374"/>
    </row>
    <row r="380" spans="1:26" ht="13.5" customHeight="1" x14ac:dyDescent="0.25">
      <c r="A380" s="345">
        <f t="shared" ca="1" si="28"/>
        <v>0</v>
      </c>
      <c r="B380" s="345">
        <f t="shared" ca="1" si="23"/>
        <v>3</v>
      </c>
      <c r="C380" s="345">
        <f t="shared" ca="1" si="24"/>
        <v>1</v>
      </c>
      <c r="D380" s="346">
        <f t="shared" ca="1" si="25"/>
        <v>3</v>
      </c>
      <c r="E380" s="346">
        <f t="shared" ca="1" si="26"/>
        <v>2</v>
      </c>
      <c r="F380" s="344"/>
      <c r="G380" s="374"/>
      <c r="H380" s="374"/>
      <c r="I380" s="374"/>
      <c r="J380" s="375"/>
      <c r="K380" s="376"/>
      <c r="L380" s="377"/>
      <c r="M380" s="377"/>
      <c r="N380" s="382"/>
      <c r="O380" s="375"/>
      <c r="P380" s="380"/>
      <c r="Q380" s="375"/>
      <c r="R380" s="374"/>
      <c r="S380" s="374"/>
      <c r="T380" s="374"/>
      <c r="U380" s="374"/>
      <c r="V380" s="374"/>
      <c r="W380" s="374"/>
      <c r="X380" s="374"/>
      <c r="Y380" s="374"/>
      <c r="Z380" s="374"/>
    </row>
    <row r="381" spans="1:26" ht="13.5" customHeight="1" x14ac:dyDescent="0.25">
      <c r="A381" s="345">
        <f t="shared" ca="1" si="28"/>
        <v>0</v>
      </c>
      <c r="B381" s="345">
        <f t="shared" ca="1" si="23"/>
        <v>3</v>
      </c>
      <c r="C381" s="345">
        <f t="shared" ca="1" si="24"/>
        <v>1</v>
      </c>
      <c r="D381" s="346">
        <f t="shared" ca="1" si="25"/>
        <v>3</v>
      </c>
      <c r="E381" s="346">
        <f t="shared" ca="1" si="26"/>
        <v>2</v>
      </c>
      <c r="F381" s="344"/>
      <c r="G381" s="374"/>
      <c r="H381" s="374"/>
      <c r="I381" s="374"/>
      <c r="J381" s="375"/>
      <c r="K381" s="376"/>
      <c r="L381" s="377"/>
      <c r="M381" s="377"/>
      <c r="N381" s="382"/>
      <c r="O381" s="375"/>
      <c r="P381" s="380"/>
      <c r="Q381" s="375"/>
      <c r="R381" s="374"/>
      <c r="S381" s="374"/>
      <c r="T381" s="374"/>
      <c r="U381" s="374"/>
      <c r="V381" s="374"/>
      <c r="W381" s="374"/>
      <c r="X381" s="374"/>
      <c r="Y381" s="374"/>
      <c r="Z381" s="374"/>
    </row>
    <row r="382" spans="1:26" ht="13.5" customHeight="1" x14ac:dyDescent="0.25">
      <c r="A382" s="345">
        <f t="shared" ca="1" si="28"/>
        <v>0</v>
      </c>
      <c r="B382" s="345">
        <f t="shared" ca="1" si="23"/>
        <v>3</v>
      </c>
      <c r="C382" s="345">
        <f t="shared" ca="1" si="24"/>
        <v>1</v>
      </c>
      <c r="D382" s="346">
        <f t="shared" ca="1" si="25"/>
        <v>3</v>
      </c>
      <c r="E382" s="346">
        <f t="shared" ca="1" si="26"/>
        <v>2</v>
      </c>
      <c r="F382" s="344"/>
      <c r="G382" s="374"/>
      <c r="H382" s="374"/>
      <c r="I382" s="374"/>
      <c r="J382" s="375"/>
      <c r="K382" s="376"/>
      <c r="L382" s="377"/>
      <c r="M382" s="377"/>
      <c r="N382" s="382"/>
      <c r="O382" s="375"/>
      <c r="P382" s="380"/>
      <c r="Q382" s="375"/>
      <c r="R382" s="374"/>
      <c r="S382" s="374"/>
      <c r="T382" s="374"/>
      <c r="U382" s="374"/>
      <c r="V382" s="374"/>
      <c r="W382" s="374"/>
      <c r="X382" s="374"/>
      <c r="Y382" s="374"/>
      <c r="Z382" s="374"/>
    </row>
    <row r="383" spans="1:26" ht="13.5" customHeight="1" x14ac:dyDescent="0.25">
      <c r="A383" s="345">
        <f t="shared" ca="1" si="28"/>
        <v>0</v>
      </c>
      <c r="B383" s="345">
        <f t="shared" ca="1" si="23"/>
        <v>3</v>
      </c>
      <c r="C383" s="345">
        <f t="shared" ca="1" si="24"/>
        <v>1</v>
      </c>
      <c r="D383" s="346">
        <f t="shared" ca="1" si="25"/>
        <v>3</v>
      </c>
      <c r="E383" s="346">
        <f t="shared" ca="1" si="26"/>
        <v>2</v>
      </c>
      <c r="F383" s="344"/>
      <c r="G383" s="374"/>
      <c r="H383" s="374"/>
      <c r="I383" s="374"/>
      <c r="J383" s="375"/>
      <c r="K383" s="376"/>
      <c r="L383" s="377"/>
      <c r="M383" s="377"/>
      <c r="N383" s="382"/>
      <c r="O383" s="375"/>
      <c r="P383" s="380"/>
      <c r="Q383" s="375"/>
      <c r="R383" s="374"/>
      <c r="S383" s="374"/>
      <c r="T383" s="374"/>
      <c r="U383" s="374"/>
      <c r="V383" s="374"/>
      <c r="W383" s="374"/>
      <c r="X383" s="374"/>
      <c r="Y383" s="374"/>
      <c r="Z383" s="374"/>
    </row>
    <row r="384" spans="1:26" ht="13.5" customHeight="1" x14ac:dyDescent="0.25">
      <c r="A384" s="345">
        <f t="shared" ca="1" si="28"/>
        <v>0</v>
      </c>
      <c r="B384" s="345">
        <f t="shared" ca="1" si="23"/>
        <v>3</v>
      </c>
      <c r="C384" s="345">
        <f t="shared" ca="1" si="24"/>
        <v>1</v>
      </c>
      <c r="D384" s="346">
        <f t="shared" ca="1" si="25"/>
        <v>3</v>
      </c>
      <c r="E384" s="346">
        <f t="shared" ca="1" si="26"/>
        <v>2</v>
      </c>
      <c r="F384" s="344"/>
      <c r="G384" s="374"/>
      <c r="H384" s="374"/>
      <c r="I384" s="374"/>
      <c r="J384" s="375"/>
      <c r="K384" s="376"/>
      <c r="L384" s="377"/>
      <c r="M384" s="377"/>
      <c r="N384" s="382"/>
      <c r="O384" s="375"/>
      <c r="P384" s="380"/>
      <c r="Q384" s="375"/>
      <c r="R384" s="374"/>
      <c r="S384" s="374"/>
      <c r="T384" s="374"/>
      <c r="U384" s="374"/>
      <c r="V384" s="374"/>
      <c r="W384" s="374"/>
      <c r="X384" s="374"/>
      <c r="Y384" s="374"/>
      <c r="Z384" s="374"/>
    </row>
    <row r="385" spans="1:26" ht="13.5" customHeight="1" x14ac:dyDescent="0.25">
      <c r="A385" s="345">
        <f t="shared" ca="1" si="28"/>
        <v>0</v>
      </c>
      <c r="B385" s="345">
        <f t="shared" ca="1" si="23"/>
        <v>3</v>
      </c>
      <c r="C385" s="345">
        <f t="shared" ca="1" si="24"/>
        <v>1</v>
      </c>
      <c r="D385" s="346">
        <f t="shared" ca="1" si="25"/>
        <v>3</v>
      </c>
      <c r="E385" s="346">
        <f t="shared" ca="1" si="26"/>
        <v>2</v>
      </c>
      <c r="F385" s="344"/>
      <c r="G385" s="374"/>
      <c r="H385" s="374"/>
      <c r="I385" s="374"/>
      <c r="J385" s="375"/>
      <c r="K385" s="376"/>
      <c r="L385" s="377"/>
      <c r="M385" s="377"/>
      <c r="N385" s="382"/>
      <c r="O385" s="375"/>
      <c r="P385" s="380"/>
      <c r="Q385" s="375"/>
      <c r="R385" s="374"/>
      <c r="S385" s="374"/>
      <c r="T385" s="374"/>
      <c r="U385" s="374"/>
      <c r="V385" s="374"/>
      <c r="W385" s="374"/>
      <c r="X385" s="374"/>
      <c r="Y385" s="374"/>
      <c r="Z385" s="374"/>
    </row>
    <row r="386" spans="1:26" ht="13.5" customHeight="1" x14ac:dyDescent="0.25">
      <c r="A386" s="345">
        <f t="shared" ca="1" si="28"/>
        <v>0</v>
      </c>
      <c r="B386" s="345">
        <f t="shared" ca="1" si="23"/>
        <v>3</v>
      </c>
      <c r="C386" s="345">
        <f t="shared" ca="1" si="24"/>
        <v>1</v>
      </c>
      <c r="D386" s="346">
        <f t="shared" ca="1" si="25"/>
        <v>3</v>
      </c>
      <c r="E386" s="346">
        <f t="shared" ca="1" si="26"/>
        <v>2</v>
      </c>
      <c r="F386" s="344"/>
      <c r="G386" s="374"/>
      <c r="H386" s="374"/>
      <c r="I386" s="374"/>
      <c r="J386" s="375"/>
      <c r="K386" s="376"/>
      <c r="L386" s="377"/>
      <c r="M386" s="377"/>
      <c r="N386" s="382"/>
      <c r="O386" s="375"/>
      <c r="P386" s="380"/>
      <c r="Q386" s="375"/>
      <c r="R386" s="374"/>
      <c r="S386" s="374"/>
      <c r="T386" s="374"/>
      <c r="U386" s="374"/>
      <c r="V386" s="374"/>
      <c r="W386" s="374"/>
      <c r="X386" s="374"/>
      <c r="Y386" s="374"/>
      <c r="Z386" s="374"/>
    </row>
    <row r="387" spans="1:26" ht="13.5" customHeight="1" x14ac:dyDescent="0.25">
      <c r="A387" s="345">
        <f t="shared" ca="1" si="28"/>
        <v>0</v>
      </c>
      <c r="B387" s="345">
        <f t="shared" ca="1" si="23"/>
        <v>3</v>
      </c>
      <c r="C387" s="345">
        <f t="shared" ca="1" si="24"/>
        <v>1</v>
      </c>
      <c r="D387" s="346">
        <f t="shared" ca="1" si="25"/>
        <v>3</v>
      </c>
      <c r="E387" s="346">
        <f t="shared" ca="1" si="26"/>
        <v>2</v>
      </c>
      <c r="F387" s="344"/>
      <c r="G387" s="374"/>
      <c r="H387" s="374"/>
      <c r="I387" s="374"/>
      <c r="J387" s="375"/>
      <c r="K387" s="376"/>
      <c r="L387" s="377"/>
      <c r="M387" s="377"/>
      <c r="N387" s="382"/>
      <c r="O387" s="375"/>
      <c r="P387" s="380"/>
      <c r="Q387" s="375"/>
      <c r="R387" s="374"/>
      <c r="S387" s="374"/>
      <c r="T387" s="374"/>
      <c r="U387" s="374"/>
      <c r="V387" s="374"/>
      <c r="W387" s="374"/>
      <c r="X387" s="374"/>
      <c r="Y387" s="374"/>
      <c r="Z387" s="374"/>
    </row>
    <row r="388" spans="1:26" ht="13.5" customHeight="1" x14ac:dyDescent="0.25">
      <c r="A388" s="345">
        <f t="shared" ca="1" si="28"/>
        <v>0</v>
      </c>
      <c r="B388" s="345">
        <f t="shared" ca="1" si="23"/>
        <v>3</v>
      </c>
      <c r="C388" s="345">
        <f t="shared" ca="1" si="24"/>
        <v>1</v>
      </c>
      <c r="D388" s="346">
        <f t="shared" ca="1" si="25"/>
        <v>3</v>
      </c>
      <c r="E388" s="346">
        <f t="shared" ca="1" si="26"/>
        <v>2</v>
      </c>
      <c r="F388" s="344"/>
      <c r="G388" s="374"/>
      <c r="H388" s="374"/>
      <c r="I388" s="374"/>
      <c r="J388" s="375"/>
      <c r="K388" s="376"/>
      <c r="L388" s="377"/>
      <c r="M388" s="377"/>
      <c r="N388" s="382"/>
      <c r="O388" s="375"/>
      <c r="P388" s="380"/>
      <c r="Q388" s="375"/>
      <c r="R388" s="374"/>
      <c r="S388" s="374"/>
      <c r="T388" s="374"/>
      <c r="U388" s="374"/>
      <c r="V388" s="374"/>
      <c r="W388" s="374"/>
      <c r="X388" s="374"/>
      <c r="Y388" s="374"/>
      <c r="Z388" s="374"/>
    </row>
    <row r="389" spans="1:26" ht="13.5" customHeight="1" x14ac:dyDescent="0.25">
      <c r="A389" s="345">
        <f t="shared" ca="1" si="28"/>
        <v>0</v>
      </c>
      <c r="B389" s="345">
        <f t="shared" ca="1" si="23"/>
        <v>3</v>
      </c>
      <c r="C389" s="345">
        <f t="shared" ca="1" si="24"/>
        <v>1</v>
      </c>
      <c r="D389" s="346">
        <f t="shared" ca="1" si="25"/>
        <v>3</v>
      </c>
      <c r="E389" s="346">
        <f t="shared" ca="1" si="26"/>
        <v>2</v>
      </c>
      <c r="F389" s="344"/>
      <c r="G389" s="374"/>
      <c r="H389" s="374"/>
      <c r="I389" s="374"/>
      <c r="J389" s="375"/>
      <c r="K389" s="376"/>
      <c r="L389" s="377"/>
      <c r="M389" s="377"/>
      <c r="N389" s="382"/>
      <c r="O389" s="375"/>
      <c r="P389" s="380"/>
      <c r="Q389" s="375"/>
      <c r="R389" s="374"/>
      <c r="S389" s="374"/>
      <c r="T389" s="374"/>
      <c r="U389" s="374"/>
      <c r="V389" s="374"/>
      <c r="W389" s="374"/>
      <c r="X389" s="374"/>
      <c r="Y389" s="374"/>
      <c r="Z389" s="374"/>
    </row>
    <row r="390" spans="1:26" ht="13.5" customHeight="1" x14ac:dyDescent="0.25">
      <c r="A390" s="345">
        <f t="shared" ca="1" si="28"/>
        <v>0</v>
      </c>
      <c r="B390" s="345">
        <f t="shared" ca="1" si="23"/>
        <v>3</v>
      </c>
      <c r="C390" s="345">
        <f t="shared" ca="1" si="24"/>
        <v>1</v>
      </c>
      <c r="D390" s="346">
        <f t="shared" ca="1" si="25"/>
        <v>3</v>
      </c>
      <c r="E390" s="346">
        <f t="shared" ca="1" si="26"/>
        <v>2</v>
      </c>
      <c r="F390" s="344"/>
      <c r="G390" s="374"/>
      <c r="H390" s="374"/>
      <c r="I390" s="374"/>
      <c r="J390" s="375"/>
      <c r="K390" s="376"/>
      <c r="L390" s="377"/>
      <c r="M390" s="377"/>
      <c r="N390" s="382"/>
      <c r="O390" s="375"/>
      <c r="P390" s="380"/>
      <c r="Q390" s="375"/>
      <c r="R390" s="374"/>
      <c r="S390" s="374"/>
      <c r="T390" s="374"/>
      <c r="U390" s="374"/>
      <c r="V390" s="374"/>
      <c r="W390" s="374"/>
      <c r="X390" s="374"/>
      <c r="Y390" s="374"/>
      <c r="Z390" s="374"/>
    </row>
    <row r="391" spans="1:26" ht="13.5" customHeight="1" x14ac:dyDescent="0.25">
      <c r="A391" s="345">
        <f t="shared" ca="1" si="28"/>
        <v>0</v>
      </c>
      <c r="B391" s="345">
        <f t="shared" ca="1" si="23"/>
        <v>3</v>
      </c>
      <c r="C391" s="345">
        <f t="shared" ca="1" si="24"/>
        <v>1</v>
      </c>
      <c r="D391" s="346">
        <f t="shared" ca="1" si="25"/>
        <v>3</v>
      </c>
      <c r="E391" s="346">
        <f t="shared" ca="1" si="26"/>
        <v>2</v>
      </c>
      <c r="F391" s="344"/>
      <c r="G391" s="374"/>
      <c r="H391" s="374"/>
      <c r="I391" s="374"/>
      <c r="J391" s="375"/>
      <c r="K391" s="376"/>
      <c r="L391" s="377"/>
      <c r="M391" s="377"/>
      <c r="N391" s="382"/>
      <c r="O391" s="375"/>
      <c r="P391" s="380"/>
      <c r="Q391" s="375"/>
      <c r="R391" s="374"/>
      <c r="S391" s="374"/>
      <c r="T391" s="374"/>
      <c r="U391" s="374"/>
      <c r="V391" s="374"/>
      <c r="W391" s="374"/>
      <c r="X391" s="374"/>
      <c r="Y391" s="374"/>
      <c r="Z391" s="374"/>
    </row>
    <row r="392" spans="1:26" ht="13.5" customHeight="1" x14ac:dyDescent="0.25">
      <c r="A392" s="345">
        <f t="shared" ca="1" si="28"/>
        <v>0</v>
      </c>
      <c r="B392" s="345">
        <f t="shared" ca="1" si="23"/>
        <v>3</v>
      </c>
      <c r="C392" s="345">
        <f t="shared" ca="1" si="24"/>
        <v>1</v>
      </c>
      <c r="D392" s="346">
        <f t="shared" ca="1" si="25"/>
        <v>3</v>
      </c>
      <c r="E392" s="346">
        <f t="shared" ca="1" si="26"/>
        <v>2</v>
      </c>
      <c r="F392" s="344"/>
      <c r="G392" s="374"/>
      <c r="H392" s="374"/>
      <c r="I392" s="374"/>
      <c r="J392" s="375"/>
      <c r="K392" s="376"/>
      <c r="L392" s="377"/>
      <c r="M392" s="377"/>
      <c r="N392" s="382"/>
      <c r="O392" s="375"/>
      <c r="P392" s="380"/>
      <c r="Q392" s="375"/>
      <c r="R392" s="374"/>
      <c r="S392" s="374"/>
      <c r="T392" s="374"/>
      <c r="U392" s="374"/>
      <c r="V392" s="374"/>
      <c r="W392" s="374"/>
      <c r="X392" s="374"/>
      <c r="Y392" s="374"/>
      <c r="Z392" s="374"/>
    </row>
    <row r="393" spans="1:26" ht="13.5" customHeight="1" x14ac:dyDescent="0.25">
      <c r="A393" s="345">
        <f t="shared" ref="A393:A456" ca="1" si="29">IF($H393="UNIDADE CONSTRUTIVA",OFFSET(A393,-1,0)+1,LARGE(A$3:A392,1))</f>
        <v>0</v>
      </c>
      <c r="B393" s="345">
        <f t="shared" ca="1" si="23"/>
        <v>3</v>
      </c>
      <c r="C393" s="345">
        <f t="shared" ca="1" si="24"/>
        <v>1</v>
      </c>
      <c r="D393" s="346">
        <f t="shared" ca="1" si="25"/>
        <v>3</v>
      </c>
      <c r="E393" s="346">
        <f t="shared" ca="1" si="26"/>
        <v>2</v>
      </c>
      <c r="F393" s="344"/>
      <c r="G393" s="374"/>
      <c r="H393" s="374"/>
      <c r="I393" s="374"/>
      <c r="J393" s="375"/>
      <c r="K393" s="376"/>
      <c r="L393" s="377"/>
      <c r="M393" s="377"/>
      <c r="N393" s="382"/>
      <c r="O393" s="375"/>
      <c r="P393" s="380"/>
      <c r="Q393" s="375"/>
      <c r="R393" s="374"/>
      <c r="S393" s="374"/>
      <c r="T393" s="374"/>
      <c r="U393" s="374"/>
      <c r="V393" s="374"/>
      <c r="W393" s="374"/>
      <c r="X393" s="374"/>
      <c r="Y393" s="374"/>
      <c r="Z393" s="374"/>
    </row>
    <row r="394" spans="1:26" ht="13.5" customHeight="1" x14ac:dyDescent="0.25">
      <c r="A394" s="345">
        <f t="shared" ca="1" si="29"/>
        <v>0</v>
      </c>
      <c r="B394" s="345">
        <f t="shared" ca="1" si="23"/>
        <v>3</v>
      </c>
      <c r="C394" s="345">
        <f t="shared" ca="1" si="24"/>
        <v>1</v>
      </c>
      <c r="D394" s="346">
        <f t="shared" ca="1" si="25"/>
        <v>3</v>
      </c>
      <c r="E394" s="346">
        <f t="shared" ca="1" si="26"/>
        <v>2</v>
      </c>
      <c r="F394" s="344"/>
      <c r="G394" s="374"/>
      <c r="H394" s="374"/>
      <c r="I394" s="374"/>
      <c r="J394" s="375"/>
      <c r="K394" s="376"/>
      <c r="L394" s="377"/>
      <c r="M394" s="377"/>
      <c r="N394" s="382"/>
      <c r="O394" s="375"/>
      <c r="P394" s="380"/>
      <c r="Q394" s="375"/>
      <c r="R394" s="374"/>
      <c r="S394" s="374"/>
      <c r="T394" s="374"/>
      <c r="U394" s="374"/>
      <c r="V394" s="374"/>
      <c r="W394" s="374"/>
      <c r="X394" s="374"/>
      <c r="Y394" s="374"/>
      <c r="Z394" s="374"/>
    </row>
    <row r="395" spans="1:26" ht="13.5" customHeight="1" x14ac:dyDescent="0.25">
      <c r="A395" s="345">
        <f t="shared" ca="1" si="29"/>
        <v>0</v>
      </c>
      <c r="B395" s="345">
        <f t="shared" ca="1" si="23"/>
        <v>3</v>
      </c>
      <c r="C395" s="345">
        <f t="shared" ca="1" si="24"/>
        <v>1</v>
      </c>
      <c r="D395" s="346">
        <f t="shared" ca="1" si="25"/>
        <v>3</v>
      </c>
      <c r="E395" s="346">
        <f t="shared" ca="1" si="26"/>
        <v>2</v>
      </c>
      <c r="F395" s="344"/>
      <c r="G395" s="374"/>
      <c r="H395" s="374"/>
      <c r="I395" s="374"/>
      <c r="J395" s="375"/>
      <c r="K395" s="376"/>
      <c r="L395" s="377"/>
      <c r="M395" s="377"/>
      <c r="N395" s="382"/>
      <c r="O395" s="375"/>
      <c r="P395" s="380"/>
      <c r="Q395" s="375"/>
      <c r="R395" s="374"/>
      <c r="S395" s="374"/>
      <c r="T395" s="374"/>
      <c r="U395" s="374"/>
      <c r="V395" s="374"/>
      <c r="W395" s="374"/>
      <c r="X395" s="374"/>
      <c r="Y395" s="374"/>
      <c r="Z395" s="374"/>
    </row>
    <row r="396" spans="1:26" ht="13.5" customHeight="1" x14ac:dyDescent="0.25">
      <c r="A396" s="345">
        <f t="shared" ca="1" si="29"/>
        <v>0</v>
      </c>
      <c r="B396" s="345">
        <f t="shared" ca="1" si="23"/>
        <v>3</v>
      </c>
      <c r="C396" s="345">
        <f t="shared" ca="1" si="24"/>
        <v>1</v>
      </c>
      <c r="D396" s="346">
        <f t="shared" ca="1" si="25"/>
        <v>3</v>
      </c>
      <c r="E396" s="346">
        <f t="shared" ca="1" si="26"/>
        <v>2</v>
      </c>
      <c r="F396" s="344"/>
      <c r="G396" s="374"/>
      <c r="H396" s="374"/>
      <c r="I396" s="374"/>
      <c r="J396" s="375"/>
      <c r="K396" s="376"/>
      <c r="L396" s="377"/>
      <c r="M396" s="377"/>
      <c r="N396" s="382"/>
      <c r="O396" s="375"/>
      <c r="P396" s="380"/>
      <c r="Q396" s="375"/>
      <c r="R396" s="374"/>
      <c r="S396" s="374"/>
      <c r="T396" s="374"/>
      <c r="U396" s="374"/>
      <c r="V396" s="374"/>
      <c r="W396" s="374"/>
      <c r="X396" s="374"/>
      <c r="Y396" s="374"/>
      <c r="Z396" s="374"/>
    </row>
    <row r="397" spans="1:26" ht="13.5" customHeight="1" x14ac:dyDescent="0.25">
      <c r="A397" s="345">
        <f t="shared" ca="1" si="29"/>
        <v>0</v>
      </c>
      <c r="B397" s="345">
        <f t="shared" ca="1" si="23"/>
        <v>3</v>
      </c>
      <c r="C397" s="345">
        <f t="shared" ca="1" si="24"/>
        <v>1</v>
      </c>
      <c r="D397" s="346">
        <f t="shared" ca="1" si="25"/>
        <v>3</v>
      </c>
      <c r="E397" s="346">
        <f t="shared" ca="1" si="26"/>
        <v>2</v>
      </c>
      <c r="F397" s="344"/>
      <c r="G397" s="374"/>
      <c r="H397" s="374"/>
      <c r="I397" s="374"/>
      <c r="J397" s="375"/>
      <c r="K397" s="376"/>
      <c r="L397" s="377"/>
      <c r="M397" s="377"/>
      <c r="N397" s="382"/>
      <c r="O397" s="375"/>
      <c r="P397" s="380"/>
      <c r="Q397" s="375"/>
      <c r="R397" s="374"/>
      <c r="S397" s="374"/>
      <c r="T397" s="374"/>
      <c r="U397" s="374"/>
      <c r="V397" s="374"/>
      <c r="W397" s="374"/>
      <c r="X397" s="374"/>
      <c r="Y397" s="374"/>
      <c r="Z397" s="374"/>
    </row>
    <row r="398" spans="1:26" ht="13.5" customHeight="1" x14ac:dyDescent="0.25">
      <c r="A398" s="345">
        <f t="shared" ca="1" si="29"/>
        <v>0</v>
      </c>
      <c r="B398" s="345">
        <f t="shared" ca="1" si="23"/>
        <v>3</v>
      </c>
      <c r="C398" s="345">
        <f t="shared" ca="1" si="24"/>
        <v>1</v>
      </c>
      <c r="D398" s="346">
        <f t="shared" ca="1" si="25"/>
        <v>3</v>
      </c>
      <c r="E398" s="346">
        <f t="shared" ca="1" si="26"/>
        <v>2</v>
      </c>
      <c r="F398" s="344"/>
      <c r="G398" s="374"/>
      <c r="H398" s="374"/>
      <c r="I398" s="374"/>
      <c r="J398" s="375"/>
      <c r="K398" s="376"/>
      <c r="L398" s="377"/>
      <c r="M398" s="377"/>
      <c r="N398" s="382"/>
      <c r="O398" s="375"/>
      <c r="P398" s="380"/>
      <c r="Q398" s="375"/>
      <c r="R398" s="374"/>
      <c r="S398" s="374"/>
      <c r="T398" s="374"/>
      <c r="U398" s="374"/>
      <c r="V398" s="374"/>
      <c r="W398" s="374"/>
      <c r="X398" s="374"/>
      <c r="Y398" s="374"/>
      <c r="Z398" s="374"/>
    </row>
    <row r="399" spans="1:26" ht="13.5" customHeight="1" x14ac:dyDescent="0.25">
      <c r="A399" s="345">
        <f t="shared" ca="1" si="29"/>
        <v>0</v>
      </c>
      <c r="B399" s="345">
        <f t="shared" ca="1" si="23"/>
        <v>3</v>
      </c>
      <c r="C399" s="345">
        <f t="shared" ca="1" si="24"/>
        <v>1</v>
      </c>
      <c r="D399" s="346">
        <f t="shared" ca="1" si="25"/>
        <v>3</v>
      </c>
      <c r="E399" s="346">
        <f t="shared" ca="1" si="26"/>
        <v>2</v>
      </c>
      <c r="F399" s="344"/>
      <c r="G399" s="374"/>
      <c r="H399" s="374"/>
      <c r="I399" s="374"/>
      <c r="J399" s="375"/>
      <c r="K399" s="376"/>
      <c r="L399" s="377"/>
      <c r="M399" s="377"/>
      <c r="N399" s="382"/>
      <c r="O399" s="375"/>
      <c r="P399" s="380"/>
      <c r="Q399" s="375"/>
      <c r="R399" s="374"/>
      <c r="S399" s="374"/>
      <c r="T399" s="374"/>
      <c r="U399" s="374"/>
      <c r="V399" s="374"/>
      <c r="W399" s="374"/>
      <c r="X399" s="374"/>
      <c r="Y399" s="374"/>
      <c r="Z399" s="374"/>
    </row>
    <row r="400" spans="1:26" ht="13.5" customHeight="1" x14ac:dyDescent="0.25">
      <c r="A400" s="345">
        <f t="shared" ca="1" si="29"/>
        <v>0</v>
      </c>
      <c r="B400" s="345">
        <f t="shared" ca="1" si="23"/>
        <v>3</v>
      </c>
      <c r="C400" s="345">
        <f t="shared" ca="1" si="24"/>
        <v>1</v>
      </c>
      <c r="D400" s="346">
        <f t="shared" ca="1" si="25"/>
        <v>3</v>
      </c>
      <c r="E400" s="346">
        <f t="shared" ca="1" si="26"/>
        <v>2</v>
      </c>
      <c r="F400" s="344"/>
      <c r="G400" s="374"/>
      <c r="H400" s="374"/>
      <c r="I400" s="374"/>
      <c r="J400" s="375"/>
      <c r="K400" s="376"/>
      <c r="L400" s="377"/>
      <c r="M400" s="377"/>
      <c r="N400" s="382"/>
      <c r="O400" s="375"/>
      <c r="P400" s="380"/>
      <c r="Q400" s="375"/>
      <c r="R400" s="374"/>
      <c r="S400" s="374"/>
      <c r="T400" s="374"/>
      <c r="U400" s="374"/>
      <c r="V400" s="374"/>
      <c r="W400" s="374"/>
      <c r="X400" s="374"/>
      <c r="Y400" s="374"/>
      <c r="Z400" s="374"/>
    </row>
    <row r="401" spans="1:26" ht="13.5" customHeight="1" x14ac:dyDescent="0.25">
      <c r="A401" s="345">
        <f t="shared" ca="1" si="29"/>
        <v>0</v>
      </c>
      <c r="B401" s="345">
        <f t="shared" ca="1" si="23"/>
        <v>3</v>
      </c>
      <c r="C401" s="345">
        <f t="shared" ca="1" si="24"/>
        <v>1</v>
      </c>
      <c r="D401" s="346">
        <f t="shared" ca="1" si="25"/>
        <v>3</v>
      </c>
      <c r="E401" s="346">
        <f t="shared" ca="1" si="26"/>
        <v>2</v>
      </c>
      <c r="F401" s="344"/>
      <c r="G401" s="374"/>
      <c r="H401" s="374"/>
      <c r="I401" s="374"/>
      <c r="J401" s="375"/>
      <c r="K401" s="376"/>
      <c r="L401" s="377"/>
      <c r="M401" s="377"/>
      <c r="N401" s="382"/>
      <c r="O401" s="375"/>
      <c r="P401" s="380"/>
      <c r="Q401" s="375"/>
      <c r="R401" s="374"/>
      <c r="S401" s="374"/>
      <c r="T401" s="374"/>
      <c r="U401" s="374"/>
      <c r="V401" s="374"/>
      <c r="W401" s="374"/>
      <c r="X401" s="374"/>
      <c r="Y401" s="374"/>
      <c r="Z401" s="374"/>
    </row>
    <row r="402" spans="1:26" ht="13.5" customHeight="1" x14ac:dyDescent="0.25">
      <c r="A402" s="345">
        <f t="shared" ca="1" si="29"/>
        <v>0</v>
      </c>
      <c r="B402" s="345">
        <f t="shared" ca="1" si="23"/>
        <v>3</v>
      </c>
      <c r="C402" s="345">
        <f t="shared" ca="1" si="24"/>
        <v>1</v>
      </c>
      <c r="D402" s="346">
        <f t="shared" ca="1" si="25"/>
        <v>3</v>
      </c>
      <c r="E402" s="346">
        <f t="shared" ca="1" si="26"/>
        <v>2</v>
      </c>
      <c r="F402" s="344"/>
      <c r="G402" s="374"/>
      <c r="H402" s="374"/>
      <c r="I402" s="374"/>
      <c r="J402" s="375"/>
      <c r="K402" s="376"/>
      <c r="L402" s="377"/>
      <c r="M402" s="377"/>
      <c r="N402" s="382"/>
      <c r="O402" s="375"/>
      <c r="P402" s="380"/>
      <c r="Q402" s="375"/>
      <c r="R402" s="374"/>
      <c r="S402" s="374"/>
      <c r="T402" s="374"/>
      <c r="U402" s="374"/>
      <c r="V402" s="374"/>
      <c r="W402" s="374"/>
      <c r="X402" s="374"/>
      <c r="Y402" s="374"/>
      <c r="Z402" s="374"/>
    </row>
    <row r="403" spans="1:26" ht="13.5" customHeight="1" x14ac:dyDescent="0.25">
      <c r="A403" s="345">
        <f t="shared" ca="1" si="29"/>
        <v>0</v>
      </c>
      <c r="B403" s="345">
        <f t="shared" ca="1" si="23"/>
        <v>3</v>
      </c>
      <c r="C403" s="345">
        <f t="shared" ca="1" si="24"/>
        <v>1</v>
      </c>
      <c r="D403" s="346">
        <f t="shared" ca="1" si="25"/>
        <v>3</v>
      </c>
      <c r="E403" s="346">
        <f t="shared" ca="1" si="26"/>
        <v>2</v>
      </c>
      <c r="F403" s="344"/>
      <c r="G403" s="374"/>
      <c r="H403" s="374"/>
      <c r="I403" s="374"/>
      <c r="J403" s="375"/>
      <c r="K403" s="376"/>
      <c r="L403" s="377"/>
      <c r="M403" s="377"/>
      <c r="N403" s="382"/>
      <c r="O403" s="375"/>
      <c r="P403" s="380"/>
      <c r="Q403" s="375"/>
      <c r="R403" s="374"/>
      <c r="S403" s="374"/>
      <c r="T403" s="374"/>
      <c r="U403" s="374"/>
      <c r="V403" s="374"/>
      <c r="W403" s="374"/>
      <c r="X403" s="374"/>
      <c r="Y403" s="374"/>
      <c r="Z403" s="374"/>
    </row>
    <row r="404" spans="1:26" ht="13.5" customHeight="1" x14ac:dyDescent="0.25">
      <c r="A404" s="345">
        <f t="shared" ca="1" si="29"/>
        <v>0</v>
      </c>
      <c r="B404" s="345">
        <f t="shared" ca="1" si="23"/>
        <v>3</v>
      </c>
      <c r="C404" s="345">
        <f t="shared" ca="1" si="24"/>
        <v>1</v>
      </c>
      <c r="D404" s="346">
        <f t="shared" ca="1" si="25"/>
        <v>3</v>
      </c>
      <c r="E404" s="346">
        <f t="shared" ca="1" si="26"/>
        <v>2</v>
      </c>
      <c r="F404" s="344"/>
      <c r="G404" s="374"/>
      <c r="H404" s="374"/>
      <c r="I404" s="374"/>
      <c r="J404" s="375"/>
      <c r="K404" s="376"/>
      <c r="L404" s="377"/>
      <c r="M404" s="377"/>
      <c r="N404" s="382"/>
      <c r="O404" s="375"/>
      <c r="P404" s="380"/>
      <c r="Q404" s="375"/>
      <c r="R404" s="374"/>
      <c r="S404" s="374"/>
      <c r="T404" s="374"/>
      <c r="U404" s="374"/>
      <c r="V404" s="374"/>
      <c r="W404" s="374"/>
      <c r="X404" s="374"/>
      <c r="Y404" s="374"/>
      <c r="Z404" s="374"/>
    </row>
    <row r="405" spans="1:26" ht="13.5" customHeight="1" x14ac:dyDescent="0.25">
      <c r="A405" s="345">
        <f t="shared" ca="1" si="29"/>
        <v>0</v>
      </c>
      <c r="B405" s="345">
        <f t="shared" ca="1" si="23"/>
        <v>3</v>
      </c>
      <c r="C405" s="345">
        <f t="shared" ca="1" si="24"/>
        <v>1</v>
      </c>
      <c r="D405" s="346">
        <f t="shared" ca="1" si="25"/>
        <v>3</v>
      </c>
      <c r="E405" s="346">
        <f t="shared" ca="1" si="26"/>
        <v>2</v>
      </c>
      <c r="F405" s="344"/>
      <c r="G405" s="374"/>
      <c r="H405" s="374"/>
      <c r="I405" s="374"/>
      <c r="J405" s="375"/>
      <c r="K405" s="376"/>
      <c r="L405" s="377"/>
      <c r="M405" s="377"/>
      <c r="N405" s="382"/>
      <c r="O405" s="375"/>
      <c r="P405" s="380"/>
      <c r="Q405" s="375"/>
      <c r="R405" s="374"/>
      <c r="S405" s="374"/>
      <c r="T405" s="374"/>
      <c r="U405" s="374"/>
      <c r="V405" s="374"/>
      <c r="W405" s="374"/>
      <c r="X405" s="374"/>
      <c r="Y405" s="374"/>
      <c r="Z405" s="374"/>
    </row>
    <row r="406" spans="1:26" ht="13.5" customHeight="1" x14ac:dyDescent="0.25">
      <c r="A406" s="345">
        <f t="shared" ca="1" si="29"/>
        <v>0</v>
      </c>
      <c r="B406" s="345">
        <f t="shared" ca="1" si="23"/>
        <v>3</v>
      </c>
      <c r="C406" s="345">
        <f t="shared" ca="1" si="24"/>
        <v>1</v>
      </c>
      <c r="D406" s="346">
        <f t="shared" ca="1" si="25"/>
        <v>3</v>
      </c>
      <c r="E406" s="346">
        <f t="shared" ca="1" si="26"/>
        <v>2</v>
      </c>
      <c r="F406" s="344"/>
      <c r="G406" s="374"/>
      <c r="H406" s="374"/>
      <c r="I406" s="374"/>
      <c r="J406" s="375"/>
      <c r="K406" s="376"/>
      <c r="L406" s="377"/>
      <c r="M406" s="377"/>
      <c r="N406" s="382"/>
      <c r="O406" s="375"/>
      <c r="P406" s="380"/>
      <c r="Q406" s="375"/>
      <c r="R406" s="374"/>
      <c r="S406" s="374"/>
      <c r="T406" s="374"/>
      <c r="U406" s="374"/>
      <c r="V406" s="374"/>
      <c r="W406" s="374"/>
      <c r="X406" s="374"/>
      <c r="Y406" s="374"/>
      <c r="Z406" s="374"/>
    </row>
    <row r="407" spans="1:26" ht="13.5" customHeight="1" x14ac:dyDescent="0.25">
      <c r="A407" s="345">
        <f t="shared" ca="1" si="29"/>
        <v>0</v>
      </c>
      <c r="B407" s="345">
        <f t="shared" ca="1" si="23"/>
        <v>3</v>
      </c>
      <c r="C407" s="345">
        <f t="shared" ca="1" si="24"/>
        <v>1</v>
      </c>
      <c r="D407" s="346">
        <f t="shared" ca="1" si="25"/>
        <v>3</v>
      </c>
      <c r="E407" s="346">
        <f t="shared" ca="1" si="26"/>
        <v>2</v>
      </c>
      <c r="F407" s="344"/>
      <c r="G407" s="374"/>
      <c r="H407" s="374"/>
      <c r="I407" s="374"/>
      <c r="J407" s="375"/>
      <c r="K407" s="376"/>
      <c r="L407" s="377"/>
      <c r="M407" s="377"/>
      <c r="N407" s="382"/>
      <c r="O407" s="375"/>
      <c r="P407" s="380"/>
      <c r="Q407" s="375"/>
      <c r="R407" s="374"/>
      <c r="S407" s="374"/>
      <c r="T407" s="374"/>
      <c r="U407" s="374"/>
      <c r="V407" s="374"/>
      <c r="W407" s="374"/>
      <c r="X407" s="374"/>
      <c r="Y407" s="374"/>
      <c r="Z407" s="374"/>
    </row>
    <row r="408" spans="1:26" ht="13.5" customHeight="1" x14ac:dyDescent="0.25">
      <c r="A408" s="345">
        <f t="shared" ca="1" si="29"/>
        <v>0</v>
      </c>
      <c r="B408" s="345">
        <f t="shared" ca="1" si="23"/>
        <v>3</v>
      </c>
      <c r="C408" s="345">
        <f t="shared" ca="1" si="24"/>
        <v>1</v>
      </c>
      <c r="D408" s="346">
        <f t="shared" ca="1" si="25"/>
        <v>3</v>
      </c>
      <c r="E408" s="346">
        <f t="shared" ca="1" si="26"/>
        <v>2</v>
      </c>
      <c r="F408" s="344"/>
      <c r="G408" s="374"/>
      <c r="H408" s="374"/>
      <c r="I408" s="374"/>
      <c r="J408" s="375"/>
      <c r="K408" s="376"/>
      <c r="L408" s="377"/>
      <c r="M408" s="377"/>
      <c r="N408" s="382"/>
      <c r="O408" s="375"/>
      <c r="P408" s="380"/>
      <c r="Q408" s="375"/>
      <c r="R408" s="374"/>
      <c r="S408" s="374"/>
      <c r="T408" s="374"/>
      <c r="U408" s="374"/>
      <c r="V408" s="374"/>
      <c r="W408" s="374"/>
      <c r="X408" s="374"/>
      <c r="Y408" s="374"/>
      <c r="Z408" s="374"/>
    </row>
    <row r="409" spans="1:26" ht="13.5" customHeight="1" x14ac:dyDescent="0.25">
      <c r="A409" s="345">
        <f t="shared" ca="1" si="29"/>
        <v>0</v>
      </c>
      <c r="B409" s="345">
        <f t="shared" ca="1" si="23"/>
        <v>3</v>
      </c>
      <c r="C409" s="345">
        <f t="shared" ca="1" si="24"/>
        <v>1</v>
      </c>
      <c r="D409" s="346">
        <f t="shared" ca="1" si="25"/>
        <v>3</v>
      </c>
      <c r="E409" s="346">
        <f t="shared" ca="1" si="26"/>
        <v>2</v>
      </c>
      <c r="F409" s="344"/>
      <c r="G409" s="374"/>
      <c r="H409" s="374"/>
      <c r="I409" s="374"/>
      <c r="J409" s="375"/>
      <c r="K409" s="376"/>
      <c r="L409" s="377"/>
      <c r="M409" s="377"/>
      <c r="N409" s="382"/>
      <c r="O409" s="375"/>
      <c r="P409" s="380"/>
      <c r="Q409" s="375"/>
      <c r="R409" s="374"/>
      <c r="S409" s="374"/>
      <c r="T409" s="374"/>
      <c r="U409" s="374"/>
      <c r="V409" s="374"/>
      <c r="W409" s="374"/>
      <c r="X409" s="374"/>
      <c r="Y409" s="374"/>
      <c r="Z409" s="374"/>
    </row>
    <row r="410" spans="1:26" ht="13.5" customHeight="1" x14ac:dyDescent="0.25">
      <c r="A410" s="345">
        <f t="shared" ca="1" si="29"/>
        <v>0</v>
      </c>
      <c r="B410" s="345">
        <f t="shared" ca="1" si="23"/>
        <v>3</v>
      </c>
      <c r="C410" s="345">
        <f t="shared" ca="1" si="24"/>
        <v>1</v>
      </c>
      <c r="D410" s="346">
        <f t="shared" ca="1" si="25"/>
        <v>3</v>
      </c>
      <c r="E410" s="346">
        <f t="shared" ca="1" si="26"/>
        <v>2</v>
      </c>
      <c r="F410" s="344"/>
      <c r="G410" s="374"/>
      <c r="H410" s="374"/>
      <c r="I410" s="374"/>
      <c r="J410" s="375"/>
      <c r="K410" s="376"/>
      <c r="L410" s="377"/>
      <c r="M410" s="377"/>
      <c r="N410" s="382"/>
      <c r="O410" s="375"/>
      <c r="P410" s="380"/>
      <c r="Q410" s="375"/>
      <c r="R410" s="374"/>
      <c r="S410" s="374"/>
      <c r="T410" s="374"/>
      <c r="U410" s="374"/>
      <c r="V410" s="374"/>
      <c r="W410" s="374"/>
      <c r="X410" s="374"/>
      <c r="Y410" s="374"/>
      <c r="Z410" s="374"/>
    </row>
    <row r="411" spans="1:26" ht="13.5" customHeight="1" x14ac:dyDescent="0.25">
      <c r="A411" s="345">
        <f t="shared" ca="1" si="29"/>
        <v>0</v>
      </c>
      <c r="B411" s="345">
        <f t="shared" ca="1" si="23"/>
        <v>3</v>
      </c>
      <c r="C411" s="345">
        <f t="shared" ca="1" si="24"/>
        <v>1</v>
      </c>
      <c r="D411" s="346">
        <f t="shared" ca="1" si="25"/>
        <v>3</v>
      </c>
      <c r="E411" s="346">
        <f t="shared" ca="1" si="26"/>
        <v>2</v>
      </c>
      <c r="F411" s="344"/>
      <c r="G411" s="374"/>
      <c r="H411" s="374"/>
      <c r="I411" s="374"/>
      <c r="J411" s="375"/>
      <c r="K411" s="376"/>
      <c r="L411" s="377"/>
      <c r="M411" s="377"/>
      <c r="N411" s="382"/>
      <c r="O411" s="375"/>
      <c r="P411" s="380"/>
      <c r="Q411" s="375"/>
      <c r="R411" s="374"/>
      <c r="S411" s="374"/>
      <c r="T411" s="374"/>
      <c r="U411" s="374"/>
      <c r="V411" s="374"/>
      <c r="W411" s="374"/>
      <c r="X411" s="374"/>
      <c r="Y411" s="374"/>
      <c r="Z411" s="374"/>
    </row>
    <row r="412" spans="1:26" ht="13.5" customHeight="1" x14ac:dyDescent="0.25">
      <c r="A412" s="345">
        <f t="shared" ca="1" si="29"/>
        <v>0</v>
      </c>
      <c r="B412" s="345">
        <f t="shared" ca="1" si="23"/>
        <v>3</v>
      </c>
      <c r="C412" s="345">
        <f t="shared" ca="1" si="24"/>
        <v>1</v>
      </c>
      <c r="D412" s="346">
        <f t="shared" ca="1" si="25"/>
        <v>3</v>
      </c>
      <c r="E412" s="346">
        <f t="shared" ca="1" si="26"/>
        <v>2</v>
      </c>
      <c r="F412" s="344"/>
      <c r="G412" s="374"/>
      <c r="H412" s="374"/>
      <c r="I412" s="374"/>
      <c r="J412" s="375"/>
      <c r="K412" s="376"/>
      <c r="L412" s="377"/>
      <c r="M412" s="377"/>
      <c r="N412" s="382"/>
      <c r="O412" s="375"/>
      <c r="P412" s="380"/>
      <c r="Q412" s="375"/>
      <c r="R412" s="374"/>
      <c r="S412" s="374"/>
      <c r="T412" s="374"/>
      <c r="U412" s="374"/>
      <c r="V412" s="374"/>
      <c r="W412" s="374"/>
      <c r="X412" s="374"/>
      <c r="Y412" s="374"/>
      <c r="Z412" s="374"/>
    </row>
    <row r="413" spans="1:26" ht="13.5" customHeight="1" x14ac:dyDescent="0.25">
      <c r="A413" s="345">
        <f t="shared" ca="1" si="29"/>
        <v>0</v>
      </c>
      <c r="B413" s="345">
        <f t="shared" ca="1" si="23"/>
        <v>3</v>
      </c>
      <c r="C413" s="345">
        <f t="shared" ca="1" si="24"/>
        <v>1</v>
      </c>
      <c r="D413" s="346">
        <f t="shared" ca="1" si="25"/>
        <v>3</v>
      </c>
      <c r="E413" s="346">
        <f t="shared" ca="1" si="26"/>
        <v>2</v>
      </c>
      <c r="F413" s="344"/>
      <c r="G413" s="374"/>
      <c r="H413" s="374"/>
      <c r="I413" s="374"/>
      <c r="J413" s="375"/>
      <c r="K413" s="376"/>
      <c r="L413" s="377"/>
      <c r="M413" s="377"/>
      <c r="N413" s="382"/>
      <c r="O413" s="375"/>
      <c r="P413" s="380"/>
      <c r="Q413" s="375"/>
      <c r="R413" s="374"/>
      <c r="S413" s="374"/>
      <c r="T413" s="374"/>
      <c r="U413" s="374"/>
      <c r="V413" s="374"/>
      <c r="W413" s="374"/>
      <c r="X413" s="374"/>
      <c r="Y413" s="374"/>
      <c r="Z413" s="374"/>
    </row>
    <row r="414" spans="1:26" ht="13.5" customHeight="1" x14ac:dyDescent="0.25">
      <c r="A414" s="345">
        <f t="shared" ca="1" si="29"/>
        <v>0</v>
      </c>
      <c r="B414" s="345">
        <f t="shared" ca="1" si="23"/>
        <v>3</v>
      </c>
      <c r="C414" s="345">
        <f t="shared" ca="1" si="24"/>
        <v>1</v>
      </c>
      <c r="D414" s="346">
        <f t="shared" ca="1" si="25"/>
        <v>3</v>
      </c>
      <c r="E414" s="346">
        <f t="shared" ca="1" si="26"/>
        <v>2</v>
      </c>
      <c r="F414" s="344"/>
      <c r="G414" s="374"/>
      <c r="H414" s="374"/>
      <c r="I414" s="374"/>
      <c r="J414" s="375"/>
      <c r="K414" s="376"/>
      <c r="L414" s="377"/>
      <c r="M414" s="377"/>
      <c r="N414" s="382"/>
      <c r="O414" s="375"/>
      <c r="P414" s="380"/>
      <c r="Q414" s="375"/>
      <c r="R414" s="374"/>
      <c r="S414" s="374"/>
      <c r="T414" s="374"/>
      <c r="U414" s="374"/>
      <c r="V414" s="374"/>
      <c r="W414" s="374"/>
      <c r="X414" s="374"/>
      <c r="Y414" s="374"/>
      <c r="Z414" s="374"/>
    </row>
    <row r="415" spans="1:26" ht="13.5" customHeight="1" x14ac:dyDescent="0.25">
      <c r="A415" s="345">
        <f t="shared" ca="1" si="29"/>
        <v>0</v>
      </c>
      <c r="B415" s="345">
        <f t="shared" ca="1" si="23"/>
        <v>3</v>
      </c>
      <c r="C415" s="345">
        <f t="shared" ca="1" si="24"/>
        <v>1</v>
      </c>
      <c r="D415" s="346">
        <f t="shared" ca="1" si="25"/>
        <v>3</v>
      </c>
      <c r="E415" s="346">
        <f t="shared" ca="1" si="26"/>
        <v>2</v>
      </c>
      <c r="F415" s="344"/>
      <c r="G415" s="374"/>
      <c r="H415" s="374"/>
      <c r="I415" s="374"/>
      <c r="J415" s="375"/>
      <c r="K415" s="376"/>
      <c r="L415" s="377"/>
      <c r="M415" s="377"/>
      <c r="N415" s="382"/>
      <c r="O415" s="375"/>
      <c r="P415" s="380"/>
      <c r="Q415" s="375"/>
      <c r="R415" s="374"/>
      <c r="S415" s="374"/>
      <c r="T415" s="374"/>
      <c r="U415" s="374"/>
      <c r="V415" s="374"/>
      <c r="W415" s="374"/>
      <c r="X415" s="374"/>
      <c r="Y415" s="374"/>
      <c r="Z415" s="374"/>
    </row>
    <row r="416" spans="1:26" ht="13.5" customHeight="1" x14ac:dyDescent="0.25">
      <c r="A416" s="345">
        <f t="shared" ca="1" si="29"/>
        <v>0</v>
      </c>
      <c r="B416" s="345">
        <f t="shared" ca="1" si="23"/>
        <v>3</v>
      </c>
      <c r="C416" s="345">
        <f t="shared" ca="1" si="24"/>
        <v>1</v>
      </c>
      <c r="D416" s="346">
        <f t="shared" ca="1" si="25"/>
        <v>3</v>
      </c>
      <c r="E416" s="346">
        <f t="shared" ca="1" si="26"/>
        <v>2</v>
      </c>
      <c r="F416" s="344"/>
      <c r="G416" s="374"/>
      <c r="H416" s="374"/>
      <c r="I416" s="374"/>
      <c r="J416" s="375"/>
      <c r="K416" s="376"/>
      <c r="L416" s="377"/>
      <c r="M416" s="377"/>
      <c r="N416" s="382"/>
      <c r="O416" s="375"/>
      <c r="P416" s="380"/>
      <c r="Q416" s="375"/>
      <c r="R416" s="374"/>
      <c r="S416" s="374"/>
      <c r="T416" s="374"/>
      <c r="U416" s="374"/>
      <c r="V416" s="374"/>
      <c r="W416" s="374"/>
      <c r="X416" s="374"/>
      <c r="Y416" s="374"/>
      <c r="Z416" s="374"/>
    </row>
    <row r="417" spans="1:26" ht="13.5" customHeight="1" x14ac:dyDescent="0.25">
      <c r="A417" s="345">
        <f t="shared" ca="1" si="29"/>
        <v>0</v>
      </c>
      <c r="B417" s="345">
        <f t="shared" ca="1" si="23"/>
        <v>3</v>
      </c>
      <c r="C417" s="345">
        <f t="shared" ca="1" si="24"/>
        <v>1</v>
      </c>
      <c r="D417" s="346">
        <f t="shared" ca="1" si="25"/>
        <v>3</v>
      </c>
      <c r="E417" s="346">
        <f t="shared" ca="1" si="26"/>
        <v>2</v>
      </c>
      <c r="F417" s="344"/>
      <c r="G417" s="374"/>
      <c r="H417" s="374"/>
      <c r="I417" s="374"/>
      <c r="J417" s="375"/>
      <c r="K417" s="376"/>
      <c r="L417" s="377"/>
      <c r="M417" s="377"/>
      <c r="N417" s="382"/>
      <c r="O417" s="375"/>
      <c r="P417" s="380"/>
      <c r="Q417" s="375"/>
      <c r="R417" s="374"/>
      <c r="S417" s="374"/>
      <c r="T417" s="374"/>
      <c r="U417" s="374"/>
      <c r="V417" s="374"/>
      <c r="W417" s="374"/>
      <c r="X417" s="374"/>
      <c r="Y417" s="374"/>
      <c r="Z417" s="374"/>
    </row>
    <row r="418" spans="1:26" ht="13.5" customHeight="1" x14ac:dyDescent="0.25">
      <c r="A418" s="345">
        <f t="shared" ca="1" si="29"/>
        <v>0</v>
      </c>
      <c r="B418" s="345">
        <f t="shared" ca="1" si="23"/>
        <v>3</v>
      </c>
      <c r="C418" s="345">
        <f t="shared" ca="1" si="24"/>
        <v>1</v>
      </c>
      <c r="D418" s="346">
        <f t="shared" ca="1" si="25"/>
        <v>3</v>
      </c>
      <c r="E418" s="346">
        <f t="shared" ca="1" si="26"/>
        <v>2</v>
      </c>
      <c r="F418" s="344"/>
      <c r="G418" s="374"/>
      <c r="H418" s="374"/>
      <c r="I418" s="374"/>
      <c r="J418" s="375"/>
      <c r="K418" s="376"/>
      <c r="L418" s="377"/>
      <c r="M418" s="377"/>
      <c r="N418" s="382"/>
      <c r="O418" s="375"/>
      <c r="P418" s="380"/>
      <c r="Q418" s="375"/>
      <c r="R418" s="374"/>
      <c r="S418" s="374"/>
      <c r="T418" s="374"/>
      <c r="U418" s="374"/>
      <c r="V418" s="374"/>
      <c r="W418" s="374"/>
      <c r="X418" s="374"/>
      <c r="Y418" s="374"/>
      <c r="Z418" s="374"/>
    </row>
    <row r="419" spans="1:26" ht="13.5" customHeight="1" x14ac:dyDescent="0.25">
      <c r="A419" s="345">
        <f t="shared" ca="1" si="29"/>
        <v>0</v>
      </c>
      <c r="B419" s="345">
        <f t="shared" ca="1" si="23"/>
        <v>3</v>
      </c>
      <c r="C419" s="345">
        <f t="shared" ca="1" si="24"/>
        <v>1</v>
      </c>
      <c r="D419" s="346">
        <f t="shared" ca="1" si="25"/>
        <v>3</v>
      </c>
      <c r="E419" s="346">
        <f t="shared" ca="1" si="26"/>
        <v>2</v>
      </c>
      <c r="F419" s="344"/>
      <c r="G419" s="374"/>
      <c r="H419" s="374"/>
      <c r="I419" s="374"/>
      <c r="J419" s="375"/>
      <c r="K419" s="376"/>
      <c r="L419" s="377"/>
      <c r="M419" s="377"/>
      <c r="N419" s="382"/>
      <c r="O419" s="375"/>
      <c r="P419" s="380"/>
      <c r="Q419" s="375"/>
      <c r="R419" s="374"/>
      <c r="S419" s="374"/>
      <c r="T419" s="374"/>
      <c r="U419" s="374"/>
      <c r="V419" s="374"/>
      <c r="W419" s="374"/>
      <c r="X419" s="374"/>
      <c r="Y419" s="374"/>
      <c r="Z419" s="374"/>
    </row>
    <row r="420" spans="1:26" ht="13.5" customHeight="1" x14ac:dyDescent="0.25">
      <c r="A420" s="345">
        <f t="shared" ca="1" si="29"/>
        <v>0</v>
      </c>
      <c r="B420" s="345">
        <f t="shared" ca="1" si="23"/>
        <v>3</v>
      </c>
      <c r="C420" s="345">
        <f t="shared" ca="1" si="24"/>
        <v>1</v>
      </c>
      <c r="D420" s="346">
        <f t="shared" ca="1" si="25"/>
        <v>3</v>
      </c>
      <c r="E420" s="346">
        <f t="shared" ca="1" si="26"/>
        <v>2</v>
      </c>
      <c r="F420" s="344"/>
      <c r="G420" s="374"/>
      <c r="H420" s="374"/>
      <c r="I420" s="374"/>
      <c r="J420" s="375"/>
      <c r="K420" s="376"/>
      <c r="L420" s="377"/>
      <c r="M420" s="377"/>
      <c r="N420" s="382"/>
      <c r="O420" s="375"/>
      <c r="P420" s="380"/>
      <c r="Q420" s="375"/>
      <c r="R420" s="374"/>
      <c r="S420" s="374"/>
      <c r="T420" s="374"/>
      <c r="U420" s="374"/>
      <c r="V420" s="374"/>
      <c r="W420" s="374"/>
      <c r="X420" s="374"/>
      <c r="Y420" s="374"/>
      <c r="Z420" s="374"/>
    </row>
    <row r="421" spans="1:26" ht="13.5" customHeight="1" x14ac:dyDescent="0.25">
      <c r="A421" s="345">
        <f t="shared" ca="1" si="29"/>
        <v>0</v>
      </c>
      <c r="B421" s="345">
        <f t="shared" ca="1" si="23"/>
        <v>3</v>
      </c>
      <c r="C421" s="345">
        <f t="shared" ca="1" si="24"/>
        <v>1</v>
      </c>
      <c r="D421" s="346">
        <f t="shared" ca="1" si="25"/>
        <v>3</v>
      </c>
      <c r="E421" s="346">
        <f t="shared" ca="1" si="26"/>
        <v>2</v>
      </c>
      <c r="F421" s="344"/>
      <c r="G421" s="374"/>
      <c r="H421" s="374"/>
      <c r="I421" s="374"/>
      <c r="J421" s="375"/>
      <c r="K421" s="376"/>
      <c r="L421" s="377"/>
      <c r="M421" s="377"/>
      <c r="N421" s="382"/>
      <c r="O421" s="375"/>
      <c r="P421" s="380"/>
      <c r="Q421" s="375"/>
      <c r="R421" s="374"/>
      <c r="S421" s="374"/>
      <c r="T421" s="374"/>
      <c r="U421" s="374"/>
      <c r="V421" s="374"/>
      <c r="W421" s="374"/>
      <c r="X421" s="374"/>
      <c r="Y421" s="374"/>
      <c r="Z421" s="374"/>
    </row>
    <row r="422" spans="1:26" ht="13.5" customHeight="1" x14ac:dyDescent="0.25">
      <c r="A422" s="345">
        <f t="shared" ca="1" si="29"/>
        <v>0</v>
      </c>
      <c r="B422" s="345">
        <f t="shared" ca="1" si="23"/>
        <v>3</v>
      </c>
      <c r="C422" s="345">
        <f t="shared" ca="1" si="24"/>
        <v>1</v>
      </c>
      <c r="D422" s="346">
        <f t="shared" ca="1" si="25"/>
        <v>3</v>
      </c>
      <c r="E422" s="346">
        <f t="shared" ca="1" si="26"/>
        <v>2</v>
      </c>
      <c r="F422" s="344"/>
      <c r="G422" s="374"/>
      <c r="H422" s="374"/>
      <c r="I422" s="374"/>
      <c r="J422" s="375"/>
      <c r="K422" s="376"/>
      <c r="L422" s="377"/>
      <c r="M422" s="377"/>
      <c r="N422" s="382"/>
      <c r="O422" s="375"/>
      <c r="P422" s="380"/>
      <c r="Q422" s="375"/>
      <c r="R422" s="374"/>
      <c r="S422" s="374"/>
      <c r="T422" s="374"/>
      <c r="U422" s="374"/>
      <c r="V422" s="374"/>
      <c r="W422" s="374"/>
      <c r="X422" s="374"/>
      <c r="Y422" s="374"/>
      <c r="Z422" s="374"/>
    </row>
    <row r="423" spans="1:26" ht="13.5" customHeight="1" x14ac:dyDescent="0.25">
      <c r="A423" s="345">
        <f t="shared" ca="1" si="29"/>
        <v>0</v>
      </c>
      <c r="B423" s="345">
        <f t="shared" ca="1" si="23"/>
        <v>3</v>
      </c>
      <c r="C423" s="345">
        <f t="shared" ca="1" si="24"/>
        <v>1</v>
      </c>
      <c r="D423" s="346">
        <f t="shared" ca="1" si="25"/>
        <v>3</v>
      </c>
      <c r="E423" s="346">
        <f t="shared" ca="1" si="26"/>
        <v>2</v>
      </c>
      <c r="F423" s="344"/>
      <c r="G423" s="374"/>
      <c r="H423" s="374"/>
      <c r="I423" s="374"/>
      <c r="J423" s="375"/>
      <c r="K423" s="376"/>
      <c r="L423" s="377"/>
      <c r="M423" s="377"/>
      <c r="N423" s="382"/>
      <c r="O423" s="375"/>
      <c r="P423" s="380"/>
      <c r="Q423" s="375"/>
      <c r="R423" s="374"/>
      <c r="S423" s="374"/>
      <c r="T423" s="374"/>
      <c r="U423" s="374"/>
      <c r="V423" s="374"/>
      <c r="W423" s="374"/>
      <c r="X423" s="374"/>
      <c r="Y423" s="374"/>
      <c r="Z423" s="374"/>
    </row>
    <row r="424" spans="1:26" ht="13.5" customHeight="1" x14ac:dyDescent="0.25">
      <c r="A424" s="345">
        <f t="shared" ca="1" si="29"/>
        <v>0</v>
      </c>
      <c r="B424" s="345">
        <f t="shared" ca="1" si="23"/>
        <v>3</v>
      </c>
      <c r="C424" s="345">
        <f t="shared" ca="1" si="24"/>
        <v>1</v>
      </c>
      <c r="D424" s="346">
        <f t="shared" ca="1" si="25"/>
        <v>3</v>
      </c>
      <c r="E424" s="346">
        <f t="shared" ca="1" si="26"/>
        <v>2</v>
      </c>
      <c r="F424" s="344"/>
      <c r="G424" s="374"/>
      <c r="H424" s="374"/>
      <c r="I424" s="374"/>
      <c r="J424" s="375"/>
      <c r="K424" s="376"/>
      <c r="L424" s="377"/>
      <c r="M424" s="377"/>
      <c r="N424" s="382"/>
      <c r="O424" s="375"/>
      <c r="P424" s="380"/>
      <c r="Q424" s="375"/>
      <c r="R424" s="374"/>
      <c r="S424" s="374"/>
      <c r="T424" s="374"/>
      <c r="U424" s="374"/>
      <c r="V424" s="374"/>
      <c r="W424" s="374"/>
      <c r="X424" s="374"/>
      <c r="Y424" s="374"/>
      <c r="Z424" s="374"/>
    </row>
    <row r="425" spans="1:26" ht="13.5" customHeight="1" x14ac:dyDescent="0.25">
      <c r="A425" s="345">
        <f t="shared" ca="1" si="29"/>
        <v>0</v>
      </c>
      <c r="B425" s="345">
        <f t="shared" ca="1" si="23"/>
        <v>3</v>
      </c>
      <c r="C425" s="345">
        <f t="shared" ca="1" si="24"/>
        <v>1</v>
      </c>
      <c r="D425" s="346">
        <f t="shared" ca="1" si="25"/>
        <v>3</v>
      </c>
      <c r="E425" s="346">
        <f t="shared" ca="1" si="26"/>
        <v>2</v>
      </c>
      <c r="F425" s="344"/>
      <c r="G425" s="374"/>
      <c r="H425" s="374"/>
      <c r="I425" s="374"/>
      <c r="J425" s="375"/>
      <c r="K425" s="376"/>
      <c r="L425" s="377"/>
      <c r="M425" s="377"/>
      <c r="N425" s="382"/>
      <c r="O425" s="375"/>
      <c r="P425" s="380"/>
      <c r="Q425" s="375"/>
      <c r="R425" s="374"/>
      <c r="S425" s="374"/>
      <c r="T425" s="374"/>
      <c r="U425" s="374"/>
      <c r="V425" s="374"/>
      <c r="W425" s="374"/>
      <c r="X425" s="374"/>
      <c r="Y425" s="374"/>
      <c r="Z425" s="374"/>
    </row>
    <row r="426" spans="1:26" ht="13.5" customHeight="1" x14ac:dyDescent="0.25">
      <c r="A426" s="345">
        <f t="shared" ca="1" si="29"/>
        <v>0</v>
      </c>
      <c r="B426" s="345">
        <f t="shared" ca="1" si="23"/>
        <v>3</v>
      </c>
      <c r="C426" s="345">
        <f t="shared" ca="1" si="24"/>
        <v>1</v>
      </c>
      <c r="D426" s="346">
        <f t="shared" ca="1" si="25"/>
        <v>3</v>
      </c>
      <c r="E426" s="346">
        <f t="shared" ca="1" si="26"/>
        <v>2</v>
      </c>
      <c r="F426" s="344"/>
      <c r="G426" s="374"/>
      <c r="H426" s="374"/>
      <c r="I426" s="374"/>
      <c r="J426" s="375"/>
      <c r="K426" s="376"/>
      <c r="L426" s="377"/>
      <c r="M426" s="377"/>
      <c r="N426" s="382"/>
      <c r="O426" s="375"/>
      <c r="P426" s="380"/>
      <c r="Q426" s="375"/>
      <c r="R426" s="374"/>
      <c r="S426" s="374"/>
      <c r="T426" s="374"/>
      <c r="U426" s="374"/>
      <c r="V426" s="374"/>
      <c r="W426" s="374"/>
      <c r="X426" s="374"/>
      <c r="Y426" s="374"/>
      <c r="Z426" s="374"/>
    </row>
    <row r="427" spans="1:26" ht="13.5" customHeight="1" x14ac:dyDescent="0.25">
      <c r="A427" s="345">
        <f t="shared" ca="1" si="29"/>
        <v>0</v>
      </c>
      <c r="B427" s="345">
        <f t="shared" ca="1" si="23"/>
        <v>3</v>
      </c>
      <c r="C427" s="345">
        <f t="shared" ca="1" si="24"/>
        <v>1</v>
      </c>
      <c r="D427" s="346">
        <f t="shared" ca="1" si="25"/>
        <v>3</v>
      </c>
      <c r="E427" s="346">
        <f t="shared" ca="1" si="26"/>
        <v>2</v>
      </c>
      <c r="F427" s="344"/>
      <c r="G427" s="374"/>
      <c r="H427" s="374"/>
      <c r="I427" s="374"/>
      <c r="J427" s="375"/>
      <c r="K427" s="376"/>
      <c r="L427" s="377"/>
      <c r="M427" s="377"/>
      <c r="N427" s="382"/>
      <c r="O427" s="375"/>
      <c r="P427" s="380"/>
      <c r="Q427" s="375"/>
      <c r="R427" s="374"/>
      <c r="S427" s="374"/>
      <c r="T427" s="374"/>
      <c r="U427" s="374"/>
      <c r="V427" s="374"/>
      <c r="W427" s="374"/>
      <c r="X427" s="374"/>
      <c r="Y427" s="374"/>
      <c r="Z427" s="374"/>
    </row>
    <row r="428" spans="1:26" ht="13.5" customHeight="1" x14ac:dyDescent="0.25">
      <c r="A428" s="345">
        <f t="shared" ca="1" si="29"/>
        <v>0</v>
      </c>
      <c r="B428" s="345">
        <f t="shared" ca="1" si="23"/>
        <v>3</v>
      </c>
      <c r="C428" s="345">
        <f t="shared" ca="1" si="24"/>
        <v>1</v>
      </c>
      <c r="D428" s="346">
        <f t="shared" ca="1" si="25"/>
        <v>3</v>
      </c>
      <c r="E428" s="346">
        <f t="shared" ca="1" si="26"/>
        <v>2</v>
      </c>
      <c r="F428" s="344"/>
      <c r="G428" s="374"/>
      <c r="H428" s="374"/>
      <c r="I428" s="374"/>
      <c r="J428" s="375"/>
      <c r="K428" s="376"/>
      <c r="L428" s="377"/>
      <c r="M428" s="377"/>
      <c r="N428" s="382"/>
      <c r="O428" s="375"/>
      <c r="P428" s="380"/>
      <c r="Q428" s="375"/>
      <c r="R428" s="374"/>
      <c r="S428" s="374"/>
      <c r="T428" s="374"/>
      <c r="U428" s="374"/>
      <c r="V428" s="374"/>
      <c r="W428" s="374"/>
      <c r="X428" s="374"/>
      <c r="Y428" s="374"/>
      <c r="Z428" s="374"/>
    </row>
    <row r="429" spans="1:26" ht="13.5" customHeight="1" x14ac:dyDescent="0.25">
      <c r="A429" s="345">
        <f t="shared" ca="1" si="29"/>
        <v>0</v>
      </c>
      <c r="B429" s="345">
        <f t="shared" ca="1" si="23"/>
        <v>3</v>
      </c>
      <c r="C429" s="345">
        <f t="shared" ca="1" si="24"/>
        <v>1</v>
      </c>
      <c r="D429" s="346">
        <f t="shared" ca="1" si="25"/>
        <v>3</v>
      </c>
      <c r="E429" s="346">
        <f t="shared" ca="1" si="26"/>
        <v>2</v>
      </c>
      <c r="F429" s="344"/>
      <c r="G429" s="374"/>
      <c r="H429" s="374"/>
      <c r="I429" s="374"/>
      <c r="J429" s="375"/>
      <c r="K429" s="376"/>
      <c r="L429" s="377"/>
      <c r="M429" s="377"/>
      <c r="N429" s="382"/>
      <c r="O429" s="375"/>
      <c r="P429" s="380"/>
      <c r="Q429" s="375"/>
      <c r="R429" s="374"/>
      <c r="S429" s="374"/>
      <c r="T429" s="374"/>
      <c r="U429" s="374"/>
      <c r="V429" s="374"/>
      <c r="W429" s="374"/>
      <c r="X429" s="374"/>
      <c r="Y429" s="374"/>
      <c r="Z429" s="374"/>
    </row>
    <row r="430" spans="1:26" ht="13.5" customHeight="1" x14ac:dyDescent="0.25">
      <c r="A430" s="345">
        <f t="shared" ca="1" si="29"/>
        <v>0</v>
      </c>
      <c r="B430" s="345">
        <f t="shared" ca="1" si="23"/>
        <v>3</v>
      </c>
      <c r="C430" s="345">
        <f t="shared" ca="1" si="24"/>
        <v>1</v>
      </c>
      <c r="D430" s="346">
        <f t="shared" ca="1" si="25"/>
        <v>3</v>
      </c>
      <c r="E430" s="346">
        <f t="shared" ca="1" si="26"/>
        <v>2</v>
      </c>
      <c r="F430" s="344"/>
      <c r="G430" s="374"/>
      <c r="H430" s="374"/>
      <c r="I430" s="374"/>
      <c r="J430" s="375"/>
      <c r="K430" s="376"/>
      <c r="L430" s="377"/>
      <c r="M430" s="377"/>
      <c r="N430" s="382"/>
      <c r="O430" s="375"/>
      <c r="P430" s="380"/>
      <c r="Q430" s="375"/>
      <c r="R430" s="374"/>
      <c r="S430" s="374"/>
      <c r="T430" s="374"/>
      <c r="U430" s="374"/>
      <c r="V430" s="374"/>
      <c r="W430" s="374"/>
      <c r="X430" s="374"/>
      <c r="Y430" s="374"/>
      <c r="Z430" s="374"/>
    </row>
    <row r="431" spans="1:26" ht="13.5" customHeight="1" x14ac:dyDescent="0.25">
      <c r="A431" s="345">
        <f t="shared" ca="1" si="29"/>
        <v>0</v>
      </c>
      <c r="B431" s="345">
        <f t="shared" ca="1" si="23"/>
        <v>3</v>
      </c>
      <c r="C431" s="345">
        <f t="shared" ca="1" si="24"/>
        <v>1</v>
      </c>
      <c r="D431" s="346">
        <f t="shared" ca="1" si="25"/>
        <v>3</v>
      </c>
      <c r="E431" s="346">
        <f t="shared" ca="1" si="26"/>
        <v>2</v>
      </c>
      <c r="F431" s="344"/>
      <c r="G431" s="374"/>
      <c r="H431" s="374"/>
      <c r="I431" s="374"/>
      <c r="J431" s="375"/>
      <c r="K431" s="376"/>
      <c r="L431" s="377"/>
      <c r="M431" s="377"/>
      <c r="N431" s="382"/>
      <c r="O431" s="375"/>
      <c r="P431" s="380"/>
      <c r="Q431" s="375"/>
      <c r="R431" s="374"/>
      <c r="S431" s="374"/>
      <c r="T431" s="374"/>
      <c r="U431" s="374"/>
      <c r="V431" s="374"/>
      <c r="W431" s="374"/>
      <c r="X431" s="374"/>
      <c r="Y431" s="374"/>
      <c r="Z431" s="374"/>
    </row>
    <row r="432" spans="1:26" ht="13.5" customHeight="1" x14ac:dyDescent="0.25">
      <c r="A432" s="345">
        <f t="shared" ca="1" si="29"/>
        <v>0</v>
      </c>
      <c r="B432" s="345">
        <f t="shared" ca="1" si="23"/>
        <v>3</v>
      </c>
      <c r="C432" s="345">
        <f t="shared" ca="1" si="24"/>
        <v>1</v>
      </c>
      <c r="D432" s="346">
        <f t="shared" ca="1" si="25"/>
        <v>3</v>
      </c>
      <c r="E432" s="346">
        <f t="shared" ca="1" si="26"/>
        <v>2</v>
      </c>
      <c r="F432" s="344"/>
      <c r="G432" s="374"/>
      <c r="H432" s="374"/>
      <c r="I432" s="374"/>
      <c r="J432" s="375"/>
      <c r="K432" s="376"/>
      <c r="L432" s="377"/>
      <c r="M432" s="377"/>
      <c r="N432" s="382"/>
      <c r="O432" s="375"/>
      <c r="P432" s="380"/>
      <c r="Q432" s="375"/>
      <c r="R432" s="374"/>
      <c r="S432" s="374"/>
      <c r="T432" s="374"/>
      <c r="U432" s="374"/>
      <c r="V432" s="374"/>
      <c r="W432" s="374"/>
      <c r="X432" s="374"/>
      <c r="Y432" s="374"/>
      <c r="Z432" s="374"/>
    </row>
    <row r="433" spans="1:26" ht="13.5" customHeight="1" x14ac:dyDescent="0.25">
      <c r="A433" s="345">
        <f t="shared" ca="1" si="29"/>
        <v>0</v>
      </c>
      <c r="B433" s="345">
        <f t="shared" ca="1" si="23"/>
        <v>3</v>
      </c>
      <c r="C433" s="345">
        <f t="shared" ca="1" si="24"/>
        <v>1</v>
      </c>
      <c r="D433" s="346">
        <f t="shared" ca="1" si="25"/>
        <v>3</v>
      </c>
      <c r="E433" s="346">
        <f t="shared" ca="1" si="26"/>
        <v>2</v>
      </c>
      <c r="F433" s="344"/>
      <c r="G433" s="374"/>
      <c r="H433" s="374"/>
      <c r="I433" s="374"/>
      <c r="J433" s="375"/>
      <c r="K433" s="376"/>
      <c r="L433" s="377"/>
      <c r="M433" s="377"/>
      <c r="N433" s="382"/>
      <c r="O433" s="375"/>
      <c r="P433" s="380"/>
      <c r="Q433" s="375"/>
      <c r="R433" s="374"/>
      <c r="S433" s="374"/>
      <c r="T433" s="374"/>
      <c r="U433" s="374"/>
      <c r="V433" s="374"/>
      <c r="W433" s="374"/>
      <c r="X433" s="374"/>
      <c r="Y433" s="374"/>
      <c r="Z433" s="374"/>
    </row>
    <row r="434" spans="1:26" ht="13.5" customHeight="1" x14ac:dyDescent="0.25">
      <c r="A434" s="345">
        <f t="shared" ca="1" si="29"/>
        <v>0</v>
      </c>
      <c r="B434" s="345">
        <f t="shared" ca="1" si="23"/>
        <v>3</v>
      </c>
      <c r="C434" s="345">
        <f t="shared" ca="1" si="24"/>
        <v>1</v>
      </c>
      <c r="D434" s="346">
        <f t="shared" ca="1" si="25"/>
        <v>3</v>
      </c>
      <c r="E434" s="346">
        <f t="shared" ca="1" si="26"/>
        <v>2</v>
      </c>
      <c r="F434" s="344"/>
      <c r="G434" s="374"/>
      <c r="H434" s="374"/>
      <c r="I434" s="374"/>
      <c r="J434" s="375"/>
      <c r="K434" s="376"/>
      <c r="L434" s="377"/>
      <c r="M434" s="377"/>
      <c r="N434" s="382"/>
      <c r="O434" s="375"/>
      <c r="P434" s="380"/>
      <c r="Q434" s="375"/>
      <c r="R434" s="374"/>
      <c r="S434" s="374"/>
      <c r="T434" s="374"/>
      <c r="U434" s="374"/>
      <c r="V434" s="374"/>
      <c r="W434" s="374"/>
      <c r="X434" s="374"/>
      <c r="Y434" s="374"/>
      <c r="Z434" s="374"/>
    </row>
    <row r="435" spans="1:26" ht="13.5" customHeight="1" x14ac:dyDescent="0.25">
      <c r="A435" s="345">
        <f t="shared" ca="1" si="29"/>
        <v>0</v>
      </c>
      <c r="B435" s="345">
        <f t="shared" ca="1" si="23"/>
        <v>3</v>
      </c>
      <c r="C435" s="345">
        <f t="shared" ca="1" si="24"/>
        <v>1</v>
      </c>
      <c r="D435" s="346">
        <f t="shared" ca="1" si="25"/>
        <v>3</v>
      </c>
      <c r="E435" s="346">
        <f t="shared" ca="1" si="26"/>
        <v>2</v>
      </c>
      <c r="F435" s="344"/>
      <c r="G435" s="374"/>
      <c r="H435" s="374"/>
      <c r="I435" s="374"/>
      <c r="J435" s="375"/>
      <c r="K435" s="376"/>
      <c r="L435" s="377"/>
      <c r="M435" s="377"/>
      <c r="N435" s="382"/>
      <c r="O435" s="375"/>
      <c r="P435" s="380"/>
      <c r="Q435" s="375"/>
      <c r="R435" s="374"/>
      <c r="S435" s="374"/>
      <c r="T435" s="374"/>
      <c r="U435" s="374"/>
      <c r="V435" s="374"/>
      <c r="W435" s="374"/>
      <c r="X435" s="374"/>
      <c r="Y435" s="374"/>
      <c r="Z435" s="374"/>
    </row>
    <row r="436" spans="1:26" ht="13.5" customHeight="1" x14ac:dyDescent="0.25">
      <c r="A436" s="345">
        <f t="shared" ca="1" si="29"/>
        <v>0</v>
      </c>
      <c r="B436" s="345">
        <f t="shared" ca="1" si="23"/>
        <v>3</v>
      </c>
      <c r="C436" s="345">
        <f t="shared" ca="1" si="24"/>
        <v>1</v>
      </c>
      <c r="D436" s="346">
        <f t="shared" ca="1" si="25"/>
        <v>3</v>
      </c>
      <c r="E436" s="346">
        <f t="shared" ca="1" si="26"/>
        <v>2</v>
      </c>
      <c r="F436" s="344"/>
      <c r="G436" s="374"/>
      <c r="H436" s="374"/>
      <c r="I436" s="374"/>
      <c r="J436" s="375"/>
      <c r="K436" s="376"/>
      <c r="L436" s="377"/>
      <c r="M436" s="377"/>
      <c r="N436" s="382"/>
      <c r="O436" s="375"/>
      <c r="P436" s="380"/>
      <c r="Q436" s="375"/>
      <c r="R436" s="374"/>
      <c r="S436" s="374"/>
      <c r="T436" s="374"/>
      <c r="U436" s="374"/>
      <c r="V436" s="374"/>
      <c r="W436" s="374"/>
      <c r="X436" s="374"/>
      <c r="Y436" s="374"/>
      <c r="Z436" s="374"/>
    </row>
    <row r="437" spans="1:26" ht="13.5" customHeight="1" x14ac:dyDescent="0.25">
      <c r="A437" s="345">
        <f t="shared" ca="1" si="29"/>
        <v>0</v>
      </c>
      <c r="B437" s="345">
        <f t="shared" ca="1" si="23"/>
        <v>3</v>
      </c>
      <c r="C437" s="345">
        <f t="shared" ca="1" si="24"/>
        <v>1</v>
      </c>
      <c r="D437" s="346">
        <f t="shared" ca="1" si="25"/>
        <v>3</v>
      </c>
      <c r="E437" s="346">
        <f t="shared" ca="1" si="26"/>
        <v>2</v>
      </c>
      <c r="F437" s="344"/>
      <c r="G437" s="374"/>
      <c r="H437" s="374"/>
      <c r="I437" s="374"/>
      <c r="J437" s="375"/>
      <c r="K437" s="376"/>
      <c r="L437" s="377"/>
      <c r="M437" s="377"/>
      <c r="N437" s="382"/>
      <c r="O437" s="375"/>
      <c r="P437" s="380"/>
      <c r="Q437" s="375"/>
      <c r="R437" s="374"/>
      <c r="S437" s="374"/>
      <c r="T437" s="374"/>
      <c r="U437" s="374"/>
      <c r="V437" s="374"/>
      <c r="W437" s="374"/>
      <c r="X437" s="374"/>
      <c r="Y437" s="374"/>
      <c r="Z437" s="374"/>
    </row>
    <row r="438" spans="1:26" ht="13.5" customHeight="1" x14ac:dyDescent="0.25">
      <c r="A438" s="345">
        <f t="shared" ca="1" si="29"/>
        <v>0</v>
      </c>
      <c r="B438" s="345">
        <f t="shared" ca="1" si="23"/>
        <v>3</v>
      </c>
      <c r="C438" s="345">
        <f t="shared" ca="1" si="24"/>
        <v>1</v>
      </c>
      <c r="D438" s="346">
        <f t="shared" ca="1" si="25"/>
        <v>3</v>
      </c>
      <c r="E438" s="346">
        <f t="shared" ca="1" si="26"/>
        <v>2</v>
      </c>
      <c r="F438" s="344"/>
      <c r="G438" s="374"/>
      <c r="H438" s="374"/>
      <c r="I438" s="374"/>
      <c r="J438" s="375"/>
      <c r="K438" s="376"/>
      <c r="L438" s="377"/>
      <c r="M438" s="377"/>
      <c r="N438" s="382"/>
      <c r="O438" s="375"/>
      <c r="P438" s="380"/>
      <c r="Q438" s="375"/>
      <c r="R438" s="374"/>
      <c r="S438" s="374"/>
      <c r="T438" s="374"/>
      <c r="U438" s="374"/>
      <c r="V438" s="374"/>
      <c r="W438" s="374"/>
      <c r="X438" s="374"/>
      <c r="Y438" s="374"/>
      <c r="Z438" s="374"/>
    </row>
    <row r="439" spans="1:26" ht="13.5" customHeight="1" x14ac:dyDescent="0.25">
      <c r="A439" s="345">
        <f t="shared" ca="1" si="29"/>
        <v>0</v>
      </c>
      <c r="B439" s="345">
        <f t="shared" ca="1" si="23"/>
        <v>3</v>
      </c>
      <c r="C439" s="345">
        <f t="shared" ca="1" si="24"/>
        <v>1</v>
      </c>
      <c r="D439" s="346">
        <f t="shared" ca="1" si="25"/>
        <v>3</v>
      </c>
      <c r="E439" s="346">
        <f t="shared" ca="1" si="26"/>
        <v>2</v>
      </c>
      <c r="F439" s="344"/>
      <c r="G439" s="374"/>
      <c r="H439" s="374"/>
      <c r="I439" s="374"/>
      <c r="J439" s="375"/>
      <c r="K439" s="376"/>
      <c r="L439" s="377"/>
      <c r="M439" s="377"/>
      <c r="N439" s="382"/>
      <c r="O439" s="375"/>
      <c r="P439" s="380"/>
      <c r="Q439" s="375"/>
      <c r="R439" s="374"/>
      <c r="S439" s="374"/>
      <c r="T439" s="374"/>
      <c r="U439" s="374"/>
      <c r="V439" s="374"/>
      <c r="W439" s="374"/>
      <c r="X439" s="374"/>
      <c r="Y439" s="374"/>
      <c r="Z439" s="374"/>
    </row>
    <row r="440" spans="1:26" ht="13.5" customHeight="1" x14ac:dyDescent="0.25">
      <c r="A440" s="345">
        <f t="shared" ca="1" si="29"/>
        <v>0</v>
      </c>
      <c r="B440" s="345">
        <f t="shared" ca="1" si="23"/>
        <v>3</v>
      </c>
      <c r="C440" s="345">
        <f t="shared" ca="1" si="24"/>
        <v>1</v>
      </c>
      <c r="D440" s="346">
        <f t="shared" ca="1" si="25"/>
        <v>3</v>
      </c>
      <c r="E440" s="346">
        <f t="shared" ca="1" si="26"/>
        <v>2</v>
      </c>
      <c r="F440" s="344"/>
      <c r="G440" s="374"/>
      <c r="H440" s="374"/>
      <c r="I440" s="374"/>
      <c r="J440" s="375"/>
      <c r="K440" s="376"/>
      <c r="L440" s="377"/>
      <c r="M440" s="377"/>
      <c r="N440" s="382"/>
      <c r="O440" s="375"/>
      <c r="P440" s="380"/>
      <c r="Q440" s="375"/>
      <c r="R440" s="374"/>
      <c r="S440" s="374"/>
      <c r="T440" s="374"/>
      <c r="U440" s="374"/>
      <c r="V440" s="374"/>
      <c r="W440" s="374"/>
      <c r="X440" s="374"/>
      <c r="Y440" s="374"/>
      <c r="Z440" s="374"/>
    </row>
    <row r="441" spans="1:26" ht="13.5" customHeight="1" x14ac:dyDescent="0.25">
      <c r="A441" s="345">
        <f t="shared" ca="1" si="29"/>
        <v>0</v>
      </c>
      <c r="B441" s="345">
        <f t="shared" ca="1" si="23"/>
        <v>3</v>
      </c>
      <c r="C441" s="345">
        <f t="shared" ca="1" si="24"/>
        <v>1</v>
      </c>
      <c r="D441" s="346">
        <f t="shared" ca="1" si="25"/>
        <v>3</v>
      </c>
      <c r="E441" s="346">
        <f t="shared" ca="1" si="26"/>
        <v>2</v>
      </c>
      <c r="F441" s="344"/>
      <c r="G441" s="374"/>
      <c r="H441" s="374"/>
      <c r="I441" s="374"/>
      <c r="J441" s="375"/>
      <c r="K441" s="376"/>
      <c r="L441" s="377"/>
      <c r="M441" s="377"/>
      <c r="N441" s="382"/>
      <c r="O441" s="375"/>
      <c r="P441" s="380"/>
      <c r="Q441" s="375"/>
      <c r="R441" s="374"/>
      <c r="S441" s="374"/>
      <c r="T441" s="374"/>
      <c r="U441" s="374"/>
      <c r="V441" s="374"/>
      <c r="W441" s="374"/>
      <c r="X441" s="374"/>
      <c r="Y441" s="374"/>
      <c r="Z441" s="374"/>
    </row>
    <row r="442" spans="1:26" ht="13.5" customHeight="1" x14ac:dyDescent="0.25">
      <c r="A442" s="345">
        <f t="shared" ca="1" si="29"/>
        <v>0</v>
      </c>
      <c r="B442" s="345">
        <f t="shared" ca="1" si="23"/>
        <v>3</v>
      </c>
      <c r="C442" s="345">
        <f t="shared" ca="1" si="24"/>
        <v>1</v>
      </c>
      <c r="D442" s="346">
        <f t="shared" ca="1" si="25"/>
        <v>3</v>
      </c>
      <c r="E442" s="346">
        <f t="shared" ca="1" si="26"/>
        <v>2</v>
      </c>
      <c r="F442" s="344"/>
      <c r="G442" s="374"/>
      <c r="H442" s="374"/>
      <c r="I442" s="374"/>
      <c r="J442" s="375"/>
      <c r="K442" s="376"/>
      <c r="L442" s="377"/>
      <c r="M442" s="377"/>
      <c r="N442" s="382"/>
      <c r="O442" s="375"/>
      <c r="P442" s="380"/>
      <c r="Q442" s="375"/>
      <c r="R442" s="374"/>
      <c r="S442" s="374"/>
      <c r="T442" s="374"/>
      <c r="U442" s="374"/>
      <c r="V442" s="374"/>
      <c r="W442" s="374"/>
      <c r="X442" s="374"/>
      <c r="Y442" s="374"/>
      <c r="Z442" s="374"/>
    </row>
    <row r="443" spans="1:26" ht="13.5" customHeight="1" x14ac:dyDescent="0.25">
      <c r="A443" s="345">
        <f t="shared" ca="1" si="29"/>
        <v>0</v>
      </c>
      <c r="B443" s="345">
        <f t="shared" ca="1" si="23"/>
        <v>3</v>
      </c>
      <c r="C443" s="345">
        <f t="shared" ca="1" si="24"/>
        <v>1</v>
      </c>
      <c r="D443" s="346">
        <f t="shared" ca="1" si="25"/>
        <v>3</v>
      </c>
      <c r="E443" s="346">
        <f t="shared" ca="1" si="26"/>
        <v>2</v>
      </c>
      <c r="F443" s="344"/>
      <c r="G443" s="374"/>
      <c r="H443" s="374"/>
      <c r="I443" s="374"/>
      <c r="J443" s="375"/>
      <c r="K443" s="376"/>
      <c r="L443" s="377"/>
      <c r="M443" s="377"/>
      <c r="N443" s="382"/>
      <c r="O443" s="375"/>
      <c r="P443" s="380"/>
      <c r="Q443" s="375"/>
      <c r="R443" s="374"/>
      <c r="S443" s="374"/>
      <c r="T443" s="374"/>
      <c r="U443" s="374"/>
      <c r="V443" s="374"/>
      <c r="W443" s="374"/>
      <c r="X443" s="374"/>
      <c r="Y443" s="374"/>
      <c r="Z443" s="374"/>
    </row>
    <row r="444" spans="1:26" ht="13.5" customHeight="1" x14ac:dyDescent="0.25">
      <c r="A444" s="345">
        <f t="shared" ca="1" si="29"/>
        <v>0</v>
      </c>
      <c r="B444" s="345">
        <f t="shared" ca="1" si="23"/>
        <v>3</v>
      </c>
      <c r="C444" s="345">
        <f t="shared" ca="1" si="24"/>
        <v>1</v>
      </c>
      <c r="D444" s="346">
        <f t="shared" ca="1" si="25"/>
        <v>3</v>
      </c>
      <c r="E444" s="346">
        <f t="shared" ca="1" si="26"/>
        <v>2</v>
      </c>
      <c r="F444" s="344"/>
      <c r="G444" s="374"/>
      <c r="H444" s="374"/>
      <c r="I444" s="374"/>
      <c r="J444" s="375"/>
      <c r="K444" s="376"/>
      <c r="L444" s="377"/>
      <c r="M444" s="377"/>
      <c r="N444" s="382"/>
      <c r="O444" s="375"/>
      <c r="P444" s="380"/>
      <c r="Q444" s="375"/>
      <c r="R444" s="374"/>
      <c r="S444" s="374"/>
      <c r="T444" s="374"/>
      <c r="U444" s="374"/>
      <c r="V444" s="374"/>
      <c r="W444" s="374"/>
      <c r="X444" s="374"/>
      <c r="Y444" s="374"/>
      <c r="Z444" s="374"/>
    </row>
    <row r="445" spans="1:26" ht="13.5" customHeight="1" x14ac:dyDescent="0.25">
      <c r="A445" s="345">
        <f t="shared" ca="1" si="29"/>
        <v>0</v>
      </c>
      <c r="B445" s="345">
        <f t="shared" ca="1" si="23"/>
        <v>3</v>
      </c>
      <c r="C445" s="345">
        <f t="shared" ca="1" si="24"/>
        <v>1</v>
      </c>
      <c r="D445" s="346">
        <f t="shared" ca="1" si="25"/>
        <v>3</v>
      </c>
      <c r="E445" s="346">
        <f t="shared" ca="1" si="26"/>
        <v>2</v>
      </c>
      <c r="F445" s="344"/>
      <c r="G445" s="374"/>
      <c r="H445" s="374"/>
      <c r="I445" s="374"/>
      <c r="J445" s="375"/>
      <c r="K445" s="376"/>
      <c r="L445" s="377"/>
      <c r="M445" s="377"/>
      <c r="N445" s="382"/>
      <c r="O445" s="375"/>
      <c r="P445" s="380"/>
      <c r="Q445" s="375"/>
      <c r="R445" s="374"/>
      <c r="S445" s="374"/>
      <c r="T445" s="374"/>
      <c r="U445" s="374"/>
      <c r="V445" s="374"/>
      <c r="W445" s="374"/>
      <c r="X445" s="374"/>
      <c r="Y445" s="374"/>
      <c r="Z445" s="374"/>
    </row>
    <row r="446" spans="1:26" ht="13.5" customHeight="1" x14ac:dyDescent="0.25">
      <c r="A446" s="345">
        <f t="shared" ca="1" si="29"/>
        <v>0</v>
      </c>
      <c r="B446" s="345">
        <f t="shared" ca="1" si="23"/>
        <v>3</v>
      </c>
      <c r="C446" s="345">
        <f t="shared" ca="1" si="24"/>
        <v>1</v>
      </c>
      <c r="D446" s="346">
        <f t="shared" ca="1" si="25"/>
        <v>3</v>
      </c>
      <c r="E446" s="346">
        <f t="shared" ca="1" si="26"/>
        <v>2</v>
      </c>
      <c r="F446" s="344"/>
      <c r="G446" s="374"/>
      <c r="H446" s="374"/>
      <c r="I446" s="374"/>
      <c r="J446" s="375"/>
      <c r="K446" s="376"/>
      <c r="L446" s="377"/>
      <c r="M446" s="377"/>
      <c r="N446" s="382"/>
      <c r="O446" s="375"/>
      <c r="P446" s="380"/>
      <c r="Q446" s="375"/>
      <c r="R446" s="374"/>
      <c r="S446" s="374"/>
      <c r="T446" s="374"/>
      <c r="U446" s="374"/>
      <c r="V446" s="374"/>
      <c r="W446" s="374"/>
      <c r="X446" s="374"/>
      <c r="Y446" s="374"/>
      <c r="Z446" s="374"/>
    </row>
    <row r="447" spans="1:26" ht="13.5" customHeight="1" x14ac:dyDescent="0.25">
      <c r="A447" s="345">
        <f t="shared" ca="1" si="29"/>
        <v>0</v>
      </c>
      <c r="B447" s="345">
        <f t="shared" ca="1" si="23"/>
        <v>3</v>
      </c>
      <c r="C447" s="345">
        <f t="shared" ca="1" si="24"/>
        <v>1</v>
      </c>
      <c r="D447" s="346">
        <f t="shared" ca="1" si="25"/>
        <v>3</v>
      </c>
      <c r="E447" s="346">
        <f t="shared" ca="1" si="26"/>
        <v>2</v>
      </c>
      <c r="F447" s="344"/>
      <c r="G447" s="374"/>
      <c r="H447" s="374"/>
      <c r="I447" s="374"/>
      <c r="J447" s="375"/>
      <c r="K447" s="376"/>
      <c r="L447" s="377"/>
      <c r="M447" s="377"/>
      <c r="N447" s="382"/>
      <c r="O447" s="375"/>
      <c r="P447" s="380"/>
      <c r="Q447" s="375"/>
      <c r="R447" s="374"/>
      <c r="S447" s="374"/>
      <c r="T447" s="374"/>
      <c r="U447" s="374"/>
      <c r="V447" s="374"/>
      <c r="W447" s="374"/>
      <c r="X447" s="374"/>
      <c r="Y447" s="374"/>
      <c r="Z447" s="374"/>
    </row>
    <row r="448" spans="1:26" ht="13.5" customHeight="1" x14ac:dyDescent="0.25">
      <c r="A448" s="345">
        <f t="shared" ca="1" si="29"/>
        <v>0</v>
      </c>
      <c r="B448" s="345">
        <f t="shared" ca="1" si="23"/>
        <v>3</v>
      </c>
      <c r="C448" s="345">
        <f t="shared" ca="1" si="24"/>
        <v>1</v>
      </c>
      <c r="D448" s="346">
        <f t="shared" ca="1" si="25"/>
        <v>3</v>
      </c>
      <c r="E448" s="346">
        <f t="shared" ca="1" si="26"/>
        <v>2</v>
      </c>
      <c r="F448" s="344"/>
      <c r="G448" s="374"/>
      <c r="H448" s="374"/>
      <c r="I448" s="374"/>
      <c r="J448" s="375"/>
      <c r="K448" s="376"/>
      <c r="L448" s="377"/>
      <c r="M448" s="377"/>
      <c r="N448" s="382"/>
      <c r="O448" s="375"/>
      <c r="P448" s="380"/>
      <c r="Q448" s="375"/>
      <c r="R448" s="374"/>
      <c r="S448" s="374"/>
      <c r="T448" s="374"/>
      <c r="U448" s="374"/>
      <c r="V448" s="374"/>
      <c r="W448" s="374"/>
      <c r="X448" s="374"/>
      <c r="Y448" s="374"/>
      <c r="Z448" s="374"/>
    </row>
    <row r="449" spans="1:26" ht="13.5" customHeight="1" x14ac:dyDescent="0.25">
      <c r="A449" s="345">
        <f t="shared" ca="1" si="29"/>
        <v>0</v>
      </c>
      <c r="B449" s="345">
        <f t="shared" ca="1" si="23"/>
        <v>3</v>
      </c>
      <c r="C449" s="345">
        <f t="shared" ca="1" si="24"/>
        <v>1</v>
      </c>
      <c r="D449" s="346">
        <f t="shared" ca="1" si="25"/>
        <v>3</v>
      </c>
      <c r="E449" s="346">
        <f t="shared" ca="1" si="26"/>
        <v>2</v>
      </c>
      <c r="F449" s="344"/>
      <c r="G449" s="374"/>
      <c r="H449" s="374"/>
      <c r="I449" s="374"/>
      <c r="J449" s="375"/>
      <c r="K449" s="376"/>
      <c r="L449" s="377"/>
      <c r="M449" s="377"/>
      <c r="N449" s="382"/>
      <c r="O449" s="375"/>
      <c r="P449" s="380"/>
      <c r="Q449" s="375"/>
      <c r="R449" s="374"/>
      <c r="S449" s="374"/>
      <c r="T449" s="374"/>
      <c r="U449" s="374"/>
      <c r="V449" s="374"/>
      <c r="W449" s="374"/>
      <c r="X449" s="374"/>
      <c r="Y449" s="374"/>
      <c r="Z449" s="374"/>
    </row>
    <row r="450" spans="1:26" ht="13.5" customHeight="1" x14ac:dyDescent="0.25">
      <c r="A450" s="345">
        <f t="shared" ca="1" si="29"/>
        <v>0</v>
      </c>
      <c r="B450" s="345">
        <f t="shared" ca="1" si="23"/>
        <v>3</v>
      </c>
      <c r="C450" s="345">
        <f t="shared" ca="1" si="24"/>
        <v>1</v>
      </c>
      <c r="D450" s="346">
        <f t="shared" ca="1" si="25"/>
        <v>3</v>
      </c>
      <c r="E450" s="346">
        <f t="shared" ca="1" si="26"/>
        <v>2</v>
      </c>
      <c r="F450" s="344"/>
      <c r="G450" s="374"/>
      <c r="H450" s="374"/>
      <c r="I450" s="374"/>
      <c r="J450" s="375"/>
      <c r="K450" s="376"/>
      <c r="L450" s="377"/>
      <c r="M450" s="377"/>
      <c r="N450" s="382"/>
      <c r="O450" s="375"/>
      <c r="P450" s="380"/>
      <c r="Q450" s="375"/>
      <c r="R450" s="374"/>
      <c r="S450" s="374"/>
      <c r="T450" s="374"/>
      <c r="U450" s="374"/>
      <c r="V450" s="374"/>
      <c r="W450" s="374"/>
      <c r="X450" s="374"/>
      <c r="Y450" s="374"/>
      <c r="Z450" s="374"/>
    </row>
    <row r="451" spans="1:26" ht="13.5" customHeight="1" x14ac:dyDescent="0.25">
      <c r="A451" s="345">
        <f t="shared" ca="1" si="29"/>
        <v>0</v>
      </c>
      <c r="B451" s="345">
        <f t="shared" ca="1" si="23"/>
        <v>3</v>
      </c>
      <c r="C451" s="345">
        <f t="shared" ca="1" si="24"/>
        <v>1</v>
      </c>
      <c r="D451" s="346">
        <f t="shared" ca="1" si="25"/>
        <v>3</v>
      </c>
      <c r="E451" s="346">
        <f t="shared" ca="1" si="26"/>
        <v>2</v>
      </c>
      <c r="F451" s="344"/>
      <c r="G451" s="374"/>
      <c r="H451" s="374"/>
      <c r="I451" s="374"/>
      <c r="J451" s="375"/>
      <c r="K451" s="376"/>
      <c r="L451" s="377"/>
      <c r="M451" s="377"/>
      <c r="N451" s="382"/>
      <c r="O451" s="375"/>
      <c r="P451" s="380"/>
      <c r="Q451" s="375"/>
      <c r="R451" s="374"/>
      <c r="S451" s="374"/>
      <c r="T451" s="374"/>
      <c r="U451" s="374"/>
      <c r="V451" s="374"/>
      <c r="W451" s="374"/>
      <c r="X451" s="374"/>
      <c r="Y451" s="374"/>
      <c r="Z451" s="374"/>
    </row>
    <row r="452" spans="1:26" ht="13.5" customHeight="1" x14ac:dyDescent="0.25">
      <c r="A452" s="345">
        <f t="shared" ca="1" si="29"/>
        <v>0</v>
      </c>
      <c r="B452" s="345">
        <f t="shared" ca="1" si="23"/>
        <v>3</v>
      </c>
      <c r="C452" s="345">
        <f t="shared" ca="1" si="24"/>
        <v>1</v>
      </c>
      <c r="D452" s="346">
        <f t="shared" ca="1" si="25"/>
        <v>3</v>
      </c>
      <c r="E452" s="346">
        <f t="shared" ca="1" si="26"/>
        <v>2</v>
      </c>
      <c r="F452" s="344"/>
      <c r="G452" s="374"/>
      <c r="H452" s="374"/>
      <c r="I452" s="374"/>
      <c r="J452" s="375"/>
      <c r="K452" s="376"/>
      <c r="L452" s="377"/>
      <c r="M452" s="377"/>
      <c r="N452" s="382"/>
      <c r="O452" s="375"/>
      <c r="P452" s="380"/>
      <c r="Q452" s="375"/>
      <c r="R452" s="374"/>
      <c r="S452" s="374"/>
      <c r="T452" s="374"/>
      <c r="U452" s="374"/>
      <c r="V452" s="374"/>
      <c r="W452" s="374"/>
      <c r="X452" s="374"/>
      <c r="Y452" s="374"/>
      <c r="Z452" s="374"/>
    </row>
    <row r="453" spans="1:26" ht="13.5" customHeight="1" x14ac:dyDescent="0.25">
      <c r="A453" s="345">
        <f t="shared" ca="1" si="29"/>
        <v>0</v>
      </c>
      <c r="B453" s="345">
        <f t="shared" ca="1" si="23"/>
        <v>3</v>
      </c>
      <c r="C453" s="345">
        <f t="shared" ca="1" si="24"/>
        <v>1</v>
      </c>
      <c r="D453" s="346">
        <f t="shared" ca="1" si="25"/>
        <v>3</v>
      </c>
      <c r="E453" s="346">
        <f t="shared" ca="1" si="26"/>
        <v>2</v>
      </c>
      <c r="F453" s="344"/>
      <c r="G453" s="374"/>
      <c r="H453" s="374"/>
      <c r="I453" s="374"/>
      <c r="J453" s="375"/>
      <c r="K453" s="376"/>
      <c r="L453" s="377"/>
      <c r="M453" s="377"/>
      <c r="N453" s="382"/>
      <c r="O453" s="375"/>
      <c r="P453" s="380"/>
      <c r="Q453" s="375"/>
      <c r="R453" s="374"/>
      <c r="S453" s="374"/>
      <c r="T453" s="374"/>
      <c r="U453" s="374"/>
      <c r="V453" s="374"/>
      <c r="W453" s="374"/>
      <c r="X453" s="374"/>
      <c r="Y453" s="374"/>
      <c r="Z453" s="374"/>
    </row>
    <row r="454" spans="1:26" ht="13.5" customHeight="1" x14ac:dyDescent="0.25">
      <c r="A454" s="345">
        <f t="shared" ca="1" si="29"/>
        <v>0</v>
      </c>
      <c r="B454" s="345">
        <f t="shared" ca="1" si="23"/>
        <v>3</v>
      </c>
      <c r="C454" s="345">
        <f t="shared" ca="1" si="24"/>
        <v>1</v>
      </c>
      <c r="D454" s="346">
        <f t="shared" ca="1" si="25"/>
        <v>3</v>
      </c>
      <c r="E454" s="346">
        <f t="shared" ca="1" si="26"/>
        <v>2</v>
      </c>
      <c r="F454" s="344"/>
      <c r="G454" s="374"/>
      <c r="H454" s="374"/>
      <c r="I454" s="374"/>
      <c r="J454" s="375"/>
      <c r="K454" s="376"/>
      <c r="L454" s="377"/>
      <c r="M454" s="377"/>
      <c r="N454" s="382"/>
      <c r="O454" s="375"/>
      <c r="P454" s="380"/>
      <c r="Q454" s="375"/>
      <c r="R454" s="374"/>
      <c r="S454" s="374"/>
      <c r="T454" s="374"/>
      <c r="U454" s="374"/>
      <c r="V454" s="374"/>
      <c r="W454" s="374"/>
      <c r="X454" s="374"/>
      <c r="Y454" s="374"/>
      <c r="Z454" s="374"/>
    </row>
    <row r="455" spans="1:26" ht="13.5" customHeight="1" x14ac:dyDescent="0.25">
      <c r="A455" s="345">
        <f t="shared" ca="1" si="29"/>
        <v>0</v>
      </c>
      <c r="B455" s="345">
        <f t="shared" ca="1" si="23"/>
        <v>3</v>
      </c>
      <c r="C455" s="345">
        <f t="shared" ca="1" si="24"/>
        <v>1</v>
      </c>
      <c r="D455" s="346">
        <f t="shared" ca="1" si="25"/>
        <v>3</v>
      </c>
      <c r="E455" s="346">
        <f t="shared" ca="1" si="26"/>
        <v>2</v>
      </c>
      <c r="F455" s="344"/>
      <c r="G455" s="374"/>
      <c r="H455" s="374"/>
      <c r="I455" s="374"/>
      <c r="J455" s="375"/>
      <c r="K455" s="376"/>
      <c r="L455" s="377"/>
      <c r="M455" s="377"/>
      <c r="N455" s="382"/>
      <c r="O455" s="375"/>
      <c r="P455" s="380"/>
      <c r="Q455" s="375"/>
      <c r="R455" s="374"/>
      <c r="S455" s="374"/>
      <c r="T455" s="374"/>
      <c r="U455" s="374"/>
      <c r="V455" s="374"/>
      <c r="W455" s="374"/>
      <c r="X455" s="374"/>
      <c r="Y455" s="374"/>
      <c r="Z455" s="374"/>
    </row>
    <row r="456" spans="1:26" ht="13.5" customHeight="1" x14ac:dyDescent="0.25">
      <c r="A456" s="345">
        <f t="shared" ca="1" si="29"/>
        <v>0</v>
      </c>
      <c r="B456" s="345">
        <f t="shared" ca="1" si="23"/>
        <v>3</v>
      </c>
      <c r="C456" s="345">
        <f t="shared" ca="1" si="24"/>
        <v>1</v>
      </c>
      <c r="D456" s="346">
        <f t="shared" ca="1" si="25"/>
        <v>3</v>
      </c>
      <c r="E456" s="346">
        <f t="shared" ca="1" si="26"/>
        <v>2</v>
      </c>
      <c r="F456" s="344"/>
      <c r="G456" s="374"/>
      <c r="H456" s="374"/>
      <c r="I456" s="374"/>
      <c r="J456" s="375"/>
      <c r="K456" s="376"/>
      <c r="L456" s="377"/>
      <c r="M456" s="377"/>
      <c r="N456" s="382"/>
      <c r="O456" s="375"/>
      <c r="P456" s="380"/>
      <c r="Q456" s="375"/>
      <c r="R456" s="374"/>
      <c r="S456" s="374"/>
      <c r="T456" s="374"/>
      <c r="U456" s="374"/>
      <c r="V456" s="374"/>
      <c r="W456" s="374"/>
      <c r="X456" s="374"/>
      <c r="Y456" s="374"/>
      <c r="Z456" s="374"/>
    </row>
    <row r="457" spans="1:26" ht="13.5" customHeight="1" x14ac:dyDescent="0.25">
      <c r="A457" s="345">
        <f t="shared" ref="A457:A520" ca="1" si="30">IF($H457="UNIDADE CONSTRUTIVA",OFFSET(A457,-1,0)+1,LARGE(A$3:A456,1))</f>
        <v>0</v>
      </c>
      <c r="B457" s="345">
        <f t="shared" ca="1" si="23"/>
        <v>3</v>
      </c>
      <c r="C457" s="345">
        <f t="shared" ca="1" si="24"/>
        <v>1</v>
      </c>
      <c r="D457" s="346">
        <f t="shared" ca="1" si="25"/>
        <v>3</v>
      </c>
      <c r="E457" s="346">
        <f t="shared" ca="1" si="26"/>
        <v>2</v>
      </c>
      <c r="F457" s="344"/>
      <c r="G457" s="374"/>
      <c r="H457" s="374"/>
      <c r="I457" s="374"/>
      <c r="J457" s="375"/>
      <c r="K457" s="376"/>
      <c r="L457" s="377"/>
      <c r="M457" s="377"/>
      <c r="N457" s="382"/>
      <c r="O457" s="375"/>
      <c r="P457" s="380"/>
      <c r="Q457" s="375"/>
      <c r="R457" s="374"/>
      <c r="S457" s="374"/>
      <c r="T457" s="374"/>
      <c r="U457" s="374"/>
      <c r="V457" s="374"/>
      <c r="W457" s="374"/>
      <c r="X457" s="374"/>
      <c r="Y457" s="374"/>
      <c r="Z457" s="374"/>
    </row>
    <row r="458" spans="1:26" ht="13.5" customHeight="1" x14ac:dyDescent="0.25">
      <c r="A458" s="345">
        <f t="shared" ca="1" si="30"/>
        <v>0</v>
      </c>
      <c r="B458" s="345">
        <f t="shared" ca="1" si="23"/>
        <v>3</v>
      </c>
      <c r="C458" s="345">
        <f t="shared" ca="1" si="24"/>
        <v>1</v>
      </c>
      <c r="D458" s="346">
        <f t="shared" ca="1" si="25"/>
        <v>3</v>
      </c>
      <c r="E458" s="346">
        <f t="shared" ca="1" si="26"/>
        <v>2</v>
      </c>
      <c r="F458" s="344"/>
      <c r="G458" s="374"/>
      <c r="H458" s="374"/>
      <c r="I458" s="374"/>
      <c r="J458" s="375"/>
      <c r="K458" s="376"/>
      <c r="L458" s="377"/>
      <c r="M458" s="377"/>
      <c r="N458" s="382"/>
      <c r="O458" s="375"/>
      <c r="P458" s="380"/>
      <c r="Q458" s="375"/>
      <c r="R458" s="374"/>
      <c r="S458" s="374"/>
      <c r="T458" s="374"/>
      <c r="U458" s="374"/>
      <c r="V458" s="374"/>
      <c r="W458" s="374"/>
      <c r="X458" s="374"/>
      <c r="Y458" s="374"/>
      <c r="Z458" s="374"/>
    </row>
    <row r="459" spans="1:26" ht="13.5" customHeight="1" x14ac:dyDescent="0.25">
      <c r="A459" s="345">
        <f t="shared" ca="1" si="30"/>
        <v>0</v>
      </c>
      <c r="B459" s="345">
        <f t="shared" ca="1" si="23"/>
        <v>3</v>
      </c>
      <c r="C459" s="345">
        <f t="shared" ca="1" si="24"/>
        <v>1</v>
      </c>
      <c r="D459" s="346">
        <f t="shared" ca="1" si="25"/>
        <v>3</v>
      </c>
      <c r="E459" s="346">
        <f t="shared" ca="1" si="26"/>
        <v>2</v>
      </c>
      <c r="F459" s="344"/>
      <c r="G459" s="374"/>
      <c r="H459" s="374"/>
      <c r="I459" s="374"/>
      <c r="J459" s="375"/>
      <c r="K459" s="376"/>
      <c r="L459" s="377"/>
      <c r="M459" s="377"/>
      <c r="N459" s="382"/>
      <c r="O459" s="375"/>
      <c r="P459" s="380"/>
      <c r="Q459" s="375"/>
      <c r="R459" s="374"/>
      <c r="S459" s="374"/>
      <c r="T459" s="374"/>
      <c r="U459" s="374"/>
      <c r="V459" s="374"/>
      <c r="W459" s="374"/>
      <c r="X459" s="374"/>
      <c r="Y459" s="374"/>
      <c r="Z459" s="374"/>
    </row>
    <row r="460" spans="1:26" ht="13.5" customHeight="1" x14ac:dyDescent="0.25">
      <c r="A460" s="345">
        <f t="shared" ca="1" si="30"/>
        <v>0</v>
      </c>
      <c r="B460" s="345">
        <f t="shared" ca="1" si="23"/>
        <v>3</v>
      </c>
      <c r="C460" s="345">
        <f t="shared" ca="1" si="24"/>
        <v>1</v>
      </c>
      <c r="D460" s="346">
        <f t="shared" ca="1" si="25"/>
        <v>3</v>
      </c>
      <c r="E460" s="346">
        <f t="shared" ca="1" si="26"/>
        <v>2</v>
      </c>
      <c r="F460" s="344"/>
      <c r="G460" s="374"/>
      <c r="H460" s="374"/>
      <c r="I460" s="374"/>
      <c r="J460" s="375"/>
      <c r="K460" s="376"/>
      <c r="L460" s="377"/>
      <c r="M460" s="377"/>
      <c r="N460" s="382"/>
      <c r="O460" s="375"/>
      <c r="P460" s="380"/>
      <c r="Q460" s="375"/>
      <c r="R460" s="374"/>
      <c r="S460" s="374"/>
      <c r="T460" s="374"/>
      <c r="U460" s="374"/>
      <c r="V460" s="374"/>
      <c r="W460" s="374"/>
      <c r="X460" s="374"/>
      <c r="Y460" s="374"/>
      <c r="Z460" s="374"/>
    </row>
    <row r="461" spans="1:26" ht="13.5" customHeight="1" x14ac:dyDescent="0.25">
      <c r="A461" s="345">
        <f t="shared" ca="1" si="30"/>
        <v>0</v>
      </c>
      <c r="B461" s="345">
        <f t="shared" ca="1" si="23"/>
        <v>3</v>
      </c>
      <c r="C461" s="345">
        <f t="shared" ca="1" si="24"/>
        <v>1</v>
      </c>
      <c r="D461" s="346">
        <f t="shared" ca="1" si="25"/>
        <v>3</v>
      </c>
      <c r="E461" s="346">
        <f t="shared" ca="1" si="26"/>
        <v>2</v>
      </c>
      <c r="F461" s="344"/>
      <c r="G461" s="374"/>
      <c r="H461" s="374"/>
      <c r="I461" s="374"/>
      <c r="J461" s="375"/>
      <c r="K461" s="376"/>
      <c r="L461" s="377"/>
      <c r="M461" s="377"/>
      <c r="N461" s="382"/>
      <c r="O461" s="375"/>
      <c r="P461" s="380"/>
      <c r="Q461" s="375"/>
      <c r="R461" s="374"/>
      <c r="S461" s="374"/>
      <c r="T461" s="374"/>
      <c r="U461" s="374"/>
      <c r="V461" s="374"/>
      <c r="W461" s="374"/>
      <c r="X461" s="374"/>
      <c r="Y461" s="374"/>
      <c r="Z461" s="374"/>
    </row>
    <row r="462" spans="1:26" ht="13.5" customHeight="1" x14ac:dyDescent="0.25">
      <c r="A462" s="345">
        <f t="shared" ca="1" si="30"/>
        <v>0</v>
      </c>
      <c r="B462" s="345">
        <f t="shared" ca="1" si="23"/>
        <v>3</v>
      </c>
      <c r="C462" s="345">
        <f t="shared" ca="1" si="24"/>
        <v>1</v>
      </c>
      <c r="D462" s="346">
        <f t="shared" ca="1" si="25"/>
        <v>3</v>
      </c>
      <c r="E462" s="346">
        <f t="shared" ca="1" si="26"/>
        <v>2</v>
      </c>
      <c r="F462" s="344"/>
      <c r="G462" s="374"/>
      <c r="H462" s="374"/>
      <c r="I462" s="374"/>
      <c r="J462" s="375"/>
      <c r="K462" s="376"/>
      <c r="L462" s="377"/>
      <c r="M462" s="377"/>
      <c r="N462" s="382"/>
      <c r="O462" s="375"/>
      <c r="P462" s="380"/>
      <c r="Q462" s="375"/>
      <c r="R462" s="374"/>
      <c r="S462" s="374"/>
      <c r="T462" s="374"/>
      <c r="U462" s="374"/>
      <c r="V462" s="374"/>
      <c r="W462" s="374"/>
      <c r="X462" s="374"/>
      <c r="Y462" s="374"/>
      <c r="Z462" s="374"/>
    </row>
    <row r="463" spans="1:26" ht="13.5" customHeight="1" x14ac:dyDescent="0.25">
      <c r="A463" s="345">
        <f t="shared" ca="1" si="30"/>
        <v>0</v>
      </c>
      <c r="B463" s="345">
        <f t="shared" ca="1" si="23"/>
        <v>3</v>
      </c>
      <c r="C463" s="345">
        <f t="shared" ca="1" si="24"/>
        <v>1</v>
      </c>
      <c r="D463" s="346">
        <f t="shared" ca="1" si="25"/>
        <v>3</v>
      </c>
      <c r="E463" s="346">
        <f t="shared" ca="1" si="26"/>
        <v>2</v>
      </c>
      <c r="F463" s="344"/>
      <c r="G463" s="374"/>
      <c r="H463" s="374"/>
      <c r="I463" s="374"/>
      <c r="J463" s="375"/>
      <c r="K463" s="376"/>
      <c r="L463" s="377"/>
      <c r="M463" s="377"/>
      <c r="N463" s="382"/>
      <c r="O463" s="375"/>
      <c r="P463" s="380"/>
      <c r="Q463" s="375"/>
      <c r="R463" s="374"/>
      <c r="S463" s="374"/>
      <c r="T463" s="374"/>
      <c r="U463" s="374"/>
      <c r="V463" s="374"/>
      <c r="W463" s="374"/>
      <c r="X463" s="374"/>
      <c r="Y463" s="374"/>
      <c r="Z463" s="374"/>
    </row>
    <row r="464" spans="1:26" ht="13.5" customHeight="1" x14ac:dyDescent="0.25">
      <c r="A464" s="345">
        <f t="shared" ca="1" si="30"/>
        <v>0</v>
      </c>
      <c r="B464" s="345">
        <f t="shared" ca="1" si="23"/>
        <v>3</v>
      </c>
      <c r="C464" s="345">
        <f t="shared" ca="1" si="24"/>
        <v>1</v>
      </c>
      <c r="D464" s="346">
        <f t="shared" ca="1" si="25"/>
        <v>3</v>
      </c>
      <c r="E464" s="346">
        <f t="shared" ca="1" si="26"/>
        <v>2</v>
      </c>
      <c r="F464" s="344"/>
      <c r="G464" s="374"/>
      <c r="H464" s="374"/>
      <c r="I464" s="374"/>
      <c r="J464" s="375"/>
      <c r="K464" s="376"/>
      <c r="L464" s="377"/>
      <c r="M464" s="377"/>
      <c r="N464" s="382"/>
      <c r="O464" s="375"/>
      <c r="P464" s="380"/>
      <c r="Q464" s="375"/>
      <c r="R464" s="374"/>
      <c r="S464" s="374"/>
      <c r="T464" s="374"/>
      <c r="U464" s="374"/>
      <c r="V464" s="374"/>
      <c r="W464" s="374"/>
      <c r="X464" s="374"/>
      <c r="Y464" s="374"/>
      <c r="Z464" s="374"/>
    </row>
    <row r="465" spans="1:26" ht="13.5" customHeight="1" x14ac:dyDescent="0.25">
      <c r="A465" s="345">
        <f t="shared" ca="1" si="30"/>
        <v>0</v>
      </c>
      <c r="B465" s="345">
        <f t="shared" ca="1" si="23"/>
        <v>3</v>
      </c>
      <c r="C465" s="345">
        <f t="shared" ca="1" si="24"/>
        <v>1</v>
      </c>
      <c r="D465" s="346">
        <f t="shared" ca="1" si="25"/>
        <v>3</v>
      </c>
      <c r="E465" s="346">
        <f t="shared" ca="1" si="26"/>
        <v>2</v>
      </c>
      <c r="F465" s="344"/>
      <c r="G465" s="374"/>
      <c r="H465" s="374"/>
      <c r="I465" s="374"/>
      <c r="J465" s="375"/>
      <c r="K465" s="376"/>
      <c r="L465" s="377"/>
      <c r="M465" s="377"/>
      <c r="N465" s="382"/>
      <c r="O465" s="375"/>
      <c r="P465" s="380"/>
      <c r="Q465" s="375"/>
      <c r="R465" s="374"/>
      <c r="S465" s="374"/>
      <c r="T465" s="374"/>
      <c r="U465" s="374"/>
      <c r="V465" s="374"/>
      <c r="W465" s="374"/>
      <c r="X465" s="374"/>
      <c r="Y465" s="374"/>
      <c r="Z465" s="374"/>
    </row>
    <row r="466" spans="1:26" ht="13.5" customHeight="1" x14ac:dyDescent="0.25">
      <c r="A466" s="345">
        <f t="shared" ca="1" si="30"/>
        <v>0</v>
      </c>
      <c r="B466" s="345">
        <f t="shared" ca="1" si="23"/>
        <v>3</v>
      </c>
      <c r="C466" s="345">
        <f t="shared" ca="1" si="24"/>
        <v>1</v>
      </c>
      <c r="D466" s="346">
        <f t="shared" ca="1" si="25"/>
        <v>3</v>
      </c>
      <c r="E466" s="346">
        <f t="shared" ca="1" si="26"/>
        <v>2</v>
      </c>
      <c r="F466" s="344"/>
      <c r="G466" s="374"/>
      <c r="H466" s="374"/>
      <c r="I466" s="374"/>
      <c r="J466" s="375"/>
      <c r="K466" s="376"/>
      <c r="L466" s="377"/>
      <c r="M466" s="377"/>
      <c r="N466" s="382"/>
      <c r="O466" s="375"/>
      <c r="P466" s="380"/>
      <c r="Q466" s="375"/>
      <c r="R466" s="374"/>
      <c r="S466" s="374"/>
      <c r="T466" s="374"/>
      <c r="U466" s="374"/>
      <c r="V466" s="374"/>
      <c r="W466" s="374"/>
      <c r="X466" s="374"/>
      <c r="Y466" s="374"/>
      <c r="Z466" s="374"/>
    </row>
    <row r="467" spans="1:26" ht="13.5" customHeight="1" x14ac:dyDescent="0.25">
      <c r="A467" s="345">
        <f t="shared" ca="1" si="30"/>
        <v>0</v>
      </c>
      <c r="B467" s="345">
        <f t="shared" ca="1" si="23"/>
        <v>3</v>
      </c>
      <c r="C467" s="345">
        <f t="shared" ca="1" si="24"/>
        <v>1</v>
      </c>
      <c r="D467" s="346">
        <f t="shared" ca="1" si="25"/>
        <v>3</v>
      </c>
      <c r="E467" s="346">
        <f t="shared" ca="1" si="26"/>
        <v>2</v>
      </c>
      <c r="F467" s="344"/>
      <c r="G467" s="374"/>
      <c r="H467" s="374"/>
      <c r="I467" s="374"/>
      <c r="J467" s="375"/>
      <c r="K467" s="376"/>
      <c r="L467" s="377"/>
      <c r="M467" s="377"/>
      <c r="N467" s="382"/>
      <c r="O467" s="375"/>
      <c r="P467" s="380"/>
      <c r="Q467" s="375"/>
      <c r="R467" s="374"/>
      <c r="S467" s="374"/>
      <c r="T467" s="374"/>
      <c r="U467" s="374"/>
      <c r="V467" s="374"/>
      <c r="W467" s="374"/>
      <c r="X467" s="374"/>
      <c r="Y467" s="374"/>
      <c r="Z467" s="374"/>
    </row>
    <row r="468" spans="1:26" ht="13.5" customHeight="1" x14ac:dyDescent="0.25">
      <c r="A468" s="345">
        <f t="shared" ca="1" si="30"/>
        <v>0</v>
      </c>
      <c r="B468" s="345">
        <f t="shared" ca="1" si="23"/>
        <v>3</v>
      </c>
      <c r="C468" s="345">
        <f t="shared" ca="1" si="24"/>
        <v>1</v>
      </c>
      <c r="D468" s="346">
        <f t="shared" ca="1" si="25"/>
        <v>3</v>
      </c>
      <c r="E468" s="346">
        <f t="shared" ca="1" si="26"/>
        <v>2</v>
      </c>
      <c r="F468" s="344"/>
      <c r="G468" s="374"/>
      <c r="H468" s="374"/>
      <c r="I468" s="374"/>
      <c r="J468" s="375"/>
      <c r="K468" s="376"/>
      <c r="L468" s="377"/>
      <c r="M468" s="377"/>
      <c r="N468" s="382"/>
      <c r="O468" s="375"/>
      <c r="P468" s="380"/>
      <c r="Q468" s="375"/>
      <c r="R468" s="374"/>
      <c r="S468" s="374"/>
      <c r="T468" s="374"/>
      <c r="U468" s="374"/>
      <c r="V468" s="374"/>
      <c r="W468" s="374"/>
      <c r="X468" s="374"/>
      <c r="Y468" s="374"/>
      <c r="Z468" s="374"/>
    </row>
    <row r="469" spans="1:26" ht="13.5" customHeight="1" x14ac:dyDescent="0.25">
      <c r="A469" s="345">
        <f t="shared" ca="1" si="30"/>
        <v>0</v>
      </c>
      <c r="B469" s="345">
        <f t="shared" ca="1" si="23"/>
        <v>3</v>
      </c>
      <c r="C469" s="345">
        <f t="shared" ca="1" si="24"/>
        <v>1</v>
      </c>
      <c r="D469" s="346">
        <f t="shared" ca="1" si="25"/>
        <v>3</v>
      </c>
      <c r="E469" s="346">
        <f t="shared" ca="1" si="26"/>
        <v>2</v>
      </c>
      <c r="F469" s="344"/>
      <c r="G469" s="374"/>
      <c r="H469" s="374"/>
      <c r="I469" s="374"/>
      <c r="J469" s="375"/>
      <c r="K469" s="376"/>
      <c r="L469" s="377"/>
      <c r="M469" s="377"/>
      <c r="N469" s="382"/>
      <c r="O469" s="375"/>
      <c r="P469" s="380"/>
      <c r="Q469" s="375"/>
      <c r="R469" s="374"/>
      <c r="S469" s="374"/>
      <c r="T469" s="374"/>
      <c r="U469" s="374"/>
      <c r="V469" s="374"/>
      <c r="W469" s="374"/>
      <c r="X469" s="374"/>
      <c r="Y469" s="374"/>
      <c r="Z469" s="374"/>
    </row>
    <row r="470" spans="1:26" ht="13.5" customHeight="1" x14ac:dyDescent="0.25">
      <c r="A470" s="345">
        <f t="shared" ca="1" si="30"/>
        <v>0</v>
      </c>
      <c r="B470" s="345">
        <f t="shared" ca="1" si="23"/>
        <v>3</v>
      </c>
      <c r="C470" s="345">
        <f t="shared" ca="1" si="24"/>
        <v>1</v>
      </c>
      <c r="D470" s="346">
        <f t="shared" ca="1" si="25"/>
        <v>3</v>
      </c>
      <c r="E470" s="346">
        <f t="shared" ca="1" si="26"/>
        <v>2</v>
      </c>
      <c r="F470" s="344"/>
      <c r="G470" s="374"/>
      <c r="H470" s="374"/>
      <c r="I470" s="374"/>
      <c r="J470" s="375"/>
      <c r="K470" s="376"/>
      <c r="L470" s="377"/>
      <c r="M470" s="377"/>
      <c r="N470" s="382"/>
      <c r="O470" s="375"/>
      <c r="P470" s="380"/>
      <c r="Q470" s="375"/>
      <c r="R470" s="374"/>
      <c r="S470" s="374"/>
      <c r="T470" s="374"/>
      <c r="U470" s="374"/>
      <c r="V470" s="374"/>
      <c r="W470" s="374"/>
      <c r="X470" s="374"/>
      <c r="Y470" s="374"/>
      <c r="Z470" s="374"/>
    </row>
    <row r="471" spans="1:26" ht="13.5" customHeight="1" x14ac:dyDescent="0.25">
      <c r="A471" s="345">
        <f t="shared" ca="1" si="30"/>
        <v>0</v>
      </c>
      <c r="B471" s="345">
        <f t="shared" ca="1" si="23"/>
        <v>3</v>
      </c>
      <c r="C471" s="345">
        <f t="shared" ca="1" si="24"/>
        <v>1</v>
      </c>
      <c r="D471" s="346">
        <f t="shared" ca="1" si="25"/>
        <v>3</v>
      </c>
      <c r="E471" s="346">
        <f t="shared" ca="1" si="26"/>
        <v>2</v>
      </c>
      <c r="F471" s="344"/>
      <c r="G471" s="374"/>
      <c r="H471" s="374"/>
      <c r="I471" s="374"/>
      <c r="J471" s="375"/>
      <c r="K471" s="376"/>
      <c r="L471" s="377"/>
      <c r="M471" s="377"/>
      <c r="N471" s="382"/>
      <c r="O471" s="375"/>
      <c r="P471" s="380"/>
      <c r="Q471" s="375"/>
      <c r="R471" s="374"/>
      <c r="S471" s="374"/>
      <c r="T471" s="374"/>
      <c r="U471" s="374"/>
      <c r="V471" s="374"/>
      <c r="W471" s="374"/>
      <c r="X471" s="374"/>
      <c r="Y471" s="374"/>
      <c r="Z471" s="374"/>
    </row>
    <row r="472" spans="1:26" ht="13.5" customHeight="1" x14ac:dyDescent="0.25">
      <c r="A472" s="345">
        <f t="shared" ca="1" si="30"/>
        <v>0</v>
      </c>
      <c r="B472" s="345">
        <f t="shared" ca="1" si="23"/>
        <v>3</v>
      </c>
      <c r="C472" s="345">
        <f t="shared" ca="1" si="24"/>
        <v>1</v>
      </c>
      <c r="D472" s="346">
        <f t="shared" ca="1" si="25"/>
        <v>3</v>
      </c>
      <c r="E472" s="346">
        <f t="shared" ca="1" si="26"/>
        <v>2</v>
      </c>
      <c r="F472" s="344"/>
      <c r="G472" s="374"/>
      <c r="H472" s="374"/>
      <c r="I472" s="374"/>
      <c r="J472" s="375"/>
      <c r="K472" s="376"/>
      <c r="L472" s="377"/>
      <c r="M472" s="377"/>
      <c r="N472" s="382"/>
      <c r="O472" s="375"/>
      <c r="P472" s="380"/>
      <c r="Q472" s="375"/>
      <c r="R472" s="374"/>
      <c r="S472" s="374"/>
      <c r="T472" s="374"/>
      <c r="U472" s="374"/>
      <c r="V472" s="374"/>
      <c r="W472" s="374"/>
      <c r="X472" s="374"/>
      <c r="Y472" s="374"/>
      <c r="Z472" s="374"/>
    </row>
    <row r="473" spans="1:26" ht="13.5" customHeight="1" x14ac:dyDescent="0.25">
      <c r="A473" s="345">
        <f t="shared" ca="1" si="30"/>
        <v>0</v>
      </c>
      <c r="B473" s="345">
        <f t="shared" ca="1" si="23"/>
        <v>3</v>
      </c>
      <c r="C473" s="345">
        <f t="shared" ca="1" si="24"/>
        <v>1</v>
      </c>
      <c r="D473" s="346">
        <f t="shared" ca="1" si="25"/>
        <v>3</v>
      </c>
      <c r="E473" s="346">
        <f t="shared" ca="1" si="26"/>
        <v>2</v>
      </c>
      <c r="F473" s="344"/>
      <c r="G473" s="374"/>
      <c r="H473" s="374"/>
      <c r="I473" s="374"/>
      <c r="J473" s="375"/>
      <c r="K473" s="376"/>
      <c r="L473" s="377"/>
      <c r="M473" s="377"/>
      <c r="N473" s="382"/>
      <c r="O473" s="375"/>
      <c r="P473" s="380"/>
      <c r="Q473" s="375"/>
      <c r="R473" s="374"/>
      <c r="S473" s="374"/>
      <c r="T473" s="374"/>
      <c r="U473" s="374"/>
      <c r="V473" s="374"/>
      <c r="W473" s="374"/>
      <c r="X473" s="374"/>
      <c r="Y473" s="374"/>
      <c r="Z473" s="374"/>
    </row>
    <row r="474" spans="1:26" ht="13.5" customHeight="1" x14ac:dyDescent="0.25">
      <c r="A474" s="345">
        <f t="shared" ca="1" si="30"/>
        <v>0</v>
      </c>
      <c r="B474" s="345">
        <f t="shared" ca="1" si="23"/>
        <v>3</v>
      </c>
      <c r="C474" s="345">
        <f t="shared" ca="1" si="24"/>
        <v>1</v>
      </c>
      <c r="D474" s="346">
        <f t="shared" ca="1" si="25"/>
        <v>3</v>
      </c>
      <c r="E474" s="346">
        <f t="shared" ca="1" si="26"/>
        <v>2</v>
      </c>
      <c r="F474" s="344"/>
      <c r="G474" s="374"/>
      <c r="H474" s="374"/>
      <c r="I474" s="374"/>
      <c r="J474" s="375"/>
      <c r="K474" s="376"/>
      <c r="L474" s="377"/>
      <c r="M474" s="377"/>
      <c r="N474" s="382"/>
      <c r="O474" s="375"/>
      <c r="P474" s="380"/>
      <c r="Q474" s="375"/>
      <c r="R474" s="374"/>
      <c r="S474" s="374"/>
      <c r="T474" s="374"/>
      <c r="U474" s="374"/>
      <c r="V474" s="374"/>
      <c r="W474" s="374"/>
      <c r="X474" s="374"/>
      <c r="Y474" s="374"/>
      <c r="Z474" s="374"/>
    </row>
    <row r="475" spans="1:26" ht="13.5" customHeight="1" x14ac:dyDescent="0.25">
      <c r="A475" s="345">
        <f t="shared" ca="1" si="30"/>
        <v>0</v>
      </c>
      <c r="B475" s="345">
        <f t="shared" ca="1" si="23"/>
        <v>3</v>
      </c>
      <c r="C475" s="345">
        <f t="shared" ca="1" si="24"/>
        <v>1</v>
      </c>
      <c r="D475" s="346">
        <f t="shared" ca="1" si="25"/>
        <v>3</v>
      </c>
      <c r="E475" s="346">
        <f t="shared" ca="1" si="26"/>
        <v>2</v>
      </c>
      <c r="F475" s="344"/>
      <c r="G475" s="374"/>
      <c r="H475" s="374"/>
      <c r="I475" s="374"/>
      <c r="J475" s="375"/>
      <c r="K475" s="376"/>
      <c r="L475" s="377"/>
      <c r="M475" s="377"/>
      <c r="N475" s="382"/>
      <c r="O475" s="375"/>
      <c r="P475" s="380"/>
      <c r="Q475" s="375"/>
      <c r="R475" s="374"/>
      <c r="S475" s="374"/>
      <c r="T475" s="374"/>
      <c r="U475" s="374"/>
      <c r="V475" s="374"/>
      <c r="W475" s="374"/>
      <c r="X475" s="374"/>
      <c r="Y475" s="374"/>
      <c r="Z475" s="374"/>
    </row>
    <row r="476" spans="1:26" ht="13.5" customHeight="1" x14ac:dyDescent="0.25">
      <c r="A476" s="345">
        <f t="shared" ca="1" si="30"/>
        <v>0</v>
      </c>
      <c r="B476" s="345">
        <f t="shared" ca="1" si="23"/>
        <v>3</v>
      </c>
      <c r="C476" s="345">
        <f t="shared" ca="1" si="24"/>
        <v>1</v>
      </c>
      <c r="D476" s="346">
        <f t="shared" ca="1" si="25"/>
        <v>3</v>
      </c>
      <c r="E476" s="346">
        <f t="shared" ca="1" si="26"/>
        <v>2</v>
      </c>
      <c r="F476" s="344"/>
      <c r="G476" s="374"/>
      <c r="H476" s="374"/>
      <c r="I476" s="374"/>
      <c r="J476" s="375"/>
      <c r="K476" s="376"/>
      <c r="L476" s="377"/>
      <c r="M476" s="377"/>
      <c r="N476" s="382"/>
      <c r="O476" s="375"/>
      <c r="P476" s="380"/>
      <c r="Q476" s="375"/>
      <c r="R476" s="374"/>
      <c r="S476" s="374"/>
      <c r="T476" s="374"/>
      <c r="U476" s="374"/>
      <c r="V476" s="374"/>
      <c r="W476" s="374"/>
      <c r="X476" s="374"/>
      <c r="Y476" s="374"/>
      <c r="Z476" s="374"/>
    </row>
    <row r="477" spans="1:26" ht="13.5" customHeight="1" x14ac:dyDescent="0.25">
      <c r="A477" s="345">
        <f t="shared" ca="1" si="30"/>
        <v>0</v>
      </c>
      <c r="B477" s="345">
        <f t="shared" ca="1" si="23"/>
        <v>3</v>
      </c>
      <c r="C477" s="345">
        <f t="shared" ca="1" si="24"/>
        <v>1</v>
      </c>
      <c r="D477" s="346">
        <f t="shared" ca="1" si="25"/>
        <v>3</v>
      </c>
      <c r="E477" s="346">
        <f t="shared" ca="1" si="26"/>
        <v>2</v>
      </c>
      <c r="F477" s="344"/>
      <c r="G477" s="374"/>
      <c r="H477" s="374"/>
      <c r="I477" s="374"/>
      <c r="J477" s="375"/>
      <c r="K477" s="376"/>
      <c r="L477" s="377"/>
      <c r="M477" s="377"/>
      <c r="N477" s="382"/>
      <c r="O477" s="375"/>
      <c r="P477" s="380"/>
      <c r="Q477" s="375"/>
      <c r="R477" s="374"/>
      <c r="S477" s="374"/>
      <c r="T477" s="374"/>
      <c r="U477" s="374"/>
      <c r="V477" s="374"/>
      <c r="W477" s="374"/>
      <c r="X477" s="374"/>
      <c r="Y477" s="374"/>
      <c r="Z477" s="374"/>
    </row>
    <row r="478" spans="1:26" ht="13.5" customHeight="1" x14ac:dyDescent="0.25">
      <c r="A478" s="345">
        <f t="shared" ca="1" si="30"/>
        <v>0</v>
      </c>
      <c r="B478" s="345">
        <f t="shared" ca="1" si="23"/>
        <v>3</v>
      </c>
      <c r="C478" s="345">
        <f t="shared" ca="1" si="24"/>
        <v>1</v>
      </c>
      <c r="D478" s="346">
        <f t="shared" ca="1" si="25"/>
        <v>3</v>
      </c>
      <c r="E478" s="346">
        <f t="shared" ca="1" si="26"/>
        <v>2</v>
      </c>
      <c r="F478" s="344"/>
      <c r="G478" s="374"/>
      <c r="H478" s="374"/>
      <c r="I478" s="374"/>
      <c r="J478" s="375"/>
      <c r="K478" s="376"/>
      <c r="L478" s="377"/>
      <c r="M478" s="377"/>
      <c r="N478" s="382"/>
      <c r="O478" s="375"/>
      <c r="P478" s="380"/>
      <c r="Q478" s="375"/>
      <c r="R478" s="374"/>
      <c r="S478" s="374"/>
      <c r="T478" s="374"/>
      <c r="U478" s="374"/>
      <c r="V478" s="374"/>
      <c r="W478" s="374"/>
      <c r="X478" s="374"/>
      <c r="Y478" s="374"/>
      <c r="Z478" s="374"/>
    </row>
    <row r="479" spans="1:26" ht="13.5" customHeight="1" x14ac:dyDescent="0.25">
      <c r="A479" s="345">
        <f t="shared" ca="1" si="30"/>
        <v>0</v>
      </c>
      <c r="B479" s="345">
        <f t="shared" ca="1" si="23"/>
        <v>3</v>
      </c>
      <c r="C479" s="345">
        <f t="shared" ca="1" si="24"/>
        <v>1</v>
      </c>
      <c r="D479" s="346">
        <f t="shared" ca="1" si="25"/>
        <v>3</v>
      </c>
      <c r="E479" s="346">
        <f t="shared" ca="1" si="26"/>
        <v>2</v>
      </c>
      <c r="F479" s="344"/>
      <c r="G479" s="374"/>
      <c r="H479" s="374"/>
      <c r="I479" s="374"/>
      <c r="J479" s="375"/>
      <c r="K479" s="376"/>
      <c r="L479" s="377"/>
      <c r="M479" s="377"/>
      <c r="N479" s="382"/>
      <c r="O479" s="375"/>
      <c r="P479" s="380"/>
      <c r="Q479" s="375"/>
      <c r="R479" s="374"/>
      <c r="S479" s="374"/>
      <c r="T479" s="374"/>
      <c r="U479" s="374"/>
      <c r="V479" s="374"/>
      <c r="W479" s="374"/>
      <c r="X479" s="374"/>
      <c r="Y479" s="374"/>
      <c r="Z479" s="374"/>
    </row>
    <row r="480" spans="1:26" ht="13.5" customHeight="1" x14ac:dyDescent="0.25">
      <c r="A480" s="345">
        <f t="shared" ca="1" si="30"/>
        <v>0</v>
      </c>
      <c r="B480" s="345">
        <f t="shared" ca="1" si="23"/>
        <v>3</v>
      </c>
      <c r="C480" s="345">
        <f t="shared" ca="1" si="24"/>
        <v>1</v>
      </c>
      <c r="D480" s="346">
        <f t="shared" ca="1" si="25"/>
        <v>3</v>
      </c>
      <c r="E480" s="346">
        <f t="shared" ca="1" si="26"/>
        <v>2</v>
      </c>
      <c r="F480" s="344"/>
      <c r="G480" s="374"/>
      <c r="H480" s="374"/>
      <c r="I480" s="374"/>
      <c r="J480" s="375"/>
      <c r="K480" s="376"/>
      <c r="L480" s="377"/>
      <c r="M480" s="377"/>
      <c r="N480" s="382"/>
      <c r="O480" s="375"/>
      <c r="P480" s="380"/>
      <c r="Q480" s="375"/>
      <c r="R480" s="374"/>
      <c r="S480" s="374"/>
      <c r="T480" s="374"/>
      <c r="U480" s="374"/>
      <c r="V480" s="374"/>
      <c r="W480" s="374"/>
      <c r="X480" s="374"/>
      <c r="Y480" s="374"/>
      <c r="Z480" s="374"/>
    </row>
    <row r="481" spans="1:26" ht="13.5" customHeight="1" x14ac:dyDescent="0.25">
      <c r="A481" s="345">
        <f t="shared" ca="1" si="30"/>
        <v>0</v>
      </c>
      <c r="B481" s="345">
        <f t="shared" ca="1" si="23"/>
        <v>3</v>
      </c>
      <c r="C481" s="345">
        <f t="shared" ca="1" si="24"/>
        <v>1</v>
      </c>
      <c r="D481" s="346">
        <f t="shared" ca="1" si="25"/>
        <v>3</v>
      </c>
      <c r="E481" s="346">
        <f t="shared" ca="1" si="26"/>
        <v>2</v>
      </c>
      <c r="F481" s="344"/>
      <c r="G481" s="374"/>
      <c r="H481" s="374"/>
      <c r="I481" s="374"/>
      <c r="J481" s="375"/>
      <c r="K481" s="376"/>
      <c r="L481" s="377"/>
      <c r="M481" s="377"/>
      <c r="N481" s="382"/>
      <c r="O481" s="375"/>
      <c r="P481" s="380"/>
      <c r="Q481" s="375"/>
      <c r="R481" s="374"/>
      <c r="S481" s="374"/>
      <c r="T481" s="374"/>
      <c r="U481" s="374"/>
      <c r="V481" s="374"/>
      <c r="W481" s="374"/>
      <c r="X481" s="374"/>
      <c r="Y481" s="374"/>
      <c r="Z481" s="374"/>
    </row>
    <row r="482" spans="1:26" ht="13.5" customHeight="1" x14ac:dyDescent="0.25">
      <c r="A482" s="345">
        <f t="shared" ca="1" si="30"/>
        <v>0</v>
      </c>
      <c r="B482" s="345">
        <f t="shared" ca="1" si="23"/>
        <v>3</v>
      </c>
      <c r="C482" s="345">
        <f t="shared" ca="1" si="24"/>
        <v>1</v>
      </c>
      <c r="D482" s="346">
        <f t="shared" ca="1" si="25"/>
        <v>3</v>
      </c>
      <c r="E482" s="346">
        <f t="shared" ca="1" si="26"/>
        <v>2</v>
      </c>
      <c r="F482" s="344"/>
      <c r="G482" s="374"/>
      <c r="H482" s="374"/>
      <c r="I482" s="374"/>
      <c r="J482" s="375"/>
      <c r="K482" s="376"/>
      <c r="L482" s="377"/>
      <c r="M482" s="377"/>
      <c r="N482" s="382"/>
      <c r="O482" s="375"/>
      <c r="P482" s="380"/>
      <c r="Q482" s="375"/>
      <c r="R482" s="374"/>
      <c r="S482" s="374"/>
      <c r="T482" s="374"/>
      <c r="U482" s="374"/>
      <c r="V482" s="374"/>
      <c r="W482" s="374"/>
      <c r="X482" s="374"/>
      <c r="Y482" s="374"/>
      <c r="Z482" s="374"/>
    </row>
    <row r="483" spans="1:26" ht="13.5" customHeight="1" x14ac:dyDescent="0.25">
      <c r="A483" s="345">
        <f t="shared" ca="1" si="30"/>
        <v>0</v>
      </c>
      <c r="B483" s="345">
        <f t="shared" ca="1" si="23"/>
        <v>3</v>
      </c>
      <c r="C483" s="345">
        <f t="shared" ca="1" si="24"/>
        <v>1</v>
      </c>
      <c r="D483" s="346">
        <f t="shared" ca="1" si="25"/>
        <v>3</v>
      </c>
      <c r="E483" s="346">
        <f t="shared" ca="1" si="26"/>
        <v>2</v>
      </c>
      <c r="F483" s="344"/>
      <c r="G483" s="374"/>
      <c r="H483" s="374"/>
      <c r="I483" s="374"/>
      <c r="J483" s="375"/>
      <c r="K483" s="376"/>
      <c r="L483" s="377"/>
      <c r="M483" s="377"/>
      <c r="N483" s="382"/>
      <c r="O483" s="375"/>
      <c r="P483" s="380"/>
      <c r="Q483" s="375"/>
      <c r="R483" s="374"/>
      <c r="S483" s="374"/>
      <c r="T483" s="374"/>
      <c r="U483" s="374"/>
      <c r="V483" s="374"/>
      <c r="W483" s="374"/>
      <c r="X483" s="374"/>
      <c r="Y483" s="374"/>
      <c r="Z483" s="374"/>
    </row>
    <row r="484" spans="1:26" ht="13.5" customHeight="1" x14ac:dyDescent="0.25">
      <c r="A484" s="345">
        <f t="shared" ca="1" si="30"/>
        <v>0</v>
      </c>
      <c r="B484" s="345">
        <f t="shared" ca="1" si="23"/>
        <v>3</v>
      </c>
      <c r="C484" s="345">
        <f t="shared" ca="1" si="24"/>
        <v>1</v>
      </c>
      <c r="D484" s="346">
        <f t="shared" ca="1" si="25"/>
        <v>3</v>
      </c>
      <c r="E484" s="346">
        <f t="shared" ca="1" si="26"/>
        <v>2</v>
      </c>
      <c r="F484" s="344"/>
      <c r="G484" s="374"/>
      <c r="H484" s="374"/>
      <c r="I484" s="374"/>
      <c r="J484" s="375"/>
      <c r="K484" s="376"/>
      <c r="L484" s="377"/>
      <c r="M484" s="377"/>
      <c r="N484" s="382"/>
      <c r="O484" s="375"/>
      <c r="P484" s="380"/>
      <c r="Q484" s="375"/>
      <c r="R484" s="374"/>
      <c r="S484" s="374"/>
      <c r="T484" s="374"/>
      <c r="U484" s="374"/>
      <c r="V484" s="374"/>
      <c r="W484" s="374"/>
      <c r="X484" s="374"/>
      <c r="Y484" s="374"/>
      <c r="Z484" s="374"/>
    </row>
    <row r="485" spans="1:26" ht="13.5" customHeight="1" x14ac:dyDescent="0.25">
      <c r="A485" s="345">
        <f t="shared" ca="1" si="30"/>
        <v>0</v>
      </c>
      <c r="B485" s="345">
        <f t="shared" ca="1" si="23"/>
        <v>3</v>
      </c>
      <c r="C485" s="345">
        <f t="shared" ca="1" si="24"/>
        <v>1</v>
      </c>
      <c r="D485" s="346">
        <f t="shared" ca="1" si="25"/>
        <v>3</v>
      </c>
      <c r="E485" s="346">
        <f t="shared" ca="1" si="26"/>
        <v>2</v>
      </c>
      <c r="F485" s="344"/>
      <c r="G485" s="374"/>
      <c r="H485" s="374"/>
      <c r="I485" s="374"/>
      <c r="J485" s="375"/>
      <c r="K485" s="376"/>
      <c r="L485" s="377"/>
      <c r="M485" s="377"/>
      <c r="N485" s="382"/>
      <c r="O485" s="375"/>
      <c r="P485" s="380"/>
      <c r="Q485" s="375"/>
      <c r="R485" s="374"/>
      <c r="S485" s="374"/>
      <c r="T485" s="374"/>
      <c r="U485" s="374"/>
      <c r="V485" s="374"/>
      <c r="W485" s="374"/>
      <c r="X485" s="374"/>
      <c r="Y485" s="374"/>
      <c r="Z485" s="374"/>
    </row>
    <row r="486" spans="1:26" ht="13.5" customHeight="1" x14ac:dyDescent="0.25">
      <c r="A486" s="345">
        <f t="shared" ca="1" si="30"/>
        <v>0</v>
      </c>
      <c r="B486" s="345">
        <f t="shared" ca="1" si="23"/>
        <v>3</v>
      </c>
      <c r="C486" s="345">
        <f t="shared" ca="1" si="24"/>
        <v>1</v>
      </c>
      <c r="D486" s="346">
        <f t="shared" ca="1" si="25"/>
        <v>3</v>
      </c>
      <c r="E486" s="346">
        <f t="shared" ca="1" si="26"/>
        <v>2</v>
      </c>
      <c r="F486" s="344"/>
      <c r="G486" s="374"/>
      <c r="H486" s="374"/>
      <c r="I486" s="374"/>
      <c r="J486" s="375"/>
      <c r="K486" s="376"/>
      <c r="L486" s="377"/>
      <c r="M486" s="377"/>
      <c r="N486" s="382"/>
      <c r="O486" s="375"/>
      <c r="P486" s="380"/>
      <c r="Q486" s="375"/>
      <c r="R486" s="374"/>
      <c r="S486" s="374"/>
      <c r="T486" s="374"/>
      <c r="U486" s="374"/>
      <c r="V486" s="374"/>
      <c r="W486" s="374"/>
      <c r="X486" s="374"/>
      <c r="Y486" s="374"/>
      <c r="Z486" s="374"/>
    </row>
    <row r="487" spans="1:26" ht="13.5" customHeight="1" x14ac:dyDescent="0.25">
      <c r="A487" s="345">
        <f t="shared" ca="1" si="30"/>
        <v>0</v>
      </c>
      <c r="B487" s="345">
        <f t="shared" ca="1" si="23"/>
        <v>3</v>
      </c>
      <c r="C487" s="345">
        <f t="shared" ca="1" si="24"/>
        <v>1</v>
      </c>
      <c r="D487" s="346">
        <f t="shared" ca="1" si="25"/>
        <v>3</v>
      </c>
      <c r="E487" s="346">
        <f t="shared" ca="1" si="26"/>
        <v>2</v>
      </c>
      <c r="F487" s="344"/>
      <c r="G487" s="374"/>
      <c r="H487" s="374"/>
      <c r="I487" s="374"/>
      <c r="J487" s="375"/>
      <c r="K487" s="376"/>
      <c r="L487" s="377"/>
      <c r="M487" s="377"/>
      <c r="N487" s="382"/>
      <c r="O487" s="375"/>
      <c r="P487" s="380"/>
      <c r="Q487" s="375"/>
      <c r="R487" s="374"/>
      <c r="S487" s="374"/>
      <c r="T487" s="374"/>
      <c r="U487" s="374"/>
      <c r="V487" s="374"/>
      <c r="W487" s="374"/>
      <c r="X487" s="374"/>
      <c r="Y487" s="374"/>
      <c r="Z487" s="374"/>
    </row>
    <row r="488" spans="1:26" ht="13.5" customHeight="1" x14ac:dyDescent="0.25">
      <c r="A488" s="345">
        <f t="shared" ca="1" si="30"/>
        <v>0</v>
      </c>
      <c r="B488" s="345">
        <f t="shared" ca="1" si="23"/>
        <v>3</v>
      </c>
      <c r="C488" s="345">
        <f t="shared" ca="1" si="24"/>
        <v>1</v>
      </c>
      <c r="D488" s="346">
        <f t="shared" ca="1" si="25"/>
        <v>3</v>
      </c>
      <c r="E488" s="346">
        <f t="shared" ca="1" si="26"/>
        <v>2</v>
      </c>
      <c r="F488" s="344"/>
      <c r="G488" s="374"/>
      <c r="H488" s="374"/>
      <c r="I488" s="374"/>
      <c r="J488" s="375"/>
      <c r="K488" s="376"/>
      <c r="L488" s="377"/>
      <c r="M488" s="377"/>
      <c r="N488" s="382"/>
      <c r="O488" s="375"/>
      <c r="P488" s="380"/>
      <c r="Q488" s="375"/>
      <c r="R488" s="374"/>
      <c r="S488" s="374"/>
      <c r="T488" s="374"/>
      <c r="U488" s="374"/>
      <c r="V488" s="374"/>
      <c r="W488" s="374"/>
      <c r="X488" s="374"/>
      <c r="Y488" s="374"/>
      <c r="Z488" s="374"/>
    </row>
    <row r="489" spans="1:26" ht="13.5" customHeight="1" x14ac:dyDescent="0.25">
      <c r="A489" s="345">
        <f t="shared" ca="1" si="30"/>
        <v>0</v>
      </c>
      <c r="B489" s="345">
        <f t="shared" ca="1" si="23"/>
        <v>3</v>
      </c>
      <c r="C489" s="345">
        <f t="shared" ca="1" si="24"/>
        <v>1</v>
      </c>
      <c r="D489" s="346">
        <f t="shared" ca="1" si="25"/>
        <v>3</v>
      </c>
      <c r="E489" s="346">
        <f t="shared" ca="1" si="26"/>
        <v>2</v>
      </c>
      <c r="F489" s="344"/>
      <c r="G489" s="374"/>
      <c r="H489" s="374"/>
      <c r="I489" s="374"/>
      <c r="J489" s="375"/>
      <c r="K489" s="376"/>
      <c r="L489" s="377"/>
      <c r="M489" s="377"/>
      <c r="N489" s="382"/>
      <c r="O489" s="375"/>
      <c r="P489" s="380"/>
      <c r="Q489" s="375"/>
      <c r="R489" s="374"/>
      <c r="S489" s="374"/>
      <c r="T489" s="374"/>
      <c r="U489" s="374"/>
      <c r="V489" s="374"/>
      <c r="W489" s="374"/>
      <c r="X489" s="374"/>
      <c r="Y489" s="374"/>
      <c r="Z489" s="374"/>
    </row>
    <row r="490" spans="1:26" ht="13.5" customHeight="1" x14ac:dyDescent="0.25">
      <c r="A490" s="345">
        <f t="shared" ca="1" si="30"/>
        <v>0</v>
      </c>
      <c r="B490" s="345">
        <f t="shared" ca="1" si="23"/>
        <v>3</v>
      </c>
      <c r="C490" s="345">
        <f t="shared" ca="1" si="24"/>
        <v>1</v>
      </c>
      <c r="D490" s="346">
        <f t="shared" ca="1" si="25"/>
        <v>3</v>
      </c>
      <c r="E490" s="346">
        <f t="shared" ca="1" si="26"/>
        <v>2</v>
      </c>
      <c r="F490" s="344"/>
      <c r="G490" s="374"/>
      <c r="H490" s="374"/>
      <c r="I490" s="374"/>
      <c r="J490" s="375"/>
      <c r="K490" s="376"/>
      <c r="L490" s="377"/>
      <c r="M490" s="377"/>
      <c r="N490" s="382"/>
      <c r="O490" s="375"/>
      <c r="P490" s="380"/>
      <c r="Q490" s="375"/>
      <c r="R490" s="374"/>
      <c r="S490" s="374"/>
      <c r="T490" s="374"/>
      <c r="U490" s="374"/>
      <c r="V490" s="374"/>
      <c r="W490" s="374"/>
      <c r="X490" s="374"/>
      <c r="Y490" s="374"/>
      <c r="Z490" s="374"/>
    </row>
    <row r="491" spans="1:26" ht="13.5" customHeight="1" x14ac:dyDescent="0.25">
      <c r="A491" s="345">
        <f t="shared" ca="1" si="30"/>
        <v>0</v>
      </c>
      <c r="B491" s="345">
        <f t="shared" ca="1" si="23"/>
        <v>3</v>
      </c>
      <c r="C491" s="345">
        <f t="shared" ca="1" si="24"/>
        <v>1</v>
      </c>
      <c r="D491" s="346">
        <f t="shared" ca="1" si="25"/>
        <v>3</v>
      </c>
      <c r="E491" s="346">
        <f t="shared" ca="1" si="26"/>
        <v>2</v>
      </c>
      <c r="F491" s="344"/>
      <c r="G491" s="374"/>
      <c r="H491" s="374"/>
      <c r="I491" s="374"/>
      <c r="J491" s="375"/>
      <c r="K491" s="376"/>
      <c r="L491" s="377"/>
      <c r="M491" s="377"/>
      <c r="N491" s="382"/>
      <c r="O491" s="375"/>
      <c r="P491" s="380"/>
      <c r="Q491" s="375"/>
      <c r="R491" s="374"/>
      <c r="S491" s="374"/>
      <c r="T491" s="374"/>
      <c r="U491" s="374"/>
      <c r="V491" s="374"/>
      <c r="W491" s="374"/>
      <c r="X491" s="374"/>
      <c r="Y491" s="374"/>
      <c r="Z491" s="374"/>
    </row>
    <row r="492" spans="1:26" ht="13.5" customHeight="1" x14ac:dyDescent="0.25">
      <c r="A492" s="345">
        <f t="shared" ca="1" si="30"/>
        <v>0</v>
      </c>
      <c r="B492" s="345">
        <f t="shared" ca="1" si="23"/>
        <v>3</v>
      </c>
      <c r="C492" s="345">
        <f t="shared" ca="1" si="24"/>
        <v>1</v>
      </c>
      <c r="D492" s="346">
        <f t="shared" ca="1" si="25"/>
        <v>3</v>
      </c>
      <c r="E492" s="346">
        <f t="shared" ca="1" si="26"/>
        <v>2</v>
      </c>
      <c r="F492" s="344"/>
      <c r="G492" s="374"/>
      <c r="H492" s="374"/>
      <c r="I492" s="374"/>
      <c r="J492" s="375"/>
      <c r="K492" s="376"/>
      <c r="L492" s="377"/>
      <c r="M492" s="377"/>
      <c r="N492" s="382"/>
      <c r="O492" s="375"/>
      <c r="P492" s="380"/>
      <c r="Q492" s="375"/>
      <c r="R492" s="374"/>
      <c r="S492" s="374"/>
      <c r="T492" s="374"/>
      <c r="U492" s="374"/>
      <c r="V492" s="374"/>
      <c r="W492" s="374"/>
      <c r="X492" s="374"/>
      <c r="Y492" s="374"/>
      <c r="Z492" s="374"/>
    </row>
    <row r="493" spans="1:26" ht="13.5" customHeight="1" x14ac:dyDescent="0.25">
      <c r="A493" s="345">
        <f t="shared" ca="1" si="30"/>
        <v>0</v>
      </c>
      <c r="B493" s="345">
        <f t="shared" ca="1" si="23"/>
        <v>3</v>
      </c>
      <c r="C493" s="345">
        <f t="shared" ca="1" si="24"/>
        <v>1</v>
      </c>
      <c r="D493" s="346">
        <f t="shared" ca="1" si="25"/>
        <v>3</v>
      </c>
      <c r="E493" s="346">
        <f t="shared" ca="1" si="26"/>
        <v>2</v>
      </c>
      <c r="F493" s="344"/>
      <c r="G493" s="374"/>
      <c r="H493" s="374"/>
      <c r="I493" s="374"/>
      <c r="J493" s="375"/>
      <c r="K493" s="376"/>
      <c r="L493" s="377"/>
      <c r="M493" s="377"/>
      <c r="N493" s="382"/>
      <c r="O493" s="375"/>
      <c r="P493" s="380"/>
      <c r="Q493" s="375"/>
      <c r="R493" s="374"/>
      <c r="S493" s="374"/>
      <c r="T493" s="374"/>
      <c r="U493" s="374"/>
      <c r="V493" s="374"/>
      <c r="W493" s="374"/>
      <c r="X493" s="374"/>
      <c r="Y493" s="374"/>
      <c r="Z493" s="374"/>
    </row>
    <row r="494" spans="1:26" ht="13.5" customHeight="1" x14ac:dyDescent="0.25">
      <c r="A494" s="345">
        <f t="shared" ca="1" si="30"/>
        <v>0</v>
      </c>
      <c r="B494" s="345">
        <f t="shared" ca="1" si="23"/>
        <v>3</v>
      </c>
      <c r="C494" s="345">
        <f t="shared" ca="1" si="24"/>
        <v>1</v>
      </c>
      <c r="D494" s="346">
        <f t="shared" ca="1" si="25"/>
        <v>3</v>
      </c>
      <c r="E494" s="346">
        <f t="shared" ca="1" si="26"/>
        <v>2</v>
      </c>
      <c r="F494" s="344"/>
      <c r="G494" s="374"/>
      <c r="H494" s="374"/>
      <c r="I494" s="374"/>
      <c r="J494" s="375"/>
      <c r="K494" s="376"/>
      <c r="L494" s="377"/>
      <c r="M494" s="377"/>
      <c r="N494" s="382"/>
      <c r="O494" s="375"/>
      <c r="P494" s="380"/>
      <c r="Q494" s="375"/>
      <c r="R494" s="374"/>
      <c r="S494" s="374"/>
      <c r="T494" s="374"/>
      <c r="U494" s="374"/>
      <c r="V494" s="374"/>
      <c r="W494" s="374"/>
      <c r="X494" s="374"/>
      <c r="Y494" s="374"/>
      <c r="Z494" s="374"/>
    </row>
    <row r="495" spans="1:26" ht="13.5" customHeight="1" x14ac:dyDescent="0.25">
      <c r="A495" s="345">
        <f t="shared" ca="1" si="30"/>
        <v>0</v>
      </c>
      <c r="B495" s="345">
        <f t="shared" ca="1" si="23"/>
        <v>3</v>
      </c>
      <c r="C495" s="345">
        <f t="shared" ca="1" si="24"/>
        <v>1</v>
      </c>
      <c r="D495" s="346">
        <f t="shared" ca="1" si="25"/>
        <v>3</v>
      </c>
      <c r="E495" s="346">
        <f t="shared" ca="1" si="26"/>
        <v>2</v>
      </c>
      <c r="F495" s="344"/>
      <c r="G495" s="374"/>
      <c r="H495" s="374"/>
      <c r="I495" s="374"/>
      <c r="J495" s="375"/>
      <c r="K495" s="376"/>
      <c r="L495" s="377"/>
      <c r="M495" s="377"/>
      <c r="N495" s="382"/>
      <c r="O495" s="375"/>
      <c r="P495" s="380"/>
      <c r="Q495" s="375"/>
      <c r="R495" s="374"/>
      <c r="S495" s="374"/>
      <c r="T495" s="374"/>
      <c r="U495" s="374"/>
      <c r="V495" s="374"/>
      <c r="W495" s="374"/>
      <c r="X495" s="374"/>
      <c r="Y495" s="374"/>
      <c r="Z495" s="374"/>
    </row>
    <row r="496" spans="1:26" ht="13.5" customHeight="1" x14ac:dyDescent="0.25">
      <c r="A496" s="345">
        <f t="shared" ca="1" si="30"/>
        <v>0</v>
      </c>
      <c r="B496" s="345">
        <f t="shared" ca="1" si="23"/>
        <v>3</v>
      </c>
      <c r="C496" s="345">
        <f t="shared" ca="1" si="24"/>
        <v>1</v>
      </c>
      <c r="D496" s="346">
        <f t="shared" ca="1" si="25"/>
        <v>3</v>
      </c>
      <c r="E496" s="346">
        <f t="shared" ca="1" si="26"/>
        <v>2</v>
      </c>
      <c r="F496" s="344"/>
      <c r="G496" s="374"/>
      <c r="H496" s="374"/>
      <c r="I496" s="374"/>
      <c r="J496" s="375"/>
      <c r="K496" s="376"/>
      <c r="L496" s="377"/>
      <c r="M496" s="377"/>
      <c r="N496" s="382"/>
      <c r="O496" s="375"/>
      <c r="P496" s="380"/>
      <c r="Q496" s="375"/>
      <c r="R496" s="374"/>
      <c r="S496" s="374"/>
      <c r="T496" s="374"/>
      <c r="U496" s="374"/>
      <c r="V496" s="374"/>
      <c r="W496" s="374"/>
      <c r="X496" s="374"/>
      <c r="Y496" s="374"/>
      <c r="Z496" s="374"/>
    </row>
    <row r="497" spans="1:26" ht="13.5" customHeight="1" x14ac:dyDescent="0.25">
      <c r="A497" s="345">
        <f t="shared" ca="1" si="30"/>
        <v>0</v>
      </c>
      <c r="B497" s="345">
        <f t="shared" ca="1" si="23"/>
        <v>3</v>
      </c>
      <c r="C497" s="345">
        <f t="shared" ca="1" si="24"/>
        <v>1</v>
      </c>
      <c r="D497" s="346">
        <f t="shared" ca="1" si="25"/>
        <v>3</v>
      </c>
      <c r="E497" s="346">
        <f t="shared" ca="1" si="26"/>
        <v>2</v>
      </c>
      <c r="F497" s="344"/>
      <c r="G497" s="374"/>
      <c r="H497" s="374"/>
      <c r="I497" s="374"/>
      <c r="J497" s="375"/>
      <c r="K497" s="376"/>
      <c r="L497" s="377"/>
      <c r="M497" s="377"/>
      <c r="N497" s="382"/>
      <c r="O497" s="375"/>
      <c r="P497" s="380"/>
      <c r="Q497" s="375"/>
      <c r="R497" s="374"/>
      <c r="S497" s="374"/>
      <c r="T497" s="374"/>
      <c r="U497" s="374"/>
      <c r="V497" s="374"/>
      <c r="W497" s="374"/>
      <c r="X497" s="374"/>
      <c r="Y497" s="374"/>
      <c r="Z497" s="374"/>
    </row>
    <row r="498" spans="1:26" ht="13.5" customHeight="1" x14ac:dyDescent="0.25">
      <c r="A498" s="345">
        <f t="shared" ca="1" si="30"/>
        <v>0</v>
      </c>
      <c r="B498" s="345">
        <f t="shared" ca="1" si="23"/>
        <v>3</v>
      </c>
      <c r="C498" s="345">
        <f t="shared" ca="1" si="24"/>
        <v>1</v>
      </c>
      <c r="D498" s="346">
        <f t="shared" ca="1" si="25"/>
        <v>3</v>
      </c>
      <c r="E498" s="346">
        <f t="shared" ca="1" si="26"/>
        <v>2</v>
      </c>
      <c r="F498" s="344"/>
      <c r="G498" s="374"/>
      <c r="H498" s="374"/>
      <c r="I498" s="374"/>
      <c r="J498" s="375"/>
      <c r="K498" s="376"/>
      <c r="L498" s="377"/>
      <c r="M498" s="377"/>
      <c r="N498" s="382"/>
      <c r="O498" s="375"/>
      <c r="P498" s="380"/>
      <c r="Q498" s="375"/>
      <c r="R498" s="374"/>
      <c r="S498" s="374"/>
      <c r="T498" s="374"/>
      <c r="U498" s="374"/>
      <c r="V498" s="374"/>
      <c r="W498" s="374"/>
      <c r="X498" s="374"/>
      <c r="Y498" s="374"/>
      <c r="Z498" s="374"/>
    </row>
    <row r="499" spans="1:26" ht="13.5" customHeight="1" x14ac:dyDescent="0.25">
      <c r="A499" s="345">
        <f t="shared" ca="1" si="30"/>
        <v>0</v>
      </c>
      <c r="B499" s="345">
        <f t="shared" ca="1" si="23"/>
        <v>3</v>
      </c>
      <c r="C499" s="345">
        <f t="shared" ca="1" si="24"/>
        <v>1</v>
      </c>
      <c r="D499" s="346">
        <f t="shared" ca="1" si="25"/>
        <v>3</v>
      </c>
      <c r="E499" s="346">
        <f t="shared" ca="1" si="26"/>
        <v>2</v>
      </c>
      <c r="F499" s="344"/>
      <c r="G499" s="374"/>
      <c r="H499" s="374"/>
      <c r="I499" s="374"/>
      <c r="J499" s="375"/>
      <c r="K499" s="376"/>
      <c r="L499" s="377"/>
      <c r="M499" s="377"/>
      <c r="N499" s="382"/>
      <c r="O499" s="375"/>
      <c r="P499" s="380"/>
      <c r="Q499" s="375"/>
      <c r="R499" s="374"/>
      <c r="S499" s="374"/>
      <c r="T499" s="374"/>
      <c r="U499" s="374"/>
      <c r="V499" s="374"/>
      <c r="W499" s="374"/>
      <c r="X499" s="374"/>
      <c r="Y499" s="374"/>
      <c r="Z499" s="374"/>
    </row>
    <row r="500" spans="1:26" ht="13.5" customHeight="1" x14ac:dyDescent="0.25">
      <c r="A500" s="345">
        <f t="shared" ca="1" si="30"/>
        <v>0</v>
      </c>
      <c r="B500" s="345">
        <f t="shared" ca="1" si="23"/>
        <v>3</v>
      </c>
      <c r="C500" s="345">
        <f t="shared" ca="1" si="24"/>
        <v>1</v>
      </c>
      <c r="D500" s="346">
        <f t="shared" ca="1" si="25"/>
        <v>3</v>
      </c>
      <c r="E500" s="346">
        <f t="shared" ca="1" si="26"/>
        <v>2</v>
      </c>
      <c r="F500" s="344"/>
      <c r="G500" s="374"/>
      <c r="H500" s="374"/>
      <c r="I500" s="374"/>
      <c r="J500" s="375"/>
      <c r="K500" s="376"/>
      <c r="L500" s="377"/>
      <c r="M500" s="377"/>
      <c r="N500" s="382"/>
      <c r="O500" s="375"/>
      <c r="P500" s="380"/>
      <c r="Q500" s="375"/>
      <c r="R500" s="374"/>
      <c r="S500" s="374"/>
      <c r="T500" s="374"/>
      <c r="U500" s="374"/>
      <c r="V500" s="374"/>
      <c r="W500" s="374"/>
      <c r="X500" s="374"/>
      <c r="Y500" s="374"/>
      <c r="Z500" s="374"/>
    </row>
    <row r="501" spans="1:26" ht="13.5" customHeight="1" x14ac:dyDescent="0.25">
      <c r="A501" s="345">
        <f t="shared" ca="1" si="30"/>
        <v>0</v>
      </c>
      <c r="B501" s="345">
        <f t="shared" ca="1" si="23"/>
        <v>3</v>
      </c>
      <c r="C501" s="345">
        <f t="shared" ca="1" si="24"/>
        <v>1</v>
      </c>
      <c r="D501" s="346">
        <f t="shared" ca="1" si="25"/>
        <v>3</v>
      </c>
      <c r="E501" s="346">
        <f t="shared" ca="1" si="26"/>
        <v>2</v>
      </c>
      <c r="F501" s="344"/>
      <c r="G501" s="374"/>
      <c r="H501" s="374"/>
      <c r="I501" s="374"/>
      <c r="J501" s="375"/>
      <c r="K501" s="376"/>
      <c r="L501" s="377"/>
      <c r="M501" s="377"/>
      <c r="N501" s="382"/>
      <c r="O501" s="375"/>
      <c r="P501" s="380"/>
      <c r="Q501" s="375"/>
      <c r="R501" s="374"/>
      <c r="S501" s="374"/>
      <c r="T501" s="374"/>
      <c r="U501" s="374"/>
      <c r="V501" s="374"/>
      <c r="W501" s="374"/>
      <c r="X501" s="374"/>
      <c r="Y501" s="374"/>
      <c r="Z501" s="374"/>
    </row>
    <row r="502" spans="1:26" ht="13.5" customHeight="1" x14ac:dyDescent="0.25">
      <c r="A502" s="345">
        <f t="shared" ca="1" si="30"/>
        <v>0</v>
      </c>
      <c r="B502" s="345">
        <f t="shared" ca="1" si="23"/>
        <v>3</v>
      </c>
      <c r="C502" s="345">
        <f t="shared" ca="1" si="24"/>
        <v>1</v>
      </c>
      <c r="D502" s="346">
        <f t="shared" ca="1" si="25"/>
        <v>3</v>
      </c>
      <c r="E502" s="346">
        <f t="shared" ca="1" si="26"/>
        <v>2</v>
      </c>
      <c r="F502" s="344"/>
      <c r="G502" s="374"/>
      <c r="H502" s="374"/>
      <c r="I502" s="374"/>
      <c r="J502" s="375"/>
      <c r="K502" s="376"/>
      <c r="L502" s="377"/>
      <c r="M502" s="377"/>
      <c r="N502" s="382"/>
      <c r="O502" s="375"/>
      <c r="P502" s="380"/>
      <c r="Q502" s="375"/>
      <c r="R502" s="374"/>
      <c r="S502" s="374"/>
      <c r="T502" s="374"/>
      <c r="U502" s="374"/>
      <c r="V502" s="374"/>
      <c r="W502" s="374"/>
      <c r="X502" s="374"/>
      <c r="Y502" s="374"/>
      <c r="Z502" s="374"/>
    </row>
    <row r="503" spans="1:26" ht="13.5" customHeight="1" x14ac:dyDescent="0.25">
      <c r="A503" s="345">
        <f t="shared" ca="1" si="30"/>
        <v>0</v>
      </c>
      <c r="B503" s="345">
        <f t="shared" ca="1" si="23"/>
        <v>3</v>
      </c>
      <c r="C503" s="345">
        <f t="shared" ca="1" si="24"/>
        <v>1</v>
      </c>
      <c r="D503" s="346">
        <f t="shared" ca="1" si="25"/>
        <v>3</v>
      </c>
      <c r="E503" s="346">
        <f t="shared" ca="1" si="26"/>
        <v>2</v>
      </c>
      <c r="F503" s="344"/>
      <c r="G503" s="374"/>
      <c r="H503" s="374"/>
      <c r="I503" s="374"/>
      <c r="J503" s="375"/>
      <c r="K503" s="376"/>
      <c r="L503" s="377"/>
      <c r="M503" s="377"/>
      <c r="N503" s="382"/>
      <c r="O503" s="375"/>
      <c r="P503" s="380"/>
      <c r="Q503" s="375"/>
      <c r="R503" s="374"/>
      <c r="S503" s="374"/>
      <c r="T503" s="374"/>
      <c r="U503" s="374"/>
      <c r="V503" s="374"/>
      <c r="W503" s="374"/>
      <c r="X503" s="374"/>
      <c r="Y503" s="374"/>
      <c r="Z503" s="374"/>
    </row>
    <row r="504" spans="1:26" ht="13.5" customHeight="1" x14ac:dyDescent="0.25">
      <c r="A504" s="345">
        <f t="shared" ca="1" si="30"/>
        <v>0</v>
      </c>
      <c r="B504" s="345">
        <f t="shared" ca="1" si="23"/>
        <v>3</v>
      </c>
      <c r="C504" s="345">
        <f t="shared" ca="1" si="24"/>
        <v>1</v>
      </c>
      <c r="D504" s="346">
        <f t="shared" ca="1" si="25"/>
        <v>3</v>
      </c>
      <c r="E504" s="346">
        <f t="shared" ca="1" si="26"/>
        <v>2</v>
      </c>
      <c r="F504" s="344"/>
      <c r="G504" s="374"/>
      <c r="H504" s="374"/>
      <c r="I504" s="374"/>
      <c r="J504" s="375"/>
      <c r="K504" s="376"/>
      <c r="L504" s="377"/>
      <c r="M504" s="377"/>
      <c r="N504" s="382"/>
      <c r="O504" s="375"/>
      <c r="P504" s="380"/>
      <c r="Q504" s="375"/>
      <c r="R504" s="374"/>
      <c r="S504" s="374"/>
      <c r="T504" s="374"/>
      <c r="U504" s="374"/>
      <c r="V504" s="374"/>
      <c r="W504" s="374"/>
      <c r="X504" s="374"/>
      <c r="Y504" s="374"/>
      <c r="Z504" s="374"/>
    </row>
    <row r="505" spans="1:26" ht="13.5" customHeight="1" x14ac:dyDescent="0.25">
      <c r="A505" s="345">
        <f t="shared" ca="1" si="30"/>
        <v>0</v>
      </c>
      <c r="B505" s="345">
        <f t="shared" ca="1" si="23"/>
        <v>3</v>
      </c>
      <c r="C505" s="345">
        <f t="shared" ca="1" si="24"/>
        <v>1</v>
      </c>
      <c r="D505" s="346">
        <f t="shared" ca="1" si="25"/>
        <v>3</v>
      </c>
      <c r="E505" s="346">
        <f t="shared" ca="1" si="26"/>
        <v>2</v>
      </c>
      <c r="F505" s="344"/>
      <c r="G505" s="374"/>
      <c r="H505" s="374"/>
      <c r="I505" s="374"/>
      <c r="J505" s="375"/>
      <c r="K505" s="376"/>
      <c r="L505" s="377"/>
      <c r="M505" s="377"/>
      <c r="N505" s="382"/>
      <c r="O505" s="375"/>
      <c r="P505" s="380"/>
      <c r="Q505" s="375"/>
      <c r="R505" s="374"/>
      <c r="S505" s="374"/>
      <c r="T505" s="374"/>
      <c r="U505" s="374"/>
      <c r="V505" s="374"/>
      <c r="W505" s="374"/>
      <c r="X505" s="374"/>
      <c r="Y505" s="374"/>
      <c r="Z505" s="374"/>
    </row>
    <row r="506" spans="1:26" ht="13.5" customHeight="1" x14ac:dyDescent="0.25">
      <c r="A506" s="345">
        <f t="shared" ca="1" si="30"/>
        <v>0</v>
      </c>
      <c r="B506" s="345">
        <f t="shared" ca="1" si="23"/>
        <v>3</v>
      </c>
      <c r="C506" s="345">
        <f t="shared" ca="1" si="24"/>
        <v>1</v>
      </c>
      <c r="D506" s="346">
        <f t="shared" ca="1" si="25"/>
        <v>3</v>
      </c>
      <c r="E506" s="346">
        <f t="shared" ca="1" si="26"/>
        <v>2</v>
      </c>
      <c r="F506" s="344"/>
      <c r="G506" s="374"/>
      <c r="H506" s="374"/>
      <c r="I506" s="374"/>
      <c r="J506" s="375"/>
      <c r="K506" s="376"/>
      <c r="L506" s="377"/>
      <c r="M506" s="377"/>
      <c r="N506" s="382"/>
      <c r="O506" s="375"/>
      <c r="P506" s="380"/>
      <c r="Q506" s="375"/>
      <c r="R506" s="374"/>
      <c r="S506" s="374"/>
      <c r="T506" s="374"/>
      <c r="U506" s="374"/>
      <c r="V506" s="374"/>
      <c r="W506" s="374"/>
      <c r="X506" s="374"/>
      <c r="Y506" s="374"/>
      <c r="Z506" s="374"/>
    </row>
    <row r="507" spans="1:26" ht="13.5" customHeight="1" x14ac:dyDescent="0.25">
      <c r="A507" s="345">
        <f t="shared" ca="1" si="30"/>
        <v>0</v>
      </c>
      <c r="B507" s="345">
        <f t="shared" ca="1" si="23"/>
        <v>3</v>
      </c>
      <c r="C507" s="345">
        <f t="shared" ca="1" si="24"/>
        <v>1</v>
      </c>
      <c r="D507" s="346">
        <f t="shared" ca="1" si="25"/>
        <v>3</v>
      </c>
      <c r="E507" s="346">
        <f t="shared" ca="1" si="26"/>
        <v>2</v>
      </c>
      <c r="F507" s="344"/>
      <c r="G507" s="374"/>
      <c r="H507" s="374"/>
      <c r="I507" s="374"/>
      <c r="J507" s="375"/>
      <c r="K507" s="376"/>
      <c r="L507" s="377"/>
      <c r="M507" s="377"/>
      <c r="N507" s="382"/>
      <c r="O507" s="375"/>
      <c r="P507" s="380"/>
      <c r="Q507" s="375"/>
      <c r="R507" s="374"/>
      <c r="S507" s="374"/>
      <c r="T507" s="374"/>
      <c r="U507" s="374"/>
      <c r="V507" s="374"/>
      <c r="W507" s="374"/>
      <c r="X507" s="374"/>
      <c r="Y507" s="374"/>
      <c r="Z507" s="374"/>
    </row>
    <row r="508" spans="1:26" ht="13.5" customHeight="1" x14ac:dyDescent="0.25">
      <c r="A508" s="345">
        <f t="shared" ca="1" si="30"/>
        <v>0</v>
      </c>
      <c r="B508" s="345">
        <f t="shared" ca="1" si="23"/>
        <v>3</v>
      </c>
      <c r="C508" s="345">
        <f t="shared" ca="1" si="24"/>
        <v>1</v>
      </c>
      <c r="D508" s="346">
        <f t="shared" ca="1" si="25"/>
        <v>3</v>
      </c>
      <c r="E508" s="346">
        <f t="shared" ca="1" si="26"/>
        <v>2</v>
      </c>
      <c r="F508" s="344"/>
      <c r="G508" s="374"/>
      <c r="H508" s="374"/>
      <c r="I508" s="374"/>
      <c r="J508" s="375"/>
      <c r="K508" s="376"/>
      <c r="L508" s="377"/>
      <c r="M508" s="377"/>
      <c r="N508" s="382"/>
      <c r="O508" s="375"/>
      <c r="P508" s="380"/>
      <c r="Q508" s="375"/>
      <c r="R508" s="374"/>
      <c r="S508" s="374"/>
      <c r="T508" s="374"/>
      <c r="U508" s="374"/>
      <c r="V508" s="374"/>
      <c r="W508" s="374"/>
      <c r="X508" s="374"/>
      <c r="Y508" s="374"/>
      <c r="Z508" s="374"/>
    </row>
    <row r="509" spans="1:26" ht="13.5" customHeight="1" x14ac:dyDescent="0.25">
      <c r="A509" s="345">
        <f t="shared" ca="1" si="30"/>
        <v>0</v>
      </c>
      <c r="B509" s="345">
        <f t="shared" ca="1" si="23"/>
        <v>3</v>
      </c>
      <c r="C509" s="345">
        <f t="shared" ca="1" si="24"/>
        <v>1</v>
      </c>
      <c r="D509" s="346">
        <f t="shared" ca="1" si="25"/>
        <v>3</v>
      </c>
      <c r="E509" s="346">
        <f t="shared" ca="1" si="26"/>
        <v>2</v>
      </c>
      <c r="F509" s="344"/>
      <c r="G509" s="374"/>
      <c r="H509" s="374"/>
      <c r="I509" s="374"/>
      <c r="J509" s="375"/>
      <c r="K509" s="376"/>
      <c r="L509" s="377"/>
      <c r="M509" s="377"/>
      <c r="N509" s="382"/>
      <c r="O509" s="375"/>
      <c r="P509" s="380"/>
      <c r="Q509" s="375"/>
      <c r="R509" s="374"/>
      <c r="S509" s="374"/>
      <c r="T509" s="374"/>
      <c r="U509" s="374"/>
      <c r="V509" s="374"/>
      <c r="W509" s="374"/>
      <c r="X509" s="374"/>
      <c r="Y509" s="374"/>
      <c r="Z509" s="374"/>
    </row>
    <row r="510" spans="1:26" ht="13.5" customHeight="1" x14ac:dyDescent="0.25">
      <c r="A510" s="345">
        <f t="shared" ca="1" si="30"/>
        <v>0</v>
      </c>
      <c r="B510" s="345">
        <f t="shared" ca="1" si="23"/>
        <v>3</v>
      </c>
      <c r="C510" s="345">
        <f t="shared" ca="1" si="24"/>
        <v>1</v>
      </c>
      <c r="D510" s="346">
        <f t="shared" ca="1" si="25"/>
        <v>3</v>
      </c>
      <c r="E510" s="346">
        <f t="shared" ca="1" si="26"/>
        <v>2</v>
      </c>
      <c r="F510" s="344"/>
      <c r="G510" s="374"/>
      <c r="H510" s="374"/>
      <c r="I510" s="374"/>
      <c r="J510" s="375"/>
      <c r="K510" s="376"/>
      <c r="L510" s="377"/>
      <c r="M510" s="377"/>
      <c r="N510" s="382"/>
      <c r="O510" s="375"/>
      <c r="P510" s="380"/>
      <c r="Q510" s="375"/>
      <c r="R510" s="374"/>
      <c r="S510" s="374"/>
      <c r="T510" s="374"/>
      <c r="U510" s="374"/>
      <c r="V510" s="374"/>
      <c r="W510" s="374"/>
      <c r="X510" s="374"/>
      <c r="Y510" s="374"/>
      <c r="Z510" s="374"/>
    </row>
    <row r="511" spans="1:26" ht="13.5" customHeight="1" x14ac:dyDescent="0.25">
      <c r="A511" s="345">
        <f t="shared" ca="1" si="30"/>
        <v>0</v>
      </c>
      <c r="B511" s="345">
        <f t="shared" ca="1" si="23"/>
        <v>3</v>
      </c>
      <c r="C511" s="345">
        <f t="shared" ca="1" si="24"/>
        <v>1</v>
      </c>
      <c r="D511" s="346">
        <f t="shared" ca="1" si="25"/>
        <v>3</v>
      </c>
      <c r="E511" s="346">
        <f t="shared" ca="1" si="26"/>
        <v>2</v>
      </c>
      <c r="F511" s="344"/>
      <c r="G511" s="374"/>
      <c r="H511" s="374"/>
      <c r="I511" s="374"/>
      <c r="J511" s="375"/>
      <c r="K511" s="376"/>
      <c r="L511" s="377"/>
      <c r="M511" s="377"/>
      <c r="N511" s="382"/>
      <c r="O511" s="375"/>
      <c r="P511" s="380"/>
      <c r="Q511" s="375"/>
      <c r="R511" s="374"/>
      <c r="S511" s="374"/>
      <c r="T511" s="374"/>
      <c r="U511" s="374"/>
      <c r="V511" s="374"/>
      <c r="W511" s="374"/>
      <c r="X511" s="374"/>
      <c r="Y511" s="374"/>
      <c r="Z511" s="374"/>
    </row>
    <row r="512" spans="1:26" ht="13.5" customHeight="1" x14ac:dyDescent="0.25">
      <c r="A512" s="345">
        <f t="shared" ca="1" si="30"/>
        <v>0</v>
      </c>
      <c r="B512" s="345">
        <f t="shared" ca="1" si="23"/>
        <v>3</v>
      </c>
      <c r="C512" s="345">
        <f t="shared" ca="1" si="24"/>
        <v>1</v>
      </c>
      <c r="D512" s="346">
        <f t="shared" ca="1" si="25"/>
        <v>3</v>
      </c>
      <c r="E512" s="346">
        <f t="shared" ca="1" si="26"/>
        <v>2</v>
      </c>
      <c r="F512" s="344"/>
      <c r="G512" s="374"/>
      <c r="H512" s="374"/>
      <c r="I512" s="374"/>
      <c r="J512" s="375"/>
      <c r="K512" s="376"/>
      <c r="L512" s="377"/>
      <c r="M512" s="377"/>
      <c r="N512" s="382"/>
      <c r="O512" s="375"/>
      <c r="P512" s="380"/>
      <c r="Q512" s="375"/>
      <c r="R512" s="374"/>
      <c r="S512" s="374"/>
      <c r="T512" s="374"/>
      <c r="U512" s="374"/>
      <c r="V512" s="374"/>
      <c r="W512" s="374"/>
      <c r="X512" s="374"/>
      <c r="Y512" s="374"/>
      <c r="Z512" s="374"/>
    </row>
    <row r="513" spans="1:26" ht="13.5" customHeight="1" x14ac:dyDescent="0.25">
      <c r="A513" s="345">
        <f t="shared" ca="1" si="30"/>
        <v>0</v>
      </c>
      <c r="B513" s="345">
        <f t="shared" ca="1" si="23"/>
        <v>3</v>
      </c>
      <c r="C513" s="345">
        <f t="shared" ca="1" si="24"/>
        <v>1</v>
      </c>
      <c r="D513" s="346">
        <f t="shared" ca="1" si="25"/>
        <v>3</v>
      </c>
      <c r="E513" s="346">
        <f t="shared" ca="1" si="26"/>
        <v>2</v>
      </c>
      <c r="F513" s="344"/>
      <c r="G513" s="374"/>
      <c r="H513" s="374"/>
      <c r="I513" s="374"/>
      <c r="J513" s="375"/>
      <c r="K513" s="376"/>
      <c r="L513" s="377"/>
      <c r="M513" s="377"/>
      <c r="N513" s="382"/>
      <c r="O513" s="375"/>
      <c r="P513" s="380"/>
      <c r="Q513" s="375"/>
      <c r="R513" s="374"/>
      <c r="S513" s="374"/>
      <c r="T513" s="374"/>
      <c r="U513" s="374"/>
      <c r="V513" s="374"/>
      <c r="W513" s="374"/>
      <c r="X513" s="374"/>
      <c r="Y513" s="374"/>
      <c r="Z513" s="374"/>
    </row>
    <row r="514" spans="1:26" ht="13.5" customHeight="1" x14ac:dyDescent="0.25">
      <c r="A514" s="345">
        <f t="shared" ca="1" si="30"/>
        <v>0</v>
      </c>
      <c r="B514" s="345">
        <f t="shared" ca="1" si="23"/>
        <v>3</v>
      </c>
      <c r="C514" s="345">
        <f t="shared" ca="1" si="24"/>
        <v>1</v>
      </c>
      <c r="D514" s="346">
        <f t="shared" ca="1" si="25"/>
        <v>3</v>
      </c>
      <c r="E514" s="346">
        <f t="shared" ca="1" si="26"/>
        <v>2</v>
      </c>
      <c r="F514" s="344"/>
      <c r="G514" s="374"/>
      <c r="H514" s="374"/>
      <c r="I514" s="374"/>
      <c r="J514" s="375"/>
      <c r="K514" s="376"/>
      <c r="L514" s="377"/>
      <c r="M514" s="377"/>
      <c r="N514" s="382"/>
      <c r="O514" s="375"/>
      <c r="P514" s="380"/>
      <c r="Q514" s="375"/>
      <c r="R514" s="374"/>
      <c r="S514" s="374"/>
      <c r="T514" s="374"/>
      <c r="U514" s="374"/>
      <c r="V514" s="374"/>
      <c r="W514" s="374"/>
      <c r="X514" s="374"/>
      <c r="Y514" s="374"/>
      <c r="Z514" s="374"/>
    </row>
    <row r="515" spans="1:26" ht="13.5" customHeight="1" x14ac:dyDescent="0.25">
      <c r="A515" s="345">
        <f t="shared" ca="1" si="30"/>
        <v>0</v>
      </c>
      <c r="B515" s="345">
        <f t="shared" ca="1" si="23"/>
        <v>3</v>
      </c>
      <c r="C515" s="345">
        <f t="shared" ca="1" si="24"/>
        <v>1</v>
      </c>
      <c r="D515" s="346">
        <f t="shared" ca="1" si="25"/>
        <v>3</v>
      </c>
      <c r="E515" s="346">
        <f t="shared" ca="1" si="26"/>
        <v>2</v>
      </c>
      <c r="F515" s="344"/>
      <c r="G515" s="374"/>
      <c r="H515" s="374"/>
      <c r="I515" s="374"/>
      <c r="J515" s="375"/>
      <c r="K515" s="376"/>
      <c r="L515" s="377"/>
      <c r="M515" s="377"/>
      <c r="N515" s="382"/>
      <c r="O515" s="375"/>
      <c r="P515" s="380"/>
      <c r="Q515" s="375"/>
      <c r="R515" s="374"/>
      <c r="S515" s="374"/>
      <c r="T515" s="374"/>
      <c r="U515" s="374"/>
      <c r="V515" s="374"/>
      <c r="W515" s="374"/>
      <c r="X515" s="374"/>
      <c r="Y515" s="374"/>
      <c r="Z515" s="374"/>
    </row>
    <row r="516" spans="1:26" ht="13.5" customHeight="1" x14ac:dyDescent="0.25">
      <c r="A516" s="345">
        <f t="shared" ca="1" si="30"/>
        <v>0</v>
      </c>
      <c r="B516" s="345">
        <f t="shared" ca="1" si="23"/>
        <v>3</v>
      </c>
      <c r="C516" s="345">
        <f t="shared" ca="1" si="24"/>
        <v>1</v>
      </c>
      <c r="D516" s="346">
        <f t="shared" ca="1" si="25"/>
        <v>3</v>
      </c>
      <c r="E516" s="346">
        <f t="shared" ca="1" si="26"/>
        <v>2</v>
      </c>
      <c r="F516" s="344"/>
      <c r="G516" s="374"/>
      <c r="H516" s="374"/>
      <c r="I516" s="374"/>
      <c r="J516" s="375"/>
      <c r="K516" s="376"/>
      <c r="L516" s="377"/>
      <c r="M516" s="377"/>
      <c r="N516" s="382"/>
      <c r="O516" s="375"/>
      <c r="P516" s="380"/>
      <c r="Q516" s="375"/>
      <c r="R516" s="374"/>
      <c r="S516" s="374"/>
      <c r="T516" s="374"/>
      <c r="U516" s="374"/>
      <c r="V516" s="374"/>
      <c r="W516" s="374"/>
      <c r="X516" s="374"/>
      <c r="Y516" s="374"/>
      <c r="Z516" s="374"/>
    </row>
    <row r="517" spans="1:26" ht="13.5" customHeight="1" x14ac:dyDescent="0.25">
      <c r="A517" s="345">
        <f t="shared" ca="1" si="30"/>
        <v>0</v>
      </c>
      <c r="B517" s="345">
        <f t="shared" ca="1" si="23"/>
        <v>3</v>
      </c>
      <c r="C517" s="345">
        <f t="shared" ca="1" si="24"/>
        <v>1</v>
      </c>
      <c r="D517" s="346">
        <f t="shared" ca="1" si="25"/>
        <v>3</v>
      </c>
      <c r="E517" s="346">
        <f t="shared" ca="1" si="26"/>
        <v>2</v>
      </c>
      <c r="F517" s="344"/>
      <c r="G517" s="374"/>
      <c r="H517" s="374"/>
      <c r="I517" s="374"/>
      <c r="J517" s="375"/>
      <c r="K517" s="376"/>
      <c r="L517" s="377"/>
      <c r="M517" s="377"/>
      <c r="N517" s="382"/>
      <c r="O517" s="375"/>
      <c r="P517" s="380"/>
      <c r="Q517" s="375"/>
      <c r="R517" s="374"/>
      <c r="S517" s="374"/>
      <c r="T517" s="374"/>
      <c r="U517" s="374"/>
      <c r="V517" s="374"/>
      <c r="W517" s="374"/>
      <c r="X517" s="374"/>
      <c r="Y517" s="374"/>
      <c r="Z517" s="374"/>
    </row>
    <row r="518" spans="1:26" ht="13.5" customHeight="1" x14ac:dyDescent="0.25">
      <c r="A518" s="345">
        <f t="shared" ca="1" si="30"/>
        <v>0</v>
      </c>
      <c r="B518" s="345">
        <f t="shared" ca="1" si="23"/>
        <v>3</v>
      </c>
      <c r="C518" s="345">
        <f t="shared" ca="1" si="24"/>
        <v>1</v>
      </c>
      <c r="D518" s="346">
        <f t="shared" ca="1" si="25"/>
        <v>3</v>
      </c>
      <c r="E518" s="346">
        <f t="shared" ca="1" si="26"/>
        <v>2</v>
      </c>
      <c r="F518" s="344"/>
      <c r="G518" s="374"/>
      <c r="H518" s="374"/>
      <c r="I518" s="374"/>
      <c r="J518" s="375"/>
      <c r="K518" s="376"/>
      <c r="L518" s="377"/>
      <c r="M518" s="377"/>
      <c r="N518" s="382"/>
      <c r="O518" s="375"/>
      <c r="P518" s="380"/>
      <c r="Q518" s="375"/>
      <c r="R518" s="374"/>
      <c r="S518" s="374"/>
      <c r="T518" s="374"/>
      <c r="U518" s="374"/>
      <c r="V518" s="374"/>
      <c r="W518" s="374"/>
      <c r="X518" s="374"/>
      <c r="Y518" s="374"/>
      <c r="Z518" s="374"/>
    </row>
    <row r="519" spans="1:26" ht="13.5" customHeight="1" x14ac:dyDescent="0.25">
      <c r="A519" s="345">
        <f t="shared" ca="1" si="30"/>
        <v>0</v>
      </c>
      <c r="B519" s="345">
        <f t="shared" ref="B519:B759" ca="1" si="31">IF(H519="UNIDADE CONSTRUTIVA",0,IF(H519="CÉLULA CONSTRUTIVA",OFFSET(B519,-1,0)+1,OFFSET(B519,-1,0)))</f>
        <v>3</v>
      </c>
      <c r="C519" s="345">
        <f t="shared" ref="C519:C759" ca="1" si="32">IF(H519="CÉLULA CONSTRUTIVA",0,IF(H519="ETAPA",OFFSET(C519,-1,0)+1,OFFSET(C519,-1,0)))</f>
        <v>1</v>
      </c>
      <c r="D519" s="346">
        <f t="shared" ref="D519:D759" ca="1" si="33">IF(H519="ETAPA",0,IF(H519="SUBETAPA",OFFSET(D519,-1,0)+1,OFFSET(D519,-1,0)))</f>
        <v>3</v>
      </c>
      <c r="E519" s="346">
        <f t="shared" ref="E519:E759" ca="1" si="34">IF(H519="Subetapa",0,IF(H519="serviço",OFFSET(E519,-1,0)+1,OFFSET(E519,-1,0)))</f>
        <v>2</v>
      </c>
      <c r="F519" s="344"/>
      <c r="G519" s="374"/>
      <c r="H519" s="374"/>
      <c r="I519" s="374"/>
      <c r="J519" s="375"/>
      <c r="K519" s="376"/>
      <c r="L519" s="377"/>
      <c r="M519" s="377"/>
      <c r="N519" s="382"/>
      <c r="O519" s="375"/>
      <c r="P519" s="380"/>
      <c r="Q519" s="375"/>
      <c r="R519" s="374"/>
      <c r="S519" s="374"/>
      <c r="T519" s="374"/>
      <c r="U519" s="374"/>
      <c r="V519" s="374"/>
      <c r="W519" s="374"/>
      <c r="X519" s="374"/>
      <c r="Y519" s="374"/>
      <c r="Z519" s="374"/>
    </row>
    <row r="520" spans="1:26" ht="13.5" customHeight="1" x14ac:dyDescent="0.25">
      <c r="A520" s="345">
        <f t="shared" ca="1" si="30"/>
        <v>0</v>
      </c>
      <c r="B520" s="345">
        <f t="shared" ca="1" si="31"/>
        <v>3</v>
      </c>
      <c r="C520" s="345">
        <f t="shared" ca="1" si="32"/>
        <v>1</v>
      </c>
      <c r="D520" s="346">
        <f t="shared" ca="1" si="33"/>
        <v>3</v>
      </c>
      <c r="E520" s="346">
        <f t="shared" ca="1" si="34"/>
        <v>2</v>
      </c>
      <c r="F520" s="344"/>
      <c r="G520" s="374"/>
      <c r="H520" s="374"/>
      <c r="I520" s="374"/>
      <c r="J520" s="375"/>
      <c r="K520" s="376"/>
      <c r="L520" s="377"/>
      <c r="M520" s="377"/>
      <c r="N520" s="382"/>
      <c r="O520" s="375"/>
      <c r="P520" s="380"/>
      <c r="Q520" s="375"/>
      <c r="R520" s="374"/>
      <c r="S520" s="374"/>
      <c r="T520" s="374"/>
      <c r="U520" s="374"/>
      <c r="V520" s="374"/>
      <c r="W520" s="374"/>
      <c r="X520" s="374"/>
      <c r="Y520" s="374"/>
      <c r="Z520" s="374"/>
    </row>
    <row r="521" spans="1:26" ht="13.5" customHeight="1" x14ac:dyDescent="0.25">
      <c r="A521" s="345">
        <f t="shared" ref="A521:A584" ca="1" si="35">IF($H521="UNIDADE CONSTRUTIVA",OFFSET(A521,-1,0)+1,LARGE(A$3:A520,1))</f>
        <v>0</v>
      </c>
      <c r="B521" s="345">
        <f t="shared" ca="1" si="31"/>
        <v>3</v>
      </c>
      <c r="C521" s="345">
        <f t="shared" ca="1" si="32"/>
        <v>1</v>
      </c>
      <c r="D521" s="346">
        <f t="shared" ca="1" si="33"/>
        <v>3</v>
      </c>
      <c r="E521" s="346">
        <f t="shared" ca="1" si="34"/>
        <v>2</v>
      </c>
      <c r="F521" s="344"/>
      <c r="G521" s="374"/>
      <c r="H521" s="374"/>
      <c r="I521" s="374"/>
      <c r="J521" s="375"/>
      <c r="K521" s="376"/>
      <c r="L521" s="377"/>
      <c r="M521" s="377"/>
      <c r="N521" s="382"/>
      <c r="O521" s="375"/>
      <c r="P521" s="380"/>
      <c r="Q521" s="375"/>
      <c r="R521" s="374"/>
      <c r="S521" s="374"/>
      <c r="T521" s="374"/>
      <c r="U521" s="374"/>
      <c r="V521" s="374"/>
      <c r="W521" s="374"/>
      <c r="X521" s="374"/>
      <c r="Y521" s="374"/>
      <c r="Z521" s="374"/>
    </row>
    <row r="522" spans="1:26" ht="13.5" customHeight="1" x14ac:dyDescent="0.25">
      <c r="A522" s="345">
        <f t="shared" ca="1" si="35"/>
        <v>0</v>
      </c>
      <c r="B522" s="345">
        <f t="shared" ca="1" si="31"/>
        <v>3</v>
      </c>
      <c r="C522" s="345">
        <f t="shared" ca="1" si="32"/>
        <v>1</v>
      </c>
      <c r="D522" s="346">
        <f t="shared" ca="1" si="33"/>
        <v>3</v>
      </c>
      <c r="E522" s="346">
        <f t="shared" ca="1" si="34"/>
        <v>2</v>
      </c>
      <c r="F522" s="344"/>
      <c r="G522" s="374"/>
      <c r="H522" s="374"/>
      <c r="I522" s="374"/>
      <c r="J522" s="375"/>
      <c r="K522" s="376"/>
      <c r="L522" s="377"/>
      <c r="M522" s="377"/>
      <c r="N522" s="382"/>
      <c r="O522" s="375"/>
      <c r="P522" s="380"/>
      <c r="Q522" s="375"/>
      <c r="R522" s="374"/>
      <c r="S522" s="374"/>
      <c r="T522" s="374"/>
      <c r="U522" s="374"/>
      <c r="V522" s="374"/>
      <c r="W522" s="374"/>
      <c r="X522" s="374"/>
      <c r="Y522" s="374"/>
      <c r="Z522" s="374"/>
    </row>
    <row r="523" spans="1:26" ht="13.5" customHeight="1" x14ac:dyDescent="0.25">
      <c r="A523" s="345">
        <f t="shared" ca="1" si="35"/>
        <v>0</v>
      </c>
      <c r="B523" s="345">
        <f t="shared" ca="1" si="31"/>
        <v>3</v>
      </c>
      <c r="C523" s="345">
        <f t="shared" ca="1" si="32"/>
        <v>1</v>
      </c>
      <c r="D523" s="346">
        <f t="shared" ca="1" si="33"/>
        <v>3</v>
      </c>
      <c r="E523" s="346">
        <f t="shared" ca="1" si="34"/>
        <v>2</v>
      </c>
      <c r="F523" s="344"/>
      <c r="G523" s="374"/>
      <c r="H523" s="374"/>
      <c r="I523" s="374"/>
      <c r="J523" s="375"/>
      <c r="K523" s="376"/>
      <c r="L523" s="377"/>
      <c r="M523" s="377"/>
      <c r="N523" s="382"/>
      <c r="O523" s="375"/>
      <c r="P523" s="380"/>
      <c r="Q523" s="375"/>
      <c r="R523" s="374"/>
      <c r="S523" s="374"/>
      <c r="T523" s="374"/>
      <c r="U523" s="374"/>
      <c r="V523" s="374"/>
      <c r="W523" s="374"/>
      <c r="X523" s="374"/>
      <c r="Y523" s="374"/>
      <c r="Z523" s="374"/>
    </row>
    <row r="524" spans="1:26" ht="13.5" customHeight="1" x14ac:dyDescent="0.25">
      <c r="A524" s="345">
        <f t="shared" ca="1" si="35"/>
        <v>0</v>
      </c>
      <c r="B524" s="345">
        <f t="shared" ca="1" si="31"/>
        <v>3</v>
      </c>
      <c r="C524" s="345">
        <f t="shared" ca="1" si="32"/>
        <v>1</v>
      </c>
      <c r="D524" s="346">
        <f t="shared" ca="1" si="33"/>
        <v>3</v>
      </c>
      <c r="E524" s="346">
        <f t="shared" ca="1" si="34"/>
        <v>2</v>
      </c>
      <c r="F524" s="344"/>
      <c r="G524" s="374"/>
      <c r="H524" s="374"/>
      <c r="I524" s="374"/>
      <c r="J524" s="375"/>
      <c r="K524" s="376"/>
      <c r="L524" s="377"/>
      <c r="M524" s="377"/>
      <c r="N524" s="382"/>
      <c r="O524" s="375"/>
      <c r="P524" s="380"/>
      <c r="Q524" s="375"/>
      <c r="R524" s="374"/>
      <c r="S524" s="374"/>
      <c r="T524" s="374"/>
      <c r="U524" s="374"/>
      <c r="V524" s="374"/>
      <c r="W524" s="374"/>
      <c r="X524" s="374"/>
      <c r="Y524" s="374"/>
      <c r="Z524" s="374"/>
    </row>
    <row r="525" spans="1:26" ht="13.5" customHeight="1" x14ac:dyDescent="0.25">
      <c r="A525" s="345">
        <f t="shared" ca="1" si="35"/>
        <v>0</v>
      </c>
      <c r="B525" s="345">
        <f t="shared" ca="1" si="31"/>
        <v>3</v>
      </c>
      <c r="C525" s="345">
        <f t="shared" ca="1" si="32"/>
        <v>1</v>
      </c>
      <c r="D525" s="346">
        <f t="shared" ca="1" si="33"/>
        <v>3</v>
      </c>
      <c r="E525" s="346">
        <f t="shared" ca="1" si="34"/>
        <v>2</v>
      </c>
      <c r="F525" s="344"/>
      <c r="G525" s="374"/>
      <c r="H525" s="374"/>
      <c r="I525" s="374"/>
      <c r="J525" s="375"/>
      <c r="K525" s="376"/>
      <c r="L525" s="377"/>
      <c r="M525" s="377"/>
      <c r="N525" s="382"/>
      <c r="O525" s="375"/>
      <c r="P525" s="380"/>
      <c r="Q525" s="375"/>
      <c r="R525" s="374"/>
      <c r="S525" s="374"/>
      <c r="T525" s="374"/>
      <c r="U525" s="374"/>
      <c r="V525" s="374"/>
      <c r="W525" s="374"/>
      <c r="X525" s="374"/>
      <c r="Y525" s="374"/>
      <c r="Z525" s="374"/>
    </row>
    <row r="526" spans="1:26" ht="13.5" customHeight="1" x14ac:dyDescent="0.25">
      <c r="A526" s="345">
        <f t="shared" ca="1" si="35"/>
        <v>0</v>
      </c>
      <c r="B526" s="345">
        <f t="shared" ca="1" si="31"/>
        <v>3</v>
      </c>
      <c r="C526" s="345">
        <f t="shared" ca="1" si="32"/>
        <v>1</v>
      </c>
      <c r="D526" s="346">
        <f t="shared" ca="1" si="33"/>
        <v>3</v>
      </c>
      <c r="E526" s="346">
        <f t="shared" ca="1" si="34"/>
        <v>2</v>
      </c>
      <c r="F526" s="344"/>
      <c r="G526" s="374"/>
      <c r="H526" s="374"/>
      <c r="I526" s="374"/>
      <c r="J526" s="375"/>
      <c r="K526" s="376"/>
      <c r="L526" s="377"/>
      <c r="M526" s="377"/>
      <c r="N526" s="382"/>
      <c r="O526" s="375"/>
      <c r="P526" s="380"/>
      <c r="Q526" s="375"/>
      <c r="R526" s="374"/>
      <c r="S526" s="374"/>
      <c r="T526" s="374"/>
      <c r="U526" s="374"/>
      <c r="V526" s="374"/>
      <c r="W526" s="374"/>
      <c r="X526" s="374"/>
      <c r="Y526" s="374"/>
      <c r="Z526" s="374"/>
    </row>
    <row r="527" spans="1:26" ht="13.5" customHeight="1" x14ac:dyDescent="0.25">
      <c r="A527" s="345">
        <f t="shared" ca="1" si="35"/>
        <v>0</v>
      </c>
      <c r="B527" s="345">
        <f t="shared" ca="1" si="31"/>
        <v>3</v>
      </c>
      <c r="C527" s="345">
        <f t="shared" ca="1" si="32"/>
        <v>1</v>
      </c>
      <c r="D527" s="346">
        <f t="shared" ca="1" si="33"/>
        <v>3</v>
      </c>
      <c r="E527" s="346">
        <f t="shared" ca="1" si="34"/>
        <v>2</v>
      </c>
      <c r="F527" s="344"/>
      <c r="G527" s="374"/>
      <c r="H527" s="374"/>
      <c r="I527" s="374"/>
      <c r="J527" s="375"/>
      <c r="K527" s="376"/>
      <c r="L527" s="377"/>
      <c r="M527" s="377"/>
      <c r="N527" s="382"/>
      <c r="O527" s="375"/>
      <c r="P527" s="380"/>
      <c r="Q527" s="375"/>
      <c r="R527" s="374"/>
      <c r="S527" s="374"/>
      <c r="T527" s="374"/>
      <c r="U527" s="374"/>
      <c r="V527" s="374"/>
      <c r="W527" s="374"/>
      <c r="X527" s="374"/>
      <c r="Y527" s="374"/>
      <c r="Z527" s="374"/>
    </row>
    <row r="528" spans="1:26" ht="13.5" customHeight="1" x14ac:dyDescent="0.25">
      <c r="A528" s="345">
        <f t="shared" ca="1" si="35"/>
        <v>0</v>
      </c>
      <c r="B528" s="345">
        <f t="shared" ca="1" si="31"/>
        <v>3</v>
      </c>
      <c r="C528" s="345">
        <f t="shared" ca="1" si="32"/>
        <v>1</v>
      </c>
      <c r="D528" s="346">
        <f t="shared" ca="1" si="33"/>
        <v>3</v>
      </c>
      <c r="E528" s="346">
        <f t="shared" ca="1" si="34"/>
        <v>2</v>
      </c>
      <c r="F528" s="344"/>
      <c r="G528" s="374"/>
      <c r="H528" s="374"/>
      <c r="I528" s="374"/>
      <c r="J528" s="375"/>
      <c r="K528" s="376"/>
      <c r="L528" s="377"/>
      <c r="M528" s="377"/>
      <c r="N528" s="382"/>
      <c r="O528" s="375"/>
      <c r="P528" s="380"/>
      <c r="Q528" s="375"/>
      <c r="R528" s="374"/>
      <c r="S528" s="374"/>
      <c r="T528" s="374"/>
      <c r="U528" s="374"/>
      <c r="V528" s="374"/>
      <c r="W528" s="374"/>
      <c r="X528" s="374"/>
      <c r="Y528" s="374"/>
      <c r="Z528" s="374"/>
    </row>
    <row r="529" spans="1:26" ht="13.5" customHeight="1" x14ac:dyDescent="0.25">
      <c r="A529" s="345">
        <f t="shared" ca="1" si="35"/>
        <v>0</v>
      </c>
      <c r="B529" s="345">
        <f t="shared" ca="1" si="31"/>
        <v>3</v>
      </c>
      <c r="C529" s="345">
        <f t="shared" ca="1" si="32"/>
        <v>1</v>
      </c>
      <c r="D529" s="346">
        <f t="shared" ca="1" si="33"/>
        <v>3</v>
      </c>
      <c r="E529" s="346">
        <f t="shared" ca="1" si="34"/>
        <v>2</v>
      </c>
      <c r="F529" s="344"/>
      <c r="G529" s="374"/>
      <c r="H529" s="374"/>
      <c r="I529" s="374"/>
      <c r="J529" s="375"/>
      <c r="K529" s="376"/>
      <c r="L529" s="377"/>
      <c r="M529" s="377"/>
      <c r="N529" s="382"/>
      <c r="O529" s="375"/>
      <c r="P529" s="380"/>
      <c r="Q529" s="375"/>
      <c r="R529" s="374"/>
      <c r="S529" s="374"/>
      <c r="T529" s="374"/>
      <c r="U529" s="374"/>
      <c r="V529" s="374"/>
      <c r="W529" s="374"/>
      <c r="X529" s="374"/>
      <c r="Y529" s="374"/>
      <c r="Z529" s="374"/>
    </row>
    <row r="530" spans="1:26" ht="13.5" customHeight="1" x14ac:dyDescent="0.25">
      <c r="A530" s="345">
        <f t="shared" ca="1" si="35"/>
        <v>0</v>
      </c>
      <c r="B530" s="345">
        <f t="shared" ca="1" si="31"/>
        <v>3</v>
      </c>
      <c r="C530" s="345">
        <f t="shared" ca="1" si="32"/>
        <v>1</v>
      </c>
      <c r="D530" s="346">
        <f t="shared" ca="1" si="33"/>
        <v>3</v>
      </c>
      <c r="E530" s="346">
        <f t="shared" ca="1" si="34"/>
        <v>2</v>
      </c>
      <c r="F530" s="344"/>
      <c r="G530" s="374"/>
      <c r="H530" s="374"/>
      <c r="I530" s="374"/>
      <c r="J530" s="375"/>
      <c r="K530" s="376"/>
      <c r="L530" s="377"/>
      <c r="M530" s="377"/>
      <c r="N530" s="382"/>
      <c r="O530" s="375"/>
      <c r="P530" s="380"/>
      <c r="Q530" s="375"/>
      <c r="R530" s="374"/>
      <c r="S530" s="374"/>
      <c r="T530" s="374"/>
      <c r="U530" s="374"/>
      <c r="V530" s="374"/>
      <c r="W530" s="374"/>
      <c r="X530" s="374"/>
      <c r="Y530" s="374"/>
      <c r="Z530" s="374"/>
    </row>
    <row r="531" spans="1:26" ht="13.5" customHeight="1" x14ac:dyDescent="0.25">
      <c r="A531" s="345">
        <f t="shared" ca="1" si="35"/>
        <v>0</v>
      </c>
      <c r="B531" s="345">
        <f t="shared" ca="1" si="31"/>
        <v>3</v>
      </c>
      <c r="C531" s="345">
        <f t="shared" ca="1" si="32"/>
        <v>1</v>
      </c>
      <c r="D531" s="346">
        <f t="shared" ca="1" si="33"/>
        <v>3</v>
      </c>
      <c r="E531" s="346">
        <f t="shared" ca="1" si="34"/>
        <v>2</v>
      </c>
      <c r="F531" s="344"/>
      <c r="G531" s="374"/>
      <c r="H531" s="374"/>
      <c r="I531" s="374"/>
      <c r="J531" s="375"/>
      <c r="K531" s="376"/>
      <c r="L531" s="377"/>
      <c r="M531" s="377"/>
      <c r="N531" s="382"/>
      <c r="O531" s="375"/>
      <c r="P531" s="380"/>
      <c r="Q531" s="375"/>
      <c r="R531" s="374"/>
      <c r="S531" s="374"/>
      <c r="T531" s="374"/>
      <c r="U531" s="374"/>
      <c r="V531" s="374"/>
      <c r="W531" s="374"/>
      <c r="X531" s="374"/>
      <c r="Y531" s="374"/>
      <c r="Z531" s="374"/>
    </row>
    <row r="532" spans="1:26" ht="13.5" customHeight="1" x14ac:dyDescent="0.25">
      <c r="A532" s="345">
        <f t="shared" ca="1" si="35"/>
        <v>0</v>
      </c>
      <c r="B532" s="345">
        <f t="shared" ca="1" si="31"/>
        <v>3</v>
      </c>
      <c r="C532" s="345">
        <f t="shared" ca="1" si="32"/>
        <v>1</v>
      </c>
      <c r="D532" s="346">
        <f t="shared" ca="1" si="33"/>
        <v>3</v>
      </c>
      <c r="E532" s="346">
        <f t="shared" ca="1" si="34"/>
        <v>2</v>
      </c>
      <c r="F532" s="344"/>
      <c r="G532" s="374"/>
      <c r="H532" s="374"/>
      <c r="I532" s="374"/>
      <c r="J532" s="375"/>
      <c r="K532" s="376"/>
      <c r="L532" s="377"/>
      <c r="M532" s="377"/>
      <c r="N532" s="382"/>
      <c r="O532" s="375"/>
      <c r="P532" s="380"/>
      <c r="Q532" s="375"/>
      <c r="R532" s="374"/>
      <c r="S532" s="374"/>
      <c r="T532" s="374"/>
      <c r="U532" s="374"/>
      <c r="V532" s="374"/>
      <c r="W532" s="374"/>
      <c r="X532" s="374"/>
      <c r="Y532" s="374"/>
      <c r="Z532" s="374"/>
    </row>
    <row r="533" spans="1:26" ht="13.5" customHeight="1" x14ac:dyDescent="0.25">
      <c r="A533" s="345">
        <f t="shared" ca="1" si="35"/>
        <v>0</v>
      </c>
      <c r="B533" s="345">
        <f t="shared" ca="1" si="31"/>
        <v>3</v>
      </c>
      <c r="C533" s="345">
        <f t="shared" ca="1" si="32"/>
        <v>1</v>
      </c>
      <c r="D533" s="346">
        <f t="shared" ca="1" si="33"/>
        <v>3</v>
      </c>
      <c r="E533" s="346">
        <f t="shared" ca="1" si="34"/>
        <v>2</v>
      </c>
      <c r="F533" s="344"/>
      <c r="G533" s="374"/>
      <c r="H533" s="374"/>
      <c r="I533" s="374"/>
      <c r="J533" s="375"/>
      <c r="K533" s="376"/>
      <c r="L533" s="377"/>
      <c r="M533" s="377"/>
      <c r="N533" s="382"/>
      <c r="O533" s="375"/>
      <c r="P533" s="380"/>
      <c r="Q533" s="375"/>
      <c r="R533" s="374"/>
      <c r="S533" s="374"/>
      <c r="T533" s="374"/>
      <c r="U533" s="374"/>
      <c r="V533" s="374"/>
      <c r="W533" s="374"/>
      <c r="X533" s="374"/>
      <c r="Y533" s="374"/>
      <c r="Z533" s="374"/>
    </row>
    <row r="534" spans="1:26" ht="13.5" customHeight="1" x14ac:dyDescent="0.25">
      <c r="A534" s="345">
        <f t="shared" ca="1" si="35"/>
        <v>0</v>
      </c>
      <c r="B534" s="345">
        <f t="shared" ca="1" si="31"/>
        <v>3</v>
      </c>
      <c r="C534" s="345">
        <f t="shared" ca="1" si="32"/>
        <v>1</v>
      </c>
      <c r="D534" s="346">
        <f t="shared" ca="1" si="33"/>
        <v>3</v>
      </c>
      <c r="E534" s="346">
        <f t="shared" ca="1" si="34"/>
        <v>2</v>
      </c>
      <c r="F534" s="344"/>
      <c r="G534" s="374"/>
      <c r="H534" s="374"/>
      <c r="I534" s="374"/>
      <c r="J534" s="375"/>
      <c r="K534" s="376"/>
      <c r="L534" s="377"/>
      <c r="M534" s="377"/>
      <c r="N534" s="382"/>
      <c r="O534" s="375"/>
      <c r="P534" s="380"/>
      <c r="Q534" s="375"/>
      <c r="R534" s="374"/>
      <c r="S534" s="374"/>
      <c r="T534" s="374"/>
      <c r="U534" s="374"/>
      <c r="V534" s="374"/>
      <c r="W534" s="374"/>
      <c r="X534" s="374"/>
      <c r="Y534" s="374"/>
      <c r="Z534" s="374"/>
    </row>
    <row r="535" spans="1:26" ht="13.5" customHeight="1" x14ac:dyDescent="0.25">
      <c r="A535" s="345">
        <f t="shared" ca="1" si="35"/>
        <v>0</v>
      </c>
      <c r="B535" s="345">
        <f t="shared" ca="1" si="31"/>
        <v>3</v>
      </c>
      <c r="C535" s="345">
        <f t="shared" ca="1" si="32"/>
        <v>1</v>
      </c>
      <c r="D535" s="346">
        <f t="shared" ca="1" si="33"/>
        <v>3</v>
      </c>
      <c r="E535" s="346">
        <f t="shared" ca="1" si="34"/>
        <v>2</v>
      </c>
      <c r="F535" s="344"/>
      <c r="G535" s="374"/>
      <c r="H535" s="374"/>
      <c r="I535" s="374"/>
      <c r="J535" s="375"/>
      <c r="K535" s="376"/>
      <c r="L535" s="377"/>
      <c r="M535" s="377"/>
      <c r="N535" s="382"/>
      <c r="O535" s="375"/>
      <c r="P535" s="380"/>
      <c r="Q535" s="375"/>
      <c r="R535" s="374"/>
      <c r="S535" s="374"/>
      <c r="T535" s="374"/>
      <c r="U535" s="374"/>
      <c r="V535" s="374"/>
      <c r="W535" s="374"/>
      <c r="X535" s="374"/>
      <c r="Y535" s="374"/>
      <c r="Z535" s="374"/>
    </row>
    <row r="536" spans="1:26" ht="13.5" customHeight="1" x14ac:dyDescent="0.25">
      <c r="A536" s="345">
        <f t="shared" ca="1" si="35"/>
        <v>0</v>
      </c>
      <c r="B536" s="345">
        <f t="shared" ca="1" si="31"/>
        <v>3</v>
      </c>
      <c r="C536" s="345">
        <f t="shared" ca="1" si="32"/>
        <v>1</v>
      </c>
      <c r="D536" s="346">
        <f t="shared" ca="1" si="33"/>
        <v>3</v>
      </c>
      <c r="E536" s="346">
        <f t="shared" ca="1" si="34"/>
        <v>2</v>
      </c>
      <c r="F536" s="344"/>
      <c r="G536" s="374"/>
      <c r="H536" s="374"/>
      <c r="I536" s="374"/>
      <c r="J536" s="375"/>
      <c r="K536" s="376"/>
      <c r="L536" s="377"/>
      <c r="M536" s="377"/>
      <c r="N536" s="382"/>
      <c r="O536" s="375"/>
      <c r="P536" s="380"/>
      <c r="Q536" s="375"/>
      <c r="R536" s="374"/>
      <c r="S536" s="374"/>
      <c r="T536" s="374"/>
      <c r="U536" s="374"/>
      <c r="V536" s="374"/>
      <c r="W536" s="374"/>
      <c r="X536" s="374"/>
      <c r="Y536" s="374"/>
      <c r="Z536" s="374"/>
    </row>
    <row r="537" spans="1:26" ht="13.5" customHeight="1" x14ac:dyDescent="0.25">
      <c r="A537" s="345">
        <f t="shared" ca="1" si="35"/>
        <v>0</v>
      </c>
      <c r="B537" s="345">
        <f t="shared" ca="1" si="31"/>
        <v>3</v>
      </c>
      <c r="C537" s="345">
        <f t="shared" ca="1" si="32"/>
        <v>1</v>
      </c>
      <c r="D537" s="346">
        <f t="shared" ca="1" si="33"/>
        <v>3</v>
      </c>
      <c r="E537" s="346">
        <f t="shared" ca="1" si="34"/>
        <v>2</v>
      </c>
      <c r="F537" s="344"/>
      <c r="G537" s="374"/>
      <c r="H537" s="374"/>
      <c r="I537" s="374"/>
      <c r="J537" s="375"/>
      <c r="K537" s="376"/>
      <c r="L537" s="377"/>
      <c r="M537" s="377"/>
      <c r="N537" s="382"/>
      <c r="O537" s="375"/>
      <c r="P537" s="380"/>
      <c r="Q537" s="375"/>
      <c r="R537" s="374"/>
      <c r="S537" s="374"/>
      <c r="T537" s="374"/>
      <c r="U537" s="374"/>
      <c r="V537" s="374"/>
      <c r="W537" s="374"/>
      <c r="X537" s="374"/>
      <c r="Y537" s="374"/>
      <c r="Z537" s="374"/>
    </row>
    <row r="538" spans="1:26" ht="13.5" customHeight="1" x14ac:dyDescent="0.25">
      <c r="A538" s="345">
        <f t="shared" ca="1" si="35"/>
        <v>0</v>
      </c>
      <c r="B538" s="345">
        <f t="shared" ca="1" si="31"/>
        <v>3</v>
      </c>
      <c r="C538" s="345">
        <f t="shared" ca="1" si="32"/>
        <v>1</v>
      </c>
      <c r="D538" s="346">
        <f t="shared" ca="1" si="33"/>
        <v>3</v>
      </c>
      <c r="E538" s="346">
        <f t="shared" ca="1" si="34"/>
        <v>2</v>
      </c>
      <c r="F538" s="344"/>
      <c r="G538" s="374"/>
      <c r="H538" s="374"/>
      <c r="I538" s="374"/>
      <c r="J538" s="375"/>
      <c r="K538" s="376"/>
      <c r="L538" s="377"/>
      <c r="M538" s="377"/>
      <c r="N538" s="382"/>
      <c r="O538" s="375"/>
      <c r="P538" s="380"/>
      <c r="Q538" s="375"/>
      <c r="R538" s="374"/>
      <c r="S538" s="374"/>
      <c r="T538" s="374"/>
      <c r="U538" s="374"/>
      <c r="V538" s="374"/>
      <c r="W538" s="374"/>
      <c r="X538" s="374"/>
      <c r="Y538" s="374"/>
      <c r="Z538" s="374"/>
    </row>
    <row r="539" spans="1:26" ht="13.5" customHeight="1" x14ac:dyDescent="0.25">
      <c r="A539" s="345">
        <f t="shared" ca="1" si="35"/>
        <v>0</v>
      </c>
      <c r="B539" s="345">
        <f t="shared" ca="1" si="31"/>
        <v>3</v>
      </c>
      <c r="C539" s="345">
        <f t="shared" ca="1" si="32"/>
        <v>1</v>
      </c>
      <c r="D539" s="346">
        <f t="shared" ca="1" si="33"/>
        <v>3</v>
      </c>
      <c r="E539" s="346">
        <f t="shared" ca="1" si="34"/>
        <v>2</v>
      </c>
      <c r="F539" s="344"/>
      <c r="G539" s="374"/>
      <c r="H539" s="374"/>
      <c r="I539" s="374"/>
      <c r="J539" s="375"/>
      <c r="K539" s="376"/>
      <c r="L539" s="377"/>
      <c r="M539" s="377"/>
      <c r="N539" s="382"/>
      <c r="O539" s="375"/>
      <c r="P539" s="380"/>
      <c r="Q539" s="375"/>
      <c r="R539" s="374"/>
      <c r="S539" s="374"/>
      <c r="T539" s="374"/>
      <c r="U539" s="374"/>
      <c r="V539" s="374"/>
      <c r="W539" s="374"/>
      <c r="X539" s="374"/>
      <c r="Y539" s="374"/>
      <c r="Z539" s="374"/>
    </row>
    <row r="540" spans="1:26" ht="13.5" customHeight="1" x14ac:dyDescent="0.25">
      <c r="A540" s="345">
        <f t="shared" ca="1" si="35"/>
        <v>0</v>
      </c>
      <c r="B540" s="345">
        <f t="shared" ca="1" si="31"/>
        <v>3</v>
      </c>
      <c r="C540" s="345">
        <f t="shared" ca="1" si="32"/>
        <v>1</v>
      </c>
      <c r="D540" s="346">
        <f t="shared" ca="1" si="33"/>
        <v>3</v>
      </c>
      <c r="E540" s="346">
        <f t="shared" ca="1" si="34"/>
        <v>2</v>
      </c>
      <c r="F540" s="344"/>
      <c r="G540" s="374"/>
      <c r="H540" s="374"/>
      <c r="I540" s="374"/>
      <c r="J540" s="375"/>
      <c r="K540" s="376"/>
      <c r="L540" s="377"/>
      <c r="M540" s="377"/>
      <c r="N540" s="382"/>
      <c r="O540" s="375"/>
      <c r="P540" s="380"/>
      <c r="Q540" s="375"/>
      <c r="R540" s="374"/>
      <c r="S540" s="374"/>
      <c r="T540" s="374"/>
      <c r="U540" s="374"/>
      <c r="V540" s="374"/>
      <c r="W540" s="374"/>
      <c r="X540" s="374"/>
      <c r="Y540" s="374"/>
      <c r="Z540" s="374"/>
    </row>
    <row r="541" spans="1:26" ht="13.5" customHeight="1" x14ac:dyDescent="0.25">
      <c r="A541" s="345">
        <f t="shared" ca="1" si="35"/>
        <v>0</v>
      </c>
      <c r="B541" s="345">
        <f t="shared" ca="1" si="31"/>
        <v>3</v>
      </c>
      <c r="C541" s="345">
        <f t="shared" ca="1" si="32"/>
        <v>1</v>
      </c>
      <c r="D541" s="346">
        <f t="shared" ca="1" si="33"/>
        <v>3</v>
      </c>
      <c r="E541" s="346">
        <f t="shared" ca="1" si="34"/>
        <v>2</v>
      </c>
      <c r="F541" s="344"/>
      <c r="G541" s="374"/>
      <c r="H541" s="374"/>
      <c r="I541" s="374"/>
      <c r="J541" s="375"/>
      <c r="K541" s="376"/>
      <c r="L541" s="377"/>
      <c r="M541" s="377"/>
      <c r="N541" s="382"/>
      <c r="O541" s="375"/>
      <c r="P541" s="380"/>
      <c r="Q541" s="375"/>
      <c r="R541" s="374"/>
      <c r="S541" s="374"/>
      <c r="T541" s="374"/>
      <c r="U541" s="374"/>
      <c r="V541" s="374"/>
      <c r="W541" s="374"/>
      <c r="X541" s="374"/>
      <c r="Y541" s="374"/>
      <c r="Z541" s="374"/>
    </row>
    <row r="542" spans="1:26" ht="13.5" customHeight="1" x14ac:dyDescent="0.25">
      <c r="A542" s="345">
        <f t="shared" ca="1" si="35"/>
        <v>0</v>
      </c>
      <c r="B542" s="345">
        <f t="shared" ca="1" si="31"/>
        <v>3</v>
      </c>
      <c r="C542" s="345">
        <f t="shared" ca="1" si="32"/>
        <v>1</v>
      </c>
      <c r="D542" s="346">
        <f t="shared" ca="1" si="33"/>
        <v>3</v>
      </c>
      <c r="E542" s="346">
        <f t="shared" ca="1" si="34"/>
        <v>2</v>
      </c>
      <c r="F542" s="344"/>
      <c r="G542" s="374"/>
      <c r="H542" s="374"/>
      <c r="I542" s="374"/>
      <c r="J542" s="375"/>
      <c r="K542" s="376"/>
      <c r="L542" s="377"/>
      <c r="M542" s="377"/>
      <c r="N542" s="382"/>
      <c r="O542" s="375"/>
      <c r="P542" s="380"/>
      <c r="Q542" s="375"/>
      <c r="R542" s="374"/>
      <c r="S542" s="374"/>
      <c r="T542" s="374"/>
      <c r="U542" s="374"/>
      <c r="V542" s="374"/>
      <c r="W542" s="374"/>
      <c r="X542" s="374"/>
      <c r="Y542" s="374"/>
      <c r="Z542" s="374"/>
    </row>
    <row r="543" spans="1:26" ht="13.5" customHeight="1" x14ac:dyDescent="0.25">
      <c r="A543" s="345">
        <f t="shared" ca="1" si="35"/>
        <v>0</v>
      </c>
      <c r="B543" s="345">
        <f t="shared" ca="1" si="31"/>
        <v>3</v>
      </c>
      <c r="C543" s="345">
        <f t="shared" ca="1" si="32"/>
        <v>1</v>
      </c>
      <c r="D543" s="346">
        <f t="shared" ca="1" si="33"/>
        <v>3</v>
      </c>
      <c r="E543" s="346">
        <f t="shared" ca="1" si="34"/>
        <v>2</v>
      </c>
      <c r="F543" s="344"/>
      <c r="G543" s="374"/>
      <c r="H543" s="374"/>
      <c r="I543" s="374"/>
      <c r="J543" s="375"/>
      <c r="K543" s="376"/>
      <c r="L543" s="377"/>
      <c r="M543" s="377"/>
      <c r="N543" s="382"/>
      <c r="O543" s="375"/>
      <c r="P543" s="380"/>
      <c r="Q543" s="375"/>
      <c r="R543" s="374"/>
      <c r="S543" s="374"/>
      <c r="T543" s="374"/>
      <c r="U543" s="374"/>
      <c r="V543" s="374"/>
      <c r="W543" s="374"/>
      <c r="X543" s="374"/>
      <c r="Y543" s="374"/>
      <c r="Z543" s="374"/>
    </row>
    <row r="544" spans="1:26" ht="13.5" customHeight="1" x14ac:dyDescent="0.25">
      <c r="A544" s="345">
        <f t="shared" ca="1" si="35"/>
        <v>0</v>
      </c>
      <c r="B544" s="345">
        <f t="shared" ca="1" si="31"/>
        <v>3</v>
      </c>
      <c r="C544" s="345">
        <f t="shared" ca="1" si="32"/>
        <v>1</v>
      </c>
      <c r="D544" s="346">
        <f t="shared" ca="1" si="33"/>
        <v>3</v>
      </c>
      <c r="E544" s="346">
        <f t="shared" ca="1" si="34"/>
        <v>2</v>
      </c>
      <c r="F544" s="344"/>
      <c r="G544" s="374"/>
      <c r="H544" s="374"/>
      <c r="I544" s="374"/>
      <c r="J544" s="375"/>
      <c r="K544" s="376"/>
      <c r="L544" s="377"/>
      <c r="M544" s="377"/>
      <c r="N544" s="382"/>
      <c r="O544" s="375"/>
      <c r="P544" s="380"/>
      <c r="Q544" s="375"/>
      <c r="R544" s="374"/>
      <c r="S544" s="374"/>
      <c r="T544" s="374"/>
      <c r="U544" s="374"/>
      <c r="V544" s="374"/>
      <c r="W544" s="374"/>
      <c r="X544" s="374"/>
      <c r="Y544" s="374"/>
      <c r="Z544" s="374"/>
    </row>
    <row r="545" spans="1:26" ht="13.5" customHeight="1" x14ac:dyDescent="0.25">
      <c r="A545" s="345">
        <f t="shared" ca="1" si="35"/>
        <v>0</v>
      </c>
      <c r="B545" s="345">
        <f t="shared" ca="1" si="31"/>
        <v>3</v>
      </c>
      <c r="C545" s="345">
        <f t="shared" ca="1" si="32"/>
        <v>1</v>
      </c>
      <c r="D545" s="346">
        <f t="shared" ca="1" si="33"/>
        <v>3</v>
      </c>
      <c r="E545" s="346">
        <f t="shared" ca="1" si="34"/>
        <v>2</v>
      </c>
      <c r="F545" s="344"/>
      <c r="G545" s="374"/>
      <c r="H545" s="374"/>
      <c r="I545" s="374"/>
      <c r="J545" s="375"/>
      <c r="K545" s="376"/>
      <c r="L545" s="377"/>
      <c r="M545" s="377"/>
      <c r="N545" s="382"/>
      <c r="O545" s="375"/>
      <c r="P545" s="380"/>
      <c r="Q545" s="375"/>
      <c r="R545" s="374"/>
      <c r="S545" s="374"/>
      <c r="T545" s="374"/>
      <c r="U545" s="374"/>
      <c r="V545" s="374"/>
      <c r="W545" s="374"/>
      <c r="X545" s="374"/>
      <c r="Y545" s="374"/>
      <c r="Z545" s="374"/>
    </row>
    <row r="546" spans="1:26" ht="13.5" customHeight="1" x14ac:dyDescent="0.25">
      <c r="A546" s="345">
        <f t="shared" ca="1" si="35"/>
        <v>0</v>
      </c>
      <c r="B546" s="345">
        <f t="shared" ca="1" si="31"/>
        <v>3</v>
      </c>
      <c r="C546" s="345">
        <f t="shared" ca="1" si="32"/>
        <v>1</v>
      </c>
      <c r="D546" s="346">
        <f t="shared" ca="1" si="33"/>
        <v>3</v>
      </c>
      <c r="E546" s="346">
        <f t="shared" ca="1" si="34"/>
        <v>2</v>
      </c>
      <c r="F546" s="344"/>
      <c r="G546" s="374"/>
      <c r="H546" s="374"/>
      <c r="I546" s="374"/>
      <c r="J546" s="375"/>
      <c r="K546" s="376"/>
      <c r="L546" s="377"/>
      <c r="M546" s="377"/>
      <c r="N546" s="382"/>
      <c r="O546" s="375"/>
      <c r="P546" s="380"/>
      <c r="Q546" s="375"/>
      <c r="R546" s="374"/>
      <c r="S546" s="374"/>
      <c r="T546" s="374"/>
      <c r="U546" s="374"/>
      <c r="V546" s="374"/>
      <c r="W546" s="374"/>
      <c r="X546" s="374"/>
      <c r="Y546" s="374"/>
      <c r="Z546" s="374"/>
    </row>
    <row r="547" spans="1:26" ht="13.5" customHeight="1" x14ac:dyDescent="0.25">
      <c r="A547" s="345">
        <f t="shared" ca="1" si="35"/>
        <v>0</v>
      </c>
      <c r="B547" s="345">
        <f t="shared" ca="1" si="31"/>
        <v>3</v>
      </c>
      <c r="C547" s="345">
        <f t="shared" ca="1" si="32"/>
        <v>1</v>
      </c>
      <c r="D547" s="346">
        <f t="shared" ca="1" si="33"/>
        <v>3</v>
      </c>
      <c r="E547" s="346">
        <f t="shared" ca="1" si="34"/>
        <v>2</v>
      </c>
      <c r="F547" s="344"/>
      <c r="G547" s="374"/>
      <c r="H547" s="374"/>
      <c r="I547" s="374"/>
      <c r="J547" s="375"/>
      <c r="K547" s="376"/>
      <c r="L547" s="377"/>
      <c r="M547" s="377"/>
      <c r="N547" s="382"/>
      <c r="O547" s="375"/>
      <c r="P547" s="380"/>
      <c r="Q547" s="375"/>
      <c r="R547" s="374"/>
      <c r="S547" s="374"/>
      <c r="T547" s="374"/>
      <c r="U547" s="374"/>
      <c r="V547" s="374"/>
      <c r="W547" s="374"/>
      <c r="X547" s="374"/>
      <c r="Y547" s="374"/>
      <c r="Z547" s="374"/>
    </row>
    <row r="548" spans="1:26" ht="13.5" customHeight="1" x14ac:dyDescent="0.25">
      <c r="A548" s="345">
        <f t="shared" ca="1" si="35"/>
        <v>0</v>
      </c>
      <c r="B548" s="345">
        <f t="shared" ca="1" si="31"/>
        <v>3</v>
      </c>
      <c r="C548" s="345">
        <f t="shared" ca="1" si="32"/>
        <v>1</v>
      </c>
      <c r="D548" s="346">
        <f t="shared" ca="1" si="33"/>
        <v>3</v>
      </c>
      <c r="E548" s="346">
        <f t="shared" ca="1" si="34"/>
        <v>2</v>
      </c>
      <c r="F548" s="344"/>
      <c r="G548" s="374"/>
      <c r="H548" s="374"/>
      <c r="I548" s="374"/>
      <c r="J548" s="375"/>
      <c r="K548" s="376"/>
      <c r="L548" s="377"/>
      <c r="M548" s="377"/>
      <c r="N548" s="382"/>
      <c r="O548" s="375"/>
      <c r="P548" s="380"/>
      <c r="Q548" s="375"/>
      <c r="R548" s="374"/>
      <c r="S548" s="374"/>
      <c r="T548" s="374"/>
      <c r="U548" s="374"/>
      <c r="V548" s="374"/>
      <c r="W548" s="374"/>
      <c r="X548" s="374"/>
      <c r="Y548" s="374"/>
      <c r="Z548" s="374"/>
    </row>
    <row r="549" spans="1:26" ht="13.5" customHeight="1" x14ac:dyDescent="0.25">
      <c r="A549" s="345">
        <f t="shared" ca="1" si="35"/>
        <v>0</v>
      </c>
      <c r="B549" s="345">
        <f t="shared" ca="1" si="31"/>
        <v>3</v>
      </c>
      <c r="C549" s="345">
        <f t="shared" ca="1" si="32"/>
        <v>1</v>
      </c>
      <c r="D549" s="346">
        <f t="shared" ca="1" si="33"/>
        <v>3</v>
      </c>
      <c r="E549" s="346">
        <f t="shared" ca="1" si="34"/>
        <v>2</v>
      </c>
      <c r="F549" s="344"/>
      <c r="G549" s="374"/>
      <c r="H549" s="374"/>
      <c r="I549" s="374"/>
      <c r="J549" s="375"/>
      <c r="K549" s="376"/>
      <c r="L549" s="377"/>
      <c r="M549" s="377"/>
      <c r="N549" s="382"/>
      <c r="O549" s="375"/>
      <c r="P549" s="380"/>
      <c r="Q549" s="375"/>
      <c r="R549" s="374"/>
      <c r="S549" s="374"/>
      <c r="T549" s="374"/>
      <c r="U549" s="374"/>
      <c r="V549" s="374"/>
      <c r="W549" s="374"/>
      <c r="X549" s="374"/>
      <c r="Y549" s="374"/>
      <c r="Z549" s="374"/>
    </row>
    <row r="550" spans="1:26" ht="13.5" customHeight="1" x14ac:dyDescent="0.25">
      <c r="A550" s="345">
        <f t="shared" ca="1" si="35"/>
        <v>0</v>
      </c>
      <c r="B550" s="345">
        <f t="shared" ca="1" si="31"/>
        <v>3</v>
      </c>
      <c r="C550" s="345">
        <f t="shared" ca="1" si="32"/>
        <v>1</v>
      </c>
      <c r="D550" s="346">
        <f t="shared" ca="1" si="33"/>
        <v>3</v>
      </c>
      <c r="E550" s="346">
        <f t="shared" ca="1" si="34"/>
        <v>2</v>
      </c>
      <c r="F550" s="344"/>
      <c r="G550" s="374"/>
      <c r="H550" s="374"/>
      <c r="I550" s="374"/>
      <c r="J550" s="375"/>
      <c r="K550" s="376"/>
      <c r="L550" s="377"/>
      <c r="M550" s="377"/>
      <c r="N550" s="382"/>
      <c r="O550" s="375"/>
      <c r="P550" s="380"/>
      <c r="Q550" s="375"/>
      <c r="R550" s="374"/>
      <c r="S550" s="374"/>
      <c r="T550" s="374"/>
      <c r="U550" s="374"/>
      <c r="V550" s="374"/>
      <c r="W550" s="374"/>
      <c r="X550" s="374"/>
      <c r="Y550" s="374"/>
      <c r="Z550" s="374"/>
    </row>
    <row r="551" spans="1:26" ht="13.5" customHeight="1" x14ac:dyDescent="0.25">
      <c r="A551" s="345">
        <f t="shared" ca="1" si="35"/>
        <v>0</v>
      </c>
      <c r="B551" s="345">
        <f t="shared" ca="1" si="31"/>
        <v>3</v>
      </c>
      <c r="C551" s="345">
        <f t="shared" ca="1" si="32"/>
        <v>1</v>
      </c>
      <c r="D551" s="346">
        <f t="shared" ca="1" si="33"/>
        <v>3</v>
      </c>
      <c r="E551" s="346">
        <f t="shared" ca="1" si="34"/>
        <v>2</v>
      </c>
      <c r="F551" s="344"/>
      <c r="G551" s="374"/>
      <c r="H551" s="374"/>
      <c r="I551" s="374"/>
      <c r="J551" s="375"/>
      <c r="K551" s="376"/>
      <c r="L551" s="377"/>
      <c r="M551" s="377"/>
      <c r="N551" s="382"/>
      <c r="O551" s="375"/>
      <c r="P551" s="380"/>
      <c r="Q551" s="375"/>
      <c r="R551" s="374"/>
      <c r="S551" s="374"/>
      <c r="T551" s="374"/>
      <c r="U551" s="374"/>
      <c r="V551" s="374"/>
      <c r="W551" s="374"/>
      <c r="X551" s="374"/>
      <c r="Y551" s="374"/>
      <c r="Z551" s="374"/>
    </row>
    <row r="552" spans="1:26" ht="13.5" customHeight="1" x14ac:dyDescent="0.25">
      <c r="A552" s="345">
        <f t="shared" ca="1" si="35"/>
        <v>0</v>
      </c>
      <c r="B552" s="345">
        <f t="shared" ca="1" si="31"/>
        <v>3</v>
      </c>
      <c r="C552" s="345">
        <f t="shared" ca="1" si="32"/>
        <v>1</v>
      </c>
      <c r="D552" s="346">
        <f t="shared" ca="1" si="33"/>
        <v>3</v>
      </c>
      <c r="E552" s="346">
        <f t="shared" ca="1" si="34"/>
        <v>2</v>
      </c>
      <c r="F552" s="344"/>
      <c r="G552" s="374"/>
      <c r="H552" s="374"/>
      <c r="I552" s="374"/>
      <c r="J552" s="375"/>
      <c r="K552" s="376"/>
      <c r="L552" s="377"/>
      <c r="M552" s="377"/>
      <c r="N552" s="382"/>
      <c r="O552" s="375"/>
      <c r="P552" s="380"/>
      <c r="Q552" s="375"/>
      <c r="R552" s="374"/>
      <c r="S552" s="374"/>
      <c r="T552" s="374"/>
      <c r="U552" s="374"/>
      <c r="V552" s="374"/>
      <c r="W552" s="374"/>
      <c r="X552" s="374"/>
      <c r="Y552" s="374"/>
      <c r="Z552" s="374"/>
    </row>
    <row r="553" spans="1:26" ht="13.5" customHeight="1" x14ac:dyDescent="0.25">
      <c r="A553" s="345">
        <f t="shared" ca="1" si="35"/>
        <v>0</v>
      </c>
      <c r="B553" s="345">
        <f t="shared" ca="1" si="31"/>
        <v>3</v>
      </c>
      <c r="C553" s="345">
        <f t="shared" ca="1" si="32"/>
        <v>1</v>
      </c>
      <c r="D553" s="346">
        <f t="shared" ca="1" si="33"/>
        <v>3</v>
      </c>
      <c r="E553" s="346">
        <f t="shared" ca="1" si="34"/>
        <v>2</v>
      </c>
      <c r="F553" s="344"/>
      <c r="G553" s="374"/>
      <c r="H553" s="374"/>
      <c r="I553" s="374"/>
      <c r="J553" s="375"/>
      <c r="K553" s="376"/>
      <c r="L553" s="377"/>
      <c r="M553" s="377"/>
      <c r="N553" s="382"/>
      <c r="O553" s="375"/>
      <c r="P553" s="380"/>
      <c r="Q553" s="375"/>
      <c r="R553" s="374"/>
      <c r="S553" s="374"/>
      <c r="T553" s="374"/>
      <c r="U553" s="374"/>
      <c r="V553" s="374"/>
      <c r="W553" s="374"/>
      <c r="X553" s="374"/>
      <c r="Y553" s="374"/>
      <c r="Z553" s="374"/>
    </row>
    <row r="554" spans="1:26" ht="13.5" customHeight="1" x14ac:dyDescent="0.25">
      <c r="A554" s="345">
        <f t="shared" ca="1" si="35"/>
        <v>0</v>
      </c>
      <c r="B554" s="345">
        <f t="shared" ca="1" si="31"/>
        <v>3</v>
      </c>
      <c r="C554" s="345">
        <f t="shared" ca="1" si="32"/>
        <v>1</v>
      </c>
      <c r="D554" s="346">
        <f t="shared" ca="1" si="33"/>
        <v>3</v>
      </c>
      <c r="E554" s="346">
        <f t="shared" ca="1" si="34"/>
        <v>2</v>
      </c>
      <c r="F554" s="344"/>
      <c r="G554" s="374"/>
      <c r="H554" s="374"/>
      <c r="I554" s="374"/>
      <c r="J554" s="375"/>
      <c r="K554" s="376"/>
      <c r="L554" s="377"/>
      <c r="M554" s="377"/>
      <c r="N554" s="382"/>
      <c r="O554" s="375"/>
      <c r="P554" s="380"/>
      <c r="Q554" s="375"/>
      <c r="R554" s="374"/>
      <c r="S554" s="374"/>
      <c r="T554" s="374"/>
      <c r="U554" s="374"/>
      <c r="V554" s="374"/>
      <c r="W554" s="374"/>
      <c r="X554" s="374"/>
      <c r="Y554" s="374"/>
      <c r="Z554" s="374"/>
    </row>
    <row r="555" spans="1:26" ht="13.5" customHeight="1" x14ac:dyDescent="0.25">
      <c r="A555" s="345">
        <f t="shared" ca="1" si="35"/>
        <v>0</v>
      </c>
      <c r="B555" s="345">
        <f t="shared" ca="1" si="31"/>
        <v>3</v>
      </c>
      <c r="C555" s="345">
        <f t="shared" ca="1" si="32"/>
        <v>1</v>
      </c>
      <c r="D555" s="346">
        <f t="shared" ca="1" si="33"/>
        <v>3</v>
      </c>
      <c r="E555" s="346">
        <f t="shared" ca="1" si="34"/>
        <v>2</v>
      </c>
      <c r="F555" s="344"/>
      <c r="G555" s="374"/>
      <c r="H555" s="374"/>
      <c r="I555" s="374"/>
      <c r="J555" s="375"/>
      <c r="K555" s="376"/>
      <c r="L555" s="377"/>
      <c r="M555" s="377"/>
      <c r="N555" s="382"/>
      <c r="O555" s="375"/>
      <c r="P555" s="380"/>
      <c r="Q555" s="375"/>
      <c r="R555" s="374"/>
      <c r="S555" s="374"/>
      <c r="T555" s="374"/>
      <c r="U555" s="374"/>
      <c r="V555" s="374"/>
      <c r="W555" s="374"/>
      <c r="X555" s="374"/>
      <c r="Y555" s="374"/>
      <c r="Z555" s="374"/>
    </row>
    <row r="556" spans="1:26" ht="13.5" customHeight="1" x14ac:dyDescent="0.25">
      <c r="A556" s="345">
        <f t="shared" ca="1" si="35"/>
        <v>0</v>
      </c>
      <c r="B556" s="345">
        <f t="shared" ca="1" si="31"/>
        <v>3</v>
      </c>
      <c r="C556" s="345">
        <f t="shared" ca="1" si="32"/>
        <v>1</v>
      </c>
      <c r="D556" s="346">
        <f t="shared" ca="1" si="33"/>
        <v>3</v>
      </c>
      <c r="E556" s="346">
        <f t="shared" ca="1" si="34"/>
        <v>2</v>
      </c>
      <c r="F556" s="344"/>
      <c r="G556" s="374"/>
      <c r="H556" s="374"/>
      <c r="I556" s="374"/>
      <c r="J556" s="375"/>
      <c r="K556" s="376"/>
      <c r="L556" s="377"/>
      <c r="M556" s="377"/>
      <c r="N556" s="382"/>
      <c r="O556" s="375"/>
      <c r="P556" s="380"/>
      <c r="Q556" s="375"/>
      <c r="R556" s="374"/>
      <c r="S556" s="374"/>
      <c r="T556" s="374"/>
      <c r="U556" s="374"/>
      <c r="V556" s="374"/>
      <c r="W556" s="374"/>
      <c r="X556" s="374"/>
      <c r="Y556" s="374"/>
      <c r="Z556" s="374"/>
    </row>
    <row r="557" spans="1:26" ht="13.5" customHeight="1" x14ac:dyDescent="0.25">
      <c r="A557" s="345">
        <f t="shared" ca="1" si="35"/>
        <v>0</v>
      </c>
      <c r="B557" s="345">
        <f t="shared" ca="1" si="31"/>
        <v>3</v>
      </c>
      <c r="C557" s="345">
        <f t="shared" ca="1" si="32"/>
        <v>1</v>
      </c>
      <c r="D557" s="346">
        <f t="shared" ca="1" si="33"/>
        <v>3</v>
      </c>
      <c r="E557" s="346">
        <f t="shared" ca="1" si="34"/>
        <v>2</v>
      </c>
      <c r="F557" s="344"/>
      <c r="G557" s="374"/>
      <c r="H557" s="374"/>
      <c r="I557" s="374"/>
      <c r="J557" s="375"/>
      <c r="K557" s="376"/>
      <c r="L557" s="377"/>
      <c r="M557" s="377"/>
      <c r="N557" s="382"/>
      <c r="O557" s="375"/>
      <c r="P557" s="380"/>
      <c r="Q557" s="375"/>
      <c r="R557" s="374"/>
      <c r="S557" s="374"/>
      <c r="T557" s="374"/>
      <c r="U557" s="374"/>
      <c r="V557" s="374"/>
      <c r="W557" s="374"/>
      <c r="X557" s="374"/>
      <c r="Y557" s="374"/>
      <c r="Z557" s="374"/>
    </row>
    <row r="558" spans="1:26" ht="13.5" customHeight="1" x14ac:dyDescent="0.25">
      <c r="A558" s="345">
        <f t="shared" ca="1" si="35"/>
        <v>0</v>
      </c>
      <c r="B558" s="345">
        <f t="shared" ca="1" si="31"/>
        <v>3</v>
      </c>
      <c r="C558" s="345">
        <f t="shared" ca="1" si="32"/>
        <v>1</v>
      </c>
      <c r="D558" s="346">
        <f t="shared" ca="1" si="33"/>
        <v>3</v>
      </c>
      <c r="E558" s="346">
        <f t="shared" ca="1" si="34"/>
        <v>2</v>
      </c>
      <c r="F558" s="344"/>
      <c r="G558" s="374"/>
      <c r="H558" s="374"/>
      <c r="I558" s="374"/>
      <c r="J558" s="375"/>
      <c r="K558" s="376"/>
      <c r="L558" s="377"/>
      <c r="M558" s="377"/>
      <c r="N558" s="382"/>
      <c r="O558" s="375"/>
      <c r="P558" s="380"/>
      <c r="Q558" s="375"/>
      <c r="R558" s="374"/>
      <c r="S558" s="374"/>
      <c r="T558" s="374"/>
      <c r="U558" s="374"/>
      <c r="V558" s="374"/>
      <c r="W558" s="374"/>
      <c r="X558" s="374"/>
      <c r="Y558" s="374"/>
      <c r="Z558" s="374"/>
    </row>
    <row r="559" spans="1:26" ht="13.5" customHeight="1" x14ac:dyDescent="0.25">
      <c r="A559" s="345">
        <f t="shared" ca="1" si="35"/>
        <v>0</v>
      </c>
      <c r="B559" s="345">
        <f t="shared" ca="1" si="31"/>
        <v>3</v>
      </c>
      <c r="C559" s="345">
        <f t="shared" ca="1" si="32"/>
        <v>1</v>
      </c>
      <c r="D559" s="346">
        <f t="shared" ca="1" si="33"/>
        <v>3</v>
      </c>
      <c r="E559" s="346">
        <f t="shared" ca="1" si="34"/>
        <v>2</v>
      </c>
      <c r="F559" s="344"/>
      <c r="G559" s="374"/>
      <c r="H559" s="374"/>
      <c r="I559" s="374"/>
      <c r="J559" s="375"/>
      <c r="K559" s="376"/>
      <c r="L559" s="377"/>
      <c r="M559" s="377"/>
      <c r="N559" s="382"/>
      <c r="O559" s="375"/>
      <c r="P559" s="380"/>
      <c r="Q559" s="375"/>
      <c r="R559" s="374"/>
      <c r="S559" s="374"/>
      <c r="T559" s="374"/>
      <c r="U559" s="374"/>
      <c r="V559" s="374"/>
      <c r="W559" s="374"/>
      <c r="X559" s="374"/>
      <c r="Y559" s="374"/>
      <c r="Z559" s="374"/>
    </row>
    <row r="560" spans="1:26" ht="13.5" customHeight="1" x14ac:dyDescent="0.25">
      <c r="A560" s="345">
        <f t="shared" ca="1" si="35"/>
        <v>0</v>
      </c>
      <c r="B560" s="345">
        <f t="shared" ca="1" si="31"/>
        <v>3</v>
      </c>
      <c r="C560" s="345">
        <f t="shared" ca="1" si="32"/>
        <v>1</v>
      </c>
      <c r="D560" s="346">
        <f t="shared" ca="1" si="33"/>
        <v>3</v>
      </c>
      <c r="E560" s="346">
        <f t="shared" ca="1" si="34"/>
        <v>2</v>
      </c>
      <c r="F560" s="344"/>
      <c r="G560" s="374"/>
      <c r="H560" s="374"/>
      <c r="I560" s="374"/>
      <c r="J560" s="375"/>
      <c r="K560" s="376"/>
      <c r="L560" s="377"/>
      <c r="M560" s="377"/>
      <c r="N560" s="382"/>
      <c r="O560" s="375"/>
      <c r="P560" s="380"/>
      <c r="Q560" s="375"/>
      <c r="R560" s="374"/>
      <c r="S560" s="374"/>
      <c r="T560" s="374"/>
      <c r="U560" s="374"/>
      <c r="V560" s="374"/>
      <c r="W560" s="374"/>
      <c r="X560" s="374"/>
      <c r="Y560" s="374"/>
      <c r="Z560" s="374"/>
    </row>
    <row r="561" spans="1:26" ht="13.5" customHeight="1" x14ac:dyDescent="0.25">
      <c r="A561" s="345">
        <f t="shared" ca="1" si="35"/>
        <v>0</v>
      </c>
      <c r="B561" s="345">
        <f t="shared" ca="1" si="31"/>
        <v>3</v>
      </c>
      <c r="C561" s="345">
        <f t="shared" ca="1" si="32"/>
        <v>1</v>
      </c>
      <c r="D561" s="346">
        <f t="shared" ca="1" si="33"/>
        <v>3</v>
      </c>
      <c r="E561" s="346">
        <f t="shared" ca="1" si="34"/>
        <v>2</v>
      </c>
      <c r="F561" s="344"/>
      <c r="G561" s="374"/>
      <c r="H561" s="374"/>
      <c r="I561" s="374"/>
      <c r="J561" s="375"/>
      <c r="K561" s="376"/>
      <c r="L561" s="377"/>
      <c r="M561" s="377"/>
      <c r="N561" s="382"/>
      <c r="O561" s="375"/>
      <c r="P561" s="380"/>
      <c r="Q561" s="375"/>
      <c r="R561" s="374"/>
      <c r="S561" s="374"/>
      <c r="T561" s="374"/>
      <c r="U561" s="374"/>
      <c r="V561" s="374"/>
      <c r="W561" s="374"/>
      <c r="X561" s="374"/>
      <c r="Y561" s="374"/>
      <c r="Z561" s="374"/>
    </row>
    <row r="562" spans="1:26" ht="13.5" customHeight="1" x14ac:dyDescent="0.25">
      <c r="A562" s="345">
        <f t="shared" ca="1" si="35"/>
        <v>0</v>
      </c>
      <c r="B562" s="345">
        <f t="shared" ca="1" si="31"/>
        <v>3</v>
      </c>
      <c r="C562" s="345">
        <f t="shared" ca="1" si="32"/>
        <v>1</v>
      </c>
      <c r="D562" s="346">
        <f t="shared" ca="1" si="33"/>
        <v>3</v>
      </c>
      <c r="E562" s="346">
        <f t="shared" ca="1" si="34"/>
        <v>2</v>
      </c>
      <c r="F562" s="344"/>
      <c r="G562" s="374"/>
      <c r="H562" s="374"/>
      <c r="I562" s="374"/>
      <c r="J562" s="375"/>
      <c r="K562" s="376"/>
      <c r="L562" s="377"/>
      <c r="M562" s="377"/>
      <c r="N562" s="382"/>
      <c r="O562" s="375"/>
      <c r="P562" s="380"/>
      <c r="Q562" s="375"/>
      <c r="R562" s="374"/>
      <c r="S562" s="374"/>
      <c r="T562" s="374"/>
      <c r="U562" s="374"/>
      <c r="V562" s="374"/>
      <c r="W562" s="374"/>
      <c r="X562" s="374"/>
      <c r="Y562" s="374"/>
      <c r="Z562" s="374"/>
    </row>
    <row r="563" spans="1:26" ht="13.5" customHeight="1" x14ac:dyDescent="0.25">
      <c r="A563" s="345">
        <f t="shared" ca="1" si="35"/>
        <v>0</v>
      </c>
      <c r="B563" s="345">
        <f t="shared" ca="1" si="31"/>
        <v>3</v>
      </c>
      <c r="C563" s="345">
        <f t="shared" ca="1" si="32"/>
        <v>1</v>
      </c>
      <c r="D563" s="346">
        <f t="shared" ca="1" si="33"/>
        <v>3</v>
      </c>
      <c r="E563" s="346">
        <f t="shared" ca="1" si="34"/>
        <v>2</v>
      </c>
      <c r="F563" s="344"/>
      <c r="G563" s="374"/>
      <c r="H563" s="374"/>
      <c r="I563" s="374"/>
      <c r="J563" s="375"/>
      <c r="K563" s="376"/>
      <c r="L563" s="377"/>
      <c r="M563" s="377"/>
      <c r="N563" s="382"/>
      <c r="O563" s="375"/>
      <c r="P563" s="380"/>
      <c r="Q563" s="375"/>
      <c r="R563" s="374"/>
      <c r="S563" s="374"/>
      <c r="T563" s="374"/>
      <c r="U563" s="374"/>
      <c r="V563" s="374"/>
      <c r="W563" s="374"/>
      <c r="X563" s="374"/>
      <c r="Y563" s="374"/>
      <c r="Z563" s="374"/>
    </row>
    <row r="564" spans="1:26" ht="13.5" customHeight="1" x14ac:dyDescent="0.25">
      <c r="A564" s="345">
        <f t="shared" ca="1" si="35"/>
        <v>0</v>
      </c>
      <c r="B564" s="345">
        <f t="shared" ca="1" si="31"/>
        <v>3</v>
      </c>
      <c r="C564" s="345">
        <f t="shared" ca="1" si="32"/>
        <v>1</v>
      </c>
      <c r="D564" s="346">
        <f t="shared" ca="1" si="33"/>
        <v>3</v>
      </c>
      <c r="E564" s="346">
        <f t="shared" ca="1" si="34"/>
        <v>2</v>
      </c>
      <c r="F564" s="344"/>
      <c r="G564" s="374"/>
      <c r="H564" s="374"/>
      <c r="I564" s="374"/>
      <c r="J564" s="375"/>
      <c r="K564" s="376"/>
      <c r="L564" s="377"/>
      <c r="M564" s="377"/>
      <c r="N564" s="382"/>
      <c r="O564" s="375"/>
      <c r="P564" s="380"/>
      <c r="Q564" s="375"/>
      <c r="R564" s="374"/>
      <c r="S564" s="374"/>
      <c r="T564" s="374"/>
      <c r="U564" s="374"/>
      <c r="V564" s="374"/>
      <c r="W564" s="374"/>
      <c r="X564" s="374"/>
      <c r="Y564" s="374"/>
      <c r="Z564" s="374"/>
    </row>
    <row r="565" spans="1:26" ht="13.5" customHeight="1" x14ac:dyDescent="0.25">
      <c r="A565" s="345">
        <f t="shared" ca="1" si="35"/>
        <v>0</v>
      </c>
      <c r="B565" s="345">
        <f t="shared" ca="1" si="31"/>
        <v>3</v>
      </c>
      <c r="C565" s="345">
        <f t="shared" ca="1" si="32"/>
        <v>1</v>
      </c>
      <c r="D565" s="346">
        <f t="shared" ca="1" si="33"/>
        <v>3</v>
      </c>
      <c r="E565" s="346">
        <f t="shared" ca="1" si="34"/>
        <v>2</v>
      </c>
      <c r="F565" s="344"/>
      <c r="G565" s="374"/>
      <c r="H565" s="374"/>
      <c r="I565" s="374"/>
      <c r="J565" s="375"/>
      <c r="K565" s="376"/>
      <c r="L565" s="377"/>
      <c r="M565" s="377"/>
      <c r="N565" s="382"/>
      <c r="O565" s="375"/>
      <c r="P565" s="380"/>
      <c r="Q565" s="375"/>
      <c r="R565" s="374"/>
      <c r="S565" s="374"/>
      <c r="T565" s="374"/>
      <c r="U565" s="374"/>
      <c r="V565" s="374"/>
      <c r="W565" s="374"/>
      <c r="X565" s="374"/>
      <c r="Y565" s="374"/>
      <c r="Z565" s="374"/>
    </row>
    <row r="566" spans="1:26" ht="13.5" customHeight="1" x14ac:dyDescent="0.25">
      <c r="A566" s="345">
        <f t="shared" ca="1" si="35"/>
        <v>0</v>
      </c>
      <c r="B566" s="345">
        <f t="shared" ca="1" si="31"/>
        <v>3</v>
      </c>
      <c r="C566" s="345">
        <f t="shared" ca="1" si="32"/>
        <v>1</v>
      </c>
      <c r="D566" s="346">
        <f t="shared" ca="1" si="33"/>
        <v>3</v>
      </c>
      <c r="E566" s="346">
        <f t="shared" ca="1" si="34"/>
        <v>2</v>
      </c>
      <c r="F566" s="344"/>
      <c r="G566" s="374"/>
      <c r="H566" s="374"/>
      <c r="I566" s="374"/>
      <c r="J566" s="375"/>
      <c r="K566" s="376"/>
      <c r="L566" s="377"/>
      <c r="M566" s="377"/>
      <c r="N566" s="382"/>
      <c r="O566" s="375"/>
      <c r="P566" s="380"/>
      <c r="Q566" s="375"/>
      <c r="R566" s="374"/>
      <c r="S566" s="374"/>
      <c r="T566" s="374"/>
      <c r="U566" s="374"/>
      <c r="V566" s="374"/>
      <c r="W566" s="374"/>
      <c r="X566" s="374"/>
      <c r="Y566" s="374"/>
      <c r="Z566" s="374"/>
    </row>
    <row r="567" spans="1:26" ht="13.5" customHeight="1" x14ac:dyDescent="0.25">
      <c r="A567" s="345">
        <f t="shared" ca="1" si="35"/>
        <v>0</v>
      </c>
      <c r="B567" s="345">
        <f t="shared" ca="1" si="31"/>
        <v>3</v>
      </c>
      <c r="C567" s="345">
        <f t="shared" ca="1" si="32"/>
        <v>1</v>
      </c>
      <c r="D567" s="346">
        <f t="shared" ca="1" si="33"/>
        <v>3</v>
      </c>
      <c r="E567" s="346">
        <f t="shared" ca="1" si="34"/>
        <v>2</v>
      </c>
      <c r="F567" s="344"/>
      <c r="G567" s="374"/>
      <c r="H567" s="374"/>
      <c r="I567" s="374"/>
      <c r="J567" s="375"/>
      <c r="K567" s="376"/>
      <c r="L567" s="377"/>
      <c r="M567" s="377"/>
      <c r="N567" s="382"/>
      <c r="O567" s="375"/>
      <c r="P567" s="380"/>
      <c r="Q567" s="375"/>
      <c r="R567" s="374"/>
      <c r="S567" s="374"/>
      <c r="T567" s="374"/>
      <c r="U567" s="374"/>
      <c r="V567" s="374"/>
      <c r="W567" s="374"/>
      <c r="X567" s="374"/>
      <c r="Y567" s="374"/>
      <c r="Z567" s="374"/>
    </row>
    <row r="568" spans="1:26" ht="13.5" customHeight="1" x14ac:dyDescent="0.25">
      <c r="A568" s="345">
        <f t="shared" ca="1" si="35"/>
        <v>0</v>
      </c>
      <c r="B568" s="345">
        <f t="shared" ca="1" si="31"/>
        <v>3</v>
      </c>
      <c r="C568" s="345">
        <f t="shared" ca="1" si="32"/>
        <v>1</v>
      </c>
      <c r="D568" s="346">
        <f t="shared" ca="1" si="33"/>
        <v>3</v>
      </c>
      <c r="E568" s="346">
        <f t="shared" ca="1" si="34"/>
        <v>2</v>
      </c>
      <c r="F568" s="344"/>
      <c r="G568" s="374"/>
      <c r="H568" s="374"/>
      <c r="I568" s="374"/>
      <c r="J568" s="375"/>
      <c r="K568" s="376"/>
      <c r="L568" s="377"/>
      <c r="M568" s="377"/>
      <c r="N568" s="382"/>
      <c r="O568" s="375"/>
      <c r="P568" s="380"/>
      <c r="Q568" s="375"/>
      <c r="R568" s="374"/>
      <c r="S568" s="374"/>
      <c r="T568" s="374"/>
      <c r="U568" s="374"/>
      <c r="V568" s="374"/>
      <c r="W568" s="374"/>
      <c r="X568" s="374"/>
      <c r="Y568" s="374"/>
      <c r="Z568" s="374"/>
    </row>
    <row r="569" spans="1:26" ht="13.5" customHeight="1" x14ac:dyDescent="0.25">
      <c r="A569" s="345">
        <f t="shared" ca="1" si="35"/>
        <v>0</v>
      </c>
      <c r="B569" s="345">
        <f t="shared" ca="1" si="31"/>
        <v>3</v>
      </c>
      <c r="C569" s="345">
        <f t="shared" ca="1" si="32"/>
        <v>1</v>
      </c>
      <c r="D569" s="346">
        <f t="shared" ca="1" si="33"/>
        <v>3</v>
      </c>
      <c r="E569" s="346">
        <f t="shared" ca="1" si="34"/>
        <v>2</v>
      </c>
      <c r="F569" s="344"/>
      <c r="G569" s="374"/>
      <c r="H569" s="374"/>
      <c r="I569" s="374"/>
      <c r="J569" s="375"/>
      <c r="K569" s="376"/>
      <c r="L569" s="377"/>
      <c r="M569" s="377"/>
      <c r="N569" s="382"/>
      <c r="O569" s="375"/>
      <c r="P569" s="380"/>
      <c r="Q569" s="375"/>
      <c r="R569" s="374"/>
      <c r="S569" s="374"/>
      <c r="T569" s="374"/>
      <c r="U569" s="374"/>
      <c r="V569" s="374"/>
      <c r="W569" s="374"/>
      <c r="X569" s="374"/>
      <c r="Y569" s="374"/>
      <c r="Z569" s="374"/>
    </row>
    <row r="570" spans="1:26" ht="13.5" customHeight="1" x14ac:dyDescent="0.25">
      <c r="A570" s="345">
        <f t="shared" ca="1" si="35"/>
        <v>0</v>
      </c>
      <c r="B570" s="345">
        <f t="shared" ca="1" si="31"/>
        <v>3</v>
      </c>
      <c r="C570" s="345">
        <f t="shared" ca="1" si="32"/>
        <v>1</v>
      </c>
      <c r="D570" s="346">
        <f t="shared" ca="1" si="33"/>
        <v>3</v>
      </c>
      <c r="E570" s="346">
        <f t="shared" ca="1" si="34"/>
        <v>2</v>
      </c>
      <c r="F570" s="344"/>
      <c r="G570" s="374"/>
      <c r="H570" s="374"/>
      <c r="I570" s="374"/>
      <c r="J570" s="375"/>
      <c r="K570" s="376"/>
      <c r="L570" s="377"/>
      <c r="M570" s="377"/>
      <c r="N570" s="382"/>
      <c r="O570" s="375"/>
      <c r="P570" s="380"/>
      <c r="Q570" s="375"/>
      <c r="R570" s="374"/>
      <c r="S570" s="374"/>
      <c r="T570" s="374"/>
      <c r="U570" s="374"/>
      <c r="V570" s="374"/>
      <c r="W570" s="374"/>
      <c r="X570" s="374"/>
      <c r="Y570" s="374"/>
      <c r="Z570" s="374"/>
    </row>
    <row r="571" spans="1:26" ht="13.5" customHeight="1" x14ac:dyDescent="0.25">
      <c r="A571" s="345">
        <f t="shared" ca="1" si="35"/>
        <v>0</v>
      </c>
      <c r="B571" s="345">
        <f t="shared" ca="1" si="31"/>
        <v>3</v>
      </c>
      <c r="C571" s="345">
        <f t="shared" ca="1" si="32"/>
        <v>1</v>
      </c>
      <c r="D571" s="346">
        <f t="shared" ca="1" si="33"/>
        <v>3</v>
      </c>
      <c r="E571" s="346">
        <f t="shared" ca="1" si="34"/>
        <v>2</v>
      </c>
      <c r="F571" s="344"/>
      <c r="G571" s="374"/>
      <c r="H571" s="374"/>
      <c r="I571" s="374"/>
      <c r="J571" s="375"/>
      <c r="K571" s="376"/>
      <c r="L571" s="377"/>
      <c r="M571" s="377"/>
      <c r="N571" s="382"/>
      <c r="O571" s="375"/>
      <c r="P571" s="380"/>
      <c r="Q571" s="375"/>
      <c r="R571" s="374"/>
      <c r="S571" s="374"/>
      <c r="T571" s="374"/>
      <c r="U571" s="374"/>
      <c r="V571" s="374"/>
      <c r="W571" s="374"/>
      <c r="X571" s="374"/>
      <c r="Y571" s="374"/>
      <c r="Z571" s="374"/>
    </row>
    <row r="572" spans="1:26" ht="13.5" customHeight="1" x14ac:dyDescent="0.25">
      <c r="A572" s="345">
        <f t="shared" ca="1" si="35"/>
        <v>0</v>
      </c>
      <c r="B572" s="345">
        <f t="shared" ca="1" si="31"/>
        <v>3</v>
      </c>
      <c r="C572" s="345">
        <f t="shared" ca="1" si="32"/>
        <v>1</v>
      </c>
      <c r="D572" s="346">
        <f t="shared" ca="1" si="33"/>
        <v>3</v>
      </c>
      <c r="E572" s="346">
        <f t="shared" ca="1" si="34"/>
        <v>2</v>
      </c>
      <c r="F572" s="344"/>
      <c r="G572" s="374"/>
      <c r="H572" s="374"/>
      <c r="I572" s="374"/>
      <c r="J572" s="375"/>
      <c r="K572" s="376"/>
      <c r="L572" s="377"/>
      <c r="M572" s="377"/>
      <c r="N572" s="382"/>
      <c r="O572" s="375"/>
      <c r="P572" s="380"/>
      <c r="Q572" s="375"/>
      <c r="R572" s="374"/>
      <c r="S572" s="374"/>
      <c r="T572" s="374"/>
      <c r="U572" s="374"/>
      <c r="V572" s="374"/>
      <c r="W572" s="374"/>
      <c r="X572" s="374"/>
      <c r="Y572" s="374"/>
      <c r="Z572" s="374"/>
    </row>
    <row r="573" spans="1:26" ht="13.5" customHeight="1" x14ac:dyDescent="0.25">
      <c r="A573" s="345">
        <f t="shared" ca="1" si="35"/>
        <v>0</v>
      </c>
      <c r="B573" s="345">
        <f t="shared" ca="1" si="31"/>
        <v>3</v>
      </c>
      <c r="C573" s="345">
        <f t="shared" ca="1" si="32"/>
        <v>1</v>
      </c>
      <c r="D573" s="346">
        <f t="shared" ca="1" si="33"/>
        <v>3</v>
      </c>
      <c r="E573" s="346">
        <f t="shared" ca="1" si="34"/>
        <v>2</v>
      </c>
      <c r="F573" s="344"/>
      <c r="G573" s="374"/>
      <c r="H573" s="374"/>
      <c r="I573" s="374"/>
      <c r="J573" s="375"/>
      <c r="K573" s="376"/>
      <c r="L573" s="377"/>
      <c r="M573" s="377"/>
      <c r="N573" s="382"/>
      <c r="O573" s="375"/>
      <c r="P573" s="380"/>
      <c r="Q573" s="375"/>
      <c r="R573" s="374"/>
      <c r="S573" s="374"/>
      <c r="T573" s="374"/>
      <c r="U573" s="374"/>
      <c r="V573" s="374"/>
      <c r="W573" s="374"/>
      <c r="X573" s="374"/>
      <c r="Y573" s="374"/>
      <c r="Z573" s="374"/>
    </row>
    <row r="574" spans="1:26" ht="13.5" customHeight="1" x14ac:dyDescent="0.25">
      <c r="A574" s="345">
        <f t="shared" ca="1" si="35"/>
        <v>0</v>
      </c>
      <c r="B574" s="345">
        <f t="shared" ca="1" si="31"/>
        <v>3</v>
      </c>
      <c r="C574" s="345">
        <f t="shared" ca="1" si="32"/>
        <v>1</v>
      </c>
      <c r="D574" s="346">
        <f t="shared" ca="1" si="33"/>
        <v>3</v>
      </c>
      <c r="E574" s="346">
        <f t="shared" ca="1" si="34"/>
        <v>2</v>
      </c>
      <c r="F574" s="344"/>
      <c r="G574" s="374"/>
      <c r="H574" s="374"/>
      <c r="I574" s="374"/>
      <c r="J574" s="375"/>
      <c r="K574" s="376"/>
      <c r="L574" s="377"/>
      <c r="M574" s="377"/>
      <c r="N574" s="382"/>
      <c r="O574" s="375"/>
      <c r="P574" s="380"/>
      <c r="Q574" s="375"/>
      <c r="R574" s="374"/>
      <c r="S574" s="374"/>
      <c r="T574" s="374"/>
      <c r="U574" s="374"/>
      <c r="V574" s="374"/>
      <c r="W574" s="374"/>
      <c r="X574" s="374"/>
      <c r="Y574" s="374"/>
      <c r="Z574" s="374"/>
    </row>
    <row r="575" spans="1:26" ht="13.5" customHeight="1" x14ac:dyDescent="0.25">
      <c r="A575" s="345">
        <f t="shared" ca="1" si="35"/>
        <v>0</v>
      </c>
      <c r="B575" s="345">
        <f t="shared" ca="1" si="31"/>
        <v>3</v>
      </c>
      <c r="C575" s="345">
        <f t="shared" ca="1" si="32"/>
        <v>1</v>
      </c>
      <c r="D575" s="346">
        <f t="shared" ca="1" si="33"/>
        <v>3</v>
      </c>
      <c r="E575" s="346">
        <f t="shared" ca="1" si="34"/>
        <v>2</v>
      </c>
      <c r="F575" s="344"/>
      <c r="G575" s="374"/>
      <c r="H575" s="374"/>
      <c r="I575" s="374"/>
      <c r="J575" s="375"/>
      <c r="K575" s="376"/>
      <c r="L575" s="377"/>
      <c r="M575" s="377"/>
      <c r="N575" s="382"/>
      <c r="O575" s="375"/>
      <c r="P575" s="380"/>
      <c r="Q575" s="375"/>
      <c r="R575" s="374"/>
      <c r="S575" s="374"/>
      <c r="T575" s="374"/>
      <c r="U575" s="374"/>
      <c r="V575" s="374"/>
      <c r="W575" s="374"/>
      <c r="X575" s="374"/>
      <c r="Y575" s="374"/>
      <c r="Z575" s="374"/>
    </row>
    <row r="576" spans="1:26" ht="13.5" customHeight="1" x14ac:dyDescent="0.25">
      <c r="A576" s="345">
        <f t="shared" ca="1" si="35"/>
        <v>0</v>
      </c>
      <c r="B576" s="345">
        <f t="shared" ca="1" si="31"/>
        <v>3</v>
      </c>
      <c r="C576" s="345">
        <f t="shared" ca="1" si="32"/>
        <v>1</v>
      </c>
      <c r="D576" s="346">
        <f t="shared" ca="1" si="33"/>
        <v>3</v>
      </c>
      <c r="E576" s="346">
        <f t="shared" ca="1" si="34"/>
        <v>2</v>
      </c>
      <c r="F576" s="344"/>
      <c r="G576" s="374"/>
      <c r="H576" s="374"/>
      <c r="I576" s="374"/>
      <c r="J576" s="375"/>
      <c r="K576" s="376"/>
      <c r="L576" s="377"/>
      <c r="M576" s="377"/>
      <c r="N576" s="382"/>
      <c r="O576" s="375"/>
      <c r="P576" s="380"/>
      <c r="Q576" s="375"/>
      <c r="R576" s="374"/>
      <c r="S576" s="374"/>
      <c r="T576" s="374"/>
      <c r="U576" s="374"/>
      <c r="V576" s="374"/>
      <c r="W576" s="374"/>
      <c r="X576" s="374"/>
      <c r="Y576" s="374"/>
      <c r="Z576" s="374"/>
    </row>
    <row r="577" spans="1:26" ht="13.5" customHeight="1" x14ac:dyDescent="0.25">
      <c r="A577" s="345">
        <f t="shared" ca="1" si="35"/>
        <v>0</v>
      </c>
      <c r="B577" s="345">
        <f t="shared" ca="1" si="31"/>
        <v>3</v>
      </c>
      <c r="C577" s="345">
        <f t="shared" ca="1" si="32"/>
        <v>1</v>
      </c>
      <c r="D577" s="346">
        <f t="shared" ca="1" si="33"/>
        <v>3</v>
      </c>
      <c r="E577" s="346">
        <f t="shared" ca="1" si="34"/>
        <v>2</v>
      </c>
      <c r="F577" s="344"/>
      <c r="G577" s="374"/>
      <c r="H577" s="374"/>
      <c r="I577" s="374"/>
      <c r="J577" s="375"/>
      <c r="K577" s="376"/>
      <c r="L577" s="377"/>
      <c r="M577" s="377"/>
      <c r="N577" s="382"/>
      <c r="O577" s="375"/>
      <c r="P577" s="380"/>
      <c r="Q577" s="375"/>
      <c r="R577" s="374"/>
      <c r="S577" s="374"/>
      <c r="T577" s="374"/>
      <c r="U577" s="374"/>
      <c r="V577" s="374"/>
      <c r="W577" s="374"/>
      <c r="X577" s="374"/>
      <c r="Y577" s="374"/>
      <c r="Z577" s="374"/>
    </row>
    <row r="578" spans="1:26" ht="13.5" customHeight="1" x14ac:dyDescent="0.25">
      <c r="A578" s="345">
        <f t="shared" ca="1" si="35"/>
        <v>0</v>
      </c>
      <c r="B578" s="345">
        <f t="shared" ca="1" si="31"/>
        <v>3</v>
      </c>
      <c r="C578" s="345">
        <f t="shared" ca="1" si="32"/>
        <v>1</v>
      </c>
      <c r="D578" s="346">
        <f t="shared" ca="1" si="33"/>
        <v>3</v>
      </c>
      <c r="E578" s="346">
        <f t="shared" ca="1" si="34"/>
        <v>2</v>
      </c>
      <c r="F578" s="344"/>
      <c r="G578" s="374"/>
      <c r="H578" s="374"/>
      <c r="I578" s="374"/>
      <c r="J578" s="375"/>
      <c r="K578" s="376"/>
      <c r="L578" s="377"/>
      <c r="M578" s="377"/>
      <c r="N578" s="382"/>
      <c r="O578" s="375"/>
      <c r="P578" s="380"/>
      <c r="Q578" s="375"/>
      <c r="R578" s="374"/>
      <c r="S578" s="374"/>
      <c r="T578" s="374"/>
      <c r="U578" s="374"/>
      <c r="V578" s="374"/>
      <c r="W578" s="374"/>
      <c r="X578" s="374"/>
      <c r="Y578" s="374"/>
      <c r="Z578" s="374"/>
    </row>
    <row r="579" spans="1:26" ht="13.5" customHeight="1" x14ac:dyDescent="0.25">
      <c r="A579" s="345">
        <f t="shared" ca="1" si="35"/>
        <v>0</v>
      </c>
      <c r="B579" s="345">
        <f t="shared" ca="1" si="31"/>
        <v>3</v>
      </c>
      <c r="C579" s="345">
        <f t="shared" ca="1" si="32"/>
        <v>1</v>
      </c>
      <c r="D579" s="346">
        <f t="shared" ca="1" si="33"/>
        <v>3</v>
      </c>
      <c r="E579" s="346">
        <f t="shared" ca="1" si="34"/>
        <v>2</v>
      </c>
      <c r="F579" s="344"/>
      <c r="G579" s="374"/>
      <c r="H579" s="374"/>
      <c r="I579" s="374"/>
      <c r="J579" s="375"/>
      <c r="K579" s="376"/>
      <c r="L579" s="377"/>
      <c r="M579" s="377"/>
      <c r="N579" s="382"/>
      <c r="O579" s="375"/>
      <c r="P579" s="380"/>
      <c r="Q579" s="375"/>
      <c r="R579" s="374"/>
      <c r="S579" s="374"/>
      <c r="T579" s="374"/>
      <c r="U579" s="374"/>
      <c r="V579" s="374"/>
      <c r="W579" s="374"/>
      <c r="X579" s="374"/>
      <c r="Y579" s="374"/>
      <c r="Z579" s="374"/>
    </row>
    <row r="580" spans="1:26" ht="13.5" customHeight="1" x14ac:dyDescent="0.25">
      <c r="A580" s="345">
        <f t="shared" ca="1" si="35"/>
        <v>0</v>
      </c>
      <c r="B580" s="345">
        <f t="shared" ca="1" si="31"/>
        <v>3</v>
      </c>
      <c r="C580" s="345">
        <f t="shared" ca="1" si="32"/>
        <v>1</v>
      </c>
      <c r="D580" s="346">
        <f t="shared" ca="1" si="33"/>
        <v>3</v>
      </c>
      <c r="E580" s="346">
        <f t="shared" ca="1" si="34"/>
        <v>2</v>
      </c>
      <c r="F580" s="344"/>
      <c r="G580" s="374"/>
      <c r="H580" s="374"/>
      <c r="I580" s="374"/>
      <c r="J580" s="375"/>
      <c r="K580" s="376"/>
      <c r="L580" s="377"/>
      <c r="M580" s="377"/>
      <c r="N580" s="382"/>
      <c r="O580" s="375"/>
      <c r="P580" s="380"/>
      <c r="Q580" s="375"/>
      <c r="R580" s="374"/>
      <c r="S580" s="374"/>
      <c r="T580" s="374"/>
      <c r="U580" s="374"/>
      <c r="V580" s="374"/>
      <c r="W580" s="374"/>
      <c r="X580" s="374"/>
      <c r="Y580" s="374"/>
      <c r="Z580" s="374"/>
    </row>
    <row r="581" spans="1:26" ht="13.5" customHeight="1" x14ac:dyDescent="0.25">
      <c r="A581" s="345">
        <f t="shared" ca="1" si="35"/>
        <v>0</v>
      </c>
      <c r="B581" s="345">
        <f t="shared" ca="1" si="31"/>
        <v>3</v>
      </c>
      <c r="C581" s="345">
        <f t="shared" ca="1" si="32"/>
        <v>1</v>
      </c>
      <c r="D581" s="346">
        <f t="shared" ca="1" si="33"/>
        <v>3</v>
      </c>
      <c r="E581" s="346">
        <f t="shared" ca="1" si="34"/>
        <v>2</v>
      </c>
      <c r="F581" s="344"/>
      <c r="G581" s="374"/>
      <c r="H581" s="374"/>
      <c r="I581" s="374"/>
      <c r="J581" s="375"/>
      <c r="K581" s="376"/>
      <c r="L581" s="377"/>
      <c r="M581" s="377"/>
      <c r="N581" s="382"/>
      <c r="O581" s="375"/>
      <c r="P581" s="380"/>
      <c r="Q581" s="375"/>
      <c r="R581" s="374"/>
      <c r="S581" s="374"/>
      <c r="T581" s="374"/>
      <c r="U581" s="374"/>
      <c r="V581" s="374"/>
      <c r="W581" s="374"/>
      <c r="X581" s="374"/>
      <c r="Y581" s="374"/>
      <c r="Z581" s="374"/>
    </row>
    <row r="582" spans="1:26" ht="13.5" customHeight="1" x14ac:dyDescent="0.25">
      <c r="A582" s="345">
        <f t="shared" ca="1" si="35"/>
        <v>0</v>
      </c>
      <c r="B582" s="345">
        <f t="shared" ca="1" si="31"/>
        <v>3</v>
      </c>
      <c r="C582" s="345">
        <f t="shared" ca="1" si="32"/>
        <v>1</v>
      </c>
      <c r="D582" s="346">
        <f t="shared" ca="1" si="33"/>
        <v>3</v>
      </c>
      <c r="E582" s="346">
        <f t="shared" ca="1" si="34"/>
        <v>2</v>
      </c>
      <c r="F582" s="344"/>
      <c r="G582" s="374"/>
      <c r="H582" s="374"/>
      <c r="I582" s="374"/>
      <c r="J582" s="375"/>
      <c r="K582" s="376"/>
      <c r="L582" s="377"/>
      <c r="M582" s="377"/>
      <c r="N582" s="382"/>
      <c r="O582" s="375"/>
      <c r="P582" s="380"/>
      <c r="Q582" s="375"/>
      <c r="R582" s="374"/>
      <c r="S582" s="374"/>
      <c r="T582" s="374"/>
      <c r="U582" s="374"/>
      <c r="V582" s="374"/>
      <c r="W582" s="374"/>
      <c r="X582" s="374"/>
      <c r="Y582" s="374"/>
      <c r="Z582" s="374"/>
    </row>
    <row r="583" spans="1:26" ht="13.5" customHeight="1" x14ac:dyDescent="0.25">
      <c r="A583" s="345">
        <f t="shared" ca="1" si="35"/>
        <v>0</v>
      </c>
      <c r="B583" s="345">
        <f t="shared" ca="1" si="31"/>
        <v>3</v>
      </c>
      <c r="C583" s="345">
        <f t="shared" ca="1" si="32"/>
        <v>1</v>
      </c>
      <c r="D583" s="346">
        <f t="shared" ca="1" si="33"/>
        <v>3</v>
      </c>
      <c r="E583" s="346">
        <f t="shared" ca="1" si="34"/>
        <v>2</v>
      </c>
      <c r="F583" s="344"/>
      <c r="G583" s="374"/>
      <c r="H583" s="374"/>
      <c r="I583" s="374"/>
      <c r="J583" s="375"/>
      <c r="K583" s="376"/>
      <c r="L583" s="377"/>
      <c r="M583" s="377"/>
      <c r="N583" s="382"/>
      <c r="O583" s="375"/>
      <c r="P583" s="380"/>
      <c r="Q583" s="375"/>
      <c r="R583" s="374"/>
      <c r="S583" s="374"/>
      <c r="T583" s="374"/>
      <c r="U583" s="374"/>
      <c r="V583" s="374"/>
      <c r="W583" s="374"/>
      <c r="X583" s="374"/>
      <c r="Y583" s="374"/>
      <c r="Z583" s="374"/>
    </row>
    <row r="584" spans="1:26" ht="13.5" customHeight="1" x14ac:dyDescent="0.25">
      <c r="A584" s="345">
        <f t="shared" ca="1" si="35"/>
        <v>0</v>
      </c>
      <c r="B584" s="345">
        <f t="shared" ca="1" si="31"/>
        <v>3</v>
      </c>
      <c r="C584" s="345">
        <f t="shared" ca="1" si="32"/>
        <v>1</v>
      </c>
      <c r="D584" s="346">
        <f t="shared" ca="1" si="33"/>
        <v>3</v>
      </c>
      <c r="E584" s="346">
        <f t="shared" ca="1" si="34"/>
        <v>2</v>
      </c>
      <c r="F584" s="344"/>
      <c r="G584" s="374"/>
      <c r="H584" s="374"/>
      <c r="I584" s="374"/>
      <c r="J584" s="375"/>
      <c r="K584" s="376"/>
      <c r="L584" s="377"/>
      <c r="M584" s="377"/>
      <c r="N584" s="382"/>
      <c r="O584" s="375"/>
      <c r="P584" s="380"/>
      <c r="Q584" s="375"/>
      <c r="R584" s="374"/>
      <c r="S584" s="374"/>
      <c r="T584" s="374"/>
      <c r="U584" s="374"/>
      <c r="V584" s="374"/>
      <c r="W584" s="374"/>
      <c r="X584" s="374"/>
      <c r="Y584" s="374"/>
      <c r="Z584" s="374"/>
    </row>
    <row r="585" spans="1:26" ht="13.5" customHeight="1" x14ac:dyDescent="0.25">
      <c r="A585" s="345">
        <f t="shared" ref="A585:A648" ca="1" si="36">IF($H585="UNIDADE CONSTRUTIVA",OFFSET(A585,-1,0)+1,LARGE(A$3:A584,1))</f>
        <v>0</v>
      </c>
      <c r="B585" s="345">
        <f t="shared" ca="1" si="31"/>
        <v>3</v>
      </c>
      <c r="C585" s="345">
        <f t="shared" ca="1" si="32"/>
        <v>1</v>
      </c>
      <c r="D585" s="346">
        <f t="shared" ca="1" si="33"/>
        <v>3</v>
      </c>
      <c r="E585" s="346">
        <f t="shared" ca="1" si="34"/>
        <v>2</v>
      </c>
      <c r="F585" s="344"/>
      <c r="G585" s="374"/>
      <c r="H585" s="374"/>
      <c r="I585" s="374"/>
      <c r="J585" s="375"/>
      <c r="K585" s="376"/>
      <c r="L585" s="377"/>
      <c r="M585" s="377"/>
      <c r="N585" s="382"/>
      <c r="O585" s="375"/>
      <c r="P585" s="380"/>
      <c r="Q585" s="375"/>
      <c r="R585" s="374"/>
      <c r="S585" s="374"/>
      <c r="T585" s="374"/>
      <c r="U585" s="374"/>
      <c r="V585" s="374"/>
      <c r="W585" s="374"/>
      <c r="X585" s="374"/>
      <c r="Y585" s="374"/>
      <c r="Z585" s="374"/>
    </row>
    <row r="586" spans="1:26" ht="13.5" customHeight="1" x14ac:dyDescent="0.25">
      <c r="A586" s="345">
        <f t="shared" ca="1" si="36"/>
        <v>0</v>
      </c>
      <c r="B586" s="345">
        <f t="shared" ca="1" si="31"/>
        <v>3</v>
      </c>
      <c r="C586" s="345">
        <f t="shared" ca="1" si="32"/>
        <v>1</v>
      </c>
      <c r="D586" s="346">
        <f t="shared" ca="1" si="33"/>
        <v>3</v>
      </c>
      <c r="E586" s="346">
        <f t="shared" ca="1" si="34"/>
        <v>2</v>
      </c>
      <c r="F586" s="344"/>
      <c r="G586" s="374"/>
      <c r="H586" s="374"/>
      <c r="I586" s="374"/>
      <c r="J586" s="375"/>
      <c r="K586" s="376"/>
      <c r="L586" s="377"/>
      <c r="M586" s="377"/>
      <c r="N586" s="382"/>
      <c r="O586" s="375"/>
      <c r="P586" s="380"/>
      <c r="Q586" s="375"/>
      <c r="R586" s="374"/>
      <c r="S586" s="374"/>
      <c r="T586" s="374"/>
      <c r="U586" s="374"/>
      <c r="V586" s="374"/>
      <c r="W586" s="374"/>
      <c r="X586" s="374"/>
      <c r="Y586" s="374"/>
      <c r="Z586" s="374"/>
    </row>
    <row r="587" spans="1:26" ht="13.5" customHeight="1" x14ac:dyDescent="0.25">
      <c r="A587" s="345">
        <f t="shared" ca="1" si="36"/>
        <v>0</v>
      </c>
      <c r="B587" s="345">
        <f t="shared" ca="1" si="31"/>
        <v>3</v>
      </c>
      <c r="C587" s="345">
        <f t="shared" ca="1" si="32"/>
        <v>1</v>
      </c>
      <c r="D587" s="346">
        <f t="shared" ca="1" si="33"/>
        <v>3</v>
      </c>
      <c r="E587" s="346">
        <f t="shared" ca="1" si="34"/>
        <v>2</v>
      </c>
      <c r="F587" s="344"/>
      <c r="G587" s="374"/>
      <c r="H587" s="374"/>
      <c r="I587" s="374"/>
      <c r="J587" s="375"/>
      <c r="K587" s="376"/>
      <c r="L587" s="377"/>
      <c r="M587" s="377"/>
      <c r="N587" s="382"/>
      <c r="O587" s="375"/>
      <c r="P587" s="380"/>
      <c r="Q587" s="375"/>
      <c r="R587" s="374"/>
      <c r="S587" s="374"/>
      <c r="T587" s="374"/>
      <c r="U587" s="374"/>
      <c r="V587" s="374"/>
      <c r="W587" s="374"/>
      <c r="X587" s="374"/>
      <c r="Y587" s="374"/>
      <c r="Z587" s="374"/>
    </row>
    <row r="588" spans="1:26" ht="13.5" customHeight="1" x14ac:dyDescent="0.25">
      <c r="A588" s="345">
        <f t="shared" ca="1" si="36"/>
        <v>0</v>
      </c>
      <c r="B588" s="345">
        <f t="shared" ca="1" si="31"/>
        <v>3</v>
      </c>
      <c r="C588" s="345">
        <f t="shared" ca="1" si="32"/>
        <v>1</v>
      </c>
      <c r="D588" s="346">
        <f t="shared" ca="1" si="33"/>
        <v>3</v>
      </c>
      <c r="E588" s="346">
        <f t="shared" ca="1" si="34"/>
        <v>2</v>
      </c>
      <c r="F588" s="344"/>
      <c r="G588" s="374"/>
      <c r="H588" s="374"/>
      <c r="I588" s="374"/>
      <c r="J588" s="375"/>
      <c r="K588" s="376"/>
      <c r="L588" s="377"/>
      <c r="M588" s="377"/>
      <c r="N588" s="382"/>
      <c r="O588" s="375"/>
      <c r="P588" s="380"/>
      <c r="Q588" s="375"/>
      <c r="R588" s="374"/>
      <c r="S588" s="374"/>
      <c r="T588" s="374"/>
      <c r="U588" s="374"/>
      <c r="V588" s="374"/>
      <c r="W588" s="374"/>
      <c r="X588" s="374"/>
      <c r="Y588" s="374"/>
      <c r="Z588" s="374"/>
    </row>
    <row r="589" spans="1:26" ht="13.5" customHeight="1" x14ac:dyDescent="0.25">
      <c r="A589" s="345">
        <f t="shared" ca="1" si="36"/>
        <v>0</v>
      </c>
      <c r="B589" s="345">
        <f t="shared" ca="1" si="31"/>
        <v>3</v>
      </c>
      <c r="C589" s="345">
        <f t="shared" ca="1" si="32"/>
        <v>1</v>
      </c>
      <c r="D589" s="346">
        <f t="shared" ca="1" si="33"/>
        <v>3</v>
      </c>
      <c r="E589" s="346">
        <f t="shared" ca="1" si="34"/>
        <v>2</v>
      </c>
      <c r="F589" s="344"/>
      <c r="G589" s="374"/>
      <c r="H589" s="374"/>
      <c r="I589" s="374"/>
      <c r="J589" s="375"/>
      <c r="K589" s="376"/>
      <c r="L589" s="377"/>
      <c r="M589" s="377"/>
      <c r="N589" s="382"/>
      <c r="O589" s="375"/>
      <c r="P589" s="380"/>
      <c r="Q589" s="375"/>
      <c r="R589" s="374"/>
      <c r="S589" s="374"/>
      <c r="T589" s="374"/>
      <c r="U589" s="374"/>
      <c r="V589" s="374"/>
      <c r="W589" s="374"/>
      <c r="X589" s="374"/>
      <c r="Y589" s="374"/>
      <c r="Z589" s="374"/>
    </row>
    <row r="590" spans="1:26" ht="13.5" customHeight="1" x14ac:dyDescent="0.25">
      <c r="A590" s="345">
        <f t="shared" ca="1" si="36"/>
        <v>0</v>
      </c>
      <c r="B590" s="345">
        <f t="shared" ca="1" si="31"/>
        <v>3</v>
      </c>
      <c r="C590" s="345">
        <f t="shared" ca="1" si="32"/>
        <v>1</v>
      </c>
      <c r="D590" s="346">
        <f t="shared" ca="1" si="33"/>
        <v>3</v>
      </c>
      <c r="E590" s="346">
        <f t="shared" ca="1" si="34"/>
        <v>2</v>
      </c>
      <c r="F590" s="344"/>
      <c r="G590" s="374"/>
      <c r="H590" s="374"/>
      <c r="I590" s="374"/>
      <c r="J590" s="375"/>
      <c r="K590" s="376"/>
      <c r="L590" s="377"/>
      <c r="M590" s="377"/>
      <c r="N590" s="382"/>
      <c r="O590" s="375"/>
      <c r="P590" s="380"/>
      <c r="Q590" s="375"/>
      <c r="R590" s="374"/>
      <c r="S590" s="374"/>
      <c r="T590" s="374"/>
      <c r="U590" s="374"/>
      <c r="V590" s="374"/>
      <c r="W590" s="374"/>
      <c r="X590" s="374"/>
      <c r="Y590" s="374"/>
      <c r="Z590" s="374"/>
    </row>
    <row r="591" spans="1:26" ht="13.5" customHeight="1" x14ac:dyDescent="0.25">
      <c r="A591" s="345">
        <f t="shared" ca="1" si="36"/>
        <v>0</v>
      </c>
      <c r="B591" s="345">
        <f t="shared" ca="1" si="31"/>
        <v>3</v>
      </c>
      <c r="C591" s="345">
        <f t="shared" ca="1" si="32"/>
        <v>1</v>
      </c>
      <c r="D591" s="346">
        <f t="shared" ca="1" si="33"/>
        <v>3</v>
      </c>
      <c r="E591" s="346">
        <f t="shared" ca="1" si="34"/>
        <v>2</v>
      </c>
      <c r="F591" s="344"/>
      <c r="G591" s="374"/>
      <c r="H591" s="374"/>
      <c r="I591" s="374"/>
      <c r="J591" s="375"/>
      <c r="K591" s="376"/>
      <c r="L591" s="377"/>
      <c r="M591" s="377"/>
      <c r="N591" s="382"/>
      <c r="O591" s="375"/>
      <c r="P591" s="380"/>
      <c r="Q591" s="375"/>
      <c r="R591" s="374"/>
      <c r="S591" s="374"/>
      <c r="T591" s="374"/>
      <c r="U591" s="374"/>
      <c r="V591" s="374"/>
      <c r="W591" s="374"/>
      <c r="X591" s="374"/>
      <c r="Y591" s="374"/>
      <c r="Z591" s="374"/>
    </row>
    <row r="592" spans="1:26" ht="13.5" customHeight="1" x14ac:dyDescent="0.25">
      <c r="A592" s="345">
        <f t="shared" ca="1" si="36"/>
        <v>0</v>
      </c>
      <c r="B592" s="345">
        <f t="shared" ca="1" si="31"/>
        <v>3</v>
      </c>
      <c r="C592" s="345">
        <f t="shared" ca="1" si="32"/>
        <v>1</v>
      </c>
      <c r="D592" s="346">
        <f t="shared" ca="1" si="33"/>
        <v>3</v>
      </c>
      <c r="E592" s="346">
        <f t="shared" ca="1" si="34"/>
        <v>2</v>
      </c>
      <c r="F592" s="344"/>
      <c r="G592" s="374"/>
      <c r="H592" s="374"/>
      <c r="I592" s="374"/>
      <c r="J592" s="375"/>
      <c r="K592" s="376"/>
      <c r="L592" s="377"/>
      <c r="M592" s="377"/>
      <c r="N592" s="382"/>
      <c r="O592" s="375"/>
      <c r="P592" s="380"/>
      <c r="Q592" s="375"/>
      <c r="R592" s="374"/>
      <c r="S592" s="374"/>
      <c r="T592" s="374"/>
      <c r="U592" s="374"/>
      <c r="V592" s="374"/>
      <c r="W592" s="374"/>
      <c r="X592" s="374"/>
      <c r="Y592" s="374"/>
      <c r="Z592" s="374"/>
    </row>
    <row r="593" spans="1:26" ht="13.5" customHeight="1" x14ac:dyDescent="0.25">
      <c r="A593" s="345">
        <f t="shared" ca="1" si="36"/>
        <v>0</v>
      </c>
      <c r="B593" s="345">
        <f t="shared" ca="1" si="31"/>
        <v>3</v>
      </c>
      <c r="C593" s="345">
        <f t="shared" ca="1" si="32"/>
        <v>1</v>
      </c>
      <c r="D593" s="346">
        <f t="shared" ca="1" si="33"/>
        <v>3</v>
      </c>
      <c r="E593" s="346">
        <f t="shared" ca="1" si="34"/>
        <v>2</v>
      </c>
      <c r="F593" s="344"/>
      <c r="G593" s="374"/>
      <c r="H593" s="374"/>
      <c r="I593" s="374"/>
      <c r="J593" s="375"/>
      <c r="K593" s="376"/>
      <c r="L593" s="377"/>
      <c r="M593" s="377"/>
      <c r="N593" s="382"/>
      <c r="O593" s="375"/>
      <c r="P593" s="380"/>
      <c r="Q593" s="375"/>
      <c r="R593" s="374"/>
      <c r="S593" s="374"/>
      <c r="T593" s="374"/>
      <c r="U593" s="374"/>
      <c r="V593" s="374"/>
      <c r="W593" s="374"/>
      <c r="X593" s="374"/>
      <c r="Y593" s="374"/>
      <c r="Z593" s="374"/>
    </row>
    <row r="594" spans="1:26" ht="13.5" customHeight="1" x14ac:dyDescent="0.25">
      <c r="A594" s="345">
        <f t="shared" ca="1" si="36"/>
        <v>0</v>
      </c>
      <c r="B594" s="345">
        <f t="shared" ca="1" si="31"/>
        <v>3</v>
      </c>
      <c r="C594" s="345">
        <f t="shared" ca="1" si="32"/>
        <v>1</v>
      </c>
      <c r="D594" s="346">
        <f t="shared" ca="1" si="33"/>
        <v>3</v>
      </c>
      <c r="E594" s="346">
        <f t="shared" ca="1" si="34"/>
        <v>2</v>
      </c>
      <c r="F594" s="344"/>
      <c r="G594" s="374"/>
      <c r="H594" s="374"/>
      <c r="I594" s="374"/>
      <c r="J594" s="375"/>
      <c r="K594" s="376"/>
      <c r="L594" s="377"/>
      <c r="M594" s="377"/>
      <c r="N594" s="382"/>
      <c r="O594" s="375"/>
      <c r="P594" s="380"/>
      <c r="Q594" s="375"/>
      <c r="R594" s="374"/>
      <c r="S594" s="374"/>
      <c r="T594" s="374"/>
      <c r="U594" s="374"/>
      <c r="V594" s="374"/>
      <c r="W594" s="374"/>
      <c r="X594" s="374"/>
      <c r="Y594" s="374"/>
      <c r="Z594" s="374"/>
    </row>
    <row r="595" spans="1:26" ht="13.5" customHeight="1" x14ac:dyDescent="0.25">
      <c r="A595" s="345">
        <f t="shared" ca="1" si="36"/>
        <v>0</v>
      </c>
      <c r="B595" s="345">
        <f t="shared" ca="1" si="31"/>
        <v>3</v>
      </c>
      <c r="C595" s="345">
        <f t="shared" ca="1" si="32"/>
        <v>1</v>
      </c>
      <c r="D595" s="346">
        <f t="shared" ca="1" si="33"/>
        <v>3</v>
      </c>
      <c r="E595" s="346">
        <f t="shared" ca="1" si="34"/>
        <v>2</v>
      </c>
      <c r="F595" s="344"/>
      <c r="G595" s="374"/>
      <c r="H595" s="374"/>
      <c r="I595" s="374"/>
      <c r="J595" s="375"/>
      <c r="K595" s="376"/>
      <c r="L595" s="377"/>
      <c r="M595" s="377"/>
      <c r="N595" s="382"/>
      <c r="O595" s="375"/>
      <c r="P595" s="380"/>
      <c r="Q595" s="375"/>
      <c r="R595" s="374"/>
      <c r="S595" s="374"/>
      <c r="T595" s="374"/>
      <c r="U595" s="374"/>
      <c r="V595" s="374"/>
      <c r="W595" s="374"/>
      <c r="X595" s="374"/>
      <c r="Y595" s="374"/>
      <c r="Z595" s="374"/>
    </row>
    <row r="596" spans="1:26" ht="13.5" customHeight="1" x14ac:dyDescent="0.25">
      <c r="A596" s="345">
        <f t="shared" ca="1" si="36"/>
        <v>0</v>
      </c>
      <c r="B596" s="345">
        <f t="shared" ca="1" si="31"/>
        <v>3</v>
      </c>
      <c r="C596" s="345">
        <f t="shared" ca="1" si="32"/>
        <v>1</v>
      </c>
      <c r="D596" s="346">
        <f t="shared" ca="1" si="33"/>
        <v>3</v>
      </c>
      <c r="E596" s="346">
        <f t="shared" ca="1" si="34"/>
        <v>2</v>
      </c>
      <c r="F596" s="344"/>
      <c r="G596" s="374"/>
      <c r="H596" s="374"/>
      <c r="I596" s="374"/>
      <c r="J596" s="375"/>
      <c r="K596" s="376"/>
      <c r="L596" s="377"/>
      <c r="M596" s="377"/>
      <c r="N596" s="382"/>
      <c r="O596" s="375"/>
      <c r="P596" s="380"/>
      <c r="Q596" s="375"/>
      <c r="R596" s="374"/>
      <c r="S596" s="374"/>
      <c r="T596" s="374"/>
      <c r="U596" s="374"/>
      <c r="V596" s="374"/>
      <c r="W596" s="374"/>
      <c r="X596" s="374"/>
      <c r="Y596" s="374"/>
      <c r="Z596" s="374"/>
    </row>
    <row r="597" spans="1:26" ht="13.5" customHeight="1" x14ac:dyDescent="0.25">
      <c r="A597" s="345">
        <f t="shared" ca="1" si="36"/>
        <v>0</v>
      </c>
      <c r="B597" s="345">
        <f t="shared" ca="1" si="31"/>
        <v>3</v>
      </c>
      <c r="C597" s="345">
        <f t="shared" ca="1" si="32"/>
        <v>1</v>
      </c>
      <c r="D597" s="346">
        <f t="shared" ca="1" si="33"/>
        <v>3</v>
      </c>
      <c r="E597" s="346">
        <f t="shared" ca="1" si="34"/>
        <v>2</v>
      </c>
      <c r="F597" s="344"/>
      <c r="G597" s="374"/>
      <c r="H597" s="374"/>
      <c r="I597" s="374"/>
      <c r="J597" s="375"/>
      <c r="K597" s="376"/>
      <c r="L597" s="377"/>
      <c r="M597" s="377"/>
      <c r="N597" s="382"/>
      <c r="O597" s="375"/>
      <c r="P597" s="380"/>
      <c r="Q597" s="375"/>
      <c r="R597" s="374"/>
      <c r="S597" s="374"/>
      <c r="T597" s="374"/>
      <c r="U597" s="374"/>
      <c r="V597" s="374"/>
      <c r="W597" s="374"/>
      <c r="X597" s="374"/>
      <c r="Y597" s="374"/>
      <c r="Z597" s="374"/>
    </row>
    <row r="598" spans="1:26" ht="13.5" customHeight="1" x14ac:dyDescent="0.25">
      <c r="A598" s="345">
        <f t="shared" ca="1" si="36"/>
        <v>0</v>
      </c>
      <c r="B598" s="345">
        <f t="shared" ca="1" si="31"/>
        <v>3</v>
      </c>
      <c r="C598" s="345">
        <f t="shared" ca="1" si="32"/>
        <v>1</v>
      </c>
      <c r="D598" s="346">
        <f t="shared" ca="1" si="33"/>
        <v>3</v>
      </c>
      <c r="E598" s="346">
        <f t="shared" ca="1" si="34"/>
        <v>2</v>
      </c>
      <c r="F598" s="344"/>
      <c r="G598" s="374"/>
      <c r="H598" s="374"/>
      <c r="I598" s="374"/>
      <c r="J598" s="375"/>
      <c r="K598" s="376"/>
      <c r="L598" s="377"/>
      <c r="M598" s="377"/>
      <c r="N598" s="382"/>
      <c r="O598" s="375"/>
      <c r="P598" s="380"/>
      <c r="Q598" s="375"/>
      <c r="R598" s="374"/>
      <c r="S598" s="374"/>
      <c r="T598" s="374"/>
      <c r="U598" s="374"/>
      <c r="V598" s="374"/>
      <c r="W598" s="374"/>
      <c r="X598" s="374"/>
      <c r="Y598" s="374"/>
      <c r="Z598" s="374"/>
    </row>
    <row r="599" spans="1:26" ht="13.5" customHeight="1" x14ac:dyDescent="0.25">
      <c r="A599" s="345">
        <f t="shared" ca="1" si="36"/>
        <v>0</v>
      </c>
      <c r="B599" s="345">
        <f t="shared" ca="1" si="31"/>
        <v>3</v>
      </c>
      <c r="C599" s="345">
        <f t="shared" ca="1" si="32"/>
        <v>1</v>
      </c>
      <c r="D599" s="346">
        <f t="shared" ca="1" si="33"/>
        <v>3</v>
      </c>
      <c r="E599" s="346">
        <f t="shared" ca="1" si="34"/>
        <v>2</v>
      </c>
      <c r="F599" s="344"/>
      <c r="G599" s="374"/>
      <c r="H599" s="374"/>
      <c r="I599" s="374"/>
      <c r="J599" s="375"/>
      <c r="K599" s="376"/>
      <c r="L599" s="377"/>
      <c r="M599" s="377"/>
      <c r="N599" s="382"/>
      <c r="O599" s="375"/>
      <c r="P599" s="380"/>
      <c r="Q599" s="375"/>
      <c r="R599" s="374"/>
      <c r="S599" s="374"/>
      <c r="T599" s="374"/>
      <c r="U599" s="374"/>
      <c r="V599" s="374"/>
      <c r="W599" s="374"/>
      <c r="X599" s="374"/>
      <c r="Y599" s="374"/>
      <c r="Z599" s="374"/>
    </row>
    <row r="600" spans="1:26" ht="13.5" customHeight="1" x14ac:dyDescent="0.25">
      <c r="A600" s="345">
        <f t="shared" ca="1" si="36"/>
        <v>0</v>
      </c>
      <c r="B600" s="345">
        <f t="shared" ca="1" si="31"/>
        <v>3</v>
      </c>
      <c r="C600" s="345">
        <f t="shared" ca="1" si="32"/>
        <v>1</v>
      </c>
      <c r="D600" s="346">
        <f t="shared" ca="1" si="33"/>
        <v>3</v>
      </c>
      <c r="E600" s="346">
        <f t="shared" ca="1" si="34"/>
        <v>2</v>
      </c>
      <c r="F600" s="344"/>
      <c r="G600" s="374"/>
      <c r="H600" s="374"/>
      <c r="I600" s="374"/>
      <c r="J600" s="375"/>
      <c r="K600" s="376"/>
      <c r="L600" s="377"/>
      <c r="M600" s="377"/>
      <c r="N600" s="382"/>
      <c r="O600" s="375"/>
      <c r="P600" s="380"/>
      <c r="Q600" s="375"/>
      <c r="R600" s="374"/>
      <c r="S600" s="374"/>
      <c r="T600" s="374"/>
      <c r="U600" s="374"/>
      <c r="V600" s="374"/>
      <c r="W600" s="374"/>
      <c r="X600" s="374"/>
      <c r="Y600" s="374"/>
      <c r="Z600" s="374"/>
    </row>
    <row r="601" spans="1:26" ht="13.5" customHeight="1" x14ac:dyDescent="0.25">
      <c r="A601" s="345">
        <f t="shared" ca="1" si="36"/>
        <v>0</v>
      </c>
      <c r="B601" s="345">
        <f t="shared" ca="1" si="31"/>
        <v>3</v>
      </c>
      <c r="C601" s="345">
        <f t="shared" ca="1" si="32"/>
        <v>1</v>
      </c>
      <c r="D601" s="346">
        <f t="shared" ca="1" si="33"/>
        <v>3</v>
      </c>
      <c r="E601" s="346">
        <f t="shared" ca="1" si="34"/>
        <v>2</v>
      </c>
      <c r="F601" s="344"/>
      <c r="G601" s="374"/>
      <c r="H601" s="374"/>
      <c r="I601" s="374"/>
      <c r="J601" s="375"/>
      <c r="K601" s="376"/>
      <c r="L601" s="377"/>
      <c r="M601" s="377"/>
      <c r="N601" s="382"/>
      <c r="O601" s="375"/>
      <c r="P601" s="380"/>
      <c r="Q601" s="375"/>
      <c r="R601" s="374"/>
      <c r="S601" s="374"/>
      <c r="T601" s="374"/>
      <c r="U601" s="374"/>
      <c r="V601" s="374"/>
      <c r="W601" s="374"/>
      <c r="X601" s="374"/>
      <c r="Y601" s="374"/>
      <c r="Z601" s="374"/>
    </row>
    <row r="602" spans="1:26" ht="13.5" customHeight="1" x14ac:dyDescent="0.25">
      <c r="A602" s="345">
        <f t="shared" ca="1" si="36"/>
        <v>0</v>
      </c>
      <c r="B602" s="345">
        <f t="shared" ca="1" si="31"/>
        <v>3</v>
      </c>
      <c r="C602" s="345">
        <f t="shared" ca="1" si="32"/>
        <v>1</v>
      </c>
      <c r="D602" s="346">
        <f t="shared" ca="1" si="33"/>
        <v>3</v>
      </c>
      <c r="E602" s="346">
        <f t="shared" ca="1" si="34"/>
        <v>2</v>
      </c>
      <c r="F602" s="344"/>
      <c r="G602" s="374"/>
      <c r="H602" s="374"/>
      <c r="I602" s="374"/>
      <c r="J602" s="375"/>
      <c r="K602" s="376"/>
      <c r="L602" s="377"/>
      <c r="M602" s="377"/>
      <c r="N602" s="382"/>
      <c r="O602" s="375"/>
      <c r="P602" s="380"/>
      <c r="Q602" s="375"/>
      <c r="R602" s="374"/>
      <c r="S602" s="374"/>
      <c r="T602" s="374"/>
      <c r="U602" s="374"/>
      <c r="V602" s="374"/>
      <c r="W602" s="374"/>
      <c r="X602" s="374"/>
      <c r="Y602" s="374"/>
      <c r="Z602" s="374"/>
    </row>
    <row r="603" spans="1:26" ht="13.5" customHeight="1" x14ac:dyDescent="0.25">
      <c r="A603" s="345">
        <f t="shared" ca="1" si="36"/>
        <v>0</v>
      </c>
      <c r="B603" s="345">
        <f t="shared" ca="1" si="31"/>
        <v>3</v>
      </c>
      <c r="C603" s="345">
        <f t="shared" ca="1" si="32"/>
        <v>1</v>
      </c>
      <c r="D603" s="346">
        <f t="shared" ca="1" si="33"/>
        <v>3</v>
      </c>
      <c r="E603" s="346">
        <f t="shared" ca="1" si="34"/>
        <v>2</v>
      </c>
      <c r="F603" s="344"/>
      <c r="G603" s="374"/>
      <c r="H603" s="374"/>
      <c r="I603" s="374"/>
      <c r="J603" s="375"/>
      <c r="K603" s="376"/>
      <c r="L603" s="377"/>
      <c r="M603" s="377"/>
      <c r="N603" s="382"/>
      <c r="O603" s="375"/>
      <c r="P603" s="380"/>
      <c r="Q603" s="375"/>
      <c r="R603" s="374"/>
      <c r="S603" s="374"/>
      <c r="T603" s="374"/>
      <c r="U603" s="374"/>
      <c r="V603" s="374"/>
      <c r="W603" s="374"/>
      <c r="X603" s="374"/>
      <c r="Y603" s="374"/>
      <c r="Z603" s="374"/>
    </row>
    <row r="604" spans="1:26" ht="13.5" customHeight="1" x14ac:dyDescent="0.25">
      <c r="A604" s="345">
        <f t="shared" ca="1" si="36"/>
        <v>0</v>
      </c>
      <c r="B604" s="345">
        <f t="shared" ca="1" si="31"/>
        <v>3</v>
      </c>
      <c r="C604" s="345">
        <f t="shared" ca="1" si="32"/>
        <v>1</v>
      </c>
      <c r="D604" s="346">
        <f t="shared" ca="1" si="33"/>
        <v>3</v>
      </c>
      <c r="E604" s="346">
        <f t="shared" ca="1" si="34"/>
        <v>2</v>
      </c>
      <c r="F604" s="344"/>
      <c r="G604" s="374"/>
      <c r="H604" s="374"/>
      <c r="I604" s="374"/>
      <c r="J604" s="375"/>
      <c r="K604" s="376"/>
      <c r="L604" s="377"/>
      <c r="M604" s="377"/>
      <c r="N604" s="382"/>
      <c r="O604" s="375"/>
      <c r="P604" s="380"/>
      <c r="Q604" s="375"/>
      <c r="R604" s="374"/>
      <c r="S604" s="374"/>
      <c r="T604" s="374"/>
      <c r="U604" s="374"/>
      <c r="V604" s="374"/>
      <c r="W604" s="374"/>
      <c r="X604" s="374"/>
      <c r="Y604" s="374"/>
      <c r="Z604" s="374"/>
    </row>
    <row r="605" spans="1:26" ht="13.5" customHeight="1" x14ac:dyDescent="0.25">
      <c r="A605" s="345">
        <f t="shared" ca="1" si="36"/>
        <v>0</v>
      </c>
      <c r="B605" s="345">
        <f t="shared" ca="1" si="31"/>
        <v>3</v>
      </c>
      <c r="C605" s="345">
        <f t="shared" ca="1" si="32"/>
        <v>1</v>
      </c>
      <c r="D605" s="346">
        <f t="shared" ca="1" si="33"/>
        <v>3</v>
      </c>
      <c r="E605" s="346">
        <f t="shared" ca="1" si="34"/>
        <v>2</v>
      </c>
      <c r="F605" s="344"/>
      <c r="G605" s="374"/>
      <c r="H605" s="374"/>
      <c r="I605" s="374"/>
      <c r="J605" s="375"/>
      <c r="K605" s="376"/>
      <c r="L605" s="377"/>
      <c r="M605" s="377"/>
      <c r="N605" s="382"/>
      <c r="O605" s="375"/>
      <c r="P605" s="380"/>
      <c r="Q605" s="375"/>
      <c r="R605" s="374"/>
      <c r="S605" s="374"/>
      <c r="T605" s="374"/>
      <c r="U605" s="374"/>
      <c r="V605" s="374"/>
      <c r="W605" s="374"/>
      <c r="X605" s="374"/>
      <c r="Y605" s="374"/>
      <c r="Z605" s="374"/>
    </row>
    <row r="606" spans="1:26" ht="13.5" customHeight="1" x14ac:dyDescent="0.25">
      <c r="A606" s="345">
        <f t="shared" ca="1" si="36"/>
        <v>0</v>
      </c>
      <c r="B606" s="345">
        <f t="shared" ca="1" si="31"/>
        <v>3</v>
      </c>
      <c r="C606" s="345">
        <f t="shared" ca="1" si="32"/>
        <v>1</v>
      </c>
      <c r="D606" s="346">
        <f t="shared" ca="1" si="33"/>
        <v>3</v>
      </c>
      <c r="E606" s="346">
        <f t="shared" ca="1" si="34"/>
        <v>2</v>
      </c>
      <c r="F606" s="344"/>
      <c r="G606" s="374"/>
      <c r="H606" s="374"/>
      <c r="I606" s="374"/>
      <c r="J606" s="375"/>
      <c r="K606" s="376"/>
      <c r="L606" s="377"/>
      <c r="M606" s="377"/>
      <c r="N606" s="382"/>
      <c r="O606" s="375"/>
      <c r="P606" s="380"/>
      <c r="Q606" s="375"/>
      <c r="R606" s="374"/>
      <c r="S606" s="374"/>
      <c r="T606" s="374"/>
      <c r="U606" s="374"/>
      <c r="V606" s="374"/>
      <c r="W606" s="374"/>
      <c r="X606" s="374"/>
      <c r="Y606" s="374"/>
      <c r="Z606" s="374"/>
    </row>
    <row r="607" spans="1:26" ht="13.5" customHeight="1" x14ac:dyDescent="0.25">
      <c r="A607" s="345">
        <f t="shared" ca="1" si="36"/>
        <v>0</v>
      </c>
      <c r="B607" s="345">
        <f t="shared" ca="1" si="31"/>
        <v>3</v>
      </c>
      <c r="C607" s="345">
        <f t="shared" ca="1" si="32"/>
        <v>1</v>
      </c>
      <c r="D607" s="346">
        <f t="shared" ca="1" si="33"/>
        <v>3</v>
      </c>
      <c r="E607" s="346">
        <f t="shared" ca="1" si="34"/>
        <v>2</v>
      </c>
      <c r="F607" s="344"/>
      <c r="G607" s="374"/>
      <c r="H607" s="374"/>
      <c r="I607" s="374"/>
      <c r="J607" s="375"/>
      <c r="K607" s="376"/>
      <c r="L607" s="377"/>
      <c r="M607" s="377"/>
      <c r="N607" s="382"/>
      <c r="O607" s="375"/>
      <c r="P607" s="380"/>
      <c r="Q607" s="375"/>
      <c r="R607" s="374"/>
      <c r="S607" s="374"/>
      <c r="T607" s="374"/>
      <c r="U607" s="374"/>
      <c r="V607" s="374"/>
      <c r="W607" s="374"/>
      <c r="X607" s="374"/>
      <c r="Y607" s="374"/>
      <c r="Z607" s="374"/>
    </row>
    <row r="608" spans="1:26" ht="13.5" customHeight="1" x14ac:dyDescent="0.25">
      <c r="A608" s="345">
        <f t="shared" ca="1" si="36"/>
        <v>0</v>
      </c>
      <c r="B608" s="345">
        <f t="shared" ca="1" si="31"/>
        <v>3</v>
      </c>
      <c r="C608" s="345">
        <f t="shared" ca="1" si="32"/>
        <v>1</v>
      </c>
      <c r="D608" s="346">
        <f t="shared" ca="1" si="33"/>
        <v>3</v>
      </c>
      <c r="E608" s="346">
        <f t="shared" ca="1" si="34"/>
        <v>2</v>
      </c>
      <c r="F608" s="344"/>
      <c r="G608" s="374"/>
      <c r="H608" s="374"/>
      <c r="I608" s="374"/>
      <c r="J608" s="375"/>
      <c r="K608" s="376"/>
      <c r="L608" s="377"/>
      <c r="M608" s="377"/>
      <c r="N608" s="382"/>
      <c r="O608" s="375"/>
      <c r="P608" s="380"/>
      <c r="Q608" s="375"/>
      <c r="R608" s="374"/>
      <c r="S608" s="374"/>
      <c r="T608" s="374"/>
      <c r="U608" s="374"/>
      <c r="V608" s="374"/>
      <c r="W608" s="374"/>
      <c r="X608" s="374"/>
      <c r="Y608" s="374"/>
      <c r="Z608" s="374"/>
    </row>
    <row r="609" spans="1:26" ht="13.5" customHeight="1" x14ac:dyDescent="0.25">
      <c r="A609" s="345">
        <f t="shared" ca="1" si="36"/>
        <v>0</v>
      </c>
      <c r="B609" s="345">
        <f t="shared" ca="1" si="31"/>
        <v>3</v>
      </c>
      <c r="C609" s="345">
        <f t="shared" ca="1" si="32"/>
        <v>1</v>
      </c>
      <c r="D609" s="346">
        <f t="shared" ca="1" si="33"/>
        <v>3</v>
      </c>
      <c r="E609" s="346">
        <f t="shared" ca="1" si="34"/>
        <v>2</v>
      </c>
      <c r="F609" s="344"/>
      <c r="G609" s="374"/>
      <c r="H609" s="374"/>
      <c r="I609" s="374"/>
      <c r="J609" s="375"/>
      <c r="K609" s="376"/>
      <c r="L609" s="377"/>
      <c r="M609" s="377"/>
      <c r="N609" s="382"/>
      <c r="O609" s="375"/>
      <c r="P609" s="380"/>
      <c r="Q609" s="375"/>
      <c r="R609" s="374"/>
      <c r="S609" s="374"/>
      <c r="T609" s="374"/>
      <c r="U609" s="374"/>
      <c r="V609" s="374"/>
      <c r="W609" s="374"/>
      <c r="X609" s="374"/>
      <c r="Y609" s="374"/>
      <c r="Z609" s="374"/>
    </row>
    <row r="610" spans="1:26" ht="13.5" customHeight="1" x14ac:dyDescent="0.25">
      <c r="A610" s="345">
        <f t="shared" ca="1" si="36"/>
        <v>0</v>
      </c>
      <c r="B610" s="345">
        <f t="shared" ca="1" si="31"/>
        <v>3</v>
      </c>
      <c r="C610" s="345">
        <f t="shared" ca="1" si="32"/>
        <v>1</v>
      </c>
      <c r="D610" s="346">
        <f t="shared" ca="1" si="33"/>
        <v>3</v>
      </c>
      <c r="E610" s="346">
        <f t="shared" ca="1" si="34"/>
        <v>2</v>
      </c>
      <c r="F610" s="344"/>
      <c r="G610" s="374"/>
      <c r="H610" s="374"/>
      <c r="I610" s="374"/>
      <c r="J610" s="375"/>
      <c r="K610" s="376"/>
      <c r="L610" s="377"/>
      <c r="M610" s="377"/>
      <c r="N610" s="382"/>
      <c r="O610" s="375"/>
      <c r="P610" s="380"/>
      <c r="Q610" s="375"/>
      <c r="R610" s="374"/>
      <c r="S610" s="374"/>
      <c r="T610" s="374"/>
      <c r="U610" s="374"/>
      <c r="V610" s="374"/>
      <c r="W610" s="374"/>
      <c r="X610" s="374"/>
      <c r="Y610" s="374"/>
      <c r="Z610" s="374"/>
    </row>
    <row r="611" spans="1:26" ht="13.5" customHeight="1" x14ac:dyDescent="0.25">
      <c r="A611" s="345">
        <f t="shared" ca="1" si="36"/>
        <v>0</v>
      </c>
      <c r="B611" s="345">
        <f t="shared" ca="1" si="31"/>
        <v>3</v>
      </c>
      <c r="C611" s="345">
        <f t="shared" ca="1" si="32"/>
        <v>1</v>
      </c>
      <c r="D611" s="346">
        <f t="shared" ca="1" si="33"/>
        <v>3</v>
      </c>
      <c r="E611" s="346">
        <f t="shared" ca="1" si="34"/>
        <v>2</v>
      </c>
      <c r="F611" s="344"/>
      <c r="G611" s="374"/>
      <c r="H611" s="374"/>
      <c r="I611" s="374"/>
      <c r="J611" s="375"/>
      <c r="K611" s="376"/>
      <c r="L611" s="377"/>
      <c r="M611" s="377"/>
      <c r="N611" s="382"/>
      <c r="O611" s="375"/>
      <c r="P611" s="380"/>
      <c r="Q611" s="375"/>
      <c r="R611" s="374"/>
      <c r="S611" s="374"/>
      <c r="T611" s="374"/>
      <c r="U611" s="374"/>
      <c r="V611" s="374"/>
      <c r="W611" s="374"/>
      <c r="X611" s="374"/>
      <c r="Y611" s="374"/>
      <c r="Z611" s="374"/>
    </row>
    <row r="612" spans="1:26" ht="13.5" customHeight="1" x14ac:dyDescent="0.25">
      <c r="A612" s="345">
        <f t="shared" ca="1" si="36"/>
        <v>0</v>
      </c>
      <c r="B612" s="345">
        <f t="shared" ca="1" si="31"/>
        <v>3</v>
      </c>
      <c r="C612" s="345">
        <f t="shared" ca="1" si="32"/>
        <v>1</v>
      </c>
      <c r="D612" s="346">
        <f t="shared" ca="1" si="33"/>
        <v>3</v>
      </c>
      <c r="E612" s="346">
        <f t="shared" ca="1" si="34"/>
        <v>2</v>
      </c>
      <c r="F612" s="344"/>
      <c r="G612" s="374"/>
      <c r="H612" s="374"/>
      <c r="I612" s="374"/>
      <c r="J612" s="375"/>
      <c r="K612" s="376"/>
      <c r="L612" s="377"/>
      <c r="M612" s="377"/>
      <c r="N612" s="382"/>
      <c r="O612" s="375"/>
      <c r="P612" s="380"/>
      <c r="Q612" s="375"/>
      <c r="R612" s="374"/>
      <c r="S612" s="374"/>
      <c r="T612" s="374"/>
      <c r="U612" s="374"/>
      <c r="V612" s="374"/>
      <c r="W612" s="374"/>
      <c r="X612" s="374"/>
      <c r="Y612" s="374"/>
      <c r="Z612" s="374"/>
    </row>
    <row r="613" spans="1:26" ht="13.5" customHeight="1" x14ac:dyDescent="0.25">
      <c r="A613" s="345">
        <f t="shared" ca="1" si="36"/>
        <v>0</v>
      </c>
      <c r="B613" s="345">
        <f t="shared" ca="1" si="31"/>
        <v>3</v>
      </c>
      <c r="C613" s="345">
        <f t="shared" ca="1" si="32"/>
        <v>1</v>
      </c>
      <c r="D613" s="346">
        <f t="shared" ca="1" si="33"/>
        <v>3</v>
      </c>
      <c r="E613" s="346">
        <f t="shared" ca="1" si="34"/>
        <v>2</v>
      </c>
      <c r="F613" s="344"/>
      <c r="G613" s="374"/>
      <c r="H613" s="374"/>
      <c r="I613" s="374"/>
      <c r="J613" s="375"/>
      <c r="K613" s="376"/>
      <c r="L613" s="377"/>
      <c r="M613" s="377"/>
      <c r="N613" s="382"/>
      <c r="O613" s="375"/>
      <c r="P613" s="380"/>
      <c r="Q613" s="375"/>
      <c r="R613" s="374"/>
      <c r="S613" s="374"/>
      <c r="T613" s="374"/>
      <c r="U613" s="374"/>
      <c r="V613" s="374"/>
      <c r="W613" s="374"/>
      <c r="X613" s="374"/>
      <c r="Y613" s="374"/>
      <c r="Z613" s="374"/>
    </row>
    <row r="614" spans="1:26" ht="13.5" customHeight="1" x14ac:dyDescent="0.25">
      <c r="A614" s="345">
        <f t="shared" ca="1" si="36"/>
        <v>0</v>
      </c>
      <c r="B614" s="345">
        <f t="shared" ca="1" si="31"/>
        <v>3</v>
      </c>
      <c r="C614" s="345">
        <f t="shared" ca="1" si="32"/>
        <v>1</v>
      </c>
      <c r="D614" s="346">
        <f t="shared" ca="1" si="33"/>
        <v>3</v>
      </c>
      <c r="E614" s="346">
        <f t="shared" ca="1" si="34"/>
        <v>2</v>
      </c>
      <c r="F614" s="344"/>
      <c r="G614" s="374"/>
      <c r="H614" s="374"/>
      <c r="I614" s="374"/>
      <c r="J614" s="375"/>
      <c r="K614" s="376"/>
      <c r="L614" s="377"/>
      <c r="M614" s="377"/>
      <c r="N614" s="382"/>
      <c r="O614" s="375"/>
      <c r="P614" s="380"/>
      <c r="Q614" s="375"/>
      <c r="R614" s="374"/>
      <c r="S614" s="374"/>
      <c r="T614" s="374"/>
      <c r="U614" s="374"/>
      <c r="V614" s="374"/>
      <c r="W614" s="374"/>
      <c r="X614" s="374"/>
      <c r="Y614" s="374"/>
      <c r="Z614" s="374"/>
    </row>
    <row r="615" spans="1:26" ht="13.5" customHeight="1" x14ac:dyDescent="0.25">
      <c r="A615" s="345">
        <f t="shared" ca="1" si="36"/>
        <v>0</v>
      </c>
      <c r="B615" s="345">
        <f t="shared" ca="1" si="31"/>
        <v>3</v>
      </c>
      <c r="C615" s="345">
        <f t="shared" ca="1" si="32"/>
        <v>1</v>
      </c>
      <c r="D615" s="346">
        <f t="shared" ca="1" si="33"/>
        <v>3</v>
      </c>
      <c r="E615" s="346">
        <f t="shared" ca="1" si="34"/>
        <v>2</v>
      </c>
      <c r="F615" s="344"/>
      <c r="G615" s="374"/>
      <c r="H615" s="374"/>
      <c r="I615" s="374"/>
      <c r="J615" s="375"/>
      <c r="K615" s="376"/>
      <c r="L615" s="377"/>
      <c r="M615" s="377"/>
      <c r="N615" s="382"/>
      <c r="O615" s="375"/>
      <c r="P615" s="380"/>
      <c r="Q615" s="375"/>
      <c r="R615" s="374"/>
      <c r="S615" s="374"/>
      <c r="T615" s="374"/>
      <c r="U615" s="374"/>
      <c r="V615" s="374"/>
      <c r="W615" s="374"/>
      <c r="X615" s="374"/>
      <c r="Y615" s="374"/>
      <c r="Z615" s="374"/>
    </row>
    <row r="616" spans="1:26" ht="13.5" customHeight="1" x14ac:dyDescent="0.25">
      <c r="A616" s="345">
        <f t="shared" ca="1" si="36"/>
        <v>0</v>
      </c>
      <c r="B616" s="345">
        <f t="shared" ca="1" si="31"/>
        <v>3</v>
      </c>
      <c r="C616" s="345">
        <f t="shared" ca="1" si="32"/>
        <v>1</v>
      </c>
      <c r="D616" s="346">
        <f t="shared" ca="1" si="33"/>
        <v>3</v>
      </c>
      <c r="E616" s="346">
        <f t="shared" ca="1" si="34"/>
        <v>2</v>
      </c>
      <c r="F616" s="344"/>
      <c r="G616" s="374"/>
      <c r="H616" s="374"/>
      <c r="I616" s="374"/>
      <c r="J616" s="375"/>
      <c r="K616" s="376"/>
      <c r="L616" s="377"/>
      <c r="M616" s="377"/>
      <c r="N616" s="382"/>
      <c r="O616" s="375"/>
      <c r="P616" s="380"/>
      <c r="Q616" s="375"/>
      <c r="R616" s="374"/>
      <c r="S616" s="374"/>
      <c r="T616" s="374"/>
      <c r="U616" s="374"/>
      <c r="V616" s="374"/>
      <c r="W616" s="374"/>
      <c r="X616" s="374"/>
      <c r="Y616" s="374"/>
      <c r="Z616" s="374"/>
    </row>
    <row r="617" spans="1:26" ht="13.5" customHeight="1" x14ac:dyDescent="0.25">
      <c r="A617" s="345">
        <f t="shared" ca="1" si="36"/>
        <v>0</v>
      </c>
      <c r="B617" s="345">
        <f t="shared" ca="1" si="31"/>
        <v>3</v>
      </c>
      <c r="C617" s="345">
        <f t="shared" ca="1" si="32"/>
        <v>1</v>
      </c>
      <c r="D617" s="346">
        <f t="shared" ca="1" si="33"/>
        <v>3</v>
      </c>
      <c r="E617" s="346">
        <f t="shared" ca="1" si="34"/>
        <v>2</v>
      </c>
      <c r="F617" s="344"/>
      <c r="G617" s="374"/>
      <c r="H617" s="374"/>
      <c r="I617" s="374"/>
      <c r="J617" s="375"/>
      <c r="K617" s="376"/>
      <c r="L617" s="377"/>
      <c r="M617" s="377"/>
      <c r="N617" s="382"/>
      <c r="O617" s="375"/>
      <c r="P617" s="380"/>
      <c r="Q617" s="375"/>
      <c r="R617" s="374"/>
      <c r="S617" s="374"/>
      <c r="T617" s="374"/>
      <c r="U617" s="374"/>
      <c r="V617" s="374"/>
      <c r="W617" s="374"/>
      <c r="X617" s="374"/>
      <c r="Y617" s="374"/>
      <c r="Z617" s="374"/>
    </row>
    <row r="618" spans="1:26" ht="13.5" customHeight="1" x14ac:dyDescent="0.25">
      <c r="A618" s="345">
        <f t="shared" ca="1" si="36"/>
        <v>0</v>
      </c>
      <c r="B618" s="345">
        <f t="shared" ca="1" si="31"/>
        <v>3</v>
      </c>
      <c r="C618" s="345">
        <f t="shared" ca="1" si="32"/>
        <v>1</v>
      </c>
      <c r="D618" s="346">
        <f t="shared" ca="1" si="33"/>
        <v>3</v>
      </c>
      <c r="E618" s="346">
        <f t="shared" ca="1" si="34"/>
        <v>2</v>
      </c>
      <c r="F618" s="344"/>
      <c r="G618" s="374"/>
      <c r="H618" s="374"/>
      <c r="I618" s="374"/>
      <c r="J618" s="375"/>
      <c r="K618" s="376"/>
      <c r="L618" s="377"/>
      <c r="M618" s="377"/>
      <c r="N618" s="382"/>
      <c r="O618" s="375"/>
      <c r="P618" s="380"/>
      <c r="Q618" s="375"/>
      <c r="R618" s="374"/>
      <c r="S618" s="374"/>
      <c r="T618" s="374"/>
      <c r="U618" s="374"/>
      <c r="V618" s="374"/>
      <c r="W618" s="374"/>
      <c r="X618" s="374"/>
      <c r="Y618" s="374"/>
      <c r="Z618" s="374"/>
    </row>
    <row r="619" spans="1:26" ht="13.5" customHeight="1" x14ac:dyDescent="0.25">
      <c r="A619" s="345">
        <f t="shared" ca="1" si="36"/>
        <v>0</v>
      </c>
      <c r="B619" s="345">
        <f t="shared" ca="1" si="31"/>
        <v>3</v>
      </c>
      <c r="C619" s="345">
        <f t="shared" ca="1" si="32"/>
        <v>1</v>
      </c>
      <c r="D619" s="346">
        <f t="shared" ca="1" si="33"/>
        <v>3</v>
      </c>
      <c r="E619" s="346">
        <f t="shared" ca="1" si="34"/>
        <v>2</v>
      </c>
      <c r="F619" s="344"/>
      <c r="G619" s="374"/>
      <c r="H619" s="374"/>
      <c r="I619" s="374"/>
      <c r="J619" s="375"/>
      <c r="K619" s="376"/>
      <c r="L619" s="377"/>
      <c r="M619" s="377"/>
      <c r="N619" s="382"/>
      <c r="O619" s="375"/>
      <c r="P619" s="380"/>
      <c r="Q619" s="375"/>
      <c r="R619" s="374"/>
      <c r="S619" s="374"/>
      <c r="T619" s="374"/>
      <c r="U619" s="374"/>
      <c r="V619" s="374"/>
      <c r="W619" s="374"/>
      <c r="X619" s="374"/>
      <c r="Y619" s="374"/>
      <c r="Z619" s="374"/>
    </row>
    <row r="620" spans="1:26" ht="13.5" customHeight="1" x14ac:dyDescent="0.25">
      <c r="A620" s="345">
        <f t="shared" ca="1" si="36"/>
        <v>0</v>
      </c>
      <c r="B620" s="345">
        <f t="shared" ca="1" si="31"/>
        <v>3</v>
      </c>
      <c r="C620" s="345">
        <f t="shared" ca="1" si="32"/>
        <v>1</v>
      </c>
      <c r="D620" s="346">
        <f t="shared" ca="1" si="33"/>
        <v>3</v>
      </c>
      <c r="E620" s="346">
        <f t="shared" ca="1" si="34"/>
        <v>2</v>
      </c>
      <c r="F620" s="344"/>
      <c r="G620" s="374"/>
      <c r="H620" s="374"/>
      <c r="I620" s="374"/>
      <c r="J620" s="375"/>
      <c r="K620" s="376"/>
      <c r="L620" s="377"/>
      <c r="M620" s="377"/>
      <c r="N620" s="382"/>
      <c r="O620" s="375"/>
      <c r="P620" s="380"/>
      <c r="Q620" s="375"/>
      <c r="R620" s="374"/>
      <c r="S620" s="374"/>
      <c r="T620" s="374"/>
      <c r="U620" s="374"/>
      <c r="V620" s="374"/>
      <c r="W620" s="374"/>
      <c r="X620" s="374"/>
      <c r="Y620" s="374"/>
      <c r="Z620" s="374"/>
    </row>
    <row r="621" spans="1:26" ht="13.5" customHeight="1" x14ac:dyDescent="0.25">
      <c r="A621" s="345">
        <f t="shared" ca="1" si="36"/>
        <v>0</v>
      </c>
      <c r="B621" s="345">
        <f t="shared" ca="1" si="31"/>
        <v>3</v>
      </c>
      <c r="C621" s="345">
        <f t="shared" ca="1" si="32"/>
        <v>1</v>
      </c>
      <c r="D621" s="346">
        <f t="shared" ca="1" si="33"/>
        <v>3</v>
      </c>
      <c r="E621" s="346">
        <f t="shared" ca="1" si="34"/>
        <v>2</v>
      </c>
      <c r="F621" s="344"/>
      <c r="G621" s="374"/>
      <c r="H621" s="374"/>
      <c r="I621" s="374"/>
      <c r="J621" s="375"/>
      <c r="K621" s="376"/>
      <c r="L621" s="377"/>
      <c r="M621" s="377"/>
      <c r="N621" s="382"/>
      <c r="O621" s="375"/>
      <c r="P621" s="380"/>
      <c r="Q621" s="375"/>
      <c r="R621" s="374"/>
      <c r="S621" s="374"/>
      <c r="T621" s="374"/>
      <c r="U621" s="374"/>
      <c r="V621" s="374"/>
      <c r="W621" s="374"/>
      <c r="X621" s="374"/>
      <c r="Y621" s="374"/>
      <c r="Z621" s="374"/>
    </row>
    <row r="622" spans="1:26" ht="13.5" customHeight="1" x14ac:dyDescent="0.25">
      <c r="A622" s="345">
        <f t="shared" ca="1" si="36"/>
        <v>0</v>
      </c>
      <c r="B622" s="345">
        <f t="shared" ca="1" si="31"/>
        <v>3</v>
      </c>
      <c r="C622" s="345">
        <f t="shared" ca="1" si="32"/>
        <v>1</v>
      </c>
      <c r="D622" s="346">
        <f t="shared" ca="1" si="33"/>
        <v>3</v>
      </c>
      <c r="E622" s="346">
        <f t="shared" ca="1" si="34"/>
        <v>2</v>
      </c>
      <c r="F622" s="344"/>
      <c r="G622" s="374"/>
      <c r="H622" s="374"/>
      <c r="I622" s="374"/>
      <c r="J622" s="375"/>
      <c r="K622" s="376"/>
      <c r="L622" s="377"/>
      <c r="M622" s="377"/>
      <c r="N622" s="382"/>
      <c r="O622" s="375"/>
      <c r="P622" s="380"/>
      <c r="Q622" s="375"/>
      <c r="R622" s="374"/>
      <c r="S622" s="374"/>
      <c r="T622" s="374"/>
      <c r="U622" s="374"/>
      <c r="V622" s="374"/>
      <c r="W622" s="374"/>
      <c r="X622" s="374"/>
      <c r="Y622" s="374"/>
      <c r="Z622" s="374"/>
    </row>
    <row r="623" spans="1:26" ht="13.5" customHeight="1" x14ac:dyDescent="0.25">
      <c r="A623" s="345">
        <f t="shared" ca="1" si="36"/>
        <v>0</v>
      </c>
      <c r="B623" s="345">
        <f t="shared" ca="1" si="31"/>
        <v>3</v>
      </c>
      <c r="C623" s="345">
        <f t="shared" ca="1" si="32"/>
        <v>1</v>
      </c>
      <c r="D623" s="346">
        <f t="shared" ca="1" si="33"/>
        <v>3</v>
      </c>
      <c r="E623" s="346">
        <f t="shared" ca="1" si="34"/>
        <v>2</v>
      </c>
      <c r="F623" s="344"/>
      <c r="G623" s="374"/>
      <c r="H623" s="374"/>
      <c r="I623" s="374"/>
      <c r="J623" s="375"/>
      <c r="K623" s="376"/>
      <c r="L623" s="377"/>
      <c r="M623" s="377"/>
      <c r="N623" s="382"/>
      <c r="O623" s="375"/>
      <c r="P623" s="380"/>
      <c r="Q623" s="375"/>
      <c r="R623" s="374"/>
      <c r="S623" s="374"/>
      <c r="T623" s="374"/>
      <c r="U623" s="374"/>
      <c r="V623" s="374"/>
      <c r="W623" s="374"/>
      <c r="X623" s="374"/>
      <c r="Y623" s="374"/>
      <c r="Z623" s="374"/>
    </row>
    <row r="624" spans="1:26" ht="13.5" customHeight="1" x14ac:dyDescent="0.25">
      <c r="A624" s="345">
        <f t="shared" ca="1" si="36"/>
        <v>0</v>
      </c>
      <c r="B624" s="345">
        <f t="shared" ca="1" si="31"/>
        <v>3</v>
      </c>
      <c r="C624" s="345">
        <f t="shared" ca="1" si="32"/>
        <v>1</v>
      </c>
      <c r="D624" s="346">
        <f t="shared" ca="1" si="33"/>
        <v>3</v>
      </c>
      <c r="E624" s="346">
        <f t="shared" ca="1" si="34"/>
        <v>2</v>
      </c>
      <c r="F624" s="344"/>
      <c r="G624" s="374"/>
      <c r="H624" s="374"/>
      <c r="I624" s="374"/>
      <c r="J624" s="375"/>
      <c r="K624" s="376"/>
      <c r="L624" s="377"/>
      <c r="M624" s="377"/>
      <c r="N624" s="382"/>
      <c r="O624" s="375"/>
      <c r="P624" s="380"/>
      <c r="Q624" s="375"/>
      <c r="R624" s="374"/>
      <c r="S624" s="374"/>
      <c r="T624" s="374"/>
      <c r="U624" s="374"/>
      <c r="V624" s="374"/>
      <c r="W624" s="374"/>
      <c r="X624" s="374"/>
      <c r="Y624" s="374"/>
      <c r="Z624" s="374"/>
    </row>
    <row r="625" spans="1:26" ht="13.5" customHeight="1" x14ac:dyDescent="0.25">
      <c r="A625" s="345">
        <f t="shared" ca="1" si="36"/>
        <v>0</v>
      </c>
      <c r="B625" s="345">
        <f t="shared" ca="1" si="31"/>
        <v>3</v>
      </c>
      <c r="C625" s="345">
        <f t="shared" ca="1" si="32"/>
        <v>1</v>
      </c>
      <c r="D625" s="346">
        <f t="shared" ca="1" si="33"/>
        <v>3</v>
      </c>
      <c r="E625" s="346">
        <f t="shared" ca="1" si="34"/>
        <v>2</v>
      </c>
      <c r="F625" s="344"/>
      <c r="G625" s="374"/>
      <c r="H625" s="374"/>
      <c r="I625" s="374"/>
      <c r="J625" s="375"/>
      <c r="K625" s="376"/>
      <c r="L625" s="377"/>
      <c r="M625" s="377"/>
      <c r="N625" s="382"/>
      <c r="O625" s="375"/>
      <c r="P625" s="380"/>
      <c r="Q625" s="375"/>
      <c r="R625" s="374"/>
      <c r="S625" s="374"/>
      <c r="T625" s="374"/>
      <c r="U625" s="374"/>
      <c r="V625" s="374"/>
      <c r="W625" s="374"/>
      <c r="X625" s="374"/>
      <c r="Y625" s="374"/>
      <c r="Z625" s="374"/>
    </row>
    <row r="626" spans="1:26" ht="13.5" customHeight="1" x14ac:dyDescent="0.25">
      <c r="A626" s="345">
        <f t="shared" ca="1" si="36"/>
        <v>0</v>
      </c>
      <c r="B626" s="345">
        <f t="shared" ca="1" si="31"/>
        <v>3</v>
      </c>
      <c r="C626" s="345">
        <f t="shared" ca="1" si="32"/>
        <v>1</v>
      </c>
      <c r="D626" s="346">
        <f t="shared" ca="1" si="33"/>
        <v>3</v>
      </c>
      <c r="E626" s="346">
        <f t="shared" ca="1" si="34"/>
        <v>2</v>
      </c>
      <c r="F626" s="344"/>
      <c r="G626" s="374"/>
      <c r="H626" s="374"/>
      <c r="I626" s="374"/>
      <c r="J626" s="375"/>
      <c r="K626" s="376"/>
      <c r="L626" s="377"/>
      <c r="M626" s="377"/>
      <c r="N626" s="382"/>
      <c r="O626" s="375"/>
      <c r="P626" s="380"/>
      <c r="Q626" s="375"/>
      <c r="R626" s="374"/>
      <c r="S626" s="374"/>
      <c r="T626" s="374"/>
      <c r="U626" s="374"/>
      <c r="V626" s="374"/>
      <c r="W626" s="374"/>
      <c r="X626" s="374"/>
      <c r="Y626" s="374"/>
      <c r="Z626" s="374"/>
    </row>
    <row r="627" spans="1:26" ht="13.5" customHeight="1" x14ac:dyDescent="0.25">
      <c r="A627" s="345">
        <f t="shared" ca="1" si="36"/>
        <v>0</v>
      </c>
      <c r="B627" s="345">
        <f t="shared" ca="1" si="31"/>
        <v>3</v>
      </c>
      <c r="C627" s="345">
        <f t="shared" ca="1" si="32"/>
        <v>1</v>
      </c>
      <c r="D627" s="346">
        <f t="shared" ca="1" si="33"/>
        <v>3</v>
      </c>
      <c r="E627" s="346">
        <f t="shared" ca="1" si="34"/>
        <v>2</v>
      </c>
      <c r="F627" s="344"/>
      <c r="G627" s="374"/>
      <c r="H627" s="374"/>
      <c r="I627" s="374"/>
      <c r="J627" s="375"/>
      <c r="K627" s="376"/>
      <c r="L627" s="377"/>
      <c r="M627" s="377"/>
      <c r="N627" s="382"/>
      <c r="O627" s="375"/>
      <c r="P627" s="380"/>
      <c r="Q627" s="375"/>
      <c r="R627" s="374"/>
      <c r="S627" s="374"/>
      <c r="T627" s="374"/>
      <c r="U627" s="374"/>
      <c r="V627" s="374"/>
      <c r="W627" s="374"/>
      <c r="X627" s="374"/>
      <c r="Y627" s="374"/>
      <c r="Z627" s="374"/>
    </row>
    <row r="628" spans="1:26" ht="13.5" customHeight="1" x14ac:dyDescent="0.25">
      <c r="A628" s="345">
        <f t="shared" ca="1" si="36"/>
        <v>0</v>
      </c>
      <c r="B628" s="345">
        <f t="shared" ca="1" si="31"/>
        <v>3</v>
      </c>
      <c r="C628" s="345">
        <f t="shared" ca="1" si="32"/>
        <v>1</v>
      </c>
      <c r="D628" s="346">
        <f t="shared" ca="1" si="33"/>
        <v>3</v>
      </c>
      <c r="E628" s="346">
        <f t="shared" ca="1" si="34"/>
        <v>2</v>
      </c>
      <c r="F628" s="344"/>
      <c r="G628" s="374"/>
      <c r="H628" s="374"/>
      <c r="I628" s="374"/>
      <c r="J628" s="375"/>
      <c r="K628" s="376"/>
      <c r="L628" s="377"/>
      <c r="M628" s="377"/>
      <c r="N628" s="382"/>
      <c r="O628" s="375"/>
      <c r="P628" s="380"/>
      <c r="Q628" s="375"/>
      <c r="R628" s="374"/>
      <c r="S628" s="374"/>
      <c r="T628" s="374"/>
      <c r="U628" s="374"/>
      <c r="V628" s="374"/>
      <c r="W628" s="374"/>
      <c r="X628" s="374"/>
      <c r="Y628" s="374"/>
      <c r="Z628" s="374"/>
    </row>
    <row r="629" spans="1:26" ht="13.5" customHeight="1" x14ac:dyDescent="0.25">
      <c r="A629" s="345">
        <f t="shared" ca="1" si="36"/>
        <v>0</v>
      </c>
      <c r="B629" s="345">
        <f t="shared" ca="1" si="31"/>
        <v>3</v>
      </c>
      <c r="C629" s="345">
        <f t="shared" ca="1" si="32"/>
        <v>1</v>
      </c>
      <c r="D629" s="346">
        <f t="shared" ca="1" si="33"/>
        <v>3</v>
      </c>
      <c r="E629" s="346">
        <f t="shared" ca="1" si="34"/>
        <v>2</v>
      </c>
      <c r="F629" s="344"/>
      <c r="G629" s="374"/>
      <c r="H629" s="374"/>
      <c r="I629" s="374"/>
      <c r="J629" s="375"/>
      <c r="K629" s="376"/>
      <c r="L629" s="377"/>
      <c r="M629" s="377"/>
      <c r="N629" s="382"/>
      <c r="O629" s="375"/>
      <c r="P629" s="380"/>
      <c r="Q629" s="375"/>
      <c r="R629" s="374"/>
      <c r="S629" s="374"/>
      <c r="T629" s="374"/>
      <c r="U629" s="374"/>
      <c r="V629" s="374"/>
      <c r="W629" s="374"/>
      <c r="X629" s="374"/>
      <c r="Y629" s="374"/>
      <c r="Z629" s="374"/>
    </row>
    <row r="630" spans="1:26" ht="13.5" customHeight="1" x14ac:dyDescent="0.25">
      <c r="A630" s="345">
        <f t="shared" ca="1" si="36"/>
        <v>0</v>
      </c>
      <c r="B630" s="345">
        <f t="shared" ca="1" si="31"/>
        <v>3</v>
      </c>
      <c r="C630" s="345">
        <f t="shared" ca="1" si="32"/>
        <v>1</v>
      </c>
      <c r="D630" s="346">
        <f t="shared" ca="1" si="33"/>
        <v>3</v>
      </c>
      <c r="E630" s="346">
        <f t="shared" ca="1" si="34"/>
        <v>2</v>
      </c>
      <c r="F630" s="344"/>
      <c r="G630" s="374"/>
      <c r="H630" s="374"/>
      <c r="I630" s="374"/>
      <c r="J630" s="375"/>
      <c r="K630" s="376"/>
      <c r="L630" s="377"/>
      <c r="M630" s="377"/>
      <c r="N630" s="382"/>
      <c r="O630" s="375"/>
      <c r="P630" s="380"/>
      <c r="Q630" s="375"/>
      <c r="R630" s="374"/>
      <c r="S630" s="374"/>
      <c r="T630" s="374"/>
      <c r="U630" s="374"/>
      <c r="V630" s="374"/>
      <c r="W630" s="374"/>
      <c r="X630" s="374"/>
      <c r="Y630" s="374"/>
      <c r="Z630" s="374"/>
    </row>
    <row r="631" spans="1:26" ht="13.5" customHeight="1" x14ac:dyDescent="0.25">
      <c r="A631" s="345">
        <f t="shared" ca="1" si="36"/>
        <v>0</v>
      </c>
      <c r="B631" s="345">
        <f t="shared" ca="1" si="31"/>
        <v>3</v>
      </c>
      <c r="C631" s="345">
        <f t="shared" ca="1" si="32"/>
        <v>1</v>
      </c>
      <c r="D631" s="346">
        <f t="shared" ca="1" si="33"/>
        <v>3</v>
      </c>
      <c r="E631" s="346">
        <f t="shared" ca="1" si="34"/>
        <v>2</v>
      </c>
      <c r="F631" s="344"/>
      <c r="G631" s="374"/>
      <c r="H631" s="374"/>
      <c r="I631" s="374"/>
      <c r="J631" s="375"/>
      <c r="K631" s="376"/>
      <c r="L631" s="377"/>
      <c r="M631" s="377"/>
      <c r="N631" s="382"/>
      <c r="O631" s="375"/>
      <c r="P631" s="380"/>
      <c r="Q631" s="375"/>
      <c r="R631" s="374"/>
      <c r="S631" s="374"/>
      <c r="T631" s="374"/>
      <c r="U631" s="374"/>
      <c r="V631" s="374"/>
      <c r="W631" s="374"/>
      <c r="X631" s="374"/>
      <c r="Y631" s="374"/>
      <c r="Z631" s="374"/>
    </row>
    <row r="632" spans="1:26" ht="13.5" customHeight="1" x14ac:dyDescent="0.25">
      <c r="A632" s="345">
        <f t="shared" ca="1" si="36"/>
        <v>0</v>
      </c>
      <c r="B632" s="345">
        <f t="shared" ca="1" si="31"/>
        <v>3</v>
      </c>
      <c r="C632" s="345">
        <f t="shared" ca="1" si="32"/>
        <v>1</v>
      </c>
      <c r="D632" s="346">
        <f t="shared" ca="1" si="33"/>
        <v>3</v>
      </c>
      <c r="E632" s="346">
        <f t="shared" ca="1" si="34"/>
        <v>2</v>
      </c>
      <c r="F632" s="344"/>
      <c r="G632" s="374"/>
      <c r="H632" s="374"/>
      <c r="I632" s="374"/>
      <c r="J632" s="375"/>
      <c r="K632" s="376"/>
      <c r="L632" s="377"/>
      <c r="M632" s="377"/>
      <c r="N632" s="382"/>
      <c r="O632" s="375"/>
      <c r="P632" s="380"/>
      <c r="Q632" s="375"/>
      <c r="R632" s="374"/>
      <c r="S632" s="374"/>
      <c r="T632" s="374"/>
      <c r="U632" s="374"/>
      <c r="V632" s="374"/>
      <c r="W632" s="374"/>
      <c r="X632" s="374"/>
      <c r="Y632" s="374"/>
      <c r="Z632" s="374"/>
    </row>
    <row r="633" spans="1:26" ht="13.5" customHeight="1" x14ac:dyDescent="0.25">
      <c r="A633" s="345">
        <f t="shared" ca="1" si="36"/>
        <v>0</v>
      </c>
      <c r="B633" s="345">
        <f t="shared" ca="1" si="31"/>
        <v>3</v>
      </c>
      <c r="C633" s="345">
        <f t="shared" ca="1" si="32"/>
        <v>1</v>
      </c>
      <c r="D633" s="346">
        <f t="shared" ca="1" si="33"/>
        <v>3</v>
      </c>
      <c r="E633" s="346">
        <f t="shared" ca="1" si="34"/>
        <v>2</v>
      </c>
      <c r="F633" s="344"/>
      <c r="G633" s="374"/>
      <c r="H633" s="374"/>
      <c r="I633" s="374"/>
      <c r="J633" s="375"/>
      <c r="K633" s="376"/>
      <c r="L633" s="377"/>
      <c r="M633" s="377"/>
      <c r="N633" s="382"/>
      <c r="O633" s="375"/>
      <c r="P633" s="380"/>
      <c r="Q633" s="375"/>
      <c r="R633" s="374"/>
      <c r="S633" s="374"/>
      <c r="T633" s="374"/>
      <c r="U633" s="374"/>
      <c r="V633" s="374"/>
      <c r="W633" s="374"/>
      <c r="X633" s="374"/>
      <c r="Y633" s="374"/>
      <c r="Z633" s="374"/>
    </row>
    <row r="634" spans="1:26" ht="13.5" customHeight="1" x14ac:dyDescent="0.25">
      <c r="A634" s="345">
        <f t="shared" ca="1" si="36"/>
        <v>0</v>
      </c>
      <c r="B634" s="345">
        <f t="shared" ca="1" si="31"/>
        <v>3</v>
      </c>
      <c r="C634" s="345">
        <f t="shared" ca="1" si="32"/>
        <v>1</v>
      </c>
      <c r="D634" s="346">
        <f t="shared" ca="1" si="33"/>
        <v>3</v>
      </c>
      <c r="E634" s="346">
        <f t="shared" ca="1" si="34"/>
        <v>2</v>
      </c>
      <c r="F634" s="344"/>
      <c r="G634" s="374"/>
      <c r="H634" s="374"/>
      <c r="I634" s="374"/>
      <c r="J634" s="375"/>
      <c r="K634" s="376"/>
      <c r="L634" s="377"/>
      <c r="M634" s="377"/>
      <c r="N634" s="382"/>
      <c r="O634" s="375"/>
      <c r="P634" s="380"/>
      <c r="Q634" s="375"/>
      <c r="R634" s="374"/>
      <c r="S634" s="374"/>
      <c r="T634" s="374"/>
      <c r="U634" s="374"/>
      <c r="V634" s="374"/>
      <c r="W634" s="374"/>
      <c r="X634" s="374"/>
      <c r="Y634" s="374"/>
      <c r="Z634" s="374"/>
    </row>
    <row r="635" spans="1:26" ht="13.5" customHeight="1" x14ac:dyDescent="0.25">
      <c r="A635" s="345">
        <f t="shared" ca="1" si="36"/>
        <v>0</v>
      </c>
      <c r="B635" s="345">
        <f t="shared" ca="1" si="31"/>
        <v>3</v>
      </c>
      <c r="C635" s="345">
        <f t="shared" ca="1" si="32"/>
        <v>1</v>
      </c>
      <c r="D635" s="346">
        <f t="shared" ca="1" si="33"/>
        <v>3</v>
      </c>
      <c r="E635" s="346">
        <f t="shared" ca="1" si="34"/>
        <v>2</v>
      </c>
      <c r="F635" s="344"/>
      <c r="G635" s="374"/>
      <c r="H635" s="374"/>
      <c r="I635" s="374"/>
      <c r="J635" s="375"/>
      <c r="K635" s="376"/>
      <c r="L635" s="377"/>
      <c r="M635" s="377"/>
      <c r="N635" s="382"/>
      <c r="O635" s="375"/>
      <c r="P635" s="380"/>
      <c r="Q635" s="375"/>
      <c r="R635" s="374"/>
      <c r="S635" s="374"/>
      <c r="T635" s="374"/>
      <c r="U635" s="374"/>
      <c r="V635" s="374"/>
      <c r="W635" s="374"/>
      <c r="X635" s="374"/>
      <c r="Y635" s="374"/>
      <c r="Z635" s="374"/>
    </row>
    <row r="636" spans="1:26" ht="13.5" customHeight="1" x14ac:dyDescent="0.25">
      <c r="A636" s="345">
        <f t="shared" ca="1" si="36"/>
        <v>0</v>
      </c>
      <c r="B636" s="345">
        <f t="shared" ca="1" si="31"/>
        <v>3</v>
      </c>
      <c r="C636" s="345">
        <f t="shared" ca="1" si="32"/>
        <v>1</v>
      </c>
      <c r="D636" s="346">
        <f t="shared" ca="1" si="33"/>
        <v>3</v>
      </c>
      <c r="E636" s="346">
        <f t="shared" ca="1" si="34"/>
        <v>2</v>
      </c>
      <c r="F636" s="344"/>
      <c r="G636" s="374"/>
      <c r="H636" s="374"/>
      <c r="I636" s="374"/>
      <c r="J636" s="375"/>
      <c r="K636" s="376"/>
      <c r="L636" s="377"/>
      <c r="M636" s="377"/>
      <c r="N636" s="382"/>
      <c r="O636" s="375"/>
      <c r="P636" s="380"/>
      <c r="Q636" s="375"/>
      <c r="R636" s="374"/>
      <c r="S636" s="374"/>
      <c r="T636" s="374"/>
      <c r="U636" s="374"/>
      <c r="V636" s="374"/>
      <c r="W636" s="374"/>
      <c r="X636" s="374"/>
      <c r="Y636" s="374"/>
      <c r="Z636" s="374"/>
    </row>
    <row r="637" spans="1:26" ht="13.5" customHeight="1" x14ac:dyDescent="0.25">
      <c r="A637" s="345">
        <f t="shared" ca="1" si="36"/>
        <v>0</v>
      </c>
      <c r="B637" s="345">
        <f t="shared" ca="1" si="31"/>
        <v>3</v>
      </c>
      <c r="C637" s="345">
        <f t="shared" ca="1" si="32"/>
        <v>1</v>
      </c>
      <c r="D637" s="346">
        <f t="shared" ca="1" si="33"/>
        <v>3</v>
      </c>
      <c r="E637" s="346">
        <f t="shared" ca="1" si="34"/>
        <v>2</v>
      </c>
      <c r="F637" s="344"/>
      <c r="G637" s="374"/>
      <c r="H637" s="374"/>
      <c r="I637" s="374"/>
      <c r="J637" s="375"/>
      <c r="K637" s="376"/>
      <c r="L637" s="377"/>
      <c r="M637" s="377"/>
      <c r="N637" s="382"/>
      <c r="O637" s="375"/>
      <c r="P637" s="380"/>
      <c r="Q637" s="375"/>
      <c r="R637" s="374"/>
      <c r="S637" s="374"/>
      <c r="T637" s="374"/>
      <c r="U637" s="374"/>
      <c r="V637" s="374"/>
      <c r="W637" s="374"/>
      <c r="X637" s="374"/>
      <c r="Y637" s="374"/>
      <c r="Z637" s="374"/>
    </row>
    <row r="638" spans="1:26" ht="13.5" customHeight="1" x14ac:dyDescent="0.25">
      <c r="A638" s="345">
        <f t="shared" ca="1" si="36"/>
        <v>0</v>
      </c>
      <c r="B638" s="345">
        <f t="shared" ca="1" si="31"/>
        <v>3</v>
      </c>
      <c r="C638" s="345">
        <f t="shared" ca="1" si="32"/>
        <v>1</v>
      </c>
      <c r="D638" s="346">
        <f t="shared" ca="1" si="33"/>
        <v>3</v>
      </c>
      <c r="E638" s="346">
        <f t="shared" ca="1" si="34"/>
        <v>2</v>
      </c>
      <c r="F638" s="344"/>
      <c r="G638" s="374"/>
      <c r="H638" s="374"/>
      <c r="I638" s="374"/>
      <c r="J638" s="375"/>
      <c r="K638" s="376"/>
      <c r="L638" s="377"/>
      <c r="M638" s="377"/>
      <c r="N638" s="382"/>
      <c r="O638" s="375"/>
      <c r="P638" s="380"/>
      <c r="Q638" s="375"/>
      <c r="R638" s="374"/>
      <c r="S638" s="374"/>
      <c r="T638" s="374"/>
      <c r="U638" s="374"/>
      <c r="V638" s="374"/>
      <c r="W638" s="374"/>
      <c r="X638" s="374"/>
      <c r="Y638" s="374"/>
      <c r="Z638" s="374"/>
    </row>
    <row r="639" spans="1:26" ht="13.5" customHeight="1" x14ac:dyDescent="0.25">
      <c r="A639" s="345">
        <f t="shared" ca="1" si="36"/>
        <v>0</v>
      </c>
      <c r="B639" s="345">
        <f t="shared" ca="1" si="31"/>
        <v>3</v>
      </c>
      <c r="C639" s="345">
        <f t="shared" ca="1" si="32"/>
        <v>1</v>
      </c>
      <c r="D639" s="346">
        <f t="shared" ca="1" si="33"/>
        <v>3</v>
      </c>
      <c r="E639" s="346">
        <f t="shared" ca="1" si="34"/>
        <v>2</v>
      </c>
      <c r="F639" s="344"/>
      <c r="G639" s="374"/>
      <c r="H639" s="374"/>
      <c r="I639" s="374"/>
      <c r="J639" s="375"/>
      <c r="K639" s="376"/>
      <c r="L639" s="377"/>
      <c r="M639" s="377"/>
      <c r="N639" s="382"/>
      <c r="O639" s="375"/>
      <c r="P639" s="380"/>
      <c r="Q639" s="375"/>
      <c r="R639" s="374"/>
      <c r="S639" s="374"/>
      <c r="T639" s="374"/>
      <c r="U639" s="374"/>
      <c r="V639" s="374"/>
      <c r="W639" s="374"/>
      <c r="X639" s="374"/>
      <c r="Y639" s="374"/>
      <c r="Z639" s="374"/>
    </row>
    <row r="640" spans="1:26" ht="13.5" customHeight="1" x14ac:dyDescent="0.25">
      <c r="A640" s="345">
        <f t="shared" ca="1" si="36"/>
        <v>0</v>
      </c>
      <c r="B640" s="345">
        <f t="shared" ca="1" si="31"/>
        <v>3</v>
      </c>
      <c r="C640" s="345">
        <f t="shared" ca="1" si="32"/>
        <v>1</v>
      </c>
      <c r="D640" s="346">
        <f t="shared" ca="1" si="33"/>
        <v>3</v>
      </c>
      <c r="E640" s="346">
        <f t="shared" ca="1" si="34"/>
        <v>2</v>
      </c>
      <c r="F640" s="344"/>
      <c r="G640" s="374"/>
      <c r="H640" s="374"/>
      <c r="I640" s="374"/>
      <c r="J640" s="375"/>
      <c r="K640" s="376"/>
      <c r="L640" s="377"/>
      <c r="M640" s="377"/>
      <c r="N640" s="382"/>
      <c r="O640" s="375"/>
      <c r="P640" s="380"/>
      <c r="Q640" s="375"/>
      <c r="R640" s="374"/>
      <c r="S640" s="374"/>
      <c r="T640" s="374"/>
      <c r="U640" s="374"/>
      <c r="V640" s="374"/>
      <c r="W640" s="374"/>
      <c r="X640" s="374"/>
      <c r="Y640" s="374"/>
      <c r="Z640" s="374"/>
    </row>
    <row r="641" spans="1:26" ht="13.5" customHeight="1" x14ac:dyDescent="0.25">
      <c r="A641" s="345">
        <f t="shared" ca="1" si="36"/>
        <v>0</v>
      </c>
      <c r="B641" s="345">
        <f t="shared" ca="1" si="31"/>
        <v>3</v>
      </c>
      <c r="C641" s="345">
        <f t="shared" ca="1" si="32"/>
        <v>1</v>
      </c>
      <c r="D641" s="346">
        <f t="shared" ca="1" si="33"/>
        <v>3</v>
      </c>
      <c r="E641" s="346">
        <f t="shared" ca="1" si="34"/>
        <v>2</v>
      </c>
      <c r="F641" s="344"/>
      <c r="G641" s="374"/>
      <c r="H641" s="374"/>
      <c r="I641" s="374"/>
      <c r="J641" s="375"/>
      <c r="K641" s="376"/>
      <c r="L641" s="377"/>
      <c r="M641" s="377"/>
      <c r="N641" s="382"/>
      <c r="O641" s="375"/>
      <c r="P641" s="380"/>
      <c r="Q641" s="375"/>
      <c r="R641" s="374"/>
      <c r="S641" s="374"/>
      <c r="T641" s="374"/>
      <c r="U641" s="374"/>
      <c r="V641" s="374"/>
      <c r="W641" s="374"/>
      <c r="X641" s="374"/>
      <c r="Y641" s="374"/>
      <c r="Z641" s="374"/>
    </row>
    <row r="642" spans="1:26" ht="13.5" customHeight="1" x14ac:dyDescent="0.25">
      <c r="A642" s="345">
        <f t="shared" ca="1" si="36"/>
        <v>0</v>
      </c>
      <c r="B642" s="345">
        <f t="shared" ca="1" si="31"/>
        <v>3</v>
      </c>
      <c r="C642" s="345">
        <f t="shared" ca="1" si="32"/>
        <v>1</v>
      </c>
      <c r="D642" s="346">
        <f t="shared" ca="1" si="33"/>
        <v>3</v>
      </c>
      <c r="E642" s="346">
        <f t="shared" ca="1" si="34"/>
        <v>2</v>
      </c>
      <c r="F642" s="344"/>
      <c r="G642" s="374"/>
      <c r="H642" s="374"/>
      <c r="I642" s="374"/>
      <c r="J642" s="375"/>
      <c r="K642" s="376"/>
      <c r="L642" s="377"/>
      <c r="M642" s="377"/>
      <c r="N642" s="382"/>
      <c r="O642" s="375"/>
      <c r="P642" s="380"/>
      <c r="Q642" s="375"/>
      <c r="R642" s="374"/>
      <c r="S642" s="374"/>
      <c r="T642" s="374"/>
      <c r="U642" s="374"/>
      <c r="V642" s="374"/>
      <c r="W642" s="374"/>
      <c r="X642" s="374"/>
      <c r="Y642" s="374"/>
      <c r="Z642" s="374"/>
    </row>
    <row r="643" spans="1:26" ht="13.5" customHeight="1" x14ac:dyDescent="0.25">
      <c r="A643" s="345">
        <f t="shared" ca="1" si="36"/>
        <v>0</v>
      </c>
      <c r="B643" s="345">
        <f t="shared" ca="1" si="31"/>
        <v>3</v>
      </c>
      <c r="C643" s="345">
        <f t="shared" ca="1" si="32"/>
        <v>1</v>
      </c>
      <c r="D643" s="346">
        <f t="shared" ca="1" si="33"/>
        <v>3</v>
      </c>
      <c r="E643" s="346">
        <f t="shared" ca="1" si="34"/>
        <v>2</v>
      </c>
      <c r="F643" s="344"/>
      <c r="G643" s="374"/>
      <c r="H643" s="374"/>
      <c r="I643" s="374"/>
      <c r="J643" s="375"/>
      <c r="K643" s="376"/>
      <c r="L643" s="377"/>
      <c r="M643" s="377"/>
      <c r="N643" s="382"/>
      <c r="O643" s="375"/>
      <c r="P643" s="380"/>
      <c r="Q643" s="375"/>
      <c r="R643" s="374"/>
      <c r="S643" s="374"/>
      <c r="T643" s="374"/>
      <c r="U643" s="374"/>
      <c r="V643" s="374"/>
      <c r="W643" s="374"/>
      <c r="X643" s="374"/>
      <c r="Y643" s="374"/>
      <c r="Z643" s="374"/>
    </row>
    <row r="644" spans="1:26" ht="13.5" customHeight="1" x14ac:dyDescent="0.25">
      <c r="A644" s="345">
        <f t="shared" ca="1" si="36"/>
        <v>0</v>
      </c>
      <c r="B644" s="345">
        <f t="shared" ca="1" si="31"/>
        <v>3</v>
      </c>
      <c r="C644" s="345">
        <f t="shared" ca="1" si="32"/>
        <v>1</v>
      </c>
      <c r="D644" s="346">
        <f t="shared" ca="1" si="33"/>
        <v>3</v>
      </c>
      <c r="E644" s="346">
        <f t="shared" ca="1" si="34"/>
        <v>2</v>
      </c>
      <c r="F644" s="344"/>
      <c r="G644" s="374"/>
      <c r="H644" s="374"/>
      <c r="I644" s="374"/>
      <c r="J644" s="375"/>
      <c r="K644" s="376"/>
      <c r="L644" s="377"/>
      <c r="M644" s="377"/>
      <c r="N644" s="382"/>
      <c r="O644" s="375"/>
      <c r="P644" s="380"/>
      <c r="Q644" s="375"/>
      <c r="R644" s="374"/>
      <c r="S644" s="374"/>
      <c r="T644" s="374"/>
      <c r="U644" s="374"/>
      <c r="V644" s="374"/>
      <c r="W644" s="374"/>
      <c r="X644" s="374"/>
      <c r="Y644" s="374"/>
      <c r="Z644" s="374"/>
    </row>
    <row r="645" spans="1:26" ht="13.5" customHeight="1" x14ac:dyDescent="0.25">
      <c r="A645" s="345">
        <f t="shared" ca="1" si="36"/>
        <v>0</v>
      </c>
      <c r="B645" s="345">
        <f t="shared" ca="1" si="31"/>
        <v>3</v>
      </c>
      <c r="C645" s="345">
        <f t="shared" ca="1" si="32"/>
        <v>1</v>
      </c>
      <c r="D645" s="346">
        <f t="shared" ca="1" si="33"/>
        <v>3</v>
      </c>
      <c r="E645" s="346">
        <f t="shared" ca="1" si="34"/>
        <v>2</v>
      </c>
      <c r="F645" s="344"/>
      <c r="G645" s="374"/>
      <c r="H645" s="374"/>
      <c r="I645" s="374"/>
      <c r="J645" s="375"/>
      <c r="K645" s="376"/>
      <c r="L645" s="377"/>
      <c r="M645" s="377"/>
      <c r="N645" s="382"/>
      <c r="O645" s="375"/>
      <c r="P645" s="380"/>
      <c r="Q645" s="375"/>
      <c r="R645" s="374"/>
      <c r="S645" s="374"/>
      <c r="T645" s="374"/>
      <c r="U645" s="374"/>
      <c r="V645" s="374"/>
      <c r="W645" s="374"/>
      <c r="X645" s="374"/>
      <c r="Y645" s="374"/>
      <c r="Z645" s="374"/>
    </row>
    <row r="646" spans="1:26" ht="13.5" customHeight="1" x14ac:dyDescent="0.25">
      <c r="A646" s="345">
        <f t="shared" ca="1" si="36"/>
        <v>0</v>
      </c>
      <c r="B646" s="345">
        <f t="shared" ca="1" si="31"/>
        <v>3</v>
      </c>
      <c r="C646" s="345">
        <f t="shared" ca="1" si="32"/>
        <v>1</v>
      </c>
      <c r="D646" s="346">
        <f t="shared" ca="1" si="33"/>
        <v>3</v>
      </c>
      <c r="E646" s="346">
        <f t="shared" ca="1" si="34"/>
        <v>2</v>
      </c>
      <c r="F646" s="344"/>
      <c r="G646" s="374"/>
      <c r="H646" s="374"/>
      <c r="I646" s="374"/>
      <c r="J646" s="375"/>
      <c r="K646" s="376"/>
      <c r="L646" s="377"/>
      <c r="M646" s="377"/>
      <c r="N646" s="382"/>
      <c r="O646" s="375"/>
      <c r="P646" s="380"/>
      <c r="Q646" s="375"/>
      <c r="R646" s="374"/>
      <c r="S646" s="374"/>
      <c r="T646" s="374"/>
      <c r="U646" s="374"/>
      <c r="V646" s="374"/>
      <c r="W646" s="374"/>
      <c r="X646" s="374"/>
      <c r="Y646" s="374"/>
      <c r="Z646" s="374"/>
    </row>
    <row r="647" spans="1:26" ht="13.5" customHeight="1" x14ac:dyDescent="0.25">
      <c r="A647" s="345">
        <f t="shared" ca="1" si="36"/>
        <v>0</v>
      </c>
      <c r="B647" s="345">
        <f t="shared" ca="1" si="31"/>
        <v>3</v>
      </c>
      <c r="C647" s="345">
        <f t="shared" ca="1" si="32"/>
        <v>1</v>
      </c>
      <c r="D647" s="346">
        <f t="shared" ca="1" si="33"/>
        <v>3</v>
      </c>
      <c r="E647" s="346">
        <f t="shared" ca="1" si="34"/>
        <v>2</v>
      </c>
      <c r="F647" s="344"/>
      <c r="G647" s="374"/>
      <c r="H647" s="374"/>
      <c r="I647" s="374"/>
      <c r="J647" s="375"/>
      <c r="K647" s="376"/>
      <c r="L647" s="377"/>
      <c r="M647" s="377"/>
      <c r="N647" s="382"/>
      <c r="O647" s="375"/>
      <c r="P647" s="380"/>
      <c r="Q647" s="375"/>
      <c r="R647" s="374"/>
      <c r="S647" s="374"/>
      <c r="T647" s="374"/>
      <c r="U647" s="374"/>
      <c r="V647" s="374"/>
      <c r="W647" s="374"/>
      <c r="X647" s="374"/>
      <c r="Y647" s="374"/>
      <c r="Z647" s="374"/>
    </row>
    <row r="648" spans="1:26" ht="13.5" customHeight="1" x14ac:dyDescent="0.25">
      <c r="A648" s="345">
        <f t="shared" ca="1" si="36"/>
        <v>0</v>
      </c>
      <c r="B648" s="345">
        <f t="shared" ca="1" si="31"/>
        <v>3</v>
      </c>
      <c r="C648" s="345">
        <f t="shared" ca="1" si="32"/>
        <v>1</v>
      </c>
      <c r="D648" s="346">
        <f t="shared" ca="1" si="33"/>
        <v>3</v>
      </c>
      <c r="E648" s="346">
        <f t="shared" ca="1" si="34"/>
        <v>2</v>
      </c>
      <c r="F648" s="344"/>
      <c r="G648" s="374"/>
      <c r="H648" s="374"/>
      <c r="I648" s="374"/>
      <c r="J648" s="375"/>
      <c r="K648" s="376"/>
      <c r="L648" s="377"/>
      <c r="M648" s="377"/>
      <c r="N648" s="382"/>
      <c r="O648" s="375"/>
      <c r="P648" s="380"/>
      <c r="Q648" s="375"/>
      <c r="R648" s="374"/>
      <c r="S648" s="374"/>
      <c r="T648" s="374"/>
      <c r="U648" s="374"/>
      <c r="V648" s="374"/>
      <c r="W648" s="374"/>
      <c r="X648" s="374"/>
      <c r="Y648" s="374"/>
      <c r="Z648" s="374"/>
    </row>
    <row r="649" spans="1:26" ht="13.5" customHeight="1" x14ac:dyDescent="0.25">
      <c r="A649" s="345">
        <f t="shared" ref="A649:A712" ca="1" si="37">IF($H649="UNIDADE CONSTRUTIVA",OFFSET(A649,-1,0)+1,LARGE(A$3:A648,1))</f>
        <v>0</v>
      </c>
      <c r="B649" s="345">
        <f t="shared" ca="1" si="31"/>
        <v>3</v>
      </c>
      <c r="C649" s="345">
        <f t="shared" ca="1" si="32"/>
        <v>1</v>
      </c>
      <c r="D649" s="346">
        <f t="shared" ca="1" si="33"/>
        <v>3</v>
      </c>
      <c r="E649" s="346">
        <f t="shared" ca="1" si="34"/>
        <v>2</v>
      </c>
      <c r="F649" s="344"/>
      <c r="G649" s="374"/>
      <c r="H649" s="374"/>
      <c r="I649" s="374"/>
      <c r="J649" s="375"/>
      <c r="K649" s="376"/>
      <c r="L649" s="377"/>
      <c r="M649" s="377"/>
      <c r="N649" s="382"/>
      <c r="O649" s="375"/>
      <c r="P649" s="380"/>
      <c r="Q649" s="375"/>
      <c r="R649" s="374"/>
      <c r="S649" s="374"/>
      <c r="T649" s="374"/>
      <c r="U649" s="374"/>
      <c r="V649" s="374"/>
      <c r="W649" s="374"/>
      <c r="X649" s="374"/>
      <c r="Y649" s="374"/>
      <c r="Z649" s="374"/>
    </row>
    <row r="650" spans="1:26" ht="13.5" customHeight="1" x14ac:dyDescent="0.25">
      <c r="A650" s="345">
        <f t="shared" ca="1" si="37"/>
        <v>0</v>
      </c>
      <c r="B650" s="345">
        <f t="shared" ca="1" si="31"/>
        <v>3</v>
      </c>
      <c r="C650" s="345">
        <f t="shared" ca="1" si="32"/>
        <v>1</v>
      </c>
      <c r="D650" s="346">
        <f t="shared" ca="1" si="33"/>
        <v>3</v>
      </c>
      <c r="E650" s="346">
        <f t="shared" ca="1" si="34"/>
        <v>2</v>
      </c>
      <c r="F650" s="344"/>
      <c r="G650" s="374"/>
      <c r="H650" s="374"/>
      <c r="I650" s="374"/>
      <c r="J650" s="375"/>
      <c r="K650" s="376"/>
      <c r="L650" s="377"/>
      <c r="M650" s="377"/>
      <c r="N650" s="382"/>
      <c r="O650" s="375"/>
      <c r="P650" s="380"/>
      <c r="Q650" s="375"/>
      <c r="R650" s="374"/>
      <c r="S650" s="374"/>
      <c r="T650" s="374"/>
      <c r="U650" s="374"/>
      <c r="V650" s="374"/>
      <c r="W650" s="374"/>
      <c r="X650" s="374"/>
      <c r="Y650" s="374"/>
      <c r="Z650" s="374"/>
    </row>
    <row r="651" spans="1:26" ht="13.5" customHeight="1" x14ac:dyDescent="0.25">
      <c r="A651" s="345">
        <f t="shared" ca="1" si="37"/>
        <v>0</v>
      </c>
      <c r="B651" s="345">
        <f t="shared" ca="1" si="31"/>
        <v>3</v>
      </c>
      <c r="C651" s="345">
        <f t="shared" ca="1" si="32"/>
        <v>1</v>
      </c>
      <c r="D651" s="346">
        <f t="shared" ca="1" si="33"/>
        <v>3</v>
      </c>
      <c r="E651" s="346">
        <f t="shared" ca="1" si="34"/>
        <v>2</v>
      </c>
      <c r="F651" s="344"/>
      <c r="G651" s="374"/>
      <c r="H651" s="374"/>
      <c r="I651" s="374"/>
      <c r="J651" s="375"/>
      <c r="K651" s="376"/>
      <c r="L651" s="377"/>
      <c r="M651" s="377"/>
      <c r="N651" s="382"/>
      <c r="O651" s="375"/>
      <c r="P651" s="380"/>
      <c r="Q651" s="375"/>
      <c r="R651" s="374"/>
      <c r="S651" s="374"/>
      <c r="T651" s="374"/>
      <c r="U651" s="374"/>
      <c r="V651" s="374"/>
      <c r="W651" s="374"/>
      <c r="X651" s="374"/>
      <c r="Y651" s="374"/>
      <c r="Z651" s="374"/>
    </row>
    <row r="652" spans="1:26" ht="13.5" customHeight="1" x14ac:dyDescent="0.25">
      <c r="A652" s="345">
        <f t="shared" ca="1" si="37"/>
        <v>0</v>
      </c>
      <c r="B652" s="345">
        <f t="shared" ca="1" si="31"/>
        <v>3</v>
      </c>
      <c r="C652" s="345">
        <f t="shared" ca="1" si="32"/>
        <v>1</v>
      </c>
      <c r="D652" s="346">
        <f t="shared" ca="1" si="33"/>
        <v>3</v>
      </c>
      <c r="E652" s="346">
        <f t="shared" ca="1" si="34"/>
        <v>2</v>
      </c>
      <c r="F652" s="344"/>
      <c r="G652" s="374"/>
      <c r="H652" s="374"/>
      <c r="I652" s="374"/>
      <c r="J652" s="375"/>
      <c r="K652" s="376"/>
      <c r="L652" s="377"/>
      <c r="M652" s="377"/>
      <c r="N652" s="382"/>
      <c r="O652" s="375"/>
      <c r="P652" s="380"/>
      <c r="Q652" s="375"/>
      <c r="R652" s="374"/>
      <c r="S652" s="374"/>
      <c r="T652" s="374"/>
      <c r="U652" s="374"/>
      <c r="V652" s="374"/>
      <c r="W652" s="374"/>
      <c r="X652" s="374"/>
      <c r="Y652" s="374"/>
      <c r="Z652" s="374"/>
    </row>
    <row r="653" spans="1:26" ht="13.5" customHeight="1" x14ac:dyDescent="0.25">
      <c r="A653" s="345">
        <f t="shared" ca="1" si="37"/>
        <v>0</v>
      </c>
      <c r="B653" s="345">
        <f t="shared" ca="1" si="31"/>
        <v>3</v>
      </c>
      <c r="C653" s="345">
        <f t="shared" ca="1" si="32"/>
        <v>1</v>
      </c>
      <c r="D653" s="346">
        <f t="shared" ca="1" si="33"/>
        <v>3</v>
      </c>
      <c r="E653" s="346">
        <f t="shared" ca="1" si="34"/>
        <v>2</v>
      </c>
      <c r="F653" s="344"/>
      <c r="G653" s="374"/>
      <c r="H653" s="374"/>
      <c r="I653" s="374"/>
      <c r="J653" s="375"/>
      <c r="K653" s="376"/>
      <c r="L653" s="377"/>
      <c r="M653" s="377"/>
      <c r="N653" s="382"/>
      <c r="O653" s="375"/>
      <c r="P653" s="380"/>
      <c r="Q653" s="375"/>
      <c r="R653" s="374"/>
      <c r="S653" s="374"/>
      <c r="T653" s="374"/>
      <c r="U653" s="374"/>
      <c r="V653" s="374"/>
      <c r="W653" s="374"/>
      <c r="X653" s="374"/>
      <c r="Y653" s="374"/>
      <c r="Z653" s="374"/>
    </row>
    <row r="654" spans="1:26" ht="13.5" customHeight="1" x14ac:dyDescent="0.25">
      <c r="A654" s="345">
        <f t="shared" ca="1" si="37"/>
        <v>0</v>
      </c>
      <c r="B654" s="345">
        <f t="shared" ca="1" si="31"/>
        <v>3</v>
      </c>
      <c r="C654" s="345">
        <f t="shared" ca="1" si="32"/>
        <v>1</v>
      </c>
      <c r="D654" s="346">
        <f t="shared" ca="1" si="33"/>
        <v>3</v>
      </c>
      <c r="E654" s="346">
        <f t="shared" ca="1" si="34"/>
        <v>2</v>
      </c>
      <c r="F654" s="344"/>
      <c r="G654" s="374"/>
      <c r="H654" s="374"/>
      <c r="I654" s="374"/>
      <c r="J654" s="375"/>
      <c r="K654" s="376"/>
      <c r="L654" s="377"/>
      <c r="M654" s="377"/>
      <c r="N654" s="382"/>
      <c r="O654" s="375"/>
      <c r="P654" s="380"/>
      <c r="Q654" s="375"/>
      <c r="R654" s="374"/>
      <c r="S654" s="374"/>
      <c r="T654" s="374"/>
      <c r="U654" s="374"/>
      <c r="V654" s="374"/>
      <c r="W654" s="374"/>
      <c r="X654" s="374"/>
      <c r="Y654" s="374"/>
      <c r="Z654" s="374"/>
    </row>
    <row r="655" spans="1:26" ht="13.5" customHeight="1" x14ac:dyDescent="0.25">
      <c r="A655" s="345">
        <f t="shared" ca="1" si="37"/>
        <v>0</v>
      </c>
      <c r="B655" s="345">
        <f t="shared" ca="1" si="31"/>
        <v>3</v>
      </c>
      <c r="C655" s="345">
        <f t="shared" ca="1" si="32"/>
        <v>1</v>
      </c>
      <c r="D655" s="346">
        <f t="shared" ca="1" si="33"/>
        <v>3</v>
      </c>
      <c r="E655" s="346">
        <f t="shared" ca="1" si="34"/>
        <v>2</v>
      </c>
      <c r="F655" s="344"/>
      <c r="G655" s="374"/>
      <c r="H655" s="374"/>
      <c r="I655" s="374"/>
      <c r="J655" s="375"/>
      <c r="K655" s="376"/>
      <c r="L655" s="377"/>
      <c r="M655" s="377"/>
      <c r="N655" s="382"/>
      <c r="O655" s="375"/>
      <c r="P655" s="380"/>
      <c r="Q655" s="375"/>
      <c r="R655" s="374"/>
      <c r="S655" s="374"/>
      <c r="T655" s="374"/>
      <c r="U655" s="374"/>
      <c r="V655" s="374"/>
      <c r="W655" s="374"/>
      <c r="X655" s="374"/>
      <c r="Y655" s="374"/>
      <c r="Z655" s="374"/>
    </row>
    <row r="656" spans="1:26" ht="13.5" customHeight="1" x14ac:dyDescent="0.25">
      <c r="A656" s="345">
        <f t="shared" ca="1" si="37"/>
        <v>0</v>
      </c>
      <c r="B656" s="345">
        <f t="shared" ca="1" si="31"/>
        <v>3</v>
      </c>
      <c r="C656" s="345">
        <f t="shared" ca="1" si="32"/>
        <v>1</v>
      </c>
      <c r="D656" s="346">
        <f t="shared" ca="1" si="33"/>
        <v>3</v>
      </c>
      <c r="E656" s="346">
        <f t="shared" ca="1" si="34"/>
        <v>2</v>
      </c>
      <c r="F656" s="344"/>
      <c r="G656" s="374"/>
      <c r="H656" s="374"/>
      <c r="I656" s="374"/>
      <c r="J656" s="375"/>
      <c r="K656" s="376"/>
      <c r="L656" s="377"/>
      <c r="M656" s="377"/>
      <c r="N656" s="382"/>
      <c r="O656" s="375"/>
      <c r="P656" s="380"/>
      <c r="Q656" s="375"/>
      <c r="R656" s="374"/>
      <c r="S656" s="374"/>
      <c r="T656" s="374"/>
      <c r="U656" s="374"/>
      <c r="V656" s="374"/>
      <c r="W656" s="374"/>
      <c r="X656" s="374"/>
      <c r="Y656" s="374"/>
      <c r="Z656" s="374"/>
    </row>
    <row r="657" spans="1:26" ht="13.5" customHeight="1" x14ac:dyDescent="0.25">
      <c r="A657" s="345">
        <f t="shared" ca="1" si="37"/>
        <v>0</v>
      </c>
      <c r="B657" s="345">
        <f t="shared" ca="1" si="31"/>
        <v>3</v>
      </c>
      <c r="C657" s="345">
        <f t="shared" ca="1" si="32"/>
        <v>1</v>
      </c>
      <c r="D657" s="346">
        <f t="shared" ca="1" si="33"/>
        <v>3</v>
      </c>
      <c r="E657" s="346">
        <f t="shared" ca="1" si="34"/>
        <v>2</v>
      </c>
      <c r="F657" s="344"/>
      <c r="G657" s="374"/>
      <c r="H657" s="374"/>
      <c r="I657" s="374"/>
      <c r="J657" s="375"/>
      <c r="K657" s="376"/>
      <c r="L657" s="377"/>
      <c r="M657" s="377"/>
      <c r="N657" s="382"/>
      <c r="O657" s="375"/>
      <c r="P657" s="380"/>
      <c r="Q657" s="375"/>
      <c r="R657" s="374"/>
      <c r="S657" s="374"/>
      <c r="T657" s="374"/>
      <c r="U657" s="374"/>
      <c r="V657" s="374"/>
      <c r="W657" s="374"/>
      <c r="X657" s="374"/>
      <c r="Y657" s="374"/>
      <c r="Z657" s="374"/>
    </row>
    <row r="658" spans="1:26" ht="13.5" customHeight="1" x14ac:dyDescent="0.25">
      <c r="A658" s="345">
        <f t="shared" ca="1" si="37"/>
        <v>0</v>
      </c>
      <c r="B658" s="345">
        <f t="shared" ca="1" si="31"/>
        <v>3</v>
      </c>
      <c r="C658" s="345">
        <f t="shared" ca="1" si="32"/>
        <v>1</v>
      </c>
      <c r="D658" s="346">
        <f t="shared" ca="1" si="33"/>
        <v>3</v>
      </c>
      <c r="E658" s="346">
        <f t="shared" ca="1" si="34"/>
        <v>2</v>
      </c>
      <c r="F658" s="344"/>
      <c r="G658" s="374"/>
      <c r="H658" s="374"/>
      <c r="I658" s="374"/>
      <c r="J658" s="375"/>
      <c r="K658" s="376"/>
      <c r="L658" s="377"/>
      <c r="M658" s="377"/>
      <c r="N658" s="382"/>
      <c r="O658" s="375"/>
      <c r="P658" s="380"/>
      <c r="Q658" s="375"/>
      <c r="R658" s="374"/>
      <c r="S658" s="374"/>
      <c r="T658" s="374"/>
      <c r="U658" s="374"/>
      <c r="V658" s="374"/>
      <c r="W658" s="374"/>
      <c r="X658" s="374"/>
      <c r="Y658" s="374"/>
      <c r="Z658" s="374"/>
    </row>
    <row r="659" spans="1:26" ht="13.5" customHeight="1" x14ac:dyDescent="0.25">
      <c r="A659" s="345">
        <f t="shared" ca="1" si="37"/>
        <v>0</v>
      </c>
      <c r="B659" s="345">
        <f t="shared" ca="1" si="31"/>
        <v>3</v>
      </c>
      <c r="C659" s="345">
        <f t="shared" ca="1" si="32"/>
        <v>1</v>
      </c>
      <c r="D659" s="346">
        <f t="shared" ca="1" si="33"/>
        <v>3</v>
      </c>
      <c r="E659" s="346">
        <f t="shared" ca="1" si="34"/>
        <v>2</v>
      </c>
      <c r="F659" s="344"/>
      <c r="G659" s="374"/>
      <c r="H659" s="374"/>
      <c r="I659" s="374"/>
      <c r="J659" s="375"/>
      <c r="K659" s="376"/>
      <c r="L659" s="377"/>
      <c r="M659" s="377"/>
      <c r="N659" s="382"/>
      <c r="O659" s="375"/>
      <c r="P659" s="380"/>
      <c r="Q659" s="375"/>
      <c r="R659" s="374"/>
      <c r="S659" s="374"/>
      <c r="T659" s="374"/>
      <c r="U659" s="374"/>
      <c r="V659" s="374"/>
      <c r="W659" s="374"/>
      <c r="X659" s="374"/>
      <c r="Y659" s="374"/>
      <c r="Z659" s="374"/>
    </row>
    <row r="660" spans="1:26" ht="13.5" customHeight="1" x14ac:dyDescent="0.25">
      <c r="A660" s="345">
        <f t="shared" ca="1" si="37"/>
        <v>0</v>
      </c>
      <c r="B660" s="345">
        <f t="shared" ca="1" si="31"/>
        <v>3</v>
      </c>
      <c r="C660" s="345">
        <f t="shared" ca="1" si="32"/>
        <v>1</v>
      </c>
      <c r="D660" s="346">
        <f t="shared" ca="1" si="33"/>
        <v>3</v>
      </c>
      <c r="E660" s="346">
        <f t="shared" ca="1" si="34"/>
        <v>2</v>
      </c>
      <c r="F660" s="344"/>
      <c r="G660" s="374"/>
      <c r="H660" s="374"/>
      <c r="I660" s="374"/>
      <c r="J660" s="375"/>
      <c r="K660" s="376"/>
      <c r="L660" s="377"/>
      <c r="M660" s="377"/>
      <c r="N660" s="382"/>
      <c r="O660" s="375"/>
      <c r="P660" s="380"/>
      <c r="Q660" s="375"/>
      <c r="R660" s="374"/>
      <c r="S660" s="374"/>
      <c r="T660" s="374"/>
      <c r="U660" s="374"/>
      <c r="V660" s="374"/>
      <c r="W660" s="374"/>
      <c r="X660" s="374"/>
      <c r="Y660" s="374"/>
      <c r="Z660" s="374"/>
    </row>
    <row r="661" spans="1:26" ht="13.5" customHeight="1" x14ac:dyDescent="0.25">
      <c r="A661" s="345">
        <f t="shared" ca="1" si="37"/>
        <v>0</v>
      </c>
      <c r="B661" s="345">
        <f t="shared" ca="1" si="31"/>
        <v>3</v>
      </c>
      <c r="C661" s="345">
        <f t="shared" ca="1" si="32"/>
        <v>1</v>
      </c>
      <c r="D661" s="346">
        <f t="shared" ca="1" si="33"/>
        <v>3</v>
      </c>
      <c r="E661" s="346">
        <f t="shared" ca="1" si="34"/>
        <v>2</v>
      </c>
      <c r="F661" s="344"/>
      <c r="G661" s="374"/>
      <c r="H661" s="374"/>
      <c r="I661" s="374"/>
      <c r="J661" s="375"/>
      <c r="K661" s="376"/>
      <c r="L661" s="377"/>
      <c r="M661" s="377"/>
      <c r="N661" s="382"/>
      <c r="O661" s="375"/>
      <c r="P661" s="380"/>
      <c r="Q661" s="375"/>
      <c r="R661" s="374"/>
      <c r="S661" s="374"/>
      <c r="T661" s="374"/>
      <c r="U661" s="374"/>
      <c r="V661" s="374"/>
      <c r="W661" s="374"/>
      <c r="X661" s="374"/>
      <c r="Y661" s="374"/>
      <c r="Z661" s="374"/>
    </row>
    <row r="662" spans="1:26" ht="13.5" customHeight="1" x14ac:dyDescent="0.25">
      <c r="A662" s="345">
        <f t="shared" ca="1" si="37"/>
        <v>0</v>
      </c>
      <c r="B662" s="345">
        <f t="shared" ca="1" si="31"/>
        <v>3</v>
      </c>
      <c r="C662" s="345">
        <f t="shared" ca="1" si="32"/>
        <v>1</v>
      </c>
      <c r="D662" s="346">
        <f t="shared" ca="1" si="33"/>
        <v>3</v>
      </c>
      <c r="E662" s="346">
        <f t="shared" ca="1" si="34"/>
        <v>2</v>
      </c>
      <c r="F662" s="344"/>
      <c r="G662" s="374"/>
      <c r="H662" s="374"/>
      <c r="I662" s="374"/>
      <c r="J662" s="375"/>
      <c r="K662" s="376"/>
      <c r="L662" s="377"/>
      <c r="M662" s="377"/>
      <c r="N662" s="382"/>
      <c r="O662" s="375"/>
      <c r="P662" s="380"/>
      <c r="Q662" s="375"/>
      <c r="R662" s="374"/>
      <c r="S662" s="374"/>
      <c r="T662" s="374"/>
      <c r="U662" s="374"/>
      <c r="V662" s="374"/>
      <c r="W662" s="374"/>
      <c r="X662" s="374"/>
      <c r="Y662" s="374"/>
      <c r="Z662" s="374"/>
    </row>
    <row r="663" spans="1:26" ht="13.5" customHeight="1" x14ac:dyDescent="0.25">
      <c r="A663" s="345">
        <f t="shared" ca="1" si="37"/>
        <v>0</v>
      </c>
      <c r="B663" s="345">
        <f t="shared" ca="1" si="31"/>
        <v>3</v>
      </c>
      <c r="C663" s="345">
        <f t="shared" ca="1" si="32"/>
        <v>1</v>
      </c>
      <c r="D663" s="346">
        <f t="shared" ca="1" si="33"/>
        <v>3</v>
      </c>
      <c r="E663" s="346">
        <f t="shared" ca="1" si="34"/>
        <v>2</v>
      </c>
      <c r="F663" s="344"/>
      <c r="G663" s="374"/>
      <c r="H663" s="374"/>
      <c r="I663" s="374"/>
      <c r="J663" s="375"/>
      <c r="K663" s="376"/>
      <c r="L663" s="377"/>
      <c r="M663" s="377"/>
      <c r="N663" s="382"/>
      <c r="O663" s="375"/>
      <c r="P663" s="380"/>
      <c r="Q663" s="375"/>
      <c r="R663" s="374"/>
      <c r="S663" s="374"/>
      <c r="T663" s="374"/>
      <c r="U663" s="374"/>
      <c r="V663" s="374"/>
      <c r="W663" s="374"/>
      <c r="X663" s="374"/>
      <c r="Y663" s="374"/>
      <c r="Z663" s="374"/>
    </row>
    <row r="664" spans="1:26" ht="13.5" customHeight="1" x14ac:dyDescent="0.25">
      <c r="A664" s="345">
        <f t="shared" ca="1" si="37"/>
        <v>0</v>
      </c>
      <c r="B664" s="345">
        <f t="shared" ca="1" si="31"/>
        <v>3</v>
      </c>
      <c r="C664" s="345">
        <f t="shared" ca="1" si="32"/>
        <v>1</v>
      </c>
      <c r="D664" s="346">
        <f t="shared" ca="1" si="33"/>
        <v>3</v>
      </c>
      <c r="E664" s="346">
        <f t="shared" ca="1" si="34"/>
        <v>2</v>
      </c>
      <c r="F664" s="344"/>
      <c r="G664" s="374"/>
      <c r="H664" s="374"/>
      <c r="I664" s="374"/>
      <c r="J664" s="375"/>
      <c r="K664" s="376"/>
      <c r="L664" s="377"/>
      <c r="M664" s="377"/>
      <c r="N664" s="382"/>
      <c r="O664" s="375"/>
      <c r="P664" s="380"/>
      <c r="Q664" s="375"/>
      <c r="R664" s="374"/>
      <c r="S664" s="374"/>
      <c r="T664" s="374"/>
      <c r="U664" s="374"/>
      <c r="V664" s="374"/>
      <c r="W664" s="374"/>
      <c r="X664" s="374"/>
      <c r="Y664" s="374"/>
      <c r="Z664" s="374"/>
    </row>
    <row r="665" spans="1:26" ht="13.5" customHeight="1" x14ac:dyDescent="0.25">
      <c r="A665" s="345">
        <f t="shared" ca="1" si="37"/>
        <v>0</v>
      </c>
      <c r="B665" s="345">
        <f t="shared" ca="1" si="31"/>
        <v>3</v>
      </c>
      <c r="C665" s="345">
        <f t="shared" ca="1" si="32"/>
        <v>1</v>
      </c>
      <c r="D665" s="346">
        <f t="shared" ca="1" si="33"/>
        <v>3</v>
      </c>
      <c r="E665" s="346">
        <f t="shared" ca="1" si="34"/>
        <v>2</v>
      </c>
      <c r="F665" s="344"/>
      <c r="G665" s="374"/>
      <c r="H665" s="374"/>
      <c r="I665" s="374"/>
      <c r="J665" s="375"/>
      <c r="K665" s="376"/>
      <c r="L665" s="377"/>
      <c r="M665" s="377"/>
      <c r="N665" s="382"/>
      <c r="O665" s="375"/>
      <c r="P665" s="380"/>
      <c r="Q665" s="375"/>
      <c r="R665" s="374"/>
      <c r="S665" s="374"/>
      <c r="T665" s="374"/>
      <c r="U665" s="374"/>
      <c r="V665" s="374"/>
      <c r="W665" s="374"/>
      <c r="X665" s="374"/>
      <c r="Y665" s="374"/>
      <c r="Z665" s="374"/>
    </row>
    <row r="666" spans="1:26" ht="13.5" customHeight="1" x14ac:dyDescent="0.25">
      <c r="A666" s="345">
        <f t="shared" ca="1" si="37"/>
        <v>0</v>
      </c>
      <c r="B666" s="345">
        <f t="shared" ca="1" si="31"/>
        <v>3</v>
      </c>
      <c r="C666" s="345">
        <f t="shared" ca="1" si="32"/>
        <v>1</v>
      </c>
      <c r="D666" s="346">
        <f t="shared" ca="1" si="33"/>
        <v>3</v>
      </c>
      <c r="E666" s="346">
        <f t="shared" ca="1" si="34"/>
        <v>2</v>
      </c>
      <c r="F666" s="344"/>
      <c r="G666" s="374"/>
      <c r="H666" s="374"/>
      <c r="I666" s="374"/>
      <c r="J666" s="375"/>
      <c r="K666" s="376"/>
      <c r="L666" s="377"/>
      <c r="M666" s="377"/>
      <c r="N666" s="382"/>
      <c r="O666" s="375"/>
      <c r="P666" s="380"/>
      <c r="Q666" s="375"/>
      <c r="R666" s="374"/>
      <c r="S666" s="374"/>
      <c r="T666" s="374"/>
      <c r="U666" s="374"/>
      <c r="V666" s="374"/>
      <c r="W666" s="374"/>
      <c r="X666" s="374"/>
      <c r="Y666" s="374"/>
      <c r="Z666" s="374"/>
    </row>
    <row r="667" spans="1:26" ht="13.5" customHeight="1" x14ac:dyDescent="0.25">
      <c r="A667" s="345">
        <f t="shared" ca="1" si="37"/>
        <v>0</v>
      </c>
      <c r="B667" s="345">
        <f t="shared" ca="1" si="31"/>
        <v>3</v>
      </c>
      <c r="C667" s="345">
        <f t="shared" ca="1" si="32"/>
        <v>1</v>
      </c>
      <c r="D667" s="346">
        <f t="shared" ca="1" si="33"/>
        <v>3</v>
      </c>
      <c r="E667" s="346">
        <f t="shared" ca="1" si="34"/>
        <v>2</v>
      </c>
      <c r="F667" s="344"/>
      <c r="G667" s="374"/>
      <c r="H667" s="374"/>
      <c r="I667" s="374"/>
      <c r="J667" s="375"/>
      <c r="K667" s="376"/>
      <c r="L667" s="377"/>
      <c r="M667" s="377"/>
      <c r="N667" s="382"/>
      <c r="O667" s="375"/>
      <c r="P667" s="380"/>
      <c r="Q667" s="375"/>
      <c r="R667" s="374"/>
      <c r="S667" s="374"/>
      <c r="T667" s="374"/>
      <c r="U667" s="374"/>
      <c r="V667" s="374"/>
      <c r="W667" s="374"/>
      <c r="X667" s="374"/>
      <c r="Y667" s="374"/>
      <c r="Z667" s="374"/>
    </row>
    <row r="668" spans="1:26" ht="13.5" customHeight="1" x14ac:dyDescent="0.25">
      <c r="A668" s="345">
        <f t="shared" ca="1" si="37"/>
        <v>0</v>
      </c>
      <c r="B668" s="345">
        <f t="shared" ca="1" si="31"/>
        <v>3</v>
      </c>
      <c r="C668" s="345">
        <f t="shared" ca="1" si="32"/>
        <v>1</v>
      </c>
      <c r="D668" s="346">
        <f t="shared" ca="1" si="33"/>
        <v>3</v>
      </c>
      <c r="E668" s="346">
        <f t="shared" ca="1" si="34"/>
        <v>2</v>
      </c>
      <c r="F668" s="344"/>
      <c r="G668" s="374"/>
      <c r="H668" s="374"/>
      <c r="I668" s="374"/>
      <c r="J668" s="375"/>
      <c r="K668" s="376"/>
      <c r="L668" s="377"/>
      <c r="M668" s="377"/>
      <c r="N668" s="382"/>
      <c r="O668" s="375"/>
      <c r="P668" s="380"/>
      <c r="Q668" s="375"/>
      <c r="R668" s="374"/>
      <c r="S668" s="374"/>
      <c r="T668" s="374"/>
      <c r="U668" s="374"/>
      <c r="V668" s="374"/>
      <c r="W668" s="374"/>
      <c r="X668" s="374"/>
      <c r="Y668" s="374"/>
      <c r="Z668" s="374"/>
    </row>
    <row r="669" spans="1:26" ht="13.5" customHeight="1" x14ac:dyDescent="0.25">
      <c r="A669" s="345">
        <f t="shared" ca="1" si="37"/>
        <v>0</v>
      </c>
      <c r="B669" s="345">
        <f t="shared" ca="1" si="31"/>
        <v>3</v>
      </c>
      <c r="C669" s="345">
        <f t="shared" ca="1" si="32"/>
        <v>1</v>
      </c>
      <c r="D669" s="346">
        <f t="shared" ca="1" si="33"/>
        <v>3</v>
      </c>
      <c r="E669" s="346">
        <f t="shared" ca="1" si="34"/>
        <v>2</v>
      </c>
      <c r="F669" s="344"/>
      <c r="G669" s="374"/>
      <c r="H669" s="374"/>
      <c r="I669" s="374"/>
      <c r="J669" s="375"/>
      <c r="K669" s="376"/>
      <c r="L669" s="377"/>
      <c r="M669" s="377"/>
      <c r="N669" s="382"/>
      <c r="O669" s="375"/>
      <c r="P669" s="380"/>
      <c r="Q669" s="375"/>
      <c r="R669" s="374"/>
      <c r="S669" s="374"/>
      <c r="T669" s="374"/>
      <c r="U669" s="374"/>
      <c r="V669" s="374"/>
      <c r="W669" s="374"/>
      <c r="X669" s="374"/>
      <c r="Y669" s="374"/>
      <c r="Z669" s="374"/>
    </row>
    <row r="670" spans="1:26" ht="13.5" customHeight="1" x14ac:dyDescent="0.25">
      <c r="A670" s="345">
        <f t="shared" ca="1" si="37"/>
        <v>0</v>
      </c>
      <c r="B670" s="345">
        <f t="shared" ca="1" si="31"/>
        <v>3</v>
      </c>
      <c r="C670" s="345">
        <f t="shared" ca="1" si="32"/>
        <v>1</v>
      </c>
      <c r="D670" s="346">
        <f t="shared" ca="1" si="33"/>
        <v>3</v>
      </c>
      <c r="E670" s="346">
        <f t="shared" ca="1" si="34"/>
        <v>2</v>
      </c>
      <c r="F670" s="344"/>
      <c r="G670" s="374"/>
      <c r="H670" s="374"/>
      <c r="I670" s="374"/>
      <c r="J670" s="375"/>
      <c r="K670" s="376"/>
      <c r="L670" s="377"/>
      <c r="M670" s="377"/>
      <c r="N670" s="382"/>
      <c r="O670" s="375"/>
      <c r="P670" s="380"/>
      <c r="Q670" s="375"/>
      <c r="R670" s="374"/>
      <c r="S670" s="374"/>
      <c r="T670" s="374"/>
      <c r="U670" s="374"/>
      <c r="V670" s="374"/>
      <c r="W670" s="374"/>
      <c r="X670" s="374"/>
      <c r="Y670" s="374"/>
      <c r="Z670" s="374"/>
    </row>
    <row r="671" spans="1:26" ht="13.5" customHeight="1" x14ac:dyDescent="0.25">
      <c r="A671" s="345">
        <f t="shared" ca="1" si="37"/>
        <v>0</v>
      </c>
      <c r="B671" s="345">
        <f t="shared" ca="1" si="31"/>
        <v>3</v>
      </c>
      <c r="C671" s="345">
        <f t="shared" ca="1" si="32"/>
        <v>1</v>
      </c>
      <c r="D671" s="346">
        <f t="shared" ca="1" si="33"/>
        <v>3</v>
      </c>
      <c r="E671" s="346">
        <f t="shared" ca="1" si="34"/>
        <v>2</v>
      </c>
      <c r="F671" s="344"/>
      <c r="G671" s="374"/>
      <c r="H671" s="374"/>
      <c r="I671" s="374"/>
      <c r="J671" s="375"/>
      <c r="K671" s="376"/>
      <c r="L671" s="377"/>
      <c r="M671" s="377"/>
      <c r="N671" s="382"/>
      <c r="O671" s="375"/>
      <c r="P671" s="380"/>
      <c r="Q671" s="375"/>
      <c r="R671" s="374"/>
      <c r="S671" s="374"/>
      <c r="T671" s="374"/>
      <c r="U671" s="374"/>
      <c r="V671" s="374"/>
      <c r="W671" s="374"/>
      <c r="X671" s="374"/>
      <c r="Y671" s="374"/>
      <c r="Z671" s="374"/>
    </row>
    <row r="672" spans="1:26" ht="13.5" customHeight="1" x14ac:dyDescent="0.25">
      <c r="A672" s="345">
        <f t="shared" ca="1" si="37"/>
        <v>0</v>
      </c>
      <c r="B672" s="345">
        <f t="shared" ca="1" si="31"/>
        <v>3</v>
      </c>
      <c r="C672" s="345">
        <f t="shared" ca="1" si="32"/>
        <v>1</v>
      </c>
      <c r="D672" s="346">
        <f t="shared" ca="1" si="33"/>
        <v>3</v>
      </c>
      <c r="E672" s="346">
        <f t="shared" ca="1" si="34"/>
        <v>2</v>
      </c>
      <c r="F672" s="344"/>
      <c r="G672" s="374"/>
      <c r="H672" s="374"/>
      <c r="I672" s="374"/>
      <c r="J672" s="375"/>
      <c r="K672" s="376"/>
      <c r="L672" s="377"/>
      <c r="M672" s="377"/>
      <c r="N672" s="382"/>
      <c r="O672" s="375"/>
      <c r="P672" s="380"/>
      <c r="Q672" s="375"/>
      <c r="R672" s="374"/>
      <c r="S672" s="374"/>
      <c r="T672" s="374"/>
      <c r="U672" s="374"/>
      <c r="V672" s="374"/>
      <c r="W672" s="374"/>
      <c r="X672" s="374"/>
      <c r="Y672" s="374"/>
      <c r="Z672" s="374"/>
    </row>
    <row r="673" spans="1:26" ht="13.5" customHeight="1" x14ac:dyDescent="0.25">
      <c r="A673" s="345">
        <f t="shared" ca="1" si="37"/>
        <v>0</v>
      </c>
      <c r="B673" s="345">
        <f t="shared" ca="1" si="31"/>
        <v>3</v>
      </c>
      <c r="C673" s="345">
        <f t="shared" ca="1" si="32"/>
        <v>1</v>
      </c>
      <c r="D673" s="346">
        <f t="shared" ca="1" si="33"/>
        <v>3</v>
      </c>
      <c r="E673" s="346">
        <f t="shared" ca="1" si="34"/>
        <v>2</v>
      </c>
      <c r="F673" s="344"/>
      <c r="G673" s="374"/>
      <c r="H673" s="374"/>
      <c r="I673" s="374"/>
      <c r="J673" s="375"/>
      <c r="K673" s="376"/>
      <c r="L673" s="377"/>
      <c r="M673" s="377"/>
      <c r="N673" s="382"/>
      <c r="O673" s="375"/>
      <c r="P673" s="380"/>
      <c r="Q673" s="375"/>
      <c r="R673" s="374"/>
      <c r="S673" s="374"/>
      <c r="T673" s="374"/>
      <c r="U673" s="374"/>
      <c r="V673" s="374"/>
      <c r="W673" s="374"/>
      <c r="X673" s="374"/>
      <c r="Y673" s="374"/>
      <c r="Z673" s="374"/>
    </row>
    <row r="674" spans="1:26" ht="13.5" customHeight="1" x14ac:dyDescent="0.25">
      <c r="A674" s="345">
        <f t="shared" ca="1" si="37"/>
        <v>0</v>
      </c>
      <c r="B674" s="345">
        <f t="shared" ca="1" si="31"/>
        <v>3</v>
      </c>
      <c r="C674" s="345">
        <f t="shared" ca="1" si="32"/>
        <v>1</v>
      </c>
      <c r="D674" s="346">
        <f t="shared" ca="1" si="33"/>
        <v>3</v>
      </c>
      <c r="E674" s="346">
        <f t="shared" ca="1" si="34"/>
        <v>2</v>
      </c>
      <c r="F674" s="344"/>
      <c r="G674" s="374"/>
      <c r="H674" s="374"/>
      <c r="I674" s="374"/>
      <c r="J674" s="375"/>
      <c r="K674" s="376"/>
      <c r="L674" s="377"/>
      <c r="M674" s="377"/>
      <c r="N674" s="382"/>
      <c r="O674" s="375"/>
      <c r="P674" s="380"/>
      <c r="Q674" s="375"/>
      <c r="R674" s="374"/>
      <c r="S674" s="374"/>
      <c r="T674" s="374"/>
      <c r="U674" s="374"/>
      <c r="V674" s="374"/>
      <c r="W674" s="374"/>
      <c r="X674" s="374"/>
      <c r="Y674" s="374"/>
      <c r="Z674" s="374"/>
    </row>
    <row r="675" spans="1:26" ht="13.5" customHeight="1" x14ac:dyDescent="0.25">
      <c r="A675" s="345">
        <f t="shared" ca="1" si="37"/>
        <v>0</v>
      </c>
      <c r="B675" s="345">
        <f t="shared" ca="1" si="31"/>
        <v>3</v>
      </c>
      <c r="C675" s="345">
        <f t="shared" ca="1" si="32"/>
        <v>1</v>
      </c>
      <c r="D675" s="346">
        <f t="shared" ca="1" si="33"/>
        <v>3</v>
      </c>
      <c r="E675" s="346">
        <f t="shared" ca="1" si="34"/>
        <v>2</v>
      </c>
      <c r="F675" s="344"/>
      <c r="G675" s="374"/>
      <c r="H675" s="374"/>
      <c r="I675" s="374"/>
      <c r="J675" s="375"/>
      <c r="K675" s="376"/>
      <c r="L675" s="377"/>
      <c r="M675" s="377"/>
      <c r="N675" s="382"/>
      <c r="O675" s="375"/>
      <c r="P675" s="380"/>
      <c r="Q675" s="375"/>
      <c r="R675" s="374"/>
      <c r="S675" s="374"/>
      <c r="T675" s="374"/>
      <c r="U675" s="374"/>
      <c r="V675" s="374"/>
      <c r="W675" s="374"/>
      <c r="X675" s="374"/>
      <c r="Y675" s="374"/>
      <c r="Z675" s="374"/>
    </row>
    <row r="676" spans="1:26" ht="13.5" customHeight="1" x14ac:dyDescent="0.25">
      <c r="A676" s="345">
        <f t="shared" ca="1" si="37"/>
        <v>0</v>
      </c>
      <c r="B676" s="345">
        <f t="shared" ca="1" si="31"/>
        <v>3</v>
      </c>
      <c r="C676" s="345">
        <f t="shared" ca="1" si="32"/>
        <v>1</v>
      </c>
      <c r="D676" s="346">
        <f t="shared" ca="1" si="33"/>
        <v>3</v>
      </c>
      <c r="E676" s="346">
        <f t="shared" ca="1" si="34"/>
        <v>2</v>
      </c>
      <c r="F676" s="344"/>
      <c r="G676" s="374"/>
      <c r="H676" s="374"/>
      <c r="I676" s="374"/>
      <c r="J676" s="375"/>
      <c r="K676" s="376"/>
      <c r="L676" s="377"/>
      <c r="M676" s="377"/>
      <c r="N676" s="382"/>
      <c r="O676" s="375"/>
      <c r="P676" s="380"/>
      <c r="Q676" s="375"/>
      <c r="R676" s="374"/>
      <c r="S676" s="374"/>
      <c r="T676" s="374"/>
      <c r="U676" s="374"/>
      <c r="V676" s="374"/>
      <c r="W676" s="374"/>
      <c r="X676" s="374"/>
      <c r="Y676" s="374"/>
      <c r="Z676" s="374"/>
    </row>
    <row r="677" spans="1:26" ht="13.5" customHeight="1" x14ac:dyDescent="0.25">
      <c r="A677" s="345">
        <f t="shared" ca="1" si="37"/>
        <v>0</v>
      </c>
      <c r="B677" s="345">
        <f t="shared" ca="1" si="31"/>
        <v>3</v>
      </c>
      <c r="C677" s="345">
        <f t="shared" ca="1" si="32"/>
        <v>1</v>
      </c>
      <c r="D677" s="346">
        <f t="shared" ca="1" si="33"/>
        <v>3</v>
      </c>
      <c r="E677" s="346">
        <f t="shared" ca="1" si="34"/>
        <v>2</v>
      </c>
      <c r="F677" s="344"/>
      <c r="G677" s="374"/>
      <c r="H677" s="374"/>
      <c r="I677" s="374"/>
      <c r="J677" s="375"/>
      <c r="K677" s="376"/>
      <c r="L677" s="377"/>
      <c r="M677" s="377"/>
      <c r="N677" s="382"/>
      <c r="O677" s="375"/>
      <c r="P677" s="380"/>
      <c r="Q677" s="375"/>
      <c r="R677" s="374"/>
      <c r="S677" s="374"/>
      <c r="T677" s="374"/>
      <c r="U677" s="374"/>
      <c r="V677" s="374"/>
      <c r="W677" s="374"/>
      <c r="X677" s="374"/>
      <c r="Y677" s="374"/>
      <c r="Z677" s="374"/>
    </row>
    <row r="678" spans="1:26" ht="13.5" customHeight="1" x14ac:dyDescent="0.25">
      <c r="A678" s="345">
        <f t="shared" ca="1" si="37"/>
        <v>0</v>
      </c>
      <c r="B678" s="345">
        <f t="shared" ca="1" si="31"/>
        <v>3</v>
      </c>
      <c r="C678" s="345">
        <f t="shared" ca="1" si="32"/>
        <v>1</v>
      </c>
      <c r="D678" s="346">
        <f t="shared" ca="1" si="33"/>
        <v>3</v>
      </c>
      <c r="E678" s="346">
        <f t="shared" ca="1" si="34"/>
        <v>2</v>
      </c>
      <c r="F678" s="344"/>
      <c r="G678" s="374"/>
      <c r="H678" s="374"/>
      <c r="I678" s="374"/>
      <c r="J678" s="375"/>
      <c r="K678" s="376"/>
      <c r="L678" s="377"/>
      <c r="M678" s="377"/>
      <c r="N678" s="382"/>
      <c r="O678" s="375"/>
      <c r="P678" s="380"/>
      <c r="Q678" s="375"/>
      <c r="R678" s="374"/>
      <c r="S678" s="374"/>
      <c r="T678" s="374"/>
      <c r="U678" s="374"/>
      <c r="V678" s="374"/>
      <c r="W678" s="374"/>
      <c r="X678" s="374"/>
      <c r="Y678" s="374"/>
      <c r="Z678" s="374"/>
    </row>
    <row r="679" spans="1:26" ht="13.5" customHeight="1" x14ac:dyDescent="0.25">
      <c r="A679" s="345">
        <f t="shared" ca="1" si="37"/>
        <v>0</v>
      </c>
      <c r="B679" s="345">
        <f t="shared" ca="1" si="31"/>
        <v>3</v>
      </c>
      <c r="C679" s="345">
        <f t="shared" ca="1" si="32"/>
        <v>1</v>
      </c>
      <c r="D679" s="346">
        <f t="shared" ca="1" si="33"/>
        <v>3</v>
      </c>
      <c r="E679" s="346">
        <f t="shared" ca="1" si="34"/>
        <v>2</v>
      </c>
      <c r="F679" s="344"/>
      <c r="G679" s="374"/>
      <c r="H679" s="374"/>
      <c r="I679" s="374"/>
      <c r="J679" s="375"/>
      <c r="K679" s="376"/>
      <c r="L679" s="377"/>
      <c r="M679" s="377"/>
      <c r="N679" s="382"/>
      <c r="O679" s="375"/>
      <c r="P679" s="380"/>
      <c r="Q679" s="375"/>
      <c r="R679" s="374"/>
      <c r="S679" s="374"/>
      <c r="T679" s="374"/>
      <c r="U679" s="374"/>
      <c r="V679" s="374"/>
      <c r="W679" s="374"/>
      <c r="X679" s="374"/>
      <c r="Y679" s="374"/>
      <c r="Z679" s="374"/>
    </row>
    <row r="680" spans="1:26" ht="13.5" customHeight="1" x14ac:dyDescent="0.25">
      <c r="A680" s="345">
        <f t="shared" ca="1" si="37"/>
        <v>0</v>
      </c>
      <c r="B680" s="345">
        <f t="shared" ca="1" si="31"/>
        <v>3</v>
      </c>
      <c r="C680" s="345">
        <f t="shared" ca="1" si="32"/>
        <v>1</v>
      </c>
      <c r="D680" s="346">
        <f t="shared" ca="1" si="33"/>
        <v>3</v>
      </c>
      <c r="E680" s="346">
        <f t="shared" ca="1" si="34"/>
        <v>2</v>
      </c>
      <c r="F680" s="344"/>
      <c r="G680" s="374"/>
      <c r="H680" s="374"/>
      <c r="I680" s="374"/>
      <c r="J680" s="375"/>
      <c r="K680" s="376"/>
      <c r="L680" s="377"/>
      <c r="M680" s="377"/>
      <c r="N680" s="382"/>
      <c r="O680" s="375"/>
      <c r="P680" s="380"/>
      <c r="Q680" s="375"/>
      <c r="R680" s="374"/>
      <c r="S680" s="374"/>
      <c r="T680" s="374"/>
      <c r="U680" s="374"/>
      <c r="V680" s="374"/>
      <c r="W680" s="374"/>
      <c r="X680" s="374"/>
      <c r="Y680" s="374"/>
      <c r="Z680" s="374"/>
    </row>
    <row r="681" spans="1:26" ht="13.5" customHeight="1" x14ac:dyDescent="0.25">
      <c r="A681" s="345">
        <f t="shared" ca="1" si="37"/>
        <v>0</v>
      </c>
      <c r="B681" s="345">
        <f t="shared" ca="1" si="31"/>
        <v>3</v>
      </c>
      <c r="C681" s="345">
        <f t="shared" ca="1" si="32"/>
        <v>1</v>
      </c>
      <c r="D681" s="346">
        <f t="shared" ca="1" si="33"/>
        <v>3</v>
      </c>
      <c r="E681" s="346">
        <f t="shared" ca="1" si="34"/>
        <v>2</v>
      </c>
      <c r="F681" s="344"/>
      <c r="G681" s="374"/>
      <c r="H681" s="374"/>
      <c r="I681" s="374"/>
      <c r="J681" s="375"/>
      <c r="K681" s="376"/>
      <c r="L681" s="377"/>
      <c r="M681" s="377"/>
      <c r="N681" s="382"/>
      <c r="O681" s="375"/>
      <c r="P681" s="380"/>
      <c r="Q681" s="375"/>
      <c r="R681" s="374"/>
      <c r="S681" s="374"/>
      <c r="T681" s="374"/>
      <c r="U681" s="374"/>
      <c r="V681" s="374"/>
      <c r="W681" s="374"/>
      <c r="X681" s="374"/>
      <c r="Y681" s="374"/>
      <c r="Z681" s="374"/>
    </row>
    <row r="682" spans="1:26" ht="13.5" customHeight="1" x14ac:dyDescent="0.25">
      <c r="A682" s="345">
        <f t="shared" ca="1" si="37"/>
        <v>0</v>
      </c>
      <c r="B682" s="345">
        <f t="shared" ca="1" si="31"/>
        <v>3</v>
      </c>
      <c r="C682" s="345">
        <f t="shared" ca="1" si="32"/>
        <v>1</v>
      </c>
      <c r="D682" s="346">
        <f t="shared" ca="1" si="33"/>
        <v>3</v>
      </c>
      <c r="E682" s="346">
        <f t="shared" ca="1" si="34"/>
        <v>2</v>
      </c>
      <c r="F682" s="344"/>
      <c r="G682" s="374"/>
      <c r="H682" s="374"/>
      <c r="I682" s="374"/>
      <c r="J682" s="375"/>
      <c r="K682" s="376"/>
      <c r="L682" s="377"/>
      <c r="M682" s="377"/>
      <c r="N682" s="382"/>
      <c r="O682" s="375"/>
      <c r="P682" s="380"/>
      <c r="Q682" s="375"/>
      <c r="R682" s="374"/>
      <c r="S682" s="374"/>
      <c r="T682" s="374"/>
      <c r="U682" s="374"/>
      <c r="V682" s="374"/>
      <c r="W682" s="374"/>
      <c r="X682" s="374"/>
      <c r="Y682" s="374"/>
      <c r="Z682" s="374"/>
    </row>
    <row r="683" spans="1:26" ht="13.5" customHeight="1" x14ac:dyDescent="0.25">
      <c r="A683" s="345">
        <f t="shared" ca="1" si="37"/>
        <v>0</v>
      </c>
      <c r="B683" s="345">
        <f t="shared" ca="1" si="31"/>
        <v>3</v>
      </c>
      <c r="C683" s="345">
        <f t="shared" ca="1" si="32"/>
        <v>1</v>
      </c>
      <c r="D683" s="346">
        <f t="shared" ca="1" si="33"/>
        <v>3</v>
      </c>
      <c r="E683" s="346">
        <f t="shared" ca="1" si="34"/>
        <v>2</v>
      </c>
      <c r="F683" s="344"/>
      <c r="G683" s="374"/>
      <c r="H683" s="374"/>
      <c r="I683" s="374"/>
      <c r="J683" s="375"/>
      <c r="K683" s="376"/>
      <c r="L683" s="377"/>
      <c r="M683" s="377"/>
      <c r="N683" s="382"/>
      <c r="O683" s="375"/>
      <c r="P683" s="380"/>
      <c r="Q683" s="375"/>
      <c r="R683" s="374"/>
      <c r="S683" s="374"/>
      <c r="T683" s="374"/>
      <c r="U683" s="374"/>
      <c r="V683" s="374"/>
      <c r="W683" s="374"/>
      <c r="X683" s="374"/>
      <c r="Y683" s="374"/>
      <c r="Z683" s="374"/>
    </row>
    <row r="684" spans="1:26" ht="13.5" customHeight="1" x14ac:dyDescent="0.25">
      <c r="A684" s="345">
        <f t="shared" ca="1" si="37"/>
        <v>0</v>
      </c>
      <c r="B684" s="345">
        <f t="shared" ca="1" si="31"/>
        <v>3</v>
      </c>
      <c r="C684" s="345">
        <f t="shared" ca="1" si="32"/>
        <v>1</v>
      </c>
      <c r="D684" s="346">
        <f t="shared" ca="1" si="33"/>
        <v>3</v>
      </c>
      <c r="E684" s="346">
        <f t="shared" ca="1" si="34"/>
        <v>2</v>
      </c>
      <c r="F684" s="344"/>
      <c r="G684" s="374"/>
      <c r="H684" s="374"/>
      <c r="I684" s="374"/>
      <c r="J684" s="375"/>
      <c r="K684" s="376"/>
      <c r="L684" s="377"/>
      <c r="M684" s="377"/>
      <c r="N684" s="382"/>
      <c r="O684" s="375"/>
      <c r="P684" s="380"/>
      <c r="Q684" s="375"/>
      <c r="R684" s="374"/>
      <c r="S684" s="374"/>
      <c r="T684" s="374"/>
      <c r="U684" s="374"/>
      <c r="V684" s="374"/>
      <c r="W684" s="374"/>
      <c r="X684" s="374"/>
      <c r="Y684" s="374"/>
      <c r="Z684" s="374"/>
    </row>
    <row r="685" spans="1:26" ht="13.5" customHeight="1" x14ac:dyDescent="0.25">
      <c r="A685" s="345">
        <f t="shared" ca="1" si="37"/>
        <v>0</v>
      </c>
      <c r="B685" s="345">
        <f t="shared" ca="1" si="31"/>
        <v>3</v>
      </c>
      <c r="C685" s="345">
        <f t="shared" ca="1" si="32"/>
        <v>1</v>
      </c>
      <c r="D685" s="346">
        <f t="shared" ca="1" si="33"/>
        <v>3</v>
      </c>
      <c r="E685" s="346">
        <f t="shared" ca="1" si="34"/>
        <v>2</v>
      </c>
      <c r="F685" s="344"/>
      <c r="G685" s="374"/>
      <c r="H685" s="374"/>
      <c r="I685" s="374"/>
      <c r="J685" s="375"/>
      <c r="K685" s="376"/>
      <c r="L685" s="377"/>
      <c r="M685" s="377"/>
      <c r="N685" s="382"/>
      <c r="O685" s="375"/>
      <c r="P685" s="380"/>
      <c r="Q685" s="375"/>
      <c r="R685" s="374"/>
      <c r="S685" s="374"/>
      <c r="T685" s="374"/>
      <c r="U685" s="374"/>
      <c r="V685" s="374"/>
      <c r="W685" s="374"/>
      <c r="X685" s="374"/>
      <c r="Y685" s="374"/>
      <c r="Z685" s="374"/>
    </row>
    <row r="686" spans="1:26" ht="13.5" customHeight="1" x14ac:dyDescent="0.25">
      <c r="A686" s="345">
        <f t="shared" ca="1" si="37"/>
        <v>0</v>
      </c>
      <c r="B686" s="345">
        <f t="shared" ca="1" si="31"/>
        <v>3</v>
      </c>
      <c r="C686" s="345">
        <f t="shared" ca="1" si="32"/>
        <v>1</v>
      </c>
      <c r="D686" s="346">
        <f t="shared" ca="1" si="33"/>
        <v>3</v>
      </c>
      <c r="E686" s="346">
        <f t="shared" ca="1" si="34"/>
        <v>2</v>
      </c>
      <c r="F686" s="344"/>
      <c r="G686" s="374"/>
      <c r="H686" s="374"/>
      <c r="I686" s="374"/>
      <c r="J686" s="375"/>
      <c r="K686" s="376"/>
      <c r="L686" s="377"/>
      <c r="M686" s="377"/>
      <c r="N686" s="382"/>
      <c r="O686" s="375"/>
      <c r="P686" s="380"/>
      <c r="Q686" s="375"/>
      <c r="R686" s="374"/>
      <c r="S686" s="374"/>
      <c r="T686" s="374"/>
      <c r="U686" s="374"/>
      <c r="V686" s="374"/>
      <c r="W686" s="374"/>
      <c r="X686" s="374"/>
      <c r="Y686" s="374"/>
      <c r="Z686" s="374"/>
    </row>
    <row r="687" spans="1:26" ht="13.5" customHeight="1" x14ac:dyDescent="0.25">
      <c r="A687" s="345">
        <f t="shared" ca="1" si="37"/>
        <v>0</v>
      </c>
      <c r="B687" s="345">
        <f t="shared" ca="1" si="31"/>
        <v>3</v>
      </c>
      <c r="C687" s="345">
        <f t="shared" ca="1" si="32"/>
        <v>1</v>
      </c>
      <c r="D687" s="346">
        <f t="shared" ca="1" si="33"/>
        <v>3</v>
      </c>
      <c r="E687" s="346">
        <f t="shared" ca="1" si="34"/>
        <v>2</v>
      </c>
      <c r="F687" s="344"/>
      <c r="G687" s="374"/>
      <c r="H687" s="374"/>
      <c r="I687" s="374"/>
      <c r="J687" s="375"/>
      <c r="K687" s="376"/>
      <c r="L687" s="377"/>
      <c r="M687" s="377"/>
      <c r="N687" s="382"/>
      <c r="O687" s="375"/>
      <c r="P687" s="380"/>
      <c r="Q687" s="375"/>
      <c r="R687" s="374"/>
      <c r="S687" s="374"/>
      <c r="T687" s="374"/>
      <c r="U687" s="374"/>
      <c r="V687" s="374"/>
      <c r="W687" s="374"/>
      <c r="X687" s="374"/>
      <c r="Y687" s="374"/>
      <c r="Z687" s="374"/>
    </row>
    <row r="688" spans="1:26" ht="13.5" customHeight="1" x14ac:dyDescent="0.25">
      <c r="A688" s="345">
        <f t="shared" ca="1" si="37"/>
        <v>0</v>
      </c>
      <c r="B688" s="345">
        <f t="shared" ca="1" si="31"/>
        <v>3</v>
      </c>
      <c r="C688" s="345">
        <f t="shared" ca="1" si="32"/>
        <v>1</v>
      </c>
      <c r="D688" s="346">
        <f t="shared" ca="1" si="33"/>
        <v>3</v>
      </c>
      <c r="E688" s="346">
        <f t="shared" ca="1" si="34"/>
        <v>2</v>
      </c>
      <c r="F688" s="344"/>
      <c r="G688" s="374"/>
      <c r="H688" s="374"/>
      <c r="I688" s="374"/>
      <c r="J688" s="375"/>
      <c r="K688" s="376"/>
      <c r="L688" s="377"/>
      <c r="M688" s="377"/>
      <c r="N688" s="382"/>
      <c r="O688" s="375"/>
      <c r="P688" s="380"/>
      <c r="Q688" s="375"/>
      <c r="R688" s="374"/>
      <c r="S688" s="374"/>
      <c r="T688" s="374"/>
      <c r="U688" s="374"/>
      <c r="V688" s="374"/>
      <c r="W688" s="374"/>
      <c r="X688" s="374"/>
      <c r="Y688" s="374"/>
      <c r="Z688" s="374"/>
    </row>
    <row r="689" spans="1:26" ht="13.5" customHeight="1" x14ac:dyDescent="0.25">
      <c r="A689" s="345">
        <f t="shared" ca="1" si="37"/>
        <v>0</v>
      </c>
      <c r="B689" s="345">
        <f t="shared" ca="1" si="31"/>
        <v>3</v>
      </c>
      <c r="C689" s="345">
        <f t="shared" ca="1" si="32"/>
        <v>1</v>
      </c>
      <c r="D689" s="346">
        <f t="shared" ca="1" si="33"/>
        <v>3</v>
      </c>
      <c r="E689" s="346">
        <f t="shared" ca="1" si="34"/>
        <v>2</v>
      </c>
      <c r="F689" s="344"/>
      <c r="G689" s="374"/>
      <c r="H689" s="374"/>
      <c r="I689" s="374"/>
      <c r="J689" s="375"/>
      <c r="K689" s="376"/>
      <c r="L689" s="377"/>
      <c r="M689" s="377"/>
      <c r="N689" s="382"/>
      <c r="O689" s="375"/>
      <c r="P689" s="380"/>
      <c r="Q689" s="375"/>
      <c r="R689" s="374"/>
      <c r="S689" s="374"/>
      <c r="T689" s="374"/>
      <c r="U689" s="374"/>
      <c r="V689" s="374"/>
      <c r="W689" s="374"/>
      <c r="X689" s="374"/>
      <c r="Y689" s="374"/>
      <c r="Z689" s="374"/>
    </row>
    <row r="690" spans="1:26" ht="13.5" customHeight="1" x14ac:dyDescent="0.25">
      <c r="A690" s="345">
        <f t="shared" ca="1" si="37"/>
        <v>0</v>
      </c>
      <c r="B690" s="345">
        <f t="shared" ca="1" si="31"/>
        <v>3</v>
      </c>
      <c r="C690" s="345">
        <f t="shared" ca="1" si="32"/>
        <v>1</v>
      </c>
      <c r="D690" s="346">
        <f t="shared" ca="1" si="33"/>
        <v>3</v>
      </c>
      <c r="E690" s="346">
        <f t="shared" ca="1" si="34"/>
        <v>2</v>
      </c>
      <c r="F690" s="344"/>
      <c r="G690" s="374"/>
      <c r="H690" s="374"/>
      <c r="I690" s="374"/>
      <c r="J690" s="375"/>
      <c r="K690" s="376"/>
      <c r="L690" s="377"/>
      <c r="M690" s="377"/>
      <c r="N690" s="382"/>
      <c r="O690" s="375"/>
      <c r="P690" s="380"/>
      <c r="Q690" s="375"/>
      <c r="R690" s="374"/>
      <c r="S690" s="374"/>
      <c r="T690" s="374"/>
      <c r="U690" s="374"/>
      <c r="V690" s="374"/>
      <c r="W690" s="374"/>
      <c r="X690" s="374"/>
      <c r="Y690" s="374"/>
      <c r="Z690" s="374"/>
    </row>
    <row r="691" spans="1:26" ht="13.5" customHeight="1" x14ac:dyDescent="0.25">
      <c r="A691" s="345">
        <f t="shared" ca="1" si="37"/>
        <v>0</v>
      </c>
      <c r="B691" s="345">
        <f t="shared" ca="1" si="31"/>
        <v>3</v>
      </c>
      <c r="C691" s="345">
        <f t="shared" ca="1" si="32"/>
        <v>1</v>
      </c>
      <c r="D691" s="346">
        <f t="shared" ca="1" si="33"/>
        <v>3</v>
      </c>
      <c r="E691" s="346">
        <f t="shared" ca="1" si="34"/>
        <v>2</v>
      </c>
      <c r="F691" s="344"/>
      <c r="G691" s="374"/>
      <c r="H691" s="374"/>
      <c r="I691" s="374"/>
      <c r="J691" s="375"/>
      <c r="K691" s="376"/>
      <c r="L691" s="377"/>
      <c r="M691" s="377"/>
      <c r="N691" s="382"/>
      <c r="O691" s="375"/>
      <c r="P691" s="380"/>
      <c r="Q691" s="375"/>
      <c r="R691" s="374"/>
      <c r="S691" s="374"/>
      <c r="T691" s="374"/>
      <c r="U691" s="374"/>
      <c r="V691" s="374"/>
      <c r="W691" s="374"/>
      <c r="X691" s="374"/>
      <c r="Y691" s="374"/>
      <c r="Z691" s="374"/>
    </row>
    <row r="692" spans="1:26" ht="13.5" customHeight="1" x14ac:dyDescent="0.25">
      <c r="A692" s="345">
        <f t="shared" ca="1" si="37"/>
        <v>0</v>
      </c>
      <c r="B692" s="345">
        <f t="shared" ca="1" si="31"/>
        <v>3</v>
      </c>
      <c r="C692" s="345">
        <f t="shared" ca="1" si="32"/>
        <v>1</v>
      </c>
      <c r="D692" s="346">
        <f t="shared" ca="1" si="33"/>
        <v>3</v>
      </c>
      <c r="E692" s="346">
        <f t="shared" ca="1" si="34"/>
        <v>2</v>
      </c>
      <c r="F692" s="344"/>
      <c r="G692" s="374"/>
      <c r="H692" s="374"/>
      <c r="I692" s="374"/>
      <c r="J692" s="375"/>
      <c r="K692" s="376"/>
      <c r="L692" s="377"/>
      <c r="M692" s="377"/>
      <c r="N692" s="382"/>
      <c r="O692" s="375"/>
      <c r="P692" s="380"/>
      <c r="Q692" s="375"/>
      <c r="R692" s="374"/>
      <c r="S692" s="374"/>
      <c r="T692" s="374"/>
      <c r="U692" s="374"/>
      <c r="V692" s="374"/>
      <c r="W692" s="374"/>
      <c r="X692" s="374"/>
      <c r="Y692" s="374"/>
      <c r="Z692" s="374"/>
    </row>
    <row r="693" spans="1:26" ht="13.5" customHeight="1" x14ac:dyDescent="0.25">
      <c r="A693" s="345">
        <f t="shared" ca="1" si="37"/>
        <v>0</v>
      </c>
      <c r="B693" s="345">
        <f t="shared" ca="1" si="31"/>
        <v>3</v>
      </c>
      <c r="C693" s="345">
        <f t="shared" ca="1" si="32"/>
        <v>1</v>
      </c>
      <c r="D693" s="346">
        <f t="shared" ca="1" si="33"/>
        <v>3</v>
      </c>
      <c r="E693" s="346">
        <f t="shared" ca="1" si="34"/>
        <v>2</v>
      </c>
      <c r="F693" s="344"/>
      <c r="G693" s="374"/>
      <c r="H693" s="374"/>
      <c r="I693" s="374"/>
      <c r="J693" s="375"/>
      <c r="K693" s="376"/>
      <c r="L693" s="377"/>
      <c r="M693" s="377"/>
      <c r="N693" s="382"/>
      <c r="O693" s="375"/>
      <c r="P693" s="380"/>
      <c r="Q693" s="375"/>
      <c r="R693" s="374"/>
      <c r="S693" s="374"/>
      <c r="T693" s="374"/>
      <c r="U693" s="374"/>
      <c r="V693" s="374"/>
      <c r="W693" s="374"/>
      <c r="X693" s="374"/>
      <c r="Y693" s="374"/>
      <c r="Z693" s="374"/>
    </row>
    <row r="694" spans="1:26" ht="13.5" customHeight="1" x14ac:dyDescent="0.25">
      <c r="A694" s="345">
        <f t="shared" ca="1" si="37"/>
        <v>0</v>
      </c>
      <c r="B694" s="345">
        <f t="shared" ca="1" si="31"/>
        <v>3</v>
      </c>
      <c r="C694" s="345">
        <f t="shared" ca="1" si="32"/>
        <v>1</v>
      </c>
      <c r="D694" s="346">
        <f t="shared" ca="1" si="33"/>
        <v>3</v>
      </c>
      <c r="E694" s="346">
        <f t="shared" ca="1" si="34"/>
        <v>2</v>
      </c>
      <c r="F694" s="344"/>
      <c r="G694" s="374"/>
      <c r="H694" s="374"/>
      <c r="I694" s="374"/>
      <c r="J694" s="375"/>
      <c r="K694" s="376"/>
      <c r="L694" s="377"/>
      <c r="M694" s="377"/>
      <c r="N694" s="382"/>
      <c r="O694" s="375"/>
      <c r="P694" s="380"/>
      <c r="Q694" s="375"/>
      <c r="R694" s="374"/>
      <c r="S694" s="374"/>
      <c r="T694" s="374"/>
      <c r="U694" s="374"/>
      <c r="V694" s="374"/>
      <c r="W694" s="374"/>
      <c r="X694" s="374"/>
      <c r="Y694" s="374"/>
      <c r="Z694" s="374"/>
    </row>
    <row r="695" spans="1:26" ht="13.5" customHeight="1" x14ac:dyDescent="0.25">
      <c r="A695" s="345">
        <f t="shared" ca="1" si="37"/>
        <v>0</v>
      </c>
      <c r="B695" s="345">
        <f t="shared" ca="1" si="31"/>
        <v>3</v>
      </c>
      <c r="C695" s="345">
        <f t="shared" ca="1" si="32"/>
        <v>1</v>
      </c>
      <c r="D695" s="346">
        <f t="shared" ca="1" si="33"/>
        <v>3</v>
      </c>
      <c r="E695" s="346">
        <f t="shared" ca="1" si="34"/>
        <v>2</v>
      </c>
      <c r="F695" s="344"/>
      <c r="G695" s="374"/>
      <c r="H695" s="374"/>
      <c r="I695" s="374"/>
      <c r="J695" s="375"/>
      <c r="K695" s="376"/>
      <c r="L695" s="377"/>
      <c r="M695" s="377"/>
      <c r="N695" s="382"/>
      <c r="O695" s="375"/>
      <c r="P695" s="380"/>
      <c r="Q695" s="375"/>
      <c r="R695" s="374"/>
      <c r="S695" s="374"/>
      <c r="T695" s="374"/>
      <c r="U695" s="374"/>
      <c r="V695" s="374"/>
      <c r="W695" s="374"/>
      <c r="X695" s="374"/>
      <c r="Y695" s="374"/>
      <c r="Z695" s="374"/>
    </row>
    <row r="696" spans="1:26" ht="13.5" customHeight="1" x14ac:dyDescent="0.25">
      <c r="A696" s="345">
        <f t="shared" ca="1" si="37"/>
        <v>0</v>
      </c>
      <c r="B696" s="345">
        <f t="shared" ca="1" si="31"/>
        <v>3</v>
      </c>
      <c r="C696" s="345">
        <f t="shared" ca="1" si="32"/>
        <v>1</v>
      </c>
      <c r="D696" s="346">
        <f t="shared" ca="1" si="33"/>
        <v>3</v>
      </c>
      <c r="E696" s="346">
        <f t="shared" ca="1" si="34"/>
        <v>2</v>
      </c>
      <c r="F696" s="344"/>
      <c r="G696" s="374"/>
      <c r="H696" s="374"/>
      <c r="I696" s="374"/>
      <c r="J696" s="375"/>
      <c r="K696" s="376"/>
      <c r="L696" s="377"/>
      <c r="M696" s="377"/>
      <c r="N696" s="382"/>
      <c r="O696" s="375"/>
      <c r="P696" s="380"/>
      <c r="Q696" s="375"/>
      <c r="R696" s="374"/>
      <c r="S696" s="374"/>
      <c r="T696" s="374"/>
      <c r="U696" s="374"/>
      <c r="V696" s="374"/>
      <c r="W696" s="374"/>
      <c r="X696" s="374"/>
      <c r="Y696" s="374"/>
      <c r="Z696" s="374"/>
    </row>
    <row r="697" spans="1:26" ht="13.5" customHeight="1" x14ac:dyDescent="0.25">
      <c r="A697" s="345">
        <f t="shared" ca="1" si="37"/>
        <v>0</v>
      </c>
      <c r="B697" s="345">
        <f t="shared" ca="1" si="31"/>
        <v>3</v>
      </c>
      <c r="C697" s="345">
        <f t="shared" ca="1" si="32"/>
        <v>1</v>
      </c>
      <c r="D697" s="346">
        <f t="shared" ca="1" si="33"/>
        <v>3</v>
      </c>
      <c r="E697" s="346">
        <f t="shared" ca="1" si="34"/>
        <v>2</v>
      </c>
      <c r="F697" s="344"/>
      <c r="G697" s="374"/>
      <c r="H697" s="374"/>
      <c r="I697" s="374"/>
      <c r="J697" s="375"/>
      <c r="K697" s="376"/>
      <c r="L697" s="377"/>
      <c r="M697" s="377"/>
      <c r="N697" s="382"/>
      <c r="O697" s="375"/>
      <c r="P697" s="380"/>
      <c r="Q697" s="375"/>
      <c r="R697" s="374"/>
      <c r="S697" s="374"/>
      <c r="T697" s="374"/>
      <c r="U697" s="374"/>
      <c r="V697" s="374"/>
      <c r="W697" s="374"/>
      <c r="X697" s="374"/>
      <c r="Y697" s="374"/>
      <c r="Z697" s="374"/>
    </row>
    <row r="698" spans="1:26" ht="13.5" customHeight="1" x14ac:dyDescent="0.25">
      <c r="A698" s="345">
        <f t="shared" ca="1" si="37"/>
        <v>0</v>
      </c>
      <c r="B698" s="345">
        <f t="shared" ca="1" si="31"/>
        <v>3</v>
      </c>
      <c r="C698" s="345">
        <f t="shared" ca="1" si="32"/>
        <v>1</v>
      </c>
      <c r="D698" s="346">
        <f t="shared" ca="1" si="33"/>
        <v>3</v>
      </c>
      <c r="E698" s="346">
        <f t="shared" ca="1" si="34"/>
        <v>2</v>
      </c>
      <c r="F698" s="344"/>
      <c r="G698" s="374"/>
      <c r="H698" s="374"/>
      <c r="I698" s="374"/>
      <c r="J698" s="375"/>
      <c r="K698" s="376"/>
      <c r="L698" s="377"/>
      <c r="M698" s="377"/>
      <c r="N698" s="382"/>
      <c r="O698" s="375"/>
      <c r="P698" s="380"/>
      <c r="Q698" s="375"/>
      <c r="R698" s="374"/>
      <c r="S698" s="374"/>
      <c r="T698" s="374"/>
      <c r="U698" s="374"/>
      <c r="V698" s="374"/>
      <c r="W698" s="374"/>
      <c r="X698" s="374"/>
      <c r="Y698" s="374"/>
      <c r="Z698" s="374"/>
    </row>
    <row r="699" spans="1:26" ht="13.5" customHeight="1" x14ac:dyDescent="0.25">
      <c r="A699" s="345">
        <f t="shared" ca="1" si="37"/>
        <v>0</v>
      </c>
      <c r="B699" s="345">
        <f t="shared" ca="1" si="31"/>
        <v>3</v>
      </c>
      <c r="C699" s="345">
        <f t="shared" ca="1" si="32"/>
        <v>1</v>
      </c>
      <c r="D699" s="346">
        <f t="shared" ca="1" si="33"/>
        <v>3</v>
      </c>
      <c r="E699" s="346">
        <f t="shared" ca="1" si="34"/>
        <v>2</v>
      </c>
      <c r="F699" s="344"/>
      <c r="G699" s="374"/>
      <c r="H699" s="374"/>
      <c r="I699" s="374"/>
      <c r="J699" s="375"/>
      <c r="K699" s="376"/>
      <c r="L699" s="377"/>
      <c r="M699" s="377"/>
      <c r="N699" s="382"/>
      <c r="O699" s="375"/>
      <c r="P699" s="380"/>
      <c r="Q699" s="375"/>
      <c r="R699" s="374"/>
      <c r="S699" s="374"/>
      <c r="T699" s="374"/>
      <c r="U699" s="374"/>
      <c r="V699" s="374"/>
      <c r="W699" s="374"/>
      <c r="X699" s="374"/>
      <c r="Y699" s="374"/>
      <c r="Z699" s="374"/>
    </row>
    <row r="700" spans="1:26" ht="13.5" customHeight="1" x14ac:dyDescent="0.25">
      <c r="A700" s="345">
        <f t="shared" ca="1" si="37"/>
        <v>0</v>
      </c>
      <c r="B700" s="345">
        <f t="shared" ca="1" si="31"/>
        <v>3</v>
      </c>
      <c r="C700" s="345">
        <f t="shared" ca="1" si="32"/>
        <v>1</v>
      </c>
      <c r="D700" s="346">
        <f t="shared" ca="1" si="33"/>
        <v>3</v>
      </c>
      <c r="E700" s="346">
        <f t="shared" ca="1" si="34"/>
        <v>2</v>
      </c>
      <c r="F700" s="344"/>
      <c r="G700" s="374"/>
      <c r="H700" s="374"/>
      <c r="I700" s="374"/>
      <c r="J700" s="375"/>
      <c r="K700" s="376"/>
      <c r="L700" s="377"/>
      <c r="M700" s="377"/>
      <c r="N700" s="382"/>
      <c r="O700" s="375"/>
      <c r="P700" s="380"/>
      <c r="Q700" s="375"/>
      <c r="R700" s="374"/>
      <c r="S700" s="374"/>
      <c r="T700" s="374"/>
      <c r="U700" s="374"/>
      <c r="V700" s="374"/>
      <c r="W700" s="374"/>
      <c r="X700" s="374"/>
      <c r="Y700" s="374"/>
      <c r="Z700" s="374"/>
    </row>
    <row r="701" spans="1:26" ht="13.5" customHeight="1" x14ac:dyDescent="0.25">
      <c r="A701" s="345">
        <f t="shared" ca="1" si="37"/>
        <v>0</v>
      </c>
      <c r="B701" s="345">
        <f t="shared" ca="1" si="31"/>
        <v>3</v>
      </c>
      <c r="C701" s="345">
        <f t="shared" ca="1" si="32"/>
        <v>1</v>
      </c>
      <c r="D701" s="346">
        <f t="shared" ca="1" si="33"/>
        <v>3</v>
      </c>
      <c r="E701" s="346">
        <f t="shared" ca="1" si="34"/>
        <v>2</v>
      </c>
      <c r="F701" s="344"/>
      <c r="G701" s="374"/>
      <c r="H701" s="374"/>
      <c r="I701" s="374"/>
      <c r="J701" s="375"/>
      <c r="K701" s="376"/>
      <c r="L701" s="377"/>
      <c r="M701" s="377"/>
      <c r="N701" s="382"/>
      <c r="O701" s="375"/>
      <c r="P701" s="380"/>
      <c r="Q701" s="375"/>
      <c r="R701" s="374"/>
      <c r="S701" s="374"/>
      <c r="T701" s="374"/>
      <c r="U701" s="374"/>
      <c r="V701" s="374"/>
      <c r="W701" s="374"/>
      <c r="X701" s="374"/>
      <c r="Y701" s="374"/>
      <c r="Z701" s="374"/>
    </row>
    <row r="702" spans="1:26" ht="13.5" customHeight="1" x14ac:dyDescent="0.25">
      <c r="A702" s="345">
        <f t="shared" ca="1" si="37"/>
        <v>0</v>
      </c>
      <c r="B702" s="345">
        <f t="shared" ca="1" si="31"/>
        <v>3</v>
      </c>
      <c r="C702" s="345">
        <f t="shared" ca="1" si="32"/>
        <v>1</v>
      </c>
      <c r="D702" s="346">
        <f t="shared" ca="1" si="33"/>
        <v>3</v>
      </c>
      <c r="E702" s="346">
        <f t="shared" ca="1" si="34"/>
        <v>2</v>
      </c>
      <c r="F702" s="375"/>
      <c r="G702" s="374"/>
      <c r="H702" s="374"/>
      <c r="I702" s="374"/>
      <c r="J702" s="375"/>
      <c r="K702" s="376"/>
      <c r="L702" s="377"/>
      <c r="M702" s="377"/>
      <c r="N702" s="382"/>
      <c r="O702" s="375"/>
      <c r="P702" s="380"/>
      <c r="Q702" s="375"/>
      <c r="R702" s="374"/>
      <c r="S702" s="374"/>
      <c r="T702" s="374"/>
      <c r="U702" s="374"/>
      <c r="V702" s="374"/>
      <c r="W702" s="374"/>
      <c r="X702" s="374"/>
      <c r="Y702" s="374"/>
      <c r="Z702" s="374"/>
    </row>
    <row r="703" spans="1:26" ht="13.5" customHeight="1" x14ac:dyDescent="0.25">
      <c r="A703" s="345">
        <f t="shared" ca="1" si="37"/>
        <v>0</v>
      </c>
      <c r="B703" s="345">
        <f t="shared" ca="1" si="31"/>
        <v>3</v>
      </c>
      <c r="C703" s="345">
        <f t="shared" ca="1" si="32"/>
        <v>1</v>
      </c>
      <c r="D703" s="346">
        <f t="shared" ca="1" si="33"/>
        <v>3</v>
      </c>
      <c r="E703" s="346">
        <f t="shared" ca="1" si="34"/>
        <v>2</v>
      </c>
      <c r="F703" s="375"/>
      <c r="G703" s="374"/>
      <c r="H703" s="374"/>
      <c r="I703" s="374"/>
      <c r="J703" s="375"/>
      <c r="K703" s="376"/>
      <c r="L703" s="377"/>
      <c r="M703" s="377"/>
      <c r="N703" s="382"/>
      <c r="O703" s="375"/>
      <c r="P703" s="380"/>
      <c r="Q703" s="375"/>
      <c r="R703" s="374"/>
      <c r="S703" s="374"/>
      <c r="T703" s="374"/>
      <c r="U703" s="374"/>
      <c r="V703" s="374"/>
      <c r="W703" s="374"/>
      <c r="X703" s="374"/>
      <c r="Y703" s="374"/>
      <c r="Z703" s="374"/>
    </row>
    <row r="704" spans="1:26" ht="13.5" customHeight="1" x14ac:dyDescent="0.25">
      <c r="A704" s="345">
        <f t="shared" ca="1" si="37"/>
        <v>0</v>
      </c>
      <c r="B704" s="345">
        <f t="shared" ca="1" si="31"/>
        <v>3</v>
      </c>
      <c r="C704" s="345">
        <f t="shared" ca="1" si="32"/>
        <v>1</v>
      </c>
      <c r="D704" s="346">
        <f t="shared" ca="1" si="33"/>
        <v>3</v>
      </c>
      <c r="E704" s="346">
        <f t="shared" ca="1" si="34"/>
        <v>2</v>
      </c>
      <c r="F704" s="375"/>
      <c r="G704" s="374"/>
      <c r="H704" s="374"/>
      <c r="I704" s="374"/>
      <c r="J704" s="375"/>
      <c r="K704" s="376"/>
      <c r="L704" s="377"/>
      <c r="M704" s="377"/>
      <c r="N704" s="382"/>
      <c r="O704" s="375"/>
      <c r="P704" s="380"/>
      <c r="Q704" s="375"/>
      <c r="R704" s="374"/>
      <c r="S704" s="374"/>
      <c r="T704" s="374"/>
      <c r="U704" s="374"/>
      <c r="V704" s="374"/>
      <c r="W704" s="374"/>
      <c r="X704" s="374"/>
      <c r="Y704" s="374"/>
      <c r="Z704" s="374"/>
    </row>
    <row r="705" spans="1:26" ht="13.5" customHeight="1" x14ac:dyDescent="0.25">
      <c r="A705" s="345">
        <f t="shared" ca="1" si="37"/>
        <v>0</v>
      </c>
      <c r="B705" s="345">
        <f t="shared" ca="1" si="31"/>
        <v>3</v>
      </c>
      <c r="C705" s="345">
        <f t="shared" ca="1" si="32"/>
        <v>1</v>
      </c>
      <c r="D705" s="346">
        <f t="shared" ca="1" si="33"/>
        <v>3</v>
      </c>
      <c r="E705" s="346">
        <f t="shared" ca="1" si="34"/>
        <v>2</v>
      </c>
      <c r="F705" s="375"/>
      <c r="G705" s="374"/>
      <c r="H705" s="374"/>
      <c r="I705" s="374"/>
      <c r="J705" s="375"/>
      <c r="K705" s="376"/>
      <c r="L705" s="377"/>
      <c r="M705" s="377"/>
      <c r="N705" s="382"/>
      <c r="O705" s="375"/>
      <c r="P705" s="380"/>
      <c r="Q705" s="375"/>
      <c r="R705" s="374"/>
      <c r="S705" s="374"/>
      <c r="T705" s="374"/>
      <c r="U705" s="374"/>
      <c r="V705" s="374"/>
      <c r="W705" s="374"/>
      <c r="X705" s="374"/>
      <c r="Y705" s="374"/>
      <c r="Z705" s="374"/>
    </row>
    <row r="706" spans="1:26" ht="13.5" customHeight="1" x14ac:dyDescent="0.25">
      <c r="A706" s="345">
        <f t="shared" ca="1" si="37"/>
        <v>0</v>
      </c>
      <c r="B706" s="345">
        <f t="shared" ca="1" si="31"/>
        <v>3</v>
      </c>
      <c r="C706" s="345">
        <f t="shared" ca="1" si="32"/>
        <v>1</v>
      </c>
      <c r="D706" s="346">
        <f t="shared" ca="1" si="33"/>
        <v>3</v>
      </c>
      <c r="E706" s="346">
        <f t="shared" ca="1" si="34"/>
        <v>2</v>
      </c>
      <c r="F706" s="375"/>
      <c r="G706" s="374"/>
      <c r="H706" s="374"/>
      <c r="I706" s="374"/>
      <c r="J706" s="375"/>
      <c r="K706" s="376"/>
      <c r="L706" s="377"/>
      <c r="M706" s="377"/>
      <c r="N706" s="382"/>
      <c r="O706" s="375"/>
      <c r="P706" s="380"/>
      <c r="Q706" s="375"/>
      <c r="R706" s="374"/>
      <c r="S706" s="374"/>
      <c r="T706" s="374"/>
      <c r="U706" s="374"/>
      <c r="V706" s="374"/>
      <c r="W706" s="374"/>
      <c r="X706" s="374"/>
      <c r="Y706" s="374"/>
      <c r="Z706" s="374"/>
    </row>
    <row r="707" spans="1:26" ht="13.5" customHeight="1" x14ac:dyDescent="0.25">
      <c r="A707" s="345">
        <f t="shared" ca="1" si="37"/>
        <v>0</v>
      </c>
      <c r="B707" s="345">
        <f t="shared" ca="1" si="31"/>
        <v>3</v>
      </c>
      <c r="C707" s="345">
        <f t="shared" ca="1" si="32"/>
        <v>1</v>
      </c>
      <c r="D707" s="346">
        <f t="shared" ca="1" si="33"/>
        <v>3</v>
      </c>
      <c r="E707" s="346">
        <f t="shared" ca="1" si="34"/>
        <v>2</v>
      </c>
      <c r="F707" s="375"/>
      <c r="G707" s="374"/>
      <c r="H707" s="374"/>
      <c r="I707" s="374"/>
      <c r="J707" s="375"/>
      <c r="K707" s="376"/>
      <c r="L707" s="377"/>
      <c r="M707" s="377"/>
      <c r="N707" s="382"/>
      <c r="O707" s="375"/>
      <c r="P707" s="380"/>
      <c r="Q707" s="375"/>
      <c r="R707" s="374"/>
      <c r="S707" s="374"/>
      <c r="T707" s="374"/>
      <c r="U707" s="374"/>
      <c r="V707" s="374"/>
      <c r="W707" s="374"/>
      <c r="X707" s="374"/>
      <c r="Y707" s="374"/>
      <c r="Z707" s="374"/>
    </row>
    <row r="708" spans="1:26" ht="13.5" customHeight="1" x14ac:dyDescent="0.25">
      <c r="A708" s="345">
        <f t="shared" ca="1" si="37"/>
        <v>0</v>
      </c>
      <c r="B708" s="345">
        <f t="shared" ca="1" si="31"/>
        <v>3</v>
      </c>
      <c r="C708" s="345">
        <f t="shared" ca="1" si="32"/>
        <v>1</v>
      </c>
      <c r="D708" s="346">
        <f t="shared" ca="1" si="33"/>
        <v>3</v>
      </c>
      <c r="E708" s="346">
        <f t="shared" ca="1" si="34"/>
        <v>2</v>
      </c>
      <c r="F708" s="375"/>
      <c r="G708" s="374"/>
      <c r="H708" s="374"/>
      <c r="I708" s="374"/>
      <c r="J708" s="375"/>
      <c r="K708" s="376"/>
      <c r="L708" s="377"/>
      <c r="M708" s="377"/>
      <c r="N708" s="382"/>
      <c r="O708" s="375"/>
      <c r="P708" s="380"/>
      <c r="Q708" s="375"/>
      <c r="R708" s="374"/>
      <c r="S708" s="374"/>
      <c r="T708" s="374"/>
      <c r="U708" s="374"/>
      <c r="V708" s="374"/>
      <c r="W708" s="374"/>
      <c r="X708" s="374"/>
      <c r="Y708" s="374"/>
      <c r="Z708" s="374"/>
    </row>
    <row r="709" spans="1:26" ht="13.5" customHeight="1" x14ac:dyDescent="0.25">
      <c r="A709" s="345">
        <f t="shared" ca="1" si="37"/>
        <v>0</v>
      </c>
      <c r="B709" s="345">
        <f t="shared" ca="1" si="31"/>
        <v>3</v>
      </c>
      <c r="C709" s="345">
        <f t="shared" ca="1" si="32"/>
        <v>1</v>
      </c>
      <c r="D709" s="346">
        <f t="shared" ca="1" si="33"/>
        <v>3</v>
      </c>
      <c r="E709" s="346">
        <f t="shared" ca="1" si="34"/>
        <v>2</v>
      </c>
      <c r="F709" s="375"/>
      <c r="G709" s="374"/>
      <c r="H709" s="374"/>
      <c r="I709" s="374"/>
      <c r="J709" s="375"/>
      <c r="K709" s="376"/>
      <c r="L709" s="377"/>
      <c r="M709" s="377"/>
      <c r="N709" s="382"/>
      <c r="O709" s="375"/>
      <c r="P709" s="380"/>
      <c r="Q709" s="375"/>
      <c r="R709" s="374"/>
      <c r="S709" s="374"/>
      <c r="T709" s="374"/>
      <c r="U709" s="374"/>
      <c r="V709" s="374"/>
      <c r="W709" s="374"/>
      <c r="X709" s="374"/>
      <c r="Y709" s="374"/>
      <c r="Z709" s="374"/>
    </row>
    <row r="710" spans="1:26" ht="13.5" customHeight="1" x14ac:dyDescent="0.25">
      <c r="A710" s="345">
        <f t="shared" ca="1" si="37"/>
        <v>0</v>
      </c>
      <c r="B710" s="345">
        <f t="shared" ca="1" si="31"/>
        <v>3</v>
      </c>
      <c r="C710" s="345">
        <f t="shared" ca="1" si="32"/>
        <v>1</v>
      </c>
      <c r="D710" s="346">
        <f t="shared" ca="1" si="33"/>
        <v>3</v>
      </c>
      <c r="E710" s="346">
        <f t="shared" ca="1" si="34"/>
        <v>2</v>
      </c>
      <c r="F710" s="375"/>
      <c r="G710" s="374"/>
      <c r="H710" s="374"/>
      <c r="I710" s="374"/>
      <c r="J710" s="375"/>
      <c r="K710" s="376"/>
      <c r="L710" s="377"/>
      <c r="M710" s="377"/>
      <c r="N710" s="382"/>
      <c r="O710" s="375"/>
      <c r="P710" s="380"/>
      <c r="Q710" s="375"/>
      <c r="R710" s="374"/>
      <c r="S710" s="374"/>
      <c r="T710" s="374"/>
      <c r="U710" s="374"/>
      <c r="V710" s="374"/>
      <c r="W710" s="374"/>
      <c r="X710" s="374"/>
      <c r="Y710" s="374"/>
      <c r="Z710" s="374"/>
    </row>
    <row r="711" spans="1:26" ht="13.5" customHeight="1" x14ac:dyDescent="0.25">
      <c r="A711" s="345">
        <f t="shared" ca="1" si="37"/>
        <v>0</v>
      </c>
      <c r="B711" s="345">
        <f t="shared" ca="1" si="31"/>
        <v>3</v>
      </c>
      <c r="C711" s="345">
        <f t="shared" ca="1" si="32"/>
        <v>1</v>
      </c>
      <c r="D711" s="346">
        <f t="shared" ca="1" si="33"/>
        <v>3</v>
      </c>
      <c r="E711" s="346">
        <f t="shared" ca="1" si="34"/>
        <v>2</v>
      </c>
      <c r="F711" s="375"/>
      <c r="G711" s="374"/>
      <c r="H711" s="374"/>
      <c r="I711" s="374"/>
      <c r="J711" s="375"/>
      <c r="K711" s="376"/>
      <c r="L711" s="377"/>
      <c r="M711" s="377"/>
      <c r="N711" s="382"/>
      <c r="O711" s="375"/>
      <c r="P711" s="380"/>
      <c r="Q711" s="375"/>
      <c r="R711" s="374"/>
      <c r="S711" s="374"/>
      <c r="T711" s="374"/>
      <c r="U711" s="374"/>
      <c r="V711" s="374"/>
      <c r="W711" s="374"/>
      <c r="X711" s="374"/>
      <c r="Y711" s="374"/>
      <c r="Z711" s="374"/>
    </row>
    <row r="712" spans="1:26" ht="13.5" customHeight="1" x14ac:dyDescent="0.25">
      <c r="A712" s="345">
        <f t="shared" ca="1" si="37"/>
        <v>0</v>
      </c>
      <c r="B712" s="345">
        <f t="shared" ca="1" si="31"/>
        <v>3</v>
      </c>
      <c r="C712" s="345">
        <f t="shared" ca="1" si="32"/>
        <v>1</v>
      </c>
      <c r="D712" s="346">
        <f t="shared" ca="1" si="33"/>
        <v>3</v>
      </c>
      <c r="E712" s="346">
        <f t="shared" ca="1" si="34"/>
        <v>2</v>
      </c>
      <c r="F712" s="375"/>
      <c r="G712" s="374"/>
      <c r="H712" s="374"/>
      <c r="I712" s="374"/>
      <c r="J712" s="375"/>
      <c r="K712" s="376"/>
      <c r="L712" s="377"/>
      <c r="M712" s="377"/>
      <c r="N712" s="382"/>
      <c r="O712" s="375"/>
      <c r="P712" s="380"/>
      <c r="Q712" s="375"/>
      <c r="R712" s="374"/>
      <c r="S712" s="374"/>
      <c r="T712" s="374"/>
      <c r="U712" s="374"/>
      <c r="V712" s="374"/>
      <c r="W712" s="374"/>
      <c r="X712" s="374"/>
      <c r="Y712" s="374"/>
      <c r="Z712" s="374"/>
    </row>
    <row r="713" spans="1:26" ht="13.5" customHeight="1" x14ac:dyDescent="0.25">
      <c r="A713" s="345">
        <f t="shared" ref="A713:A759" ca="1" si="38">IF($H713="UNIDADE CONSTRUTIVA",OFFSET(A713,-1,0)+1,LARGE(A$3:A712,1))</f>
        <v>0</v>
      </c>
      <c r="B713" s="345">
        <f t="shared" ca="1" si="31"/>
        <v>3</v>
      </c>
      <c r="C713" s="345">
        <f t="shared" ca="1" si="32"/>
        <v>1</v>
      </c>
      <c r="D713" s="346">
        <f t="shared" ca="1" si="33"/>
        <v>3</v>
      </c>
      <c r="E713" s="346">
        <f t="shared" ca="1" si="34"/>
        <v>2</v>
      </c>
      <c r="F713" s="375"/>
      <c r="G713" s="374"/>
      <c r="H713" s="374"/>
      <c r="I713" s="374"/>
      <c r="J713" s="375"/>
      <c r="K713" s="376"/>
      <c r="L713" s="377"/>
      <c r="M713" s="377"/>
      <c r="N713" s="382"/>
      <c r="O713" s="375"/>
      <c r="P713" s="380"/>
      <c r="Q713" s="375"/>
      <c r="R713" s="374"/>
      <c r="S713" s="374"/>
      <c r="T713" s="374"/>
      <c r="U713" s="374"/>
      <c r="V713" s="374"/>
      <c r="W713" s="374"/>
      <c r="X713" s="374"/>
      <c r="Y713" s="374"/>
      <c r="Z713" s="374"/>
    </row>
    <row r="714" spans="1:26" ht="13.5" customHeight="1" x14ac:dyDescent="0.25">
      <c r="A714" s="345">
        <f t="shared" ca="1" si="38"/>
        <v>0</v>
      </c>
      <c r="B714" s="345">
        <f t="shared" ca="1" si="31"/>
        <v>3</v>
      </c>
      <c r="C714" s="345">
        <f t="shared" ca="1" si="32"/>
        <v>1</v>
      </c>
      <c r="D714" s="346">
        <f t="shared" ca="1" si="33"/>
        <v>3</v>
      </c>
      <c r="E714" s="346">
        <f t="shared" ca="1" si="34"/>
        <v>2</v>
      </c>
      <c r="F714" s="375"/>
      <c r="G714" s="374"/>
      <c r="H714" s="374"/>
      <c r="I714" s="374"/>
      <c r="J714" s="375"/>
      <c r="K714" s="376"/>
      <c r="L714" s="377"/>
      <c r="M714" s="377"/>
      <c r="N714" s="382"/>
      <c r="O714" s="375"/>
      <c r="P714" s="380"/>
      <c r="Q714" s="375"/>
      <c r="R714" s="375"/>
      <c r="S714" s="375"/>
      <c r="T714" s="375"/>
      <c r="U714" s="375"/>
      <c r="V714" s="375"/>
      <c r="W714" s="375"/>
      <c r="X714" s="375"/>
      <c r="Y714" s="375"/>
      <c r="Z714" s="375"/>
    </row>
    <row r="715" spans="1:26" ht="13.5" customHeight="1" x14ac:dyDescent="0.25">
      <c r="A715" s="345">
        <f t="shared" ca="1" si="38"/>
        <v>0</v>
      </c>
      <c r="B715" s="345">
        <f t="shared" ca="1" si="31"/>
        <v>3</v>
      </c>
      <c r="C715" s="345">
        <f t="shared" ca="1" si="32"/>
        <v>1</v>
      </c>
      <c r="D715" s="346">
        <f t="shared" ca="1" si="33"/>
        <v>3</v>
      </c>
      <c r="E715" s="346">
        <f t="shared" ca="1" si="34"/>
        <v>2</v>
      </c>
      <c r="F715" s="375"/>
      <c r="G715" s="374"/>
      <c r="H715" s="374"/>
      <c r="I715" s="374"/>
      <c r="J715" s="375"/>
      <c r="K715" s="376"/>
      <c r="L715" s="377"/>
      <c r="M715" s="377"/>
      <c r="N715" s="382"/>
      <c r="O715" s="375"/>
      <c r="P715" s="380"/>
      <c r="Q715" s="375"/>
      <c r="R715" s="375"/>
      <c r="S715" s="375"/>
      <c r="T715" s="375"/>
      <c r="U715" s="375"/>
      <c r="V715" s="375"/>
      <c r="W715" s="375"/>
      <c r="X715" s="375"/>
      <c r="Y715" s="375"/>
      <c r="Z715" s="375"/>
    </row>
    <row r="716" spans="1:26" ht="13.5" customHeight="1" x14ac:dyDescent="0.25">
      <c r="A716" s="345">
        <f t="shared" ca="1" si="38"/>
        <v>0</v>
      </c>
      <c r="B716" s="345">
        <f t="shared" ca="1" si="31"/>
        <v>3</v>
      </c>
      <c r="C716" s="345">
        <f t="shared" ca="1" si="32"/>
        <v>1</v>
      </c>
      <c r="D716" s="346">
        <f t="shared" ca="1" si="33"/>
        <v>3</v>
      </c>
      <c r="E716" s="346">
        <f t="shared" ca="1" si="34"/>
        <v>2</v>
      </c>
      <c r="F716" s="375"/>
      <c r="G716" s="374"/>
      <c r="H716" s="374"/>
      <c r="I716" s="374"/>
      <c r="J716" s="375"/>
      <c r="K716" s="376"/>
      <c r="L716" s="377"/>
      <c r="M716" s="377"/>
      <c r="N716" s="382"/>
      <c r="O716" s="375"/>
      <c r="P716" s="380"/>
      <c r="Q716" s="375"/>
      <c r="R716" s="375"/>
      <c r="S716" s="375"/>
      <c r="T716" s="375"/>
      <c r="U716" s="375"/>
      <c r="V716" s="375"/>
      <c r="W716" s="375"/>
      <c r="X716" s="375"/>
      <c r="Y716" s="375"/>
      <c r="Z716" s="375"/>
    </row>
    <row r="717" spans="1:26" ht="13.5" customHeight="1" x14ac:dyDescent="0.25">
      <c r="A717" s="345">
        <f t="shared" ca="1" si="38"/>
        <v>0</v>
      </c>
      <c r="B717" s="345">
        <f t="shared" ca="1" si="31"/>
        <v>3</v>
      </c>
      <c r="C717" s="345">
        <f t="shared" ca="1" si="32"/>
        <v>1</v>
      </c>
      <c r="D717" s="346">
        <f t="shared" ca="1" si="33"/>
        <v>3</v>
      </c>
      <c r="E717" s="346">
        <f t="shared" ca="1" si="34"/>
        <v>2</v>
      </c>
      <c r="F717" s="375"/>
      <c r="G717" s="374"/>
      <c r="H717" s="374"/>
      <c r="I717" s="374"/>
      <c r="J717" s="375"/>
      <c r="K717" s="376"/>
      <c r="L717" s="377"/>
      <c r="M717" s="377"/>
      <c r="N717" s="382"/>
      <c r="O717" s="375"/>
      <c r="P717" s="380"/>
      <c r="Q717" s="375"/>
      <c r="R717" s="375"/>
      <c r="S717" s="375"/>
      <c r="T717" s="375"/>
      <c r="U717" s="375"/>
      <c r="V717" s="375"/>
      <c r="W717" s="375"/>
      <c r="X717" s="375"/>
      <c r="Y717" s="375"/>
      <c r="Z717" s="375"/>
    </row>
    <row r="718" spans="1:26" ht="13.5" customHeight="1" x14ac:dyDescent="0.25">
      <c r="A718" s="345">
        <f t="shared" ca="1" si="38"/>
        <v>0</v>
      </c>
      <c r="B718" s="345">
        <f t="shared" ca="1" si="31"/>
        <v>3</v>
      </c>
      <c r="C718" s="345">
        <f t="shared" ca="1" si="32"/>
        <v>1</v>
      </c>
      <c r="D718" s="346">
        <f t="shared" ca="1" si="33"/>
        <v>3</v>
      </c>
      <c r="E718" s="346">
        <f t="shared" ca="1" si="34"/>
        <v>2</v>
      </c>
      <c r="F718" s="375"/>
      <c r="G718" s="374"/>
      <c r="H718" s="374"/>
      <c r="I718" s="374"/>
      <c r="J718" s="375"/>
      <c r="K718" s="376"/>
      <c r="L718" s="377"/>
      <c r="M718" s="377"/>
      <c r="N718" s="382"/>
      <c r="O718" s="375"/>
      <c r="P718" s="380"/>
      <c r="Q718" s="375"/>
      <c r="R718" s="375"/>
      <c r="S718" s="375"/>
      <c r="T718" s="375"/>
      <c r="U718" s="375"/>
      <c r="V718" s="375"/>
      <c r="W718" s="375"/>
      <c r="X718" s="375"/>
      <c r="Y718" s="375"/>
      <c r="Z718" s="375"/>
    </row>
    <row r="719" spans="1:26" ht="13.5" customHeight="1" x14ac:dyDescent="0.25">
      <c r="A719" s="345">
        <f t="shared" ca="1" si="38"/>
        <v>0</v>
      </c>
      <c r="B719" s="345">
        <f t="shared" ca="1" si="31"/>
        <v>3</v>
      </c>
      <c r="C719" s="345">
        <f t="shared" ca="1" si="32"/>
        <v>1</v>
      </c>
      <c r="D719" s="346">
        <f t="shared" ca="1" si="33"/>
        <v>3</v>
      </c>
      <c r="E719" s="346">
        <f t="shared" ca="1" si="34"/>
        <v>2</v>
      </c>
      <c r="F719" s="375"/>
      <c r="G719" s="374"/>
      <c r="H719" s="374"/>
      <c r="I719" s="374"/>
      <c r="J719" s="375"/>
      <c r="K719" s="376"/>
      <c r="L719" s="377"/>
      <c r="M719" s="377"/>
      <c r="N719" s="382"/>
      <c r="O719" s="375"/>
      <c r="P719" s="380"/>
      <c r="Q719" s="375"/>
      <c r="R719" s="375"/>
      <c r="S719" s="375"/>
      <c r="T719" s="375"/>
      <c r="U719" s="375"/>
      <c r="V719" s="375"/>
      <c r="W719" s="375"/>
      <c r="X719" s="375"/>
      <c r="Y719" s="375"/>
      <c r="Z719" s="375"/>
    </row>
    <row r="720" spans="1:26" ht="13.5" customHeight="1" x14ac:dyDescent="0.25">
      <c r="A720" s="345">
        <f t="shared" ca="1" si="38"/>
        <v>0</v>
      </c>
      <c r="B720" s="345">
        <f t="shared" ca="1" si="31"/>
        <v>3</v>
      </c>
      <c r="C720" s="345">
        <f t="shared" ca="1" si="32"/>
        <v>1</v>
      </c>
      <c r="D720" s="346">
        <f t="shared" ca="1" si="33"/>
        <v>3</v>
      </c>
      <c r="E720" s="346">
        <f t="shared" ca="1" si="34"/>
        <v>2</v>
      </c>
      <c r="F720" s="375"/>
      <c r="G720" s="374"/>
      <c r="H720" s="374"/>
      <c r="I720" s="374"/>
      <c r="J720" s="375"/>
      <c r="K720" s="376"/>
      <c r="L720" s="377"/>
      <c r="M720" s="377"/>
      <c r="N720" s="382"/>
      <c r="O720" s="375"/>
      <c r="P720" s="380"/>
      <c r="Q720" s="375"/>
      <c r="R720" s="375"/>
      <c r="S720" s="375"/>
      <c r="T720" s="375"/>
      <c r="U720" s="375"/>
      <c r="V720" s="375"/>
      <c r="W720" s="375"/>
      <c r="X720" s="375"/>
      <c r="Y720" s="375"/>
      <c r="Z720" s="375"/>
    </row>
    <row r="721" spans="1:26" ht="13.5" customHeight="1" x14ac:dyDescent="0.25">
      <c r="A721" s="345">
        <f t="shared" ca="1" si="38"/>
        <v>0</v>
      </c>
      <c r="B721" s="345">
        <f t="shared" ca="1" si="31"/>
        <v>3</v>
      </c>
      <c r="C721" s="345">
        <f t="shared" ca="1" si="32"/>
        <v>1</v>
      </c>
      <c r="D721" s="346">
        <f t="shared" ca="1" si="33"/>
        <v>3</v>
      </c>
      <c r="E721" s="346">
        <f t="shared" ca="1" si="34"/>
        <v>2</v>
      </c>
      <c r="F721" s="375"/>
      <c r="G721" s="374"/>
      <c r="H721" s="374"/>
      <c r="I721" s="374"/>
      <c r="J721" s="375"/>
      <c r="K721" s="376"/>
      <c r="L721" s="377"/>
      <c r="M721" s="377"/>
      <c r="N721" s="382"/>
      <c r="O721" s="375"/>
      <c r="P721" s="380"/>
      <c r="Q721" s="375"/>
      <c r="R721" s="375"/>
      <c r="S721" s="375"/>
      <c r="T721" s="375"/>
      <c r="U721" s="375"/>
      <c r="V721" s="375"/>
      <c r="W721" s="375"/>
      <c r="X721" s="375"/>
      <c r="Y721" s="375"/>
      <c r="Z721" s="375"/>
    </row>
    <row r="722" spans="1:26" ht="13.5" customHeight="1" x14ac:dyDescent="0.25">
      <c r="A722" s="345">
        <f t="shared" ca="1" si="38"/>
        <v>0</v>
      </c>
      <c r="B722" s="345">
        <f t="shared" ca="1" si="31"/>
        <v>3</v>
      </c>
      <c r="C722" s="345">
        <f t="shared" ca="1" si="32"/>
        <v>1</v>
      </c>
      <c r="D722" s="346">
        <f t="shared" ca="1" si="33"/>
        <v>3</v>
      </c>
      <c r="E722" s="346">
        <f t="shared" ca="1" si="34"/>
        <v>2</v>
      </c>
      <c r="F722" s="375"/>
      <c r="G722" s="374"/>
      <c r="H722" s="374"/>
      <c r="I722" s="374"/>
      <c r="J722" s="375"/>
      <c r="K722" s="376"/>
      <c r="L722" s="377"/>
      <c r="M722" s="377"/>
      <c r="N722" s="382"/>
      <c r="O722" s="375"/>
      <c r="P722" s="380"/>
      <c r="Q722" s="375"/>
      <c r="R722" s="375"/>
      <c r="S722" s="375"/>
      <c r="T722" s="375"/>
      <c r="U722" s="375"/>
      <c r="V722" s="375"/>
      <c r="W722" s="375"/>
      <c r="X722" s="375"/>
      <c r="Y722" s="375"/>
      <c r="Z722" s="375"/>
    </row>
    <row r="723" spans="1:26" ht="13.5" customHeight="1" x14ac:dyDescent="0.25">
      <c r="A723" s="345">
        <f t="shared" ca="1" si="38"/>
        <v>0</v>
      </c>
      <c r="B723" s="345">
        <f t="shared" ca="1" si="31"/>
        <v>3</v>
      </c>
      <c r="C723" s="345">
        <f t="shared" ca="1" si="32"/>
        <v>1</v>
      </c>
      <c r="D723" s="346">
        <f t="shared" ca="1" si="33"/>
        <v>3</v>
      </c>
      <c r="E723" s="346">
        <f t="shared" ca="1" si="34"/>
        <v>2</v>
      </c>
      <c r="F723" s="375"/>
      <c r="G723" s="374"/>
      <c r="H723" s="374"/>
      <c r="I723" s="374"/>
      <c r="J723" s="375"/>
      <c r="K723" s="376"/>
      <c r="L723" s="377"/>
      <c r="M723" s="377"/>
      <c r="N723" s="382"/>
      <c r="O723" s="375"/>
      <c r="P723" s="380"/>
      <c r="Q723" s="375"/>
      <c r="R723" s="375"/>
      <c r="S723" s="375"/>
      <c r="T723" s="375"/>
      <c r="U723" s="375"/>
      <c r="V723" s="375"/>
      <c r="W723" s="375"/>
      <c r="X723" s="375"/>
      <c r="Y723" s="375"/>
      <c r="Z723" s="375"/>
    </row>
    <row r="724" spans="1:26" ht="13.5" customHeight="1" x14ac:dyDescent="0.25">
      <c r="A724" s="345">
        <f t="shared" ca="1" si="38"/>
        <v>0</v>
      </c>
      <c r="B724" s="345">
        <f t="shared" ca="1" si="31"/>
        <v>3</v>
      </c>
      <c r="C724" s="345">
        <f t="shared" ca="1" si="32"/>
        <v>1</v>
      </c>
      <c r="D724" s="346">
        <f t="shared" ca="1" si="33"/>
        <v>3</v>
      </c>
      <c r="E724" s="346">
        <f t="shared" ca="1" si="34"/>
        <v>2</v>
      </c>
      <c r="F724" s="375"/>
      <c r="G724" s="374"/>
      <c r="H724" s="374"/>
      <c r="I724" s="374"/>
      <c r="J724" s="375"/>
      <c r="K724" s="376"/>
      <c r="L724" s="377"/>
      <c r="M724" s="377"/>
      <c r="N724" s="382"/>
      <c r="O724" s="375"/>
      <c r="P724" s="380"/>
      <c r="Q724" s="375"/>
      <c r="R724" s="375"/>
      <c r="S724" s="375"/>
      <c r="T724" s="375"/>
      <c r="U724" s="375"/>
      <c r="V724" s="375"/>
      <c r="W724" s="375"/>
      <c r="X724" s="375"/>
      <c r="Y724" s="375"/>
      <c r="Z724" s="375"/>
    </row>
    <row r="725" spans="1:26" ht="13.5" customHeight="1" x14ac:dyDescent="0.25">
      <c r="A725" s="345">
        <f t="shared" ca="1" si="38"/>
        <v>0</v>
      </c>
      <c r="B725" s="345">
        <f t="shared" ca="1" si="31"/>
        <v>3</v>
      </c>
      <c r="C725" s="345">
        <f t="shared" ca="1" si="32"/>
        <v>1</v>
      </c>
      <c r="D725" s="346">
        <f t="shared" ca="1" si="33"/>
        <v>3</v>
      </c>
      <c r="E725" s="346">
        <f t="shared" ca="1" si="34"/>
        <v>2</v>
      </c>
      <c r="F725" s="375"/>
      <c r="G725" s="374"/>
      <c r="H725" s="374"/>
      <c r="I725" s="374"/>
      <c r="J725" s="375"/>
      <c r="K725" s="376"/>
      <c r="L725" s="377"/>
      <c r="M725" s="377"/>
      <c r="N725" s="382"/>
      <c r="O725" s="375"/>
      <c r="P725" s="380"/>
      <c r="Q725" s="375"/>
      <c r="R725" s="375"/>
      <c r="S725" s="375"/>
      <c r="T725" s="375"/>
      <c r="U725" s="375"/>
      <c r="V725" s="375"/>
      <c r="W725" s="375"/>
      <c r="X725" s="375"/>
      <c r="Y725" s="375"/>
      <c r="Z725" s="375"/>
    </row>
    <row r="726" spans="1:26" ht="13.5" customHeight="1" x14ac:dyDescent="0.25">
      <c r="A726" s="345">
        <f t="shared" ca="1" si="38"/>
        <v>0</v>
      </c>
      <c r="B726" s="345">
        <f t="shared" ca="1" si="31"/>
        <v>3</v>
      </c>
      <c r="C726" s="345">
        <f t="shared" ca="1" si="32"/>
        <v>1</v>
      </c>
      <c r="D726" s="346">
        <f t="shared" ca="1" si="33"/>
        <v>3</v>
      </c>
      <c r="E726" s="346">
        <f t="shared" ca="1" si="34"/>
        <v>2</v>
      </c>
      <c r="F726" s="375"/>
      <c r="G726" s="374"/>
      <c r="H726" s="374"/>
      <c r="I726" s="374"/>
      <c r="J726" s="375"/>
      <c r="K726" s="376"/>
      <c r="L726" s="377"/>
      <c r="M726" s="377"/>
      <c r="N726" s="382"/>
      <c r="O726" s="375"/>
      <c r="P726" s="380"/>
      <c r="Q726" s="375"/>
      <c r="R726" s="375"/>
      <c r="S726" s="375"/>
      <c r="T726" s="375"/>
      <c r="U726" s="375"/>
      <c r="V726" s="375"/>
      <c r="W726" s="375"/>
      <c r="X726" s="375"/>
      <c r="Y726" s="375"/>
      <c r="Z726" s="375"/>
    </row>
    <row r="727" spans="1:26" ht="13.5" customHeight="1" x14ac:dyDescent="0.25">
      <c r="A727" s="345">
        <f t="shared" ca="1" si="38"/>
        <v>0</v>
      </c>
      <c r="B727" s="345">
        <f t="shared" ca="1" si="31"/>
        <v>3</v>
      </c>
      <c r="C727" s="345">
        <f t="shared" ca="1" si="32"/>
        <v>1</v>
      </c>
      <c r="D727" s="346">
        <f t="shared" ca="1" si="33"/>
        <v>3</v>
      </c>
      <c r="E727" s="346">
        <f t="shared" ca="1" si="34"/>
        <v>2</v>
      </c>
      <c r="F727" s="375"/>
      <c r="G727" s="374"/>
      <c r="H727" s="374"/>
      <c r="I727" s="374"/>
      <c r="J727" s="375"/>
      <c r="K727" s="376"/>
      <c r="L727" s="377"/>
      <c r="M727" s="377"/>
      <c r="N727" s="382"/>
      <c r="O727" s="375"/>
      <c r="P727" s="380"/>
      <c r="Q727" s="375"/>
      <c r="R727" s="375"/>
      <c r="S727" s="375"/>
      <c r="T727" s="375"/>
      <c r="U727" s="375"/>
      <c r="V727" s="375"/>
      <c r="W727" s="375"/>
      <c r="X727" s="375"/>
      <c r="Y727" s="375"/>
      <c r="Z727" s="375"/>
    </row>
    <row r="728" spans="1:26" ht="13.5" customHeight="1" x14ac:dyDescent="0.25">
      <c r="A728" s="345">
        <f t="shared" ca="1" si="38"/>
        <v>0</v>
      </c>
      <c r="B728" s="345">
        <f t="shared" ca="1" si="31"/>
        <v>3</v>
      </c>
      <c r="C728" s="345">
        <f t="shared" ca="1" si="32"/>
        <v>1</v>
      </c>
      <c r="D728" s="346">
        <f t="shared" ca="1" si="33"/>
        <v>3</v>
      </c>
      <c r="E728" s="346">
        <f t="shared" ca="1" si="34"/>
        <v>2</v>
      </c>
      <c r="F728" s="375"/>
      <c r="G728" s="374"/>
      <c r="H728" s="374"/>
      <c r="I728" s="374"/>
      <c r="J728" s="375"/>
      <c r="K728" s="376"/>
      <c r="L728" s="377"/>
      <c r="M728" s="377"/>
      <c r="N728" s="382"/>
      <c r="O728" s="375"/>
      <c r="P728" s="380"/>
      <c r="Q728" s="375"/>
      <c r="R728" s="375"/>
      <c r="S728" s="375"/>
      <c r="T728" s="375"/>
      <c r="U728" s="375"/>
      <c r="V728" s="375"/>
      <c r="W728" s="375"/>
      <c r="X728" s="375"/>
      <c r="Y728" s="375"/>
      <c r="Z728" s="375"/>
    </row>
    <row r="729" spans="1:26" ht="13.5" customHeight="1" x14ac:dyDescent="0.25">
      <c r="A729" s="345">
        <f t="shared" ca="1" si="38"/>
        <v>0</v>
      </c>
      <c r="B729" s="345">
        <f t="shared" ca="1" si="31"/>
        <v>3</v>
      </c>
      <c r="C729" s="345">
        <f t="shared" ca="1" si="32"/>
        <v>1</v>
      </c>
      <c r="D729" s="346">
        <f t="shared" ca="1" si="33"/>
        <v>3</v>
      </c>
      <c r="E729" s="346">
        <f t="shared" ca="1" si="34"/>
        <v>2</v>
      </c>
      <c r="F729" s="375"/>
      <c r="G729" s="374"/>
      <c r="H729" s="374"/>
      <c r="I729" s="374"/>
      <c r="J729" s="375"/>
      <c r="K729" s="376"/>
      <c r="L729" s="377"/>
      <c r="M729" s="377"/>
      <c r="N729" s="382"/>
      <c r="O729" s="375"/>
      <c r="P729" s="380"/>
      <c r="Q729" s="375"/>
      <c r="R729" s="375"/>
      <c r="S729" s="375"/>
      <c r="T729" s="375"/>
      <c r="U729" s="375"/>
      <c r="V729" s="375"/>
      <c r="W729" s="375"/>
      <c r="X729" s="375"/>
      <c r="Y729" s="375"/>
      <c r="Z729" s="375"/>
    </row>
    <row r="730" spans="1:26" ht="13.5" customHeight="1" x14ac:dyDescent="0.25">
      <c r="A730" s="345">
        <f t="shared" ca="1" si="38"/>
        <v>0</v>
      </c>
      <c r="B730" s="345">
        <f t="shared" ca="1" si="31"/>
        <v>3</v>
      </c>
      <c r="C730" s="345">
        <f t="shared" ca="1" si="32"/>
        <v>1</v>
      </c>
      <c r="D730" s="346">
        <f t="shared" ca="1" si="33"/>
        <v>3</v>
      </c>
      <c r="E730" s="346">
        <f t="shared" ca="1" si="34"/>
        <v>2</v>
      </c>
      <c r="F730" s="375"/>
      <c r="G730" s="374"/>
      <c r="H730" s="374"/>
      <c r="I730" s="374"/>
      <c r="J730" s="375"/>
      <c r="K730" s="376"/>
      <c r="L730" s="377"/>
      <c r="M730" s="377"/>
      <c r="N730" s="382"/>
      <c r="O730" s="375"/>
      <c r="P730" s="380"/>
      <c r="Q730" s="375"/>
      <c r="R730" s="375"/>
      <c r="S730" s="375"/>
      <c r="T730" s="375"/>
      <c r="U730" s="375"/>
      <c r="V730" s="375"/>
      <c r="W730" s="375"/>
      <c r="X730" s="375"/>
      <c r="Y730" s="375"/>
      <c r="Z730" s="375"/>
    </row>
    <row r="731" spans="1:26" ht="13.5" customHeight="1" x14ac:dyDescent="0.25">
      <c r="A731" s="345">
        <f t="shared" ca="1" si="38"/>
        <v>0</v>
      </c>
      <c r="B731" s="345">
        <f t="shared" ca="1" si="31"/>
        <v>3</v>
      </c>
      <c r="C731" s="345">
        <f t="shared" ca="1" si="32"/>
        <v>1</v>
      </c>
      <c r="D731" s="346">
        <f t="shared" ca="1" si="33"/>
        <v>3</v>
      </c>
      <c r="E731" s="346">
        <f t="shared" ca="1" si="34"/>
        <v>2</v>
      </c>
      <c r="F731" s="375"/>
      <c r="G731" s="374"/>
      <c r="H731" s="374"/>
      <c r="I731" s="374"/>
      <c r="J731" s="375"/>
      <c r="K731" s="376"/>
      <c r="L731" s="377"/>
      <c r="M731" s="377"/>
      <c r="N731" s="382"/>
      <c r="O731" s="375"/>
      <c r="P731" s="380"/>
      <c r="Q731" s="375"/>
      <c r="R731" s="375"/>
      <c r="S731" s="375"/>
      <c r="T731" s="375"/>
      <c r="U731" s="375"/>
      <c r="V731" s="375"/>
      <c r="W731" s="375"/>
      <c r="X731" s="375"/>
      <c r="Y731" s="375"/>
      <c r="Z731" s="375"/>
    </row>
    <row r="732" spans="1:26" ht="13.5" customHeight="1" x14ac:dyDescent="0.25">
      <c r="A732" s="345">
        <f t="shared" ca="1" si="38"/>
        <v>0</v>
      </c>
      <c r="B732" s="345">
        <f t="shared" ca="1" si="31"/>
        <v>3</v>
      </c>
      <c r="C732" s="345">
        <f t="shared" ca="1" si="32"/>
        <v>1</v>
      </c>
      <c r="D732" s="346">
        <f t="shared" ca="1" si="33"/>
        <v>3</v>
      </c>
      <c r="E732" s="346">
        <f t="shared" ca="1" si="34"/>
        <v>2</v>
      </c>
      <c r="F732" s="375"/>
      <c r="G732" s="374"/>
      <c r="H732" s="374"/>
      <c r="I732" s="374"/>
      <c r="J732" s="375"/>
      <c r="K732" s="376"/>
      <c r="L732" s="377"/>
      <c r="M732" s="377"/>
      <c r="N732" s="382"/>
      <c r="O732" s="375"/>
      <c r="P732" s="380"/>
      <c r="Q732" s="375"/>
      <c r="R732" s="375"/>
      <c r="S732" s="375"/>
      <c r="T732" s="375"/>
      <c r="U732" s="375"/>
      <c r="V732" s="375"/>
      <c r="W732" s="375"/>
      <c r="X732" s="375"/>
      <c r="Y732" s="375"/>
      <c r="Z732" s="375"/>
    </row>
    <row r="733" spans="1:26" ht="13.5" customHeight="1" x14ac:dyDescent="0.25">
      <c r="A733" s="345">
        <f t="shared" ca="1" si="38"/>
        <v>0</v>
      </c>
      <c r="B733" s="345">
        <f t="shared" ca="1" si="31"/>
        <v>3</v>
      </c>
      <c r="C733" s="345">
        <f t="shared" ca="1" si="32"/>
        <v>1</v>
      </c>
      <c r="D733" s="346">
        <f t="shared" ca="1" si="33"/>
        <v>3</v>
      </c>
      <c r="E733" s="346">
        <f t="shared" ca="1" si="34"/>
        <v>2</v>
      </c>
      <c r="F733" s="375"/>
      <c r="G733" s="374"/>
      <c r="H733" s="374"/>
      <c r="I733" s="374"/>
      <c r="J733" s="375"/>
      <c r="K733" s="376"/>
      <c r="L733" s="377"/>
      <c r="M733" s="377"/>
      <c r="N733" s="382"/>
      <c r="O733" s="375"/>
      <c r="P733" s="380"/>
      <c r="Q733" s="375"/>
      <c r="R733" s="375"/>
      <c r="S733" s="375"/>
      <c r="T733" s="375"/>
      <c r="U733" s="375"/>
      <c r="V733" s="375"/>
      <c r="W733" s="375"/>
      <c r="X733" s="375"/>
      <c r="Y733" s="375"/>
      <c r="Z733" s="375"/>
    </row>
    <row r="734" spans="1:26" ht="13.5" customHeight="1" x14ac:dyDescent="0.25">
      <c r="A734" s="345">
        <f t="shared" ca="1" si="38"/>
        <v>0</v>
      </c>
      <c r="B734" s="345">
        <f t="shared" ca="1" si="31"/>
        <v>3</v>
      </c>
      <c r="C734" s="345">
        <f t="shared" ca="1" si="32"/>
        <v>1</v>
      </c>
      <c r="D734" s="346">
        <f t="shared" ca="1" si="33"/>
        <v>3</v>
      </c>
      <c r="E734" s="346">
        <f t="shared" ca="1" si="34"/>
        <v>2</v>
      </c>
      <c r="F734" s="375"/>
      <c r="G734" s="374"/>
      <c r="H734" s="374"/>
      <c r="I734" s="374"/>
      <c r="J734" s="375"/>
      <c r="K734" s="376"/>
      <c r="L734" s="377"/>
      <c r="M734" s="377"/>
      <c r="N734" s="382"/>
      <c r="O734" s="375"/>
      <c r="P734" s="380"/>
      <c r="Q734" s="375"/>
      <c r="R734" s="375"/>
      <c r="S734" s="375"/>
      <c r="T734" s="375"/>
      <c r="U734" s="375"/>
      <c r="V734" s="375"/>
      <c r="W734" s="375"/>
      <c r="X734" s="375"/>
      <c r="Y734" s="375"/>
      <c r="Z734" s="375"/>
    </row>
    <row r="735" spans="1:26" ht="13.5" customHeight="1" x14ac:dyDescent="0.25">
      <c r="A735" s="345">
        <f t="shared" ca="1" si="38"/>
        <v>0</v>
      </c>
      <c r="B735" s="345">
        <f t="shared" ca="1" si="31"/>
        <v>3</v>
      </c>
      <c r="C735" s="345">
        <f t="shared" ca="1" si="32"/>
        <v>1</v>
      </c>
      <c r="D735" s="346">
        <f t="shared" ca="1" si="33"/>
        <v>3</v>
      </c>
      <c r="E735" s="346">
        <f t="shared" ca="1" si="34"/>
        <v>2</v>
      </c>
      <c r="F735" s="375"/>
      <c r="G735" s="374"/>
      <c r="H735" s="374"/>
      <c r="I735" s="374"/>
      <c r="J735" s="375"/>
      <c r="K735" s="376"/>
      <c r="L735" s="377"/>
      <c r="M735" s="377"/>
      <c r="N735" s="382"/>
      <c r="O735" s="375"/>
      <c r="P735" s="380"/>
      <c r="Q735" s="375"/>
      <c r="R735" s="375"/>
      <c r="S735" s="375"/>
      <c r="T735" s="375"/>
      <c r="U735" s="375"/>
      <c r="V735" s="375"/>
      <c r="W735" s="375"/>
      <c r="X735" s="375"/>
      <c r="Y735" s="375"/>
      <c r="Z735" s="375"/>
    </row>
    <row r="736" spans="1:26" ht="13.5" customHeight="1" x14ac:dyDescent="0.25">
      <c r="A736" s="345">
        <f t="shared" ca="1" si="38"/>
        <v>0</v>
      </c>
      <c r="B736" s="345">
        <f t="shared" ca="1" si="31"/>
        <v>3</v>
      </c>
      <c r="C736" s="345">
        <f t="shared" ca="1" si="32"/>
        <v>1</v>
      </c>
      <c r="D736" s="346">
        <f t="shared" ca="1" si="33"/>
        <v>3</v>
      </c>
      <c r="E736" s="346">
        <f t="shared" ca="1" si="34"/>
        <v>2</v>
      </c>
      <c r="F736" s="375"/>
      <c r="G736" s="374"/>
      <c r="H736" s="374"/>
      <c r="I736" s="374"/>
      <c r="J736" s="375"/>
      <c r="K736" s="376"/>
      <c r="L736" s="377"/>
      <c r="M736" s="377"/>
      <c r="N736" s="382"/>
      <c r="O736" s="375"/>
      <c r="P736" s="380"/>
      <c r="Q736" s="375"/>
      <c r="R736" s="375"/>
      <c r="S736" s="375"/>
      <c r="T736" s="375"/>
      <c r="U736" s="375"/>
      <c r="V736" s="375"/>
      <c r="W736" s="375"/>
      <c r="X736" s="375"/>
      <c r="Y736" s="375"/>
      <c r="Z736" s="375"/>
    </row>
    <row r="737" spans="1:26" ht="13.5" customHeight="1" x14ac:dyDescent="0.25">
      <c r="A737" s="345">
        <f t="shared" ca="1" si="38"/>
        <v>0</v>
      </c>
      <c r="B737" s="345">
        <f t="shared" ca="1" si="31"/>
        <v>3</v>
      </c>
      <c r="C737" s="345">
        <f t="shared" ca="1" si="32"/>
        <v>1</v>
      </c>
      <c r="D737" s="346">
        <f t="shared" ca="1" si="33"/>
        <v>3</v>
      </c>
      <c r="E737" s="346">
        <f t="shared" ca="1" si="34"/>
        <v>2</v>
      </c>
      <c r="F737" s="375"/>
      <c r="G737" s="374"/>
      <c r="H737" s="374"/>
      <c r="I737" s="374"/>
      <c r="J737" s="375"/>
      <c r="K737" s="376"/>
      <c r="L737" s="377"/>
      <c r="M737" s="377"/>
      <c r="N737" s="382"/>
      <c r="O737" s="375"/>
      <c r="P737" s="380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</row>
    <row r="738" spans="1:26" ht="13.5" customHeight="1" x14ac:dyDescent="0.25">
      <c r="A738" s="345">
        <f t="shared" ca="1" si="38"/>
        <v>0</v>
      </c>
      <c r="B738" s="345">
        <f t="shared" ca="1" si="31"/>
        <v>3</v>
      </c>
      <c r="C738" s="345">
        <f t="shared" ca="1" si="32"/>
        <v>1</v>
      </c>
      <c r="D738" s="346">
        <f t="shared" ca="1" si="33"/>
        <v>3</v>
      </c>
      <c r="E738" s="346">
        <f t="shared" ca="1" si="34"/>
        <v>2</v>
      </c>
      <c r="F738" s="375"/>
      <c r="G738" s="374"/>
      <c r="H738" s="374"/>
      <c r="I738" s="374"/>
      <c r="J738" s="375"/>
      <c r="K738" s="376"/>
      <c r="L738" s="377"/>
      <c r="M738" s="377"/>
      <c r="N738" s="382"/>
      <c r="O738" s="375"/>
      <c r="P738" s="380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</row>
    <row r="739" spans="1:26" ht="13.5" customHeight="1" x14ac:dyDescent="0.25">
      <c r="A739" s="345">
        <f t="shared" ca="1" si="38"/>
        <v>0</v>
      </c>
      <c r="B739" s="345">
        <f t="shared" ca="1" si="31"/>
        <v>3</v>
      </c>
      <c r="C739" s="345">
        <f t="shared" ca="1" si="32"/>
        <v>1</v>
      </c>
      <c r="D739" s="346">
        <f t="shared" ca="1" si="33"/>
        <v>3</v>
      </c>
      <c r="E739" s="346">
        <f t="shared" ca="1" si="34"/>
        <v>2</v>
      </c>
      <c r="F739" s="375"/>
      <c r="G739" s="374"/>
      <c r="H739" s="374"/>
      <c r="I739" s="374"/>
      <c r="J739" s="375"/>
      <c r="K739" s="376"/>
      <c r="L739" s="377"/>
      <c r="M739" s="377"/>
      <c r="N739" s="382"/>
      <c r="O739" s="375"/>
      <c r="P739" s="380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</row>
    <row r="740" spans="1:26" ht="13.5" customHeight="1" x14ac:dyDescent="0.25">
      <c r="A740" s="345">
        <f t="shared" ca="1" si="38"/>
        <v>0</v>
      </c>
      <c r="B740" s="345">
        <f t="shared" ca="1" si="31"/>
        <v>3</v>
      </c>
      <c r="C740" s="345">
        <f t="shared" ca="1" si="32"/>
        <v>1</v>
      </c>
      <c r="D740" s="346">
        <f t="shared" ca="1" si="33"/>
        <v>3</v>
      </c>
      <c r="E740" s="346">
        <f t="shared" ca="1" si="34"/>
        <v>2</v>
      </c>
      <c r="F740" s="375"/>
      <c r="G740" s="374"/>
      <c r="H740" s="374"/>
      <c r="I740" s="374"/>
      <c r="J740" s="375"/>
      <c r="K740" s="376"/>
      <c r="L740" s="377"/>
      <c r="M740" s="377"/>
      <c r="N740" s="382"/>
      <c r="O740" s="375"/>
      <c r="P740" s="380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</row>
    <row r="741" spans="1:26" ht="13.5" customHeight="1" x14ac:dyDescent="0.25">
      <c r="A741" s="345">
        <f t="shared" ca="1" si="38"/>
        <v>0</v>
      </c>
      <c r="B741" s="345">
        <f t="shared" ca="1" si="31"/>
        <v>3</v>
      </c>
      <c r="C741" s="345">
        <f t="shared" ca="1" si="32"/>
        <v>1</v>
      </c>
      <c r="D741" s="346">
        <f t="shared" ca="1" si="33"/>
        <v>3</v>
      </c>
      <c r="E741" s="346">
        <f t="shared" ca="1" si="34"/>
        <v>2</v>
      </c>
      <c r="F741" s="375"/>
      <c r="G741" s="374"/>
      <c r="H741" s="374"/>
      <c r="I741" s="374"/>
      <c r="J741" s="375"/>
      <c r="K741" s="376"/>
      <c r="L741" s="377"/>
      <c r="M741" s="377"/>
      <c r="N741" s="382"/>
      <c r="O741" s="375"/>
      <c r="P741" s="380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</row>
    <row r="742" spans="1:26" ht="13.5" customHeight="1" x14ac:dyDescent="0.25">
      <c r="A742" s="345">
        <f t="shared" ca="1" si="38"/>
        <v>0</v>
      </c>
      <c r="B742" s="345">
        <f t="shared" ca="1" si="31"/>
        <v>3</v>
      </c>
      <c r="C742" s="345">
        <f t="shared" ca="1" si="32"/>
        <v>1</v>
      </c>
      <c r="D742" s="346">
        <f t="shared" ca="1" si="33"/>
        <v>3</v>
      </c>
      <c r="E742" s="346">
        <f t="shared" ca="1" si="34"/>
        <v>2</v>
      </c>
      <c r="F742" s="375"/>
      <c r="G742" s="374"/>
      <c r="H742" s="374"/>
      <c r="I742" s="374"/>
      <c r="J742" s="375"/>
      <c r="K742" s="376"/>
      <c r="L742" s="377"/>
      <c r="M742" s="377"/>
      <c r="N742" s="382"/>
      <c r="O742" s="375"/>
      <c r="P742" s="380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</row>
    <row r="743" spans="1:26" ht="13.5" customHeight="1" x14ac:dyDescent="0.25">
      <c r="A743" s="345">
        <f t="shared" ca="1" si="38"/>
        <v>0</v>
      </c>
      <c r="B743" s="345">
        <f t="shared" ca="1" si="31"/>
        <v>3</v>
      </c>
      <c r="C743" s="345">
        <f t="shared" ca="1" si="32"/>
        <v>1</v>
      </c>
      <c r="D743" s="346">
        <f t="shared" ca="1" si="33"/>
        <v>3</v>
      </c>
      <c r="E743" s="346">
        <f t="shared" ca="1" si="34"/>
        <v>2</v>
      </c>
      <c r="F743" s="375"/>
      <c r="G743" s="374"/>
      <c r="H743" s="374"/>
      <c r="I743" s="374"/>
      <c r="J743" s="375"/>
      <c r="K743" s="376"/>
      <c r="L743" s="377"/>
      <c r="M743" s="377"/>
      <c r="N743" s="382"/>
      <c r="O743" s="375"/>
      <c r="P743" s="380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</row>
    <row r="744" spans="1:26" ht="13.5" customHeight="1" x14ac:dyDescent="0.25">
      <c r="A744" s="345">
        <f t="shared" ca="1" si="38"/>
        <v>0</v>
      </c>
      <c r="B744" s="345">
        <f t="shared" ca="1" si="31"/>
        <v>3</v>
      </c>
      <c r="C744" s="345">
        <f t="shared" ca="1" si="32"/>
        <v>1</v>
      </c>
      <c r="D744" s="346">
        <f t="shared" ca="1" si="33"/>
        <v>3</v>
      </c>
      <c r="E744" s="346">
        <f t="shared" ca="1" si="34"/>
        <v>2</v>
      </c>
      <c r="F744" s="375"/>
      <c r="G744" s="374"/>
      <c r="H744" s="374"/>
      <c r="I744" s="374"/>
      <c r="J744" s="375"/>
      <c r="K744" s="376"/>
      <c r="L744" s="377"/>
      <c r="M744" s="377"/>
      <c r="N744" s="382"/>
      <c r="O744" s="375"/>
      <c r="P744" s="380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</row>
    <row r="745" spans="1:26" ht="13.5" customHeight="1" x14ac:dyDescent="0.25">
      <c r="A745" s="345">
        <f t="shared" ca="1" si="38"/>
        <v>0</v>
      </c>
      <c r="B745" s="345">
        <f t="shared" ca="1" si="31"/>
        <v>3</v>
      </c>
      <c r="C745" s="345">
        <f t="shared" ca="1" si="32"/>
        <v>1</v>
      </c>
      <c r="D745" s="346">
        <f t="shared" ca="1" si="33"/>
        <v>3</v>
      </c>
      <c r="E745" s="346">
        <f t="shared" ca="1" si="34"/>
        <v>2</v>
      </c>
      <c r="F745" s="375"/>
      <c r="G745" s="374"/>
      <c r="H745" s="374"/>
      <c r="I745" s="374"/>
      <c r="J745" s="375"/>
      <c r="K745" s="376"/>
      <c r="L745" s="377"/>
      <c r="M745" s="377"/>
      <c r="N745" s="382"/>
      <c r="O745" s="375"/>
      <c r="P745" s="380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</row>
    <row r="746" spans="1:26" ht="13.5" customHeight="1" x14ac:dyDescent="0.25">
      <c r="A746" s="345">
        <f t="shared" ca="1" si="38"/>
        <v>0</v>
      </c>
      <c r="B746" s="345">
        <f t="shared" ca="1" si="31"/>
        <v>3</v>
      </c>
      <c r="C746" s="345">
        <f t="shared" ca="1" si="32"/>
        <v>1</v>
      </c>
      <c r="D746" s="346">
        <f t="shared" ca="1" si="33"/>
        <v>3</v>
      </c>
      <c r="E746" s="346">
        <f t="shared" ca="1" si="34"/>
        <v>2</v>
      </c>
      <c r="F746" s="375"/>
      <c r="G746" s="374"/>
      <c r="H746" s="374"/>
      <c r="I746" s="374"/>
      <c r="J746" s="375"/>
      <c r="K746" s="376"/>
      <c r="L746" s="377"/>
      <c r="M746" s="377"/>
      <c r="N746" s="382"/>
      <c r="O746" s="375"/>
      <c r="P746" s="380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</row>
    <row r="747" spans="1:26" ht="13.5" customHeight="1" x14ac:dyDescent="0.25">
      <c r="A747" s="345">
        <f t="shared" ca="1" si="38"/>
        <v>0</v>
      </c>
      <c r="B747" s="345">
        <f t="shared" ca="1" si="31"/>
        <v>3</v>
      </c>
      <c r="C747" s="345">
        <f t="shared" ca="1" si="32"/>
        <v>1</v>
      </c>
      <c r="D747" s="346">
        <f t="shared" ca="1" si="33"/>
        <v>3</v>
      </c>
      <c r="E747" s="346">
        <f t="shared" ca="1" si="34"/>
        <v>2</v>
      </c>
      <c r="F747" s="375"/>
      <c r="G747" s="374"/>
      <c r="H747" s="374"/>
      <c r="I747" s="374"/>
      <c r="J747" s="375"/>
      <c r="K747" s="376"/>
      <c r="L747" s="377"/>
      <c r="M747" s="377"/>
      <c r="N747" s="382"/>
      <c r="O747" s="375"/>
      <c r="P747" s="380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</row>
    <row r="748" spans="1:26" ht="13.5" customHeight="1" x14ac:dyDescent="0.25">
      <c r="A748" s="345">
        <f t="shared" ca="1" si="38"/>
        <v>0</v>
      </c>
      <c r="B748" s="345">
        <f t="shared" ca="1" si="31"/>
        <v>3</v>
      </c>
      <c r="C748" s="345">
        <f t="shared" ca="1" si="32"/>
        <v>1</v>
      </c>
      <c r="D748" s="346">
        <f t="shared" ca="1" si="33"/>
        <v>3</v>
      </c>
      <c r="E748" s="346">
        <f t="shared" ca="1" si="34"/>
        <v>2</v>
      </c>
      <c r="F748" s="375"/>
      <c r="G748" s="374"/>
      <c r="H748" s="374"/>
      <c r="I748" s="374"/>
      <c r="J748" s="375"/>
      <c r="K748" s="376"/>
      <c r="L748" s="377"/>
      <c r="M748" s="377"/>
      <c r="N748" s="382"/>
      <c r="O748" s="375"/>
      <c r="P748" s="380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</row>
    <row r="749" spans="1:26" ht="13.5" customHeight="1" x14ac:dyDescent="0.25">
      <c r="A749" s="345">
        <f t="shared" ca="1" si="38"/>
        <v>0</v>
      </c>
      <c r="B749" s="345">
        <f t="shared" ca="1" si="31"/>
        <v>3</v>
      </c>
      <c r="C749" s="345">
        <f t="shared" ca="1" si="32"/>
        <v>1</v>
      </c>
      <c r="D749" s="346">
        <f t="shared" ca="1" si="33"/>
        <v>3</v>
      </c>
      <c r="E749" s="346">
        <f t="shared" ca="1" si="34"/>
        <v>2</v>
      </c>
      <c r="F749" s="375"/>
      <c r="G749" s="374"/>
      <c r="H749" s="374"/>
      <c r="I749" s="374"/>
      <c r="J749" s="375"/>
      <c r="K749" s="376"/>
      <c r="L749" s="377"/>
      <c r="M749" s="377"/>
      <c r="N749" s="382"/>
      <c r="O749" s="375"/>
      <c r="P749" s="380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</row>
    <row r="750" spans="1:26" ht="13.5" customHeight="1" x14ac:dyDescent="0.25">
      <c r="A750" s="345">
        <f t="shared" ca="1" si="38"/>
        <v>0</v>
      </c>
      <c r="B750" s="345">
        <f t="shared" ca="1" si="31"/>
        <v>3</v>
      </c>
      <c r="C750" s="345">
        <f t="shared" ca="1" si="32"/>
        <v>1</v>
      </c>
      <c r="D750" s="346">
        <f t="shared" ca="1" si="33"/>
        <v>3</v>
      </c>
      <c r="E750" s="346">
        <f t="shared" ca="1" si="34"/>
        <v>2</v>
      </c>
      <c r="F750" s="375"/>
      <c r="G750" s="374"/>
      <c r="H750" s="374"/>
      <c r="I750" s="374"/>
      <c r="J750" s="375"/>
      <c r="K750" s="376"/>
      <c r="L750" s="377"/>
      <c r="M750" s="377"/>
      <c r="N750" s="382"/>
      <c r="O750" s="375"/>
      <c r="P750" s="380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</row>
    <row r="751" spans="1:26" ht="13.5" customHeight="1" x14ac:dyDescent="0.25">
      <c r="A751" s="345">
        <f t="shared" ca="1" si="38"/>
        <v>0</v>
      </c>
      <c r="B751" s="345">
        <f t="shared" ca="1" si="31"/>
        <v>3</v>
      </c>
      <c r="C751" s="345">
        <f t="shared" ca="1" si="32"/>
        <v>1</v>
      </c>
      <c r="D751" s="346">
        <f t="shared" ca="1" si="33"/>
        <v>3</v>
      </c>
      <c r="E751" s="346">
        <f t="shared" ca="1" si="34"/>
        <v>2</v>
      </c>
      <c r="F751" s="375"/>
      <c r="G751" s="374"/>
      <c r="H751" s="374"/>
      <c r="I751" s="374"/>
      <c r="J751" s="375"/>
      <c r="K751" s="376"/>
      <c r="L751" s="377"/>
      <c r="M751" s="377"/>
      <c r="N751" s="382"/>
      <c r="O751" s="375"/>
      <c r="P751" s="380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</row>
    <row r="752" spans="1:26" ht="13.5" customHeight="1" x14ac:dyDescent="0.25">
      <c r="A752" s="345">
        <f t="shared" ca="1" si="38"/>
        <v>0</v>
      </c>
      <c r="B752" s="345">
        <f t="shared" ca="1" si="31"/>
        <v>3</v>
      </c>
      <c r="C752" s="345">
        <f t="shared" ca="1" si="32"/>
        <v>1</v>
      </c>
      <c r="D752" s="346">
        <f t="shared" ca="1" si="33"/>
        <v>3</v>
      </c>
      <c r="E752" s="346">
        <f t="shared" ca="1" si="34"/>
        <v>2</v>
      </c>
      <c r="F752" s="375"/>
      <c r="G752" s="374"/>
      <c r="H752" s="374"/>
      <c r="I752" s="374"/>
      <c r="J752" s="375"/>
      <c r="K752" s="376"/>
      <c r="L752" s="377"/>
      <c r="M752" s="377"/>
      <c r="N752" s="382"/>
      <c r="O752" s="375"/>
      <c r="P752" s="380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</row>
    <row r="753" spans="1:26" ht="13.5" customHeight="1" x14ac:dyDescent="0.25">
      <c r="A753" s="345">
        <f t="shared" ca="1" si="38"/>
        <v>0</v>
      </c>
      <c r="B753" s="345">
        <f t="shared" ca="1" si="31"/>
        <v>3</v>
      </c>
      <c r="C753" s="345">
        <f t="shared" ca="1" si="32"/>
        <v>1</v>
      </c>
      <c r="D753" s="346">
        <f t="shared" ca="1" si="33"/>
        <v>3</v>
      </c>
      <c r="E753" s="346">
        <f t="shared" ca="1" si="34"/>
        <v>2</v>
      </c>
      <c r="F753" s="375"/>
      <c r="G753" s="374"/>
      <c r="H753" s="374"/>
      <c r="I753" s="374"/>
      <c r="J753" s="375"/>
      <c r="K753" s="376"/>
      <c r="L753" s="377"/>
      <c r="M753" s="377"/>
      <c r="N753" s="382"/>
      <c r="O753" s="375"/>
      <c r="P753" s="380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</row>
    <row r="754" spans="1:26" ht="13.5" customHeight="1" x14ac:dyDescent="0.25">
      <c r="A754" s="345">
        <f t="shared" ca="1" si="38"/>
        <v>0</v>
      </c>
      <c r="B754" s="345">
        <f t="shared" ca="1" si="31"/>
        <v>3</v>
      </c>
      <c r="C754" s="345">
        <f t="shared" ca="1" si="32"/>
        <v>1</v>
      </c>
      <c r="D754" s="346">
        <f t="shared" ca="1" si="33"/>
        <v>3</v>
      </c>
      <c r="E754" s="346">
        <f t="shared" ca="1" si="34"/>
        <v>2</v>
      </c>
      <c r="F754" s="375"/>
      <c r="G754" s="374"/>
      <c r="H754" s="374"/>
      <c r="I754" s="374"/>
      <c r="J754" s="375"/>
      <c r="K754" s="376"/>
      <c r="L754" s="377"/>
      <c r="M754" s="377"/>
      <c r="N754" s="382"/>
      <c r="O754" s="375"/>
      <c r="P754" s="380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</row>
    <row r="755" spans="1:26" ht="13.5" customHeight="1" x14ac:dyDescent="0.25">
      <c r="A755" s="345">
        <f t="shared" ca="1" si="38"/>
        <v>0</v>
      </c>
      <c r="B755" s="345">
        <f t="shared" ca="1" si="31"/>
        <v>3</v>
      </c>
      <c r="C755" s="345">
        <f t="shared" ca="1" si="32"/>
        <v>1</v>
      </c>
      <c r="D755" s="346">
        <f t="shared" ca="1" si="33"/>
        <v>3</v>
      </c>
      <c r="E755" s="346">
        <f t="shared" ca="1" si="34"/>
        <v>2</v>
      </c>
      <c r="F755" s="375"/>
      <c r="G755" s="374"/>
      <c r="H755" s="374"/>
      <c r="I755" s="374"/>
      <c r="J755" s="375"/>
      <c r="K755" s="376"/>
      <c r="L755" s="377"/>
      <c r="M755" s="377"/>
      <c r="N755" s="382"/>
      <c r="O755" s="375"/>
      <c r="P755" s="380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</row>
    <row r="756" spans="1:26" ht="13.5" customHeight="1" x14ac:dyDescent="0.25">
      <c r="A756" s="345">
        <f t="shared" ca="1" si="38"/>
        <v>0</v>
      </c>
      <c r="B756" s="345">
        <f t="shared" ca="1" si="31"/>
        <v>3</v>
      </c>
      <c r="C756" s="345">
        <f t="shared" ca="1" si="32"/>
        <v>1</v>
      </c>
      <c r="D756" s="346">
        <f t="shared" ca="1" si="33"/>
        <v>3</v>
      </c>
      <c r="E756" s="346">
        <f t="shared" ca="1" si="34"/>
        <v>2</v>
      </c>
      <c r="F756" s="375"/>
      <c r="G756" s="374"/>
      <c r="H756" s="374"/>
      <c r="I756" s="374"/>
      <c r="J756" s="375"/>
      <c r="K756" s="376"/>
      <c r="L756" s="377"/>
      <c r="M756" s="377"/>
      <c r="N756" s="382"/>
      <c r="O756" s="375"/>
      <c r="P756" s="380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</row>
    <row r="757" spans="1:26" ht="13.5" customHeight="1" x14ac:dyDescent="0.25">
      <c r="A757" s="345">
        <f t="shared" ca="1" si="38"/>
        <v>0</v>
      </c>
      <c r="B757" s="345">
        <f t="shared" ca="1" si="31"/>
        <v>3</v>
      </c>
      <c r="C757" s="345">
        <f t="shared" ca="1" si="32"/>
        <v>1</v>
      </c>
      <c r="D757" s="346">
        <f t="shared" ca="1" si="33"/>
        <v>3</v>
      </c>
      <c r="E757" s="346">
        <f t="shared" ca="1" si="34"/>
        <v>2</v>
      </c>
      <c r="F757" s="375"/>
      <c r="G757" s="374"/>
      <c r="H757" s="374"/>
      <c r="I757" s="374"/>
      <c r="J757" s="375"/>
      <c r="K757" s="376"/>
      <c r="L757" s="377"/>
      <c r="M757" s="377"/>
      <c r="N757" s="382"/>
      <c r="O757" s="375"/>
      <c r="P757" s="380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</row>
    <row r="758" spans="1:26" ht="13.5" customHeight="1" x14ac:dyDescent="0.25">
      <c r="A758" s="345">
        <f t="shared" ca="1" si="38"/>
        <v>0</v>
      </c>
      <c r="B758" s="345">
        <f t="shared" ca="1" si="31"/>
        <v>3</v>
      </c>
      <c r="C758" s="345">
        <f t="shared" ca="1" si="32"/>
        <v>1</v>
      </c>
      <c r="D758" s="346">
        <f t="shared" ca="1" si="33"/>
        <v>3</v>
      </c>
      <c r="E758" s="346">
        <f t="shared" ca="1" si="34"/>
        <v>2</v>
      </c>
      <c r="F758" s="375"/>
      <c r="G758" s="374"/>
      <c r="H758" s="374"/>
      <c r="I758" s="374"/>
      <c r="J758" s="375"/>
      <c r="K758" s="376"/>
      <c r="L758" s="377"/>
      <c r="M758" s="377"/>
      <c r="N758" s="382"/>
      <c r="O758" s="375"/>
      <c r="P758" s="380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</row>
    <row r="759" spans="1:26" ht="13.5" customHeight="1" x14ac:dyDescent="0.25">
      <c r="A759" s="345">
        <f t="shared" ca="1" si="38"/>
        <v>0</v>
      </c>
      <c r="B759" s="345">
        <f t="shared" ca="1" si="31"/>
        <v>3</v>
      </c>
      <c r="C759" s="345">
        <f t="shared" ca="1" si="32"/>
        <v>1</v>
      </c>
      <c r="D759" s="346">
        <f t="shared" ca="1" si="33"/>
        <v>3</v>
      </c>
      <c r="E759" s="346">
        <f t="shared" ca="1" si="34"/>
        <v>2</v>
      </c>
      <c r="F759" s="375"/>
      <c r="G759" s="374"/>
      <c r="H759" s="374"/>
      <c r="I759" s="374"/>
      <c r="J759" s="375"/>
      <c r="K759" s="376"/>
      <c r="L759" s="377"/>
      <c r="M759" s="377"/>
      <c r="N759" s="382"/>
      <c r="O759" s="375"/>
      <c r="P759" s="380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</row>
    <row r="760" spans="1:26" ht="13.5" customHeight="1" x14ac:dyDescent="0.25">
      <c r="A760" s="375"/>
      <c r="B760" s="375"/>
      <c r="C760" s="375"/>
      <c r="D760" s="375"/>
      <c r="E760" s="375"/>
      <c r="F760" s="375"/>
      <c r="G760" s="374"/>
      <c r="H760" s="374"/>
      <c r="I760" s="374"/>
      <c r="J760" s="375"/>
      <c r="K760" s="376"/>
      <c r="L760" s="377"/>
      <c r="M760" s="377"/>
      <c r="N760" s="382"/>
      <c r="O760" s="375"/>
      <c r="P760" s="380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</row>
    <row r="761" spans="1:26" ht="13.5" customHeight="1" x14ac:dyDescent="0.25">
      <c r="A761" s="375"/>
      <c r="B761" s="375"/>
      <c r="C761" s="375"/>
      <c r="D761" s="375"/>
      <c r="E761" s="375"/>
      <c r="F761" s="375"/>
      <c r="G761" s="374"/>
      <c r="H761" s="374"/>
      <c r="I761" s="374"/>
      <c r="J761" s="375"/>
      <c r="K761" s="376"/>
      <c r="L761" s="377"/>
      <c r="M761" s="377"/>
      <c r="N761" s="382"/>
      <c r="O761" s="375"/>
      <c r="P761" s="380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</row>
    <row r="762" spans="1:26" ht="13.5" customHeight="1" x14ac:dyDescent="0.25">
      <c r="A762" s="375"/>
      <c r="B762" s="375"/>
      <c r="C762" s="375"/>
      <c r="D762" s="375"/>
      <c r="E762" s="375"/>
      <c r="F762" s="375"/>
      <c r="G762" s="374"/>
      <c r="H762" s="374"/>
      <c r="I762" s="374"/>
      <c r="J762" s="375"/>
      <c r="K762" s="376"/>
      <c r="L762" s="377"/>
      <c r="M762" s="377"/>
      <c r="N762" s="382"/>
      <c r="O762" s="375"/>
      <c r="P762" s="380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</row>
    <row r="763" spans="1:26" ht="13.5" customHeight="1" x14ac:dyDescent="0.25">
      <c r="A763" s="375"/>
      <c r="B763" s="375"/>
      <c r="C763" s="375"/>
      <c r="D763" s="375"/>
      <c r="E763" s="375"/>
      <c r="F763" s="375"/>
      <c r="G763" s="374"/>
      <c r="H763" s="374"/>
      <c r="I763" s="374"/>
      <c r="J763" s="375"/>
      <c r="K763" s="376"/>
      <c r="L763" s="377"/>
      <c r="M763" s="377"/>
      <c r="N763" s="382"/>
      <c r="O763" s="375"/>
      <c r="P763" s="380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</row>
    <row r="764" spans="1:26" ht="13.5" customHeight="1" x14ac:dyDescent="0.25">
      <c r="A764" s="375"/>
      <c r="B764" s="375"/>
      <c r="C764" s="375"/>
      <c r="D764" s="375"/>
      <c r="E764" s="375"/>
      <c r="F764" s="375"/>
      <c r="G764" s="374"/>
      <c r="H764" s="374"/>
      <c r="I764" s="374"/>
      <c r="J764" s="375"/>
      <c r="K764" s="376"/>
      <c r="L764" s="377"/>
      <c r="M764" s="377"/>
      <c r="N764" s="382"/>
      <c r="O764" s="375"/>
      <c r="P764" s="380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</row>
    <row r="765" spans="1:26" ht="13.5" customHeight="1" x14ac:dyDescent="0.25">
      <c r="A765" s="375"/>
      <c r="B765" s="375"/>
      <c r="C765" s="375"/>
      <c r="D765" s="375"/>
      <c r="E765" s="375"/>
      <c r="F765" s="375"/>
      <c r="G765" s="374"/>
      <c r="H765" s="374"/>
      <c r="I765" s="374"/>
      <c r="J765" s="375"/>
      <c r="K765" s="376"/>
      <c r="L765" s="377"/>
      <c r="M765" s="377"/>
      <c r="N765" s="382"/>
      <c r="O765" s="375"/>
      <c r="P765" s="380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</row>
    <row r="766" spans="1:26" ht="13.5" customHeight="1" x14ac:dyDescent="0.25">
      <c r="A766" s="375"/>
      <c r="B766" s="375"/>
      <c r="C766" s="375"/>
      <c r="D766" s="375"/>
      <c r="E766" s="375"/>
      <c r="F766" s="375"/>
      <c r="G766" s="374"/>
      <c r="H766" s="374"/>
      <c r="I766" s="374"/>
      <c r="J766" s="375"/>
      <c r="K766" s="376"/>
      <c r="L766" s="377"/>
      <c r="M766" s="377"/>
      <c r="N766" s="382"/>
      <c r="O766" s="375"/>
      <c r="P766" s="380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</row>
    <row r="767" spans="1:26" ht="13.5" customHeight="1" x14ac:dyDescent="0.25">
      <c r="A767" s="375"/>
      <c r="B767" s="375"/>
      <c r="C767" s="375"/>
      <c r="D767" s="375"/>
      <c r="E767" s="375"/>
      <c r="F767" s="375"/>
      <c r="G767" s="374"/>
      <c r="H767" s="374"/>
      <c r="I767" s="374"/>
      <c r="J767" s="375"/>
      <c r="K767" s="376"/>
      <c r="L767" s="377"/>
      <c r="M767" s="377"/>
      <c r="N767" s="382"/>
      <c r="O767" s="375"/>
      <c r="P767" s="380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</row>
    <row r="768" spans="1:26" ht="13.5" customHeight="1" x14ac:dyDescent="0.25">
      <c r="A768" s="375"/>
      <c r="B768" s="375"/>
      <c r="C768" s="375"/>
      <c r="D768" s="375"/>
      <c r="E768" s="375"/>
      <c r="F768" s="375"/>
      <c r="G768" s="374"/>
      <c r="H768" s="374"/>
      <c r="I768" s="374"/>
      <c r="J768" s="375"/>
      <c r="K768" s="376"/>
      <c r="L768" s="377"/>
      <c r="M768" s="377"/>
      <c r="N768" s="382"/>
      <c r="O768" s="375"/>
      <c r="P768" s="380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</row>
    <row r="769" spans="1:26" ht="13.5" customHeight="1" x14ac:dyDescent="0.25">
      <c r="A769" s="375"/>
      <c r="B769" s="375"/>
      <c r="C769" s="375"/>
      <c r="D769" s="375"/>
      <c r="E769" s="375"/>
      <c r="F769" s="375"/>
      <c r="G769" s="374"/>
      <c r="H769" s="374"/>
      <c r="I769" s="374"/>
      <c r="J769" s="375"/>
      <c r="K769" s="376"/>
      <c r="L769" s="377"/>
      <c r="M769" s="377"/>
      <c r="N769" s="382"/>
      <c r="O769" s="375"/>
      <c r="P769" s="380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</row>
    <row r="770" spans="1:26" ht="13.5" customHeight="1" x14ac:dyDescent="0.25">
      <c r="A770" s="375"/>
      <c r="B770" s="375"/>
      <c r="C770" s="375"/>
      <c r="D770" s="375"/>
      <c r="E770" s="375"/>
      <c r="F770" s="375"/>
      <c r="G770" s="374"/>
      <c r="H770" s="374"/>
      <c r="I770" s="374"/>
      <c r="J770" s="375"/>
      <c r="K770" s="376"/>
      <c r="L770" s="377"/>
      <c r="M770" s="377"/>
      <c r="N770" s="382"/>
      <c r="O770" s="375"/>
      <c r="P770" s="380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</row>
    <row r="771" spans="1:26" ht="13.5" customHeight="1" x14ac:dyDescent="0.25">
      <c r="A771" s="375"/>
      <c r="B771" s="375"/>
      <c r="C771" s="375"/>
      <c r="D771" s="375"/>
      <c r="E771" s="375"/>
      <c r="F771" s="375"/>
      <c r="G771" s="374"/>
      <c r="H771" s="374"/>
      <c r="I771" s="374"/>
      <c r="J771" s="375"/>
      <c r="K771" s="376"/>
      <c r="L771" s="377"/>
      <c r="M771" s="377"/>
      <c r="N771" s="382"/>
      <c r="O771" s="375"/>
      <c r="P771" s="380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</row>
    <row r="772" spans="1:26" ht="13.5" customHeight="1" x14ac:dyDescent="0.25">
      <c r="A772" s="375"/>
      <c r="B772" s="375"/>
      <c r="C772" s="375"/>
      <c r="D772" s="375"/>
      <c r="E772" s="375"/>
      <c r="F772" s="375"/>
      <c r="G772" s="374"/>
      <c r="H772" s="374"/>
      <c r="I772" s="374"/>
      <c r="J772" s="375"/>
      <c r="K772" s="376"/>
      <c r="L772" s="377"/>
      <c r="M772" s="377"/>
      <c r="N772" s="382"/>
      <c r="O772" s="375"/>
      <c r="P772" s="380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</row>
    <row r="773" spans="1:26" ht="13.5" customHeight="1" x14ac:dyDescent="0.25">
      <c r="A773" s="375"/>
      <c r="B773" s="375"/>
      <c r="C773" s="375"/>
      <c r="D773" s="375"/>
      <c r="E773" s="375"/>
      <c r="F773" s="375"/>
      <c r="G773" s="374"/>
      <c r="H773" s="374"/>
      <c r="I773" s="374"/>
      <c r="J773" s="375"/>
      <c r="K773" s="376"/>
      <c r="L773" s="377"/>
      <c r="M773" s="377"/>
      <c r="N773" s="382"/>
      <c r="O773" s="375"/>
      <c r="P773" s="380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</row>
    <row r="774" spans="1:26" ht="13.5" customHeight="1" x14ac:dyDescent="0.25">
      <c r="A774" s="375"/>
      <c r="B774" s="375"/>
      <c r="C774" s="375"/>
      <c r="D774" s="375"/>
      <c r="E774" s="375"/>
      <c r="F774" s="375"/>
      <c r="G774" s="374"/>
      <c r="H774" s="374"/>
      <c r="I774" s="374"/>
      <c r="J774" s="375"/>
      <c r="K774" s="376"/>
      <c r="L774" s="377"/>
      <c r="M774" s="377"/>
      <c r="N774" s="382"/>
      <c r="O774" s="375"/>
      <c r="P774" s="380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</row>
    <row r="775" spans="1:26" ht="13.5" customHeight="1" x14ac:dyDescent="0.25">
      <c r="A775" s="375"/>
      <c r="B775" s="375"/>
      <c r="C775" s="375"/>
      <c r="D775" s="375"/>
      <c r="E775" s="375"/>
      <c r="F775" s="375"/>
      <c r="G775" s="374"/>
      <c r="H775" s="374"/>
      <c r="I775" s="374"/>
      <c r="J775" s="375"/>
      <c r="K775" s="376"/>
      <c r="L775" s="377"/>
      <c r="M775" s="377"/>
      <c r="N775" s="382"/>
      <c r="O775" s="375"/>
      <c r="P775" s="380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</row>
    <row r="776" spans="1:26" ht="13.5" customHeight="1" x14ac:dyDescent="0.25">
      <c r="A776" s="375"/>
      <c r="B776" s="375"/>
      <c r="C776" s="375"/>
      <c r="D776" s="375"/>
      <c r="E776" s="375"/>
      <c r="F776" s="375"/>
      <c r="G776" s="374"/>
      <c r="H776" s="374"/>
      <c r="I776" s="374"/>
      <c r="J776" s="375"/>
      <c r="K776" s="376"/>
      <c r="L776" s="377"/>
      <c r="M776" s="377"/>
      <c r="N776" s="382"/>
      <c r="O776" s="375"/>
      <c r="P776" s="380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</row>
    <row r="777" spans="1:26" ht="13.5" customHeight="1" x14ac:dyDescent="0.25">
      <c r="A777" s="375"/>
      <c r="B777" s="375"/>
      <c r="C777" s="375"/>
      <c r="D777" s="375"/>
      <c r="E777" s="375"/>
      <c r="F777" s="375"/>
      <c r="G777" s="374"/>
      <c r="H777" s="374"/>
      <c r="I777" s="374"/>
      <c r="J777" s="375"/>
      <c r="K777" s="376"/>
      <c r="L777" s="377"/>
      <c r="M777" s="377"/>
      <c r="N777" s="382"/>
      <c r="O777" s="375"/>
      <c r="P777" s="380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</row>
    <row r="778" spans="1:26" ht="13.5" customHeight="1" x14ac:dyDescent="0.25">
      <c r="A778" s="375"/>
      <c r="B778" s="375"/>
      <c r="C778" s="375"/>
      <c r="D778" s="375"/>
      <c r="E778" s="375"/>
      <c r="F778" s="375"/>
      <c r="G778" s="374"/>
      <c r="H778" s="374"/>
      <c r="I778" s="374"/>
      <c r="J778" s="375"/>
      <c r="K778" s="376"/>
      <c r="L778" s="377"/>
      <c r="M778" s="377"/>
      <c r="N778" s="382"/>
      <c r="O778" s="375"/>
      <c r="P778" s="380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</row>
    <row r="779" spans="1:26" ht="13.5" customHeight="1" x14ac:dyDescent="0.25">
      <c r="A779" s="375"/>
      <c r="B779" s="375"/>
      <c r="C779" s="375"/>
      <c r="D779" s="375"/>
      <c r="E779" s="375"/>
      <c r="F779" s="375"/>
      <c r="G779" s="374"/>
      <c r="H779" s="374"/>
      <c r="I779" s="374"/>
      <c r="J779" s="375"/>
      <c r="K779" s="376"/>
      <c r="L779" s="377"/>
      <c r="M779" s="377"/>
      <c r="N779" s="382"/>
      <c r="O779" s="375"/>
      <c r="P779" s="380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</row>
    <row r="780" spans="1:26" ht="13.5" customHeight="1" x14ac:dyDescent="0.25">
      <c r="A780" s="375"/>
      <c r="B780" s="375"/>
      <c r="C780" s="375"/>
      <c r="D780" s="375"/>
      <c r="E780" s="375"/>
      <c r="F780" s="375"/>
      <c r="G780" s="374"/>
      <c r="H780" s="374"/>
      <c r="I780" s="374"/>
      <c r="J780" s="375"/>
      <c r="K780" s="376"/>
      <c r="L780" s="377"/>
      <c r="M780" s="377"/>
      <c r="N780" s="382"/>
      <c r="O780" s="375"/>
      <c r="P780" s="380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</row>
    <row r="781" spans="1:26" ht="13.5" customHeight="1" x14ac:dyDescent="0.25">
      <c r="A781" s="375"/>
      <c r="B781" s="375"/>
      <c r="C781" s="375"/>
      <c r="D781" s="375"/>
      <c r="E781" s="375"/>
      <c r="F781" s="375"/>
      <c r="G781" s="374"/>
      <c r="H781" s="374"/>
      <c r="I781" s="374"/>
      <c r="J781" s="375"/>
      <c r="K781" s="376"/>
      <c r="L781" s="377"/>
      <c r="M781" s="377"/>
      <c r="N781" s="382"/>
      <c r="O781" s="375"/>
      <c r="P781" s="380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</row>
    <row r="782" spans="1:26" ht="13.5" customHeight="1" x14ac:dyDescent="0.25">
      <c r="A782" s="375"/>
      <c r="B782" s="375"/>
      <c r="C782" s="375"/>
      <c r="D782" s="375"/>
      <c r="E782" s="375"/>
      <c r="F782" s="375"/>
      <c r="G782" s="374"/>
      <c r="H782" s="374"/>
      <c r="I782" s="374"/>
      <c r="J782" s="375"/>
      <c r="K782" s="376"/>
      <c r="L782" s="377"/>
      <c r="M782" s="377"/>
      <c r="N782" s="382"/>
      <c r="O782" s="375"/>
      <c r="P782" s="380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</row>
    <row r="783" spans="1:26" ht="13.5" customHeight="1" x14ac:dyDescent="0.25">
      <c r="A783" s="375"/>
      <c r="B783" s="375"/>
      <c r="C783" s="375"/>
      <c r="D783" s="375"/>
      <c r="E783" s="375"/>
      <c r="F783" s="375"/>
      <c r="G783" s="374"/>
      <c r="H783" s="374"/>
      <c r="I783" s="374"/>
      <c r="J783" s="375"/>
      <c r="K783" s="376"/>
      <c r="L783" s="377"/>
      <c r="M783" s="377"/>
      <c r="N783" s="382"/>
      <c r="O783" s="375"/>
      <c r="P783" s="380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</row>
    <row r="784" spans="1:26" ht="13.5" customHeight="1" x14ac:dyDescent="0.25">
      <c r="A784" s="375"/>
      <c r="B784" s="375"/>
      <c r="C784" s="375"/>
      <c r="D784" s="375"/>
      <c r="E784" s="375"/>
      <c r="F784" s="375"/>
      <c r="G784" s="374"/>
      <c r="H784" s="374"/>
      <c r="I784" s="374"/>
      <c r="J784" s="375"/>
      <c r="K784" s="376"/>
      <c r="L784" s="377"/>
      <c r="M784" s="377"/>
      <c r="N784" s="382"/>
      <c r="O784" s="375"/>
      <c r="P784" s="380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</row>
    <row r="785" spans="1:26" ht="13.5" customHeight="1" x14ac:dyDescent="0.25">
      <c r="A785" s="375"/>
      <c r="B785" s="375"/>
      <c r="C785" s="375"/>
      <c r="D785" s="375"/>
      <c r="E785" s="375"/>
      <c r="F785" s="375"/>
      <c r="G785" s="374"/>
      <c r="H785" s="374"/>
      <c r="I785" s="374"/>
      <c r="J785" s="375"/>
      <c r="K785" s="376"/>
      <c r="L785" s="377"/>
      <c r="M785" s="377"/>
      <c r="N785" s="382"/>
      <c r="O785" s="375"/>
      <c r="P785" s="380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</row>
    <row r="786" spans="1:26" ht="13.5" customHeight="1" x14ac:dyDescent="0.25">
      <c r="A786" s="375"/>
      <c r="B786" s="375"/>
      <c r="C786" s="375"/>
      <c r="D786" s="375"/>
      <c r="E786" s="375"/>
      <c r="F786" s="375"/>
      <c r="G786" s="374"/>
      <c r="H786" s="374"/>
      <c r="I786" s="374"/>
      <c r="J786" s="375"/>
      <c r="K786" s="376"/>
      <c r="L786" s="377"/>
      <c r="M786" s="377"/>
      <c r="N786" s="382"/>
      <c r="O786" s="375"/>
      <c r="P786" s="380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</row>
    <row r="787" spans="1:26" ht="13.5" customHeight="1" x14ac:dyDescent="0.25">
      <c r="A787" s="375"/>
      <c r="B787" s="375"/>
      <c r="C787" s="375"/>
      <c r="D787" s="375"/>
      <c r="E787" s="375"/>
      <c r="F787" s="375"/>
      <c r="G787" s="374"/>
      <c r="H787" s="374"/>
      <c r="I787" s="374"/>
      <c r="J787" s="375"/>
      <c r="K787" s="376"/>
      <c r="L787" s="377"/>
      <c r="M787" s="377"/>
      <c r="N787" s="382"/>
      <c r="O787" s="375"/>
      <c r="P787" s="380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</row>
    <row r="788" spans="1:26" ht="13.5" customHeight="1" x14ac:dyDescent="0.25">
      <c r="A788" s="375"/>
      <c r="B788" s="375"/>
      <c r="C788" s="375"/>
      <c r="D788" s="375"/>
      <c r="E788" s="375"/>
      <c r="F788" s="375"/>
      <c r="G788" s="374"/>
      <c r="H788" s="374"/>
      <c r="I788" s="374"/>
      <c r="J788" s="375"/>
      <c r="K788" s="376"/>
      <c r="L788" s="377"/>
      <c r="M788" s="377"/>
      <c r="N788" s="382"/>
      <c r="O788" s="375"/>
      <c r="P788" s="380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</row>
    <row r="789" spans="1:26" ht="13.5" customHeight="1" x14ac:dyDescent="0.25">
      <c r="A789" s="375"/>
      <c r="B789" s="375"/>
      <c r="C789" s="375"/>
      <c r="D789" s="375"/>
      <c r="E789" s="375"/>
      <c r="F789" s="375"/>
      <c r="G789" s="374"/>
      <c r="H789" s="374"/>
      <c r="I789" s="374"/>
      <c r="J789" s="375"/>
      <c r="K789" s="376"/>
      <c r="L789" s="377"/>
      <c r="M789" s="377"/>
      <c r="N789" s="382"/>
      <c r="O789" s="375"/>
      <c r="P789" s="380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</row>
    <row r="790" spans="1:26" ht="13.5" customHeight="1" x14ac:dyDescent="0.25">
      <c r="A790" s="375"/>
      <c r="B790" s="375"/>
      <c r="C790" s="375"/>
      <c r="D790" s="375"/>
      <c r="E790" s="375"/>
      <c r="F790" s="375"/>
      <c r="G790" s="374"/>
      <c r="H790" s="374"/>
      <c r="I790" s="374"/>
      <c r="J790" s="375"/>
      <c r="K790" s="376"/>
      <c r="L790" s="377"/>
      <c r="M790" s="377"/>
      <c r="N790" s="382"/>
      <c r="O790" s="375"/>
      <c r="P790" s="380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</row>
    <row r="791" spans="1:26" ht="13.5" customHeight="1" x14ac:dyDescent="0.25">
      <c r="A791" s="375"/>
      <c r="B791" s="375"/>
      <c r="C791" s="375"/>
      <c r="D791" s="375"/>
      <c r="E791" s="375"/>
      <c r="F791" s="375"/>
      <c r="G791" s="374"/>
      <c r="H791" s="374"/>
      <c r="I791" s="374"/>
      <c r="J791" s="375"/>
      <c r="K791" s="376"/>
      <c r="L791" s="377"/>
      <c r="M791" s="377"/>
      <c r="N791" s="382"/>
      <c r="O791" s="375"/>
      <c r="P791" s="380"/>
      <c r="Q791" s="375"/>
      <c r="R791" s="375"/>
      <c r="S791" s="375"/>
      <c r="T791" s="375"/>
      <c r="U791" s="375"/>
      <c r="V791" s="375"/>
      <c r="W791" s="375"/>
      <c r="X791" s="375"/>
      <c r="Y791" s="375"/>
      <c r="Z791" s="375"/>
    </row>
    <row r="792" spans="1:26" ht="13.5" customHeight="1" x14ac:dyDescent="0.25">
      <c r="A792" s="375"/>
      <c r="B792" s="375"/>
      <c r="C792" s="375"/>
      <c r="D792" s="375"/>
      <c r="E792" s="375"/>
      <c r="F792" s="375"/>
      <c r="G792" s="374"/>
      <c r="H792" s="374"/>
      <c r="I792" s="374"/>
      <c r="J792" s="375"/>
      <c r="K792" s="376"/>
      <c r="L792" s="377"/>
      <c r="M792" s="377"/>
      <c r="N792" s="382"/>
      <c r="O792" s="375"/>
      <c r="P792" s="380"/>
      <c r="Q792" s="375"/>
      <c r="R792" s="375"/>
      <c r="S792" s="375"/>
      <c r="T792" s="375"/>
      <c r="U792" s="375"/>
      <c r="V792" s="375"/>
      <c r="W792" s="375"/>
      <c r="X792" s="375"/>
      <c r="Y792" s="375"/>
      <c r="Z792" s="375"/>
    </row>
    <row r="793" spans="1:26" ht="13.5" customHeight="1" x14ac:dyDescent="0.25">
      <c r="A793" s="375"/>
      <c r="B793" s="375"/>
      <c r="C793" s="375"/>
      <c r="D793" s="375"/>
      <c r="E793" s="375"/>
      <c r="F793" s="375"/>
      <c r="G793" s="374"/>
      <c r="H793" s="374"/>
      <c r="I793" s="374"/>
      <c r="J793" s="375"/>
      <c r="K793" s="376"/>
      <c r="L793" s="377"/>
      <c r="M793" s="377"/>
      <c r="N793" s="382"/>
      <c r="O793" s="375"/>
      <c r="P793" s="380"/>
      <c r="Q793" s="375"/>
      <c r="R793" s="375"/>
      <c r="S793" s="375"/>
      <c r="T793" s="375"/>
      <c r="U793" s="375"/>
      <c r="V793" s="375"/>
      <c r="W793" s="375"/>
      <c r="X793" s="375"/>
      <c r="Y793" s="375"/>
      <c r="Z793" s="375"/>
    </row>
    <row r="794" spans="1:26" ht="13.5" customHeight="1" x14ac:dyDescent="0.25">
      <c r="A794" s="375"/>
      <c r="B794" s="375"/>
      <c r="C794" s="375"/>
      <c r="D794" s="375"/>
      <c r="E794" s="375"/>
      <c r="F794" s="375"/>
      <c r="G794" s="374"/>
      <c r="H794" s="374"/>
      <c r="I794" s="374"/>
      <c r="J794" s="375"/>
      <c r="K794" s="376"/>
      <c r="L794" s="377"/>
      <c r="M794" s="377"/>
      <c r="N794" s="382"/>
      <c r="O794" s="375"/>
      <c r="P794" s="380"/>
      <c r="Q794" s="375"/>
      <c r="R794" s="375"/>
      <c r="S794" s="375"/>
      <c r="T794" s="375"/>
      <c r="U794" s="375"/>
      <c r="V794" s="375"/>
      <c r="W794" s="375"/>
      <c r="X794" s="375"/>
      <c r="Y794" s="375"/>
      <c r="Z794" s="375"/>
    </row>
    <row r="795" spans="1:26" ht="13.5" customHeight="1" x14ac:dyDescent="0.25">
      <c r="A795" s="375"/>
      <c r="B795" s="375"/>
      <c r="C795" s="375"/>
      <c r="D795" s="375"/>
      <c r="E795" s="375"/>
      <c r="F795" s="375"/>
      <c r="G795" s="374"/>
      <c r="H795" s="374"/>
      <c r="I795" s="374"/>
      <c r="J795" s="375"/>
      <c r="K795" s="376"/>
      <c r="L795" s="377"/>
      <c r="M795" s="377"/>
      <c r="N795" s="382"/>
      <c r="O795" s="375"/>
      <c r="P795" s="380"/>
      <c r="Q795" s="375"/>
      <c r="R795" s="375"/>
      <c r="S795" s="375"/>
      <c r="T795" s="375"/>
      <c r="U795" s="375"/>
      <c r="V795" s="375"/>
      <c r="W795" s="375"/>
      <c r="X795" s="375"/>
      <c r="Y795" s="375"/>
      <c r="Z795" s="375"/>
    </row>
    <row r="796" spans="1:26" ht="13.5" customHeight="1" x14ac:dyDescent="0.25">
      <c r="A796" s="375"/>
      <c r="B796" s="375"/>
      <c r="C796" s="375"/>
      <c r="D796" s="375"/>
      <c r="E796" s="375"/>
      <c r="F796" s="375"/>
      <c r="G796" s="374"/>
      <c r="H796" s="374"/>
      <c r="I796" s="374"/>
      <c r="J796" s="375"/>
      <c r="K796" s="376"/>
      <c r="L796" s="377"/>
      <c r="M796" s="377"/>
      <c r="N796" s="382"/>
      <c r="O796" s="375"/>
      <c r="P796" s="380"/>
      <c r="Q796" s="375"/>
      <c r="R796" s="375"/>
      <c r="S796" s="375"/>
      <c r="T796" s="375"/>
      <c r="U796" s="375"/>
      <c r="V796" s="375"/>
      <c r="W796" s="375"/>
      <c r="X796" s="375"/>
      <c r="Y796" s="375"/>
      <c r="Z796" s="375"/>
    </row>
    <row r="797" spans="1:26" ht="13.5" customHeight="1" x14ac:dyDescent="0.25">
      <c r="A797" s="375"/>
      <c r="B797" s="375"/>
      <c r="C797" s="375"/>
      <c r="D797" s="375"/>
      <c r="E797" s="375"/>
      <c r="F797" s="375"/>
      <c r="G797" s="374"/>
      <c r="H797" s="374"/>
      <c r="I797" s="374"/>
      <c r="J797" s="375"/>
      <c r="K797" s="376"/>
      <c r="L797" s="377"/>
      <c r="M797" s="377"/>
      <c r="N797" s="382"/>
      <c r="O797" s="375"/>
      <c r="P797" s="380"/>
      <c r="Q797" s="375"/>
      <c r="R797" s="375"/>
      <c r="S797" s="375"/>
      <c r="T797" s="375"/>
      <c r="U797" s="375"/>
      <c r="V797" s="375"/>
      <c r="W797" s="375"/>
      <c r="X797" s="375"/>
      <c r="Y797" s="375"/>
      <c r="Z797" s="375"/>
    </row>
    <row r="798" spans="1:26" ht="13.5" customHeight="1" x14ac:dyDescent="0.25">
      <c r="A798" s="375"/>
      <c r="B798" s="375"/>
      <c r="C798" s="375"/>
      <c r="D798" s="375"/>
      <c r="E798" s="375"/>
      <c r="F798" s="375"/>
      <c r="G798" s="374"/>
      <c r="H798" s="374"/>
      <c r="I798" s="374"/>
      <c r="J798" s="375"/>
      <c r="K798" s="376"/>
      <c r="L798" s="377"/>
      <c r="M798" s="377"/>
      <c r="N798" s="382"/>
      <c r="O798" s="375"/>
      <c r="P798" s="380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</row>
    <row r="799" spans="1:26" ht="13.5" customHeight="1" x14ac:dyDescent="0.25">
      <c r="A799" s="375"/>
      <c r="B799" s="375"/>
      <c r="C799" s="375"/>
      <c r="D799" s="375"/>
      <c r="E799" s="375"/>
      <c r="F799" s="375"/>
      <c r="G799" s="374"/>
      <c r="H799" s="374"/>
      <c r="I799" s="374"/>
      <c r="J799" s="375"/>
      <c r="K799" s="376"/>
      <c r="L799" s="377"/>
      <c r="M799" s="377"/>
      <c r="N799" s="382"/>
      <c r="O799" s="375"/>
      <c r="P799" s="380"/>
      <c r="Q799" s="375"/>
      <c r="R799" s="375"/>
      <c r="S799" s="375"/>
      <c r="T799" s="375"/>
      <c r="U799" s="375"/>
      <c r="V799" s="375"/>
      <c r="W799" s="375"/>
      <c r="X799" s="375"/>
      <c r="Y799" s="375"/>
      <c r="Z799" s="375"/>
    </row>
    <row r="800" spans="1:26" ht="13.5" customHeight="1" x14ac:dyDescent="0.25">
      <c r="A800" s="375"/>
      <c r="B800" s="375"/>
      <c r="C800" s="375"/>
      <c r="D800" s="375"/>
      <c r="E800" s="375"/>
      <c r="F800" s="375"/>
      <c r="G800" s="374"/>
      <c r="H800" s="374"/>
      <c r="I800" s="374"/>
      <c r="J800" s="375"/>
      <c r="K800" s="376"/>
      <c r="L800" s="377"/>
      <c r="M800" s="377"/>
      <c r="N800" s="382"/>
      <c r="O800" s="375"/>
      <c r="P800" s="380"/>
      <c r="Q800" s="375"/>
      <c r="R800" s="375"/>
      <c r="S800" s="375"/>
      <c r="T800" s="375"/>
      <c r="U800" s="375"/>
      <c r="V800" s="375"/>
      <c r="W800" s="375"/>
      <c r="X800" s="375"/>
      <c r="Y800" s="375"/>
      <c r="Z800" s="375"/>
    </row>
    <row r="801" spans="1:26" ht="13.5" customHeight="1" x14ac:dyDescent="0.25">
      <c r="A801" s="375"/>
      <c r="B801" s="375"/>
      <c r="C801" s="375"/>
      <c r="D801" s="375"/>
      <c r="E801" s="375"/>
      <c r="F801" s="375"/>
      <c r="G801" s="374"/>
      <c r="H801" s="374"/>
      <c r="I801" s="374"/>
      <c r="J801" s="375"/>
      <c r="K801" s="376"/>
      <c r="L801" s="377"/>
      <c r="M801" s="377"/>
      <c r="N801" s="382"/>
      <c r="O801" s="375"/>
      <c r="P801" s="380"/>
      <c r="Q801" s="375"/>
      <c r="R801" s="375"/>
      <c r="S801" s="375"/>
      <c r="T801" s="375"/>
      <c r="U801" s="375"/>
      <c r="V801" s="375"/>
      <c r="W801" s="375"/>
      <c r="X801" s="375"/>
      <c r="Y801" s="375"/>
      <c r="Z801" s="375"/>
    </row>
    <row r="802" spans="1:26" ht="13.5" customHeight="1" x14ac:dyDescent="0.25">
      <c r="A802" s="375"/>
      <c r="B802" s="375"/>
      <c r="C802" s="375"/>
      <c r="D802" s="375"/>
      <c r="E802" s="375"/>
      <c r="F802" s="375"/>
      <c r="G802" s="374"/>
      <c r="H802" s="374"/>
      <c r="I802" s="374"/>
      <c r="J802" s="375"/>
      <c r="K802" s="376"/>
      <c r="L802" s="377"/>
      <c r="M802" s="377"/>
      <c r="N802" s="382"/>
      <c r="O802" s="375"/>
      <c r="P802" s="380"/>
      <c r="Q802" s="375"/>
      <c r="R802" s="375"/>
      <c r="S802" s="375"/>
      <c r="T802" s="375"/>
      <c r="U802" s="375"/>
      <c r="V802" s="375"/>
      <c r="W802" s="375"/>
      <c r="X802" s="375"/>
      <c r="Y802" s="375"/>
      <c r="Z802" s="375"/>
    </row>
    <row r="803" spans="1:26" ht="13.5" customHeight="1" x14ac:dyDescent="0.25">
      <c r="A803" s="375"/>
      <c r="B803" s="375"/>
      <c r="C803" s="375"/>
      <c r="D803" s="375"/>
      <c r="E803" s="375"/>
      <c r="F803" s="375"/>
      <c r="G803" s="374"/>
      <c r="H803" s="374"/>
      <c r="I803" s="374"/>
      <c r="J803" s="375"/>
      <c r="K803" s="376"/>
      <c r="L803" s="377"/>
      <c r="M803" s="377"/>
      <c r="N803" s="382"/>
      <c r="O803" s="375"/>
      <c r="P803" s="380"/>
      <c r="Q803" s="375"/>
      <c r="R803" s="375"/>
      <c r="S803" s="375"/>
      <c r="T803" s="375"/>
      <c r="U803" s="375"/>
      <c r="V803" s="375"/>
      <c r="W803" s="375"/>
      <c r="X803" s="375"/>
      <c r="Y803" s="375"/>
      <c r="Z803" s="375"/>
    </row>
    <row r="804" spans="1:26" ht="13.5" customHeight="1" x14ac:dyDescent="0.25">
      <c r="A804" s="375"/>
      <c r="B804" s="375"/>
      <c r="C804" s="375"/>
      <c r="D804" s="375"/>
      <c r="E804" s="375"/>
      <c r="F804" s="375"/>
      <c r="G804" s="374"/>
      <c r="H804" s="374"/>
      <c r="I804" s="374"/>
      <c r="J804" s="375"/>
      <c r="K804" s="376"/>
      <c r="L804" s="377"/>
      <c r="M804" s="377"/>
      <c r="N804" s="382"/>
      <c r="O804" s="375"/>
      <c r="P804" s="380"/>
      <c r="Q804" s="375"/>
      <c r="R804" s="375"/>
      <c r="S804" s="375"/>
      <c r="T804" s="375"/>
      <c r="U804" s="375"/>
      <c r="V804" s="375"/>
      <c r="W804" s="375"/>
      <c r="X804" s="375"/>
      <c r="Y804" s="375"/>
      <c r="Z804" s="375"/>
    </row>
    <row r="805" spans="1:26" ht="13.5" customHeight="1" x14ac:dyDescent="0.25">
      <c r="A805" s="375"/>
      <c r="B805" s="375"/>
      <c r="C805" s="375"/>
      <c r="D805" s="375"/>
      <c r="E805" s="375"/>
      <c r="F805" s="375"/>
      <c r="G805" s="374"/>
      <c r="H805" s="374"/>
      <c r="I805" s="374"/>
      <c r="J805" s="375"/>
      <c r="K805" s="376"/>
      <c r="L805" s="377"/>
      <c r="M805" s="377"/>
      <c r="N805" s="382"/>
      <c r="O805" s="375"/>
      <c r="P805" s="380"/>
      <c r="Q805" s="375"/>
      <c r="R805" s="375"/>
      <c r="S805" s="375"/>
      <c r="T805" s="375"/>
      <c r="U805" s="375"/>
      <c r="V805" s="375"/>
      <c r="W805" s="375"/>
      <c r="X805" s="375"/>
      <c r="Y805" s="375"/>
      <c r="Z805" s="375"/>
    </row>
    <row r="806" spans="1:26" ht="13.5" customHeight="1" x14ac:dyDescent="0.25">
      <c r="A806" s="375"/>
      <c r="B806" s="375"/>
      <c r="C806" s="375"/>
      <c r="D806" s="375"/>
      <c r="E806" s="375"/>
      <c r="F806" s="375"/>
      <c r="G806" s="374"/>
      <c r="H806" s="374"/>
      <c r="I806" s="374"/>
      <c r="J806" s="375"/>
      <c r="K806" s="376"/>
      <c r="L806" s="377"/>
      <c r="M806" s="377"/>
      <c r="N806" s="382"/>
      <c r="O806" s="375"/>
      <c r="P806" s="380"/>
      <c r="Q806" s="375"/>
      <c r="R806" s="375"/>
      <c r="S806" s="375"/>
      <c r="T806" s="375"/>
      <c r="U806" s="375"/>
      <c r="V806" s="375"/>
      <c r="W806" s="375"/>
      <c r="X806" s="375"/>
      <c r="Y806" s="375"/>
      <c r="Z806" s="375"/>
    </row>
    <row r="807" spans="1:26" ht="13.5" customHeight="1" x14ac:dyDescent="0.25">
      <c r="A807" s="375"/>
      <c r="B807" s="375"/>
      <c r="C807" s="375"/>
      <c r="D807" s="375"/>
      <c r="E807" s="375"/>
      <c r="F807" s="375"/>
      <c r="G807" s="374"/>
      <c r="H807" s="374"/>
      <c r="I807" s="374"/>
      <c r="J807" s="375"/>
      <c r="K807" s="376"/>
      <c r="L807" s="377"/>
      <c r="M807" s="377"/>
      <c r="N807" s="382"/>
      <c r="O807" s="375"/>
      <c r="P807" s="380"/>
      <c r="Q807" s="375"/>
      <c r="R807" s="375"/>
      <c r="S807" s="375"/>
      <c r="T807" s="375"/>
      <c r="U807" s="375"/>
      <c r="V807" s="375"/>
      <c r="W807" s="375"/>
      <c r="X807" s="375"/>
      <c r="Y807" s="375"/>
      <c r="Z807" s="375"/>
    </row>
    <row r="808" spans="1:26" ht="13.5" customHeight="1" x14ac:dyDescent="0.25">
      <c r="A808" s="375"/>
      <c r="B808" s="375"/>
      <c r="C808" s="375"/>
      <c r="D808" s="375"/>
      <c r="E808" s="375"/>
      <c r="F808" s="375"/>
      <c r="G808" s="374"/>
      <c r="H808" s="374"/>
      <c r="I808" s="374"/>
      <c r="J808" s="375"/>
      <c r="K808" s="376"/>
      <c r="L808" s="377"/>
      <c r="M808" s="377"/>
      <c r="N808" s="382"/>
      <c r="O808" s="375"/>
      <c r="P808" s="380"/>
      <c r="Q808" s="375"/>
      <c r="R808" s="375"/>
      <c r="S808" s="375"/>
      <c r="T808" s="375"/>
      <c r="U808" s="375"/>
      <c r="V808" s="375"/>
      <c r="W808" s="375"/>
      <c r="X808" s="375"/>
      <c r="Y808" s="375"/>
      <c r="Z808" s="375"/>
    </row>
    <row r="809" spans="1:26" ht="13.5" customHeight="1" x14ac:dyDescent="0.25">
      <c r="A809" s="375"/>
      <c r="B809" s="375"/>
      <c r="C809" s="375"/>
      <c r="D809" s="375"/>
      <c r="E809" s="375"/>
      <c r="F809" s="375"/>
      <c r="G809" s="374"/>
      <c r="H809" s="374"/>
      <c r="I809" s="374"/>
      <c r="J809" s="375"/>
      <c r="K809" s="376"/>
      <c r="L809" s="377"/>
      <c r="M809" s="377"/>
      <c r="N809" s="382"/>
      <c r="O809" s="375"/>
      <c r="P809" s="380"/>
      <c r="Q809" s="375"/>
      <c r="R809" s="375"/>
      <c r="S809" s="375"/>
      <c r="T809" s="375"/>
      <c r="U809" s="375"/>
      <c r="V809" s="375"/>
      <c r="W809" s="375"/>
      <c r="X809" s="375"/>
      <c r="Y809" s="375"/>
      <c r="Z809" s="375"/>
    </row>
    <row r="810" spans="1:26" ht="13.5" customHeight="1" x14ac:dyDescent="0.25">
      <c r="A810" s="375"/>
      <c r="B810" s="375"/>
      <c r="C810" s="375"/>
      <c r="D810" s="375"/>
      <c r="E810" s="375"/>
      <c r="F810" s="375"/>
      <c r="G810" s="374"/>
      <c r="H810" s="374"/>
      <c r="I810" s="374"/>
      <c r="J810" s="375"/>
      <c r="K810" s="376"/>
      <c r="L810" s="377"/>
      <c r="M810" s="377"/>
      <c r="N810" s="382"/>
      <c r="O810" s="375"/>
      <c r="P810" s="380"/>
      <c r="Q810" s="375"/>
      <c r="R810" s="375"/>
      <c r="S810" s="375"/>
      <c r="T810" s="375"/>
      <c r="U810" s="375"/>
      <c r="V810" s="375"/>
      <c r="W810" s="375"/>
      <c r="X810" s="375"/>
      <c r="Y810" s="375"/>
      <c r="Z810" s="375"/>
    </row>
    <row r="811" spans="1:26" ht="13.5" customHeight="1" x14ac:dyDescent="0.25">
      <c r="A811" s="375"/>
      <c r="B811" s="375"/>
      <c r="C811" s="375"/>
      <c r="D811" s="375"/>
      <c r="E811" s="375"/>
      <c r="F811" s="375"/>
      <c r="G811" s="374"/>
      <c r="H811" s="374"/>
      <c r="I811" s="374"/>
      <c r="J811" s="375"/>
      <c r="K811" s="376"/>
      <c r="L811" s="377"/>
      <c r="M811" s="377"/>
      <c r="N811" s="382"/>
      <c r="O811" s="375"/>
      <c r="P811" s="380"/>
      <c r="Q811" s="375"/>
      <c r="R811" s="375"/>
      <c r="S811" s="375"/>
      <c r="T811" s="375"/>
      <c r="U811" s="375"/>
      <c r="V811" s="375"/>
      <c r="W811" s="375"/>
      <c r="X811" s="375"/>
      <c r="Y811" s="375"/>
      <c r="Z811" s="375"/>
    </row>
    <row r="812" spans="1:26" ht="13.5" customHeight="1" x14ac:dyDescent="0.25">
      <c r="A812" s="375"/>
      <c r="B812" s="375"/>
      <c r="C812" s="375"/>
      <c r="D812" s="375"/>
      <c r="E812" s="375"/>
      <c r="F812" s="375"/>
      <c r="G812" s="374"/>
      <c r="H812" s="374"/>
      <c r="I812" s="374"/>
      <c r="J812" s="375"/>
      <c r="K812" s="376"/>
      <c r="L812" s="377"/>
      <c r="M812" s="377"/>
      <c r="N812" s="382"/>
      <c r="O812" s="375"/>
      <c r="P812" s="380"/>
      <c r="Q812" s="375"/>
      <c r="R812" s="375"/>
      <c r="S812" s="375"/>
      <c r="T812" s="375"/>
      <c r="U812" s="375"/>
      <c r="V812" s="375"/>
      <c r="W812" s="375"/>
      <c r="X812" s="375"/>
      <c r="Y812" s="375"/>
      <c r="Z812" s="375"/>
    </row>
    <row r="813" spans="1:26" ht="13.5" customHeight="1" x14ac:dyDescent="0.25">
      <c r="A813" s="375"/>
      <c r="B813" s="375"/>
      <c r="C813" s="375"/>
      <c r="D813" s="375"/>
      <c r="E813" s="375"/>
      <c r="F813" s="375"/>
      <c r="G813" s="374"/>
      <c r="H813" s="374"/>
      <c r="I813" s="374"/>
      <c r="J813" s="375"/>
      <c r="K813" s="376"/>
      <c r="L813" s="377"/>
      <c r="M813" s="377"/>
      <c r="N813" s="382"/>
      <c r="O813" s="375"/>
      <c r="P813" s="380"/>
      <c r="Q813" s="375"/>
      <c r="R813" s="375"/>
      <c r="S813" s="375"/>
      <c r="T813" s="375"/>
      <c r="U813" s="375"/>
      <c r="V813" s="375"/>
      <c r="W813" s="375"/>
      <c r="X813" s="375"/>
      <c r="Y813" s="375"/>
      <c r="Z813" s="375"/>
    </row>
    <row r="814" spans="1:26" ht="13.5" customHeight="1" x14ac:dyDescent="0.25">
      <c r="A814" s="375"/>
      <c r="B814" s="375"/>
      <c r="C814" s="375"/>
      <c r="D814" s="375"/>
      <c r="E814" s="375"/>
      <c r="F814" s="375"/>
      <c r="G814" s="374"/>
      <c r="H814" s="374"/>
      <c r="I814" s="374"/>
      <c r="J814" s="375"/>
      <c r="K814" s="376"/>
      <c r="L814" s="377"/>
      <c r="M814" s="377"/>
      <c r="N814" s="382"/>
      <c r="O814" s="375"/>
      <c r="P814" s="380"/>
      <c r="Q814" s="375"/>
      <c r="R814" s="375"/>
      <c r="S814" s="375"/>
      <c r="T814" s="375"/>
      <c r="U814" s="375"/>
      <c r="V814" s="375"/>
      <c r="W814" s="375"/>
      <c r="X814" s="375"/>
      <c r="Y814" s="375"/>
      <c r="Z814" s="375"/>
    </row>
    <row r="815" spans="1:26" ht="13.5" customHeight="1" x14ac:dyDescent="0.25">
      <c r="A815" s="375"/>
      <c r="B815" s="375"/>
      <c r="C815" s="375"/>
      <c r="D815" s="375"/>
      <c r="E815" s="375"/>
      <c r="F815" s="375"/>
      <c r="G815" s="374"/>
      <c r="H815" s="374"/>
      <c r="I815" s="374"/>
      <c r="J815" s="375"/>
      <c r="K815" s="376"/>
      <c r="L815" s="377"/>
      <c r="M815" s="377"/>
      <c r="N815" s="382"/>
      <c r="O815" s="375"/>
      <c r="P815" s="380"/>
      <c r="Q815" s="375"/>
      <c r="R815" s="375"/>
      <c r="S815" s="375"/>
      <c r="T815" s="375"/>
      <c r="U815" s="375"/>
      <c r="V815" s="375"/>
      <c r="W815" s="375"/>
      <c r="X815" s="375"/>
      <c r="Y815" s="375"/>
      <c r="Z815" s="375"/>
    </row>
    <row r="816" spans="1:26" ht="13.5" customHeight="1" x14ac:dyDescent="0.25">
      <c r="A816" s="375"/>
      <c r="B816" s="375"/>
      <c r="C816" s="375"/>
      <c r="D816" s="375"/>
      <c r="E816" s="375"/>
      <c r="F816" s="375"/>
      <c r="G816" s="374"/>
      <c r="H816" s="374"/>
      <c r="I816" s="374"/>
      <c r="J816" s="375"/>
      <c r="K816" s="376"/>
      <c r="L816" s="377"/>
      <c r="M816" s="377"/>
      <c r="N816" s="382"/>
      <c r="O816" s="375"/>
      <c r="P816" s="380"/>
      <c r="Q816" s="375"/>
      <c r="R816" s="375"/>
      <c r="S816" s="375"/>
      <c r="T816" s="375"/>
      <c r="U816" s="375"/>
      <c r="V816" s="375"/>
      <c r="W816" s="375"/>
      <c r="X816" s="375"/>
      <c r="Y816" s="375"/>
      <c r="Z816" s="375"/>
    </row>
    <row r="817" spans="1:26" ht="13.5" customHeight="1" x14ac:dyDescent="0.25">
      <c r="A817" s="375"/>
      <c r="B817" s="375"/>
      <c r="C817" s="375"/>
      <c r="D817" s="375"/>
      <c r="E817" s="375"/>
      <c r="F817" s="375"/>
      <c r="G817" s="374"/>
      <c r="H817" s="374"/>
      <c r="I817" s="374"/>
      <c r="J817" s="375"/>
      <c r="K817" s="376"/>
      <c r="L817" s="377"/>
      <c r="M817" s="377"/>
      <c r="N817" s="382"/>
      <c r="O817" s="375"/>
      <c r="P817" s="380"/>
      <c r="Q817" s="375"/>
      <c r="R817" s="375"/>
      <c r="S817" s="375"/>
      <c r="T817" s="375"/>
      <c r="U817" s="375"/>
      <c r="V817" s="375"/>
      <c r="W817" s="375"/>
      <c r="X817" s="375"/>
      <c r="Y817" s="375"/>
      <c r="Z817" s="375"/>
    </row>
    <row r="818" spans="1:26" ht="13.5" customHeight="1" x14ac:dyDescent="0.25">
      <c r="A818" s="375"/>
      <c r="B818" s="375"/>
      <c r="C818" s="375"/>
      <c r="D818" s="375"/>
      <c r="E818" s="375"/>
      <c r="F818" s="375"/>
      <c r="G818" s="374"/>
      <c r="H818" s="374"/>
      <c r="I818" s="374"/>
      <c r="J818" s="375"/>
      <c r="K818" s="376"/>
      <c r="L818" s="377"/>
      <c r="M818" s="377"/>
      <c r="N818" s="382"/>
      <c r="O818" s="375"/>
      <c r="P818" s="380"/>
      <c r="Q818" s="375"/>
      <c r="R818" s="375"/>
      <c r="S818" s="375"/>
      <c r="T818" s="375"/>
      <c r="U818" s="375"/>
      <c r="V818" s="375"/>
      <c r="W818" s="375"/>
      <c r="X818" s="375"/>
      <c r="Y818" s="375"/>
      <c r="Z818" s="375"/>
    </row>
    <row r="819" spans="1:26" ht="13.5" customHeight="1" x14ac:dyDescent="0.25">
      <c r="A819" s="375"/>
      <c r="B819" s="375"/>
      <c r="C819" s="375"/>
      <c r="D819" s="375"/>
      <c r="E819" s="375"/>
      <c r="F819" s="375"/>
      <c r="G819" s="374"/>
      <c r="H819" s="374"/>
      <c r="I819" s="374"/>
      <c r="J819" s="375"/>
      <c r="K819" s="376"/>
      <c r="L819" s="377"/>
      <c r="M819" s="377"/>
      <c r="N819" s="382"/>
      <c r="O819" s="375"/>
      <c r="P819" s="380"/>
      <c r="Q819" s="375"/>
      <c r="R819" s="375"/>
      <c r="S819" s="375"/>
      <c r="T819" s="375"/>
      <c r="U819" s="375"/>
      <c r="V819" s="375"/>
      <c r="W819" s="375"/>
      <c r="X819" s="375"/>
      <c r="Y819" s="375"/>
      <c r="Z819" s="375"/>
    </row>
    <row r="820" spans="1:26" ht="13.5" customHeight="1" x14ac:dyDescent="0.25">
      <c r="A820" s="375"/>
      <c r="B820" s="375"/>
      <c r="C820" s="375"/>
      <c r="D820" s="375"/>
      <c r="E820" s="375"/>
      <c r="F820" s="375"/>
      <c r="G820" s="374"/>
      <c r="H820" s="374"/>
      <c r="I820" s="374"/>
      <c r="J820" s="375"/>
      <c r="K820" s="376"/>
      <c r="L820" s="377"/>
      <c r="M820" s="377"/>
      <c r="N820" s="382"/>
      <c r="O820" s="375"/>
      <c r="P820" s="380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</row>
    <row r="821" spans="1:26" ht="13.5" customHeight="1" x14ac:dyDescent="0.25">
      <c r="A821" s="375"/>
      <c r="B821" s="375"/>
      <c r="C821" s="375"/>
      <c r="D821" s="375"/>
      <c r="E821" s="375"/>
      <c r="F821" s="375"/>
      <c r="G821" s="374"/>
      <c r="H821" s="374"/>
      <c r="I821" s="374"/>
      <c r="J821" s="375"/>
      <c r="K821" s="376"/>
      <c r="L821" s="377"/>
      <c r="M821" s="377"/>
      <c r="N821" s="382"/>
      <c r="O821" s="375"/>
      <c r="P821" s="380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</row>
    <row r="822" spans="1:26" ht="13.5" customHeight="1" x14ac:dyDescent="0.25">
      <c r="A822" s="375"/>
      <c r="B822" s="375"/>
      <c r="C822" s="375"/>
      <c r="D822" s="375"/>
      <c r="E822" s="375"/>
      <c r="F822" s="375"/>
      <c r="G822" s="374"/>
      <c r="H822" s="374"/>
      <c r="I822" s="374"/>
      <c r="J822" s="375"/>
      <c r="K822" s="376"/>
      <c r="L822" s="377"/>
      <c r="M822" s="377"/>
      <c r="N822" s="382"/>
      <c r="O822" s="375"/>
      <c r="P822" s="380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</row>
    <row r="823" spans="1:26" ht="13.5" customHeight="1" x14ac:dyDescent="0.25">
      <c r="A823" s="375"/>
      <c r="B823" s="375"/>
      <c r="C823" s="375"/>
      <c r="D823" s="375"/>
      <c r="E823" s="375"/>
      <c r="F823" s="375"/>
      <c r="G823" s="374"/>
      <c r="H823" s="374"/>
      <c r="I823" s="374"/>
      <c r="J823" s="375"/>
      <c r="K823" s="376"/>
      <c r="L823" s="377"/>
      <c r="M823" s="377"/>
      <c r="N823" s="382"/>
      <c r="O823" s="375"/>
      <c r="P823" s="380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</row>
    <row r="824" spans="1:26" ht="13.5" customHeight="1" x14ac:dyDescent="0.25">
      <c r="A824" s="375"/>
      <c r="B824" s="375"/>
      <c r="C824" s="375"/>
      <c r="D824" s="375"/>
      <c r="E824" s="375"/>
      <c r="F824" s="375"/>
      <c r="G824" s="374"/>
      <c r="H824" s="374"/>
      <c r="I824" s="374"/>
      <c r="J824" s="375"/>
      <c r="K824" s="376"/>
      <c r="L824" s="377"/>
      <c r="M824" s="377"/>
      <c r="N824" s="382"/>
      <c r="O824" s="375"/>
      <c r="P824" s="380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</row>
    <row r="825" spans="1:26" ht="13.5" customHeight="1" x14ac:dyDescent="0.25">
      <c r="A825" s="375"/>
      <c r="B825" s="375"/>
      <c r="C825" s="375"/>
      <c r="D825" s="375"/>
      <c r="E825" s="375"/>
      <c r="F825" s="375"/>
      <c r="G825" s="374"/>
      <c r="H825" s="374"/>
      <c r="I825" s="374"/>
      <c r="J825" s="375"/>
      <c r="K825" s="376"/>
      <c r="L825" s="377"/>
      <c r="M825" s="377"/>
      <c r="N825" s="382"/>
      <c r="O825" s="375"/>
      <c r="P825" s="380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</row>
    <row r="826" spans="1:26" ht="13.5" customHeight="1" x14ac:dyDescent="0.25">
      <c r="A826" s="375"/>
      <c r="B826" s="375"/>
      <c r="C826" s="375"/>
      <c r="D826" s="375"/>
      <c r="E826" s="375"/>
      <c r="F826" s="375"/>
      <c r="G826" s="374"/>
      <c r="H826" s="374"/>
      <c r="I826" s="374"/>
      <c r="J826" s="375"/>
      <c r="K826" s="376"/>
      <c r="L826" s="377"/>
      <c r="M826" s="377"/>
      <c r="N826" s="382"/>
      <c r="O826" s="375"/>
      <c r="P826" s="380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</row>
    <row r="827" spans="1:26" ht="13.5" customHeight="1" x14ac:dyDescent="0.25">
      <c r="A827" s="375"/>
      <c r="B827" s="375"/>
      <c r="C827" s="375"/>
      <c r="D827" s="375"/>
      <c r="E827" s="375"/>
      <c r="F827" s="375"/>
      <c r="G827" s="374"/>
      <c r="H827" s="374"/>
      <c r="I827" s="374"/>
      <c r="J827" s="375"/>
      <c r="K827" s="376"/>
      <c r="L827" s="377"/>
      <c r="M827" s="377"/>
      <c r="N827" s="382"/>
      <c r="O827" s="375"/>
      <c r="P827" s="380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</row>
    <row r="828" spans="1:26" ht="13.5" customHeight="1" x14ac:dyDescent="0.25">
      <c r="A828" s="375"/>
      <c r="B828" s="375"/>
      <c r="C828" s="375"/>
      <c r="D828" s="375"/>
      <c r="E828" s="375"/>
      <c r="F828" s="375"/>
      <c r="G828" s="374"/>
      <c r="H828" s="374"/>
      <c r="I828" s="374"/>
      <c r="J828" s="375"/>
      <c r="K828" s="376"/>
      <c r="L828" s="377"/>
      <c r="M828" s="377"/>
      <c r="N828" s="382"/>
      <c r="O828" s="375"/>
      <c r="P828" s="380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</row>
    <row r="829" spans="1:26" ht="13.5" customHeight="1" x14ac:dyDescent="0.25">
      <c r="A829" s="375"/>
      <c r="B829" s="375"/>
      <c r="C829" s="375"/>
      <c r="D829" s="375"/>
      <c r="E829" s="375"/>
      <c r="F829" s="375"/>
      <c r="G829" s="374"/>
      <c r="H829" s="374"/>
      <c r="I829" s="374"/>
      <c r="J829" s="375"/>
      <c r="K829" s="376"/>
      <c r="L829" s="377"/>
      <c r="M829" s="377"/>
      <c r="N829" s="382"/>
      <c r="O829" s="375"/>
      <c r="P829" s="380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</row>
    <row r="830" spans="1:26" ht="13.5" customHeight="1" x14ac:dyDescent="0.25">
      <c r="A830" s="375"/>
      <c r="B830" s="375"/>
      <c r="C830" s="375"/>
      <c r="D830" s="375"/>
      <c r="E830" s="375"/>
      <c r="F830" s="375"/>
      <c r="G830" s="374"/>
      <c r="H830" s="374"/>
      <c r="I830" s="374"/>
      <c r="J830" s="375"/>
      <c r="K830" s="376"/>
      <c r="L830" s="377"/>
      <c r="M830" s="377"/>
      <c r="N830" s="382"/>
      <c r="O830" s="375"/>
      <c r="P830" s="380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</row>
    <row r="831" spans="1:26" ht="13.5" customHeight="1" x14ac:dyDescent="0.25">
      <c r="A831" s="375"/>
      <c r="B831" s="375"/>
      <c r="C831" s="375"/>
      <c r="D831" s="375"/>
      <c r="E831" s="375"/>
      <c r="F831" s="375"/>
      <c r="G831" s="374"/>
      <c r="H831" s="374"/>
      <c r="I831" s="374"/>
      <c r="J831" s="375"/>
      <c r="K831" s="376"/>
      <c r="L831" s="377"/>
      <c r="M831" s="377"/>
      <c r="N831" s="382"/>
      <c r="O831" s="375"/>
      <c r="P831" s="380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</row>
    <row r="832" spans="1:26" ht="13.5" customHeight="1" x14ac:dyDescent="0.25">
      <c r="A832" s="375"/>
      <c r="B832" s="375"/>
      <c r="C832" s="375"/>
      <c r="D832" s="375"/>
      <c r="E832" s="375"/>
      <c r="F832" s="375"/>
      <c r="G832" s="374"/>
      <c r="H832" s="374"/>
      <c r="I832" s="374"/>
      <c r="J832" s="375"/>
      <c r="K832" s="376"/>
      <c r="L832" s="377"/>
      <c r="M832" s="377"/>
      <c r="N832" s="382"/>
      <c r="O832" s="375"/>
      <c r="P832" s="380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</row>
    <row r="833" spans="1:26" ht="13.5" customHeight="1" x14ac:dyDescent="0.25">
      <c r="A833" s="375"/>
      <c r="B833" s="375"/>
      <c r="C833" s="375"/>
      <c r="D833" s="375"/>
      <c r="E833" s="375"/>
      <c r="F833" s="375"/>
      <c r="G833" s="374"/>
      <c r="H833" s="374"/>
      <c r="I833" s="374"/>
      <c r="J833" s="375"/>
      <c r="K833" s="376"/>
      <c r="L833" s="377"/>
      <c r="M833" s="377"/>
      <c r="N833" s="382"/>
      <c r="O833" s="375"/>
      <c r="P833" s="380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</row>
    <row r="834" spans="1:26" ht="13.5" customHeight="1" x14ac:dyDescent="0.25">
      <c r="A834" s="375"/>
      <c r="B834" s="375"/>
      <c r="C834" s="375"/>
      <c r="D834" s="375"/>
      <c r="E834" s="375"/>
      <c r="F834" s="375"/>
      <c r="G834" s="374"/>
      <c r="H834" s="374"/>
      <c r="I834" s="374"/>
      <c r="J834" s="375"/>
      <c r="K834" s="376"/>
      <c r="L834" s="377"/>
      <c r="M834" s="377"/>
      <c r="N834" s="382"/>
      <c r="O834" s="375"/>
      <c r="P834" s="380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</row>
    <row r="835" spans="1:26" ht="13.5" customHeight="1" x14ac:dyDescent="0.25">
      <c r="A835" s="375"/>
      <c r="B835" s="375"/>
      <c r="C835" s="375"/>
      <c r="D835" s="375"/>
      <c r="E835" s="375"/>
      <c r="F835" s="375"/>
      <c r="G835" s="374"/>
      <c r="H835" s="374"/>
      <c r="I835" s="374"/>
      <c r="J835" s="375"/>
      <c r="K835" s="376"/>
      <c r="L835" s="377"/>
      <c r="M835" s="377"/>
      <c r="N835" s="382"/>
      <c r="O835" s="375"/>
      <c r="P835" s="380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</row>
    <row r="836" spans="1:26" ht="13.5" customHeight="1" x14ac:dyDescent="0.25">
      <c r="A836" s="375"/>
      <c r="B836" s="375"/>
      <c r="C836" s="375"/>
      <c r="D836" s="375"/>
      <c r="E836" s="375"/>
      <c r="F836" s="375"/>
      <c r="G836" s="374"/>
      <c r="H836" s="374"/>
      <c r="I836" s="374"/>
      <c r="J836" s="375"/>
      <c r="K836" s="376"/>
      <c r="L836" s="377"/>
      <c r="M836" s="377"/>
      <c r="N836" s="382"/>
      <c r="O836" s="375"/>
      <c r="P836" s="380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</row>
    <row r="837" spans="1:26" ht="13.5" customHeight="1" x14ac:dyDescent="0.25">
      <c r="A837" s="375"/>
      <c r="B837" s="375"/>
      <c r="C837" s="375"/>
      <c r="D837" s="375"/>
      <c r="E837" s="375"/>
      <c r="F837" s="375"/>
      <c r="G837" s="374"/>
      <c r="H837" s="374"/>
      <c r="I837" s="374"/>
      <c r="J837" s="375"/>
      <c r="K837" s="376"/>
      <c r="L837" s="377"/>
      <c r="M837" s="377"/>
      <c r="N837" s="382"/>
      <c r="O837" s="375"/>
      <c r="P837" s="380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</row>
    <row r="838" spans="1:26" ht="13.5" customHeight="1" x14ac:dyDescent="0.25">
      <c r="A838" s="375"/>
      <c r="B838" s="375"/>
      <c r="C838" s="375"/>
      <c r="D838" s="375"/>
      <c r="E838" s="375"/>
      <c r="F838" s="375"/>
      <c r="G838" s="374"/>
      <c r="H838" s="374"/>
      <c r="I838" s="374"/>
      <c r="J838" s="375"/>
      <c r="K838" s="376"/>
      <c r="L838" s="377"/>
      <c r="M838" s="377"/>
      <c r="N838" s="382"/>
      <c r="O838" s="375"/>
      <c r="P838" s="380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</row>
    <row r="839" spans="1:26" ht="13.5" customHeight="1" x14ac:dyDescent="0.25">
      <c r="A839" s="375"/>
      <c r="B839" s="375"/>
      <c r="C839" s="375"/>
      <c r="D839" s="375"/>
      <c r="E839" s="375"/>
      <c r="F839" s="375"/>
      <c r="G839" s="374"/>
      <c r="H839" s="374"/>
      <c r="I839" s="374"/>
      <c r="J839" s="375"/>
      <c r="K839" s="376"/>
      <c r="L839" s="377"/>
      <c r="M839" s="377"/>
      <c r="N839" s="382"/>
      <c r="O839" s="375"/>
      <c r="P839" s="380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</row>
    <row r="840" spans="1:26" ht="13.5" customHeight="1" x14ac:dyDescent="0.25">
      <c r="A840" s="375"/>
      <c r="B840" s="375"/>
      <c r="C840" s="375"/>
      <c r="D840" s="375"/>
      <c r="E840" s="375"/>
      <c r="F840" s="375"/>
      <c r="G840" s="374"/>
      <c r="H840" s="374"/>
      <c r="I840" s="374"/>
      <c r="J840" s="375"/>
      <c r="K840" s="376"/>
      <c r="L840" s="377"/>
      <c r="M840" s="377"/>
      <c r="N840" s="382"/>
      <c r="O840" s="375"/>
      <c r="P840" s="380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</row>
    <row r="841" spans="1:26" ht="13.5" customHeight="1" x14ac:dyDescent="0.25">
      <c r="A841" s="375"/>
      <c r="B841" s="375"/>
      <c r="C841" s="375"/>
      <c r="D841" s="375"/>
      <c r="E841" s="375"/>
      <c r="F841" s="375"/>
      <c r="G841" s="374"/>
      <c r="H841" s="374"/>
      <c r="I841" s="374"/>
      <c r="J841" s="375"/>
      <c r="K841" s="376"/>
      <c r="L841" s="377"/>
      <c r="M841" s="377"/>
      <c r="N841" s="382"/>
      <c r="O841" s="375"/>
      <c r="P841" s="380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</row>
    <row r="842" spans="1:26" ht="13.5" customHeight="1" x14ac:dyDescent="0.25">
      <c r="A842" s="375"/>
      <c r="B842" s="375"/>
      <c r="C842" s="375"/>
      <c r="D842" s="375"/>
      <c r="E842" s="375"/>
      <c r="F842" s="375"/>
      <c r="G842" s="374"/>
      <c r="H842" s="374"/>
      <c r="I842" s="374"/>
      <c r="J842" s="375"/>
      <c r="K842" s="376"/>
      <c r="L842" s="377"/>
      <c r="M842" s="377"/>
      <c r="N842" s="382"/>
      <c r="O842" s="375"/>
      <c r="P842" s="380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</row>
    <row r="843" spans="1:26" ht="13.5" customHeight="1" x14ac:dyDescent="0.25">
      <c r="A843" s="375"/>
      <c r="B843" s="375"/>
      <c r="C843" s="375"/>
      <c r="D843" s="375"/>
      <c r="E843" s="375"/>
      <c r="F843" s="375"/>
      <c r="G843" s="374"/>
      <c r="H843" s="374"/>
      <c r="I843" s="374"/>
      <c r="J843" s="375"/>
      <c r="K843" s="376"/>
      <c r="L843" s="377"/>
      <c r="M843" s="377"/>
      <c r="N843" s="382"/>
      <c r="O843" s="375"/>
      <c r="P843" s="380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</row>
    <row r="844" spans="1:26" ht="13.5" customHeight="1" x14ac:dyDescent="0.25">
      <c r="A844" s="375"/>
      <c r="B844" s="375"/>
      <c r="C844" s="375"/>
      <c r="D844" s="375"/>
      <c r="E844" s="375"/>
      <c r="F844" s="375"/>
      <c r="G844" s="374"/>
      <c r="H844" s="374"/>
      <c r="I844" s="374"/>
      <c r="J844" s="375"/>
      <c r="K844" s="376"/>
      <c r="L844" s="377"/>
      <c r="M844" s="377"/>
      <c r="N844" s="382"/>
      <c r="O844" s="375"/>
      <c r="P844" s="380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</row>
    <row r="845" spans="1:26" ht="13.5" customHeight="1" x14ac:dyDescent="0.25">
      <c r="A845" s="375"/>
      <c r="B845" s="375"/>
      <c r="C845" s="375"/>
      <c r="D845" s="375"/>
      <c r="E845" s="375"/>
      <c r="F845" s="375"/>
      <c r="G845" s="374"/>
      <c r="H845" s="374"/>
      <c r="I845" s="374"/>
      <c r="J845" s="375"/>
      <c r="K845" s="376"/>
      <c r="L845" s="377"/>
      <c r="M845" s="377"/>
      <c r="N845" s="382"/>
      <c r="O845" s="375"/>
      <c r="P845" s="380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</row>
    <row r="846" spans="1:26" ht="13.5" customHeight="1" x14ac:dyDescent="0.25">
      <c r="A846" s="375"/>
      <c r="B846" s="375"/>
      <c r="C846" s="375"/>
      <c r="D846" s="375"/>
      <c r="E846" s="375"/>
      <c r="F846" s="375"/>
      <c r="G846" s="374"/>
      <c r="H846" s="374"/>
      <c r="I846" s="374"/>
      <c r="J846" s="375"/>
      <c r="K846" s="376"/>
      <c r="L846" s="377"/>
      <c r="M846" s="377"/>
      <c r="N846" s="382"/>
      <c r="O846" s="375"/>
      <c r="P846" s="380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</row>
    <row r="847" spans="1:26" ht="13.5" customHeight="1" x14ac:dyDescent="0.25">
      <c r="A847" s="375"/>
      <c r="B847" s="375"/>
      <c r="C847" s="375"/>
      <c r="D847" s="375"/>
      <c r="E847" s="375"/>
      <c r="F847" s="375"/>
      <c r="G847" s="374"/>
      <c r="H847" s="374"/>
      <c r="I847" s="374"/>
      <c r="J847" s="375"/>
      <c r="K847" s="376"/>
      <c r="L847" s="377"/>
      <c r="M847" s="377"/>
      <c r="N847" s="382"/>
      <c r="O847" s="375"/>
      <c r="P847" s="380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</row>
    <row r="848" spans="1:26" ht="13.5" customHeight="1" x14ac:dyDescent="0.25">
      <c r="A848" s="375"/>
      <c r="B848" s="375"/>
      <c r="C848" s="375"/>
      <c r="D848" s="375"/>
      <c r="E848" s="375"/>
      <c r="F848" s="375"/>
      <c r="G848" s="374"/>
      <c r="H848" s="374"/>
      <c r="I848" s="374"/>
      <c r="J848" s="375"/>
      <c r="K848" s="376"/>
      <c r="L848" s="377"/>
      <c r="M848" s="377"/>
      <c r="N848" s="382"/>
      <c r="O848" s="375"/>
      <c r="P848" s="380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</row>
    <row r="849" spans="1:26" ht="13.5" customHeight="1" x14ac:dyDescent="0.25">
      <c r="A849" s="375"/>
      <c r="B849" s="375"/>
      <c r="C849" s="375"/>
      <c r="D849" s="375"/>
      <c r="E849" s="375"/>
      <c r="F849" s="375"/>
      <c r="G849" s="374"/>
      <c r="H849" s="374"/>
      <c r="I849" s="374"/>
      <c r="J849" s="375"/>
      <c r="K849" s="376"/>
      <c r="L849" s="377"/>
      <c r="M849" s="377"/>
      <c r="N849" s="382"/>
      <c r="O849" s="375"/>
      <c r="P849" s="380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</row>
    <row r="850" spans="1:26" ht="13.5" customHeight="1" x14ac:dyDescent="0.25">
      <c r="A850" s="375"/>
      <c r="B850" s="375"/>
      <c r="C850" s="375"/>
      <c r="D850" s="375"/>
      <c r="E850" s="375"/>
      <c r="F850" s="375"/>
      <c r="G850" s="374"/>
      <c r="H850" s="374"/>
      <c r="I850" s="374"/>
      <c r="J850" s="375"/>
      <c r="K850" s="376"/>
      <c r="L850" s="377"/>
      <c r="M850" s="377"/>
      <c r="N850" s="382"/>
      <c r="O850" s="375"/>
      <c r="P850" s="380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</row>
    <row r="851" spans="1:26" ht="13.5" customHeight="1" x14ac:dyDescent="0.25">
      <c r="A851" s="375"/>
      <c r="B851" s="375"/>
      <c r="C851" s="375"/>
      <c r="D851" s="375"/>
      <c r="E851" s="375"/>
      <c r="F851" s="375"/>
      <c r="G851" s="374"/>
      <c r="H851" s="374"/>
      <c r="I851" s="374"/>
      <c r="J851" s="375"/>
      <c r="K851" s="376"/>
      <c r="L851" s="377"/>
      <c r="M851" s="377"/>
      <c r="N851" s="382"/>
      <c r="O851" s="375"/>
      <c r="P851" s="380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</row>
    <row r="852" spans="1:26" ht="13.5" customHeight="1" x14ac:dyDescent="0.25">
      <c r="A852" s="375"/>
      <c r="B852" s="375"/>
      <c r="C852" s="375"/>
      <c r="D852" s="375"/>
      <c r="E852" s="375"/>
      <c r="F852" s="375"/>
      <c r="G852" s="374"/>
      <c r="H852" s="374"/>
      <c r="I852" s="374"/>
      <c r="J852" s="375"/>
      <c r="K852" s="376"/>
      <c r="L852" s="377"/>
      <c r="M852" s="377"/>
      <c r="N852" s="382"/>
      <c r="O852" s="375"/>
      <c r="P852" s="380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</row>
    <row r="853" spans="1:26" ht="13.5" customHeight="1" x14ac:dyDescent="0.25">
      <c r="A853" s="375"/>
      <c r="B853" s="375"/>
      <c r="C853" s="375"/>
      <c r="D853" s="375"/>
      <c r="E853" s="375"/>
      <c r="F853" s="375"/>
      <c r="G853" s="374"/>
      <c r="H853" s="374"/>
      <c r="I853" s="374"/>
      <c r="J853" s="375"/>
      <c r="K853" s="376"/>
      <c r="L853" s="377"/>
      <c r="M853" s="377"/>
      <c r="N853" s="382"/>
      <c r="O853" s="375"/>
      <c r="P853" s="380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</row>
    <row r="854" spans="1:26" ht="13.5" customHeight="1" x14ac:dyDescent="0.25">
      <c r="A854" s="375"/>
      <c r="B854" s="375"/>
      <c r="C854" s="375"/>
      <c r="D854" s="375"/>
      <c r="E854" s="375"/>
      <c r="F854" s="375"/>
      <c r="G854" s="374"/>
      <c r="H854" s="374"/>
      <c r="I854" s="374"/>
      <c r="J854" s="375"/>
      <c r="K854" s="376"/>
      <c r="L854" s="377"/>
      <c r="M854" s="377"/>
      <c r="N854" s="382"/>
      <c r="O854" s="375"/>
      <c r="P854" s="380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</row>
    <row r="855" spans="1:26" ht="13.5" customHeight="1" x14ac:dyDescent="0.25">
      <c r="A855" s="375"/>
      <c r="B855" s="375"/>
      <c r="C855" s="375"/>
      <c r="D855" s="375"/>
      <c r="E855" s="375"/>
      <c r="F855" s="375"/>
      <c r="G855" s="374"/>
      <c r="H855" s="374"/>
      <c r="I855" s="374"/>
      <c r="J855" s="375"/>
      <c r="K855" s="376"/>
      <c r="L855" s="377"/>
      <c r="M855" s="377"/>
      <c r="N855" s="382"/>
      <c r="O855" s="375"/>
      <c r="P855" s="380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</row>
    <row r="856" spans="1:26" ht="13.5" customHeight="1" x14ac:dyDescent="0.25">
      <c r="A856" s="375"/>
      <c r="B856" s="375"/>
      <c r="C856" s="375"/>
      <c r="D856" s="375"/>
      <c r="E856" s="375"/>
      <c r="F856" s="375"/>
      <c r="G856" s="374"/>
      <c r="H856" s="374"/>
      <c r="I856" s="374"/>
      <c r="J856" s="375"/>
      <c r="K856" s="376"/>
      <c r="L856" s="377"/>
      <c r="M856" s="377"/>
      <c r="N856" s="382"/>
      <c r="O856" s="375"/>
      <c r="P856" s="380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</row>
    <row r="857" spans="1:26" ht="13.5" customHeight="1" x14ac:dyDescent="0.25">
      <c r="A857" s="375"/>
      <c r="B857" s="375"/>
      <c r="C857" s="375"/>
      <c r="D857" s="375"/>
      <c r="E857" s="375"/>
      <c r="F857" s="375"/>
      <c r="G857" s="374"/>
      <c r="H857" s="374"/>
      <c r="I857" s="374"/>
      <c r="J857" s="375"/>
      <c r="K857" s="376"/>
      <c r="L857" s="377"/>
      <c r="M857" s="377"/>
      <c r="N857" s="382"/>
      <c r="O857" s="375"/>
      <c r="P857" s="380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</row>
    <row r="858" spans="1:26" ht="13.5" customHeight="1" x14ac:dyDescent="0.25">
      <c r="A858" s="375"/>
      <c r="B858" s="375"/>
      <c r="C858" s="375"/>
      <c r="D858" s="375"/>
      <c r="E858" s="375"/>
      <c r="F858" s="375"/>
      <c r="G858" s="374"/>
      <c r="H858" s="374"/>
      <c r="I858" s="374"/>
      <c r="J858" s="375"/>
      <c r="K858" s="376"/>
      <c r="L858" s="377"/>
      <c r="M858" s="377"/>
      <c r="N858" s="382"/>
      <c r="O858" s="375"/>
      <c r="P858" s="380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</row>
    <row r="859" spans="1:26" ht="13.5" customHeight="1" x14ac:dyDescent="0.25">
      <c r="A859" s="375"/>
      <c r="B859" s="375"/>
      <c r="C859" s="375"/>
      <c r="D859" s="375"/>
      <c r="E859" s="375"/>
      <c r="F859" s="375"/>
      <c r="G859" s="374"/>
      <c r="H859" s="374"/>
      <c r="I859" s="374"/>
      <c r="J859" s="375"/>
      <c r="K859" s="376"/>
      <c r="L859" s="377"/>
      <c r="M859" s="377"/>
      <c r="N859" s="382"/>
      <c r="O859" s="375"/>
      <c r="P859" s="380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</row>
    <row r="860" spans="1:26" ht="13.5" customHeight="1" x14ac:dyDescent="0.25">
      <c r="A860" s="375"/>
      <c r="B860" s="375"/>
      <c r="C860" s="375"/>
      <c r="D860" s="375"/>
      <c r="E860" s="375"/>
      <c r="F860" s="375"/>
      <c r="G860" s="374"/>
      <c r="H860" s="374"/>
      <c r="I860" s="374"/>
      <c r="J860" s="375"/>
      <c r="K860" s="376"/>
      <c r="L860" s="377"/>
      <c r="M860" s="377"/>
      <c r="N860" s="382"/>
      <c r="O860" s="375"/>
      <c r="P860" s="380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</row>
    <row r="861" spans="1:26" ht="13.5" customHeight="1" x14ac:dyDescent="0.25">
      <c r="A861" s="375"/>
      <c r="B861" s="375"/>
      <c r="C861" s="375"/>
      <c r="D861" s="375"/>
      <c r="E861" s="375"/>
      <c r="F861" s="375"/>
      <c r="G861" s="374"/>
      <c r="H861" s="374"/>
      <c r="I861" s="374"/>
      <c r="J861" s="375"/>
      <c r="K861" s="376"/>
      <c r="L861" s="377"/>
      <c r="M861" s="377"/>
      <c r="N861" s="382"/>
      <c r="O861" s="375"/>
      <c r="P861" s="380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</row>
    <row r="862" spans="1:26" ht="13.5" customHeight="1" x14ac:dyDescent="0.25">
      <c r="A862" s="375"/>
      <c r="B862" s="375"/>
      <c r="C862" s="375"/>
      <c r="D862" s="375"/>
      <c r="E862" s="375"/>
      <c r="F862" s="375"/>
      <c r="G862" s="374"/>
      <c r="H862" s="374"/>
      <c r="I862" s="374"/>
      <c r="J862" s="375"/>
      <c r="K862" s="376"/>
      <c r="L862" s="377"/>
      <c r="M862" s="377"/>
      <c r="N862" s="382"/>
      <c r="O862" s="375"/>
      <c r="P862" s="380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</row>
    <row r="863" spans="1:26" ht="13.5" customHeight="1" x14ac:dyDescent="0.25">
      <c r="A863" s="375"/>
      <c r="B863" s="375"/>
      <c r="C863" s="375"/>
      <c r="D863" s="375"/>
      <c r="E863" s="375"/>
      <c r="F863" s="375"/>
      <c r="G863" s="374"/>
      <c r="H863" s="374"/>
      <c r="I863" s="374"/>
      <c r="J863" s="375"/>
      <c r="K863" s="376"/>
      <c r="L863" s="377"/>
      <c r="M863" s="377"/>
      <c r="N863" s="382"/>
      <c r="O863" s="375"/>
      <c r="P863" s="380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</row>
    <row r="864" spans="1:26" ht="13.5" customHeight="1" x14ac:dyDescent="0.25">
      <c r="A864" s="375"/>
      <c r="B864" s="375"/>
      <c r="C864" s="375"/>
      <c r="D864" s="375"/>
      <c r="E864" s="375"/>
      <c r="F864" s="375"/>
      <c r="G864" s="374"/>
      <c r="H864" s="374"/>
      <c r="I864" s="374"/>
      <c r="J864" s="375"/>
      <c r="K864" s="376"/>
      <c r="L864" s="377"/>
      <c r="M864" s="377"/>
      <c r="N864" s="382"/>
      <c r="O864" s="375"/>
      <c r="P864" s="380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</row>
    <row r="865" spans="1:26" ht="13.5" customHeight="1" x14ac:dyDescent="0.25">
      <c r="A865" s="375"/>
      <c r="B865" s="375"/>
      <c r="C865" s="375"/>
      <c r="D865" s="375"/>
      <c r="E865" s="375"/>
      <c r="F865" s="375"/>
      <c r="G865" s="374"/>
      <c r="H865" s="374"/>
      <c r="I865" s="374"/>
      <c r="J865" s="375"/>
      <c r="K865" s="376"/>
      <c r="L865" s="377"/>
      <c r="M865" s="377"/>
      <c r="N865" s="382"/>
      <c r="O865" s="375"/>
      <c r="P865" s="380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</row>
    <row r="866" spans="1:26" ht="13.5" customHeight="1" x14ac:dyDescent="0.25">
      <c r="A866" s="375"/>
      <c r="B866" s="375"/>
      <c r="C866" s="375"/>
      <c r="D866" s="375"/>
      <c r="E866" s="375"/>
      <c r="F866" s="375"/>
      <c r="G866" s="374"/>
      <c r="H866" s="374"/>
      <c r="I866" s="374"/>
      <c r="J866" s="375"/>
      <c r="K866" s="376"/>
      <c r="L866" s="377"/>
      <c r="M866" s="377"/>
      <c r="N866" s="382"/>
      <c r="O866" s="375"/>
      <c r="P866" s="380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</row>
    <row r="867" spans="1:26" ht="13.5" customHeight="1" x14ac:dyDescent="0.25">
      <c r="A867" s="375"/>
      <c r="B867" s="375"/>
      <c r="C867" s="375"/>
      <c r="D867" s="375"/>
      <c r="E867" s="375"/>
      <c r="F867" s="375"/>
      <c r="G867" s="374"/>
      <c r="H867" s="374"/>
      <c r="I867" s="374"/>
      <c r="J867" s="375"/>
      <c r="K867" s="376"/>
      <c r="L867" s="377"/>
      <c r="M867" s="377"/>
      <c r="N867" s="382"/>
      <c r="O867" s="375"/>
      <c r="P867" s="380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</row>
    <row r="868" spans="1:26" ht="13.5" customHeight="1" x14ac:dyDescent="0.25">
      <c r="A868" s="375"/>
      <c r="B868" s="375"/>
      <c r="C868" s="375"/>
      <c r="D868" s="375"/>
      <c r="E868" s="375"/>
      <c r="F868" s="375"/>
      <c r="G868" s="374"/>
      <c r="H868" s="374"/>
      <c r="I868" s="374"/>
      <c r="J868" s="375"/>
      <c r="K868" s="376"/>
      <c r="L868" s="377"/>
      <c r="M868" s="377"/>
      <c r="N868" s="382"/>
      <c r="O868" s="375"/>
      <c r="P868" s="380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</row>
    <row r="869" spans="1:26" ht="13.5" customHeight="1" x14ac:dyDescent="0.25">
      <c r="A869" s="375"/>
      <c r="B869" s="375"/>
      <c r="C869" s="375"/>
      <c r="D869" s="375"/>
      <c r="E869" s="375"/>
      <c r="F869" s="375"/>
      <c r="G869" s="374"/>
      <c r="H869" s="374"/>
      <c r="I869" s="374"/>
      <c r="J869" s="375"/>
      <c r="K869" s="376"/>
      <c r="L869" s="377"/>
      <c r="M869" s="377"/>
      <c r="N869" s="382"/>
      <c r="O869" s="375"/>
      <c r="P869" s="380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</row>
    <row r="870" spans="1:26" ht="13.5" customHeight="1" x14ac:dyDescent="0.25">
      <c r="A870" s="375"/>
      <c r="B870" s="375"/>
      <c r="C870" s="375"/>
      <c r="D870" s="375"/>
      <c r="E870" s="375"/>
      <c r="F870" s="375"/>
      <c r="G870" s="374"/>
      <c r="H870" s="374"/>
      <c r="I870" s="374"/>
      <c r="J870" s="375"/>
      <c r="K870" s="376"/>
      <c r="L870" s="377"/>
      <c r="M870" s="377"/>
      <c r="N870" s="382"/>
      <c r="O870" s="375"/>
      <c r="P870" s="380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</row>
    <row r="871" spans="1:26" ht="13.5" customHeight="1" x14ac:dyDescent="0.25">
      <c r="A871" s="375"/>
      <c r="B871" s="375"/>
      <c r="C871" s="375"/>
      <c r="D871" s="375"/>
      <c r="E871" s="375"/>
      <c r="F871" s="375"/>
      <c r="G871" s="374"/>
      <c r="H871" s="374"/>
      <c r="I871" s="374"/>
      <c r="J871" s="375"/>
      <c r="K871" s="376"/>
      <c r="L871" s="377"/>
      <c r="M871" s="377"/>
      <c r="N871" s="382"/>
      <c r="O871" s="375"/>
      <c r="P871" s="380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</row>
    <row r="872" spans="1:26" ht="13.5" customHeight="1" x14ac:dyDescent="0.25">
      <c r="A872" s="375"/>
      <c r="B872" s="375"/>
      <c r="C872" s="375"/>
      <c r="D872" s="375"/>
      <c r="E872" s="375"/>
      <c r="F872" s="375"/>
      <c r="G872" s="374"/>
      <c r="H872" s="374"/>
      <c r="I872" s="374"/>
      <c r="J872" s="375"/>
      <c r="K872" s="376"/>
      <c r="L872" s="377"/>
      <c r="M872" s="377"/>
      <c r="N872" s="382"/>
      <c r="O872" s="375"/>
      <c r="P872" s="380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</row>
    <row r="873" spans="1:26" ht="13.5" customHeight="1" x14ac:dyDescent="0.25">
      <c r="A873" s="375"/>
      <c r="B873" s="375"/>
      <c r="C873" s="375"/>
      <c r="D873" s="375"/>
      <c r="E873" s="375"/>
      <c r="F873" s="375"/>
      <c r="G873" s="374"/>
      <c r="H873" s="374"/>
      <c r="I873" s="374"/>
      <c r="J873" s="375"/>
      <c r="K873" s="376"/>
      <c r="L873" s="377"/>
      <c r="M873" s="377"/>
      <c r="N873" s="382"/>
      <c r="O873" s="375"/>
      <c r="P873" s="380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</row>
    <row r="874" spans="1:26" ht="13.5" customHeight="1" x14ac:dyDescent="0.25">
      <c r="A874" s="375"/>
      <c r="B874" s="375"/>
      <c r="C874" s="375"/>
      <c r="D874" s="375"/>
      <c r="E874" s="375"/>
      <c r="F874" s="375"/>
      <c r="G874" s="374"/>
      <c r="H874" s="374"/>
      <c r="I874" s="374"/>
      <c r="J874" s="375"/>
      <c r="K874" s="376"/>
      <c r="L874" s="377"/>
      <c r="M874" s="377"/>
      <c r="N874" s="382"/>
      <c r="O874" s="375"/>
      <c r="P874" s="380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</row>
    <row r="875" spans="1:26" ht="13.5" customHeight="1" x14ac:dyDescent="0.25">
      <c r="A875" s="375"/>
      <c r="B875" s="375"/>
      <c r="C875" s="375"/>
      <c r="D875" s="375"/>
      <c r="E875" s="375"/>
      <c r="F875" s="375"/>
      <c r="G875" s="374"/>
      <c r="H875" s="374"/>
      <c r="I875" s="374"/>
      <c r="J875" s="375"/>
      <c r="K875" s="376"/>
      <c r="L875" s="377"/>
      <c r="M875" s="377"/>
      <c r="N875" s="382"/>
      <c r="O875" s="375"/>
      <c r="P875" s="380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</row>
    <row r="876" spans="1:26" ht="13.5" customHeight="1" x14ac:dyDescent="0.25">
      <c r="A876" s="375"/>
      <c r="B876" s="375"/>
      <c r="C876" s="375"/>
      <c r="D876" s="375"/>
      <c r="E876" s="375"/>
      <c r="F876" s="375"/>
      <c r="G876" s="374"/>
      <c r="H876" s="374"/>
      <c r="I876" s="374"/>
      <c r="J876" s="375"/>
      <c r="K876" s="376"/>
      <c r="L876" s="377"/>
      <c r="M876" s="377"/>
      <c r="N876" s="382"/>
      <c r="O876" s="375"/>
      <c r="P876" s="380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</row>
    <row r="877" spans="1:26" ht="13.5" customHeight="1" x14ac:dyDescent="0.25">
      <c r="A877" s="375"/>
      <c r="B877" s="375"/>
      <c r="C877" s="375"/>
      <c r="D877" s="375"/>
      <c r="E877" s="375"/>
      <c r="F877" s="375"/>
      <c r="G877" s="374"/>
      <c r="H877" s="374"/>
      <c r="I877" s="374"/>
      <c r="J877" s="375"/>
      <c r="K877" s="376"/>
      <c r="L877" s="377"/>
      <c r="M877" s="377"/>
      <c r="N877" s="382"/>
      <c r="O877" s="375"/>
      <c r="P877" s="380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</row>
    <row r="878" spans="1:26" ht="13.5" customHeight="1" x14ac:dyDescent="0.25">
      <c r="A878" s="375"/>
      <c r="B878" s="375"/>
      <c r="C878" s="375"/>
      <c r="D878" s="375"/>
      <c r="E878" s="375"/>
      <c r="F878" s="375"/>
      <c r="G878" s="374"/>
      <c r="H878" s="374"/>
      <c r="I878" s="374"/>
      <c r="J878" s="375"/>
      <c r="K878" s="376"/>
      <c r="L878" s="377"/>
      <c r="M878" s="377"/>
      <c r="N878" s="382"/>
      <c r="O878" s="375"/>
      <c r="P878" s="380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</row>
    <row r="879" spans="1:26" ht="13.5" customHeight="1" x14ac:dyDescent="0.25">
      <c r="A879" s="375"/>
      <c r="B879" s="375"/>
      <c r="C879" s="375"/>
      <c r="D879" s="375"/>
      <c r="E879" s="375"/>
      <c r="F879" s="375"/>
      <c r="G879" s="374"/>
      <c r="H879" s="374"/>
      <c r="I879" s="374"/>
      <c r="J879" s="375"/>
      <c r="K879" s="376"/>
      <c r="L879" s="377"/>
      <c r="M879" s="377"/>
      <c r="N879" s="382"/>
      <c r="O879" s="375"/>
      <c r="P879" s="380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</row>
    <row r="880" spans="1:26" ht="13.5" customHeight="1" x14ac:dyDescent="0.25">
      <c r="A880" s="375"/>
      <c r="B880" s="375"/>
      <c r="C880" s="375"/>
      <c r="D880" s="375"/>
      <c r="E880" s="375"/>
      <c r="F880" s="375"/>
      <c r="G880" s="374"/>
      <c r="H880" s="374"/>
      <c r="I880" s="374"/>
      <c r="J880" s="375"/>
      <c r="K880" s="376"/>
      <c r="L880" s="377"/>
      <c r="M880" s="377"/>
      <c r="N880" s="382"/>
      <c r="O880" s="375"/>
      <c r="P880" s="380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</row>
    <row r="881" spans="1:26" ht="13.5" customHeight="1" x14ac:dyDescent="0.25">
      <c r="A881" s="375"/>
      <c r="B881" s="375"/>
      <c r="C881" s="375"/>
      <c r="D881" s="375"/>
      <c r="E881" s="375"/>
      <c r="F881" s="375"/>
      <c r="G881" s="374"/>
      <c r="H881" s="374"/>
      <c r="I881" s="374"/>
      <c r="J881" s="375"/>
      <c r="K881" s="376"/>
      <c r="L881" s="377"/>
      <c r="M881" s="377"/>
      <c r="N881" s="382"/>
      <c r="O881" s="375"/>
      <c r="P881" s="380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</row>
    <row r="882" spans="1:26" ht="13.5" customHeight="1" x14ac:dyDescent="0.25">
      <c r="A882" s="375"/>
      <c r="B882" s="375"/>
      <c r="C882" s="375"/>
      <c r="D882" s="375"/>
      <c r="E882" s="375"/>
      <c r="F882" s="375"/>
      <c r="G882" s="374"/>
      <c r="H882" s="374"/>
      <c r="I882" s="374"/>
      <c r="J882" s="375"/>
      <c r="K882" s="376"/>
      <c r="L882" s="377"/>
      <c r="M882" s="377"/>
      <c r="N882" s="382"/>
      <c r="O882" s="375"/>
      <c r="P882" s="380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</row>
    <row r="883" spans="1:26" ht="13.5" customHeight="1" x14ac:dyDescent="0.25">
      <c r="A883" s="375"/>
      <c r="B883" s="375"/>
      <c r="C883" s="375"/>
      <c r="D883" s="375"/>
      <c r="E883" s="375"/>
      <c r="F883" s="375"/>
      <c r="G883" s="374"/>
      <c r="H883" s="374"/>
      <c r="I883" s="374"/>
      <c r="J883" s="375"/>
      <c r="K883" s="376"/>
      <c r="L883" s="377"/>
      <c r="M883" s="377"/>
      <c r="N883" s="382"/>
      <c r="O883" s="375"/>
      <c r="P883" s="380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</row>
    <row r="884" spans="1:26" ht="13.5" customHeight="1" x14ac:dyDescent="0.25">
      <c r="A884" s="375"/>
      <c r="B884" s="375"/>
      <c r="C884" s="375"/>
      <c r="D884" s="375"/>
      <c r="E884" s="375"/>
      <c r="F884" s="375"/>
      <c r="G884" s="374"/>
      <c r="H884" s="374"/>
      <c r="I884" s="374"/>
      <c r="J884" s="375"/>
      <c r="K884" s="376"/>
      <c r="L884" s="377"/>
      <c r="M884" s="377"/>
      <c r="N884" s="382"/>
      <c r="O884" s="375"/>
      <c r="P884" s="380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</row>
    <row r="885" spans="1:26" ht="13.5" customHeight="1" x14ac:dyDescent="0.25">
      <c r="A885" s="375"/>
      <c r="B885" s="375"/>
      <c r="C885" s="375"/>
      <c r="D885" s="375"/>
      <c r="E885" s="375"/>
      <c r="F885" s="375"/>
      <c r="G885" s="374"/>
      <c r="H885" s="374"/>
      <c r="I885" s="374"/>
      <c r="J885" s="375"/>
      <c r="K885" s="376"/>
      <c r="L885" s="377"/>
      <c r="M885" s="377"/>
      <c r="N885" s="382"/>
      <c r="O885" s="375"/>
      <c r="P885" s="380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</row>
    <row r="886" spans="1:26" ht="13.5" customHeight="1" x14ac:dyDescent="0.25">
      <c r="A886" s="375"/>
      <c r="B886" s="375"/>
      <c r="C886" s="375"/>
      <c r="D886" s="375"/>
      <c r="E886" s="375"/>
      <c r="F886" s="375"/>
      <c r="G886" s="374"/>
      <c r="H886" s="374"/>
      <c r="I886" s="374"/>
      <c r="J886" s="375"/>
      <c r="K886" s="376"/>
      <c r="L886" s="377"/>
      <c r="M886" s="377"/>
      <c r="N886" s="382"/>
      <c r="O886" s="375"/>
      <c r="P886" s="380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</row>
    <row r="887" spans="1:26" ht="13.5" customHeight="1" x14ac:dyDescent="0.25">
      <c r="A887" s="375"/>
      <c r="B887" s="375"/>
      <c r="C887" s="375"/>
      <c r="D887" s="375"/>
      <c r="E887" s="375"/>
      <c r="F887" s="375"/>
      <c r="G887" s="374"/>
      <c r="H887" s="374"/>
      <c r="I887" s="374"/>
      <c r="J887" s="375"/>
      <c r="K887" s="376"/>
      <c r="L887" s="377"/>
      <c r="M887" s="377"/>
      <c r="N887" s="382"/>
      <c r="O887" s="375"/>
      <c r="P887" s="380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</row>
    <row r="888" spans="1:26" ht="13.5" customHeight="1" x14ac:dyDescent="0.25">
      <c r="A888" s="375"/>
      <c r="B888" s="375"/>
      <c r="C888" s="375"/>
      <c r="D888" s="375"/>
      <c r="E888" s="375"/>
      <c r="F888" s="375"/>
      <c r="G888" s="374"/>
      <c r="H888" s="374"/>
      <c r="I888" s="374"/>
      <c r="J888" s="375"/>
      <c r="K888" s="376"/>
      <c r="L888" s="377"/>
      <c r="M888" s="377"/>
      <c r="N888" s="382"/>
      <c r="O888" s="375"/>
      <c r="P888" s="380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</row>
    <row r="889" spans="1:26" ht="13.5" customHeight="1" x14ac:dyDescent="0.25">
      <c r="A889" s="375"/>
      <c r="B889" s="375"/>
      <c r="C889" s="375"/>
      <c r="D889" s="375"/>
      <c r="E889" s="375"/>
      <c r="F889" s="375"/>
      <c r="G889" s="374"/>
      <c r="H889" s="374"/>
      <c r="I889" s="374"/>
      <c r="J889" s="375"/>
      <c r="K889" s="376"/>
      <c r="L889" s="377"/>
      <c r="M889" s="377"/>
      <c r="N889" s="382"/>
      <c r="O889" s="375"/>
      <c r="P889" s="380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</row>
    <row r="890" spans="1:26" ht="13.5" customHeight="1" x14ac:dyDescent="0.25">
      <c r="A890" s="375"/>
      <c r="B890" s="375"/>
      <c r="C890" s="375"/>
      <c r="D890" s="375"/>
      <c r="E890" s="375"/>
      <c r="F890" s="375"/>
      <c r="G890" s="374"/>
      <c r="H890" s="374"/>
      <c r="I890" s="374"/>
      <c r="J890" s="375"/>
      <c r="K890" s="376"/>
      <c r="L890" s="377"/>
      <c r="M890" s="377"/>
      <c r="N890" s="382"/>
      <c r="O890" s="375"/>
      <c r="P890" s="380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</row>
    <row r="891" spans="1:26" ht="13.5" customHeight="1" x14ac:dyDescent="0.25">
      <c r="A891" s="375"/>
      <c r="B891" s="375"/>
      <c r="C891" s="375"/>
      <c r="D891" s="375"/>
      <c r="E891" s="375"/>
      <c r="F891" s="375"/>
      <c r="G891" s="374"/>
      <c r="H891" s="374"/>
      <c r="I891" s="374"/>
      <c r="J891" s="375"/>
      <c r="K891" s="376"/>
      <c r="L891" s="377"/>
      <c r="M891" s="377"/>
      <c r="N891" s="382"/>
      <c r="O891" s="375"/>
      <c r="P891" s="380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</row>
    <row r="892" spans="1:26" ht="13.5" customHeight="1" x14ac:dyDescent="0.25">
      <c r="A892" s="375"/>
      <c r="B892" s="375"/>
      <c r="C892" s="375"/>
      <c r="D892" s="375"/>
      <c r="E892" s="375"/>
      <c r="F892" s="375"/>
      <c r="G892" s="374"/>
      <c r="H892" s="374"/>
      <c r="I892" s="374"/>
      <c r="J892" s="375"/>
      <c r="K892" s="376"/>
      <c r="L892" s="377"/>
      <c r="M892" s="377"/>
      <c r="N892" s="382"/>
      <c r="O892" s="375"/>
      <c r="P892" s="380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</row>
    <row r="893" spans="1:26" ht="13.5" customHeight="1" x14ac:dyDescent="0.25">
      <c r="A893" s="375"/>
      <c r="B893" s="375"/>
      <c r="C893" s="375"/>
      <c r="D893" s="375"/>
      <c r="E893" s="375"/>
      <c r="F893" s="375"/>
      <c r="G893" s="374"/>
      <c r="H893" s="374"/>
      <c r="I893" s="374"/>
      <c r="J893" s="375"/>
      <c r="K893" s="376"/>
      <c r="L893" s="377"/>
      <c r="M893" s="377"/>
      <c r="N893" s="382"/>
      <c r="O893" s="375"/>
      <c r="P893" s="380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</row>
    <row r="894" spans="1:26" ht="13.5" customHeight="1" x14ac:dyDescent="0.25">
      <c r="A894" s="375"/>
      <c r="B894" s="375"/>
      <c r="C894" s="375"/>
      <c r="D894" s="375"/>
      <c r="E894" s="375"/>
      <c r="F894" s="375"/>
      <c r="G894" s="374"/>
      <c r="H894" s="374"/>
      <c r="I894" s="374"/>
      <c r="J894" s="375"/>
      <c r="K894" s="376"/>
      <c r="L894" s="377"/>
      <c r="M894" s="377"/>
      <c r="N894" s="382"/>
      <c r="O894" s="375"/>
      <c r="P894" s="380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</row>
    <row r="895" spans="1:26" ht="13.5" customHeight="1" x14ac:dyDescent="0.25">
      <c r="A895" s="375"/>
      <c r="B895" s="375"/>
      <c r="C895" s="375"/>
      <c r="D895" s="375"/>
      <c r="E895" s="375"/>
      <c r="F895" s="375"/>
      <c r="G895" s="374"/>
      <c r="H895" s="374"/>
      <c r="I895" s="374"/>
      <c r="J895" s="375"/>
      <c r="K895" s="376"/>
      <c r="L895" s="377"/>
      <c r="M895" s="377"/>
      <c r="N895" s="382"/>
      <c r="O895" s="375"/>
      <c r="P895" s="380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</row>
    <row r="896" spans="1:26" ht="13.5" customHeight="1" x14ac:dyDescent="0.25">
      <c r="A896" s="375"/>
      <c r="B896" s="375"/>
      <c r="C896" s="375"/>
      <c r="D896" s="375"/>
      <c r="E896" s="375"/>
      <c r="F896" s="375"/>
      <c r="G896" s="374"/>
      <c r="H896" s="374"/>
      <c r="I896" s="374"/>
      <c r="J896" s="375"/>
      <c r="K896" s="376"/>
      <c r="L896" s="377"/>
      <c r="M896" s="377"/>
      <c r="N896" s="382"/>
      <c r="O896" s="375"/>
      <c r="P896" s="380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</row>
    <row r="897" spans="1:26" ht="13.5" customHeight="1" x14ac:dyDescent="0.25">
      <c r="A897" s="375"/>
      <c r="B897" s="375"/>
      <c r="C897" s="375"/>
      <c r="D897" s="375"/>
      <c r="E897" s="375"/>
      <c r="F897" s="375"/>
      <c r="G897" s="374"/>
      <c r="H897" s="374"/>
      <c r="I897" s="374"/>
      <c r="J897" s="375"/>
      <c r="K897" s="376"/>
      <c r="L897" s="377"/>
      <c r="M897" s="377"/>
      <c r="N897" s="382"/>
      <c r="O897" s="375"/>
      <c r="P897" s="380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</row>
    <row r="898" spans="1:26" ht="13.5" customHeight="1" x14ac:dyDescent="0.25">
      <c r="A898" s="375"/>
      <c r="B898" s="375"/>
      <c r="C898" s="375"/>
      <c r="D898" s="375"/>
      <c r="E898" s="375"/>
      <c r="F898" s="375"/>
      <c r="G898" s="374"/>
      <c r="H898" s="374"/>
      <c r="I898" s="374"/>
      <c r="J898" s="375"/>
      <c r="K898" s="376"/>
      <c r="L898" s="377"/>
      <c r="M898" s="377"/>
      <c r="N898" s="382"/>
      <c r="O898" s="375"/>
      <c r="P898" s="380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</row>
    <row r="899" spans="1:26" ht="13.5" customHeight="1" x14ac:dyDescent="0.25">
      <c r="A899" s="375"/>
      <c r="B899" s="375"/>
      <c r="C899" s="375"/>
      <c r="D899" s="375"/>
      <c r="E899" s="375"/>
      <c r="F899" s="375"/>
      <c r="G899" s="374"/>
      <c r="H899" s="374"/>
      <c r="I899" s="374"/>
      <c r="J899" s="375"/>
      <c r="K899" s="376"/>
      <c r="L899" s="377"/>
      <c r="M899" s="377"/>
      <c r="N899" s="382"/>
      <c r="O899" s="375"/>
      <c r="P899" s="380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</row>
    <row r="900" spans="1:26" ht="13.5" customHeight="1" x14ac:dyDescent="0.25">
      <c r="A900" s="375"/>
      <c r="B900" s="375"/>
      <c r="C900" s="375"/>
      <c r="D900" s="375"/>
      <c r="E900" s="375"/>
      <c r="F900" s="375"/>
      <c r="G900" s="374"/>
      <c r="H900" s="374"/>
      <c r="I900" s="374"/>
      <c r="J900" s="375"/>
      <c r="K900" s="376"/>
      <c r="L900" s="377"/>
      <c r="M900" s="377"/>
      <c r="N900" s="382"/>
      <c r="O900" s="375"/>
      <c r="P900" s="380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</row>
    <row r="901" spans="1:26" ht="13.5" customHeight="1" x14ac:dyDescent="0.25">
      <c r="A901" s="375"/>
      <c r="B901" s="375"/>
      <c r="C901" s="375"/>
      <c r="D901" s="375"/>
      <c r="E901" s="375"/>
      <c r="F901" s="375"/>
      <c r="G901" s="374"/>
      <c r="H901" s="374"/>
      <c r="I901" s="374"/>
      <c r="J901" s="375"/>
      <c r="K901" s="376"/>
      <c r="L901" s="377"/>
      <c r="M901" s="377"/>
      <c r="N901" s="382"/>
      <c r="O901" s="375"/>
      <c r="P901" s="380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</row>
    <row r="902" spans="1:26" ht="13.5" customHeight="1" x14ac:dyDescent="0.25">
      <c r="A902" s="375"/>
      <c r="B902" s="375"/>
      <c r="C902" s="375"/>
      <c r="D902" s="375"/>
      <c r="E902" s="375"/>
      <c r="F902" s="375"/>
      <c r="G902" s="374"/>
      <c r="H902" s="374"/>
      <c r="I902" s="374"/>
      <c r="J902" s="375"/>
      <c r="K902" s="376"/>
      <c r="L902" s="377"/>
      <c r="M902" s="377"/>
      <c r="N902" s="382"/>
      <c r="O902" s="375"/>
      <c r="P902" s="380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</row>
    <row r="903" spans="1:26" ht="13.5" customHeight="1" x14ac:dyDescent="0.25">
      <c r="A903" s="375"/>
      <c r="B903" s="375"/>
      <c r="C903" s="375"/>
      <c r="D903" s="375"/>
      <c r="E903" s="375"/>
      <c r="F903" s="375"/>
      <c r="G903" s="374"/>
      <c r="H903" s="374"/>
      <c r="I903" s="374"/>
      <c r="J903" s="375"/>
      <c r="K903" s="376"/>
      <c r="L903" s="377"/>
      <c r="M903" s="377"/>
      <c r="N903" s="382"/>
      <c r="O903" s="375"/>
      <c r="P903" s="380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</row>
    <row r="904" spans="1:26" ht="13.5" customHeight="1" x14ac:dyDescent="0.25">
      <c r="A904" s="375"/>
      <c r="B904" s="375"/>
      <c r="C904" s="375"/>
      <c r="D904" s="375"/>
      <c r="E904" s="375"/>
      <c r="F904" s="375"/>
      <c r="G904" s="374"/>
      <c r="H904" s="374"/>
      <c r="I904" s="374"/>
      <c r="J904" s="375"/>
      <c r="K904" s="376"/>
      <c r="L904" s="377"/>
      <c r="M904" s="377"/>
      <c r="N904" s="382"/>
      <c r="O904" s="375"/>
      <c r="P904" s="380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</row>
    <row r="905" spans="1:26" ht="13.5" customHeight="1" x14ac:dyDescent="0.25">
      <c r="A905" s="375"/>
      <c r="B905" s="375"/>
      <c r="C905" s="375"/>
      <c r="D905" s="375"/>
      <c r="E905" s="375"/>
      <c r="F905" s="375"/>
      <c r="G905" s="374"/>
      <c r="H905" s="374"/>
      <c r="I905" s="374"/>
      <c r="J905" s="375"/>
      <c r="K905" s="376"/>
      <c r="L905" s="377"/>
      <c r="M905" s="377"/>
      <c r="N905" s="382"/>
      <c r="O905" s="375"/>
      <c r="P905" s="380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</row>
    <row r="906" spans="1:26" ht="13.5" customHeight="1" x14ac:dyDescent="0.25">
      <c r="A906" s="375"/>
      <c r="B906" s="375"/>
      <c r="C906" s="375"/>
      <c r="D906" s="375"/>
      <c r="E906" s="375"/>
      <c r="F906" s="375"/>
      <c r="G906" s="374"/>
      <c r="H906" s="374"/>
      <c r="I906" s="374"/>
      <c r="J906" s="375"/>
      <c r="K906" s="376"/>
      <c r="L906" s="377"/>
      <c r="M906" s="377"/>
      <c r="N906" s="382"/>
      <c r="O906" s="375"/>
      <c r="P906" s="380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</row>
    <row r="907" spans="1:26" ht="13.5" customHeight="1" x14ac:dyDescent="0.25">
      <c r="A907" s="375"/>
      <c r="B907" s="375"/>
      <c r="C907" s="375"/>
      <c r="D907" s="375"/>
      <c r="E907" s="375"/>
      <c r="F907" s="375"/>
      <c r="G907" s="374"/>
      <c r="H907" s="374"/>
      <c r="I907" s="374"/>
      <c r="J907" s="375"/>
      <c r="K907" s="376"/>
      <c r="L907" s="377"/>
      <c r="M907" s="377"/>
      <c r="N907" s="382"/>
      <c r="O907" s="375"/>
      <c r="P907" s="380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</row>
    <row r="908" spans="1:26" ht="13.5" customHeight="1" x14ac:dyDescent="0.25">
      <c r="A908" s="375"/>
      <c r="B908" s="375"/>
      <c r="C908" s="375"/>
      <c r="D908" s="375"/>
      <c r="E908" s="375"/>
      <c r="F908" s="375"/>
      <c r="G908" s="374"/>
      <c r="H908" s="374"/>
      <c r="I908" s="374"/>
      <c r="J908" s="375"/>
      <c r="K908" s="376"/>
      <c r="L908" s="377"/>
      <c r="M908" s="377"/>
      <c r="N908" s="382"/>
      <c r="O908" s="375"/>
      <c r="P908" s="380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</row>
    <row r="909" spans="1:26" ht="13.5" customHeight="1" x14ac:dyDescent="0.25">
      <c r="A909" s="375"/>
      <c r="B909" s="375"/>
      <c r="C909" s="375"/>
      <c r="D909" s="375"/>
      <c r="E909" s="375"/>
      <c r="F909" s="375"/>
      <c r="G909" s="374"/>
      <c r="H909" s="374"/>
      <c r="I909" s="374"/>
      <c r="J909" s="375"/>
      <c r="K909" s="376"/>
      <c r="L909" s="377"/>
      <c r="M909" s="377"/>
      <c r="N909" s="382"/>
      <c r="O909" s="375"/>
      <c r="P909" s="380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</row>
    <row r="910" spans="1:26" ht="13.5" customHeight="1" x14ac:dyDescent="0.25">
      <c r="A910" s="375"/>
      <c r="B910" s="375"/>
      <c r="C910" s="375"/>
      <c r="D910" s="375"/>
      <c r="E910" s="375"/>
      <c r="F910" s="375"/>
      <c r="G910" s="374"/>
      <c r="H910" s="374"/>
      <c r="I910" s="374"/>
      <c r="J910" s="375"/>
      <c r="K910" s="376"/>
      <c r="L910" s="377"/>
      <c r="M910" s="377"/>
      <c r="N910" s="382"/>
      <c r="O910" s="375"/>
      <c r="P910" s="380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</row>
    <row r="911" spans="1:26" ht="13.5" customHeight="1" x14ac:dyDescent="0.25">
      <c r="A911" s="375"/>
      <c r="B911" s="375"/>
      <c r="C911" s="375"/>
      <c r="D911" s="375"/>
      <c r="E911" s="375"/>
      <c r="F911" s="375"/>
      <c r="G911" s="374"/>
      <c r="H911" s="374"/>
      <c r="I911" s="374"/>
      <c r="J911" s="375"/>
      <c r="K911" s="376"/>
      <c r="L911" s="377"/>
      <c r="M911" s="377"/>
      <c r="N911" s="382"/>
      <c r="O911" s="375"/>
      <c r="P911" s="380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</row>
    <row r="912" spans="1:26" ht="13.5" customHeight="1" x14ac:dyDescent="0.25">
      <c r="A912" s="375"/>
      <c r="B912" s="375"/>
      <c r="C912" s="375"/>
      <c r="D912" s="375"/>
      <c r="E912" s="375"/>
      <c r="F912" s="375"/>
      <c r="G912" s="374"/>
      <c r="H912" s="374"/>
      <c r="I912" s="374"/>
      <c r="J912" s="375"/>
      <c r="K912" s="376"/>
      <c r="L912" s="377"/>
      <c r="M912" s="377"/>
      <c r="N912" s="382"/>
      <c r="O912" s="375"/>
      <c r="P912" s="380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</row>
    <row r="913" spans="1:26" ht="13.5" customHeight="1" x14ac:dyDescent="0.25">
      <c r="A913" s="375"/>
      <c r="B913" s="375"/>
      <c r="C913" s="375"/>
      <c r="D913" s="375"/>
      <c r="E913" s="375"/>
      <c r="F913" s="375"/>
      <c r="G913" s="374"/>
      <c r="H913" s="374"/>
      <c r="I913" s="374"/>
      <c r="J913" s="375"/>
      <c r="K913" s="376"/>
      <c r="L913" s="377"/>
      <c r="M913" s="377"/>
      <c r="N913" s="382"/>
      <c r="O913" s="375"/>
      <c r="P913" s="380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</row>
    <row r="914" spans="1:26" ht="13.5" customHeight="1" x14ac:dyDescent="0.25">
      <c r="A914" s="375"/>
      <c r="B914" s="375"/>
      <c r="C914" s="375"/>
      <c r="D914" s="375"/>
      <c r="E914" s="375"/>
      <c r="F914" s="375"/>
      <c r="G914" s="374"/>
      <c r="H914" s="374"/>
      <c r="I914" s="374"/>
      <c r="J914" s="375"/>
      <c r="K914" s="376"/>
      <c r="L914" s="377"/>
      <c r="M914" s="377"/>
      <c r="N914" s="382"/>
      <c r="O914" s="375"/>
      <c r="P914" s="380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</row>
    <row r="915" spans="1:26" ht="13.5" customHeight="1" x14ac:dyDescent="0.25">
      <c r="A915" s="375"/>
      <c r="B915" s="375"/>
      <c r="C915" s="375"/>
      <c r="D915" s="375"/>
      <c r="E915" s="375"/>
      <c r="F915" s="375"/>
      <c r="G915" s="374"/>
      <c r="H915" s="374"/>
      <c r="I915" s="374"/>
      <c r="J915" s="375"/>
      <c r="K915" s="376"/>
      <c r="L915" s="377"/>
      <c r="M915" s="377"/>
      <c r="N915" s="382"/>
      <c r="O915" s="375"/>
      <c r="P915" s="380"/>
      <c r="Q915" s="375"/>
      <c r="R915" s="375"/>
      <c r="S915" s="375"/>
      <c r="T915" s="375"/>
      <c r="U915" s="375"/>
      <c r="V915" s="375"/>
      <c r="W915" s="375"/>
      <c r="X915" s="375"/>
      <c r="Y915" s="375"/>
      <c r="Z915" s="375"/>
    </row>
    <row r="916" spans="1:26" ht="13.5" customHeight="1" x14ac:dyDescent="0.25">
      <c r="A916" s="375"/>
      <c r="B916" s="375"/>
      <c r="C916" s="375"/>
      <c r="D916" s="375"/>
      <c r="E916" s="375"/>
      <c r="F916" s="375"/>
      <c r="G916" s="374"/>
      <c r="H916" s="374"/>
      <c r="I916" s="374"/>
      <c r="J916" s="375"/>
      <c r="K916" s="376"/>
      <c r="L916" s="377"/>
      <c r="M916" s="377"/>
      <c r="N916" s="382"/>
      <c r="O916" s="375"/>
      <c r="P916" s="380"/>
      <c r="Q916" s="375"/>
      <c r="R916" s="375"/>
      <c r="S916" s="375"/>
      <c r="T916" s="375"/>
      <c r="U916" s="375"/>
      <c r="V916" s="375"/>
      <c r="W916" s="375"/>
      <c r="X916" s="375"/>
      <c r="Y916" s="375"/>
      <c r="Z916" s="375"/>
    </row>
    <row r="917" spans="1:26" ht="13.5" customHeight="1" x14ac:dyDescent="0.25">
      <c r="A917" s="375"/>
      <c r="B917" s="375"/>
      <c r="C917" s="375"/>
      <c r="D917" s="375"/>
      <c r="E917" s="375"/>
      <c r="F917" s="375"/>
      <c r="G917" s="374"/>
      <c r="H917" s="374"/>
      <c r="I917" s="374"/>
      <c r="J917" s="375"/>
      <c r="K917" s="376"/>
      <c r="L917" s="377"/>
      <c r="M917" s="377"/>
      <c r="N917" s="382"/>
      <c r="O917" s="375"/>
      <c r="P917" s="380"/>
      <c r="Q917" s="375"/>
      <c r="R917" s="375"/>
      <c r="S917" s="375"/>
      <c r="T917" s="375"/>
      <c r="U917" s="375"/>
      <c r="V917" s="375"/>
      <c r="W917" s="375"/>
      <c r="X917" s="375"/>
      <c r="Y917" s="375"/>
      <c r="Z917" s="375"/>
    </row>
    <row r="918" spans="1:26" ht="13.5" customHeight="1" x14ac:dyDescent="0.25">
      <c r="A918" s="375"/>
      <c r="B918" s="375"/>
      <c r="C918" s="375"/>
      <c r="D918" s="375"/>
      <c r="E918" s="375"/>
      <c r="F918" s="375"/>
      <c r="G918" s="374"/>
      <c r="H918" s="374"/>
      <c r="I918" s="374"/>
      <c r="J918" s="375"/>
      <c r="K918" s="376"/>
      <c r="L918" s="377"/>
      <c r="M918" s="377"/>
      <c r="N918" s="382"/>
      <c r="O918" s="375"/>
      <c r="P918" s="380"/>
      <c r="Q918" s="375"/>
      <c r="R918" s="375"/>
      <c r="S918" s="375"/>
      <c r="T918" s="375"/>
      <c r="U918" s="375"/>
      <c r="V918" s="375"/>
      <c r="W918" s="375"/>
      <c r="X918" s="375"/>
      <c r="Y918" s="375"/>
      <c r="Z918" s="375"/>
    </row>
    <row r="919" spans="1:26" ht="13.5" customHeight="1" x14ac:dyDescent="0.25">
      <c r="A919" s="375"/>
      <c r="B919" s="375"/>
      <c r="C919" s="375"/>
      <c r="D919" s="375"/>
      <c r="E919" s="375"/>
      <c r="F919" s="375"/>
      <c r="G919" s="374"/>
      <c r="H919" s="374"/>
      <c r="I919" s="374"/>
      <c r="J919" s="375"/>
      <c r="K919" s="376"/>
      <c r="L919" s="377"/>
      <c r="M919" s="377"/>
      <c r="N919" s="382"/>
      <c r="O919" s="375"/>
      <c r="P919" s="380"/>
      <c r="Q919" s="375"/>
      <c r="R919" s="375"/>
      <c r="S919" s="375"/>
      <c r="T919" s="375"/>
      <c r="U919" s="375"/>
      <c r="V919" s="375"/>
      <c r="W919" s="375"/>
      <c r="X919" s="375"/>
      <c r="Y919" s="375"/>
      <c r="Z919" s="375"/>
    </row>
    <row r="920" spans="1:26" ht="13.5" customHeight="1" x14ac:dyDescent="0.25">
      <c r="A920" s="375"/>
      <c r="B920" s="375"/>
      <c r="C920" s="375"/>
      <c r="D920" s="375"/>
      <c r="E920" s="375"/>
      <c r="F920" s="375"/>
      <c r="G920" s="374"/>
      <c r="H920" s="374"/>
      <c r="I920" s="374"/>
      <c r="J920" s="375"/>
      <c r="K920" s="376"/>
      <c r="L920" s="377"/>
      <c r="M920" s="377"/>
      <c r="N920" s="382"/>
      <c r="O920" s="375"/>
      <c r="P920" s="380"/>
      <c r="Q920" s="375"/>
      <c r="R920" s="375"/>
      <c r="S920" s="375"/>
      <c r="T920" s="375"/>
      <c r="U920" s="375"/>
      <c r="V920" s="375"/>
      <c r="W920" s="375"/>
      <c r="X920" s="375"/>
      <c r="Y920" s="375"/>
      <c r="Z920" s="375"/>
    </row>
    <row r="921" spans="1:26" ht="13.5" customHeight="1" x14ac:dyDescent="0.25">
      <c r="A921" s="375"/>
      <c r="B921" s="375"/>
      <c r="C921" s="375"/>
      <c r="D921" s="375"/>
      <c r="E921" s="375"/>
      <c r="F921" s="375"/>
      <c r="G921" s="374"/>
      <c r="H921" s="374"/>
      <c r="I921" s="374"/>
      <c r="J921" s="375"/>
      <c r="K921" s="376"/>
      <c r="L921" s="377"/>
      <c r="M921" s="377"/>
      <c r="N921" s="382"/>
      <c r="O921" s="375"/>
      <c r="P921" s="380"/>
      <c r="Q921" s="375"/>
      <c r="R921" s="375"/>
      <c r="S921" s="375"/>
      <c r="T921" s="375"/>
      <c r="U921" s="375"/>
      <c r="V921" s="375"/>
      <c r="W921" s="375"/>
      <c r="X921" s="375"/>
      <c r="Y921" s="375"/>
      <c r="Z921" s="375"/>
    </row>
    <row r="922" spans="1:26" ht="13.5" customHeight="1" x14ac:dyDescent="0.25">
      <c r="A922" s="375"/>
      <c r="B922" s="375"/>
      <c r="C922" s="375"/>
      <c r="D922" s="375"/>
      <c r="E922" s="375"/>
      <c r="F922" s="375"/>
      <c r="G922" s="374"/>
      <c r="H922" s="374"/>
      <c r="I922" s="374"/>
      <c r="J922" s="375"/>
      <c r="K922" s="376"/>
      <c r="L922" s="377"/>
      <c r="M922" s="377"/>
      <c r="N922" s="382"/>
      <c r="O922" s="375"/>
      <c r="P922" s="380"/>
      <c r="Q922" s="375"/>
      <c r="R922" s="375"/>
      <c r="S922" s="375"/>
      <c r="T922" s="375"/>
      <c r="U922" s="375"/>
      <c r="V922" s="375"/>
      <c r="W922" s="375"/>
      <c r="X922" s="375"/>
      <c r="Y922" s="375"/>
      <c r="Z922" s="375"/>
    </row>
    <row r="923" spans="1:26" ht="13.5" customHeight="1" x14ac:dyDescent="0.25">
      <c r="A923" s="375"/>
      <c r="B923" s="375"/>
      <c r="C923" s="375"/>
      <c r="D923" s="375"/>
      <c r="E923" s="375"/>
      <c r="F923" s="375"/>
      <c r="G923" s="374"/>
      <c r="H923" s="374"/>
      <c r="I923" s="374"/>
      <c r="J923" s="375"/>
      <c r="K923" s="376"/>
      <c r="L923" s="377"/>
      <c r="M923" s="377"/>
      <c r="N923" s="382"/>
      <c r="O923" s="375"/>
      <c r="P923" s="380"/>
      <c r="Q923" s="375"/>
      <c r="R923" s="375"/>
      <c r="S923" s="375"/>
      <c r="T923" s="375"/>
      <c r="U923" s="375"/>
      <c r="V923" s="375"/>
      <c r="W923" s="375"/>
      <c r="X923" s="375"/>
      <c r="Y923" s="375"/>
      <c r="Z923" s="375"/>
    </row>
    <row r="924" spans="1:26" ht="13.5" customHeight="1" x14ac:dyDescent="0.25">
      <c r="A924" s="375"/>
      <c r="B924" s="375"/>
      <c r="C924" s="375"/>
      <c r="D924" s="375"/>
      <c r="E924" s="375"/>
      <c r="F924" s="375"/>
      <c r="G924" s="374"/>
      <c r="H924" s="374"/>
      <c r="I924" s="374"/>
      <c r="J924" s="375"/>
      <c r="K924" s="376"/>
      <c r="L924" s="377"/>
      <c r="M924" s="377"/>
      <c r="N924" s="382"/>
      <c r="O924" s="375"/>
      <c r="P924" s="380"/>
      <c r="Q924" s="375"/>
      <c r="R924" s="375"/>
      <c r="S924" s="375"/>
      <c r="T924" s="375"/>
      <c r="U924" s="375"/>
      <c r="V924" s="375"/>
      <c r="W924" s="375"/>
      <c r="X924" s="375"/>
      <c r="Y924" s="375"/>
      <c r="Z924" s="375"/>
    </row>
    <row r="925" spans="1:26" ht="13.5" customHeight="1" x14ac:dyDescent="0.25">
      <c r="A925" s="375"/>
      <c r="B925" s="375"/>
      <c r="C925" s="375"/>
      <c r="D925" s="375"/>
      <c r="E925" s="375"/>
      <c r="F925" s="375"/>
      <c r="G925" s="374"/>
      <c r="H925" s="374"/>
      <c r="I925" s="374"/>
      <c r="J925" s="375"/>
      <c r="K925" s="376"/>
      <c r="L925" s="377"/>
      <c r="M925" s="377"/>
      <c r="N925" s="382"/>
      <c r="O925" s="375"/>
      <c r="P925" s="380"/>
      <c r="Q925" s="375"/>
      <c r="R925" s="375"/>
      <c r="S925" s="375"/>
      <c r="T925" s="375"/>
      <c r="U925" s="375"/>
      <c r="V925" s="375"/>
      <c r="W925" s="375"/>
      <c r="X925" s="375"/>
      <c r="Y925" s="375"/>
      <c r="Z925" s="375"/>
    </row>
    <row r="926" spans="1:26" ht="13.5" customHeight="1" x14ac:dyDescent="0.25">
      <c r="A926" s="375"/>
      <c r="B926" s="375"/>
      <c r="C926" s="375"/>
      <c r="D926" s="375"/>
      <c r="E926" s="375"/>
      <c r="F926" s="375"/>
      <c r="G926" s="374"/>
      <c r="H926" s="374"/>
      <c r="I926" s="374"/>
      <c r="J926" s="375"/>
      <c r="K926" s="376"/>
      <c r="L926" s="377"/>
      <c r="M926" s="377"/>
      <c r="N926" s="382"/>
      <c r="O926" s="375"/>
      <c r="P926" s="380"/>
      <c r="Q926" s="375"/>
      <c r="R926" s="375"/>
      <c r="S926" s="375"/>
      <c r="T926" s="375"/>
      <c r="U926" s="375"/>
      <c r="V926" s="375"/>
      <c r="W926" s="375"/>
      <c r="X926" s="375"/>
      <c r="Y926" s="375"/>
      <c r="Z926" s="375"/>
    </row>
    <row r="927" spans="1:26" ht="13.5" customHeight="1" x14ac:dyDescent="0.25">
      <c r="A927" s="375"/>
      <c r="B927" s="375"/>
      <c r="C927" s="375"/>
      <c r="D927" s="375"/>
      <c r="E927" s="375"/>
      <c r="F927" s="375"/>
      <c r="G927" s="374"/>
      <c r="H927" s="374"/>
      <c r="I927" s="374"/>
      <c r="J927" s="375"/>
      <c r="K927" s="376"/>
      <c r="L927" s="377"/>
      <c r="M927" s="377"/>
      <c r="N927" s="382"/>
      <c r="O927" s="375"/>
      <c r="P927" s="380"/>
      <c r="Q927" s="375"/>
      <c r="R927" s="375"/>
      <c r="S927" s="375"/>
      <c r="T927" s="375"/>
      <c r="U927" s="375"/>
      <c r="V927" s="375"/>
      <c r="W927" s="375"/>
      <c r="X927" s="375"/>
      <c r="Y927" s="375"/>
      <c r="Z927" s="375"/>
    </row>
    <row r="928" spans="1:26" ht="13.5" customHeight="1" x14ac:dyDescent="0.25">
      <c r="A928" s="375"/>
      <c r="B928" s="375"/>
      <c r="C928" s="375"/>
      <c r="D928" s="375"/>
      <c r="E928" s="375"/>
      <c r="F928" s="375"/>
      <c r="G928" s="374"/>
      <c r="H928" s="374"/>
      <c r="I928" s="374"/>
      <c r="J928" s="375"/>
      <c r="K928" s="376"/>
      <c r="L928" s="377"/>
      <c r="M928" s="377"/>
      <c r="N928" s="382"/>
      <c r="O928" s="375"/>
      <c r="P928" s="380"/>
      <c r="Q928" s="375"/>
      <c r="R928" s="375"/>
      <c r="S928" s="375"/>
      <c r="T928" s="375"/>
      <c r="U928" s="375"/>
      <c r="V928" s="375"/>
      <c r="W928" s="375"/>
      <c r="X928" s="375"/>
      <c r="Y928" s="375"/>
      <c r="Z928" s="375"/>
    </row>
    <row r="929" spans="1:26" ht="13.5" customHeight="1" x14ac:dyDescent="0.25">
      <c r="A929" s="375"/>
      <c r="B929" s="375"/>
      <c r="C929" s="375"/>
      <c r="D929" s="375"/>
      <c r="E929" s="375"/>
      <c r="F929" s="375"/>
      <c r="G929" s="374"/>
      <c r="H929" s="374"/>
      <c r="I929" s="374"/>
      <c r="J929" s="375"/>
      <c r="K929" s="376"/>
      <c r="L929" s="377"/>
      <c r="M929" s="377"/>
      <c r="N929" s="382"/>
      <c r="O929" s="375"/>
      <c r="P929" s="380"/>
      <c r="Q929" s="375"/>
      <c r="R929" s="375"/>
      <c r="S929" s="375"/>
      <c r="T929" s="375"/>
      <c r="U929" s="375"/>
      <c r="V929" s="375"/>
      <c r="W929" s="375"/>
      <c r="X929" s="375"/>
      <c r="Y929" s="375"/>
      <c r="Z929" s="375"/>
    </row>
    <row r="930" spans="1:26" ht="13.5" customHeight="1" x14ac:dyDescent="0.25">
      <c r="A930" s="375"/>
      <c r="B930" s="375"/>
      <c r="C930" s="375"/>
      <c r="D930" s="375"/>
      <c r="E930" s="375"/>
      <c r="F930" s="375"/>
      <c r="G930" s="374"/>
      <c r="H930" s="374"/>
      <c r="I930" s="374"/>
      <c r="J930" s="375"/>
      <c r="K930" s="376"/>
      <c r="L930" s="377"/>
      <c r="M930" s="377"/>
      <c r="N930" s="382"/>
      <c r="O930" s="375"/>
      <c r="P930" s="380"/>
      <c r="Q930" s="375"/>
      <c r="R930" s="375"/>
      <c r="S930" s="375"/>
      <c r="T930" s="375"/>
      <c r="U930" s="375"/>
      <c r="V930" s="375"/>
      <c r="W930" s="375"/>
      <c r="X930" s="375"/>
      <c r="Y930" s="375"/>
      <c r="Z930" s="375"/>
    </row>
    <row r="931" spans="1:26" ht="13.5" customHeight="1" x14ac:dyDescent="0.25">
      <c r="A931" s="375"/>
      <c r="B931" s="375"/>
      <c r="C931" s="375"/>
      <c r="D931" s="375"/>
      <c r="E931" s="375"/>
      <c r="F931" s="375"/>
      <c r="G931" s="374"/>
      <c r="H931" s="374"/>
      <c r="I931" s="374"/>
      <c r="J931" s="375"/>
      <c r="K931" s="376"/>
      <c r="L931" s="377"/>
      <c r="M931" s="377"/>
      <c r="N931" s="382"/>
      <c r="O931" s="375"/>
      <c r="P931" s="380"/>
      <c r="Q931" s="375"/>
      <c r="R931" s="375"/>
      <c r="S931" s="375"/>
      <c r="T931" s="375"/>
      <c r="U931" s="375"/>
      <c r="V931" s="375"/>
      <c r="W931" s="375"/>
      <c r="X931" s="375"/>
      <c r="Y931" s="375"/>
      <c r="Z931" s="375"/>
    </row>
    <row r="932" spans="1:26" ht="13.5" customHeight="1" x14ac:dyDescent="0.25">
      <c r="A932" s="375"/>
      <c r="B932" s="375"/>
      <c r="C932" s="375"/>
      <c r="D932" s="375"/>
      <c r="E932" s="375"/>
      <c r="F932" s="375"/>
      <c r="G932" s="374"/>
      <c r="H932" s="374"/>
      <c r="I932" s="374"/>
      <c r="J932" s="375"/>
      <c r="K932" s="376"/>
      <c r="L932" s="377"/>
      <c r="M932" s="377"/>
      <c r="N932" s="382"/>
      <c r="O932" s="375"/>
      <c r="P932" s="380"/>
      <c r="Q932" s="375"/>
      <c r="R932" s="375"/>
      <c r="S932" s="375"/>
      <c r="T932" s="375"/>
      <c r="U932" s="375"/>
      <c r="V932" s="375"/>
      <c r="W932" s="375"/>
      <c r="X932" s="375"/>
      <c r="Y932" s="375"/>
      <c r="Z932" s="375"/>
    </row>
    <row r="933" spans="1:26" ht="13.5" customHeight="1" x14ac:dyDescent="0.25">
      <c r="A933" s="375"/>
      <c r="B933" s="375"/>
      <c r="C933" s="375"/>
      <c r="D933" s="375"/>
      <c r="E933" s="375"/>
      <c r="F933" s="375"/>
      <c r="G933" s="374"/>
      <c r="H933" s="374"/>
      <c r="I933" s="374"/>
      <c r="J933" s="375"/>
      <c r="K933" s="376"/>
      <c r="L933" s="377"/>
      <c r="M933" s="377"/>
      <c r="N933" s="382"/>
      <c r="O933" s="375"/>
      <c r="P933" s="380"/>
      <c r="Q933" s="375"/>
      <c r="R933" s="375"/>
      <c r="S933" s="375"/>
      <c r="T933" s="375"/>
      <c r="U933" s="375"/>
      <c r="V933" s="375"/>
      <c r="W933" s="375"/>
      <c r="X933" s="375"/>
      <c r="Y933" s="375"/>
      <c r="Z933" s="375"/>
    </row>
    <row r="934" spans="1:26" ht="13.5" customHeight="1" x14ac:dyDescent="0.25">
      <c r="A934" s="375"/>
      <c r="B934" s="375"/>
      <c r="C934" s="375"/>
      <c r="D934" s="375"/>
      <c r="E934" s="375"/>
      <c r="F934" s="375"/>
      <c r="G934" s="374"/>
      <c r="H934" s="374"/>
      <c r="I934" s="374"/>
      <c r="J934" s="375"/>
      <c r="K934" s="376"/>
      <c r="L934" s="377"/>
      <c r="M934" s="377"/>
      <c r="N934" s="382"/>
      <c r="O934" s="375"/>
      <c r="P934" s="380"/>
      <c r="Q934" s="375"/>
      <c r="R934" s="375"/>
      <c r="S934" s="375"/>
      <c r="T934" s="375"/>
      <c r="U934" s="375"/>
      <c r="V934" s="375"/>
      <c r="W934" s="375"/>
      <c r="X934" s="375"/>
      <c r="Y934" s="375"/>
      <c r="Z934" s="375"/>
    </row>
    <row r="935" spans="1:26" ht="13.5" customHeight="1" x14ac:dyDescent="0.25">
      <c r="A935" s="375"/>
      <c r="B935" s="375"/>
      <c r="C935" s="375"/>
      <c r="D935" s="375"/>
      <c r="E935" s="375"/>
      <c r="F935" s="375"/>
      <c r="G935" s="374"/>
      <c r="H935" s="374"/>
      <c r="I935" s="374"/>
      <c r="J935" s="375"/>
      <c r="K935" s="376"/>
      <c r="L935" s="377"/>
      <c r="M935" s="377"/>
      <c r="N935" s="382"/>
      <c r="O935" s="375"/>
      <c r="P935" s="380"/>
      <c r="Q935" s="375"/>
      <c r="R935" s="375"/>
      <c r="S935" s="375"/>
      <c r="T935" s="375"/>
      <c r="U935" s="375"/>
      <c r="V935" s="375"/>
      <c r="W935" s="375"/>
      <c r="X935" s="375"/>
      <c r="Y935" s="375"/>
      <c r="Z935" s="375"/>
    </row>
    <row r="936" spans="1:26" ht="13.5" customHeight="1" x14ac:dyDescent="0.25">
      <c r="A936" s="375"/>
      <c r="B936" s="375"/>
      <c r="C936" s="375"/>
      <c r="D936" s="375"/>
      <c r="E936" s="375"/>
      <c r="F936" s="375"/>
      <c r="G936" s="374"/>
      <c r="H936" s="374"/>
      <c r="I936" s="374"/>
      <c r="J936" s="375"/>
      <c r="K936" s="376"/>
      <c r="L936" s="377"/>
      <c r="M936" s="377"/>
      <c r="N936" s="382"/>
      <c r="O936" s="375"/>
      <c r="P936" s="380"/>
      <c r="Q936" s="375"/>
      <c r="R936" s="375"/>
      <c r="S936" s="375"/>
      <c r="T936" s="375"/>
      <c r="U936" s="375"/>
      <c r="V936" s="375"/>
      <c r="W936" s="375"/>
      <c r="X936" s="375"/>
      <c r="Y936" s="375"/>
      <c r="Z936" s="375"/>
    </row>
    <row r="937" spans="1:26" ht="13.5" customHeight="1" x14ac:dyDescent="0.25">
      <c r="A937" s="375"/>
      <c r="B937" s="375"/>
      <c r="C937" s="375"/>
      <c r="D937" s="375"/>
      <c r="E937" s="375"/>
      <c r="F937" s="375"/>
      <c r="G937" s="374"/>
      <c r="H937" s="374"/>
      <c r="I937" s="374"/>
      <c r="J937" s="375"/>
      <c r="K937" s="376"/>
      <c r="L937" s="377"/>
      <c r="M937" s="377"/>
      <c r="N937" s="382"/>
      <c r="O937" s="375"/>
      <c r="P937" s="380"/>
      <c r="Q937" s="375"/>
      <c r="R937" s="375"/>
      <c r="S937" s="375"/>
      <c r="T937" s="375"/>
      <c r="U937" s="375"/>
      <c r="V937" s="375"/>
      <c r="W937" s="375"/>
      <c r="X937" s="375"/>
      <c r="Y937" s="375"/>
      <c r="Z937" s="375"/>
    </row>
    <row r="938" spans="1:26" ht="13.5" customHeight="1" x14ac:dyDescent="0.25">
      <c r="A938" s="375"/>
      <c r="B938" s="375"/>
      <c r="C938" s="375"/>
      <c r="D938" s="375"/>
      <c r="E938" s="375"/>
      <c r="F938" s="375"/>
      <c r="G938" s="374"/>
      <c r="H938" s="374"/>
      <c r="I938" s="374"/>
      <c r="J938" s="375"/>
      <c r="K938" s="376"/>
      <c r="L938" s="377"/>
      <c r="M938" s="377"/>
      <c r="N938" s="382"/>
      <c r="O938" s="375"/>
      <c r="P938" s="380"/>
      <c r="Q938" s="375"/>
      <c r="R938" s="375"/>
      <c r="S938" s="375"/>
      <c r="T938" s="375"/>
      <c r="U938" s="375"/>
      <c r="V938" s="375"/>
      <c r="W938" s="375"/>
      <c r="X938" s="375"/>
      <c r="Y938" s="375"/>
      <c r="Z938" s="375"/>
    </row>
    <row r="939" spans="1:26" ht="13.5" customHeight="1" x14ac:dyDescent="0.25">
      <c r="A939" s="375"/>
      <c r="B939" s="375"/>
      <c r="C939" s="375"/>
      <c r="D939" s="375"/>
      <c r="E939" s="375"/>
      <c r="F939" s="375"/>
      <c r="G939" s="374"/>
      <c r="H939" s="374"/>
      <c r="I939" s="374"/>
      <c r="J939" s="375"/>
      <c r="K939" s="376"/>
      <c r="L939" s="377"/>
      <c r="M939" s="377"/>
      <c r="N939" s="382"/>
      <c r="O939" s="375"/>
      <c r="P939" s="380"/>
      <c r="Q939" s="375"/>
      <c r="R939" s="375"/>
      <c r="S939" s="375"/>
      <c r="T939" s="375"/>
      <c r="U939" s="375"/>
      <c r="V939" s="375"/>
      <c r="W939" s="375"/>
      <c r="X939" s="375"/>
      <c r="Y939" s="375"/>
      <c r="Z939" s="375"/>
    </row>
    <row r="940" spans="1:26" ht="13.5" customHeight="1" x14ac:dyDescent="0.25">
      <c r="A940" s="375"/>
      <c r="B940" s="375"/>
      <c r="C940" s="375"/>
      <c r="D940" s="375"/>
      <c r="E940" s="375"/>
      <c r="F940" s="375"/>
      <c r="G940" s="374"/>
      <c r="H940" s="374"/>
      <c r="I940" s="374"/>
      <c r="J940" s="375"/>
      <c r="K940" s="376"/>
      <c r="L940" s="377"/>
      <c r="M940" s="377"/>
      <c r="N940" s="382"/>
      <c r="O940" s="375"/>
      <c r="P940" s="380"/>
      <c r="Q940" s="375"/>
      <c r="R940" s="375"/>
      <c r="S940" s="375"/>
      <c r="T940" s="375"/>
      <c r="U940" s="375"/>
      <c r="V940" s="375"/>
      <c r="W940" s="375"/>
      <c r="X940" s="375"/>
      <c r="Y940" s="375"/>
      <c r="Z940" s="375"/>
    </row>
    <row r="941" spans="1:26" ht="13.5" customHeight="1" x14ac:dyDescent="0.25">
      <c r="A941" s="375"/>
      <c r="B941" s="375"/>
      <c r="C941" s="375"/>
      <c r="D941" s="375"/>
      <c r="E941" s="375"/>
      <c r="F941" s="375"/>
      <c r="G941" s="374"/>
      <c r="H941" s="374"/>
      <c r="I941" s="374"/>
      <c r="J941" s="375"/>
      <c r="K941" s="376"/>
      <c r="L941" s="377"/>
      <c r="M941" s="377"/>
      <c r="N941" s="382"/>
      <c r="O941" s="375"/>
      <c r="P941" s="380"/>
      <c r="Q941" s="375"/>
      <c r="R941" s="375"/>
      <c r="S941" s="375"/>
      <c r="T941" s="375"/>
      <c r="U941" s="375"/>
      <c r="V941" s="375"/>
      <c r="W941" s="375"/>
      <c r="X941" s="375"/>
      <c r="Y941" s="375"/>
      <c r="Z941" s="375"/>
    </row>
    <row r="942" spans="1:26" ht="13.5" customHeight="1" x14ac:dyDescent="0.25">
      <c r="A942" s="375"/>
      <c r="B942" s="375"/>
      <c r="C942" s="375"/>
      <c r="D942" s="375"/>
      <c r="E942" s="375"/>
      <c r="F942" s="375"/>
      <c r="G942" s="374"/>
      <c r="H942" s="374"/>
      <c r="I942" s="374"/>
      <c r="J942" s="375"/>
      <c r="K942" s="376"/>
      <c r="L942" s="377"/>
      <c r="M942" s="377"/>
      <c r="N942" s="382"/>
      <c r="O942" s="375"/>
      <c r="P942" s="380"/>
      <c r="Q942" s="375"/>
      <c r="R942" s="375"/>
      <c r="S942" s="375"/>
      <c r="T942" s="375"/>
      <c r="U942" s="375"/>
      <c r="V942" s="375"/>
      <c r="W942" s="375"/>
      <c r="X942" s="375"/>
      <c r="Y942" s="375"/>
      <c r="Z942" s="375"/>
    </row>
    <row r="943" spans="1:26" ht="13.5" customHeight="1" x14ac:dyDescent="0.25">
      <c r="A943" s="375"/>
      <c r="B943" s="375"/>
      <c r="C943" s="375"/>
      <c r="D943" s="375"/>
      <c r="E943" s="375"/>
      <c r="F943" s="375"/>
      <c r="G943" s="374"/>
      <c r="H943" s="374"/>
      <c r="I943" s="374"/>
      <c r="J943" s="375"/>
      <c r="K943" s="376"/>
      <c r="L943" s="377"/>
      <c r="M943" s="377"/>
      <c r="N943" s="382"/>
      <c r="O943" s="375"/>
      <c r="P943" s="380"/>
      <c r="Q943" s="375"/>
      <c r="R943" s="375"/>
      <c r="S943" s="375"/>
      <c r="T943" s="375"/>
      <c r="U943" s="375"/>
      <c r="V943" s="375"/>
      <c r="W943" s="375"/>
      <c r="X943" s="375"/>
      <c r="Y943" s="375"/>
      <c r="Z943" s="375"/>
    </row>
    <row r="944" spans="1:26" ht="13.5" customHeight="1" x14ac:dyDescent="0.25">
      <c r="A944" s="375"/>
      <c r="B944" s="375"/>
      <c r="C944" s="375"/>
      <c r="D944" s="375"/>
      <c r="E944" s="375"/>
      <c r="F944" s="375"/>
      <c r="G944" s="374"/>
      <c r="H944" s="374"/>
      <c r="I944" s="374"/>
      <c r="J944" s="375"/>
      <c r="K944" s="376"/>
      <c r="L944" s="377"/>
      <c r="M944" s="377"/>
      <c r="N944" s="382"/>
      <c r="O944" s="375"/>
      <c r="P944" s="380"/>
      <c r="Q944" s="375"/>
      <c r="R944" s="375"/>
      <c r="S944" s="375"/>
      <c r="T944" s="375"/>
      <c r="U944" s="375"/>
      <c r="V944" s="375"/>
      <c r="W944" s="375"/>
      <c r="X944" s="375"/>
      <c r="Y944" s="375"/>
      <c r="Z944" s="375"/>
    </row>
    <row r="945" spans="1:26" ht="13.5" customHeight="1" x14ac:dyDescent="0.25">
      <c r="A945" s="375"/>
      <c r="B945" s="375"/>
      <c r="C945" s="375"/>
      <c r="D945" s="375"/>
      <c r="E945" s="375"/>
      <c r="F945" s="375"/>
      <c r="G945" s="374"/>
      <c r="H945" s="374"/>
      <c r="I945" s="374"/>
      <c r="J945" s="375"/>
      <c r="K945" s="376"/>
      <c r="L945" s="377"/>
      <c r="M945" s="377"/>
      <c r="N945" s="382"/>
      <c r="O945" s="375"/>
      <c r="P945" s="380"/>
      <c r="Q945" s="375"/>
      <c r="R945" s="375"/>
      <c r="S945" s="375"/>
      <c r="T945" s="375"/>
      <c r="U945" s="375"/>
      <c r="V945" s="375"/>
      <c r="W945" s="375"/>
      <c r="X945" s="375"/>
      <c r="Y945" s="375"/>
      <c r="Z945" s="375"/>
    </row>
    <row r="946" spans="1:26" ht="13.5" customHeight="1" x14ac:dyDescent="0.25">
      <c r="A946" s="375"/>
      <c r="B946" s="375"/>
      <c r="C946" s="375"/>
      <c r="D946" s="375"/>
      <c r="E946" s="375"/>
      <c r="F946" s="375"/>
      <c r="G946" s="374"/>
      <c r="H946" s="374"/>
      <c r="I946" s="374"/>
      <c r="J946" s="375"/>
      <c r="K946" s="376"/>
      <c r="L946" s="377"/>
      <c r="M946" s="377"/>
      <c r="N946" s="382"/>
      <c r="O946" s="375"/>
      <c r="P946" s="380"/>
      <c r="Q946" s="375"/>
      <c r="R946" s="375"/>
      <c r="S946" s="375"/>
      <c r="T946" s="375"/>
      <c r="U946" s="375"/>
      <c r="V946" s="375"/>
      <c r="W946" s="375"/>
      <c r="X946" s="375"/>
      <c r="Y946" s="375"/>
      <c r="Z946" s="375"/>
    </row>
    <row r="947" spans="1:26" ht="13.5" customHeight="1" x14ac:dyDescent="0.25">
      <c r="A947" s="375"/>
      <c r="B947" s="375"/>
      <c r="C947" s="375"/>
      <c r="D947" s="375"/>
      <c r="E947" s="375"/>
      <c r="F947" s="375"/>
      <c r="G947" s="374"/>
      <c r="H947" s="374"/>
      <c r="I947" s="374"/>
      <c r="J947" s="375"/>
      <c r="K947" s="376"/>
      <c r="L947" s="377"/>
      <c r="M947" s="377"/>
      <c r="N947" s="382"/>
      <c r="O947" s="375"/>
      <c r="P947" s="380"/>
      <c r="Q947" s="375"/>
      <c r="R947" s="375"/>
      <c r="S947" s="375"/>
      <c r="T947" s="375"/>
      <c r="U947" s="375"/>
      <c r="V947" s="375"/>
      <c r="W947" s="375"/>
      <c r="X947" s="375"/>
      <c r="Y947" s="375"/>
      <c r="Z947" s="375"/>
    </row>
    <row r="948" spans="1:26" ht="13.5" customHeight="1" x14ac:dyDescent="0.25">
      <c r="A948" s="375"/>
      <c r="B948" s="375"/>
      <c r="C948" s="375"/>
      <c r="D948" s="375"/>
      <c r="E948" s="375"/>
      <c r="F948" s="375"/>
      <c r="G948" s="374"/>
      <c r="H948" s="374"/>
      <c r="I948" s="374"/>
      <c r="J948" s="375"/>
      <c r="K948" s="376"/>
      <c r="L948" s="377"/>
      <c r="M948" s="377"/>
      <c r="N948" s="382"/>
      <c r="O948" s="375"/>
      <c r="P948" s="380"/>
      <c r="Q948" s="375"/>
      <c r="R948" s="375"/>
      <c r="S948" s="375"/>
      <c r="T948" s="375"/>
      <c r="U948" s="375"/>
      <c r="V948" s="375"/>
      <c r="W948" s="375"/>
      <c r="X948" s="375"/>
      <c r="Y948" s="375"/>
      <c r="Z948" s="375"/>
    </row>
    <row r="949" spans="1:26" ht="13.5" customHeight="1" x14ac:dyDescent="0.25">
      <c r="A949" s="375"/>
      <c r="B949" s="375"/>
      <c r="C949" s="375"/>
      <c r="D949" s="375"/>
      <c r="E949" s="375"/>
      <c r="F949" s="375"/>
      <c r="G949" s="374"/>
      <c r="H949" s="374"/>
      <c r="I949" s="374"/>
      <c r="J949" s="375"/>
      <c r="K949" s="376"/>
      <c r="L949" s="377"/>
      <c r="M949" s="377"/>
      <c r="N949" s="382"/>
      <c r="O949" s="375"/>
      <c r="P949" s="380"/>
      <c r="Q949" s="375"/>
      <c r="R949" s="375"/>
      <c r="S949" s="375"/>
      <c r="T949" s="375"/>
      <c r="U949" s="375"/>
      <c r="V949" s="375"/>
      <c r="W949" s="375"/>
      <c r="X949" s="375"/>
      <c r="Y949" s="375"/>
      <c r="Z949" s="375"/>
    </row>
    <row r="950" spans="1:26" ht="13.5" customHeight="1" x14ac:dyDescent="0.25">
      <c r="A950" s="375"/>
      <c r="B950" s="375"/>
      <c r="C950" s="375"/>
      <c r="D950" s="375"/>
      <c r="E950" s="375"/>
      <c r="F950" s="375"/>
      <c r="G950" s="374"/>
      <c r="H950" s="374"/>
      <c r="I950" s="374"/>
      <c r="J950" s="375"/>
      <c r="K950" s="376"/>
      <c r="L950" s="377"/>
      <c r="M950" s="377"/>
      <c r="N950" s="382"/>
      <c r="O950" s="375"/>
      <c r="P950" s="380"/>
      <c r="Q950" s="375"/>
      <c r="R950" s="375"/>
      <c r="S950" s="375"/>
      <c r="T950" s="375"/>
      <c r="U950" s="375"/>
      <c r="V950" s="375"/>
      <c r="W950" s="375"/>
      <c r="X950" s="375"/>
      <c r="Y950" s="375"/>
      <c r="Z950" s="375"/>
    </row>
    <row r="951" spans="1:26" ht="13.5" customHeight="1" x14ac:dyDescent="0.25">
      <c r="A951" s="375"/>
      <c r="B951" s="375"/>
      <c r="C951" s="375"/>
      <c r="D951" s="375"/>
      <c r="E951" s="375"/>
      <c r="F951" s="375"/>
      <c r="G951" s="374"/>
      <c r="H951" s="374"/>
      <c r="I951" s="374"/>
      <c r="J951" s="375"/>
      <c r="K951" s="376"/>
      <c r="L951" s="377"/>
      <c r="M951" s="377"/>
      <c r="N951" s="382"/>
      <c r="O951" s="375"/>
      <c r="P951" s="380"/>
      <c r="Q951" s="375"/>
      <c r="R951" s="375"/>
      <c r="S951" s="375"/>
      <c r="T951" s="375"/>
      <c r="U951" s="375"/>
      <c r="V951" s="375"/>
      <c r="W951" s="375"/>
      <c r="X951" s="375"/>
      <c r="Y951" s="375"/>
      <c r="Z951" s="375"/>
    </row>
    <row r="952" spans="1:26" ht="13.5" customHeight="1" x14ac:dyDescent="0.25">
      <c r="A952" s="375"/>
      <c r="B952" s="375"/>
      <c r="C952" s="375"/>
      <c r="D952" s="375"/>
      <c r="E952" s="375"/>
      <c r="F952" s="375"/>
      <c r="G952" s="374"/>
      <c r="H952" s="374"/>
      <c r="I952" s="374"/>
      <c r="J952" s="375"/>
      <c r="K952" s="376"/>
      <c r="L952" s="377"/>
      <c r="M952" s="377"/>
      <c r="N952" s="382"/>
      <c r="O952" s="375"/>
      <c r="P952" s="380"/>
      <c r="Q952" s="375"/>
      <c r="R952" s="375"/>
      <c r="S952" s="375"/>
      <c r="T952" s="375"/>
      <c r="U952" s="375"/>
      <c r="V952" s="375"/>
      <c r="W952" s="375"/>
      <c r="X952" s="375"/>
      <c r="Y952" s="375"/>
      <c r="Z952" s="375"/>
    </row>
    <row r="953" spans="1:26" ht="13.5" customHeight="1" x14ac:dyDescent="0.25">
      <c r="A953" s="375"/>
      <c r="B953" s="375"/>
      <c r="C953" s="375"/>
      <c r="D953" s="375"/>
      <c r="E953" s="375"/>
      <c r="F953" s="375"/>
      <c r="G953" s="374"/>
      <c r="H953" s="374"/>
      <c r="I953" s="374"/>
      <c r="J953" s="375"/>
      <c r="K953" s="376"/>
      <c r="L953" s="377"/>
      <c r="M953" s="377"/>
      <c r="N953" s="382"/>
      <c r="O953" s="375"/>
      <c r="P953" s="380"/>
      <c r="Q953" s="375"/>
      <c r="R953" s="375"/>
      <c r="S953" s="375"/>
      <c r="T953" s="375"/>
      <c r="U953" s="375"/>
      <c r="V953" s="375"/>
      <c r="W953" s="375"/>
      <c r="X953" s="375"/>
      <c r="Y953" s="375"/>
      <c r="Z953" s="375"/>
    </row>
    <row r="954" spans="1:26" ht="13.5" customHeight="1" x14ac:dyDescent="0.25">
      <c r="A954" s="375"/>
      <c r="B954" s="375"/>
      <c r="C954" s="375"/>
      <c r="D954" s="375"/>
      <c r="E954" s="375"/>
      <c r="F954" s="375"/>
      <c r="G954" s="374"/>
      <c r="H954" s="374"/>
      <c r="I954" s="374"/>
      <c r="J954" s="375"/>
      <c r="K954" s="376"/>
      <c r="L954" s="377"/>
      <c r="M954" s="377"/>
      <c r="N954" s="382"/>
      <c r="O954" s="375"/>
      <c r="P954" s="380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</row>
    <row r="955" spans="1:26" ht="13.5" customHeight="1" x14ac:dyDescent="0.25">
      <c r="A955" s="375"/>
      <c r="B955" s="375"/>
      <c r="C955" s="375"/>
      <c r="D955" s="375"/>
      <c r="E955" s="375"/>
      <c r="F955" s="375"/>
      <c r="G955" s="374"/>
      <c r="H955" s="374"/>
      <c r="I955" s="374"/>
      <c r="J955" s="375"/>
      <c r="K955" s="376"/>
      <c r="L955" s="377"/>
      <c r="M955" s="377"/>
      <c r="N955" s="382"/>
      <c r="O955" s="375"/>
      <c r="P955" s="380"/>
      <c r="Q955" s="375"/>
      <c r="R955" s="375"/>
      <c r="S955" s="375"/>
      <c r="T955" s="375"/>
      <c r="U955" s="375"/>
      <c r="V955" s="375"/>
      <c r="W955" s="375"/>
      <c r="X955" s="375"/>
      <c r="Y955" s="375"/>
      <c r="Z955" s="375"/>
    </row>
    <row r="956" spans="1:26" ht="13.5" customHeight="1" x14ac:dyDescent="0.25">
      <c r="A956" s="375"/>
      <c r="B956" s="375"/>
      <c r="C956" s="375"/>
      <c r="D956" s="375"/>
      <c r="E956" s="375"/>
      <c r="F956" s="375"/>
      <c r="G956" s="374"/>
      <c r="H956" s="374"/>
      <c r="I956" s="374"/>
      <c r="J956" s="375"/>
      <c r="K956" s="376"/>
      <c r="L956" s="377"/>
      <c r="M956" s="377"/>
      <c r="N956" s="382"/>
      <c r="O956" s="375"/>
      <c r="P956" s="380"/>
      <c r="Q956" s="375"/>
      <c r="R956" s="375"/>
      <c r="S956" s="375"/>
      <c r="T956" s="375"/>
      <c r="U956" s="375"/>
      <c r="V956" s="375"/>
      <c r="W956" s="375"/>
      <c r="X956" s="375"/>
      <c r="Y956" s="375"/>
      <c r="Z956" s="375"/>
    </row>
    <row r="957" spans="1:26" ht="13.5" customHeight="1" x14ac:dyDescent="0.25">
      <c r="A957" s="375"/>
      <c r="B957" s="375"/>
      <c r="C957" s="375"/>
      <c r="D957" s="375"/>
      <c r="E957" s="375"/>
      <c r="F957" s="375"/>
      <c r="G957" s="374"/>
      <c r="H957" s="374"/>
      <c r="I957" s="374"/>
      <c r="J957" s="375"/>
      <c r="K957" s="376"/>
      <c r="L957" s="377"/>
      <c r="M957" s="377"/>
      <c r="N957" s="382"/>
      <c r="O957" s="375"/>
      <c r="P957" s="380"/>
      <c r="Q957" s="375"/>
      <c r="R957" s="375"/>
      <c r="S957" s="375"/>
      <c r="T957" s="375"/>
      <c r="U957" s="375"/>
      <c r="V957" s="375"/>
      <c r="W957" s="375"/>
      <c r="X957" s="375"/>
      <c r="Y957" s="375"/>
      <c r="Z957" s="375"/>
    </row>
    <row r="958" spans="1:26" ht="13.5" customHeight="1" x14ac:dyDescent="0.25">
      <c r="A958" s="375"/>
      <c r="B958" s="375"/>
      <c r="C958" s="375"/>
      <c r="D958" s="375"/>
      <c r="E958" s="375"/>
      <c r="F958" s="375"/>
      <c r="G958" s="374"/>
      <c r="H958" s="374"/>
      <c r="I958" s="374"/>
      <c r="J958" s="375"/>
      <c r="K958" s="376"/>
      <c r="L958" s="377"/>
      <c r="M958" s="377"/>
      <c r="N958" s="382"/>
      <c r="O958" s="375"/>
      <c r="P958" s="380"/>
      <c r="Q958" s="375"/>
      <c r="R958" s="375"/>
      <c r="S958" s="375"/>
      <c r="T958" s="375"/>
      <c r="U958" s="375"/>
      <c r="V958" s="375"/>
      <c r="W958" s="375"/>
      <c r="X958" s="375"/>
      <c r="Y958" s="375"/>
      <c r="Z958" s="375"/>
    </row>
    <row r="959" spans="1:26" ht="13.5" customHeight="1" x14ac:dyDescent="0.25">
      <c r="A959" s="375"/>
      <c r="B959" s="375"/>
      <c r="C959" s="375"/>
      <c r="D959" s="375"/>
      <c r="E959" s="375"/>
      <c r="F959" s="375"/>
      <c r="G959" s="374"/>
      <c r="H959" s="374"/>
      <c r="I959" s="374"/>
      <c r="J959" s="375"/>
      <c r="K959" s="376"/>
      <c r="L959" s="377"/>
      <c r="M959" s="377"/>
      <c r="N959" s="382"/>
      <c r="O959" s="375"/>
      <c r="P959" s="380"/>
      <c r="Q959" s="375"/>
      <c r="R959" s="375"/>
      <c r="S959" s="375"/>
      <c r="T959" s="375"/>
      <c r="U959" s="375"/>
      <c r="V959" s="375"/>
      <c r="W959" s="375"/>
      <c r="X959" s="375"/>
      <c r="Y959" s="375"/>
      <c r="Z959" s="375"/>
    </row>
    <row r="960" spans="1:26" ht="13.5" customHeight="1" x14ac:dyDescent="0.25">
      <c r="A960" s="375"/>
      <c r="B960" s="375"/>
      <c r="C960" s="375"/>
      <c r="D960" s="375"/>
      <c r="E960" s="375"/>
      <c r="F960" s="375"/>
      <c r="G960" s="374"/>
      <c r="H960" s="374"/>
      <c r="I960" s="374"/>
      <c r="J960" s="375"/>
      <c r="K960" s="376"/>
      <c r="L960" s="377"/>
      <c r="M960" s="377"/>
      <c r="N960" s="382"/>
      <c r="O960" s="375"/>
      <c r="P960" s="380"/>
      <c r="Q960" s="375"/>
      <c r="R960" s="375"/>
      <c r="S960" s="375"/>
      <c r="T960" s="375"/>
      <c r="U960" s="375"/>
      <c r="V960" s="375"/>
      <c r="W960" s="375"/>
      <c r="X960" s="375"/>
      <c r="Y960" s="375"/>
      <c r="Z960" s="375"/>
    </row>
    <row r="961" spans="1:26" ht="13.5" customHeight="1" x14ac:dyDescent="0.25">
      <c r="A961" s="375"/>
      <c r="B961" s="375"/>
      <c r="C961" s="375"/>
      <c r="D961" s="375"/>
      <c r="E961" s="375"/>
      <c r="F961" s="375"/>
      <c r="G961" s="374"/>
      <c r="H961" s="374"/>
      <c r="I961" s="374"/>
      <c r="J961" s="375"/>
      <c r="K961" s="376"/>
      <c r="L961" s="377"/>
      <c r="M961" s="377"/>
      <c r="N961" s="382"/>
      <c r="O961" s="375"/>
      <c r="P961" s="380"/>
      <c r="Q961" s="375"/>
      <c r="R961" s="375"/>
      <c r="S961" s="375"/>
      <c r="T961" s="375"/>
      <c r="U961" s="375"/>
      <c r="V961" s="375"/>
      <c r="W961" s="375"/>
      <c r="X961" s="375"/>
      <c r="Y961" s="375"/>
      <c r="Z961" s="375"/>
    </row>
    <row r="962" spans="1:26" ht="13.5" customHeight="1" x14ac:dyDescent="0.25">
      <c r="A962" s="375"/>
      <c r="B962" s="375"/>
      <c r="C962" s="375"/>
      <c r="D962" s="375"/>
      <c r="E962" s="375"/>
      <c r="F962" s="375"/>
      <c r="G962" s="374"/>
      <c r="H962" s="374"/>
      <c r="I962" s="374"/>
      <c r="J962" s="375"/>
      <c r="K962" s="376"/>
      <c r="L962" s="377"/>
      <c r="M962" s="377"/>
      <c r="N962" s="382"/>
      <c r="O962" s="375"/>
      <c r="P962" s="380"/>
      <c r="Q962" s="375"/>
      <c r="R962" s="375"/>
      <c r="S962" s="375"/>
      <c r="T962" s="375"/>
      <c r="U962" s="375"/>
      <c r="V962" s="375"/>
      <c r="W962" s="375"/>
      <c r="X962" s="375"/>
      <c r="Y962" s="375"/>
      <c r="Z962" s="375"/>
    </row>
    <row r="963" spans="1:26" ht="13.5" customHeight="1" x14ac:dyDescent="0.25">
      <c r="A963" s="375"/>
      <c r="B963" s="375"/>
      <c r="C963" s="375"/>
      <c r="D963" s="375"/>
      <c r="E963" s="375"/>
      <c r="F963" s="375"/>
      <c r="G963" s="374"/>
      <c r="H963" s="374"/>
      <c r="I963" s="374"/>
      <c r="J963" s="375"/>
      <c r="K963" s="376"/>
      <c r="L963" s="377"/>
      <c r="M963" s="377"/>
      <c r="N963" s="382"/>
      <c r="O963" s="375"/>
      <c r="P963" s="380"/>
      <c r="Q963" s="375"/>
      <c r="R963" s="375"/>
      <c r="S963" s="375"/>
      <c r="T963" s="375"/>
      <c r="U963" s="375"/>
      <c r="V963" s="375"/>
      <c r="W963" s="375"/>
      <c r="X963" s="375"/>
      <c r="Y963" s="375"/>
      <c r="Z963" s="375"/>
    </row>
    <row r="964" spans="1:26" ht="13.5" customHeight="1" x14ac:dyDescent="0.25">
      <c r="A964" s="375"/>
      <c r="B964" s="375"/>
      <c r="C964" s="375"/>
      <c r="D964" s="375"/>
      <c r="E964" s="375"/>
      <c r="F964" s="375"/>
      <c r="G964" s="374"/>
      <c r="H964" s="374"/>
      <c r="I964" s="374"/>
      <c r="J964" s="375"/>
      <c r="K964" s="376"/>
      <c r="L964" s="377"/>
      <c r="M964" s="377"/>
      <c r="N964" s="382"/>
      <c r="O964" s="375"/>
      <c r="P964" s="380"/>
      <c r="Q964" s="375"/>
      <c r="R964" s="375"/>
      <c r="S964" s="375"/>
      <c r="T964" s="375"/>
      <c r="U964" s="375"/>
      <c r="V964" s="375"/>
      <c r="W964" s="375"/>
      <c r="X964" s="375"/>
      <c r="Y964" s="375"/>
      <c r="Z964" s="375"/>
    </row>
    <row r="965" spans="1:26" ht="13.5" customHeight="1" x14ac:dyDescent="0.25">
      <c r="A965" s="375"/>
      <c r="B965" s="375"/>
      <c r="C965" s="375"/>
      <c r="D965" s="375"/>
      <c r="E965" s="375"/>
      <c r="F965" s="375"/>
      <c r="G965" s="374"/>
      <c r="H965" s="374"/>
      <c r="I965" s="374"/>
      <c r="J965" s="375"/>
      <c r="K965" s="376"/>
      <c r="L965" s="377"/>
      <c r="M965" s="377"/>
      <c r="N965" s="382"/>
      <c r="O965" s="375"/>
      <c r="P965" s="380"/>
      <c r="Q965" s="375"/>
      <c r="R965" s="375"/>
      <c r="S965" s="375"/>
      <c r="T965" s="375"/>
      <c r="U965" s="375"/>
      <c r="V965" s="375"/>
      <c r="W965" s="375"/>
      <c r="X965" s="375"/>
      <c r="Y965" s="375"/>
      <c r="Z965" s="375"/>
    </row>
    <row r="966" spans="1:26" ht="13.5" customHeight="1" x14ac:dyDescent="0.25">
      <c r="A966" s="375"/>
      <c r="B966" s="375"/>
      <c r="C966" s="375"/>
      <c r="D966" s="375"/>
      <c r="E966" s="375"/>
      <c r="F966" s="375"/>
      <c r="G966" s="374"/>
      <c r="H966" s="374"/>
      <c r="I966" s="374"/>
      <c r="J966" s="375"/>
      <c r="K966" s="376"/>
      <c r="L966" s="377"/>
      <c r="M966" s="377"/>
      <c r="N966" s="382"/>
      <c r="O966" s="375"/>
      <c r="P966" s="380"/>
      <c r="Q966" s="375"/>
      <c r="R966" s="375"/>
      <c r="S966" s="375"/>
      <c r="T966" s="375"/>
      <c r="U966" s="375"/>
      <c r="V966" s="375"/>
      <c r="W966" s="375"/>
      <c r="X966" s="375"/>
      <c r="Y966" s="375"/>
      <c r="Z966" s="375"/>
    </row>
    <row r="967" spans="1:26" ht="13.5" customHeight="1" x14ac:dyDescent="0.25">
      <c r="A967" s="375"/>
      <c r="B967" s="375"/>
      <c r="C967" s="375"/>
      <c r="D967" s="375"/>
      <c r="E967" s="375"/>
      <c r="F967" s="375"/>
      <c r="G967" s="374"/>
      <c r="H967" s="374"/>
      <c r="I967" s="374"/>
      <c r="J967" s="375"/>
      <c r="K967" s="376"/>
      <c r="L967" s="377"/>
      <c r="M967" s="377"/>
      <c r="N967" s="382"/>
      <c r="O967" s="375"/>
      <c r="P967" s="380"/>
      <c r="Q967" s="375"/>
      <c r="R967" s="375"/>
      <c r="S967" s="375"/>
      <c r="T967" s="375"/>
      <c r="U967" s="375"/>
      <c r="V967" s="375"/>
      <c r="W967" s="375"/>
      <c r="X967" s="375"/>
      <c r="Y967" s="375"/>
      <c r="Z967" s="375"/>
    </row>
    <row r="968" spans="1:26" ht="13.5" customHeight="1" x14ac:dyDescent="0.25">
      <c r="A968" s="375"/>
      <c r="B968" s="375"/>
      <c r="C968" s="375"/>
      <c r="D968" s="375"/>
      <c r="E968" s="375"/>
      <c r="F968" s="375"/>
      <c r="G968" s="374"/>
      <c r="H968" s="374"/>
      <c r="I968" s="374"/>
      <c r="J968" s="375"/>
      <c r="K968" s="376"/>
      <c r="L968" s="377"/>
      <c r="M968" s="377"/>
      <c r="N968" s="382"/>
      <c r="O968" s="375"/>
      <c r="P968" s="380"/>
      <c r="Q968" s="375"/>
      <c r="R968" s="375"/>
      <c r="S968" s="375"/>
      <c r="T968" s="375"/>
      <c r="U968" s="375"/>
      <c r="V968" s="375"/>
      <c r="W968" s="375"/>
      <c r="X968" s="375"/>
      <c r="Y968" s="375"/>
      <c r="Z968" s="375"/>
    </row>
    <row r="969" spans="1:26" ht="13.5" customHeight="1" x14ac:dyDescent="0.25">
      <c r="A969" s="375"/>
      <c r="B969" s="375"/>
      <c r="C969" s="375"/>
      <c r="D969" s="375"/>
      <c r="E969" s="375"/>
      <c r="F969" s="375"/>
      <c r="G969" s="374"/>
      <c r="H969" s="374"/>
      <c r="I969" s="374"/>
      <c r="J969" s="375"/>
      <c r="K969" s="376"/>
      <c r="L969" s="377"/>
      <c r="M969" s="377"/>
      <c r="N969" s="382"/>
      <c r="O969" s="375"/>
      <c r="P969" s="380"/>
      <c r="Q969" s="375"/>
      <c r="R969" s="375"/>
      <c r="S969" s="375"/>
      <c r="T969" s="375"/>
      <c r="U969" s="375"/>
      <c r="V969" s="375"/>
      <c r="W969" s="375"/>
      <c r="X969" s="375"/>
      <c r="Y969" s="375"/>
      <c r="Z969" s="375"/>
    </row>
    <row r="970" spans="1:26" ht="13.5" customHeight="1" x14ac:dyDescent="0.25">
      <c r="A970" s="375"/>
      <c r="B970" s="375"/>
      <c r="C970" s="375"/>
      <c r="D970" s="375"/>
      <c r="E970" s="375"/>
      <c r="F970" s="375"/>
      <c r="G970" s="374"/>
      <c r="H970" s="374"/>
      <c r="I970" s="374"/>
      <c r="J970" s="375"/>
      <c r="K970" s="376"/>
      <c r="L970" s="377"/>
      <c r="M970" s="377"/>
      <c r="N970" s="382"/>
      <c r="O970" s="375"/>
      <c r="P970" s="380"/>
      <c r="Q970" s="375"/>
      <c r="R970" s="375"/>
      <c r="S970" s="375"/>
      <c r="T970" s="375"/>
      <c r="U970" s="375"/>
      <c r="V970" s="375"/>
      <c r="W970" s="375"/>
      <c r="X970" s="375"/>
      <c r="Y970" s="375"/>
      <c r="Z970" s="375"/>
    </row>
    <row r="971" spans="1:26" ht="13.5" customHeight="1" x14ac:dyDescent="0.25">
      <c r="A971" s="375"/>
      <c r="B971" s="375"/>
      <c r="C971" s="375"/>
      <c r="D971" s="375"/>
      <c r="E971" s="375"/>
      <c r="F971" s="375"/>
      <c r="G971" s="374"/>
      <c r="H971" s="374"/>
      <c r="I971" s="374"/>
      <c r="J971" s="375"/>
      <c r="K971" s="376"/>
      <c r="L971" s="377"/>
      <c r="M971" s="377"/>
      <c r="N971" s="382"/>
      <c r="O971" s="375"/>
      <c r="P971" s="380"/>
      <c r="Q971" s="375"/>
      <c r="R971" s="375"/>
      <c r="S971" s="375"/>
      <c r="T971" s="375"/>
      <c r="U971" s="375"/>
      <c r="V971" s="375"/>
      <c r="W971" s="375"/>
      <c r="X971" s="375"/>
      <c r="Y971" s="375"/>
      <c r="Z971" s="375"/>
    </row>
    <row r="972" spans="1:26" ht="13.5" customHeight="1" x14ac:dyDescent="0.25">
      <c r="A972" s="375"/>
      <c r="B972" s="375"/>
      <c r="C972" s="375"/>
      <c r="D972" s="375"/>
      <c r="E972" s="375"/>
      <c r="F972" s="375"/>
      <c r="G972" s="374"/>
      <c r="H972" s="374"/>
      <c r="I972" s="374"/>
      <c r="J972" s="375"/>
      <c r="K972" s="376"/>
      <c r="L972" s="377"/>
      <c r="M972" s="377"/>
      <c r="N972" s="382"/>
      <c r="O972" s="375"/>
      <c r="P972" s="380"/>
      <c r="Q972" s="375"/>
      <c r="R972" s="375"/>
      <c r="S972" s="375"/>
      <c r="T972" s="375"/>
      <c r="U972" s="375"/>
      <c r="V972" s="375"/>
      <c r="W972" s="375"/>
      <c r="X972" s="375"/>
      <c r="Y972" s="375"/>
      <c r="Z972" s="375"/>
    </row>
    <row r="973" spans="1:26" ht="13.5" customHeight="1" x14ac:dyDescent="0.25">
      <c r="A973" s="375"/>
      <c r="B973" s="375"/>
      <c r="C973" s="375"/>
      <c r="D973" s="375"/>
      <c r="E973" s="375"/>
      <c r="F973" s="375"/>
      <c r="G973" s="374"/>
      <c r="H973" s="374"/>
      <c r="I973" s="374"/>
      <c r="J973" s="375"/>
      <c r="K973" s="376"/>
      <c r="L973" s="377"/>
      <c r="M973" s="377"/>
      <c r="N973" s="382"/>
      <c r="O973" s="375"/>
      <c r="P973" s="380"/>
      <c r="Q973" s="375"/>
      <c r="R973" s="375"/>
      <c r="S973" s="375"/>
      <c r="T973" s="375"/>
      <c r="U973" s="375"/>
      <c r="V973" s="375"/>
      <c r="W973" s="375"/>
      <c r="X973" s="375"/>
      <c r="Y973" s="375"/>
      <c r="Z973" s="375"/>
    </row>
    <row r="974" spans="1:26" ht="13.5" customHeight="1" x14ac:dyDescent="0.25">
      <c r="A974" s="375"/>
      <c r="B974" s="375"/>
      <c r="C974" s="375"/>
      <c r="D974" s="375"/>
      <c r="E974" s="375"/>
      <c r="F974" s="375"/>
      <c r="G974" s="374"/>
      <c r="H974" s="374"/>
      <c r="I974" s="374"/>
      <c r="J974" s="375"/>
      <c r="K974" s="376"/>
      <c r="L974" s="377"/>
      <c r="M974" s="377"/>
      <c r="N974" s="382"/>
      <c r="O974" s="375"/>
      <c r="P974" s="380"/>
      <c r="Q974" s="375"/>
      <c r="R974" s="375"/>
      <c r="S974" s="375"/>
      <c r="T974" s="375"/>
      <c r="U974" s="375"/>
      <c r="V974" s="375"/>
      <c r="W974" s="375"/>
      <c r="X974" s="375"/>
      <c r="Y974" s="375"/>
      <c r="Z974" s="375"/>
    </row>
    <row r="975" spans="1:26" ht="13.5" customHeight="1" x14ac:dyDescent="0.25">
      <c r="A975" s="375"/>
      <c r="B975" s="375"/>
      <c r="C975" s="375"/>
      <c r="D975" s="375"/>
      <c r="E975" s="375"/>
      <c r="F975" s="375"/>
      <c r="G975" s="374"/>
      <c r="H975" s="374"/>
      <c r="I975" s="374"/>
      <c r="J975" s="375"/>
      <c r="K975" s="376"/>
      <c r="L975" s="377"/>
      <c r="M975" s="377"/>
      <c r="N975" s="382"/>
      <c r="O975" s="375"/>
      <c r="P975" s="380"/>
      <c r="Q975" s="375"/>
      <c r="R975" s="375"/>
      <c r="S975" s="375"/>
      <c r="T975" s="375"/>
      <c r="U975" s="375"/>
      <c r="V975" s="375"/>
      <c r="W975" s="375"/>
      <c r="X975" s="375"/>
      <c r="Y975" s="375"/>
      <c r="Z975" s="375"/>
    </row>
    <row r="976" spans="1:26" ht="13.5" customHeight="1" x14ac:dyDescent="0.25">
      <c r="A976" s="375"/>
      <c r="B976" s="375"/>
      <c r="C976" s="375"/>
      <c r="D976" s="375"/>
      <c r="E976" s="375"/>
      <c r="F976" s="375"/>
      <c r="G976" s="374"/>
      <c r="H976" s="374"/>
      <c r="I976" s="374"/>
      <c r="J976" s="375"/>
      <c r="K976" s="376"/>
      <c r="L976" s="377"/>
      <c r="M976" s="377"/>
      <c r="N976" s="382"/>
      <c r="O976" s="375"/>
      <c r="P976" s="380"/>
      <c r="Q976" s="375"/>
      <c r="R976" s="375"/>
      <c r="S976" s="375"/>
      <c r="T976" s="375"/>
      <c r="U976" s="375"/>
      <c r="V976" s="375"/>
      <c r="W976" s="375"/>
      <c r="X976" s="375"/>
      <c r="Y976" s="375"/>
      <c r="Z976" s="375"/>
    </row>
    <row r="977" spans="1:26" ht="13.5" customHeight="1" x14ac:dyDescent="0.25">
      <c r="A977" s="375"/>
      <c r="B977" s="375"/>
      <c r="C977" s="375"/>
      <c r="D977" s="375"/>
      <c r="E977" s="375"/>
      <c r="F977" s="375"/>
      <c r="G977" s="374"/>
      <c r="H977" s="374"/>
      <c r="I977" s="374"/>
      <c r="J977" s="375"/>
      <c r="K977" s="376"/>
      <c r="L977" s="377"/>
      <c r="M977" s="377"/>
      <c r="N977" s="382"/>
      <c r="O977" s="375"/>
      <c r="P977" s="380"/>
      <c r="Q977" s="375"/>
      <c r="R977" s="375"/>
      <c r="S977" s="375"/>
      <c r="T977" s="375"/>
      <c r="U977" s="375"/>
      <c r="V977" s="375"/>
      <c r="W977" s="375"/>
      <c r="X977" s="375"/>
      <c r="Y977" s="375"/>
      <c r="Z977" s="375"/>
    </row>
    <row r="978" spans="1:26" ht="13.5" customHeight="1" x14ac:dyDescent="0.25">
      <c r="A978" s="375"/>
      <c r="B978" s="375"/>
      <c r="C978" s="375"/>
      <c r="D978" s="375"/>
      <c r="E978" s="375"/>
      <c r="F978" s="375"/>
      <c r="G978" s="374"/>
      <c r="H978" s="374"/>
      <c r="I978" s="374"/>
      <c r="J978" s="375"/>
      <c r="K978" s="376"/>
      <c r="L978" s="377"/>
      <c r="M978" s="377"/>
      <c r="N978" s="382"/>
      <c r="O978" s="375"/>
      <c r="P978" s="380"/>
      <c r="Q978" s="375"/>
      <c r="R978" s="375"/>
      <c r="S978" s="375"/>
      <c r="T978" s="375"/>
      <c r="U978" s="375"/>
      <c r="V978" s="375"/>
      <c r="W978" s="375"/>
      <c r="X978" s="375"/>
      <c r="Y978" s="375"/>
      <c r="Z978" s="375"/>
    </row>
    <row r="979" spans="1:26" ht="13.5" customHeight="1" x14ac:dyDescent="0.25">
      <c r="A979" s="375"/>
      <c r="B979" s="375"/>
      <c r="C979" s="375"/>
      <c r="D979" s="375"/>
      <c r="E979" s="375"/>
      <c r="F979" s="375"/>
      <c r="G979" s="374"/>
      <c r="H979" s="374"/>
      <c r="I979" s="374"/>
      <c r="J979" s="375"/>
      <c r="K979" s="376"/>
      <c r="L979" s="377"/>
      <c r="M979" s="377"/>
      <c r="N979" s="382"/>
      <c r="O979" s="375"/>
      <c r="P979" s="380"/>
      <c r="Q979" s="375"/>
      <c r="R979" s="375"/>
      <c r="S979" s="375"/>
      <c r="T979" s="375"/>
      <c r="U979" s="375"/>
      <c r="V979" s="375"/>
      <c r="W979" s="375"/>
      <c r="X979" s="375"/>
      <c r="Y979" s="375"/>
      <c r="Z979" s="375"/>
    </row>
    <row r="980" spans="1:26" ht="13.5" customHeight="1" x14ac:dyDescent="0.25">
      <c r="A980" s="375"/>
      <c r="B980" s="375"/>
      <c r="C980" s="375"/>
      <c r="D980" s="375"/>
      <c r="E980" s="375"/>
      <c r="F980" s="375"/>
      <c r="G980" s="374"/>
      <c r="H980" s="374"/>
      <c r="I980" s="374"/>
      <c r="J980" s="375"/>
      <c r="K980" s="376"/>
      <c r="L980" s="377"/>
      <c r="M980" s="377"/>
      <c r="N980" s="382"/>
      <c r="O980" s="375"/>
      <c r="P980" s="380"/>
      <c r="Q980" s="375"/>
      <c r="R980" s="375"/>
      <c r="S980" s="375"/>
      <c r="T980" s="375"/>
      <c r="U980" s="375"/>
      <c r="V980" s="375"/>
      <c r="W980" s="375"/>
      <c r="X980" s="375"/>
      <c r="Y980" s="375"/>
      <c r="Z980" s="375"/>
    </row>
    <row r="981" spans="1:26" ht="13.5" customHeight="1" x14ac:dyDescent="0.25">
      <c r="A981" s="375"/>
      <c r="B981" s="375"/>
      <c r="C981" s="375"/>
      <c r="D981" s="375"/>
      <c r="E981" s="375"/>
      <c r="F981" s="375"/>
      <c r="G981" s="374"/>
      <c r="H981" s="374"/>
      <c r="I981" s="374"/>
      <c r="J981" s="375"/>
      <c r="K981" s="376"/>
      <c r="L981" s="377"/>
      <c r="M981" s="377"/>
      <c r="N981" s="382"/>
      <c r="O981" s="375"/>
      <c r="P981" s="380"/>
      <c r="Q981" s="375"/>
      <c r="R981" s="375"/>
      <c r="S981" s="375"/>
      <c r="T981" s="375"/>
      <c r="U981" s="375"/>
      <c r="V981" s="375"/>
      <c r="W981" s="375"/>
      <c r="X981" s="375"/>
      <c r="Y981" s="375"/>
      <c r="Z981" s="375"/>
    </row>
    <row r="982" spans="1:26" ht="13.5" customHeight="1" x14ac:dyDescent="0.25">
      <c r="A982" s="375"/>
      <c r="B982" s="375"/>
      <c r="C982" s="375"/>
      <c r="D982" s="375"/>
      <c r="E982" s="375"/>
      <c r="F982" s="375"/>
      <c r="G982" s="374"/>
      <c r="H982" s="374"/>
      <c r="I982" s="374"/>
      <c r="J982" s="375"/>
      <c r="K982" s="376"/>
      <c r="L982" s="377"/>
      <c r="M982" s="377"/>
      <c r="N982" s="382"/>
      <c r="O982" s="375"/>
      <c r="P982" s="380"/>
      <c r="Q982" s="375"/>
      <c r="R982" s="375"/>
      <c r="S982" s="375"/>
      <c r="T982" s="375"/>
      <c r="U982" s="375"/>
      <c r="V982" s="375"/>
      <c r="W982" s="375"/>
      <c r="X982" s="375"/>
      <c r="Y982" s="375"/>
      <c r="Z982" s="375"/>
    </row>
    <row r="983" spans="1:26" ht="13.5" customHeight="1" x14ac:dyDescent="0.25">
      <c r="A983" s="375"/>
      <c r="B983" s="375"/>
      <c r="C983" s="375"/>
      <c r="D983" s="375"/>
      <c r="E983" s="375"/>
      <c r="F983" s="375"/>
      <c r="G983" s="374"/>
      <c r="H983" s="374"/>
      <c r="I983" s="374"/>
      <c r="J983" s="375"/>
      <c r="K983" s="376"/>
      <c r="L983" s="377"/>
      <c r="M983" s="377"/>
      <c r="N983" s="382"/>
      <c r="O983" s="375"/>
      <c r="P983" s="380"/>
      <c r="Q983" s="375"/>
      <c r="R983" s="375"/>
      <c r="S983" s="375"/>
      <c r="T983" s="375"/>
      <c r="U983" s="375"/>
      <c r="V983" s="375"/>
      <c r="W983" s="375"/>
      <c r="X983" s="375"/>
      <c r="Y983" s="375"/>
      <c r="Z983" s="375"/>
    </row>
    <row r="984" spans="1:26" ht="13.5" customHeight="1" x14ac:dyDescent="0.25">
      <c r="A984" s="375"/>
      <c r="B984" s="375"/>
      <c r="C984" s="375"/>
      <c r="D984" s="375"/>
      <c r="E984" s="375"/>
      <c r="F984" s="375"/>
      <c r="G984" s="374"/>
      <c r="H984" s="374"/>
      <c r="I984" s="374"/>
      <c r="J984" s="375"/>
      <c r="K984" s="376"/>
      <c r="L984" s="377"/>
      <c r="M984" s="377"/>
      <c r="N984" s="382"/>
      <c r="O984" s="375"/>
      <c r="P984" s="380"/>
      <c r="Q984" s="375"/>
      <c r="R984" s="375"/>
      <c r="S984" s="375"/>
      <c r="T984" s="375"/>
      <c r="U984" s="375"/>
      <c r="V984" s="375"/>
      <c r="W984" s="375"/>
      <c r="X984" s="375"/>
      <c r="Y984" s="375"/>
      <c r="Z984" s="375"/>
    </row>
    <row r="985" spans="1:26" ht="13.5" customHeight="1" x14ac:dyDescent="0.25">
      <c r="A985" s="375"/>
      <c r="B985" s="375"/>
      <c r="C985" s="375"/>
      <c r="D985" s="375"/>
      <c r="E985" s="375"/>
      <c r="F985" s="375"/>
      <c r="G985" s="374"/>
      <c r="H985" s="374"/>
      <c r="I985" s="374"/>
      <c r="J985" s="375"/>
      <c r="K985" s="376"/>
      <c r="L985" s="377"/>
      <c r="M985" s="377"/>
      <c r="N985" s="382"/>
      <c r="O985" s="375"/>
      <c r="P985" s="380"/>
      <c r="Q985" s="375"/>
      <c r="R985" s="375"/>
      <c r="S985" s="375"/>
      <c r="T985" s="375"/>
      <c r="U985" s="375"/>
      <c r="V985" s="375"/>
      <c r="W985" s="375"/>
      <c r="X985" s="375"/>
      <c r="Y985" s="375"/>
      <c r="Z985" s="375"/>
    </row>
    <row r="986" spans="1:26" ht="13.5" customHeight="1" x14ac:dyDescent="0.25">
      <c r="A986" s="375"/>
      <c r="B986" s="375"/>
      <c r="C986" s="375"/>
      <c r="D986" s="375"/>
      <c r="E986" s="375"/>
      <c r="F986" s="375"/>
      <c r="G986" s="374"/>
      <c r="H986" s="374"/>
      <c r="I986" s="374"/>
      <c r="J986" s="375"/>
      <c r="K986" s="376"/>
      <c r="L986" s="377"/>
      <c r="M986" s="377"/>
      <c r="N986" s="382"/>
      <c r="O986" s="375"/>
      <c r="P986" s="380"/>
      <c r="Q986" s="375"/>
      <c r="R986" s="375"/>
      <c r="S986" s="375"/>
      <c r="T986" s="375"/>
      <c r="U986" s="375"/>
      <c r="V986" s="375"/>
      <c r="W986" s="375"/>
      <c r="X986" s="375"/>
      <c r="Y986" s="375"/>
      <c r="Z986" s="375"/>
    </row>
    <row r="987" spans="1:26" ht="13.5" customHeight="1" x14ac:dyDescent="0.25">
      <c r="A987" s="375"/>
      <c r="B987" s="375"/>
      <c r="C987" s="375"/>
      <c r="D987" s="375"/>
      <c r="E987" s="375"/>
      <c r="F987" s="375"/>
      <c r="G987" s="374"/>
      <c r="H987" s="374"/>
      <c r="I987" s="374"/>
      <c r="J987" s="375"/>
      <c r="K987" s="376"/>
      <c r="L987" s="377"/>
      <c r="M987" s="377"/>
      <c r="N987" s="382"/>
      <c r="O987" s="375"/>
      <c r="P987" s="380"/>
      <c r="Q987" s="375"/>
      <c r="R987" s="375"/>
      <c r="S987" s="375"/>
      <c r="T987" s="375"/>
      <c r="U987" s="375"/>
      <c r="V987" s="375"/>
      <c r="W987" s="375"/>
      <c r="X987" s="375"/>
      <c r="Y987" s="375"/>
      <c r="Z987" s="375"/>
    </row>
    <row r="988" spans="1:26" ht="13.5" customHeight="1" x14ac:dyDescent="0.25">
      <c r="A988" s="375"/>
      <c r="B988" s="375"/>
      <c r="C988" s="375"/>
      <c r="D988" s="375"/>
      <c r="E988" s="375"/>
      <c r="F988" s="375"/>
      <c r="G988" s="374"/>
      <c r="H988" s="374"/>
      <c r="I988" s="374"/>
      <c r="J988" s="375"/>
      <c r="K988" s="376"/>
      <c r="L988" s="377"/>
      <c r="M988" s="377"/>
      <c r="N988" s="382"/>
      <c r="O988" s="375"/>
      <c r="P988" s="380"/>
      <c r="Q988" s="375"/>
      <c r="R988" s="375"/>
      <c r="S988" s="375"/>
      <c r="T988" s="375"/>
      <c r="U988" s="375"/>
      <c r="V988" s="375"/>
      <c r="W988" s="375"/>
      <c r="X988" s="375"/>
      <c r="Y988" s="375"/>
      <c r="Z988" s="375"/>
    </row>
    <row r="989" spans="1:26" ht="13.5" customHeight="1" x14ac:dyDescent="0.25">
      <c r="A989" s="375"/>
      <c r="B989" s="375"/>
      <c r="C989" s="375"/>
      <c r="D989" s="375"/>
      <c r="E989" s="375"/>
      <c r="F989" s="375"/>
      <c r="G989" s="374"/>
      <c r="H989" s="374"/>
      <c r="I989" s="374"/>
      <c r="J989" s="375"/>
      <c r="K989" s="376"/>
      <c r="L989" s="377"/>
      <c r="M989" s="377"/>
      <c r="N989" s="382"/>
      <c r="O989" s="375"/>
      <c r="P989" s="380"/>
      <c r="Q989" s="375"/>
      <c r="R989" s="375"/>
      <c r="S989" s="375"/>
      <c r="T989" s="375"/>
      <c r="U989" s="375"/>
      <c r="V989" s="375"/>
      <c r="W989" s="375"/>
      <c r="X989" s="375"/>
      <c r="Y989" s="375"/>
      <c r="Z989" s="375"/>
    </row>
    <row r="990" spans="1:26" ht="13.5" customHeight="1" x14ac:dyDescent="0.25">
      <c r="A990" s="375"/>
      <c r="B990" s="375"/>
      <c r="C990" s="375"/>
      <c r="D990" s="375"/>
      <c r="E990" s="375"/>
      <c r="F990" s="375"/>
      <c r="G990" s="374"/>
      <c r="H990" s="374"/>
      <c r="I990" s="374"/>
      <c r="J990" s="375"/>
      <c r="K990" s="376"/>
      <c r="L990" s="377"/>
      <c r="M990" s="377"/>
      <c r="N990" s="382"/>
      <c r="O990" s="375"/>
      <c r="P990" s="380"/>
      <c r="Q990" s="375"/>
      <c r="R990" s="375"/>
      <c r="S990" s="375"/>
      <c r="T990" s="375"/>
      <c r="U990" s="375"/>
      <c r="V990" s="375"/>
      <c r="W990" s="375"/>
      <c r="X990" s="375"/>
      <c r="Y990" s="375"/>
      <c r="Z990" s="375"/>
    </row>
    <row r="991" spans="1:26" ht="13.5" customHeight="1" x14ac:dyDescent="0.25">
      <c r="A991" s="375"/>
      <c r="B991" s="375"/>
      <c r="C991" s="375"/>
      <c r="D991" s="375"/>
      <c r="E991" s="375"/>
      <c r="F991" s="375"/>
      <c r="G991" s="374"/>
      <c r="H991" s="374"/>
      <c r="I991" s="374"/>
      <c r="J991" s="375"/>
      <c r="K991" s="376"/>
      <c r="L991" s="377"/>
      <c r="M991" s="377"/>
      <c r="N991" s="382"/>
      <c r="O991" s="375"/>
      <c r="P991" s="380"/>
      <c r="Q991" s="375"/>
      <c r="R991" s="375"/>
      <c r="S991" s="375"/>
      <c r="T991" s="375"/>
      <c r="U991" s="375"/>
      <c r="V991" s="375"/>
      <c r="W991" s="375"/>
      <c r="X991" s="375"/>
      <c r="Y991" s="375"/>
      <c r="Z991" s="375"/>
    </row>
    <row r="992" spans="1:26" ht="13.5" customHeight="1" x14ac:dyDescent="0.25">
      <c r="A992" s="375"/>
      <c r="B992" s="375"/>
      <c r="C992" s="375"/>
      <c r="D992" s="375"/>
      <c r="E992" s="375"/>
      <c r="F992" s="375"/>
      <c r="G992" s="374"/>
      <c r="H992" s="374"/>
      <c r="I992" s="374"/>
      <c r="J992" s="375"/>
      <c r="K992" s="376"/>
      <c r="L992" s="377"/>
      <c r="M992" s="377"/>
      <c r="N992" s="382"/>
      <c r="O992" s="375"/>
      <c r="P992" s="380"/>
      <c r="Q992" s="375"/>
      <c r="R992" s="375"/>
      <c r="S992" s="375"/>
      <c r="T992" s="375"/>
      <c r="U992" s="375"/>
      <c r="V992" s="375"/>
      <c r="W992" s="375"/>
      <c r="X992" s="375"/>
      <c r="Y992" s="375"/>
      <c r="Z992" s="375"/>
    </row>
    <row r="993" spans="1:26" ht="13.5" customHeight="1" x14ac:dyDescent="0.25">
      <c r="A993" s="375"/>
      <c r="B993" s="375"/>
      <c r="C993" s="375"/>
      <c r="D993" s="375"/>
      <c r="E993" s="375"/>
      <c r="F993" s="375"/>
      <c r="G993" s="374"/>
      <c r="H993" s="374"/>
      <c r="I993" s="374"/>
      <c r="J993" s="375"/>
      <c r="K993" s="376"/>
      <c r="L993" s="377"/>
      <c r="M993" s="377"/>
      <c r="N993" s="382"/>
      <c r="O993" s="375"/>
      <c r="P993" s="380"/>
      <c r="Q993" s="375"/>
      <c r="R993" s="375"/>
      <c r="S993" s="375"/>
      <c r="T993" s="375"/>
      <c r="U993" s="375"/>
      <c r="V993" s="375"/>
      <c r="W993" s="375"/>
      <c r="X993" s="375"/>
      <c r="Y993" s="375"/>
      <c r="Z993" s="375"/>
    </row>
    <row r="994" spans="1:26" ht="13.5" customHeight="1" x14ac:dyDescent="0.25">
      <c r="A994" s="375"/>
      <c r="B994" s="375"/>
      <c r="C994" s="375"/>
      <c r="D994" s="375"/>
      <c r="E994" s="375"/>
      <c r="F994" s="375"/>
      <c r="G994" s="374"/>
      <c r="H994" s="374"/>
      <c r="I994" s="374"/>
      <c r="J994" s="375"/>
      <c r="K994" s="376"/>
      <c r="L994" s="377"/>
      <c r="M994" s="377"/>
      <c r="N994" s="382"/>
      <c r="O994" s="375"/>
      <c r="P994" s="380"/>
      <c r="Q994" s="375"/>
      <c r="R994" s="375"/>
      <c r="S994" s="375"/>
      <c r="T994" s="375"/>
      <c r="U994" s="375"/>
      <c r="V994" s="375"/>
      <c r="W994" s="375"/>
      <c r="X994" s="375"/>
      <c r="Y994" s="375"/>
      <c r="Z994" s="375"/>
    </row>
    <row r="995" spans="1:26" ht="13.5" customHeight="1" x14ac:dyDescent="0.25">
      <c r="A995" s="375"/>
      <c r="B995" s="375"/>
      <c r="C995" s="375"/>
      <c r="D995" s="375"/>
      <c r="E995" s="375"/>
      <c r="F995" s="375"/>
      <c r="G995" s="374"/>
      <c r="H995" s="374"/>
      <c r="I995" s="374"/>
      <c r="J995" s="375"/>
      <c r="K995" s="376"/>
      <c r="L995" s="377"/>
      <c r="M995" s="377"/>
      <c r="N995" s="382"/>
      <c r="O995" s="375"/>
      <c r="P995" s="380"/>
      <c r="Q995" s="375"/>
      <c r="R995" s="375"/>
      <c r="S995" s="375"/>
      <c r="T995" s="375"/>
      <c r="U995" s="375"/>
      <c r="V995" s="375"/>
      <c r="W995" s="375"/>
      <c r="X995" s="375"/>
      <c r="Y995" s="375"/>
      <c r="Z995" s="375"/>
    </row>
    <row r="996" spans="1:26" ht="13.5" customHeight="1" x14ac:dyDescent="0.25">
      <c r="A996" s="375"/>
      <c r="B996" s="375"/>
      <c r="C996" s="375"/>
      <c r="D996" s="375"/>
      <c r="E996" s="375"/>
      <c r="F996" s="375"/>
      <c r="G996" s="374"/>
      <c r="H996" s="374"/>
      <c r="I996" s="374"/>
      <c r="J996" s="375"/>
      <c r="K996" s="376"/>
      <c r="L996" s="377"/>
      <c r="M996" s="377"/>
      <c r="N996" s="382"/>
      <c r="O996" s="375"/>
      <c r="P996" s="380"/>
      <c r="Q996" s="375"/>
      <c r="R996" s="375"/>
      <c r="S996" s="375"/>
      <c r="T996" s="375"/>
      <c r="U996" s="375"/>
      <c r="V996" s="375"/>
      <c r="W996" s="375"/>
      <c r="X996" s="375"/>
      <c r="Y996" s="375"/>
      <c r="Z996" s="375"/>
    </row>
    <row r="997" spans="1:26" ht="13.5" customHeight="1" x14ac:dyDescent="0.25">
      <c r="A997" s="375"/>
      <c r="B997" s="375"/>
      <c r="C997" s="375"/>
      <c r="D997" s="375"/>
      <c r="E997" s="375"/>
      <c r="F997" s="375"/>
      <c r="G997" s="374"/>
      <c r="H997" s="374"/>
      <c r="I997" s="374"/>
      <c r="J997" s="375"/>
      <c r="K997" s="376"/>
      <c r="L997" s="377"/>
      <c r="M997" s="377"/>
      <c r="N997" s="382"/>
      <c r="O997" s="375"/>
      <c r="P997" s="380"/>
      <c r="Q997" s="375"/>
      <c r="R997" s="375"/>
      <c r="S997" s="375"/>
      <c r="T997" s="375"/>
      <c r="U997" s="375"/>
      <c r="V997" s="375"/>
      <c r="W997" s="375"/>
      <c r="X997" s="375"/>
      <c r="Y997" s="375"/>
      <c r="Z997" s="375"/>
    </row>
    <row r="998" spans="1:26" ht="13.5" customHeight="1" x14ac:dyDescent="0.25">
      <c r="A998" s="375"/>
      <c r="B998" s="375"/>
      <c r="C998" s="375"/>
      <c r="D998" s="375"/>
      <c r="E998" s="375"/>
      <c r="F998" s="375"/>
      <c r="G998" s="374"/>
      <c r="H998" s="374"/>
      <c r="I998" s="374"/>
      <c r="J998" s="375"/>
      <c r="K998" s="376"/>
      <c r="L998" s="377"/>
      <c r="M998" s="377"/>
      <c r="N998" s="382"/>
      <c r="O998" s="375"/>
      <c r="P998" s="380"/>
      <c r="Q998" s="375"/>
      <c r="R998" s="375"/>
      <c r="S998" s="375"/>
      <c r="T998" s="375"/>
      <c r="U998" s="375"/>
      <c r="V998" s="375"/>
      <c r="W998" s="375"/>
      <c r="X998" s="375"/>
      <c r="Y998" s="375"/>
      <c r="Z998" s="375"/>
    </row>
    <row r="999" spans="1:26" ht="13.5" customHeight="1" x14ac:dyDescent="0.25">
      <c r="A999" s="375"/>
      <c r="B999" s="375"/>
      <c r="C999" s="375"/>
      <c r="D999" s="375"/>
      <c r="E999" s="375"/>
      <c r="F999" s="375"/>
      <c r="G999" s="374"/>
      <c r="H999" s="374"/>
      <c r="I999" s="374"/>
      <c r="J999" s="375"/>
      <c r="K999" s="376"/>
      <c r="L999" s="377"/>
      <c r="M999" s="377"/>
      <c r="N999" s="382"/>
      <c r="O999" s="375"/>
      <c r="P999" s="380"/>
      <c r="Q999" s="375"/>
      <c r="R999" s="375"/>
      <c r="S999" s="375"/>
      <c r="T999" s="375"/>
      <c r="U999" s="375"/>
      <c r="V999" s="375"/>
      <c r="W999" s="375"/>
      <c r="X999" s="375"/>
      <c r="Y999" s="375"/>
      <c r="Z999" s="375"/>
    </row>
    <row r="1000" spans="1:26" ht="13.5" customHeight="1" x14ac:dyDescent="0.25">
      <c r="A1000" s="375"/>
      <c r="B1000" s="375"/>
      <c r="C1000" s="375"/>
      <c r="D1000" s="375"/>
      <c r="E1000" s="375"/>
      <c r="F1000" s="375"/>
      <c r="G1000" s="374"/>
      <c r="H1000" s="374"/>
      <c r="I1000" s="374"/>
      <c r="J1000" s="375"/>
      <c r="K1000" s="376"/>
      <c r="L1000" s="377"/>
      <c r="M1000" s="377"/>
      <c r="N1000" s="382"/>
      <c r="O1000" s="375"/>
      <c r="P1000" s="380"/>
      <c r="Q1000" s="375"/>
      <c r="R1000" s="375"/>
      <c r="S1000" s="375"/>
      <c r="T1000" s="375"/>
      <c r="U1000" s="375"/>
      <c r="V1000" s="375"/>
      <c r="W1000" s="375"/>
      <c r="X1000" s="375"/>
      <c r="Y1000" s="375"/>
      <c r="Z1000" s="375"/>
    </row>
    <row r="1001" spans="1:26" ht="13.5" customHeight="1" x14ac:dyDescent="0.25">
      <c r="A1001" s="375"/>
      <c r="B1001" s="375"/>
      <c r="C1001" s="375"/>
      <c r="D1001" s="375"/>
      <c r="E1001" s="375"/>
      <c r="F1001" s="375"/>
      <c r="G1001" s="374"/>
      <c r="H1001" s="374"/>
      <c r="I1001" s="374"/>
      <c r="J1001" s="375"/>
      <c r="K1001" s="376"/>
      <c r="L1001" s="377"/>
      <c r="M1001" s="377"/>
      <c r="N1001" s="382"/>
      <c r="O1001" s="375"/>
      <c r="P1001" s="380"/>
      <c r="Q1001" s="375"/>
      <c r="R1001" s="375"/>
      <c r="S1001" s="375"/>
      <c r="T1001" s="375"/>
      <c r="U1001" s="375"/>
      <c r="V1001" s="375"/>
      <c r="W1001" s="375"/>
      <c r="X1001" s="375"/>
      <c r="Y1001" s="375"/>
      <c r="Z1001" s="375"/>
    </row>
  </sheetData>
  <autoFilter ref="G7:P128" xr:uid="{00000000-0009-0000-0000-000005000000}"/>
  <mergeCells count="1">
    <mergeCell ref="G6:P6"/>
  </mergeCells>
  <conditionalFormatting sqref="G81:H97 N29:P42">
    <cfRule type="expression" dxfId="2220" priority="6">
      <formula>$H29="SUBETAPA"</formula>
    </cfRule>
  </conditionalFormatting>
  <conditionalFormatting sqref="G18:M79 G100:H101">
    <cfRule type="expression" dxfId="2219" priority="7">
      <formula>$H18="SUBETAPA"</formula>
    </cfRule>
    <cfRule type="expression" dxfId="2218" priority="8">
      <formula>$H18="CÉLULA CONSTRUTIVA"</formula>
    </cfRule>
    <cfRule type="expression" dxfId="2217" priority="9">
      <formula>$H18="ETAPA"</formula>
    </cfRule>
  </conditionalFormatting>
  <conditionalFormatting sqref="G98:M98">
    <cfRule type="expression" dxfId="2216" priority="15">
      <formula>$H98="SUBETAPA"</formula>
    </cfRule>
    <cfRule type="expression" dxfId="2215" priority="16">
      <formula>$H98="CÉLULA CONSTRUTIVA"</formula>
    </cfRule>
    <cfRule type="expression" dxfId="2214" priority="17">
      <formula>$H98="ETAPA"</formula>
    </cfRule>
  </conditionalFormatting>
  <conditionalFormatting sqref="G105:M121">
    <cfRule type="expression" dxfId="2213" priority="18">
      <formula>$H105="SUBETAPA"</formula>
    </cfRule>
    <cfRule type="expression" dxfId="2212" priority="19">
      <formula>$H105="CÉLULA CONSTRUTIVA"</formula>
    </cfRule>
  </conditionalFormatting>
  <conditionalFormatting sqref="G8:N17 H97:M97">
    <cfRule type="expression" dxfId="2211" priority="21">
      <formula>$H8="CÉLULA CONSTRUTIVA"</formula>
    </cfRule>
  </conditionalFormatting>
  <conditionalFormatting sqref="G80:P80">
    <cfRule type="expression" dxfId="2210" priority="24">
      <formula>$H80="ETAPA"</formula>
    </cfRule>
    <cfRule type="expression" dxfId="2209" priority="22">
      <formula>$H80="SUBETAPA"</formula>
    </cfRule>
    <cfRule type="expression" dxfId="2208" priority="23">
      <formula>$H80="CÉLULA CONSTRUTIVA"</formula>
    </cfRule>
  </conditionalFormatting>
  <conditionalFormatting sqref="G102:P104">
    <cfRule type="expression" dxfId="2207" priority="27">
      <formula>$H102="ETAPA"</formula>
    </cfRule>
    <cfRule type="expression" dxfId="2206" priority="25">
      <formula>$H102="SUBETAPA"</formula>
    </cfRule>
    <cfRule type="expression" dxfId="2205" priority="26">
      <formula>$H102="CÉLULA CONSTRUTIVA"</formula>
    </cfRule>
  </conditionalFormatting>
  <conditionalFormatting sqref="G119:P119 N73:P74 N27:P27 N50:P50 N54:P56 N59:N70 N76:P77 N83:P83 N96:P96 G99:P99">
    <cfRule type="expression" dxfId="2204" priority="57">
      <formula>$H27="ETAPA"</formula>
    </cfRule>
  </conditionalFormatting>
  <conditionalFormatting sqref="H97:M97 G8:N17">
    <cfRule type="expression" dxfId="2203" priority="20">
      <formula>$H8="SUBETAPA"</formula>
    </cfRule>
  </conditionalFormatting>
  <conditionalFormatting sqref="H97:M97">
    <cfRule type="expression" dxfId="2202" priority="28">
      <formula>$H97="ETAPA"</formula>
    </cfRule>
  </conditionalFormatting>
  <conditionalFormatting sqref="H100:M101">
    <cfRule type="expression" dxfId="2201" priority="29">
      <formula>$H100="SUBETAPA"</formula>
    </cfRule>
  </conditionalFormatting>
  <conditionalFormatting sqref="H100:N101 N32:P38">
    <cfRule type="expression" dxfId="2200" priority="30">
      <formula>$H32="CÉLULA CONSTRUTIVA"</formula>
    </cfRule>
  </conditionalFormatting>
  <conditionalFormatting sqref="I81:M96">
    <cfRule type="expression" dxfId="2199" priority="31">
      <formula>$H81="SUBETAPA"</formula>
    </cfRule>
    <cfRule type="expression" dxfId="2198" priority="32">
      <formula>$H81="CÉLULA CONSTRUTIVA"</formula>
    </cfRule>
  </conditionalFormatting>
  <conditionalFormatting sqref="M73">
    <cfRule type="expression" dxfId="2197" priority="33">
      <formula>$H73="ETAPA"</formula>
    </cfRule>
  </conditionalFormatting>
  <conditionalFormatting sqref="M127">
    <cfRule type="expression" dxfId="2196" priority="35">
      <formula>$H124="CÉLULA CONSTRUTIVA"</formula>
    </cfRule>
    <cfRule type="expression" dxfId="2195" priority="36">
      <formula>$H124="ETAPA"</formula>
    </cfRule>
    <cfRule type="expression" dxfId="2194" priority="34">
      <formula>$H124="SUBETAPA"</formula>
    </cfRule>
  </conditionalFormatting>
  <conditionalFormatting sqref="M123:N127">
    <cfRule type="expression" dxfId="2193" priority="38">
      <formula>$H123="CÉLULA CONSTRUTIVA"</formula>
    </cfRule>
    <cfRule type="expression" dxfId="2192" priority="37">
      <formula>$H123="SUBETAPA"</formula>
    </cfRule>
    <cfRule type="expression" dxfId="2191" priority="39">
      <formula>$H123="ETAPA"</formula>
    </cfRule>
  </conditionalFormatting>
  <conditionalFormatting sqref="N18:N25 P18:P25">
    <cfRule type="expression" dxfId="2190" priority="40">
      <formula>$H18="CÉLULA CONSTRUTIVA"</formula>
    </cfRule>
    <cfRule type="expression" dxfId="2189" priority="41">
      <formula>$H18="ETAPA"</formula>
    </cfRule>
  </conditionalFormatting>
  <conditionalFormatting sqref="N28:N31 P28">
    <cfRule type="expression" dxfId="2188" priority="42">
      <formula>$H28="CÉLULA CONSTRUTIVA"</formula>
    </cfRule>
  </conditionalFormatting>
  <conditionalFormatting sqref="N41:N42 P41:P42">
    <cfRule type="expression" dxfId="2187" priority="47">
      <formula>$H41="ETAPA"</formula>
    </cfRule>
    <cfRule type="expression" dxfId="2186" priority="46">
      <formula>$H41="CÉLULA CONSTRUTIVA"</formula>
    </cfRule>
  </conditionalFormatting>
  <conditionalFormatting sqref="N52 P52">
    <cfRule type="expression" dxfId="2185" priority="48">
      <formula>$H52="CÉLULA CONSTRUTIVA"</formula>
    </cfRule>
    <cfRule type="expression" dxfId="2184" priority="49">
      <formula>$H52="ETAPA"</formula>
    </cfRule>
  </conditionalFormatting>
  <conditionalFormatting sqref="N81:N82 P81:P82 G81:H97">
    <cfRule type="expression" dxfId="2183" priority="3">
      <formula>$H81="ETAPA"</formula>
    </cfRule>
    <cfRule type="expression" dxfId="2182" priority="2">
      <formula>$H81="CÉLULA CONSTRUTIVA"</formula>
    </cfRule>
  </conditionalFormatting>
  <conditionalFormatting sqref="N105:N114">
    <cfRule type="expression" dxfId="2181" priority="52">
      <formula>$H105="CÉLULA CONSTRUTIVA"</formula>
    </cfRule>
    <cfRule type="expression" dxfId="2180" priority="53">
      <formula>$H105="ETAPA"</formula>
    </cfRule>
  </conditionalFormatting>
  <conditionalFormatting sqref="N116:N118">
    <cfRule type="expression" dxfId="2179" priority="54">
      <formula>$H116="CÉLULA CONSTRUTIVA"</formula>
    </cfRule>
    <cfRule type="expression" dxfId="2178" priority="55">
      <formula>$H116="ETAPA"</formula>
    </cfRule>
  </conditionalFormatting>
  <conditionalFormatting sqref="N18:P25">
    <cfRule type="expression" dxfId="2177" priority="56">
      <formula>$H18="SUBETAPA"</formula>
    </cfRule>
  </conditionalFormatting>
  <conditionalFormatting sqref="N26:P28">
    <cfRule type="expression" dxfId="2176" priority="58">
      <formula>$H26="SUBETAPA"</formula>
    </cfRule>
  </conditionalFormatting>
  <conditionalFormatting sqref="N27:P27 N50:P50 N54:P56 N59:N70 N73:P74 N76:P77 N83:P83 N96:P96 G99:P99 N119:P119 N39:P40">
    <cfRule type="expression" dxfId="2175" priority="63">
      <formula>$H27="CÉLULA CONSTRUTIVA"</formula>
    </cfRule>
  </conditionalFormatting>
  <conditionalFormatting sqref="N32:P40 H100:N101">
    <cfRule type="expression" dxfId="2174" priority="51">
      <formula>$H32="ETAPA"</formula>
    </cfRule>
  </conditionalFormatting>
  <conditionalFormatting sqref="N43:P58 N59:N70 N71:P79 N81:P98 G99:P99">
    <cfRule type="expression" dxfId="2173" priority="64">
      <formula>$H43="SUBETAPA"</formula>
    </cfRule>
  </conditionalFormatting>
  <conditionalFormatting sqref="N100:P101">
    <cfRule type="expression" dxfId="2172" priority="68">
      <formula>$H100="SUBETAPA"</formula>
    </cfRule>
  </conditionalFormatting>
  <conditionalFormatting sqref="N105:P114">
    <cfRule type="expression" dxfId="2171" priority="69">
      <formula>$H105="SUBETAPA"</formula>
    </cfRule>
  </conditionalFormatting>
  <conditionalFormatting sqref="N115:P115">
    <cfRule type="expression" dxfId="2170" priority="70">
      <formula>$H115="CÉLULA CONSTRUTIVA"</formula>
    </cfRule>
    <cfRule type="expression" dxfId="2169" priority="71">
      <formula>$H115="ETAPA"</formula>
    </cfRule>
  </conditionalFormatting>
  <conditionalFormatting sqref="N115:P119">
    <cfRule type="expression" dxfId="2168" priority="72">
      <formula>$H115="SUBETAPA"</formula>
    </cfRule>
  </conditionalFormatting>
  <conditionalFormatting sqref="O14:O26">
    <cfRule type="expression" dxfId="2167" priority="73">
      <formula>$H14="ETAPA"</formula>
    </cfRule>
    <cfRule type="expression" dxfId="2166" priority="74">
      <formula>$H14="CÉLULA CONSTRUTIVA"</formula>
    </cfRule>
  </conditionalFormatting>
  <conditionalFormatting sqref="O28:O31">
    <cfRule type="expression" dxfId="2165" priority="75">
      <formula>$H28="CÉLULA CONSTRUTIVA"</formula>
    </cfRule>
    <cfRule type="expression" dxfId="2164" priority="76">
      <formula>$H28="ETAPA"</formula>
    </cfRule>
  </conditionalFormatting>
  <conditionalFormatting sqref="O41:O49">
    <cfRule type="expression" dxfId="2163" priority="79">
      <formula>$H41="CÉLULA CONSTRUTIVA"</formula>
    </cfRule>
    <cfRule type="expression" dxfId="2162" priority="80">
      <formula>$H41="ETAPA"</formula>
    </cfRule>
  </conditionalFormatting>
  <conditionalFormatting sqref="O51:O53">
    <cfRule type="expression" dxfId="2161" priority="81">
      <formula>$H51="CÉLULA CONSTRUTIVA"</formula>
    </cfRule>
    <cfRule type="expression" dxfId="2160" priority="82">
      <formula>$H51="ETAPA"</formula>
    </cfRule>
  </conditionalFormatting>
  <conditionalFormatting sqref="O60:O69">
    <cfRule type="expression" dxfId="2159" priority="83">
      <formula>$H60="SUBETAPA"</formula>
    </cfRule>
    <cfRule type="expression" dxfId="2158" priority="84">
      <formula>$H60="CÉLULA CONSTRUTIVA"</formula>
    </cfRule>
    <cfRule type="expression" dxfId="2157" priority="85">
      <formula>$H60="ETAPA"</formula>
    </cfRule>
  </conditionalFormatting>
  <conditionalFormatting sqref="O81:O82 I81:M96">
    <cfRule type="expression" dxfId="2156" priority="86">
      <formula>$H81="ETAPA"</formula>
    </cfRule>
  </conditionalFormatting>
  <conditionalFormatting sqref="O81:O82">
    <cfRule type="expression" dxfId="2155" priority="87">
      <formula>$H81="CÉLULA CONSTRUTIVA"</formula>
    </cfRule>
  </conditionalFormatting>
  <conditionalFormatting sqref="O100:O101">
    <cfRule type="expression" dxfId="2154" priority="88">
      <formula>$H100="ETAPA"</formula>
    </cfRule>
    <cfRule type="expression" dxfId="2153" priority="89">
      <formula>$H100="CÉLULA CONSTRUTIVA"</formula>
    </cfRule>
  </conditionalFormatting>
  <conditionalFormatting sqref="O105:O114">
    <cfRule type="expression" dxfId="2152" priority="90">
      <formula>$H105="CÉLULA CONSTRUTIVA"</formula>
    </cfRule>
    <cfRule type="expression" dxfId="2151" priority="91">
      <formula>$H105="ETAPA"</formula>
    </cfRule>
  </conditionalFormatting>
  <conditionalFormatting sqref="O116:O118 G105:M118">
    <cfRule type="expression" dxfId="2150" priority="92">
      <formula>$H105="ETAPA"</formula>
    </cfRule>
  </conditionalFormatting>
  <conditionalFormatting sqref="O116:O118">
    <cfRule type="expression" dxfId="2149" priority="93">
      <formula>$H116="CÉLULA CONSTRUTIVA"</formula>
    </cfRule>
  </conditionalFormatting>
  <conditionalFormatting sqref="O120:O121 O57:O58 O71:O72 O75 O78:O79 O84:O95 O97:O98 G8:N17 G120:M121 O8:P13">
    <cfRule type="expression" dxfId="2148" priority="94">
      <formula>$H8="ETAPA"</formula>
    </cfRule>
  </conditionalFormatting>
  <conditionalFormatting sqref="O8:P13 N57:P58 N71:P72 N75:P75 N78:P79 N84:P95 N97:O98 N120:P121">
    <cfRule type="expression" dxfId="2147" priority="95">
      <formula>$H8="CÉLULA CONSTRUTIVA"</formula>
    </cfRule>
  </conditionalFormatting>
  <conditionalFormatting sqref="O8:P13 P66:P67">
    <cfRule type="expression" dxfId="2146" priority="96">
      <formula>$H8="SUBETAPA"</formula>
    </cfRule>
  </conditionalFormatting>
  <conditionalFormatting sqref="O14:P17 N120:P121">
    <cfRule type="expression" dxfId="2145" priority="66">
      <formula>$H14="SUBETAPA"</formula>
    </cfRule>
  </conditionalFormatting>
  <conditionalFormatting sqref="O59:P59">
    <cfRule type="expression" dxfId="2144" priority="97">
      <formula>$H59="SUBETAPA"</formula>
    </cfRule>
    <cfRule type="expression" dxfId="2143" priority="98">
      <formula>$H59="CÉLULA CONSTRUTIVA"</formula>
    </cfRule>
    <cfRule type="expression" dxfId="2142" priority="99">
      <formula>$H59="ETAPA"</formula>
    </cfRule>
  </conditionalFormatting>
  <conditionalFormatting sqref="O70:P70">
    <cfRule type="expression" dxfId="2141" priority="102">
      <formula>$H70="ETAPA"</formula>
    </cfRule>
    <cfRule type="expression" dxfId="2140" priority="100">
      <formula>$H70="SUBETAPA"</formula>
    </cfRule>
    <cfRule type="expression" dxfId="2139" priority="101">
      <formula>$H70="CÉLULA CONSTRUTIVA"</formula>
    </cfRule>
  </conditionalFormatting>
  <conditionalFormatting sqref="P1:P5 P7:P10 P13 P66:P67">
    <cfRule type="containsText" dxfId="2138" priority="104" operator="containsText" text="Finalizado">
      <formula>NOT(ISERROR(SEARCH(("Finalizado"),(P1))))</formula>
    </cfRule>
    <cfRule type="containsText" dxfId="2137" priority="105" operator="containsText" text="em andamento">
      <formula>NOT(ISERROR(SEARCH(("em andamento"),(P1))))</formula>
    </cfRule>
  </conditionalFormatting>
  <conditionalFormatting sqref="P7:P10 P13 P66:P67 P1:P5">
    <cfRule type="containsText" dxfId="2136" priority="103" operator="containsText" text="Pendente">
      <formula>NOT(ISERROR(SEARCH(("Pendente"),(P1))))</formula>
    </cfRule>
  </conditionalFormatting>
  <conditionalFormatting sqref="P7:P12 P26:P59">
    <cfRule type="containsText" dxfId="2135" priority="111" operator="containsText" text="Lançado">
      <formula>NOT(ISERROR(SEARCH(("Lançado"),(P7))))</formula>
    </cfRule>
    <cfRule type="containsText" dxfId="2134" priority="112" operator="containsText" text="N/A">
      <formula>NOT(ISERROR(SEARCH(("N/A"),(P7))))</formula>
    </cfRule>
  </conditionalFormatting>
  <conditionalFormatting sqref="P11:P12">
    <cfRule type="containsText" dxfId="2133" priority="109" operator="containsText" text="Finalizado">
      <formula>NOT(ISERROR(SEARCH(("Finalizado"),(P11))))</formula>
    </cfRule>
    <cfRule type="containsText" dxfId="2132" priority="106" operator="containsText" text="Lançado">
      <formula>NOT(ISERROR(SEARCH(("Lançado"),(P11))))</formula>
    </cfRule>
    <cfRule type="containsText" dxfId="2131" priority="107" operator="containsText" text="N/A">
      <formula>NOT(ISERROR(SEARCH(("N/A"),(P11))))</formula>
    </cfRule>
    <cfRule type="containsText" dxfId="2130" priority="108" operator="containsText" text="Pendente">
      <formula>NOT(ISERROR(SEARCH(("Pendente"),(P11))))</formula>
    </cfRule>
    <cfRule type="containsText" dxfId="2129" priority="110" operator="containsText" text="em andamento">
      <formula>NOT(ISERROR(SEARCH(("em andamento"),(P11))))</formula>
    </cfRule>
    <cfRule type="containsText" dxfId="2128" priority="113" operator="containsText" text="Pendente">
      <formula>NOT(ISERROR(SEARCH(("Pendente"),(P11))))</formula>
    </cfRule>
    <cfRule type="containsText" dxfId="2127" priority="114" operator="containsText" text="Finalizado">
      <formula>NOT(ISERROR(SEARCH(("Finalizado"),(P11))))</formula>
    </cfRule>
    <cfRule type="containsText" dxfId="2126" priority="115" operator="containsText" text="em andamento">
      <formula>NOT(ISERROR(SEARCH(("em andamento"),(P11))))</formula>
    </cfRule>
  </conditionalFormatting>
  <conditionalFormatting sqref="P13:P25">
    <cfRule type="containsText" dxfId="2125" priority="119" operator="containsText" text="N/A">
      <formula>NOT(ISERROR(SEARCH(("N/A"),(P13))))</formula>
    </cfRule>
    <cfRule type="containsText" dxfId="2124" priority="118" operator="containsText" text="Lançado">
      <formula>NOT(ISERROR(SEARCH(("Lançado"),(P13))))</formula>
    </cfRule>
  </conditionalFormatting>
  <conditionalFormatting sqref="P14:P17 N26 P26 P29:P31 N43:N49 P43:P49 N51 P51 N53 P53 P98 P57:P58 N57:N58 N71:N72 P71:P73 N75 P75 N78:N79 P78:P79 N84:N95 P84:P95 N97:N98 N120:N121 P120:P121">
    <cfRule type="expression" dxfId="2123" priority="117">
      <formula>$H14="ETAPA"</formula>
    </cfRule>
  </conditionalFormatting>
  <conditionalFormatting sqref="P14:P59">
    <cfRule type="containsText" dxfId="2122" priority="120" operator="containsText" text="Pendente">
      <formula>NOT(ISERROR(SEARCH(("Pendente"),(P14))))</formula>
    </cfRule>
    <cfRule type="containsText" dxfId="2121" priority="121" operator="containsText" text="Finalizado">
      <formula>NOT(ISERROR(SEARCH(("Finalizado"),(P14))))</formula>
    </cfRule>
    <cfRule type="containsText" dxfId="2120" priority="122" operator="containsText" text="em andamento">
      <formula>NOT(ISERROR(SEARCH(("em andamento"),(P14))))</formula>
    </cfRule>
  </conditionalFormatting>
  <conditionalFormatting sqref="P26 P29:P31 P43:P49 P51 P53 P14:P17 N43:N49 N51 N53 P98 N26">
    <cfRule type="expression" dxfId="2119" priority="116">
      <formula>$H14="CÉLULA CONSTRUTIVA"</formula>
    </cfRule>
  </conditionalFormatting>
  <conditionalFormatting sqref="P28 N28:N31">
    <cfRule type="expression" dxfId="2118" priority="43">
      <formula>$H28="ETAPA"</formula>
    </cfRule>
  </conditionalFormatting>
  <conditionalFormatting sqref="P60:P62">
    <cfRule type="expression" dxfId="2117" priority="153">
      <formula>$H60="SUBETAPA"</formula>
    </cfRule>
    <cfRule type="expression" dxfId="2116" priority="154">
      <formula>$H60="CÉLULA CONSTRUTIVA"</formula>
    </cfRule>
    <cfRule type="expression" dxfId="2115" priority="155">
      <formula>$H60="ETAPA"</formula>
    </cfRule>
    <cfRule type="containsText" dxfId="2114" priority="156" operator="containsText" text="Lançado">
      <formula>NOT(ISERROR(SEARCH(("Lançado"),(P60))))</formula>
    </cfRule>
    <cfRule type="containsText" dxfId="2113" priority="157" operator="containsText" text="N/A">
      <formula>NOT(ISERROR(SEARCH(("N/A"),(P60))))</formula>
    </cfRule>
    <cfRule type="containsText" dxfId="2112" priority="158" operator="containsText" text="Pendente">
      <formula>NOT(ISERROR(SEARCH(("Pendente"),(P60))))</formula>
    </cfRule>
    <cfRule type="containsText" dxfId="2111" priority="159" operator="containsText" text="Finalizado">
      <formula>NOT(ISERROR(SEARCH(("Finalizado"),(P60))))</formula>
    </cfRule>
    <cfRule type="containsText" dxfId="2110" priority="160" operator="containsText" text="em andamento">
      <formula>NOT(ISERROR(SEARCH(("em andamento"),(P60))))</formula>
    </cfRule>
  </conditionalFormatting>
  <conditionalFormatting sqref="P60:P63">
    <cfRule type="expression" dxfId="2109" priority="161">
      <formula>$H60="SUBETAPA"</formula>
    </cfRule>
    <cfRule type="expression" dxfId="2108" priority="162">
      <formula>$H60="CÉLULA CONSTRUTIVA"</formula>
    </cfRule>
    <cfRule type="expression" dxfId="2107" priority="163">
      <formula>$H60="ETAPA"</formula>
    </cfRule>
    <cfRule type="containsText" dxfId="2106" priority="164" operator="containsText" text="Lançado">
      <formula>NOT(ISERROR(SEARCH(("Lançado"),(P60))))</formula>
    </cfRule>
    <cfRule type="containsText" dxfId="2105" priority="165" operator="containsText" text="N/A">
      <formula>NOT(ISERROR(SEARCH(("N/A"),(P60))))</formula>
    </cfRule>
    <cfRule type="containsText" dxfId="2104" priority="166" operator="containsText" text="Pendente">
      <formula>NOT(ISERROR(SEARCH(("Pendente"),(P60))))</formula>
    </cfRule>
    <cfRule type="containsText" dxfId="2103" priority="167" operator="containsText" text="Finalizado">
      <formula>NOT(ISERROR(SEARCH(("Finalizado"),(P60))))</formula>
    </cfRule>
    <cfRule type="containsText" dxfId="2102" priority="168" operator="containsText" text="em andamento">
      <formula>NOT(ISERROR(SEARCH(("em andamento"),(P60))))</formula>
    </cfRule>
  </conditionalFormatting>
  <conditionalFormatting sqref="P63:P65">
    <cfRule type="containsText" dxfId="2101" priority="173" operator="containsText" text="N/A">
      <formula>NOT(ISERROR(SEARCH(("N/A"),(P63))))</formula>
    </cfRule>
    <cfRule type="expression" dxfId="2100" priority="169">
      <formula>$H63="SUBETAPA"</formula>
    </cfRule>
    <cfRule type="expression" dxfId="2099" priority="170">
      <formula>$H63="CÉLULA CONSTRUTIVA"</formula>
    </cfRule>
    <cfRule type="expression" dxfId="2098" priority="171">
      <formula>$H63="ETAPA"</formula>
    </cfRule>
    <cfRule type="containsText" dxfId="2097" priority="172" operator="containsText" text="Lançado">
      <formula>NOT(ISERROR(SEARCH(("Lançado"),(P63))))</formula>
    </cfRule>
    <cfRule type="containsText" dxfId="2096" priority="174" operator="containsText" text="Pendente">
      <formula>NOT(ISERROR(SEARCH(("Pendente"),(P63))))</formula>
    </cfRule>
    <cfRule type="containsText" dxfId="2095" priority="175" operator="containsText" text="Finalizado">
      <formula>NOT(ISERROR(SEARCH(("Finalizado"),(P63))))</formula>
    </cfRule>
    <cfRule type="containsText" dxfId="2094" priority="176" operator="containsText" text="em andamento">
      <formula>NOT(ISERROR(SEARCH(("em andamento"),(P63))))</formula>
    </cfRule>
  </conditionalFormatting>
  <conditionalFormatting sqref="P64:P69">
    <cfRule type="containsText" dxfId="2093" priority="184" operator="containsText" text="em andamento">
      <formula>NOT(ISERROR(SEARCH(("em andamento"),(P64))))</formula>
    </cfRule>
    <cfRule type="expression" dxfId="2092" priority="177">
      <formula>$H64="SUBETAPA"</formula>
    </cfRule>
    <cfRule type="expression" dxfId="2091" priority="178">
      <formula>$H64="CÉLULA CONSTRUTIVA"</formula>
    </cfRule>
    <cfRule type="expression" dxfId="2090" priority="179">
      <formula>$H64="ETAPA"</formula>
    </cfRule>
    <cfRule type="containsText" dxfId="2089" priority="180" operator="containsText" text="Lançado">
      <formula>NOT(ISERROR(SEARCH(("Lançado"),(P64))))</formula>
    </cfRule>
    <cfRule type="containsText" dxfId="2088" priority="181" operator="containsText" text="N/A">
      <formula>NOT(ISERROR(SEARCH(("N/A"),(P64))))</formula>
    </cfRule>
    <cfRule type="containsText" dxfId="2087" priority="182" operator="containsText" text="Pendente">
      <formula>NOT(ISERROR(SEARCH(("Pendente"),(P64))))</formula>
    </cfRule>
    <cfRule type="containsText" dxfId="2086" priority="183" operator="containsText" text="Finalizado">
      <formula>NOT(ISERROR(SEARCH(("Finalizado"),(P64))))</formula>
    </cfRule>
  </conditionalFormatting>
  <conditionalFormatting sqref="P66:P67 P1:P5">
    <cfRule type="containsText" dxfId="2085" priority="186" operator="containsText" text="N/A">
      <formula>NOT(ISERROR(SEARCH(("N/A"),(P1))))</formula>
    </cfRule>
    <cfRule type="containsText" dxfId="2084" priority="185" operator="containsText" text="Lançado">
      <formula>NOT(ISERROR(SEARCH(("Lançado"),(P1))))</formula>
    </cfRule>
  </conditionalFormatting>
  <conditionalFormatting sqref="P66:P67">
    <cfRule type="expression" dxfId="2083" priority="188">
      <formula>$H66="ETAPA"</formula>
    </cfRule>
    <cfRule type="expression" dxfId="2082" priority="187">
      <formula>$H66="CÉLULA CONSTRUTIVA"</formula>
    </cfRule>
  </conditionalFormatting>
  <conditionalFormatting sqref="P70:P79 P119:P121">
    <cfRule type="containsText" dxfId="2081" priority="123" operator="containsText" text="Pendente">
      <formula>NOT(ISERROR(SEARCH(("Pendente"),(P70))))</formula>
    </cfRule>
    <cfRule type="containsText" dxfId="2080" priority="124" operator="containsText" text="Finalizado">
      <formula>NOT(ISERROR(SEARCH(("Finalizado"),(P70))))</formula>
    </cfRule>
    <cfRule type="containsText" dxfId="2079" priority="125" operator="containsText" text="em andamento">
      <formula>NOT(ISERROR(SEARCH(("em andamento"),(P70))))</formula>
    </cfRule>
  </conditionalFormatting>
  <conditionalFormatting sqref="P70:P107 P119:P121">
    <cfRule type="containsText" dxfId="2078" priority="151" operator="containsText" text="Lançado">
      <formula>NOT(ISERROR(SEARCH(("Lançado"),(P70))))</formula>
    </cfRule>
    <cfRule type="containsText" dxfId="2077" priority="152" operator="containsText" text="N/A">
      <formula>NOT(ISERROR(SEARCH(("N/A"),(P70))))</formula>
    </cfRule>
  </conditionalFormatting>
  <conditionalFormatting sqref="P73">
    <cfRule type="expression" dxfId="2076" priority="1">
      <formula>$H73="CÉLULA CONSTRUTIVA"</formula>
    </cfRule>
  </conditionalFormatting>
  <conditionalFormatting sqref="P80:P107">
    <cfRule type="containsText" dxfId="2075" priority="191" operator="containsText" text="Pendente">
      <formula>NOT(ISERROR(SEARCH(("Pendente"),(P80))))</formula>
    </cfRule>
    <cfRule type="containsText" dxfId="2074" priority="192" operator="containsText" text="Finalizado">
      <formula>NOT(ISERROR(SEARCH(("Finalizado"),(P80))))</formula>
    </cfRule>
    <cfRule type="containsText" dxfId="2073" priority="193" operator="containsText" text="em andamento">
      <formula>NOT(ISERROR(SEARCH(("em andamento"),(P80))))</formula>
    </cfRule>
  </conditionalFormatting>
  <conditionalFormatting sqref="P97">
    <cfRule type="expression" dxfId="2072" priority="5">
      <formula>$H97="ETAPA"</formula>
    </cfRule>
    <cfRule type="expression" dxfId="2071" priority="4">
      <formula>$H97="CÉLULA CONSTRUTIVA"</formula>
    </cfRule>
    <cfRule type="expression" dxfId="2070" priority="204">
      <formula>$H97="SUBETAPA"</formula>
    </cfRule>
    <cfRule type="expression" dxfId="2069" priority="205">
      <formula>$H97="CÉLULA CONSTRUTIVA"</formula>
    </cfRule>
    <cfRule type="expression" dxfId="2068" priority="206">
      <formula>$H97="ETAPA"</formula>
    </cfRule>
  </conditionalFormatting>
  <conditionalFormatting sqref="P100:P101">
    <cfRule type="expression" dxfId="2067" priority="207">
      <formula>$H100="CÉLULA CONSTRUTIVA"</formula>
    </cfRule>
    <cfRule type="expression" dxfId="2066" priority="208">
      <formula>$H100="ETAPA"</formula>
    </cfRule>
  </conditionalFormatting>
  <conditionalFormatting sqref="P105:P114">
    <cfRule type="expression" dxfId="2065" priority="214">
      <formula>$H105="CÉLULA CONSTRUTIVA"</formula>
    </cfRule>
    <cfRule type="expression" dxfId="2064" priority="215">
      <formula>$H105="ETAPA"</formula>
    </cfRule>
  </conditionalFormatting>
  <conditionalFormatting sqref="P108:P116">
    <cfRule type="containsText" dxfId="2063" priority="216" operator="containsText" text="Lançado">
      <formula>NOT(ISERROR(SEARCH(("Lançado"),(P108))))</formula>
    </cfRule>
    <cfRule type="containsText" dxfId="2062" priority="217" operator="containsText" text="N/A">
      <formula>NOT(ISERROR(SEARCH(("N/A"),(P108))))</formula>
    </cfRule>
    <cfRule type="containsText" dxfId="2061" priority="218" operator="containsText" text="Pendente">
      <formula>NOT(ISERROR(SEARCH(("Pendente"),(P108))))</formula>
    </cfRule>
    <cfRule type="containsText" dxfId="2060" priority="219" operator="containsText" text="Finalizado">
      <formula>NOT(ISERROR(SEARCH(("Finalizado"),(P108))))</formula>
    </cfRule>
    <cfRule type="containsText" dxfId="2059" priority="220" operator="containsText" text="em andamento">
      <formula>NOT(ISERROR(SEARCH(("em andamento"),(P108))))</formula>
    </cfRule>
  </conditionalFormatting>
  <conditionalFormatting sqref="P116:P118">
    <cfRule type="expression" dxfId="2058" priority="231">
      <formula>$H116="CÉLULA CONSTRUTIVA"</formula>
    </cfRule>
    <cfRule type="expression" dxfId="2057" priority="232">
      <formula>$H116="ETAPA"</formula>
    </cfRule>
  </conditionalFormatting>
  <conditionalFormatting sqref="P117:P118">
    <cfRule type="containsText" dxfId="2056" priority="233" operator="containsText" text="Lançado">
      <formula>NOT(ISERROR(SEARCH(("Lançado"),(P117))))</formula>
    </cfRule>
    <cfRule type="containsText" dxfId="2055" priority="234" operator="containsText" text="N/A">
      <formula>NOT(ISERROR(SEARCH(("N/A"),(P117))))</formula>
    </cfRule>
    <cfRule type="containsText" dxfId="2054" priority="235" operator="containsText" text="Pendente">
      <formula>NOT(ISERROR(SEARCH(("Pendente"),(P117))))</formula>
    </cfRule>
    <cfRule type="containsText" dxfId="2053" priority="236" operator="containsText" text="Finalizado">
      <formula>NOT(ISERROR(SEARCH(("Finalizado"),(P117))))</formula>
    </cfRule>
    <cfRule type="containsText" dxfId="2052" priority="237" operator="containsText" text="em andamento">
      <formula>NOT(ISERROR(SEARCH(("em andamento"),(P117))))</formula>
    </cfRule>
  </conditionalFormatting>
  <dataValidations count="3">
    <dataValidation type="list" allowBlank="1" showErrorMessage="1" sqref="P10 P13 P40 P50" xr:uid="{00000000-0002-0000-0500-000000000000}">
      <formula1>#REF!</formula1>
    </dataValidation>
    <dataValidation type="list" allowBlank="1" showErrorMessage="1" sqref="P11:P12 P41:P49 P14:P38 P105:P114 P51:P101 P120:P121 P116:P118" xr:uid="{00000000-0002-0000-0500-000001000000}">
      <formula1>"Finalizado,Em Andamento,Pendente,N/A,Lançado ERP"</formula1>
    </dataValidation>
    <dataValidation type="list" allowBlank="1" showErrorMessage="1" sqref="H8:H121" xr:uid="{00000000-0002-0000-0500-000002000000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  <outlinePr summaryBelow="0"/>
    <pageSetUpPr fitToPage="1"/>
  </sheetPr>
  <dimension ref="A1:Z1013"/>
  <sheetViews>
    <sheetView showGridLines="0" workbookViewId="0">
      <pane ySplit="7" topLeftCell="A71" activePane="bottomLeft" state="frozen"/>
      <selection pane="bottomLeft" activeCell="J85" sqref="J85"/>
    </sheetView>
  </sheetViews>
  <sheetFormatPr defaultColWidth="12.6640625" defaultRowHeight="15" customHeight="1" outlineLevelRow="2" outlineLevelCol="1" x14ac:dyDescent="0.25"/>
  <cols>
    <col min="1" max="5" width="4" hidden="1" customWidth="1" outlineLevel="1"/>
    <col min="6" max="6" width="3.109375" customWidth="1" collapsed="1"/>
    <col min="7" max="7" width="7.33203125" customWidth="1"/>
    <col min="8" max="8" width="16.109375" customWidth="1" outlineLevel="1"/>
    <col min="9" max="9" width="13.33203125" customWidth="1"/>
    <col min="10" max="10" width="63.44140625" customWidth="1"/>
    <col min="11" max="11" width="6.88671875" customWidth="1"/>
    <col min="12" max="12" width="11.33203125" customWidth="1"/>
    <col min="13" max="13" width="17.109375" customWidth="1"/>
    <col min="14" max="14" width="13.88671875" customWidth="1"/>
    <col min="15" max="15" width="14.109375" customWidth="1" outlineLevel="1"/>
    <col min="16" max="16" width="45.88671875" customWidth="1" outlineLevel="1"/>
    <col min="17" max="17" width="17.44140625" customWidth="1"/>
    <col min="18" max="21" width="10" customWidth="1"/>
    <col min="22" max="26" width="9.109375" customWidth="1"/>
  </cols>
  <sheetData>
    <row r="1" spans="1:26" ht="6.75" customHeight="1" x14ac:dyDescent="0.25">
      <c r="A1" s="23"/>
      <c r="B1" s="23"/>
      <c r="C1" s="23"/>
      <c r="D1" s="23"/>
      <c r="E1" s="23"/>
      <c r="F1" s="23"/>
      <c r="G1" s="311"/>
      <c r="H1" s="311"/>
      <c r="I1" s="311"/>
      <c r="J1" s="312"/>
      <c r="K1" s="313"/>
      <c r="L1" s="312"/>
      <c r="M1" s="312"/>
      <c r="N1" s="314"/>
      <c r="O1" s="383"/>
      <c r="P1" s="23"/>
      <c r="Q1" s="315"/>
      <c r="R1" s="315"/>
      <c r="S1" s="315"/>
      <c r="T1" s="384"/>
      <c r="U1" s="344"/>
      <c r="V1" s="344"/>
      <c r="W1" s="23"/>
      <c r="X1" s="23"/>
      <c r="Y1" s="23"/>
      <c r="Z1" s="23"/>
    </row>
    <row r="2" spans="1:26" ht="17.25" customHeight="1" x14ac:dyDescent="0.25">
      <c r="A2" s="316"/>
      <c r="B2" s="316"/>
      <c r="C2" s="316"/>
      <c r="D2" s="316"/>
      <c r="E2" s="316"/>
      <c r="F2" s="316"/>
      <c r="G2" s="317"/>
      <c r="H2" s="318"/>
      <c r="I2" s="318"/>
      <c r="J2" s="318"/>
      <c r="K2" s="319"/>
      <c r="L2" s="319"/>
      <c r="M2" s="319"/>
      <c r="N2" s="320"/>
      <c r="O2" s="385"/>
      <c r="P2" s="321"/>
      <c r="Q2" s="322"/>
      <c r="R2" s="386"/>
      <c r="S2" s="386"/>
      <c r="T2" s="384"/>
      <c r="U2" s="344"/>
      <c r="V2" s="344"/>
      <c r="W2" s="316"/>
      <c r="X2" s="316"/>
      <c r="Y2" s="316"/>
      <c r="Z2" s="316"/>
    </row>
    <row r="3" spans="1:26" ht="18" customHeight="1" x14ac:dyDescent="0.25">
      <c r="A3" s="316"/>
      <c r="B3" s="316"/>
      <c r="C3" s="316"/>
      <c r="D3" s="316"/>
      <c r="E3" s="316"/>
      <c r="F3" s="316"/>
      <c r="G3" s="323"/>
      <c r="H3" s="324"/>
      <c r="I3" s="324"/>
      <c r="J3" s="324"/>
      <c r="K3" s="325"/>
      <c r="L3" s="325"/>
      <c r="M3" s="325"/>
      <c r="N3" s="326"/>
      <c r="O3" s="387"/>
      <c r="P3" s="327"/>
      <c r="Q3" s="328"/>
      <c r="R3" s="386"/>
      <c r="S3" s="386"/>
      <c r="T3" s="384"/>
      <c r="U3" s="344"/>
      <c r="V3" s="344"/>
      <c r="W3" s="316"/>
      <c r="X3" s="316"/>
      <c r="Y3" s="316"/>
      <c r="Z3" s="316"/>
    </row>
    <row r="4" spans="1:26" ht="15" customHeight="1" x14ac:dyDescent="0.25">
      <c r="A4" s="14"/>
      <c r="B4" s="14"/>
      <c r="C4" s="14"/>
      <c r="D4" s="14"/>
      <c r="E4" s="14"/>
      <c r="F4" s="14"/>
      <c r="G4" s="330" t="s">
        <v>585</v>
      </c>
      <c r="H4" s="331"/>
      <c r="I4" s="10" t="str">
        <f>'Ger_Tec e Adm'!I4</f>
        <v>Colin Schroeder</v>
      </c>
      <c r="J4" s="332"/>
      <c r="K4" s="14"/>
      <c r="L4" s="14"/>
      <c r="M4" s="14"/>
      <c r="N4" s="333"/>
      <c r="O4" s="388" t="s">
        <v>586</v>
      </c>
      <c r="P4" s="331"/>
      <c r="Q4" s="334" t="s">
        <v>587</v>
      </c>
      <c r="R4" s="389"/>
      <c r="S4" s="389"/>
      <c r="T4" s="384"/>
      <c r="U4" s="344"/>
      <c r="V4" s="344"/>
      <c r="W4" s="14"/>
      <c r="X4" s="14"/>
      <c r="Y4" s="14"/>
      <c r="Z4" s="14"/>
    </row>
    <row r="5" spans="1:26" ht="15" customHeight="1" x14ac:dyDescent="0.25">
      <c r="A5" s="10"/>
      <c r="B5" s="10"/>
      <c r="C5" s="10"/>
      <c r="D5" s="10"/>
      <c r="E5" s="10"/>
      <c r="F5" s="10"/>
      <c r="G5" s="336" t="s">
        <v>588</v>
      </c>
      <c r="H5" s="337"/>
      <c r="I5" s="338" t="str">
        <f>'Ger_Tec e Adm'!I5</f>
        <v>Grupo DUO</v>
      </c>
      <c r="J5" s="338"/>
      <c r="K5" s="10"/>
      <c r="L5" s="10"/>
      <c r="M5" s="10"/>
      <c r="N5" s="339"/>
      <c r="O5" s="338" t="s">
        <v>637</v>
      </c>
      <c r="P5" s="340"/>
      <c r="Q5" s="341">
        <v>45952</v>
      </c>
      <c r="R5" s="389"/>
      <c r="S5" s="389"/>
      <c r="T5" s="384"/>
      <c r="U5" s="344"/>
      <c r="V5" s="344"/>
      <c r="W5" s="10"/>
      <c r="X5" s="10"/>
      <c r="Y5" s="10"/>
      <c r="Z5" s="10"/>
    </row>
    <row r="6" spans="1:26" ht="18" customHeight="1" x14ac:dyDescent="0.25">
      <c r="A6" s="343" t="s">
        <v>589</v>
      </c>
      <c r="B6" s="343" t="s">
        <v>590</v>
      </c>
      <c r="C6" s="343" t="s">
        <v>591</v>
      </c>
      <c r="D6" s="343" t="s">
        <v>592</v>
      </c>
      <c r="E6" s="343" t="s">
        <v>593</v>
      </c>
      <c r="F6" s="10"/>
      <c r="G6" s="1362" t="s">
        <v>594</v>
      </c>
      <c r="H6" s="1332"/>
      <c r="I6" s="1332"/>
      <c r="J6" s="1332"/>
      <c r="K6" s="1332"/>
      <c r="L6" s="1332"/>
      <c r="M6" s="1332"/>
      <c r="N6" s="1332"/>
      <c r="O6" s="1332"/>
      <c r="P6" s="1332"/>
      <c r="Q6" s="1333"/>
      <c r="R6" s="384"/>
      <c r="S6" s="384"/>
      <c r="T6" s="384"/>
      <c r="U6" s="344"/>
      <c r="V6" s="344"/>
      <c r="W6" s="344"/>
      <c r="X6" s="344"/>
      <c r="Y6" s="344"/>
      <c r="Z6" s="344"/>
    </row>
    <row r="7" spans="1:26" ht="24" customHeight="1" x14ac:dyDescent="0.25">
      <c r="A7" s="345">
        <v>0</v>
      </c>
      <c r="B7" s="345">
        <v>0</v>
      </c>
      <c r="C7" s="345">
        <v>0</v>
      </c>
      <c r="D7" s="346">
        <v>0</v>
      </c>
      <c r="E7" s="346">
        <v>0</v>
      </c>
      <c r="F7" s="6"/>
      <c r="G7" s="347" t="s">
        <v>595</v>
      </c>
      <c r="H7" s="348" t="s">
        <v>596</v>
      </c>
      <c r="I7" s="349" t="s">
        <v>200</v>
      </c>
      <c r="J7" s="350" t="s">
        <v>7</v>
      </c>
      <c r="K7" s="351" t="s">
        <v>8</v>
      </c>
      <c r="L7" s="352" t="s">
        <v>597</v>
      </c>
      <c r="M7" s="352" t="s">
        <v>598</v>
      </c>
      <c r="N7" s="352" t="s">
        <v>248</v>
      </c>
      <c r="O7" s="1363" t="s">
        <v>599</v>
      </c>
      <c r="P7" s="1364"/>
      <c r="Q7" s="354" t="s">
        <v>600</v>
      </c>
      <c r="R7" s="390"/>
      <c r="S7" s="390"/>
      <c r="T7" s="384"/>
      <c r="U7" s="344"/>
      <c r="V7" s="344"/>
      <c r="W7" s="6"/>
      <c r="X7" s="6"/>
      <c r="Y7" s="6"/>
      <c r="Z7" s="6"/>
    </row>
    <row r="8" spans="1:26" ht="13.5" customHeight="1" collapsed="1" x14ac:dyDescent="0.25">
      <c r="A8" s="345">
        <f t="shared" ref="A8:A9" ca="1" si="0">IF($H8="UNIDADE CONSTRUTIVA",OFFSET(A8,-1,0)+1,LARGE(A$3:A7,1))</f>
        <v>0</v>
      </c>
      <c r="B8" s="345">
        <f t="shared" ref="B8:B30" ca="1" si="1">IF(H8="UNIDADE CONSTRUTIVA",0,IF(H8="CÉLULA CONSTRUTIVA",OFFSET(B8,-1,0)+1,OFFSET(B8,-1,0)))</f>
        <v>1</v>
      </c>
      <c r="C8" s="345">
        <f t="shared" ref="C8:C30" ca="1" si="2">IF(H8="CÉLULA CONSTRUTIVA",0,IF(H8="ETAPA",OFFSET(C8,-1,0)+1,OFFSET(C8,-1,0)))</f>
        <v>0</v>
      </c>
      <c r="D8" s="346">
        <f t="shared" ref="D8:D30" ca="1" si="3">IF(H8="ETAPA",0,IF(H8="SUBETAPA",OFFSET(D8,-1,0)+1,OFFSET(D8,-1,0)))</f>
        <v>0</v>
      </c>
      <c r="E8" s="346">
        <f t="shared" ref="E8:E30" ca="1" si="4">IF(H8="Subetapa",0,IF(H8="serviço",OFFSET(E8,-1,0)+1,OFFSET(E8,-1,0)))</f>
        <v>0</v>
      </c>
      <c r="F8" s="391"/>
      <c r="G8" s="355"/>
      <c r="H8" s="356" t="s">
        <v>601</v>
      </c>
      <c r="I8" s="357" t="str">
        <f t="shared" ref="I8:I265" ca="1" si="5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358" t="s">
        <v>36</v>
      </c>
      <c r="K8" s="359"/>
      <c r="L8" s="360"/>
      <c r="M8" s="360"/>
      <c r="N8" s="361">
        <f t="shared" ref="N8:N39" ca="1" si="6">IF(H8="Serviço",M8*L8,IF(H8="CÉLULA CONSTRUTIVA",SUMIFS($N$8:$N$377,$B$8:$B$377,B8,$H$8:$H$377,"Serviço"),IF(H8="ETAPA",SUMIFS($N$8:$N$377,$B$8:$B$377,B8,$C$8:$C$377,C8,$H$8:$H$377,"Serviço"),IF(H8="SUBETAPA",SUMIFS($N$8:$N$377,$B$8:$B$377,B8,$C$8:$C$377,C8,$D$8:$D$377,D8,$H$8:$H$377,"Serviço"),0))))</f>
        <v>495334.16367450636</v>
      </c>
      <c r="O8" s="392">
        <f ca="1">N8/'Obra '!$E$9</f>
        <v>71.592703290826776</v>
      </c>
      <c r="P8" s="392"/>
      <c r="Q8" s="363"/>
      <c r="R8" s="393"/>
      <c r="S8" s="393"/>
      <c r="T8" s="384"/>
      <c r="U8" s="344"/>
      <c r="V8" s="344"/>
      <c r="W8" s="344"/>
      <c r="X8" s="344"/>
      <c r="Y8" s="344"/>
      <c r="Z8" s="344"/>
    </row>
    <row r="9" spans="1:26" ht="13.5" hidden="1" customHeight="1" outlineLevel="1" x14ac:dyDescent="0.25">
      <c r="A9" s="345">
        <f t="shared" ca="1" si="0"/>
        <v>0</v>
      </c>
      <c r="B9" s="345">
        <f t="shared" ca="1" si="1"/>
        <v>1</v>
      </c>
      <c r="C9" s="345">
        <f t="shared" ca="1" si="2"/>
        <v>1</v>
      </c>
      <c r="D9" s="346">
        <f t="shared" ca="1" si="3"/>
        <v>0</v>
      </c>
      <c r="E9" s="346">
        <f t="shared" ca="1" si="4"/>
        <v>0</v>
      </c>
      <c r="F9" s="391"/>
      <c r="G9" s="355"/>
      <c r="H9" s="356" t="s">
        <v>31</v>
      </c>
      <c r="I9" s="357" t="str">
        <f t="shared" ca="1" si="5"/>
        <v>01.001</v>
      </c>
      <c r="J9" s="358" t="s">
        <v>638</v>
      </c>
      <c r="K9" s="359"/>
      <c r="L9" s="360"/>
      <c r="M9" s="360"/>
      <c r="N9" s="361">
        <f t="shared" ca="1" si="6"/>
        <v>495334.16367450636</v>
      </c>
      <c r="O9" s="362"/>
      <c r="P9" s="362"/>
      <c r="Q9" s="363"/>
      <c r="R9" s="384"/>
      <c r="S9" s="384"/>
      <c r="T9" s="384"/>
      <c r="U9" s="344"/>
      <c r="V9" s="344"/>
      <c r="W9" s="344"/>
      <c r="X9" s="344"/>
      <c r="Y9" s="344"/>
      <c r="Z9" s="344"/>
    </row>
    <row r="10" spans="1:26" ht="13.5" hidden="1" customHeight="1" outlineLevel="1" x14ac:dyDescent="0.25">
      <c r="A10" s="345">
        <f t="shared" ref="A10:A14" ca="1" si="7">IF($H10="UNIDADE CONSTRUTIVA",OFFSET(A10,-1,0)+1,LARGE(A$3:A7,1))</f>
        <v>0</v>
      </c>
      <c r="B10" s="345">
        <f t="shared" ca="1" si="1"/>
        <v>1</v>
      </c>
      <c r="C10" s="345">
        <f t="shared" ca="1" si="2"/>
        <v>1</v>
      </c>
      <c r="D10" s="346">
        <f t="shared" ca="1" si="3"/>
        <v>1</v>
      </c>
      <c r="E10" s="346">
        <f t="shared" ca="1" si="4"/>
        <v>0</v>
      </c>
      <c r="F10" s="391"/>
      <c r="G10" s="355"/>
      <c r="H10" s="356" t="s">
        <v>604</v>
      </c>
      <c r="I10" s="357" t="str">
        <f t="shared" ca="1" si="5"/>
        <v>01.001.001</v>
      </c>
      <c r="J10" s="358" t="s">
        <v>639</v>
      </c>
      <c r="K10" s="359"/>
      <c r="L10" s="367"/>
      <c r="M10" s="367"/>
      <c r="N10" s="361">
        <f t="shared" ca="1" si="6"/>
        <v>30342.3145</v>
      </c>
      <c r="O10" s="362"/>
      <c r="P10" s="362"/>
      <c r="Q10" s="363"/>
      <c r="R10" s="384"/>
      <c r="S10" s="384"/>
      <c r="T10" s="384"/>
      <c r="U10" s="344"/>
      <c r="V10" s="344"/>
      <c r="W10" s="344"/>
      <c r="X10" s="344"/>
      <c r="Y10" s="344"/>
      <c r="Z10" s="344"/>
    </row>
    <row r="11" spans="1:26" ht="13.5" hidden="1" customHeight="1" outlineLevel="2" x14ac:dyDescent="0.25">
      <c r="A11" s="345">
        <f t="shared" ca="1" si="7"/>
        <v>0</v>
      </c>
      <c r="B11" s="345">
        <f t="shared" ca="1" si="1"/>
        <v>1</v>
      </c>
      <c r="C11" s="345">
        <f t="shared" ca="1" si="2"/>
        <v>1</v>
      </c>
      <c r="D11" s="346">
        <f t="shared" ca="1" si="3"/>
        <v>1</v>
      </c>
      <c r="E11" s="346">
        <f t="shared" ca="1" si="4"/>
        <v>1</v>
      </c>
      <c r="F11" s="391"/>
      <c r="G11" s="355"/>
      <c r="H11" s="356" t="s">
        <v>606</v>
      </c>
      <c r="I11" s="357" t="str">
        <f t="shared" ca="1" si="5"/>
        <v>01.001.001.001</v>
      </c>
      <c r="J11" s="358" t="s">
        <v>639</v>
      </c>
      <c r="K11" s="359" t="s">
        <v>209</v>
      </c>
      <c r="L11" s="360">
        <v>1</v>
      </c>
      <c r="M11" s="360">
        <f>24.05*'Obra '!E15+15000+40*45</f>
        <v>30342.3145</v>
      </c>
      <c r="N11" s="361">
        <f t="shared" si="6"/>
        <v>30342.3145</v>
      </c>
      <c r="O11" s="362"/>
      <c r="P11" s="362"/>
      <c r="Q11" s="363" t="s">
        <v>640</v>
      </c>
      <c r="R11" s="384"/>
      <c r="S11" s="384"/>
      <c r="T11" s="384"/>
      <c r="U11" s="344"/>
      <c r="V11" s="344"/>
      <c r="W11" s="344"/>
      <c r="X11" s="344"/>
      <c r="Y11" s="344"/>
      <c r="Z11" s="344"/>
    </row>
    <row r="12" spans="1:26" ht="13.5" hidden="1" customHeight="1" outlineLevel="1" x14ac:dyDescent="0.25">
      <c r="A12" s="345">
        <f t="shared" ca="1" si="7"/>
        <v>0</v>
      </c>
      <c r="B12" s="345">
        <f t="shared" ca="1" si="1"/>
        <v>1</v>
      </c>
      <c r="C12" s="345">
        <f t="shared" ca="1" si="2"/>
        <v>1</v>
      </c>
      <c r="D12" s="346">
        <f t="shared" ca="1" si="3"/>
        <v>2</v>
      </c>
      <c r="E12" s="346">
        <f t="shared" ca="1" si="4"/>
        <v>0</v>
      </c>
      <c r="F12" s="391"/>
      <c r="G12" s="355"/>
      <c r="H12" s="356" t="s">
        <v>604</v>
      </c>
      <c r="I12" s="357" t="str">
        <f t="shared" ca="1" si="5"/>
        <v>01.001.002</v>
      </c>
      <c r="J12" s="358" t="s">
        <v>641</v>
      </c>
      <c r="K12" s="359"/>
      <c r="L12" s="367"/>
      <c r="M12" s="367"/>
      <c r="N12" s="361">
        <f t="shared" ca="1" si="6"/>
        <v>42568.481240198555</v>
      </c>
      <c r="O12" s="362"/>
      <c r="P12" s="362"/>
      <c r="Q12" s="363"/>
      <c r="R12" s="384"/>
      <c r="S12" s="384"/>
      <c r="T12" s="384"/>
      <c r="U12" s="344"/>
      <c r="V12" s="344"/>
      <c r="W12" s="344"/>
      <c r="X12" s="344"/>
      <c r="Y12" s="344"/>
      <c r="Z12" s="344"/>
    </row>
    <row r="13" spans="1:26" ht="13.5" hidden="1" customHeight="1" outlineLevel="2" x14ac:dyDescent="0.25">
      <c r="A13" s="345">
        <f t="shared" ca="1" si="7"/>
        <v>0</v>
      </c>
      <c r="B13" s="345">
        <f t="shared" ca="1" si="1"/>
        <v>1</v>
      </c>
      <c r="C13" s="345">
        <f t="shared" ca="1" si="2"/>
        <v>1</v>
      </c>
      <c r="D13" s="346">
        <f t="shared" ca="1" si="3"/>
        <v>2</v>
      </c>
      <c r="E13" s="346">
        <f t="shared" ca="1" si="4"/>
        <v>1</v>
      </c>
      <c r="F13" s="391"/>
      <c r="G13" s="355"/>
      <c r="H13" s="356" t="s">
        <v>606</v>
      </c>
      <c r="I13" s="357" t="str">
        <f t="shared" ca="1" si="5"/>
        <v>01.001.002.001</v>
      </c>
      <c r="J13" s="358" t="s">
        <v>642</v>
      </c>
      <c r="K13" s="359" t="s">
        <v>643</v>
      </c>
      <c r="L13" s="360">
        <f>'Fundação Rasa'!G7</f>
        <v>454.97101588000004</v>
      </c>
      <c r="M13" s="360">
        <f>IFERROR(VLOOKUP(J13,CPU!$D$2:$H$1439,5,FALSE),0)</f>
        <v>36.36</v>
      </c>
      <c r="N13" s="361">
        <f t="shared" si="6"/>
        <v>16542.7461373968</v>
      </c>
      <c r="O13" s="362" t="s">
        <v>644</v>
      </c>
      <c r="P13" s="362"/>
      <c r="Q13" s="363" t="s">
        <v>640</v>
      </c>
      <c r="R13" s="384"/>
      <c r="S13" s="384"/>
      <c r="T13" s="384"/>
      <c r="U13" s="344"/>
      <c r="V13" s="344"/>
      <c r="W13" s="344"/>
      <c r="X13" s="344"/>
      <c r="Y13" s="344"/>
      <c r="Z13" s="344"/>
    </row>
    <row r="14" spans="1:26" ht="13.5" hidden="1" customHeight="1" outlineLevel="2" x14ac:dyDescent="0.25">
      <c r="A14" s="345">
        <f t="shared" ca="1" si="7"/>
        <v>0</v>
      </c>
      <c r="B14" s="345">
        <f t="shared" ca="1" si="1"/>
        <v>1</v>
      </c>
      <c r="C14" s="345">
        <f t="shared" ca="1" si="2"/>
        <v>1</v>
      </c>
      <c r="D14" s="346">
        <f t="shared" ca="1" si="3"/>
        <v>2</v>
      </c>
      <c r="E14" s="346">
        <f t="shared" ca="1" si="4"/>
        <v>2</v>
      </c>
      <c r="F14" s="391"/>
      <c r="G14" s="355"/>
      <c r="H14" s="356" t="s">
        <v>606</v>
      </c>
      <c r="I14" s="357" t="str">
        <f t="shared" ca="1" si="5"/>
        <v>01.001.002.002</v>
      </c>
      <c r="J14" s="358" t="s">
        <v>645</v>
      </c>
      <c r="K14" s="359" t="s">
        <v>643</v>
      </c>
      <c r="L14" s="360">
        <f>'Obra '!E15*(10.2-1.02)</f>
        <v>5169.1662000000006</v>
      </c>
      <c r="M14" s="360">
        <f>IFERROR(VLOOKUP(J14,CPU!$D$2:$H$1439,5,FALSE),0)</f>
        <v>4.41</v>
      </c>
      <c r="N14" s="361">
        <f t="shared" si="6"/>
        <v>22796.022942000003</v>
      </c>
      <c r="O14" s="362" t="s">
        <v>646</v>
      </c>
      <c r="P14" s="362"/>
      <c r="Q14" s="363" t="s">
        <v>640</v>
      </c>
      <c r="R14" s="384"/>
      <c r="S14" s="384"/>
      <c r="T14" s="384"/>
      <c r="U14" s="344"/>
      <c r="V14" s="344"/>
      <c r="W14" s="344"/>
      <c r="X14" s="344"/>
      <c r="Y14" s="344"/>
      <c r="Z14" s="344"/>
    </row>
    <row r="15" spans="1:26" ht="13.5" hidden="1" customHeight="1" outlineLevel="2" x14ac:dyDescent="0.25">
      <c r="A15" s="345">
        <f t="shared" ref="A15:A17" ca="1" si="8">IF($H15="UNIDADE CONSTRUTIVA",OFFSET(A15,-1,0)+1,LARGE(A$3:A11,1))</f>
        <v>0</v>
      </c>
      <c r="B15" s="345">
        <f t="shared" ca="1" si="1"/>
        <v>1</v>
      </c>
      <c r="C15" s="345">
        <f t="shared" ca="1" si="2"/>
        <v>1</v>
      </c>
      <c r="D15" s="346">
        <f t="shared" ca="1" si="3"/>
        <v>2</v>
      </c>
      <c r="E15" s="346">
        <f t="shared" ca="1" si="4"/>
        <v>3</v>
      </c>
      <c r="F15" s="391"/>
      <c r="G15" s="355"/>
      <c r="H15" s="356" t="s">
        <v>606</v>
      </c>
      <c r="I15" s="357" t="str">
        <f t="shared" ca="1" si="5"/>
        <v>01.001.002.003</v>
      </c>
      <c r="J15" s="358" t="s">
        <v>647</v>
      </c>
      <c r="K15" s="359" t="s">
        <v>643</v>
      </c>
      <c r="L15" s="360">
        <f>'Fundação Rasa'!I7</f>
        <v>221.97334438500002</v>
      </c>
      <c r="M15" s="360">
        <f>IFERROR(VLOOKUP(J15,CPU!$D$2:$H$1439,5,FALSE),0)</f>
        <v>14.55</v>
      </c>
      <c r="N15" s="361">
        <f t="shared" si="6"/>
        <v>3229.7121608017505</v>
      </c>
      <c r="O15" s="362" t="s">
        <v>648</v>
      </c>
      <c r="P15" s="362"/>
      <c r="Q15" s="363" t="s">
        <v>640</v>
      </c>
      <c r="R15" s="384"/>
      <c r="S15" s="384"/>
      <c r="T15" s="384"/>
      <c r="U15" s="344"/>
      <c r="V15" s="344"/>
      <c r="W15" s="344"/>
      <c r="X15" s="344"/>
      <c r="Y15" s="344"/>
      <c r="Z15" s="344"/>
    </row>
    <row r="16" spans="1:26" ht="13.5" hidden="1" customHeight="1" outlineLevel="1" x14ac:dyDescent="0.25">
      <c r="A16" s="345">
        <f t="shared" ca="1" si="8"/>
        <v>0</v>
      </c>
      <c r="B16" s="345">
        <f t="shared" ca="1" si="1"/>
        <v>1</v>
      </c>
      <c r="C16" s="345">
        <f t="shared" ca="1" si="2"/>
        <v>1</v>
      </c>
      <c r="D16" s="346">
        <f t="shared" ca="1" si="3"/>
        <v>3</v>
      </c>
      <c r="E16" s="346">
        <f t="shared" ca="1" si="4"/>
        <v>0</v>
      </c>
      <c r="F16" s="391"/>
      <c r="G16" s="355"/>
      <c r="H16" s="356" t="s">
        <v>604</v>
      </c>
      <c r="I16" s="357" t="str">
        <f t="shared" ca="1" si="5"/>
        <v>01.001.003</v>
      </c>
      <c r="J16" s="358" t="s">
        <v>649</v>
      </c>
      <c r="K16" s="359"/>
      <c r="L16" s="367"/>
      <c r="M16" s="367"/>
      <c r="N16" s="361">
        <f t="shared" ca="1" si="6"/>
        <v>11077.695118446602</v>
      </c>
      <c r="O16" s="362"/>
      <c r="P16" s="362"/>
      <c r="Q16" s="363"/>
      <c r="R16" s="384"/>
      <c r="S16" s="384"/>
      <c r="T16" s="384"/>
      <c r="U16" s="344"/>
      <c r="V16" s="344"/>
      <c r="W16" s="344"/>
      <c r="X16" s="344"/>
      <c r="Y16" s="344"/>
      <c r="Z16" s="344"/>
    </row>
    <row r="17" spans="1:26" ht="13.5" hidden="1" customHeight="1" outlineLevel="2" x14ac:dyDescent="0.25">
      <c r="A17" s="345">
        <f t="shared" ca="1" si="8"/>
        <v>0</v>
      </c>
      <c r="B17" s="345">
        <f t="shared" ca="1" si="1"/>
        <v>1</v>
      </c>
      <c r="C17" s="345">
        <f t="shared" ca="1" si="2"/>
        <v>1</v>
      </c>
      <c r="D17" s="346">
        <f t="shared" ca="1" si="3"/>
        <v>3</v>
      </c>
      <c r="E17" s="346">
        <f t="shared" ca="1" si="4"/>
        <v>1</v>
      </c>
      <c r="F17" s="391"/>
      <c r="G17" s="355"/>
      <c r="H17" s="356" t="s">
        <v>606</v>
      </c>
      <c r="I17" s="357" t="str">
        <f t="shared" ca="1" si="5"/>
        <v>01.001.003.001</v>
      </c>
      <c r="J17" s="358" t="s">
        <v>650</v>
      </c>
      <c r="K17" s="359" t="s">
        <v>643</v>
      </c>
      <c r="L17" s="360">
        <f>'Fundação Rasa'!L7</f>
        <v>14.987243685000003</v>
      </c>
      <c r="M17" s="360">
        <f>IFERROR(VLOOKUP(J17,CPU!$D$2:$H$1439,5,FALSE),0)</f>
        <v>412.36</v>
      </c>
      <c r="N17" s="361">
        <f t="shared" si="6"/>
        <v>6180.139805946601</v>
      </c>
      <c r="O17" s="362" t="s">
        <v>651</v>
      </c>
      <c r="P17" s="362"/>
      <c r="Q17" s="363" t="s">
        <v>640</v>
      </c>
      <c r="R17" s="384"/>
      <c r="S17" s="384"/>
      <c r="T17" s="384"/>
      <c r="U17" s="344"/>
      <c r="V17" s="344"/>
      <c r="W17" s="344"/>
      <c r="X17" s="344"/>
      <c r="Y17" s="344"/>
      <c r="Z17" s="344"/>
    </row>
    <row r="18" spans="1:26" ht="13.5" hidden="1" customHeight="1" outlineLevel="2" x14ac:dyDescent="0.25">
      <c r="A18" s="345">
        <f t="shared" ref="A18" ca="1" si="9">IF($H18="UNIDADE CONSTRUTIVA",OFFSET(A18,-1,0)+1,LARGE(A$3:A15,1))</f>
        <v>0</v>
      </c>
      <c r="B18" s="345">
        <f t="shared" ca="1" si="1"/>
        <v>1</v>
      </c>
      <c r="C18" s="345">
        <f t="shared" ca="1" si="2"/>
        <v>1</v>
      </c>
      <c r="D18" s="346">
        <f t="shared" ca="1" si="3"/>
        <v>3</v>
      </c>
      <c r="E18" s="346">
        <f t="shared" ca="1" si="4"/>
        <v>2</v>
      </c>
      <c r="F18" s="391"/>
      <c r="G18" s="355"/>
      <c r="H18" s="356" t="s">
        <v>606</v>
      </c>
      <c r="I18" s="357" t="str">
        <f t="shared" ca="1" si="5"/>
        <v>01.001.003.002</v>
      </c>
      <c r="J18" s="358" t="s">
        <v>652</v>
      </c>
      <c r="K18" s="359" t="s">
        <v>643</v>
      </c>
      <c r="L18" s="360">
        <f>'Fundação Rasa'!K8</f>
        <v>31.546250000000001</v>
      </c>
      <c r="M18" s="360">
        <f>IFERROR(VLOOKUP(J18,CPU!$D$2:$H$1439,5,FALSE),0)</f>
        <v>155.25</v>
      </c>
      <c r="N18" s="361">
        <f t="shared" si="6"/>
        <v>4897.5553124999997</v>
      </c>
      <c r="O18" s="362" t="s">
        <v>653</v>
      </c>
      <c r="P18" s="362"/>
      <c r="Q18" s="363" t="s">
        <v>640</v>
      </c>
      <c r="R18" s="384"/>
      <c r="S18" s="384"/>
      <c r="T18" s="384"/>
      <c r="U18" s="344"/>
      <c r="V18" s="344"/>
      <c r="W18" s="344"/>
      <c r="X18" s="344"/>
      <c r="Y18" s="344"/>
      <c r="Z18" s="344"/>
    </row>
    <row r="19" spans="1:26" ht="13.5" hidden="1" customHeight="1" outlineLevel="1" x14ac:dyDescent="0.25">
      <c r="A19" s="345">
        <f ca="1">IF($H19="UNIDADE CONSTRUTIVA",OFFSET(A19,-1,0)+1,LARGE(A$3:A16,1))</f>
        <v>0</v>
      </c>
      <c r="B19" s="345">
        <f t="shared" ca="1" si="1"/>
        <v>1</v>
      </c>
      <c r="C19" s="345">
        <f t="shared" ca="1" si="2"/>
        <v>1</v>
      </c>
      <c r="D19" s="346">
        <f t="shared" ca="1" si="3"/>
        <v>4</v>
      </c>
      <c r="E19" s="346">
        <f t="shared" ca="1" si="4"/>
        <v>0</v>
      </c>
      <c r="F19" s="391"/>
      <c r="G19" s="355"/>
      <c r="H19" s="356" t="s">
        <v>604</v>
      </c>
      <c r="I19" s="357" t="str">
        <f t="shared" ca="1" si="5"/>
        <v>01.001.004</v>
      </c>
      <c r="J19" s="358" t="s">
        <v>654</v>
      </c>
      <c r="K19" s="359"/>
      <c r="L19" s="367"/>
      <c r="M19" s="367"/>
      <c r="N19" s="361">
        <f t="shared" ca="1" si="6"/>
        <v>411345.67281586124</v>
      </c>
      <c r="O19" s="362"/>
      <c r="P19" s="362"/>
      <c r="Q19" s="363"/>
      <c r="R19" s="384"/>
      <c r="S19" s="384"/>
      <c r="T19" s="384"/>
      <c r="U19" s="344"/>
      <c r="V19" s="344"/>
      <c r="W19" s="344"/>
      <c r="X19" s="344"/>
      <c r="Y19" s="344"/>
      <c r="Z19" s="344"/>
    </row>
    <row r="20" spans="1:26" ht="13.5" hidden="1" customHeight="1" outlineLevel="2" x14ac:dyDescent="0.25">
      <c r="A20" s="345">
        <f ca="1">IF($H20="UNIDADE CONSTRUTIVA",OFFSET(A20,-1,0)+1,LARGE(A$3:A17,1))</f>
        <v>0</v>
      </c>
      <c r="B20" s="345">
        <f t="shared" ca="1" si="1"/>
        <v>1</v>
      </c>
      <c r="C20" s="345">
        <f t="shared" ca="1" si="2"/>
        <v>1</v>
      </c>
      <c r="D20" s="346">
        <f t="shared" ca="1" si="3"/>
        <v>4</v>
      </c>
      <c r="E20" s="346">
        <f t="shared" ca="1" si="4"/>
        <v>1</v>
      </c>
      <c r="F20" s="391"/>
      <c r="G20" s="355"/>
      <c r="H20" s="356" t="s">
        <v>606</v>
      </c>
      <c r="I20" s="357" t="str">
        <f t="shared" ca="1" si="5"/>
        <v>01.001.004.001</v>
      </c>
      <c r="J20" s="358" t="s">
        <v>655</v>
      </c>
      <c r="K20" s="359" t="s">
        <v>643</v>
      </c>
      <c r="L20" s="360">
        <f>'Fundação Rasa'!J7</f>
        <v>302.89697294350003</v>
      </c>
      <c r="M20" s="360">
        <f>IFERROR(VLOOKUP(J20,CPU!$D$2:$H$1439,5,FALSE),0)</f>
        <v>45.45</v>
      </c>
      <c r="N20" s="361">
        <f t="shared" si="6"/>
        <v>13766.667420282078</v>
      </c>
      <c r="O20" s="362" t="s">
        <v>656</v>
      </c>
      <c r="P20" s="362"/>
      <c r="Q20" s="363" t="s">
        <v>640</v>
      </c>
      <c r="R20" s="384"/>
      <c r="S20" s="384"/>
      <c r="T20" s="384"/>
      <c r="U20" s="344"/>
      <c r="V20" s="344"/>
      <c r="W20" s="344"/>
      <c r="X20" s="344"/>
      <c r="Y20" s="344"/>
      <c r="Z20" s="344"/>
    </row>
    <row r="21" spans="1:26" ht="13.5" hidden="1" customHeight="1" outlineLevel="2" x14ac:dyDescent="0.25">
      <c r="A21" s="345">
        <f ca="1">IF($H21="UNIDADE CONSTRUTIVA",OFFSET(A21,-1,0)+1,LARGE(A$3:A18,1))</f>
        <v>0</v>
      </c>
      <c r="B21" s="345">
        <f t="shared" ca="1" si="1"/>
        <v>1</v>
      </c>
      <c r="C21" s="345">
        <f t="shared" ca="1" si="2"/>
        <v>1</v>
      </c>
      <c r="D21" s="346">
        <f t="shared" ca="1" si="3"/>
        <v>4</v>
      </c>
      <c r="E21" s="346">
        <f t="shared" ca="1" si="4"/>
        <v>2</v>
      </c>
      <c r="F21" s="391"/>
      <c r="G21" s="355"/>
      <c r="H21" s="356" t="s">
        <v>606</v>
      </c>
      <c r="I21" s="357" t="str">
        <f t="shared" ca="1" si="5"/>
        <v>01.001.004.002</v>
      </c>
      <c r="J21" s="358" t="s">
        <v>657</v>
      </c>
      <c r="K21" s="359" t="s">
        <v>643</v>
      </c>
      <c r="L21" s="360">
        <f>L14*1.3</f>
        <v>6719.9160600000014</v>
      </c>
      <c r="M21" s="360">
        <f>IFERROR(VLOOKUP(J21,CPU!$D$2:$H$1439,5,FALSE),0)</f>
        <v>45.45</v>
      </c>
      <c r="N21" s="361">
        <f t="shared" si="6"/>
        <v>305420.18492700008</v>
      </c>
      <c r="O21" s="362" t="s">
        <v>656</v>
      </c>
      <c r="P21" s="362"/>
      <c r="Q21" s="363" t="s">
        <v>640</v>
      </c>
      <c r="R21" s="384"/>
      <c r="S21" s="384"/>
      <c r="T21" s="384"/>
      <c r="U21" s="344"/>
      <c r="V21" s="344"/>
      <c r="W21" s="344"/>
      <c r="X21" s="344"/>
      <c r="Y21" s="344"/>
      <c r="Z21" s="344"/>
    </row>
    <row r="22" spans="1:26" ht="13.5" hidden="1" customHeight="1" outlineLevel="2" x14ac:dyDescent="0.25">
      <c r="A22" s="345">
        <f ca="1">IF($H22="UNIDADE CONSTRUTIVA",OFFSET(A22,-1,0)+1,LARGE(A$3:A17,1))</f>
        <v>0</v>
      </c>
      <c r="B22" s="345">
        <f t="shared" ca="1" si="1"/>
        <v>1</v>
      </c>
      <c r="C22" s="345">
        <f t="shared" ca="1" si="2"/>
        <v>1</v>
      </c>
      <c r="D22" s="346">
        <f t="shared" ca="1" si="3"/>
        <v>4</v>
      </c>
      <c r="E22" s="346">
        <f t="shared" ca="1" si="4"/>
        <v>3</v>
      </c>
      <c r="F22" s="391"/>
      <c r="G22" s="355"/>
      <c r="H22" s="356" t="s">
        <v>606</v>
      </c>
      <c r="I22" s="357" t="str">
        <f t="shared" ca="1" si="5"/>
        <v>01.001.004.003</v>
      </c>
      <c r="J22" s="358" t="s">
        <v>658</v>
      </c>
      <c r="K22" s="359" t="s">
        <v>643</v>
      </c>
      <c r="L22" s="360">
        <f>Estacas!J9</f>
        <v>568.83954240570642</v>
      </c>
      <c r="M22" s="360">
        <f>IFERROR(VLOOKUP(J22,CPU!$D$2:$H$1439,5,FALSE),0)</f>
        <v>68.180000000000007</v>
      </c>
      <c r="N22" s="361">
        <f t="shared" si="6"/>
        <v>38783.480001221069</v>
      </c>
      <c r="O22" s="362" t="s">
        <v>656</v>
      </c>
      <c r="P22" s="362"/>
      <c r="Q22" s="363" t="s">
        <v>640</v>
      </c>
      <c r="R22" s="384"/>
      <c r="S22" s="384"/>
      <c r="T22" s="384"/>
      <c r="U22" s="344"/>
      <c r="V22" s="344"/>
      <c r="W22" s="344"/>
      <c r="X22" s="344"/>
      <c r="Y22" s="344"/>
      <c r="Z22" s="344"/>
    </row>
    <row r="23" spans="1:26" ht="13.5" hidden="1" customHeight="1" outlineLevel="2" x14ac:dyDescent="0.25">
      <c r="A23" s="345">
        <f ca="1">IF($H23="UNIDADE CONSTRUTIVA",OFFSET(A23,-1,0)+1,LARGE(A$3:A18,1))</f>
        <v>0</v>
      </c>
      <c r="B23" s="345">
        <f t="shared" ca="1" si="1"/>
        <v>1</v>
      </c>
      <c r="C23" s="345">
        <f t="shared" ca="1" si="2"/>
        <v>1</v>
      </c>
      <c r="D23" s="346">
        <f t="shared" ca="1" si="3"/>
        <v>4</v>
      </c>
      <c r="E23" s="346">
        <f t="shared" ca="1" si="4"/>
        <v>4</v>
      </c>
      <c r="F23" s="391"/>
      <c r="G23" s="355"/>
      <c r="H23" s="356" t="s">
        <v>606</v>
      </c>
      <c r="I23" s="357" t="str">
        <f t="shared" ca="1" si="5"/>
        <v>01.001.004.004</v>
      </c>
      <c r="J23" s="358" t="s">
        <v>659</v>
      </c>
      <c r="K23" s="359" t="s">
        <v>643</v>
      </c>
      <c r="L23" s="360">
        <f>Diafragma!K12</f>
        <v>782.85920309999995</v>
      </c>
      <c r="M23" s="360">
        <f>IFERROR(VLOOKUP(J23,CPU!$D$2:$H$1439,5,FALSE),0)</f>
        <v>68.180000000000007</v>
      </c>
      <c r="N23" s="361">
        <f t="shared" si="6"/>
        <v>53375.340467358001</v>
      </c>
      <c r="O23" s="362" t="s">
        <v>656</v>
      </c>
      <c r="P23" s="362"/>
      <c r="Q23" s="363" t="s">
        <v>640</v>
      </c>
      <c r="R23" s="384"/>
      <c r="S23" s="384"/>
      <c r="T23" s="384"/>
      <c r="U23" s="344"/>
      <c r="V23" s="344"/>
      <c r="W23" s="344"/>
      <c r="X23" s="344"/>
      <c r="Y23" s="344"/>
      <c r="Z23" s="344"/>
    </row>
    <row r="24" spans="1:26" ht="13.5" customHeight="1" collapsed="1" x14ac:dyDescent="0.25">
      <c r="A24" s="345">
        <f t="shared" ref="A24:A87" ca="1" si="10">IF($H24="UNIDADE CONSTRUTIVA",OFFSET(A24,-1,0)+1,LARGE(A$3:A19,1))</f>
        <v>0</v>
      </c>
      <c r="B24" s="345">
        <f t="shared" ca="1" si="1"/>
        <v>2</v>
      </c>
      <c r="C24" s="345">
        <f t="shared" ca="1" si="2"/>
        <v>0</v>
      </c>
      <c r="D24" s="346">
        <f t="shared" ca="1" si="3"/>
        <v>4</v>
      </c>
      <c r="E24" s="346">
        <f t="shared" ca="1" si="4"/>
        <v>4</v>
      </c>
      <c r="F24" s="391"/>
      <c r="G24" s="355"/>
      <c r="H24" s="356" t="s">
        <v>601</v>
      </c>
      <c r="I24" s="357" t="str">
        <f t="shared" ca="1" si="5"/>
        <v>02</v>
      </c>
      <c r="J24" s="358" t="s">
        <v>37</v>
      </c>
      <c r="K24" s="359"/>
      <c r="L24" s="360"/>
      <c r="M24" s="360"/>
      <c r="N24" s="361">
        <f t="shared" ca="1" si="6"/>
        <v>1269914.4835421406</v>
      </c>
      <c r="O24" s="392">
        <f ca="1">N24/'Obra '!$E$9</f>
        <v>183.54601295924149</v>
      </c>
      <c r="P24" s="392"/>
      <c r="Q24" s="363"/>
      <c r="R24" s="393"/>
      <c r="S24" s="393"/>
      <c r="T24" s="384"/>
      <c r="U24" s="344"/>
      <c r="V24" s="344"/>
      <c r="W24" s="344"/>
      <c r="X24" s="344"/>
      <c r="Y24" s="344"/>
      <c r="Z24" s="344"/>
    </row>
    <row r="25" spans="1:26" ht="13.5" hidden="1" customHeight="1" outlineLevel="1" x14ac:dyDescent="0.25">
      <c r="A25" s="345">
        <f t="shared" ca="1" si="10"/>
        <v>0</v>
      </c>
      <c r="B25" s="345">
        <f t="shared" ca="1" si="1"/>
        <v>2</v>
      </c>
      <c r="C25" s="345">
        <f t="shared" ca="1" si="2"/>
        <v>1</v>
      </c>
      <c r="D25" s="346">
        <f t="shared" ca="1" si="3"/>
        <v>0</v>
      </c>
      <c r="E25" s="346">
        <f t="shared" ca="1" si="4"/>
        <v>4</v>
      </c>
      <c r="F25" s="391"/>
      <c r="G25" s="355"/>
      <c r="H25" s="356" t="s">
        <v>31</v>
      </c>
      <c r="I25" s="357" t="str">
        <f t="shared" ca="1" si="5"/>
        <v>02.001</v>
      </c>
      <c r="J25" s="358" t="s">
        <v>660</v>
      </c>
      <c r="K25" s="359"/>
      <c r="L25" s="360"/>
      <c r="M25" s="360" t="str">
        <f>IFERROR(VLOOKUP(J25,CPU!$D$2:$H$1439,5,FALSE),0)</f>
        <v/>
      </c>
      <c r="N25" s="361">
        <f t="shared" ca="1" si="6"/>
        <v>559650.63453289401</v>
      </c>
      <c r="O25" s="362"/>
      <c r="P25" s="362"/>
      <c r="Q25" s="363"/>
      <c r="R25" s="384"/>
      <c r="S25" s="384"/>
      <c r="T25" s="384"/>
      <c r="U25" s="344"/>
      <c r="V25" s="344"/>
      <c r="W25" s="344"/>
      <c r="X25" s="344"/>
      <c r="Y25" s="344"/>
      <c r="Z25" s="344"/>
    </row>
    <row r="26" spans="1:26" ht="13.5" hidden="1" customHeight="1" outlineLevel="1" x14ac:dyDescent="0.25">
      <c r="A26" s="345">
        <f t="shared" ca="1" si="10"/>
        <v>0</v>
      </c>
      <c r="B26" s="345">
        <f t="shared" ca="1" si="1"/>
        <v>2</v>
      </c>
      <c r="C26" s="345">
        <f t="shared" ca="1" si="2"/>
        <v>1</v>
      </c>
      <c r="D26" s="346">
        <f t="shared" ca="1" si="3"/>
        <v>1</v>
      </c>
      <c r="E26" s="346">
        <f t="shared" ca="1" si="4"/>
        <v>0</v>
      </c>
      <c r="F26" s="391"/>
      <c r="G26" s="355"/>
      <c r="H26" s="356" t="s">
        <v>604</v>
      </c>
      <c r="I26" s="357" t="str">
        <f t="shared" ca="1" si="5"/>
        <v>02.001.001</v>
      </c>
      <c r="J26" s="358" t="s">
        <v>661</v>
      </c>
      <c r="K26" s="359"/>
      <c r="L26" s="360"/>
      <c r="M26" s="360"/>
      <c r="N26" s="361">
        <f t="shared" ca="1" si="6"/>
        <v>152985</v>
      </c>
      <c r="O26" s="362"/>
      <c r="P26" s="362"/>
      <c r="Q26" s="363"/>
      <c r="R26" s="384"/>
      <c r="S26" s="384"/>
      <c r="T26" s="384"/>
      <c r="U26" s="344"/>
      <c r="V26" s="344"/>
      <c r="W26" s="344"/>
      <c r="X26" s="344"/>
      <c r="Y26" s="344"/>
      <c r="Z26" s="344"/>
    </row>
    <row r="27" spans="1:26" ht="13.5" hidden="1" customHeight="1" outlineLevel="2" x14ac:dyDescent="0.25">
      <c r="A27" s="345">
        <f t="shared" ca="1" si="10"/>
        <v>0</v>
      </c>
      <c r="B27" s="345">
        <f t="shared" ca="1" si="1"/>
        <v>2</v>
      </c>
      <c r="C27" s="345">
        <f t="shared" ca="1" si="2"/>
        <v>1</v>
      </c>
      <c r="D27" s="346">
        <f t="shared" ca="1" si="3"/>
        <v>1</v>
      </c>
      <c r="E27" s="346">
        <f t="shared" ca="1" si="4"/>
        <v>1</v>
      </c>
      <c r="F27" s="391"/>
      <c r="G27" s="355"/>
      <c r="H27" s="356" t="s">
        <v>606</v>
      </c>
      <c r="I27" s="357" t="str">
        <f t="shared" ca="1" si="5"/>
        <v>02.001.001.001</v>
      </c>
      <c r="J27" s="358" t="s">
        <v>662</v>
      </c>
      <c r="K27" s="359" t="s">
        <v>64</v>
      </c>
      <c r="L27" s="360">
        <f>Estacas!H15</f>
        <v>1137</v>
      </c>
      <c r="M27" s="360">
        <f>IFERROR(VLOOKUP(J27,CPU!$D$2:$H$1439,5,FALSE),0)</f>
        <v>105</v>
      </c>
      <c r="N27" s="361">
        <f t="shared" si="6"/>
        <v>119385</v>
      </c>
      <c r="O27" s="362" t="s">
        <v>663</v>
      </c>
      <c r="P27" s="362"/>
      <c r="Q27" s="363" t="s">
        <v>640</v>
      </c>
      <c r="R27" s="384"/>
      <c r="S27" s="384"/>
      <c r="T27" s="384"/>
      <c r="U27" s="344"/>
      <c r="V27" s="344"/>
      <c r="W27" s="344"/>
      <c r="X27" s="344"/>
      <c r="Y27" s="344"/>
      <c r="Z27" s="344"/>
    </row>
    <row r="28" spans="1:26" ht="13.5" hidden="1" customHeight="1" outlineLevel="2" x14ac:dyDescent="0.25">
      <c r="A28" s="345">
        <f t="shared" ca="1" si="10"/>
        <v>0</v>
      </c>
      <c r="B28" s="345">
        <f t="shared" ca="1" si="1"/>
        <v>2</v>
      </c>
      <c r="C28" s="345">
        <f t="shared" ca="1" si="2"/>
        <v>1</v>
      </c>
      <c r="D28" s="346">
        <f t="shared" ca="1" si="3"/>
        <v>1</v>
      </c>
      <c r="E28" s="346">
        <f t="shared" ca="1" si="4"/>
        <v>2</v>
      </c>
      <c r="F28" s="391"/>
      <c r="G28" s="355"/>
      <c r="H28" s="356" t="s">
        <v>606</v>
      </c>
      <c r="I28" s="357" t="str">
        <f t="shared" ca="1" si="5"/>
        <v>02.001.001.002</v>
      </c>
      <c r="J28" s="358" t="s">
        <v>664</v>
      </c>
      <c r="K28" s="359" t="s">
        <v>209</v>
      </c>
      <c r="L28" s="360">
        <v>1</v>
      </c>
      <c r="M28" s="360">
        <f>IFERROR(VLOOKUP(J28,CPU!$D$2:$H$1439,5,FALSE),0)</f>
        <v>15600</v>
      </c>
      <c r="N28" s="361">
        <f t="shared" si="6"/>
        <v>15600</v>
      </c>
      <c r="O28" s="362"/>
      <c r="P28" s="362"/>
      <c r="Q28" s="363" t="s">
        <v>640</v>
      </c>
      <c r="R28" s="384"/>
      <c r="S28" s="384"/>
      <c r="T28" s="384"/>
      <c r="U28" s="344"/>
      <c r="V28" s="344"/>
      <c r="W28" s="344"/>
      <c r="X28" s="344"/>
      <c r="Y28" s="344"/>
      <c r="Z28" s="344"/>
    </row>
    <row r="29" spans="1:26" ht="13.5" hidden="1" customHeight="1" outlineLevel="2" x14ac:dyDescent="0.25">
      <c r="A29" s="345">
        <f t="shared" ca="1" si="10"/>
        <v>0</v>
      </c>
      <c r="B29" s="345">
        <f t="shared" ca="1" si="1"/>
        <v>2</v>
      </c>
      <c r="C29" s="345">
        <f t="shared" ca="1" si="2"/>
        <v>1</v>
      </c>
      <c r="D29" s="346">
        <f t="shared" ca="1" si="3"/>
        <v>1</v>
      </c>
      <c r="E29" s="346">
        <f t="shared" ca="1" si="4"/>
        <v>3</v>
      </c>
      <c r="F29" s="391"/>
      <c r="G29" s="355"/>
      <c r="H29" s="356" t="s">
        <v>606</v>
      </c>
      <c r="I29" s="357" t="str">
        <f t="shared" ca="1" si="5"/>
        <v>02.001.001.003</v>
      </c>
      <c r="J29" s="358" t="s">
        <v>666</v>
      </c>
      <c r="K29" s="359" t="s">
        <v>88</v>
      </c>
      <c r="L29" s="360">
        <f>Estacas!C10</f>
        <v>60</v>
      </c>
      <c r="M29" s="360">
        <f>IFERROR(VLOOKUP(J29,CPU!$D$2:$H$1439,5,FALSE),0)</f>
        <v>300</v>
      </c>
      <c r="N29" s="361">
        <f t="shared" si="6"/>
        <v>18000</v>
      </c>
      <c r="O29" s="362" t="s">
        <v>663</v>
      </c>
      <c r="P29" s="362"/>
      <c r="Q29" s="363" t="s">
        <v>640</v>
      </c>
      <c r="R29" s="384"/>
      <c r="S29" s="384"/>
      <c r="T29" s="384"/>
      <c r="U29" s="344"/>
      <c r="V29" s="344"/>
      <c r="W29" s="344"/>
      <c r="X29" s="344"/>
      <c r="Y29" s="344"/>
      <c r="Z29" s="344"/>
    </row>
    <row r="30" spans="1:26" ht="13.5" hidden="1" customHeight="1" outlineLevel="1" x14ac:dyDescent="0.25">
      <c r="A30" s="345">
        <f t="shared" ca="1" si="10"/>
        <v>0</v>
      </c>
      <c r="B30" s="345">
        <f t="shared" ca="1" si="1"/>
        <v>2</v>
      </c>
      <c r="C30" s="345">
        <f t="shared" ca="1" si="2"/>
        <v>1</v>
      </c>
      <c r="D30" s="346">
        <f t="shared" ca="1" si="3"/>
        <v>2</v>
      </c>
      <c r="E30" s="346">
        <f t="shared" ca="1" si="4"/>
        <v>0</v>
      </c>
      <c r="F30" s="391"/>
      <c r="G30" s="355"/>
      <c r="H30" s="356" t="s">
        <v>604</v>
      </c>
      <c r="I30" s="357" t="str">
        <f t="shared" ca="1" si="5"/>
        <v>02.001.002</v>
      </c>
      <c r="J30" s="358" t="s">
        <v>667</v>
      </c>
      <c r="K30" s="359"/>
      <c r="L30" s="367"/>
      <c r="M30" s="360"/>
      <c r="N30" s="361">
        <f t="shared" ca="1" si="6"/>
        <v>45119.972757402436</v>
      </c>
      <c r="O30" s="362"/>
      <c r="P30" s="362"/>
      <c r="Q30" s="363"/>
      <c r="R30" s="384"/>
      <c r="S30" s="384"/>
      <c r="T30" s="384"/>
      <c r="U30" s="344"/>
      <c r="V30" s="344"/>
      <c r="W30" s="344"/>
      <c r="X30" s="344"/>
      <c r="Y30" s="344"/>
      <c r="Z30" s="344"/>
    </row>
    <row r="31" spans="1:26" ht="13.5" hidden="1" customHeight="1" outlineLevel="2" x14ac:dyDescent="0.25">
      <c r="A31" s="345">
        <f t="shared" ca="1" si="10"/>
        <v>0</v>
      </c>
      <c r="B31" s="345">
        <f t="shared" ref="B31:B94" ca="1" si="11">IF(H31="UNIDADE CONSTRUTIVA",0,IF(H31="CÉLULA CONSTRUTIVA",OFFSET(B31,-1,0)+1,OFFSET(B31,-1,0)))</f>
        <v>2</v>
      </c>
      <c r="C31" s="345">
        <f t="shared" ref="C31:C94" ca="1" si="12">IF(H31="CÉLULA CONSTRUTIVA",0,IF(H31="ETAPA",OFFSET(C31,-1,0)+1,OFFSET(C31,-1,0)))</f>
        <v>1</v>
      </c>
      <c r="D31" s="346">
        <f t="shared" ref="D31:D94" ca="1" si="13">IF(H31="ETAPA",0,IF(H31="SUBETAPA",OFFSET(D31,-1,0)+1,OFFSET(D31,-1,0)))</f>
        <v>2</v>
      </c>
      <c r="E31" s="346">
        <f t="shared" ref="E31:E94" ca="1" si="14">IF(H31="Subetapa",0,IF(H31="serviço",OFFSET(E31,-1,0)+1,OFFSET(E31,-1,0)))</f>
        <v>1</v>
      </c>
      <c r="F31" s="391"/>
      <c r="G31" s="355"/>
      <c r="H31" s="356" t="s">
        <v>606</v>
      </c>
      <c r="I31" s="357" t="str">
        <f t="shared" ca="1" si="5"/>
        <v>02.001.002.001</v>
      </c>
      <c r="J31" s="358" t="s">
        <v>668</v>
      </c>
      <c r="K31" s="359" t="s">
        <v>669</v>
      </c>
      <c r="L31" s="360">
        <f>Estacas!M10</f>
        <v>482</v>
      </c>
      <c r="M31" s="360">
        <f>IFERROR(VLOOKUP(J31,CPU!$D$2:$H$1439,5,FALSE),0)</f>
        <v>7.3284518707482995</v>
      </c>
      <c r="N31" s="361">
        <f t="shared" si="6"/>
        <v>3532.3138017006804</v>
      </c>
      <c r="O31" s="362" t="s">
        <v>663</v>
      </c>
      <c r="P31" s="362"/>
      <c r="Q31" s="363" t="s">
        <v>640</v>
      </c>
      <c r="R31" s="384"/>
      <c r="S31" s="384"/>
      <c r="T31" s="384"/>
      <c r="U31" s="344"/>
      <c r="V31" s="344"/>
      <c r="W31" s="344"/>
      <c r="X31" s="344"/>
      <c r="Y31" s="344"/>
      <c r="Z31" s="344"/>
    </row>
    <row r="32" spans="1:26" ht="13.5" hidden="1" customHeight="1" outlineLevel="2" x14ac:dyDescent="0.25">
      <c r="A32" s="345">
        <f t="shared" ca="1" si="10"/>
        <v>0</v>
      </c>
      <c r="B32" s="345">
        <f t="shared" ca="1" si="11"/>
        <v>2</v>
      </c>
      <c r="C32" s="345">
        <f t="shared" ca="1" si="12"/>
        <v>1</v>
      </c>
      <c r="D32" s="346">
        <f t="shared" ca="1" si="13"/>
        <v>2</v>
      </c>
      <c r="E32" s="346">
        <f t="shared" ca="1" si="14"/>
        <v>2</v>
      </c>
      <c r="F32" s="391"/>
      <c r="G32" s="355"/>
      <c r="H32" s="356" t="s">
        <v>606</v>
      </c>
      <c r="I32" s="357" t="str">
        <f t="shared" ca="1" si="5"/>
        <v>02.001.002.002</v>
      </c>
      <c r="J32" s="358" t="s">
        <v>670</v>
      </c>
      <c r="K32" s="359" t="s">
        <v>669</v>
      </c>
      <c r="L32" s="360">
        <f>Estacas!N10</f>
        <v>6217</v>
      </c>
      <c r="M32" s="360">
        <f>IFERROR(VLOOKUP(J32,CPU!$D$2:$H$1439,5,FALSE),0)</f>
        <v>6.6893451754385973</v>
      </c>
      <c r="N32" s="361">
        <f t="shared" si="6"/>
        <v>41587.658955701758</v>
      </c>
      <c r="O32" s="362" t="s">
        <v>663</v>
      </c>
      <c r="P32" s="362"/>
      <c r="Q32" s="363" t="s">
        <v>640</v>
      </c>
      <c r="R32" s="384"/>
      <c r="S32" s="384"/>
      <c r="T32" s="384"/>
      <c r="U32" s="344"/>
      <c r="V32" s="344"/>
      <c r="W32" s="344"/>
      <c r="X32" s="344"/>
      <c r="Y32" s="344"/>
      <c r="Z32" s="344"/>
    </row>
    <row r="33" spans="1:26" ht="13.5" hidden="1" customHeight="1" outlineLevel="1" x14ac:dyDescent="0.25">
      <c r="A33" s="345">
        <f t="shared" ca="1" si="10"/>
        <v>0</v>
      </c>
      <c r="B33" s="345">
        <f t="shared" ca="1" si="11"/>
        <v>2</v>
      </c>
      <c r="C33" s="345">
        <f t="shared" ca="1" si="12"/>
        <v>1</v>
      </c>
      <c r="D33" s="346">
        <f t="shared" ca="1" si="13"/>
        <v>3</v>
      </c>
      <c r="E33" s="346">
        <f t="shared" ca="1" si="14"/>
        <v>0</v>
      </c>
      <c r="F33" s="391"/>
      <c r="G33" s="355"/>
      <c r="H33" s="356" t="s">
        <v>604</v>
      </c>
      <c r="I33" s="357" t="str">
        <f t="shared" ca="1" si="5"/>
        <v>02.001.003</v>
      </c>
      <c r="J33" s="358" t="s">
        <v>671</v>
      </c>
      <c r="K33" s="359"/>
      <c r="L33" s="367"/>
      <c r="M33" s="367"/>
      <c r="N33" s="361">
        <f t="shared" ca="1" si="6"/>
        <v>361545.66177549149</v>
      </c>
      <c r="O33" s="362"/>
      <c r="P33" s="362"/>
      <c r="Q33" s="363"/>
      <c r="R33" s="384"/>
      <c r="S33" s="384"/>
      <c r="T33" s="384"/>
      <c r="U33" s="344"/>
      <c r="V33" s="344"/>
      <c r="W33" s="344"/>
      <c r="X33" s="344"/>
      <c r="Y33" s="344"/>
      <c r="Z33" s="344"/>
    </row>
    <row r="34" spans="1:26" ht="13.5" hidden="1" customHeight="1" outlineLevel="2" x14ac:dyDescent="0.25">
      <c r="A34" s="345">
        <f t="shared" ca="1" si="10"/>
        <v>0</v>
      </c>
      <c r="B34" s="345">
        <f t="shared" ca="1" si="11"/>
        <v>2</v>
      </c>
      <c r="C34" s="345">
        <f t="shared" ca="1" si="12"/>
        <v>1</v>
      </c>
      <c r="D34" s="346">
        <f t="shared" ca="1" si="13"/>
        <v>3</v>
      </c>
      <c r="E34" s="346">
        <f t="shared" ca="1" si="14"/>
        <v>1</v>
      </c>
      <c r="F34" s="391"/>
      <c r="G34" s="355"/>
      <c r="H34" s="356" t="s">
        <v>606</v>
      </c>
      <c r="I34" s="357" t="str">
        <f t="shared" ca="1" si="5"/>
        <v>02.001.003.001</v>
      </c>
      <c r="J34" s="358" t="s">
        <v>672</v>
      </c>
      <c r="K34" s="359" t="s">
        <v>643</v>
      </c>
      <c r="L34" s="360">
        <f>Estacas!K15</f>
        <v>437.56887877362027</v>
      </c>
      <c r="M34" s="360">
        <f>IFERROR(VLOOKUP(J34,CPU!$D$2:$H$1439,5,FALSE),0)</f>
        <v>826.26</v>
      </c>
      <c r="N34" s="361">
        <f t="shared" si="6"/>
        <v>361545.66177549149</v>
      </c>
      <c r="O34" s="362" t="s">
        <v>673</v>
      </c>
      <c r="P34" s="362"/>
      <c r="Q34" s="363" t="s">
        <v>640</v>
      </c>
      <c r="R34" s="384"/>
      <c r="S34" s="384"/>
      <c r="T34" s="384"/>
      <c r="U34" s="344"/>
      <c r="V34" s="344"/>
      <c r="W34" s="344"/>
      <c r="X34" s="344"/>
      <c r="Y34" s="344"/>
      <c r="Z34" s="344"/>
    </row>
    <row r="35" spans="1:26" ht="13.5" hidden="1" customHeight="1" outlineLevel="1" x14ac:dyDescent="0.25">
      <c r="A35" s="345">
        <f t="shared" ca="1" si="10"/>
        <v>0</v>
      </c>
      <c r="B35" s="345">
        <f t="shared" ca="1" si="11"/>
        <v>2</v>
      </c>
      <c r="C35" s="345">
        <f t="shared" ca="1" si="12"/>
        <v>2</v>
      </c>
      <c r="D35" s="346">
        <f t="shared" ca="1" si="13"/>
        <v>0</v>
      </c>
      <c r="E35" s="346">
        <f t="shared" ca="1" si="14"/>
        <v>1</v>
      </c>
      <c r="F35" s="391"/>
      <c r="G35" s="355"/>
      <c r="H35" s="356" t="s">
        <v>31</v>
      </c>
      <c r="I35" s="357" t="str">
        <f t="shared" ca="1" si="5"/>
        <v>02.002</v>
      </c>
      <c r="J35" s="358" t="s">
        <v>674</v>
      </c>
      <c r="K35" s="359"/>
      <c r="L35" s="360"/>
      <c r="M35" s="360"/>
      <c r="N35" s="361">
        <f t="shared" ca="1" si="6"/>
        <v>710263.84900924668</v>
      </c>
      <c r="O35" s="362"/>
      <c r="P35" s="362"/>
      <c r="Q35" s="363"/>
      <c r="R35" s="384"/>
      <c r="S35" s="384"/>
      <c r="T35" s="384"/>
      <c r="U35" s="344"/>
      <c r="V35" s="344"/>
      <c r="W35" s="344"/>
      <c r="X35" s="344"/>
      <c r="Y35" s="344"/>
      <c r="Z35" s="344"/>
    </row>
    <row r="36" spans="1:26" ht="13.5" hidden="1" customHeight="1" outlineLevel="1" x14ac:dyDescent="0.25">
      <c r="A36" s="345">
        <f t="shared" ca="1" si="10"/>
        <v>0</v>
      </c>
      <c r="B36" s="345">
        <f t="shared" ca="1" si="11"/>
        <v>2</v>
      </c>
      <c r="C36" s="345">
        <f t="shared" ca="1" si="12"/>
        <v>2</v>
      </c>
      <c r="D36" s="346">
        <f t="shared" ca="1" si="13"/>
        <v>1</v>
      </c>
      <c r="E36" s="346">
        <f t="shared" ca="1" si="14"/>
        <v>0</v>
      </c>
      <c r="F36" s="391"/>
      <c r="G36" s="355"/>
      <c r="H36" s="356" t="s">
        <v>604</v>
      </c>
      <c r="I36" s="357" t="str">
        <f t="shared" ca="1" si="5"/>
        <v>02.002.001</v>
      </c>
      <c r="J36" s="358" t="s">
        <v>675</v>
      </c>
      <c r="K36" s="359"/>
      <c r="L36" s="360"/>
      <c r="M36" s="360"/>
      <c r="N36" s="361">
        <f t="shared" ca="1" si="6"/>
        <v>15245.053548799997</v>
      </c>
      <c r="O36" s="362"/>
      <c r="P36" s="362"/>
      <c r="Q36" s="363"/>
      <c r="R36" s="384"/>
      <c r="S36" s="384"/>
      <c r="T36" s="384"/>
      <c r="U36" s="344"/>
      <c r="V36" s="344"/>
      <c r="W36" s="344"/>
      <c r="X36" s="344"/>
      <c r="Y36" s="344"/>
      <c r="Z36" s="344"/>
    </row>
    <row r="37" spans="1:26" ht="13.5" hidden="1" customHeight="1" outlineLevel="2" x14ac:dyDescent="0.25">
      <c r="A37" s="345">
        <f t="shared" ca="1" si="10"/>
        <v>0</v>
      </c>
      <c r="B37" s="345">
        <f t="shared" ca="1" si="11"/>
        <v>2</v>
      </c>
      <c r="C37" s="345">
        <f t="shared" ca="1" si="12"/>
        <v>2</v>
      </c>
      <c r="D37" s="346">
        <f t="shared" ca="1" si="13"/>
        <v>1</v>
      </c>
      <c r="E37" s="346">
        <f t="shared" ca="1" si="14"/>
        <v>1</v>
      </c>
      <c r="F37" s="391"/>
      <c r="G37" s="355"/>
      <c r="H37" s="356" t="s">
        <v>606</v>
      </c>
      <c r="I37" s="357" t="str">
        <f t="shared" ca="1" si="5"/>
        <v>02.002.001.001</v>
      </c>
      <c r="J37" s="825" t="s">
        <v>2605</v>
      </c>
      <c r="K37" s="359" t="s">
        <v>98</v>
      </c>
      <c r="L37" s="360">
        <f>Aço_Infraestrutura!N19</f>
        <v>408.15999999999997</v>
      </c>
      <c r="M37" s="360">
        <f>IFERROR(VLOOKUP(J37,CPU!$D$2:$H$1439,5,FALSE),0)</f>
        <v>37.350679999999997</v>
      </c>
      <c r="N37" s="361">
        <f t="shared" si="6"/>
        <v>15245.053548799997</v>
      </c>
      <c r="O37" s="836" t="s">
        <v>2604</v>
      </c>
      <c r="P37" s="362"/>
      <c r="Q37" s="363" t="s">
        <v>640</v>
      </c>
      <c r="R37" s="384"/>
      <c r="S37" s="384"/>
      <c r="T37" s="384"/>
      <c r="U37" s="344"/>
      <c r="V37" s="344"/>
      <c r="W37" s="344"/>
      <c r="X37" s="344"/>
      <c r="Y37" s="344"/>
      <c r="Z37" s="344"/>
    </row>
    <row r="38" spans="1:26" ht="13.5" hidden="1" customHeight="1" outlineLevel="1" x14ac:dyDescent="0.25">
      <c r="A38" s="345">
        <f t="shared" ca="1" si="10"/>
        <v>0</v>
      </c>
      <c r="B38" s="345">
        <f t="shared" ca="1" si="11"/>
        <v>2</v>
      </c>
      <c r="C38" s="345">
        <f t="shared" ca="1" si="12"/>
        <v>2</v>
      </c>
      <c r="D38" s="346">
        <f t="shared" ca="1" si="13"/>
        <v>2</v>
      </c>
      <c r="E38" s="346">
        <f t="shared" ca="1" si="14"/>
        <v>0</v>
      </c>
      <c r="F38" s="391"/>
      <c r="G38" s="355"/>
      <c r="H38" s="356" t="s">
        <v>604</v>
      </c>
      <c r="I38" s="357" t="str">
        <f t="shared" ca="1" si="5"/>
        <v>02.002.002</v>
      </c>
      <c r="J38" s="358" t="s">
        <v>667</v>
      </c>
      <c r="K38" s="359"/>
      <c r="L38" s="367"/>
      <c r="M38" s="367"/>
      <c r="N38" s="361">
        <f t="shared" ca="1" si="6"/>
        <v>229794.95266044664</v>
      </c>
      <c r="O38" s="362"/>
      <c r="P38" s="362"/>
      <c r="Q38" s="363"/>
      <c r="R38" s="384"/>
      <c r="S38" s="384"/>
      <c r="T38" s="384"/>
      <c r="U38" s="344"/>
      <c r="V38" s="344"/>
      <c r="W38" s="344"/>
      <c r="X38" s="344"/>
      <c r="Y38" s="344"/>
      <c r="Z38" s="344"/>
    </row>
    <row r="39" spans="1:26" ht="13.5" hidden="1" customHeight="1" outlineLevel="2" x14ac:dyDescent="0.25">
      <c r="A39" s="345">
        <f t="shared" ca="1" si="10"/>
        <v>0</v>
      </c>
      <c r="B39" s="345">
        <f t="shared" ca="1" si="11"/>
        <v>2</v>
      </c>
      <c r="C39" s="345">
        <f t="shared" ca="1" si="12"/>
        <v>2</v>
      </c>
      <c r="D39" s="346">
        <f t="shared" ca="1" si="13"/>
        <v>2</v>
      </c>
      <c r="E39" s="346">
        <f t="shared" ca="1" si="14"/>
        <v>1</v>
      </c>
      <c r="F39" s="391"/>
      <c r="G39" s="355"/>
      <c r="H39" s="356" t="s">
        <v>606</v>
      </c>
      <c r="I39" s="357" t="str">
        <f t="shared" ca="1" si="5"/>
        <v>02.002.002.001</v>
      </c>
      <c r="J39" s="358" t="s">
        <v>676</v>
      </c>
      <c r="K39" s="359" t="s">
        <v>669</v>
      </c>
      <c r="L39" s="360">
        <f>Aço_Infraestrutura!D19</f>
        <v>148.19999999999999</v>
      </c>
      <c r="M39" s="360">
        <f>IFERROR(VLOOKUP(J39,CPU!$D$2:$H$1439,5,FALSE),0)</f>
        <v>7.3284518707482995</v>
      </c>
      <c r="N39" s="361">
        <f t="shared" si="6"/>
        <v>1086.0765672448979</v>
      </c>
      <c r="O39" s="362" t="s">
        <v>677</v>
      </c>
      <c r="P39" s="362"/>
      <c r="Q39" s="363" t="s">
        <v>640</v>
      </c>
      <c r="R39" s="384"/>
      <c r="S39" s="384"/>
      <c r="T39" s="384"/>
      <c r="U39" s="344"/>
      <c r="V39" s="344"/>
      <c r="W39" s="344"/>
      <c r="X39" s="344"/>
      <c r="Y39" s="344"/>
      <c r="Z39" s="344"/>
    </row>
    <row r="40" spans="1:26" ht="13.5" hidden="1" customHeight="1" outlineLevel="2" x14ac:dyDescent="0.25">
      <c r="A40" s="345">
        <f t="shared" ca="1" si="10"/>
        <v>0</v>
      </c>
      <c r="B40" s="345">
        <f t="shared" ca="1" si="11"/>
        <v>2</v>
      </c>
      <c r="C40" s="345">
        <f t="shared" ca="1" si="12"/>
        <v>2</v>
      </c>
      <c r="D40" s="346">
        <f t="shared" ca="1" si="13"/>
        <v>2</v>
      </c>
      <c r="E40" s="346">
        <f t="shared" ca="1" si="14"/>
        <v>2</v>
      </c>
      <c r="F40" s="391"/>
      <c r="G40" s="355"/>
      <c r="H40" s="356" t="s">
        <v>606</v>
      </c>
      <c r="I40" s="357" t="str">
        <f t="shared" ca="1" si="5"/>
        <v>02.002.002.002</v>
      </c>
      <c r="J40" s="358" t="s">
        <v>678</v>
      </c>
      <c r="K40" s="359" t="s">
        <v>669</v>
      </c>
      <c r="L40" s="360">
        <f>Aço_Infraestrutura!E19</f>
        <v>457.5</v>
      </c>
      <c r="M40" s="360">
        <f>IFERROR(VLOOKUP(J40,CPU!$D$2:$H$1439,5,FALSE),0)</f>
        <v>7.0652749999999997</v>
      </c>
      <c r="N40" s="361">
        <f t="shared" ref="N40:N71" si="15">IF(H40="Serviço",M40*L40,IF(H40="CÉLULA CONSTRUTIVA",SUMIFS($N$8:$N$377,$B$8:$B$377,B40,$H$8:$H$377,"Serviço"),IF(H40="ETAPA",SUMIFS($N$8:$N$377,$B$8:$B$377,B40,$C$8:$C$377,C40,$H$8:$H$377,"Serviço"),IF(H40="SUBETAPA",SUMIFS($N$8:$N$377,$B$8:$B$377,B40,$C$8:$C$377,C40,$D$8:$D$377,D40,$H$8:$H$377,"Serviço"),0))))</f>
        <v>3232.3633124999997</v>
      </c>
      <c r="O40" s="362" t="s">
        <v>677</v>
      </c>
      <c r="P40" s="362"/>
      <c r="Q40" s="363" t="s">
        <v>640</v>
      </c>
      <c r="R40" s="384"/>
      <c r="S40" s="384"/>
      <c r="T40" s="384"/>
      <c r="U40" s="344"/>
      <c r="V40" s="344"/>
      <c r="W40" s="344"/>
      <c r="X40" s="344"/>
      <c r="Y40" s="344"/>
      <c r="Z40" s="344"/>
    </row>
    <row r="41" spans="1:26" ht="13.5" hidden="1" customHeight="1" outlineLevel="2" x14ac:dyDescent="0.25">
      <c r="A41" s="345">
        <f t="shared" ca="1" si="10"/>
        <v>0</v>
      </c>
      <c r="B41" s="345">
        <f t="shared" ca="1" si="11"/>
        <v>2</v>
      </c>
      <c r="C41" s="345">
        <f t="shared" ca="1" si="12"/>
        <v>2</v>
      </c>
      <c r="D41" s="346">
        <f t="shared" ca="1" si="13"/>
        <v>2</v>
      </c>
      <c r="E41" s="346">
        <f t="shared" ca="1" si="14"/>
        <v>3</v>
      </c>
      <c r="F41" s="391"/>
      <c r="G41" s="355"/>
      <c r="H41" s="356" t="s">
        <v>606</v>
      </c>
      <c r="I41" s="357" t="str">
        <f t="shared" ca="1" si="5"/>
        <v>02.002.002.003</v>
      </c>
      <c r="J41" s="358" t="s">
        <v>679</v>
      </c>
      <c r="K41" s="359" t="s">
        <v>669</v>
      </c>
      <c r="L41" s="360">
        <f>Aço_Infraestrutura!F19</f>
        <v>9700.7999999999993</v>
      </c>
      <c r="M41" s="360">
        <f>IFERROR(VLOOKUP(J41,CPU!$D$2:$H$1439,5,FALSE),0)</f>
        <v>7.0652749999999997</v>
      </c>
      <c r="N41" s="361">
        <f t="shared" si="15"/>
        <v>68538.81972</v>
      </c>
      <c r="O41" s="362" t="s">
        <v>677</v>
      </c>
      <c r="P41" s="362"/>
      <c r="Q41" s="363" t="s">
        <v>640</v>
      </c>
      <c r="R41" s="384"/>
      <c r="S41" s="384"/>
      <c r="T41" s="384"/>
      <c r="U41" s="344"/>
      <c r="V41" s="344"/>
      <c r="W41" s="344"/>
      <c r="X41" s="344"/>
      <c r="Y41" s="344"/>
      <c r="Z41" s="344"/>
    </row>
    <row r="42" spans="1:26" ht="13.5" hidden="1" customHeight="1" outlineLevel="2" x14ac:dyDescent="0.25">
      <c r="A42" s="345">
        <f t="shared" ca="1" si="10"/>
        <v>0</v>
      </c>
      <c r="B42" s="345">
        <f t="shared" ca="1" si="11"/>
        <v>2</v>
      </c>
      <c r="C42" s="345">
        <f t="shared" ca="1" si="12"/>
        <v>2</v>
      </c>
      <c r="D42" s="346">
        <f t="shared" ca="1" si="13"/>
        <v>2</v>
      </c>
      <c r="E42" s="346">
        <f t="shared" ca="1" si="14"/>
        <v>4</v>
      </c>
      <c r="F42" s="391"/>
      <c r="G42" s="355"/>
      <c r="H42" s="356" t="s">
        <v>606</v>
      </c>
      <c r="I42" s="357" t="str">
        <f t="shared" ca="1" si="5"/>
        <v>02.002.002.004</v>
      </c>
      <c r="J42" s="358" t="s">
        <v>680</v>
      </c>
      <c r="K42" s="359" t="s">
        <v>669</v>
      </c>
      <c r="L42" s="360">
        <f>Aço_Infraestrutura!G19</f>
        <v>4079.7</v>
      </c>
      <c r="M42" s="360">
        <f>IFERROR(VLOOKUP(J42,CPU!$D$2:$H$1439,5,FALSE),0)</f>
        <v>6.6893451754385973</v>
      </c>
      <c r="N42" s="361">
        <f t="shared" si="15"/>
        <v>27290.521512236843</v>
      </c>
      <c r="O42" s="362" t="s">
        <v>677</v>
      </c>
      <c r="P42" s="362"/>
      <c r="Q42" s="363" t="s">
        <v>640</v>
      </c>
      <c r="R42" s="384"/>
      <c r="S42" s="384"/>
      <c r="T42" s="384"/>
      <c r="U42" s="344"/>
      <c r="V42" s="344"/>
      <c r="W42" s="344"/>
      <c r="X42" s="344"/>
      <c r="Y42" s="344"/>
      <c r="Z42" s="344"/>
    </row>
    <row r="43" spans="1:26" ht="13.5" hidden="1" customHeight="1" outlineLevel="2" x14ac:dyDescent="0.25">
      <c r="A43" s="345">
        <f t="shared" ca="1" si="10"/>
        <v>0</v>
      </c>
      <c r="B43" s="345">
        <f t="shared" ca="1" si="11"/>
        <v>2</v>
      </c>
      <c r="C43" s="345">
        <f t="shared" ca="1" si="12"/>
        <v>2</v>
      </c>
      <c r="D43" s="346">
        <f t="shared" ca="1" si="13"/>
        <v>2</v>
      </c>
      <c r="E43" s="346">
        <f t="shared" ca="1" si="14"/>
        <v>5</v>
      </c>
      <c r="F43" s="391"/>
      <c r="G43" s="355"/>
      <c r="H43" s="356" t="s">
        <v>606</v>
      </c>
      <c r="I43" s="357" t="str">
        <f t="shared" ca="1" si="5"/>
        <v>02.002.002.005</v>
      </c>
      <c r="J43" s="358" t="s">
        <v>681</v>
      </c>
      <c r="K43" s="359" t="s">
        <v>669</v>
      </c>
      <c r="L43" s="360">
        <f>Aço_Infraestrutura!H19</f>
        <v>7711.8</v>
      </c>
      <c r="M43" s="360">
        <f>IFERROR(VLOOKUP(J43,CPU!$D$2:$H$1439,5,FALSE),0)</f>
        <v>6.6893451754385973</v>
      </c>
      <c r="N43" s="361">
        <f t="shared" si="15"/>
        <v>51586.892123947378</v>
      </c>
      <c r="O43" s="362" t="s">
        <v>677</v>
      </c>
      <c r="P43" s="362"/>
      <c r="Q43" s="363" t="s">
        <v>640</v>
      </c>
      <c r="R43" s="384"/>
      <c r="S43" s="384"/>
      <c r="T43" s="384"/>
      <c r="U43" s="344"/>
      <c r="V43" s="344"/>
      <c r="W43" s="344"/>
      <c r="X43" s="344"/>
      <c r="Y43" s="344"/>
      <c r="Z43" s="344"/>
    </row>
    <row r="44" spans="1:26" ht="13.5" hidden="1" customHeight="1" outlineLevel="2" x14ac:dyDescent="0.25">
      <c r="A44" s="345">
        <f t="shared" ca="1" si="10"/>
        <v>0</v>
      </c>
      <c r="B44" s="345">
        <f t="shared" ca="1" si="11"/>
        <v>2</v>
      </c>
      <c r="C44" s="345">
        <f t="shared" ca="1" si="12"/>
        <v>2</v>
      </c>
      <c r="D44" s="346">
        <f t="shared" ca="1" si="13"/>
        <v>2</v>
      </c>
      <c r="E44" s="346">
        <f t="shared" ca="1" si="14"/>
        <v>6</v>
      </c>
      <c r="F44" s="391"/>
      <c r="G44" s="355"/>
      <c r="H44" s="356" t="s">
        <v>606</v>
      </c>
      <c r="I44" s="357" t="str">
        <f t="shared" ca="1" si="5"/>
        <v>02.002.002.006</v>
      </c>
      <c r="J44" s="358" t="s">
        <v>682</v>
      </c>
      <c r="K44" s="359" t="s">
        <v>669</v>
      </c>
      <c r="L44" s="360">
        <f>Aço_Infraestrutura!I19</f>
        <v>1846.8999999999999</v>
      </c>
      <c r="M44" s="360">
        <f>IFERROR(VLOOKUP(J44,CPU!$D$2:$H$1439,5,FALSE),0)</f>
        <v>6.6893451754385973</v>
      </c>
      <c r="N44" s="361">
        <f t="shared" si="15"/>
        <v>12354.551604517545</v>
      </c>
      <c r="O44" s="362" t="s">
        <v>677</v>
      </c>
      <c r="P44" s="362"/>
      <c r="Q44" s="363" t="s">
        <v>640</v>
      </c>
      <c r="R44" s="384"/>
      <c r="S44" s="384"/>
      <c r="T44" s="384"/>
      <c r="U44" s="344"/>
      <c r="V44" s="344"/>
      <c r="W44" s="344"/>
      <c r="X44" s="344"/>
      <c r="Y44" s="344"/>
      <c r="Z44" s="344"/>
    </row>
    <row r="45" spans="1:26" ht="13.5" hidden="1" customHeight="1" outlineLevel="2" x14ac:dyDescent="0.25">
      <c r="A45" s="345">
        <f t="shared" ca="1" si="10"/>
        <v>0</v>
      </c>
      <c r="B45" s="345">
        <f t="shared" ca="1" si="11"/>
        <v>2</v>
      </c>
      <c r="C45" s="345">
        <f t="shared" ca="1" si="12"/>
        <v>2</v>
      </c>
      <c r="D45" s="346">
        <f t="shared" ca="1" si="13"/>
        <v>2</v>
      </c>
      <c r="E45" s="346">
        <f t="shared" ca="1" si="14"/>
        <v>7</v>
      </c>
      <c r="F45" s="391"/>
      <c r="G45" s="355"/>
      <c r="H45" s="356" t="s">
        <v>606</v>
      </c>
      <c r="I45" s="357" t="str">
        <f t="shared" ca="1" si="5"/>
        <v>02.002.002.007</v>
      </c>
      <c r="J45" s="358" t="s">
        <v>683</v>
      </c>
      <c r="K45" s="359" t="s">
        <v>669</v>
      </c>
      <c r="L45" s="360">
        <f>Aço_Infraestrutura!J19</f>
        <v>8931.2000000000007</v>
      </c>
      <c r="M45" s="360">
        <f>IFERROR(VLOOKUP(J45,CPU!$D$2:$H$1439,5,FALSE),0)</f>
        <v>6.9992749999999999</v>
      </c>
      <c r="N45" s="361">
        <f t="shared" si="15"/>
        <v>62511.924880000006</v>
      </c>
      <c r="O45" s="362" t="s">
        <v>677</v>
      </c>
      <c r="P45" s="362"/>
      <c r="Q45" s="363" t="s">
        <v>640</v>
      </c>
      <c r="R45" s="384"/>
      <c r="S45" s="384"/>
      <c r="T45" s="384"/>
      <c r="U45" s="344"/>
      <c r="V45" s="344"/>
      <c r="W45" s="344"/>
      <c r="X45" s="344"/>
      <c r="Y45" s="344"/>
      <c r="Z45" s="344"/>
    </row>
    <row r="46" spans="1:26" ht="13.5" hidden="1" customHeight="1" outlineLevel="2" x14ac:dyDescent="0.25">
      <c r="A46" s="345">
        <f t="shared" ca="1" si="10"/>
        <v>0</v>
      </c>
      <c r="B46" s="345">
        <f t="shared" ca="1" si="11"/>
        <v>2</v>
      </c>
      <c r="C46" s="345">
        <f t="shared" ca="1" si="12"/>
        <v>2</v>
      </c>
      <c r="D46" s="346">
        <f t="shared" ca="1" si="13"/>
        <v>2</v>
      </c>
      <c r="E46" s="346">
        <f t="shared" ca="1" si="14"/>
        <v>8</v>
      </c>
      <c r="F46" s="391"/>
      <c r="G46" s="355"/>
      <c r="H46" s="356" t="s">
        <v>606</v>
      </c>
      <c r="I46" s="357" t="str">
        <f t="shared" ca="1" si="5"/>
        <v>02.002.002.008</v>
      </c>
      <c r="J46" s="358" t="s">
        <v>684</v>
      </c>
      <c r="K46" s="359" t="s">
        <v>669</v>
      </c>
      <c r="L46" s="360">
        <f>Aço_Infraestrutura!K19</f>
        <v>397.59999999999997</v>
      </c>
      <c r="M46" s="360">
        <f>IFERROR(VLOOKUP(J46,CPU!$D$2:$H$1439,5,FALSE),0)</f>
        <v>8.0327035714285717</v>
      </c>
      <c r="N46" s="361">
        <f t="shared" si="15"/>
        <v>3193.80294</v>
      </c>
      <c r="O46" s="362" t="s">
        <v>677</v>
      </c>
      <c r="P46" s="362"/>
      <c r="Q46" s="363" t="s">
        <v>640</v>
      </c>
      <c r="R46" s="384"/>
      <c r="S46" s="384"/>
      <c r="T46" s="384"/>
      <c r="U46" s="344"/>
      <c r="V46" s="344"/>
      <c r="W46" s="344"/>
      <c r="X46" s="344"/>
      <c r="Y46" s="344"/>
      <c r="Z46" s="344"/>
    </row>
    <row r="47" spans="1:26" ht="13.5" hidden="1" customHeight="1" outlineLevel="1" x14ac:dyDescent="0.25">
      <c r="A47" s="345">
        <f t="shared" ca="1" si="10"/>
        <v>0</v>
      </c>
      <c r="B47" s="345">
        <f t="shared" ca="1" si="11"/>
        <v>2</v>
      </c>
      <c r="C47" s="345">
        <f t="shared" ca="1" si="12"/>
        <v>2</v>
      </c>
      <c r="D47" s="346">
        <f t="shared" ca="1" si="13"/>
        <v>3</v>
      </c>
      <c r="E47" s="346">
        <f t="shared" ca="1" si="14"/>
        <v>0</v>
      </c>
      <c r="F47" s="391"/>
      <c r="G47" s="355"/>
      <c r="H47" s="356" t="s">
        <v>604</v>
      </c>
      <c r="I47" s="357" t="str">
        <f t="shared" ca="1" si="5"/>
        <v>02.002.003</v>
      </c>
      <c r="J47" s="358" t="s">
        <v>685</v>
      </c>
      <c r="K47" s="359"/>
      <c r="L47" s="367"/>
      <c r="M47" s="367"/>
      <c r="N47" s="361">
        <f t="shared" ca="1" si="15"/>
        <v>220279.69279999999</v>
      </c>
      <c r="O47" s="362"/>
      <c r="P47" s="362"/>
      <c r="Q47" s="363"/>
      <c r="R47" s="384"/>
      <c r="S47" s="384"/>
      <c r="T47" s="384"/>
      <c r="U47" s="344"/>
      <c r="V47" s="344"/>
      <c r="W47" s="344"/>
      <c r="X47" s="344"/>
      <c r="Y47" s="344"/>
      <c r="Z47" s="344"/>
    </row>
    <row r="48" spans="1:26" ht="13.5" hidden="1" customHeight="1" outlineLevel="2" x14ac:dyDescent="0.25">
      <c r="A48" s="345">
        <f t="shared" ca="1" si="10"/>
        <v>0</v>
      </c>
      <c r="B48" s="345">
        <f t="shared" ca="1" si="11"/>
        <v>2</v>
      </c>
      <c r="C48" s="345">
        <f t="shared" ca="1" si="12"/>
        <v>2</v>
      </c>
      <c r="D48" s="346">
        <f t="shared" ca="1" si="13"/>
        <v>3</v>
      </c>
      <c r="E48" s="346">
        <f t="shared" ca="1" si="14"/>
        <v>1</v>
      </c>
      <c r="F48" s="391"/>
      <c r="G48" s="355"/>
      <c r="H48" s="356" t="s">
        <v>606</v>
      </c>
      <c r="I48" s="357" t="str">
        <f t="shared" ca="1" si="5"/>
        <v>02.002.003.001</v>
      </c>
      <c r="J48" s="358" t="s">
        <v>686</v>
      </c>
      <c r="K48" s="359" t="s">
        <v>643</v>
      </c>
      <c r="L48" s="360">
        <f>Aço_Infraestrutura!O20</f>
        <v>27.08</v>
      </c>
      <c r="M48" s="360">
        <f>IFERROR(VLOOKUP(J48,CPU!$D$2:$H$1439,5,FALSE),0)</f>
        <v>636.01</v>
      </c>
      <c r="N48" s="361">
        <f t="shared" si="15"/>
        <v>17223.150799999999</v>
      </c>
      <c r="O48" s="362" t="s">
        <v>677</v>
      </c>
      <c r="P48" s="362"/>
      <c r="Q48" s="363" t="s">
        <v>640</v>
      </c>
      <c r="R48" s="384"/>
      <c r="S48" s="384"/>
      <c r="T48" s="384"/>
      <c r="U48" s="344"/>
      <c r="V48" s="344"/>
      <c r="W48" s="344"/>
      <c r="X48" s="344"/>
      <c r="Y48" s="344"/>
      <c r="Z48" s="344"/>
    </row>
    <row r="49" spans="1:26" ht="13.5" hidden="1" customHeight="1" outlineLevel="2" x14ac:dyDescent="0.25">
      <c r="A49" s="345">
        <f t="shared" ca="1" si="10"/>
        <v>0</v>
      </c>
      <c r="B49" s="345">
        <f t="shared" ca="1" si="11"/>
        <v>2</v>
      </c>
      <c r="C49" s="345">
        <f t="shared" ca="1" si="12"/>
        <v>2</v>
      </c>
      <c r="D49" s="346">
        <f t="shared" ca="1" si="13"/>
        <v>3</v>
      </c>
      <c r="E49" s="346">
        <f t="shared" ca="1" si="14"/>
        <v>2</v>
      </c>
      <c r="F49" s="391"/>
      <c r="G49" s="355"/>
      <c r="H49" s="356" t="s">
        <v>606</v>
      </c>
      <c r="I49" s="357" t="str">
        <f t="shared" ca="1" si="5"/>
        <v>02.002.003.002</v>
      </c>
      <c r="J49" s="358" t="s">
        <v>687</v>
      </c>
      <c r="K49" s="359" t="s">
        <v>643</v>
      </c>
      <c r="L49" s="360">
        <f>Aço_Infraestrutura!O21</f>
        <v>304.2</v>
      </c>
      <c r="M49" s="360">
        <f>IFERROR(VLOOKUP(J49,CPU!$D$2:$H$1439,5,FALSE),0)</f>
        <v>667.51</v>
      </c>
      <c r="N49" s="361">
        <f t="shared" si="15"/>
        <v>203056.54199999999</v>
      </c>
      <c r="O49" s="362" t="s">
        <v>677</v>
      </c>
      <c r="P49" s="362"/>
      <c r="Q49" s="363" t="s">
        <v>640</v>
      </c>
      <c r="R49" s="384"/>
      <c r="S49" s="384"/>
      <c r="T49" s="384"/>
      <c r="U49" s="344"/>
      <c r="V49" s="344"/>
      <c r="W49" s="344"/>
      <c r="X49" s="344"/>
      <c r="Y49" s="344"/>
      <c r="Z49" s="344"/>
    </row>
    <row r="50" spans="1:26" ht="13.5" hidden="1" customHeight="1" outlineLevel="1" x14ac:dyDescent="0.25">
      <c r="A50" s="345">
        <f t="shared" ca="1" si="10"/>
        <v>0</v>
      </c>
      <c r="B50" s="345">
        <f t="shared" ca="1" si="11"/>
        <v>2</v>
      </c>
      <c r="C50" s="345">
        <f t="shared" ca="1" si="12"/>
        <v>2</v>
      </c>
      <c r="D50" s="346">
        <f t="shared" ca="1" si="13"/>
        <v>4</v>
      </c>
      <c r="E50" s="346">
        <f t="shared" ca="1" si="14"/>
        <v>0</v>
      </c>
      <c r="F50" s="391"/>
      <c r="G50" s="355"/>
      <c r="H50" s="356" t="s">
        <v>604</v>
      </c>
      <c r="I50" s="357" t="str">
        <f t="shared" ca="1" si="5"/>
        <v>02.002.004</v>
      </c>
      <c r="J50" s="358" t="s">
        <v>688</v>
      </c>
      <c r="K50" s="359"/>
      <c r="L50" s="367"/>
      <c r="M50" s="367"/>
      <c r="N50" s="361">
        <f t="shared" ca="1" si="15"/>
        <v>244944.15000000002</v>
      </c>
      <c r="O50" s="362"/>
      <c r="P50" s="362"/>
      <c r="Q50" s="363"/>
      <c r="R50" s="384"/>
      <c r="S50" s="384"/>
      <c r="T50" s="384"/>
      <c r="U50" s="344"/>
      <c r="V50" s="344"/>
      <c r="W50" s="344"/>
      <c r="X50" s="344"/>
      <c r="Y50" s="344"/>
      <c r="Z50" s="344"/>
    </row>
    <row r="51" spans="1:26" ht="13.5" hidden="1" customHeight="1" outlineLevel="2" x14ac:dyDescent="0.25">
      <c r="A51" s="345">
        <f t="shared" ca="1" si="10"/>
        <v>0</v>
      </c>
      <c r="B51" s="345">
        <f t="shared" ca="1" si="11"/>
        <v>2</v>
      </c>
      <c r="C51" s="345">
        <f t="shared" ca="1" si="12"/>
        <v>2</v>
      </c>
      <c r="D51" s="346">
        <f t="shared" ca="1" si="13"/>
        <v>4</v>
      </c>
      <c r="E51" s="346">
        <f t="shared" ca="1" si="14"/>
        <v>1</v>
      </c>
      <c r="F51" s="391"/>
      <c r="G51" s="355"/>
      <c r="H51" s="356" t="s">
        <v>606</v>
      </c>
      <c r="I51" s="357" t="str">
        <f t="shared" ca="1" si="5"/>
        <v>02.002.004.001</v>
      </c>
      <c r="J51" s="358" t="s">
        <v>689</v>
      </c>
      <c r="K51" s="359" t="s">
        <v>98</v>
      </c>
      <c r="L51" s="360">
        <f>'Obra '!E15</f>
        <v>563.09</v>
      </c>
      <c r="M51" s="360">
        <f>1.5*M84</f>
        <v>435</v>
      </c>
      <c r="N51" s="361">
        <f t="shared" si="15"/>
        <v>244944.15000000002</v>
      </c>
      <c r="O51" s="362" t="s">
        <v>665</v>
      </c>
      <c r="P51" s="362"/>
      <c r="Q51" s="363" t="s">
        <v>640</v>
      </c>
      <c r="R51" s="384"/>
      <c r="S51" s="384"/>
      <c r="T51" s="384"/>
      <c r="U51" s="344"/>
      <c r="V51" s="344"/>
      <c r="W51" s="344"/>
      <c r="X51" s="344"/>
      <c r="Y51" s="344"/>
      <c r="Z51" s="344"/>
    </row>
    <row r="52" spans="1:26" ht="13.5" customHeight="1" collapsed="1" x14ac:dyDescent="0.25">
      <c r="A52" s="345">
        <f t="shared" ca="1" si="10"/>
        <v>0</v>
      </c>
      <c r="B52" s="345">
        <f t="shared" ca="1" si="11"/>
        <v>3</v>
      </c>
      <c r="C52" s="345">
        <f t="shared" ca="1" si="12"/>
        <v>0</v>
      </c>
      <c r="D52" s="346">
        <f t="shared" ca="1" si="13"/>
        <v>4</v>
      </c>
      <c r="E52" s="346">
        <f t="shared" ca="1" si="14"/>
        <v>1</v>
      </c>
      <c r="F52" s="391"/>
      <c r="G52" s="355"/>
      <c r="H52" s="356" t="s">
        <v>601</v>
      </c>
      <c r="I52" s="357" t="str">
        <f t="shared" ca="1" si="5"/>
        <v>03</v>
      </c>
      <c r="J52" s="358" t="s">
        <v>38</v>
      </c>
      <c r="K52" s="359"/>
      <c r="L52" s="360"/>
      <c r="M52" s="360"/>
      <c r="N52" s="361">
        <f t="shared" ca="1" si="15"/>
        <v>1540547.0961338691</v>
      </c>
      <c r="O52" s="392">
        <f ca="1">N52/'Obra '!$E$9</f>
        <v>222.66166811690351</v>
      </c>
      <c r="P52" s="392"/>
      <c r="Q52" s="363"/>
      <c r="R52" s="393"/>
      <c r="S52" s="393"/>
      <c r="T52" s="384"/>
      <c r="U52" s="344"/>
      <c r="V52" s="344"/>
      <c r="W52" s="344"/>
      <c r="X52" s="344"/>
      <c r="Y52" s="344"/>
      <c r="Z52" s="344"/>
    </row>
    <row r="53" spans="1:26" ht="13.5" hidden="1" customHeight="1" outlineLevel="1" x14ac:dyDescent="0.25">
      <c r="A53" s="345">
        <f t="shared" ca="1" si="10"/>
        <v>0</v>
      </c>
      <c r="B53" s="345">
        <f t="shared" ca="1" si="11"/>
        <v>3</v>
      </c>
      <c r="C53" s="345">
        <f t="shared" ca="1" si="12"/>
        <v>1</v>
      </c>
      <c r="D53" s="346">
        <f t="shared" ca="1" si="13"/>
        <v>0</v>
      </c>
      <c r="E53" s="346">
        <f t="shared" ca="1" si="14"/>
        <v>1</v>
      </c>
      <c r="F53" s="344"/>
      <c r="G53" s="355"/>
      <c r="H53" s="356" t="s">
        <v>31</v>
      </c>
      <c r="I53" s="357" t="str">
        <f t="shared" ca="1" si="5"/>
        <v>03.001</v>
      </c>
      <c r="J53" s="358" t="s">
        <v>690</v>
      </c>
      <c r="K53" s="359"/>
      <c r="L53" s="360"/>
      <c r="M53" s="360"/>
      <c r="N53" s="361">
        <f t="shared" ca="1" si="15"/>
        <v>1447665.082135289</v>
      </c>
      <c r="O53" s="362">
        <f ca="1">N53/(Diafragma!N10/2)</f>
        <v>7443.3908279875004</v>
      </c>
      <c r="P53" s="362"/>
      <c r="Q53" s="363"/>
      <c r="R53" s="384"/>
      <c r="S53" s="384"/>
      <c r="T53" s="384"/>
      <c r="U53" s="344"/>
      <c r="V53" s="344"/>
      <c r="W53" s="344"/>
      <c r="X53" s="344"/>
      <c r="Y53" s="344"/>
      <c r="Z53" s="344"/>
    </row>
    <row r="54" spans="1:26" ht="13.5" hidden="1" customHeight="1" outlineLevel="1" x14ac:dyDescent="0.25">
      <c r="A54" s="345">
        <f t="shared" ca="1" si="10"/>
        <v>0</v>
      </c>
      <c r="B54" s="345">
        <f t="shared" ca="1" si="11"/>
        <v>3</v>
      </c>
      <c r="C54" s="345">
        <f t="shared" ca="1" si="12"/>
        <v>1</v>
      </c>
      <c r="D54" s="346">
        <f t="shared" ca="1" si="13"/>
        <v>1</v>
      </c>
      <c r="E54" s="346">
        <f t="shared" ca="1" si="14"/>
        <v>0</v>
      </c>
      <c r="F54" s="344"/>
      <c r="G54" s="355"/>
      <c r="H54" s="356" t="s">
        <v>604</v>
      </c>
      <c r="I54" s="357" t="str">
        <f t="shared" ca="1" si="5"/>
        <v>03.001.001</v>
      </c>
      <c r="J54" s="358" t="s">
        <v>667</v>
      </c>
      <c r="K54" s="359"/>
      <c r="L54" s="367"/>
      <c r="M54" s="367"/>
      <c r="N54" s="361">
        <f t="shared" ca="1" si="15"/>
        <v>432786.95774351881</v>
      </c>
      <c r="O54" s="362"/>
      <c r="P54" s="362"/>
      <c r="Q54" s="363"/>
      <c r="R54" s="384"/>
      <c r="S54" s="384"/>
      <c r="T54" s="384"/>
      <c r="U54" s="344"/>
      <c r="V54" s="344"/>
      <c r="W54" s="344"/>
      <c r="X54" s="344"/>
      <c r="Y54" s="344"/>
      <c r="Z54" s="344"/>
    </row>
    <row r="55" spans="1:26" ht="13.5" hidden="1" customHeight="1" outlineLevel="2" x14ac:dyDescent="0.25">
      <c r="A55" s="345">
        <f t="shared" ca="1" si="10"/>
        <v>0</v>
      </c>
      <c r="B55" s="345">
        <f t="shared" ca="1" si="11"/>
        <v>3</v>
      </c>
      <c r="C55" s="345">
        <f t="shared" ca="1" si="12"/>
        <v>1</v>
      </c>
      <c r="D55" s="346">
        <f t="shared" ca="1" si="13"/>
        <v>1</v>
      </c>
      <c r="E55" s="346">
        <f t="shared" ca="1" si="14"/>
        <v>1</v>
      </c>
      <c r="F55" s="344"/>
      <c r="G55" s="355"/>
      <c r="H55" s="356" t="s">
        <v>606</v>
      </c>
      <c r="I55" s="357" t="str">
        <f t="shared" ca="1" si="5"/>
        <v>03.001.001.001</v>
      </c>
      <c r="J55" s="358" t="s">
        <v>679</v>
      </c>
      <c r="K55" s="359" t="s">
        <v>669</v>
      </c>
      <c r="L55" s="360">
        <f>Diafragma!S12</f>
        <v>61255.500704999991</v>
      </c>
      <c r="M55" s="360">
        <f>IFERROR(VLOOKUP(J55,CPU!$D$2:$H$1439,5,FALSE),0)</f>
        <v>7.0652749999999997</v>
      </c>
      <c r="N55" s="361">
        <f t="shared" si="15"/>
        <v>432786.95774351881</v>
      </c>
      <c r="O55" s="362" t="s">
        <v>691</v>
      </c>
      <c r="P55" s="362"/>
      <c r="Q55" s="363" t="s">
        <v>640</v>
      </c>
      <c r="R55" s="384"/>
      <c r="S55" s="384"/>
      <c r="T55" s="384"/>
      <c r="U55" s="344"/>
      <c r="V55" s="344"/>
      <c r="W55" s="344"/>
      <c r="X55" s="344"/>
      <c r="Y55" s="344"/>
      <c r="Z55" s="344"/>
    </row>
    <row r="56" spans="1:26" ht="13.5" hidden="1" customHeight="1" outlineLevel="1" x14ac:dyDescent="0.25">
      <c r="A56" s="345">
        <f t="shared" ca="1" si="10"/>
        <v>0</v>
      </c>
      <c r="B56" s="345">
        <f t="shared" ca="1" si="11"/>
        <v>3</v>
      </c>
      <c r="C56" s="345">
        <f t="shared" ca="1" si="12"/>
        <v>1</v>
      </c>
      <c r="D56" s="346">
        <f t="shared" ca="1" si="13"/>
        <v>2</v>
      </c>
      <c r="E56" s="346">
        <f t="shared" ca="1" si="14"/>
        <v>0</v>
      </c>
      <c r="F56" s="344"/>
      <c r="G56" s="355"/>
      <c r="H56" s="356" t="s">
        <v>604</v>
      </c>
      <c r="I56" s="357" t="str">
        <f t="shared" ca="1" si="5"/>
        <v>03.001.002</v>
      </c>
      <c r="J56" s="358" t="s">
        <v>685</v>
      </c>
      <c r="K56" s="359"/>
      <c r="L56" s="367"/>
      <c r="M56" s="367"/>
      <c r="N56" s="361">
        <f t="shared" ca="1" si="15"/>
        <v>419530.42560177</v>
      </c>
      <c r="O56" s="362"/>
      <c r="P56" s="362"/>
      <c r="Q56" s="363"/>
      <c r="R56" s="384"/>
      <c r="S56" s="384"/>
      <c r="T56" s="384"/>
      <c r="U56" s="344"/>
      <c r="V56" s="344"/>
      <c r="W56" s="344"/>
      <c r="X56" s="344"/>
      <c r="Y56" s="344"/>
      <c r="Z56" s="344"/>
    </row>
    <row r="57" spans="1:26" ht="13.5" hidden="1" customHeight="1" outlineLevel="2" x14ac:dyDescent="0.25">
      <c r="A57" s="345">
        <f t="shared" ca="1" si="10"/>
        <v>0</v>
      </c>
      <c r="B57" s="345">
        <f t="shared" ca="1" si="11"/>
        <v>3</v>
      </c>
      <c r="C57" s="345">
        <f t="shared" ca="1" si="12"/>
        <v>1</v>
      </c>
      <c r="D57" s="346">
        <f t="shared" ca="1" si="13"/>
        <v>2</v>
      </c>
      <c r="E57" s="346">
        <f t="shared" ca="1" si="14"/>
        <v>1</v>
      </c>
      <c r="F57" s="344"/>
      <c r="G57" s="355"/>
      <c r="H57" s="356" t="s">
        <v>606</v>
      </c>
      <c r="I57" s="357" t="str">
        <f t="shared" ca="1" si="5"/>
        <v>03.001.002.001</v>
      </c>
      <c r="J57" s="358" t="s">
        <v>692</v>
      </c>
      <c r="K57" s="359" t="s">
        <v>643</v>
      </c>
      <c r="L57" s="360">
        <f>Diafragma!P12</f>
        <v>543.07442700000001</v>
      </c>
      <c r="M57" s="360">
        <f>IFERROR(VLOOKUP(J57,CPU!$D$2:$H$1439,5,FALSE),0)</f>
        <v>772.51</v>
      </c>
      <c r="N57" s="361">
        <f t="shared" si="15"/>
        <v>419530.42560177</v>
      </c>
      <c r="O57" s="362" t="s">
        <v>691</v>
      </c>
      <c r="P57" s="362"/>
      <c r="Q57" s="363" t="s">
        <v>640</v>
      </c>
      <c r="R57" s="384"/>
      <c r="S57" s="384"/>
      <c r="T57" s="384"/>
      <c r="U57" s="344"/>
      <c r="V57" s="344"/>
      <c r="W57" s="344"/>
      <c r="X57" s="344"/>
      <c r="Y57" s="344"/>
      <c r="Z57" s="344"/>
    </row>
    <row r="58" spans="1:26" ht="13.5" hidden="1" customHeight="1" outlineLevel="1" x14ac:dyDescent="0.25">
      <c r="A58" s="345">
        <f t="shared" ca="1" si="10"/>
        <v>0</v>
      </c>
      <c r="B58" s="345">
        <f t="shared" ca="1" si="11"/>
        <v>3</v>
      </c>
      <c r="C58" s="345">
        <f t="shared" ca="1" si="12"/>
        <v>1</v>
      </c>
      <c r="D58" s="346">
        <f t="shared" ca="1" si="13"/>
        <v>3</v>
      </c>
      <c r="E58" s="346">
        <f t="shared" ca="1" si="14"/>
        <v>0</v>
      </c>
      <c r="F58" s="344"/>
      <c r="G58" s="355"/>
      <c r="H58" s="356" t="s">
        <v>604</v>
      </c>
      <c r="I58" s="357" t="str">
        <f t="shared" ca="1" si="5"/>
        <v>03.001.003</v>
      </c>
      <c r="J58" s="358" t="s">
        <v>693</v>
      </c>
      <c r="K58" s="359"/>
      <c r="L58" s="367"/>
      <c r="M58" s="367"/>
      <c r="N58" s="361">
        <f t="shared" ca="1" si="15"/>
        <v>249333.65162999998</v>
      </c>
      <c r="O58" s="362"/>
      <c r="P58" s="362"/>
      <c r="Q58" s="363"/>
      <c r="R58" s="384"/>
      <c r="S58" s="384"/>
      <c r="T58" s="384"/>
      <c r="U58" s="344"/>
      <c r="V58" s="344"/>
      <c r="W58" s="344"/>
      <c r="X58" s="344"/>
      <c r="Y58" s="344"/>
      <c r="Z58" s="344"/>
    </row>
    <row r="59" spans="1:26" ht="13.5" hidden="1" customHeight="1" outlineLevel="2" x14ac:dyDescent="0.25">
      <c r="A59" s="345">
        <f t="shared" ca="1" si="10"/>
        <v>0</v>
      </c>
      <c r="B59" s="345">
        <f t="shared" ca="1" si="11"/>
        <v>3</v>
      </c>
      <c r="C59" s="345">
        <f t="shared" ca="1" si="12"/>
        <v>1</v>
      </c>
      <c r="D59" s="346">
        <f t="shared" ca="1" si="13"/>
        <v>3</v>
      </c>
      <c r="E59" s="346">
        <f t="shared" ca="1" si="14"/>
        <v>1</v>
      </c>
      <c r="F59" s="344"/>
      <c r="G59" s="355"/>
      <c r="H59" s="356" t="s">
        <v>606</v>
      </c>
      <c r="I59" s="357" t="str">
        <f t="shared" ca="1" si="5"/>
        <v>03.001.003.001</v>
      </c>
      <c r="J59" s="358" t="s">
        <v>694</v>
      </c>
      <c r="K59" s="359" t="s">
        <v>209</v>
      </c>
      <c r="L59" s="360">
        <v>1</v>
      </c>
      <c r="M59" s="360">
        <f>490*Diafragma!P9</f>
        <v>249333.65162999998</v>
      </c>
      <c r="N59" s="361">
        <f t="shared" si="15"/>
        <v>249333.65162999998</v>
      </c>
      <c r="O59" s="362" t="s">
        <v>695</v>
      </c>
      <c r="P59" s="362"/>
      <c r="Q59" s="363" t="s">
        <v>640</v>
      </c>
      <c r="R59" s="384"/>
      <c r="S59" s="384"/>
      <c r="T59" s="384"/>
      <c r="U59" s="344"/>
      <c r="V59" s="344"/>
      <c r="W59" s="344"/>
      <c r="X59" s="344"/>
      <c r="Y59" s="344"/>
      <c r="Z59" s="344"/>
    </row>
    <row r="60" spans="1:26" ht="13.5" hidden="1" customHeight="1" outlineLevel="1" x14ac:dyDescent="0.25">
      <c r="A60" s="345">
        <f t="shared" ca="1" si="10"/>
        <v>0</v>
      </c>
      <c r="B60" s="345">
        <f t="shared" ca="1" si="11"/>
        <v>3</v>
      </c>
      <c r="C60" s="345">
        <f t="shared" ca="1" si="12"/>
        <v>1</v>
      </c>
      <c r="D60" s="346">
        <f t="shared" ca="1" si="13"/>
        <v>4</v>
      </c>
      <c r="E60" s="346">
        <f t="shared" ca="1" si="14"/>
        <v>0</v>
      </c>
      <c r="F60" s="344"/>
      <c r="G60" s="355"/>
      <c r="H60" s="356" t="s">
        <v>604</v>
      </c>
      <c r="I60" s="357" t="str">
        <f t="shared" ca="1" si="5"/>
        <v>03.001.004</v>
      </c>
      <c r="J60" s="358" t="s">
        <v>688</v>
      </c>
      <c r="K60" s="359"/>
      <c r="L60" s="367"/>
      <c r="M60" s="367"/>
      <c r="N60" s="361">
        <f t="shared" ca="1" si="15"/>
        <v>346014.04715999996</v>
      </c>
      <c r="O60" s="362"/>
      <c r="P60" s="362"/>
      <c r="Q60" s="363"/>
      <c r="R60" s="384"/>
      <c r="S60" s="384"/>
      <c r="T60" s="384"/>
      <c r="U60" s="344"/>
      <c r="V60" s="344"/>
      <c r="W60" s="344"/>
      <c r="X60" s="344"/>
      <c r="Y60" s="344"/>
      <c r="Z60" s="344"/>
    </row>
    <row r="61" spans="1:26" ht="13.5" hidden="1" customHeight="1" outlineLevel="2" x14ac:dyDescent="0.25">
      <c r="A61" s="345">
        <f t="shared" ca="1" si="10"/>
        <v>0</v>
      </c>
      <c r="B61" s="345">
        <f t="shared" ca="1" si="11"/>
        <v>3</v>
      </c>
      <c r="C61" s="345">
        <f t="shared" ca="1" si="12"/>
        <v>1</v>
      </c>
      <c r="D61" s="346">
        <f t="shared" ca="1" si="13"/>
        <v>4</v>
      </c>
      <c r="E61" s="346">
        <f t="shared" ca="1" si="14"/>
        <v>1</v>
      </c>
      <c r="F61" s="344"/>
      <c r="G61" s="355"/>
      <c r="H61" s="356" t="s">
        <v>606</v>
      </c>
      <c r="I61" s="357" t="str">
        <f t="shared" ca="1" si="5"/>
        <v>03.001.004.001</v>
      </c>
      <c r="J61" s="358" t="s">
        <v>696</v>
      </c>
      <c r="K61" s="359" t="s">
        <v>209</v>
      </c>
      <c r="L61" s="360">
        <v>1</v>
      </c>
      <c r="M61" s="360">
        <f>680*Diafragma!P9</f>
        <v>346014.04715999996</v>
      </c>
      <c r="N61" s="361">
        <f t="shared" si="15"/>
        <v>346014.04715999996</v>
      </c>
      <c r="O61" s="362" t="s">
        <v>697</v>
      </c>
      <c r="P61" s="362"/>
      <c r="Q61" s="363" t="s">
        <v>640</v>
      </c>
      <c r="R61" s="384"/>
      <c r="S61" s="384"/>
      <c r="T61" s="384"/>
      <c r="U61" s="344"/>
      <c r="V61" s="344"/>
      <c r="W61" s="344"/>
      <c r="X61" s="344"/>
      <c r="Y61" s="344"/>
      <c r="Z61" s="344"/>
    </row>
    <row r="62" spans="1:26" ht="13.5" hidden="1" customHeight="1" outlineLevel="1" x14ac:dyDescent="0.25">
      <c r="A62" s="345">
        <f t="shared" ca="1" si="10"/>
        <v>0</v>
      </c>
      <c r="B62" s="345">
        <f t="shared" ca="1" si="11"/>
        <v>3</v>
      </c>
      <c r="C62" s="345">
        <f t="shared" ca="1" si="12"/>
        <v>2</v>
      </c>
      <c r="D62" s="346">
        <f t="shared" ca="1" si="13"/>
        <v>0</v>
      </c>
      <c r="E62" s="346">
        <f t="shared" ca="1" si="14"/>
        <v>1</v>
      </c>
      <c r="F62" s="344"/>
      <c r="G62" s="355"/>
      <c r="H62" s="356" t="s">
        <v>31</v>
      </c>
      <c r="I62" s="357" t="str">
        <f t="shared" ca="1" si="5"/>
        <v>03.002</v>
      </c>
      <c r="J62" s="358" t="s">
        <v>698</v>
      </c>
      <c r="K62" s="359"/>
      <c r="L62" s="360"/>
      <c r="M62" s="360"/>
      <c r="N62" s="361">
        <f t="shared" ca="1" si="15"/>
        <v>92882.013998580005</v>
      </c>
      <c r="O62" s="362"/>
      <c r="P62" s="362"/>
      <c r="Q62" s="363"/>
      <c r="R62" s="384"/>
      <c r="S62" s="384"/>
      <c r="T62" s="384"/>
      <c r="U62" s="344"/>
      <c r="V62" s="344"/>
      <c r="W62" s="344"/>
      <c r="X62" s="344"/>
      <c r="Y62" s="344"/>
      <c r="Z62" s="344"/>
    </row>
    <row r="63" spans="1:26" ht="13.5" hidden="1" customHeight="1" outlineLevel="1" x14ac:dyDescent="0.25">
      <c r="A63" s="345">
        <f t="shared" ca="1" si="10"/>
        <v>0</v>
      </c>
      <c r="B63" s="345">
        <f t="shared" ca="1" si="11"/>
        <v>3</v>
      </c>
      <c r="C63" s="345">
        <f t="shared" ca="1" si="12"/>
        <v>2</v>
      </c>
      <c r="D63" s="346">
        <f t="shared" ca="1" si="13"/>
        <v>1</v>
      </c>
      <c r="E63" s="346">
        <f t="shared" ca="1" si="14"/>
        <v>0</v>
      </c>
      <c r="F63" s="344"/>
      <c r="G63" s="355"/>
      <c r="H63" s="356" t="s">
        <v>604</v>
      </c>
      <c r="I63" s="357" t="str">
        <f t="shared" ca="1" si="5"/>
        <v>03.002.001</v>
      </c>
      <c r="J63" s="358" t="s">
        <v>675</v>
      </c>
      <c r="K63" s="359"/>
      <c r="L63" s="360"/>
      <c r="M63" s="360"/>
      <c r="N63" s="361">
        <f t="shared" ca="1" si="15"/>
        <v>28435.645782900003</v>
      </c>
      <c r="O63" s="362"/>
      <c r="P63" s="362"/>
      <c r="Q63" s="363"/>
      <c r="R63" s="384"/>
      <c r="S63" s="384"/>
      <c r="T63" s="384"/>
      <c r="U63" s="344"/>
      <c r="V63" s="344"/>
      <c r="W63" s="344"/>
      <c r="X63" s="344"/>
      <c r="Y63" s="344"/>
      <c r="Z63" s="344"/>
    </row>
    <row r="64" spans="1:26" ht="13.5" hidden="1" customHeight="1" outlineLevel="2" x14ac:dyDescent="0.25">
      <c r="A64" s="345">
        <f t="shared" ca="1" si="10"/>
        <v>0</v>
      </c>
      <c r="B64" s="345">
        <f t="shared" ca="1" si="11"/>
        <v>3</v>
      </c>
      <c r="C64" s="345">
        <f t="shared" ca="1" si="12"/>
        <v>2</v>
      </c>
      <c r="D64" s="346">
        <f t="shared" ca="1" si="13"/>
        <v>1</v>
      </c>
      <c r="E64" s="346">
        <f t="shared" ca="1" si="14"/>
        <v>1</v>
      </c>
      <c r="F64" s="344"/>
      <c r="G64" s="355"/>
      <c r="H64" s="356" t="s">
        <v>606</v>
      </c>
      <c r="I64" s="357" t="str">
        <f t="shared" ca="1" si="5"/>
        <v>03.002.001.001</v>
      </c>
      <c r="J64" s="825" t="s">
        <v>1397</v>
      </c>
      <c r="K64" s="359" t="s">
        <v>98</v>
      </c>
      <c r="L64" s="360">
        <f>Diafragma!N10</f>
        <v>388.98</v>
      </c>
      <c r="M64" s="360">
        <f>IFERROR(VLOOKUP(J64,CPU!$D$2:$H$1439,5,FALSE),0)</f>
        <v>73.103104999999999</v>
      </c>
      <c r="N64" s="361">
        <f t="shared" si="15"/>
        <v>28435.645782900003</v>
      </c>
      <c r="O64" s="362" t="s">
        <v>699</v>
      </c>
      <c r="P64" s="362"/>
      <c r="Q64" s="363" t="s">
        <v>640</v>
      </c>
      <c r="R64" s="384"/>
      <c r="S64" s="384"/>
      <c r="T64" s="384"/>
      <c r="U64" s="344"/>
      <c r="V64" s="344"/>
      <c r="W64" s="344"/>
      <c r="X64" s="344"/>
      <c r="Y64" s="344"/>
      <c r="Z64" s="344"/>
    </row>
    <row r="65" spans="1:26" ht="13.5" hidden="1" customHeight="1" outlineLevel="1" x14ac:dyDescent="0.25">
      <c r="A65" s="345">
        <f t="shared" ca="1" si="10"/>
        <v>0</v>
      </c>
      <c r="B65" s="345">
        <f t="shared" ca="1" si="11"/>
        <v>3</v>
      </c>
      <c r="C65" s="345">
        <f t="shared" ca="1" si="12"/>
        <v>2</v>
      </c>
      <c r="D65" s="346">
        <f t="shared" ca="1" si="13"/>
        <v>2</v>
      </c>
      <c r="E65" s="346">
        <f t="shared" ca="1" si="14"/>
        <v>0</v>
      </c>
      <c r="F65" s="344"/>
      <c r="G65" s="355"/>
      <c r="H65" s="356" t="s">
        <v>604</v>
      </c>
      <c r="I65" s="357" t="str">
        <f t="shared" ca="1" si="5"/>
        <v>03.002.002</v>
      </c>
      <c r="J65" s="358" t="s">
        <v>667</v>
      </c>
      <c r="K65" s="359"/>
      <c r="L65" s="367"/>
      <c r="M65" s="367"/>
      <c r="N65" s="361">
        <f t="shared" ca="1" si="15"/>
        <v>19347.684713280003</v>
      </c>
      <c r="O65" s="362"/>
      <c r="P65" s="362"/>
      <c r="Q65" s="363"/>
      <c r="R65" s="384"/>
      <c r="S65" s="384"/>
      <c r="T65" s="384"/>
      <c r="U65" s="344"/>
      <c r="V65" s="344"/>
      <c r="W65" s="344"/>
      <c r="X65" s="344"/>
      <c r="Y65" s="344"/>
      <c r="Z65" s="344"/>
    </row>
    <row r="66" spans="1:26" ht="13.5" hidden="1" customHeight="1" outlineLevel="2" x14ac:dyDescent="0.25">
      <c r="A66" s="345">
        <f t="shared" ca="1" si="10"/>
        <v>0</v>
      </c>
      <c r="B66" s="345">
        <f t="shared" ca="1" si="11"/>
        <v>3</v>
      </c>
      <c r="C66" s="345">
        <f t="shared" ca="1" si="12"/>
        <v>2</v>
      </c>
      <c r="D66" s="346">
        <f t="shared" ca="1" si="13"/>
        <v>2</v>
      </c>
      <c r="E66" s="346">
        <f t="shared" ca="1" si="14"/>
        <v>1</v>
      </c>
      <c r="F66" s="344"/>
      <c r="G66" s="355"/>
      <c r="H66" s="356" t="s">
        <v>606</v>
      </c>
      <c r="I66" s="357" t="str">
        <f t="shared" ca="1" si="5"/>
        <v>03.002.002.001</v>
      </c>
      <c r="J66" s="358" t="s">
        <v>679</v>
      </c>
      <c r="K66" s="359" t="s">
        <v>669</v>
      </c>
      <c r="L66" s="360">
        <f>Diafragma!S10+Diafragma!S11</f>
        <v>2738.4192000000003</v>
      </c>
      <c r="M66" s="360">
        <f>IFERROR(VLOOKUP(J66,CPU!$D$2:$H$1439,5,FALSE),0)</f>
        <v>7.0652749999999997</v>
      </c>
      <c r="N66" s="361">
        <f t="shared" si="15"/>
        <v>19347.684713280003</v>
      </c>
      <c r="O66" s="362" t="s">
        <v>700</v>
      </c>
      <c r="P66" s="362"/>
      <c r="Q66" s="363" t="s">
        <v>640</v>
      </c>
      <c r="R66" s="384"/>
      <c r="S66" s="384"/>
      <c r="T66" s="384"/>
      <c r="U66" s="344"/>
      <c r="V66" s="344"/>
      <c r="W66" s="344"/>
      <c r="X66" s="344"/>
      <c r="Y66" s="344"/>
      <c r="Z66" s="344"/>
    </row>
    <row r="67" spans="1:26" ht="13.5" hidden="1" customHeight="1" outlineLevel="1" x14ac:dyDescent="0.25">
      <c r="A67" s="345">
        <f t="shared" ca="1" si="10"/>
        <v>0</v>
      </c>
      <c r="B67" s="345">
        <f t="shared" ca="1" si="11"/>
        <v>3</v>
      </c>
      <c r="C67" s="345">
        <f t="shared" ca="1" si="12"/>
        <v>2</v>
      </c>
      <c r="D67" s="346">
        <f t="shared" ca="1" si="13"/>
        <v>3</v>
      </c>
      <c r="E67" s="346">
        <f t="shared" ca="1" si="14"/>
        <v>0</v>
      </c>
      <c r="F67" s="344"/>
      <c r="G67" s="355"/>
      <c r="H67" s="356" t="s">
        <v>604</v>
      </c>
      <c r="I67" s="357" t="str">
        <f t="shared" ca="1" si="5"/>
        <v>03.002.003</v>
      </c>
      <c r="J67" s="358" t="s">
        <v>685</v>
      </c>
      <c r="K67" s="359"/>
      <c r="L67" s="367"/>
      <c r="M67" s="367"/>
      <c r="N67" s="361">
        <f t="shared" ca="1" si="15"/>
        <v>22849.0275024</v>
      </c>
      <c r="O67" s="362"/>
      <c r="P67" s="362"/>
      <c r="Q67" s="363"/>
      <c r="R67" s="384"/>
      <c r="S67" s="384"/>
      <c r="T67" s="384"/>
      <c r="U67" s="344"/>
      <c r="V67" s="344"/>
      <c r="W67" s="344"/>
      <c r="X67" s="344"/>
      <c r="Y67" s="344"/>
      <c r="Z67" s="344"/>
    </row>
    <row r="68" spans="1:26" ht="13.5" hidden="1" customHeight="1" outlineLevel="2" x14ac:dyDescent="0.25">
      <c r="A68" s="345">
        <f t="shared" ca="1" si="10"/>
        <v>0</v>
      </c>
      <c r="B68" s="345">
        <f t="shared" ca="1" si="11"/>
        <v>3</v>
      </c>
      <c r="C68" s="345">
        <f t="shared" ca="1" si="12"/>
        <v>2</v>
      </c>
      <c r="D68" s="346">
        <f t="shared" ca="1" si="13"/>
        <v>3</v>
      </c>
      <c r="E68" s="346">
        <f t="shared" ca="1" si="14"/>
        <v>1</v>
      </c>
      <c r="F68" s="344"/>
      <c r="G68" s="355"/>
      <c r="H68" s="356" t="s">
        <v>606</v>
      </c>
      <c r="I68" s="357" t="str">
        <f t="shared" ca="1" si="5"/>
        <v>03.002.003.001</v>
      </c>
      <c r="J68" s="358" t="s">
        <v>687</v>
      </c>
      <c r="K68" s="359" t="s">
        <v>643</v>
      </c>
      <c r="L68" s="360">
        <f>Diafragma!P10+Diafragma!P11</f>
        <v>34.230240000000002</v>
      </c>
      <c r="M68" s="360">
        <f>IFERROR(VLOOKUP(J68,CPU!$D$2:$H$1439,5,FALSE),0)</f>
        <v>667.51</v>
      </c>
      <c r="N68" s="361">
        <f t="shared" si="15"/>
        <v>22849.0275024</v>
      </c>
      <c r="O68" s="362" t="s">
        <v>701</v>
      </c>
      <c r="P68" s="362"/>
      <c r="Q68" s="363" t="s">
        <v>640</v>
      </c>
      <c r="R68" s="384"/>
      <c r="S68" s="384"/>
      <c r="T68" s="384"/>
      <c r="U68" s="344"/>
      <c r="V68" s="344"/>
      <c r="W68" s="344"/>
      <c r="X68" s="344"/>
      <c r="Y68" s="344"/>
      <c r="Z68" s="344"/>
    </row>
    <row r="69" spans="1:26" ht="13.5" hidden="1" customHeight="1" outlineLevel="1" x14ac:dyDescent="0.25">
      <c r="A69" s="345">
        <f t="shared" ca="1" si="10"/>
        <v>0</v>
      </c>
      <c r="B69" s="345">
        <f t="shared" ca="1" si="11"/>
        <v>3</v>
      </c>
      <c r="C69" s="345">
        <f t="shared" ca="1" si="12"/>
        <v>2</v>
      </c>
      <c r="D69" s="346">
        <f t="shared" ca="1" si="13"/>
        <v>4</v>
      </c>
      <c r="E69" s="346">
        <f t="shared" ca="1" si="14"/>
        <v>0</v>
      </c>
      <c r="F69" s="344"/>
      <c r="G69" s="355"/>
      <c r="H69" s="356" t="s">
        <v>604</v>
      </c>
      <c r="I69" s="357" t="str">
        <f t="shared" ca="1" si="5"/>
        <v>03.002.004</v>
      </c>
      <c r="J69" s="358" t="s">
        <v>688</v>
      </c>
      <c r="K69" s="359"/>
      <c r="L69" s="367"/>
      <c r="M69" s="367"/>
      <c r="N69" s="361">
        <f t="shared" ca="1" si="15"/>
        <v>22249.656000000003</v>
      </c>
      <c r="O69" s="362"/>
      <c r="P69" s="362"/>
      <c r="Q69" s="363"/>
      <c r="R69" s="384"/>
      <c r="S69" s="384"/>
      <c r="T69" s="384"/>
      <c r="U69" s="344"/>
      <c r="V69" s="344"/>
      <c r="W69" s="344"/>
      <c r="X69" s="344"/>
      <c r="Y69" s="344"/>
      <c r="Z69" s="344"/>
    </row>
    <row r="70" spans="1:26" ht="13.5" hidden="1" customHeight="1" outlineLevel="2" x14ac:dyDescent="0.25">
      <c r="A70" s="345">
        <f t="shared" ca="1" si="10"/>
        <v>0</v>
      </c>
      <c r="B70" s="345">
        <f t="shared" ca="1" si="11"/>
        <v>3</v>
      </c>
      <c r="C70" s="345">
        <f t="shared" ca="1" si="12"/>
        <v>2</v>
      </c>
      <c r="D70" s="346">
        <f t="shared" ca="1" si="13"/>
        <v>4</v>
      </c>
      <c r="E70" s="346">
        <f t="shared" ca="1" si="14"/>
        <v>1</v>
      </c>
      <c r="F70" s="344"/>
      <c r="G70" s="355"/>
      <c r="H70" s="356" t="s">
        <v>606</v>
      </c>
      <c r="I70" s="357" t="str">
        <f t="shared" ca="1" si="5"/>
        <v>03.002.004.001</v>
      </c>
      <c r="J70" s="358" t="s">
        <v>702</v>
      </c>
      <c r="K70" s="359" t="s">
        <v>209</v>
      </c>
      <c r="L70" s="360">
        <v>1</v>
      </c>
      <c r="M70" s="360">
        <f>650*L68</f>
        <v>22249.656000000003</v>
      </c>
      <c r="N70" s="361">
        <f t="shared" si="15"/>
        <v>22249.656000000003</v>
      </c>
      <c r="O70" s="362" t="s">
        <v>703</v>
      </c>
      <c r="P70" s="362"/>
      <c r="Q70" s="363" t="s">
        <v>640</v>
      </c>
      <c r="R70" s="384"/>
      <c r="S70" s="384"/>
      <c r="T70" s="384"/>
      <c r="U70" s="344"/>
      <c r="V70" s="344"/>
      <c r="W70" s="344"/>
      <c r="X70" s="344"/>
      <c r="Y70" s="344"/>
      <c r="Z70" s="344"/>
    </row>
    <row r="71" spans="1:26" ht="13.5" customHeight="1" collapsed="1" x14ac:dyDescent="0.25">
      <c r="A71" s="345">
        <f t="shared" ca="1" si="10"/>
        <v>0</v>
      </c>
      <c r="B71" s="345">
        <f t="shared" ca="1" si="11"/>
        <v>4</v>
      </c>
      <c r="C71" s="345">
        <f t="shared" ca="1" si="12"/>
        <v>0</v>
      </c>
      <c r="D71" s="346">
        <f t="shared" ca="1" si="13"/>
        <v>4</v>
      </c>
      <c r="E71" s="346">
        <f t="shared" ca="1" si="14"/>
        <v>1</v>
      </c>
      <c r="F71" s="391"/>
      <c r="G71" s="355"/>
      <c r="H71" s="356" t="s">
        <v>601</v>
      </c>
      <c r="I71" s="357" t="str">
        <f t="shared" ca="1" si="5"/>
        <v>04</v>
      </c>
      <c r="J71" s="358" t="s">
        <v>39</v>
      </c>
      <c r="K71" s="359"/>
      <c r="L71" s="360"/>
      <c r="M71" s="360"/>
      <c r="N71" s="361">
        <f t="shared" ca="1" si="15"/>
        <v>4631663.2203579219</v>
      </c>
      <c r="O71" s="392">
        <f ca="1">N71/'Obra '!$E$9</f>
        <v>669.43351578716522</v>
      </c>
      <c r="P71" s="392"/>
      <c r="Q71" s="363"/>
      <c r="R71" s="393"/>
      <c r="S71" s="393"/>
      <c r="T71" s="384"/>
      <c r="U71" s="344"/>
      <c r="V71" s="344"/>
      <c r="W71" s="344"/>
      <c r="X71" s="344"/>
      <c r="Y71" s="344"/>
      <c r="Z71" s="344"/>
    </row>
    <row r="72" spans="1:26" ht="13.5" hidden="1" customHeight="1" outlineLevel="1" x14ac:dyDescent="0.25">
      <c r="A72" s="345">
        <f t="shared" ca="1" si="10"/>
        <v>0</v>
      </c>
      <c r="B72" s="345">
        <f t="shared" ca="1" si="11"/>
        <v>4</v>
      </c>
      <c r="C72" s="345">
        <f t="shared" ca="1" si="12"/>
        <v>1</v>
      </c>
      <c r="D72" s="346">
        <f t="shared" ca="1" si="13"/>
        <v>0</v>
      </c>
      <c r="E72" s="346">
        <f t="shared" ca="1" si="14"/>
        <v>1</v>
      </c>
      <c r="F72" s="344"/>
      <c r="G72" s="355"/>
      <c r="H72" s="356" t="s">
        <v>31</v>
      </c>
      <c r="I72" s="357" t="str">
        <f t="shared" ca="1" si="5"/>
        <v>04.001</v>
      </c>
      <c r="J72" s="358" t="s">
        <v>39</v>
      </c>
      <c r="K72" s="359"/>
      <c r="L72" s="360"/>
      <c r="M72" s="360"/>
      <c r="N72" s="361">
        <f t="shared" ref="N72:N103" ca="1" si="16">IF(H72="Serviço",M72*L72,IF(H72="CÉLULA CONSTRUTIVA",SUMIFS($N$8:$N$377,$B$8:$B$377,B72,$H$8:$H$377,"Serviço"),IF(H72="ETAPA",SUMIFS($N$8:$N$377,$B$8:$B$377,B72,$C$8:$C$377,C72,$H$8:$H$377,"Serviço"),IF(H72="SUBETAPA",SUMIFS($N$8:$N$377,$B$8:$B$377,B72,$C$8:$C$377,C72,$D$8:$D$377,D72,$H$8:$H$377,"Serviço"),0))))</f>
        <v>4631663.2203579219</v>
      </c>
      <c r="O72" s="362"/>
      <c r="P72" s="362"/>
      <c r="Q72" s="363"/>
      <c r="R72" s="384"/>
      <c r="S72" s="384"/>
      <c r="T72" s="384"/>
      <c r="U72" s="344"/>
      <c r="V72" s="344"/>
      <c r="W72" s="344"/>
      <c r="X72" s="344"/>
      <c r="Y72" s="344"/>
      <c r="Z72" s="344"/>
    </row>
    <row r="73" spans="1:26" ht="13.5" hidden="1" customHeight="1" outlineLevel="1" x14ac:dyDescent="0.25">
      <c r="A73" s="345">
        <f t="shared" ca="1" si="10"/>
        <v>0</v>
      </c>
      <c r="B73" s="345">
        <f t="shared" ca="1" si="11"/>
        <v>4</v>
      </c>
      <c r="C73" s="345">
        <f t="shared" ca="1" si="12"/>
        <v>1</v>
      </c>
      <c r="D73" s="346">
        <f t="shared" ca="1" si="13"/>
        <v>1</v>
      </c>
      <c r="E73" s="346">
        <f t="shared" ca="1" si="14"/>
        <v>0</v>
      </c>
      <c r="F73" s="344"/>
      <c r="G73" s="355"/>
      <c r="H73" s="356" t="s">
        <v>604</v>
      </c>
      <c r="I73" s="357" t="str">
        <f t="shared" ca="1" si="5"/>
        <v>04.001.001</v>
      </c>
      <c r="J73" s="358" t="s">
        <v>675</v>
      </c>
      <c r="K73" s="359"/>
      <c r="L73" s="360"/>
      <c r="M73" s="360"/>
      <c r="N73" s="361">
        <f t="shared" ca="1" si="16"/>
        <v>340550.12084444269</v>
      </c>
      <c r="O73" s="362"/>
      <c r="P73" s="362"/>
      <c r="Q73" s="363"/>
      <c r="R73" s="384"/>
      <c r="S73" s="384"/>
      <c r="T73" s="384"/>
      <c r="U73" s="344"/>
      <c r="V73" s="344"/>
      <c r="W73" s="344"/>
      <c r="X73" s="344"/>
      <c r="Y73" s="344"/>
      <c r="Z73" s="344"/>
    </row>
    <row r="74" spans="1:26" ht="13.5" hidden="1" customHeight="1" outlineLevel="2" x14ac:dyDescent="0.25">
      <c r="A74" s="345">
        <f t="shared" ca="1" si="10"/>
        <v>0</v>
      </c>
      <c r="B74" s="345">
        <f t="shared" ca="1" si="11"/>
        <v>4</v>
      </c>
      <c r="C74" s="345">
        <f t="shared" ca="1" si="12"/>
        <v>1</v>
      </c>
      <c r="D74" s="346">
        <f t="shared" ca="1" si="13"/>
        <v>1</v>
      </c>
      <c r="E74" s="346">
        <f t="shared" ca="1" si="14"/>
        <v>1</v>
      </c>
      <c r="F74" s="344"/>
      <c r="G74" s="355"/>
      <c r="H74" s="356" t="s">
        <v>606</v>
      </c>
      <c r="I74" s="357" t="str">
        <f t="shared" ca="1" si="5"/>
        <v>04.001.001.001</v>
      </c>
      <c r="J74" s="358" t="s">
        <v>704</v>
      </c>
      <c r="K74" s="359" t="s">
        <v>98</v>
      </c>
      <c r="L74" s="360">
        <f>SUPRAESTRUTURA!D22</f>
        <v>3237.989039999999</v>
      </c>
      <c r="M74" s="360">
        <f>IFERROR(VLOOKUP(J74,CPU!$D$2:$H$1439,5,FALSE),0)</f>
        <v>91.288727487209755</v>
      </c>
      <c r="N74" s="361">
        <f t="shared" si="16"/>
        <v>295591.89907913184</v>
      </c>
      <c r="O74" s="836" t="s">
        <v>2610</v>
      </c>
      <c r="P74" s="362"/>
      <c r="Q74" s="363" t="s">
        <v>640</v>
      </c>
      <c r="R74" s="384"/>
      <c r="S74" s="384"/>
      <c r="T74" s="384"/>
      <c r="U74" s="344"/>
      <c r="V74" s="344"/>
      <c r="W74" s="344"/>
      <c r="X74" s="344"/>
      <c r="Y74" s="344"/>
      <c r="Z74" s="344"/>
    </row>
    <row r="75" spans="1:26" ht="13.5" hidden="1" customHeight="1" outlineLevel="2" x14ac:dyDescent="0.25">
      <c r="A75" s="345">
        <f t="shared" ca="1" si="10"/>
        <v>0</v>
      </c>
      <c r="B75" s="345">
        <f t="shared" ca="1" si="11"/>
        <v>4</v>
      </c>
      <c r="C75" s="345">
        <f t="shared" ca="1" si="12"/>
        <v>1</v>
      </c>
      <c r="D75" s="346">
        <f t="shared" ca="1" si="13"/>
        <v>1</v>
      </c>
      <c r="E75" s="346">
        <f t="shared" ca="1" si="14"/>
        <v>2</v>
      </c>
      <c r="F75" s="344"/>
      <c r="G75" s="355"/>
      <c r="H75" s="356" t="s">
        <v>606</v>
      </c>
      <c r="I75" s="357" t="str">
        <f t="shared" ca="1" si="5"/>
        <v>04.001.001.002</v>
      </c>
      <c r="J75" s="358" t="s">
        <v>706</v>
      </c>
      <c r="K75" s="359" t="s">
        <v>98</v>
      </c>
      <c r="L75" s="360">
        <f>SUPRAESTRUTURA!D23</f>
        <v>12453.803999999996</v>
      </c>
      <c r="M75" s="360">
        <f>IFERROR(VLOOKUP(J75,CPU!$D$2:$H$1439,5,FALSE),0)</f>
        <v>3.6099991428571427</v>
      </c>
      <c r="N75" s="361">
        <f t="shared" si="16"/>
        <v>44958.221765310846</v>
      </c>
      <c r="O75" s="362" t="s">
        <v>705</v>
      </c>
      <c r="P75" s="362"/>
      <c r="Q75" s="363" t="s">
        <v>640</v>
      </c>
      <c r="R75" s="384"/>
      <c r="S75" s="384"/>
      <c r="T75" s="384"/>
      <c r="U75" s="344"/>
      <c r="V75" s="344"/>
      <c r="W75" s="344"/>
      <c r="X75" s="344"/>
      <c r="Y75" s="344"/>
      <c r="Z75" s="344"/>
    </row>
    <row r="76" spans="1:26" ht="13.5" hidden="1" customHeight="1" outlineLevel="1" x14ac:dyDescent="0.25">
      <c r="A76" s="345">
        <f t="shared" ca="1" si="10"/>
        <v>0</v>
      </c>
      <c r="B76" s="345">
        <f t="shared" ca="1" si="11"/>
        <v>4</v>
      </c>
      <c r="C76" s="345">
        <f t="shared" ca="1" si="12"/>
        <v>1</v>
      </c>
      <c r="D76" s="346">
        <f t="shared" ca="1" si="13"/>
        <v>2</v>
      </c>
      <c r="E76" s="346">
        <f t="shared" ca="1" si="14"/>
        <v>0</v>
      </c>
      <c r="F76" s="344"/>
      <c r="G76" s="355"/>
      <c r="H76" s="356" t="s">
        <v>604</v>
      </c>
      <c r="I76" s="357" t="str">
        <f t="shared" ca="1" si="5"/>
        <v>04.001.002</v>
      </c>
      <c r="J76" s="358" t="s">
        <v>667</v>
      </c>
      <c r="K76" s="359"/>
      <c r="L76" s="360"/>
      <c r="M76" s="360"/>
      <c r="N76" s="361">
        <f t="shared" ca="1" si="16"/>
        <v>989393.60729747952</v>
      </c>
      <c r="O76" s="362"/>
      <c r="P76" s="362"/>
      <c r="Q76" s="363"/>
      <c r="R76" s="384"/>
      <c r="S76" s="384"/>
      <c r="T76" s="384"/>
      <c r="U76" s="344"/>
      <c r="V76" s="344"/>
      <c r="W76" s="344"/>
      <c r="X76" s="344"/>
      <c r="Y76" s="344"/>
      <c r="Z76" s="344"/>
    </row>
    <row r="77" spans="1:26" ht="13.5" hidden="1" customHeight="1" outlineLevel="2" x14ac:dyDescent="0.25">
      <c r="A77" s="345">
        <f t="shared" ca="1" si="10"/>
        <v>0</v>
      </c>
      <c r="B77" s="345">
        <f t="shared" ca="1" si="11"/>
        <v>4</v>
      </c>
      <c r="C77" s="345">
        <f t="shared" ca="1" si="12"/>
        <v>1</v>
      </c>
      <c r="D77" s="346">
        <f t="shared" ca="1" si="13"/>
        <v>2</v>
      </c>
      <c r="E77" s="346">
        <f t="shared" ca="1" si="14"/>
        <v>1</v>
      </c>
      <c r="F77" s="344"/>
      <c r="G77" s="355"/>
      <c r="H77" s="356" t="s">
        <v>606</v>
      </c>
      <c r="I77" s="357" t="str">
        <f t="shared" ca="1" si="5"/>
        <v>04.001.002.001</v>
      </c>
      <c r="J77" s="358" t="s">
        <v>707</v>
      </c>
      <c r="K77" s="359" t="s">
        <v>669</v>
      </c>
      <c r="L77" s="360">
        <f>SUPRAESTRUTURA!D27</f>
        <v>140036.10719999994</v>
      </c>
      <c r="M77" s="360">
        <f>IFERROR(VLOOKUP(J77,CPU!$D$2:$H$1439,5,FALSE),0)</f>
        <v>7.0652749999999997</v>
      </c>
      <c r="N77" s="361">
        <f t="shared" si="16"/>
        <v>989393.60729747952</v>
      </c>
      <c r="O77" s="362" t="s">
        <v>705</v>
      </c>
      <c r="P77" s="362"/>
      <c r="Q77" s="363" t="s">
        <v>640</v>
      </c>
      <c r="R77" s="384"/>
      <c r="S77" s="384"/>
      <c r="T77" s="384"/>
      <c r="U77" s="344"/>
      <c r="V77" s="344"/>
      <c r="W77" s="344"/>
      <c r="X77" s="344"/>
      <c r="Y77" s="344"/>
      <c r="Z77" s="344"/>
    </row>
    <row r="78" spans="1:26" ht="13.5" hidden="1" customHeight="1" outlineLevel="1" x14ac:dyDescent="0.25">
      <c r="A78" s="345">
        <f t="shared" ca="1" si="10"/>
        <v>0</v>
      </c>
      <c r="B78" s="345">
        <f t="shared" ca="1" si="11"/>
        <v>4</v>
      </c>
      <c r="C78" s="345">
        <f t="shared" ca="1" si="12"/>
        <v>1</v>
      </c>
      <c r="D78" s="346">
        <f t="shared" ca="1" si="13"/>
        <v>3</v>
      </c>
      <c r="E78" s="346">
        <f t="shared" ca="1" si="14"/>
        <v>0</v>
      </c>
      <c r="F78" s="344"/>
      <c r="G78" s="355"/>
      <c r="H78" s="356" t="s">
        <v>604</v>
      </c>
      <c r="I78" s="357" t="str">
        <f t="shared" ca="1" si="5"/>
        <v>04.001.003</v>
      </c>
      <c r="J78" s="358" t="s">
        <v>708</v>
      </c>
      <c r="K78" s="359"/>
      <c r="L78" s="360"/>
      <c r="M78" s="360"/>
      <c r="N78" s="361">
        <f t="shared" ca="1" si="16"/>
        <v>968090.9189159997</v>
      </c>
      <c r="O78" s="362"/>
      <c r="P78" s="362"/>
      <c r="Q78" s="363"/>
      <c r="R78" s="384"/>
      <c r="S78" s="384"/>
      <c r="T78" s="384"/>
      <c r="U78" s="344"/>
      <c r="V78" s="344"/>
      <c r="W78" s="344"/>
      <c r="X78" s="344"/>
      <c r="Y78" s="344"/>
      <c r="Z78" s="344"/>
    </row>
    <row r="79" spans="1:26" ht="12.75" hidden="1" customHeight="1" outlineLevel="2" x14ac:dyDescent="0.25">
      <c r="A79" s="345">
        <f t="shared" ca="1" si="10"/>
        <v>0</v>
      </c>
      <c r="B79" s="345">
        <f t="shared" ca="1" si="11"/>
        <v>4</v>
      </c>
      <c r="C79" s="345">
        <f t="shared" ca="1" si="12"/>
        <v>1</v>
      </c>
      <c r="D79" s="346">
        <f t="shared" ca="1" si="13"/>
        <v>3</v>
      </c>
      <c r="E79" s="346">
        <f t="shared" ca="1" si="14"/>
        <v>1</v>
      </c>
      <c r="F79" s="344"/>
      <c r="G79" s="355"/>
      <c r="H79" s="356" t="s">
        <v>606</v>
      </c>
      <c r="I79" s="357" t="str">
        <f t="shared" ca="1" si="5"/>
        <v>04.001.003.001</v>
      </c>
      <c r="J79" s="358" t="s">
        <v>709</v>
      </c>
      <c r="K79" s="359" t="s">
        <v>643</v>
      </c>
      <c r="L79" s="360">
        <f>SUPRAESTRUTURA!D26</f>
        <v>1522.1315999999995</v>
      </c>
      <c r="M79" s="360">
        <f>IFERROR(VLOOKUP(J79,CPU!$D$2:$H$1439,5,FALSE),0)</f>
        <v>636.01</v>
      </c>
      <c r="N79" s="361">
        <f t="shared" si="16"/>
        <v>968090.9189159997</v>
      </c>
      <c r="O79" s="362" t="s">
        <v>705</v>
      </c>
      <c r="P79" s="362"/>
      <c r="Q79" s="363" t="s">
        <v>640</v>
      </c>
      <c r="R79" s="384"/>
      <c r="S79" s="384"/>
      <c r="T79" s="384"/>
      <c r="U79" s="344"/>
      <c r="V79" s="344"/>
      <c r="W79" s="344"/>
      <c r="X79" s="344"/>
      <c r="Y79" s="344"/>
      <c r="Z79" s="344"/>
    </row>
    <row r="80" spans="1:26" ht="13.5" hidden="1" customHeight="1" outlineLevel="1" x14ac:dyDescent="0.25">
      <c r="A80" s="345">
        <f t="shared" ca="1" si="10"/>
        <v>0</v>
      </c>
      <c r="B80" s="345">
        <f t="shared" ca="1" si="11"/>
        <v>4</v>
      </c>
      <c r="C80" s="345">
        <f t="shared" ca="1" si="12"/>
        <v>1</v>
      </c>
      <c r="D80" s="346">
        <f t="shared" ca="1" si="13"/>
        <v>4</v>
      </c>
      <c r="E80" s="346">
        <f t="shared" ca="1" si="14"/>
        <v>0</v>
      </c>
      <c r="F80" s="344"/>
      <c r="G80" s="355"/>
      <c r="H80" s="356" t="s">
        <v>604</v>
      </c>
      <c r="I80" s="357" t="str">
        <f t="shared" ca="1" si="5"/>
        <v>04.001.004</v>
      </c>
      <c r="J80" s="358" t="s">
        <v>710</v>
      </c>
      <c r="K80" s="359"/>
      <c r="L80" s="360"/>
      <c r="M80" s="360"/>
      <c r="N80" s="361">
        <f t="shared" ca="1" si="16"/>
        <v>327182.37329999998</v>
      </c>
      <c r="O80" s="362"/>
      <c r="P80" s="362"/>
      <c r="Q80" s="363"/>
      <c r="R80" s="384"/>
      <c r="S80" s="384"/>
      <c r="T80" s="384"/>
      <c r="U80" s="344"/>
      <c r="V80" s="344"/>
      <c r="W80" s="344"/>
      <c r="X80" s="344"/>
      <c r="Y80" s="344"/>
      <c r="Z80" s="344"/>
    </row>
    <row r="81" spans="1:26" ht="13.5" hidden="1" customHeight="1" outlineLevel="2" x14ac:dyDescent="0.25">
      <c r="A81" s="345">
        <f t="shared" ca="1" si="10"/>
        <v>0</v>
      </c>
      <c r="B81" s="345">
        <f t="shared" ca="1" si="11"/>
        <v>4</v>
      </c>
      <c r="C81" s="345">
        <f t="shared" ca="1" si="12"/>
        <v>1</v>
      </c>
      <c r="D81" s="346">
        <f t="shared" ca="1" si="13"/>
        <v>4</v>
      </c>
      <c r="E81" s="346">
        <f t="shared" ca="1" si="14"/>
        <v>1</v>
      </c>
      <c r="F81" s="344"/>
      <c r="G81" s="355"/>
      <c r="H81" s="356" t="s">
        <v>606</v>
      </c>
      <c r="I81" s="357" t="str">
        <f t="shared" ca="1" si="5"/>
        <v>04.001.004.001</v>
      </c>
      <c r="J81" s="358" t="s">
        <v>711</v>
      </c>
      <c r="K81" s="359" t="s">
        <v>712</v>
      </c>
      <c r="L81" s="360">
        <f>SUPRAESTRUTURA!H25</f>
        <v>938</v>
      </c>
      <c r="M81" s="360">
        <f>0.45*12*30</f>
        <v>162</v>
      </c>
      <c r="N81" s="361">
        <f t="shared" si="16"/>
        <v>151956</v>
      </c>
      <c r="O81" s="836" t="s">
        <v>2609</v>
      </c>
      <c r="P81" s="362"/>
      <c r="Q81" s="363" t="s">
        <v>640</v>
      </c>
      <c r="R81" s="384"/>
      <c r="S81" s="384"/>
      <c r="T81" s="384"/>
      <c r="U81" s="344"/>
      <c r="V81" s="344"/>
      <c r="W81" s="344"/>
      <c r="X81" s="344"/>
      <c r="Y81" s="344"/>
      <c r="Z81" s="344"/>
    </row>
    <row r="82" spans="1:26" ht="13.5" hidden="1" customHeight="1" outlineLevel="2" x14ac:dyDescent="0.25">
      <c r="A82" s="345">
        <f t="shared" ca="1" si="10"/>
        <v>0</v>
      </c>
      <c r="B82" s="345">
        <f t="shared" ca="1" si="11"/>
        <v>4</v>
      </c>
      <c r="C82" s="345">
        <f t="shared" ca="1" si="12"/>
        <v>1</v>
      </c>
      <c r="D82" s="346">
        <f t="shared" ca="1" si="13"/>
        <v>4</v>
      </c>
      <c r="E82" s="346">
        <f t="shared" ca="1" si="14"/>
        <v>2</v>
      </c>
      <c r="F82" s="344"/>
      <c r="G82" s="355"/>
      <c r="H82" s="356" t="s">
        <v>606</v>
      </c>
      <c r="I82" s="357" t="str">
        <f t="shared" ca="1" si="5"/>
        <v>04.001.004.002</v>
      </c>
      <c r="J82" s="358" t="s">
        <v>713</v>
      </c>
      <c r="K82" s="359" t="s">
        <v>98</v>
      </c>
      <c r="L82" s="360">
        <f>'Obra '!E9-'Obra '!E15</f>
        <v>6355.6899999999978</v>
      </c>
      <c r="M82" s="360">
        <v>27.57</v>
      </c>
      <c r="N82" s="361">
        <f t="shared" si="16"/>
        <v>175226.37329999995</v>
      </c>
      <c r="O82" s="362" t="s">
        <v>705</v>
      </c>
      <c r="P82" s="362"/>
      <c r="Q82" s="363" t="s">
        <v>640</v>
      </c>
      <c r="R82" s="384"/>
      <c r="S82" s="384"/>
      <c r="T82" s="384"/>
      <c r="U82" s="344"/>
      <c r="V82" s="344"/>
      <c r="W82" s="344"/>
      <c r="X82" s="344"/>
      <c r="Y82" s="344"/>
      <c r="Z82" s="344"/>
    </row>
    <row r="83" spans="1:26" ht="13.5" hidden="1" customHeight="1" outlineLevel="1" x14ac:dyDescent="0.25">
      <c r="A83" s="345">
        <f t="shared" ca="1" si="10"/>
        <v>0</v>
      </c>
      <c r="B83" s="345">
        <f t="shared" ca="1" si="11"/>
        <v>4</v>
      </c>
      <c r="C83" s="345">
        <f t="shared" ca="1" si="12"/>
        <v>1</v>
      </c>
      <c r="D83" s="346">
        <f t="shared" ca="1" si="13"/>
        <v>5</v>
      </c>
      <c r="E83" s="346">
        <f t="shared" ca="1" si="14"/>
        <v>0</v>
      </c>
      <c r="F83" s="344"/>
      <c r="G83" s="355"/>
      <c r="H83" s="356" t="s">
        <v>604</v>
      </c>
      <c r="I83" s="357" t="str">
        <f t="shared" ca="1" si="5"/>
        <v>04.001.005</v>
      </c>
      <c r="J83" s="358" t="s">
        <v>714</v>
      </c>
      <c r="K83" s="359"/>
      <c r="L83" s="360"/>
      <c r="M83" s="360"/>
      <c r="N83" s="361">
        <f t="shared" ca="1" si="16"/>
        <v>2006446.1999999995</v>
      </c>
      <c r="O83" s="362"/>
      <c r="P83" s="362"/>
      <c r="Q83" s="363"/>
      <c r="R83" s="384"/>
      <c r="S83" s="384"/>
      <c r="T83" s="384"/>
      <c r="U83" s="344"/>
      <c r="V83" s="344"/>
      <c r="W83" s="344"/>
      <c r="X83" s="344"/>
      <c r="Y83" s="344"/>
      <c r="Z83" s="344"/>
    </row>
    <row r="84" spans="1:26" ht="13.5" hidden="1" customHeight="1" outlineLevel="2" x14ac:dyDescent="0.25">
      <c r="A84" s="345">
        <f t="shared" ca="1" si="10"/>
        <v>0</v>
      </c>
      <c r="B84" s="345">
        <f t="shared" ca="1" si="11"/>
        <v>4</v>
      </c>
      <c r="C84" s="345">
        <f t="shared" ca="1" si="12"/>
        <v>1</v>
      </c>
      <c r="D84" s="346">
        <f t="shared" ca="1" si="13"/>
        <v>5</v>
      </c>
      <c r="E84" s="346">
        <f t="shared" ca="1" si="14"/>
        <v>1</v>
      </c>
      <c r="F84" s="344"/>
      <c r="G84" s="355"/>
      <c r="H84" s="356" t="s">
        <v>606</v>
      </c>
      <c r="I84" s="357" t="str">
        <f t="shared" ca="1" si="5"/>
        <v>04.001.005.001</v>
      </c>
      <c r="J84" s="358" t="s">
        <v>715</v>
      </c>
      <c r="K84" s="359" t="s">
        <v>98</v>
      </c>
      <c r="L84" s="360">
        <f>'Obra '!E9</f>
        <v>6918.7799999999979</v>
      </c>
      <c r="M84" s="360">
        <v>290</v>
      </c>
      <c r="N84" s="361">
        <f t="shared" si="16"/>
        <v>2006446.1999999995</v>
      </c>
      <c r="O84" s="362" t="s">
        <v>716</v>
      </c>
      <c r="P84" s="362"/>
      <c r="Q84" s="363" t="s">
        <v>640</v>
      </c>
      <c r="R84" s="384"/>
      <c r="S84" s="384"/>
      <c r="T84" s="384"/>
      <c r="U84" s="344"/>
      <c r="V84" s="344"/>
      <c r="W84" s="344"/>
      <c r="X84" s="344"/>
      <c r="Y84" s="344"/>
      <c r="Z84" s="344"/>
    </row>
    <row r="85" spans="1:26" ht="13.5" customHeight="1" collapsed="1" x14ac:dyDescent="0.25">
      <c r="A85" s="345">
        <f t="shared" ca="1" si="10"/>
        <v>0</v>
      </c>
      <c r="B85" s="345">
        <f t="shared" ca="1" si="11"/>
        <v>5</v>
      </c>
      <c r="C85" s="345">
        <f t="shared" ca="1" si="12"/>
        <v>0</v>
      </c>
      <c r="D85" s="346">
        <f t="shared" ca="1" si="13"/>
        <v>5</v>
      </c>
      <c r="E85" s="346">
        <f t="shared" ca="1" si="14"/>
        <v>1</v>
      </c>
      <c r="F85" s="1070"/>
      <c r="G85" s="355"/>
      <c r="H85" s="356" t="s">
        <v>601</v>
      </c>
      <c r="I85" s="357" t="str">
        <f t="shared" ca="1" si="5"/>
        <v>05</v>
      </c>
      <c r="J85" s="394" t="s">
        <v>717</v>
      </c>
      <c r="K85" s="359"/>
      <c r="L85" s="360"/>
      <c r="M85" s="360"/>
      <c r="N85" s="361">
        <f t="shared" ca="1" si="16"/>
        <v>995637.47497261025</v>
      </c>
      <c r="O85" s="392">
        <f ca="1">N85/'Obra '!$E$9</f>
        <v>143.90361811946767</v>
      </c>
      <c r="P85" s="392"/>
      <c r="Q85" s="363"/>
      <c r="R85" s="393"/>
      <c r="S85" s="393"/>
      <c r="T85" s="384"/>
      <c r="U85" s="344"/>
      <c r="V85" s="344"/>
      <c r="W85" s="344"/>
      <c r="X85" s="344"/>
      <c r="Y85" s="344"/>
      <c r="Z85" s="344"/>
    </row>
    <row r="86" spans="1:26" ht="13.5" hidden="1" customHeight="1" outlineLevel="1" x14ac:dyDescent="0.25">
      <c r="A86" s="345">
        <f t="shared" ca="1" si="10"/>
        <v>0</v>
      </c>
      <c r="B86" s="345">
        <f t="shared" ca="1" si="11"/>
        <v>5</v>
      </c>
      <c r="C86" s="345">
        <f t="shared" ca="1" si="12"/>
        <v>1</v>
      </c>
      <c r="D86" s="346">
        <f t="shared" ca="1" si="13"/>
        <v>0</v>
      </c>
      <c r="E86" s="346">
        <f t="shared" ca="1" si="14"/>
        <v>1</v>
      </c>
      <c r="F86" s="1151"/>
      <c r="G86" s="355"/>
      <c r="H86" s="356" t="s">
        <v>31</v>
      </c>
      <c r="I86" s="357" t="str">
        <f t="shared" ca="1" si="5"/>
        <v>05.001</v>
      </c>
      <c r="J86" s="358" t="s">
        <v>717</v>
      </c>
      <c r="K86" s="359"/>
      <c r="L86" s="360"/>
      <c r="M86" s="360"/>
      <c r="N86" s="361">
        <f t="shared" ca="1" si="16"/>
        <v>995637.47497261025</v>
      </c>
      <c r="O86" s="362"/>
      <c r="P86" s="362"/>
      <c r="Q86" s="363"/>
      <c r="R86" s="384"/>
      <c r="S86" s="384"/>
      <c r="T86" s="384"/>
      <c r="U86" s="344"/>
      <c r="V86" s="344"/>
      <c r="W86" s="344"/>
      <c r="X86" s="344"/>
      <c r="Y86" s="344"/>
      <c r="Z86" s="344"/>
    </row>
    <row r="87" spans="1:26" ht="13.5" hidden="1" customHeight="1" outlineLevel="1" x14ac:dyDescent="0.25">
      <c r="A87" s="345">
        <f t="shared" ca="1" si="10"/>
        <v>0</v>
      </c>
      <c r="B87" s="345">
        <f t="shared" ca="1" si="11"/>
        <v>5</v>
      </c>
      <c r="C87" s="345">
        <f t="shared" ca="1" si="12"/>
        <v>1</v>
      </c>
      <c r="D87" s="346">
        <f t="shared" ca="1" si="13"/>
        <v>1</v>
      </c>
      <c r="E87" s="346">
        <f t="shared" ca="1" si="14"/>
        <v>0</v>
      </c>
      <c r="F87" s="1151"/>
      <c r="G87" s="355"/>
      <c r="H87" s="356" t="s">
        <v>604</v>
      </c>
      <c r="I87" s="357" t="str">
        <f t="shared" ca="1" si="5"/>
        <v>05.001.001</v>
      </c>
      <c r="J87" s="358" t="s">
        <v>718</v>
      </c>
      <c r="K87" s="359"/>
      <c r="L87" s="360"/>
      <c r="M87" s="360"/>
      <c r="N87" s="361">
        <f t="shared" ca="1" si="16"/>
        <v>437070.52360000001</v>
      </c>
      <c r="O87" s="362"/>
      <c r="P87" s="362"/>
      <c r="Q87" s="363"/>
      <c r="R87" s="384"/>
      <c r="S87" s="384"/>
      <c r="T87" s="384"/>
      <c r="U87" s="344"/>
      <c r="V87" s="344"/>
      <c r="W87" s="344"/>
      <c r="X87" s="344"/>
      <c r="Y87" s="344"/>
      <c r="Z87" s="344"/>
    </row>
    <row r="88" spans="1:26" ht="13.5" hidden="1" customHeight="1" outlineLevel="2" x14ac:dyDescent="0.25">
      <c r="A88" s="345">
        <f t="shared" ref="A88:A157" ca="1" si="17">IF($H88="UNIDADE CONSTRUTIVA",OFFSET(A88,-1,0)+1,LARGE(A$3:A83,1))</f>
        <v>0</v>
      </c>
      <c r="B88" s="345">
        <f t="shared" ca="1" si="11"/>
        <v>5</v>
      </c>
      <c r="C88" s="345">
        <f t="shared" ca="1" si="12"/>
        <v>1</v>
      </c>
      <c r="D88" s="346">
        <f t="shared" ca="1" si="13"/>
        <v>1</v>
      </c>
      <c r="E88" s="346">
        <f t="shared" ca="1" si="14"/>
        <v>1</v>
      </c>
      <c r="F88" s="1151"/>
      <c r="G88" s="355"/>
      <c r="H88" s="356" t="s">
        <v>606</v>
      </c>
      <c r="I88" s="357" t="str">
        <f t="shared" ca="1" si="5"/>
        <v>05.001.001.001</v>
      </c>
      <c r="J88" s="358" t="s">
        <v>719</v>
      </c>
      <c r="K88" s="359" t="s">
        <v>98</v>
      </c>
      <c r="L88" s="360">
        <f>SUMIFS(Arquitetura!$D$13:$D$305,Arquitetura!$B$13:$B$305,"*"&amp;"9"&amp;"*")</f>
        <v>135.13999999999996</v>
      </c>
      <c r="M88" s="360">
        <f>IFERROR(VLOOKUP(J88,CPU!$D$2:$H$1439,5,FALSE),0)</f>
        <v>37.92</v>
      </c>
      <c r="N88" s="361">
        <f t="shared" si="16"/>
        <v>5124.5087999999987</v>
      </c>
      <c r="O88" s="362" t="s">
        <v>720</v>
      </c>
      <c r="P88" s="362"/>
      <c r="Q88" s="363" t="s">
        <v>640</v>
      </c>
      <c r="R88" s="384"/>
      <c r="S88" s="384"/>
      <c r="T88" s="384"/>
      <c r="U88" s="344"/>
      <c r="V88" s="344"/>
      <c r="W88" s="344"/>
      <c r="X88" s="344"/>
      <c r="Y88" s="344"/>
      <c r="Z88" s="344"/>
    </row>
    <row r="89" spans="1:26" ht="13.5" hidden="1" customHeight="1" outlineLevel="2" x14ac:dyDescent="0.25">
      <c r="A89" s="345">
        <f t="shared" ca="1" si="17"/>
        <v>0</v>
      </c>
      <c r="B89" s="345">
        <f t="shared" ca="1" si="11"/>
        <v>5</v>
      </c>
      <c r="C89" s="345">
        <f t="shared" ca="1" si="12"/>
        <v>1</v>
      </c>
      <c r="D89" s="346">
        <f t="shared" ca="1" si="13"/>
        <v>1</v>
      </c>
      <c r="E89" s="346">
        <f t="shared" ca="1" si="14"/>
        <v>2</v>
      </c>
      <c r="F89" s="1151"/>
      <c r="G89" s="355"/>
      <c r="H89" s="356" t="s">
        <v>606</v>
      </c>
      <c r="I89" s="357" t="str">
        <f t="shared" ca="1" si="5"/>
        <v>05.001.001.002</v>
      </c>
      <c r="J89" s="358" t="s">
        <v>721</v>
      </c>
      <c r="K89" s="359" t="s">
        <v>98</v>
      </c>
      <c r="L89" s="360">
        <f>SUMIFS(Arquitetura!$D$13:$D$305,Arquitetura!$B$13:$B$305,"*"&amp;"11,5"&amp;"*")</f>
        <v>203.99000000000004</v>
      </c>
      <c r="M89" s="360">
        <f>IFERROR(VLOOKUP(J89,CPU!$D$2:$H$1439,5,FALSE),0)</f>
        <v>83</v>
      </c>
      <c r="N89" s="361">
        <f t="shared" si="16"/>
        <v>16931.170000000002</v>
      </c>
      <c r="O89" s="362" t="s">
        <v>720</v>
      </c>
      <c r="P89" s="362"/>
      <c r="Q89" s="363" t="s">
        <v>640</v>
      </c>
      <c r="R89" s="384"/>
      <c r="S89" s="384"/>
      <c r="T89" s="384"/>
      <c r="U89" s="344"/>
      <c r="V89" s="344"/>
      <c r="W89" s="344"/>
      <c r="X89" s="344"/>
      <c r="Y89" s="344"/>
      <c r="Z89" s="344"/>
    </row>
    <row r="90" spans="1:26" ht="13.5" hidden="1" customHeight="1" outlineLevel="2" x14ac:dyDescent="0.25">
      <c r="A90" s="345">
        <f t="shared" ca="1" si="17"/>
        <v>0</v>
      </c>
      <c r="B90" s="345">
        <f t="shared" ca="1" si="11"/>
        <v>5</v>
      </c>
      <c r="C90" s="345">
        <f t="shared" ca="1" si="12"/>
        <v>1</v>
      </c>
      <c r="D90" s="346">
        <f t="shared" ca="1" si="13"/>
        <v>1</v>
      </c>
      <c r="E90" s="346">
        <f t="shared" ca="1" si="14"/>
        <v>3</v>
      </c>
      <c r="F90" s="1151"/>
      <c r="G90" s="355"/>
      <c r="H90" s="356" t="s">
        <v>606</v>
      </c>
      <c r="I90" s="357" t="str">
        <f t="shared" ca="1" si="5"/>
        <v>05.001.001.003</v>
      </c>
      <c r="J90" s="358" t="s">
        <v>722</v>
      </c>
      <c r="K90" s="359" t="s">
        <v>98</v>
      </c>
      <c r="L90" s="360">
        <f>SUMIFS(Arquitetura!$D$13:$D$305,Arquitetura!$B$13:$B$305,"*"&amp;"14"&amp;"*")</f>
        <v>2901.8000000000006</v>
      </c>
      <c r="M90" s="360">
        <f>IFERROR(VLOOKUP(J90,CPU!$D$2:$H$1439,5,FALSE),0)</f>
        <v>44.92</v>
      </c>
      <c r="N90" s="361">
        <f t="shared" si="16"/>
        <v>130348.85600000003</v>
      </c>
      <c r="O90" s="362" t="s">
        <v>720</v>
      </c>
      <c r="P90" s="362"/>
      <c r="Q90" s="363" t="s">
        <v>640</v>
      </c>
      <c r="R90" s="384"/>
      <c r="S90" s="384"/>
      <c r="T90" s="384"/>
      <c r="U90" s="344"/>
      <c r="V90" s="344"/>
      <c r="W90" s="344"/>
      <c r="X90" s="344"/>
      <c r="Y90" s="344"/>
      <c r="Z90" s="344"/>
    </row>
    <row r="91" spans="1:26" ht="13.5" hidden="1" customHeight="1" outlineLevel="2" x14ac:dyDescent="0.25">
      <c r="A91" s="345">
        <f t="shared" ca="1" si="17"/>
        <v>0</v>
      </c>
      <c r="B91" s="345">
        <f t="shared" ca="1" si="11"/>
        <v>5</v>
      </c>
      <c r="C91" s="345">
        <f t="shared" ca="1" si="12"/>
        <v>1</v>
      </c>
      <c r="D91" s="346">
        <f t="shared" ca="1" si="13"/>
        <v>1</v>
      </c>
      <c r="E91" s="346">
        <f t="shared" ca="1" si="14"/>
        <v>4</v>
      </c>
      <c r="F91" s="1151"/>
      <c r="G91" s="355"/>
      <c r="H91" s="356" t="s">
        <v>606</v>
      </c>
      <c r="I91" s="357" t="str">
        <f t="shared" ca="1" si="5"/>
        <v>05.001.001.004</v>
      </c>
      <c r="J91" s="358" t="s">
        <v>723</v>
      </c>
      <c r="K91" s="359" t="s">
        <v>98</v>
      </c>
      <c r="L91" s="360">
        <f>SUMIFS(Arquitetura!$D$13:$D$305,Arquitetura!$B$13:$B$305,"*"&amp;"17"&amp;"*")</f>
        <v>2693.66</v>
      </c>
      <c r="M91" s="360">
        <f>IFERROR(VLOOKUP(J91,CPU!$D$2:$H$1439,5,FALSE),0)</f>
        <v>105.68</v>
      </c>
      <c r="N91" s="361">
        <f t="shared" si="16"/>
        <v>284665.98879999999</v>
      </c>
      <c r="O91" s="362" t="s">
        <v>720</v>
      </c>
      <c r="P91" s="362"/>
      <c r="Q91" s="363" t="s">
        <v>640</v>
      </c>
      <c r="R91" s="384"/>
      <c r="S91" s="384"/>
      <c r="T91" s="384"/>
      <c r="U91" s="344"/>
      <c r="V91" s="344"/>
      <c r="W91" s="344"/>
      <c r="X91" s="344"/>
      <c r="Y91" s="344"/>
      <c r="Z91" s="344"/>
    </row>
    <row r="92" spans="1:26" ht="13.5" hidden="1" customHeight="1" outlineLevel="1" x14ac:dyDescent="0.25">
      <c r="A92" s="345">
        <f t="shared" ca="1" si="17"/>
        <v>0</v>
      </c>
      <c r="B92" s="345">
        <f t="shared" ca="1" si="11"/>
        <v>5</v>
      </c>
      <c r="C92" s="345">
        <f t="shared" ca="1" si="12"/>
        <v>1</v>
      </c>
      <c r="D92" s="346">
        <f t="shared" ca="1" si="13"/>
        <v>2</v>
      </c>
      <c r="E92" s="346">
        <f t="shared" ca="1" si="14"/>
        <v>0</v>
      </c>
      <c r="F92" s="1151"/>
      <c r="G92" s="355"/>
      <c r="H92" s="356" t="s">
        <v>604</v>
      </c>
      <c r="I92" s="357" t="str">
        <f t="shared" ca="1" si="5"/>
        <v>05.001.002</v>
      </c>
      <c r="J92" s="358" t="s">
        <v>724</v>
      </c>
      <c r="K92" s="359"/>
      <c r="L92" s="360"/>
      <c r="M92" s="360"/>
      <c r="N92" s="361">
        <f t="shared" ca="1" si="16"/>
        <v>122881.83959999999</v>
      </c>
      <c r="O92" s="362"/>
      <c r="P92" s="362"/>
      <c r="Q92" s="363"/>
      <c r="R92" s="384"/>
      <c r="S92" s="384"/>
      <c r="T92" s="384"/>
      <c r="U92" s="344"/>
      <c r="V92" s="344"/>
      <c r="W92" s="344"/>
      <c r="X92" s="344"/>
      <c r="Y92" s="344"/>
      <c r="Z92" s="344"/>
    </row>
    <row r="93" spans="1:26" ht="13.5" hidden="1" customHeight="1" outlineLevel="2" x14ac:dyDescent="0.25">
      <c r="A93" s="345">
        <f t="shared" ca="1" si="17"/>
        <v>0</v>
      </c>
      <c r="B93" s="345">
        <f t="shared" ca="1" si="11"/>
        <v>5</v>
      </c>
      <c r="C93" s="345">
        <f t="shared" ca="1" si="12"/>
        <v>1</v>
      </c>
      <c r="D93" s="346">
        <f t="shared" ca="1" si="13"/>
        <v>2</v>
      </c>
      <c r="E93" s="346">
        <f t="shared" ca="1" si="14"/>
        <v>1</v>
      </c>
      <c r="F93" s="1151"/>
      <c r="G93" s="355"/>
      <c r="H93" s="356" t="s">
        <v>606</v>
      </c>
      <c r="I93" s="357" t="str">
        <f t="shared" ca="1" si="5"/>
        <v>05.001.002.001</v>
      </c>
      <c r="J93" s="358" t="s">
        <v>725</v>
      </c>
      <c r="K93" s="359" t="s">
        <v>98</v>
      </c>
      <c r="L93" s="360">
        <f>SUMIFS(Arquitetura!$D$123:$D$305,Arquitetura!$B$123:$B$305,"*"&amp;"ACF"&amp;"*")</f>
        <v>938.42999999999984</v>
      </c>
      <c r="M93" s="360">
        <f>IFERROR(VLOOKUP(J93,CPU!$D$2:$H$1439,5,FALSE),0)</f>
        <v>117.66000000000001</v>
      </c>
      <c r="N93" s="361">
        <f t="shared" si="16"/>
        <v>110415.67379999999</v>
      </c>
      <c r="O93" s="362" t="s">
        <v>720</v>
      </c>
      <c r="P93" s="362"/>
      <c r="Q93" s="363" t="s">
        <v>640</v>
      </c>
      <c r="R93" s="384"/>
      <c r="S93" s="384"/>
      <c r="T93" s="384"/>
      <c r="U93" s="344"/>
      <c r="V93" s="344"/>
      <c r="W93" s="344"/>
      <c r="X93" s="344"/>
      <c r="Y93" s="344"/>
      <c r="Z93" s="344"/>
    </row>
    <row r="94" spans="1:26" ht="13.5" hidden="1" customHeight="1" outlineLevel="2" x14ac:dyDescent="0.25">
      <c r="A94" s="345">
        <f t="shared" ca="1" si="17"/>
        <v>0</v>
      </c>
      <c r="B94" s="345">
        <f t="shared" ca="1" si="11"/>
        <v>5</v>
      </c>
      <c r="C94" s="345">
        <f t="shared" ca="1" si="12"/>
        <v>1</v>
      </c>
      <c r="D94" s="346">
        <f t="shared" ca="1" si="13"/>
        <v>2</v>
      </c>
      <c r="E94" s="346">
        <f t="shared" ca="1" si="14"/>
        <v>2</v>
      </c>
      <c r="F94" s="1120"/>
      <c r="G94" s="355"/>
      <c r="H94" s="356" t="s">
        <v>606</v>
      </c>
      <c r="I94" s="357" t="str">
        <f t="shared" ca="1" si="5"/>
        <v>05.001.002.002</v>
      </c>
      <c r="J94" s="358" t="s">
        <v>726</v>
      </c>
      <c r="K94" s="359" t="s">
        <v>98</v>
      </c>
      <c r="L94" s="360">
        <f>1.42*L195</f>
        <v>46.86</v>
      </c>
      <c r="M94" s="360">
        <v>266.02999999999997</v>
      </c>
      <c r="N94" s="361">
        <f t="shared" si="16"/>
        <v>12466.165799999999</v>
      </c>
      <c r="O94" s="362" t="s">
        <v>727</v>
      </c>
      <c r="P94" s="362"/>
      <c r="Q94" s="363" t="s">
        <v>640</v>
      </c>
      <c r="R94" s="384"/>
      <c r="S94" s="384"/>
      <c r="T94" s="384"/>
      <c r="U94" s="344"/>
      <c r="V94" s="344"/>
      <c r="W94" s="344"/>
      <c r="X94" s="344"/>
      <c r="Y94" s="344"/>
      <c r="Z94" s="344"/>
    </row>
    <row r="95" spans="1:26" ht="13.5" hidden="1" customHeight="1" outlineLevel="1" x14ac:dyDescent="0.25">
      <c r="A95" s="345">
        <f t="shared" ca="1" si="17"/>
        <v>0</v>
      </c>
      <c r="B95" s="345">
        <f t="shared" ref="B95:B164" ca="1" si="18">IF(H95="UNIDADE CONSTRUTIVA",0,IF(H95="CÉLULA CONSTRUTIVA",OFFSET(B95,-1,0)+1,OFFSET(B95,-1,0)))</f>
        <v>5</v>
      </c>
      <c r="C95" s="345">
        <f t="shared" ref="C95:C164" ca="1" si="19">IF(H95="CÉLULA CONSTRUTIVA",0,IF(H95="ETAPA",OFFSET(C95,-1,0)+1,OFFSET(C95,-1,0)))</f>
        <v>1</v>
      </c>
      <c r="D95" s="346">
        <f t="shared" ref="D95:D164" ca="1" si="20">IF(H95="ETAPA",0,IF(H95="SUBETAPA",OFFSET(D95,-1,0)+1,OFFSET(D95,-1,0)))</f>
        <v>3</v>
      </c>
      <c r="E95" s="346">
        <f t="shared" ref="E95:E164" ca="1" si="21">IF(H95="Subetapa",0,IF(H95="serviço",OFFSET(E95,-1,0)+1,OFFSET(E95,-1,0)))</f>
        <v>0</v>
      </c>
      <c r="F95" s="1151"/>
      <c r="G95" s="355"/>
      <c r="H95" s="356" t="s">
        <v>604</v>
      </c>
      <c r="I95" s="357" t="str">
        <f t="shared" ca="1" si="5"/>
        <v>05.001.003</v>
      </c>
      <c r="J95" s="358" t="s">
        <v>728</v>
      </c>
      <c r="K95" s="359"/>
      <c r="L95" s="360"/>
      <c r="M95" s="360"/>
      <c r="N95" s="361">
        <f t="shared" ca="1" si="16"/>
        <v>160764.31177261032</v>
      </c>
      <c r="O95" s="362"/>
      <c r="P95" s="362"/>
      <c r="Q95" s="363"/>
      <c r="R95" s="384"/>
      <c r="S95" s="384"/>
      <c r="T95" s="384"/>
      <c r="U95" s="344"/>
      <c r="V95" s="344"/>
      <c r="W95" s="344"/>
      <c r="X95" s="344"/>
      <c r="Y95" s="344"/>
      <c r="Z95" s="344"/>
    </row>
    <row r="96" spans="1:26" ht="13.5" hidden="1" customHeight="1" outlineLevel="2" x14ac:dyDescent="0.25">
      <c r="A96" s="345">
        <f t="shared" ca="1" si="17"/>
        <v>0</v>
      </c>
      <c r="B96" s="345">
        <f t="shared" ca="1" si="18"/>
        <v>5</v>
      </c>
      <c r="C96" s="345">
        <f t="shared" ca="1" si="19"/>
        <v>1</v>
      </c>
      <c r="D96" s="346">
        <f t="shared" ca="1" si="20"/>
        <v>3</v>
      </c>
      <c r="E96" s="346">
        <f t="shared" ca="1" si="21"/>
        <v>1</v>
      </c>
      <c r="F96" s="1151"/>
      <c r="G96" s="355"/>
      <c r="H96" s="356" t="s">
        <v>606</v>
      </c>
      <c r="I96" s="357" t="str">
        <f t="shared" ca="1" si="5"/>
        <v>05.001.003.001</v>
      </c>
      <c r="J96" s="358" t="s">
        <v>729</v>
      </c>
      <c r="K96" s="359" t="s">
        <v>64</v>
      </c>
      <c r="L96" s="360">
        <f>Arquitetura!H173</f>
        <v>3327.5099999999998</v>
      </c>
      <c r="M96" s="360">
        <f>IFERROR(VLOOKUP(J96,CPU!$D$2:$H$1439,5,FALSE),0)</f>
        <v>14.787500000000001</v>
      </c>
      <c r="N96" s="361">
        <f t="shared" si="16"/>
        <v>49205.554125000002</v>
      </c>
      <c r="O96" s="362" t="s">
        <v>720</v>
      </c>
      <c r="P96" s="362"/>
      <c r="Q96" s="363" t="s">
        <v>640</v>
      </c>
      <c r="R96" s="384"/>
      <c r="S96" s="384"/>
      <c r="T96" s="384"/>
      <c r="U96" s="344"/>
      <c r="V96" s="344"/>
      <c r="W96" s="344"/>
      <c r="X96" s="344"/>
      <c r="Y96" s="344"/>
      <c r="Z96" s="344"/>
    </row>
    <row r="97" spans="1:26" ht="13.5" hidden="1" customHeight="1" outlineLevel="2" x14ac:dyDescent="0.25">
      <c r="A97" s="345">
        <f t="shared" ca="1" si="17"/>
        <v>0</v>
      </c>
      <c r="B97" s="345">
        <f t="shared" ca="1" si="18"/>
        <v>5</v>
      </c>
      <c r="C97" s="345">
        <f t="shared" ca="1" si="19"/>
        <v>1</v>
      </c>
      <c r="D97" s="346">
        <f t="shared" ca="1" si="20"/>
        <v>3</v>
      </c>
      <c r="E97" s="346">
        <f t="shared" ca="1" si="21"/>
        <v>2</v>
      </c>
      <c r="F97" s="1151"/>
      <c r="G97" s="355"/>
      <c r="H97" s="356" t="s">
        <v>606</v>
      </c>
      <c r="I97" s="357" t="str">
        <f t="shared" ca="1" si="5"/>
        <v>05.001.003.002</v>
      </c>
      <c r="J97" s="358" t="s">
        <v>730</v>
      </c>
      <c r="K97" s="359" t="s">
        <v>88</v>
      </c>
      <c r="L97" s="360">
        <f>ROUNDUP(Arquitetura!H174,0)</f>
        <v>3357</v>
      </c>
      <c r="M97" s="360">
        <f>IFERROR(VLOOKUP(J97,CPU!$D$2:$H$1439,5,FALSE),0)</f>
        <v>4.1071999999999997</v>
      </c>
      <c r="N97" s="361">
        <f t="shared" si="16"/>
        <v>13787.8704</v>
      </c>
      <c r="O97" s="362" t="s">
        <v>720</v>
      </c>
      <c r="P97" s="362"/>
      <c r="Q97" s="363" t="s">
        <v>640</v>
      </c>
      <c r="R97" s="384"/>
      <c r="S97" s="384"/>
      <c r="T97" s="384"/>
      <c r="U97" s="395"/>
      <c r="V97" s="344"/>
      <c r="W97" s="344"/>
      <c r="X97" s="344"/>
      <c r="Y97" s="344"/>
      <c r="Z97" s="344"/>
    </row>
    <row r="98" spans="1:26" ht="13.5" hidden="1" customHeight="1" outlineLevel="2" x14ac:dyDescent="0.25">
      <c r="A98" s="345">
        <f t="shared" ca="1" si="17"/>
        <v>0</v>
      </c>
      <c r="B98" s="345">
        <f t="shared" ca="1" si="18"/>
        <v>5</v>
      </c>
      <c r="C98" s="345">
        <f t="shared" ca="1" si="19"/>
        <v>1</v>
      </c>
      <c r="D98" s="346">
        <f t="shared" ca="1" si="20"/>
        <v>3</v>
      </c>
      <c r="E98" s="346">
        <f t="shared" ca="1" si="21"/>
        <v>3</v>
      </c>
      <c r="F98" s="1151"/>
      <c r="G98" s="355"/>
      <c r="H98" s="356" t="s">
        <v>606</v>
      </c>
      <c r="I98" s="357" t="str">
        <f t="shared" ca="1" si="5"/>
        <v>05.001.003.003</v>
      </c>
      <c r="J98" s="358" t="s">
        <v>731</v>
      </c>
      <c r="K98" s="359" t="s">
        <v>64</v>
      </c>
      <c r="L98" s="360">
        <f>Arquitetura!H175+Arquitetura!H176+Arquitetura!H172</f>
        <v>1805.08</v>
      </c>
      <c r="M98" s="360">
        <f>IFERROR(VLOOKUP(J98,CPU!$D$2:$H$1439,5,FALSE),0)</f>
        <v>54.16429590245879</v>
      </c>
      <c r="N98" s="361">
        <f t="shared" si="16"/>
        <v>97770.887247610313</v>
      </c>
      <c r="O98" s="362" t="s">
        <v>720</v>
      </c>
      <c r="P98" s="362"/>
      <c r="Q98" s="363" t="s">
        <v>640</v>
      </c>
      <c r="R98" s="384"/>
      <c r="S98" s="384"/>
      <c r="T98" s="384"/>
      <c r="U98" s="395"/>
      <c r="V98" s="344"/>
      <c r="W98" s="344"/>
      <c r="X98" s="344"/>
      <c r="Y98" s="344"/>
      <c r="Z98" s="344"/>
    </row>
    <row r="99" spans="1:26" ht="13.5" hidden="1" customHeight="1" outlineLevel="1" x14ac:dyDescent="0.25">
      <c r="A99" s="345">
        <f t="shared" ca="1" si="17"/>
        <v>0</v>
      </c>
      <c r="B99" s="345">
        <f t="shared" ca="1" si="18"/>
        <v>5</v>
      </c>
      <c r="C99" s="345">
        <f t="shared" ca="1" si="19"/>
        <v>1</v>
      </c>
      <c r="D99" s="346">
        <f t="shared" ca="1" si="20"/>
        <v>4</v>
      </c>
      <c r="E99" s="346">
        <f t="shared" ca="1" si="21"/>
        <v>0</v>
      </c>
      <c r="F99" s="1151"/>
      <c r="G99" s="355"/>
      <c r="H99" s="356" t="s">
        <v>604</v>
      </c>
      <c r="I99" s="357" t="str">
        <f t="shared" ca="1" si="5"/>
        <v>05.001.004</v>
      </c>
      <c r="J99" s="358" t="s">
        <v>714</v>
      </c>
      <c r="K99" s="359"/>
      <c r="L99" s="360"/>
      <c r="M99" s="360"/>
      <c r="N99" s="361">
        <f t="shared" ca="1" si="16"/>
        <v>274920.8</v>
      </c>
      <c r="O99" s="362"/>
      <c r="P99" s="362"/>
      <c r="Q99" s="363"/>
      <c r="R99" s="384"/>
      <c r="S99" s="384"/>
      <c r="T99" s="384"/>
      <c r="U99" s="395"/>
      <c r="V99" s="344"/>
      <c r="W99" s="344"/>
      <c r="X99" s="344"/>
      <c r="Y99" s="344"/>
      <c r="Z99" s="344"/>
    </row>
    <row r="100" spans="1:26" ht="13.5" hidden="1" customHeight="1" outlineLevel="2" x14ac:dyDescent="0.25">
      <c r="A100" s="345">
        <f t="shared" ca="1" si="17"/>
        <v>0</v>
      </c>
      <c r="B100" s="345">
        <f t="shared" ca="1" si="18"/>
        <v>5</v>
      </c>
      <c r="C100" s="345">
        <f t="shared" ca="1" si="19"/>
        <v>1</v>
      </c>
      <c r="D100" s="346">
        <f t="shared" ca="1" si="20"/>
        <v>4</v>
      </c>
      <c r="E100" s="346">
        <f t="shared" ca="1" si="21"/>
        <v>1</v>
      </c>
      <c r="F100" s="1151"/>
      <c r="G100" s="355"/>
      <c r="H100" s="356" t="s">
        <v>606</v>
      </c>
      <c r="I100" s="357" t="str">
        <f t="shared" ca="1" si="5"/>
        <v>05.001.004.001</v>
      </c>
      <c r="J100" s="358" t="s">
        <v>732</v>
      </c>
      <c r="K100" s="359" t="s">
        <v>98</v>
      </c>
      <c r="L100" s="360">
        <f>SUM(L88:L91)</f>
        <v>5934.59</v>
      </c>
      <c r="M100" s="360">
        <f>IFERROR(VLOOKUP(J100,CPU!$D$2:$H$1439,5,FALSE),0)</f>
        <v>40</v>
      </c>
      <c r="N100" s="361">
        <f t="shared" si="16"/>
        <v>237383.6</v>
      </c>
      <c r="O100" s="362" t="s">
        <v>720</v>
      </c>
      <c r="P100" s="362"/>
      <c r="Q100" s="363" t="s">
        <v>640</v>
      </c>
      <c r="R100" s="384"/>
      <c r="S100" s="384"/>
      <c r="T100" s="384"/>
      <c r="U100" s="395"/>
      <c r="V100" s="344"/>
      <c r="W100" s="344"/>
      <c r="X100" s="344"/>
      <c r="Y100" s="344"/>
      <c r="Z100" s="344"/>
    </row>
    <row r="101" spans="1:26" ht="13.5" hidden="1" customHeight="1" outlineLevel="2" x14ac:dyDescent="0.25">
      <c r="A101" s="345">
        <f t="shared" ca="1" si="17"/>
        <v>0</v>
      </c>
      <c r="B101" s="345">
        <f t="shared" ca="1" si="18"/>
        <v>5</v>
      </c>
      <c r="C101" s="345">
        <f t="shared" ca="1" si="19"/>
        <v>1</v>
      </c>
      <c r="D101" s="346">
        <f t="shared" ca="1" si="20"/>
        <v>4</v>
      </c>
      <c r="E101" s="346">
        <f t="shared" ca="1" si="21"/>
        <v>2</v>
      </c>
      <c r="F101" s="1151"/>
      <c r="G101" s="355"/>
      <c r="H101" s="356" t="s">
        <v>606</v>
      </c>
      <c r="I101" s="357" t="str">
        <f t="shared" ca="1" si="5"/>
        <v>05.001.004.002</v>
      </c>
      <c r="J101" s="358" t="s">
        <v>733</v>
      </c>
      <c r="K101" s="359" t="s">
        <v>98</v>
      </c>
      <c r="L101" s="360">
        <f>L93</f>
        <v>938.42999999999984</v>
      </c>
      <c r="M101" s="360">
        <f>IFERROR(VLOOKUP(J101,CPU!$D$2:$H$1439,5,FALSE),0)</f>
        <v>40</v>
      </c>
      <c r="N101" s="361">
        <f t="shared" si="16"/>
        <v>37537.199999999997</v>
      </c>
      <c r="O101" s="362" t="s">
        <v>720</v>
      </c>
      <c r="P101" s="362"/>
      <c r="Q101" s="363" t="s">
        <v>640</v>
      </c>
      <c r="R101" s="384"/>
      <c r="S101" s="384"/>
      <c r="T101" s="384"/>
      <c r="U101" s="395"/>
      <c r="V101" s="344"/>
      <c r="W101" s="344"/>
      <c r="X101" s="344"/>
      <c r="Y101" s="344"/>
      <c r="Z101" s="344"/>
    </row>
    <row r="102" spans="1:26" ht="13.5" customHeight="1" collapsed="1" x14ac:dyDescent="0.25">
      <c r="A102" s="345">
        <f t="shared" ca="1" si="17"/>
        <v>0</v>
      </c>
      <c r="B102" s="345">
        <f t="shared" ca="1" si="18"/>
        <v>6</v>
      </c>
      <c r="C102" s="345">
        <f t="shared" ca="1" si="19"/>
        <v>0</v>
      </c>
      <c r="D102" s="346">
        <f t="shared" ca="1" si="20"/>
        <v>4</v>
      </c>
      <c r="E102" s="346">
        <f t="shared" ca="1" si="21"/>
        <v>2</v>
      </c>
      <c r="F102" s="924"/>
      <c r="G102" s="355"/>
      <c r="H102" s="356" t="s">
        <v>601</v>
      </c>
      <c r="I102" s="357" t="str">
        <f t="shared" ca="1" si="5"/>
        <v>06</v>
      </c>
      <c r="J102" s="358" t="s">
        <v>734</v>
      </c>
      <c r="K102" s="359"/>
      <c r="L102" s="360"/>
      <c r="M102" s="360"/>
      <c r="N102" s="361">
        <f t="shared" ca="1" si="16"/>
        <v>578916.37479250005</v>
      </c>
      <c r="O102" s="392">
        <f ca="1">N102/'Obra '!$E$9</f>
        <v>83.67318729494221</v>
      </c>
      <c r="P102" s="392"/>
      <c r="Q102" s="363"/>
      <c r="R102" s="393"/>
      <c r="S102" s="393"/>
      <c r="T102" s="384"/>
      <c r="U102" s="395"/>
      <c r="V102" s="344"/>
      <c r="W102" s="344"/>
      <c r="X102" s="344"/>
      <c r="Y102" s="344"/>
      <c r="Z102" s="344"/>
    </row>
    <row r="103" spans="1:26" ht="13.5" hidden="1" customHeight="1" outlineLevel="1" x14ac:dyDescent="0.25">
      <c r="A103" s="345">
        <f t="shared" ca="1" si="17"/>
        <v>0</v>
      </c>
      <c r="B103" s="345">
        <f t="shared" ca="1" si="18"/>
        <v>6</v>
      </c>
      <c r="C103" s="345">
        <f t="shared" ca="1" si="19"/>
        <v>1</v>
      </c>
      <c r="D103" s="346">
        <f t="shared" ca="1" si="20"/>
        <v>0</v>
      </c>
      <c r="E103" s="346">
        <f t="shared" ca="1" si="21"/>
        <v>2</v>
      </c>
      <c r="F103" s="344"/>
      <c r="G103" s="355"/>
      <c r="H103" s="356" t="s">
        <v>31</v>
      </c>
      <c r="I103" s="357" t="str">
        <f t="shared" ca="1" si="5"/>
        <v>06.001</v>
      </c>
      <c r="J103" s="358" t="s">
        <v>734</v>
      </c>
      <c r="K103" s="359"/>
      <c r="L103" s="360"/>
      <c r="M103" s="360"/>
      <c r="N103" s="361">
        <f t="shared" ca="1" si="16"/>
        <v>578916.37479250005</v>
      </c>
      <c r="O103" s="362"/>
      <c r="P103" s="362"/>
      <c r="Q103" s="363"/>
      <c r="R103" s="344"/>
      <c r="S103" s="344"/>
      <c r="T103" s="384"/>
      <c r="U103" s="395"/>
      <c r="V103" s="344"/>
      <c r="W103" s="344"/>
      <c r="X103" s="344"/>
      <c r="Y103" s="344"/>
      <c r="Z103" s="344"/>
    </row>
    <row r="104" spans="1:26" ht="13.5" hidden="1" customHeight="1" outlineLevel="2" x14ac:dyDescent="0.25">
      <c r="A104" s="345">
        <f t="shared" ca="1" si="17"/>
        <v>0</v>
      </c>
      <c r="B104" s="345">
        <f t="shared" ca="1" si="18"/>
        <v>6</v>
      </c>
      <c r="C104" s="345">
        <f t="shared" ca="1" si="19"/>
        <v>1</v>
      </c>
      <c r="D104" s="346">
        <f t="shared" ca="1" si="20"/>
        <v>1</v>
      </c>
      <c r="E104" s="346">
        <f t="shared" ca="1" si="21"/>
        <v>0</v>
      </c>
      <c r="F104" s="344"/>
      <c r="G104" s="355"/>
      <c r="H104" s="356" t="s">
        <v>604</v>
      </c>
      <c r="I104" s="357" t="str">
        <f t="shared" ca="1" si="5"/>
        <v>06.001.001</v>
      </c>
      <c r="J104" s="358" t="s">
        <v>735</v>
      </c>
      <c r="K104" s="359"/>
      <c r="L104" s="360"/>
      <c r="M104" s="360"/>
      <c r="N104" s="361">
        <f t="shared" ref="N104:N135" ca="1" si="22">IF(H104="Serviço",M104*L104,IF(H104="CÉLULA CONSTRUTIVA",SUMIFS($N$8:$N$377,$B$8:$B$377,B104,$H$8:$H$377,"Serviço"),IF(H104="ETAPA",SUMIFS($N$8:$N$377,$B$8:$B$377,B104,$C$8:$C$377,C104,$H$8:$H$377,"Serviço"),IF(H104="SUBETAPA",SUMIFS($N$8:$N$377,$B$8:$B$377,B104,$C$8:$C$377,C104,$D$8:$D$377,D104,$H$8:$H$377,"Serviço"),0))))</f>
        <v>59400.309614999998</v>
      </c>
      <c r="O104" s="362"/>
      <c r="P104" s="362"/>
      <c r="Q104" s="363"/>
      <c r="R104" s="344"/>
      <c r="S104" s="344"/>
      <c r="T104" s="384"/>
      <c r="U104" s="395"/>
      <c r="V104" s="344"/>
      <c r="W104" s="344"/>
      <c r="X104" s="344"/>
      <c r="Y104" s="344"/>
      <c r="Z104" s="344"/>
    </row>
    <row r="105" spans="1:26" ht="13.5" hidden="1" customHeight="1" outlineLevel="2" x14ac:dyDescent="0.25">
      <c r="A105" s="345">
        <f t="shared" ca="1" si="17"/>
        <v>0</v>
      </c>
      <c r="B105" s="345">
        <f t="shared" ca="1" si="18"/>
        <v>6</v>
      </c>
      <c r="C105" s="345">
        <f t="shared" ca="1" si="19"/>
        <v>1</v>
      </c>
      <c r="D105" s="346">
        <f t="shared" ca="1" si="20"/>
        <v>1</v>
      </c>
      <c r="E105" s="346">
        <f t="shared" ca="1" si="21"/>
        <v>1</v>
      </c>
      <c r="F105" s="344"/>
      <c r="G105" s="355"/>
      <c r="H105" s="356" t="s">
        <v>606</v>
      </c>
      <c r="I105" s="357" t="str">
        <f t="shared" ca="1" si="5"/>
        <v>06.001.001.001</v>
      </c>
      <c r="J105" s="358" t="s">
        <v>736</v>
      </c>
      <c r="K105" s="359" t="s">
        <v>98</v>
      </c>
      <c r="L105" s="360">
        <f>L108+L110+L112+L115+L118</f>
        <v>4613.07</v>
      </c>
      <c r="M105" s="360">
        <f>IFERROR(VLOOKUP(J105,CPU!$D$2:$H$1439,5,FALSE),0)</f>
        <v>7.8879999999999999</v>
      </c>
      <c r="N105" s="361">
        <f t="shared" si="22"/>
        <v>36387.896159999997</v>
      </c>
      <c r="O105" s="362"/>
      <c r="P105" s="362"/>
      <c r="Q105" s="363" t="s">
        <v>640</v>
      </c>
      <c r="R105" s="344"/>
      <c r="S105" s="344"/>
      <c r="T105" s="384"/>
      <c r="U105" s="395"/>
      <c r="V105" s="344"/>
      <c r="W105" s="344"/>
      <c r="X105" s="344"/>
      <c r="Y105" s="344"/>
      <c r="Z105" s="344"/>
    </row>
    <row r="106" spans="1:26" ht="13.5" hidden="1" customHeight="1" outlineLevel="2" x14ac:dyDescent="0.25">
      <c r="A106" s="345">
        <f t="shared" ca="1" si="17"/>
        <v>0</v>
      </c>
      <c r="B106" s="345">
        <f t="shared" ca="1" si="18"/>
        <v>6</v>
      </c>
      <c r="C106" s="345">
        <f t="shared" ca="1" si="19"/>
        <v>1</v>
      </c>
      <c r="D106" s="346">
        <f t="shared" ca="1" si="20"/>
        <v>1</v>
      </c>
      <c r="E106" s="346">
        <f t="shared" ca="1" si="21"/>
        <v>2</v>
      </c>
      <c r="F106" s="344"/>
      <c r="G106" s="355"/>
      <c r="H106" s="356" t="s">
        <v>606</v>
      </c>
      <c r="I106" s="357" t="str">
        <f t="shared" ca="1" si="5"/>
        <v>06.001.001.002</v>
      </c>
      <c r="J106" s="358" t="s">
        <v>737</v>
      </c>
      <c r="K106" s="359" t="s">
        <v>98</v>
      </c>
      <c r="L106" s="360">
        <f>L108+L110+L115</f>
        <v>466.23</v>
      </c>
      <c r="M106" s="360">
        <f>IFERROR(VLOOKUP(J106,CPU!$D$2:$H$1439,5,FALSE),0)</f>
        <v>49.358499999999999</v>
      </c>
      <c r="N106" s="361">
        <f t="shared" si="22"/>
        <v>23012.413455000002</v>
      </c>
      <c r="O106" s="836" t="s">
        <v>5675</v>
      </c>
      <c r="P106" s="362"/>
      <c r="Q106" s="363" t="s">
        <v>640</v>
      </c>
      <c r="R106" s="344"/>
      <c r="S106" s="344"/>
      <c r="T106" s="384"/>
      <c r="U106" s="395"/>
      <c r="V106" s="344"/>
      <c r="W106" s="344"/>
      <c r="X106" s="344"/>
      <c r="Y106" s="344"/>
      <c r="Z106" s="344"/>
    </row>
    <row r="107" spans="1:26" ht="13.5" hidden="1" customHeight="1" outlineLevel="2" x14ac:dyDescent="0.25">
      <c r="A107" s="345">
        <f t="shared" ca="1" si="17"/>
        <v>0</v>
      </c>
      <c r="B107" s="345">
        <f t="shared" ref="B107:B110" ca="1" si="23">IF(H107="UNIDADE CONSTRUTIVA",0,IF(H107="CÉLULA CONSTRUTIVA",OFFSET(B107,-1,0)+1,OFFSET(B107,-1,0)))</f>
        <v>6</v>
      </c>
      <c r="C107" s="345">
        <f t="shared" ref="C107:C110" ca="1" si="24">IF(H107="CÉLULA CONSTRUTIVA",0,IF(H107="ETAPA",OFFSET(C107,-1,0)+1,OFFSET(C107,-1,0)))</f>
        <v>1</v>
      </c>
      <c r="D107" s="346">
        <f t="shared" ref="D107:D110" ca="1" si="25">IF(H107="ETAPA",0,IF(H107="SUBETAPA",OFFSET(D107,-1,0)+1,OFFSET(D107,-1,0)))</f>
        <v>2</v>
      </c>
      <c r="E107" s="346">
        <f t="shared" ref="E107:E110" ca="1" si="26">IF(H107="Subetapa",0,IF(H107="serviço",OFFSET(E107,-1,0)+1,OFFSET(E107,-1,0)))</f>
        <v>0</v>
      </c>
      <c r="F107" s="344"/>
      <c r="G107" s="355"/>
      <c r="H107" s="356" t="s">
        <v>604</v>
      </c>
      <c r="I107" s="357" t="str">
        <f t="shared" ref="I107:I110" ca="1" si="27">IF(H107="Unidade Construtiva",TEXT(A107,"00"),IF(H107="Célula Construtiva",TEXT(B107,"00"),IF(H107="Etapa",CONCATENATE(TEXT(B107,"00"),".",TEXT(C107,"000")),IF(H107="Subetapa",CONCATENATE(TEXT(B107,"00"),".",TEXT(C107,"000"),".",TEXT(D107,"000")),IF(H107="Serviço",CONCATENATE(TEXT(B107,"00"),".",TEXT(C107,"000"),".",TEXT(D107,"000"),".",TEXT(E107,"000")),"")))))</f>
        <v>06.001.002</v>
      </c>
      <c r="J107" s="394" t="s">
        <v>5667</v>
      </c>
      <c r="K107" s="359"/>
      <c r="L107" s="360"/>
      <c r="M107" s="360"/>
      <c r="N107" s="361">
        <f t="shared" ca="1" si="22"/>
        <v>7763.3260380000002</v>
      </c>
      <c r="O107" s="362"/>
      <c r="P107" s="362"/>
      <c r="Q107" s="363"/>
      <c r="R107" s="344"/>
      <c r="S107" s="344"/>
      <c r="T107" s="384"/>
      <c r="U107" s="395"/>
      <c r="V107" s="344"/>
      <c r="W107" s="344"/>
      <c r="X107" s="344"/>
      <c r="Y107" s="344"/>
      <c r="Z107" s="344"/>
    </row>
    <row r="108" spans="1:26" ht="13.5" hidden="1" customHeight="1" outlineLevel="2" x14ac:dyDescent="0.25">
      <c r="A108" s="345">
        <f t="shared" ca="1" si="17"/>
        <v>0</v>
      </c>
      <c r="B108" s="345">
        <f t="shared" ca="1" si="23"/>
        <v>6</v>
      </c>
      <c r="C108" s="345">
        <f t="shared" ca="1" si="24"/>
        <v>1</v>
      </c>
      <c r="D108" s="346">
        <f t="shared" ca="1" si="25"/>
        <v>2</v>
      </c>
      <c r="E108" s="346">
        <f t="shared" ca="1" si="26"/>
        <v>1</v>
      </c>
      <c r="F108" s="344"/>
      <c r="G108" s="355"/>
      <c r="H108" s="356" t="s">
        <v>606</v>
      </c>
      <c r="I108" s="357" t="str">
        <f t="shared" ca="1" si="27"/>
        <v>06.001.002.001</v>
      </c>
      <c r="J108" s="358" t="s">
        <v>740</v>
      </c>
      <c r="K108" s="359" t="s">
        <v>98</v>
      </c>
      <c r="L108" s="360">
        <f>Arquitetura!H325</f>
        <v>50.31</v>
      </c>
      <c r="M108" s="360">
        <f>IFERROR(VLOOKUP(J108,CPU!$D$2:$H$1439,5,FALSE),0)</f>
        <v>154.3098</v>
      </c>
      <c r="N108" s="361">
        <f t="shared" si="22"/>
        <v>7763.3260380000002</v>
      </c>
      <c r="O108" s="362"/>
      <c r="P108" s="362"/>
      <c r="Q108" s="363" t="s">
        <v>640</v>
      </c>
      <c r="R108" s="384"/>
      <c r="S108" s="384"/>
      <c r="T108" s="384"/>
      <c r="U108" s="395"/>
      <c r="V108" s="344"/>
      <c r="W108" s="344"/>
      <c r="X108" s="344"/>
      <c r="Y108" s="344"/>
      <c r="Z108" s="344"/>
    </row>
    <row r="109" spans="1:26" ht="13.5" hidden="1" customHeight="1" outlineLevel="2" x14ac:dyDescent="0.25">
      <c r="A109" s="345">
        <f t="shared" ca="1" si="17"/>
        <v>0</v>
      </c>
      <c r="B109" s="345">
        <f t="shared" ca="1" si="23"/>
        <v>6</v>
      </c>
      <c r="C109" s="345">
        <f t="shared" ca="1" si="24"/>
        <v>1</v>
      </c>
      <c r="D109" s="346">
        <f t="shared" ca="1" si="25"/>
        <v>3</v>
      </c>
      <c r="E109" s="346">
        <f t="shared" ca="1" si="26"/>
        <v>0</v>
      </c>
      <c r="F109" s="344"/>
      <c r="G109" s="355"/>
      <c r="H109" s="356" t="s">
        <v>604</v>
      </c>
      <c r="I109" s="357" t="str">
        <f t="shared" ca="1" si="27"/>
        <v>06.001.003</v>
      </c>
      <c r="J109" s="358" t="s">
        <v>5668</v>
      </c>
      <c r="K109" s="359"/>
      <c r="L109" s="360"/>
      <c r="M109" s="360"/>
      <c r="N109" s="361">
        <f t="shared" ca="1" si="22"/>
        <v>56208.887747999994</v>
      </c>
      <c r="O109" s="362"/>
      <c r="P109" s="362"/>
      <c r="Q109" s="363"/>
      <c r="R109" s="344"/>
      <c r="S109" s="344"/>
      <c r="T109" s="384"/>
      <c r="U109" s="395"/>
      <c r="V109" s="344"/>
      <c r="W109" s="344"/>
      <c r="X109" s="344"/>
      <c r="Y109" s="344"/>
      <c r="Z109" s="344"/>
    </row>
    <row r="110" spans="1:26" ht="13.5" hidden="1" customHeight="1" outlineLevel="2" x14ac:dyDescent="0.25">
      <c r="A110" s="345">
        <f t="shared" ca="1" si="17"/>
        <v>0</v>
      </c>
      <c r="B110" s="345">
        <f t="shared" ca="1" si="23"/>
        <v>6</v>
      </c>
      <c r="C110" s="345">
        <f t="shared" ca="1" si="24"/>
        <v>1</v>
      </c>
      <c r="D110" s="346">
        <f t="shared" ca="1" si="25"/>
        <v>3</v>
      </c>
      <c r="E110" s="346">
        <f t="shared" ca="1" si="26"/>
        <v>1</v>
      </c>
      <c r="F110" s="344"/>
      <c r="G110" s="355"/>
      <c r="H110" s="356" t="s">
        <v>606</v>
      </c>
      <c r="I110" s="357" t="str">
        <f t="shared" ca="1" si="27"/>
        <v>06.001.003.001</v>
      </c>
      <c r="J110" s="358" t="s">
        <v>740</v>
      </c>
      <c r="K110" s="359" t="s">
        <v>98</v>
      </c>
      <c r="L110" s="360">
        <f>Arquitetura!H326+Arquitetura!H328</f>
        <v>364.26</v>
      </c>
      <c r="M110" s="360">
        <f>IFERROR(VLOOKUP(J110,CPU!$D$2:$H$1439,5,FALSE),0)</f>
        <v>154.3098</v>
      </c>
      <c r="N110" s="361">
        <f t="shared" si="22"/>
        <v>56208.887747999994</v>
      </c>
      <c r="O110" s="362"/>
      <c r="P110" s="362"/>
      <c r="Q110" s="363" t="s">
        <v>640</v>
      </c>
      <c r="R110" s="384"/>
      <c r="S110" s="384"/>
      <c r="T110" s="384"/>
      <c r="U110" s="395"/>
      <c r="V110" s="344"/>
      <c r="W110" s="344"/>
      <c r="X110" s="344"/>
      <c r="Y110" s="344"/>
      <c r="Z110" s="344"/>
    </row>
    <row r="111" spans="1:26" ht="13.5" hidden="1" customHeight="1" outlineLevel="2" x14ac:dyDescent="0.25">
      <c r="A111" s="345">
        <f t="shared" ca="1" si="17"/>
        <v>0</v>
      </c>
      <c r="B111" s="345">
        <f t="shared" ca="1" si="18"/>
        <v>6</v>
      </c>
      <c r="C111" s="345">
        <f t="shared" ca="1" si="19"/>
        <v>1</v>
      </c>
      <c r="D111" s="346">
        <f t="shared" ca="1" si="20"/>
        <v>4</v>
      </c>
      <c r="E111" s="346">
        <f t="shared" ca="1" si="21"/>
        <v>0</v>
      </c>
      <c r="F111" s="344"/>
      <c r="G111" s="355"/>
      <c r="H111" s="356" t="s">
        <v>604</v>
      </c>
      <c r="I111" s="357" t="str">
        <f t="shared" ca="1" si="5"/>
        <v>06.001.004</v>
      </c>
      <c r="J111" s="358" t="s">
        <v>5669</v>
      </c>
      <c r="K111" s="359"/>
      <c r="L111" s="360"/>
      <c r="M111" s="360"/>
      <c r="N111" s="361">
        <f t="shared" ca="1" si="22"/>
        <v>149261.23871999999</v>
      </c>
      <c r="O111" s="362"/>
      <c r="P111" s="362"/>
      <c r="Q111" s="363"/>
      <c r="R111" s="344"/>
      <c r="S111" s="344"/>
      <c r="T111" s="384"/>
      <c r="U111" s="395"/>
      <c r="V111" s="344"/>
      <c r="W111" s="344"/>
      <c r="X111" s="344"/>
      <c r="Y111" s="344"/>
      <c r="Z111" s="344"/>
    </row>
    <row r="112" spans="1:26" ht="13.5" hidden="1" customHeight="1" outlineLevel="2" x14ac:dyDescent="0.25">
      <c r="A112" s="345">
        <f t="shared" ca="1" si="17"/>
        <v>0</v>
      </c>
      <c r="B112" s="345">
        <f t="shared" ca="1" si="18"/>
        <v>6</v>
      </c>
      <c r="C112" s="345">
        <f t="shared" ca="1" si="19"/>
        <v>1</v>
      </c>
      <c r="D112" s="346">
        <f t="shared" ca="1" si="20"/>
        <v>4</v>
      </c>
      <c r="E112" s="346">
        <f t="shared" ca="1" si="21"/>
        <v>1</v>
      </c>
      <c r="F112" s="344"/>
      <c r="G112" s="355"/>
      <c r="H112" s="356" t="s">
        <v>606</v>
      </c>
      <c r="I112" s="357" t="str">
        <f t="shared" ca="1" si="5"/>
        <v>06.001.004.001</v>
      </c>
      <c r="J112" s="358" t="s">
        <v>739</v>
      </c>
      <c r="K112" s="359" t="s">
        <v>98</v>
      </c>
      <c r="L112" s="360">
        <f>Arquitetura!H332</f>
        <v>4116.87</v>
      </c>
      <c r="M112" s="360">
        <f>IFERROR(VLOOKUP(J112,CPU!$D$2:$H$1439,5,FALSE),0)</f>
        <v>36.256</v>
      </c>
      <c r="N112" s="361">
        <f t="shared" si="22"/>
        <v>149261.23871999999</v>
      </c>
      <c r="O112" s="362"/>
      <c r="P112" s="362"/>
      <c r="Q112" s="363" t="s">
        <v>640</v>
      </c>
      <c r="R112" s="344"/>
      <c r="S112" s="344"/>
      <c r="T112" s="384"/>
      <c r="U112" s="395"/>
      <c r="V112" s="344"/>
      <c r="W112" s="344"/>
      <c r="X112" s="344"/>
      <c r="Y112" s="344"/>
      <c r="Z112" s="344"/>
    </row>
    <row r="113" spans="1:26" ht="13.5" hidden="1" customHeight="1" outlineLevel="2" x14ac:dyDescent="0.25">
      <c r="A113" s="345">
        <f t="shared" ca="1" si="17"/>
        <v>0</v>
      </c>
      <c r="B113" s="345">
        <f t="shared" ca="1" si="18"/>
        <v>6</v>
      </c>
      <c r="C113" s="345">
        <f t="shared" ca="1" si="19"/>
        <v>1</v>
      </c>
      <c r="D113" s="346">
        <f t="shared" ca="1" si="20"/>
        <v>5</v>
      </c>
      <c r="E113" s="346">
        <f t="shared" ca="1" si="21"/>
        <v>0</v>
      </c>
      <c r="F113" s="344"/>
      <c r="G113" s="355"/>
      <c r="H113" s="356" t="s">
        <v>604</v>
      </c>
      <c r="I113" s="357" t="str">
        <f t="shared" ca="1" si="5"/>
        <v>06.001.005</v>
      </c>
      <c r="J113" s="396" t="s">
        <v>5670</v>
      </c>
      <c r="K113" s="359"/>
      <c r="L113" s="360"/>
      <c r="M113" s="360"/>
      <c r="N113" s="361">
        <f t="shared" ca="1" si="22"/>
        <v>25717.506028</v>
      </c>
      <c r="O113" s="362"/>
      <c r="P113" s="362"/>
      <c r="Q113" s="363"/>
      <c r="R113" s="344"/>
      <c r="S113" s="344"/>
      <c r="T113" s="384"/>
      <c r="U113" s="395"/>
      <c r="V113" s="344"/>
      <c r="W113" s="344"/>
      <c r="X113" s="344"/>
      <c r="Y113" s="344"/>
      <c r="Z113" s="344"/>
    </row>
    <row r="114" spans="1:26" ht="13.5" hidden="1" customHeight="1" outlineLevel="2" x14ac:dyDescent="0.25">
      <c r="A114" s="345">
        <f t="shared" ca="1" si="17"/>
        <v>0</v>
      </c>
      <c r="B114" s="345">
        <f t="shared" ref="B114" ca="1" si="28">IF(H114="UNIDADE CONSTRUTIVA",0,IF(H114="CÉLULA CONSTRUTIVA",OFFSET(B114,-1,0)+1,OFFSET(B114,-1,0)))</f>
        <v>6</v>
      </c>
      <c r="C114" s="345">
        <f t="shared" ref="C114" ca="1" si="29">IF(H114="CÉLULA CONSTRUTIVA",0,IF(H114="ETAPA",OFFSET(C114,-1,0)+1,OFFSET(C114,-1,0)))</f>
        <v>1</v>
      </c>
      <c r="D114" s="346">
        <f t="shared" ref="D114" ca="1" si="30">IF(H114="ETAPA",0,IF(H114="SUBETAPA",OFFSET(D114,-1,0)+1,OFFSET(D114,-1,0)))</f>
        <v>5</v>
      </c>
      <c r="E114" s="346">
        <f t="shared" ref="E114" ca="1" si="31">IF(H114="Subetapa",0,IF(H114="serviço",OFFSET(E114,-1,0)+1,OFFSET(E114,-1,0)))</f>
        <v>1</v>
      </c>
      <c r="F114" s="344"/>
      <c r="G114" s="355"/>
      <c r="H114" s="356" t="s">
        <v>606</v>
      </c>
      <c r="I114" s="357" t="str">
        <f t="shared" ref="I114" ca="1" si="32">IF(H114="Unidade Construtiva",TEXT(A114,"00"),IF(H114="Célula Construtiva",TEXT(B114,"00"),IF(H114="Etapa",CONCATENATE(TEXT(B114,"00"),".",TEXT(C114,"000")),IF(H114="Subetapa",CONCATENATE(TEXT(B114,"00"),".",TEXT(C114,"000"),".",TEXT(D114,"000")),IF(H114="Serviço",CONCATENATE(TEXT(B114,"00"),".",TEXT(C114,"000"),".",TEXT(D114,"000"),".",TEXT(E114,"000")),"")))))</f>
        <v>06.001.005.001</v>
      </c>
      <c r="J114" s="358" t="s">
        <v>739</v>
      </c>
      <c r="K114" s="359" t="s">
        <v>98</v>
      </c>
      <c r="L114" s="397">
        <f>Arquitetura!H322+Arquitetura!H316</f>
        <v>489.46000000000004</v>
      </c>
      <c r="M114" s="360">
        <f>IFERROR(VLOOKUP(J114,CPU!$D$2:$H$1439,5,FALSE),0)</f>
        <v>36.256</v>
      </c>
      <c r="N114" s="361">
        <f t="shared" si="22"/>
        <v>17745.86176</v>
      </c>
      <c r="O114" s="362" t="s">
        <v>5672</v>
      </c>
      <c r="P114" s="362"/>
      <c r="Q114" s="363" t="s">
        <v>640</v>
      </c>
      <c r="R114" s="344"/>
      <c r="S114" s="344"/>
      <c r="T114" s="384"/>
      <c r="U114" s="395"/>
      <c r="V114" s="344"/>
      <c r="W114" s="344"/>
      <c r="X114" s="344"/>
      <c r="Y114" s="344"/>
      <c r="Z114" s="344"/>
    </row>
    <row r="115" spans="1:26" ht="13.5" hidden="1" customHeight="1" outlineLevel="2" x14ac:dyDescent="0.25">
      <c r="A115" s="345">
        <f t="shared" ca="1" si="17"/>
        <v>0</v>
      </c>
      <c r="B115" s="345">
        <f t="shared" ca="1" si="18"/>
        <v>6</v>
      </c>
      <c r="C115" s="345">
        <f t="shared" ca="1" si="19"/>
        <v>1</v>
      </c>
      <c r="D115" s="346">
        <f t="shared" ca="1" si="20"/>
        <v>5</v>
      </c>
      <c r="E115" s="346">
        <f t="shared" ca="1" si="21"/>
        <v>2</v>
      </c>
      <c r="F115" s="344"/>
      <c r="G115" s="355"/>
      <c r="H115" s="356" t="s">
        <v>606</v>
      </c>
      <c r="I115" s="357" t="str">
        <f t="shared" ca="1" si="5"/>
        <v>06.001.005.002</v>
      </c>
      <c r="J115" s="358" t="s">
        <v>740</v>
      </c>
      <c r="K115" s="359" t="s">
        <v>98</v>
      </c>
      <c r="L115" s="360">
        <f>Arquitetura!H314</f>
        <v>51.66</v>
      </c>
      <c r="M115" s="360">
        <f>IFERROR(VLOOKUP(J115,CPU!$D$2:$H$1439,5,FALSE),0)</f>
        <v>154.3098</v>
      </c>
      <c r="N115" s="361">
        <f t="shared" si="22"/>
        <v>7971.6442679999991</v>
      </c>
      <c r="O115" s="362" t="s">
        <v>5666</v>
      </c>
      <c r="P115" s="362"/>
      <c r="Q115" s="363" t="s">
        <v>640</v>
      </c>
      <c r="R115" s="344"/>
      <c r="S115" s="344"/>
      <c r="T115" s="384"/>
      <c r="U115" s="395"/>
      <c r="V115" s="344"/>
      <c r="W115" s="344"/>
      <c r="X115" s="344"/>
      <c r="Y115" s="344"/>
      <c r="Z115" s="344"/>
    </row>
    <row r="116" spans="1:26" ht="13.5" hidden="1" customHeight="1" outlineLevel="2" x14ac:dyDescent="0.25">
      <c r="A116" s="345">
        <f t="shared" ca="1" si="17"/>
        <v>0</v>
      </c>
      <c r="B116" s="345">
        <f t="shared" ca="1" si="18"/>
        <v>6</v>
      </c>
      <c r="C116" s="345">
        <f t="shared" ca="1" si="19"/>
        <v>1</v>
      </c>
      <c r="D116" s="346">
        <f t="shared" ca="1" si="20"/>
        <v>6</v>
      </c>
      <c r="E116" s="346">
        <f t="shared" ca="1" si="21"/>
        <v>0</v>
      </c>
      <c r="F116" s="344"/>
      <c r="G116" s="355"/>
      <c r="H116" s="356" t="s">
        <v>604</v>
      </c>
      <c r="I116" s="357" t="str">
        <f t="shared" ca="1" si="5"/>
        <v>06.001.006</v>
      </c>
      <c r="J116" s="394" t="s">
        <v>5671</v>
      </c>
      <c r="K116" s="359"/>
      <c r="L116" s="360"/>
      <c r="M116" s="360"/>
      <c r="N116" s="361">
        <f t="shared" ca="1" si="22"/>
        <v>11785.416643499999</v>
      </c>
      <c r="O116" s="362"/>
      <c r="P116" s="362"/>
      <c r="Q116" s="363"/>
      <c r="R116" s="344"/>
      <c r="S116" s="344"/>
      <c r="T116" s="384"/>
      <c r="U116" s="395"/>
      <c r="V116" s="344"/>
      <c r="W116" s="344"/>
      <c r="X116" s="344"/>
      <c r="Y116" s="344"/>
      <c r="Z116" s="344"/>
    </row>
    <row r="117" spans="1:26" ht="13.5" hidden="1" customHeight="1" outlineLevel="2" x14ac:dyDescent="0.25">
      <c r="A117" s="345">
        <f t="shared" ca="1" si="17"/>
        <v>0</v>
      </c>
      <c r="B117" s="345">
        <f t="shared" ca="1" si="18"/>
        <v>6</v>
      </c>
      <c r="C117" s="345">
        <f t="shared" ca="1" si="19"/>
        <v>1</v>
      </c>
      <c r="D117" s="346">
        <f t="shared" ca="1" si="20"/>
        <v>6</v>
      </c>
      <c r="E117" s="346">
        <f t="shared" ca="1" si="21"/>
        <v>1</v>
      </c>
      <c r="F117" s="344"/>
      <c r="G117" s="355"/>
      <c r="H117" s="356" t="s">
        <v>606</v>
      </c>
      <c r="I117" s="357" t="str">
        <f t="shared" ca="1" si="5"/>
        <v>06.001.006.001</v>
      </c>
      <c r="J117" s="358" t="s">
        <v>738</v>
      </c>
      <c r="K117" s="359" t="s">
        <v>98</v>
      </c>
      <c r="L117" s="360">
        <f>L37</f>
        <v>408.15999999999997</v>
      </c>
      <c r="M117" s="360">
        <f>IFERROR(VLOOKUP(J117,CPU!$D$2:$H$1439,5,FALSE),0)</f>
        <v>24.900000000000002</v>
      </c>
      <c r="N117" s="361">
        <f t="shared" si="22"/>
        <v>10163.183999999999</v>
      </c>
      <c r="O117" s="362" t="s">
        <v>5665</v>
      </c>
      <c r="P117" s="362"/>
      <c r="Q117" s="363" t="s">
        <v>640</v>
      </c>
      <c r="R117" s="384"/>
      <c r="S117" s="384"/>
      <c r="T117" s="384"/>
      <c r="U117" s="395"/>
      <c r="V117" s="344"/>
      <c r="W117" s="344"/>
      <c r="X117" s="344"/>
      <c r="Y117" s="344"/>
      <c r="Z117" s="344"/>
    </row>
    <row r="118" spans="1:26" ht="13.5" hidden="1" customHeight="1" outlineLevel="2" x14ac:dyDescent="0.25">
      <c r="A118" s="345">
        <f t="shared" ca="1" si="17"/>
        <v>0</v>
      </c>
      <c r="B118" s="345">
        <f t="shared" ref="B118" ca="1" si="33">IF(H118="UNIDADE CONSTRUTIVA",0,IF(H118="CÉLULA CONSTRUTIVA",OFFSET(B118,-1,0)+1,OFFSET(B118,-1,0)))</f>
        <v>6</v>
      </c>
      <c r="C118" s="345">
        <f t="shared" ref="C118" ca="1" si="34">IF(H118="CÉLULA CONSTRUTIVA",0,IF(H118="ETAPA",OFFSET(C118,-1,0)+1,OFFSET(C118,-1,0)))</f>
        <v>1</v>
      </c>
      <c r="D118" s="346">
        <f t="shared" ref="D118" ca="1" si="35">IF(H118="ETAPA",0,IF(H118="SUBETAPA",OFFSET(D118,-1,0)+1,OFFSET(D118,-1,0)))</f>
        <v>6</v>
      </c>
      <c r="E118" s="346">
        <f t="shared" ref="E118" ca="1" si="36">IF(H118="Subetapa",0,IF(H118="serviço",OFFSET(E118,-1,0)+1,OFFSET(E118,-1,0)))</f>
        <v>2</v>
      </c>
      <c r="F118" s="344"/>
      <c r="G118" s="355"/>
      <c r="H118" s="356" t="s">
        <v>606</v>
      </c>
      <c r="I118" s="357" t="str">
        <f t="shared" ref="I118" ca="1" si="37"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>06.001.006.002</v>
      </c>
      <c r="J118" s="358" t="s">
        <v>1447</v>
      </c>
      <c r="K118" s="359" t="s">
        <v>98</v>
      </c>
      <c r="L118" s="360">
        <f>Arquitetura!H324</f>
        <v>29.97</v>
      </c>
      <c r="M118" s="360">
        <f>IFERROR(VLOOKUP(J118,CPU!$D$2:$H$1439,5,FALSE),0)</f>
        <v>54.128550000000004</v>
      </c>
      <c r="N118" s="361">
        <f t="shared" si="22"/>
        <v>1622.2326435</v>
      </c>
      <c r="O118" s="362" t="s">
        <v>27</v>
      </c>
      <c r="P118" s="362"/>
      <c r="Q118" s="363" t="s">
        <v>640</v>
      </c>
      <c r="R118" s="384"/>
      <c r="S118" s="384"/>
      <c r="T118" s="384"/>
      <c r="U118" s="395"/>
      <c r="V118" s="344"/>
      <c r="W118" s="344"/>
      <c r="X118" s="344"/>
      <c r="Y118" s="344"/>
      <c r="Z118" s="344"/>
    </row>
    <row r="119" spans="1:26" ht="13.5" hidden="1" customHeight="1" outlineLevel="2" x14ac:dyDescent="0.25">
      <c r="A119" s="345">
        <f ca="1">IF($H119="UNIDADE CONSTRUTIVA",OFFSET(A119,-1,0)+1,LARGE(A$3:A115,1))</f>
        <v>0</v>
      </c>
      <c r="B119" s="345">
        <f t="shared" ca="1" si="18"/>
        <v>6</v>
      </c>
      <c r="C119" s="345">
        <f t="shared" ca="1" si="19"/>
        <v>1</v>
      </c>
      <c r="D119" s="346">
        <f t="shared" ca="1" si="20"/>
        <v>7</v>
      </c>
      <c r="E119" s="346">
        <f t="shared" ca="1" si="21"/>
        <v>0</v>
      </c>
      <c r="F119" s="344"/>
      <c r="G119" s="355"/>
      <c r="H119" s="356" t="s">
        <v>604</v>
      </c>
      <c r="I119" s="357" t="str">
        <f t="shared" ca="1" si="5"/>
        <v>06.001.007</v>
      </c>
      <c r="J119" s="358" t="s">
        <v>688</v>
      </c>
      <c r="K119" s="359"/>
      <c r="L119" s="360"/>
      <c r="M119" s="360"/>
      <c r="N119" s="361">
        <f t="shared" ca="1" si="22"/>
        <v>268779.69</v>
      </c>
      <c r="O119" s="362"/>
      <c r="P119" s="362"/>
      <c r="Q119" s="363"/>
      <c r="R119" s="384"/>
      <c r="S119" s="384"/>
      <c r="T119" s="384"/>
      <c r="U119" s="344"/>
      <c r="V119" s="344"/>
      <c r="W119" s="344"/>
      <c r="X119" s="344"/>
      <c r="Y119" s="344"/>
      <c r="Z119" s="344"/>
    </row>
    <row r="120" spans="1:26" ht="13.5" hidden="1" customHeight="1" outlineLevel="2" x14ac:dyDescent="0.25">
      <c r="A120" s="345">
        <f ca="1">IF($H120="UNIDADE CONSTRUTIVA",OFFSET(A120,-1,0)+1,LARGE(A$3:A116,1))</f>
        <v>0</v>
      </c>
      <c r="B120" s="345">
        <f t="shared" ca="1" si="18"/>
        <v>6</v>
      </c>
      <c r="C120" s="345">
        <f t="shared" ca="1" si="19"/>
        <v>1</v>
      </c>
      <c r="D120" s="346">
        <f t="shared" ca="1" si="20"/>
        <v>7</v>
      </c>
      <c r="E120" s="346">
        <f t="shared" ca="1" si="21"/>
        <v>1</v>
      </c>
      <c r="F120" s="344"/>
      <c r="G120" s="355"/>
      <c r="H120" s="356" t="s">
        <v>606</v>
      </c>
      <c r="I120" s="357" t="str">
        <f t="shared" ca="1" si="5"/>
        <v>06.001.007.001</v>
      </c>
      <c r="J120" s="358" t="s">
        <v>741</v>
      </c>
      <c r="K120" s="359" t="s">
        <v>98</v>
      </c>
      <c r="L120" s="360">
        <f>L105</f>
        <v>4613.07</v>
      </c>
      <c r="M120" s="360">
        <f>IFERROR(VLOOKUP(J120,CPU!$D$2:$H$1439,5,FALSE),0)</f>
        <v>20</v>
      </c>
      <c r="N120" s="361">
        <f t="shared" si="22"/>
        <v>92261.4</v>
      </c>
      <c r="O120" s="362"/>
      <c r="P120" s="362"/>
      <c r="Q120" s="363" t="s">
        <v>640</v>
      </c>
      <c r="R120" s="384"/>
      <c r="S120" s="384"/>
      <c r="T120" s="384"/>
      <c r="U120" s="344"/>
      <c r="V120" s="344"/>
      <c r="W120" s="344"/>
      <c r="X120" s="344"/>
      <c r="Y120" s="344"/>
      <c r="Z120" s="344"/>
    </row>
    <row r="121" spans="1:26" ht="13.5" hidden="1" customHeight="1" outlineLevel="2" x14ac:dyDescent="0.25">
      <c r="A121" s="345">
        <f ca="1">IF($H121="UNIDADE CONSTRUTIVA",OFFSET(A121,-1,0)+1,LARGE(A$3:A117,1))</f>
        <v>0</v>
      </c>
      <c r="B121" s="345">
        <f t="shared" ca="1" si="18"/>
        <v>6</v>
      </c>
      <c r="C121" s="345">
        <f t="shared" ca="1" si="19"/>
        <v>1</v>
      </c>
      <c r="D121" s="346">
        <f t="shared" ca="1" si="20"/>
        <v>7</v>
      </c>
      <c r="E121" s="346">
        <f t="shared" ca="1" si="21"/>
        <v>2</v>
      </c>
      <c r="F121" s="344"/>
      <c r="G121" s="355"/>
      <c r="H121" s="356" t="s">
        <v>606</v>
      </c>
      <c r="I121" s="357" t="str">
        <f t="shared" ca="1" si="5"/>
        <v>06.001.007.002</v>
      </c>
      <c r="J121" s="358" t="s">
        <v>742</v>
      </c>
      <c r="K121" s="359" t="s">
        <v>98</v>
      </c>
      <c r="L121" s="360">
        <f>L106</f>
        <v>466.23</v>
      </c>
      <c r="M121" s="360">
        <f>IFERROR(VLOOKUP(J121,CPU!$D$2:$H$1439,5,FALSE),0)</f>
        <v>45</v>
      </c>
      <c r="N121" s="361">
        <f t="shared" si="22"/>
        <v>20980.350000000002</v>
      </c>
      <c r="O121" s="362"/>
      <c r="P121" s="362"/>
      <c r="Q121" s="363" t="s">
        <v>640</v>
      </c>
      <c r="R121" s="384"/>
      <c r="S121" s="384"/>
      <c r="T121" s="384"/>
      <c r="U121" s="344"/>
      <c r="V121" s="344"/>
      <c r="W121" s="344"/>
      <c r="X121" s="344"/>
      <c r="Y121" s="344"/>
      <c r="Z121" s="344"/>
    </row>
    <row r="122" spans="1:26" ht="13.5" hidden="1" customHeight="1" outlineLevel="2" x14ac:dyDescent="0.25">
      <c r="A122" s="345">
        <f ca="1">IF($H122="UNIDADE CONSTRUTIVA",OFFSET(A122,-1,0)+1,LARGE(A$3:A117,1))</f>
        <v>0</v>
      </c>
      <c r="B122" s="345">
        <f t="shared" ref="B122" ca="1" si="38">IF(H122="UNIDADE CONSTRUTIVA",0,IF(H122="CÉLULA CONSTRUTIVA",OFFSET(B122,-1,0)+1,OFFSET(B122,-1,0)))</f>
        <v>6</v>
      </c>
      <c r="C122" s="345">
        <f t="shared" ref="C122" ca="1" si="39">IF(H122="CÉLULA CONSTRUTIVA",0,IF(H122="ETAPA",OFFSET(C122,-1,0)+1,OFFSET(C122,-1,0)))</f>
        <v>1</v>
      </c>
      <c r="D122" s="346">
        <f t="shared" ref="D122" ca="1" si="40">IF(H122="ETAPA",0,IF(H122="SUBETAPA",OFFSET(D122,-1,0)+1,OFFSET(D122,-1,0)))</f>
        <v>7</v>
      </c>
      <c r="E122" s="346">
        <f t="shared" ref="E122" ca="1" si="41">IF(H122="Subetapa",0,IF(H122="serviço",OFFSET(E122,-1,0)+1,OFFSET(E122,-1,0)))</f>
        <v>3</v>
      </c>
      <c r="F122" s="344"/>
      <c r="G122" s="355"/>
      <c r="H122" s="356" t="s">
        <v>606</v>
      </c>
      <c r="I122" s="357" t="str">
        <f t="shared" ref="I122" ca="1" si="42"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>06.001.007.003</v>
      </c>
      <c r="J122" s="358" t="s">
        <v>1333</v>
      </c>
      <c r="K122" s="359" t="s">
        <v>98</v>
      </c>
      <c r="L122" s="360">
        <f>L117</f>
        <v>408.15999999999997</v>
      </c>
      <c r="M122" s="360">
        <v>20</v>
      </c>
      <c r="N122" s="361">
        <f t="shared" si="22"/>
        <v>8163.1999999999989</v>
      </c>
      <c r="O122" s="362"/>
      <c r="P122" s="362"/>
      <c r="Q122" s="363" t="s">
        <v>640</v>
      </c>
      <c r="R122" s="384"/>
      <c r="S122" s="384"/>
      <c r="T122" s="384"/>
      <c r="U122" s="344"/>
      <c r="V122" s="344"/>
      <c r="W122" s="344"/>
      <c r="X122" s="344"/>
      <c r="Y122" s="344"/>
      <c r="Z122" s="344"/>
    </row>
    <row r="123" spans="1:26" ht="13.5" hidden="1" customHeight="1" outlineLevel="2" x14ac:dyDescent="0.25">
      <c r="A123" s="345">
        <f ca="1">IF($H123="UNIDADE CONSTRUTIVA",OFFSET(A123,-1,0)+1,LARGE(A$3:A118,1))</f>
        <v>0</v>
      </c>
      <c r="B123" s="345">
        <f t="shared" ca="1" si="18"/>
        <v>6</v>
      </c>
      <c r="C123" s="345">
        <f t="shared" ca="1" si="19"/>
        <v>1</v>
      </c>
      <c r="D123" s="346">
        <f t="shared" ca="1" si="20"/>
        <v>7</v>
      </c>
      <c r="E123" s="346">
        <f t="shared" ca="1" si="21"/>
        <v>4</v>
      </c>
      <c r="F123" s="344"/>
      <c r="G123" s="355"/>
      <c r="H123" s="356" t="s">
        <v>606</v>
      </c>
      <c r="I123" s="357" t="str">
        <f t="shared" ca="1" si="5"/>
        <v>06.001.007.004</v>
      </c>
      <c r="J123" s="358" t="s">
        <v>743</v>
      </c>
      <c r="K123" s="359" t="s">
        <v>98</v>
      </c>
      <c r="L123" s="360">
        <f>L110+L108+L115</f>
        <v>466.23</v>
      </c>
      <c r="M123" s="360">
        <v>20</v>
      </c>
      <c r="N123" s="361">
        <f t="shared" si="22"/>
        <v>9324.6</v>
      </c>
      <c r="O123" s="362"/>
      <c r="P123" s="362"/>
      <c r="Q123" s="363" t="s">
        <v>640</v>
      </c>
      <c r="R123" s="384"/>
      <c r="S123" s="384"/>
      <c r="T123" s="384"/>
      <c r="U123" s="344"/>
      <c r="V123" s="344"/>
      <c r="W123" s="344"/>
      <c r="X123" s="344"/>
      <c r="Y123" s="344"/>
      <c r="Z123" s="344"/>
    </row>
    <row r="124" spans="1:26" ht="13.5" hidden="1" customHeight="1" outlineLevel="2" x14ac:dyDescent="0.25">
      <c r="A124" s="345">
        <f ca="1">IF($H124="UNIDADE CONSTRUTIVA",OFFSET(A124,-1,0)+1,LARGE(A$3:A118,1))</f>
        <v>0</v>
      </c>
      <c r="B124" s="345">
        <f t="shared" ca="1" si="18"/>
        <v>6</v>
      </c>
      <c r="C124" s="345">
        <f t="shared" ca="1" si="19"/>
        <v>1</v>
      </c>
      <c r="D124" s="346">
        <f t="shared" ca="1" si="20"/>
        <v>7</v>
      </c>
      <c r="E124" s="346">
        <f t="shared" ca="1" si="21"/>
        <v>5</v>
      </c>
      <c r="F124" s="344"/>
      <c r="G124" s="355"/>
      <c r="H124" s="356" t="s">
        <v>606</v>
      </c>
      <c r="I124" s="357" t="str">
        <f t="shared" ca="1" si="5"/>
        <v>06.001.007.005</v>
      </c>
      <c r="J124" s="358" t="s">
        <v>744</v>
      </c>
      <c r="K124" s="359" t="s">
        <v>98</v>
      </c>
      <c r="L124" s="360">
        <f>L112</f>
        <v>4116.87</v>
      </c>
      <c r="M124" s="360">
        <f>IFERROR(VLOOKUP(J124,CPU!$D$2:$H$1439,5,FALSE),0)</f>
        <v>30</v>
      </c>
      <c r="N124" s="361">
        <f t="shared" si="22"/>
        <v>123506.09999999999</v>
      </c>
      <c r="O124" s="362"/>
      <c r="P124" s="362"/>
      <c r="Q124" s="363" t="s">
        <v>640</v>
      </c>
      <c r="R124" s="384"/>
      <c r="S124" s="384"/>
      <c r="T124" s="384"/>
      <c r="U124" s="344"/>
      <c r="V124" s="344"/>
      <c r="W124" s="344"/>
      <c r="X124" s="344"/>
      <c r="Y124" s="344"/>
      <c r="Z124" s="344"/>
    </row>
    <row r="125" spans="1:26" ht="13.5" hidden="1" customHeight="1" outlineLevel="2" x14ac:dyDescent="0.25">
      <c r="A125" s="345">
        <f t="shared" ca="1" si="17"/>
        <v>0</v>
      </c>
      <c r="B125" s="345">
        <f t="shared" ref="B125" ca="1" si="43">IF(H125="UNIDADE CONSTRUTIVA",0,IF(H125="CÉLULA CONSTRUTIVA",OFFSET(B125,-1,0)+1,OFFSET(B125,-1,0)))</f>
        <v>6</v>
      </c>
      <c r="C125" s="345">
        <f t="shared" ref="C125" ca="1" si="44">IF(H125="CÉLULA CONSTRUTIVA",0,IF(H125="ETAPA",OFFSET(C125,-1,0)+1,OFFSET(C125,-1,0)))</f>
        <v>1</v>
      </c>
      <c r="D125" s="346">
        <f t="shared" ref="D125" ca="1" si="45">IF(H125="ETAPA",0,IF(H125="SUBETAPA",OFFSET(D125,-1,0)+1,OFFSET(D125,-1,0)))</f>
        <v>7</v>
      </c>
      <c r="E125" s="346">
        <f t="shared" ref="E125" ca="1" si="46">IF(H125="Subetapa",0,IF(H125="serviço",OFFSET(E125,-1,0)+1,OFFSET(E125,-1,0)))</f>
        <v>6</v>
      </c>
      <c r="F125" s="344"/>
      <c r="G125" s="355"/>
      <c r="H125" s="356" t="s">
        <v>606</v>
      </c>
      <c r="I125" s="357" t="str">
        <f t="shared" ref="I125" ca="1" si="47">IF(H125="Unidade Construtiva",TEXT(A125,"00"),IF(H125="Célula Construtiva",TEXT(B125,"00"),IF(H125="Etapa",CONCATENATE(TEXT(B125,"00"),".",TEXT(C125,"000")),IF(H125="Subetapa",CONCATENATE(TEXT(B125,"00"),".",TEXT(C125,"000"),".",TEXT(D125,"000")),IF(H125="Serviço",CONCATENATE(TEXT(B125,"00"),".",TEXT(C125,"000"),".",TEXT(D125,"000"),".",TEXT(E125,"000")),"")))))</f>
        <v>06.001.007.006</v>
      </c>
      <c r="J125" s="358" t="s">
        <v>5673</v>
      </c>
      <c r="K125" s="359" t="s">
        <v>98</v>
      </c>
      <c r="L125" s="360">
        <f>L118</f>
        <v>29.97</v>
      </c>
      <c r="M125" s="360">
        <v>28</v>
      </c>
      <c r="N125" s="361">
        <f t="shared" si="22"/>
        <v>839.16</v>
      </c>
      <c r="O125" s="362"/>
      <c r="P125" s="362"/>
      <c r="Q125" s="363" t="s">
        <v>640</v>
      </c>
      <c r="R125" s="384"/>
      <c r="S125" s="384"/>
      <c r="T125" s="384"/>
      <c r="U125" s="344"/>
      <c r="V125" s="344"/>
      <c r="W125" s="344"/>
      <c r="X125" s="344"/>
      <c r="Y125" s="344"/>
      <c r="Z125" s="344"/>
    </row>
    <row r="126" spans="1:26" ht="13.5" hidden="1" customHeight="1" outlineLevel="2" x14ac:dyDescent="0.25">
      <c r="A126" s="345">
        <f t="shared" ca="1" si="17"/>
        <v>0</v>
      </c>
      <c r="B126" s="345">
        <f t="shared" ca="1" si="18"/>
        <v>6</v>
      </c>
      <c r="C126" s="345">
        <f t="shared" ca="1" si="19"/>
        <v>1</v>
      </c>
      <c r="D126" s="346">
        <f t="shared" ca="1" si="20"/>
        <v>7</v>
      </c>
      <c r="E126" s="346">
        <f t="shared" ca="1" si="21"/>
        <v>7</v>
      </c>
      <c r="F126" s="344"/>
      <c r="G126" s="355"/>
      <c r="H126" s="356" t="s">
        <v>606</v>
      </c>
      <c r="I126" s="357" t="str">
        <f t="shared" ca="1" si="5"/>
        <v>06.001.007.007</v>
      </c>
      <c r="J126" s="358" t="s">
        <v>5674</v>
      </c>
      <c r="K126" s="359" t="s">
        <v>98</v>
      </c>
      <c r="L126" s="360">
        <f>L114</f>
        <v>489.46000000000004</v>
      </c>
      <c r="M126" s="360">
        <v>28</v>
      </c>
      <c r="N126" s="361">
        <f t="shared" si="22"/>
        <v>13704.880000000001</v>
      </c>
      <c r="O126" s="362"/>
      <c r="P126" s="362"/>
      <c r="Q126" s="363" t="s">
        <v>640</v>
      </c>
      <c r="R126" s="384"/>
      <c r="S126" s="384"/>
      <c r="T126" s="384"/>
      <c r="U126" s="344"/>
      <c r="V126" s="344"/>
      <c r="W126" s="344"/>
      <c r="X126" s="344"/>
      <c r="Y126" s="344"/>
      <c r="Z126" s="344"/>
    </row>
    <row r="127" spans="1:26" ht="13.5" customHeight="1" collapsed="1" x14ac:dyDescent="0.25">
      <c r="A127" s="345">
        <f t="shared" ca="1" si="17"/>
        <v>0</v>
      </c>
      <c r="B127" s="345">
        <f t="shared" ca="1" si="18"/>
        <v>7</v>
      </c>
      <c r="C127" s="345">
        <f t="shared" ca="1" si="19"/>
        <v>0</v>
      </c>
      <c r="D127" s="346">
        <f t="shared" ca="1" si="20"/>
        <v>7</v>
      </c>
      <c r="E127" s="346">
        <f t="shared" ca="1" si="21"/>
        <v>7</v>
      </c>
      <c r="F127" s="924"/>
      <c r="G127" s="355"/>
      <c r="H127" s="356" t="s">
        <v>601</v>
      </c>
      <c r="I127" s="357" t="str">
        <f t="shared" ca="1" si="5"/>
        <v>07</v>
      </c>
      <c r="J127" s="358" t="s">
        <v>745</v>
      </c>
      <c r="K127" s="359"/>
      <c r="L127" s="360"/>
      <c r="M127" s="360"/>
      <c r="N127" s="361">
        <f t="shared" ca="1" si="22"/>
        <v>783283.60729056643</v>
      </c>
      <c r="O127" s="392">
        <f ca="1">N127/'Obra '!$E$9</f>
        <v>113.21123193548092</v>
      </c>
      <c r="P127" s="392"/>
      <c r="Q127" s="363"/>
      <c r="R127" s="393"/>
      <c r="S127" s="393"/>
      <c r="T127" s="384"/>
      <c r="U127" s="344"/>
      <c r="V127" s="344"/>
      <c r="W127" s="344"/>
      <c r="X127" s="344"/>
      <c r="Y127" s="344"/>
      <c r="Z127" s="344"/>
    </row>
    <row r="128" spans="1:26" ht="13.5" hidden="1" customHeight="1" outlineLevel="1" x14ac:dyDescent="0.25">
      <c r="A128" s="345">
        <f t="shared" ca="1" si="17"/>
        <v>0</v>
      </c>
      <c r="B128" s="345">
        <f t="shared" ca="1" si="18"/>
        <v>7</v>
      </c>
      <c r="C128" s="345">
        <f t="shared" ca="1" si="19"/>
        <v>1</v>
      </c>
      <c r="D128" s="346">
        <f t="shared" ca="1" si="20"/>
        <v>0</v>
      </c>
      <c r="E128" s="346">
        <f t="shared" ca="1" si="21"/>
        <v>7</v>
      </c>
      <c r="F128" s="344"/>
      <c r="G128" s="355"/>
      <c r="H128" s="356" t="s">
        <v>31</v>
      </c>
      <c r="I128" s="357" t="str">
        <f t="shared" ca="1" si="5"/>
        <v>07.001</v>
      </c>
      <c r="J128" s="358" t="s">
        <v>745</v>
      </c>
      <c r="K128" s="359"/>
      <c r="L128" s="360"/>
      <c r="M128" s="360"/>
      <c r="N128" s="361">
        <f t="shared" ca="1" si="22"/>
        <v>783283.60729056643</v>
      </c>
      <c r="O128" s="392"/>
      <c r="P128" s="392"/>
      <c r="Q128" s="363"/>
      <c r="R128" s="384"/>
      <c r="S128" s="384"/>
      <c r="T128" s="384"/>
      <c r="U128" s="344"/>
      <c r="V128" s="344"/>
      <c r="W128" s="344"/>
      <c r="X128" s="344"/>
      <c r="Y128" s="344"/>
      <c r="Z128" s="344"/>
    </row>
    <row r="129" spans="1:26" ht="13.5" hidden="1" customHeight="1" outlineLevel="1" x14ac:dyDescent="0.25">
      <c r="A129" s="345">
        <f t="shared" ca="1" si="17"/>
        <v>0</v>
      </c>
      <c r="B129" s="345">
        <f t="shared" ca="1" si="18"/>
        <v>7</v>
      </c>
      <c r="C129" s="345">
        <f t="shared" ca="1" si="19"/>
        <v>1</v>
      </c>
      <c r="D129" s="346">
        <f t="shared" ca="1" si="20"/>
        <v>1</v>
      </c>
      <c r="E129" s="346">
        <f t="shared" ca="1" si="21"/>
        <v>0</v>
      </c>
      <c r="F129" s="344"/>
      <c r="G129" s="355"/>
      <c r="H129" s="356" t="s">
        <v>604</v>
      </c>
      <c r="I129" s="357" t="str">
        <f t="shared" ca="1" si="5"/>
        <v>07.001.001</v>
      </c>
      <c r="J129" s="358" t="s">
        <v>746</v>
      </c>
      <c r="K129" s="359"/>
      <c r="L129" s="360"/>
      <c r="M129" s="360"/>
      <c r="N129" s="361">
        <f t="shared" ca="1" si="22"/>
        <v>88060.190671666627</v>
      </c>
      <c r="O129" s="392"/>
      <c r="P129" s="392"/>
      <c r="Q129" s="363"/>
      <c r="R129" s="384"/>
      <c r="S129" s="384"/>
      <c r="T129" s="384"/>
      <c r="U129" s="344"/>
      <c r="V129" s="344"/>
      <c r="W129" s="344"/>
      <c r="X129" s="344"/>
      <c r="Y129" s="344"/>
      <c r="Z129" s="344"/>
    </row>
    <row r="130" spans="1:26" ht="13.5" hidden="1" customHeight="1" outlineLevel="2" x14ac:dyDescent="0.25">
      <c r="A130" s="345">
        <f t="shared" ca="1" si="17"/>
        <v>0</v>
      </c>
      <c r="B130" s="345">
        <f t="shared" ca="1" si="18"/>
        <v>7</v>
      </c>
      <c r="C130" s="345">
        <f t="shared" ca="1" si="19"/>
        <v>1</v>
      </c>
      <c r="D130" s="346">
        <f t="shared" ca="1" si="20"/>
        <v>1</v>
      </c>
      <c r="E130" s="346">
        <f t="shared" ca="1" si="21"/>
        <v>1</v>
      </c>
      <c r="F130" s="344"/>
      <c r="G130" s="355"/>
      <c r="H130" s="356" t="s">
        <v>606</v>
      </c>
      <c r="I130" s="357" t="str">
        <f t="shared" ca="1" si="5"/>
        <v>07.001.001.001</v>
      </c>
      <c r="J130" s="358" t="s">
        <v>746</v>
      </c>
      <c r="K130" s="359" t="s">
        <v>209</v>
      </c>
      <c r="L130" s="360">
        <v>1</v>
      </c>
      <c r="M130" s="360">
        <f>HIDROSSANITÁRIO!O7</f>
        <v>88060.190671666627</v>
      </c>
      <c r="N130" s="361">
        <f t="shared" si="22"/>
        <v>88060.190671666627</v>
      </c>
      <c r="O130" s="392" t="s">
        <v>747</v>
      </c>
      <c r="P130" s="392"/>
      <c r="Q130" s="363" t="s">
        <v>640</v>
      </c>
      <c r="R130" s="384"/>
      <c r="S130" s="384"/>
      <c r="T130" s="384"/>
      <c r="U130" s="344"/>
      <c r="V130" s="344"/>
      <c r="W130" s="344"/>
      <c r="X130" s="344"/>
      <c r="Y130" s="344"/>
      <c r="Z130" s="344"/>
    </row>
    <row r="131" spans="1:26" ht="13.5" hidden="1" customHeight="1" outlineLevel="1" x14ac:dyDescent="0.25">
      <c r="A131" s="345">
        <f t="shared" ca="1" si="17"/>
        <v>0</v>
      </c>
      <c r="B131" s="345">
        <f t="shared" ca="1" si="18"/>
        <v>7</v>
      </c>
      <c r="C131" s="345">
        <f t="shared" ca="1" si="19"/>
        <v>1</v>
      </c>
      <c r="D131" s="346">
        <f t="shared" ca="1" si="20"/>
        <v>2</v>
      </c>
      <c r="E131" s="346">
        <f t="shared" ca="1" si="21"/>
        <v>0</v>
      </c>
      <c r="F131" s="344"/>
      <c r="G131" s="355"/>
      <c r="H131" s="356" t="s">
        <v>604</v>
      </c>
      <c r="I131" s="357" t="str">
        <f t="shared" ca="1" si="5"/>
        <v>07.001.002</v>
      </c>
      <c r="J131" s="358" t="s">
        <v>748</v>
      </c>
      <c r="K131" s="359"/>
      <c r="L131" s="360"/>
      <c r="M131" s="360"/>
      <c r="N131" s="361">
        <f t="shared" ca="1" si="22"/>
        <v>118462.571948</v>
      </c>
      <c r="O131" s="392"/>
      <c r="P131" s="392"/>
      <c r="Q131" s="363"/>
      <c r="R131" s="384"/>
      <c r="S131" s="384"/>
      <c r="T131" s="384"/>
      <c r="U131" s="344"/>
      <c r="V131" s="344"/>
      <c r="W131" s="344"/>
      <c r="X131" s="344"/>
      <c r="Y131" s="344"/>
      <c r="Z131" s="344"/>
    </row>
    <row r="132" spans="1:26" ht="13.5" hidden="1" customHeight="1" outlineLevel="2" x14ac:dyDescent="0.25">
      <c r="A132" s="345">
        <f t="shared" ca="1" si="17"/>
        <v>0</v>
      </c>
      <c r="B132" s="345">
        <f t="shared" ca="1" si="18"/>
        <v>7</v>
      </c>
      <c r="C132" s="345">
        <f t="shared" ca="1" si="19"/>
        <v>1</v>
      </c>
      <c r="D132" s="346">
        <f t="shared" ca="1" si="20"/>
        <v>2</v>
      </c>
      <c r="E132" s="346">
        <f t="shared" ca="1" si="21"/>
        <v>1</v>
      </c>
      <c r="F132" s="344"/>
      <c r="G132" s="355"/>
      <c r="H132" s="356" t="s">
        <v>606</v>
      </c>
      <c r="I132" s="357" t="str">
        <f t="shared" ca="1" si="5"/>
        <v>07.001.002.001</v>
      </c>
      <c r="J132" s="358" t="s">
        <v>748</v>
      </c>
      <c r="K132" s="359" t="s">
        <v>209</v>
      </c>
      <c r="L132" s="360">
        <v>1</v>
      </c>
      <c r="M132" s="360">
        <f>HIDROSSANITÁRIO!O8</f>
        <v>118462.571948</v>
      </c>
      <c r="N132" s="361">
        <f t="shared" si="22"/>
        <v>118462.571948</v>
      </c>
      <c r="O132" s="392" t="s">
        <v>747</v>
      </c>
      <c r="P132" s="392"/>
      <c r="Q132" s="363" t="s">
        <v>640</v>
      </c>
      <c r="R132" s="384"/>
      <c r="S132" s="384"/>
      <c r="T132" s="384"/>
      <c r="U132" s="344"/>
      <c r="V132" s="344"/>
      <c r="W132" s="344"/>
      <c r="X132" s="344"/>
      <c r="Y132" s="344"/>
      <c r="Z132" s="344"/>
    </row>
    <row r="133" spans="1:26" ht="13.5" hidden="1" customHeight="1" outlineLevel="1" x14ac:dyDescent="0.25">
      <c r="A133" s="345">
        <f t="shared" ca="1" si="17"/>
        <v>0</v>
      </c>
      <c r="B133" s="345">
        <f t="shared" ca="1" si="18"/>
        <v>7</v>
      </c>
      <c r="C133" s="345">
        <f t="shared" ca="1" si="19"/>
        <v>1</v>
      </c>
      <c r="D133" s="346">
        <f t="shared" ca="1" si="20"/>
        <v>3</v>
      </c>
      <c r="E133" s="346">
        <f t="shared" ca="1" si="21"/>
        <v>0</v>
      </c>
      <c r="F133" s="344"/>
      <c r="G133" s="355"/>
      <c r="H133" s="356" t="s">
        <v>604</v>
      </c>
      <c r="I133" s="357" t="str">
        <f t="shared" ca="1" si="5"/>
        <v>07.001.003</v>
      </c>
      <c r="J133" s="358" t="s">
        <v>749</v>
      </c>
      <c r="K133" s="359"/>
      <c r="L133" s="360"/>
      <c r="M133" s="360"/>
      <c r="N133" s="361">
        <f t="shared" ca="1" si="22"/>
        <v>85843.052670900011</v>
      </c>
      <c r="O133" s="392"/>
      <c r="P133" s="392"/>
      <c r="Q133" s="363"/>
      <c r="R133" s="384"/>
      <c r="S133" s="384"/>
      <c r="T133" s="384"/>
      <c r="U133" s="344"/>
      <c r="V133" s="344"/>
      <c r="W133" s="344"/>
      <c r="X133" s="344"/>
      <c r="Y133" s="344"/>
      <c r="Z133" s="344"/>
    </row>
    <row r="134" spans="1:26" ht="13.5" hidden="1" customHeight="1" outlineLevel="2" x14ac:dyDescent="0.25">
      <c r="A134" s="345">
        <f t="shared" ca="1" si="17"/>
        <v>0</v>
      </c>
      <c r="B134" s="345">
        <f t="shared" ca="1" si="18"/>
        <v>7</v>
      </c>
      <c r="C134" s="345">
        <f t="shared" ca="1" si="19"/>
        <v>1</v>
      </c>
      <c r="D134" s="346">
        <f t="shared" ca="1" si="20"/>
        <v>3</v>
      </c>
      <c r="E134" s="346">
        <f t="shared" ca="1" si="21"/>
        <v>1</v>
      </c>
      <c r="F134" s="344"/>
      <c r="G134" s="355"/>
      <c r="H134" s="356" t="s">
        <v>606</v>
      </c>
      <c r="I134" s="357" t="str">
        <f t="shared" ca="1" si="5"/>
        <v>07.001.003.001</v>
      </c>
      <c r="J134" s="358" t="s">
        <v>750</v>
      </c>
      <c r="K134" s="359" t="s">
        <v>209</v>
      </c>
      <c r="L134" s="360">
        <v>1</v>
      </c>
      <c r="M134" s="360">
        <f>HIDROSSANITÁRIO!O9</f>
        <v>85843.052670900011</v>
      </c>
      <c r="N134" s="361">
        <f t="shared" si="22"/>
        <v>85843.052670900011</v>
      </c>
      <c r="O134" s="392" t="s">
        <v>747</v>
      </c>
      <c r="P134" s="392"/>
      <c r="Q134" s="363" t="s">
        <v>640</v>
      </c>
      <c r="R134" s="384"/>
      <c r="S134" s="384"/>
      <c r="T134" s="384"/>
      <c r="U134" s="344"/>
      <c r="V134" s="344"/>
      <c r="W134" s="344"/>
      <c r="X134" s="344"/>
      <c r="Y134" s="344"/>
      <c r="Z134" s="344"/>
    </row>
    <row r="135" spans="1:26" ht="13.5" hidden="1" customHeight="1" outlineLevel="1" x14ac:dyDescent="0.25">
      <c r="A135" s="345">
        <f t="shared" ca="1" si="17"/>
        <v>0</v>
      </c>
      <c r="B135" s="345">
        <f t="shared" ca="1" si="18"/>
        <v>7</v>
      </c>
      <c r="C135" s="345">
        <f t="shared" ca="1" si="19"/>
        <v>1</v>
      </c>
      <c r="D135" s="346">
        <f t="shared" ca="1" si="20"/>
        <v>4</v>
      </c>
      <c r="E135" s="346">
        <f t="shared" ca="1" si="21"/>
        <v>0</v>
      </c>
      <c r="F135" s="344"/>
      <c r="G135" s="355"/>
      <c r="H135" s="356" t="s">
        <v>604</v>
      </c>
      <c r="I135" s="357" t="str">
        <f t="shared" ca="1" si="5"/>
        <v>07.001.004</v>
      </c>
      <c r="J135" s="358" t="s">
        <v>2745</v>
      </c>
      <c r="K135" s="359"/>
      <c r="L135" s="360"/>
      <c r="M135" s="360"/>
      <c r="N135" s="361">
        <f t="shared" ca="1" si="22"/>
        <v>41197.091999999997</v>
      </c>
      <c r="O135" s="392"/>
      <c r="P135" s="392"/>
      <c r="Q135" s="363"/>
      <c r="R135" s="384"/>
      <c r="S135" s="384"/>
      <c r="T135" s="384"/>
      <c r="U135" s="344"/>
      <c r="V135" s="344"/>
      <c r="W135" s="344"/>
      <c r="X135" s="344"/>
      <c r="Y135" s="344"/>
      <c r="Z135" s="344"/>
    </row>
    <row r="136" spans="1:26" ht="13.5" hidden="1" customHeight="1" outlineLevel="2" x14ac:dyDescent="0.25">
      <c r="A136" s="345">
        <f t="shared" ca="1" si="17"/>
        <v>0</v>
      </c>
      <c r="B136" s="345">
        <f t="shared" ca="1" si="18"/>
        <v>7</v>
      </c>
      <c r="C136" s="345">
        <f t="shared" ca="1" si="19"/>
        <v>1</v>
      </c>
      <c r="D136" s="346">
        <f t="shared" ca="1" si="20"/>
        <v>4</v>
      </c>
      <c r="E136" s="346">
        <f t="shared" ca="1" si="21"/>
        <v>1</v>
      </c>
      <c r="F136" s="344"/>
      <c r="G136" s="355"/>
      <c r="H136" s="356" t="s">
        <v>606</v>
      </c>
      <c r="I136" s="357" t="str">
        <f t="shared" ca="1" si="5"/>
        <v>07.001.004.001</v>
      </c>
      <c r="J136" s="358" t="s">
        <v>2745</v>
      </c>
      <c r="K136" s="359" t="s">
        <v>209</v>
      </c>
      <c r="L136" s="360">
        <v>1</v>
      </c>
      <c r="M136" s="360">
        <f>HIDROSSANITÁRIO!O10</f>
        <v>41197.091999999997</v>
      </c>
      <c r="N136" s="361">
        <f t="shared" ref="N136:N167" si="48">IF(H136="Serviço",M136*L136,IF(H136="CÉLULA CONSTRUTIVA",SUMIFS($N$8:$N$377,$B$8:$B$377,B136,$H$8:$H$377,"Serviço"),IF(H136="ETAPA",SUMIFS($N$8:$N$377,$B$8:$B$377,B136,$C$8:$C$377,C136,$H$8:$H$377,"Serviço"),IF(H136="SUBETAPA",SUMIFS($N$8:$N$377,$B$8:$B$377,B136,$C$8:$C$377,C136,$D$8:$D$377,D136,$H$8:$H$377,"Serviço"),0))))</f>
        <v>41197.091999999997</v>
      </c>
      <c r="O136" s="392" t="s">
        <v>747</v>
      </c>
      <c r="P136" s="392"/>
      <c r="Q136" s="363" t="s">
        <v>640</v>
      </c>
      <c r="R136" s="384"/>
      <c r="S136" s="384"/>
      <c r="T136" s="384"/>
      <c r="U136" s="344"/>
      <c r="V136" s="344"/>
      <c r="W136" s="344"/>
      <c r="X136" s="344"/>
      <c r="Y136" s="344"/>
      <c r="Z136" s="344"/>
    </row>
    <row r="137" spans="1:26" ht="13.5" hidden="1" customHeight="1" outlineLevel="1" x14ac:dyDescent="0.25">
      <c r="A137" s="345">
        <f t="shared" ca="1" si="17"/>
        <v>0</v>
      </c>
      <c r="B137" s="345">
        <f t="shared" ca="1" si="18"/>
        <v>7</v>
      </c>
      <c r="C137" s="345">
        <f t="shared" ca="1" si="19"/>
        <v>1</v>
      </c>
      <c r="D137" s="346">
        <f t="shared" ca="1" si="20"/>
        <v>5</v>
      </c>
      <c r="E137" s="346">
        <f t="shared" ca="1" si="21"/>
        <v>0</v>
      </c>
      <c r="F137" s="344"/>
      <c r="G137" s="355"/>
      <c r="H137" s="356" t="s">
        <v>604</v>
      </c>
      <c r="I137" s="357" t="str">
        <f t="shared" ca="1" si="5"/>
        <v>07.001.005</v>
      </c>
      <c r="J137" s="358" t="s">
        <v>751</v>
      </c>
      <c r="K137" s="359"/>
      <c r="L137" s="360"/>
      <c r="M137" s="360"/>
      <c r="N137" s="361">
        <f t="shared" ca="1" si="48"/>
        <v>449720.69999999984</v>
      </c>
      <c r="O137" s="392"/>
      <c r="P137" s="392"/>
      <c r="Q137" s="363"/>
      <c r="R137" s="384"/>
      <c r="S137" s="384"/>
      <c r="T137" s="384"/>
      <c r="U137" s="344"/>
      <c r="V137" s="344"/>
      <c r="W137" s="344"/>
      <c r="X137" s="344"/>
      <c r="Y137" s="344"/>
      <c r="Z137" s="344"/>
    </row>
    <row r="138" spans="1:26" ht="13.5" hidden="1" customHeight="1" outlineLevel="2" x14ac:dyDescent="0.25">
      <c r="A138" s="345">
        <f t="shared" ca="1" si="17"/>
        <v>0</v>
      </c>
      <c r="B138" s="345">
        <f t="shared" ca="1" si="18"/>
        <v>7</v>
      </c>
      <c r="C138" s="345">
        <f t="shared" ca="1" si="19"/>
        <v>1</v>
      </c>
      <c r="D138" s="346">
        <f t="shared" ca="1" si="20"/>
        <v>5</v>
      </c>
      <c r="E138" s="346">
        <f t="shared" ca="1" si="21"/>
        <v>1</v>
      </c>
      <c r="F138" s="344"/>
      <c r="G138" s="355"/>
      <c r="H138" s="356" t="s">
        <v>606</v>
      </c>
      <c r="I138" s="357" t="str">
        <f t="shared" ca="1" si="5"/>
        <v>07.001.005.001</v>
      </c>
      <c r="J138" s="358" t="s">
        <v>752</v>
      </c>
      <c r="K138" s="923" t="s">
        <v>98</v>
      </c>
      <c r="L138" s="360">
        <f>'Obra '!E9</f>
        <v>6918.7799999999979</v>
      </c>
      <c r="M138" s="360">
        <v>65</v>
      </c>
      <c r="N138" s="361">
        <f t="shared" si="48"/>
        <v>449720.69999999984</v>
      </c>
      <c r="O138" s="392" t="s">
        <v>747</v>
      </c>
      <c r="P138" s="392"/>
      <c r="Q138" s="363" t="s">
        <v>640</v>
      </c>
      <c r="R138" s="384"/>
      <c r="S138" s="384"/>
      <c r="T138" s="384"/>
      <c r="U138" s="344"/>
      <c r="V138" s="344"/>
      <c r="W138" s="344"/>
      <c r="X138" s="344"/>
      <c r="Y138" s="344"/>
      <c r="Z138" s="344"/>
    </row>
    <row r="139" spans="1:26" ht="13.5" customHeight="1" collapsed="1" x14ac:dyDescent="0.25">
      <c r="A139" s="345">
        <f t="shared" ca="1" si="17"/>
        <v>0</v>
      </c>
      <c r="B139" s="345">
        <f t="shared" ca="1" si="18"/>
        <v>8</v>
      </c>
      <c r="C139" s="345">
        <f t="shared" ca="1" si="19"/>
        <v>0</v>
      </c>
      <c r="D139" s="346">
        <f t="shared" ca="1" si="20"/>
        <v>5</v>
      </c>
      <c r="E139" s="346">
        <f t="shared" ca="1" si="21"/>
        <v>1</v>
      </c>
      <c r="F139" s="924"/>
      <c r="G139" s="355"/>
      <c r="H139" s="356" t="s">
        <v>601</v>
      </c>
      <c r="I139" s="357" t="str">
        <f t="shared" ca="1" si="5"/>
        <v>08</v>
      </c>
      <c r="J139" s="358" t="s">
        <v>753</v>
      </c>
      <c r="K139" s="359"/>
      <c r="L139" s="360"/>
      <c r="M139" s="360"/>
      <c r="N139" s="361">
        <f t="shared" ca="1" si="48"/>
        <v>1096394.464757401</v>
      </c>
      <c r="O139" s="392">
        <f ca="1">N139/'Obra '!$E$9</f>
        <v>158.466444193543</v>
      </c>
      <c r="P139" s="392"/>
      <c r="Q139" s="363"/>
      <c r="R139" s="393"/>
      <c r="S139" s="393"/>
      <c r="T139" s="384"/>
      <c r="U139" s="344"/>
      <c r="V139" s="344"/>
      <c r="W139" s="344"/>
      <c r="X139" s="344"/>
      <c r="Y139" s="344"/>
      <c r="Z139" s="344"/>
    </row>
    <row r="140" spans="1:26" ht="13.5" hidden="1" customHeight="1" outlineLevel="1" x14ac:dyDescent="0.25">
      <c r="A140" s="345">
        <f t="shared" ca="1" si="17"/>
        <v>0</v>
      </c>
      <c r="B140" s="345">
        <f t="shared" ca="1" si="18"/>
        <v>8</v>
      </c>
      <c r="C140" s="345">
        <f t="shared" ca="1" si="19"/>
        <v>1</v>
      </c>
      <c r="D140" s="346">
        <f t="shared" ca="1" si="20"/>
        <v>0</v>
      </c>
      <c r="E140" s="346">
        <f t="shared" ca="1" si="21"/>
        <v>1</v>
      </c>
      <c r="F140" s="344"/>
      <c r="G140" s="355"/>
      <c r="H140" s="356" t="s">
        <v>31</v>
      </c>
      <c r="I140" s="357" t="str">
        <f t="shared" ca="1" si="5"/>
        <v>08.001</v>
      </c>
      <c r="J140" s="358" t="s">
        <v>753</v>
      </c>
      <c r="K140" s="359"/>
      <c r="L140" s="360"/>
      <c r="M140" s="360"/>
      <c r="N140" s="361">
        <f t="shared" ca="1" si="48"/>
        <v>1096394.464757401</v>
      </c>
      <c r="O140" s="392"/>
      <c r="P140" s="392"/>
      <c r="Q140" s="363"/>
      <c r="R140" s="384"/>
      <c r="S140" s="384"/>
      <c r="T140" s="384"/>
      <c r="U140" s="344"/>
      <c r="V140" s="344"/>
      <c r="W140" s="344"/>
      <c r="X140" s="344"/>
      <c r="Y140" s="344"/>
      <c r="Z140" s="344"/>
    </row>
    <row r="141" spans="1:26" ht="13.5" hidden="1" customHeight="1" outlineLevel="1" x14ac:dyDescent="0.25">
      <c r="A141" s="345">
        <f t="shared" ca="1" si="17"/>
        <v>0</v>
      </c>
      <c r="B141" s="345">
        <f t="shared" ca="1" si="18"/>
        <v>8</v>
      </c>
      <c r="C141" s="345">
        <f t="shared" ca="1" si="19"/>
        <v>1</v>
      </c>
      <c r="D141" s="346">
        <f t="shared" ca="1" si="20"/>
        <v>1</v>
      </c>
      <c r="E141" s="346">
        <f t="shared" ca="1" si="21"/>
        <v>0</v>
      </c>
      <c r="F141" s="344"/>
      <c r="G141" s="355"/>
      <c r="H141" s="356" t="s">
        <v>604</v>
      </c>
      <c r="I141" s="357" t="str">
        <f t="shared" ca="1" si="5"/>
        <v>08.001.001</v>
      </c>
      <c r="J141" s="358" t="s">
        <v>754</v>
      </c>
      <c r="K141" s="359"/>
      <c r="L141" s="360"/>
      <c r="M141" s="360"/>
      <c r="N141" s="361">
        <f t="shared" ca="1" si="48"/>
        <v>34593.899999999987</v>
      </c>
      <c r="O141" s="392"/>
      <c r="P141" s="392"/>
      <c r="Q141" s="363"/>
      <c r="R141" s="384"/>
      <c r="S141" s="384"/>
      <c r="T141" s="384"/>
      <c r="U141" s="344"/>
      <c r="V141" s="344"/>
      <c r="W141" s="344"/>
      <c r="X141" s="344"/>
      <c r="Y141" s="344"/>
      <c r="Z141" s="344"/>
    </row>
    <row r="142" spans="1:26" ht="13.5" hidden="1" customHeight="1" outlineLevel="2" x14ac:dyDescent="0.25">
      <c r="A142" s="345">
        <f t="shared" ca="1" si="17"/>
        <v>0</v>
      </c>
      <c r="B142" s="345">
        <f t="shared" ca="1" si="18"/>
        <v>8</v>
      </c>
      <c r="C142" s="345">
        <f t="shared" ca="1" si="19"/>
        <v>1</v>
      </c>
      <c r="D142" s="346">
        <f t="shared" ca="1" si="20"/>
        <v>1</v>
      </c>
      <c r="E142" s="346">
        <f t="shared" ca="1" si="21"/>
        <v>1</v>
      </c>
      <c r="F142" s="344"/>
      <c r="G142" s="355"/>
      <c r="H142" s="356" t="s">
        <v>606</v>
      </c>
      <c r="I142" s="357" t="str">
        <f t="shared" ca="1" si="5"/>
        <v>08.001.001.001</v>
      </c>
      <c r="J142" s="358" t="s">
        <v>754</v>
      </c>
      <c r="K142" s="359" t="s">
        <v>209</v>
      </c>
      <c r="L142" s="360">
        <v>1</v>
      </c>
      <c r="M142" s="360">
        <f>5*'Obra '!E9</f>
        <v>34593.899999999987</v>
      </c>
      <c r="N142" s="361">
        <f t="shared" si="48"/>
        <v>34593.899999999987</v>
      </c>
      <c r="O142" s="934" t="s">
        <v>2886</v>
      </c>
      <c r="P142" s="934"/>
      <c r="Q142" s="363" t="s">
        <v>640</v>
      </c>
      <c r="R142" s="384"/>
      <c r="S142" s="384"/>
      <c r="T142" s="384"/>
      <c r="U142" s="344"/>
      <c r="V142" s="344"/>
      <c r="W142" s="344"/>
      <c r="X142" s="344"/>
      <c r="Y142" s="344"/>
      <c r="Z142" s="344"/>
    </row>
    <row r="143" spans="1:26" ht="13.5" hidden="1" customHeight="1" outlineLevel="1" x14ac:dyDescent="0.25">
      <c r="A143" s="345">
        <f t="shared" ca="1" si="17"/>
        <v>0</v>
      </c>
      <c r="B143" s="345">
        <f t="shared" ca="1" si="18"/>
        <v>8</v>
      </c>
      <c r="C143" s="345">
        <f t="shared" ca="1" si="19"/>
        <v>1</v>
      </c>
      <c r="D143" s="346">
        <f t="shared" ca="1" si="20"/>
        <v>2</v>
      </c>
      <c r="E143" s="346">
        <f t="shared" ca="1" si="21"/>
        <v>0</v>
      </c>
      <c r="F143" s="344"/>
      <c r="G143" s="355"/>
      <c r="H143" s="356" t="s">
        <v>604</v>
      </c>
      <c r="I143" s="357" t="str">
        <f t="shared" ca="1" si="5"/>
        <v>08.001.002</v>
      </c>
      <c r="J143" s="358" t="s">
        <v>755</v>
      </c>
      <c r="K143" s="359"/>
      <c r="L143" s="360"/>
      <c r="M143" s="360"/>
      <c r="N143" s="361">
        <f t="shared" ca="1" si="48"/>
        <v>57518.842243115527</v>
      </c>
      <c r="O143" s="392"/>
      <c r="P143" s="392"/>
      <c r="Q143" s="363"/>
      <c r="R143" s="384"/>
      <c r="S143" s="384"/>
      <c r="T143" s="384"/>
      <c r="U143" s="344"/>
      <c r="V143" s="344"/>
      <c r="W143" s="344"/>
      <c r="X143" s="344"/>
      <c r="Y143" s="344"/>
      <c r="Z143" s="344"/>
    </row>
    <row r="144" spans="1:26" ht="13.5" hidden="1" customHeight="1" outlineLevel="2" x14ac:dyDescent="0.25">
      <c r="A144" s="345">
        <f t="shared" ca="1" si="17"/>
        <v>0</v>
      </c>
      <c r="B144" s="345">
        <f t="shared" ca="1" si="18"/>
        <v>8</v>
      </c>
      <c r="C144" s="345">
        <f t="shared" ca="1" si="19"/>
        <v>1</v>
      </c>
      <c r="D144" s="346">
        <f t="shared" ca="1" si="20"/>
        <v>2</v>
      </c>
      <c r="E144" s="346">
        <f t="shared" ca="1" si="21"/>
        <v>1</v>
      </c>
      <c r="F144" s="344"/>
      <c r="G144" s="355"/>
      <c r="H144" s="356" t="s">
        <v>606</v>
      </c>
      <c r="I144" s="357" t="str">
        <f t="shared" ca="1" si="5"/>
        <v>08.001.002.001</v>
      </c>
      <c r="J144" s="358" t="s">
        <v>755</v>
      </c>
      <c r="K144" s="359" t="s">
        <v>209</v>
      </c>
      <c r="L144" s="360">
        <v>1</v>
      </c>
      <c r="M144" s="360">
        <f>ELÉTRICA!N8</f>
        <v>57518.842243115527</v>
      </c>
      <c r="N144" s="361">
        <f t="shared" si="48"/>
        <v>57518.842243115527</v>
      </c>
      <c r="O144" s="392" t="s">
        <v>747</v>
      </c>
      <c r="P144" s="392"/>
      <c r="Q144" s="363" t="s">
        <v>640</v>
      </c>
      <c r="R144" s="384"/>
      <c r="S144" s="384"/>
      <c r="T144" s="384"/>
      <c r="U144" s="344"/>
      <c r="V144" s="344"/>
      <c r="W144" s="344"/>
      <c r="X144" s="344"/>
      <c r="Y144" s="344"/>
      <c r="Z144" s="344"/>
    </row>
    <row r="145" spans="1:26" ht="13.5" hidden="1" customHeight="1" outlineLevel="1" x14ac:dyDescent="0.25">
      <c r="A145" s="345">
        <f t="shared" ca="1" si="17"/>
        <v>0</v>
      </c>
      <c r="B145" s="345">
        <f t="shared" ca="1" si="18"/>
        <v>8</v>
      </c>
      <c r="C145" s="345">
        <f t="shared" ca="1" si="19"/>
        <v>1</v>
      </c>
      <c r="D145" s="346">
        <f t="shared" ca="1" si="20"/>
        <v>3</v>
      </c>
      <c r="E145" s="346">
        <f t="shared" ca="1" si="21"/>
        <v>0</v>
      </c>
      <c r="F145" s="344"/>
      <c r="G145" s="355"/>
      <c r="H145" s="356" t="s">
        <v>604</v>
      </c>
      <c r="I145" s="357" t="str">
        <f t="shared" ca="1" si="5"/>
        <v>08.001.003</v>
      </c>
      <c r="J145" s="358" t="s">
        <v>756</v>
      </c>
      <c r="K145" s="359"/>
      <c r="L145" s="360"/>
      <c r="M145" s="360"/>
      <c r="N145" s="361">
        <f t="shared" ca="1" si="48"/>
        <v>174811.815</v>
      </c>
      <c r="O145" s="392"/>
      <c r="P145" s="392"/>
      <c r="Q145" s="363"/>
      <c r="R145" s="384"/>
      <c r="S145" s="384"/>
      <c r="T145" s="384"/>
      <c r="U145" s="344"/>
      <c r="V145" s="344"/>
      <c r="W145" s="344"/>
      <c r="X145" s="344"/>
      <c r="Y145" s="344"/>
      <c r="Z145" s="344"/>
    </row>
    <row r="146" spans="1:26" ht="13.5" hidden="1" customHeight="1" outlineLevel="2" x14ac:dyDescent="0.25">
      <c r="A146" s="345">
        <f t="shared" ca="1" si="17"/>
        <v>0</v>
      </c>
      <c r="B146" s="345">
        <f t="shared" ca="1" si="18"/>
        <v>8</v>
      </c>
      <c r="C146" s="345">
        <f t="shared" ca="1" si="19"/>
        <v>1</v>
      </c>
      <c r="D146" s="346">
        <f t="shared" ca="1" si="20"/>
        <v>3</v>
      </c>
      <c r="E146" s="346">
        <f t="shared" ca="1" si="21"/>
        <v>1</v>
      </c>
      <c r="F146" s="344"/>
      <c r="G146" s="355"/>
      <c r="H146" s="356" t="s">
        <v>606</v>
      </c>
      <c r="I146" s="357" t="str">
        <f t="shared" ca="1" si="5"/>
        <v>08.001.003.001</v>
      </c>
      <c r="J146" s="358" t="s">
        <v>756</v>
      </c>
      <c r="K146" s="359" t="s">
        <v>209</v>
      </c>
      <c r="L146" s="360">
        <v>1</v>
      </c>
      <c r="M146" s="360">
        <f>ELÉTRICA!N7</f>
        <v>174811.815</v>
      </c>
      <c r="N146" s="361">
        <f t="shared" si="48"/>
        <v>174811.815</v>
      </c>
      <c r="O146" s="392" t="s">
        <v>747</v>
      </c>
      <c r="P146" s="392"/>
      <c r="Q146" s="363" t="s">
        <v>640</v>
      </c>
      <c r="R146" s="384"/>
      <c r="S146" s="384"/>
      <c r="T146" s="384"/>
      <c r="U146" s="344"/>
      <c r="V146" s="344"/>
      <c r="W146" s="344"/>
      <c r="X146" s="344"/>
      <c r="Y146" s="344"/>
      <c r="Z146" s="344"/>
    </row>
    <row r="147" spans="1:26" ht="13.5" hidden="1" customHeight="1" outlineLevel="1" x14ac:dyDescent="0.25">
      <c r="A147" s="345">
        <f t="shared" ca="1" si="17"/>
        <v>0</v>
      </c>
      <c r="B147" s="345">
        <f t="shared" ca="1" si="18"/>
        <v>8</v>
      </c>
      <c r="C147" s="345">
        <f t="shared" ca="1" si="19"/>
        <v>1</v>
      </c>
      <c r="D147" s="346">
        <f t="shared" ca="1" si="20"/>
        <v>4</v>
      </c>
      <c r="E147" s="346">
        <f t="shared" ca="1" si="21"/>
        <v>0</v>
      </c>
      <c r="F147" s="344"/>
      <c r="G147" s="355"/>
      <c r="H147" s="356" t="s">
        <v>604</v>
      </c>
      <c r="I147" s="357" t="str">
        <f t="shared" ca="1" si="5"/>
        <v>08.001.004</v>
      </c>
      <c r="J147" s="358" t="s">
        <v>757</v>
      </c>
      <c r="K147" s="359"/>
      <c r="L147" s="360"/>
      <c r="M147" s="360"/>
      <c r="N147" s="361">
        <f t="shared" ca="1" si="48"/>
        <v>350499.32071428577</v>
      </c>
      <c r="O147" s="392"/>
      <c r="P147" s="392"/>
      <c r="Q147" s="363"/>
      <c r="R147" s="384"/>
      <c r="S147" s="384"/>
      <c r="T147" s="384"/>
      <c r="U147" s="344"/>
      <c r="V147" s="344"/>
      <c r="W147" s="344"/>
      <c r="X147" s="344"/>
      <c r="Y147" s="344"/>
      <c r="Z147" s="344"/>
    </row>
    <row r="148" spans="1:26" ht="13.5" hidden="1" customHeight="1" outlineLevel="2" x14ac:dyDescent="0.25">
      <c r="A148" s="345">
        <f t="shared" ca="1" si="17"/>
        <v>0</v>
      </c>
      <c r="B148" s="345">
        <f t="shared" ca="1" si="18"/>
        <v>8</v>
      </c>
      <c r="C148" s="345">
        <f t="shared" ca="1" si="19"/>
        <v>1</v>
      </c>
      <c r="D148" s="346">
        <f t="shared" ca="1" si="20"/>
        <v>4</v>
      </c>
      <c r="E148" s="346">
        <f t="shared" ca="1" si="21"/>
        <v>1</v>
      </c>
      <c r="F148" s="344"/>
      <c r="G148" s="355"/>
      <c r="H148" s="356" t="s">
        <v>606</v>
      </c>
      <c r="I148" s="357" t="str">
        <f t="shared" ca="1" si="5"/>
        <v>08.001.004.001</v>
      </c>
      <c r="J148" s="358" t="s">
        <v>757</v>
      </c>
      <c r="K148" s="359" t="s">
        <v>209</v>
      </c>
      <c r="L148" s="360">
        <v>1</v>
      </c>
      <c r="M148" s="360">
        <f>ELÉTRICA!N10</f>
        <v>350499.32071428577</v>
      </c>
      <c r="N148" s="361">
        <f t="shared" si="48"/>
        <v>350499.32071428577</v>
      </c>
      <c r="O148" s="392" t="s">
        <v>747</v>
      </c>
      <c r="P148" s="392"/>
      <c r="Q148" s="363" t="s">
        <v>640</v>
      </c>
      <c r="R148" s="384"/>
      <c r="S148" s="384"/>
      <c r="T148" s="384"/>
      <c r="U148" s="344"/>
      <c r="V148" s="344"/>
      <c r="W148" s="344"/>
      <c r="X148" s="344"/>
      <c r="Y148" s="344"/>
      <c r="Z148" s="344"/>
    </row>
    <row r="149" spans="1:26" ht="13.5" hidden="1" customHeight="1" outlineLevel="1" x14ac:dyDescent="0.25">
      <c r="A149" s="345">
        <f t="shared" ca="1" si="17"/>
        <v>0</v>
      </c>
      <c r="B149" s="345">
        <f t="shared" ca="1" si="18"/>
        <v>8</v>
      </c>
      <c r="C149" s="345">
        <f t="shared" ca="1" si="19"/>
        <v>1</v>
      </c>
      <c r="D149" s="346">
        <f t="shared" ca="1" si="20"/>
        <v>5</v>
      </c>
      <c r="E149" s="346">
        <f t="shared" ca="1" si="21"/>
        <v>0</v>
      </c>
      <c r="F149" s="344"/>
      <c r="G149" s="355"/>
      <c r="H149" s="356" t="s">
        <v>604</v>
      </c>
      <c r="I149" s="357" t="str">
        <f t="shared" ca="1" si="5"/>
        <v>08.001.005</v>
      </c>
      <c r="J149" s="358" t="s">
        <v>758</v>
      </c>
      <c r="K149" s="359"/>
      <c r="L149" s="360"/>
      <c r="M149" s="360"/>
      <c r="N149" s="361">
        <f t="shared" ca="1" si="48"/>
        <v>23991.613999999998</v>
      </c>
      <c r="O149" s="392"/>
      <c r="P149" s="392"/>
      <c r="Q149" s="363"/>
      <c r="R149" s="384"/>
      <c r="S149" s="384"/>
      <c r="T149" s="384"/>
      <c r="U149" s="344"/>
      <c r="V149" s="344"/>
      <c r="W149" s="344"/>
      <c r="X149" s="344"/>
      <c r="Y149" s="344"/>
      <c r="Z149" s="344"/>
    </row>
    <row r="150" spans="1:26" ht="13.5" hidden="1" customHeight="1" outlineLevel="2" x14ac:dyDescent="0.25">
      <c r="A150" s="345">
        <f t="shared" ca="1" si="17"/>
        <v>0</v>
      </c>
      <c r="B150" s="345">
        <f t="shared" ca="1" si="18"/>
        <v>8</v>
      </c>
      <c r="C150" s="345">
        <f t="shared" ca="1" si="19"/>
        <v>1</v>
      </c>
      <c r="D150" s="346">
        <f t="shared" ca="1" si="20"/>
        <v>5</v>
      </c>
      <c r="E150" s="346">
        <f t="shared" ca="1" si="21"/>
        <v>1</v>
      </c>
      <c r="F150" s="344"/>
      <c r="G150" s="355"/>
      <c r="H150" s="356" t="s">
        <v>606</v>
      </c>
      <c r="I150" s="357" t="str">
        <f t="shared" ca="1" si="5"/>
        <v>08.001.005.001</v>
      </c>
      <c r="J150" s="358" t="s">
        <v>759</v>
      </c>
      <c r="K150" s="359" t="s">
        <v>209</v>
      </c>
      <c r="L150" s="360">
        <v>1</v>
      </c>
      <c r="M150" s="360">
        <f>ELÉTRICA!N9</f>
        <v>23991.613999999998</v>
      </c>
      <c r="N150" s="361">
        <f t="shared" si="48"/>
        <v>23991.613999999998</v>
      </c>
      <c r="O150" s="392" t="s">
        <v>747</v>
      </c>
      <c r="P150" s="392"/>
      <c r="Q150" s="363" t="s">
        <v>640</v>
      </c>
      <c r="R150" s="384"/>
      <c r="S150" s="384"/>
      <c r="T150" s="384"/>
      <c r="U150" s="344"/>
      <c r="V150" s="344"/>
      <c r="W150" s="344"/>
      <c r="X150" s="344"/>
      <c r="Y150" s="344"/>
      <c r="Z150" s="344"/>
    </row>
    <row r="151" spans="1:26" ht="13.5" hidden="1" customHeight="1" outlineLevel="1" x14ac:dyDescent="0.25">
      <c r="A151" s="345">
        <f t="shared" ca="1" si="17"/>
        <v>0</v>
      </c>
      <c r="B151" s="345">
        <f t="shared" ca="1" si="18"/>
        <v>8</v>
      </c>
      <c r="C151" s="345">
        <f t="shared" ca="1" si="19"/>
        <v>1</v>
      </c>
      <c r="D151" s="346">
        <f t="shared" ca="1" si="20"/>
        <v>6</v>
      </c>
      <c r="E151" s="346">
        <f t="shared" ca="1" si="21"/>
        <v>0</v>
      </c>
      <c r="F151" s="344"/>
      <c r="G151" s="355"/>
      <c r="H151" s="356" t="s">
        <v>604</v>
      </c>
      <c r="I151" s="357" t="str">
        <f t="shared" ca="1" si="5"/>
        <v>08.001.006</v>
      </c>
      <c r="J151" s="358" t="s">
        <v>760</v>
      </c>
      <c r="K151" s="359"/>
      <c r="L151" s="360"/>
      <c r="M151" s="360"/>
      <c r="N151" s="361">
        <f t="shared" ca="1" si="48"/>
        <v>5258.2727999999988</v>
      </c>
      <c r="O151" s="392"/>
      <c r="P151" s="392"/>
      <c r="Q151" s="363"/>
      <c r="R151" s="384"/>
      <c r="S151" s="384"/>
      <c r="T151" s="384"/>
      <c r="U151" s="344"/>
      <c r="V151" s="344"/>
      <c r="W151" s="344"/>
      <c r="X151" s="344"/>
      <c r="Y151" s="344"/>
      <c r="Z151" s="344"/>
    </row>
    <row r="152" spans="1:26" ht="13.5" hidden="1" customHeight="1" outlineLevel="2" x14ac:dyDescent="0.25">
      <c r="A152" s="345">
        <f t="shared" ca="1" si="17"/>
        <v>0</v>
      </c>
      <c r="B152" s="345">
        <f t="shared" ca="1" si="18"/>
        <v>8</v>
      </c>
      <c r="C152" s="345">
        <f t="shared" ca="1" si="19"/>
        <v>1</v>
      </c>
      <c r="D152" s="346">
        <f t="shared" ca="1" si="20"/>
        <v>6</v>
      </c>
      <c r="E152" s="346">
        <f t="shared" ca="1" si="21"/>
        <v>1</v>
      </c>
      <c r="F152" s="344"/>
      <c r="G152" s="355"/>
      <c r="H152" s="356" t="s">
        <v>606</v>
      </c>
      <c r="I152" s="357" t="str">
        <f t="shared" ca="1" si="5"/>
        <v>08.001.006.001</v>
      </c>
      <c r="J152" s="358" t="s">
        <v>761</v>
      </c>
      <c r="K152" s="359" t="s">
        <v>209</v>
      </c>
      <c r="L152" s="360">
        <v>1</v>
      </c>
      <c r="M152" s="360">
        <f>0.76*'Obra '!E9</f>
        <v>5258.2727999999988</v>
      </c>
      <c r="N152" s="361">
        <f t="shared" si="48"/>
        <v>5258.2727999999988</v>
      </c>
      <c r="O152" s="392" t="s">
        <v>747</v>
      </c>
      <c r="P152" s="392"/>
      <c r="Q152" s="363" t="s">
        <v>640</v>
      </c>
      <c r="R152" s="384"/>
      <c r="S152" s="384"/>
      <c r="T152" s="384"/>
      <c r="U152" s="344"/>
      <c r="V152" s="344"/>
      <c r="W152" s="344"/>
      <c r="X152" s="344"/>
      <c r="Y152" s="344"/>
      <c r="Z152" s="344"/>
    </row>
    <row r="153" spans="1:26" ht="13.5" hidden="1" customHeight="1" outlineLevel="1" x14ac:dyDescent="0.25">
      <c r="A153" s="345">
        <f t="shared" ca="1" si="17"/>
        <v>0</v>
      </c>
      <c r="B153" s="345">
        <f t="shared" ca="1" si="18"/>
        <v>8</v>
      </c>
      <c r="C153" s="345">
        <f t="shared" ca="1" si="19"/>
        <v>1</v>
      </c>
      <c r="D153" s="346">
        <f t="shared" ca="1" si="20"/>
        <v>7</v>
      </c>
      <c r="E153" s="346">
        <f t="shared" ca="1" si="21"/>
        <v>0</v>
      </c>
      <c r="F153" s="344"/>
      <c r="G153" s="355"/>
      <c r="H153" s="356" t="s">
        <v>604</v>
      </c>
      <c r="I153" s="357" t="str">
        <f t="shared" ca="1" si="5"/>
        <v>08.001.007</v>
      </c>
      <c r="J153" s="358" t="s">
        <v>762</v>
      </c>
      <c r="K153" s="359"/>
      <c r="L153" s="360"/>
      <c r="M153" s="360"/>
      <c r="N153" s="361">
        <f t="shared" ca="1" si="48"/>
        <v>449720.69999999984</v>
      </c>
      <c r="O153" s="392"/>
      <c r="P153" s="392"/>
      <c r="Q153" s="363"/>
      <c r="R153" s="384"/>
      <c r="S153" s="384"/>
      <c r="T153" s="384"/>
      <c r="U153" s="344"/>
      <c r="V153" s="344"/>
      <c r="W153" s="344"/>
      <c r="X153" s="344"/>
      <c r="Y153" s="344"/>
      <c r="Z153" s="344"/>
    </row>
    <row r="154" spans="1:26" ht="13.5" hidden="1" customHeight="1" outlineLevel="2" x14ac:dyDescent="0.25">
      <c r="A154" s="345">
        <f t="shared" ca="1" si="17"/>
        <v>0</v>
      </c>
      <c r="B154" s="345">
        <f t="shared" ca="1" si="18"/>
        <v>8</v>
      </c>
      <c r="C154" s="345">
        <f t="shared" ca="1" si="19"/>
        <v>1</v>
      </c>
      <c r="D154" s="346">
        <f t="shared" ca="1" si="20"/>
        <v>7</v>
      </c>
      <c r="E154" s="346">
        <f t="shared" ca="1" si="21"/>
        <v>1</v>
      </c>
      <c r="F154" s="344"/>
      <c r="G154" s="355"/>
      <c r="H154" s="356" t="s">
        <v>606</v>
      </c>
      <c r="I154" s="357" t="str">
        <f t="shared" ca="1" si="5"/>
        <v>08.001.007.001</v>
      </c>
      <c r="J154" s="358" t="s">
        <v>763</v>
      </c>
      <c r="K154" s="923" t="s">
        <v>98</v>
      </c>
      <c r="L154" s="360">
        <f>'Obra '!$E$9</f>
        <v>6918.7799999999979</v>
      </c>
      <c r="M154" s="360">
        <v>65</v>
      </c>
      <c r="N154" s="361">
        <f t="shared" si="48"/>
        <v>449720.69999999984</v>
      </c>
      <c r="O154" s="934" t="s">
        <v>2886</v>
      </c>
      <c r="P154" s="392"/>
      <c r="Q154" s="363" t="s">
        <v>640</v>
      </c>
      <c r="R154" s="384"/>
      <c r="S154" s="384"/>
      <c r="T154" s="384"/>
      <c r="U154" s="344"/>
      <c r="V154" s="344"/>
      <c r="W154" s="344"/>
      <c r="X154" s="344"/>
      <c r="Y154" s="344"/>
      <c r="Z154" s="344"/>
    </row>
    <row r="155" spans="1:26" ht="13.5" customHeight="1" collapsed="1" x14ac:dyDescent="0.25">
      <c r="A155" s="345">
        <f t="shared" ca="1" si="17"/>
        <v>0</v>
      </c>
      <c r="B155" s="345">
        <f t="shared" ca="1" si="18"/>
        <v>9</v>
      </c>
      <c r="C155" s="345">
        <f t="shared" ca="1" si="19"/>
        <v>0</v>
      </c>
      <c r="D155" s="346">
        <f t="shared" ca="1" si="20"/>
        <v>7</v>
      </c>
      <c r="E155" s="346">
        <f t="shared" ca="1" si="21"/>
        <v>1</v>
      </c>
      <c r="F155" s="924"/>
      <c r="G155" s="355"/>
      <c r="H155" s="356" t="s">
        <v>601</v>
      </c>
      <c r="I155" s="357" t="str">
        <f t="shared" ca="1" si="5"/>
        <v>09</v>
      </c>
      <c r="J155" s="358" t="s">
        <v>764</v>
      </c>
      <c r="K155" s="359"/>
      <c r="L155" s="360"/>
      <c r="M155" s="360"/>
      <c r="N155" s="361">
        <f t="shared" ca="1" si="48"/>
        <v>148503.30099999995</v>
      </c>
      <c r="O155" s="392">
        <f ca="1">N155/'Obra '!$E$9</f>
        <v>21.463798675489031</v>
      </c>
      <c r="P155" s="392"/>
      <c r="Q155" s="363"/>
      <c r="R155" s="393"/>
      <c r="S155" s="393"/>
      <c r="T155" s="384"/>
      <c r="U155" s="344"/>
      <c r="V155" s="344"/>
      <c r="W155" s="344"/>
      <c r="X155" s="344"/>
      <c r="Y155" s="344"/>
      <c r="Z155" s="344"/>
    </row>
    <row r="156" spans="1:26" ht="13.5" hidden="1" customHeight="1" outlineLevel="1" x14ac:dyDescent="0.25">
      <c r="A156" s="345">
        <f t="shared" ca="1" si="17"/>
        <v>0</v>
      </c>
      <c r="B156" s="345">
        <f t="shared" ca="1" si="18"/>
        <v>9</v>
      </c>
      <c r="C156" s="345">
        <f t="shared" ca="1" si="19"/>
        <v>1</v>
      </c>
      <c r="D156" s="346">
        <f t="shared" ca="1" si="20"/>
        <v>0</v>
      </c>
      <c r="E156" s="346">
        <f t="shared" ca="1" si="21"/>
        <v>1</v>
      </c>
      <c r="F156" s="344"/>
      <c r="G156" s="355"/>
      <c r="H156" s="356" t="s">
        <v>31</v>
      </c>
      <c r="I156" s="357" t="str">
        <f t="shared" ca="1" si="5"/>
        <v>09.001</v>
      </c>
      <c r="J156" s="358" t="s">
        <v>764</v>
      </c>
      <c r="K156" s="359"/>
      <c r="L156" s="360"/>
      <c r="M156" s="360"/>
      <c r="N156" s="361">
        <f t="shared" ca="1" si="48"/>
        <v>148503.30099999995</v>
      </c>
      <c r="O156" s="392"/>
      <c r="P156" s="392"/>
      <c r="Q156" s="363"/>
      <c r="R156" s="384"/>
      <c r="S156" s="384"/>
      <c r="T156" s="384"/>
      <c r="U156" s="344"/>
      <c r="V156" s="344"/>
      <c r="W156" s="344"/>
      <c r="X156" s="344"/>
      <c r="Y156" s="344"/>
      <c r="Z156" s="344"/>
    </row>
    <row r="157" spans="1:26" ht="13.5" hidden="1" customHeight="1" outlineLevel="1" x14ac:dyDescent="0.25">
      <c r="A157" s="345">
        <f t="shared" ca="1" si="17"/>
        <v>0</v>
      </c>
      <c r="B157" s="345">
        <f t="shared" ca="1" si="18"/>
        <v>9</v>
      </c>
      <c r="C157" s="345">
        <f t="shared" ca="1" si="19"/>
        <v>1</v>
      </c>
      <c r="D157" s="346">
        <f t="shared" ca="1" si="20"/>
        <v>1</v>
      </c>
      <c r="E157" s="346">
        <f t="shared" ca="1" si="21"/>
        <v>0</v>
      </c>
      <c r="F157" s="344"/>
      <c r="G157" s="355"/>
      <c r="H157" s="356" t="s">
        <v>604</v>
      </c>
      <c r="I157" s="357" t="str">
        <f t="shared" ca="1" si="5"/>
        <v>09.001.001</v>
      </c>
      <c r="J157" s="358" t="s">
        <v>765</v>
      </c>
      <c r="K157" s="359"/>
      <c r="L157" s="360"/>
      <c r="M157" s="360"/>
      <c r="N157" s="361">
        <f t="shared" ca="1" si="48"/>
        <v>25045.983599999992</v>
      </c>
      <c r="O157" s="392"/>
      <c r="P157" s="392"/>
      <c r="Q157" s="363"/>
      <c r="R157" s="384"/>
      <c r="S157" s="384"/>
      <c r="T157" s="384"/>
      <c r="U157" s="344"/>
      <c r="V157" s="344"/>
      <c r="W157" s="344"/>
      <c r="X157" s="344"/>
      <c r="Y157" s="344"/>
      <c r="Z157" s="344"/>
    </row>
    <row r="158" spans="1:26" ht="13.5" hidden="1" customHeight="1" outlineLevel="2" x14ac:dyDescent="0.25">
      <c r="A158" s="345">
        <f t="shared" ref="A158:A221" ca="1" si="49">IF($H158="UNIDADE CONSTRUTIVA",OFFSET(A158,-1,0)+1,LARGE(A$3:A153,1))</f>
        <v>0</v>
      </c>
      <c r="B158" s="345">
        <f t="shared" ca="1" si="18"/>
        <v>9</v>
      </c>
      <c r="C158" s="345">
        <f t="shared" ca="1" si="19"/>
        <v>1</v>
      </c>
      <c r="D158" s="346">
        <f t="shared" ca="1" si="20"/>
        <v>1</v>
      </c>
      <c r="E158" s="346">
        <f t="shared" ca="1" si="21"/>
        <v>1</v>
      </c>
      <c r="F158" s="344"/>
      <c r="G158" s="355"/>
      <c r="H158" s="356" t="s">
        <v>606</v>
      </c>
      <c r="I158" s="357" t="str">
        <f t="shared" ca="1" si="5"/>
        <v>09.001.001.001</v>
      </c>
      <c r="J158" s="358" t="s">
        <v>765</v>
      </c>
      <c r="K158" s="359" t="s">
        <v>209</v>
      </c>
      <c r="L158" s="360">
        <v>1</v>
      </c>
      <c r="M158" s="360">
        <f>'INSTALAÇÕES - ESTIMATIVAS'!E22</f>
        <v>25045.983599999992</v>
      </c>
      <c r="N158" s="361">
        <f t="shared" si="48"/>
        <v>25045.983599999992</v>
      </c>
      <c r="O158" s="392" t="s">
        <v>766</v>
      </c>
      <c r="P158" s="392"/>
      <c r="Q158" s="363" t="s">
        <v>640</v>
      </c>
      <c r="R158" s="384"/>
      <c r="S158" s="384"/>
      <c r="T158" s="384"/>
      <c r="U158" s="344"/>
      <c r="V158" s="344"/>
      <c r="W158" s="344"/>
      <c r="X158" s="344"/>
      <c r="Y158" s="344"/>
      <c r="Z158" s="344"/>
    </row>
    <row r="159" spans="1:26" ht="13.5" hidden="1" customHeight="1" outlineLevel="1" x14ac:dyDescent="0.25">
      <c r="A159" s="345">
        <f t="shared" ca="1" si="49"/>
        <v>0</v>
      </c>
      <c r="B159" s="345">
        <f t="shared" ca="1" si="18"/>
        <v>9</v>
      </c>
      <c r="C159" s="345">
        <f t="shared" ca="1" si="19"/>
        <v>1</v>
      </c>
      <c r="D159" s="346">
        <f t="shared" ca="1" si="20"/>
        <v>2</v>
      </c>
      <c r="E159" s="346">
        <f t="shared" ca="1" si="21"/>
        <v>0</v>
      </c>
      <c r="F159" s="935"/>
      <c r="G159" s="936"/>
      <c r="H159" s="937" t="s">
        <v>604</v>
      </c>
      <c r="I159" s="938" t="str">
        <f t="shared" ca="1" si="5"/>
        <v>09.001.002</v>
      </c>
      <c r="J159" s="825" t="s">
        <v>767</v>
      </c>
      <c r="K159" s="923"/>
      <c r="L159" s="939"/>
      <c r="M159" s="939"/>
      <c r="N159" s="940">
        <f ca="1">IF(H159="Serviço",M159*L159,IF(H159="CÉLULA CONSTRUTIVA",SUMIFS($N$8:$N$365,$B$8:$B$365,B159,$H$8:$H$365,"Serviço"),IF(H159="ETAPA",SUMIFS($N$8:$N$365,$B$8:$B$365,B159,$C$8:$C$365,C159,$H$8:$H$365,"Serviço"),IF(H159="SUBETAPA",SUMIFS($N$8:$N$365,$B$8:$B$365,B159,$C$8:$C$365,C159,$D$8:$D$365,D159,$H$8:$H$365,"Serviço"),0))))</f>
        <v>7472.2823999999982</v>
      </c>
      <c r="O159" s="836"/>
      <c r="P159" s="941"/>
      <c r="Q159" s="942"/>
    </row>
    <row r="160" spans="1:26" ht="13.5" hidden="1" customHeight="1" outlineLevel="2" x14ac:dyDescent="0.25">
      <c r="A160" s="345">
        <f t="shared" ca="1" si="49"/>
        <v>0</v>
      </c>
      <c r="B160" s="345">
        <f t="shared" ca="1" si="18"/>
        <v>9</v>
      </c>
      <c r="C160" s="345">
        <f t="shared" ca="1" si="19"/>
        <v>1</v>
      </c>
      <c r="D160" s="346">
        <f t="shared" ca="1" si="20"/>
        <v>2</v>
      </c>
      <c r="E160" s="346">
        <f t="shared" ca="1" si="21"/>
        <v>1</v>
      </c>
      <c r="F160" s="344"/>
      <c r="G160" s="355"/>
      <c r="H160" s="356" t="s">
        <v>606</v>
      </c>
      <c r="I160" s="357" t="str">
        <f t="shared" ca="1" si="5"/>
        <v>09.001.002.001</v>
      </c>
      <c r="J160" s="358" t="s">
        <v>767</v>
      </c>
      <c r="K160" s="359" t="s">
        <v>209</v>
      </c>
      <c r="L160" s="360">
        <v>1</v>
      </c>
      <c r="M160" s="360">
        <f>'INSTALAÇÕES - ESTIMATIVAS'!E23</f>
        <v>7472.2823999999982</v>
      </c>
      <c r="N160" s="361">
        <f>IF(H160="Serviço",M160*L160,IF(H160="CÉLULA CONSTRUTIVA",SUMIFS($N$8:$N$377,$B$8:$B$377,B160,$H$8:$H$377,"Serviço"),IF(H160="ETAPA",SUMIFS($N$8:$N$377,$B$8:$B$377,B160,$C$8:$C$377,C160,$H$8:$H$377,"Serviço"),IF(H160="SUBETAPA",SUMIFS($N$8:$N$377,$B$8:$B$377,B160,$C$8:$C$377,C160,$D$8:$D$377,D160,$H$8:$H$377,"Serviço"),0))))</f>
        <v>7472.2823999999982</v>
      </c>
      <c r="O160" s="392" t="s">
        <v>766</v>
      </c>
      <c r="P160" s="392"/>
      <c r="Q160" s="363" t="s">
        <v>640</v>
      </c>
      <c r="R160" s="384"/>
      <c r="S160" s="384"/>
      <c r="T160" s="384"/>
      <c r="U160" s="344"/>
      <c r="V160" s="344"/>
      <c r="W160" s="344"/>
      <c r="X160" s="344"/>
      <c r="Y160" s="344"/>
      <c r="Z160" s="344"/>
    </row>
    <row r="161" spans="1:26" ht="13.5" hidden="1" customHeight="1" outlineLevel="1" x14ac:dyDescent="0.25">
      <c r="A161" s="345">
        <f t="shared" ca="1" si="49"/>
        <v>0</v>
      </c>
      <c r="B161" s="345">
        <f t="shared" ca="1" si="18"/>
        <v>9</v>
      </c>
      <c r="C161" s="345">
        <f t="shared" ca="1" si="19"/>
        <v>1</v>
      </c>
      <c r="D161" s="346">
        <f t="shared" ca="1" si="20"/>
        <v>3</v>
      </c>
      <c r="E161" s="346">
        <f t="shared" ca="1" si="21"/>
        <v>0</v>
      </c>
      <c r="F161" s="935"/>
      <c r="G161" s="936"/>
      <c r="H161" s="937" t="s">
        <v>604</v>
      </c>
      <c r="I161" s="938" t="str">
        <f t="shared" ca="1" si="5"/>
        <v>09.001.003</v>
      </c>
      <c r="J161" s="825" t="s">
        <v>770</v>
      </c>
      <c r="K161" s="923"/>
      <c r="L161" s="939"/>
      <c r="M161" s="939"/>
      <c r="N161" s="940">
        <f ca="1">IF(H161="Serviço",M161*L161,IF(H161="CÉLULA CONSTRUTIVA",SUMIFS($N$8:$N$364,$B$8:$B$364,B161,$H$8:$H$364,"Serviço"),IF(H161="ETAPA",SUMIFS($N$8:$N$364,$B$8:$B$364,B161,$C$8:$C$364,C161,$H$8:$H$364,"Serviço"),IF(H161="SUBETAPA",SUMIFS($N$8:$N$364,$B$8:$B$364,B161,$C$8:$C$364,C161,$D$8:$D$364,D161,$H$8:$H$364,"Serviço"),0))))</f>
        <v>51225.254199999981</v>
      </c>
      <c r="O161" s="836"/>
      <c r="P161" s="941"/>
      <c r="Q161" s="942"/>
    </row>
    <row r="162" spans="1:26" ht="13.5" hidden="1" customHeight="1" outlineLevel="2" x14ac:dyDescent="0.25">
      <c r="A162" s="345">
        <f t="shared" ca="1" si="49"/>
        <v>0</v>
      </c>
      <c r="B162" s="345">
        <f t="shared" ca="1" si="18"/>
        <v>9</v>
      </c>
      <c r="C162" s="345">
        <f t="shared" ca="1" si="19"/>
        <v>1</v>
      </c>
      <c r="D162" s="346">
        <f t="shared" ca="1" si="20"/>
        <v>3</v>
      </c>
      <c r="E162" s="346">
        <f t="shared" ca="1" si="21"/>
        <v>1</v>
      </c>
      <c r="F162" s="344"/>
      <c r="G162" s="355"/>
      <c r="H162" s="356" t="s">
        <v>606</v>
      </c>
      <c r="I162" s="357" t="str">
        <f t="shared" ref="I162:I163" ca="1" si="50">IF(H162="Unidade Construtiva",TEXT(A162,"00"),IF(H162="Célula Construtiva",TEXT(B162,"00"),IF(H162="Etapa",CONCATENATE(TEXT(B162,"00"),".",TEXT(C162,"000")),IF(H162="Subetapa",CONCATENATE(TEXT(B162,"00"),".",TEXT(C162,"000"),".",TEXT(D162,"000")),IF(H162="Serviço",CONCATENATE(TEXT(B162,"00"),".",TEXT(C162,"000"),".",TEXT(D162,"000"),".",TEXT(E162,"000")),"")))))</f>
        <v>09.001.003.001</v>
      </c>
      <c r="J162" s="358" t="s">
        <v>770</v>
      </c>
      <c r="K162" s="359" t="s">
        <v>209</v>
      </c>
      <c r="L162" s="360">
        <v>1</v>
      </c>
      <c r="M162" s="360">
        <f>SPDA!N8</f>
        <v>51225.254199999981</v>
      </c>
      <c r="N162" s="361">
        <f>IF(H162="Serviço",M162*L162,IF(H162="CÉLULA CONSTRUTIVA",SUMIFS($N$8:$N$377,$B$8:$B$377,B162,$H$8:$H$377,"Serviço"),IF(H162="ETAPA",SUMIFS($N$8:$N$377,$B$8:$B$377,B162,$C$8:$C$377,C162,$H$8:$H$377,"Serviço"),IF(H162="SUBETAPA",SUMIFS($N$8:$N$377,$B$8:$B$377,B162,$C$8:$C$377,C162,$D$8:$D$377,D162,$H$8:$H$377,"Serviço"),0))))</f>
        <v>51225.254199999981</v>
      </c>
      <c r="O162" s="392" t="s">
        <v>747</v>
      </c>
      <c r="P162" s="392"/>
      <c r="Q162" s="363" t="s">
        <v>640</v>
      </c>
      <c r="R162" s="384"/>
      <c r="S162" s="384"/>
      <c r="T162" s="384"/>
      <c r="U162" s="344"/>
      <c r="V162" s="344"/>
      <c r="W162" s="344"/>
      <c r="X162" s="344"/>
      <c r="Y162" s="344"/>
      <c r="Z162" s="344"/>
    </row>
    <row r="163" spans="1:26" ht="13.5" hidden="1" customHeight="1" outlineLevel="1" x14ac:dyDescent="0.25">
      <c r="A163" s="345">
        <f t="shared" ca="1" si="49"/>
        <v>0</v>
      </c>
      <c r="B163" s="345">
        <f t="shared" ca="1" si="18"/>
        <v>9</v>
      </c>
      <c r="C163" s="345">
        <f t="shared" ca="1" si="19"/>
        <v>1</v>
      </c>
      <c r="D163" s="346">
        <f t="shared" ca="1" si="20"/>
        <v>4</v>
      </c>
      <c r="E163" s="346">
        <f t="shared" ca="1" si="21"/>
        <v>0</v>
      </c>
      <c r="F163" s="935"/>
      <c r="G163" s="936"/>
      <c r="H163" s="937" t="s">
        <v>604</v>
      </c>
      <c r="I163" s="938" t="str">
        <f t="shared" ca="1" si="50"/>
        <v>09.001.004</v>
      </c>
      <c r="J163" s="825" t="s">
        <v>768</v>
      </c>
      <c r="K163" s="923"/>
      <c r="L163" s="939"/>
      <c r="M163" s="939"/>
      <c r="N163" s="940">
        <f ca="1">IF(H163="Serviço",M163*L163,IF(H163="CÉLULA CONSTRUTIVA",SUMIFS($N$8:$N$363,$B$8:$B$363,B163,$H$8:$H$363,"Serviço"),IF(H163="ETAPA",SUMIFS($N$8:$N$363,$B$8:$B$363,B163,$C$8:$C$363,C163,$H$8:$H$363,"Serviço"),IF(H163="SUBETAPA",SUMIFS($N$8:$N$363,$B$8:$B$363,B163,$C$8:$C$363,C163,$D$8:$D$363,D163,$H$8:$H$363,"Serviço"),0))))</f>
        <v>9409.540799999997</v>
      </c>
      <c r="O163" s="836"/>
      <c r="P163" s="941"/>
      <c r="Q163" s="942"/>
    </row>
    <row r="164" spans="1:26" ht="13.5" hidden="1" customHeight="1" outlineLevel="2" x14ac:dyDescent="0.25">
      <c r="A164" s="345">
        <f t="shared" ca="1" si="49"/>
        <v>0</v>
      </c>
      <c r="B164" s="345">
        <f t="shared" ca="1" si="18"/>
        <v>9</v>
      </c>
      <c r="C164" s="345">
        <f t="shared" ca="1" si="19"/>
        <v>1</v>
      </c>
      <c r="D164" s="346">
        <f t="shared" ca="1" si="20"/>
        <v>4</v>
      </c>
      <c r="E164" s="346">
        <f t="shared" ca="1" si="21"/>
        <v>1</v>
      </c>
      <c r="F164" s="344"/>
      <c r="G164" s="355"/>
      <c r="H164" s="356" t="s">
        <v>606</v>
      </c>
      <c r="I164" s="357" t="str">
        <f t="shared" ca="1" si="5"/>
        <v>09.001.004.001</v>
      </c>
      <c r="J164" s="358" t="s">
        <v>768</v>
      </c>
      <c r="K164" s="359" t="s">
        <v>209</v>
      </c>
      <c r="L164" s="360">
        <v>1</v>
      </c>
      <c r="M164" s="360">
        <f>'INSTALAÇÕES - ESTIMATIVAS'!E24</f>
        <v>9409.540799999997</v>
      </c>
      <c r="N164" s="361">
        <f t="shared" ref="N164:N191" si="51">IF(H164="Serviço",M164*L164,IF(H164="CÉLULA CONSTRUTIVA",SUMIFS($N$8:$N$377,$B$8:$B$377,B164,$H$8:$H$377,"Serviço"),IF(H164="ETAPA",SUMIFS($N$8:$N$377,$B$8:$B$377,B164,$C$8:$C$377,C164,$H$8:$H$377,"Serviço"),IF(H164="SUBETAPA",SUMIFS($N$8:$N$377,$B$8:$B$377,B164,$C$8:$C$377,C164,$D$8:$D$377,D164,$H$8:$H$377,"Serviço"),0))))</f>
        <v>9409.540799999997</v>
      </c>
      <c r="O164" s="392" t="s">
        <v>766</v>
      </c>
      <c r="P164" s="392"/>
      <c r="Q164" s="363" t="s">
        <v>640</v>
      </c>
      <c r="R164" s="384"/>
      <c r="S164" s="384"/>
      <c r="T164" s="384"/>
      <c r="U164" s="344"/>
      <c r="V164" s="344"/>
      <c r="W164" s="344"/>
      <c r="X164" s="344"/>
      <c r="Y164" s="344"/>
      <c r="Z164" s="344"/>
    </row>
    <row r="165" spans="1:26" ht="13.5" hidden="1" customHeight="1" outlineLevel="1" x14ac:dyDescent="0.25">
      <c r="A165" s="345">
        <f t="shared" ca="1" si="49"/>
        <v>0</v>
      </c>
      <c r="B165" s="345">
        <f t="shared" ref="B165:B227" ca="1" si="52">IF(H165="UNIDADE CONSTRUTIVA",0,IF(H165="CÉLULA CONSTRUTIVA",OFFSET(B165,-1,0)+1,OFFSET(B165,-1,0)))</f>
        <v>9</v>
      </c>
      <c r="C165" s="345">
        <f t="shared" ref="C165:C227" ca="1" si="53">IF(H165="CÉLULA CONSTRUTIVA",0,IF(H165="ETAPA",OFFSET(C165,-1,0)+1,OFFSET(C165,-1,0)))</f>
        <v>1</v>
      </c>
      <c r="D165" s="346">
        <f t="shared" ref="D165:D228" ca="1" si="54">IF(H165="ETAPA",0,IF(H165="SUBETAPA",OFFSET(D165,-1,0)+1,OFFSET(D165,-1,0)))</f>
        <v>5</v>
      </c>
      <c r="E165" s="346">
        <f t="shared" ref="E165:E227" ca="1" si="55">IF(H165="Subetapa",0,IF(H165="serviço",OFFSET(E165,-1,0)+1,OFFSET(E165,-1,0)))</f>
        <v>0</v>
      </c>
      <c r="F165" s="344"/>
      <c r="G165" s="355"/>
      <c r="H165" s="356" t="s">
        <v>604</v>
      </c>
      <c r="I165" s="357" t="str">
        <f t="shared" ca="1" si="5"/>
        <v>09.001.005</v>
      </c>
      <c r="J165" s="358" t="s">
        <v>714</v>
      </c>
      <c r="K165" s="359"/>
      <c r="L165" s="360"/>
      <c r="M165" s="360"/>
      <c r="N165" s="361">
        <f t="shared" ca="1" si="51"/>
        <v>55350.239999999983</v>
      </c>
      <c r="O165" s="392"/>
      <c r="P165" s="392"/>
      <c r="Q165" s="363"/>
      <c r="R165" s="384"/>
      <c r="S165" s="384"/>
      <c r="T165" s="384"/>
      <c r="U165" s="344"/>
      <c r="V165" s="344"/>
      <c r="W165" s="344"/>
      <c r="X165" s="344"/>
      <c r="Y165" s="344"/>
      <c r="Z165" s="344"/>
    </row>
    <row r="166" spans="1:26" ht="13.5" hidden="1" customHeight="1" outlineLevel="2" x14ac:dyDescent="0.25">
      <c r="A166" s="345">
        <f t="shared" ca="1" si="49"/>
        <v>0</v>
      </c>
      <c r="B166" s="345">
        <f t="shared" ca="1" si="52"/>
        <v>9</v>
      </c>
      <c r="C166" s="345">
        <f t="shared" ca="1" si="53"/>
        <v>1</v>
      </c>
      <c r="D166" s="346">
        <f t="shared" ca="1" si="54"/>
        <v>5</v>
      </c>
      <c r="E166" s="346">
        <f t="shared" ca="1" si="55"/>
        <v>1</v>
      </c>
      <c r="F166" s="344"/>
      <c r="G166" s="355"/>
      <c r="H166" s="356" t="s">
        <v>606</v>
      </c>
      <c r="I166" s="357" t="str">
        <f t="shared" ca="1" si="5"/>
        <v>09.001.005.001</v>
      </c>
      <c r="J166" s="358" t="s">
        <v>771</v>
      </c>
      <c r="K166" s="923" t="s">
        <v>98</v>
      </c>
      <c r="L166" s="360">
        <f>'Obra '!$E$9</f>
        <v>6918.7799999999979</v>
      </c>
      <c r="M166" s="360">
        <v>8</v>
      </c>
      <c r="N166" s="361">
        <f t="shared" si="51"/>
        <v>55350.239999999983</v>
      </c>
      <c r="O166" s="392" t="s">
        <v>766</v>
      </c>
      <c r="P166" s="392"/>
      <c r="Q166" s="363" t="s">
        <v>640</v>
      </c>
      <c r="R166" s="384"/>
      <c r="S166" s="384"/>
      <c r="T166" s="384"/>
      <c r="U166" s="344"/>
      <c r="V166" s="344"/>
      <c r="W166" s="344"/>
      <c r="X166" s="344"/>
      <c r="Y166" s="344"/>
      <c r="Z166" s="344"/>
    </row>
    <row r="167" spans="1:26" ht="13.5" customHeight="1" collapsed="1" x14ac:dyDescent="0.25">
      <c r="A167" s="345">
        <f t="shared" ca="1" si="49"/>
        <v>0</v>
      </c>
      <c r="B167" s="345">
        <f t="shared" ca="1" si="52"/>
        <v>10</v>
      </c>
      <c r="C167" s="345">
        <f t="shared" ca="1" si="53"/>
        <v>0</v>
      </c>
      <c r="D167" s="346">
        <f t="shared" ca="1" si="54"/>
        <v>5</v>
      </c>
      <c r="E167" s="346">
        <f t="shared" ca="1" si="55"/>
        <v>1</v>
      </c>
      <c r="F167" s="1070"/>
      <c r="G167" s="355"/>
      <c r="H167" s="356" t="s">
        <v>601</v>
      </c>
      <c r="I167" s="357" t="str">
        <f t="shared" ca="1" si="5"/>
        <v>10</v>
      </c>
      <c r="J167" s="358" t="s">
        <v>772</v>
      </c>
      <c r="K167" s="359"/>
      <c r="L167" s="360"/>
      <c r="M167" s="360"/>
      <c r="N167" s="361">
        <f t="shared" ca="1" si="51"/>
        <v>75483.889799999975</v>
      </c>
      <c r="O167" s="392">
        <f ca="1">N167/'Obra '!$E$9</f>
        <v>10.91</v>
      </c>
      <c r="P167" s="392"/>
      <c r="Q167" s="363"/>
      <c r="R167" s="393"/>
      <c r="S167" s="393"/>
      <c r="T167" s="384"/>
      <c r="U167" s="344"/>
      <c r="V167" s="344"/>
      <c r="W167" s="344"/>
      <c r="X167" s="344"/>
      <c r="Y167" s="344"/>
      <c r="Z167" s="344"/>
    </row>
    <row r="168" spans="1:26" ht="13.5" hidden="1" customHeight="1" outlineLevel="1" x14ac:dyDescent="0.25">
      <c r="A168" s="345">
        <f t="shared" ca="1" si="49"/>
        <v>0</v>
      </c>
      <c r="B168" s="345">
        <f t="shared" ca="1" si="52"/>
        <v>10</v>
      </c>
      <c r="C168" s="345">
        <f t="shared" ca="1" si="53"/>
        <v>1</v>
      </c>
      <c r="D168" s="346">
        <f t="shared" ca="1" si="54"/>
        <v>0</v>
      </c>
      <c r="E168" s="346">
        <f t="shared" ca="1" si="55"/>
        <v>1</v>
      </c>
      <c r="F168" s="344"/>
      <c r="G168" s="355"/>
      <c r="H168" s="356" t="s">
        <v>31</v>
      </c>
      <c r="I168" s="357" t="str">
        <f t="shared" ca="1" si="5"/>
        <v>10.001</v>
      </c>
      <c r="J168" s="358" t="s">
        <v>772</v>
      </c>
      <c r="K168" s="359"/>
      <c r="L168" s="360"/>
      <c r="M168" s="360"/>
      <c r="N168" s="361">
        <f t="shared" ca="1" si="51"/>
        <v>75483.889799999975</v>
      </c>
      <c r="O168" s="392"/>
      <c r="P168" s="392"/>
      <c r="Q168" s="363"/>
      <c r="R168" s="384"/>
      <c r="S168" s="384"/>
      <c r="T168" s="384"/>
      <c r="U168" s="344"/>
      <c r="V168" s="344"/>
      <c r="W168" s="344"/>
      <c r="X168" s="344"/>
      <c r="Y168" s="344"/>
      <c r="Z168" s="344"/>
    </row>
    <row r="169" spans="1:26" ht="13.5" hidden="1" customHeight="1" outlineLevel="1" x14ac:dyDescent="0.25">
      <c r="A169" s="345">
        <f t="shared" ca="1" si="49"/>
        <v>0</v>
      </c>
      <c r="B169" s="345">
        <f t="shared" ca="1" si="52"/>
        <v>10</v>
      </c>
      <c r="C169" s="345">
        <f t="shared" ca="1" si="53"/>
        <v>1</v>
      </c>
      <c r="D169" s="346">
        <f t="shared" ca="1" si="54"/>
        <v>1</v>
      </c>
      <c r="E169" s="346">
        <f t="shared" ca="1" si="55"/>
        <v>0</v>
      </c>
      <c r="F169" s="344"/>
      <c r="G169" s="355"/>
      <c r="H169" s="356" t="s">
        <v>604</v>
      </c>
      <c r="I169" s="357" t="str">
        <f t="shared" ca="1" si="5"/>
        <v>10.001.001</v>
      </c>
      <c r="J169" s="358" t="s">
        <v>773</v>
      </c>
      <c r="K169" s="359"/>
      <c r="L169" s="360"/>
      <c r="M169" s="360"/>
      <c r="N169" s="361">
        <f t="shared" ca="1" si="51"/>
        <v>40889.989799999988</v>
      </c>
      <c r="O169" s="392"/>
      <c r="P169" s="392"/>
      <c r="Q169" s="363"/>
      <c r="R169" s="384"/>
      <c r="S169" s="384"/>
      <c r="T169" s="384"/>
      <c r="U169" s="344"/>
      <c r="V169" s="344"/>
      <c r="W169" s="344"/>
      <c r="X169" s="344"/>
      <c r="Y169" s="344"/>
      <c r="Z169" s="344"/>
    </row>
    <row r="170" spans="1:26" ht="13.5" hidden="1" customHeight="1" outlineLevel="2" x14ac:dyDescent="0.25">
      <c r="A170" s="345">
        <f t="shared" ca="1" si="49"/>
        <v>0</v>
      </c>
      <c r="B170" s="345">
        <f t="shared" ca="1" si="52"/>
        <v>10</v>
      </c>
      <c r="C170" s="345">
        <f t="shared" ca="1" si="53"/>
        <v>1</v>
      </c>
      <c r="D170" s="346">
        <f t="shared" ca="1" si="54"/>
        <v>1</v>
      </c>
      <c r="E170" s="346">
        <f t="shared" ca="1" si="55"/>
        <v>1</v>
      </c>
      <c r="F170" s="344"/>
      <c r="G170" s="355"/>
      <c r="H170" s="356" t="s">
        <v>606</v>
      </c>
      <c r="I170" s="357" t="str">
        <f t="shared" ca="1" si="5"/>
        <v>10.001.001.001</v>
      </c>
      <c r="J170" s="358" t="s">
        <v>773</v>
      </c>
      <c r="K170" s="359" t="s">
        <v>209</v>
      </c>
      <c r="L170" s="360">
        <v>1</v>
      </c>
      <c r="M170" s="360">
        <f>'INSTALAÇÕES - ESTIMATIVAS'!E25</f>
        <v>40889.989799999988</v>
      </c>
      <c r="N170" s="361">
        <f t="shared" si="51"/>
        <v>40889.989799999988</v>
      </c>
      <c r="O170" s="392" t="s">
        <v>775</v>
      </c>
      <c r="P170" s="392"/>
      <c r="Q170" s="363" t="s">
        <v>640</v>
      </c>
      <c r="R170" s="384"/>
      <c r="S170" s="384"/>
      <c r="T170" s="384"/>
      <c r="U170" s="344"/>
      <c r="V170" s="344"/>
      <c r="W170" s="344"/>
      <c r="X170" s="344"/>
      <c r="Y170" s="344"/>
      <c r="Z170" s="344"/>
    </row>
    <row r="171" spans="1:26" ht="13.5" hidden="1" customHeight="1" outlineLevel="1" x14ac:dyDescent="0.25">
      <c r="A171" s="345">
        <f t="shared" ca="1" si="49"/>
        <v>0</v>
      </c>
      <c r="B171" s="345">
        <f t="shared" ca="1" si="52"/>
        <v>10</v>
      </c>
      <c r="C171" s="345">
        <f t="shared" ca="1" si="53"/>
        <v>1</v>
      </c>
      <c r="D171" s="346">
        <f t="shared" ca="1" si="54"/>
        <v>2</v>
      </c>
      <c r="E171" s="346">
        <f t="shared" ca="1" si="55"/>
        <v>0</v>
      </c>
      <c r="F171" s="344"/>
      <c r="G171" s="355"/>
      <c r="H171" s="356" t="s">
        <v>604</v>
      </c>
      <c r="I171" s="357" t="str">
        <f t="shared" ca="1" si="5"/>
        <v>10.001.002</v>
      </c>
      <c r="J171" s="358" t="s">
        <v>714</v>
      </c>
      <c r="K171" s="359"/>
      <c r="L171" s="360"/>
      <c r="M171" s="360"/>
      <c r="N171" s="361">
        <f t="shared" ca="1" si="51"/>
        <v>34593.899999999987</v>
      </c>
      <c r="O171" s="392"/>
      <c r="P171" s="392"/>
      <c r="Q171" s="363"/>
      <c r="R171" s="384"/>
      <c r="S171" s="384"/>
      <c r="T171" s="384"/>
      <c r="U171" s="344"/>
      <c r="V171" s="344"/>
      <c r="W171" s="344"/>
      <c r="X171" s="344"/>
      <c r="Y171" s="344"/>
      <c r="Z171" s="344"/>
    </row>
    <row r="172" spans="1:26" ht="13.5" hidden="1" customHeight="1" outlineLevel="2" x14ac:dyDescent="0.25">
      <c r="A172" s="345">
        <f t="shared" ca="1" si="49"/>
        <v>0</v>
      </c>
      <c r="B172" s="345">
        <f t="shared" ca="1" si="52"/>
        <v>10</v>
      </c>
      <c r="C172" s="345">
        <f t="shared" ca="1" si="53"/>
        <v>1</v>
      </c>
      <c r="D172" s="346">
        <f t="shared" ca="1" si="54"/>
        <v>2</v>
      </c>
      <c r="E172" s="346">
        <f t="shared" ca="1" si="55"/>
        <v>1</v>
      </c>
      <c r="F172" s="344"/>
      <c r="G172" s="355"/>
      <c r="H172" s="356" t="s">
        <v>606</v>
      </c>
      <c r="I172" s="357" t="str">
        <f t="shared" ca="1" si="5"/>
        <v>10.001.002.001</v>
      </c>
      <c r="J172" s="358" t="s">
        <v>776</v>
      </c>
      <c r="K172" s="923" t="s">
        <v>98</v>
      </c>
      <c r="L172" s="360">
        <f>'Obra '!$E$9</f>
        <v>6918.7799999999979</v>
      </c>
      <c r="M172" s="360">
        <v>5</v>
      </c>
      <c r="N172" s="361">
        <f t="shared" si="51"/>
        <v>34593.899999999987</v>
      </c>
      <c r="O172" s="392" t="s">
        <v>775</v>
      </c>
      <c r="P172" s="392"/>
      <c r="Q172" s="363" t="s">
        <v>640</v>
      </c>
      <c r="R172" s="384"/>
      <c r="S172" s="384"/>
      <c r="T172" s="384"/>
      <c r="U172" s="344"/>
      <c r="V172" s="344"/>
      <c r="W172" s="344"/>
      <c r="X172" s="344"/>
      <c r="Y172" s="344"/>
      <c r="Z172" s="344"/>
    </row>
    <row r="173" spans="1:26" ht="13.5" customHeight="1" collapsed="1" x14ac:dyDescent="0.25">
      <c r="A173" s="345">
        <f t="shared" ca="1" si="49"/>
        <v>0</v>
      </c>
      <c r="B173" s="345">
        <f t="shared" ca="1" si="52"/>
        <v>11</v>
      </c>
      <c r="C173" s="345">
        <f t="shared" ca="1" si="53"/>
        <v>0</v>
      </c>
      <c r="D173" s="346">
        <f t="shared" ca="1" si="54"/>
        <v>2</v>
      </c>
      <c r="E173" s="346">
        <f t="shared" ca="1" si="55"/>
        <v>1</v>
      </c>
      <c r="F173" s="924"/>
      <c r="G173" s="355"/>
      <c r="H173" s="356" t="s">
        <v>601</v>
      </c>
      <c r="I173" s="357" t="str">
        <f t="shared" ca="1" si="5"/>
        <v>11</v>
      </c>
      <c r="J173" s="358" t="s">
        <v>777</v>
      </c>
      <c r="K173" s="359"/>
      <c r="L173" s="360"/>
      <c r="M173" s="360"/>
      <c r="N173" s="361">
        <f t="shared" ca="1" si="51"/>
        <v>142565.72699999998</v>
      </c>
      <c r="O173" s="392">
        <f ca="1">N173/'Obra '!$E$9</f>
        <v>20.605616452611592</v>
      </c>
      <c r="P173" s="392"/>
      <c r="Q173" s="363"/>
      <c r="R173" s="393"/>
      <c r="S173" s="393"/>
      <c r="T173" s="384"/>
      <c r="U173" s="344"/>
      <c r="V173" s="344"/>
      <c r="W173" s="344"/>
      <c r="X173" s="344"/>
      <c r="Y173" s="344"/>
      <c r="Z173" s="344"/>
    </row>
    <row r="174" spans="1:26" ht="13.5" hidden="1" customHeight="1" outlineLevel="1" x14ac:dyDescent="0.25">
      <c r="A174" s="345">
        <f t="shared" ca="1" si="49"/>
        <v>0</v>
      </c>
      <c r="B174" s="345">
        <f t="shared" ca="1" si="52"/>
        <v>11</v>
      </c>
      <c r="C174" s="345">
        <f t="shared" ca="1" si="53"/>
        <v>1</v>
      </c>
      <c r="D174" s="346">
        <f t="shared" ca="1" si="54"/>
        <v>0</v>
      </c>
      <c r="E174" s="346">
        <f t="shared" ca="1" si="55"/>
        <v>1</v>
      </c>
      <c r="F174" s="344"/>
      <c r="G174" s="355"/>
      <c r="H174" s="356" t="s">
        <v>31</v>
      </c>
      <c r="I174" s="357" t="str">
        <f t="shared" ca="1" si="5"/>
        <v>11.001</v>
      </c>
      <c r="J174" s="358" t="s">
        <v>777</v>
      </c>
      <c r="K174" s="359"/>
      <c r="L174" s="360"/>
      <c r="M174" s="360"/>
      <c r="N174" s="361">
        <f t="shared" ca="1" si="51"/>
        <v>142565.72699999998</v>
      </c>
      <c r="O174" s="392"/>
      <c r="P174" s="392"/>
      <c r="Q174" s="363"/>
      <c r="R174" s="384"/>
      <c r="S174" s="384"/>
      <c r="T174" s="384"/>
      <c r="U174" s="344"/>
      <c r="V174" s="344"/>
      <c r="W174" s="344"/>
      <c r="X174" s="344"/>
      <c r="Y174" s="344"/>
      <c r="Z174" s="344"/>
    </row>
    <row r="175" spans="1:26" ht="13.5" hidden="1" customHeight="1" outlineLevel="1" x14ac:dyDescent="0.25">
      <c r="A175" s="345">
        <f t="shared" ca="1" si="49"/>
        <v>0</v>
      </c>
      <c r="B175" s="345">
        <f t="shared" ca="1" si="52"/>
        <v>11</v>
      </c>
      <c r="C175" s="345">
        <f t="shared" ca="1" si="53"/>
        <v>1</v>
      </c>
      <c r="D175" s="346">
        <f t="shared" ca="1" si="54"/>
        <v>1</v>
      </c>
      <c r="E175" s="346">
        <f t="shared" ca="1" si="55"/>
        <v>0</v>
      </c>
      <c r="F175" s="344"/>
      <c r="G175" s="355"/>
      <c r="H175" s="356" t="s">
        <v>604</v>
      </c>
      <c r="I175" s="357" t="str">
        <f t="shared" ca="1" si="5"/>
        <v>11.001.001</v>
      </c>
      <c r="J175" s="358" t="s">
        <v>778</v>
      </c>
      <c r="K175" s="359"/>
      <c r="L175" s="360"/>
      <c r="M175" s="360"/>
      <c r="N175" s="361">
        <f t="shared" ca="1" si="51"/>
        <v>142565.72699999998</v>
      </c>
      <c r="O175" s="392"/>
      <c r="P175" s="392"/>
      <c r="Q175" s="363"/>
      <c r="R175" s="384"/>
      <c r="S175" s="384"/>
      <c r="T175" s="384"/>
      <c r="U175" s="344"/>
      <c r="V175" s="344"/>
      <c r="W175" s="344"/>
      <c r="X175" s="344"/>
      <c r="Y175" s="344"/>
      <c r="Z175" s="344"/>
    </row>
    <row r="176" spans="1:26" ht="13.5" hidden="1" customHeight="1" outlineLevel="2" x14ac:dyDescent="0.25">
      <c r="A176" s="345">
        <f t="shared" ca="1" si="49"/>
        <v>0</v>
      </c>
      <c r="B176" s="345">
        <f t="shared" ca="1" si="52"/>
        <v>11</v>
      </c>
      <c r="C176" s="345">
        <f t="shared" ca="1" si="53"/>
        <v>1</v>
      </c>
      <c r="D176" s="346">
        <f t="shared" ca="1" si="54"/>
        <v>1</v>
      </c>
      <c r="E176" s="346">
        <f t="shared" ca="1" si="55"/>
        <v>1</v>
      </c>
      <c r="F176" s="344"/>
      <c r="G176" s="355"/>
      <c r="H176" s="356" t="s">
        <v>606</v>
      </c>
      <c r="I176" s="357" t="str">
        <f t="shared" ca="1" si="5"/>
        <v>11.001.001.001</v>
      </c>
      <c r="J176" s="358" t="s">
        <v>779</v>
      </c>
      <c r="K176" s="359" t="s">
        <v>209</v>
      </c>
      <c r="L176" s="360">
        <v>1</v>
      </c>
      <c r="M176" s="360">
        <f>INTERFONIA!F22+PORTÕES!F18</f>
        <v>43933.563999999991</v>
      </c>
      <c r="N176" s="361">
        <f t="shared" si="51"/>
        <v>43933.563999999991</v>
      </c>
      <c r="O176" s="934" t="s">
        <v>2932</v>
      </c>
      <c r="P176" s="392"/>
      <c r="Q176" s="363" t="s">
        <v>640</v>
      </c>
      <c r="R176" s="384"/>
      <c r="S176" s="384"/>
      <c r="T176" s="384"/>
      <c r="U176" s="344"/>
      <c r="V176" s="344"/>
      <c r="W176" s="344"/>
      <c r="X176" s="344"/>
      <c r="Y176" s="344"/>
      <c r="Z176" s="344"/>
    </row>
    <row r="177" spans="1:26" ht="13.5" hidden="1" customHeight="1" outlineLevel="2" x14ac:dyDescent="0.25">
      <c r="A177" s="345">
        <f t="shared" ca="1" si="49"/>
        <v>0</v>
      </c>
      <c r="B177" s="345">
        <f t="shared" ca="1" si="52"/>
        <v>11</v>
      </c>
      <c r="C177" s="345">
        <f t="shared" ca="1" si="53"/>
        <v>1</v>
      </c>
      <c r="D177" s="346">
        <f t="shared" ca="1" si="54"/>
        <v>1</v>
      </c>
      <c r="E177" s="346">
        <f t="shared" ca="1" si="55"/>
        <v>2</v>
      </c>
      <c r="F177" s="344"/>
      <c r="G177" s="355"/>
      <c r="H177" s="356" t="s">
        <v>606</v>
      </c>
      <c r="I177" s="357" t="str">
        <f t="shared" ca="1" si="5"/>
        <v>11.001.001.002</v>
      </c>
      <c r="J177" s="358" t="s">
        <v>781</v>
      </c>
      <c r="K177" s="359" t="s">
        <v>209</v>
      </c>
      <c r="L177" s="360">
        <v>1</v>
      </c>
      <c r="M177" s="360">
        <f>'INSTALAÇÕES - ESTIMATIVAS'!E19</f>
        <v>13837.559999999996</v>
      </c>
      <c r="N177" s="361">
        <f t="shared" si="51"/>
        <v>13837.559999999996</v>
      </c>
      <c r="O177" s="392" t="s">
        <v>780</v>
      </c>
      <c r="P177" s="392"/>
      <c r="Q177" s="363" t="s">
        <v>640</v>
      </c>
      <c r="R177" s="384"/>
      <c r="S177" s="384"/>
      <c r="T177" s="384"/>
      <c r="U177" s="344"/>
      <c r="V177" s="344"/>
      <c r="W177" s="344"/>
      <c r="X177" s="344"/>
      <c r="Y177" s="344"/>
      <c r="Z177" s="344"/>
    </row>
    <row r="178" spans="1:26" ht="13.5" hidden="1" customHeight="1" outlineLevel="2" x14ac:dyDescent="0.25">
      <c r="A178" s="345">
        <f t="shared" ca="1" si="49"/>
        <v>0</v>
      </c>
      <c r="B178" s="345">
        <f t="shared" ca="1" si="52"/>
        <v>11</v>
      </c>
      <c r="C178" s="345">
        <f t="shared" ca="1" si="53"/>
        <v>1</v>
      </c>
      <c r="D178" s="346">
        <f t="shared" ca="1" si="54"/>
        <v>1</v>
      </c>
      <c r="E178" s="346">
        <f t="shared" ca="1" si="55"/>
        <v>3</v>
      </c>
      <c r="F178" s="344"/>
      <c r="G178" s="355"/>
      <c r="H178" s="356" t="s">
        <v>606</v>
      </c>
      <c r="I178" s="357" t="str">
        <f t="shared" ca="1" si="5"/>
        <v>11.001.001.003</v>
      </c>
      <c r="J178" s="358" t="s">
        <v>782</v>
      </c>
      <c r="K178" s="359" t="s">
        <v>209</v>
      </c>
      <c r="L178" s="360">
        <v>1</v>
      </c>
      <c r="M178" s="360">
        <f>'INSTALAÇÕES - ESTIMATIVAS'!E20</f>
        <v>20756.339999999993</v>
      </c>
      <c r="N178" s="361">
        <f t="shared" si="51"/>
        <v>20756.339999999993</v>
      </c>
      <c r="O178" s="392" t="s">
        <v>780</v>
      </c>
      <c r="P178" s="392"/>
      <c r="Q178" s="363" t="s">
        <v>640</v>
      </c>
      <c r="R178" s="384"/>
      <c r="S178" s="384"/>
      <c r="T178" s="384"/>
      <c r="U178" s="344"/>
      <c r="V178" s="344"/>
      <c r="W178" s="344"/>
      <c r="X178" s="344"/>
      <c r="Y178" s="344"/>
      <c r="Z178" s="344"/>
    </row>
    <row r="179" spans="1:26" ht="13.5" hidden="1" customHeight="1" outlineLevel="2" x14ac:dyDescent="0.25">
      <c r="A179" s="345">
        <f t="shared" ca="1" si="49"/>
        <v>0</v>
      </c>
      <c r="B179" s="345">
        <f t="shared" ca="1" si="52"/>
        <v>11</v>
      </c>
      <c r="C179" s="345">
        <f t="shared" ca="1" si="53"/>
        <v>1</v>
      </c>
      <c r="D179" s="346">
        <f t="shared" ca="1" si="54"/>
        <v>1</v>
      </c>
      <c r="E179" s="346">
        <f t="shared" ca="1" si="55"/>
        <v>4</v>
      </c>
      <c r="F179" s="344"/>
      <c r="G179" s="355"/>
      <c r="H179" s="356" t="s">
        <v>606</v>
      </c>
      <c r="I179" s="357" t="str">
        <f t="shared" ca="1" si="5"/>
        <v>11.001.001.004</v>
      </c>
      <c r="J179" s="358" t="s">
        <v>783</v>
      </c>
      <c r="K179" s="359" t="s">
        <v>209</v>
      </c>
      <c r="L179" s="360">
        <v>1</v>
      </c>
      <c r="M179" s="360">
        <f>Telefone!N7</f>
        <v>64038.263000000006</v>
      </c>
      <c r="N179" s="361">
        <f t="shared" si="51"/>
        <v>64038.263000000006</v>
      </c>
      <c r="O179" s="934" t="s">
        <v>747</v>
      </c>
      <c r="P179" s="392"/>
      <c r="Q179" s="363" t="s">
        <v>640</v>
      </c>
      <c r="R179" s="384"/>
      <c r="S179" s="384"/>
      <c r="T179" s="384"/>
      <c r="U179" s="344"/>
      <c r="V179" s="344"/>
      <c r="W179" s="344"/>
      <c r="X179" s="344"/>
      <c r="Y179" s="344"/>
      <c r="Z179" s="344"/>
    </row>
    <row r="180" spans="1:26" ht="13.5" customHeight="1" collapsed="1" x14ac:dyDescent="0.25">
      <c r="A180" s="345">
        <f t="shared" ca="1" si="49"/>
        <v>0</v>
      </c>
      <c r="B180" s="345">
        <f t="shared" ca="1" si="52"/>
        <v>12</v>
      </c>
      <c r="C180" s="345">
        <f t="shared" ca="1" si="53"/>
        <v>0</v>
      </c>
      <c r="D180" s="346">
        <f t="shared" ca="1" si="54"/>
        <v>1</v>
      </c>
      <c r="E180" s="346">
        <f t="shared" ca="1" si="55"/>
        <v>4</v>
      </c>
      <c r="F180" s="924"/>
      <c r="G180" s="355"/>
      <c r="H180" s="356" t="s">
        <v>601</v>
      </c>
      <c r="I180" s="357" t="str">
        <f t="shared" ca="1" si="5"/>
        <v>12</v>
      </c>
      <c r="J180" s="358" t="s">
        <v>42</v>
      </c>
      <c r="K180" s="359"/>
      <c r="L180" s="360"/>
      <c r="M180" s="360"/>
      <c r="N180" s="361">
        <f t="shared" ca="1" si="51"/>
        <v>888670.67699999991</v>
      </c>
      <c r="O180" s="392">
        <f ca="1">N180/'Obra '!$E$9</f>
        <v>128.44326268503988</v>
      </c>
      <c r="P180" s="392"/>
      <c r="Q180" s="363"/>
      <c r="R180" s="393"/>
      <c r="S180" s="393"/>
      <c r="T180" s="384"/>
      <c r="U180" s="344"/>
      <c r="V180" s="344"/>
      <c r="W180" s="344"/>
      <c r="X180" s="344"/>
      <c r="Y180" s="344"/>
      <c r="Z180" s="344"/>
    </row>
    <row r="181" spans="1:26" ht="13.5" hidden="1" customHeight="1" outlineLevel="1" x14ac:dyDescent="0.25">
      <c r="A181" s="345">
        <f t="shared" ca="1" si="49"/>
        <v>0</v>
      </c>
      <c r="B181" s="345">
        <f t="shared" ca="1" si="52"/>
        <v>12</v>
      </c>
      <c r="C181" s="345">
        <f t="shared" ca="1" si="53"/>
        <v>1</v>
      </c>
      <c r="D181" s="346">
        <f t="shared" ca="1" si="54"/>
        <v>0</v>
      </c>
      <c r="E181" s="346">
        <f t="shared" ca="1" si="55"/>
        <v>4</v>
      </c>
      <c r="F181" s="344"/>
      <c r="G181" s="355"/>
      <c r="H181" s="356" t="s">
        <v>31</v>
      </c>
      <c r="I181" s="357" t="str">
        <f t="shared" ca="1" si="5"/>
        <v>12.001</v>
      </c>
      <c r="J181" s="358" t="s">
        <v>42</v>
      </c>
      <c r="K181" s="359"/>
      <c r="L181" s="360"/>
      <c r="M181" s="360"/>
      <c r="N181" s="361">
        <f t="shared" ca="1" si="51"/>
        <v>888670.67699999991</v>
      </c>
      <c r="O181" s="392"/>
      <c r="P181" s="392"/>
      <c r="Q181" s="363"/>
      <c r="R181" s="384"/>
      <c r="S181" s="384"/>
      <c r="T181" s="384"/>
      <c r="U181" s="344"/>
      <c r="V181" s="344"/>
      <c r="W181" s="344"/>
      <c r="X181" s="344"/>
      <c r="Y181" s="344"/>
      <c r="Z181" s="344"/>
    </row>
    <row r="182" spans="1:26" ht="13.5" hidden="1" customHeight="1" outlineLevel="1" x14ac:dyDescent="0.25">
      <c r="A182" s="345">
        <f t="shared" ca="1" si="49"/>
        <v>0</v>
      </c>
      <c r="B182" s="345">
        <f t="shared" ca="1" si="52"/>
        <v>12</v>
      </c>
      <c r="C182" s="345">
        <f t="shared" ca="1" si="53"/>
        <v>1</v>
      </c>
      <c r="D182" s="346">
        <f t="shared" ca="1" si="54"/>
        <v>1</v>
      </c>
      <c r="E182" s="346">
        <f t="shared" ca="1" si="55"/>
        <v>0</v>
      </c>
      <c r="F182" s="344"/>
      <c r="G182" s="355"/>
      <c r="H182" s="356" t="s">
        <v>604</v>
      </c>
      <c r="I182" s="357" t="str">
        <f t="shared" ca="1" si="5"/>
        <v>12.001.001</v>
      </c>
      <c r="J182" s="358" t="s">
        <v>784</v>
      </c>
      <c r="K182" s="359"/>
      <c r="L182" s="360"/>
      <c r="M182" s="360"/>
      <c r="N182" s="361">
        <f t="shared" ca="1" si="51"/>
        <v>28041.75</v>
      </c>
      <c r="O182" s="392"/>
      <c r="P182" s="392"/>
      <c r="Q182" s="363"/>
      <c r="R182" s="384"/>
      <c r="S182" s="384"/>
      <c r="T182" s="384"/>
      <c r="U182" s="344"/>
      <c r="V182" s="344"/>
      <c r="W182" s="344"/>
      <c r="X182" s="344"/>
      <c r="Y182" s="344"/>
      <c r="Z182" s="344"/>
    </row>
    <row r="183" spans="1:26" ht="13.5" hidden="1" customHeight="1" outlineLevel="2" x14ac:dyDescent="0.25">
      <c r="A183" s="345">
        <f t="shared" ca="1" si="49"/>
        <v>0</v>
      </c>
      <c r="B183" s="345">
        <f t="shared" ca="1" si="52"/>
        <v>12</v>
      </c>
      <c r="C183" s="345">
        <f t="shared" ca="1" si="53"/>
        <v>1</v>
      </c>
      <c r="D183" s="346">
        <f t="shared" ca="1" si="54"/>
        <v>1</v>
      </c>
      <c r="E183" s="346">
        <f t="shared" ca="1" si="55"/>
        <v>1</v>
      </c>
      <c r="F183" s="344"/>
      <c r="G183" s="355"/>
      <c r="H183" s="356" t="s">
        <v>606</v>
      </c>
      <c r="I183" s="357" t="str">
        <f t="shared" ca="1" si="5"/>
        <v>12.001.001.001</v>
      </c>
      <c r="J183" s="358" t="s">
        <v>785</v>
      </c>
      <c r="K183" s="359" t="s">
        <v>209</v>
      </c>
      <c r="L183" s="360">
        <v>1</v>
      </c>
      <c r="M183" s="360">
        <f>PISCINA!F19</f>
        <v>11541.75</v>
      </c>
      <c r="N183" s="361">
        <f t="shared" si="51"/>
        <v>11541.75</v>
      </c>
      <c r="O183" s="392"/>
      <c r="P183" s="392"/>
      <c r="Q183" s="363" t="s">
        <v>640</v>
      </c>
      <c r="R183" s="384"/>
      <c r="S183" s="384"/>
      <c r="T183" s="384"/>
      <c r="U183" s="344"/>
      <c r="V183" s="344"/>
      <c r="W183" s="344"/>
      <c r="X183" s="344"/>
      <c r="Y183" s="344"/>
      <c r="Z183" s="344"/>
    </row>
    <row r="184" spans="1:26" ht="13.5" hidden="1" customHeight="1" outlineLevel="2" x14ac:dyDescent="0.25">
      <c r="A184" s="345">
        <f t="shared" ca="1" si="49"/>
        <v>0</v>
      </c>
      <c r="B184" s="345">
        <f t="shared" ca="1" si="52"/>
        <v>12</v>
      </c>
      <c r="C184" s="345">
        <f t="shared" ca="1" si="53"/>
        <v>1</v>
      </c>
      <c r="D184" s="346">
        <f t="shared" ca="1" si="54"/>
        <v>1</v>
      </c>
      <c r="E184" s="346">
        <f t="shared" ca="1" si="55"/>
        <v>2</v>
      </c>
      <c r="F184" s="344"/>
      <c r="G184" s="355"/>
      <c r="H184" s="356" t="s">
        <v>606</v>
      </c>
      <c r="I184" s="357" t="str">
        <f t="shared" ca="1" si="5"/>
        <v>12.001.001.002</v>
      </c>
      <c r="J184" s="358" t="s">
        <v>786</v>
      </c>
      <c r="K184" s="359" t="s">
        <v>88</v>
      </c>
      <c r="L184" s="360">
        <f>'Obra '!E10</f>
        <v>30</v>
      </c>
      <c r="M184" s="360">
        <v>550</v>
      </c>
      <c r="N184" s="361">
        <f t="shared" si="51"/>
        <v>16500</v>
      </c>
      <c r="O184" s="934" t="s">
        <v>5676</v>
      </c>
      <c r="P184" s="392"/>
      <c r="Q184" s="363" t="s">
        <v>640</v>
      </c>
      <c r="R184" s="384"/>
      <c r="S184" s="384"/>
      <c r="T184" s="384"/>
      <c r="U184" s="344"/>
      <c r="V184" s="344"/>
      <c r="W184" s="344"/>
      <c r="X184" s="344"/>
      <c r="Y184" s="344"/>
      <c r="Z184" s="344"/>
    </row>
    <row r="185" spans="1:26" ht="13.5" hidden="1" customHeight="1" outlineLevel="1" x14ac:dyDescent="0.25">
      <c r="A185" s="345">
        <f t="shared" ca="1" si="49"/>
        <v>0</v>
      </c>
      <c r="B185" s="345">
        <f t="shared" ca="1" si="52"/>
        <v>12</v>
      </c>
      <c r="C185" s="345">
        <f t="shared" ca="1" si="53"/>
        <v>1</v>
      </c>
      <c r="D185" s="346">
        <f t="shared" ca="1" si="54"/>
        <v>2</v>
      </c>
      <c r="E185" s="346">
        <f t="shared" ca="1" si="55"/>
        <v>0</v>
      </c>
      <c r="F185" s="344"/>
      <c r="G185" s="355"/>
      <c r="H185" s="356" t="s">
        <v>604</v>
      </c>
      <c r="I185" s="357" t="str">
        <f t="shared" ca="1" si="5"/>
        <v>12.001.002</v>
      </c>
      <c r="J185" s="358" t="s">
        <v>787</v>
      </c>
      <c r="K185" s="359"/>
      <c r="L185" s="360"/>
      <c r="M185" s="360"/>
      <c r="N185" s="361">
        <f t="shared" ca="1" si="51"/>
        <v>860628.92699999991</v>
      </c>
      <c r="O185" s="392"/>
      <c r="P185" s="392"/>
      <c r="Q185" s="363"/>
      <c r="R185" s="384"/>
      <c r="S185" s="384"/>
      <c r="T185" s="384"/>
      <c r="U185" s="344"/>
      <c r="V185" s="344"/>
      <c r="W185" s="344"/>
      <c r="X185" s="344"/>
      <c r="Y185" s="344"/>
      <c r="Z185" s="344"/>
    </row>
    <row r="186" spans="1:26" ht="13.5" hidden="1" customHeight="1" outlineLevel="2" x14ac:dyDescent="0.25">
      <c r="A186" s="345">
        <f t="shared" ca="1" si="49"/>
        <v>0</v>
      </c>
      <c r="B186" s="345">
        <f t="shared" ca="1" si="52"/>
        <v>12</v>
      </c>
      <c r="C186" s="345">
        <f t="shared" ca="1" si="53"/>
        <v>1</v>
      </c>
      <c r="D186" s="346">
        <f t="shared" ca="1" si="54"/>
        <v>2</v>
      </c>
      <c r="E186" s="346">
        <f t="shared" ca="1" si="55"/>
        <v>1</v>
      </c>
      <c r="F186" s="344"/>
      <c r="G186" s="355"/>
      <c r="H186" s="356" t="s">
        <v>606</v>
      </c>
      <c r="I186" s="357" t="str">
        <f t="shared" ca="1" si="5"/>
        <v>12.001.002.001</v>
      </c>
      <c r="J186" s="358" t="s">
        <v>787</v>
      </c>
      <c r="K186" s="359" t="s">
        <v>88</v>
      </c>
      <c r="L186" s="360">
        <v>2</v>
      </c>
      <c r="M186" s="360">
        <v>430314.46349999995</v>
      </c>
      <c r="N186" s="361">
        <f t="shared" si="51"/>
        <v>860628.92699999991</v>
      </c>
      <c r="O186" s="392"/>
      <c r="P186" s="392"/>
      <c r="Q186" s="363" t="s">
        <v>640</v>
      </c>
      <c r="R186" s="384"/>
      <c r="S186" s="384"/>
      <c r="T186" s="384"/>
      <c r="U186" s="344"/>
      <c r="V186" s="344"/>
      <c r="W186" s="344"/>
      <c r="X186" s="344"/>
      <c r="Y186" s="344"/>
      <c r="Z186" s="344"/>
    </row>
    <row r="187" spans="1:26" ht="13.5" customHeight="1" collapsed="1" x14ac:dyDescent="0.25">
      <c r="A187" s="345">
        <f t="shared" ca="1" si="49"/>
        <v>0</v>
      </c>
      <c r="B187" s="345">
        <f t="shared" ca="1" si="52"/>
        <v>13</v>
      </c>
      <c r="C187" s="345">
        <f t="shared" ca="1" si="53"/>
        <v>0</v>
      </c>
      <c r="D187" s="346">
        <f t="shared" ca="1" si="54"/>
        <v>2</v>
      </c>
      <c r="E187" s="346">
        <f t="shared" ca="1" si="55"/>
        <v>1</v>
      </c>
      <c r="F187" s="924"/>
      <c r="G187" s="355"/>
      <c r="H187" s="356" t="s">
        <v>601</v>
      </c>
      <c r="I187" s="357" t="str">
        <f t="shared" ca="1" si="5"/>
        <v>13</v>
      </c>
      <c r="J187" s="358" t="s">
        <v>788</v>
      </c>
      <c r="K187" s="359"/>
      <c r="L187" s="360"/>
      <c r="M187" s="360"/>
      <c r="N187" s="361">
        <f t="shared" ca="1" si="51"/>
        <v>212647</v>
      </c>
      <c r="O187" s="392">
        <f ca="1">N187/'Obra '!$E$9</f>
        <v>30.734753814978951</v>
      </c>
      <c r="P187" s="392"/>
      <c r="Q187" s="363"/>
      <c r="R187" s="393"/>
      <c r="S187" s="393"/>
      <c r="T187" s="384"/>
      <c r="U187" s="344"/>
      <c r="V187" s="344"/>
      <c r="W187" s="344"/>
      <c r="X187" s="344"/>
      <c r="Y187" s="344"/>
      <c r="Z187" s="344"/>
    </row>
    <row r="188" spans="1:26" ht="13.5" hidden="1" customHeight="1" outlineLevel="1" x14ac:dyDescent="0.25">
      <c r="A188" s="345">
        <f t="shared" ca="1" si="49"/>
        <v>0</v>
      </c>
      <c r="B188" s="345">
        <f t="shared" ca="1" si="52"/>
        <v>13</v>
      </c>
      <c r="C188" s="345">
        <f t="shared" ca="1" si="53"/>
        <v>1</v>
      </c>
      <c r="D188" s="346">
        <f t="shared" ca="1" si="54"/>
        <v>0</v>
      </c>
      <c r="E188" s="346">
        <f t="shared" ca="1" si="55"/>
        <v>1</v>
      </c>
      <c r="F188" s="344"/>
      <c r="G188" s="355"/>
      <c r="H188" s="356" t="s">
        <v>31</v>
      </c>
      <c r="I188" s="357" t="str">
        <f t="shared" ca="1" si="5"/>
        <v>13.001</v>
      </c>
      <c r="J188" s="358" t="s">
        <v>788</v>
      </c>
      <c r="K188" s="359"/>
      <c r="L188" s="360"/>
      <c r="M188" s="360"/>
      <c r="N188" s="361">
        <f t="shared" ca="1" si="51"/>
        <v>212647</v>
      </c>
      <c r="O188" s="362"/>
      <c r="P188" s="362"/>
      <c r="Q188" s="363"/>
      <c r="R188" s="384"/>
      <c r="S188" s="384"/>
      <c r="T188" s="384"/>
      <c r="U188" s="344"/>
      <c r="V188" s="344"/>
      <c r="W188" s="344"/>
      <c r="X188" s="344"/>
      <c r="Y188" s="344"/>
      <c r="Z188" s="344"/>
    </row>
    <row r="189" spans="1:26" ht="13.5" hidden="1" customHeight="1" outlineLevel="1" x14ac:dyDescent="0.25">
      <c r="A189" s="345">
        <f t="shared" ca="1" si="49"/>
        <v>0</v>
      </c>
      <c r="B189" s="345">
        <f t="shared" ca="1" si="52"/>
        <v>13</v>
      </c>
      <c r="C189" s="345">
        <f t="shared" ca="1" si="53"/>
        <v>1</v>
      </c>
      <c r="D189" s="346">
        <f t="shared" ca="1" si="54"/>
        <v>1</v>
      </c>
      <c r="E189" s="346">
        <f t="shared" ca="1" si="55"/>
        <v>0</v>
      </c>
      <c r="F189" s="344"/>
      <c r="G189" s="355"/>
      <c r="H189" s="356" t="s">
        <v>604</v>
      </c>
      <c r="I189" s="357" t="str">
        <f t="shared" ca="1" si="5"/>
        <v>13.001.001</v>
      </c>
      <c r="J189" s="358" t="s">
        <v>789</v>
      </c>
      <c r="K189" s="359"/>
      <c r="L189" s="360"/>
      <c r="M189" s="360"/>
      <c r="N189" s="361">
        <f t="shared" ca="1" si="51"/>
        <v>139297</v>
      </c>
      <c r="O189" s="362"/>
      <c r="P189" s="362"/>
      <c r="Q189" s="363"/>
      <c r="R189" s="384"/>
      <c r="S189" s="384"/>
      <c r="T189" s="384"/>
      <c r="U189" s="344"/>
      <c r="V189" s="344"/>
      <c r="W189" s="344"/>
      <c r="X189" s="344"/>
      <c r="Y189" s="344"/>
      <c r="Z189" s="344"/>
    </row>
    <row r="190" spans="1:26" ht="13.5" hidden="1" customHeight="1" outlineLevel="2" x14ac:dyDescent="0.25">
      <c r="A190" s="345">
        <f t="shared" ca="1" si="49"/>
        <v>0</v>
      </c>
      <c r="B190" s="345">
        <f t="shared" ca="1" si="52"/>
        <v>13</v>
      </c>
      <c r="C190" s="345">
        <f t="shared" ca="1" si="53"/>
        <v>1</v>
      </c>
      <c r="D190" s="346">
        <f t="shared" ca="1" si="54"/>
        <v>1</v>
      </c>
      <c r="E190" s="346">
        <f t="shared" ca="1" si="55"/>
        <v>1</v>
      </c>
      <c r="F190" s="344"/>
      <c r="G190" s="355"/>
      <c r="H190" s="356" t="s">
        <v>606</v>
      </c>
      <c r="I190" s="357" t="str">
        <f t="shared" ca="1" si="5"/>
        <v>13.001.001.001</v>
      </c>
      <c r="J190" s="358" t="s">
        <v>790</v>
      </c>
      <c r="K190" s="923" t="s">
        <v>88</v>
      </c>
      <c r="L190" s="360">
        <f>'INSTALAÇÕES - ESTIMATIVAS'!C27</f>
        <v>101</v>
      </c>
      <c r="M190" s="360">
        <f>'INSTALAÇÕES - ESTIMATIVAS'!D27</f>
        <v>1200</v>
      </c>
      <c r="N190" s="361">
        <f t="shared" si="51"/>
        <v>121200</v>
      </c>
      <c r="O190" s="362" t="s">
        <v>791</v>
      </c>
      <c r="P190" s="362"/>
      <c r="Q190" s="363" t="s">
        <v>640</v>
      </c>
      <c r="R190" s="384"/>
      <c r="S190" s="384"/>
      <c r="T190" s="384"/>
      <c r="U190" s="344"/>
      <c r="V190" s="344"/>
      <c r="W190" s="344"/>
      <c r="X190" s="344"/>
      <c r="Y190" s="344"/>
      <c r="Z190" s="344"/>
    </row>
    <row r="191" spans="1:26" ht="13.5" hidden="1" customHeight="1" outlineLevel="2" x14ac:dyDescent="0.25">
      <c r="A191" s="345">
        <f t="shared" ca="1" si="49"/>
        <v>0</v>
      </c>
      <c r="B191" s="345">
        <f t="shared" ca="1" si="52"/>
        <v>13</v>
      </c>
      <c r="C191" s="345">
        <f t="shared" ca="1" si="53"/>
        <v>1</v>
      </c>
      <c r="D191" s="346">
        <f t="shared" ca="1" si="54"/>
        <v>1</v>
      </c>
      <c r="E191" s="346">
        <f t="shared" ca="1" si="55"/>
        <v>2</v>
      </c>
      <c r="F191" s="344"/>
      <c r="G191" s="355"/>
      <c r="H191" s="356" t="s">
        <v>606</v>
      </c>
      <c r="I191" s="357" t="str">
        <f t="shared" ca="1" si="5"/>
        <v>13.001.001.002</v>
      </c>
      <c r="J191" s="358" t="s">
        <v>792</v>
      </c>
      <c r="K191" s="923" t="s">
        <v>88</v>
      </c>
      <c r="L191" s="360">
        <f>'INSTALAÇÕES - ESTIMATIVAS'!M28</f>
        <v>6</v>
      </c>
      <c r="M191" s="360">
        <f>'INSTALAÇÕES - ESTIMATIVAS'!D28</f>
        <v>2566.1666666666665</v>
      </c>
      <c r="N191" s="361">
        <f t="shared" si="51"/>
        <v>15397</v>
      </c>
      <c r="O191" s="362" t="s">
        <v>793</v>
      </c>
      <c r="P191" s="362"/>
      <c r="Q191" s="363" t="s">
        <v>640</v>
      </c>
      <c r="R191" s="384"/>
      <c r="S191" s="384"/>
      <c r="T191" s="384"/>
      <c r="U191" s="344"/>
      <c r="V191" s="344"/>
      <c r="W191" s="344"/>
      <c r="X191" s="344"/>
      <c r="Y191" s="344"/>
      <c r="Z191" s="344"/>
    </row>
    <row r="192" spans="1:26" ht="13.5" hidden="1" customHeight="1" outlineLevel="2" x14ac:dyDescent="0.25">
      <c r="A192" s="345">
        <f t="shared" ca="1" si="49"/>
        <v>0</v>
      </c>
      <c r="B192" s="345">
        <f t="shared" ca="1" si="52"/>
        <v>13</v>
      </c>
      <c r="C192" s="345">
        <f t="shared" ca="1" si="53"/>
        <v>1</v>
      </c>
      <c r="D192" s="346">
        <f t="shared" ca="1" si="54"/>
        <v>1</v>
      </c>
      <c r="E192" s="346">
        <f t="shared" ca="1" si="55"/>
        <v>3</v>
      </c>
      <c r="F192" s="935"/>
      <c r="G192" s="936"/>
      <c r="H192" s="937" t="s">
        <v>606</v>
      </c>
      <c r="I192" s="938" t="str">
        <f t="shared" ca="1" si="5"/>
        <v>13.001.001.003</v>
      </c>
      <c r="J192" s="825" t="s">
        <v>2944</v>
      </c>
      <c r="K192" s="923" t="s">
        <v>88</v>
      </c>
      <c r="L192" s="939">
        <f>L191</f>
        <v>6</v>
      </c>
      <c r="M192" s="939">
        <v>450</v>
      </c>
      <c r="N192" s="940">
        <f>IF(H192="Serviço",M192*L192,IF(H192="CÉLULA CONSTRUTIVA",SUMIFS($N$8:$N$364,$B$8:$B$364,B192,$H$8:$H$364,"Serviço"),IF(H192="ETAPA",SUMIFS($N$8:$N$364,$B$8:$B$364,B192,$C$8:$C$364,C192,$H$8:$H$364,"Serviço"),IF(H192="SUBETAPA",SUMIFS($N$8:$N$364,$B$8:$B$364,B192,$C$8:$C$364,C192,$D$8:$D$364,D192,$H$8:$H$364,"Serviço"),0))))</f>
        <v>2700</v>
      </c>
      <c r="O192" s="836"/>
      <c r="Q192" s="941" t="s">
        <v>640</v>
      </c>
    </row>
    <row r="193" spans="1:26" ht="13.5" hidden="1" customHeight="1" outlineLevel="1" x14ac:dyDescent="0.25">
      <c r="A193" s="345">
        <f t="shared" ca="1" si="49"/>
        <v>0</v>
      </c>
      <c r="B193" s="345">
        <f t="shared" ca="1" si="52"/>
        <v>13</v>
      </c>
      <c r="C193" s="345">
        <f t="shared" ca="1" si="53"/>
        <v>1</v>
      </c>
      <c r="D193" s="346">
        <f t="shared" ca="1" si="54"/>
        <v>2</v>
      </c>
      <c r="E193" s="346">
        <f t="shared" ca="1" si="55"/>
        <v>0</v>
      </c>
      <c r="F193" s="344"/>
      <c r="G193" s="355"/>
      <c r="H193" s="356" t="s">
        <v>604</v>
      </c>
      <c r="I193" s="357" t="str">
        <f t="shared" ca="1" si="5"/>
        <v>13.001.002</v>
      </c>
      <c r="J193" s="825" t="s">
        <v>794</v>
      </c>
      <c r="K193" s="359"/>
      <c r="L193" s="360"/>
      <c r="M193" s="360"/>
      <c r="N193" s="361">
        <f t="shared" ref="N193:N224" ca="1" si="56">IF(H193="Serviço",M193*L193,IF(H193="CÉLULA CONSTRUTIVA",SUMIFS($N$8:$N$377,$B$8:$B$377,B193,$H$8:$H$377,"Serviço"),IF(H193="ETAPA",SUMIFS($N$8:$N$377,$B$8:$B$377,B193,$C$8:$C$377,C193,$H$8:$H$377,"Serviço"),IF(H193="SUBETAPA",SUMIFS($N$8:$N$377,$B$8:$B$377,B193,$C$8:$C$377,C193,$D$8:$D$377,D193,$H$8:$H$377,"Serviço"),0))))</f>
        <v>73350</v>
      </c>
      <c r="O193" s="362"/>
      <c r="P193" s="362"/>
      <c r="Q193" s="363"/>
      <c r="R193" s="384"/>
      <c r="S193" s="384"/>
      <c r="T193" s="384"/>
      <c r="U193" s="344"/>
      <c r="V193" s="344"/>
      <c r="W193" s="344"/>
      <c r="X193" s="344"/>
      <c r="Y193" s="344"/>
      <c r="Z193" s="344"/>
    </row>
    <row r="194" spans="1:26" ht="13.5" hidden="1" customHeight="1" outlineLevel="2" x14ac:dyDescent="0.25">
      <c r="A194" s="345">
        <f t="shared" ca="1" si="49"/>
        <v>0</v>
      </c>
      <c r="B194" s="345">
        <f t="shared" ca="1" si="52"/>
        <v>13</v>
      </c>
      <c r="C194" s="345">
        <f t="shared" ca="1" si="53"/>
        <v>1</v>
      </c>
      <c r="D194" s="346">
        <f t="shared" ca="1" si="54"/>
        <v>2</v>
      </c>
      <c r="E194" s="346">
        <f t="shared" ca="1" si="55"/>
        <v>1</v>
      </c>
      <c r="F194" s="344"/>
      <c r="G194" s="355"/>
      <c r="H194" s="356" t="s">
        <v>606</v>
      </c>
      <c r="I194" s="357" t="str">
        <f t="shared" ca="1" si="5"/>
        <v>13.001.002.001</v>
      </c>
      <c r="J194" s="358" t="s">
        <v>795</v>
      </c>
      <c r="K194" s="359" t="s">
        <v>88</v>
      </c>
      <c r="L194" s="360">
        <f>'INSTALAÇÕES - ESTIMATIVAS'!C29</f>
        <v>21</v>
      </c>
      <c r="M194" s="360">
        <v>350</v>
      </c>
      <c r="N194" s="361">
        <f t="shared" si="56"/>
        <v>7350</v>
      </c>
      <c r="O194" s="362" t="s">
        <v>796</v>
      </c>
      <c r="P194" s="362"/>
      <c r="Q194" s="363" t="s">
        <v>640</v>
      </c>
      <c r="R194" s="384"/>
      <c r="S194" s="384"/>
      <c r="T194" s="384"/>
      <c r="U194" s="344"/>
      <c r="V194" s="344"/>
      <c r="W194" s="344"/>
      <c r="X194" s="344"/>
      <c r="Y194" s="344"/>
      <c r="Z194" s="344"/>
    </row>
    <row r="195" spans="1:26" ht="13.5" hidden="1" customHeight="1" outlineLevel="2" x14ac:dyDescent="0.25">
      <c r="A195" s="345">
        <f t="shared" ca="1" si="49"/>
        <v>0</v>
      </c>
      <c r="B195" s="345">
        <f t="shared" ca="1" si="52"/>
        <v>13</v>
      </c>
      <c r="C195" s="345">
        <f t="shared" ca="1" si="53"/>
        <v>1</v>
      </c>
      <c r="D195" s="346">
        <f t="shared" ca="1" si="54"/>
        <v>2</v>
      </c>
      <c r="E195" s="346">
        <f t="shared" ca="1" si="55"/>
        <v>2</v>
      </c>
      <c r="F195" s="344"/>
      <c r="G195" s="355"/>
      <c r="H195" s="356" t="s">
        <v>606</v>
      </c>
      <c r="I195" s="357" t="str">
        <f t="shared" ca="1" si="5"/>
        <v>13.001.002.002</v>
      </c>
      <c r="J195" s="358" t="s">
        <v>797</v>
      </c>
      <c r="K195" s="359" t="s">
        <v>88</v>
      </c>
      <c r="L195" s="360">
        <f>'INSTALAÇÕES - ESTIMATIVAS'!C30</f>
        <v>33</v>
      </c>
      <c r="M195" s="360">
        <f>'INSTALAÇÕES - ESTIMATIVAS'!D30</f>
        <v>2000</v>
      </c>
      <c r="N195" s="361">
        <f t="shared" si="56"/>
        <v>66000</v>
      </c>
      <c r="O195" s="362" t="s">
        <v>798</v>
      </c>
      <c r="P195" s="362"/>
      <c r="Q195" s="363" t="s">
        <v>640</v>
      </c>
      <c r="R195" s="384"/>
      <c r="S195" s="384"/>
      <c r="T195" s="384"/>
      <c r="U195" s="344"/>
      <c r="V195" s="344"/>
      <c r="W195" s="344"/>
      <c r="X195" s="344"/>
      <c r="Y195" s="344"/>
      <c r="Z195" s="344"/>
    </row>
    <row r="196" spans="1:26" ht="13.5" customHeight="1" collapsed="1" x14ac:dyDescent="0.25">
      <c r="A196" s="345">
        <f t="shared" ca="1" si="49"/>
        <v>0</v>
      </c>
      <c r="B196" s="345">
        <f t="shared" ca="1" si="52"/>
        <v>14</v>
      </c>
      <c r="C196" s="345">
        <f t="shared" ca="1" si="53"/>
        <v>0</v>
      </c>
      <c r="D196" s="346">
        <f t="shared" ca="1" si="54"/>
        <v>2</v>
      </c>
      <c r="E196" s="346">
        <f t="shared" ca="1" si="55"/>
        <v>2</v>
      </c>
      <c r="F196" s="924"/>
      <c r="G196" s="355"/>
      <c r="H196" s="356" t="s">
        <v>601</v>
      </c>
      <c r="I196" s="357" t="str">
        <f t="shared" ca="1" si="5"/>
        <v>14</v>
      </c>
      <c r="J196" s="358" t="s">
        <v>43</v>
      </c>
      <c r="K196" s="359"/>
      <c r="L196" s="360"/>
      <c r="M196" s="360"/>
      <c r="N196" s="361">
        <f t="shared" ca="1" si="56"/>
        <v>1432823.9918214574</v>
      </c>
      <c r="O196" s="392">
        <f ca="1">N196/'Obra '!$E$9</f>
        <v>207.09200058701936</v>
      </c>
      <c r="P196" s="392"/>
      <c r="Q196" s="363"/>
      <c r="R196" s="393"/>
      <c r="S196" s="393"/>
      <c r="T196" s="384"/>
      <c r="U196" s="344"/>
      <c r="V196" s="344"/>
      <c r="W196" s="344"/>
      <c r="X196" s="344"/>
      <c r="Y196" s="344"/>
      <c r="Z196" s="344"/>
    </row>
    <row r="197" spans="1:26" ht="13.5" hidden="1" customHeight="1" outlineLevel="1" x14ac:dyDescent="0.25">
      <c r="A197" s="345">
        <f t="shared" ca="1" si="49"/>
        <v>0</v>
      </c>
      <c r="B197" s="345">
        <f t="shared" ca="1" si="52"/>
        <v>14</v>
      </c>
      <c r="C197" s="345">
        <f t="shared" ca="1" si="53"/>
        <v>1</v>
      </c>
      <c r="D197" s="346">
        <f t="shared" ca="1" si="54"/>
        <v>0</v>
      </c>
      <c r="E197" s="346">
        <f t="shared" ca="1" si="55"/>
        <v>2</v>
      </c>
      <c r="F197" s="1192"/>
      <c r="G197" s="355"/>
      <c r="H197" s="356" t="s">
        <v>31</v>
      </c>
      <c r="I197" s="357" t="str">
        <f t="shared" ca="1" si="5"/>
        <v>14.001</v>
      </c>
      <c r="J197" s="358" t="s">
        <v>43</v>
      </c>
      <c r="K197" s="359"/>
      <c r="L197" s="360"/>
      <c r="M197" s="360"/>
      <c r="N197" s="361">
        <f t="shared" ca="1" si="56"/>
        <v>1432823.9918214574</v>
      </c>
      <c r="O197" s="362"/>
      <c r="P197" s="362"/>
      <c r="Q197" s="363"/>
      <c r="R197" s="384"/>
      <c r="S197" s="384"/>
      <c r="T197" s="384"/>
      <c r="U197" s="344"/>
      <c r="V197" s="344"/>
      <c r="W197" s="344"/>
      <c r="X197" s="344"/>
      <c r="Y197" s="344"/>
      <c r="Z197" s="344"/>
    </row>
    <row r="198" spans="1:26" ht="13.5" hidden="1" customHeight="1" outlineLevel="1" x14ac:dyDescent="0.25">
      <c r="A198" s="345">
        <f t="shared" ca="1" si="49"/>
        <v>0</v>
      </c>
      <c r="B198" s="345">
        <f t="shared" ca="1" si="52"/>
        <v>14</v>
      </c>
      <c r="C198" s="345">
        <f t="shared" ca="1" si="53"/>
        <v>1</v>
      </c>
      <c r="D198" s="346">
        <f t="shared" ca="1" si="54"/>
        <v>1</v>
      </c>
      <c r="E198" s="346">
        <f t="shared" ca="1" si="55"/>
        <v>0</v>
      </c>
      <c r="F198" s="1192"/>
      <c r="G198" s="355"/>
      <c r="H198" s="356" t="s">
        <v>604</v>
      </c>
      <c r="I198" s="357" t="str">
        <f t="shared" ca="1" si="5"/>
        <v>14.001.001</v>
      </c>
      <c r="J198" s="358" t="s">
        <v>799</v>
      </c>
      <c r="K198" s="359"/>
      <c r="L198" s="360"/>
      <c r="M198" s="360"/>
      <c r="N198" s="361">
        <f t="shared" ca="1" si="56"/>
        <v>110249.05007699996</v>
      </c>
      <c r="O198" s="362"/>
      <c r="P198" s="362"/>
      <c r="Q198" s="363"/>
      <c r="R198" s="384"/>
      <c r="S198" s="384"/>
      <c r="T198" s="384"/>
      <c r="U198" s="344"/>
      <c r="V198" s="344"/>
      <c r="W198" s="344"/>
      <c r="X198" s="344"/>
      <c r="Y198" s="344"/>
      <c r="Z198" s="344"/>
    </row>
    <row r="199" spans="1:26" ht="13.5" hidden="1" customHeight="1" outlineLevel="2" x14ac:dyDescent="0.25">
      <c r="A199" s="345">
        <f t="shared" ca="1" si="49"/>
        <v>0</v>
      </c>
      <c r="B199" s="345">
        <f t="shared" ca="1" si="52"/>
        <v>14</v>
      </c>
      <c r="C199" s="345">
        <f t="shared" ca="1" si="53"/>
        <v>1</v>
      </c>
      <c r="D199" s="346">
        <f t="shared" ca="1" si="54"/>
        <v>1</v>
      </c>
      <c r="E199" s="346">
        <f t="shared" ca="1" si="55"/>
        <v>1</v>
      </c>
      <c r="F199" s="1192"/>
      <c r="G199" s="355"/>
      <c r="H199" s="356" t="s">
        <v>606</v>
      </c>
      <c r="I199" s="357" t="str">
        <f t="shared" ca="1" si="5"/>
        <v>14.001.001.001</v>
      </c>
      <c r="J199" s="398" t="s">
        <v>800</v>
      </c>
      <c r="K199" s="359" t="s">
        <v>98</v>
      </c>
      <c r="L199" s="360">
        <f>Arquitetura!H480</f>
        <v>4340.9000000000024</v>
      </c>
      <c r="M199" s="360">
        <f>IFERROR(VLOOKUP(J199,CPU!$D$2:$H$1439,5,FALSE),0)</f>
        <v>7.1999999999999993</v>
      </c>
      <c r="N199" s="361">
        <f t="shared" si="56"/>
        <v>31254.480000000014</v>
      </c>
      <c r="O199" s="362" t="s">
        <v>801</v>
      </c>
      <c r="P199" s="362"/>
      <c r="Q199" s="363" t="s">
        <v>640</v>
      </c>
      <c r="R199" s="384"/>
      <c r="S199" s="384"/>
      <c r="T199" s="384"/>
      <c r="U199" s="344"/>
      <c r="V199" s="344"/>
      <c r="W199" s="344"/>
      <c r="X199" s="344"/>
      <c r="Y199" s="344"/>
      <c r="Z199" s="344"/>
    </row>
    <row r="200" spans="1:26" ht="13.5" hidden="1" customHeight="1" outlineLevel="2" x14ac:dyDescent="0.25">
      <c r="A200" s="345">
        <f t="shared" ca="1" si="49"/>
        <v>0</v>
      </c>
      <c r="B200" s="345">
        <f t="shared" ca="1" si="52"/>
        <v>14</v>
      </c>
      <c r="C200" s="345">
        <f t="shared" ca="1" si="53"/>
        <v>1</v>
      </c>
      <c r="D200" s="346">
        <f t="shared" ca="1" si="54"/>
        <v>1</v>
      </c>
      <c r="E200" s="346">
        <f t="shared" ca="1" si="55"/>
        <v>2</v>
      </c>
      <c r="F200" s="1192"/>
      <c r="G200" s="355"/>
      <c r="H200" s="356" t="s">
        <v>606</v>
      </c>
      <c r="I200" s="357" t="str">
        <f t="shared" ca="1" si="5"/>
        <v>14.001.001.002</v>
      </c>
      <c r="J200" s="398" t="s">
        <v>802</v>
      </c>
      <c r="K200" s="359" t="s">
        <v>98</v>
      </c>
      <c r="L200" s="360">
        <f>Arquitetura!H481+Arquitetura!G478</f>
        <v>10532.819999999992</v>
      </c>
      <c r="M200" s="360">
        <f>IFERROR(VLOOKUP(J200,CPU!$D$2:$H$1439,5,FALSE),0)</f>
        <v>7.4998500000000003</v>
      </c>
      <c r="N200" s="361">
        <f t="shared" si="56"/>
        <v>78994.570076999953</v>
      </c>
      <c r="O200" s="362" t="s">
        <v>801</v>
      </c>
      <c r="P200" s="362"/>
      <c r="Q200" s="363" t="s">
        <v>640</v>
      </c>
      <c r="R200" s="384"/>
      <c r="S200" s="384"/>
      <c r="T200" s="384"/>
      <c r="U200" s="344"/>
      <c r="V200" s="344"/>
      <c r="W200" s="344"/>
      <c r="X200" s="344"/>
      <c r="Y200" s="344"/>
      <c r="Z200" s="344"/>
    </row>
    <row r="201" spans="1:26" ht="13.5" hidden="1" customHeight="1" outlineLevel="1" x14ac:dyDescent="0.25">
      <c r="A201" s="345">
        <f t="shared" ca="1" si="49"/>
        <v>0</v>
      </c>
      <c r="B201" s="345">
        <f t="shared" ca="1" si="52"/>
        <v>14</v>
      </c>
      <c r="C201" s="345">
        <f t="shared" ca="1" si="53"/>
        <v>1</v>
      </c>
      <c r="D201" s="346">
        <f t="shared" ca="1" si="54"/>
        <v>2</v>
      </c>
      <c r="E201" s="346">
        <f t="shared" ca="1" si="55"/>
        <v>0</v>
      </c>
      <c r="F201" s="1192"/>
      <c r="G201" s="355"/>
      <c r="H201" s="356" t="s">
        <v>604</v>
      </c>
      <c r="I201" s="357" t="str">
        <f t="shared" ca="1" si="5"/>
        <v>14.001.002</v>
      </c>
      <c r="J201" s="358" t="s">
        <v>803</v>
      </c>
      <c r="K201" s="359"/>
      <c r="L201" s="360"/>
      <c r="M201" s="360"/>
      <c r="N201" s="361">
        <f t="shared" ca="1" si="56"/>
        <v>238143.02565316661</v>
      </c>
      <c r="O201" s="362"/>
      <c r="P201" s="362"/>
      <c r="Q201" s="363"/>
      <c r="R201" s="384"/>
      <c r="S201" s="384"/>
      <c r="T201" s="384"/>
      <c r="U201" s="344"/>
      <c r="V201" s="344"/>
      <c r="W201" s="344"/>
      <c r="X201" s="344"/>
      <c r="Y201" s="344"/>
      <c r="Z201" s="344"/>
    </row>
    <row r="202" spans="1:26" ht="13.5" hidden="1" customHeight="1" outlineLevel="2" x14ac:dyDescent="0.25">
      <c r="A202" s="345">
        <f t="shared" ca="1" si="49"/>
        <v>0</v>
      </c>
      <c r="B202" s="345">
        <f t="shared" ca="1" si="52"/>
        <v>14</v>
      </c>
      <c r="C202" s="345">
        <f t="shared" ca="1" si="53"/>
        <v>1</v>
      </c>
      <c r="D202" s="346">
        <f t="shared" ca="1" si="54"/>
        <v>2</v>
      </c>
      <c r="E202" s="346">
        <f t="shared" ca="1" si="55"/>
        <v>1</v>
      </c>
      <c r="F202" s="1192"/>
      <c r="G202" s="355"/>
      <c r="H202" s="356" t="s">
        <v>606</v>
      </c>
      <c r="I202" s="357" t="str">
        <f t="shared" ca="1" si="5"/>
        <v>14.001.002.001</v>
      </c>
      <c r="J202" s="358" t="s">
        <v>804</v>
      </c>
      <c r="K202" s="359" t="s">
        <v>98</v>
      </c>
      <c r="L202" s="360">
        <f>Arquitetura!D553</f>
        <v>14873.719999999996</v>
      </c>
      <c r="M202" s="360">
        <f>IFERROR(VLOOKUP(J202,CPU!$D$2:$H$1439,5,FALSE),0)</f>
        <v>15.898575000000001</v>
      </c>
      <c r="N202" s="361">
        <f t="shared" si="56"/>
        <v>236470.95294899994</v>
      </c>
      <c r="O202" s="362" t="s">
        <v>801</v>
      </c>
      <c r="P202" s="362"/>
      <c r="Q202" s="363" t="s">
        <v>640</v>
      </c>
      <c r="R202" s="399"/>
      <c r="S202" s="399"/>
      <c r="T202" s="384"/>
      <c r="U202" s="344"/>
      <c r="V202" s="344"/>
      <c r="W202" s="344"/>
      <c r="X202" s="344"/>
      <c r="Y202" s="344"/>
      <c r="Z202" s="344"/>
    </row>
    <row r="203" spans="1:26" ht="13.5" hidden="1" customHeight="1" outlineLevel="2" x14ac:dyDescent="0.25">
      <c r="A203" s="345">
        <f t="shared" ca="1" si="49"/>
        <v>0</v>
      </c>
      <c r="B203" s="345">
        <f t="shared" ca="1" si="52"/>
        <v>14</v>
      </c>
      <c r="C203" s="345">
        <f t="shared" ca="1" si="53"/>
        <v>1</v>
      </c>
      <c r="D203" s="346">
        <f t="shared" ca="1" si="54"/>
        <v>2</v>
      </c>
      <c r="E203" s="346">
        <f t="shared" ca="1" si="55"/>
        <v>2</v>
      </c>
      <c r="F203" s="1192"/>
      <c r="G203" s="355"/>
      <c r="H203" s="356" t="s">
        <v>606</v>
      </c>
      <c r="I203" s="357" t="str">
        <f t="shared" ca="1" si="5"/>
        <v>14.001.002.002</v>
      </c>
      <c r="J203" s="358" t="s">
        <v>805</v>
      </c>
      <c r="K203" s="359" t="s">
        <v>98</v>
      </c>
      <c r="L203" s="360">
        <f>Arquitetura!D704+Arquitetura!D705</f>
        <v>327.66999999999996</v>
      </c>
      <c r="M203" s="360">
        <f>IFERROR(VLOOKUP(J203,CPU!$D$2:$H$1439,5,FALSE),0)</f>
        <v>5.1029166666666663</v>
      </c>
      <c r="N203" s="361">
        <f t="shared" si="56"/>
        <v>1672.0727041666664</v>
      </c>
      <c r="O203" s="362" t="s">
        <v>806</v>
      </c>
      <c r="P203" s="362"/>
      <c r="Q203" s="363" t="s">
        <v>640</v>
      </c>
      <c r="R203" s="384"/>
      <c r="S203" s="384"/>
      <c r="T203" s="384"/>
      <c r="U203" s="344"/>
      <c r="V203" s="344"/>
      <c r="W203" s="344"/>
      <c r="X203" s="344"/>
      <c r="Y203" s="344"/>
      <c r="Z203" s="344"/>
    </row>
    <row r="204" spans="1:26" ht="13.5" hidden="1" customHeight="1" outlineLevel="1" x14ac:dyDescent="0.25">
      <c r="A204" s="345">
        <f t="shared" ca="1" si="49"/>
        <v>0</v>
      </c>
      <c r="B204" s="345">
        <f t="shared" ca="1" si="52"/>
        <v>14</v>
      </c>
      <c r="C204" s="345">
        <f t="shared" ca="1" si="53"/>
        <v>1</v>
      </c>
      <c r="D204" s="346">
        <f t="shared" ca="1" si="54"/>
        <v>3</v>
      </c>
      <c r="E204" s="346">
        <f t="shared" ca="1" si="55"/>
        <v>0</v>
      </c>
      <c r="F204" s="1192"/>
      <c r="G204" s="355"/>
      <c r="H204" s="356" t="s">
        <v>604</v>
      </c>
      <c r="I204" s="357" t="str">
        <f t="shared" ca="1" si="5"/>
        <v>14.001.003</v>
      </c>
      <c r="J204" s="358" t="s">
        <v>807</v>
      </c>
      <c r="K204" s="359"/>
      <c r="L204" s="360"/>
      <c r="M204" s="360"/>
      <c r="N204" s="361">
        <f t="shared" ca="1" si="56"/>
        <v>240775.74506000004</v>
      </c>
      <c r="O204" s="362"/>
      <c r="P204" s="362"/>
      <c r="Q204" s="363"/>
      <c r="R204" s="384"/>
      <c r="S204" s="384"/>
      <c r="T204" s="384"/>
      <c r="U204" s="344"/>
      <c r="V204" s="344"/>
      <c r="W204" s="344"/>
      <c r="X204" s="344"/>
      <c r="Y204" s="344"/>
      <c r="Z204" s="344"/>
    </row>
    <row r="205" spans="1:26" ht="13.5" hidden="1" customHeight="1" outlineLevel="2" x14ac:dyDescent="0.25">
      <c r="A205" s="345">
        <f t="shared" ca="1" si="49"/>
        <v>0</v>
      </c>
      <c r="B205" s="345">
        <f t="shared" ca="1" si="52"/>
        <v>14</v>
      </c>
      <c r="C205" s="345">
        <f t="shared" ca="1" si="53"/>
        <v>1</v>
      </c>
      <c r="D205" s="346">
        <f t="shared" ca="1" si="54"/>
        <v>3</v>
      </c>
      <c r="E205" s="346">
        <f t="shared" ca="1" si="55"/>
        <v>1</v>
      </c>
      <c r="F205" s="1192"/>
      <c r="G205" s="355"/>
      <c r="H205" s="356" t="s">
        <v>606</v>
      </c>
      <c r="I205" s="357" t="str">
        <f t="shared" ca="1" si="5"/>
        <v>14.001.003.001</v>
      </c>
      <c r="J205" s="358" t="s">
        <v>808</v>
      </c>
      <c r="K205" s="359" t="s">
        <v>98</v>
      </c>
      <c r="L205" s="360">
        <f>Arquitetura!H712+Arquitetura!H713+Arquitetura!H716+Arquitetura!H717</f>
        <v>1927.9800000000005</v>
      </c>
      <c r="M205" s="360">
        <f>IFERROR(VLOOKUP(J205,CPU!$D$2:$H$1439,5,FALSE),0)</f>
        <v>102.235</v>
      </c>
      <c r="N205" s="361">
        <f t="shared" si="56"/>
        <v>197107.03530000005</v>
      </c>
      <c r="O205" s="362" t="s">
        <v>801</v>
      </c>
      <c r="P205" s="362"/>
      <c r="Q205" s="363" t="s">
        <v>640</v>
      </c>
      <c r="R205" s="384"/>
      <c r="S205" s="384"/>
      <c r="T205" s="384"/>
      <c r="U205" s="344"/>
      <c r="V205" s="344"/>
      <c r="W205" s="344"/>
      <c r="X205" s="344"/>
      <c r="Y205" s="344"/>
      <c r="Z205" s="344"/>
    </row>
    <row r="206" spans="1:26" ht="13.5" hidden="1" customHeight="1" outlineLevel="2" x14ac:dyDescent="0.25">
      <c r="A206" s="345">
        <f t="shared" ca="1" si="49"/>
        <v>0</v>
      </c>
      <c r="B206" s="345">
        <f t="shared" ca="1" si="52"/>
        <v>14</v>
      </c>
      <c r="C206" s="345">
        <f t="shared" ca="1" si="53"/>
        <v>1</v>
      </c>
      <c r="D206" s="346">
        <f t="shared" ca="1" si="54"/>
        <v>3</v>
      </c>
      <c r="E206" s="346">
        <f t="shared" ca="1" si="55"/>
        <v>2</v>
      </c>
      <c r="F206" s="1192"/>
      <c r="G206" s="355"/>
      <c r="H206" s="356" t="s">
        <v>606</v>
      </c>
      <c r="I206" s="357" t="str">
        <f t="shared" ca="1" si="5"/>
        <v>14.001.003.002</v>
      </c>
      <c r="J206" s="358" t="s">
        <v>809</v>
      </c>
      <c r="K206" s="359" t="s">
        <v>98</v>
      </c>
      <c r="L206" s="360">
        <f>Arquitetura!H710+Arquitetura!H711+Arquitetura!H715</f>
        <v>616.72</v>
      </c>
      <c r="M206" s="360">
        <f>IFERROR(VLOOKUP(J206,CPU!$D$2:$H$1439,5,FALSE),0)</f>
        <v>70.807999999999993</v>
      </c>
      <c r="N206" s="361">
        <f t="shared" si="56"/>
        <v>43668.709759999998</v>
      </c>
      <c r="O206" s="362" t="s">
        <v>801</v>
      </c>
      <c r="P206" s="362"/>
      <c r="Q206" s="363" t="s">
        <v>640</v>
      </c>
      <c r="R206" s="384"/>
      <c r="S206" s="384"/>
      <c r="T206" s="384"/>
      <c r="U206" s="344"/>
      <c r="V206" s="344"/>
      <c r="W206" s="344"/>
      <c r="X206" s="344"/>
      <c r="Y206" s="344"/>
      <c r="Z206" s="344"/>
    </row>
    <row r="207" spans="1:26" ht="13.5" hidden="1" customHeight="1" outlineLevel="1" x14ac:dyDescent="0.25">
      <c r="A207" s="345">
        <f t="shared" ca="1" si="49"/>
        <v>0</v>
      </c>
      <c r="B207" s="345">
        <f t="shared" ca="1" si="52"/>
        <v>14</v>
      </c>
      <c r="C207" s="345">
        <f t="shared" ca="1" si="53"/>
        <v>1</v>
      </c>
      <c r="D207" s="346">
        <f t="shared" ca="1" si="54"/>
        <v>4</v>
      </c>
      <c r="E207" s="346">
        <f t="shared" ca="1" si="55"/>
        <v>0</v>
      </c>
      <c r="F207" s="1192"/>
      <c r="G207" s="355"/>
      <c r="H207" s="356" t="s">
        <v>604</v>
      </c>
      <c r="I207" s="357" t="str">
        <f t="shared" ca="1" si="5"/>
        <v>14.001.004</v>
      </c>
      <c r="J207" s="358" t="s">
        <v>810</v>
      </c>
      <c r="K207" s="359"/>
      <c r="L207" s="360"/>
      <c r="M207" s="360"/>
      <c r="N207" s="361">
        <f t="shared" ca="1" si="56"/>
        <v>24089.682631291194</v>
      </c>
      <c r="O207" s="362"/>
      <c r="P207" s="362"/>
      <c r="Q207" s="363"/>
      <c r="R207" s="384"/>
      <c r="S207" s="384"/>
      <c r="T207" s="384"/>
      <c r="U207" s="344"/>
      <c r="V207" s="344"/>
      <c r="W207" s="344"/>
      <c r="X207" s="344"/>
      <c r="Y207" s="344"/>
      <c r="Z207" s="344"/>
    </row>
    <row r="208" spans="1:26" ht="13.5" hidden="1" customHeight="1" outlineLevel="2" x14ac:dyDescent="0.25">
      <c r="A208" s="345">
        <f t="shared" ca="1" si="49"/>
        <v>0</v>
      </c>
      <c r="B208" s="345">
        <f t="shared" ca="1" si="52"/>
        <v>14</v>
      </c>
      <c r="C208" s="345">
        <f t="shared" ca="1" si="53"/>
        <v>1</v>
      </c>
      <c r="D208" s="346">
        <f t="shared" ca="1" si="54"/>
        <v>4</v>
      </c>
      <c r="E208" s="346">
        <f t="shared" ca="1" si="55"/>
        <v>1</v>
      </c>
      <c r="F208" s="1192"/>
      <c r="G208" s="355"/>
      <c r="H208" s="356" t="s">
        <v>606</v>
      </c>
      <c r="I208" s="357" t="str">
        <f t="shared" ca="1" si="5"/>
        <v>14.001.004.001</v>
      </c>
      <c r="J208" s="358" t="s">
        <v>811</v>
      </c>
      <c r="K208" s="359" t="s">
        <v>64</v>
      </c>
      <c r="L208" s="360">
        <f>Arquitetura!H827</f>
        <v>264.59999999999991</v>
      </c>
      <c r="M208" s="360">
        <f>((0.15*1*1.1)*CPU!G905)+((1.22847*(0.15*1*1.1))*CPU!G906)</f>
        <v>91.041884472000007</v>
      </c>
      <c r="N208" s="361">
        <f t="shared" si="56"/>
        <v>24089.682631291194</v>
      </c>
      <c r="O208" s="362" t="s">
        <v>801</v>
      </c>
      <c r="P208" s="362"/>
      <c r="Q208" s="363" t="s">
        <v>640</v>
      </c>
      <c r="R208" s="384"/>
      <c r="S208" s="384"/>
      <c r="T208" s="384"/>
      <c r="U208" s="344"/>
      <c r="V208" s="344"/>
      <c r="W208" s="344"/>
      <c r="X208" s="344"/>
      <c r="Y208" s="344"/>
      <c r="Z208" s="344"/>
    </row>
    <row r="209" spans="1:26" ht="13.5" hidden="1" customHeight="1" outlineLevel="1" x14ac:dyDescent="0.25">
      <c r="A209" s="345">
        <f t="shared" ca="1" si="49"/>
        <v>0</v>
      </c>
      <c r="B209" s="345">
        <f t="shared" ca="1" si="52"/>
        <v>14</v>
      </c>
      <c r="C209" s="345">
        <f t="shared" ca="1" si="53"/>
        <v>1</v>
      </c>
      <c r="D209" s="346">
        <f t="shared" ca="1" si="54"/>
        <v>5</v>
      </c>
      <c r="E209" s="346">
        <f t="shared" ca="1" si="55"/>
        <v>0</v>
      </c>
      <c r="F209" s="1192"/>
      <c r="G209" s="355"/>
      <c r="H209" s="356" t="s">
        <v>604</v>
      </c>
      <c r="I209" s="357" t="str">
        <f t="shared" ca="1" si="5"/>
        <v>14.001.005</v>
      </c>
      <c r="J209" s="358" t="s">
        <v>812</v>
      </c>
      <c r="K209" s="359"/>
      <c r="L209" s="360"/>
      <c r="M209" s="360"/>
      <c r="N209" s="361">
        <f t="shared" ca="1" si="56"/>
        <v>122459.9184</v>
      </c>
      <c r="O209" s="362"/>
      <c r="P209" s="362"/>
      <c r="Q209" s="363"/>
      <c r="R209" s="384"/>
      <c r="S209" s="384"/>
      <c r="T209" s="384"/>
      <c r="U209" s="344"/>
      <c r="V209" s="344"/>
      <c r="W209" s="344"/>
      <c r="X209" s="344"/>
      <c r="Y209" s="344"/>
      <c r="Z209" s="344"/>
    </row>
    <row r="210" spans="1:26" ht="13.5" hidden="1" customHeight="1" outlineLevel="2" x14ac:dyDescent="0.25">
      <c r="A210" s="345">
        <f t="shared" ca="1" si="49"/>
        <v>0</v>
      </c>
      <c r="B210" s="345">
        <f t="shared" ca="1" si="52"/>
        <v>14</v>
      </c>
      <c r="C210" s="345">
        <f t="shared" ca="1" si="53"/>
        <v>1</v>
      </c>
      <c r="D210" s="346">
        <f t="shared" ca="1" si="54"/>
        <v>5</v>
      </c>
      <c r="E210" s="346">
        <f t="shared" ca="1" si="55"/>
        <v>1</v>
      </c>
      <c r="F210" s="1192"/>
      <c r="G210" s="355"/>
      <c r="H210" s="356" t="s">
        <v>606</v>
      </c>
      <c r="I210" s="357" t="str">
        <f t="shared" ca="1" si="5"/>
        <v>14.001.005.001</v>
      </c>
      <c r="J210" s="358" t="s">
        <v>813</v>
      </c>
      <c r="K210" s="359" t="s">
        <v>98</v>
      </c>
      <c r="L210" s="360">
        <f>Arquitetura!H785</f>
        <v>207.6</v>
      </c>
      <c r="M210" s="360">
        <f>IFERROR(VLOOKUP(J210,CPU!$D$2:$H$1439,5,FALSE),0)</f>
        <v>589.88400000000001</v>
      </c>
      <c r="N210" s="361">
        <f t="shared" si="56"/>
        <v>122459.9184</v>
      </c>
      <c r="O210" s="362" t="s">
        <v>801</v>
      </c>
      <c r="P210" s="362"/>
      <c r="Q210" s="363" t="s">
        <v>640</v>
      </c>
      <c r="R210" s="384"/>
      <c r="S210" s="384"/>
      <c r="T210" s="384"/>
      <c r="U210" s="344"/>
      <c r="V210" s="344"/>
      <c r="W210" s="344"/>
      <c r="X210" s="344"/>
      <c r="Y210" s="344"/>
      <c r="Z210" s="344"/>
    </row>
    <row r="211" spans="1:26" ht="13.5" hidden="1" customHeight="1" outlineLevel="1" x14ac:dyDescent="0.25">
      <c r="A211" s="345">
        <f t="shared" ca="1" si="49"/>
        <v>0</v>
      </c>
      <c r="B211" s="345">
        <f t="shared" ca="1" si="52"/>
        <v>14</v>
      </c>
      <c r="C211" s="345">
        <f t="shared" ca="1" si="53"/>
        <v>1</v>
      </c>
      <c r="D211" s="346">
        <f t="shared" ca="1" si="54"/>
        <v>6</v>
      </c>
      <c r="E211" s="346">
        <f t="shared" ca="1" si="55"/>
        <v>0</v>
      </c>
      <c r="F211" s="1192"/>
      <c r="G211" s="355"/>
      <c r="H211" s="356" t="s">
        <v>604</v>
      </c>
      <c r="I211" s="357" t="str">
        <f t="shared" ca="1" si="5"/>
        <v>14.001.006</v>
      </c>
      <c r="J211" s="358" t="s">
        <v>814</v>
      </c>
      <c r="K211" s="359"/>
      <c r="L211" s="360"/>
      <c r="M211" s="360"/>
      <c r="N211" s="361">
        <f t="shared" ca="1" si="56"/>
        <v>697106.56999999972</v>
      </c>
      <c r="O211" s="362"/>
      <c r="P211" s="362"/>
      <c r="Q211" s="363"/>
      <c r="R211" s="384"/>
      <c r="S211" s="384"/>
      <c r="T211" s="384"/>
      <c r="U211" s="344"/>
      <c r="V211" s="344"/>
      <c r="W211" s="344"/>
      <c r="X211" s="344"/>
      <c r="Y211" s="344"/>
      <c r="Z211" s="344"/>
    </row>
    <row r="212" spans="1:26" ht="13.5" hidden="1" customHeight="1" outlineLevel="2" x14ac:dyDescent="0.25">
      <c r="A212" s="345">
        <f t="shared" ca="1" si="49"/>
        <v>0</v>
      </c>
      <c r="B212" s="345">
        <f t="shared" ca="1" si="52"/>
        <v>14</v>
      </c>
      <c r="C212" s="345">
        <f t="shared" ca="1" si="53"/>
        <v>1</v>
      </c>
      <c r="D212" s="346">
        <f t="shared" ca="1" si="54"/>
        <v>6</v>
      </c>
      <c r="E212" s="346">
        <f t="shared" ca="1" si="55"/>
        <v>1</v>
      </c>
      <c r="F212" s="1192"/>
      <c r="G212" s="355"/>
      <c r="H212" s="356" t="s">
        <v>606</v>
      </c>
      <c r="I212" s="357" t="str">
        <f t="shared" ca="1" si="5"/>
        <v>14.001.006.001</v>
      </c>
      <c r="J212" s="358" t="s">
        <v>815</v>
      </c>
      <c r="K212" s="359" t="s">
        <v>98</v>
      </c>
      <c r="L212" s="360">
        <f>L202</f>
        <v>14873.719999999996</v>
      </c>
      <c r="M212" s="360">
        <f>IFERROR(VLOOKUP(J212,CPU!$D$2:$H$1439,5,FALSE),0)</f>
        <v>36</v>
      </c>
      <c r="N212" s="361">
        <f t="shared" si="56"/>
        <v>535453.91999999981</v>
      </c>
      <c r="O212" s="362" t="s">
        <v>801</v>
      </c>
      <c r="P212" s="362"/>
      <c r="Q212" s="363" t="s">
        <v>640</v>
      </c>
      <c r="R212" s="384"/>
      <c r="S212" s="384"/>
      <c r="T212" s="384"/>
      <c r="U212" s="344"/>
      <c r="V212" s="344"/>
      <c r="W212" s="344"/>
      <c r="X212" s="344"/>
      <c r="Y212" s="344"/>
      <c r="Z212" s="344"/>
    </row>
    <row r="213" spans="1:26" ht="13.5" hidden="1" customHeight="1" outlineLevel="2" x14ac:dyDescent="0.25">
      <c r="A213" s="345">
        <f t="shared" ca="1" si="49"/>
        <v>0</v>
      </c>
      <c r="B213" s="345">
        <f t="shared" ca="1" si="52"/>
        <v>14</v>
      </c>
      <c r="C213" s="345">
        <f t="shared" ca="1" si="53"/>
        <v>1</v>
      </c>
      <c r="D213" s="346">
        <f t="shared" ca="1" si="54"/>
        <v>6</v>
      </c>
      <c r="E213" s="346">
        <f t="shared" ca="1" si="55"/>
        <v>2</v>
      </c>
      <c r="F213" s="1192"/>
      <c r="G213" s="355"/>
      <c r="H213" s="356" t="s">
        <v>606</v>
      </c>
      <c r="I213" s="357" t="str">
        <f t="shared" ca="1" si="5"/>
        <v>14.001.006.002</v>
      </c>
      <c r="J213" s="358" t="s">
        <v>816</v>
      </c>
      <c r="K213" s="359" t="s">
        <v>98</v>
      </c>
      <c r="L213" s="360">
        <f>L203</f>
        <v>327.66999999999996</v>
      </c>
      <c r="M213" s="360">
        <f>IFERROR(VLOOKUP(J213,CPU!$D$2:$H$1439,5,FALSE),0)</f>
        <v>25</v>
      </c>
      <c r="N213" s="361">
        <f t="shared" si="56"/>
        <v>8191.7499999999991</v>
      </c>
      <c r="O213" s="362" t="s">
        <v>801</v>
      </c>
      <c r="P213" s="362"/>
      <c r="Q213" s="363" t="s">
        <v>640</v>
      </c>
      <c r="R213" s="384"/>
      <c r="S213" s="384"/>
      <c r="T213" s="384"/>
      <c r="U213" s="344"/>
      <c r="V213" s="344"/>
      <c r="W213" s="344"/>
      <c r="X213" s="344"/>
      <c r="Y213" s="344"/>
      <c r="Z213" s="344"/>
    </row>
    <row r="214" spans="1:26" ht="13.5" hidden="1" customHeight="1" outlineLevel="2" x14ac:dyDescent="0.25">
      <c r="A214" s="345">
        <f t="shared" ca="1" si="49"/>
        <v>0</v>
      </c>
      <c r="B214" s="345">
        <f t="shared" ca="1" si="52"/>
        <v>14</v>
      </c>
      <c r="C214" s="345">
        <f t="shared" ca="1" si="53"/>
        <v>1</v>
      </c>
      <c r="D214" s="346">
        <f t="shared" ca="1" si="54"/>
        <v>6</v>
      </c>
      <c r="E214" s="346">
        <f t="shared" ca="1" si="55"/>
        <v>3</v>
      </c>
      <c r="F214" s="1192"/>
      <c r="G214" s="355"/>
      <c r="H214" s="356" t="s">
        <v>606</v>
      </c>
      <c r="I214" s="357" t="str">
        <f t="shared" ca="1" si="5"/>
        <v>14.001.006.003</v>
      </c>
      <c r="J214" s="358" t="s">
        <v>817</v>
      </c>
      <c r="K214" s="359" t="s">
        <v>98</v>
      </c>
      <c r="L214" s="360">
        <f>L205+L206</f>
        <v>2544.7000000000007</v>
      </c>
      <c r="M214" s="360">
        <f>IFERROR(VLOOKUP(J214,CPU!$D$2:$H$1439,5,FALSE),0)</f>
        <v>55</v>
      </c>
      <c r="N214" s="361">
        <f t="shared" si="56"/>
        <v>139958.50000000003</v>
      </c>
      <c r="O214" s="362" t="s">
        <v>801</v>
      </c>
      <c r="P214" s="362"/>
      <c r="Q214" s="363" t="s">
        <v>640</v>
      </c>
      <c r="R214" s="384"/>
      <c r="S214" s="384"/>
      <c r="T214" s="384"/>
      <c r="U214" s="344"/>
      <c r="V214" s="344"/>
      <c r="W214" s="344"/>
      <c r="X214" s="344"/>
      <c r="Y214" s="344"/>
      <c r="Z214" s="344"/>
    </row>
    <row r="215" spans="1:26" ht="13.5" hidden="1" customHeight="1" outlineLevel="2" x14ac:dyDescent="0.25">
      <c r="A215" s="345">
        <f t="shared" ca="1" si="49"/>
        <v>0</v>
      </c>
      <c r="B215" s="345">
        <f t="shared" ca="1" si="52"/>
        <v>14</v>
      </c>
      <c r="C215" s="345">
        <f t="shared" ca="1" si="53"/>
        <v>1</v>
      </c>
      <c r="D215" s="346">
        <f t="shared" ca="1" si="54"/>
        <v>6</v>
      </c>
      <c r="E215" s="346">
        <f t="shared" ca="1" si="55"/>
        <v>4</v>
      </c>
      <c r="F215" s="1192"/>
      <c r="G215" s="355"/>
      <c r="H215" s="356" t="s">
        <v>606</v>
      </c>
      <c r="I215" s="357" t="str">
        <f t="shared" ca="1" si="5"/>
        <v>14.001.006.004</v>
      </c>
      <c r="J215" s="358" t="s">
        <v>819</v>
      </c>
      <c r="K215" s="359" t="s">
        <v>98</v>
      </c>
      <c r="L215" s="360">
        <f>L208</f>
        <v>264.59999999999991</v>
      </c>
      <c r="M215" s="360">
        <v>22</v>
      </c>
      <c r="N215" s="361">
        <f t="shared" si="56"/>
        <v>5821.199999999998</v>
      </c>
      <c r="O215" s="362" t="s">
        <v>801</v>
      </c>
      <c r="P215" s="362"/>
      <c r="Q215" s="363" t="s">
        <v>640</v>
      </c>
      <c r="R215" s="384"/>
      <c r="S215" s="384"/>
      <c r="T215" s="384"/>
      <c r="U215" s="344"/>
      <c r="V215" s="344"/>
      <c r="W215" s="344"/>
      <c r="X215" s="344"/>
      <c r="Y215" s="344"/>
      <c r="Z215" s="344"/>
    </row>
    <row r="216" spans="1:26" ht="13.5" hidden="1" customHeight="1" outlineLevel="2" x14ac:dyDescent="0.25">
      <c r="A216" s="345">
        <f t="shared" ca="1" si="49"/>
        <v>0</v>
      </c>
      <c r="B216" s="345">
        <f t="shared" ca="1" si="52"/>
        <v>14</v>
      </c>
      <c r="C216" s="345">
        <f t="shared" ca="1" si="53"/>
        <v>1</v>
      </c>
      <c r="D216" s="346">
        <f t="shared" ca="1" si="54"/>
        <v>6</v>
      </c>
      <c r="E216" s="346">
        <f t="shared" ca="1" si="55"/>
        <v>5</v>
      </c>
      <c r="F216" s="1192"/>
      <c r="G216" s="355"/>
      <c r="H216" s="356" t="s">
        <v>606</v>
      </c>
      <c r="I216" s="357" t="str">
        <f t="shared" ca="1" si="5"/>
        <v>14.001.006.005</v>
      </c>
      <c r="J216" s="358" t="s">
        <v>820</v>
      </c>
      <c r="K216" s="359" t="s">
        <v>98</v>
      </c>
      <c r="L216" s="360">
        <f>L210</f>
        <v>207.6</v>
      </c>
      <c r="M216" s="360">
        <f>IFERROR(VLOOKUP(J216,CPU!$D$2:$H$1439,5,FALSE),0)</f>
        <v>37</v>
      </c>
      <c r="N216" s="361">
        <f t="shared" si="56"/>
        <v>7681.2</v>
      </c>
      <c r="O216" s="362" t="s">
        <v>801</v>
      </c>
      <c r="P216" s="362"/>
      <c r="Q216" s="363" t="s">
        <v>640</v>
      </c>
      <c r="R216" s="384"/>
      <c r="S216" s="384"/>
      <c r="T216" s="384"/>
      <c r="U216" s="344"/>
      <c r="V216" s="344"/>
      <c r="W216" s="344"/>
      <c r="X216" s="344"/>
      <c r="Y216" s="344"/>
      <c r="Z216" s="344"/>
    </row>
    <row r="217" spans="1:26" ht="13.5" customHeight="1" collapsed="1" x14ac:dyDescent="0.25">
      <c r="A217" s="345">
        <f t="shared" ca="1" si="49"/>
        <v>0</v>
      </c>
      <c r="B217" s="345">
        <f t="shared" ca="1" si="52"/>
        <v>15</v>
      </c>
      <c r="C217" s="345">
        <f t="shared" ca="1" si="53"/>
        <v>0</v>
      </c>
      <c r="D217" s="346">
        <f t="shared" ca="1" si="54"/>
        <v>6</v>
      </c>
      <c r="E217" s="346">
        <f t="shared" ca="1" si="55"/>
        <v>5</v>
      </c>
      <c r="F217" s="391"/>
      <c r="G217" s="355"/>
      <c r="H217" s="356" t="s">
        <v>601</v>
      </c>
      <c r="I217" s="357" t="str">
        <f t="shared" ca="1" si="5"/>
        <v>15</v>
      </c>
      <c r="J217" s="358" t="s">
        <v>44</v>
      </c>
      <c r="K217" s="359"/>
      <c r="L217" s="360"/>
      <c r="M217" s="360"/>
      <c r="N217" s="361">
        <f t="shared" ca="1" si="56"/>
        <v>674623.16566625715</v>
      </c>
      <c r="O217" s="392">
        <f ca="1">N217/'Obra '!$E$9</f>
        <v>97.506087152107355</v>
      </c>
      <c r="P217" s="392"/>
      <c r="Q217" s="363"/>
      <c r="R217" s="393"/>
      <c r="S217" s="393"/>
      <c r="T217" s="384"/>
      <c r="U217" s="344"/>
      <c r="V217" s="344"/>
      <c r="W217" s="344"/>
      <c r="X217" s="344"/>
      <c r="Y217" s="344"/>
      <c r="Z217" s="344"/>
    </row>
    <row r="218" spans="1:26" ht="13.5" hidden="1" customHeight="1" outlineLevel="1" x14ac:dyDescent="0.25">
      <c r="A218" s="345">
        <f t="shared" ca="1" si="49"/>
        <v>0</v>
      </c>
      <c r="B218" s="345">
        <f t="shared" ca="1" si="52"/>
        <v>15</v>
      </c>
      <c r="C218" s="345">
        <f t="shared" ca="1" si="53"/>
        <v>1</v>
      </c>
      <c r="D218" s="346">
        <f t="shared" ca="1" si="54"/>
        <v>0</v>
      </c>
      <c r="E218" s="346">
        <f t="shared" ca="1" si="55"/>
        <v>5</v>
      </c>
      <c r="F218" s="1192"/>
      <c r="G218" s="355"/>
      <c r="H218" s="356" t="s">
        <v>31</v>
      </c>
      <c r="I218" s="357" t="str">
        <f t="shared" ca="1" si="5"/>
        <v>15.001</v>
      </c>
      <c r="J218" s="358" t="s">
        <v>44</v>
      </c>
      <c r="K218" s="359"/>
      <c r="L218" s="360"/>
      <c r="M218" s="360"/>
      <c r="N218" s="361">
        <f t="shared" ca="1" si="56"/>
        <v>674623.16566625715</v>
      </c>
      <c r="O218" s="362"/>
      <c r="P218" s="362"/>
      <c r="Q218" s="363"/>
      <c r="R218" s="384"/>
      <c r="S218" s="384"/>
      <c r="T218" s="384"/>
      <c r="U218" s="344"/>
      <c r="V218" s="344"/>
      <c r="W218" s="344"/>
      <c r="X218" s="344"/>
      <c r="Y218" s="344"/>
      <c r="Z218" s="344"/>
    </row>
    <row r="219" spans="1:26" ht="13.5" hidden="1" customHeight="1" outlineLevel="1" x14ac:dyDescent="0.25">
      <c r="A219" s="345">
        <f t="shared" ca="1" si="49"/>
        <v>0</v>
      </c>
      <c r="B219" s="345">
        <f t="shared" ca="1" si="52"/>
        <v>15</v>
      </c>
      <c r="C219" s="345">
        <f t="shared" ca="1" si="53"/>
        <v>1</v>
      </c>
      <c r="D219" s="346">
        <f t="shared" ca="1" si="54"/>
        <v>1</v>
      </c>
      <c r="E219" s="346">
        <f t="shared" ca="1" si="55"/>
        <v>0</v>
      </c>
      <c r="F219" s="1192"/>
      <c r="G219" s="355"/>
      <c r="H219" s="356" t="s">
        <v>604</v>
      </c>
      <c r="I219" s="357" t="str">
        <f t="shared" ca="1" si="5"/>
        <v>15.001.001</v>
      </c>
      <c r="J219" s="358" t="s">
        <v>821</v>
      </c>
      <c r="K219" s="359"/>
      <c r="L219" s="360"/>
      <c r="M219" s="360"/>
      <c r="N219" s="361">
        <f t="shared" ca="1" si="56"/>
        <v>11174.009712499981</v>
      </c>
      <c r="O219" s="362"/>
      <c r="P219" s="362"/>
      <c r="Q219" s="363"/>
      <c r="R219" s="384"/>
      <c r="S219" s="384"/>
      <c r="T219" s="384"/>
      <c r="U219" s="344"/>
      <c r="V219" s="344"/>
      <c r="W219" s="344"/>
      <c r="X219" s="344"/>
      <c r="Y219" s="344"/>
      <c r="Z219" s="344"/>
    </row>
    <row r="220" spans="1:26" ht="13.5" hidden="1" customHeight="1" outlineLevel="2" x14ac:dyDescent="0.25">
      <c r="A220" s="345">
        <f t="shared" ca="1" si="49"/>
        <v>0</v>
      </c>
      <c r="B220" s="345">
        <f t="shared" ca="1" si="52"/>
        <v>15</v>
      </c>
      <c r="C220" s="345">
        <f t="shared" ca="1" si="53"/>
        <v>1</v>
      </c>
      <c r="D220" s="346">
        <f t="shared" ca="1" si="54"/>
        <v>1</v>
      </c>
      <c r="E220" s="346">
        <f t="shared" ca="1" si="55"/>
        <v>1</v>
      </c>
      <c r="F220" s="1192"/>
      <c r="G220" s="355"/>
      <c r="H220" s="356" t="s">
        <v>606</v>
      </c>
      <c r="I220" s="357" t="str">
        <f t="shared" ca="1" si="5"/>
        <v>15.001.001.001</v>
      </c>
      <c r="J220" s="358" t="s">
        <v>822</v>
      </c>
      <c r="K220" s="359" t="s">
        <v>98</v>
      </c>
      <c r="L220" s="360">
        <f>Arquitetura!D868</f>
        <v>2189.7299999999964</v>
      </c>
      <c r="M220" s="360">
        <f>IFERROR(VLOOKUP(J220,CPU!$D$2:$H$1439,5,FALSE),0)</f>
        <v>5.1029166666666663</v>
      </c>
      <c r="N220" s="361">
        <f t="shared" si="56"/>
        <v>11174.009712499981</v>
      </c>
      <c r="O220" s="362" t="s">
        <v>801</v>
      </c>
      <c r="P220" s="362"/>
      <c r="Q220" s="363" t="s">
        <v>640</v>
      </c>
      <c r="R220" s="397"/>
      <c r="S220" s="384"/>
      <c r="T220" s="384"/>
      <c r="U220" s="344"/>
      <c r="V220" s="344"/>
      <c r="W220" s="344"/>
      <c r="X220" s="344"/>
      <c r="Y220" s="344"/>
      <c r="Z220" s="344"/>
    </row>
    <row r="221" spans="1:26" ht="13.5" hidden="1" customHeight="1" outlineLevel="1" x14ac:dyDescent="0.25">
      <c r="A221" s="345">
        <f t="shared" ca="1" si="49"/>
        <v>0</v>
      </c>
      <c r="B221" s="345">
        <f t="shared" ca="1" si="52"/>
        <v>15</v>
      </c>
      <c r="C221" s="345">
        <f t="shared" ca="1" si="53"/>
        <v>1</v>
      </c>
      <c r="D221" s="346">
        <f t="shared" ca="1" si="54"/>
        <v>2</v>
      </c>
      <c r="E221" s="346">
        <f t="shared" ca="1" si="55"/>
        <v>0</v>
      </c>
      <c r="F221" s="1192"/>
      <c r="G221" s="355"/>
      <c r="H221" s="356" t="s">
        <v>604</v>
      </c>
      <c r="I221" s="357" t="str">
        <f t="shared" ca="1" si="5"/>
        <v>15.001.002</v>
      </c>
      <c r="J221" s="358" t="s">
        <v>823</v>
      </c>
      <c r="K221" s="359"/>
      <c r="L221" s="360"/>
      <c r="M221" s="360"/>
      <c r="N221" s="361">
        <f t="shared" ca="1" si="56"/>
        <v>450692.39999999997</v>
      </c>
      <c r="O221" s="362"/>
      <c r="P221" s="362"/>
      <c r="Q221" s="363"/>
      <c r="R221" s="384"/>
      <c r="S221" s="384"/>
      <c r="T221" s="384"/>
      <c r="U221" s="344"/>
      <c r="V221" s="344"/>
      <c r="W221" s="344"/>
      <c r="X221" s="344"/>
      <c r="Y221" s="344"/>
      <c r="Z221" s="344"/>
    </row>
    <row r="222" spans="1:26" ht="13.5" hidden="1" customHeight="1" outlineLevel="2" x14ac:dyDescent="0.25">
      <c r="A222" s="345">
        <f t="shared" ref="A222:A285" ca="1" si="57">IF($H222="UNIDADE CONSTRUTIVA",OFFSET(A222,-1,0)+1,LARGE(A$3:A217,1))</f>
        <v>0</v>
      </c>
      <c r="B222" s="345">
        <f t="shared" ca="1" si="52"/>
        <v>15</v>
      </c>
      <c r="C222" s="345">
        <f t="shared" ca="1" si="53"/>
        <v>1</v>
      </c>
      <c r="D222" s="346">
        <f t="shared" ca="1" si="54"/>
        <v>2</v>
      </c>
      <c r="E222" s="346">
        <f t="shared" ca="1" si="55"/>
        <v>1</v>
      </c>
      <c r="F222" s="1192"/>
      <c r="G222" s="355"/>
      <c r="H222" s="356" t="s">
        <v>606</v>
      </c>
      <c r="I222" s="357" t="str">
        <f t="shared" ca="1" si="5"/>
        <v>15.001.002.001</v>
      </c>
      <c r="J222" s="358" t="s">
        <v>824</v>
      </c>
      <c r="K222" s="359" t="s">
        <v>98</v>
      </c>
      <c r="L222" s="360">
        <f>Arquitetura!D985</f>
        <v>3755.7699999999995</v>
      </c>
      <c r="M222" s="360">
        <f>IFERROR(VLOOKUP(J222,CPU!$D$2:$H$1439,5,FALSE),0)</f>
        <v>120</v>
      </c>
      <c r="N222" s="361">
        <f t="shared" si="56"/>
        <v>450692.39999999997</v>
      </c>
      <c r="O222" s="362" t="s">
        <v>801</v>
      </c>
      <c r="P222" s="362"/>
      <c r="Q222" s="363" t="s">
        <v>640</v>
      </c>
      <c r="R222" s="384"/>
      <c r="S222" s="384"/>
      <c r="T222" s="384"/>
      <c r="U222" s="344"/>
      <c r="V222" s="344"/>
      <c r="W222" s="344"/>
      <c r="X222" s="344"/>
      <c r="Y222" s="344"/>
      <c r="Z222" s="344"/>
    </row>
    <row r="223" spans="1:26" ht="13.5" hidden="1" customHeight="1" outlineLevel="1" x14ac:dyDescent="0.25">
      <c r="A223" s="345">
        <f t="shared" ca="1" si="57"/>
        <v>0</v>
      </c>
      <c r="B223" s="345">
        <f t="shared" ca="1" si="52"/>
        <v>15</v>
      </c>
      <c r="C223" s="345">
        <f t="shared" ca="1" si="53"/>
        <v>1</v>
      </c>
      <c r="D223" s="346">
        <f t="shared" ca="1" si="54"/>
        <v>3</v>
      </c>
      <c r="E223" s="346">
        <f t="shared" ca="1" si="55"/>
        <v>0</v>
      </c>
      <c r="F223" s="1192"/>
      <c r="G223" s="355"/>
      <c r="H223" s="356" t="s">
        <v>604</v>
      </c>
      <c r="I223" s="357" t="str">
        <f t="shared" ca="1" si="5"/>
        <v>15.001.003</v>
      </c>
      <c r="J223" s="358" t="s">
        <v>825</v>
      </c>
      <c r="K223" s="359"/>
      <c r="L223" s="360"/>
      <c r="M223" s="360"/>
      <c r="N223" s="361">
        <f t="shared" ca="1" si="56"/>
        <v>164582.69595375724</v>
      </c>
      <c r="O223" s="362"/>
      <c r="P223" s="362"/>
      <c r="Q223" s="363"/>
      <c r="R223" s="384"/>
      <c r="S223" s="384"/>
      <c r="T223" s="384"/>
      <c r="U223" s="344"/>
      <c r="V223" s="344"/>
      <c r="W223" s="344"/>
      <c r="X223" s="344"/>
      <c r="Y223" s="344"/>
      <c r="Z223" s="344"/>
    </row>
    <row r="224" spans="1:26" ht="13.5" hidden="1" customHeight="1" outlineLevel="2" x14ac:dyDescent="0.25">
      <c r="A224" s="345">
        <f t="shared" ca="1" si="57"/>
        <v>0</v>
      </c>
      <c r="B224" s="345">
        <f t="shared" ca="1" si="52"/>
        <v>15</v>
      </c>
      <c r="C224" s="345">
        <f t="shared" ca="1" si="53"/>
        <v>1</v>
      </c>
      <c r="D224" s="346">
        <f t="shared" ca="1" si="54"/>
        <v>3</v>
      </c>
      <c r="E224" s="346">
        <f t="shared" ca="1" si="55"/>
        <v>1</v>
      </c>
      <c r="F224" s="1192"/>
      <c r="G224" s="355"/>
      <c r="H224" s="356" t="s">
        <v>606</v>
      </c>
      <c r="I224" s="357" t="str">
        <f t="shared" ca="1" si="5"/>
        <v>15.001.003.001</v>
      </c>
      <c r="J224" s="358" t="s">
        <v>826</v>
      </c>
      <c r="K224" s="359" t="s">
        <v>98</v>
      </c>
      <c r="L224" s="360">
        <f>Arquitetura!D1152</f>
        <v>189.92000000000002</v>
      </c>
      <c r="M224" s="360">
        <f>599680/692</f>
        <v>866.58959537572252</v>
      </c>
      <c r="N224" s="361">
        <f t="shared" si="56"/>
        <v>164582.69595375724</v>
      </c>
      <c r="O224" s="362" t="s">
        <v>801</v>
      </c>
      <c r="P224" s="362"/>
      <c r="Q224" s="363" t="s">
        <v>640</v>
      </c>
      <c r="R224" s="384"/>
      <c r="S224" s="384"/>
      <c r="T224" s="384"/>
      <c r="U224" s="344"/>
      <c r="V224" s="344"/>
      <c r="W224" s="344"/>
      <c r="X224" s="344"/>
      <c r="Y224" s="344"/>
      <c r="Z224" s="344"/>
    </row>
    <row r="225" spans="1:26" ht="13.5" hidden="1" customHeight="1" outlineLevel="1" x14ac:dyDescent="0.25">
      <c r="A225" s="345">
        <f t="shared" ca="1" si="57"/>
        <v>0</v>
      </c>
      <c r="B225" s="345">
        <f t="shared" ca="1" si="52"/>
        <v>15</v>
      </c>
      <c r="C225" s="345">
        <f t="shared" ca="1" si="53"/>
        <v>1</v>
      </c>
      <c r="D225" s="346">
        <f t="shared" ca="1" si="54"/>
        <v>4</v>
      </c>
      <c r="E225" s="346">
        <f t="shared" ca="1" si="55"/>
        <v>0</v>
      </c>
      <c r="F225" s="1192"/>
      <c r="G225" s="355"/>
      <c r="H225" s="356" t="s">
        <v>604</v>
      </c>
      <c r="I225" s="357" t="str">
        <f t="shared" ca="1" si="5"/>
        <v>15.001.004</v>
      </c>
      <c r="J225" s="358" t="s">
        <v>827</v>
      </c>
      <c r="K225" s="359"/>
      <c r="L225" s="360"/>
      <c r="M225" s="360"/>
      <c r="N225" s="361">
        <f t="shared" ref="N225:N256" ca="1" si="58">IF(H225="Serviço",M225*L225,IF(H225="CÉLULA CONSTRUTIVA",SUMIFS($N$8:$N$377,$B$8:$B$377,B225,$H$8:$H$377,"Serviço"),IF(H225="ETAPA",SUMIFS($N$8:$N$377,$B$8:$B$377,B225,$C$8:$C$377,C225,$H$8:$H$377,"Serviço"),IF(H225="SUBETAPA",SUMIFS($N$8:$N$377,$B$8:$B$377,B225,$C$8:$C$377,C225,$D$8:$D$377,D225,$H$8:$H$377,"Serviço"),0))))</f>
        <v>48174.059999999918</v>
      </c>
      <c r="O225" s="362"/>
      <c r="P225" s="362"/>
      <c r="Q225" s="363"/>
      <c r="R225" s="384"/>
      <c r="S225" s="384"/>
      <c r="T225" s="384"/>
      <c r="U225" s="344"/>
      <c r="V225" s="344"/>
      <c r="W225" s="344"/>
      <c r="X225" s="344"/>
      <c r="Y225" s="344"/>
      <c r="Z225" s="344"/>
    </row>
    <row r="226" spans="1:26" ht="13.5" hidden="1" customHeight="1" outlineLevel="2" x14ac:dyDescent="0.25">
      <c r="A226" s="345">
        <f t="shared" ca="1" si="57"/>
        <v>0</v>
      </c>
      <c r="B226" s="345">
        <f t="shared" ca="1" si="52"/>
        <v>15</v>
      </c>
      <c r="C226" s="345">
        <f t="shared" ca="1" si="53"/>
        <v>1</v>
      </c>
      <c r="D226" s="346">
        <f t="shared" ca="1" si="54"/>
        <v>4</v>
      </c>
      <c r="E226" s="346">
        <f t="shared" ca="1" si="55"/>
        <v>1</v>
      </c>
      <c r="F226" s="1192"/>
      <c r="G226" s="355"/>
      <c r="H226" s="356" t="s">
        <v>606</v>
      </c>
      <c r="I226" s="357" t="str">
        <f t="shared" ca="1" si="5"/>
        <v>15.001.004.001</v>
      </c>
      <c r="J226" s="358" t="s">
        <v>828</v>
      </c>
      <c r="K226" s="359" t="s">
        <v>98</v>
      </c>
      <c r="L226" s="360">
        <f>L220</f>
        <v>2189.7299999999964</v>
      </c>
      <c r="M226" s="360">
        <v>22</v>
      </c>
      <c r="N226" s="361">
        <f t="shared" si="58"/>
        <v>48174.059999999918</v>
      </c>
      <c r="O226" s="362"/>
      <c r="P226" s="362"/>
      <c r="Q226" s="363" t="s">
        <v>640</v>
      </c>
      <c r="R226" s="384"/>
      <c r="S226" s="384"/>
      <c r="T226" s="384"/>
      <c r="U226" s="344"/>
      <c r="V226" s="344"/>
      <c r="W226" s="344"/>
      <c r="X226" s="344"/>
      <c r="Y226" s="344"/>
      <c r="Z226" s="344"/>
    </row>
    <row r="227" spans="1:26" ht="13.5" customHeight="1" collapsed="1" x14ac:dyDescent="0.25">
      <c r="A227" s="345">
        <f t="shared" ca="1" si="57"/>
        <v>0</v>
      </c>
      <c r="B227" s="345">
        <f t="shared" ca="1" si="52"/>
        <v>16</v>
      </c>
      <c r="C227" s="345">
        <f t="shared" ca="1" si="53"/>
        <v>0</v>
      </c>
      <c r="D227" s="346">
        <f t="shared" ca="1" si="54"/>
        <v>4</v>
      </c>
      <c r="E227" s="346">
        <f t="shared" ca="1" si="55"/>
        <v>1</v>
      </c>
      <c r="F227" s="1070"/>
      <c r="G227" s="355"/>
      <c r="H227" s="356" t="s">
        <v>601</v>
      </c>
      <c r="I227" s="357" t="str">
        <f t="shared" ca="1" si="5"/>
        <v>16</v>
      </c>
      <c r="J227" s="358" t="s">
        <v>45</v>
      </c>
      <c r="K227" s="359"/>
      <c r="L227" s="360"/>
      <c r="M227" s="360"/>
      <c r="N227" s="361">
        <f t="shared" ca="1" si="58"/>
        <v>1873726.2675299968</v>
      </c>
      <c r="O227" s="392">
        <f ca="1">N227/'Obra '!$E$9</f>
        <v>270.81743711029941</v>
      </c>
      <c r="P227" s="392"/>
      <c r="Q227" s="363"/>
      <c r="R227" s="393"/>
      <c r="S227" s="393"/>
      <c r="T227" s="384"/>
      <c r="U227" s="344"/>
      <c r="V227" s="344"/>
      <c r="W227" s="344"/>
      <c r="X227" s="344"/>
      <c r="Y227" s="344"/>
      <c r="Z227" s="344"/>
    </row>
    <row r="228" spans="1:26" ht="13.5" hidden="1" customHeight="1" outlineLevel="1" x14ac:dyDescent="0.25">
      <c r="A228" s="345">
        <f t="shared" ca="1" si="57"/>
        <v>0</v>
      </c>
      <c r="B228" s="345">
        <f t="shared" ref="B228:B295" ca="1" si="59">IF(H228="UNIDADE CONSTRUTIVA",0,IF(H228="CÉLULA CONSTRUTIVA",OFFSET(B228,-1,0)+1,OFFSET(B228,-1,0)))</f>
        <v>16</v>
      </c>
      <c r="C228" s="345">
        <f t="shared" ref="C228:C295" ca="1" si="60">IF(H228="CÉLULA CONSTRUTIVA",0,IF(H228="ETAPA",OFFSET(C228,-1,0)+1,OFFSET(C228,-1,0)))</f>
        <v>1</v>
      </c>
      <c r="D228" s="346">
        <f t="shared" ca="1" si="54"/>
        <v>0</v>
      </c>
      <c r="E228" s="346">
        <f t="shared" ref="E228:E295" ca="1" si="61">IF(H228="Subetapa",0,IF(H228="serviço",OFFSET(E228,-1,0)+1,OFFSET(E228,-1,0)))</f>
        <v>1</v>
      </c>
      <c r="F228" s="1192"/>
      <c r="G228" s="355"/>
      <c r="H228" s="356" t="s">
        <v>31</v>
      </c>
      <c r="I228" s="357" t="str">
        <f t="shared" ca="1" si="5"/>
        <v>16.001</v>
      </c>
      <c r="J228" s="358" t="s">
        <v>45</v>
      </c>
      <c r="K228" s="359"/>
      <c r="L228" s="360"/>
      <c r="M228" s="360"/>
      <c r="N228" s="361">
        <f t="shared" ca="1" si="58"/>
        <v>1873726.2675299968</v>
      </c>
      <c r="O228" s="362"/>
      <c r="P228" s="362"/>
      <c r="Q228" s="363"/>
      <c r="R228" s="384"/>
      <c r="S228" s="384"/>
      <c r="T228" s="384"/>
      <c r="U228" s="344"/>
      <c r="V228" s="344"/>
      <c r="W228" s="344"/>
      <c r="X228" s="344"/>
      <c r="Y228" s="344"/>
      <c r="Z228" s="344"/>
    </row>
    <row r="229" spans="1:26" ht="13.5" hidden="1" customHeight="1" outlineLevel="1" x14ac:dyDescent="0.25">
      <c r="A229" s="345">
        <f t="shared" ca="1" si="57"/>
        <v>0</v>
      </c>
      <c r="B229" s="345">
        <f t="shared" ca="1" si="59"/>
        <v>16</v>
      </c>
      <c r="C229" s="345">
        <f t="shared" ca="1" si="60"/>
        <v>1</v>
      </c>
      <c r="D229" s="346">
        <f t="shared" ref="D229:D292" ca="1" si="62">IF(H229="ETAPA",0,IF(H229="SUBETAPA",OFFSET(D229,-1,0)+1,OFFSET(D229,-1,0)))</f>
        <v>1</v>
      </c>
      <c r="E229" s="346">
        <f t="shared" ca="1" si="61"/>
        <v>0</v>
      </c>
      <c r="F229" s="1192"/>
      <c r="G229" s="355"/>
      <c r="H229" s="356" t="s">
        <v>604</v>
      </c>
      <c r="I229" s="357" t="str">
        <f t="shared" ca="1" si="5"/>
        <v>16.001.001</v>
      </c>
      <c r="J229" s="358" t="s">
        <v>829</v>
      </c>
      <c r="K229" s="359"/>
      <c r="L229" s="360"/>
      <c r="M229" s="360"/>
      <c r="N229" s="361">
        <f t="shared" ca="1" si="58"/>
        <v>433862.89345655718</v>
      </c>
      <c r="O229" s="362"/>
      <c r="P229" s="362"/>
      <c r="Q229" s="363"/>
      <c r="R229" s="384"/>
      <c r="S229" s="384"/>
      <c r="T229" s="384"/>
      <c r="U229" s="344"/>
      <c r="V229" s="344"/>
      <c r="W229" s="344"/>
      <c r="X229" s="344"/>
      <c r="Y229" s="344"/>
      <c r="Z229" s="344"/>
    </row>
    <row r="230" spans="1:26" ht="13.5" hidden="1" customHeight="1" outlineLevel="2" x14ac:dyDescent="0.25">
      <c r="A230" s="345">
        <f t="shared" ca="1" si="57"/>
        <v>0</v>
      </c>
      <c r="B230" s="345">
        <f t="shared" ca="1" si="59"/>
        <v>16</v>
      </c>
      <c r="C230" s="345">
        <f t="shared" ca="1" si="60"/>
        <v>1</v>
      </c>
      <c r="D230" s="346">
        <f t="shared" ca="1" si="62"/>
        <v>1</v>
      </c>
      <c r="E230" s="346">
        <f t="shared" ca="1" si="61"/>
        <v>1</v>
      </c>
      <c r="F230" s="1192"/>
      <c r="G230" s="355"/>
      <c r="H230" s="356" t="s">
        <v>606</v>
      </c>
      <c r="I230" s="357" t="str">
        <f t="shared" ca="1" si="5"/>
        <v>16.001.001.001</v>
      </c>
      <c r="J230" s="825" t="s">
        <v>4430</v>
      </c>
      <c r="K230" s="359" t="s">
        <v>98</v>
      </c>
      <c r="L230" s="360">
        <f>Arquitetura!H1207+Arquitetura!H1196</f>
        <v>337.01</v>
      </c>
      <c r="M230" s="360">
        <f>IFERROR(VLOOKUP(J230,CPU!$D$2:$H$1439,5,FALSE),0)</f>
        <v>0</v>
      </c>
      <c r="N230" s="361">
        <f t="shared" si="58"/>
        <v>0</v>
      </c>
      <c r="O230" s="362" t="s">
        <v>801</v>
      </c>
      <c r="P230" s="362"/>
      <c r="Q230" s="363" t="s">
        <v>640</v>
      </c>
      <c r="R230" s="384"/>
      <c r="S230" s="384"/>
      <c r="T230" s="384"/>
      <c r="U230" s="344"/>
      <c r="V230" s="344"/>
      <c r="W230" s="344"/>
      <c r="X230" s="344"/>
      <c r="Y230" s="344"/>
      <c r="Z230" s="344"/>
    </row>
    <row r="231" spans="1:26" ht="13.5" hidden="1" customHeight="1" outlineLevel="2" x14ac:dyDescent="0.25">
      <c r="A231" s="345">
        <f t="shared" ca="1" si="57"/>
        <v>0</v>
      </c>
      <c r="B231" s="345">
        <f t="shared" ca="1" si="59"/>
        <v>16</v>
      </c>
      <c r="C231" s="345">
        <f t="shared" ca="1" si="60"/>
        <v>1</v>
      </c>
      <c r="D231" s="346">
        <f t="shared" ca="1" si="62"/>
        <v>1</v>
      </c>
      <c r="E231" s="346">
        <f t="shared" ca="1" si="61"/>
        <v>2</v>
      </c>
      <c r="F231" s="1192"/>
      <c r="G231" s="355"/>
      <c r="H231" s="356" t="s">
        <v>606</v>
      </c>
      <c r="I231" s="357" t="str">
        <f t="shared" ca="1" si="5"/>
        <v>16.001.001.002</v>
      </c>
      <c r="J231" s="358" t="s">
        <v>831</v>
      </c>
      <c r="K231" s="359" t="s">
        <v>98</v>
      </c>
      <c r="L231" s="360">
        <f>Arquitetura!H1198+Arquitetura!H1190</f>
        <v>1111.5399999999997</v>
      </c>
      <c r="M231" s="360">
        <f>IFERROR(VLOOKUP(J231,CPU!$D$2:$H$1439,5,FALSE),0)</f>
        <v>31.560233333333336</v>
      </c>
      <c r="N231" s="361">
        <f t="shared" si="58"/>
        <v>35080.461759333331</v>
      </c>
      <c r="O231" s="362" t="s">
        <v>801</v>
      </c>
      <c r="P231" s="362"/>
      <c r="Q231" s="363" t="s">
        <v>640</v>
      </c>
      <c r="R231" s="384"/>
      <c r="S231" s="384"/>
      <c r="T231" s="384"/>
      <c r="U231" s="344"/>
      <c r="V231" s="344"/>
      <c r="W231" s="344"/>
      <c r="X231" s="344"/>
      <c r="Y231" s="344"/>
      <c r="Z231" s="344"/>
    </row>
    <row r="232" spans="1:26" ht="13.5" hidden="1" customHeight="1" outlineLevel="2" x14ac:dyDescent="0.25">
      <c r="A232" s="345">
        <f t="shared" ca="1" si="57"/>
        <v>0</v>
      </c>
      <c r="B232" s="345">
        <f t="shared" ca="1" si="59"/>
        <v>16</v>
      </c>
      <c r="C232" s="345">
        <f t="shared" ca="1" si="60"/>
        <v>1</v>
      </c>
      <c r="D232" s="346">
        <f t="shared" ca="1" si="62"/>
        <v>1</v>
      </c>
      <c r="E232" s="346">
        <f t="shared" ca="1" si="61"/>
        <v>3</v>
      </c>
      <c r="F232" s="1192"/>
      <c r="G232" s="355"/>
      <c r="H232" s="356" t="s">
        <v>606</v>
      </c>
      <c r="I232" s="357" t="str">
        <f t="shared" ca="1" si="5"/>
        <v>16.001.001.003</v>
      </c>
      <c r="J232" s="358" t="s">
        <v>832</v>
      </c>
      <c r="K232" s="359" t="s">
        <v>98</v>
      </c>
      <c r="L232" s="360">
        <f>SUM(Arquitetura!H1191:H1195,Arquitetura!H1197,Arquitetura!H1201:H1206,Arquitetura!H1208:H1229)</f>
        <v>5940.2499999999982</v>
      </c>
      <c r="M232" s="360">
        <f>(0.088*CPU!G743)+(0.7*0.08*CPU!G744)+(1.66667*0.08*CPU!G745)</f>
        <v>49.584373535999994</v>
      </c>
      <c r="N232" s="361">
        <f t="shared" si="58"/>
        <v>294543.57489722385</v>
      </c>
      <c r="O232" s="362" t="s">
        <v>801</v>
      </c>
      <c r="P232" s="362"/>
      <c r="Q232" s="363" t="s">
        <v>640</v>
      </c>
      <c r="R232" s="384"/>
      <c r="S232" s="384"/>
      <c r="T232" s="384"/>
      <c r="U232" s="344"/>
      <c r="V232" s="344"/>
      <c r="W232" s="344"/>
      <c r="X232" s="344"/>
      <c r="Y232" s="344"/>
      <c r="Z232" s="344"/>
    </row>
    <row r="233" spans="1:26" ht="13.5" hidden="1" customHeight="1" outlineLevel="2" x14ac:dyDescent="0.25">
      <c r="A233" s="345">
        <f t="shared" ca="1" si="57"/>
        <v>0</v>
      </c>
      <c r="B233" s="345">
        <f t="shared" ca="1" si="59"/>
        <v>16</v>
      </c>
      <c r="C233" s="345">
        <f t="shared" ca="1" si="60"/>
        <v>1</v>
      </c>
      <c r="D233" s="346">
        <f t="shared" ca="1" si="62"/>
        <v>1</v>
      </c>
      <c r="E233" s="346">
        <f t="shared" ca="1" si="61"/>
        <v>4</v>
      </c>
      <c r="F233" s="1192"/>
      <c r="G233" s="355"/>
      <c r="H233" s="356" t="s">
        <v>606</v>
      </c>
      <c r="I233" s="357" t="str">
        <f t="shared" ca="1" si="5"/>
        <v>16.001.001.004</v>
      </c>
      <c r="J233" s="358" t="s">
        <v>833</v>
      </c>
      <c r="K233" s="359" t="s">
        <v>98</v>
      </c>
      <c r="L233" s="360">
        <f>Arquitetura!H1208+Arquitetura!H1209</f>
        <v>2279.9399999999996</v>
      </c>
      <c r="M233" s="360">
        <v>45.72</v>
      </c>
      <c r="N233" s="361">
        <f t="shared" si="58"/>
        <v>104238.85679999998</v>
      </c>
      <c r="O233" s="362" t="s">
        <v>801</v>
      </c>
      <c r="P233" s="362"/>
      <c r="Q233" s="363" t="s">
        <v>640</v>
      </c>
      <c r="R233" s="384"/>
      <c r="S233" s="384"/>
      <c r="T233" s="384"/>
      <c r="U233" s="344"/>
      <c r="V233" s="344"/>
      <c r="W233" s="344"/>
      <c r="X233" s="344"/>
      <c r="Y233" s="344"/>
      <c r="Z233" s="344"/>
    </row>
    <row r="234" spans="1:26" ht="13.5" hidden="1" customHeight="1" outlineLevel="1" x14ac:dyDescent="0.25">
      <c r="A234" s="345">
        <f t="shared" ca="1" si="57"/>
        <v>0</v>
      </c>
      <c r="B234" s="345">
        <f t="shared" ca="1" si="59"/>
        <v>16</v>
      </c>
      <c r="C234" s="345">
        <f t="shared" ca="1" si="60"/>
        <v>1</v>
      </c>
      <c r="D234" s="346">
        <f t="shared" ca="1" si="62"/>
        <v>2</v>
      </c>
      <c r="E234" s="346">
        <f t="shared" ca="1" si="61"/>
        <v>0</v>
      </c>
      <c r="F234" s="1192"/>
      <c r="G234" s="355"/>
      <c r="H234" s="356" t="s">
        <v>604</v>
      </c>
      <c r="I234" s="357" t="str">
        <f t="shared" ca="1" si="5"/>
        <v>16.001.002</v>
      </c>
      <c r="J234" s="358" t="s">
        <v>834</v>
      </c>
      <c r="K234" s="359"/>
      <c r="L234" s="360"/>
      <c r="M234" s="360"/>
      <c r="N234" s="361">
        <f t="shared" ca="1" si="58"/>
        <v>548043.48626500007</v>
      </c>
      <c r="O234" s="362"/>
      <c r="P234" s="362"/>
      <c r="Q234" s="363"/>
      <c r="R234" s="384"/>
      <c r="S234" s="384"/>
      <c r="T234" s="384"/>
      <c r="U234" s="344"/>
      <c r="V234" s="344"/>
      <c r="W234" s="344"/>
      <c r="X234" s="344"/>
      <c r="Y234" s="344"/>
      <c r="Z234" s="344"/>
    </row>
    <row r="235" spans="1:26" ht="13.5" hidden="1" customHeight="1" outlineLevel="2" x14ac:dyDescent="0.25">
      <c r="A235" s="345">
        <f t="shared" ca="1" si="57"/>
        <v>0</v>
      </c>
      <c r="B235" s="345">
        <f t="shared" ca="1" si="59"/>
        <v>16</v>
      </c>
      <c r="C235" s="345">
        <f t="shared" ca="1" si="60"/>
        <v>1</v>
      </c>
      <c r="D235" s="346">
        <f t="shared" ca="1" si="62"/>
        <v>2</v>
      </c>
      <c r="E235" s="346">
        <f t="shared" ca="1" si="61"/>
        <v>1</v>
      </c>
      <c r="F235" s="1192"/>
      <c r="G235" s="355"/>
      <c r="H235" s="356" t="s">
        <v>606</v>
      </c>
      <c r="I235" s="357" t="str">
        <f t="shared" ca="1" si="5"/>
        <v>16.001.002.001</v>
      </c>
      <c r="J235" s="400" t="s">
        <v>835</v>
      </c>
      <c r="K235" s="359" t="s">
        <v>98</v>
      </c>
      <c r="L235" s="360">
        <f>Arquitetura!J1504</f>
        <v>3835.2499999999995</v>
      </c>
      <c r="M235" s="360">
        <f>IFERROR(VLOOKUP(J235,CPU!$D$2:$H$1439,5,FALSE),0)</f>
        <v>93.49</v>
      </c>
      <c r="N235" s="361">
        <f t="shared" si="58"/>
        <v>358557.52249999996</v>
      </c>
      <c r="O235" s="362" t="s">
        <v>801</v>
      </c>
      <c r="P235" s="362"/>
      <c r="Q235" s="363" t="s">
        <v>640</v>
      </c>
      <c r="R235" s="384"/>
      <c r="S235" s="384"/>
      <c r="T235" s="384"/>
      <c r="U235" s="344"/>
      <c r="V235" s="344"/>
      <c r="W235" s="344"/>
      <c r="X235" s="344"/>
      <c r="Y235" s="344"/>
      <c r="Z235" s="344"/>
    </row>
    <row r="236" spans="1:26" ht="13.5" hidden="1" customHeight="1" outlineLevel="2" x14ac:dyDescent="0.25">
      <c r="A236" s="345">
        <f t="shared" ca="1" si="57"/>
        <v>0</v>
      </c>
      <c r="B236" s="345">
        <f t="shared" ref="B236" ca="1" si="63">IF(H236="UNIDADE CONSTRUTIVA",0,IF(H236="CÉLULA CONSTRUTIVA",OFFSET(B236,-1,0)+1,OFFSET(B236,-1,0)))</f>
        <v>16</v>
      </c>
      <c r="C236" s="345">
        <f t="shared" ref="C236" ca="1" si="64">IF(H236="CÉLULA CONSTRUTIVA",0,IF(H236="ETAPA",OFFSET(C236,-1,0)+1,OFFSET(C236,-1,0)))</f>
        <v>1</v>
      </c>
      <c r="D236" s="346">
        <f t="shared" ca="1" si="62"/>
        <v>2</v>
      </c>
      <c r="E236" s="346">
        <f t="shared" ref="E236" ca="1" si="65">IF(H236="Subetapa",0,IF(H236="serviço",OFFSET(E236,-1,0)+1,OFFSET(E236,-1,0)))</f>
        <v>2</v>
      </c>
      <c r="F236" s="1192"/>
      <c r="G236" s="355"/>
      <c r="H236" s="356" t="s">
        <v>606</v>
      </c>
      <c r="I236" s="357" t="str">
        <f t="shared" ref="I236" ca="1" si="66">IF(H236="Unidade Construtiva",TEXT(A236,"00"),IF(H236="Célula Construtiva",TEXT(B236,"00"),IF(H236="Etapa",CONCATENATE(TEXT(B236,"00"),".",TEXT(C236,"000")),IF(H236="Subetapa",CONCATENATE(TEXT(B236,"00"),".",TEXT(C236,"000"),".",TEXT(D236,"000")),IF(H236="Serviço",CONCATENATE(TEXT(B236,"00"),".",TEXT(C236,"000"),".",TEXT(D236,"000"),".",TEXT(E236,"000")),"")))))</f>
        <v>16.001.002.002</v>
      </c>
      <c r="J236" s="400" t="s">
        <v>4822</v>
      </c>
      <c r="K236" s="359" t="s">
        <v>98</v>
      </c>
      <c r="L236" s="360">
        <f>Arquitetura!J1503</f>
        <v>1476.1799999999996</v>
      </c>
      <c r="M236" s="360">
        <f>IFERROR(VLOOKUP(J236,CPU!$D$2:$H$1439,5,FALSE),0)</f>
        <v>58.176500000000011</v>
      </c>
      <c r="N236" s="361">
        <f t="shared" si="58"/>
        <v>85878.985769999999</v>
      </c>
      <c r="O236" s="362" t="s">
        <v>801</v>
      </c>
      <c r="P236" s="362"/>
      <c r="Q236" s="363" t="s">
        <v>640</v>
      </c>
      <c r="R236" s="384"/>
      <c r="S236" s="384"/>
      <c r="T236" s="384"/>
      <c r="U236" s="344"/>
      <c r="V236" s="344"/>
      <c r="W236" s="344"/>
      <c r="X236" s="344"/>
      <c r="Y236" s="344"/>
      <c r="Z236" s="344"/>
    </row>
    <row r="237" spans="1:26" ht="13.5" hidden="1" customHeight="1" outlineLevel="2" x14ac:dyDescent="0.25">
      <c r="A237" s="345">
        <f t="shared" ca="1" si="57"/>
        <v>0</v>
      </c>
      <c r="B237" s="345">
        <f t="shared" ca="1" si="59"/>
        <v>16</v>
      </c>
      <c r="C237" s="345">
        <f t="shared" ca="1" si="60"/>
        <v>1</v>
      </c>
      <c r="D237" s="346">
        <f t="shared" ca="1" si="62"/>
        <v>2</v>
      </c>
      <c r="E237" s="346">
        <f t="shared" ca="1" si="61"/>
        <v>3</v>
      </c>
      <c r="F237" s="1192"/>
      <c r="G237" s="355"/>
      <c r="H237" s="356" t="s">
        <v>606</v>
      </c>
      <c r="I237" s="357" t="str">
        <f t="shared" ca="1" si="5"/>
        <v>16.001.002.003</v>
      </c>
      <c r="J237" s="400" t="s">
        <v>4697</v>
      </c>
      <c r="K237" s="359" t="s">
        <v>98</v>
      </c>
      <c r="L237" s="360">
        <f>Arquitetura!J1507</f>
        <v>1425.5800000000002</v>
      </c>
      <c r="M237" s="360">
        <f>IFERROR(VLOOKUP(J237,CPU!$D$2:$H$1439,5,FALSE),0)</f>
        <v>58.176500000000011</v>
      </c>
      <c r="N237" s="361">
        <f t="shared" si="58"/>
        <v>82935.254870000019</v>
      </c>
      <c r="O237" s="362" t="s">
        <v>801</v>
      </c>
      <c r="P237" s="362"/>
      <c r="Q237" s="363" t="s">
        <v>640</v>
      </c>
      <c r="R237" s="384"/>
      <c r="S237" s="384"/>
      <c r="T237" s="384"/>
      <c r="U237" s="344"/>
      <c r="V237" s="344"/>
      <c r="W237" s="344"/>
      <c r="X237" s="344"/>
      <c r="Y237" s="344"/>
      <c r="Z237" s="344"/>
    </row>
    <row r="238" spans="1:26" ht="13.5" hidden="1" customHeight="1" outlineLevel="2" x14ac:dyDescent="0.25">
      <c r="A238" s="345">
        <f t="shared" ca="1" si="57"/>
        <v>0</v>
      </c>
      <c r="B238" s="345">
        <f t="shared" ref="B238" ca="1" si="67">IF(H238="UNIDADE CONSTRUTIVA",0,IF(H238="CÉLULA CONSTRUTIVA",OFFSET(B238,-1,0)+1,OFFSET(B238,-1,0)))</f>
        <v>16</v>
      </c>
      <c r="C238" s="345">
        <f t="shared" ref="C238" ca="1" si="68">IF(H238="CÉLULA CONSTRUTIVA",0,IF(H238="ETAPA",OFFSET(C238,-1,0)+1,OFFSET(C238,-1,0)))</f>
        <v>1</v>
      </c>
      <c r="D238" s="346">
        <f t="shared" ca="1" si="62"/>
        <v>2</v>
      </c>
      <c r="E238" s="346">
        <f t="shared" ref="E238" ca="1" si="69">IF(H238="Subetapa",0,IF(H238="serviço",OFFSET(E238,-1,0)+1,OFFSET(E238,-1,0)))</f>
        <v>4</v>
      </c>
      <c r="F238" s="1192"/>
      <c r="G238" s="355"/>
      <c r="H238" s="356" t="s">
        <v>606</v>
      </c>
      <c r="I238" s="357" t="str">
        <f t="shared" ref="I238" ca="1" si="70">IF(H238="Unidade Construtiva",TEXT(A238,"00"),IF(H238="Célula Construtiva",TEXT(B238,"00"),IF(H238="Etapa",CONCATENATE(TEXT(B238,"00"),".",TEXT(C238,"000")),IF(H238="Subetapa",CONCATENATE(TEXT(B238,"00"),".",TEXT(C238,"000"),".",TEXT(D238,"000")),IF(H238="Serviço",CONCATENATE(TEXT(B238,"00"),".",TEXT(C238,"000"),".",TEXT(D238,"000"),".",TEXT(E238,"000")),"")))))</f>
        <v>16.001.002.004</v>
      </c>
      <c r="J238" s="400" t="s">
        <v>4701</v>
      </c>
      <c r="K238" s="359" t="s">
        <v>98</v>
      </c>
      <c r="L238" s="360">
        <f>Arquitetura!H1505</f>
        <v>97.47</v>
      </c>
      <c r="M238" s="360">
        <f>IFERROR(VLOOKUP(J238,CPU!$D$2:$H$1439,5,FALSE),0)</f>
        <v>131.64750000000001</v>
      </c>
      <c r="N238" s="361">
        <f t="shared" si="58"/>
        <v>12831.681825000001</v>
      </c>
      <c r="O238" s="362" t="s">
        <v>801</v>
      </c>
      <c r="P238" s="362"/>
      <c r="Q238" s="363" t="s">
        <v>640</v>
      </c>
      <c r="R238" s="384"/>
      <c r="S238" s="384"/>
      <c r="T238" s="384"/>
      <c r="U238" s="344"/>
      <c r="V238" s="344"/>
      <c r="W238" s="344"/>
      <c r="X238" s="344"/>
      <c r="Y238" s="344"/>
      <c r="Z238" s="344"/>
    </row>
    <row r="239" spans="1:26" ht="13.5" hidden="1" customHeight="1" outlineLevel="2" x14ac:dyDescent="0.25">
      <c r="A239" s="345">
        <f t="shared" ca="1" si="57"/>
        <v>0</v>
      </c>
      <c r="B239" s="345">
        <f t="shared" ca="1" si="59"/>
        <v>16</v>
      </c>
      <c r="C239" s="345">
        <f t="shared" ca="1" si="60"/>
        <v>1</v>
      </c>
      <c r="D239" s="346">
        <f t="shared" ca="1" si="62"/>
        <v>2</v>
      </c>
      <c r="E239" s="346">
        <f t="shared" ca="1" si="61"/>
        <v>5</v>
      </c>
      <c r="F239" s="1192"/>
      <c r="G239" s="355"/>
      <c r="H239" s="356" t="s">
        <v>606</v>
      </c>
      <c r="I239" s="357" t="str">
        <f t="shared" ca="1" si="5"/>
        <v>16.001.002.005</v>
      </c>
      <c r="J239" s="400" t="s">
        <v>1486</v>
      </c>
      <c r="K239" s="359" t="s">
        <v>98</v>
      </c>
      <c r="L239" s="360">
        <f>Arquitetura!J1505+Arquitetura!H718</f>
        <v>49.14</v>
      </c>
      <c r="M239" s="360">
        <f>IFERROR(VLOOKUP(J239,CPU!$D$2:$H$1439,5,FALSE),0)</f>
        <v>159.54500000000002</v>
      </c>
      <c r="N239" s="361">
        <f t="shared" si="58"/>
        <v>7840.0413000000008</v>
      </c>
      <c r="O239" s="362" t="s">
        <v>801</v>
      </c>
      <c r="P239" s="362"/>
      <c r="Q239" s="363" t="s">
        <v>640</v>
      </c>
      <c r="R239" s="384"/>
      <c r="S239" s="384"/>
      <c r="T239" s="384"/>
      <c r="U239" s="344"/>
      <c r="V239" s="344"/>
      <c r="W239" s="344"/>
      <c r="X239" s="344"/>
      <c r="Y239" s="344"/>
      <c r="Z239" s="344"/>
    </row>
    <row r="240" spans="1:26" ht="13.5" hidden="1" customHeight="1" outlineLevel="1" x14ac:dyDescent="0.25">
      <c r="A240" s="345">
        <f t="shared" ca="1" si="57"/>
        <v>0</v>
      </c>
      <c r="B240" s="345">
        <f t="shared" ca="1" si="59"/>
        <v>16</v>
      </c>
      <c r="C240" s="345">
        <f t="shared" ca="1" si="60"/>
        <v>1</v>
      </c>
      <c r="D240" s="346">
        <f t="shared" ca="1" si="62"/>
        <v>3</v>
      </c>
      <c r="E240" s="346">
        <f t="shared" ca="1" si="61"/>
        <v>0</v>
      </c>
      <c r="F240" s="1192"/>
      <c r="G240" s="355"/>
      <c r="H240" s="356" t="s">
        <v>604</v>
      </c>
      <c r="I240" s="357" t="str">
        <f t="shared" ca="1" si="5"/>
        <v>16.001.003</v>
      </c>
      <c r="J240" s="358" t="s">
        <v>837</v>
      </c>
      <c r="K240" s="359"/>
      <c r="L240" s="360"/>
      <c r="M240" s="360"/>
      <c r="N240" s="361">
        <f t="shared" ca="1" si="58"/>
        <v>28052.916859440003</v>
      </c>
      <c r="O240" s="362"/>
      <c r="P240" s="362"/>
      <c r="Q240" s="363"/>
      <c r="R240" s="384"/>
      <c r="S240" s="384"/>
      <c r="T240" s="384"/>
      <c r="U240" s="344"/>
      <c r="V240" s="344"/>
      <c r="W240" s="344"/>
      <c r="X240" s="344"/>
      <c r="Y240" s="344"/>
      <c r="Z240" s="344"/>
    </row>
    <row r="241" spans="1:26" ht="13.5" hidden="1" customHeight="1" outlineLevel="2" x14ac:dyDescent="0.25">
      <c r="A241" s="345">
        <f t="shared" ca="1" si="57"/>
        <v>0</v>
      </c>
      <c r="B241" s="345">
        <f t="shared" ref="B241" ca="1" si="71">IF(H241="UNIDADE CONSTRUTIVA",0,IF(H241="CÉLULA CONSTRUTIVA",OFFSET(B241,-1,0)+1,OFFSET(B241,-1,0)))</f>
        <v>16</v>
      </c>
      <c r="C241" s="345">
        <f t="shared" ref="C241" ca="1" si="72">IF(H241="CÉLULA CONSTRUTIVA",0,IF(H241="ETAPA",OFFSET(C241,-1,0)+1,OFFSET(C241,-1,0)))</f>
        <v>1</v>
      </c>
      <c r="D241" s="346">
        <f t="shared" ca="1" si="62"/>
        <v>3</v>
      </c>
      <c r="E241" s="346">
        <f t="shared" ref="E241" ca="1" si="73">IF(H241="Subetapa",0,IF(H241="serviço",OFFSET(E241,-1,0)+1,OFFSET(E241,-1,0)))</f>
        <v>1</v>
      </c>
      <c r="F241" s="1192"/>
      <c r="G241" s="355"/>
      <c r="H241" s="356" t="s">
        <v>606</v>
      </c>
      <c r="I241" s="357" t="str">
        <f t="shared" ref="I241" ca="1" si="74">IF(H241="Unidade Construtiva",TEXT(A241,"00"),IF(H241="Célula Construtiva",TEXT(B241,"00"),IF(H241="Etapa",CONCATENATE(TEXT(B241,"00"),".",TEXT(C241,"000")),IF(H241="Subetapa",CONCATENATE(TEXT(B241,"00"),".",TEXT(C241,"000"),".",TEXT(D241,"000")),IF(H241="Serviço",CONCATENATE(TEXT(B241,"00"),".",TEXT(C241,"000"),".",TEXT(D241,"000"),".",TEXT(E241,"000")),"")))))</f>
        <v>16.001.003.001</v>
      </c>
      <c r="J241" s="358" t="s">
        <v>4695</v>
      </c>
      <c r="K241" s="359" t="s">
        <v>98</v>
      </c>
      <c r="L241" s="360">
        <f>Arquitetura!J1506-L355</f>
        <v>251.85000000000002</v>
      </c>
      <c r="M241" s="360">
        <f>IFERROR(VLOOKUP(J241,CPU!$D$2:$H$1439,5,FALSE),0)</f>
        <v>93.600000000000009</v>
      </c>
      <c r="N241" s="361">
        <f t="shared" si="58"/>
        <v>23573.160000000003</v>
      </c>
      <c r="O241" s="362" t="s">
        <v>801</v>
      </c>
      <c r="P241" s="362"/>
      <c r="Q241" s="363" t="s">
        <v>640</v>
      </c>
      <c r="R241" s="384"/>
      <c r="S241" s="384"/>
      <c r="T241" s="384"/>
      <c r="U241" s="344"/>
      <c r="V241" s="344"/>
      <c r="W241" s="344"/>
      <c r="X241" s="344"/>
      <c r="Y241" s="344"/>
      <c r="Z241" s="344"/>
    </row>
    <row r="242" spans="1:26" ht="13.5" hidden="1" customHeight="1" outlineLevel="2" x14ac:dyDescent="0.25">
      <c r="A242" s="345">
        <f t="shared" ca="1" si="57"/>
        <v>0</v>
      </c>
      <c r="B242" s="345">
        <f t="shared" ca="1" si="59"/>
        <v>16</v>
      </c>
      <c r="C242" s="345">
        <f t="shared" ca="1" si="60"/>
        <v>1</v>
      </c>
      <c r="D242" s="346">
        <f t="shared" ca="1" si="62"/>
        <v>3</v>
      </c>
      <c r="E242" s="346">
        <f t="shared" ca="1" si="61"/>
        <v>2</v>
      </c>
      <c r="F242" s="1192"/>
      <c r="G242" s="355"/>
      <c r="H242" s="356" t="s">
        <v>606</v>
      </c>
      <c r="I242" s="357" t="str">
        <f t="shared" ca="1" si="5"/>
        <v>16.001.003.002</v>
      </c>
      <c r="J242" s="358" t="s">
        <v>838</v>
      </c>
      <c r="K242" s="359" t="s">
        <v>98</v>
      </c>
      <c r="L242" s="360">
        <f>Arquitetura!D1812</f>
        <v>43.92</v>
      </c>
      <c r="M242" s="360">
        <f>IFERROR(VLOOKUP(J242,CPU!$D$2:$H$1439,5,FALSE),0)</f>
        <v>101.998107</v>
      </c>
      <c r="N242" s="361">
        <f t="shared" si="58"/>
        <v>4479.75685944</v>
      </c>
      <c r="O242" s="362" t="s">
        <v>801</v>
      </c>
      <c r="P242" s="362"/>
      <c r="Q242" s="363" t="s">
        <v>640</v>
      </c>
      <c r="R242" s="384"/>
      <c r="S242" s="384"/>
      <c r="T242" s="384"/>
      <c r="U242" s="344"/>
      <c r="V242" s="344"/>
      <c r="W242" s="344"/>
      <c r="X242" s="344"/>
      <c r="Y242" s="344"/>
      <c r="Z242" s="344"/>
    </row>
    <row r="243" spans="1:26" ht="13.5" hidden="1" customHeight="1" outlineLevel="1" x14ac:dyDescent="0.25">
      <c r="A243" s="345">
        <f t="shared" ca="1" si="57"/>
        <v>0</v>
      </c>
      <c r="B243" s="345">
        <f t="shared" ca="1" si="59"/>
        <v>16</v>
      </c>
      <c r="C243" s="345">
        <f t="shared" ca="1" si="60"/>
        <v>1</v>
      </c>
      <c r="D243" s="346">
        <f t="shared" ca="1" si="62"/>
        <v>4</v>
      </c>
      <c r="E243" s="346">
        <f t="shared" ca="1" si="61"/>
        <v>0</v>
      </c>
      <c r="F243" s="1192"/>
      <c r="G243" s="355"/>
      <c r="H243" s="356" t="s">
        <v>604</v>
      </c>
      <c r="I243" s="357" t="str">
        <f t="shared" ca="1" si="5"/>
        <v>16.001.004</v>
      </c>
      <c r="J243" s="358" t="s">
        <v>840</v>
      </c>
      <c r="K243" s="359"/>
      <c r="L243" s="360"/>
      <c r="M243" s="360"/>
      <c r="N243" s="361">
        <f t="shared" ca="1" si="58"/>
        <v>40433.600949000007</v>
      </c>
      <c r="O243" s="362"/>
      <c r="P243" s="362"/>
      <c r="Q243" s="363"/>
      <c r="R243" s="384"/>
      <c r="S243" s="384"/>
      <c r="T243" s="384"/>
      <c r="U243" s="344"/>
      <c r="V243" s="344"/>
      <c r="W243" s="344"/>
      <c r="X243" s="344"/>
      <c r="Y243" s="344"/>
      <c r="Z243" s="344"/>
    </row>
    <row r="244" spans="1:26" ht="13.5" hidden="1" customHeight="1" outlineLevel="2" x14ac:dyDescent="0.25">
      <c r="A244" s="345">
        <f t="shared" ca="1" si="57"/>
        <v>0</v>
      </c>
      <c r="B244" s="345">
        <f t="shared" ca="1" si="59"/>
        <v>16</v>
      </c>
      <c r="C244" s="345">
        <f t="shared" ca="1" si="60"/>
        <v>1</v>
      </c>
      <c r="D244" s="346">
        <f t="shared" ca="1" si="62"/>
        <v>4</v>
      </c>
      <c r="E244" s="346">
        <f t="shared" ca="1" si="61"/>
        <v>1</v>
      </c>
      <c r="F244" s="1192"/>
      <c r="G244" s="355"/>
      <c r="H244" s="356" t="s">
        <v>606</v>
      </c>
      <c r="I244" s="357" t="str">
        <f t="shared" ca="1" si="5"/>
        <v>16.001.004.001</v>
      </c>
      <c r="J244" s="358" t="s">
        <v>841</v>
      </c>
      <c r="K244" s="359" t="s">
        <v>64</v>
      </c>
      <c r="L244" s="360">
        <f>Arquitetura!J1825</f>
        <v>3379.5400000000004</v>
      </c>
      <c r="M244" s="360">
        <f>IFERROR(VLOOKUP(J244,CPU!$D$2:$H$1439,5,FALSE),0)</f>
        <v>9.3490000000000002</v>
      </c>
      <c r="N244" s="361">
        <f t="shared" si="58"/>
        <v>31595.319460000006</v>
      </c>
      <c r="O244" s="362" t="s">
        <v>801</v>
      </c>
      <c r="P244" s="362"/>
      <c r="Q244" s="363" t="s">
        <v>640</v>
      </c>
      <c r="R244" s="384"/>
      <c r="S244" s="384"/>
      <c r="T244" s="384"/>
      <c r="U244" s="344"/>
      <c r="V244" s="344"/>
      <c r="W244" s="344"/>
      <c r="X244" s="344"/>
      <c r="Y244" s="344"/>
      <c r="Z244" s="344"/>
    </row>
    <row r="245" spans="1:26" ht="13.5" hidden="1" customHeight="1" outlineLevel="2" x14ac:dyDescent="0.25">
      <c r="A245" s="345">
        <f t="shared" ca="1" si="57"/>
        <v>0</v>
      </c>
      <c r="B245" s="345">
        <f t="shared" ca="1" si="59"/>
        <v>16</v>
      </c>
      <c r="C245" s="345">
        <f t="shared" ca="1" si="60"/>
        <v>1</v>
      </c>
      <c r="D245" s="346">
        <f t="shared" ca="1" si="62"/>
        <v>4</v>
      </c>
      <c r="E245" s="346">
        <f t="shared" ca="1" si="61"/>
        <v>2</v>
      </c>
      <c r="F245" s="1192"/>
      <c r="G245" s="355"/>
      <c r="H245" s="356" t="s">
        <v>606</v>
      </c>
      <c r="I245" s="357" t="str">
        <f t="shared" ca="1" si="5"/>
        <v>16.001.004.002</v>
      </c>
      <c r="J245" s="358" t="s">
        <v>842</v>
      </c>
      <c r="K245" s="359" t="s">
        <v>64</v>
      </c>
      <c r="L245" s="360">
        <f>Arquitetura!J1824</f>
        <v>1375.79</v>
      </c>
      <c r="M245" s="360">
        <f>IFERROR(VLOOKUP(J245,CPU!$D$2:$H$1439,5,FALSE),0)</f>
        <v>6.2459000000000007</v>
      </c>
      <c r="N245" s="361">
        <f t="shared" si="58"/>
        <v>8593.0467610000014</v>
      </c>
      <c r="O245" s="362" t="s">
        <v>801</v>
      </c>
      <c r="P245" s="362"/>
      <c r="Q245" s="363" t="s">
        <v>640</v>
      </c>
      <c r="R245" s="384"/>
      <c r="S245" s="384"/>
      <c r="T245" s="384"/>
      <c r="U245" s="344"/>
      <c r="V245" s="344"/>
      <c r="W245" s="344"/>
      <c r="X245" s="344"/>
      <c r="Y245" s="344"/>
      <c r="Z245" s="344"/>
    </row>
    <row r="246" spans="1:26" ht="13.5" hidden="1" customHeight="1" outlineLevel="2" x14ac:dyDescent="0.25">
      <c r="A246" s="345">
        <f t="shared" ca="1" si="57"/>
        <v>0</v>
      </c>
      <c r="B246" s="345">
        <f t="shared" ca="1" si="59"/>
        <v>16</v>
      </c>
      <c r="C246" s="345">
        <f t="shared" ca="1" si="60"/>
        <v>1</v>
      </c>
      <c r="D246" s="346">
        <f t="shared" ca="1" si="62"/>
        <v>4</v>
      </c>
      <c r="E246" s="346">
        <f t="shared" ca="1" si="61"/>
        <v>3</v>
      </c>
      <c r="F246" s="1192"/>
      <c r="G246" s="355"/>
      <c r="H246" s="356" t="s">
        <v>606</v>
      </c>
      <c r="I246" s="357" t="str">
        <f t="shared" ca="1" si="5"/>
        <v>16.001.004.003</v>
      </c>
      <c r="J246" s="358" t="s">
        <v>843</v>
      </c>
      <c r="K246" s="359" t="s">
        <v>64</v>
      </c>
      <c r="L246" s="360">
        <f>Arquitetura!J1826</f>
        <v>7.24</v>
      </c>
      <c r="M246" s="360">
        <f>IFERROR(VLOOKUP(J246,CPU!$D$2:$H$1439,5,FALSE),0)</f>
        <v>33.872200000000007</v>
      </c>
      <c r="N246" s="361">
        <f t="shared" si="58"/>
        <v>245.23472800000005</v>
      </c>
      <c r="O246" s="362" t="s">
        <v>801</v>
      </c>
      <c r="P246" s="362"/>
      <c r="Q246" s="363" t="s">
        <v>640</v>
      </c>
      <c r="R246" s="384"/>
      <c r="S246" s="384"/>
      <c r="T246" s="384"/>
      <c r="U246" s="344"/>
      <c r="V246" s="344"/>
      <c r="W246" s="344"/>
      <c r="X246" s="344"/>
      <c r="Y246" s="344"/>
      <c r="Z246" s="344"/>
    </row>
    <row r="247" spans="1:26" ht="13.5" hidden="1" customHeight="1" outlineLevel="1" x14ac:dyDescent="0.25">
      <c r="A247" s="345">
        <f t="shared" ca="1" si="57"/>
        <v>0</v>
      </c>
      <c r="B247" s="345">
        <f t="shared" ca="1" si="59"/>
        <v>16</v>
      </c>
      <c r="C247" s="345">
        <f t="shared" ca="1" si="60"/>
        <v>1</v>
      </c>
      <c r="D247" s="346">
        <f t="shared" ca="1" si="62"/>
        <v>5</v>
      </c>
      <c r="E247" s="346">
        <f t="shared" ca="1" si="61"/>
        <v>0</v>
      </c>
      <c r="F247" s="1192"/>
      <c r="G247" s="355"/>
      <c r="H247" s="356" t="s">
        <v>604</v>
      </c>
      <c r="I247" s="357" t="str">
        <f t="shared" ca="1" si="5"/>
        <v>16.001.005</v>
      </c>
      <c r="J247" s="358" t="s">
        <v>844</v>
      </c>
      <c r="K247" s="359"/>
      <c r="L247" s="360"/>
      <c r="M247" s="360"/>
      <c r="N247" s="361">
        <f t="shared" ca="1" si="58"/>
        <v>823333.36999999988</v>
      </c>
      <c r="O247" s="362"/>
      <c r="P247" s="362"/>
      <c r="Q247" s="363"/>
      <c r="R247" s="384"/>
      <c r="S247" s="384"/>
      <c r="T247" s="384"/>
      <c r="U247" s="344"/>
      <c r="V247" s="344"/>
      <c r="W247" s="344"/>
      <c r="X247" s="344"/>
      <c r="Y247" s="344"/>
      <c r="Z247" s="344"/>
    </row>
    <row r="248" spans="1:26" ht="13.5" hidden="1" customHeight="1" outlineLevel="2" x14ac:dyDescent="0.25">
      <c r="A248" s="345">
        <f t="shared" ca="1" si="57"/>
        <v>0</v>
      </c>
      <c r="B248" s="345">
        <f t="shared" ca="1" si="59"/>
        <v>16</v>
      </c>
      <c r="C248" s="345">
        <f t="shared" ca="1" si="60"/>
        <v>1</v>
      </c>
      <c r="D248" s="346">
        <f t="shared" ca="1" si="62"/>
        <v>5</v>
      </c>
      <c r="E248" s="346">
        <f t="shared" ca="1" si="61"/>
        <v>1</v>
      </c>
      <c r="F248" s="1192"/>
      <c r="G248" s="355"/>
      <c r="H248" s="356" t="s">
        <v>606</v>
      </c>
      <c r="I248" s="357" t="str">
        <f t="shared" ca="1" si="5"/>
        <v>16.001.005.001</v>
      </c>
      <c r="J248" s="358" t="s">
        <v>845</v>
      </c>
      <c r="K248" s="359" t="s">
        <v>98</v>
      </c>
      <c r="L248" s="360">
        <f>SUM(L230:L232)</f>
        <v>7388.7999999999975</v>
      </c>
      <c r="M248" s="360">
        <f>IFERROR(VLOOKUP(J248,CPU!$D$2:$H$1439,5,FALSE),0)</f>
        <v>40</v>
      </c>
      <c r="N248" s="361">
        <f t="shared" si="58"/>
        <v>295551.99999999988</v>
      </c>
      <c r="O248" s="362"/>
      <c r="P248" s="362"/>
      <c r="Q248" s="363" t="s">
        <v>640</v>
      </c>
      <c r="R248" s="384"/>
      <c r="S248" s="384"/>
      <c r="T248" s="384"/>
      <c r="U248" s="344"/>
      <c r="V248" s="344"/>
      <c r="W248" s="344"/>
      <c r="X248" s="344"/>
      <c r="Y248" s="344"/>
      <c r="Z248" s="344"/>
    </row>
    <row r="249" spans="1:26" ht="13.5" hidden="1" customHeight="1" outlineLevel="2" x14ac:dyDescent="0.25">
      <c r="A249" s="345">
        <f t="shared" ca="1" si="57"/>
        <v>0</v>
      </c>
      <c r="B249" s="345">
        <f t="shared" ca="1" si="59"/>
        <v>16</v>
      </c>
      <c r="C249" s="345">
        <f t="shared" ca="1" si="60"/>
        <v>1</v>
      </c>
      <c r="D249" s="346">
        <f t="shared" ca="1" si="62"/>
        <v>5</v>
      </c>
      <c r="E249" s="346">
        <f t="shared" ca="1" si="61"/>
        <v>2</v>
      </c>
      <c r="F249" s="1192"/>
      <c r="G249" s="355"/>
      <c r="H249" s="356" t="s">
        <v>606</v>
      </c>
      <c r="I249" s="357" t="str">
        <f t="shared" ca="1" si="5"/>
        <v>16.001.005.002</v>
      </c>
      <c r="J249" s="358" t="s">
        <v>846</v>
      </c>
      <c r="K249" s="359" t="s">
        <v>98</v>
      </c>
      <c r="L249" s="360">
        <f>L235+L237+L236</f>
        <v>6737.0099999999993</v>
      </c>
      <c r="M249" s="360">
        <f>IFERROR(VLOOKUP(J249,CPU!$D$2:$H$1439,5,FALSE),0)</f>
        <v>60</v>
      </c>
      <c r="N249" s="361">
        <f t="shared" si="58"/>
        <v>404220.6</v>
      </c>
      <c r="O249" s="362"/>
      <c r="P249" s="362"/>
      <c r="Q249" s="363" t="s">
        <v>640</v>
      </c>
      <c r="R249" s="384"/>
      <c r="S249" s="384"/>
      <c r="T249" s="384"/>
      <c r="U249" s="344"/>
      <c r="V249" s="344"/>
      <c r="W249" s="344"/>
      <c r="X249" s="344"/>
      <c r="Y249" s="344"/>
      <c r="Z249" s="344"/>
    </row>
    <row r="250" spans="1:26" ht="13.5" hidden="1" customHeight="1" outlineLevel="2" x14ac:dyDescent="0.25">
      <c r="A250" s="345">
        <f t="shared" ca="1" si="57"/>
        <v>0</v>
      </c>
      <c r="B250" s="345">
        <f t="shared" ref="B250" ca="1" si="75">IF(H250="UNIDADE CONSTRUTIVA",0,IF(H250="CÉLULA CONSTRUTIVA",OFFSET(B250,-1,0)+1,OFFSET(B250,-1,0)))</f>
        <v>16</v>
      </c>
      <c r="C250" s="345">
        <f t="shared" ref="C250" ca="1" si="76">IF(H250="CÉLULA CONSTRUTIVA",0,IF(H250="ETAPA",OFFSET(C250,-1,0)+1,OFFSET(C250,-1,0)))</f>
        <v>1</v>
      </c>
      <c r="D250" s="346">
        <f t="shared" ca="1" si="62"/>
        <v>5</v>
      </c>
      <c r="E250" s="346">
        <f t="shared" ref="E250" ca="1" si="77">IF(H250="Subetapa",0,IF(H250="serviço",OFFSET(E250,-1,0)+1,OFFSET(E250,-1,0)))</f>
        <v>3</v>
      </c>
      <c r="F250" s="1192"/>
      <c r="G250" s="355"/>
      <c r="H250" s="356" t="s">
        <v>606</v>
      </c>
      <c r="I250" s="357" t="str">
        <f t="shared" ref="I250" ca="1" si="78">IF(H250="Unidade Construtiva",TEXT(A250,"00"),IF(H250="Célula Construtiva",TEXT(B250,"00"),IF(H250="Etapa",CONCATENATE(TEXT(B250,"00"),".",TEXT(C250,"000")),IF(H250="Subetapa",CONCATENATE(TEXT(B250,"00"),".",TEXT(C250,"000"),".",TEXT(D250,"000")),IF(H250="Serviço",CONCATENATE(TEXT(B250,"00"),".",TEXT(C250,"000"),".",TEXT(D250,"000"),".",TEXT(E250,"000")),"")))))</f>
        <v>16.001.005.003</v>
      </c>
      <c r="J250" s="1167" t="s">
        <v>4719</v>
      </c>
      <c r="K250" s="359" t="s">
        <v>98</v>
      </c>
      <c r="L250" s="360">
        <f>L238</f>
        <v>97.47</v>
      </c>
      <c r="M250" s="360">
        <f>IFERROR(VLOOKUP(J250,CPU!$D$2:$H$1439,5,FALSE),0)</f>
        <v>68</v>
      </c>
      <c r="N250" s="361">
        <f t="shared" si="58"/>
        <v>6627.96</v>
      </c>
      <c r="O250" s="362"/>
      <c r="P250" s="362"/>
      <c r="Q250" s="363" t="s">
        <v>640</v>
      </c>
      <c r="R250" s="384"/>
      <c r="S250" s="384"/>
      <c r="T250" s="384"/>
      <c r="U250" s="344"/>
      <c r="V250" s="344"/>
      <c r="W250" s="344"/>
      <c r="X250" s="344"/>
      <c r="Y250" s="344"/>
      <c r="Z250" s="344"/>
    </row>
    <row r="251" spans="1:26" ht="13.5" hidden="1" customHeight="1" outlineLevel="2" x14ac:dyDescent="0.25">
      <c r="A251" s="345">
        <f t="shared" ca="1" si="57"/>
        <v>0</v>
      </c>
      <c r="B251" s="345">
        <f t="shared" ca="1" si="59"/>
        <v>16</v>
      </c>
      <c r="C251" s="345">
        <f t="shared" ca="1" si="60"/>
        <v>1</v>
      </c>
      <c r="D251" s="346">
        <f t="shared" ca="1" si="62"/>
        <v>5</v>
      </c>
      <c r="E251" s="346">
        <f t="shared" ca="1" si="61"/>
        <v>4</v>
      </c>
      <c r="F251" s="1192"/>
      <c r="G251" s="355"/>
      <c r="H251" s="356" t="s">
        <v>606</v>
      </c>
      <c r="I251" s="357" t="str">
        <f t="shared" ca="1" si="5"/>
        <v>16.001.005.004</v>
      </c>
      <c r="J251" s="1167" t="s">
        <v>4718</v>
      </c>
      <c r="K251" s="359" t="s">
        <v>98</v>
      </c>
      <c r="L251" s="360">
        <f>L239</f>
        <v>49.14</v>
      </c>
      <c r="M251" s="360">
        <f>IFERROR(VLOOKUP(J251,CPU!$D$2:$H$1439,5,FALSE),0)</f>
        <v>68</v>
      </c>
      <c r="N251" s="361">
        <f t="shared" si="58"/>
        <v>3341.52</v>
      </c>
      <c r="O251" s="362"/>
      <c r="P251" s="362"/>
      <c r="Q251" s="363" t="s">
        <v>640</v>
      </c>
      <c r="R251" s="384"/>
      <c r="S251" s="384"/>
      <c r="T251" s="384"/>
      <c r="U251" s="344"/>
      <c r="V251" s="344"/>
      <c r="W251" s="344"/>
      <c r="X251" s="344"/>
      <c r="Y251" s="344"/>
      <c r="Z251" s="344"/>
    </row>
    <row r="252" spans="1:26" ht="13.5" hidden="1" customHeight="1" outlineLevel="2" x14ac:dyDescent="0.25">
      <c r="A252" s="345">
        <f t="shared" ca="1" si="57"/>
        <v>0</v>
      </c>
      <c r="B252" s="345">
        <f t="shared" ref="B252" ca="1" si="79">IF(H252="UNIDADE CONSTRUTIVA",0,IF(H252="CÉLULA CONSTRUTIVA",OFFSET(B252,-1,0)+1,OFFSET(B252,-1,0)))</f>
        <v>16</v>
      </c>
      <c r="C252" s="345">
        <f t="shared" ref="C252" ca="1" si="80">IF(H252="CÉLULA CONSTRUTIVA",0,IF(H252="ETAPA",OFFSET(C252,-1,0)+1,OFFSET(C252,-1,0)))</f>
        <v>1</v>
      </c>
      <c r="D252" s="346">
        <f t="shared" ca="1" si="62"/>
        <v>5</v>
      </c>
      <c r="E252" s="346">
        <f t="shared" ref="E252" ca="1" si="81">IF(H252="Subetapa",0,IF(H252="serviço",OFFSET(E252,-1,0)+1,OFFSET(E252,-1,0)))</f>
        <v>5</v>
      </c>
      <c r="F252" s="1192"/>
      <c r="G252" s="355"/>
      <c r="H252" s="356" t="s">
        <v>606</v>
      </c>
      <c r="I252" s="357" t="str">
        <f t="shared" ref="I252" ca="1" si="82">IF(H252="Unidade Construtiva",TEXT(A252,"00"),IF(H252="Célula Construtiva",TEXT(B252,"00"),IF(H252="Etapa",CONCATENATE(TEXT(B252,"00"),".",TEXT(C252,"000")),IF(H252="Subetapa",CONCATENATE(TEXT(B252,"00"),".",TEXT(C252,"000"),".",TEXT(D252,"000")),IF(H252="Serviço",CONCATENATE(TEXT(B252,"00"),".",TEXT(C252,"000"),".",TEXT(D252,"000"),".",TEXT(E252,"000")),"")))))</f>
        <v>16.001.005.005</v>
      </c>
      <c r="J252" s="1167" t="s">
        <v>4720</v>
      </c>
      <c r="K252" s="359" t="s">
        <v>98</v>
      </c>
      <c r="L252" s="360">
        <f>L241</f>
        <v>251.85000000000002</v>
      </c>
      <c r="M252" s="360">
        <f>IFERROR(VLOOKUP(J252,CPU!$D$2:$H$1439,5,FALSE),0)</f>
        <v>35</v>
      </c>
      <c r="N252" s="361">
        <f t="shared" si="58"/>
        <v>8814.75</v>
      </c>
      <c r="O252" s="362"/>
      <c r="P252" s="362"/>
      <c r="Q252" s="363" t="s">
        <v>640</v>
      </c>
      <c r="R252" s="384"/>
      <c r="S252" s="384"/>
      <c r="T252" s="384"/>
      <c r="U252" s="344"/>
      <c r="V252" s="344"/>
      <c r="W252" s="344"/>
      <c r="X252" s="344"/>
      <c r="Y252" s="344"/>
      <c r="Z252" s="344"/>
    </row>
    <row r="253" spans="1:26" ht="13.5" hidden="1" customHeight="1" outlineLevel="2" x14ac:dyDescent="0.25">
      <c r="A253" s="345">
        <f t="shared" ca="1" si="57"/>
        <v>0</v>
      </c>
      <c r="B253" s="345">
        <f t="shared" ca="1" si="59"/>
        <v>16</v>
      </c>
      <c r="C253" s="345">
        <f t="shared" ca="1" si="60"/>
        <v>1</v>
      </c>
      <c r="D253" s="346">
        <f t="shared" ca="1" si="62"/>
        <v>5</v>
      </c>
      <c r="E253" s="346">
        <f t="shared" ca="1" si="61"/>
        <v>6</v>
      </c>
      <c r="F253" s="1192"/>
      <c r="G253" s="355"/>
      <c r="H253" s="356" t="s">
        <v>606</v>
      </c>
      <c r="I253" s="357" t="str">
        <f t="shared" ca="1" si="5"/>
        <v>16.001.005.006</v>
      </c>
      <c r="J253" s="358" t="s">
        <v>848</v>
      </c>
      <c r="K253" s="359" t="s">
        <v>64</v>
      </c>
      <c r="L253" s="360">
        <f>L244</f>
        <v>3379.5400000000004</v>
      </c>
      <c r="M253" s="360">
        <f>IFERROR(VLOOKUP(J253,CPU!$D$2:$H$1439,5,FALSE),0)</f>
        <v>22</v>
      </c>
      <c r="N253" s="361">
        <f t="shared" si="58"/>
        <v>74349.88</v>
      </c>
      <c r="O253" s="362"/>
      <c r="P253" s="362"/>
      <c r="Q253" s="363" t="s">
        <v>640</v>
      </c>
      <c r="R253" s="384"/>
      <c r="S253" s="384"/>
      <c r="T253" s="384"/>
      <c r="U253" s="344"/>
      <c r="V253" s="344"/>
      <c r="W253" s="344"/>
      <c r="X253" s="344"/>
      <c r="Y253" s="344"/>
      <c r="Z253" s="344"/>
    </row>
    <row r="254" spans="1:26" ht="13.5" hidden="1" customHeight="1" outlineLevel="2" x14ac:dyDescent="0.25">
      <c r="A254" s="345">
        <f t="shared" ca="1" si="57"/>
        <v>0</v>
      </c>
      <c r="B254" s="345">
        <f t="shared" ca="1" si="59"/>
        <v>16</v>
      </c>
      <c r="C254" s="345">
        <f t="shared" ca="1" si="60"/>
        <v>1</v>
      </c>
      <c r="D254" s="346">
        <f t="shared" ca="1" si="62"/>
        <v>5</v>
      </c>
      <c r="E254" s="346">
        <f t="shared" ca="1" si="61"/>
        <v>7</v>
      </c>
      <c r="F254" s="1192"/>
      <c r="G254" s="355"/>
      <c r="H254" s="356" t="s">
        <v>606</v>
      </c>
      <c r="I254" s="357" t="str">
        <f t="shared" ca="1" si="5"/>
        <v>16.001.005.007</v>
      </c>
      <c r="J254" s="358" t="s">
        <v>849</v>
      </c>
      <c r="K254" s="359" t="s">
        <v>64</v>
      </c>
      <c r="L254" s="360">
        <f>L245</f>
        <v>1375.79</v>
      </c>
      <c r="M254" s="360">
        <f>M253</f>
        <v>22</v>
      </c>
      <c r="N254" s="361">
        <f t="shared" si="58"/>
        <v>30267.379999999997</v>
      </c>
      <c r="O254" s="362"/>
      <c r="P254" s="362"/>
      <c r="Q254" s="363" t="s">
        <v>640</v>
      </c>
      <c r="R254" s="384"/>
      <c r="S254" s="384"/>
      <c r="T254" s="384"/>
      <c r="U254" s="344"/>
      <c r="V254" s="344"/>
      <c r="W254" s="344"/>
      <c r="X254" s="344"/>
      <c r="Y254" s="344"/>
      <c r="Z254" s="344"/>
    </row>
    <row r="255" spans="1:26" ht="13.5" hidden="1" customHeight="1" outlineLevel="2" x14ac:dyDescent="0.25">
      <c r="A255" s="345">
        <f t="shared" ca="1" si="57"/>
        <v>0</v>
      </c>
      <c r="B255" s="345">
        <f t="shared" ca="1" si="59"/>
        <v>16</v>
      </c>
      <c r="C255" s="345">
        <f t="shared" ca="1" si="60"/>
        <v>1</v>
      </c>
      <c r="D255" s="346">
        <f t="shared" ca="1" si="62"/>
        <v>5</v>
      </c>
      <c r="E255" s="346">
        <f t="shared" ca="1" si="61"/>
        <v>8</v>
      </c>
      <c r="F255" s="1192"/>
      <c r="G255" s="355"/>
      <c r="H255" s="356" t="s">
        <v>606</v>
      </c>
      <c r="I255" s="357" t="str">
        <f t="shared" ca="1" si="5"/>
        <v>16.001.005.008</v>
      </c>
      <c r="J255" s="358" t="s">
        <v>850</v>
      </c>
      <c r="K255" s="359" t="s">
        <v>64</v>
      </c>
      <c r="L255" s="360">
        <f>L246</f>
        <v>7.24</v>
      </c>
      <c r="M255" s="360">
        <f>IFERROR(VLOOKUP(J255,CPU!$D$2:$H$1439,5,FALSE),0)</f>
        <v>22</v>
      </c>
      <c r="N255" s="361">
        <f t="shared" si="58"/>
        <v>159.28</v>
      </c>
      <c r="O255" s="362"/>
      <c r="P255" s="362"/>
      <c r="Q255" s="363" t="s">
        <v>640</v>
      </c>
      <c r="R255" s="384"/>
      <c r="S255" s="384"/>
      <c r="T255" s="384"/>
      <c r="U255" s="344"/>
      <c r="V255" s="344"/>
      <c r="W255" s="344"/>
      <c r="X255" s="344"/>
      <c r="Y255" s="344"/>
      <c r="Z255" s="344"/>
    </row>
    <row r="256" spans="1:26" ht="13.5" customHeight="1" collapsed="1" x14ac:dyDescent="0.25">
      <c r="A256" s="345">
        <f t="shared" ca="1" si="57"/>
        <v>0</v>
      </c>
      <c r="B256" s="345">
        <f t="shared" ca="1" si="59"/>
        <v>17</v>
      </c>
      <c r="C256" s="345">
        <f t="shared" ca="1" si="60"/>
        <v>0</v>
      </c>
      <c r="D256" s="346">
        <f t="shared" ca="1" si="62"/>
        <v>5</v>
      </c>
      <c r="E256" s="346">
        <f t="shared" ca="1" si="61"/>
        <v>8</v>
      </c>
      <c r="F256" s="924"/>
      <c r="G256" s="355"/>
      <c r="H256" s="356" t="s">
        <v>601</v>
      </c>
      <c r="I256" s="357" t="str">
        <f t="shared" ca="1" si="5"/>
        <v>17</v>
      </c>
      <c r="J256" s="358" t="s">
        <v>851</v>
      </c>
      <c r="K256" s="359"/>
      <c r="L256" s="360"/>
      <c r="M256" s="360"/>
      <c r="N256" s="361">
        <f t="shared" ca="1" si="58"/>
        <v>1176214.958202515</v>
      </c>
      <c r="O256" s="392">
        <f ca="1">N256/'Obra '!$E$9</f>
        <v>170.00323152384024</v>
      </c>
      <c r="P256" s="392"/>
      <c r="Q256" s="363"/>
      <c r="R256" s="393"/>
      <c r="S256" s="393"/>
      <c r="T256" s="384"/>
      <c r="U256" s="344"/>
      <c r="V256" s="344"/>
      <c r="W256" s="344"/>
      <c r="X256" s="344"/>
      <c r="Y256" s="344"/>
      <c r="Z256" s="344"/>
    </row>
    <row r="257" spans="1:26" ht="13.5" hidden="1" customHeight="1" outlineLevel="1" x14ac:dyDescent="0.25">
      <c r="A257" s="345">
        <f t="shared" ca="1" si="57"/>
        <v>0</v>
      </c>
      <c r="B257" s="345">
        <f t="shared" ca="1" si="59"/>
        <v>17</v>
      </c>
      <c r="C257" s="345">
        <f t="shared" ca="1" si="60"/>
        <v>1</v>
      </c>
      <c r="D257" s="346">
        <f t="shared" ca="1" si="62"/>
        <v>0</v>
      </c>
      <c r="E257" s="346">
        <f t="shared" ca="1" si="61"/>
        <v>8</v>
      </c>
      <c r="F257" s="1151"/>
      <c r="G257" s="355"/>
      <c r="H257" s="356" t="s">
        <v>31</v>
      </c>
      <c r="I257" s="357" t="str">
        <f t="shared" ca="1" si="5"/>
        <v>17.001</v>
      </c>
      <c r="J257" s="358" t="s">
        <v>46</v>
      </c>
      <c r="K257" s="359"/>
      <c r="L257" s="360"/>
      <c r="M257" s="360"/>
      <c r="N257" s="361">
        <f t="shared" ref="N257:N288" ca="1" si="83">IF(H257="Serviço",M257*L257,IF(H257="CÉLULA CONSTRUTIVA",SUMIFS($N$8:$N$377,$B$8:$B$377,B257,$H$8:$H$377,"Serviço"),IF(H257="ETAPA",SUMIFS($N$8:$N$377,$B$8:$B$377,B257,$C$8:$C$377,C257,$H$8:$H$377,"Serviço"),IF(H257="SUBETAPA",SUMIFS($N$8:$N$377,$B$8:$B$377,B257,$C$8:$C$377,C257,$D$8:$D$377,D257,$H$8:$H$377,"Serviço"),0))))</f>
        <v>1176214.958202515</v>
      </c>
      <c r="O257" s="362"/>
      <c r="P257" s="362"/>
      <c r="Q257" s="363"/>
      <c r="R257" s="384"/>
      <c r="S257" s="384"/>
      <c r="T257" s="384"/>
      <c r="U257" s="344"/>
      <c r="V257" s="344"/>
      <c r="W257" s="344"/>
      <c r="X257" s="344"/>
      <c r="Y257" s="344"/>
      <c r="Z257" s="344"/>
    </row>
    <row r="258" spans="1:26" ht="13.5" hidden="1" customHeight="1" outlineLevel="1" x14ac:dyDescent="0.25">
      <c r="A258" s="345">
        <f t="shared" ca="1" si="57"/>
        <v>0</v>
      </c>
      <c r="B258" s="345">
        <f t="shared" ca="1" si="59"/>
        <v>17</v>
      </c>
      <c r="C258" s="345">
        <f t="shared" ca="1" si="60"/>
        <v>1</v>
      </c>
      <c r="D258" s="346">
        <f t="shared" ca="1" si="62"/>
        <v>1</v>
      </c>
      <c r="E258" s="346">
        <f t="shared" ca="1" si="61"/>
        <v>0</v>
      </c>
      <c r="F258" s="1191"/>
      <c r="G258" s="355"/>
      <c r="H258" s="356" t="s">
        <v>604</v>
      </c>
      <c r="I258" s="357" t="str">
        <f t="shared" ca="1" si="5"/>
        <v>17.001.001</v>
      </c>
      <c r="J258" s="358" t="s">
        <v>852</v>
      </c>
      <c r="K258" s="359"/>
      <c r="L258" s="360"/>
      <c r="M258" s="360"/>
      <c r="N258" s="361">
        <f t="shared" ca="1" si="83"/>
        <v>483.74370000000005</v>
      </c>
      <c r="O258" s="362"/>
      <c r="P258" s="362"/>
      <c r="Q258" s="363"/>
      <c r="R258" s="384"/>
      <c r="S258" s="384"/>
      <c r="T258" s="384"/>
      <c r="U258" s="344"/>
      <c r="V258" s="344"/>
      <c r="W258" s="344"/>
      <c r="X258" s="344"/>
      <c r="Y258" s="344"/>
      <c r="Z258" s="344"/>
    </row>
    <row r="259" spans="1:26" ht="13.5" hidden="1" customHeight="1" outlineLevel="2" x14ac:dyDescent="0.25">
      <c r="A259" s="345">
        <f t="shared" ca="1" si="57"/>
        <v>0</v>
      </c>
      <c r="B259" s="345">
        <f t="shared" ca="1" si="59"/>
        <v>17</v>
      </c>
      <c r="C259" s="345">
        <f t="shared" ca="1" si="60"/>
        <v>1</v>
      </c>
      <c r="D259" s="346">
        <f t="shared" ca="1" si="62"/>
        <v>1</v>
      </c>
      <c r="E259" s="346">
        <f t="shared" ca="1" si="61"/>
        <v>1</v>
      </c>
      <c r="F259" s="1191"/>
      <c r="G259" s="355"/>
      <c r="H259" s="356" t="s">
        <v>606</v>
      </c>
      <c r="I259" s="357" t="str">
        <f t="shared" ca="1" si="5"/>
        <v>17.001.001.001</v>
      </c>
      <c r="J259" s="358" t="s">
        <v>4824</v>
      </c>
      <c r="K259" s="359" t="s">
        <v>98</v>
      </c>
      <c r="L259" s="360">
        <f>Arquitetura!D2586+Arquitetura!D1806</f>
        <v>49.5</v>
      </c>
      <c r="M259" s="360">
        <f>IFERROR(VLOOKUP(J259,CPU!$D$2:$H$1439,5,FALSE),0)</f>
        <v>9.7726000000000006</v>
      </c>
      <c r="N259" s="361">
        <f t="shared" si="83"/>
        <v>483.74370000000005</v>
      </c>
      <c r="O259" s="836" t="s">
        <v>5543</v>
      </c>
      <c r="P259" s="362"/>
      <c r="Q259" s="363" t="s">
        <v>640</v>
      </c>
      <c r="R259" s="384"/>
      <c r="S259" s="384"/>
      <c r="T259" s="384"/>
      <c r="U259" s="344"/>
      <c r="V259" s="344"/>
      <c r="W259" s="344"/>
      <c r="X259" s="344"/>
      <c r="Y259" s="344"/>
      <c r="Z259" s="344"/>
    </row>
    <row r="260" spans="1:26" ht="13.5" hidden="1" customHeight="1" outlineLevel="1" x14ac:dyDescent="0.25">
      <c r="A260" s="345">
        <f t="shared" ca="1" si="57"/>
        <v>0</v>
      </c>
      <c r="B260" s="1176">
        <f t="shared" ca="1" si="59"/>
        <v>17</v>
      </c>
      <c r="C260" s="1176">
        <f t="shared" ca="1" si="60"/>
        <v>1</v>
      </c>
      <c r="D260" s="346">
        <f t="shared" ca="1" si="62"/>
        <v>2</v>
      </c>
      <c r="E260" s="1177">
        <f t="shared" ca="1" si="61"/>
        <v>0</v>
      </c>
      <c r="F260" s="1151"/>
      <c r="G260" s="355"/>
      <c r="H260" s="356" t="s">
        <v>604</v>
      </c>
      <c r="I260" s="357" t="str">
        <f t="shared" ca="1" si="5"/>
        <v>17.001.002</v>
      </c>
      <c r="J260" s="358" t="s">
        <v>855</v>
      </c>
      <c r="K260" s="359"/>
      <c r="L260" s="360"/>
      <c r="M260" s="360"/>
      <c r="N260" s="361">
        <f t="shared" ca="1" si="83"/>
        <v>253873.87418945174</v>
      </c>
      <c r="O260" s="362"/>
      <c r="P260" s="362"/>
      <c r="Q260" s="363"/>
      <c r="R260" s="384"/>
      <c r="S260" s="384"/>
      <c r="T260" s="384"/>
      <c r="U260" s="344"/>
      <c r="V260" s="344"/>
      <c r="W260" s="344"/>
      <c r="X260" s="344"/>
      <c r="Y260" s="344"/>
      <c r="Z260" s="344"/>
    </row>
    <row r="261" spans="1:26" ht="13.5" hidden="1" customHeight="1" outlineLevel="2" x14ac:dyDescent="0.25">
      <c r="A261" s="345">
        <f t="shared" ca="1" si="57"/>
        <v>0</v>
      </c>
      <c r="B261" s="1176">
        <f t="shared" ca="1" si="59"/>
        <v>17</v>
      </c>
      <c r="C261" s="1176">
        <f t="shared" ca="1" si="60"/>
        <v>1</v>
      </c>
      <c r="D261" s="346">
        <f t="shared" ca="1" si="62"/>
        <v>2</v>
      </c>
      <c r="E261" s="1177">
        <f t="shared" ca="1" si="61"/>
        <v>1</v>
      </c>
      <c r="F261" s="1151"/>
      <c r="G261" s="355"/>
      <c r="H261" s="356" t="s">
        <v>606</v>
      </c>
      <c r="I261" s="357" t="str">
        <f t="shared" ca="1" si="5"/>
        <v>17.001.002.001</v>
      </c>
      <c r="J261" s="358" t="s">
        <v>4827</v>
      </c>
      <c r="K261" s="359" t="s">
        <v>98</v>
      </c>
      <c r="L261" s="360">
        <f>Arquitetura!H2596</f>
        <v>186.43</v>
      </c>
      <c r="M261" s="360">
        <f>IFERROR(VLOOKUP(J261,CPU!$D$2:$H$1439,5,FALSE),0)</f>
        <v>10.59826</v>
      </c>
      <c r="N261" s="361">
        <f t="shared" si="83"/>
        <v>1975.8336118</v>
      </c>
      <c r="O261" s="362"/>
      <c r="P261" s="362"/>
      <c r="Q261" s="363" t="s">
        <v>640</v>
      </c>
      <c r="R261" s="384"/>
      <c r="S261" s="384"/>
      <c r="T261" s="384"/>
      <c r="U261" s="344"/>
      <c r="V261" s="344"/>
      <c r="W261" s="344"/>
      <c r="X261" s="344"/>
      <c r="Y261" s="344"/>
      <c r="Z261" s="344"/>
    </row>
    <row r="262" spans="1:26" ht="13.5" hidden="1" customHeight="1" outlineLevel="2" x14ac:dyDescent="0.25">
      <c r="A262" s="345">
        <f t="shared" ca="1" si="57"/>
        <v>0</v>
      </c>
      <c r="B262" s="1176">
        <f t="shared" ca="1" si="59"/>
        <v>17</v>
      </c>
      <c r="C262" s="1176">
        <f t="shared" ca="1" si="60"/>
        <v>1</v>
      </c>
      <c r="D262" s="346">
        <f t="shared" ca="1" si="62"/>
        <v>2</v>
      </c>
      <c r="E262" s="1177">
        <f t="shared" ca="1" si="61"/>
        <v>2</v>
      </c>
      <c r="F262" s="1151"/>
      <c r="G262" s="355"/>
      <c r="H262" s="356" t="s">
        <v>606</v>
      </c>
      <c r="I262" s="357" t="str">
        <f t="shared" ca="1" si="5"/>
        <v>17.001.002.002</v>
      </c>
      <c r="J262" s="358" t="s">
        <v>4828</v>
      </c>
      <c r="K262" s="359" t="s">
        <v>98</v>
      </c>
      <c r="L262" s="360">
        <f>Arquitetura!J2589</f>
        <v>12302.04</v>
      </c>
      <c r="M262" s="360">
        <f>IFERROR(VLOOKUP(J262,CPU!$D$2:$H$1439,5,FALSE),0)</f>
        <v>2.7766666672220004</v>
      </c>
      <c r="N262" s="361">
        <f t="shared" si="83"/>
        <v>34158.66440683174</v>
      </c>
      <c r="O262" s="362"/>
      <c r="P262" s="362"/>
      <c r="Q262" s="363" t="s">
        <v>640</v>
      </c>
      <c r="R262" s="384"/>
      <c r="S262" s="384"/>
      <c r="T262" s="384"/>
      <c r="U262" s="344"/>
      <c r="V262" s="344"/>
      <c r="W262" s="344"/>
      <c r="X262" s="344"/>
      <c r="Y262" s="344"/>
      <c r="Z262" s="344"/>
    </row>
    <row r="263" spans="1:26" ht="13.5" hidden="1" customHeight="1" outlineLevel="2" x14ac:dyDescent="0.25">
      <c r="A263" s="345">
        <f t="shared" ca="1" si="57"/>
        <v>0</v>
      </c>
      <c r="B263" s="1176">
        <f t="shared" ca="1" si="59"/>
        <v>17</v>
      </c>
      <c r="C263" s="1176">
        <f t="shared" ca="1" si="60"/>
        <v>1</v>
      </c>
      <c r="D263" s="346">
        <f t="shared" ca="1" si="62"/>
        <v>2</v>
      </c>
      <c r="E263" s="1177">
        <f t="shared" ca="1" si="61"/>
        <v>3</v>
      </c>
      <c r="F263" s="1151"/>
      <c r="G263" s="355"/>
      <c r="H263" s="356" t="s">
        <v>606</v>
      </c>
      <c r="I263" s="357" t="str">
        <f t="shared" ca="1" si="5"/>
        <v>17.001.002.003</v>
      </c>
      <c r="J263" s="358" t="s">
        <v>4829</v>
      </c>
      <c r="K263" s="359" t="s">
        <v>98</v>
      </c>
      <c r="L263" s="360">
        <f>Arquitetura!J2590</f>
        <v>6623.2600000000011</v>
      </c>
      <c r="M263" s="360">
        <f>IFERROR(VLOOKUP(J263,CPU!$D$2:$H$1439,5,FALSE),0)</f>
        <v>5.7965489999999997</v>
      </c>
      <c r="N263" s="361">
        <f t="shared" si="83"/>
        <v>38392.051129740008</v>
      </c>
      <c r="O263" s="362"/>
      <c r="P263" s="362"/>
      <c r="Q263" s="363" t="s">
        <v>640</v>
      </c>
      <c r="R263" s="384"/>
      <c r="S263" s="384"/>
      <c r="T263" s="384"/>
      <c r="U263" s="344"/>
      <c r="V263" s="344"/>
      <c r="W263" s="344"/>
      <c r="X263" s="344"/>
      <c r="Y263" s="344"/>
      <c r="Z263" s="344"/>
    </row>
    <row r="264" spans="1:26" ht="13.5" hidden="1" customHeight="1" outlineLevel="2" x14ac:dyDescent="0.25">
      <c r="A264" s="345">
        <f t="shared" ca="1" si="57"/>
        <v>0</v>
      </c>
      <c r="B264" s="1176">
        <f t="shared" ref="B264" ca="1" si="84">IF(H264="UNIDADE CONSTRUTIVA",0,IF(H264="CÉLULA CONSTRUTIVA",OFFSET(B264,-1,0)+1,OFFSET(B264,-1,0)))</f>
        <v>17</v>
      </c>
      <c r="C264" s="1176">
        <f t="shared" ref="C264" ca="1" si="85">IF(H264="CÉLULA CONSTRUTIVA",0,IF(H264="ETAPA",OFFSET(C264,-1,0)+1,OFFSET(C264,-1,0)))</f>
        <v>1</v>
      </c>
      <c r="D264" s="346">
        <f t="shared" ca="1" si="62"/>
        <v>2</v>
      </c>
      <c r="E264" s="1177">
        <f t="shared" ref="E264" ca="1" si="86">IF(H264="Subetapa",0,IF(H264="serviço",OFFSET(E264,-1,0)+1,OFFSET(E264,-1,0)))</f>
        <v>4</v>
      </c>
      <c r="F264" s="1151"/>
      <c r="G264" s="355"/>
      <c r="H264" s="356" t="s">
        <v>606</v>
      </c>
      <c r="I264" s="357" t="str">
        <f t="shared" ref="I264" ca="1" si="87">IF(H264="Unidade Construtiva",TEXT(A264,"00"),IF(H264="Célula Construtiva",TEXT(B264,"00"),IF(H264="Etapa",CONCATENATE(TEXT(B264,"00"),".",TEXT(C264,"000")),IF(H264="Subetapa",CONCATENATE(TEXT(B264,"00"),".",TEXT(C264,"000"),".",TEXT(D264,"000")),IF(H264="Serviço",CONCATENATE(TEXT(B264,"00"),".",TEXT(C264,"000"),".",TEXT(D264,"000"),".",TEXT(E264,"000")),"")))))</f>
        <v>17.001.002.004</v>
      </c>
      <c r="J264" s="358" t="s">
        <v>856</v>
      </c>
      <c r="K264" s="359" t="s">
        <v>98</v>
      </c>
      <c r="L264" s="360">
        <f>Arquitetura!J2592</f>
        <v>12302.04</v>
      </c>
      <c r="M264" s="360">
        <f>IFERROR(VLOOKUP(J264,CPU!$D$2:$H$1439,5,FALSE),0)</f>
        <v>13.61745</v>
      </c>
      <c r="N264" s="361">
        <f t="shared" si="83"/>
        <v>167522.414598</v>
      </c>
      <c r="O264" s="362"/>
      <c r="P264" s="362"/>
      <c r="Q264" s="363" t="s">
        <v>640</v>
      </c>
      <c r="R264" s="384"/>
      <c r="S264" s="384"/>
      <c r="T264" s="384"/>
      <c r="U264" s="344"/>
      <c r="V264" s="344"/>
      <c r="W264" s="344"/>
      <c r="X264" s="344"/>
      <c r="Y264" s="344"/>
      <c r="Z264" s="344"/>
    </row>
    <row r="265" spans="1:26" ht="13.5" hidden="1" customHeight="1" outlineLevel="2" x14ac:dyDescent="0.25">
      <c r="A265" s="345">
        <f t="shared" ca="1" si="57"/>
        <v>0</v>
      </c>
      <c r="B265" s="1176">
        <f t="shared" ca="1" si="59"/>
        <v>17</v>
      </c>
      <c r="C265" s="1176">
        <f t="shared" ca="1" si="60"/>
        <v>1</v>
      </c>
      <c r="D265" s="346">
        <f t="shared" ca="1" si="62"/>
        <v>2</v>
      </c>
      <c r="E265" s="1177">
        <f t="shared" ca="1" si="61"/>
        <v>5</v>
      </c>
      <c r="F265" s="1151"/>
      <c r="G265" s="355"/>
      <c r="H265" s="356" t="s">
        <v>606</v>
      </c>
      <c r="I265" s="357" t="str">
        <f t="shared" ca="1" si="5"/>
        <v>17.001.002.005</v>
      </c>
      <c r="J265" s="358" t="s">
        <v>857</v>
      </c>
      <c r="K265" s="359" t="s">
        <v>98</v>
      </c>
      <c r="L265" s="360">
        <f>Arquitetura!J2591</f>
        <v>1753.3799999999999</v>
      </c>
      <c r="M265" s="360">
        <f>IFERROR(VLOOKUP(J265,CPU!$D$2:$H$1439,5,FALSE),0)</f>
        <v>6.7440659999999992</v>
      </c>
      <c r="N265" s="361">
        <f t="shared" si="83"/>
        <v>11824.910443079998</v>
      </c>
      <c r="O265" s="362"/>
      <c r="P265" s="362"/>
      <c r="Q265" s="363" t="s">
        <v>640</v>
      </c>
      <c r="R265" s="384"/>
      <c r="S265" s="384"/>
      <c r="T265" s="384"/>
      <c r="U265" s="344"/>
      <c r="V265" s="344"/>
      <c r="W265" s="344"/>
      <c r="X265" s="344"/>
      <c r="Y265" s="344"/>
      <c r="Z265" s="344"/>
    </row>
    <row r="266" spans="1:26" ht="13.5" hidden="1" customHeight="1" outlineLevel="1" x14ac:dyDescent="0.25">
      <c r="A266" s="345">
        <f t="shared" ca="1" si="57"/>
        <v>0</v>
      </c>
      <c r="B266" s="1176">
        <f t="shared" ca="1" si="59"/>
        <v>17</v>
      </c>
      <c r="C266" s="1176">
        <f t="shared" ca="1" si="60"/>
        <v>1</v>
      </c>
      <c r="D266" s="346">
        <f t="shared" ca="1" si="62"/>
        <v>3</v>
      </c>
      <c r="E266" s="1177">
        <f t="shared" ca="1" si="61"/>
        <v>0</v>
      </c>
      <c r="F266" s="1191"/>
      <c r="G266" s="355"/>
      <c r="H266" s="356" t="s">
        <v>604</v>
      </c>
      <c r="I266" s="357" t="str">
        <f t="shared" ref="I266:I372" ca="1" si="88">IF(H266="Unidade Construtiva",TEXT(A266,"00"),IF(H266="Célula Construtiva",TEXT(B266,"00"),IF(H266="Etapa",CONCATENATE(TEXT(B266,"00"),".",TEXT(C266,"000")),IF(H266="Subetapa",CONCATENATE(TEXT(B266,"00"),".",TEXT(C266,"000"),".",TEXT(D266,"000")),IF(H266="Serviço",CONCATENATE(TEXT(B266,"00"),".",TEXT(C266,"000"),".",TEXT(D266,"000"),".",TEXT(E266,"000")),"")))))</f>
        <v>17.001.003</v>
      </c>
      <c r="J266" s="358" t="s">
        <v>858</v>
      </c>
      <c r="K266" s="359"/>
      <c r="L266" s="360"/>
      <c r="M266" s="360"/>
      <c r="N266" s="361">
        <f t="shared" ca="1" si="83"/>
        <v>133896.33031306334</v>
      </c>
      <c r="O266" s="362"/>
      <c r="P266" s="362"/>
      <c r="Q266" s="363"/>
      <c r="R266" s="384"/>
      <c r="S266" s="384"/>
      <c r="T266" s="384"/>
      <c r="U266" s="344"/>
      <c r="V266" s="344"/>
      <c r="W266" s="344"/>
      <c r="X266" s="344"/>
      <c r="Y266" s="344"/>
      <c r="Z266" s="344"/>
    </row>
    <row r="267" spans="1:26" ht="13.5" hidden="1" customHeight="1" outlineLevel="2" x14ac:dyDescent="0.25">
      <c r="A267" s="345">
        <f t="shared" ca="1" si="57"/>
        <v>0</v>
      </c>
      <c r="B267" s="345">
        <f t="shared" ca="1" si="59"/>
        <v>17</v>
      </c>
      <c r="C267" s="345">
        <f t="shared" ca="1" si="60"/>
        <v>1</v>
      </c>
      <c r="D267" s="346">
        <f t="shared" ca="1" si="62"/>
        <v>3</v>
      </c>
      <c r="E267" s="346">
        <f t="shared" ca="1" si="61"/>
        <v>1</v>
      </c>
      <c r="F267" s="1191"/>
      <c r="G267" s="355"/>
      <c r="H267" s="356" t="s">
        <v>606</v>
      </c>
      <c r="I267" s="357" t="str">
        <f t="shared" ca="1" si="88"/>
        <v>17.001.003.001</v>
      </c>
      <c r="J267" s="358" t="s">
        <v>4830</v>
      </c>
      <c r="K267" s="359" t="s">
        <v>98</v>
      </c>
      <c r="L267" s="360">
        <f>Arquitetura!J2852</f>
        <v>5942.4199999999992</v>
      </c>
      <c r="M267" s="360">
        <f>IFERROR(VLOOKUP(J267,CPU!$D$2:$H$1439,5,FALSE),0)</f>
        <v>2.7766666672220004</v>
      </c>
      <c r="N267" s="361">
        <f t="shared" si="83"/>
        <v>16500.119536633356</v>
      </c>
      <c r="O267" s="362"/>
      <c r="P267" s="362"/>
      <c r="Q267" s="363" t="s">
        <v>640</v>
      </c>
      <c r="R267" s="384"/>
      <c r="S267" s="384"/>
      <c r="T267" s="384"/>
      <c r="U267" s="344"/>
      <c r="V267" s="344"/>
      <c r="W267" s="344"/>
      <c r="X267" s="344"/>
      <c r="Y267" s="344"/>
      <c r="Z267" s="344"/>
    </row>
    <row r="268" spans="1:26" ht="13.5" hidden="1" customHeight="1" outlineLevel="2" x14ac:dyDescent="0.25">
      <c r="A268" s="345">
        <f t="shared" ca="1" si="57"/>
        <v>0</v>
      </c>
      <c r="B268" s="345">
        <f t="shared" ca="1" si="59"/>
        <v>17</v>
      </c>
      <c r="C268" s="345">
        <f t="shared" ca="1" si="60"/>
        <v>1</v>
      </c>
      <c r="D268" s="346">
        <f t="shared" ca="1" si="62"/>
        <v>3</v>
      </c>
      <c r="E268" s="346">
        <f t="shared" ca="1" si="61"/>
        <v>2</v>
      </c>
      <c r="F268" s="1191"/>
      <c r="G268" s="355"/>
      <c r="H268" s="356" t="s">
        <v>606</v>
      </c>
      <c r="I268" s="357" t="str">
        <f t="shared" ca="1" si="88"/>
        <v>17.001.003.002</v>
      </c>
      <c r="J268" s="358" t="s">
        <v>4831</v>
      </c>
      <c r="K268" s="359" t="s">
        <v>98</v>
      </c>
      <c r="L268" s="360">
        <f>Arquitetura!J2853</f>
        <v>3755.7699999999995</v>
      </c>
      <c r="M268" s="360">
        <f>IFERROR(VLOOKUP(J268,CPU!$D$2:$H$1439,5,FALSE),0)</f>
        <v>5.7965489999999997</v>
      </c>
      <c r="N268" s="361">
        <f t="shared" si="83"/>
        <v>21770.504837729997</v>
      </c>
      <c r="O268" s="362"/>
      <c r="P268" s="362"/>
      <c r="Q268" s="363" t="s">
        <v>640</v>
      </c>
      <c r="R268" s="384"/>
      <c r="S268" s="384"/>
      <c r="T268" s="384"/>
      <c r="U268" s="344"/>
      <c r="V268" s="344"/>
      <c r="W268" s="344"/>
      <c r="X268" s="344"/>
      <c r="Y268" s="344"/>
      <c r="Z268" s="344"/>
    </row>
    <row r="269" spans="1:26" ht="13.5" hidden="1" customHeight="1" outlineLevel="2" x14ac:dyDescent="0.25">
      <c r="A269" s="345">
        <f t="shared" ca="1" si="57"/>
        <v>0</v>
      </c>
      <c r="B269" s="345">
        <f t="shared" ref="B269" ca="1" si="89">IF(H269="UNIDADE CONSTRUTIVA",0,IF(H269="CÉLULA CONSTRUTIVA",OFFSET(B269,-1,0)+1,OFFSET(B269,-1,0)))</f>
        <v>17</v>
      </c>
      <c r="C269" s="345">
        <f t="shared" ref="C269" ca="1" si="90">IF(H269="CÉLULA CONSTRUTIVA",0,IF(H269="ETAPA",OFFSET(C269,-1,0)+1,OFFSET(C269,-1,0)))</f>
        <v>1</v>
      </c>
      <c r="D269" s="346">
        <f t="shared" ca="1" si="62"/>
        <v>3</v>
      </c>
      <c r="E269" s="346">
        <f t="shared" ref="E269" ca="1" si="91">IF(H269="Subetapa",0,IF(H269="serviço",OFFSET(E269,-1,0)+1,OFFSET(E269,-1,0)))</f>
        <v>3</v>
      </c>
      <c r="F269" s="1191"/>
      <c r="G269" s="355"/>
      <c r="H269" s="356" t="s">
        <v>606</v>
      </c>
      <c r="I269" s="357" t="str">
        <f t="shared" ref="I269" ca="1" si="92">IF(H269="Unidade Construtiva",TEXT(A269,"00"),IF(H269="Célula Construtiva",TEXT(B269,"00"),IF(H269="Etapa",CONCATENATE(TEXT(B269,"00"),".",TEXT(C269,"000")),IF(H269="Subetapa",CONCATENATE(TEXT(B269,"00"),".",TEXT(C269,"000"),".",TEXT(D269,"000")),IF(H269="Serviço",CONCATENATE(TEXT(B269,"00"),".",TEXT(C269,"000"),".",TEXT(D269,"000"),".",TEXT(E269,"000")),"")))))</f>
        <v>17.001.003.003</v>
      </c>
      <c r="J269" s="358" t="s">
        <v>4832</v>
      </c>
      <c r="K269" s="359" t="s">
        <v>98</v>
      </c>
      <c r="L269" s="360">
        <f>Arquitetura!J2855</f>
        <v>2180.4500000000003</v>
      </c>
      <c r="M269" s="360">
        <f>IFERROR(VLOOKUP(J269,CPU!$D$2:$H$1439,5,FALSE),0)</f>
        <v>6.7440659999999992</v>
      </c>
      <c r="N269" s="361">
        <f t="shared" si="83"/>
        <v>14705.0987097</v>
      </c>
      <c r="O269" s="362"/>
      <c r="P269" s="362"/>
      <c r="Q269" s="363" t="s">
        <v>640</v>
      </c>
      <c r="R269" s="384"/>
      <c r="S269" s="384"/>
      <c r="T269" s="384"/>
      <c r="U269" s="344"/>
      <c r="V269" s="344"/>
      <c r="W269" s="344"/>
      <c r="X269" s="344"/>
      <c r="Y269" s="344"/>
      <c r="Z269" s="344"/>
    </row>
    <row r="270" spans="1:26" ht="13.5" hidden="1" customHeight="1" outlineLevel="2" x14ac:dyDescent="0.25">
      <c r="A270" s="345">
        <f t="shared" ca="1" si="57"/>
        <v>0</v>
      </c>
      <c r="B270" s="345">
        <f t="shared" ca="1" si="59"/>
        <v>17</v>
      </c>
      <c r="C270" s="345">
        <f t="shared" ca="1" si="60"/>
        <v>1</v>
      </c>
      <c r="D270" s="346">
        <f t="shared" ca="1" si="62"/>
        <v>3</v>
      </c>
      <c r="E270" s="346">
        <f t="shared" ca="1" si="61"/>
        <v>4</v>
      </c>
      <c r="F270" s="1191"/>
      <c r="G270" s="355"/>
      <c r="H270" s="356" t="s">
        <v>606</v>
      </c>
      <c r="I270" s="357" t="str">
        <f t="shared" ca="1" si="88"/>
        <v>17.001.003.004</v>
      </c>
      <c r="J270" s="358" t="s">
        <v>4833</v>
      </c>
      <c r="K270" s="359" t="s">
        <v>98</v>
      </c>
      <c r="L270" s="360">
        <f>Arquitetura!J2854</f>
        <v>5942.4199999999992</v>
      </c>
      <c r="M270" s="360">
        <f>IFERROR(VLOOKUP(J270,CPU!$D$2:$H$1439,5,FALSE),0)</f>
        <v>13.61745</v>
      </c>
      <c r="N270" s="361">
        <f t="shared" si="83"/>
        <v>80920.607228999987</v>
      </c>
      <c r="O270" s="362"/>
      <c r="P270" s="362"/>
      <c r="Q270" s="363" t="s">
        <v>640</v>
      </c>
      <c r="R270" s="384"/>
      <c r="S270" s="384"/>
      <c r="T270" s="384"/>
      <c r="U270" s="344"/>
      <c r="V270" s="344"/>
      <c r="W270" s="344"/>
      <c r="X270" s="344"/>
      <c r="Y270" s="344"/>
      <c r="Z270" s="344"/>
    </row>
    <row r="271" spans="1:26" ht="13.5" hidden="1" customHeight="1" outlineLevel="1" x14ac:dyDescent="0.25">
      <c r="A271" s="345">
        <f t="shared" ca="1" si="57"/>
        <v>0</v>
      </c>
      <c r="B271" s="345">
        <f t="shared" ca="1" si="59"/>
        <v>17</v>
      </c>
      <c r="C271" s="345">
        <f t="shared" ca="1" si="60"/>
        <v>1</v>
      </c>
      <c r="D271" s="346">
        <f t="shared" ca="1" si="62"/>
        <v>4</v>
      </c>
      <c r="E271" s="346">
        <f t="shared" ca="1" si="61"/>
        <v>0</v>
      </c>
      <c r="F271" s="1151"/>
      <c r="G271" s="355"/>
      <c r="H271" s="356" t="s">
        <v>604</v>
      </c>
      <c r="I271" s="357" t="str">
        <f t="shared" ca="1" si="88"/>
        <v>17.001.004</v>
      </c>
      <c r="J271" s="358" t="s">
        <v>860</v>
      </c>
      <c r="K271" s="359"/>
      <c r="L271" s="360"/>
      <c r="M271" s="360"/>
      <c r="N271" s="361">
        <f t="shared" ca="1" si="83"/>
        <v>787961.01</v>
      </c>
      <c r="O271" s="362"/>
      <c r="P271" s="362"/>
      <c r="Q271" s="363"/>
      <c r="R271" s="384"/>
      <c r="S271" s="384"/>
      <c r="T271" s="384"/>
      <c r="U271" s="344"/>
      <c r="V271" s="344"/>
      <c r="W271" s="344"/>
      <c r="X271" s="344"/>
      <c r="Y271" s="344"/>
      <c r="Z271" s="344"/>
    </row>
    <row r="272" spans="1:26" ht="13.5" hidden="1" customHeight="1" outlineLevel="2" x14ac:dyDescent="0.25">
      <c r="A272" s="345">
        <f t="shared" ca="1" si="57"/>
        <v>0</v>
      </c>
      <c r="B272" s="345">
        <f t="shared" ca="1" si="59"/>
        <v>17</v>
      </c>
      <c r="C272" s="345">
        <f t="shared" ca="1" si="60"/>
        <v>1</v>
      </c>
      <c r="D272" s="346">
        <f t="shared" ca="1" si="62"/>
        <v>4</v>
      </c>
      <c r="E272" s="346">
        <f t="shared" ca="1" si="61"/>
        <v>1</v>
      </c>
      <c r="F272" s="1151"/>
      <c r="G272" s="355"/>
      <c r="H272" s="356" t="s">
        <v>606</v>
      </c>
      <c r="I272" s="357" t="str">
        <f t="shared" ca="1" si="88"/>
        <v>17.001.004.001</v>
      </c>
      <c r="J272" s="358" t="s">
        <v>4826</v>
      </c>
      <c r="K272" s="359" t="s">
        <v>98</v>
      </c>
      <c r="L272" s="360">
        <f>L259</f>
        <v>49.5</v>
      </c>
      <c r="M272" s="360">
        <f>CPU!H1435</f>
        <v>20</v>
      </c>
      <c r="N272" s="361">
        <f t="shared" si="83"/>
        <v>990</v>
      </c>
      <c r="O272" s="362"/>
      <c r="P272" s="362"/>
      <c r="Q272" s="363" t="s">
        <v>640</v>
      </c>
      <c r="R272" s="384"/>
      <c r="S272" s="384"/>
      <c r="T272" s="384"/>
      <c r="U272" s="344"/>
      <c r="V272" s="344"/>
      <c r="W272" s="344"/>
      <c r="X272" s="344"/>
      <c r="Y272" s="344"/>
      <c r="Z272" s="344"/>
    </row>
    <row r="273" spans="1:26" ht="13.5" hidden="1" customHeight="1" outlineLevel="2" x14ac:dyDescent="0.25">
      <c r="A273" s="345">
        <f t="shared" ca="1" si="57"/>
        <v>0</v>
      </c>
      <c r="B273" s="345">
        <f t="shared" ca="1" si="59"/>
        <v>17</v>
      </c>
      <c r="C273" s="345">
        <f t="shared" ca="1" si="60"/>
        <v>1</v>
      </c>
      <c r="D273" s="346">
        <f t="shared" ca="1" si="62"/>
        <v>4</v>
      </c>
      <c r="E273" s="346">
        <f t="shared" ca="1" si="61"/>
        <v>2</v>
      </c>
      <c r="F273" s="1151"/>
      <c r="G273" s="355"/>
      <c r="H273" s="356" t="s">
        <v>606</v>
      </c>
      <c r="I273" s="357" t="str">
        <f t="shared" ca="1" si="88"/>
        <v>17.001.004.002</v>
      </c>
      <c r="J273" s="358" t="s">
        <v>4834</v>
      </c>
      <c r="K273" s="359" t="s">
        <v>98</v>
      </c>
      <c r="L273" s="360">
        <f>L261</f>
        <v>186.43</v>
      </c>
      <c r="M273" s="360">
        <v>23</v>
      </c>
      <c r="N273" s="361">
        <f t="shared" si="83"/>
        <v>4287.8900000000003</v>
      </c>
      <c r="O273" s="362"/>
      <c r="P273" s="362"/>
      <c r="Q273" s="363" t="s">
        <v>640</v>
      </c>
      <c r="R273" s="384"/>
      <c r="S273" s="384"/>
      <c r="T273" s="384"/>
      <c r="U273" s="344"/>
      <c r="V273" s="344"/>
      <c r="W273" s="344"/>
      <c r="X273" s="344"/>
      <c r="Y273" s="344"/>
      <c r="Z273" s="344"/>
    </row>
    <row r="274" spans="1:26" ht="13.5" hidden="1" customHeight="1" outlineLevel="2" x14ac:dyDescent="0.25">
      <c r="A274" s="345">
        <f t="shared" ca="1" si="57"/>
        <v>0</v>
      </c>
      <c r="B274" s="345">
        <f t="shared" ca="1" si="59"/>
        <v>17</v>
      </c>
      <c r="C274" s="345">
        <f t="shared" ca="1" si="60"/>
        <v>1</v>
      </c>
      <c r="D274" s="346">
        <f t="shared" ca="1" si="62"/>
        <v>4</v>
      </c>
      <c r="E274" s="346">
        <f t="shared" ca="1" si="61"/>
        <v>3</v>
      </c>
      <c r="F274" s="1151"/>
      <c r="G274" s="355"/>
      <c r="H274" s="356" t="s">
        <v>606</v>
      </c>
      <c r="I274" s="357" t="str">
        <f t="shared" ca="1" si="88"/>
        <v>17.001.004.003</v>
      </c>
      <c r="J274" s="358" t="s">
        <v>861</v>
      </c>
      <c r="K274" s="359" t="s">
        <v>98</v>
      </c>
      <c r="L274" s="360">
        <f>L264</f>
        <v>12302.04</v>
      </c>
      <c r="M274" s="360">
        <v>36</v>
      </c>
      <c r="N274" s="361">
        <f t="shared" si="83"/>
        <v>442873.44000000006</v>
      </c>
      <c r="O274" s="362"/>
      <c r="P274" s="362"/>
      <c r="Q274" s="363" t="s">
        <v>640</v>
      </c>
      <c r="R274" s="384"/>
      <c r="S274" s="384"/>
      <c r="T274" s="384"/>
      <c r="U274" s="344"/>
      <c r="V274" s="344"/>
      <c r="W274" s="344"/>
      <c r="X274" s="344"/>
      <c r="Y274" s="344"/>
      <c r="Z274" s="344"/>
    </row>
    <row r="275" spans="1:26" ht="13.5" hidden="1" customHeight="1" outlineLevel="2" x14ac:dyDescent="0.25">
      <c r="A275" s="345">
        <f t="shared" ca="1" si="57"/>
        <v>0</v>
      </c>
      <c r="B275" s="345">
        <f t="shared" ca="1" si="59"/>
        <v>17</v>
      </c>
      <c r="C275" s="345">
        <f t="shared" ca="1" si="60"/>
        <v>1</v>
      </c>
      <c r="D275" s="346">
        <f t="shared" ca="1" si="62"/>
        <v>4</v>
      </c>
      <c r="E275" s="346">
        <f t="shared" ca="1" si="61"/>
        <v>4</v>
      </c>
      <c r="F275" s="1151"/>
      <c r="G275" s="355"/>
      <c r="H275" s="356" t="s">
        <v>606</v>
      </c>
      <c r="I275" s="357" t="str">
        <f t="shared" ca="1" si="88"/>
        <v>17.001.004.004</v>
      </c>
      <c r="J275" s="358" t="s">
        <v>4835</v>
      </c>
      <c r="K275" s="359" t="s">
        <v>98</v>
      </c>
      <c r="L275" s="360">
        <f>L265</f>
        <v>1753.3799999999999</v>
      </c>
      <c r="M275" s="360">
        <v>32</v>
      </c>
      <c r="N275" s="361">
        <f t="shared" si="83"/>
        <v>56108.159999999996</v>
      </c>
      <c r="O275" s="362"/>
      <c r="P275" s="362"/>
      <c r="Q275" s="363" t="s">
        <v>640</v>
      </c>
      <c r="R275" s="384"/>
      <c r="S275" s="384"/>
      <c r="T275" s="384"/>
      <c r="U275" s="344"/>
      <c r="V275" s="344"/>
      <c r="W275" s="344"/>
      <c r="X275" s="344"/>
      <c r="Y275" s="344"/>
      <c r="Z275" s="344"/>
    </row>
    <row r="276" spans="1:26" ht="13.5" hidden="1" customHeight="1" outlineLevel="2" x14ac:dyDescent="0.25">
      <c r="A276" s="345">
        <f t="shared" ca="1" si="57"/>
        <v>0</v>
      </c>
      <c r="B276" s="345">
        <f t="shared" ca="1" si="59"/>
        <v>17</v>
      </c>
      <c r="C276" s="345">
        <f t="shared" ca="1" si="60"/>
        <v>1</v>
      </c>
      <c r="D276" s="346">
        <f t="shared" ca="1" si="62"/>
        <v>4</v>
      </c>
      <c r="E276" s="346">
        <f t="shared" ca="1" si="61"/>
        <v>5</v>
      </c>
      <c r="F276" s="1151"/>
      <c r="G276" s="355"/>
      <c r="H276" s="356" t="s">
        <v>606</v>
      </c>
      <c r="I276" s="357" t="str">
        <f t="shared" ca="1" si="88"/>
        <v>17.001.004.005</v>
      </c>
      <c r="J276" s="358" t="s">
        <v>863</v>
      </c>
      <c r="K276" s="359" t="s">
        <v>98</v>
      </c>
      <c r="L276" s="360">
        <f>L270</f>
        <v>5942.4199999999992</v>
      </c>
      <c r="M276" s="360">
        <v>36</v>
      </c>
      <c r="N276" s="361">
        <f t="shared" si="83"/>
        <v>213927.11999999997</v>
      </c>
      <c r="O276" s="362"/>
      <c r="P276" s="362"/>
      <c r="Q276" s="363" t="s">
        <v>640</v>
      </c>
      <c r="R276" s="384"/>
      <c r="S276" s="384"/>
      <c r="T276" s="384"/>
      <c r="U276" s="344"/>
      <c r="V276" s="344"/>
      <c r="W276" s="344"/>
      <c r="X276" s="344"/>
      <c r="Y276" s="344"/>
      <c r="Z276" s="344"/>
    </row>
    <row r="277" spans="1:26" ht="13.5" hidden="1" customHeight="1" outlineLevel="2" x14ac:dyDescent="0.25">
      <c r="A277" s="345">
        <f t="shared" ca="1" si="57"/>
        <v>0</v>
      </c>
      <c r="B277" s="345">
        <f t="shared" ca="1" si="59"/>
        <v>17</v>
      </c>
      <c r="C277" s="345">
        <f t="shared" ca="1" si="60"/>
        <v>1</v>
      </c>
      <c r="D277" s="346">
        <f t="shared" ca="1" si="62"/>
        <v>4</v>
      </c>
      <c r="E277" s="346">
        <f t="shared" ca="1" si="61"/>
        <v>6</v>
      </c>
      <c r="F277" s="1151"/>
      <c r="G277" s="355"/>
      <c r="H277" s="356" t="s">
        <v>606</v>
      </c>
      <c r="I277" s="357" t="str">
        <f t="shared" ca="1" si="88"/>
        <v>17.001.004.006</v>
      </c>
      <c r="J277" s="358" t="s">
        <v>4836</v>
      </c>
      <c r="K277" s="359" t="s">
        <v>98</v>
      </c>
      <c r="L277" s="360">
        <f>L269</f>
        <v>2180.4500000000003</v>
      </c>
      <c r="M277" s="360">
        <v>32</v>
      </c>
      <c r="N277" s="361">
        <f t="shared" si="83"/>
        <v>69774.400000000009</v>
      </c>
      <c r="O277" s="362"/>
      <c r="P277" s="362"/>
      <c r="Q277" s="363" t="s">
        <v>640</v>
      </c>
      <c r="R277" s="384"/>
      <c r="S277" s="384"/>
      <c r="T277" s="384"/>
      <c r="U277" s="344"/>
      <c r="V277" s="344"/>
      <c r="W277" s="344"/>
      <c r="X277" s="344"/>
      <c r="Y277" s="344"/>
      <c r="Z277" s="344"/>
    </row>
    <row r="278" spans="1:26" ht="13.5" customHeight="1" collapsed="1" x14ac:dyDescent="0.25">
      <c r="A278" s="345">
        <f t="shared" ca="1" si="57"/>
        <v>0</v>
      </c>
      <c r="B278" s="345">
        <f t="shared" ca="1" si="59"/>
        <v>18</v>
      </c>
      <c r="C278" s="345">
        <f t="shared" ca="1" si="60"/>
        <v>0</v>
      </c>
      <c r="D278" s="346">
        <f t="shared" ca="1" si="62"/>
        <v>4</v>
      </c>
      <c r="E278" s="346">
        <f t="shared" ca="1" si="61"/>
        <v>6</v>
      </c>
      <c r="F278" s="924"/>
      <c r="G278" s="355"/>
      <c r="H278" s="356" t="s">
        <v>601</v>
      </c>
      <c r="I278" s="357" t="str">
        <f t="shared" ca="1" si="88"/>
        <v>18</v>
      </c>
      <c r="J278" s="358" t="s">
        <v>47</v>
      </c>
      <c r="K278" s="359"/>
      <c r="L278" s="360"/>
      <c r="M278" s="360"/>
      <c r="N278" s="361">
        <f t="shared" ca="1" si="83"/>
        <v>3144968.1764077782</v>
      </c>
      <c r="O278" s="392">
        <f ca="1">N278/'Obra '!$E$9</f>
        <v>454.55530836473758</v>
      </c>
      <c r="P278" s="392"/>
      <c r="Q278" s="363"/>
      <c r="R278" s="393"/>
      <c r="S278" s="393"/>
      <c r="T278" s="384"/>
      <c r="U278" s="344"/>
      <c r="V278" s="344"/>
      <c r="W278" s="344"/>
      <c r="X278" s="344"/>
      <c r="Y278" s="344"/>
      <c r="Z278" s="344"/>
    </row>
    <row r="279" spans="1:26" ht="13.5" hidden="1" customHeight="1" outlineLevel="1" x14ac:dyDescent="0.25">
      <c r="A279" s="345">
        <f t="shared" ca="1" si="57"/>
        <v>0</v>
      </c>
      <c r="B279" s="345">
        <f t="shared" ca="1" si="59"/>
        <v>18</v>
      </c>
      <c r="C279" s="345">
        <f t="shared" ca="1" si="60"/>
        <v>1</v>
      </c>
      <c r="D279" s="346">
        <f t="shared" ca="1" si="62"/>
        <v>0</v>
      </c>
      <c r="E279" s="346">
        <f t="shared" ca="1" si="61"/>
        <v>6</v>
      </c>
      <c r="F279" s="1151"/>
      <c r="G279" s="355"/>
      <c r="H279" s="356" t="s">
        <v>31</v>
      </c>
      <c r="I279" s="357" t="str">
        <f t="shared" ca="1" si="88"/>
        <v>18.001</v>
      </c>
      <c r="J279" s="358" t="s">
        <v>864</v>
      </c>
      <c r="K279" s="359"/>
      <c r="L279" s="360"/>
      <c r="M279" s="360"/>
      <c r="N279" s="361">
        <f t="shared" ca="1" si="83"/>
        <v>2231535.7963</v>
      </c>
      <c r="O279" s="362"/>
      <c r="P279" s="362"/>
      <c r="Q279" s="363"/>
      <c r="R279" s="384"/>
      <c r="S279" s="384"/>
      <c r="T279" s="384"/>
      <c r="U279" s="344"/>
      <c r="V279" s="344"/>
      <c r="W279" s="344"/>
      <c r="X279" s="344"/>
      <c r="Y279" s="344"/>
      <c r="Z279" s="344"/>
    </row>
    <row r="280" spans="1:26" ht="13.5" hidden="1" customHeight="1" outlineLevel="1" x14ac:dyDescent="0.25">
      <c r="A280" s="345">
        <f t="shared" ca="1" si="57"/>
        <v>0</v>
      </c>
      <c r="B280" s="345">
        <f t="shared" ca="1" si="59"/>
        <v>18</v>
      </c>
      <c r="C280" s="345">
        <f t="shared" ca="1" si="60"/>
        <v>1</v>
      </c>
      <c r="D280" s="346">
        <f t="shared" ca="1" si="62"/>
        <v>1</v>
      </c>
      <c r="E280" s="346">
        <f t="shared" ca="1" si="61"/>
        <v>0</v>
      </c>
      <c r="F280" s="1151"/>
      <c r="G280" s="355"/>
      <c r="H280" s="356" t="s">
        <v>604</v>
      </c>
      <c r="I280" s="357" t="str">
        <f t="shared" ca="1" si="88"/>
        <v>18.001.001</v>
      </c>
      <c r="J280" s="358" t="s">
        <v>865</v>
      </c>
      <c r="K280" s="359"/>
      <c r="L280" s="360"/>
      <c r="M280" s="360"/>
      <c r="N280" s="361">
        <f t="shared" ca="1" si="83"/>
        <v>47306.039800000013</v>
      </c>
      <c r="O280" s="362"/>
      <c r="P280" s="362"/>
      <c r="Q280" s="363"/>
      <c r="R280" s="384"/>
      <c r="S280" s="384"/>
      <c r="T280" s="384"/>
      <c r="U280" s="344"/>
      <c r="V280" s="344"/>
      <c r="W280" s="344"/>
      <c r="X280" s="344"/>
      <c r="Y280" s="344"/>
      <c r="Z280" s="344"/>
    </row>
    <row r="281" spans="1:26" ht="13.5" hidden="1" customHeight="1" outlineLevel="2" x14ac:dyDescent="0.25">
      <c r="A281" s="345">
        <f t="shared" ca="1" si="57"/>
        <v>0</v>
      </c>
      <c r="B281" s="345">
        <f t="shared" ca="1" si="59"/>
        <v>18</v>
      </c>
      <c r="C281" s="345">
        <f t="shared" ca="1" si="60"/>
        <v>1</v>
      </c>
      <c r="D281" s="346">
        <f t="shared" ca="1" si="62"/>
        <v>1</v>
      </c>
      <c r="E281" s="346">
        <f t="shared" ca="1" si="61"/>
        <v>1</v>
      </c>
      <c r="F281" s="1151"/>
      <c r="G281" s="355"/>
      <c r="H281" s="356" t="s">
        <v>606</v>
      </c>
      <c r="I281" s="357" t="str">
        <f t="shared" ca="1" si="88"/>
        <v>18.001.001.001</v>
      </c>
      <c r="J281" s="358" t="s">
        <v>866</v>
      </c>
      <c r="K281" s="359" t="s">
        <v>64</v>
      </c>
      <c r="L281" s="360">
        <f>Arquitetura!D2012</f>
        <v>2112.8200000000006</v>
      </c>
      <c r="M281" s="360">
        <f>IFERROR(VLOOKUP(J281,CPU!$D$2:$H$1439,5,FALSE),0)</f>
        <v>22.39</v>
      </c>
      <c r="N281" s="361">
        <f t="shared" si="83"/>
        <v>47306.039800000013</v>
      </c>
      <c r="O281" s="362" t="s">
        <v>801</v>
      </c>
      <c r="P281" s="362"/>
      <c r="Q281" s="363" t="s">
        <v>640</v>
      </c>
      <c r="R281" s="384"/>
      <c r="S281" s="384"/>
      <c r="T281" s="384"/>
      <c r="U281" s="344"/>
      <c r="V281" s="344"/>
      <c r="W281" s="344"/>
      <c r="X281" s="344"/>
      <c r="Y281" s="344"/>
      <c r="Z281" s="344"/>
    </row>
    <row r="282" spans="1:26" ht="15.75" hidden="1" customHeight="1" outlineLevel="1" x14ac:dyDescent="0.25">
      <c r="A282" s="345">
        <f t="shared" ca="1" si="57"/>
        <v>0</v>
      </c>
      <c r="B282" s="345">
        <f t="shared" ca="1" si="59"/>
        <v>18</v>
      </c>
      <c r="C282" s="345">
        <f t="shared" ca="1" si="60"/>
        <v>1</v>
      </c>
      <c r="D282" s="346">
        <f t="shared" ca="1" si="62"/>
        <v>2</v>
      </c>
      <c r="E282" s="346">
        <f t="shared" ca="1" si="61"/>
        <v>0</v>
      </c>
      <c r="F282" s="1151"/>
      <c r="G282" s="355"/>
      <c r="H282" s="356" t="s">
        <v>604</v>
      </c>
      <c r="I282" s="357" t="str">
        <f t="shared" ca="1" si="88"/>
        <v>18.001.002</v>
      </c>
      <c r="J282" s="358" t="s">
        <v>867</v>
      </c>
      <c r="K282" s="359"/>
      <c r="L282" s="360"/>
      <c r="M282" s="360"/>
      <c r="N282" s="361">
        <f t="shared" ca="1" si="83"/>
        <v>1405110.6824000003</v>
      </c>
      <c r="O282" s="362"/>
      <c r="P282" s="362"/>
      <c r="Q282" s="363"/>
      <c r="R282" s="384"/>
      <c r="S282" s="384"/>
      <c r="T282" s="384"/>
      <c r="U282" s="344"/>
      <c r="V282" s="344"/>
      <c r="W282" s="344"/>
      <c r="X282" s="344"/>
      <c r="Y282" s="344"/>
      <c r="Z282" s="344"/>
    </row>
    <row r="283" spans="1:26" ht="15.75" hidden="1" customHeight="1" outlineLevel="2" x14ac:dyDescent="0.25">
      <c r="A283" s="345">
        <f t="shared" ca="1" si="57"/>
        <v>0</v>
      </c>
      <c r="B283" s="345">
        <f t="shared" ca="1" si="59"/>
        <v>18</v>
      </c>
      <c r="C283" s="345">
        <f t="shared" ca="1" si="60"/>
        <v>1</v>
      </c>
      <c r="D283" s="346">
        <f t="shared" ca="1" si="62"/>
        <v>2</v>
      </c>
      <c r="E283" s="346">
        <f t="shared" ca="1" si="61"/>
        <v>1</v>
      </c>
      <c r="F283" s="1151"/>
      <c r="G283" s="355"/>
      <c r="H283" s="356" t="s">
        <v>606</v>
      </c>
      <c r="I283" s="357" t="str">
        <f t="shared" ca="1" si="88"/>
        <v>18.001.002.001</v>
      </c>
      <c r="J283" s="358" t="s">
        <v>868</v>
      </c>
      <c r="K283" s="359" t="s">
        <v>98</v>
      </c>
      <c r="L283" s="360">
        <f>Arquitetura!H2139+Arquitetura!D1815</f>
        <v>941.18000000000018</v>
      </c>
      <c r="M283" s="360">
        <f>IFERROR(VLOOKUP(J283,CPU!$D$2:$H$1439,5,FALSE),0)</f>
        <v>1470.43</v>
      </c>
      <c r="N283" s="361">
        <f t="shared" si="83"/>
        <v>1383939.3074000003</v>
      </c>
      <c r="O283" s="836" t="s">
        <v>5560</v>
      </c>
      <c r="P283" s="362"/>
      <c r="Q283" s="363" t="s">
        <v>640</v>
      </c>
      <c r="R283" s="384"/>
      <c r="S283" s="384"/>
      <c r="T283" s="384"/>
      <c r="U283" s="344"/>
      <c r="V283" s="344"/>
      <c r="W283" s="344"/>
      <c r="X283" s="344"/>
      <c r="Y283" s="344"/>
      <c r="Z283" s="344"/>
    </row>
    <row r="284" spans="1:26" ht="13.5" hidden="1" customHeight="1" outlineLevel="2" x14ac:dyDescent="0.25">
      <c r="A284" s="345">
        <f t="shared" ca="1" si="57"/>
        <v>0</v>
      </c>
      <c r="B284" s="345">
        <f t="shared" ca="1" si="59"/>
        <v>18</v>
      </c>
      <c r="C284" s="345">
        <f t="shared" ca="1" si="60"/>
        <v>1</v>
      </c>
      <c r="D284" s="346">
        <f t="shared" ca="1" si="62"/>
        <v>2</v>
      </c>
      <c r="E284" s="346">
        <f t="shared" ca="1" si="61"/>
        <v>2</v>
      </c>
      <c r="F284" s="1151"/>
      <c r="G284" s="355"/>
      <c r="H284" s="356" t="s">
        <v>606</v>
      </c>
      <c r="I284" s="357" t="str">
        <f ca="1">IF(H284="Unidade Construtiva",TEXT(A284,"00"),IF(H284="Célula Construtiva",TEXT(B284,"00"),IF(H284="Etapa",CONCATENATE(TEXT(B284,"00"),".",TEXT(C284,"000")),IF(H284="Subetapa",CONCATENATE(TEXT(B284,"00"),".",TEXT(C284,"000"),".",TEXT(D284,"000")),IF(H284="Serviço",CONCATENATE(TEXT(B284,"00"),".",TEXT(C284,"000"),".",TEXT(D284,"000"),".",TEXT(E284,"000")),"")))))</f>
        <v>18.001.002.002</v>
      </c>
      <c r="J284" s="358" t="s">
        <v>5533</v>
      </c>
      <c r="K284" s="359" t="s">
        <v>88</v>
      </c>
      <c r="L284" s="360">
        <v>1</v>
      </c>
      <c r="M284" s="360">
        <f>1107*3*2.5</f>
        <v>8302.5</v>
      </c>
      <c r="N284" s="361">
        <f t="shared" si="83"/>
        <v>8302.5</v>
      </c>
      <c r="O284" s="836" t="s">
        <v>5539</v>
      </c>
      <c r="P284" s="362"/>
      <c r="Q284" s="363" t="s">
        <v>640</v>
      </c>
      <c r="R284" s="384"/>
      <c r="S284" s="384"/>
      <c r="T284" s="384"/>
      <c r="U284" s="344"/>
      <c r="V284" s="344"/>
      <c r="W284" s="344"/>
      <c r="X284" s="344"/>
      <c r="Y284" s="344"/>
      <c r="Z284" s="344"/>
    </row>
    <row r="285" spans="1:26" ht="13.5" hidden="1" customHeight="1" outlineLevel="2" x14ac:dyDescent="0.25">
      <c r="A285" s="345">
        <f t="shared" ca="1" si="57"/>
        <v>0</v>
      </c>
      <c r="B285" s="345">
        <f t="shared" ref="B285" ca="1" si="93">IF(H285="UNIDADE CONSTRUTIVA",0,IF(H285="CÉLULA CONSTRUTIVA",OFFSET(B285,-1,0)+1,OFFSET(B285,-1,0)))</f>
        <v>18</v>
      </c>
      <c r="C285" s="345">
        <f t="shared" ref="C285" ca="1" si="94">IF(H285="CÉLULA CONSTRUTIVA",0,IF(H285="ETAPA",OFFSET(C285,-1,0)+1,OFFSET(C285,-1,0)))</f>
        <v>1</v>
      </c>
      <c r="D285" s="346">
        <f t="shared" ca="1" si="62"/>
        <v>2</v>
      </c>
      <c r="E285" s="346">
        <f t="shared" ref="E285" ca="1" si="95">IF(H285="Subetapa",0,IF(H285="serviço",OFFSET(E285,-1,0)+1,OFFSET(E285,-1,0)))</f>
        <v>3</v>
      </c>
      <c r="F285" s="1151"/>
      <c r="G285" s="355"/>
      <c r="H285" s="356" t="s">
        <v>606</v>
      </c>
      <c r="I285" s="357" t="str">
        <f ca="1">IF(H285="Unidade Construtiva",TEXT(A285,"00"),IF(H285="Célula Construtiva",TEXT(B285,"00"),IF(H285="Etapa",CONCATENATE(TEXT(B285,"00"),".",TEXT(C285,"000")),IF(H285="Subetapa",CONCATENATE(TEXT(B285,"00"),".",TEXT(C285,"000"),".",TEXT(D285,"000")),IF(H285="Serviço",CONCATENATE(TEXT(B285,"00"),".",TEXT(C285,"000"),".",TEXT(D285,"000"),".",TEXT(E285,"000")),"")))))</f>
        <v>18.001.002.003</v>
      </c>
      <c r="J285" s="358" t="s">
        <v>5534</v>
      </c>
      <c r="K285" s="359" t="s">
        <v>88</v>
      </c>
      <c r="L285" s="360">
        <v>1</v>
      </c>
      <c r="M285" s="360">
        <f>1107*3.75*3.1</f>
        <v>12868.875</v>
      </c>
      <c r="N285" s="361">
        <f t="shared" si="83"/>
        <v>12868.875</v>
      </c>
      <c r="O285" s="836" t="s">
        <v>801</v>
      </c>
      <c r="P285" s="362"/>
      <c r="Q285" s="363" t="s">
        <v>640</v>
      </c>
      <c r="R285" s="384"/>
      <c r="S285" s="384"/>
      <c r="T285" s="384"/>
      <c r="U285" s="344"/>
      <c r="V285" s="344"/>
      <c r="W285" s="344"/>
      <c r="X285" s="344"/>
      <c r="Y285" s="344"/>
      <c r="Z285" s="344"/>
    </row>
    <row r="286" spans="1:26" ht="15.75" hidden="1" customHeight="1" outlineLevel="1" x14ac:dyDescent="0.25">
      <c r="A286" s="345">
        <f t="shared" ref="A286:A349" ca="1" si="96">IF($H286="UNIDADE CONSTRUTIVA",OFFSET(A286,-1,0)+1,LARGE(A$3:A281,1))</f>
        <v>0</v>
      </c>
      <c r="B286" s="345">
        <f t="shared" ca="1" si="59"/>
        <v>18</v>
      </c>
      <c r="C286" s="345">
        <f t="shared" ca="1" si="60"/>
        <v>1</v>
      </c>
      <c r="D286" s="346">
        <f t="shared" ca="1" si="62"/>
        <v>3</v>
      </c>
      <c r="E286" s="346">
        <f t="shared" ca="1" si="61"/>
        <v>0</v>
      </c>
      <c r="F286" s="1151"/>
      <c r="G286" s="355"/>
      <c r="H286" s="356" t="s">
        <v>604</v>
      </c>
      <c r="I286" s="357" t="str">
        <f t="shared" ca="1" si="88"/>
        <v>18.001.003</v>
      </c>
      <c r="J286" s="358" t="s">
        <v>869</v>
      </c>
      <c r="K286" s="359"/>
      <c r="L286" s="401"/>
      <c r="M286" s="401"/>
      <c r="N286" s="361">
        <f t="shared" ca="1" si="83"/>
        <v>76837.559099999999</v>
      </c>
      <c r="O286" s="362"/>
      <c r="P286" s="362"/>
      <c r="Q286" s="363"/>
      <c r="R286" s="384"/>
      <c r="S286" s="384"/>
      <c r="T286" s="384"/>
      <c r="U286" s="344"/>
      <c r="V286" s="344"/>
      <c r="W286" s="344"/>
      <c r="X286" s="344"/>
      <c r="Y286" s="344"/>
      <c r="Z286" s="344"/>
    </row>
    <row r="287" spans="1:26" ht="15.75" hidden="1" customHeight="1" outlineLevel="2" x14ac:dyDescent="0.25">
      <c r="A287" s="345">
        <f t="shared" ca="1" si="96"/>
        <v>0</v>
      </c>
      <c r="B287" s="345">
        <f t="shared" ca="1" si="59"/>
        <v>18</v>
      </c>
      <c r="C287" s="345">
        <f t="shared" ca="1" si="60"/>
        <v>1</v>
      </c>
      <c r="D287" s="346">
        <f t="shared" ca="1" si="62"/>
        <v>3</v>
      </c>
      <c r="E287" s="346">
        <f t="shared" ca="1" si="61"/>
        <v>1</v>
      </c>
      <c r="F287" s="1151"/>
      <c r="G287" s="355"/>
      <c r="H287" s="356" t="s">
        <v>606</v>
      </c>
      <c r="I287" s="357" t="str">
        <f t="shared" ca="1" si="88"/>
        <v>18.001.003.001</v>
      </c>
      <c r="J287" s="358" t="s">
        <v>869</v>
      </c>
      <c r="K287" s="359" t="s">
        <v>98</v>
      </c>
      <c r="L287" s="401">
        <f>Arquitetura!D2441</f>
        <v>50.09</v>
      </c>
      <c r="M287" s="360">
        <f>IFERROR(VLOOKUP(J287,CPU!$D$2:$H$1439,5,FALSE),0)</f>
        <v>1533.99</v>
      </c>
      <c r="N287" s="361">
        <f t="shared" si="83"/>
        <v>76837.559099999999</v>
      </c>
      <c r="O287" s="362" t="s">
        <v>801</v>
      </c>
      <c r="P287" s="362"/>
      <c r="Q287" s="363" t="s">
        <v>640</v>
      </c>
      <c r="R287" s="384"/>
      <c r="S287" s="384"/>
      <c r="T287" s="384"/>
      <c r="U287" s="344"/>
      <c r="V287" s="344"/>
      <c r="W287" s="344"/>
      <c r="X287" s="344"/>
      <c r="Y287" s="344"/>
      <c r="Z287" s="344"/>
    </row>
    <row r="288" spans="1:26" ht="15.75" hidden="1" customHeight="1" outlineLevel="1" x14ac:dyDescent="0.25">
      <c r="A288" s="345">
        <f t="shared" ca="1" si="96"/>
        <v>0</v>
      </c>
      <c r="B288" s="345">
        <f t="shared" ca="1" si="59"/>
        <v>18</v>
      </c>
      <c r="C288" s="345">
        <f t="shared" ca="1" si="60"/>
        <v>1</v>
      </c>
      <c r="D288" s="346">
        <f t="shared" ca="1" si="62"/>
        <v>4</v>
      </c>
      <c r="E288" s="346">
        <f t="shared" ca="1" si="61"/>
        <v>0</v>
      </c>
      <c r="F288" s="1151"/>
      <c r="G288" s="355"/>
      <c r="H288" s="356" t="s">
        <v>604</v>
      </c>
      <c r="I288" s="357" t="str">
        <f t="shared" ca="1" si="88"/>
        <v>18.001.004</v>
      </c>
      <c r="J288" s="358" t="s">
        <v>870</v>
      </c>
      <c r="K288" s="359"/>
      <c r="L288" s="360"/>
      <c r="M288" s="360"/>
      <c r="N288" s="361">
        <f t="shared" ca="1" si="83"/>
        <v>702281.51500000001</v>
      </c>
      <c r="O288" s="362"/>
      <c r="P288" s="362"/>
      <c r="Q288" s="363"/>
      <c r="R288" s="384"/>
      <c r="S288" s="384"/>
      <c r="T288" s="384"/>
      <c r="U288" s="344"/>
      <c r="V288" s="344"/>
      <c r="W288" s="344"/>
      <c r="X288" s="344"/>
      <c r="Y288" s="344"/>
      <c r="Z288" s="344"/>
    </row>
    <row r="289" spans="1:26" ht="15.75" hidden="1" customHeight="1" outlineLevel="2" x14ac:dyDescent="0.25">
      <c r="A289" s="345">
        <f t="shared" ca="1" si="96"/>
        <v>0</v>
      </c>
      <c r="B289" s="345">
        <f t="shared" ca="1" si="59"/>
        <v>18</v>
      </c>
      <c r="C289" s="345">
        <f t="shared" ca="1" si="60"/>
        <v>1</v>
      </c>
      <c r="D289" s="346">
        <f t="shared" ca="1" si="62"/>
        <v>4</v>
      </c>
      <c r="E289" s="346">
        <f t="shared" ca="1" si="61"/>
        <v>1</v>
      </c>
      <c r="F289" s="1151"/>
      <c r="G289" s="355"/>
      <c r="H289" s="356" t="s">
        <v>606</v>
      </c>
      <c r="I289" s="357" t="str">
        <f t="shared" ca="1" si="88"/>
        <v>18.001.004.001</v>
      </c>
      <c r="J289" s="358" t="s">
        <v>871</v>
      </c>
      <c r="K289" s="359" t="s">
        <v>98</v>
      </c>
      <c r="L289" s="360">
        <f>Arquitetura!H2119</f>
        <v>300.24</v>
      </c>
      <c r="M289" s="360">
        <f>CPU!H966</f>
        <v>1716.65</v>
      </c>
      <c r="N289" s="361">
        <f t="shared" ref="N289:N320" si="97">IF(H289="Serviço",M289*L289,IF(H289="CÉLULA CONSTRUTIVA",SUMIFS($N$8:$N$377,$B$8:$B$377,B289,$H$8:$H$377,"Serviço"),IF(H289="ETAPA",SUMIFS($N$8:$N$377,$B$8:$B$377,B289,$C$8:$C$377,C289,$H$8:$H$377,"Serviço"),IF(H289="SUBETAPA",SUMIFS($N$8:$N$377,$B$8:$B$377,B289,$C$8:$C$377,C289,$D$8:$D$377,D289,$H$8:$H$377,"Serviço"),0))))</f>
        <v>515406.99600000004</v>
      </c>
      <c r="O289" s="362" t="s">
        <v>801</v>
      </c>
      <c r="P289" s="362"/>
      <c r="Q289" s="363" t="s">
        <v>640</v>
      </c>
      <c r="R289" s="384"/>
      <c r="S289" s="384"/>
      <c r="T289" s="384"/>
      <c r="U289" s="344"/>
      <c r="V289" s="344"/>
      <c r="W289" s="344"/>
      <c r="X289" s="344"/>
      <c r="Y289" s="344"/>
      <c r="Z289" s="344"/>
    </row>
    <row r="290" spans="1:26" ht="13.5" hidden="1" customHeight="1" outlineLevel="2" x14ac:dyDescent="0.25">
      <c r="A290" s="345">
        <f t="shared" ca="1" si="96"/>
        <v>0</v>
      </c>
      <c r="B290" s="345">
        <f t="shared" ref="B290" ca="1" si="98">IF(H290="UNIDADE CONSTRUTIVA",0,IF(H290="CÉLULA CONSTRUTIVA",OFFSET(B290,-1,0)+1,OFFSET(B290,-1,0)))</f>
        <v>18</v>
      </c>
      <c r="C290" s="345">
        <f t="shared" ref="C290" ca="1" si="99">IF(H290="CÉLULA CONSTRUTIVA",0,IF(H290="ETAPA",OFFSET(C290,-1,0)+1,OFFSET(C290,-1,0)))</f>
        <v>1</v>
      </c>
      <c r="D290" s="346">
        <f t="shared" ca="1" si="62"/>
        <v>4</v>
      </c>
      <c r="E290" s="346">
        <f t="shared" ref="E290" ca="1" si="100">IF(H290="Subetapa",0,IF(H290="serviço",OFFSET(E290,-1,0)+1,OFFSET(E290,-1,0)))</f>
        <v>2</v>
      </c>
      <c r="F290" s="1151"/>
      <c r="G290" s="355"/>
      <c r="H290" s="356" t="s">
        <v>606</v>
      </c>
      <c r="I290" s="357" t="str">
        <f ca="1">IF(H290="Unidade Construtiva",TEXT(A290,"00"),IF(H290="Célula Construtiva",TEXT(B290,"00"),IF(H290="Etapa",CONCATENATE(TEXT(B290,"00"),".",TEXT(C290,"000")),IF(H290="Subetapa",CONCATENATE(TEXT(B290,"00"),".",TEXT(C290,"000"),".",TEXT(D290,"000")),IF(H290="Serviço",CONCATENATE(TEXT(B290,"00"),".",TEXT(C290,"000"),".",TEXT(D290,"000"),".",TEXT(E290,"000")),"")))))</f>
        <v>18.001.004.002</v>
      </c>
      <c r="J290" s="358" t="s">
        <v>5535</v>
      </c>
      <c r="K290" s="359" t="s">
        <v>98</v>
      </c>
      <c r="L290" s="360">
        <f>Arquitetura!H2133</f>
        <v>108.86</v>
      </c>
      <c r="M290" s="360">
        <f>CPU!H967</f>
        <v>1716.65</v>
      </c>
      <c r="N290" s="361">
        <f t="shared" si="97"/>
        <v>186874.519</v>
      </c>
      <c r="O290" s="362" t="s">
        <v>5539</v>
      </c>
      <c r="P290" s="362"/>
      <c r="Q290" s="363" t="s">
        <v>640</v>
      </c>
      <c r="R290" s="384"/>
      <c r="S290" s="384"/>
      <c r="T290" s="384"/>
      <c r="U290" s="344"/>
      <c r="V290" s="344"/>
      <c r="W290" s="344"/>
      <c r="X290" s="344"/>
      <c r="Y290" s="344"/>
      <c r="Z290" s="344"/>
    </row>
    <row r="291" spans="1:26" ht="13.5" hidden="1" customHeight="1" outlineLevel="1" x14ac:dyDescent="0.25">
      <c r="A291" s="345">
        <f t="shared" ca="1" si="96"/>
        <v>0</v>
      </c>
      <c r="B291" s="345">
        <f t="shared" ca="1" si="59"/>
        <v>18</v>
      </c>
      <c r="C291" s="345">
        <f t="shared" ca="1" si="60"/>
        <v>2</v>
      </c>
      <c r="D291" s="346">
        <f t="shared" ca="1" si="62"/>
        <v>0</v>
      </c>
      <c r="E291" s="346">
        <f t="shared" ca="1" si="61"/>
        <v>2</v>
      </c>
      <c r="F291" s="1151"/>
      <c r="G291" s="355"/>
      <c r="H291" s="356" t="s">
        <v>31</v>
      </c>
      <c r="I291" s="357" t="str">
        <f t="shared" ca="1" si="88"/>
        <v>18.002</v>
      </c>
      <c r="J291" s="358" t="s">
        <v>872</v>
      </c>
      <c r="K291" s="359"/>
      <c r="L291" s="360"/>
      <c r="M291" s="360"/>
      <c r="N291" s="361">
        <f t="shared" ca="1" si="97"/>
        <v>516621.70499999996</v>
      </c>
      <c r="O291" s="362"/>
      <c r="P291" s="362"/>
      <c r="Q291" s="363"/>
      <c r="R291" s="384"/>
      <c r="S291" s="384"/>
      <c r="T291" s="384"/>
      <c r="U291" s="344"/>
      <c r="V291" s="344"/>
      <c r="W291" s="344"/>
      <c r="X291" s="344"/>
      <c r="Y291" s="344"/>
      <c r="Z291" s="344"/>
    </row>
    <row r="292" spans="1:26" ht="13.5" hidden="1" customHeight="1" outlineLevel="1" x14ac:dyDescent="0.25">
      <c r="A292" s="345">
        <f t="shared" ca="1" si="96"/>
        <v>0</v>
      </c>
      <c r="B292" s="345">
        <f t="shared" ca="1" si="59"/>
        <v>18</v>
      </c>
      <c r="C292" s="345">
        <f t="shared" ca="1" si="60"/>
        <v>2</v>
      </c>
      <c r="D292" s="346">
        <f t="shared" ca="1" si="62"/>
        <v>1</v>
      </c>
      <c r="E292" s="346">
        <f t="shared" ca="1" si="61"/>
        <v>0</v>
      </c>
      <c r="F292" s="1151"/>
      <c r="G292" s="355"/>
      <c r="H292" s="356" t="s">
        <v>604</v>
      </c>
      <c r="I292" s="357" t="str">
        <f t="shared" ca="1" si="88"/>
        <v>18.002.001</v>
      </c>
      <c r="J292" s="358" t="s">
        <v>873</v>
      </c>
      <c r="K292" s="359"/>
      <c r="L292" s="360"/>
      <c r="M292" s="360"/>
      <c r="N292" s="361">
        <f t="shared" ca="1" si="97"/>
        <v>360309.69</v>
      </c>
      <c r="O292" s="362"/>
      <c r="P292" s="362"/>
      <c r="Q292" s="363"/>
      <c r="R292" s="384"/>
      <c r="S292" s="384"/>
      <c r="T292" s="384"/>
      <c r="U292" s="344"/>
      <c r="V292" s="344"/>
      <c r="W292" s="344"/>
      <c r="X292" s="344"/>
      <c r="Y292" s="344"/>
      <c r="Z292" s="344"/>
    </row>
    <row r="293" spans="1:26" ht="13.5" hidden="1" customHeight="1" outlineLevel="2" x14ac:dyDescent="0.25">
      <c r="A293" s="345">
        <f t="shared" ca="1" si="96"/>
        <v>0</v>
      </c>
      <c r="B293" s="345">
        <f t="shared" ca="1" si="59"/>
        <v>18</v>
      </c>
      <c r="C293" s="345">
        <f t="shared" ca="1" si="60"/>
        <v>2</v>
      </c>
      <c r="D293" s="346">
        <f t="shared" ref="D293:D356" ca="1" si="101">IF(H293="ETAPA",0,IF(H293="SUBETAPA",OFFSET(D293,-1,0)+1,OFFSET(D293,-1,0)))</f>
        <v>1</v>
      </c>
      <c r="E293" s="346">
        <f t="shared" ca="1" si="61"/>
        <v>1</v>
      </c>
      <c r="F293" s="1151"/>
      <c r="G293" s="355"/>
      <c r="H293" s="356" t="s">
        <v>606</v>
      </c>
      <c r="I293" s="357" t="str">
        <f t="shared" ca="1" si="88"/>
        <v>18.002.001.001</v>
      </c>
      <c r="J293" s="358" t="s">
        <v>874</v>
      </c>
      <c r="K293" s="359" t="s">
        <v>88</v>
      </c>
      <c r="L293" s="360">
        <f>Arquitetura!H2334</f>
        <v>1</v>
      </c>
      <c r="M293" s="360">
        <v>1237.1099999999999</v>
      </c>
      <c r="N293" s="361">
        <f t="shared" si="97"/>
        <v>1237.1099999999999</v>
      </c>
      <c r="O293" s="362" t="s">
        <v>801</v>
      </c>
      <c r="P293" s="362"/>
      <c r="Q293" s="363" t="s">
        <v>640</v>
      </c>
      <c r="R293" s="384"/>
      <c r="S293" s="384"/>
      <c r="T293" s="384"/>
      <c r="U293" s="344"/>
      <c r="V293" s="344"/>
      <c r="W293" s="344"/>
      <c r="X293" s="344"/>
      <c r="Y293" s="344"/>
      <c r="Z293" s="344"/>
    </row>
    <row r="294" spans="1:26" ht="13.5" hidden="1" customHeight="1" outlineLevel="2" x14ac:dyDescent="0.25">
      <c r="A294" s="345">
        <f t="shared" ca="1" si="96"/>
        <v>0</v>
      </c>
      <c r="B294" s="345">
        <f t="shared" ca="1" si="59"/>
        <v>18</v>
      </c>
      <c r="C294" s="345">
        <f t="shared" ca="1" si="60"/>
        <v>2</v>
      </c>
      <c r="D294" s="346">
        <f t="shared" ca="1" si="101"/>
        <v>1</v>
      </c>
      <c r="E294" s="346">
        <f t="shared" ca="1" si="61"/>
        <v>2</v>
      </c>
      <c r="F294" s="1151"/>
      <c r="G294" s="355"/>
      <c r="H294" s="356" t="s">
        <v>606</v>
      </c>
      <c r="I294" s="357" t="str">
        <f t="shared" ca="1" si="88"/>
        <v>18.002.001.002</v>
      </c>
      <c r="J294" s="358" t="s">
        <v>875</v>
      </c>
      <c r="K294" s="359" t="s">
        <v>88</v>
      </c>
      <c r="L294" s="360">
        <f>Arquitetura!H2337</f>
        <v>124</v>
      </c>
      <c r="M294" s="360">
        <v>1237.1099999999999</v>
      </c>
      <c r="N294" s="361">
        <f t="shared" si="97"/>
        <v>153401.63999999998</v>
      </c>
      <c r="O294" s="362" t="s">
        <v>801</v>
      </c>
      <c r="P294" s="362"/>
      <c r="Q294" s="363" t="s">
        <v>640</v>
      </c>
      <c r="R294" s="384"/>
      <c r="S294" s="384"/>
      <c r="T294" s="384"/>
      <c r="U294" s="344"/>
      <c r="V294" s="344"/>
      <c r="W294" s="344"/>
      <c r="X294" s="344"/>
      <c r="Y294" s="344"/>
      <c r="Z294" s="344"/>
    </row>
    <row r="295" spans="1:26" ht="12.75" hidden="1" customHeight="1" outlineLevel="2" x14ac:dyDescent="0.25">
      <c r="A295" s="345">
        <f t="shared" ca="1" si="96"/>
        <v>0</v>
      </c>
      <c r="B295" s="345">
        <f t="shared" ca="1" si="59"/>
        <v>18</v>
      </c>
      <c r="C295" s="345">
        <f t="shared" ca="1" si="60"/>
        <v>2</v>
      </c>
      <c r="D295" s="346">
        <f t="shared" ca="1" si="101"/>
        <v>1</v>
      </c>
      <c r="E295" s="346">
        <f t="shared" ca="1" si="61"/>
        <v>3</v>
      </c>
      <c r="F295" s="1151"/>
      <c r="G295" s="355"/>
      <c r="H295" s="356" t="s">
        <v>606</v>
      </c>
      <c r="I295" s="357" t="str">
        <f t="shared" ca="1" si="88"/>
        <v>18.002.001.003</v>
      </c>
      <c r="J295" s="358" t="s">
        <v>876</v>
      </c>
      <c r="K295" s="359" t="s">
        <v>88</v>
      </c>
      <c r="L295" s="360">
        <f>Arquitetura!H2333+Arquitetura!H2336</f>
        <v>130</v>
      </c>
      <c r="M295" s="360">
        <v>1324.75</v>
      </c>
      <c r="N295" s="361">
        <f t="shared" si="97"/>
        <v>172217.5</v>
      </c>
      <c r="O295" s="362" t="s">
        <v>801</v>
      </c>
      <c r="P295" s="362"/>
      <c r="Q295" s="363" t="s">
        <v>640</v>
      </c>
      <c r="R295" s="384"/>
      <c r="S295" s="384"/>
      <c r="T295" s="384"/>
      <c r="U295" s="344"/>
      <c r="V295" s="344"/>
      <c r="W295" s="344"/>
      <c r="X295" s="344"/>
      <c r="Y295" s="344"/>
      <c r="Z295" s="344"/>
    </row>
    <row r="296" spans="1:26" ht="12.75" hidden="1" customHeight="1" outlineLevel="2" x14ac:dyDescent="0.25">
      <c r="A296" s="345">
        <f t="shared" ca="1" si="96"/>
        <v>0</v>
      </c>
      <c r="B296" s="345">
        <f t="shared" ref="B296:B364" ca="1" si="102">IF(H296="UNIDADE CONSTRUTIVA",0,IF(H296="CÉLULA CONSTRUTIVA",OFFSET(B296,-1,0)+1,OFFSET(B296,-1,0)))</f>
        <v>18</v>
      </c>
      <c r="C296" s="345">
        <f t="shared" ref="C296:C364" ca="1" si="103">IF(H296="CÉLULA CONSTRUTIVA",0,IF(H296="ETAPA",OFFSET(C296,-1,0)+1,OFFSET(C296,-1,0)))</f>
        <v>2</v>
      </c>
      <c r="D296" s="346">
        <f t="shared" ca="1" si="101"/>
        <v>1</v>
      </c>
      <c r="E296" s="346">
        <f t="shared" ref="E296:E364" ca="1" si="104">IF(H296="Subetapa",0,IF(H296="serviço",OFFSET(E296,-1,0)+1,OFFSET(E296,-1,0)))</f>
        <v>4</v>
      </c>
      <c r="F296" s="1151"/>
      <c r="G296" s="355"/>
      <c r="H296" s="356" t="s">
        <v>606</v>
      </c>
      <c r="I296" s="357" t="str">
        <f t="shared" ca="1" si="88"/>
        <v>18.002.001.004</v>
      </c>
      <c r="J296" s="358" t="s">
        <v>877</v>
      </c>
      <c r="K296" s="359" t="s">
        <v>88</v>
      </c>
      <c r="L296" s="360">
        <f>Arquitetura!H2335</f>
        <v>32</v>
      </c>
      <c r="M296" s="360">
        <v>1045.42</v>
      </c>
      <c r="N296" s="361">
        <f t="shared" si="97"/>
        <v>33453.440000000002</v>
      </c>
      <c r="O296" s="362" t="s">
        <v>801</v>
      </c>
      <c r="P296" s="362"/>
      <c r="Q296" s="363" t="s">
        <v>640</v>
      </c>
      <c r="R296" s="384"/>
      <c r="S296" s="384"/>
      <c r="T296" s="384"/>
      <c r="U296" s="344"/>
      <c r="V296" s="344"/>
      <c r="W296" s="344"/>
      <c r="X296" s="344"/>
      <c r="Y296" s="344"/>
      <c r="Z296" s="344"/>
    </row>
    <row r="297" spans="1:26" ht="13.5" hidden="1" customHeight="1" outlineLevel="1" x14ac:dyDescent="0.25">
      <c r="A297" s="345">
        <f t="shared" ca="1" si="96"/>
        <v>0</v>
      </c>
      <c r="B297" s="345">
        <f t="shared" ca="1" si="102"/>
        <v>18</v>
      </c>
      <c r="C297" s="345">
        <f t="shared" ca="1" si="103"/>
        <v>2</v>
      </c>
      <c r="D297" s="346">
        <f t="shared" ca="1" si="101"/>
        <v>2</v>
      </c>
      <c r="E297" s="346">
        <f t="shared" ca="1" si="104"/>
        <v>0</v>
      </c>
      <c r="F297" s="1151"/>
      <c r="G297" s="355"/>
      <c r="H297" s="356" t="s">
        <v>604</v>
      </c>
      <c r="I297" s="357" t="str">
        <f t="shared" ca="1" si="88"/>
        <v>18.002.002</v>
      </c>
      <c r="J297" s="358" t="s">
        <v>878</v>
      </c>
      <c r="K297" s="359"/>
      <c r="L297" s="360"/>
      <c r="M297" s="360"/>
      <c r="N297" s="361">
        <f t="shared" ca="1" si="97"/>
        <v>39338.415000000001</v>
      </c>
      <c r="O297" s="362"/>
      <c r="P297" s="362"/>
      <c r="Q297" s="363"/>
      <c r="R297" s="384"/>
      <c r="S297" s="384"/>
      <c r="T297" s="384"/>
      <c r="U297" s="344"/>
      <c r="V297" s="344"/>
      <c r="W297" s="344"/>
      <c r="X297" s="344"/>
      <c r="Y297" s="344"/>
      <c r="Z297" s="344"/>
    </row>
    <row r="298" spans="1:26" ht="13.5" hidden="1" customHeight="1" outlineLevel="2" x14ac:dyDescent="0.25">
      <c r="A298" s="345">
        <f t="shared" ca="1" si="96"/>
        <v>0</v>
      </c>
      <c r="B298" s="345">
        <f t="shared" ca="1" si="102"/>
        <v>18</v>
      </c>
      <c r="C298" s="345">
        <f t="shared" ca="1" si="103"/>
        <v>2</v>
      </c>
      <c r="D298" s="346">
        <f t="shared" ca="1" si="101"/>
        <v>2</v>
      </c>
      <c r="E298" s="346">
        <f t="shared" ca="1" si="104"/>
        <v>1</v>
      </c>
      <c r="F298" s="1151"/>
      <c r="G298" s="355"/>
      <c r="H298" s="356" t="s">
        <v>606</v>
      </c>
      <c r="I298" s="357" t="str">
        <f t="shared" ca="1" si="88"/>
        <v>18.002.002.001</v>
      </c>
      <c r="J298" s="358" t="s">
        <v>879</v>
      </c>
      <c r="K298" s="923" t="s">
        <v>64</v>
      </c>
      <c r="L298" s="360">
        <f>Arquitetura!H2332</f>
        <v>254.70000000000005</v>
      </c>
      <c r="M298" s="360">
        <v>154.44999999999999</v>
      </c>
      <c r="N298" s="361">
        <f t="shared" si="97"/>
        <v>39338.415000000001</v>
      </c>
      <c r="O298" s="362" t="s">
        <v>801</v>
      </c>
      <c r="P298" s="362"/>
      <c r="Q298" s="363" t="s">
        <v>640</v>
      </c>
      <c r="R298" s="384"/>
      <c r="S298" s="384"/>
      <c r="T298" s="384"/>
      <c r="U298" s="344"/>
      <c r="V298" s="344"/>
      <c r="W298" s="344"/>
      <c r="X298" s="344"/>
      <c r="Y298" s="344"/>
      <c r="Z298" s="344"/>
    </row>
    <row r="299" spans="1:26" ht="13.5" hidden="1" customHeight="1" outlineLevel="1" x14ac:dyDescent="0.25">
      <c r="A299" s="345">
        <f t="shared" ca="1" si="96"/>
        <v>0</v>
      </c>
      <c r="B299" s="345">
        <f t="shared" ca="1" si="102"/>
        <v>18</v>
      </c>
      <c r="C299" s="345">
        <f t="shared" ca="1" si="103"/>
        <v>2</v>
      </c>
      <c r="D299" s="346">
        <f t="shared" ca="1" si="101"/>
        <v>3</v>
      </c>
      <c r="E299" s="346">
        <f t="shared" ca="1" si="104"/>
        <v>0</v>
      </c>
      <c r="F299" s="1151"/>
      <c r="G299" s="355"/>
      <c r="H299" s="356" t="s">
        <v>604</v>
      </c>
      <c r="I299" s="357" t="str">
        <f t="shared" ca="1" si="88"/>
        <v>18.002.003</v>
      </c>
      <c r="J299" s="358" t="s">
        <v>880</v>
      </c>
      <c r="K299" s="359"/>
      <c r="L299" s="360"/>
      <c r="M299" s="360"/>
      <c r="N299" s="361">
        <f t="shared" ca="1" si="97"/>
        <v>30873.599999999999</v>
      </c>
      <c r="O299" s="362"/>
      <c r="P299" s="362"/>
      <c r="Q299" s="363"/>
      <c r="R299" s="384"/>
      <c r="S299" s="384"/>
      <c r="T299" s="384"/>
      <c r="U299" s="344"/>
      <c r="V299" s="344"/>
      <c r="W299" s="344"/>
      <c r="X299" s="344"/>
      <c r="Y299" s="344"/>
      <c r="Z299" s="344"/>
    </row>
    <row r="300" spans="1:26" ht="13.5" hidden="1" customHeight="1" outlineLevel="2" x14ac:dyDescent="0.25">
      <c r="A300" s="345">
        <f t="shared" ca="1" si="96"/>
        <v>0</v>
      </c>
      <c r="B300" s="345">
        <f t="shared" ca="1" si="102"/>
        <v>18</v>
      </c>
      <c r="C300" s="345">
        <f t="shared" ca="1" si="103"/>
        <v>2</v>
      </c>
      <c r="D300" s="346">
        <f t="shared" ca="1" si="101"/>
        <v>3</v>
      </c>
      <c r="E300" s="346">
        <f t="shared" ca="1" si="104"/>
        <v>1</v>
      </c>
      <c r="F300" s="1151"/>
      <c r="G300" s="355"/>
      <c r="H300" s="356" t="s">
        <v>606</v>
      </c>
      <c r="I300" s="357" t="str">
        <f t="shared" ca="1" si="88"/>
        <v>18.002.003.001</v>
      </c>
      <c r="J300" s="358" t="s">
        <v>881</v>
      </c>
      <c r="K300" s="359" t="s">
        <v>88</v>
      </c>
      <c r="L300" s="360">
        <f>L296</f>
        <v>32</v>
      </c>
      <c r="M300" s="360">
        <v>964.8</v>
      </c>
      <c r="N300" s="361">
        <f t="shared" si="97"/>
        <v>30873.599999999999</v>
      </c>
      <c r="O300" s="362" t="s">
        <v>882</v>
      </c>
      <c r="P300" s="362"/>
      <c r="Q300" s="363" t="s">
        <v>640</v>
      </c>
      <c r="R300" s="384"/>
      <c r="S300" s="384"/>
      <c r="T300" s="384"/>
      <c r="U300" s="344"/>
      <c r="V300" s="344"/>
      <c r="W300" s="344"/>
      <c r="X300" s="344"/>
      <c r="Y300" s="344"/>
      <c r="Z300" s="344"/>
    </row>
    <row r="301" spans="1:26" ht="13.5" hidden="1" customHeight="1" outlineLevel="1" x14ac:dyDescent="0.25">
      <c r="A301" s="345">
        <f t="shared" ca="1" si="96"/>
        <v>0</v>
      </c>
      <c r="B301" s="345">
        <f t="shared" ca="1" si="102"/>
        <v>18</v>
      </c>
      <c r="C301" s="345">
        <f t="shared" ca="1" si="103"/>
        <v>2</v>
      </c>
      <c r="D301" s="346">
        <f t="shared" ca="1" si="101"/>
        <v>4</v>
      </c>
      <c r="E301" s="346">
        <f t="shared" ca="1" si="104"/>
        <v>0</v>
      </c>
      <c r="F301" s="1151"/>
      <c r="G301" s="355"/>
      <c r="H301" s="356" t="s">
        <v>604</v>
      </c>
      <c r="I301" s="357" t="str">
        <f t="shared" ca="1" si="88"/>
        <v>18.002.004</v>
      </c>
      <c r="J301" s="358" t="s">
        <v>714</v>
      </c>
      <c r="K301" s="359"/>
      <c r="L301" s="360"/>
      <c r="M301" s="360"/>
      <c r="N301" s="361">
        <f t="shared" ca="1" si="97"/>
        <v>86100</v>
      </c>
      <c r="O301" s="362"/>
      <c r="P301" s="362"/>
      <c r="Q301" s="363"/>
      <c r="R301" s="384"/>
      <c r="S301" s="384"/>
      <c r="T301" s="384"/>
      <c r="U301" s="344"/>
      <c r="V301" s="344"/>
      <c r="W301" s="344"/>
      <c r="X301" s="344"/>
      <c r="Y301" s="344"/>
      <c r="Z301" s="344"/>
    </row>
    <row r="302" spans="1:26" ht="13.5" hidden="1" customHeight="1" outlineLevel="2" x14ac:dyDescent="0.25">
      <c r="A302" s="345">
        <f t="shared" ca="1" si="96"/>
        <v>0</v>
      </c>
      <c r="B302" s="345">
        <f t="shared" ca="1" si="102"/>
        <v>18</v>
      </c>
      <c r="C302" s="345">
        <f t="shared" ca="1" si="103"/>
        <v>2</v>
      </c>
      <c r="D302" s="346">
        <f t="shared" ca="1" si="101"/>
        <v>4</v>
      </c>
      <c r="E302" s="346">
        <f t="shared" ca="1" si="104"/>
        <v>1</v>
      </c>
      <c r="F302" s="1151"/>
      <c r="G302" s="355"/>
      <c r="H302" s="356" t="s">
        <v>606</v>
      </c>
      <c r="I302" s="357" t="str">
        <f t="shared" ca="1" si="88"/>
        <v>18.002.004.001</v>
      </c>
      <c r="J302" s="358" t="s">
        <v>883</v>
      </c>
      <c r="K302" s="359" t="s">
        <v>88</v>
      </c>
      <c r="L302" s="360">
        <f>SUM(L293:L296)</f>
        <v>287</v>
      </c>
      <c r="M302" s="360">
        <f>IFERROR(VLOOKUP(J302,CPU!$D$2:$H$1439,5,FALSE),0)</f>
        <v>300</v>
      </c>
      <c r="N302" s="361">
        <f t="shared" si="97"/>
        <v>86100</v>
      </c>
      <c r="O302" s="362"/>
      <c r="P302" s="362"/>
      <c r="Q302" s="363" t="s">
        <v>640</v>
      </c>
      <c r="R302" s="384"/>
      <c r="S302" s="384"/>
      <c r="T302" s="384"/>
      <c r="U302" s="344"/>
      <c r="V302" s="344"/>
      <c r="W302" s="344"/>
      <c r="X302" s="344"/>
      <c r="Y302" s="344"/>
      <c r="Z302" s="344"/>
    </row>
    <row r="303" spans="1:26" ht="13.5" hidden="1" customHeight="1" outlineLevel="1" x14ac:dyDescent="0.25">
      <c r="A303" s="345">
        <f t="shared" ca="1" si="96"/>
        <v>0</v>
      </c>
      <c r="B303" s="345">
        <f t="shared" ca="1" si="102"/>
        <v>18</v>
      </c>
      <c r="C303" s="345">
        <f t="shared" ca="1" si="103"/>
        <v>3</v>
      </c>
      <c r="D303" s="346">
        <f t="shared" ca="1" si="101"/>
        <v>0</v>
      </c>
      <c r="E303" s="346">
        <f t="shared" ca="1" si="104"/>
        <v>1</v>
      </c>
      <c r="F303" s="1151"/>
      <c r="G303" s="355"/>
      <c r="H303" s="356" t="s">
        <v>31</v>
      </c>
      <c r="I303" s="357" t="str">
        <f t="shared" ca="1" si="88"/>
        <v>18.003</v>
      </c>
      <c r="J303" s="358" t="s">
        <v>884</v>
      </c>
      <c r="K303" s="359"/>
      <c r="L303" s="360"/>
      <c r="M303" s="360"/>
      <c r="N303" s="361">
        <f t="shared" ca="1" si="97"/>
        <v>396810.67510777782</v>
      </c>
      <c r="O303" s="362"/>
      <c r="P303" s="362"/>
      <c r="Q303" s="363"/>
      <c r="R303" s="384"/>
      <c r="S303" s="384"/>
      <c r="T303" s="384"/>
      <c r="U303" s="344"/>
      <c r="V303" s="344"/>
      <c r="W303" s="344"/>
      <c r="X303" s="344"/>
      <c r="Y303" s="344"/>
      <c r="Z303" s="344"/>
    </row>
    <row r="304" spans="1:26" ht="13.5" hidden="1" customHeight="1" outlineLevel="1" x14ac:dyDescent="0.25">
      <c r="A304" s="345">
        <f t="shared" ca="1" si="96"/>
        <v>0</v>
      </c>
      <c r="B304" s="345">
        <f t="shared" ca="1" si="102"/>
        <v>18</v>
      </c>
      <c r="C304" s="345">
        <f t="shared" ca="1" si="103"/>
        <v>3</v>
      </c>
      <c r="D304" s="346">
        <f t="shared" ca="1" si="101"/>
        <v>1</v>
      </c>
      <c r="E304" s="346">
        <f t="shared" ca="1" si="104"/>
        <v>0</v>
      </c>
      <c r="F304" s="1151"/>
      <c r="G304" s="355"/>
      <c r="H304" s="356" t="s">
        <v>604</v>
      </c>
      <c r="I304" s="357" t="str">
        <f t="shared" ca="1" si="88"/>
        <v>18.003.001</v>
      </c>
      <c r="J304" s="358" t="s">
        <v>865</v>
      </c>
      <c r="K304" s="359"/>
      <c r="L304" s="360"/>
      <c r="M304" s="360"/>
      <c r="N304" s="361">
        <f t="shared" ca="1" si="97"/>
        <v>8380.4270000000033</v>
      </c>
      <c r="O304" s="362"/>
      <c r="P304" s="362"/>
      <c r="Q304" s="363"/>
      <c r="R304" s="384"/>
      <c r="S304" s="384"/>
      <c r="T304" s="384"/>
      <c r="U304" s="344"/>
      <c r="V304" s="344"/>
      <c r="W304" s="344"/>
      <c r="X304" s="344"/>
      <c r="Y304" s="344"/>
      <c r="Z304" s="344"/>
    </row>
    <row r="305" spans="1:26" ht="13.5" hidden="1" customHeight="1" outlineLevel="2" x14ac:dyDescent="0.25">
      <c r="A305" s="345">
        <f t="shared" ca="1" si="96"/>
        <v>0</v>
      </c>
      <c r="B305" s="345">
        <f t="shared" ca="1" si="102"/>
        <v>18</v>
      </c>
      <c r="C305" s="345">
        <f t="shared" ca="1" si="103"/>
        <v>3</v>
      </c>
      <c r="D305" s="346">
        <f t="shared" ca="1" si="101"/>
        <v>1</v>
      </c>
      <c r="E305" s="346">
        <f t="shared" ca="1" si="104"/>
        <v>1</v>
      </c>
      <c r="F305" s="1151"/>
      <c r="G305" s="355"/>
      <c r="H305" s="356" t="s">
        <v>606</v>
      </c>
      <c r="I305" s="357" t="str">
        <f t="shared" ca="1" si="88"/>
        <v>18.003.001.001</v>
      </c>
      <c r="J305" s="358" t="s">
        <v>885</v>
      </c>
      <c r="K305" s="359" t="s">
        <v>64</v>
      </c>
      <c r="L305" s="360">
        <f>Arquitetura!D2059</f>
        <v>227.42000000000007</v>
      </c>
      <c r="M305" s="360">
        <v>36.85</v>
      </c>
      <c r="N305" s="361">
        <f t="shared" si="97"/>
        <v>8380.4270000000033</v>
      </c>
      <c r="O305" s="362" t="s">
        <v>801</v>
      </c>
      <c r="P305" s="362"/>
      <c r="Q305" s="363" t="s">
        <v>640</v>
      </c>
      <c r="R305" s="384"/>
      <c r="S305" s="384"/>
      <c r="T305" s="384"/>
      <c r="U305" s="344"/>
      <c r="V305" s="344"/>
      <c r="W305" s="344"/>
      <c r="X305" s="344"/>
      <c r="Y305" s="344"/>
      <c r="Z305" s="344"/>
    </row>
    <row r="306" spans="1:26" ht="13.5" hidden="1" customHeight="1" outlineLevel="1" x14ac:dyDescent="0.25">
      <c r="A306" s="345">
        <f t="shared" ca="1" si="96"/>
        <v>0</v>
      </c>
      <c r="B306" s="345">
        <f t="shared" ca="1" si="102"/>
        <v>18</v>
      </c>
      <c r="C306" s="345">
        <f t="shared" ca="1" si="103"/>
        <v>3</v>
      </c>
      <c r="D306" s="346">
        <f t="shared" ca="1" si="101"/>
        <v>2</v>
      </c>
      <c r="E306" s="346">
        <f t="shared" ca="1" si="104"/>
        <v>0</v>
      </c>
      <c r="F306" s="1151"/>
      <c r="G306" s="355"/>
      <c r="H306" s="356" t="s">
        <v>604</v>
      </c>
      <c r="I306" s="357" t="str">
        <f t="shared" ca="1" si="88"/>
        <v>18.003.002</v>
      </c>
      <c r="J306" s="358" t="s">
        <v>886</v>
      </c>
      <c r="K306" s="359"/>
      <c r="L306" s="360"/>
      <c r="M306" s="360"/>
      <c r="N306" s="361">
        <f t="shared" ca="1" si="97"/>
        <v>359230.24810777779</v>
      </c>
      <c r="O306" s="362"/>
      <c r="P306" s="362"/>
      <c r="Q306" s="363"/>
      <c r="R306" s="384"/>
      <c r="S306" s="384"/>
      <c r="T306" s="384"/>
      <c r="U306" s="344"/>
      <c r="V306" s="344"/>
      <c r="W306" s="344"/>
      <c r="X306" s="344"/>
      <c r="Y306" s="344"/>
      <c r="Z306" s="344"/>
    </row>
    <row r="307" spans="1:26" ht="13.5" hidden="1" customHeight="1" outlineLevel="2" x14ac:dyDescent="0.25">
      <c r="A307" s="345">
        <f t="shared" ca="1" si="96"/>
        <v>0</v>
      </c>
      <c r="B307" s="345">
        <f t="shared" ca="1" si="102"/>
        <v>18</v>
      </c>
      <c r="C307" s="345">
        <f t="shared" ca="1" si="103"/>
        <v>3</v>
      </c>
      <c r="D307" s="346">
        <f t="shared" ca="1" si="101"/>
        <v>2</v>
      </c>
      <c r="E307" s="346">
        <f t="shared" ca="1" si="104"/>
        <v>1</v>
      </c>
      <c r="F307" s="1151"/>
      <c r="G307" s="355"/>
      <c r="H307" s="356" t="s">
        <v>606</v>
      </c>
      <c r="I307" s="357" t="str">
        <f t="shared" ca="1" si="88"/>
        <v>18.003.002.001</v>
      </c>
      <c r="J307" s="358" t="s">
        <v>887</v>
      </c>
      <c r="K307" s="359" t="s">
        <v>88</v>
      </c>
      <c r="L307" s="360">
        <f>Arquitetura!H2448</f>
        <v>1</v>
      </c>
      <c r="M307" s="360">
        <f>1520/0.9*0.6</f>
        <v>1013.3333333333333</v>
      </c>
      <c r="N307" s="361">
        <f t="shared" si="97"/>
        <v>1013.3333333333333</v>
      </c>
      <c r="O307" s="362" t="s">
        <v>888</v>
      </c>
      <c r="P307" s="362"/>
      <c r="Q307" s="363" t="s">
        <v>640</v>
      </c>
      <c r="R307" s="384"/>
      <c r="S307" s="384"/>
      <c r="T307" s="384"/>
      <c r="U307" s="344"/>
      <c r="V307" s="344"/>
      <c r="W307" s="344"/>
      <c r="X307" s="344"/>
      <c r="Y307" s="344"/>
      <c r="Z307" s="344"/>
    </row>
    <row r="308" spans="1:26" ht="13.5" hidden="1" customHeight="1" outlineLevel="2" x14ac:dyDescent="0.25">
      <c r="A308" s="345">
        <f t="shared" ca="1" si="96"/>
        <v>0</v>
      </c>
      <c r="B308" s="345">
        <f t="shared" ca="1" si="102"/>
        <v>18</v>
      </c>
      <c r="C308" s="345">
        <f t="shared" ca="1" si="103"/>
        <v>3</v>
      </c>
      <c r="D308" s="346">
        <f t="shared" ca="1" si="101"/>
        <v>2</v>
      </c>
      <c r="E308" s="346">
        <f t="shared" ca="1" si="104"/>
        <v>2</v>
      </c>
      <c r="F308" s="1151"/>
      <c r="G308" s="355"/>
      <c r="H308" s="356" t="s">
        <v>606</v>
      </c>
      <c r="I308" s="357" t="str">
        <f t="shared" ca="1" si="88"/>
        <v>18.003.002.002</v>
      </c>
      <c r="J308" s="358" t="s">
        <v>889</v>
      </c>
      <c r="K308" s="359" t="s">
        <v>88</v>
      </c>
      <c r="L308" s="360">
        <f>Arquitetura!H2451</f>
        <v>1</v>
      </c>
      <c r="M308" s="360">
        <f>1520/0.9*0.7</f>
        <v>1182.2222222222222</v>
      </c>
      <c r="N308" s="361">
        <f t="shared" si="97"/>
        <v>1182.2222222222222</v>
      </c>
      <c r="O308" s="362" t="s">
        <v>888</v>
      </c>
      <c r="P308" s="362"/>
      <c r="Q308" s="363" t="s">
        <v>640</v>
      </c>
      <c r="R308" s="384"/>
      <c r="S308" s="384"/>
      <c r="T308" s="384"/>
      <c r="U308" s="344"/>
      <c r="V308" s="344"/>
      <c r="W308" s="344"/>
      <c r="X308" s="344"/>
      <c r="Y308" s="344"/>
      <c r="Z308" s="344"/>
    </row>
    <row r="309" spans="1:26" ht="13.5" hidden="1" customHeight="1" outlineLevel="2" x14ac:dyDescent="0.25">
      <c r="A309" s="345">
        <f t="shared" ca="1" si="96"/>
        <v>0</v>
      </c>
      <c r="B309" s="345">
        <f t="shared" ca="1" si="102"/>
        <v>18</v>
      </c>
      <c r="C309" s="345">
        <f t="shared" ca="1" si="103"/>
        <v>3</v>
      </c>
      <c r="D309" s="346">
        <f t="shared" ca="1" si="101"/>
        <v>2</v>
      </c>
      <c r="E309" s="346">
        <f t="shared" ca="1" si="104"/>
        <v>3</v>
      </c>
      <c r="F309" s="1151"/>
      <c r="G309" s="355"/>
      <c r="H309" s="356" t="s">
        <v>606</v>
      </c>
      <c r="I309" s="357" t="str">
        <f t="shared" ca="1" si="88"/>
        <v>18.003.002.003</v>
      </c>
      <c r="J309" s="358" t="s">
        <v>890</v>
      </c>
      <c r="K309" s="359" t="s">
        <v>88</v>
      </c>
      <c r="L309" s="360">
        <f>Arquitetura!H2445</f>
        <v>39</v>
      </c>
      <c r="M309" s="360">
        <f>1520/0.9*0.8</f>
        <v>1351.1111111111113</v>
      </c>
      <c r="N309" s="361">
        <f t="shared" si="97"/>
        <v>52693.333333333343</v>
      </c>
      <c r="O309" s="362" t="s">
        <v>888</v>
      </c>
      <c r="P309" s="362"/>
      <c r="Q309" s="363" t="s">
        <v>640</v>
      </c>
      <c r="R309" s="384"/>
      <c r="S309" s="384"/>
      <c r="T309" s="384"/>
      <c r="U309" s="344"/>
      <c r="V309" s="344"/>
      <c r="W309" s="344"/>
      <c r="X309" s="344"/>
      <c r="Y309" s="344"/>
      <c r="Z309" s="344"/>
    </row>
    <row r="310" spans="1:26" ht="12.75" hidden="1" customHeight="1" outlineLevel="2" x14ac:dyDescent="0.25">
      <c r="A310" s="345">
        <f t="shared" ca="1" si="96"/>
        <v>0</v>
      </c>
      <c r="B310" s="345">
        <f t="shared" ca="1" si="102"/>
        <v>18</v>
      </c>
      <c r="C310" s="345">
        <f t="shared" ca="1" si="103"/>
        <v>3</v>
      </c>
      <c r="D310" s="346">
        <f t="shared" ca="1" si="101"/>
        <v>2</v>
      </c>
      <c r="E310" s="346">
        <f t="shared" ca="1" si="104"/>
        <v>4</v>
      </c>
      <c r="F310" s="1151"/>
      <c r="G310" s="355"/>
      <c r="H310" s="356" t="s">
        <v>606</v>
      </c>
      <c r="I310" s="357" t="str">
        <f t="shared" ca="1" si="88"/>
        <v>18.003.002.004</v>
      </c>
      <c r="J310" s="358" t="s">
        <v>891</v>
      </c>
      <c r="K310" s="359" t="s">
        <v>88</v>
      </c>
      <c r="L310" s="360">
        <f>Arquitetura!H2447</f>
        <v>1</v>
      </c>
      <c r="M310" s="360">
        <f>1520/0.9*0.82</f>
        <v>1384.8888888888889</v>
      </c>
      <c r="N310" s="361">
        <f t="shared" si="97"/>
        <v>1384.8888888888889</v>
      </c>
      <c r="O310" s="362" t="s">
        <v>888</v>
      </c>
      <c r="P310" s="362"/>
      <c r="Q310" s="363" t="s">
        <v>640</v>
      </c>
      <c r="R310" s="384"/>
      <c r="S310" s="384"/>
      <c r="T310" s="384"/>
      <c r="U310" s="344"/>
      <c r="V310" s="344"/>
      <c r="W310" s="344"/>
      <c r="X310" s="344"/>
      <c r="Y310" s="344"/>
      <c r="Z310" s="344"/>
    </row>
    <row r="311" spans="1:26" ht="13.5" hidden="1" customHeight="1" outlineLevel="2" x14ac:dyDescent="0.25">
      <c r="A311" s="345">
        <f t="shared" ca="1" si="96"/>
        <v>0</v>
      </c>
      <c r="B311" s="345">
        <f t="shared" ca="1" si="102"/>
        <v>18</v>
      </c>
      <c r="C311" s="345">
        <f t="shared" ca="1" si="103"/>
        <v>3</v>
      </c>
      <c r="D311" s="346">
        <f t="shared" ca="1" si="101"/>
        <v>2</v>
      </c>
      <c r="E311" s="346">
        <f t="shared" ca="1" si="104"/>
        <v>5</v>
      </c>
      <c r="F311" s="1151"/>
      <c r="G311" s="355"/>
      <c r="H311" s="356" t="s">
        <v>606</v>
      </c>
      <c r="I311" s="357" t="str">
        <f t="shared" ref="I311" ca="1" si="105">IF(H311="Unidade Construtiva",TEXT(A311,"00"),IF(H311="Célula Construtiva",TEXT(B311,"00"),IF(H311="Etapa",CONCATENATE(TEXT(B311,"00"),".",TEXT(C311,"000")),IF(H311="Subetapa",CONCATENATE(TEXT(B311,"00"),".",TEXT(C311,"000"),".",TEXT(D311,"000")),IF(H311="Serviço",CONCATENATE(TEXT(B311,"00"),".",TEXT(C311,"000"),".",TEXT(D311,"000"),".",TEXT(E311,"000")),"")))))</f>
        <v>18.003.002.005</v>
      </c>
      <c r="J311" s="1167" t="s">
        <v>839</v>
      </c>
      <c r="K311" s="359" t="s">
        <v>98</v>
      </c>
      <c r="L311" s="360">
        <f>Arquitetura!H2446*1.2</f>
        <v>103.98</v>
      </c>
      <c r="M311" s="360">
        <v>1022.11</v>
      </c>
      <c r="N311" s="361">
        <f t="shared" si="97"/>
        <v>106278.99780000001</v>
      </c>
      <c r="O311" s="836" t="s">
        <v>5338</v>
      </c>
      <c r="P311" s="362"/>
      <c r="Q311" s="363" t="s">
        <v>640</v>
      </c>
      <c r="R311" s="384"/>
      <c r="S311" s="384"/>
      <c r="T311" s="384"/>
      <c r="U311" s="344"/>
      <c r="V311" s="344"/>
      <c r="W311" s="344"/>
      <c r="X311" s="344"/>
      <c r="Y311" s="344"/>
      <c r="Z311" s="344"/>
    </row>
    <row r="312" spans="1:26" ht="13.5" hidden="1" customHeight="1" outlineLevel="2" x14ac:dyDescent="0.25">
      <c r="A312" s="345">
        <f t="shared" ca="1" si="96"/>
        <v>0</v>
      </c>
      <c r="B312" s="345">
        <f t="shared" ca="1" si="102"/>
        <v>18</v>
      </c>
      <c r="C312" s="345">
        <f t="shared" ca="1" si="103"/>
        <v>3</v>
      </c>
      <c r="D312" s="346">
        <f t="shared" ca="1" si="101"/>
        <v>2</v>
      </c>
      <c r="E312" s="346">
        <f t="shared" ca="1" si="104"/>
        <v>6</v>
      </c>
      <c r="F312" s="1151"/>
      <c r="G312" s="355"/>
      <c r="H312" s="356" t="s">
        <v>606</v>
      </c>
      <c r="I312" s="357" t="str">
        <f ca="1">IF(H312="Unidade Construtiva",TEXT(A312,"00"),IF(H312="Célula Construtiva",TEXT(B312,"00"),IF(H312="Etapa",CONCATENATE(TEXT(B312,"00"),".",TEXT(C312,"000")),IF(H312="Subetapa",CONCATENATE(TEXT(B312,"00"),".",TEXT(C312,"000"),".",TEXT(D312,"000")),IF(H312="Serviço",CONCATENATE(TEXT(B312,"00"),".",TEXT(C312,"000"),".",TEXT(D312,"000"),".",TEXT(E312,"000")),"")))))</f>
        <v>18.003.002.006</v>
      </c>
      <c r="J312" s="358" t="s">
        <v>839</v>
      </c>
      <c r="K312" s="359" t="s">
        <v>98</v>
      </c>
      <c r="L312" s="360">
        <f>Arquitetura!H2449*1.1</f>
        <v>192.42300000000003</v>
      </c>
      <c r="M312" s="360">
        <v>1022.11</v>
      </c>
      <c r="N312" s="361">
        <f t="shared" si="97"/>
        <v>196677.47253000003</v>
      </c>
      <c r="O312" s="362" t="s">
        <v>801</v>
      </c>
      <c r="P312" s="362"/>
      <c r="Q312" s="363" t="s">
        <v>640</v>
      </c>
      <c r="R312" s="384"/>
      <c r="S312" s="384"/>
      <c r="T312" s="384"/>
      <c r="U312" s="344"/>
      <c r="V312" s="344"/>
      <c r="W312" s="344"/>
      <c r="X312" s="344"/>
      <c r="Y312" s="344"/>
      <c r="Z312" s="344"/>
    </row>
    <row r="313" spans="1:26" ht="13.5" hidden="1" customHeight="1" outlineLevel="1" x14ac:dyDescent="0.25">
      <c r="A313" s="345">
        <f t="shared" ca="1" si="96"/>
        <v>0</v>
      </c>
      <c r="B313" s="345">
        <f t="shared" ca="1" si="102"/>
        <v>18</v>
      </c>
      <c r="C313" s="345">
        <f t="shared" ca="1" si="103"/>
        <v>3</v>
      </c>
      <c r="D313" s="346">
        <f t="shared" ca="1" si="101"/>
        <v>3</v>
      </c>
      <c r="E313" s="346">
        <f t="shared" ca="1" si="104"/>
        <v>0</v>
      </c>
      <c r="F313" s="1151"/>
      <c r="G313" s="355"/>
      <c r="H313" s="356" t="s">
        <v>604</v>
      </c>
      <c r="I313" s="357" t="str">
        <f t="shared" ca="1" si="88"/>
        <v>18.003.003</v>
      </c>
      <c r="J313" s="358" t="s">
        <v>892</v>
      </c>
      <c r="K313" s="359"/>
      <c r="L313" s="360"/>
      <c r="M313" s="360"/>
      <c r="N313" s="361">
        <f t="shared" ca="1" si="97"/>
        <v>16600</v>
      </c>
      <c r="O313" s="362"/>
      <c r="P313" s="362"/>
      <c r="Q313" s="363"/>
      <c r="R313" s="384"/>
      <c r="S313" s="384"/>
      <c r="T313" s="384"/>
      <c r="U313" s="344"/>
      <c r="V313" s="344"/>
      <c r="W313" s="344"/>
      <c r="X313" s="344"/>
      <c r="Y313" s="344"/>
      <c r="Z313" s="344"/>
    </row>
    <row r="314" spans="1:26" ht="13.5" hidden="1" customHeight="1" outlineLevel="2" x14ac:dyDescent="0.25">
      <c r="A314" s="345">
        <f t="shared" ca="1" si="96"/>
        <v>0</v>
      </c>
      <c r="B314" s="345">
        <f t="shared" ca="1" si="102"/>
        <v>18</v>
      </c>
      <c r="C314" s="345">
        <f t="shared" ca="1" si="103"/>
        <v>3</v>
      </c>
      <c r="D314" s="346">
        <f t="shared" ca="1" si="101"/>
        <v>3</v>
      </c>
      <c r="E314" s="346">
        <f t="shared" ca="1" si="104"/>
        <v>1</v>
      </c>
      <c r="F314" s="1151"/>
      <c r="G314" s="355"/>
      <c r="H314" s="356" t="s">
        <v>606</v>
      </c>
      <c r="I314" s="357" t="str">
        <f t="shared" ca="1" si="88"/>
        <v>18.003.003.001</v>
      </c>
      <c r="J314" s="358" t="s">
        <v>893</v>
      </c>
      <c r="K314" s="359" t="s">
        <v>88</v>
      </c>
      <c r="L314" s="360">
        <f>Arquitetura!H2453</f>
        <v>1</v>
      </c>
      <c r="M314" s="360">
        <v>14200</v>
      </c>
      <c r="N314" s="361">
        <f t="shared" si="97"/>
        <v>14200</v>
      </c>
      <c r="O314" s="362" t="s">
        <v>888</v>
      </c>
      <c r="P314" s="362"/>
      <c r="Q314" s="363" t="s">
        <v>640</v>
      </c>
      <c r="R314" s="384"/>
      <c r="S314" s="384"/>
      <c r="T314" s="384"/>
      <c r="U314" s="344"/>
      <c r="V314" s="344"/>
      <c r="W314" s="344"/>
      <c r="X314" s="344"/>
      <c r="Y314" s="344"/>
      <c r="Z314" s="344"/>
    </row>
    <row r="315" spans="1:26" ht="13.5" hidden="1" customHeight="1" outlineLevel="2" x14ac:dyDescent="0.25">
      <c r="A315" s="345">
        <f t="shared" ca="1" si="96"/>
        <v>0</v>
      </c>
      <c r="B315" s="345">
        <f t="shared" ca="1" si="102"/>
        <v>18</v>
      </c>
      <c r="C315" s="345">
        <f t="shared" ca="1" si="103"/>
        <v>3</v>
      </c>
      <c r="D315" s="346">
        <f t="shared" ca="1" si="101"/>
        <v>3</v>
      </c>
      <c r="E315" s="346">
        <f t="shared" ca="1" si="104"/>
        <v>2</v>
      </c>
      <c r="F315" s="1151"/>
      <c r="G315" s="355"/>
      <c r="H315" s="356" t="s">
        <v>606</v>
      </c>
      <c r="I315" s="357" t="str">
        <f t="shared" ca="1" si="88"/>
        <v>18.003.003.002</v>
      </c>
      <c r="J315" s="358" t="s">
        <v>894</v>
      </c>
      <c r="K315" s="359" t="s">
        <v>88</v>
      </c>
      <c r="L315" s="360">
        <f>Arquitetura!H2450</f>
        <v>3</v>
      </c>
      <c r="M315" s="1190">
        <v>800</v>
      </c>
      <c r="N315" s="361">
        <f t="shared" si="97"/>
        <v>2400</v>
      </c>
      <c r="O315" s="362" t="s">
        <v>888</v>
      </c>
      <c r="P315" s="362"/>
      <c r="Q315" s="363" t="s">
        <v>640</v>
      </c>
      <c r="R315" s="384"/>
      <c r="S315" s="384"/>
      <c r="T315" s="384"/>
      <c r="U315" s="344"/>
      <c r="V315" s="344"/>
      <c r="W315" s="344"/>
      <c r="X315" s="344"/>
      <c r="Y315" s="344"/>
      <c r="Z315" s="344"/>
    </row>
    <row r="316" spans="1:26" ht="13.5" hidden="1" customHeight="1" outlineLevel="1" x14ac:dyDescent="0.25">
      <c r="A316" s="345">
        <f t="shared" ca="1" si="96"/>
        <v>0</v>
      </c>
      <c r="B316" s="345">
        <f t="shared" ca="1" si="102"/>
        <v>18</v>
      </c>
      <c r="C316" s="345">
        <f t="shared" ca="1" si="103"/>
        <v>3</v>
      </c>
      <c r="D316" s="346">
        <f t="shared" ca="1" si="101"/>
        <v>4</v>
      </c>
      <c r="E316" s="346">
        <f t="shared" ca="1" si="104"/>
        <v>0</v>
      </c>
      <c r="F316" s="1151"/>
      <c r="G316" s="355"/>
      <c r="H316" s="356" t="s">
        <v>604</v>
      </c>
      <c r="I316" s="357" t="str">
        <f t="shared" ca="1" si="88"/>
        <v>18.003.004</v>
      </c>
      <c r="J316" s="358" t="s">
        <v>714</v>
      </c>
      <c r="K316" s="359"/>
      <c r="L316" s="360"/>
      <c r="M316" s="360"/>
      <c r="N316" s="361">
        <f t="shared" ca="1" si="97"/>
        <v>12600</v>
      </c>
      <c r="O316" s="362"/>
      <c r="P316" s="362"/>
      <c r="Q316" s="363"/>
      <c r="R316" s="384"/>
      <c r="S316" s="384"/>
      <c r="T316" s="384"/>
      <c r="U316" s="344"/>
      <c r="V316" s="344"/>
      <c r="W316" s="344"/>
      <c r="X316" s="344"/>
      <c r="Y316" s="344"/>
      <c r="Z316" s="344"/>
    </row>
    <row r="317" spans="1:26" ht="13.5" hidden="1" customHeight="1" outlineLevel="2" x14ac:dyDescent="0.25">
      <c r="A317" s="345">
        <f t="shared" ca="1" si="96"/>
        <v>0</v>
      </c>
      <c r="B317" s="345">
        <f t="shared" ca="1" si="102"/>
        <v>18</v>
      </c>
      <c r="C317" s="345">
        <f t="shared" ca="1" si="103"/>
        <v>3</v>
      </c>
      <c r="D317" s="346">
        <f t="shared" ca="1" si="101"/>
        <v>4</v>
      </c>
      <c r="E317" s="346">
        <f t="shared" ca="1" si="104"/>
        <v>1</v>
      </c>
      <c r="F317" s="1151"/>
      <c r="G317" s="355"/>
      <c r="H317" s="356" t="s">
        <v>606</v>
      </c>
      <c r="I317" s="357" t="str">
        <f t="shared" ca="1" si="88"/>
        <v>18.003.004.001</v>
      </c>
      <c r="J317" s="358" t="s">
        <v>895</v>
      </c>
      <c r="K317" s="359" t="s">
        <v>88</v>
      </c>
      <c r="L317" s="360">
        <f>SUM(L307:L310)</f>
        <v>42</v>
      </c>
      <c r="M317" s="360">
        <v>300</v>
      </c>
      <c r="N317" s="361">
        <f t="shared" si="97"/>
        <v>12600</v>
      </c>
      <c r="O317" s="362"/>
      <c r="P317" s="362"/>
      <c r="Q317" s="363" t="s">
        <v>640</v>
      </c>
      <c r="R317" s="384"/>
      <c r="S317" s="384"/>
      <c r="T317" s="384"/>
      <c r="U317" s="344"/>
      <c r="V317" s="344"/>
      <c r="W317" s="344"/>
      <c r="X317" s="344"/>
      <c r="Y317" s="344"/>
      <c r="Z317" s="344"/>
    </row>
    <row r="318" spans="1:26" ht="13.5" customHeight="1" collapsed="1" x14ac:dyDescent="0.25">
      <c r="A318" s="345">
        <f t="shared" ca="1" si="96"/>
        <v>0</v>
      </c>
      <c r="B318" s="345">
        <f t="shared" ca="1" si="102"/>
        <v>19</v>
      </c>
      <c r="C318" s="345">
        <f t="shared" ca="1" si="103"/>
        <v>0</v>
      </c>
      <c r="D318" s="346">
        <f t="shared" ca="1" si="101"/>
        <v>4</v>
      </c>
      <c r="E318" s="346">
        <f t="shared" ca="1" si="104"/>
        <v>1</v>
      </c>
      <c r="F318" s="1070"/>
      <c r="G318" s="355"/>
      <c r="H318" s="356" t="s">
        <v>601</v>
      </c>
      <c r="I318" s="357" t="str">
        <f t="shared" ca="1" si="88"/>
        <v>19</v>
      </c>
      <c r="J318" s="358" t="s">
        <v>48</v>
      </c>
      <c r="K318" s="359"/>
      <c r="L318" s="360"/>
      <c r="M318" s="360"/>
      <c r="N318" s="361">
        <f t="shared" ca="1" si="97"/>
        <v>197104.79599999997</v>
      </c>
      <c r="O318" s="392">
        <f ca="1">N318/'Obra '!$E$9</f>
        <v>28.488374540020065</v>
      </c>
      <c r="P318" s="392"/>
      <c r="Q318" s="363"/>
      <c r="R318" s="393"/>
      <c r="S318" s="393"/>
      <c r="T318" s="384"/>
      <c r="U318" s="344"/>
      <c r="V318" s="344"/>
      <c r="W318" s="344"/>
      <c r="X318" s="344"/>
      <c r="Y318" s="344"/>
      <c r="Z318" s="344"/>
    </row>
    <row r="319" spans="1:26" ht="13.5" hidden="1" customHeight="1" outlineLevel="1" x14ac:dyDescent="0.25">
      <c r="A319" s="345">
        <f t="shared" ca="1" si="96"/>
        <v>0</v>
      </c>
      <c r="B319" s="345">
        <f t="shared" ca="1" si="102"/>
        <v>19</v>
      </c>
      <c r="C319" s="345">
        <f t="shared" ca="1" si="103"/>
        <v>1</v>
      </c>
      <c r="D319" s="346">
        <f t="shared" ca="1" si="101"/>
        <v>0</v>
      </c>
      <c r="E319" s="346">
        <f t="shared" ca="1" si="104"/>
        <v>1</v>
      </c>
      <c r="F319" s="344"/>
      <c r="G319" s="355"/>
      <c r="H319" s="356" t="s">
        <v>31</v>
      </c>
      <c r="I319" s="357" t="str">
        <f t="shared" ca="1" si="88"/>
        <v>19.001</v>
      </c>
      <c r="J319" s="358" t="s">
        <v>48</v>
      </c>
      <c r="K319" s="359"/>
      <c r="L319" s="360"/>
      <c r="M319" s="360"/>
      <c r="N319" s="361">
        <f t="shared" ca="1" si="97"/>
        <v>197104.79599999997</v>
      </c>
      <c r="O319" s="362"/>
      <c r="P319" s="362"/>
      <c r="Q319" s="363"/>
      <c r="R319" s="384"/>
      <c r="S319" s="384"/>
      <c r="T319" s="384"/>
      <c r="U319" s="344"/>
      <c r="V319" s="344"/>
      <c r="W319" s="344"/>
      <c r="X319" s="344"/>
      <c r="Y319" s="344"/>
      <c r="Z319" s="344"/>
    </row>
    <row r="320" spans="1:26" ht="13.5" hidden="1" customHeight="1" outlineLevel="1" x14ac:dyDescent="0.25">
      <c r="A320" s="345">
        <f t="shared" ca="1" si="96"/>
        <v>0</v>
      </c>
      <c r="B320" s="345">
        <f t="shared" ca="1" si="102"/>
        <v>19</v>
      </c>
      <c r="C320" s="345">
        <f t="shared" ca="1" si="103"/>
        <v>1</v>
      </c>
      <c r="D320" s="346">
        <f t="shared" ca="1" si="101"/>
        <v>1</v>
      </c>
      <c r="E320" s="346">
        <f t="shared" ca="1" si="104"/>
        <v>0</v>
      </c>
      <c r="F320" s="344"/>
      <c r="G320" s="355"/>
      <c r="H320" s="356" t="s">
        <v>604</v>
      </c>
      <c r="I320" s="357" t="str">
        <f t="shared" ca="1" si="88"/>
        <v>19.001.001</v>
      </c>
      <c r="J320" s="358" t="s">
        <v>896</v>
      </c>
      <c r="K320" s="359"/>
      <c r="L320" s="360"/>
      <c r="M320" s="360"/>
      <c r="N320" s="361">
        <f t="shared" ca="1" si="97"/>
        <v>128843.89599999999</v>
      </c>
      <c r="O320" s="362"/>
      <c r="P320" s="362"/>
      <c r="Q320" s="363"/>
      <c r="R320" s="384"/>
      <c r="S320" s="384"/>
      <c r="T320" s="384"/>
      <c r="U320" s="344"/>
      <c r="V320" s="344"/>
      <c r="W320" s="344"/>
      <c r="X320" s="344"/>
      <c r="Y320" s="344"/>
      <c r="Z320" s="344"/>
    </row>
    <row r="321" spans="1:26" ht="13.5" hidden="1" customHeight="1" outlineLevel="2" x14ac:dyDescent="0.25">
      <c r="A321" s="345">
        <f t="shared" ca="1" si="96"/>
        <v>0</v>
      </c>
      <c r="B321" s="345">
        <f t="shared" ca="1" si="102"/>
        <v>19</v>
      </c>
      <c r="C321" s="345">
        <f t="shared" ca="1" si="103"/>
        <v>1</v>
      </c>
      <c r="D321" s="346">
        <f t="shared" ca="1" si="101"/>
        <v>1</v>
      </c>
      <c r="E321" s="346">
        <f t="shared" ca="1" si="104"/>
        <v>1</v>
      </c>
      <c r="F321" s="344"/>
      <c r="G321" s="355"/>
      <c r="H321" s="356" t="s">
        <v>606</v>
      </c>
      <c r="I321" s="357" t="str">
        <f t="shared" ca="1" si="88"/>
        <v>19.001.001.001</v>
      </c>
      <c r="J321" s="358" t="s">
        <v>897</v>
      </c>
      <c r="K321" s="359" t="s">
        <v>209</v>
      </c>
      <c r="L321" s="360">
        <v>1</v>
      </c>
      <c r="M321" s="360">
        <f>'LOUÇAS E METAIS '!Q49</f>
        <v>128843.89599999999</v>
      </c>
      <c r="N321" s="361">
        <f t="shared" ref="N321:N352" si="106">IF(H321="Serviço",M321*L321,IF(H321="CÉLULA CONSTRUTIVA",SUMIFS($N$8:$N$377,$B$8:$B$377,B321,$H$8:$H$377,"Serviço"),IF(H321="ETAPA",SUMIFS($N$8:$N$377,$B$8:$B$377,B321,$C$8:$C$377,C321,$H$8:$H$377,"Serviço"),IF(H321="SUBETAPA",SUMIFS($N$8:$N$377,$B$8:$B$377,B321,$C$8:$C$377,C321,$D$8:$D$377,D321,$H$8:$H$377,"Serviço"),0))))</f>
        <v>128843.89599999999</v>
      </c>
      <c r="O321" s="362" t="s">
        <v>898</v>
      </c>
      <c r="P321" s="362"/>
      <c r="Q321" s="363" t="s">
        <v>640</v>
      </c>
      <c r="R321" s="384"/>
      <c r="S321" s="384"/>
      <c r="T321" s="384"/>
      <c r="U321" s="344"/>
      <c r="V321" s="344"/>
      <c r="W321" s="344"/>
      <c r="X321" s="344"/>
      <c r="Y321" s="344"/>
      <c r="Z321" s="344"/>
    </row>
    <row r="322" spans="1:26" ht="13.5" hidden="1" customHeight="1" outlineLevel="1" x14ac:dyDescent="0.25">
      <c r="A322" s="345">
        <f t="shared" ca="1" si="96"/>
        <v>0</v>
      </c>
      <c r="B322" s="345">
        <f t="shared" ca="1" si="102"/>
        <v>19</v>
      </c>
      <c r="C322" s="345">
        <f t="shared" ca="1" si="103"/>
        <v>1</v>
      </c>
      <c r="D322" s="346">
        <f t="shared" ca="1" si="101"/>
        <v>2</v>
      </c>
      <c r="E322" s="346">
        <f t="shared" ca="1" si="104"/>
        <v>0</v>
      </c>
      <c r="F322" s="344"/>
      <c r="G322" s="355"/>
      <c r="H322" s="356" t="s">
        <v>604</v>
      </c>
      <c r="I322" s="357" t="str">
        <f t="shared" ca="1" si="88"/>
        <v>19.001.002</v>
      </c>
      <c r="J322" s="358" t="s">
        <v>899</v>
      </c>
      <c r="K322" s="359"/>
      <c r="L322" s="360"/>
      <c r="M322" s="360"/>
      <c r="N322" s="361">
        <f t="shared" ca="1" si="106"/>
        <v>21150.199999999997</v>
      </c>
      <c r="O322" s="362"/>
      <c r="P322" s="362"/>
      <c r="Q322" s="363"/>
      <c r="R322" s="384"/>
      <c r="S322" s="384"/>
      <c r="T322" s="384"/>
      <c r="U322" s="344"/>
      <c r="V322" s="344"/>
      <c r="W322" s="344"/>
      <c r="X322" s="344"/>
      <c r="Y322" s="344"/>
      <c r="Z322" s="344"/>
    </row>
    <row r="323" spans="1:26" ht="13.5" hidden="1" customHeight="1" outlineLevel="2" x14ac:dyDescent="0.25">
      <c r="A323" s="345">
        <f t="shared" ca="1" si="96"/>
        <v>0</v>
      </c>
      <c r="B323" s="345">
        <f t="shared" ca="1" si="102"/>
        <v>19</v>
      </c>
      <c r="C323" s="345">
        <f t="shared" ca="1" si="103"/>
        <v>1</v>
      </c>
      <c r="D323" s="346">
        <f t="shared" ca="1" si="101"/>
        <v>2</v>
      </c>
      <c r="E323" s="346">
        <f t="shared" ca="1" si="104"/>
        <v>1</v>
      </c>
      <c r="F323" s="344"/>
      <c r="G323" s="355"/>
      <c r="H323" s="356" t="s">
        <v>606</v>
      </c>
      <c r="I323" s="357" t="str">
        <f t="shared" ca="1" si="88"/>
        <v>19.001.002.001</v>
      </c>
      <c r="J323" s="358" t="s">
        <v>900</v>
      </c>
      <c r="K323" s="359" t="s">
        <v>209</v>
      </c>
      <c r="L323" s="360">
        <v>1</v>
      </c>
      <c r="M323" s="360">
        <f>'LOUÇAS E METAIS '!Q50</f>
        <v>21150.199999999997</v>
      </c>
      <c r="N323" s="361">
        <f t="shared" si="106"/>
        <v>21150.199999999997</v>
      </c>
      <c r="O323" s="362" t="s">
        <v>898</v>
      </c>
      <c r="P323" s="362"/>
      <c r="Q323" s="363" t="s">
        <v>640</v>
      </c>
      <c r="R323" s="384"/>
      <c r="S323" s="384"/>
      <c r="T323" s="384"/>
      <c r="U323" s="344"/>
      <c r="V323" s="344"/>
      <c r="W323" s="344"/>
      <c r="X323" s="344"/>
      <c r="Y323" s="344"/>
      <c r="Z323" s="344"/>
    </row>
    <row r="324" spans="1:26" ht="13.5" hidden="1" customHeight="1" outlineLevel="1" x14ac:dyDescent="0.25">
      <c r="A324" s="345">
        <f t="shared" ca="1" si="96"/>
        <v>0</v>
      </c>
      <c r="B324" s="345">
        <f t="shared" ca="1" si="102"/>
        <v>19</v>
      </c>
      <c r="C324" s="345">
        <f t="shared" ca="1" si="103"/>
        <v>1</v>
      </c>
      <c r="D324" s="346">
        <f t="shared" ca="1" si="101"/>
        <v>3</v>
      </c>
      <c r="E324" s="346">
        <f t="shared" ca="1" si="104"/>
        <v>0</v>
      </c>
      <c r="F324" s="344"/>
      <c r="G324" s="355"/>
      <c r="H324" s="356" t="s">
        <v>604</v>
      </c>
      <c r="I324" s="357" t="str">
        <f t="shared" ca="1" si="88"/>
        <v>19.001.003</v>
      </c>
      <c r="J324" s="358" t="s">
        <v>901</v>
      </c>
      <c r="K324" s="359"/>
      <c r="L324" s="360"/>
      <c r="M324" s="360"/>
      <c r="N324" s="361">
        <f t="shared" ca="1" si="106"/>
        <v>12516.8</v>
      </c>
      <c r="O324" s="362"/>
      <c r="P324" s="362"/>
      <c r="Q324" s="363"/>
      <c r="R324" s="384"/>
      <c r="S324" s="384"/>
      <c r="T324" s="384"/>
      <c r="U324" s="344"/>
      <c r="V324" s="344"/>
      <c r="W324" s="344"/>
      <c r="X324" s="344"/>
      <c r="Y324" s="344"/>
      <c r="Z324" s="344"/>
    </row>
    <row r="325" spans="1:26" ht="13.5" hidden="1" customHeight="1" outlineLevel="2" x14ac:dyDescent="0.25">
      <c r="A325" s="345">
        <f t="shared" ca="1" si="96"/>
        <v>0</v>
      </c>
      <c r="B325" s="345">
        <f t="shared" ca="1" si="102"/>
        <v>19</v>
      </c>
      <c r="C325" s="345">
        <f t="shared" ca="1" si="103"/>
        <v>1</v>
      </c>
      <c r="D325" s="346">
        <f t="shared" ca="1" si="101"/>
        <v>3</v>
      </c>
      <c r="E325" s="346">
        <f t="shared" ca="1" si="104"/>
        <v>1</v>
      </c>
      <c r="F325" s="344"/>
      <c r="G325" s="355"/>
      <c r="H325" s="356" t="s">
        <v>606</v>
      </c>
      <c r="I325" s="357" t="str">
        <f t="shared" ca="1" si="88"/>
        <v>19.001.003.001</v>
      </c>
      <c r="J325" s="358" t="s">
        <v>902</v>
      </c>
      <c r="K325" s="359" t="s">
        <v>209</v>
      </c>
      <c r="L325" s="360">
        <v>1</v>
      </c>
      <c r="M325" s="360">
        <f>'LOUÇAS E METAIS '!Q51</f>
        <v>12516.8</v>
      </c>
      <c r="N325" s="361">
        <f t="shared" si="106"/>
        <v>12516.8</v>
      </c>
      <c r="O325" s="362" t="s">
        <v>898</v>
      </c>
      <c r="P325" s="362"/>
      <c r="Q325" s="363" t="s">
        <v>640</v>
      </c>
      <c r="R325" s="384"/>
      <c r="S325" s="384"/>
      <c r="T325" s="384"/>
      <c r="U325" s="344"/>
      <c r="V325" s="344"/>
      <c r="W325" s="344"/>
      <c r="X325" s="344"/>
      <c r="Y325" s="344"/>
      <c r="Z325" s="344"/>
    </row>
    <row r="326" spans="1:26" ht="13.5" hidden="1" customHeight="1" outlineLevel="1" x14ac:dyDescent="0.25">
      <c r="A326" s="345">
        <f t="shared" ca="1" si="96"/>
        <v>0</v>
      </c>
      <c r="B326" s="345">
        <f t="shared" ca="1" si="102"/>
        <v>19</v>
      </c>
      <c r="C326" s="345">
        <f t="shared" ca="1" si="103"/>
        <v>1</v>
      </c>
      <c r="D326" s="346">
        <f t="shared" ca="1" si="101"/>
        <v>4</v>
      </c>
      <c r="E326" s="346">
        <f t="shared" ca="1" si="104"/>
        <v>0</v>
      </c>
      <c r="F326" s="344"/>
      <c r="G326" s="355"/>
      <c r="H326" s="356" t="s">
        <v>604</v>
      </c>
      <c r="I326" s="357" t="str">
        <f t="shared" ca="1" si="88"/>
        <v>19.001.004</v>
      </c>
      <c r="J326" s="358" t="s">
        <v>714</v>
      </c>
      <c r="K326" s="359"/>
      <c r="L326" s="360"/>
      <c r="M326" s="360"/>
      <c r="N326" s="361">
        <f t="shared" ca="1" si="106"/>
        <v>34593.899999999987</v>
      </c>
      <c r="O326" s="362"/>
      <c r="P326" s="362"/>
      <c r="Q326" s="363"/>
      <c r="R326" s="384"/>
      <c r="S326" s="384"/>
      <c r="T326" s="384"/>
      <c r="U326" s="344"/>
      <c r="V326" s="344"/>
      <c r="W326" s="344"/>
      <c r="X326" s="344"/>
      <c r="Y326" s="344"/>
      <c r="Z326" s="344"/>
    </row>
    <row r="327" spans="1:26" ht="13.5" hidden="1" customHeight="1" outlineLevel="2" x14ac:dyDescent="0.25">
      <c r="A327" s="345">
        <f t="shared" ca="1" si="96"/>
        <v>0</v>
      </c>
      <c r="B327" s="345">
        <f t="shared" ca="1" si="102"/>
        <v>19</v>
      </c>
      <c r="C327" s="345">
        <f t="shared" ca="1" si="103"/>
        <v>1</v>
      </c>
      <c r="D327" s="346">
        <f t="shared" ca="1" si="101"/>
        <v>4</v>
      </c>
      <c r="E327" s="346">
        <f t="shared" ca="1" si="104"/>
        <v>1</v>
      </c>
      <c r="F327" s="344"/>
      <c r="G327" s="355"/>
      <c r="H327" s="356" t="s">
        <v>606</v>
      </c>
      <c r="I327" s="357" t="str">
        <f t="shared" ca="1" si="88"/>
        <v>19.001.004.001</v>
      </c>
      <c r="J327" s="358" t="s">
        <v>903</v>
      </c>
      <c r="K327" s="359" t="s">
        <v>209</v>
      </c>
      <c r="L327" s="360">
        <v>1</v>
      </c>
      <c r="M327" s="360">
        <f>5*'Obra '!E9</f>
        <v>34593.899999999987</v>
      </c>
      <c r="N327" s="361">
        <f t="shared" si="106"/>
        <v>34593.899999999987</v>
      </c>
      <c r="O327" s="362" t="s">
        <v>898</v>
      </c>
      <c r="P327" s="362"/>
      <c r="Q327" s="363" t="s">
        <v>640</v>
      </c>
      <c r="R327" s="384"/>
      <c r="S327" s="384"/>
      <c r="T327" s="384"/>
      <c r="U327" s="344"/>
      <c r="V327" s="344"/>
      <c r="W327" s="344"/>
      <c r="X327" s="344"/>
      <c r="Y327" s="344"/>
      <c r="Z327" s="344"/>
    </row>
    <row r="328" spans="1:26" ht="13.5" customHeight="1" collapsed="1" x14ac:dyDescent="0.25">
      <c r="A328" s="345">
        <f t="shared" ca="1" si="96"/>
        <v>0</v>
      </c>
      <c r="B328" s="345">
        <f t="shared" ca="1" si="102"/>
        <v>20</v>
      </c>
      <c r="C328" s="345">
        <f t="shared" ca="1" si="103"/>
        <v>0</v>
      </c>
      <c r="D328" s="346">
        <f t="shared" ca="1" si="101"/>
        <v>4</v>
      </c>
      <c r="E328" s="346">
        <f t="shared" ca="1" si="104"/>
        <v>1</v>
      </c>
      <c r="F328" s="924"/>
      <c r="G328" s="355"/>
      <c r="H328" s="356" t="s">
        <v>601</v>
      </c>
      <c r="I328" s="357" t="str">
        <f t="shared" ca="1" si="88"/>
        <v>20</v>
      </c>
      <c r="J328" s="358" t="s">
        <v>49</v>
      </c>
      <c r="K328" s="359"/>
      <c r="L328" s="360"/>
      <c r="M328" s="360"/>
      <c r="N328" s="361">
        <f t="shared" ca="1" si="106"/>
        <v>1075313.7129904956</v>
      </c>
      <c r="O328" s="392">
        <f ca="1">N328/'Obra '!$E$9</f>
        <v>155.41955561392268</v>
      </c>
      <c r="P328" s="392"/>
      <c r="Q328" s="363"/>
      <c r="R328" s="393"/>
      <c r="S328" s="393"/>
      <c r="T328" s="384"/>
      <c r="U328" s="344"/>
      <c r="V328" s="344"/>
      <c r="W328" s="344"/>
      <c r="X328" s="344"/>
      <c r="Y328" s="344"/>
      <c r="Z328" s="344"/>
    </row>
    <row r="329" spans="1:26" ht="13.5" hidden="1" customHeight="1" outlineLevel="1" x14ac:dyDescent="0.25">
      <c r="A329" s="345">
        <f t="shared" ca="1" si="96"/>
        <v>0</v>
      </c>
      <c r="B329" s="345">
        <f t="shared" ca="1" si="102"/>
        <v>20</v>
      </c>
      <c r="C329" s="345">
        <f t="shared" ca="1" si="103"/>
        <v>1</v>
      </c>
      <c r="D329" s="346">
        <f t="shared" ca="1" si="101"/>
        <v>0</v>
      </c>
      <c r="E329" s="346">
        <f t="shared" ca="1" si="104"/>
        <v>1</v>
      </c>
      <c r="F329" s="1151"/>
      <c r="G329" s="355"/>
      <c r="H329" s="356" t="s">
        <v>31</v>
      </c>
      <c r="I329" s="357" t="str">
        <f t="shared" ca="1" si="88"/>
        <v>20.001</v>
      </c>
      <c r="J329" s="358" t="s">
        <v>49</v>
      </c>
      <c r="K329" s="359"/>
      <c r="L329" s="360"/>
      <c r="M329" s="360"/>
      <c r="N329" s="361">
        <f t="shared" ca="1" si="106"/>
        <v>1075313.7129904956</v>
      </c>
      <c r="O329" s="362"/>
      <c r="P329" s="362"/>
      <c r="Q329" s="363"/>
      <c r="R329" s="384"/>
      <c r="S329" s="384"/>
      <c r="T329" s="384"/>
      <c r="U329" s="344"/>
      <c r="V329" s="344"/>
      <c r="W329" s="344"/>
      <c r="X329" s="344"/>
      <c r="Y329" s="344"/>
      <c r="Z329" s="344"/>
    </row>
    <row r="330" spans="1:26" ht="13.5" hidden="1" customHeight="1" outlineLevel="1" x14ac:dyDescent="0.25">
      <c r="A330" s="345">
        <f t="shared" ca="1" si="96"/>
        <v>0</v>
      </c>
      <c r="B330" s="345">
        <f t="shared" ca="1" si="102"/>
        <v>20</v>
      </c>
      <c r="C330" s="345">
        <f t="shared" ca="1" si="103"/>
        <v>1</v>
      </c>
      <c r="D330" s="346">
        <f t="shared" ca="1" si="101"/>
        <v>1</v>
      </c>
      <c r="E330" s="346">
        <f t="shared" ca="1" si="104"/>
        <v>0</v>
      </c>
      <c r="F330" s="1151"/>
      <c r="G330" s="355"/>
      <c r="H330" s="356" t="s">
        <v>604</v>
      </c>
      <c r="I330" s="357" t="str">
        <f t="shared" ca="1" si="88"/>
        <v>20.001.001</v>
      </c>
      <c r="J330" s="358" t="s">
        <v>904</v>
      </c>
      <c r="K330" s="359"/>
      <c r="L330" s="360"/>
      <c r="M330" s="360"/>
      <c r="N330" s="361">
        <f t="shared" ca="1" si="106"/>
        <v>82657.280578587888</v>
      </c>
      <c r="O330" s="362"/>
      <c r="P330" s="362"/>
      <c r="Q330" s="363"/>
      <c r="R330" s="384"/>
      <c r="S330" s="384"/>
      <c r="T330" s="384"/>
      <c r="U330" s="344"/>
      <c r="V330" s="344"/>
      <c r="W330" s="344"/>
      <c r="X330" s="344"/>
      <c r="Y330" s="344"/>
      <c r="Z330" s="344"/>
    </row>
    <row r="331" spans="1:26" ht="13.5" hidden="1" customHeight="1" outlineLevel="2" x14ac:dyDescent="0.25">
      <c r="A331" s="345">
        <f t="shared" ca="1" si="96"/>
        <v>0</v>
      </c>
      <c r="B331" s="345">
        <f t="shared" ca="1" si="102"/>
        <v>20</v>
      </c>
      <c r="C331" s="345">
        <f t="shared" ca="1" si="103"/>
        <v>1</v>
      </c>
      <c r="D331" s="346">
        <f t="shared" ca="1" si="101"/>
        <v>1</v>
      </c>
      <c r="E331" s="346">
        <f t="shared" ca="1" si="104"/>
        <v>1</v>
      </c>
      <c r="F331" s="1151"/>
      <c r="G331" s="355"/>
      <c r="H331" s="356" t="s">
        <v>606</v>
      </c>
      <c r="I331" s="357" t="str">
        <f t="shared" ca="1" si="88"/>
        <v>20.001.001.001</v>
      </c>
      <c r="J331" s="1185" t="s">
        <v>5248</v>
      </c>
      <c r="K331" s="359" t="s">
        <v>98</v>
      </c>
      <c r="L331" s="360">
        <f>Arquitetura!D2553+Arquitetura!D2556+Arquitetura!D2560+Arquitetura!D2563+Arquitetura!D2566+Arquitetura!D2552</f>
        <v>972.66000000000008</v>
      </c>
      <c r="M331" s="360">
        <f>IFERROR(VLOOKUP(J331,CPU!$D$2:$H$1439,5,FALSE),0)</f>
        <v>5.1029166664999996</v>
      </c>
      <c r="N331" s="361">
        <f t="shared" si="106"/>
        <v>4963.4029248378902</v>
      </c>
      <c r="O331" s="362" t="s">
        <v>801</v>
      </c>
      <c r="P331" s="362"/>
      <c r="Q331" s="363" t="s">
        <v>640</v>
      </c>
      <c r="R331" s="384"/>
      <c r="S331" s="384"/>
      <c r="T331" s="384"/>
      <c r="U331" s="344"/>
      <c r="V331" s="344"/>
      <c r="W331" s="344"/>
      <c r="X331" s="344"/>
      <c r="Y331" s="344"/>
      <c r="Z331" s="344"/>
    </row>
    <row r="332" spans="1:26" ht="13.5" hidden="1" customHeight="1" outlineLevel="2" x14ac:dyDescent="0.25">
      <c r="A332" s="345">
        <f t="shared" ca="1" si="96"/>
        <v>0</v>
      </c>
      <c r="B332" s="345">
        <f t="shared" ca="1" si="102"/>
        <v>20</v>
      </c>
      <c r="C332" s="345">
        <f t="shared" ca="1" si="103"/>
        <v>1</v>
      </c>
      <c r="D332" s="346">
        <f t="shared" ca="1" si="101"/>
        <v>1</v>
      </c>
      <c r="E332" s="346">
        <f t="shared" ca="1" si="104"/>
        <v>2</v>
      </c>
      <c r="F332" s="1151"/>
      <c r="G332" s="355"/>
      <c r="H332" s="356" t="s">
        <v>606</v>
      </c>
      <c r="I332" s="357" t="str">
        <f t="shared" ca="1" si="88"/>
        <v>20.001.001.002</v>
      </c>
      <c r="J332" s="398" t="s">
        <v>905</v>
      </c>
      <c r="K332" s="359" t="s">
        <v>98</v>
      </c>
      <c r="L332" s="360">
        <f>Arquitetura!D2523+Arquitetura!D2526+Arquitetura!D2529+Arquitetura!D2532+Arquitetura!D2535</f>
        <v>897.01</v>
      </c>
      <c r="M332" s="360">
        <f>IFERROR(VLOOKUP(J332,CPU!$D$2:$H$1439,5,FALSE),0)</f>
        <v>12.49845</v>
      </c>
      <c r="N332" s="361">
        <f t="shared" si="106"/>
        <v>11211.234634500001</v>
      </c>
      <c r="O332" s="362" t="s">
        <v>801</v>
      </c>
      <c r="P332" s="362"/>
      <c r="Q332" s="363" t="s">
        <v>640</v>
      </c>
      <c r="R332" s="384"/>
      <c r="S332" s="384"/>
      <c r="T332" s="384"/>
      <c r="U332" s="344"/>
      <c r="V332" s="344"/>
      <c r="W332" s="344"/>
      <c r="X332" s="344"/>
      <c r="Y332" s="344"/>
      <c r="Z332" s="344"/>
    </row>
    <row r="333" spans="1:26" ht="13.5" hidden="1" customHeight="1" outlineLevel="2" x14ac:dyDescent="0.25">
      <c r="A333" s="345">
        <f t="shared" ca="1" si="96"/>
        <v>0</v>
      </c>
      <c r="B333" s="345">
        <f t="shared" ca="1" si="102"/>
        <v>20</v>
      </c>
      <c r="C333" s="345">
        <f t="shared" ca="1" si="103"/>
        <v>1</v>
      </c>
      <c r="D333" s="346">
        <f t="shared" ca="1" si="101"/>
        <v>1</v>
      </c>
      <c r="E333" s="346">
        <f t="shared" ca="1" si="104"/>
        <v>3</v>
      </c>
      <c r="F333" s="1151"/>
      <c r="G333" s="355"/>
      <c r="H333" s="356" t="s">
        <v>606</v>
      </c>
      <c r="I333" s="357" t="str">
        <f t="shared" ca="1" si="88"/>
        <v>20.001.001.003</v>
      </c>
      <c r="J333" s="398" t="s">
        <v>5249</v>
      </c>
      <c r="K333" s="359" t="s">
        <v>98</v>
      </c>
      <c r="L333" s="360">
        <f>Arquitetura!D2522+Arquitetura!D2525+Arquitetura!D2528+Arquitetura!D2531+Arquitetura!D2534</f>
        <v>2624.3900000000003</v>
      </c>
      <c r="M333" s="360">
        <f>IFERROR(VLOOKUP(J333,CPU!$D$2:$H$1439,5,FALSE),0)</f>
        <v>4</v>
      </c>
      <c r="N333" s="361">
        <f t="shared" si="106"/>
        <v>10497.560000000001</v>
      </c>
      <c r="O333" s="362" t="s">
        <v>801</v>
      </c>
      <c r="P333" s="362"/>
      <c r="Q333" s="363" t="s">
        <v>640</v>
      </c>
      <c r="R333" s="384"/>
      <c r="S333" s="384"/>
      <c r="T333" s="384"/>
      <c r="U333" s="344"/>
      <c r="V333" s="344"/>
      <c r="W333" s="344"/>
      <c r="X333" s="344"/>
      <c r="Y333" s="344"/>
      <c r="Z333" s="344"/>
    </row>
    <row r="334" spans="1:26" ht="13.5" hidden="1" customHeight="1" outlineLevel="2" x14ac:dyDescent="0.25">
      <c r="A334" s="345">
        <f t="shared" ca="1" si="96"/>
        <v>0</v>
      </c>
      <c r="B334" s="345">
        <f t="shared" ca="1" si="102"/>
        <v>20</v>
      </c>
      <c r="C334" s="345">
        <f t="shared" ca="1" si="103"/>
        <v>1</v>
      </c>
      <c r="D334" s="346">
        <f t="shared" ca="1" si="101"/>
        <v>1</v>
      </c>
      <c r="E334" s="346">
        <f t="shared" ca="1" si="104"/>
        <v>4</v>
      </c>
      <c r="F334" s="1151"/>
      <c r="G334" s="355"/>
      <c r="H334" s="356" t="s">
        <v>606</v>
      </c>
      <c r="I334" s="357" t="str">
        <f t="shared" ca="1" si="88"/>
        <v>20.001.001.004</v>
      </c>
      <c r="J334" s="358" t="s">
        <v>906</v>
      </c>
      <c r="K334" s="359" t="s">
        <v>98</v>
      </c>
      <c r="L334" s="360">
        <f>Arquitetura!D2536</f>
        <v>3521.39</v>
      </c>
      <c r="M334" s="360">
        <f>IFERROR(VLOOKUP(J334,CPU!$D$2:$H$1439,5,FALSE),0)</f>
        <v>15.898575000000001</v>
      </c>
      <c r="N334" s="361">
        <f t="shared" si="106"/>
        <v>55985.08301925</v>
      </c>
      <c r="O334" s="362" t="s">
        <v>801</v>
      </c>
      <c r="P334" s="362"/>
      <c r="Q334" s="363" t="s">
        <v>640</v>
      </c>
      <c r="R334" s="384"/>
      <c r="S334" s="384"/>
      <c r="T334" s="384"/>
      <c r="U334" s="344"/>
      <c r="V334" s="344"/>
      <c r="W334" s="344"/>
      <c r="X334" s="344"/>
      <c r="Y334" s="344"/>
      <c r="Z334" s="344"/>
    </row>
    <row r="335" spans="1:26" ht="13.5" hidden="1" customHeight="1" outlineLevel="1" x14ac:dyDescent="0.25">
      <c r="A335" s="345">
        <f t="shared" ca="1" si="96"/>
        <v>0</v>
      </c>
      <c r="B335" s="345">
        <f t="shared" ca="1" si="102"/>
        <v>20</v>
      </c>
      <c r="C335" s="345">
        <f t="shared" ca="1" si="103"/>
        <v>1</v>
      </c>
      <c r="D335" s="346">
        <f t="shared" ca="1" si="101"/>
        <v>2</v>
      </c>
      <c r="E335" s="346">
        <f t="shared" ca="1" si="104"/>
        <v>0</v>
      </c>
      <c r="F335" s="1151"/>
      <c r="G335" s="355"/>
      <c r="H335" s="356" t="s">
        <v>604</v>
      </c>
      <c r="I335" s="357" t="str">
        <f t="shared" ca="1" si="88"/>
        <v>20.001.002</v>
      </c>
      <c r="J335" s="358" t="s">
        <v>907</v>
      </c>
      <c r="K335" s="359"/>
      <c r="L335" s="360"/>
      <c r="M335" s="360"/>
      <c r="N335" s="361">
        <f t="shared" ca="1" si="106"/>
        <v>4356.9840000000004</v>
      </c>
      <c r="O335" s="362"/>
      <c r="P335" s="362"/>
      <c r="Q335" s="363"/>
      <c r="R335" s="384"/>
      <c r="S335" s="384"/>
      <c r="T335" s="384"/>
      <c r="U335" s="344"/>
      <c r="V335" s="344"/>
      <c r="W335" s="344"/>
      <c r="X335" s="344"/>
      <c r="Y335" s="344"/>
      <c r="Z335" s="344"/>
    </row>
    <row r="336" spans="1:26" ht="13.5" hidden="1" customHeight="1" outlineLevel="2" x14ac:dyDescent="0.25">
      <c r="A336" s="345">
        <f t="shared" ca="1" si="96"/>
        <v>0</v>
      </c>
      <c r="B336" s="345">
        <f t="shared" ca="1" si="102"/>
        <v>20</v>
      </c>
      <c r="C336" s="345">
        <f t="shared" ca="1" si="103"/>
        <v>1</v>
      </c>
      <c r="D336" s="346">
        <f t="shared" ca="1" si="101"/>
        <v>2</v>
      </c>
      <c r="E336" s="346">
        <f t="shared" ca="1" si="104"/>
        <v>1</v>
      </c>
      <c r="F336" s="1151"/>
      <c r="G336" s="355"/>
      <c r="H336" s="356" t="s">
        <v>606</v>
      </c>
      <c r="I336" s="357" t="str">
        <f t="shared" ca="1" si="88"/>
        <v>20.001.002.001</v>
      </c>
      <c r="J336" s="396" t="s">
        <v>908</v>
      </c>
      <c r="K336" s="359" t="s">
        <v>64</v>
      </c>
      <c r="L336" s="360">
        <f>EPCs!D10*16</f>
        <v>1149.6000000000001</v>
      </c>
      <c r="M336" s="360">
        <f>IFERROR(VLOOKUP(J336,CPU!$D$2:$H$1439,5,FALSE),0)</f>
        <v>3.79</v>
      </c>
      <c r="N336" s="361">
        <f t="shared" si="106"/>
        <v>4356.9840000000004</v>
      </c>
      <c r="O336" s="362" t="s">
        <v>909</v>
      </c>
      <c r="P336" s="362"/>
      <c r="Q336" s="363" t="s">
        <v>640</v>
      </c>
      <c r="R336" s="384"/>
      <c r="S336" s="384"/>
      <c r="T336" s="384"/>
      <c r="U336" s="344"/>
      <c r="V336" s="344"/>
      <c r="W336" s="344"/>
      <c r="X336" s="344"/>
      <c r="Y336" s="344"/>
      <c r="Z336" s="344"/>
    </row>
    <row r="337" spans="1:26" ht="13.5" hidden="1" customHeight="1" outlineLevel="1" x14ac:dyDescent="0.25">
      <c r="A337" s="345">
        <f t="shared" ca="1" si="96"/>
        <v>0</v>
      </c>
      <c r="B337" s="345">
        <f t="shared" ca="1" si="102"/>
        <v>20</v>
      </c>
      <c r="C337" s="345">
        <f t="shared" ca="1" si="103"/>
        <v>1</v>
      </c>
      <c r="D337" s="346">
        <f t="shared" ca="1" si="101"/>
        <v>3</v>
      </c>
      <c r="E337" s="346">
        <f t="shared" ca="1" si="104"/>
        <v>0</v>
      </c>
      <c r="F337" s="1151"/>
      <c r="G337" s="355"/>
      <c r="H337" s="356" t="s">
        <v>604</v>
      </c>
      <c r="I337" s="357" t="str">
        <f t="shared" ca="1" si="88"/>
        <v>20.001.003</v>
      </c>
      <c r="J337" s="358" t="s">
        <v>910</v>
      </c>
      <c r="K337" s="359"/>
      <c r="L337" s="360"/>
      <c r="M337" s="360"/>
      <c r="N337" s="361">
        <f t="shared" ca="1" si="106"/>
        <v>45019.273997166674</v>
      </c>
      <c r="O337" s="362"/>
      <c r="P337" s="362"/>
      <c r="Q337" s="363"/>
      <c r="R337" s="384"/>
      <c r="S337" s="384"/>
      <c r="T337" s="384"/>
      <c r="U337" s="344"/>
      <c r="V337" s="344"/>
      <c r="W337" s="344"/>
      <c r="X337" s="344"/>
      <c r="Y337" s="344"/>
      <c r="Z337" s="344"/>
    </row>
    <row r="338" spans="1:26" ht="13.5" hidden="1" customHeight="1" outlineLevel="2" x14ac:dyDescent="0.25">
      <c r="A338" s="345">
        <f t="shared" ca="1" si="96"/>
        <v>0</v>
      </c>
      <c r="B338" s="345">
        <f t="shared" ca="1" si="102"/>
        <v>20</v>
      </c>
      <c r="C338" s="345">
        <f t="shared" ca="1" si="103"/>
        <v>1</v>
      </c>
      <c r="D338" s="346">
        <f t="shared" ca="1" si="101"/>
        <v>3</v>
      </c>
      <c r="E338" s="346">
        <f t="shared" ca="1" si="104"/>
        <v>1</v>
      </c>
      <c r="F338" s="1151"/>
      <c r="G338" s="355"/>
      <c r="H338" s="356" t="s">
        <v>606</v>
      </c>
      <c r="I338" s="357" t="str">
        <f t="shared" ca="1" si="88"/>
        <v>20.001.003.001</v>
      </c>
      <c r="J338" s="358" t="s">
        <v>5251</v>
      </c>
      <c r="K338" s="359" t="s">
        <v>98</v>
      </c>
      <c r="L338" s="360">
        <f>L340+L341</f>
        <v>2394.1600000000003</v>
      </c>
      <c r="M338" s="360">
        <f>IFERROR(VLOOKUP(J338,CPU!$D$2:$H$1439,5,FALSE),0)</f>
        <v>2.7766666666666668</v>
      </c>
      <c r="N338" s="361">
        <f t="shared" si="106"/>
        <v>6647.7842666666684</v>
      </c>
      <c r="O338" s="362"/>
      <c r="P338" s="362"/>
      <c r="Q338" s="363" t="s">
        <v>640</v>
      </c>
      <c r="R338" s="384"/>
      <c r="S338" s="384"/>
      <c r="T338" s="384"/>
      <c r="U338" s="344"/>
      <c r="V338" s="344"/>
      <c r="W338" s="344"/>
      <c r="X338" s="344"/>
      <c r="Y338" s="344"/>
      <c r="Z338" s="344"/>
    </row>
    <row r="339" spans="1:26" ht="13.5" hidden="1" customHeight="1" outlineLevel="2" x14ac:dyDescent="0.25">
      <c r="A339" s="345">
        <f t="shared" ca="1" si="96"/>
        <v>0</v>
      </c>
      <c r="B339" s="345">
        <f t="shared" ref="B339" ca="1" si="107">IF(H339="UNIDADE CONSTRUTIVA",0,IF(H339="CÉLULA CONSTRUTIVA",OFFSET(B339,-1,0)+1,OFFSET(B339,-1,0)))</f>
        <v>20</v>
      </c>
      <c r="C339" s="345">
        <f t="shared" ref="C339" ca="1" si="108">IF(H339="CÉLULA CONSTRUTIVA",0,IF(H339="ETAPA",OFFSET(C339,-1,0)+1,OFFSET(C339,-1,0)))</f>
        <v>1</v>
      </c>
      <c r="D339" s="346">
        <f t="shared" ca="1" si="101"/>
        <v>3</v>
      </c>
      <c r="E339" s="346">
        <f t="shared" ref="E339" ca="1" si="109">IF(H339="Subetapa",0,IF(H339="serviço",OFFSET(E339,-1,0)+1,OFFSET(E339,-1,0)))</f>
        <v>2</v>
      </c>
      <c r="F339" s="1151"/>
      <c r="G339" s="355"/>
      <c r="H339" s="356" t="s">
        <v>606</v>
      </c>
      <c r="I339" s="357" t="str">
        <f t="shared" ref="I339" ca="1" si="110">IF(H339="Unidade Construtiva",TEXT(A339,"00"),IF(H339="Célula Construtiva",TEXT(B339,"00"),IF(H339="Etapa",CONCATENATE(TEXT(B339,"00"),".",TEXT(C339,"000")),IF(H339="Subetapa",CONCATENATE(TEXT(B339,"00"),".",TEXT(C339,"000"),".",TEXT(D339,"000")),IF(H339="Serviço",CONCATENATE(TEXT(B339,"00"),".",TEXT(C339,"000"),".",TEXT(D339,"000"),".",TEXT(E339,"000")),"")))))</f>
        <v>20.001.003.002</v>
      </c>
      <c r="J339" s="358" t="s">
        <v>5252</v>
      </c>
      <c r="K339" s="359" t="s">
        <v>98</v>
      </c>
      <c r="L339" s="360">
        <f>Arquitetura!D2578+Arquitetura!D2575</f>
        <v>147.32</v>
      </c>
      <c r="M339" s="360">
        <f>IFERROR(VLOOKUP(J339,CPU!$D$2:$H$1439,5,FALSE),0)</f>
        <v>33.584000000000003</v>
      </c>
      <c r="N339" s="361">
        <f t="shared" si="106"/>
        <v>4947.5948800000006</v>
      </c>
      <c r="O339" s="362"/>
      <c r="P339" s="362"/>
      <c r="Q339" s="363" t="s">
        <v>640</v>
      </c>
      <c r="R339" s="384"/>
      <c r="S339" s="384"/>
      <c r="T339" s="384"/>
      <c r="U339" s="344"/>
      <c r="V339" s="344"/>
      <c r="W339" s="344"/>
      <c r="X339" s="344"/>
      <c r="Y339" s="344"/>
      <c r="Z339" s="344"/>
    </row>
    <row r="340" spans="1:26" ht="13.5" hidden="1" customHeight="1" outlineLevel="2" x14ac:dyDescent="0.25">
      <c r="A340" s="345">
        <f t="shared" ca="1" si="96"/>
        <v>0</v>
      </c>
      <c r="B340" s="345">
        <f t="shared" ca="1" si="102"/>
        <v>20</v>
      </c>
      <c r="C340" s="345">
        <f t="shared" ca="1" si="103"/>
        <v>1</v>
      </c>
      <c r="D340" s="346">
        <f t="shared" ca="1" si="101"/>
        <v>3</v>
      </c>
      <c r="E340" s="346">
        <f t="shared" ca="1" si="104"/>
        <v>3</v>
      </c>
      <c r="F340" s="1151"/>
      <c r="G340" s="355"/>
      <c r="H340" s="356" t="s">
        <v>606</v>
      </c>
      <c r="I340" s="357" t="str">
        <f t="shared" ca="1" si="88"/>
        <v>20.001.003.003</v>
      </c>
      <c r="J340" s="825" t="s">
        <v>5253</v>
      </c>
      <c r="K340" s="359" t="s">
        <v>98</v>
      </c>
      <c r="L340" s="360">
        <f>Arquitetura!D2570+Arquitetura!D2572+Arquitetura!D2575+Arquitetura!D2576+Arquitetura!D2578+Arquitetura!D2579</f>
        <v>2092.5100000000002</v>
      </c>
      <c r="M340" s="360">
        <f>IFERROR(VLOOKUP(J340,CPU!$D$2:$H$1439,5,FALSE),0)</f>
        <v>13.61745</v>
      </c>
      <c r="N340" s="361">
        <f t="shared" si="106"/>
        <v>28494.650299500001</v>
      </c>
      <c r="O340" s="362"/>
      <c r="P340" s="362"/>
      <c r="Q340" s="363" t="s">
        <v>640</v>
      </c>
      <c r="R340" s="384"/>
      <c r="S340" s="384"/>
      <c r="T340" s="384"/>
      <c r="U340" s="344"/>
      <c r="V340" s="344"/>
      <c r="W340" s="344"/>
      <c r="X340" s="344"/>
      <c r="Y340" s="344"/>
      <c r="Z340" s="344"/>
    </row>
    <row r="341" spans="1:26" ht="13.5" hidden="1" customHeight="1" outlineLevel="2" x14ac:dyDescent="0.25">
      <c r="A341" s="345">
        <f t="shared" ca="1" si="96"/>
        <v>0</v>
      </c>
      <c r="B341" s="345">
        <f t="shared" ca="1" si="102"/>
        <v>20</v>
      </c>
      <c r="C341" s="345">
        <f t="shared" ca="1" si="103"/>
        <v>1</v>
      </c>
      <c r="D341" s="346">
        <f t="shared" ca="1" si="101"/>
        <v>3</v>
      </c>
      <c r="E341" s="346">
        <f t="shared" ca="1" si="104"/>
        <v>4</v>
      </c>
      <c r="F341" s="1151"/>
      <c r="G341" s="355"/>
      <c r="H341" s="356" t="s">
        <v>606</v>
      </c>
      <c r="I341" s="357" t="str">
        <f t="shared" ca="1" si="88"/>
        <v>20.001.003.004</v>
      </c>
      <c r="J341" s="825" t="s">
        <v>5254</v>
      </c>
      <c r="K341" s="359" t="s">
        <v>98</v>
      </c>
      <c r="L341" s="360">
        <f>Arquitetura!D2573+Arquitetura!D2580</f>
        <v>301.64999999999998</v>
      </c>
      <c r="M341" s="360">
        <f>IFERROR(VLOOKUP(J341,CPU!$D$2:$H$1439,5,FALSE),0)</f>
        <v>16.34094</v>
      </c>
      <c r="N341" s="361">
        <f t="shared" si="106"/>
        <v>4929.2445509999998</v>
      </c>
      <c r="O341" s="362"/>
      <c r="P341" s="362"/>
      <c r="Q341" s="363" t="s">
        <v>640</v>
      </c>
      <c r="R341" s="384"/>
      <c r="S341" s="384"/>
      <c r="T341" s="384"/>
      <c r="U341" s="344"/>
      <c r="V341" s="344"/>
      <c r="W341" s="344"/>
      <c r="X341" s="344"/>
      <c r="Y341" s="344"/>
      <c r="Z341" s="344"/>
    </row>
    <row r="342" spans="1:26" ht="13.5" hidden="1" customHeight="1" outlineLevel="1" x14ac:dyDescent="0.25">
      <c r="A342" s="345">
        <f t="shared" ca="1" si="96"/>
        <v>0</v>
      </c>
      <c r="B342" s="345">
        <f t="shared" ca="1" si="102"/>
        <v>20</v>
      </c>
      <c r="C342" s="345">
        <f t="shared" ca="1" si="103"/>
        <v>1</v>
      </c>
      <c r="D342" s="346">
        <f t="shared" ca="1" si="101"/>
        <v>4</v>
      </c>
      <c r="E342" s="346">
        <f t="shared" ca="1" si="104"/>
        <v>0</v>
      </c>
      <c r="F342" s="1151"/>
      <c r="G342" s="355"/>
      <c r="H342" s="356" t="s">
        <v>604</v>
      </c>
      <c r="I342" s="357" t="str">
        <f t="shared" ca="1" si="88"/>
        <v>20.001.004</v>
      </c>
      <c r="J342" s="358" t="s">
        <v>911</v>
      </c>
      <c r="K342" s="359"/>
      <c r="L342" s="360"/>
      <c r="M342" s="360"/>
      <c r="N342" s="361">
        <f t="shared" ca="1" si="106"/>
        <v>449650.6264147411</v>
      </c>
      <c r="O342" s="362"/>
      <c r="P342" s="362"/>
      <c r="Q342" s="363"/>
      <c r="R342" s="384"/>
      <c r="S342" s="384"/>
      <c r="T342" s="384"/>
      <c r="U342" s="344"/>
      <c r="V342" s="344"/>
      <c r="W342" s="344"/>
      <c r="X342" s="344"/>
      <c r="Y342" s="344"/>
      <c r="Z342" s="344"/>
    </row>
    <row r="343" spans="1:26" ht="13.5" hidden="1" customHeight="1" outlineLevel="2" x14ac:dyDescent="0.25">
      <c r="A343" s="345">
        <f t="shared" ca="1" si="96"/>
        <v>0</v>
      </c>
      <c r="B343" s="345">
        <f t="shared" ca="1" si="102"/>
        <v>20</v>
      </c>
      <c r="C343" s="345">
        <f t="shared" ca="1" si="103"/>
        <v>1</v>
      </c>
      <c r="D343" s="346">
        <f t="shared" ca="1" si="101"/>
        <v>4</v>
      </c>
      <c r="E343" s="346">
        <f t="shared" ca="1" si="104"/>
        <v>1</v>
      </c>
      <c r="F343" s="1151"/>
      <c r="G343" s="355"/>
      <c r="H343" s="356" t="s">
        <v>606</v>
      </c>
      <c r="I343" s="357" t="str">
        <f t="shared" ca="1" si="88"/>
        <v>20.001.004.001</v>
      </c>
      <c r="J343" s="825" t="s">
        <v>5259</v>
      </c>
      <c r="K343" s="359" t="s">
        <v>98</v>
      </c>
      <c r="L343" s="360">
        <f>Arquitetura!D2555+Arquitetura!D2557+Arquitetura!D2559+Arquitetura!D2561+Arquitetura!D2565+Arquitetura!D2567</f>
        <v>1044.96</v>
      </c>
      <c r="M343" s="360">
        <f>IFERROR(VLOOKUP(J343,CPU!$D$2:$H$1439,5,FALSE),0)</f>
        <v>312.34888888888889</v>
      </c>
      <c r="N343" s="361">
        <f t="shared" si="106"/>
        <v>326392.09493333334</v>
      </c>
      <c r="O343" s="362"/>
      <c r="P343" s="362"/>
      <c r="Q343" s="363" t="s">
        <v>640</v>
      </c>
      <c r="R343" s="384"/>
      <c r="S343" s="384"/>
      <c r="T343" s="384"/>
      <c r="U343" s="344"/>
      <c r="V343" s="344"/>
      <c r="W343" s="344"/>
      <c r="X343" s="344"/>
      <c r="Y343" s="344"/>
      <c r="Z343" s="344"/>
    </row>
    <row r="344" spans="1:26" ht="13.5" hidden="1" customHeight="1" outlineLevel="2" x14ac:dyDescent="0.25">
      <c r="A344" s="345">
        <f t="shared" ca="1" si="96"/>
        <v>0</v>
      </c>
      <c r="B344" s="345">
        <f t="shared" ca="1" si="102"/>
        <v>20</v>
      </c>
      <c r="C344" s="345">
        <f t="shared" ca="1" si="103"/>
        <v>1</v>
      </c>
      <c r="D344" s="346">
        <f t="shared" ca="1" si="101"/>
        <v>4</v>
      </c>
      <c r="E344" s="346">
        <f t="shared" ca="1" si="104"/>
        <v>2</v>
      </c>
      <c r="F344" s="1151"/>
      <c r="G344" s="355"/>
      <c r="H344" s="356" t="s">
        <v>606</v>
      </c>
      <c r="I344" s="357" t="str">
        <f t="shared" ca="1" si="88"/>
        <v>20.001.004.002</v>
      </c>
      <c r="J344" s="825" t="s">
        <v>5258</v>
      </c>
      <c r="K344" s="359" t="s">
        <v>98</v>
      </c>
      <c r="L344" s="360">
        <f>Arquitetura!D2583</f>
        <v>86.9</v>
      </c>
      <c r="M344" s="360">
        <f>CPU!H964</f>
        <v>1415.0275930380642</v>
      </c>
      <c r="N344" s="361">
        <f t="shared" si="106"/>
        <v>122965.89783500778</v>
      </c>
      <c r="O344" s="362"/>
      <c r="P344" s="362"/>
      <c r="Q344" s="363" t="s">
        <v>640</v>
      </c>
      <c r="R344" s="384"/>
      <c r="S344" s="384"/>
      <c r="T344" s="384"/>
      <c r="U344" s="344"/>
      <c r="V344" s="344"/>
      <c r="W344" s="344"/>
      <c r="X344" s="344"/>
      <c r="Y344" s="344"/>
      <c r="Z344" s="344"/>
    </row>
    <row r="345" spans="1:26" ht="13.5" hidden="1" customHeight="1" outlineLevel="2" x14ac:dyDescent="0.25">
      <c r="A345" s="345">
        <f t="shared" ca="1" si="96"/>
        <v>0</v>
      </c>
      <c r="B345" s="345">
        <f t="shared" ref="B345" ca="1" si="111">IF(H345="UNIDADE CONSTRUTIVA",0,IF(H345="CÉLULA CONSTRUTIVA",OFFSET(B345,-1,0)+1,OFFSET(B345,-1,0)))</f>
        <v>20</v>
      </c>
      <c r="C345" s="345">
        <f t="shared" ref="C345" ca="1" si="112">IF(H345="CÉLULA CONSTRUTIVA",0,IF(H345="ETAPA",OFFSET(C345,-1,0)+1,OFFSET(C345,-1,0)))</f>
        <v>1</v>
      </c>
      <c r="D345" s="346">
        <f t="shared" ca="1" si="101"/>
        <v>4</v>
      </c>
      <c r="E345" s="346">
        <f t="shared" ref="E345" ca="1" si="113">IF(H345="Subetapa",0,IF(H345="serviço",OFFSET(E345,-1,0)+1,OFFSET(E345,-1,0)))</f>
        <v>3</v>
      </c>
      <c r="F345" s="1151"/>
      <c r="G345" s="355"/>
      <c r="H345" s="356" t="s">
        <v>606</v>
      </c>
      <c r="I345" s="357" t="str">
        <f t="shared" ref="I345" ca="1" si="114">IF(H345="Unidade Construtiva",TEXT(A345,"00"),IF(H345="Célula Construtiva",TEXT(B345,"00"),IF(H345="Etapa",CONCATENATE(TEXT(B345,"00"),".",TEXT(C345,"000")),IF(H345="Subetapa",CONCATENATE(TEXT(B345,"00"),".",TEXT(C345,"000"),".",TEXT(D345,"000")),IF(H345="Serviço",CONCATENATE(TEXT(B345,"00"),".",TEXT(C345,"000"),".",TEXT(D345,"000"),".",TEXT(E345,"000")),"")))))</f>
        <v>20.001.004.003</v>
      </c>
      <c r="J345" s="825" t="s">
        <v>1554</v>
      </c>
      <c r="K345" s="923" t="s">
        <v>64</v>
      </c>
      <c r="L345" s="360">
        <f>Arquitetura!D1821+Arquitetura!D1809</f>
        <v>7.2</v>
      </c>
      <c r="M345" s="360">
        <f>IFERROR(VLOOKUP(J345,CPU!$D$2:$H$1439,5,FALSE),0)</f>
        <v>40.643562000000003</v>
      </c>
      <c r="N345" s="361">
        <f t="shared" si="106"/>
        <v>292.63364640000003</v>
      </c>
      <c r="O345" s="362"/>
      <c r="P345" s="362"/>
      <c r="Q345" s="363" t="s">
        <v>640</v>
      </c>
      <c r="R345" s="384"/>
      <c r="S345" s="384"/>
      <c r="T345" s="384"/>
      <c r="U345" s="344"/>
      <c r="V345" s="344"/>
      <c r="W345" s="344"/>
      <c r="X345" s="344"/>
      <c r="Y345" s="344"/>
      <c r="Z345" s="344"/>
    </row>
    <row r="346" spans="1:26" ht="13.5" hidden="1" customHeight="1" outlineLevel="1" x14ac:dyDescent="0.25">
      <c r="A346" s="345">
        <f t="shared" ca="1" si="96"/>
        <v>0</v>
      </c>
      <c r="B346" s="345">
        <f t="shared" ca="1" si="102"/>
        <v>20</v>
      </c>
      <c r="C346" s="345">
        <f t="shared" ca="1" si="103"/>
        <v>1</v>
      </c>
      <c r="D346" s="346">
        <f t="shared" ca="1" si="101"/>
        <v>5</v>
      </c>
      <c r="E346" s="346">
        <f t="shared" ca="1" si="104"/>
        <v>0</v>
      </c>
      <c r="F346" s="1151"/>
      <c r="G346" s="355"/>
      <c r="H346" s="356" t="s">
        <v>604</v>
      </c>
      <c r="I346" s="357" t="str">
        <f t="shared" ca="1" si="88"/>
        <v>20.001.005</v>
      </c>
      <c r="J346" s="358" t="s">
        <v>714</v>
      </c>
      <c r="K346" s="359"/>
      <c r="L346" s="360"/>
      <c r="M346" s="360"/>
      <c r="N346" s="361">
        <f t="shared" ca="1" si="106"/>
        <v>493629.54799999995</v>
      </c>
      <c r="O346" s="362"/>
      <c r="P346" s="362"/>
      <c r="Q346" s="363"/>
      <c r="R346" s="384"/>
      <c r="S346" s="384"/>
      <c r="T346" s="384"/>
      <c r="U346" s="344"/>
      <c r="V346" s="344"/>
      <c r="W346" s="344"/>
      <c r="X346" s="344"/>
      <c r="Y346" s="344"/>
      <c r="Z346" s="344"/>
    </row>
    <row r="347" spans="1:26" ht="13.5" hidden="1" customHeight="1" outlineLevel="2" x14ac:dyDescent="0.25">
      <c r="A347" s="345">
        <f t="shared" ca="1" si="96"/>
        <v>0</v>
      </c>
      <c r="B347" s="345">
        <f t="shared" ca="1" si="102"/>
        <v>20</v>
      </c>
      <c r="C347" s="345">
        <f t="shared" ca="1" si="103"/>
        <v>1</v>
      </c>
      <c r="D347" s="346">
        <f t="shared" ca="1" si="101"/>
        <v>5</v>
      </c>
      <c r="E347" s="346">
        <f t="shared" ca="1" si="104"/>
        <v>1</v>
      </c>
      <c r="F347" s="1151"/>
      <c r="G347" s="355"/>
      <c r="H347" s="356" t="s">
        <v>606</v>
      </c>
      <c r="I347" s="357" t="str">
        <f t="shared" ca="1" si="88"/>
        <v>20.001.005.001</v>
      </c>
      <c r="J347" s="358" t="s">
        <v>912</v>
      </c>
      <c r="K347" s="359" t="s">
        <v>98</v>
      </c>
      <c r="L347" s="360">
        <f>L334</f>
        <v>3521.39</v>
      </c>
      <c r="M347" s="360">
        <f>IFERROR(VLOOKUP(J347,CPU!$D$2:$H$1439,5,FALSE),0)</f>
        <v>58</v>
      </c>
      <c r="N347" s="361">
        <f t="shared" si="106"/>
        <v>204240.62</v>
      </c>
      <c r="O347" s="362"/>
      <c r="P347" s="362"/>
      <c r="Q347" s="363" t="s">
        <v>640</v>
      </c>
      <c r="R347" s="384"/>
      <c r="S347" s="384"/>
      <c r="T347" s="384"/>
      <c r="U347" s="344"/>
      <c r="V347" s="344"/>
      <c r="W347" s="344"/>
      <c r="X347" s="344"/>
      <c r="Y347" s="344"/>
      <c r="Z347" s="344"/>
    </row>
    <row r="348" spans="1:26" ht="13.5" hidden="1" customHeight="1" outlineLevel="2" x14ac:dyDescent="0.25">
      <c r="A348" s="345">
        <f t="shared" ca="1" si="96"/>
        <v>0</v>
      </c>
      <c r="B348" s="345">
        <f t="shared" ref="B348:B350" ca="1" si="115">IF(H348="UNIDADE CONSTRUTIVA",0,IF(H348="CÉLULA CONSTRUTIVA",OFFSET(B348,-1,0)+1,OFFSET(B348,-1,0)))</f>
        <v>20</v>
      </c>
      <c r="C348" s="345">
        <f t="shared" ref="C348:C350" ca="1" si="116">IF(H348="CÉLULA CONSTRUTIVA",0,IF(H348="ETAPA",OFFSET(C348,-1,0)+1,OFFSET(C348,-1,0)))</f>
        <v>1</v>
      </c>
      <c r="D348" s="346">
        <f t="shared" ca="1" si="101"/>
        <v>5</v>
      </c>
      <c r="E348" s="346">
        <f t="shared" ref="E348:E350" ca="1" si="117">IF(H348="Subetapa",0,IF(H348="serviço",OFFSET(E348,-1,0)+1,OFFSET(E348,-1,0)))</f>
        <v>2</v>
      </c>
      <c r="F348" s="1151"/>
      <c r="G348" s="355"/>
      <c r="H348" s="356" t="s">
        <v>606</v>
      </c>
      <c r="I348" s="357" t="str">
        <f t="shared" ref="I348:I350" ca="1" si="118">IF(H348="Unidade Construtiva",TEXT(A348,"00"),IF(H348="Célula Construtiva",TEXT(B348,"00"),IF(H348="Etapa",CONCATENATE(TEXT(B348,"00"),".",TEXT(C348,"000")),IF(H348="Subetapa",CONCATENATE(TEXT(B348,"00"),".",TEXT(C348,"000"),".",TEXT(D348,"000")),IF(H348="Serviço",CONCATENATE(TEXT(B348,"00"),".",TEXT(C348,"000"),".",TEXT(D348,"000"),".",TEXT(E348,"000")),"")))))</f>
        <v>20.001.005.002</v>
      </c>
      <c r="J348" s="825" t="s">
        <v>5246</v>
      </c>
      <c r="K348" s="359" t="s">
        <v>98</v>
      </c>
      <c r="L348" s="360">
        <f>L331</f>
        <v>972.66000000000008</v>
      </c>
      <c r="M348" s="360">
        <f>22*1.6</f>
        <v>35.200000000000003</v>
      </c>
      <c r="N348" s="361">
        <f t="shared" si="106"/>
        <v>34237.632000000005</v>
      </c>
      <c r="O348" s="362"/>
      <c r="P348" s="362"/>
      <c r="Q348" s="363" t="s">
        <v>640</v>
      </c>
      <c r="R348" s="384"/>
      <c r="S348" s="384"/>
      <c r="T348" s="384"/>
      <c r="U348" s="344"/>
      <c r="V348" s="344"/>
      <c r="W348" s="344"/>
      <c r="X348" s="344"/>
      <c r="Y348" s="344"/>
      <c r="Z348" s="344"/>
    </row>
    <row r="349" spans="1:26" ht="13.5" hidden="1" customHeight="1" outlineLevel="2" x14ac:dyDescent="0.25">
      <c r="A349" s="345">
        <f t="shared" ca="1" si="96"/>
        <v>0</v>
      </c>
      <c r="B349" s="345">
        <f t="shared" ca="1" si="115"/>
        <v>20</v>
      </c>
      <c r="C349" s="345">
        <f t="shared" ca="1" si="116"/>
        <v>1</v>
      </c>
      <c r="D349" s="346">
        <f t="shared" ca="1" si="101"/>
        <v>5</v>
      </c>
      <c r="E349" s="346">
        <f t="shared" ca="1" si="117"/>
        <v>3</v>
      </c>
      <c r="F349" s="1151"/>
      <c r="G349" s="355"/>
      <c r="H349" s="356" t="s">
        <v>606</v>
      </c>
      <c r="I349" s="357" t="str">
        <f t="shared" ca="1" si="118"/>
        <v>20.001.005.003</v>
      </c>
      <c r="J349" s="358" t="s">
        <v>5256</v>
      </c>
      <c r="K349" s="923" t="s">
        <v>64</v>
      </c>
      <c r="L349" s="360">
        <f>L336</f>
        <v>1149.6000000000001</v>
      </c>
      <c r="M349" s="360">
        <v>22</v>
      </c>
      <c r="N349" s="361">
        <f t="shared" si="106"/>
        <v>25291.200000000004</v>
      </c>
      <c r="O349" s="362"/>
      <c r="P349" s="362"/>
      <c r="Q349" s="363" t="s">
        <v>640</v>
      </c>
      <c r="R349" s="384"/>
      <c r="S349" s="384"/>
      <c r="T349" s="384"/>
      <c r="U349" s="344"/>
      <c r="V349" s="344"/>
      <c r="W349" s="344"/>
      <c r="X349" s="344"/>
      <c r="Y349" s="344"/>
      <c r="Z349" s="344"/>
    </row>
    <row r="350" spans="1:26" ht="13.5" hidden="1" customHeight="1" outlineLevel="2" x14ac:dyDescent="0.25">
      <c r="A350" s="345">
        <f t="shared" ref="A350:A413" ca="1" si="119">IF($H350="UNIDADE CONSTRUTIVA",OFFSET(A350,-1,0)+1,LARGE(A$3:A345,1))</f>
        <v>0</v>
      </c>
      <c r="B350" s="345">
        <f t="shared" ca="1" si="115"/>
        <v>20</v>
      </c>
      <c r="C350" s="345">
        <f t="shared" ca="1" si="116"/>
        <v>1</v>
      </c>
      <c r="D350" s="346">
        <f t="shared" ca="1" si="101"/>
        <v>5</v>
      </c>
      <c r="E350" s="346">
        <f t="shared" ca="1" si="117"/>
        <v>4</v>
      </c>
      <c r="F350" s="1151"/>
      <c r="G350" s="355"/>
      <c r="H350" s="356" t="s">
        <v>606</v>
      </c>
      <c r="I350" s="357" t="str">
        <f t="shared" ca="1" si="118"/>
        <v>20.001.005.004</v>
      </c>
      <c r="J350" s="358" t="s">
        <v>5257</v>
      </c>
      <c r="K350" s="359" t="s">
        <v>98</v>
      </c>
      <c r="L350" s="360">
        <f>L338</f>
        <v>2394.1600000000003</v>
      </c>
      <c r="M350" s="360">
        <f>36*1.6</f>
        <v>57.6</v>
      </c>
      <c r="N350" s="361">
        <f t="shared" si="106"/>
        <v>137903.61600000001</v>
      </c>
      <c r="O350" s="362"/>
      <c r="P350" s="362"/>
      <c r="Q350" s="363" t="s">
        <v>640</v>
      </c>
      <c r="R350" s="384"/>
      <c r="S350" s="384"/>
      <c r="T350" s="384"/>
      <c r="U350" s="344"/>
      <c r="V350" s="344"/>
      <c r="W350" s="344"/>
      <c r="X350" s="344"/>
      <c r="Y350" s="344"/>
      <c r="Z350" s="344"/>
    </row>
    <row r="351" spans="1:26" ht="15" hidden="1" customHeight="1" outlineLevel="2" x14ac:dyDescent="0.25">
      <c r="A351" s="345">
        <f t="shared" ca="1" si="119"/>
        <v>0</v>
      </c>
      <c r="B351" s="345">
        <f t="shared" ca="1" si="102"/>
        <v>20</v>
      </c>
      <c r="C351" s="345">
        <f t="shared" ca="1" si="103"/>
        <v>1</v>
      </c>
      <c r="D351" s="346">
        <f t="shared" ca="1" si="101"/>
        <v>5</v>
      </c>
      <c r="E351" s="346">
        <f t="shared" ca="1" si="104"/>
        <v>5</v>
      </c>
      <c r="F351" s="1151"/>
      <c r="G351" s="355"/>
      <c r="H351" s="356" t="s">
        <v>606</v>
      </c>
      <c r="I351" s="357" t="str">
        <f t="shared" ca="1" si="88"/>
        <v>20.001.005.005</v>
      </c>
      <c r="J351" s="358" t="s">
        <v>847</v>
      </c>
      <c r="K351" s="359" t="s">
        <v>98</v>
      </c>
      <c r="L351" s="360">
        <f>L343</f>
        <v>1044.96</v>
      </c>
      <c r="M351" s="360">
        <f>55*1.6</f>
        <v>88</v>
      </c>
      <c r="N351" s="361">
        <f t="shared" si="106"/>
        <v>91956.48000000001</v>
      </c>
      <c r="O351" s="362"/>
      <c r="P351" s="362"/>
      <c r="Q351" s="363" t="s">
        <v>640</v>
      </c>
      <c r="R351" s="384"/>
      <c r="S351" s="384"/>
      <c r="T351" s="384"/>
      <c r="U351" s="344"/>
      <c r="V351" s="344"/>
      <c r="W351" s="344"/>
      <c r="X351" s="344"/>
      <c r="Y351" s="344"/>
      <c r="Z351" s="344"/>
    </row>
    <row r="352" spans="1:26" ht="13.5" customHeight="1" collapsed="1" x14ac:dyDescent="0.25">
      <c r="A352" s="345">
        <f t="shared" ca="1" si="119"/>
        <v>0</v>
      </c>
      <c r="B352" s="345">
        <f t="shared" ca="1" si="102"/>
        <v>21</v>
      </c>
      <c r="C352" s="345">
        <f t="shared" ca="1" si="103"/>
        <v>0</v>
      </c>
      <c r="D352" s="346">
        <f t="shared" ca="1" si="101"/>
        <v>5</v>
      </c>
      <c r="E352" s="346">
        <f t="shared" ca="1" si="104"/>
        <v>5</v>
      </c>
      <c r="F352" s="1070"/>
      <c r="G352" s="355"/>
      <c r="H352" s="356" t="s">
        <v>601</v>
      </c>
      <c r="I352" s="357" t="str">
        <f t="shared" ca="1" si="88"/>
        <v>21</v>
      </c>
      <c r="J352" s="358" t="s">
        <v>913</v>
      </c>
      <c r="K352" s="359"/>
      <c r="L352" s="360"/>
      <c r="M352" s="360"/>
      <c r="N352" s="361">
        <f t="shared" ca="1" si="106"/>
        <v>905391.40109999978</v>
      </c>
      <c r="O352" s="392">
        <f ca="1">N352/'Obra '!E9</f>
        <v>130.85997836323745</v>
      </c>
      <c r="P352" s="362"/>
      <c r="Q352" s="363"/>
      <c r="R352" s="393"/>
      <c r="S352" s="393"/>
      <c r="T352" s="384"/>
      <c r="U352" s="344"/>
      <c r="V352" s="344"/>
      <c r="W352" s="344"/>
      <c r="X352" s="344"/>
      <c r="Y352" s="344"/>
      <c r="Z352" s="344"/>
    </row>
    <row r="353" spans="1:26" ht="13.5" hidden="1" customHeight="1" outlineLevel="1" x14ac:dyDescent="0.25">
      <c r="A353" s="345">
        <f t="shared" ca="1" si="119"/>
        <v>0</v>
      </c>
      <c r="B353" s="345">
        <f t="shared" ca="1" si="102"/>
        <v>21</v>
      </c>
      <c r="C353" s="345">
        <f t="shared" ca="1" si="103"/>
        <v>1</v>
      </c>
      <c r="D353" s="346">
        <f t="shared" ca="1" si="101"/>
        <v>0</v>
      </c>
      <c r="E353" s="346">
        <f t="shared" ca="1" si="104"/>
        <v>5</v>
      </c>
      <c r="F353" s="1192"/>
      <c r="G353" s="355"/>
      <c r="H353" s="356" t="s">
        <v>31</v>
      </c>
      <c r="I353" s="357" t="str">
        <f t="shared" ca="1" si="88"/>
        <v>21.001</v>
      </c>
      <c r="J353" s="358" t="s">
        <v>914</v>
      </c>
      <c r="K353" s="359"/>
      <c r="L353" s="360"/>
      <c r="M353" s="360"/>
      <c r="N353" s="361">
        <f t="shared" ref="N353:N384" ca="1" si="120">IF(H353="Serviço",M353*L353,IF(H353="CÉLULA CONSTRUTIVA",SUMIFS($N$8:$N$377,$B$8:$B$377,B353,$H$8:$H$377,"Serviço"),IF(H353="ETAPA",SUMIFS($N$8:$N$377,$B$8:$B$377,B353,$C$8:$C$377,C353,$H$8:$H$377,"Serviço"),IF(H353="SUBETAPA",SUMIFS($N$8:$N$377,$B$8:$B$377,B353,$C$8:$C$377,C353,$D$8:$D$377,D353,$H$8:$H$377,"Serviço"),0))))</f>
        <v>19886.701099999998</v>
      </c>
      <c r="O353" s="362"/>
      <c r="P353" s="362"/>
      <c r="Q353" s="363"/>
      <c r="R353" s="384"/>
      <c r="S353" s="384"/>
      <c r="T353" s="384"/>
      <c r="U353" s="344"/>
      <c r="V353" s="344"/>
      <c r="W353" s="344"/>
      <c r="X353" s="344"/>
      <c r="Y353" s="344"/>
      <c r="Z353" s="344"/>
    </row>
    <row r="354" spans="1:26" ht="13.5" hidden="1" customHeight="1" outlineLevel="1" x14ac:dyDescent="0.25">
      <c r="A354" s="345">
        <f t="shared" ca="1" si="119"/>
        <v>0</v>
      </c>
      <c r="B354" s="345">
        <f t="shared" ca="1" si="102"/>
        <v>21</v>
      </c>
      <c r="C354" s="345">
        <f t="shared" ca="1" si="103"/>
        <v>1</v>
      </c>
      <c r="D354" s="346">
        <f t="shared" ca="1" si="101"/>
        <v>1</v>
      </c>
      <c r="E354" s="346">
        <f t="shared" ca="1" si="104"/>
        <v>0</v>
      </c>
      <c r="F354" s="1192"/>
      <c r="G354" s="355"/>
      <c r="H354" s="356" t="s">
        <v>604</v>
      </c>
      <c r="I354" s="357" t="str">
        <f t="shared" ca="1" si="88"/>
        <v>21.001.001</v>
      </c>
      <c r="J354" s="358" t="s">
        <v>915</v>
      </c>
      <c r="K354" s="359"/>
      <c r="L354" s="360"/>
      <c r="M354" s="360"/>
      <c r="N354" s="361">
        <f t="shared" ca="1" si="120"/>
        <v>19886.701099999998</v>
      </c>
      <c r="O354" s="362"/>
      <c r="P354" s="362"/>
      <c r="Q354" s="363"/>
      <c r="R354" s="384"/>
      <c r="S354" s="384"/>
      <c r="T354" s="384"/>
      <c r="U354" s="344"/>
      <c r="V354" s="344"/>
      <c r="W354" s="344"/>
      <c r="X354" s="344"/>
      <c r="Y354" s="344"/>
      <c r="Z354" s="344"/>
    </row>
    <row r="355" spans="1:26" ht="13.5" hidden="1" customHeight="1" outlineLevel="2" x14ac:dyDescent="0.25">
      <c r="A355" s="345">
        <f t="shared" ca="1" si="119"/>
        <v>0</v>
      </c>
      <c r="B355" s="345">
        <f t="shared" ca="1" si="102"/>
        <v>21</v>
      </c>
      <c r="C355" s="345">
        <f t="shared" ca="1" si="103"/>
        <v>1</v>
      </c>
      <c r="D355" s="346">
        <f t="shared" ca="1" si="101"/>
        <v>1</v>
      </c>
      <c r="E355" s="346">
        <f t="shared" ca="1" si="104"/>
        <v>1</v>
      </c>
      <c r="F355" s="1192"/>
      <c r="G355" s="355"/>
      <c r="H355" s="356" t="s">
        <v>606</v>
      </c>
      <c r="I355" s="357" t="str">
        <f t="shared" ca="1" si="88"/>
        <v>21.001.001.001</v>
      </c>
      <c r="J355" s="358" t="s">
        <v>2581</v>
      </c>
      <c r="K355" s="359" t="s">
        <v>98</v>
      </c>
      <c r="L355" s="360">
        <f>Arquitetura!H1511+Arquitetura!H1517</f>
        <v>137.70999999999998</v>
      </c>
      <c r="M355" s="360">
        <v>116.41</v>
      </c>
      <c r="N355" s="361">
        <f t="shared" si="120"/>
        <v>16030.821099999997</v>
      </c>
      <c r="O355" s="362" t="s">
        <v>917</v>
      </c>
      <c r="P355" s="362"/>
      <c r="Q355" s="363" t="s">
        <v>640</v>
      </c>
      <c r="R355" s="384"/>
      <c r="S355" s="384"/>
      <c r="T355" s="384"/>
      <c r="U355" s="344"/>
      <c r="V355" s="344"/>
      <c r="W355" s="344"/>
      <c r="X355" s="344"/>
      <c r="Y355" s="344"/>
      <c r="Z355" s="344"/>
    </row>
    <row r="356" spans="1:26" ht="13.5" hidden="1" customHeight="1" outlineLevel="2" x14ac:dyDescent="0.25">
      <c r="A356" s="345">
        <f t="shared" ca="1" si="119"/>
        <v>0</v>
      </c>
      <c r="B356" s="345">
        <f t="shared" ca="1" si="102"/>
        <v>21</v>
      </c>
      <c r="C356" s="345">
        <f t="shared" ca="1" si="103"/>
        <v>1</v>
      </c>
      <c r="D356" s="346">
        <f t="shared" ca="1" si="101"/>
        <v>1</v>
      </c>
      <c r="E356" s="346">
        <f t="shared" ca="1" si="104"/>
        <v>2</v>
      </c>
      <c r="F356" s="1192"/>
      <c r="G356" s="355"/>
      <c r="H356" s="356" t="s">
        <v>606</v>
      </c>
      <c r="I356" s="357" t="str">
        <f t="shared" ca="1" si="88"/>
        <v>21.001.001.002</v>
      </c>
      <c r="J356" s="358" t="s">
        <v>2582</v>
      </c>
      <c r="K356" s="359" t="s">
        <v>98</v>
      </c>
      <c r="L356" s="360">
        <f>L355</f>
        <v>137.70999999999998</v>
      </c>
      <c r="M356" s="360">
        <v>28</v>
      </c>
      <c r="N356" s="361">
        <f t="shared" si="120"/>
        <v>3855.8799999999992</v>
      </c>
      <c r="O356" s="362"/>
      <c r="P356" s="362"/>
      <c r="Q356" s="363" t="s">
        <v>640</v>
      </c>
      <c r="R356" s="384"/>
      <c r="S356" s="384"/>
      <c r="T356" s="384"/>
      <c r="U356" s="344"/>
      <c r="V356" s="344"/>
      <c r="W356" s="344"/>
      <c r="X356" s="344"/>
      <c r="Y356" s="344"/>
      <c r="Z356" s="344"/>
    </row>
    <row r="357" spans="1:26" ht="13.5" hidden="1" customHeight="1" outlineLevel="1" x14ac:dyDescent="0.25">
      <c r="A357" s="345">
        <f t="shared" ca="1" si="119"/>
        <v>0</v>
      </c>
      <c r="B357" s="345">
        <f t="shared" ca="1" si="102"/>
        <v>21</v>
      </c>
      <c r="C357" s="345">
        <f t="shared" ca="1" si="103"/>
        <v>2</v>
      </c>
      <c r="D357" s="346">
        <f t="shared" ref="D357:D420" ca="1" si="121">IF(H357="ETAPA",0,IF(H357="SUBETAPA",OFFSET(D357,-1,0)+1,OFFSET(D357,-1,0)))</f>
        <v>0</v>
      </c>
      <c r="E357" s="346">
        <f t="shared" ca="1" si="104"/>
        <v>2</v>
      </c>
      <c r="F357" s="1192"/>
      <c r="G357" s="355"/>
      <c r="H357" s="356" t="s">
        <v>31</v>
      </c>
      <c r="I357" s="357" t="str">
        <f t="shared" ca="1" si="88"/>
        <v>21.002</v>
      </c>
      <c r="J357" s="358" t="s">
        <v>913</v>
      </c>
      <c r="K357" s="359"/>
      <c r="L357" s="360"/>
      <c r="M357" s="360"/>
      <c r="N357" s="361">
        <f t="shared" ca="1" si="120"/>
        <v>885504.69999999984</v>
      </c>
      <c r="O357" s="362"/>
      <c r="P357" s="362"/>
      <c r="Q357" s="363"/>
      <c r="R357" s="384"/>
      <c r="S357" s="384"/>
      <c r="T357" s="384"/>
      <c r="U357" s="344"/>
      <c r="V357" s="344"/>
      <c r="W357" s="344"/>
      <c r="X357" s="344"/>
      <c r="Y357" s="344"/>
      <c r="Z357" s="344"/>
    </row>
    <row r="358" spans="1:26" ht="13.5" hidden="1" customHeight="1" outlineLevel="1" x14ac:dyDescent="0.25">
      <c r="A358" s="345">
        <f t="shared" ca="1" si="119"/>
        <v>0</v>
      </c>
      <c r="B358" s="345">
        <f t="shared" ca="1" si="102"/>
        <v>21</v>
      </c>
      <c r="C358" s="345">
        <f t="shared" ca="1" si="103"/>
        <v>2</v>
      </c>
      <c r="D358" s="346">
        <f t="shared" ca="1" si="121"/>
        <v>1</v>
      </c>
      <c r="E358" s="346">
        <f t="shared" ca="1" si="104"/>
        <v>0</v>
      </c>
      <c r="F358" s="1192"/>
      <c r="G358" s="355"/>
      <c r="H358" s="356" t="s">
        <v>604</v>
      </c>
      <c r="I358" s="357" t="str">
        <f t="shared" ca="1" si="88"/>
        <v>21.002.001</v>
      </c>
      <c r="J358" s="358" t="s">
        <v>918</v>
      </c>
      <c r="K358" s="359"/>
      <c r="L358" s="360"/>
      <c r="M358" s="360"/>
      <c r="N358" s="361">
        <f t="shared" ca="1" si="120"/>
        <v>428865.22000000003</v>
      </c>
      <c r="O358" s="362">
        <f ca="1">N358/'Obra '!$E$9</f>
        <v>61.985670884173246</v>
      </c>
      <c r="P358" s="362"/>
      <c r="Q358" s="363"/>
      <c r="R358" s="384"/>
      <c r="S358" s="384"/>
      <c r="T358" s="384"/>
      <c r="U358" s="344"/>
      <c r="V358" s="344"/>
      <c r="W358" s="344"/>
      <c r="X358" s="344"/>
      <c r="Y358" s="344"/>
      <c r="Z358" s="344"/>
    </row>
    <row r="359" spans="1:26" ht="13.5" hidden="1" customHeight="1" outlineLevel="2" x14ac:dyDescent="0.25">
      <c r="A359" s="345">
        <f t="shared" ca="1" si="119"/>
        <v>0</v>
      </c>
      <c r="B359" s="345">
        <f t="shared" ca="1" si="102"/>
        <v>21</v>
      </c>
      <c r="C359" s="345">
        <f t="shared" ca="1" si="103"/>
        <v>2</v>
      </c>
      <c r="D359" s="346">
        <f t="shared" ca="1" si="121"/>
        <v>1</v>
      </c>
      <c r="E359" s="346">
        <f t="shared" ca="1" si="104"/>
        <v>1</v>
      </c>
      <c r="F359" s="1192"/>
      <c r="G359" s="355"/>
      <c r="H359" s="356" t="s">
        <v>606</v>
      </c>
      <c r="I359" s="357" t="str">
        <f t="shared" ca="1" si="88"/>
        <v>21.002.001.001</v>
      </c>
      <c r="J359" s="358" t="s">
        <v>919</v>
      </c>
      <c r="K359" s="359" t="s">
        <v>209</v>
      </c>
      <c r="L359" s="360">
        <v>1</v>
      </c>
      <c r="M359" s="360">
        <f>MOBILIÁRIO!C6</f>
        <v>428865.22000000003</v>
      </c>
      <c r="N359" s="361">
        <f t="shared" si="120"/>
        <v>428865.22000000003</v>
      </c>
      <c r="O359" s="362" t="s">
        <v>920</v>
      </c>
      <c r="P359" s="362"/>
      <c r="Q359" s="363" t="s">
        <v>640</v>
      </c>
      <c r="R359" s="384"/>
      <c r="S359" s="384"/>
      <c r="T359" s="384"/>
      <c r="U359" s="344"/>
      <c r="V359" s="344"/>
      <c r="W359" s="344"/>
      <c r="X359" s="344"/>
      <c r="Y359" s="344"/>
      <c r="Z359" s="344"/>
    </row>
    <row r="360" spans="1:26" ht="13.5" hidden="1" customHeight="1" outlineLevel="1" x14ac:dyDescent="0.25">
      <c r="A360" s="345">
        <f t="shared" ca="1" si="119"/>
        <v>0</v>
      </c>
      <c r="B360" s="345">
        <f t="shared" ca="1" si="102"/>
        <v>21</v>
      </c>
      <c r="C360" s="345">
        <f t="shared" ca="1" si="103"/>
        <v>2</v>
      </c>
      <c r="D360" s="346">
        <f t="shared" ca="1" si="121"/>
        <v>2</v>
      </c>
      <c r="E360" s="346">
        <f t="shared" ca="1" si="104"/>
        <v>0</v>
      </c>
      <c r="F360" s="1192"/>
      <c r="G360" s="355"/>
      <c r="H360" s="356" t="s">
        <v>604</v>
      </c>
      <c r="I360" s="357" t="str">
        <f t="shared" ca="1" si="88"/>
        <v>21.002.002</v>
      </c>
      <c r="J360" s="358" t="s">
        <v>921</v>
      </c>
      <c r="K360" s="359"/>
      <c r="L360" s="360"/>
      <c r="M360" s="360"/>
      <c r="N360" s="361">
        <f t="shared" ca="1" si="120"/>
        <v>207563.39999999994</v>
      </c>
      <c r="O360" s="362"/>
      <c r="P360" s="362"/>
      <c r="Q360" s="363"/>
      <c r="R360" s="384"/>
      <c r="S360" s="384"/>
      <c r="T360" s="384"/>
      <c r="U360" s="344"/>
      <c r="V360" s="344"/>
      <c r="W360" s="344"/>
      <c r="X360" s="344"/>
      <c r="Y360" s="344"/>
      <c r="Z360" s="344"/>
    </row>
    <row r="361" spans="1:26" ht="13.5" hidden="1" customHeight="1" outlineLevel="2" x14ac:dyDescent="0.25">
      <c r="A361" s="345">
        <f t="shared" ca="1" si="119"/>
        <v>0</v>
      </c>
      <c r="B361" s="345">
        <f t="shared" ca="1" si="102"/>
        <v>21</v>
      </c>
      <c r="C361" s="345">
        <f t="shared" ca="1" si="103"/>
        <v>2</v>
      </c>
      <c r="D361" s="346">
        <f t="shared" ca="1" si="121"/>
        <v>2</v>
      </c>
      <c r="E361" s="346">
        <f t="shared" ca="1" si="104"/>
        <v>1</v>
      </c>
      <c r="F361" s="1192"/>
      <c r="G361" s="355"/>
      <c r="H361" s="356" t="s">
        <v>606</v>
      </c>
      <c r="I361" s="357" t="str">
        <f t="shared" ca="1" si="88"/>
        <v>21.002.002.001</v>
      </c>
      <c r="J361" s="358" t="s">
        <v>922</v>
      </c>
      <c r="K361" s="359" t="s">
        <v>209</v>
      </c>
      <c r="L361" s="360">
        <v>1</v>
      </c>
      <c r="M361" s="360">
        <f>'Obra '!$E$9*30</f>
        <v>207563.39999999994</v>
      </c>
      <c r="N361" s="361">
        <f t="shared" si="120"/>
        <v>207563.39999999994</v>
      </c>
      <c r="O361" s="362" t="s">
        <v>920</v>
      </c>
      <c r="P361" s="362"/>
      <c r="Q361" s="363" t="s">
        <v>640</v>
      </c>
      <c r="R361" s="384"/>
      <c r="S361" s="384"/>
      <c r="T361" s="384"/>
      <c r="U361" s="344"/>
      <c r="V361" s="344"/>
      <c r="W361" s="344"/>
      <c r="X361" s="344"/>
      <c r="Y361" s="344"/>
      <c r="Z361" s="344"/>
    </row>
    <row r="362" spans="1:26" ht="13.5" hidden="1" customHeight="1" outlineLevel="1" x14ac:dyDescent="0.25">
      <c r="A362" s="345">
        <f t="shared" ca="1" si="119"/>
        <v>0</v>
      </c>
      <c r="B362" s="345">
        <f t="shared" ca="1" si="102"/>
        <v>21</v>
      </c>
      <c r="C362" s="345">
        <f t="shared" ca="1" si="103"/>
        <v>2</v>
      </c>
      <c r="D362" s="346">
        <f t="shared" ca="1" si="121"/>
        <v>3</v>
      </c>
      <c r="E362" s="346">
        <f t="shared" ca="1" si="104"/>
        <v>0</v>
      </c>
      <c r="F362" s="1192"/>
      <c r="G362" s="355"/>
      <c r="H362" s="356" t="s">
        <v>604</v>
      </c>
      <c r="I362" s="357" t="str">
        <f t="shared" ca="1" si="88"/>
        <v>21.002.003</v>
      </c>
      <c r="J362" s="358" t="s">
        <v>923</v>
      </c>
      <c r="K362" s="359"/>
      <c r="L362" s="360"/>
      <c r="M362" s="360"/>
      <c r="N362" s="361">
        <f t="shared" ca="1" si="120"/>
        <v>83025.359999999971</v>
      </c>
      <c r="O362" s="362"/>
      <c r="P362" s="362"/>
      <c r="Q362" s="363"/>
      <c r="R362" s="384"/>
      <c r="S362" s="384"/>
      <c r="T362" s="384"/>
      <c r="U362" s="344"/>
      <c r="V362" s="344"/>
      <c r="W362" s="344"/>
      <c r="X362" s="344"/>
      <c r="Y362" s="344"/>
      <c r="Z362" s="344"/>
    </row>
    <row r="363" spans="1:26" ht="13.5" hidden="1" customHeight="1" outlineLevel="2" x14ac:dyDescent="0.25">
      <c r="A363" s="345">
        <f t="shared" ca="1" si="119"/>
        <v>0</v>
      </c>
      <c r="B363" s="345">
        <f t="shared" ca="1" si="102"/>
        <v>21</v>
      </c>
      <c r="C363" s="345">
        <f t="shared" ca="1" si="103"/>
        <v>2</v>
      </c>
      <c r="D363" s="346">
        <f t="shared" ca="1" si="121"/>
        <v>3</v>
      </c>
      <c r="E363" s="346">
        <f t="shared" ca="1" si="104"/>
        <v>1</v>
      </c>
      <c r="F363" s="1192"/>
      <c r="G363" s="355"/>
      <c r="H363" s="356" t="s">
        <v>606</v>
      </c>
      <c r="I363" s="357" t="str">
        <f t="shared" ca="1" si="88"/>
        <v>21.002.003.001</v>
      </c>
      <c r="J363" s="358" t="s">
        <v>923</v>
      </c>
      <c r="K363" s="359" t="s">
        <v>209</v>
      </c>
      <c r="L363" s="360">
        <v>1</v>
      </c>
      <c r="M363" s="360">
        <f>'Obra '!$E$9*12</f>
        <v>83025.359999999971</v>
      </c>
      <c r="N363" s="361">
        <f t="shared" si="120"/>
        <v>83025.359999999971</v>
      </c>
      <c r="O363" s="362" t="s">
        <v>920</v>
      </c>
      <c r="P363" s="362"/>
      <c r="Q363" s="363" t="s">
        <v>640</v>
      </c>
      <c r="R363" s="384"/>
      <c r="S363" s="384"/>
      <c r="T363" s="384"/>
      <c r="U363" s="344"/>
      <c r="V363" s="344"/>
      <c r="W363" s="344"/>
      <c r="X363" s="344"/>
      <c r="Y363" s="344"/>
      <c r="Z363" s="344"/>
    </row>
    <row r="364" spans="1:26" ht="13.5" hidden="1" customHeight="1" outlineLevel="1" x14ac:dyDescent="0.25">
      <c r="A364" s="345">
        <f t="shared" ca="1" si="119"/>
        <v>0</v>
      </c>
      <c r="B364" s="345">
        <f t="shared" ca="1" si="102"/>
        <v>21</v>
      </c>
      <c r="C364" s="345">
        <f t="shared" ca="1" si="103"/>
        <v>2</v>
      </c>
      <c r="D364" s="346">
        <f t="shared" ca="1" si="121"/>
        <v>4</v>
      </c>
      <c r="E364" s="346">
        <f t="shared" ca="1" si="104"/>
        <v>0</v>
      </c>
      <c r="F364" s="1192"/>
      <c r="G364" s="355"/>
      <c r="H364" s="356" t="s">
        <v>604</v>
      </c>
      <c r="I364" s="357" t="str">
        <f t="shared" ca="1" si="88"/>
        <v>21.002.004</v>
      </c>
      <c r="J364" s="358" t="s">
        <v>924</v>
      </c>
      <c r="K364" s="359"/>
      <c r="L364" s="360"/>
      <c r="M364" s="360"/>
      <c r="N364" s="361">
        <f t="shared" ca="1" si="120"/>
        <v>152213.15999999995</v>
      </c>
      <c r="O364" s="362"/>
      <c r="P364" s="362"/>
      <c r="Q364" s="363"/>
      <c r="R364" s="384"/>
      <c r="S364" s="384"/>
      <c r="T364" s="384"/>
      <c r="U364" s="344"/>
      <c r="V364" s="344"/>
      <c r="W364" s="344"/>
      <c r="X364" s="344"/>
      <c r="Y364" s="344"/>
      <c r="Z364" s="344"/>
    </row>
    <row r="365" spans="1:26" ht="13.5" hidden="1" customHeight="1" outlineLevel="2" x14ac:dyDescent="0.25">
      <c r="A365" s="345">
        <f t="shared" ca="1" si="119"/>
        <v>0</v>
      </c>
      <c r="B365" s="345">
        <f t="shared" ref="B365:B428" ca="1" si="122">IF(H365="UNIDADE CONSTRUTIVA",0,IF(H365="CÉLULA CONSTRUTIVA",OFFSET(B365,-1,0)+1,OFFSET(B365,-1,0)))</f>
        <v>21</v>
      </c>
      <c r="C365" s="345">
        <f t="shared" ref="C365:C428" ca="1" si="123">IF(H365="CÉLULA CONSTRUTIVA",0,IF(H365="ETAPA",OFFSET(C365,-1,0)+1,OFFSET(C365,-1,0)))</f>
        <v>2</v>
      </c>
      <c r="D365" s="346">
        <f t="shared" ca="1" si="121"/>
        <v>4</v>
      </c>
      <c r="E365" s="346">
        <f t="shared" ref="E365:E428" ca="1" si="124">IF(H365="Subetapa",0,IF(H365="serviço",OFFSET(E365,-1,0)+1,OFFSET(E365,-1,0)))</f>
        <v>1</v>
      </c>
      <c r="F365" s="1192"/>
      <c r="G365" s="355"/>
      <c r="H365" s="356" t="s">
        <v>606</v>
      </c>
      <c r="I365" s="357" t="str">
        <f t="shared" ca="1" si="88"/>
        <v>21.002.004.001</v>
      </c>
      <c r="J365" s="358" t="s">
        <v>925</v>
      </c>
      <c r="K365" s="359" t="s">
        <v>209</v>
      </c>
      <c r="L365" s="360">
        <v>1</v>
      </c>
      <c r="M365" s="360">
        <f>'Obra '!$E$9*20</f>
        <v>138375.59999999995</v>
      </c>
      <c r="N365" s="361">
        <f t="shared" si="120"/>
        <v>138375.59999999995</v>
      </c>
      <c r="O365" s="362" t="s">
        <v>920</v>
      </c>
      <c r="P365" s="362"/>
      <c r="Q365" s="363" t="s">
        <v>640</v>
      </c>
      <c r="R365" s="384"/>
      <c r="S365" s="384"/>
      <c r="T365" s="384"/>
      <c r="U365" s="344"/>
      <c r="V365" s="344"/>
      <c r="W365" s="344"/>
      <c r="X365" s="344"/>
      <c r="Y365" s="344"/>
      <c r="Z365" s="344"/>
    </row>
    <row r="366" spans="1:26" ht="13.5" hidden="1" customHeight="1" outlineLevel="2" x14ac:dyDescent="0.25">
      <c r="A366" s="345">
        <f t="shared" ca="1" si="119"/>
        <v>0</v>
      </c>
      <c r="B366" s="345">
        <f t="shared" ca="1" si="122"/>
        <v>21</v>
      </c>
      <c r="C366" s="345">
        <f t="shared" ca="1" si="123"/>
        <v>2</v>
      </c>
      <c r="D366" s="346">
        <f t="shared" ca="1" si="121"/>
        <v>4</v>
      </c>
      <c r="E366" s="346">
        <f t="shared" ca="1" si="124"/>
        <v>2</v>
      </c>
      <c r="F366" s="1192"/>
      <c r="G366" s="355"/>
      <c r="H366" s="356" t="s">
        <v>606</v>
      </c>
      <c r="I366" s="357" t="str">
        <f t="shared" ca="1" si="88"/>
        <v>21.002.004.002</v>
      </c>
      <c r="J366" s="358" t="s">
        <v>926</v>
      </c>
      <c r="K366" s="359" t="s">
        <v>209</v>
      </c>
      <c r="L366" s="360">
        <v>1</v>
      </c>
      <c r="M366" s="360">
        <f>'Obra '!$E$9*2</f>
        <v>13837.559999999996</v>
      </c>
      <c r="N366" s="361">
        <f t="shared" si="120"/>
        <v>13837.559999999996</v>
      </c>
      <c r="O366" s="362" t="s">
        <v>920</v>
      </c>
      <c r="P366" s="362"/>
      <c r="Q366" s="363" t="s">
        <v>640</v>
      </c>
      <c r="R366" s="384"/>
      <c r="S366" s="384"/>
      <c r="T366" s="384"/>
      <c r="U366" s="344"/>
      <c r="V366" s="344"/>
      <c r="W366" s="344"/>
      <c r="X366" s="344"/>
      <c r="Y366" s="344"/>
      <c r="Z366" s="344"/>
    </row>
    <row r="367" spans="1:26" ht="13.5" hidden="1" customHeight="1" outlineLevel="1" x14ac:dyDescent="0.25">
      <c r="A367" s="345">
        <f t="shared" ca="1" si="119"/>
        <v>0</v>
      </c>
      <c r="B367" s="345">
        <f t="shared" ca="1" si="122"/>
        <v>21</v>
      </c>
      <c r="C367" s="345">
        <f t="shared" ca="1" si="123"/>
        <v>2</v>
      </c>
      <c r="D367" s="346">
        <f t="shared" ca="1" si="121"/>
        <v>5</v>
      </c>
      <c r="E367" s="346">
        <f t="shared" ca="1" si="124"/>
        <v>0</v>
      </c>
      <c r="F367" s="1192"/>
      <c r="G367" s="355"/>
      <c r="H367" s="356" t="s">
        <v>604</v>
      </c>
      <c r="I367" s="357" t="str">
        <f t="shared" ca="1" si="88"/>
        <v>21.002.005</v>
      </c>
      <c r="J367" s="358" t="s">
        <v>927</v>
      </c>
      <c r="K367" s="359"/>
      <c r="L367" s="360"/>
      <c r="M367" s="360"/>
      <c r="N367" s="361">
        <f t="shared" ca="1" si="120"/>
        <v>13837.559999999996</v>
      </c>
      <c r="O367" s="362"/>
      <c r="P367" s="362"/>
      <c r="Q367" s="363"/>
      <c r="R367" s="384"/>
      <c r="S367" s="384"/>
      <c r="T367" s="376"/>
      <c r="U367" s="375"/>
      <c r="V367" s="375"/>
      <c r="W367" s="344"/>
      <c r="X367" s="344"/>
      <c r="Y367" s="344"/>
      <c r="Z367" s="344"/>
    </row>
    <row r="368" spans="1:26" ht="13.5" hidden="1" customHeight="1" outlineLevel="2" x14ac:dyDescent="0.25">
      <c r="A368" s="345">
        <f t="shared" ca="1" si="119"/>
        <v>0</v>
      </c>
      <c r="B368" s="345">
        <f t="shared" ca="1" si="122"/>
        <v>21</v>
      </c>
      <c r="C368" s="345">
        <f t="shared" ca="1" si="123"/>
        <v>2</v>
      </c>
      <c r="D368" s="346">
        <f t="shared" ca="1" si="121"/>
        <v>5</v>
      </c>
      <c r="E368" s="346">
        <f t="shared" ca="1" si="124"/>
        <v>1</v>
      </c>
      <c r="F368" s="1192"/>
      <c r="G368" s="355"/>
      <c r="H368" s="356" t="s">
        <v>606</v>
      </c>
      <c r="I368" s="357" t="str">
        <f t="shared" ca="1" si="88"/>
        <v>21.002.005.001</v>
      </c>
      <c r="J368" s="358" t="s">
        <v>927</v>
      </c>
      <c r="K368" s="359" t="s">
        <v>209</v>
      </c>
      <c r="L368" s="360">
        <v>1</v>
      </c>
      <c r="M368" s="360">
        <f>'Obra '!$E$9*2</f>
        <v>13837.559999999996</v>
      </c>
      <c r="N368" s="361">
        <f t="shared" si="120"/>
        <v>13837.559999999996</v>
      </c>
      <c r="O368" s="362" t="s">
        <v>920</v>
      </c>
      <c r="P368" s="362"/>
      <c r="Q368" s="363" t="s">
        <v>640</v>
      </c>
      <c r="R368" s="384"/>
      <c r="S368" s="384"/>
      <c r="T368" s="376"/>
      <c r="U368" s="375"/>
      <c r="V368" s="375"/>
      <c r="W368" s="344"/>
      <c r="X368" s="344"/>
      <c r="Y368" s="344"/>
      <c r="Z368" s="344"/>
    </row>
    <row r="369" spans="1:26" ht="13.5" customHeight="1" collapsed="1" x14ac:dyDescent="0.25">
      <c r="A369" s="345">
        <f t="shared" ca="1" si="119"/>
        <v>0</v>
      </c>
      <c r="B369" s="345">
        <f t="shared" ca="1" si="122"/>
        <v>22</v>
      </c>
      <c r="C369" s="345">
        <f t="shared" ca="1" si="123"/>
        <v>0</v>
      </c>
      <c r="D369" s="346">
        <f t="shared" ca="1" si="121"/>
        <v>5</v>
      </c>
      <c r="E369" s="346">
        <f t="shared" ca="1" si="124"/>
        <v>1</v>
      </c>
      <c r="F369" s="924"/>
      <c r="G369" s="355"/>
      <c r="H369" s="356" t="s">
        <v>601</v>
      </c>
      <c r="I369" s="357" t="str">
        <f t="shared" ca="1" si="88"/>
        <v>22</v>
      </c>
      <c r="J369" s="358" t="s">
        <v>928</v>
      </c>
      <c r="K369" s="359"/>
      <c r="L369" s="360"/>
      <c r="M369" s="360"/>
      <c r="N369" s="361">
        <f t="shared" ca="1" si="120"/>
        <v>350095.91925060016</v>
      </c>
      <c r="O369" s="392">
        <f ca="1">N369/'Obra '!$E$9</f>
        <v>50.600816798713105</v>
      </c>
      <c r="P369" s="392"/>
      <c r="Q369" s="363"/>
      <c r="R369" s="393"/>
      <c r="S369" s="393"/>
      <c r="T369" s="376"/>
      <c r="U369" s="375"/>
      <c r="V369" s="375"/>
      <c r="W369" s="344"/>
      <c r="X369" s="344"/>
      <c r="Y369" s="344"/>
      <c r="Z369" s="344"/>
    </row>
    <row r="370" spans="1:26" ht="13.5" hidden="1" customHeight="1" outlineLevel="1" x14ac:dyDescent="0.25">
      <c r="A370" s="345">
        <f t="shared" ca="1" si="119"/>
        <v>0</v>
      </c>
      <c r="B370" s="345">
        <f t="shared" ca="1" si="122"/>
        <v>22</v>
      </c>
      <c r="C370" s="345">
        <f t="shared" ca="1" si="123"/>
        <v>1</v>
      </c>
      <c r="D370" s="346">
        <f t="shared" ca="1" si="121"/>
        <v>0</v>
      </c>
      <c r="E370" s="346">
        <f t="shared" ca="1" si="124"/>
        <v>1</v>
      </c>
      <c r="F370" s="344"/>
      <c r="G370" s="355"/>
      <c r="H370" s="356" t="s">
        <v>31</v>
      </c>
      <c r="I370" s="357" t="str">
        <f t="shared" ca="1" si="88"/>
        <v>22.001</v>
      </c>
      <c r="J370" s="358" t="s">
        <v>928</v>
      </c>
      <c r="K370" s="359"/>
      <c r="L370" s="360"/>
      <c r="M370" s="360"/>
      <c r="N370" s="361">
        <f t="shared" ca="1" si="120"/>
        <v>350095.91925060016</v>
      </c>
      <c r="O370" s="362"/>
      <c r="P370" s="362"/>
      <c r="Q370" s="363"/>
      <c r="R370" s="384"/>
      <c r="S370" s="384"/>
      <c r="T370" s="376"/>
      <c r="U370" s="375"/>
      <c r="V370" s="375"/>
      <c r="W370" s="344"/>
      <c r="X370" s="344"/>
      <c r="Y370" s="344"/>
      <c r="Z370" s="344"/>
    </row>
    <row r="371" spans="1:26" ht="15" hidden="1" customHeight="1" outlineLevel="1" x14ac:dyDescent="0.25">
      <c r="A371" s="345">
        <f t="shared" ca="1" si="119"/>
        <v>0</v>
      </c>
      <c r="B371" s="345">
        <f t="shared" ca="1" si="122"/>
        <v>22</v>
      </c>
      <c r="C371" s="345">
        <f t="shared" ca="1" si="123"/>
        <v>1</v>
      </c>
      <c r="D371" s="346">
        <f t="shared" ca="1" si="121"/>
        <v>1</v>
      </c>
      <c r="E371" s="346">
        <f t="shared" ca="1" si="124"/>
        <v>0</v>
      </c>
      <c r="F371" s="344"/>
      <c r="G371" s="355"/>
      <c r="H371" s="356" t="s">
        <v>604</v>
      </c>
      <c r="I371" s="357" t="str">
        <f t="shared" ca="1" si="88"/>
        <v>22.001.001</v>
      </c>
      <c r="J371" s="358" t="s">
        <v>929</v>
      </c>
      <c r="K371" s="359"/>
      <c r="L371" s="360"/>
      <c r="M371" s="360"/>
      <c r="N371" s="361">
        <f t="shared" ca="1" si="120"/>
        <v>350095.91925060016</v>
      </c>
      <c r="O371" s="362"/>
      <c r="P371" s="362"/>
      <c r="Q371" s="363"/>
      <c r="R371" s="384"/>
      <c r="S371" s="384"/>
      <c r="T371" s="376"/>
      <c r="U371" s="375"/>
      <c r="V371" s="375"/>
      <c r="W371" s="344"/>
      <c r="X371" s="344"/>
      <c r="Y371" s="344"/>
      <c r="Z371" s="344"/>
    </row>
    <row r="372" spans="1:26" ht="15" hidden="1" customHeight="1" outlineLevel="2" x14ac:dyDescent="0.25">
      <c r="A372" s="345">
        <f t="shared" ca="1" si="119"/>
        <v>0</v>
      </c>
      <c r="B372" s="345">
        <f t="shared" ca="1" si="122"/>
        <v>22</v>
      </c>
      <c r="C372" s="345">
        <f t="shared" ca="1" si="123"/>
        <v>1</v>
      </c>
      <c r="D372" s="346">
        <f t="shared" ca="1" si="121"/>
        <v>1</v>
      </c>
      <c r="E372" s="346">
        <f t="shared" ca="1" si="124"/>
        <v>1</v>
      </c>
      <c r="F372" s="344"/>
      <c r="G372" s="355"/>
      <c r="H372" s="356" t="s">
        <v>606</v>
      </c>
      <c r="I372" s="357" t="str">
        <f t="shared" ca="1" si="88"/>
        <v>22.001.001.001</v>
      </c>
      <c r="J372" s="358" t="s">
        <v>929</v>
      </c>
      <c r="K372" s="359" t="s">
        <v>209</v>
      </c>
      <c r="L372" s="360">
        <v>1</v>
      </c>
      <c r="M372" s="360">
        <f>SUMPRODUCT(M8:M370,L8:L370)*0.015</f>
        <v>350095.91925060016</v>
      </c>
      <c r="N372" s="361">
        <f t="shared" si="120"/>
        <v>350095.91925060016</v>
      </c>
      <c r="O372" s="362" t="s">
        <v>930</v>
      </c>
      <c r="P372" s="362"/>
      <c r="Q372" s="363"/>
      <c r="R372" s="384"/>
      <c r="S372" s="384"/>
      <c r="T372" s="376"/>
      <c r="U372" s="375"/>
      <c r="V372" s="375"/>
      <c r="W372" s="344"/>
      <c r="X372" s="344"/>
      <c r="Y372" s="344"/>
      <c r="Z372" s="344"/>
    </row>
    <row r="373" spans="1:26" ht="13.5" customHeight="1" x14ac:dyDescent="0.25">
      <c r="A373" s="345">
        <f t="shared" ca="1" si="119"/>
        <v>0</v>
      </c>
      <c r="B373" s="345">
        <f t="shared" ca="1" si="122"/>
        <v>22</v>
      </c>
      <c r="C373" s="345">
        <f t="shared" ca="1" si="123"/>
        <v>1</v>
      </c>
      <c r="D373" s="346">
        <f t="shared" ca="1" si="121"/>
        <v>1</v>
      </c>
      <c r="E373" s="346">
        <f t="shared" ca="1" si="124"/>
        <v>1</v>
      </c>
      <c r="F373" s="344"/>
      <c r="G373" s="374"/>
      <c r="H373" s="374"/>
      <c r="I373" s="374"/>
      <c r="J373" s="375"/>
      <c r="K373" s="376"/>
      <c r="L373" s="377"/>
      <c r="M373" s="402">
        <f ca="1">SUMIFS($N$7:$N$372,$H$7:$H$372,N373)</f>
        <v>23689823.869290609</v>
      </c>
      <c r="N373" s="379" t="s">
        <v>601</v>
      </c>
      <c r="O373" s="403"/>
      <c r="P373" s="375"/>
      <c r="Q373" s="380"/>
      <c r="R373" s="376"/>
      <c r="S373" s="376"/>
      <c r="T373" s="376"/>
      <c r="U373" s="375"/>
      <c r="V373" s="375"/>
      <c r="W373" s="375"/>
      <c r="X373" s="375"/>
      <c r="Y373" s="375"/>
      <c r="Z373" s="375"/>
    </row>
    <row r="374" spans="1:26" ht="13.5" customHeight="1" x14ac:dyDescent="0.25">
      <c r="A374" s="345">
        <f t="shared" ca="1" si="119"/>
        <v>0</v>
      </c>
      <c r="B374" s="345">
        <f t="shared" ca="1" si="122"/>
        <v>22</v>
      </c>
      <c r="C374" s="345">
        <f t="shared" ca="1" si="123"/>
        <v>1</v>
      </c>
      <c r="D374" s="346">
        <f t="shared" ca="1" si="121"/>
        <v>1</v>
      </c>
      <c r="E374" s="346">
        <f t="shared" ca="1" si="124"/>
        <v>1</v>
      </c>
      <c r="F374" s="344"/>
      <c r="G374" s="374"/>
      <c r="H374" s="374"/>
      <c r="I374" s="374"/>
      <c r="J374" s="375"/>
      <c r="K374" s="376"/>
      <c r="L374" s="377"/>
      <c r="M374" s="402">
        <f ca="1">SUMIFS($N$7:$N$372,$H$7:$H$372,N374)</f>
        <v>23689823.869290609</v>
      </c>
      <c r="N374" s="379" t="s">
        <v>31</v>
      </c>
      <c r="O374" s="403"/>
      <c r="P374" s="375"/>
      <c r="Q374" s="380"/>
      <c r="R374" s="376"/>
      <c r="S374" s="376"/>
      <c r="T374" s="376"/>
      <c r="U374" s="375"/>
      <c r="V374" s="375"/>
      <c r="W374" s="375"/>
      <c r="X374" s="375"/>
      <c r="Y374" s="375"/>
      <c r="Z374" s="375"/>
    </row>
    <row r="375" spans="1:26" ht="13.5" customHeight="1" x14ac:dyDescent="0.25">
      <c r="A375" s="345">
        <f t="shared" ca="1" si="119"/>
        <v>0</v>
      </c>
      <c r="B375" s="345">
        <f t="shared" ca="1" si="122"/>
        <v>22</v>
      </c>
      <c r="C375" s="345">
        <f t="shared" ca="1" si="123"/>
        <v>1</v>
      </c>
      <c r="D375" s="346">
        <f t="shared" ca="1" si="121"/>
        <v>1</v>
      </c>
      <c r="E375" s="346">
        <f t="shared" ca="1" si="124"/>
        <v>1</v>
      </c>
      <c r="F375" s="344"/>
      <c r="G375" s="374"/>
      <c r="H375" s="374"/>
      <c r="I375" s="374"/>
      <c r="J375" s="375"/>
      <c r="K375" s="376"/>
      <c r="L375" s="377"/>
      <c r="M375" s="402">
        <f ca="1">SUMIFS($N$7:$N$372,$H$7:$H$372,N375)</f>
        <v>23689823.86929062</v>
      </c>
      <c r="N375" s="379" t="s">
        <v>604</v>
      </c>
      <c r="O375" s="403"/>
      <c r="P375" s="375"/>
      <c r="Q375" s="380"/>
      <c r="R375" s="376"/>
      <c r="S375" s="376"/>
      <c r="T375" s="376"/>
      <c r="U375" s="375"/>
      <c r="V375" s="375"/>
      <c r="W375" s="375"/>
      <c r="X375" s="375"/>
      <c r="Y375" s="375"/>
      <c r="Z375" s="375"/>
    </row>
    <row r="376" spans="1:26" ht="13.5" customHeight="1" x14ac:dyDescent="0.25">
      <c r="A376" s="345">
        <f t="shared" ca="1" si="119"/>
        <v>0</v>
      </c>
      <c r="B376" s="345">
        <f t="shared" ca="1" si="122"/>
        <v>22</v>
      </c>
      <c r="C376" s="345">
        <f t="shared" ca="1" si="123"/>
        <v>1</v>
      </c>
      <c r="D376" s="346">
        <f t="shared" ca="1" si="121"/>
        <v>1</v>
      </c>
      <c r="E376" s="346">
        <f t="shared" ca="1" si="124"/>
        <v>1</v>
      </c>
      <c r="F376" s="344"/>
      <c r="G376" s="374"/>
      <c r="H376" s="374"/>
      <c r="I376" s="374"/>
      <c r="J376" s="375"/>
      <c r="K376" s="376"/>
      <c r="L376" s="377"/>
      <c r="M376" s="402">
        <f>SUMIFS($N$7:$N$372,$H$7:$H$372,N376)</f>
        <v>23689823.869290613</v>
      </c>
      <c r="N376" s="379" t="s">
        <v>606</v>
      </c>
      <c r="O376" s="403"/>
      <c r="P376" s="375"/>
      <c r="Q376" s="380"/>
      <c r="R376" s="376"/>
      <c r="S376" s="376"/>
      <c r="T376" s="376"/>
      <c r="U376" s="375"/>
      <c r="V376" s="375"/>
      <c r="W376" s="375"/>
      <c r="X376" s="375"/>
      <c r="Y376" s="375"/>
      <c r="Z376" s="375"/>
    </row>
    <row r="377" spans="1:26" ht="13.5" customHeight="1" x14ac:dyDescent="0.25">
      <c r="A377" s="345">
        <f t="shared" ca="1" si="119"/>
        <v>0</v>
      </c>
      <c r="B377" s="345">
        <f t="shared" ca="1" si="122"/>
        <v>22</v>
      </c>
      <c r="C377" s="345">
        <f t="shared" ca="1" si="123"/>
        <v>1</v>
      </c>
      <c r="D377" s="346">
        <f t="shared" ca="1" si="121"/>
        <v>1</v>
      </c>
      <c r="E377" s="346">
        <f t="shared" ca="1" si="124"/>
        <v>1</v>
      </c>
      <c r="F377" s="344"/>
      <c r="G377" s="374"/>
      <c r="H377" s="374"/>
      <c r="I377" s="374"/>
      <c r="J377" s="375"/>
      <c r="K377" s="376"/>
      <c r="L377" s="377"/>
      <c r="M377" s="402">
        <v>37673585.492899314</v>
      </c>
      <c r="N377" s="379" t="s">
        <v>635</v>
      </c>
      <c r="O377" s="403"/>
      <c r="P377" s="375"/>
      <c r="Q377" s="380"/>
      <c r="R377" s="376"/>
      <c r="S377" s="376"/>
      <c r="T377" s="376"/>
      <c r="U377" s="375"/>
      <c r="V377" s="375"/>
      <c r="W377" s="375"/>
      <c r="X377" s="375"/>
      <c r="Y377" s="375"/>
      <c r="Z377" s="375"/>
    </row>
    <row r="378" spans="1:26" ht="13.5" customHeight="1" x14ac:dyDescent="0.25">
      <c r="A378" s="345">
        <f t="shared" ca="1" si="119"/>
        <v>0</v>
      </c>
      <c r="B378" s="345">
        <f t="shared" ca="1" si="122"/>
        <v>22</v>
      </c>
      <c r="C378" s="345">
        <f t="shared" ca="1" si="123"/>
        <v>1</v>
      </c>
      <c r="D378" s="346">
        <f t="shared" ca="1" si="121"/>
        <v>1</v>
      </c>
      <c r="E378" s="346">
        <f t="shared" ca="1" si="124"/>
        <v>1</v>
      </c>
      <c r="F378" s="344"/>
      <c r="G378" s="374"/>
      <c r="H378" s="374"/>
      <c r="I378" s="374"/>
      <c r="J378" s="375"/>
      <c r="K378" s="376"/>
      <c r="L378" s="377"/>
      <c r="M378" s="377"/>
      <c r="N378" s="382"/>
      <c r="O378" s="403"/>
      <c r="P378" s="375"/>
      <c r="Q378" s="380"/>
      <c r="R378" s="376"/>
      <c r="S378" s="376"/>
      <c r="T378" s="376"/>
      <c r="U378" s="375"/>
      <c r="V378" s="375"/>
      <c r="W378" s="375"/>
      <c r="X378" s="375"/>
      <c r="Y378" s="375"/>
      <c r="Z378" s="375"/>
    </row>
    <row r="379" spans="1:26" ht="13.5" customHeight="1" x14ac:dyDescent="0.25">
      <c r="A379" s="345">
        <f t="shared" ca="1" si="119"/>
        <v>0</v>
      </c>
      <c r="B379" s="345">
        <f t="shared" ca="1" si="122"/>
        <v>22</v>
      </c>
      <c r="C379" s="345">
        <f t="shared" ca="1" si="123"/>
        <v>1</v>
      </c>
      <c r="D379" s="346">
        <f t="shared" ca="1" si="121"/>
        <v>1</v>
      </c>
      <c r="E379" s="346">
        <f t="shared" ca="1" si="124"/>
        <v>1</v>
      </c>
      <c r="F379" s="344"/>
      <c r="G379" s="374"/>
      <c r="H379" s="374"/>
      <c r="I379" s="374"/>
      <c r="J379" s="375"/>
      <c r="K379" s="376"/>
      <c r="L379" s="377"/>
      <c r="M379" s="377"/>
      <c r="N379" s="382"/>
      <c r="O379" s="403"/>
      <c r="P379" s="375"/>
      <c r="Q379" s="380"/>
      <c r="R379" s="376"/>
      <c r="S379" s="376"/>
      <c r="T379" s="376"/>
      <c r="U379" s="375"/>
      <c r="V379" s="375"/>
      <c r="W379" s="375"/>
      <c r="X379" s="375"/>
      <c r="Y379" s="375"/>
      <c r="Z379" s="375"/>
    </row>
    <row r="380" spans="1:26" ht="13.5" customHeight="1" x14ac:dyDescent="0.25">
      <c r="A380" s="345">
        <f t="shared" ca="1" si="119"/>
        <v>0</v>
      </c>
      <c r="B380" s="345">
        <f t="shared" ca="1" si="122"/>
        <v>22</v>
      </c>
      <c r="C380" s="345">
        <f t="shared" ca="1" si="123"/>
        <v>1</v>
      </c>
      <c r="D380" s="346">
        <f t="shared" ca="1" si="121"/>
        <v>1</v>
      </c>
      <c r="E380" s="346">
        <f t="shared" ca="1" si="124"/>
        <v>1</v>
      </c>
      <c r="F380" s="344"/>
      <c r="G380" s="374"/>
      <c r="H380" s="374"/>
      <c r="I380" s="374"/>
      <c r="J380" s="375"/>
      <c r="K380" s="376"/>
      <c r="L380" s="377"/>
      <c r="M380" s="377"/>
      <c r="N380" s="382"/>
      <c r="O380" s="403"/>
      <c r="P380" s="375"/>
      <c r="Q380" s="380"/>
      <c r="R380" s="376"/>
      <c r="S380" s="376"/>
      <c r="T380" s="376"/>
      <c r="U380" s="375"/>
      <c r="V380" s="375"/>
      <c r="W380" s="375"/>
      <c r="X380" s="375"/>
      <c r="Y380" s="375"/>
      <c r="Z380" s="375"/>
    </row>
    <row r="381" spans="1:26" ht="13.5" customHeight="1" x14ac:dyDescent="0.25">
      <c r="A381" s="345">
        <f t="shared" ca="1" si="119"/>
        <v>0</v>
      </c>
      <c r="B381" s="345">
        <f t="shared" ca="1" si="122"/>
        <v>22</v>
      </c>
      <c r="C381" s="345">
        <f t="shared" ca="1" si="123"/>
        <v>1</v>
      </c>
      <c r="D381" s="346">
        <f t="shared" ca="1" si="121"/>
        <v>1</v>
      </c>
      <c r="E381" s="346">
        <f t="shared" ca="1" si="124"/>
        <v>1</v>
      </c>
      <c r="F381" s="344"/>
      <c r="G381" s="374"/>
      <c r="H381" s="374"/>
      <c r="I381" s="374"/>
      <c r="J381" s="375"/>
      <c r="K381" s="376"/>
      <c r="L381" s="377"/>
      <c r="M381" s="377"/>
      <c r="N381" s="382"/>
      <c r="O381" s="403"/>
      <c r="P381" s="375"/>
      <c r="Q381" s="380"/>
      <c r="R381" s="376"/>
      <c r="S381" s="376"/>
      <c r="T381" s="376"/>
      <c r="U381" s="375"/>
      <c r="V381" s="375"/>
      <c r="W381" s="375"/>
      <c r="X381" s="375"/>
      <c r="Y381" s="375"/>
      <c r="Z381" s="375"/>
    </row>
    <row r="382" spans="1:26" ht="13.5" customHeight="1" x14ac:dyDescent="0.25">
      <c r="A382" s="345">
        <f t="shared" ca="1" si="119"/>
        <v>0</v>
      </c>
      <c r="B382" s="345">
        <f t="shared" ca="1" si="122"/>
        <v>22</v>
      </c>
      <c r="C382" s="345">
        <f t="shared" ca="1" si="123"/>
        <v>1</v>
      </c>
      <c r="D382" s="346">
        <f t="shared" ca="1" si="121"/>
        <v>1</v>
      </c>
      <c r="E382" s="346">
        <f t="shared" ca="1" si="124"/>
        <v>1</v>
      </c>
      <c r="F382" s="344"/>
      <c r="G382" s="374"/>
      <c r="H382" s="374"/>
      <c r="I382" s="374"/>
      <c r="J382" s="375"/>
      <c r="K382" s="376"/>
      <c r="L382" s="377"/>
      <c r="M382" s="377"/>
      <c r="N382" s="382"/>
      <c r="O382" s="403"/>
      <c r="P382" s="375"/>
      <c r="Q382" s="380"/>
      <c r="R382" s="376"/>
      <c r="S382" s="376"/>
      <c r="T382" s="376"/>
      <c r="U382" s="375"/>
      <c r="V382" s="375"/>
      <c r="W382" s="375"/>
      <c r="X382" s="375"/>
      <c r="Y382" s="375"/>
      <c r="Z382" s="375"/>
    </row>
    <row r="383" spans="1:26" ht="13.5" customHeight="1" x14ac:dyDescent="0.25">
      <c r="A383" s="345">
        <f t="shared" ca="1" si="119"/>
        <v>0</v>
      </c>
      <c r="B383" s="345">
        <f t="shared" ca="1" si="122"/>
        <v>22</v>
      </c>
      <c r="C383" s="345">
        <f t="shared" ca="1" si="123"/>
        <v>1</v>
      </c>
      <c r="D383" s="346">
        <f t="shared" ca="1" si="121"/>
        <v>1</v>
      </c>
      <c r="E383" s="346">
        <f t="shared" ca="1" si="124"/>
        <v>1</v>
      </c>
      <c r="F383" s="344"/>
      <c r="G383" s="374"/>
      <c r="H383" s="374"/>
      <c r="I383" s="374"/>
      <c r="J383" s="375"/>
      <c r="K383" s="376"/>
      <c r="L383" s="377"/>
      <c r="M383" s="377"/>
      <c r="N383" s="382"/>
      <c r="O383" s="403"/>
      <c r="P383" s="375"/>
      <c r="Q383" s="380"/>
      <c r="R383" s="376"/>
      <c r="S383" s="376"/>
      <c r="T383" s="376"/>
      <c r="U383" s="375"/>
      <c r="V383" s="375"/>
      <c r="W383" s="375"/>
      <c r="X383" s="375"/>
      <c r="Y383" s="375"/>
      <c r="Z383" s="375"/>
    </row>
    <row r="384" spans="1:26" ht="13.5" customHeight="1" x14ac:dyDescent="0.25">
      <c r="A384" s="345">
        <f t="shared" ca="1" si="119"/>
        <v>0</v>
      </c>
      <c r="B384" s="345">
        <f t="shared" ca="1" si="122"/>
        <v>22</v>
      </c>
      <c r="C384" s="345">
        <f t="shared" ca="1" si="123"/>
        <v>1</v>
      </c>
      <c r="D384" s="346">
        <f t="shared" ca="1" si="121"/>
        <v>1</v>
      </c>
      <c r="E384" s="346">
        <f t="shared" ca="1" si="124"/>
        <v>1</v>
      </c>
      <c r="F384" s="344"/>
      <c r="G384" s="374"/>
      <c r="H384" s="374"/>
      <c r="I384" s="374"/>
      <c r="J384" s="375"/>
      <c r="K384" s="376"/>
      <c r="L384" s="377"/>
      <c r="M384" s="377"/>
      <c r="N384" s="382"/>
      <c r="O384" s="403"/>
      <c r="P384" s="375"/>
      <c r="Q384" s="380"/>
      <c r="R384" s="376"/>
      <c r="S384" s="376"/>
      <c r="T384" s="376"/>
      <c r="U384" s="375"/>
      <c r="V384" s="375"/>
      <c r="W384" s="375"/>
      <c r="X384" s="375"/>
      <c r="Y384" s="375"/>
      <c r="Z384" s="375"/>
    </row>
    <row r="385" spans="1:26" ht="13.5" customHeight="1" x14ac:dyDescent="0.25">
      <c r="A385" s="345">
        <f t="shared" ca="1" si="119"/>
        <v>0</v>
      </c>
      <c r="B385" s="345">
        <f t="shared" ca="1" si="122"/>
        <v>22</v>
      </c>
      <c r="C385" s="345">
        <f t="shared" ca="1" si="123"/>
        <v>1</v>
      </c>
      <c r="D385" s="346">
        <f t="shared" ca="1" si="121"/>
        <v>1</v>
      </c>
      <c r="E385" s="346">
        <f t="shared" ca="1" si="124"/>
        <v>1</v>
      </c>
      <c r="F385" s="344"/>
      <c r="G385" s="374"/>
      <c r="H385" s="374"/>
      <c r="I385" s="374"/>
      <c r="J385" s="375"/>
      <c r="K385" s="376"/>
      <c r="L385" s="377"/>
      <c r="M385" s="377"/>
      <c r="N385" s="382"/>
      <c r="O385" s="403"/>
      <c r="P385" s="375"/>
      <c r="Q385" s="380"/>
      <c r="R385" s="376"/>
      <c r="S385" s="376"/>
      <c r="T385" s="376"/>
      <c r="U385" s="375"/>
      <c r="V385" s="375"/>
      <c r="W385" s="375"/>
      <c r="X385" s="375"/>
      <c r="Y385" s="375"/>
      <c r="Z385" s="375"/>
    </row>
    <row r="386" spans="1:26" ht="13.5" customHeight="1" x14ac:dyDescent="0.25">
      <c r="A386" s="345">
        <f t="shared" ca="1" si="119"/>
        <v>0</v>
      </c>
      <c r="B386" s="345">
        <f t="shared" ca="1" si="122"/>
        <v>22</v>
      </c>
      <c r="C386" s="345">
        <f t="shared" ca="1" si="123"/>
        <v>1</v>
      </c>
      <c r="D386" s="346">
        <f t="shared" ca="1" si="121"/>
        <v>1</v>
      </c>
      <c r="E386" s="346">
        <f t="shared" ca="1" si="124"/>
        <v>1</v>
      </c>
      <c r="F386" s="344"/>
      <c r="G386" s="374"/>
      <c r="H386" s="374"/>
      <c r="I386" s="374"/>
      <c r="J386" s="375"/>
      <c r="K386" s="376"/>
      <c r="L386" s="377"/>
      <c r="M386" s="377"/>
      <c r="N386" s="382"/>
      <c r="O386" s="403"/>
      <c r="P386" s="375"/>
      <c r="Q386" s="380"/>
      <c r="R386" s="376"/>
      <c r="S386" s="376"/>
      <c r="T386" s="376"/>
      <c r="U386" s="375"/>
      <c r="V386" s="375"/>
      <c r="W386" s="375"/>
      <c r="X386" s="375"/>
      <c r="Y386" s="375"/>
      <c r="Z386" s="375"/>
    </row>
    <row r="387" spans="1:26" ht="13.5" customHeight="1" x14ac:dyDescent="0.25">
      <c r="A387" s="345">
        <f t="shared" ca="1" si="119"/>
        <v>0</v>
      </c>
      <c r="B387" s="345">
        <f t="shared" ca="1" si="122"/>
        <v>22</v>
      </c>
      <c r="C387" s="345">
        <f t="shared" ca="1" si="123"/>
        <v>1</v>
      </c>
      <c r="D387" s="346">
        <f t="shared" ca="1" si="121"/>
        <v>1</v>
      </c>
      <c r="E387" s="346">
        <f t="shared" ca="1" si="124"/>
        <v>1</v>
      </c>
      <c r="F387" s="344"/>
      <c r="G387" s="374"/>
      <c r="H387" s="374"/>
      <c r="I387" s="374"/>
      <c r="J387" s="375"/>
      <c r="K387" s="376"/>
      <c r="L387" s="377"/>
      <c r="M387" s="377"/>
      <c r="N387" s="382"/>
      <c r="O387" s="403"/>
      <c r="P387" s="375"/>
      <c r="Q387" s="380"/>
      <c r="R387" s="376"/>
      <c r="S387" s="376"/>
      <c r="T387" s="376"/>
      <c r="U387" s="375"/>
      <c r="V387" s="375"/>
      <c r="W387" s="375"/>
      <c r="X387" s="375"/>
      <c r="Y387" s="375"/>
      <c r="Z387" s="375"/>
    </row>
    <row r="388" spans="1:26" ht="13.5" customHeight="1" x14ac:dyDescent="0.25">
      <c r="A388" s="345">
        <f t="shared" ca="1" si="119"/>
        <v>0</v>
      </c>
      <c r="B388" s="345">
        <f t="shared" ca="1" si="122"/>
        <v>22</v>
      </c>
      <c r="C388" s="345">
        <f t="shared" ca="1" si="123"/>
        <v>1</v>
      </c>
      <c r="D388" s="346">
        <f t="shared" ca="1" si="121"/>
        <v>1</v>
      </c>
      <c r="E388" s="346">
        <f t="shared" ca="1" si="124"/>
        <v>1</v>
      </c>
      <c r="F388" s="344"/>
      <c r="G388" s="374"/>
      <c r="H388" s="374"/>
      <c r="I388" s="374"/>
      <c r="J388" s="375"/>
      <c r="K388" s="376"/>
      <c r="L388" s="377"/>
      <c r="M388" s="377"/>
      <c r="N388" s="382"/>
      <c r="O388" s="403"/>
      <c r="P388" s="375"/>
      <c r="Q388" s="380"/>
      <c r="R388" s="376"/>
      <c r="S388" s="376"/>
      <c r="T388" s="376"/>
      <c r="U388" s="375"/>
      <c r="V388" s="375"/>
      <c r="W388" s="375"/>
      <c r="X388" s="375"/>
      <c r="Y388" s="375"/>
      <c r="Z388" s="375"/>
    </row>
    <row r="389" spans="1:26" ht="13.5" customHeight="1" x14ac:dyDescent="0.25">
      <c r="A389" s="345">
        <f t="shared" ca="1" si="119"/>
        <v>0</v>
      </c>
      <c r="B389" s="345">
        <f t="shared" ca="1" si="122"/>
        <v>22</v>
      </c>
      <c r="C389" s="345">
        <f t="shared" ca="1" si="123"/>
        <v>1</v>
      </c>
      <c r="D389" s="346">
        <f t="shared" ca="1" si="121"/>
        <v>1</v>
      </c>
      <c r="E389" s="346">
        <f t="shared" ca="1" si="124"/>
        <v>1</v>
      </c>
      <c r="F389" s="344"/>
      <c r="G389" s="374"/>
      <c r="H389" s="374"/>
      <c r="I389" s="374"/>
      <c r="J389" s="375"/>
      <c r="K389" s="376"/>
      <c r="L389" s="377"/>
      <c r="M389" s="377"/>
      <c r="N389" s="382"/>
      <c r="O389" s="403"/>
      <c r="P389" s="375"/>
      <c r="Q389" s="380"/>
      <c r="R389" s="376"/>
      <c r="S389" s="376"/>
      <c r="T389" s="376"/>
      <c r="U389" s="375"/>
      <c r="V389" s="375"/>
      <c r="W389" s="375"/>
      <c r="X389" s="375"/>
      <c r="Y389" s="375"/>
      <c r="Z389" s="375"/>
    </row>
    <row r="390" spans="1:26" ht="13.5" customHeight="1" x14ac:dyDescent="0.25">
      <c r="A390" s="345">
        <f t="shared" ca="1" si="119"/>
        <v>0</v>
      </c>
      <c r="B390" s="345">
        <f t="shared" ca="1" si="122"/>
        <v>22</v>
      </c>
      <c r="C390" s="345">
        <f t="shared" ca="1" si="123"/>
        <v>1</v>
      </c>
      <c r="D390" s="346">
        <f t="shared" ca="1" si="121"/>
        <v>1</v>
      </c>
      <c r="E390" s="346">
        <f t="shared" ca="1" si="124"/>
        <v>1</v>
      </c>
      <c r="F390" s="344"/>
      <c r="G390" s="374"/>
      <c r="H390" s="374"/>
      <c r="I390" s="374"/>
      <c r="J390" s="375"/>
      <c r="K390" s="376"/>
      <c r="L390" s="377"/>
      <c r="M390" s="377"/>
      <c r="N390" s="382"/>
      <c r="O390" s="403"/>
      <c r="P390" s="375"/>
      <c r="Q390" s="380"/>
      <c r="R390" s="376"/>
      <c r="S390" s="376"/>
      <c r="T390" s="376"/>
      <c r="U390" s="375"/>
      <c r="V390" s="375"/>
      <c r="W390" s="375"/>
      <c r="X390" s="375"/>
      <c r="Y390" s="375"/>
      <c r="Z390" s="375"/>
    </row>
    <row r="391" spans="1:26" ht="13.5" customHeight="1" x14ac:dyDescent="0.25">
      <c r="A391" s="345">
        <f t="shared" ca="1" si="119"/>
        <v>0</v>
      </c>
      <c r="B391" s="345">
        <f t="shared" ca="1" si="122"/>
        <v>22</v>
      </c>
      <c r="C391" s="345">
        <f t="shared" ca="1" si="123"/>
        <v>1</v>
      </c>
      <c r="D391" s="346">
        <f t="shared" ca="1" si="121"/>
        <v>1</v>
      </c>
      <c r="E391" s="346">
        <f t="shared" ca="1" si="124"/>
        <v>1</v>
      </c>
      <c r="F391" s="344"/>
      <c r="G391" s="374"/>
      <c r="H391" s="374"/>
      <c r="I391" s="374"/>
      <c r="J391" s="375"/>
      <c r="K391" s="376"/>
      <c r="L391" s="377"/>
      <c r="M391" s="377"/>
      <c r="N391" s="382"/>
      <c r="O391" s="403"/>
      <c r="P391" s="375"/>
      <c r="Q391" s="380"/>
      <c r="R391" s="376"/>
      <c r="S391" s="376"/>
      <c r="T391" s="376"/>
      <c r="U391" s="375"/>
      <c r="V391" s="375"/>
      <c r="W391" s="375"/>
      <c r="X391" s="375"/>
      <c r="Y391" s="375"/>
      <c r="Z391" s="375"/>
    </row>
    <row r="392" spans="1:26" ht="13.5" customHeight="1" x14ac:dyDescent="0.25">
      <c r="A392" s="345">
        <f t="shared" ca="1" si="119"/>
        <v>0</v>
      </c>
      <c r="B392" s="345">
        <f t="shared" ca="1" si="122"/>
        <v>22</v>
      </c>
      <c r="C392" s="345">
        <f t="shared" ca="1" si="123"/>
        <v>1</v>
      </c>
      <c r="D392" s="346">
        <f t="shared" ca="1" si="121"/>
        <v>1</v>
      </c>
      <c r="E392" s="346">
        <f t="shared" ca="1" si="124"/>
        <v>1</v>
      </c>
      <c r="F392" s="344"/>
      <c r="G392" s="374"/>
      <c r="H392" s="374"/>
      <c r="I392" s="374"/>
      <c r="J392" s="375"/>
      <c r="K392" s="376"/>
      <c r="L392" s="377"/>
      <c r="M392" s="377"/>
      <c r="N392" s="382"/>
      <c r="O392" s="403"/>
      <c r="P392" s="375"/>
      <c r="Q392" s="380"/>
      <c r="R392" s="376"/>
      <c r="S392" s="376"/>
      <c r="T392" s="376"/>
      <c r="U392" s="375"/>
      <c r="V392" s="375"/>
      <c r="W392" s="375"/>
      <c r="X392" s="375"/>
      <c r="Y392" s="375"/>
      <c r="Z392" s="375"/>
    </row>
    <row r="393" spans="1:26" ht="13.5" customHeight="1" x14ac:dyDescent="0.25">
      <c r="A393" s="345">
        <f t="shared" ca="1" si="119"/>
        <v>0</v>
      </c>
      <c r="B393" s="345">
        <f t="shared" ca="1" si="122"/>
        <v>22</v>
      </c>
      <c r="C393" s="345">
        <f t="shared" ca="1" si="123"/>
        <v>1</v>
      </c>
      <c r="D393" s="346">
        <f t="shared" ca="1" si="121"/>
        <v>1</v>
      </c>
      <c r="E393" s="346">
        <f t="shared" ca="1" si="124"/>
        <v>1</v>
      </c>
      <c r="F393" s="344"/>
      <c r="G393" s="374"/>
      <c r="H393" s="374"/>
      <c r="I393" s="374"/>
      <c r="J393" s="375"/>
      <c r="K393" s="376"/>
      <c r="L393" s="377"/>
      <c r="M393" s="377"/>
      <c r="N393" s="382"/>
      <c r="O393" s="403"/>
      <c r="P393" s="375"/>
      <c r="Q393" s="380"/>
      <c r="R393" s="376"/>
      <c r="S393" s="376"/>
      <c r="T393" s="376"/>
      <c r="U393" s="375"/>
      <c r="V393" s="375"/>
      <c r="W393" s="375"/>
      <c r="X393" s="375"/>
      <c r="Y393" s="375"/>
      <c r="Z393" s="375"/>
    </row>
    <row r="394" spans="1:26" ht="13.5" customHeight="1" x14ac:dyDescent="0.25">
      <c r="A394" s="345">
        <f t="shared" ca="1" si="119"/>
        <v>0</v>
      </c>
      <c r="B394" s="345">
        <f t="shared" ca="1" si="122"/>
        <v>22</v>
      </c>
      <c r="C394" s="345">
        <f t="shared" ca="1" si="123"/>
        <v>1</v>
      </c>
      <c r="D394" s="346">
        <f t="shared" ca="1" si="121"/>
        <v>1</v>
      </c>
      <c r="E394" s="346">
        <f t="shared" ca="1" si="124"/>
        <v>1</v>
      </c>
      <c r="F394" s="344"/>
      <c r="G394" s="374"/>
      <c r="H394" s="374"/>
      <c r="I394" s="374"/>
      <c r="J394" s="375"/>
      <c r="K394" s="376"/>
      <c r="L394" s="377"/>
      <c r="M394" s="377"/>
      <c r="N394" s="382"/>
      <c r="O394" s="403"/>
      <c r="P394" s="375"/>
      <c r="Q394" s="380"/>
      <c r="R394" s="376"/>
      <c r="S394" s="376"/>
      <c r="T394" s="376"/>
      <c r="U394" s="375"/>
      <c r="V394" s="375"/>
      <c r="W394" s="375"/>
      <c r="X394" s="375"/>
      <c r="Y394" s="375"/>
      <c r="Z394" s="375"/>
    </row>
    <row r="395" spans="1:26" ht="13.5" customHeight="1" x14ac:dyDescent="0.25">
      <c r="A395" s="345">
        <f t="shared" ca="1" si="119"/>
        <v>0</v>
      </c>
      <c r="B395" s="345">
        <f t="shared" ca="1" si="122"/>
        <v>22</v>
      </c>
      <c r="C395" s="345">
        <f t="shared" ca="1" si="123"/>
        <v>1</v>
      </c>
      <c r="D395" s="346">
        <f t="shared" ca="1" si="121"/>
        <v>1</v>
      </c>
      <c r="E395" s="346">
        <f t="shared" ca="1" si="124"/>
        <v>1</v>
      </c>
      <c r="F395" s="344"/>
      <c r="G395" s="374"/>
      <c r="H395" s="374"/>
      <c r="I395" s="374"/>
      <c r="J395" s="375"/>
      <c r="K395" s="376"/>
      <c r="L395" s="377"/>
      <c r="M395" s="377"/>
      <c r="N395" s="382"/>
      <c r="O395" s="403"/>
      <c r="P395" s="375"/>
      <c r="Q395" s="380"/>
      <c r="R395" s="376"/>
      <c r="S395" s="376"/>
      <c r="T395" s="376"/>
      <c r="U395" s="375"/>
      <c r="V395" s="375"/>
      <c r="W395" s="375"/>
      <c r="X395" s="375"/>
      <c r="Y395" s="375"/>
      <c r="Z395" s="375"/>
    </row>
    <row r="396" spans="1:26" ht="13.5" customHeight="1" x14ac:dyDescent="0.25">
      <c r="A396" s="345">
        <f t="shared" ca="1" si="119"/>
        <v>0</v>
      </c>
      <c r="B396" s="345">
        <f t="shared" ca="1" si="122"/>
        <v>22</v>
      </c>
      <c r="C396" s="345">
        <f t="shared" ca="1" si="123"/>
        <v>1</v>
      </c>
      <c r="D396" s="346">
        <f t="shared" ca="1" si="121"/>
        <v>1</v>
      </c>
      <c r="E396" s="346">
        <f t="shared" ca="1" si="124"/>
        <v>1</v>
      </c>
      <c r="F396" s="344"/>
      <c r="G396" s="374"/>
      <c r="H396" s="374"/>
      <c r="I396" s="374"/>
      <c r="J396" s="375"/>
      <c r="K396" s="376"/>
      <c r="L396" s="377"/>
      <c r="M396" s="377"/>
      <c r="N396" s="382"/>
      <c r="O396" s="403"/>
      <c r="P396" s="375"/>
      <c r="Q396" s="380"/>
      <c r="R396" s="376"/>
      <c r="S396" s="376"/>
      <c r="T396" s="376"/>
      <c r="U396" s="375"/>
      <c r="V396" s="375"/>
      <c r="W396" s="375"/>
      <c r="X396" s="375"/>
      <c r="Y396" s="375"/>
      <c r="Z396" s="375"/>
    </row>
    <row r="397" spans="1:26" ht="13.5" customHeight="1" x14ac:dyDescent="0.25">
      <c r="A397" s="345">
        <f t="shared" ca="1" si="119"/>
        <v>0</v>
      </c>
      <c r="B397" s="345">
        <f t="shared" ca="1" si="122"/>
        <v>22</v>
      </c>
      <c r="C397" s="345">
        <f t="shared" ca="1" si="123"/>
        <v>1</v>
      </c>
      <c r="D397" s="346">
        <f t="shared" ca="1" si="121"/>
        <v>1</v>
      </c>
      <c r="E397" s="346">
        <f t="shared" ca="1" si="124"/>
        <v>1</v>
      </c>
      <c r="F397" s="344"/>
      <c r="G397" s="374"/>
      <c r="H397" s="374"/>
      <c r="I397" s="374"/>
      <c r="J397" s="375"/>
      <c r="K397" s="376"/>
      <c r="L397" s="377"/>
      <c r="M397" s="377"/>
      <c r="N397" s="382"/>
      <c r="O397" s="403"/>
      <c r="P397" s="375"/>
      <c r="Q397" s="380"/>
      <c r="R397" s="376"/>
      <c r="S397" s="376"/>
      <c r="T397" s="376"/>
      <c r="U397" s="375"/>
      <c r="V397" s="375"/>
      <c r="W397" s="375"/>
      <c r="X397" s="375"/>
      <c r="Y397" s="375"/>
      <c r="Z397" s="375"/>
    </row>
    <row r="398" spans="1:26" ht="13.5" customHeight="1" x14ac:dyDescent="0.25">
      <c r="A398" s="345">
        <f t="shared" ca="1" si="119"/>
        <v>0</v>
      </c>
      <c r="B398" s="345">
        <f t="shared" ca="1" si="122"/>
        <v>22</v>
      </c>
      <c r="C398" s="345">
        <f t="shared" ca="1" si="123"/>
        <v>1</v>
      </c>
      <c r="D398" s="346">
        <f t="shared" ca="1" si="121"/>
        <v>1</v>
      </c>
      <c r="E398" s="346">
        <f t="shared" ca="1" si="124"/>
        <v>1</v>
      </c>
      <c r="F398" s="344"/>
      <c r="G398" s="374"/>
      <c r="H398" s="374"/>
      <c r="I398" s="374"/>
      <c r="J398" s="375"/>
      <c r="K398" s="376"/>
      <c r="L398" s="377"/>
      <c r="M398" s="377"/>
      <c r="N398" s="382"/>
      <c r="O398" s="403"/>
      <c r="P398" s="375"/>
      <c r="Q398" s="380"/>
      <c r="R398" s="376"/>
      <c r="S398" s="376"/>
      <c r="T398" s="376"/>
      <c r="U398" s="375"/>
      <c r="V398" s="375"/>
      <c r="W398" s="375"/>
      <c r="X398" s="375"/>
      <c r="Y398" s="375"/>
      <c r="Z398" s="375"/>
    </row>
    <row r="399" spans="1:26" ht="13.5" customHeight="1" x14ac:dyDescent="0.25">
      <c r="A399" s="345">
        <f t="shared" ca="1" si="119"/>
        <v>0</v>
      </c>
      <c r="B399" s="345">
        <f t="shared" ca="1" si="122"/>
        <v>22</v>
      </c>
      <c r="C399" s="345">
        <f t="shared" ca="1" si="123"/>
        <v>1</v>
      </c>
      <c r="D399" s="346">
        <f t="shared" ca="1" si="121"/>
        <v>1</v>
      </c>
      <c r="E399" s="346">
        <f t="shared" ca="1" si="124"/>
        <v>1</v>
      </c>
      <c r="F399" s="344"/>
      <c r="G399" s="374"/>
      <c r="H399" s="374"/>
      <c r="I399" s="374"/>
      <c r="J399" s="375"/>
      <c r="K399" s="376"/>
      <c r="L399" s="377"/>
      <c r="M399" s="377"/>
      <c r="N399" s="382"/>
      <c r="O399" s="403"/>
      <c r="P399" s="375"/>
      <c r="Q399" s="380"/>
      <c r="R399" s="376"/>
      <c r="S399" s="376"/>
      <c r="T399" s="376"/>
      <c r="U399" s="375"/>
      <c r="V399" s="375"/>
      <c r="W399" s="375"/>
      <c r="X399" s="375"/>
      <c r="Y399" s="375"/>
      <c r="Z399" s="375"/>
    </row>
    <row r="400" spans="1:26" ht="13.5" customHeight="1" x14ac:dyDescent="0.25">
      <c r="A400" s="345">
        <f t="shared" ca="1" si="119"/>
        <v>0</v>
      </c>
      <c r="B400" s="345">
        <f t="shared" ca="1" si="122"/>
        <v>22</v>
      </c>
      <c r="C400" s="345">
        <f t="shared" ca="1" si="123"/>
        <v>1</v>
      </c>
      <c r="D400" s="346">
        <f t="shared" ca="1" si="121"/>
        <v>1</v>
      </c>
      <c r="E400" s="346">
        <f t="shared" ca="1" si="124"/>
        <v>1</v>
      </c>
      <c r="F400" s="344"/>
      <c r="G400" s="374"/>
      <c r="H400" s="374"/>
      <c r="I400" s="374"/>
      <c r="J400" s="375"/>
      <c r="K400" s="376"/>
      <c r="L400" s="377"/>
      <c r="M400" s="377"/>
      <c r="N400" s="382"/>
      <c r="O400" s="403"/>
      <c r="P400" s="375"/>
      <c r="Q400" s="380"/>
      <c r="R400" s="376"/>
      <c r="S400" s="376"/>
      <c r="T400" s="376"/>
      <c r="U400" s="375"/>
      <c r="V400" s="375"/>
      <c r="W400" s="375"/>
      <c r="X400" s="375"/>
      <c r="Y400" s="375"/>
      <c r="Z400" s="375"/>
    </row>
    <row r="401" spans="1:26" ht="13.5" customHeight="1" x14ac:dyDescent="0.25">
      <c r="A401" s="345">
        <f t="shared" ca="1" si="119"/>
        <v>0</v>
      </c>
      <c r="B401" s="345">
        <f t="shared" ca="1" si="122"/>
        <v>22</v>
      </c>
      <c r="C401" s="345">
        <f t="shared" ca="1" si="123"/>
        <v>1</v>
      </c>
      <c r="D401" s="346">
        <f t="shared" ca="1" si="121"/>
        <v>1</v>
      </c>
      <c r="E401" s="346">
        <f t="shared" ca="1" si="124"/>
        <v>1</v>
      </c>
      <c r="F401" s="344"/>
      <c r="G401" s="374"/>
      <c r="H401" s="374"/>
      <c r="I401" s="374"/>
      <c r="J401" s="375"/>
      <c r="K401" s="376"/>
      <c r="L401" s="377"/>
      <c r="M401" s="377"/>
      <c r="N401" s="382"/>
      <c r="O401" s="403"/>
      <c r="P401" s="375"/>
      <c r="Q401" s="380"/>
      <c r="R401" s="376"/>
      <c r="S401" s="376"/>
      <c r="T401" s="376"/>
      <c r="U401" s="375"/>
      <c r="V401" s="375"/>
      <c r="W401" s="375"/>
      <c r="X401" s="375"/>
      <c r="Y401" s="375"/>
      <c r="Z401" s="375"/>
    </row>
    <row r="402" spans="1:26" ht="13.5" customHeight="1" x14ac:dyDescent="0.25">
      <c r="A402" s="345">
        <f t="shared" ca="1" si="119"/>
        <v>0</v>
      </c>
      <c r="B402" s="345">
        <f t="shared" ca="1" si="122"/>
        <v>22</v>
      </c>
      <c r="C402" s="345">
        <f t="shared" ca="1" si="123"/>
        <v>1</v>
      </c>
      <c r="D402" s="346">
        <f t="shared" ca="1" si="121"/>
        <v>1</v>
      </c>
      <c r="E402" s="346">
        <f t="shared" ca="1" si="124"/>
        <v>1</v>
      </c>
      <c r="F402" s="344"/>
      <c r="G402" s="374"/>
      <c r="H402" s="374"/>
      <c r="I402" s="374"/>
      <c r="J402" s="375"/>
      <c r="K402" s="376"/>
      <c r="L402" s="377"/>
      <c r="M402" s="377"/>
      <c r="N402" s="382"/>
      <c r="O402" s="403"/>
      <c r="P402" s="375"/>
      <c r="Q402" s="380"/>
      <c r="R402" s="376"/>
      <c r="S402" s="376"/>
      <c r="T402" s="376"/>
      <c r="U402" s="375"/>
      <c r="V402" s="375"/>
      <c r="W402" s="375"/>
      <c r="X402" s="375"/>
      <c r="Y402" s="375"/>
      <c r="Z402" s="375"/>
    </row>
    <row r="403" spans="1:26" ht="13.5" customHeight="1" x14ac:dyDescent="0.25">
      <c r="A403" s="345">
        <f t="shared" ca="1" si="119"/>
        <v>0</v>
      </c>
      <c r="B403" s="345">
        <f t="shared" ca="1" si="122"/>
        <v>22</v>
      </c>
      <c r="C403" s="345">
        <f t="shared" ca="1" si="123"/>
        <v>1</v>
      </c>
      <c r="D403" s="346">
        <f t="shared" ca="1" si="121"/>
        <v>1</v>
      </c>
      <c r="E403" s="346">
        <f t="shared" ca="1" si="124"/>
        <v>1</v>
      </c>
      <c r="F403" s="344"/>
      <c r="G403" s="374"/>
      <c r="H403" s="374"/>
      <c r="I403" s="374"/>
      <c r="J403" s="375"/>
      <c r="K403" s="376"/>
      <c r="L403" s="377"/>
      <c r="M403" s="377"/>
      <c r="N403" s="382"/>
      <c r="O403" s="403"/>
      <c r="P403" s="375"/>
      <c r="Q403" s="380"/>
      <c r="R403" s="376"/>
      <c r="S403" s="376"/>
      <c r="T403" s="376"/>
      <c r="U403" s="375"/>
      <c r="V403" s="375"/>
      <c r="W403" s="375"/>
      <c r="X403" s="375"/>
      <c r="Y403" s="375"/>
      <c r="Z403" s="375"/>
    </row>
    <row r="404" spans="1:26" ht="13.5" customHeight="1" x14ac:dyDescent="0.25">
      <c r="A404" s="345">
        <f t="shared" ca="1" si="119"/>
        <v>0</v>
      </c>
      <c r="B404" s="345">
        <f t="shared" ca="1" si="122"/>
        <v>22</v>
      </c>
      <c r="C404" s="345">
        <f t="shared" ca="1" si="123"/>
        <v>1</v>
      </c>
      <c r="D404" s="346">
        <f t="shared" ca="1" si="121"/>
        <v>1</v>
      </c>
      <c r="E404" s="346">
        <f t="shared" ca="1" si="124"/>
        <v>1</v>
      </c>
      <c r="F404" s="344"/>
      <c r="G404" s="374"/>
      <c r="H404" s="374"/>
      <c r="I404" s="374"/>
      <c r="J404" s="375"/>
      <c r="K404" s="376"/>
      <c r="L404" s="377"/>
      <c r="M404" s="377"/>
      <c r="N404" s="382"/>
      <c r="O404" s="403"/>
      <c r="P404" s="375"/>
      <c r="Q404" s="380"/>
      <c r="R404" s="376"/>
      <c r="S404" s="376"/>
      <c r="T404" s="376"/>
      <c r="U404" s="375"/>
      <c r="V404" s="375"/>
      <c r="W404" s="375"/>
      <c r="X404" s="375"/>
      <c r="Y404" s="375"/>
      <c r="Z404" s="375"/>
    </row>
    <row r="405" spans="1:26" ht="13.5" customHeight="1" x14ac:dyDescent="0.25">
      <c r="A405" s="345">
        <f t="shared" ca="1" si="119"/>
        <v>0</v>
      </c>
      <c r="B405" s="345">
        <f t="shared" ca="1" si="122"/>
        <v>22</v>
      </c>
      <c r="C405" s="345">
        <f t="shared" ca="1" si="123"/>
        <v>1</v>
      </c>
      <c r="D405" s="346">
        <f t="shared" ca="1" si="121"/>
        <v>1</v>
      </c>
      <c r="E405" s="346">
        <f t="shared" ca="1" si="124"/>
        <v>1</v>
      </c>
      <c r="F405" s="344"/>
      <c r="G405" s="374"/>
      <c r="H405" s="374"/>
      <c r="I405" s="374"/>
      <c r="J405" s="375"/>
      <c r="K405" s="376"/>
      <c r="L405" s="377"/>
      <c r="M405" s="377"/>
      <c r="N405" s="382"/>
      <c r="O405" s="403"/>
      <c r="P405" s="375"/>
      <c r="Q405" s="380"/>
      <c r="R405" s="376"/>
      <c r="S405" s="376"/>
      <c r="T405" s="376"/>
      <c r="U405" s="375"/>
      <c r="V405" s="375"/>
      <c r="W405" s="375"/>
      <c r="X405" s="375"/>
      <c r="Y405" s="375"/>
      <c r="Z405" s="375"/>
    </row>
    <row r="406" spans="1:26" ht="13.5" customHeight="1" x14ac:dyDescent="0.25">
      <c r="A406" s="345">
        <f t="shared" ca="1" si="119"/>
        <v>0</v>
      </c>
      <c r="B406" s="345">
        <f t="shared" ca="1" si="122"/>
        <v>22</v>
      </c>
      <c r="C406" s="345">
        <f t="shared" ca="1" si="123"/>
        <v>1</v>
      </c>
      <c r="D406" s="346">
        <f t="shared" ca="1" si="121"/>
        <v>1</v>
      </c>
      <c r="E406" s="346">
        <f t="shared" ca="1" si="124"/>
        <v>1</v>
      </c>
      <c r="F406" s="344"/>
      <c r="G406" s="374"/>
      <c r="H406" s="374"/>
      <c r="I406" s="374"/>
      <c r="J406" s="375"/>
      <c r="K406" s="376"/>
      <c r="L406" s="377"/>
      <c r="M406" s="377"/>
      <c r="N406" s="382"/>
      <c r="O406" s="403"/>
      <c r="P406" s="375"/>
      <c r="Q406" s="380"/>
      <c r="R406" s="376"/>
      <c r="S406" s="376"/>
      <c r="T406" s="376"/>
      <c r="U406" s="375"/>
      <c r="V406" s="375"/>
      <c r="W406" s="375"/>
      <c r="X406" s="375"/>
      <c r="Y406" s="375"/>
      <c r="Z406" s="375"/>
    </row>
    <row r="407" spans="1:26" ht="13.5" customHeight="1" x14ac:dyDescent="0.25">
      <c r="A407" s="345">
        <f t="shared" ca="1" si="119"/>
        <v>0</v>
      </c>
      <c r="B407" s="345">
        <f t="shared" ca="1" si="122"/>
        <v>22</v>
      </c>
      <c r="C407" s="345">
        <f t="shared" ca="1" si="123"/>
        <v>1</v>
      </c>
      <c r="D407" s="346">
        <f t="shared" ca="1" si="121"/>
        <v>1</v>
      </c>
      <c r="E407" s="346">
        <f t="shared" ca="1" si="124"/>
        <v>1</v>
      </c>
      <c r="F407" s="344"/>
      <c r="G407" s="374"/>
      <c r="H407" s="374"/>
      <c r="I407" s="374"/>
      <c r="J407" s="375"/>
      <c r="K407" s="376"/>
      <c r="L407" s="377"/>
      <c r="M407" s="377"/>
      <c r="N407" s="382"/>
      <c r="O407" s="403"/>
      <c r="P407" s="375"/>
      <c r="Q407" s="380"/>
      <c r="R407" s="376"/>
      <c r="S407" s="376"/>
      <c r="T407" s="376"/>
      <c r="U407" s="375"/>
      <c r="V407" s="375"/>
      <c r="W407" s="375"/>
      <c r="X407" s="375"/>
      <c r="Y407" s="375"/>
      <c r="Z407" s="375"/>
    </row>
    <row r="408" spans="1:26" ht="13.5" customHeight="1" x14ac:dyDescent="0.25">
      <c r="A408" s="345">
        <f t="shared" ca="1" si="119"/>
        <v>0</v>
      </c>
      <c r="B408" s="345">
        <f t="shared" ca="1" si="122"/>
        <v>22</v>
      </c>
      <c r="C408" s="345">
        <f t="shared" ca="1" si="123"/>
        <v>1</v>
      </c>
      <c r="D408" s="346">
        <f t="shared" ca="1" si="121"/>
        <v>1</v>
      </c>
      <c r="E408" s="346">
        <f t="shared" ca="1" si="124"/>
        <v>1</v>
      </c>
      <c r="F408" s="344"/>
      <c r="G408" s="374"/>
      <c r="H408" s="374"/>
      <c r="I408" s="374"/>
      <c r="J408" s="375"/>
      <c r="K408" s="376"/>
      <c r="L408" s="377"/>
      <c r="M408" s="377"/>
      <c r="N408" s="382"/>
      <c r="O408" s="403"/>
      <c r="P408" s="375"/>
      <c r="Q408" s="380"/>
      <c r="R408" s="376"/>
      <c r="S408" s="376"/>
      <c r="T408" s="376"/>
      <c r="U408" s="375"/>
      <c r="V408" s="375"/>
      <c r="W408" s="375"/>
      <c r="X408" s="375"/>
      <c r="Y408" s="375"/>
      <c r="Z408" s="375"/>
    </row>
    <row r="409" spans="1:26" ht="13.5" customHeight="1" x14ac:dyDescent="0.25">
      <c r="A409" s="345">
        <f t="shared" ca="1" si="119"/>
        <v>0</v>
      </c>
      <c r="B409" s="345">
        <f t="shared" ca="1" si="122"/>
        <v>22</v>
      </c>
      <c r="C409" s="345">
        <f t="shared" ca="1" si="123"/>
        <v>1</v>
      </c>
      <c r="D409" s="346">
        <f t="shared" ca="1" si="121"/>
        <v>1</v>
      </c>
      <c r="E409" s="346">
        <f t="shared" ca="1" si="124"/>
        <v>1</v>
      </c>
      <c r="F409" s="344"/>
      <c r="G409" s="374"/>
      <c r="H409" s="374"/>
      <c r="I409" s="374"/>
      <c r="J409" s="375"/>
      <c r="K409" s="376"/>
      <c r="L409" s="377"/>
      <c r="M409" s="377"/>
      <c r="N409" s="382"/>
      <c r="O409" s="403"/>
      <c r="P409" s="375"/>
      <c r="Q409" s="380"/>
      <c r="R409" s="376"/>
      <c r="S409" s="376"/>
      <c r="T409" s="376"/>
      <c r="U409" s="375"/>
      <c r="V409" s="375"/>
      <c r="W409" s="375"/>
      <c r="X409" s="375"/>
      <c r="Y409" s="375"/>
      <c r="Z409" s="375"/>
    </row>
    <row r="410" spans="1:26" ht="13.5" customHeight="1" x14ac:dyDescent="0.25">
      <c r="A410" s="345">
        <f t="shared" ca="1" si="119"/>
        <v>0</v>
      </c>
      <c r="B410" s="345">
        <f t="shared" ca="1" si="122"/>
        <v>22</v>
      </c>
      <c r="C410" s="345">
        <f t="shared" ca="1" si="123"/>
        <v>1</v>
      </c>
      <c r="D410" s="346">
        <f t="shared" ca="1" si="121"/>
        <v>1</v>
      </c>
      <c r="E410" s="346">
        <f t="shared" ca="1" si="124"/>
        <v>1</v>
      </c>
      <c r="F410" s="344"/>
      <c r="G410" s="374"/>
      <c r="H410" s="374"/>
      <c r="I410" s="374"/>
      <c r="J410" s="375"/>
      <c r="K410" s="376"/>
      <c r="L410" s="377"/>
      <c r="M410" s="377"/>
      <c r="N410" s="382"/>
      <c r="O410" s="403"/>
      <c r="P410" s="375"/>
      <c r="Q410" s="380"/>
      <c r="R410" s="376"/>
      <c r="S410" s="376"/>
      <c r="T410" s="376"/>
      <c r="U410" s="375"/>
      <c r="V410" s="375"/>
      <c r="W410" s="375"/>
      <c r="X410" s="375"/>
      <c r="Y410" s="375"/>
      <c r="Z410" s="375"/>
    </row>
    <row r="411" spans="1:26" ht="13.5" customHeight="1" x14ac:dyDescent="0.25">
      <c r="A411" s="345">
        <f t="shared" ca="1" si="119"/>
        <v>0</v>
      </c>
      <c r="B411" s="345">
        <f t="shared" ca="1" si="122"/>
        <v>22</v>
      </c>
      <c r="C411" s="345">
        <f t="shared" ca="1" si="123"/>
        <v>1</v>
      </c>
      <c r="D411" s="346">
        <f t="shared" ca="1" si="121"/>
        <v>1</v>
      </c>
      <c r="E411" s="346">
        <f t="shared" ca="1" si="124"/>
        <v>1</v>
      </c>
      <c r="F411" s="344"/>
      <c r="G411" s="374"/>
      <c r="H411" s="374"/>
      <c r="I411" s="374"/>
      <c r="J411" s="375"/>
      <c r="K411" s="376"/>
      <c r="L411" s="377"/>
      <c r="M411" s="377"/>
      <c r="N411" s="382"/>
      <c r="O411" s="403"/>
      <c r="P411" s="375"/>
      <c r="Q411" s="380"/>
      <c r="R411" s="376"/>
      <c r="S411" s="376"/>
      <c r="T411" s="376"/>
      <c r="U411" s="375"/>
      <c r="V411" s="375"/>
      <c r="W411" s="375"/>
      <c r="X411" s="375"/>
      <c r="Y411" s="375"/>
      <c r="Z411" s="375"/>
    </row>
    <row r="412" spans="1:26" ht="13.5" customHeight="1" x14ac:dyDescent="0.25">
      <c r="A412" s="345">
        <f t="shared" ca="1" si="119"/>
        <v>0</v>
      </c>
      <c r="B412" s="345">
        <f t="shared" ca="1" si="122"/>
        <v>22</v>
      </c>
      <c r="C412" s="345">
        <f t="shared" ca="1" si="123"/>
        <v>1</v>
      </c>
      <c r="D412" s="346">
        <f t="shared" ca="1" si="121"/>
        <v>1</v>
      </c>
      <c r="E412" s="346">
        <f t="shared" ca="1" si="124"/>
        <v>1</v>
      </c>
      <c r="F412" s="344"/>
      <c r="G412" s="374"/>
      <c r="H412" s="374"/>
      <c r="I412" s="374"/>
      <c r="J412" s="375"/>
      <c r="K412" s="376"/>
      <c r="L412" s="377"/>
      <c r="M412" s="377"/>
      <c r="N412" s="382"/>
      <c r="O412" s="403"/>
      <c r="P412" s="375"/>
      <c r="Q412" s="380"/>
      <c r="R412" s="376"/>
      <c r="S412" s="376"/>
      <c r="T412" s="376"/>
      <c r="U412" s="375"/>
      <c r="V412" s="375"/>
      <c r="W412" s="375"/>
      <c r="X412" s="375"/>
      <c r="Y412" s="375"/>
      <c r="Z412" s="375"/>
    </row>
    <row r="413" spans="1:26" ht="13.5" customHeight="1" x14ac:dyDescent="0.25">
      <c r="A413" s="345">
        <f t="shared" ca="1" si="119"/>
        <v>0</v>
      </c>
      <c r="B413" s="345">
        <f t="shared" ca="1" si="122"/>
        <v>22</v>
      </c>
      <c r="C413" s="345">
        <f t="shared" ca="1" si="123"/>
        <v>1</v>
      </c>
      <c r="D413" s="346">
        <f t="shared" ca="1" si="121"/>
        <v>1</v>
      </c>
      <c r="E413" s="346">
        <f t="shared" ca="1" si="124"/>
        <v>1</v>
      </c>
      <c r="F413" s="344"/>
      <c r="G413" s="374"/>
      <c r="H413" s="374"/>
      <c r="I413" s="374"/>
      <c r="J413" s="375"/>
      <c r="K413" s="376"/>
      <c r="L413" s="377"/>
      <c r="M413" s="377"/>
      <c r="N413" s="382"/>
      <c r="O413" s="403"/>
      <c r="P413" s="375"/>
      <c r="Q413" s="380"/>
      <c r="R413" s="376"/>
      <c r="S413" s="376"/>
      <c r="T413" s="376"/>
      <c r="U413" s="375"/>
      <c r="V413" s="375"/>
      <c r="W413" s="375"/>
      <c r="X413" s="375"/>
      <c r="Y413" s="375"/>
      <c r="Z413" s="375"/>
    </row>
    <row r="414" spans="1:26" ht="13.5" customHeight="1" x14ac:dyDescent="0.25">
      <c r="A414" s="345">
        <f t="shared" ref="A414:A477" ca="1" si="125">IF($H414="UNIDADE CONSTRUTIVA",OFFSET(A414,-1,0)+1,LARGE(A$3:A409,1))</f>
        <v>0</v>
      </c>
      <c r="B414" s="345">
        <f t="shared" ca="1" si="122"/>
        <v>22</v>
      </c>
      <c r="C414" s="345">
        <f t="shared" ca="1" si="123"/>
        <v>1</v>
      </c>
      <c r="D414" s="346">
        <f t="shared" ca="1" si="121"/>
        <v>1</v>
      </c>
      <c r="E414" s="346">
        <f t="shared" ca="1" si="124"/>
        <v>1</v>
      </c>
      <c r="F414" s="344"/>
      <c r="G414" s="374"/>
      <c r="H414" s="374"/>
      <c r="I414" s="374"/>
      <c r="J414" s="375"/>
      <c r="K414" s="376"/>
      <c r="L414" s="377"/>
      <c r="M414" s="377"/>
      <c r="N414" s="382"/>
      <c r="O414" s="403"/>
      <c r="P414" s="375"/>
      <c r="Q414" s="380"/>
      <c r="R414" s="376"/>
      <c r="S414" s="376"/>
      <c r="T414" s="376"/>
      <c r="U414" s="375"/>
      <c r="V414" s="375"/>
      <c r="W414" s="375"/>
      <c r="X414" s="375"/>
      <c r="Y414" s="375"/>
      <c r="Z414" s="375"/>
    </row>
    <row r="415" spans="1:26" ht="13.5" customHeight="1" x14ac:dyDescent="0.25">
      <c r="A415" s="345">
        <f t="shared" ca="1" si="125"/>
        <v>0</v>
      </c>
      <c r="B415" s="345">
        <f t="shared" ca="1" si="122"/>
        <v>22</v>
      </c>
      <c r="C415" s="345">
        <f t="shared" ca="1" si="123"/>
        <v>1</v>
      </c>
      <c r="D415" s="346">
        <f t="shared" ca="1" si="121"/>
        <v>1</v>
      </c>
      <c r="E415" s="346">
        <f t="shared" ca="1" si="124"/>
        <v>1</v>
      </c>
      <c r="F415" s="344"/>
      <c r="G415" s="374"/>
      <c r="H415" s="374"/>
      <c r="I415" s="374"/>
      <c r="J415" s="375"/>
      <c r="K415" s="376"/>
      <c r="L415" s="377"/>
      <c r="M415" s="377"/>
      <c r="N415" s="382"/>
      <c r="O415" s="403"/>
      <c r="P415" s="375"/>
      <c r="Q415" s="380"/>
      <c r="R415" s="376"/>
      <c r="S415" s="376"/>
      <c r="T415" s="376"/>
      <c r="U415" s="375"/>
      <c r="V415" s="375"/>
      <c r="W415" s="375"/>
      <c r="X415" s="375"/>
      <c r="Y415" s="375"/>
      <c r="Z415" s="375"/>
    </row>
    <row r="416" spans="1:26" ht="13.5" customHeight="1" x14ac:dyDescent="0.25">
      <c r="A416" s="345">
        <f t="shared" ca="1" si="125"/>
        <v>0</v>
      </c>
      <c r="B416" s="345">
        <f t="shared" ca="1" si="122"/>
        <v>22</v>
      </c>
      <c r="C416" s="345">
        <f t="shared" ca="1" si="123"/>
        <v>1</v>
      </c>
      <c r="D416" s="346">
        <f t="shared" ca="1" si="121"/>
        <v>1</v>
      </c>
      <c r="E416" s="346">
        <f t="shared" ca="1" si="124"/>
        <v>1</v>
      </c>
      <c r="F416" s="344"/>
      <c r="G416" s="374"/>
      <c r="H416" s="374"/>
      <c r="I416" s="374"/>
      <c r="J416" s="375"/>
      <c r="K416" s="376"/>
      <c r="L416" s="377"/>
      <c r="M416" s="377"/>
      <c r="N416" s="382"/>
      <c r="O416" s="403"/>
      <c r="P416" s="375"/>
      <c r="Q416" s="380"/>
      <c r="R416" s="376"/>
      <c r="S416" s="376"/>
      <c r="T416" s="376"/>
      <c r="U416" s="375"/>
      <c r="V416" s="375"/>
      <c r="W416" s="375"/>
      <c r="X416" s="375"/>
      <c r="Y416" s="375"/>
      <c r="Z416" s="375"/>
    </row>
    <row r="417" spans="1:26" ht="13.5" customHeight="1" x14ac:dyDescent="0.25">
      <c r="A417" s="345">
        <f t="shared" ca="1" si="125"/>
        <v>0</v>
      </c>
      <c r="B417" s="345">
        <f t="shared" ca="1" si="122"/>
        <v>22</v>
      </c>
      <c r="C417" s="345">
        <f t="shared" ca="1" si="123"/>
        <v>1</v>
      </c>
      <c r="D417" s="346">
        <f t="shared" ca="1" si="121"/>
        <v>1</v>
      </c>
      <c r="E417" s="346">
        <f t="shared" ca="1" si="124"/>
        <v>1</v>
      </c>
      <c r="F417" s="344"/>
      <c r="G417" s="374"/>
      <c r="H417" s="374"/>
      <c r="I417" s="374"/>
      <c r="J417" s="375"/>
      <c r="K417" s="376"/>
      <c r="L417" s="377"/>
      <c r="M417" s="377"/>
      <c r="N417" s="382"/>
      <c r="O417" s="403"/>
      <c r="P417" s="375"/>
      <c r="Q417" s="380"/>
      <c r="R417" s="376"/>
      <c r="S417" s="376"/>
      <c r="T417" s="376"/>
      <c r="U417" s="375"/>
      <c r="V417" s="375"/>
      <c r="W417" s="375"/>
      <c r="X417" s="375"/>
      <c r="Y417" s="375"/>
      <c r="Z417" s="375"/>
    </row>
    <row r="418" spans="1:26" ht="13.5" customHeight="1" x14ac:dyDescent="0.25">
      <c r="A418" s="345">
        <f t="shared" ca="1" si="125"/>
        <v>0</v>
      </c>
      <c r="B418" s="345">
        <f t="shared" ca="1" si="122"/>
        <v>22</v>
      </c>
      <c r="C418" s="345">
        <f t="shared" ca="1" si="123"/>
        <v>1</v>
      </c>
      <c r="D418" s="346">
        <f t="shared" ca="1" si="121"/>
        <v>1</v>
      </c>
      <c r="E418" s="346">
        <f t="shared" ca="1" si="124"/>
        <v>1</v>
      </c>
      <c r="F418" s="344"/>
      <c r="G418" s="374"/>
      <c r="H418" s="374"/>
      <c r="I418" s="374"/>
      <c r="J418" s="375"/>
      <c r="K418" s="376"/>
      <c r="L418" s="377"/>
      <c r="M418" s="377"/>
      <c r="N418" s="382"/>
      <c r="O418" s="403"/>
      <c r="P418" s="375"/>
      <c r="Q418" s="380"/>
      <c r="R418" s="376"/>
      <c r="S418" s="376"/>
      <c r="T418" s="376"/>
      <c r="U418" s="375"/>
      <c r="V418" s="375"/>
      <c r="W418" s="375"/>
      <c r="X418" s="375"/>
      <c r="Y418" s="375"/>
      <c r="Z418" s="375"/>
    </row>
    <row r="419" spans="1:26" ht="13.5" customHeight="1" x14ac:dyDescent="0.25">
      <c r="A419" s="345">
        <f t="shared" ca="1" si="125"/>
        <v>0</v>
      </c>
      <c r="B419" s="345">
        <f t="shared" ca="1" si="122"/>
        <v>22</v>
      </c>
      <c r="C419" s="345">
        <f t="shared" ca="1" si="123"/>
        <v>1</v>
      </c>
      <c r="D419" s="346">
        <f t="shared" ca="1" si="121"/>
        <v>1</v>
      </c>
      <c r="E419" s="346">
        <f t="shared" ca="1" si="124"/>
        <v>1</v>
      </c>
      <c r="F419" s="344"/>
      <c r="G419" s="374"/>
      <c r="H419" s="374"/>
      <c r="I419" s="374"/>
      <c r="J419" s="375"/>
      <c r="K419" s="376"/>
      <c r="L419" s="377"/>
      <c r="M419" s="377"/>
      <c r="N419" s="382"/>
      <c r="O419" s="403"/>
      <c r="P419" s="375"/>
      <c r="Q419" s="380"/>
      <c r="R419" s="376"/>
      <c r="S419" s="376"/>
      <c r="T419" s="376"/>
      <c r="U419" s="375"/>
      <c r="V419" s="375"/>
      <c r="W419" s="375"/>
      <c r="X419" s="375"/>
      <c r="Y419" s="375"/>
      <c r="Z419" s="375"/>
    </row>
    <row r="420" spans="1:26" ht="13.5" customHeight="1" x14ac:dyDescent="0.25">
      <c r="A420" s="345">
        <f t="shared" ca="1" si="125"/>
        <v>0</v>
      </c>
      <c r="B420" s="345">
        <f t="shared" ca="1" si="122"/>
        <v>22</v>
      </c>
      <c r="C420" s="345">
        <f t="shared" ca="1" si="123"/>
        <v>1</v>
      </c>
      <c r="D420" s="346">
        <f t="shared" ca="1" si="121"/>
        <v>1</v>
      </c>
      <c r="E420" s="346">
        <f t="shared" ca="1" si="124"/>
        <v>1</v>
      </c>
      <c r="F420" s="344"/>
      <c r="G420" s="374"/>
      <c r="H420" s="374"/>
      <c r="I420" s="374"/>
      <c r="J420" s="375"/>
      <c r="K420" s="376"/>
      <c r="L420" s="377"/>
      <c r="M420" s="377"/>
      <c r="N420" s="382"/>
      <c r="O420" s="403"/>
      <c r="P420" s="375"/>
      <c r="Q420" s="380"/>
      <c r="R420" s="376"/>
      <c r="S420" s="376"/>
      <c r="T420" s="376"/>
      <c r="U420" s="375"/>
      <c r="V420" s="375"/>
      <c r="W420" s="375"/>
      <c r="X420" s="375"/>
      <c r="Y420" s="375"/>
      <c r="Z420" s="375"/>
    </row>
    <row r="421" spans="1:26" ht="13.5" customHeight="1" x14ac:dyDescent="0.25">
      <c r="A421" s="345">
        <f t="shared" ca="1" si="125"/>
        <v>0</v>
      </c>
      <c r="B421" s="345">
        <f t="shared" ca="1" si="122"/>
        <v>22</v>
      </c>
      <c r="C421" s="345">
        <f t="shared" ca="1" si="123"/>
        <v>1</v>
      </c>
      <c r="D421" s="346">
        <f t="shared" ref="D421:D484" ca="1" si="126">IF(H421="ETAPA",0,IF(H421="SUBETAPA",OFFSET(D421,-1,0)+1,OFFSET(D421,-1,0)))</f>
        <v>1</v>
      </c>
      <c r="E421" s="346">
        <f t="shared" ca="1" si="124"/>
        <v>1</v>
      </c>
      <c r="F421" s="344"/>
      <c r="G421" s="374"/>
      <c r="H421" s="374"/>
      <c r="I421" s="374"/>
      <c r="J421" s="375"/>
      <c r="K421" s="376"/>
      <c r="L421" s="377"/>
      <c r="M421" s="377"/>
      <c r="N421" s="382"/>
      <c r="O421" s="403"/>
      <c r="P421" s="375"/>
      <c r="Q421" s="380"/>
      <c r="R421" s="376"/>
      <c r="S421" s="376"/>
      <c r="T421" s="376"/>
      <c r="U421" s="375"/>
      <c r="V421" s="375"/>
      <c r="W421" s="375"/>
      <c r="X421" s="375"/>
      <c r="Y421" s="375"/>
      <c r="Z421" s="375"/>
    </row>
    <row r="422" spans="1:26" ht="13.5" customHeight="1" x14ac:dyDescent="0.25">
      <c r="A422" s="345">
        <f t="shared" ca="1" si="125"/>
        <v>0</v>
      </c>
      <c r="B422" s="345">
        <f t="shared" ca="1" si="122"/>
        <v>22</v>
      </c>
      <c r="C422" s="345">
        <f t="shared" ca="1" si="123"/>
        <v>1</v>
      </c>
      <c r="D422" s="346">
        <f t="shared" ca="1" si="126"/>
        <v>1</v>
      </c>
      <c r="E422" s="346">
        <f t="shared" ca="1" si="124"/>
        <v>1</v>
      </c>
      <c r="F422" s="344"/>
      <c r="G422" s="374"/>
      <c r="H422" s="374"/>
      <c r="I422" s="374"/>
      <c r="J422" s="375"/>
      <c r="K422" s="376"/>
      <c r="L422" s="377"/>
      <c r="M422" s="377"/>
      <c r="N422" s="382"/>
      <c r="O422" s="403"/>
      <c r="P422" s="375"/>
      <c r="Q422" s="380"/>
      <c r="R422" s="376"/>
      <c r="S422" s="376"/>
      <c r="T422" s="376"/>
      <c r="U422" s="375"/>
      <c r="V422" s="375"/>
      <c r="W422" s="375"/>
      <c r="X422" s="375"/>
      <c r="Y422" s="375"/>
      <c r="Z422" s="375"/>
    </row>
    <row r="423" spans="1:26" ht="13.5" customHeight="1" x14ac:dyDescent="0.25">
      <c r="A423" s="345">
        <f t="shared" ca="1" si="125"/>
        <v>0</v>
      </c>
      <c r="B423" s="345">
        <f t="shared" ca="1" si="122"/>
        <v>22</v>
      </c>
      <c r="C423" s="345">
        <f t="shared" ca="1" si="123"/>
        <v>1</v>
      </c>
      <c r="D423" s="346">
        <f t="shared" ca="1" si="126"/>
        <v>1</v>
      </c>
      <c r="E423" s="346">
        <f t="shared" ca="1" si="124"/>
        <v>1</v>
      </c>
      <c r="F423" s="344"/>
      <c r="G423" s="374"/>
      <c r="H423" s="374"/>
      <c r="I423" s="374"/>
      <c r="J423" s="375"/>
      <c r="K423" s="376"/>
      <c r="L423" s="377"/>
      <c r="M423" s="377"/>
      <c r="N423" s="382"/>
      <c r="O423" s="403"/>
      <c r="P423" s="375"/>
      <c r="Q423" s="380"/>
      <c r="R423" s="376"/>
      <c r="S423" s="376"/>
      <c r="T423" s="376"/>
      <c r="U423" s="375"/>
      <c r="V423" s="375"/>
      <c r="W423" s="375"/>
      <c r="X423" s="375"/>
      <c r="Y423" s="375"/>
      <c r="Z423" s="375"/>
    </row>
    <row r="424" spans="1:26" ht="13.5" customHeight="1" x14ac:dyDescent="0.25">
      <c r="A424" s="345">
        <f t="shared" ca="1" si="125"/>
        <v>0</v>
      </c>
      <c r="B424" s="345">
        <f t="shared" ca="1" si="122"/>
        <v>22</v>
      </c>
      <c r="C424" s="345">
        <f t="shared" ca="1" si="123"/>
        <v>1</v>
      </c>
      <c r="D424" s="346">
        <f t="shared" ca="1" si="126"/>
        <v>1</v>
      </c>
      <c r="E424" s="346">
        <f t="shared" ca="1" si="124"/>
        <v>1</v>
      </c>
      <c r="F424" s="344"/>
      <c r="G424" s="374"/>
      <c r="H424" s="374"/>
      <c r="I424" s="374"/>
      <c r="J424" s="375"/>
      <c r="K424" s="376"/>
      <c r="L424" s="377"/>
      <c r="M424" s="377"/>
      <c r="N424" s="382"/>
      <c r="O424" s="403"/>
      <c r="P424" s="375"/>
      <c r="Q424" s="380"/>
      <c r="R424" s="376"/>
      <c r="S424" s="376"/>
      <c r="T424" s="376"/>
      <c r="U424" s="375"/>
      <c r="V424" s="375"/>
      <c r="W424" s="375"/>
      <c r="X424" s="375"/>
      <c r="Y424" s="375"/>
      <c r="Z424" s="375"/>
    </row>
    <row r="425" spans="1:26" ht="13.5" customHeight="1" x14ac:dyDescent="0.25">
      <c r="A425" s="345">
        <f t="shared" ca="1" si="125"/>
        <v>0</v>
      </c>
      <c r="B425" s="345">
        <f t="shared" ca="1" si="122"/>
        <v>22</v>
      </c>
      <c r="C425" s="345">
        <f t="shared" ca="1" si="123"/>
        <v>1</v>
      </c>
      <c r="D425" s="346">
        <f t="shared" ca="1" si="126"/>
        <v>1</v>
      </c>
      <c r="E425" s="346">
        <f t="shared" ca="1" si="124"/>
        <v>1</v>
      </c>
      <c r="F425" s="344"/>
      <c r="G425" s="374"/>
      <c r="H425" s="374"/>
      <c r="I425" s="374"/>
      <c r="J425" s="375"/>
      <c r="K425" s="376"/>
      <c r="L425" s="377"/>
      <c r="M425" s="377"/>
      <c r="N425" s="382"/>
      <c r="O425" s="403"/>
      <c r="P425" s="375"/>
      <c r="Q425" s="380"/>
      <c r="R425" s="376"/>
      <c r="S425" s="376"/>
      <c r="T425" s="376"/>
      <c r="U425" s="375"/>
      <c r="V425" s="375"/>
      <c r="W425" s="375"/>
      <c r="X425" s="375"/>
      <c r="Y425" s="375"/>
      <c r="Z425" s="375"/>
    </row>
    <row r="426" spans="1:26" ht="13.5" customHeight="1" x14ac:dyDescent="0.25">
      <c r="A426" s="345">
        <f t="shared" ca="1" si="125"/>
        <v>0</v>
      </c>
      <c r="B426" s="345">
        <f t="shared" ca="1" si="122"/>
        <v>22</v>
      </c>
      <c r="C426" s="345">
        <f t="shared" ca="1" si="123"/>
        <v>1</v>
      </c>
      <c r="D426" s="346">
        <f t="shared" ca="1" si="126"/>
        <v>1</v>
      </c>
      <c r="E426" s="346">
        <f t="shared" ca="1" si="124"/>
        <v>1</v>
      </c>
      <c r="F426" s="344"/>
      <c r="G426" s="374"/>
      <c r="H426" s="374"/>
      <c r="I426" s="374"/>
      <c r="J426" s="375"/>
      <c r="K426" s="376"/>
      <c r="L426" s="377"/>
      <c r="M426" s="377"/>
      <c r="N426" s="382"/>
      <c r="O426" s="403"/>
      <c r="P426" s="375"/>
      <c r="Q426" s="380"/>
      <c r="R426" s="376"/>
      <c r="S426" s="376"/>
      <c r="T426" s="376"/>
      <c r="U426" s="375"/>
      <c r="V426" s="375"/>
      <c r="W426" s="375"/>
      <c r="X426" s="375"/>
      <c r="Y426" s="375"/>
      <c r="Z426" s="375"/>
    </row>
    <row r="427" spans="1:26" ht="13.5" customHeight="1" x14ac:dyDescent="0.25">
      <c r="A427" s="345">
        <f t="shared" ca="1" si="125"/>
        <v>0</v>
      </c>
      <c r="B427" s="345">
        <f t="shared" ca="1" si="122"/>
        <v>22</v>
      </c>
      <c r="C427" s="345">
        <f t="shared" ca="1" si="123"/>
        <v>1</v>
      </c>
      <c r="D427" s="346">
        <f t="shared" ca="1" si="126"/>
        <v>1</v>
      </c>
      <c r="E427" s="346">
        <f t="shared" ca="1" si="124"/>
        <v>1</v>
      </c>
      <c r="F427" s="344"/>
      <c r="G427" s="374"/>
      <c r="H427" s="374"/>
      <c r="I427" s="374"/>
      <c r="J427" s="375"/>
      <c r="K427" s="376"/>
      <c r="L427" s="377"/>
      <c r="M427" s="377"/>
      <c r="N427" s="382"/>
      <c r="O427" s="403"/>
      <c r="P427" s="375"/>
      <c r="Q427" s="380"/>
      <c r="R427" s="376"/>
      <c r="S427" s="376"/>
      <c r="T427" s="376"/>
      <c r="U427" s="375"/>
      <c r="V427" s="375"/>
      <c r="W427" s="375"/>
      <c r="X427" s="375"/>
      <c r="Y427" s="375"/>
      <c r="Z427" s="375"/>
    </row>
    <row r="428" spans="1:26" ht="13.5" customHeight="1" x14ac:dyDescent="0.25">
      <c r="A428" s="345">
        <f t="shared" ca="1" si="125"/>
        <v>0</v>
      </c>
      <c r="B428" s="345">
        <f t="shared" ca="1" si="122"/>
        <v>22</v>
      </c>
      <c r="C428" s="345">
        <f t="shared" ca="1" si="123"/>
        <v>1</v>
      </c>
      <c r="D428" s="346">
        <f t="shared" ca="1" si="126"/>
        <v>1</v>
      </c>
      <c r="E428" s="346">
        <f t="shared" ca="1" si="124"/>
        <v>1</v>
      </c>
      <c r="F428" s="344"/>
      <c r="G428" s="374"/>
      <c r="H428" s="374"/>
      <c r="I428" s="374"/>
      <c r="J428" s="375"/>
      <c r="K428" s="376"/>
      <c r="L428" s="377"/>
      <c r="M428" s="377"/>
      <c r="N428" s="382"/>
      <c r="O428" s="403"/>
      <c r="P428" s="375"/>
      <c r="Q428" s="380"/>
      <c r="R428" s="376"/>
      <c r="S428" s="376"/>
      <c r="T428" s="376"/>
      <c r="U428" s="375"/>
      <c r="V428" s="375"/>
      <c r="W428" s="375"/>
      <c r="X428" s="375"/>
      <c r="Y428" s="375"/>
      <c r="Z428" s="375"/>
    </row>
    <row r="429" spans="1:26" ht="13.5" customHeight="1" x14ac:dyDescent="0.25">
      <c r="A429" s="345">
        <f t="shared" ca="1" si="125"/>
        <v>0</v>
      </c>
      <c r="B429" s="345">
        <f t="shared" ref="B429:B492" ca="1" si="127">IF(H429="UNIDADE CONSTRUTIVA",0,IF(H429="CÉLULA CONSTRUTIVA",OFFSET(B429,-1,0)+1,OFFSET(B429,-1,0)))</f>
        <v>22</v>
      </c>
      <c r="C429" s="345">
        <f t="shared" ref="C429:C492" ca="1" si="128">IF(H429="CÉLULA CONSTRUTIVA",0,IF(H429="ETAPA",OFFSET(C429,-1,0)+1,OFFSET(C429,-1,0)))</f>
        <v>1</v>
      </c>
      <c r="D429" s="346">
        <f t="shared" ca="1" si="126"/>
        <v>1</v>
      </c>
      <c r="E429" s="346">
        <f t="shared" ref="E429:E492" ca="1" si="129">IF(H429="Subetapa",0,IF(H429="serviço",OFFSET(E429,-1,0)+1,OFFSET(E429,-1,0)))</f>
        <v>1</v>
      </c>
      <c r="F429" s="344"/>
      <c r="G429" s="374"/>
      <c r="H429" s="374"/>
      <c r="I429" s="374"/>
      <c r="J429" s="375"/>
      <c r="K429" s="376"/>
      <c r="L429" s="377"/>
      <c r="M429" s="377"/>
      <c r="N429" s="382"/>
      <c r="O429" s="403"/>
      <c r="P429" s="375"/>
      <c r="Q429" s="380"/>
      <c r="R429" s="376"/>
      <c r="S429" s="376"/>
      <c r="T429" s="376"/>
      <c r="U429" s="375"/>
      <c r="V429" s="375"/>
      <c r="W429" s="375"/>
      <c r="X429" s="375"/>
      <c r="Y429" s="375"/>
      <c r="Z429" s="375"/>
    </row>
    <row r="430" spans="1:26" ht="13.5" customHeight="1" x14ac:dyDescent="0.25">
      <c r="A430" s="345">
        <f t="shared" ca="1" si="125"/>
        <v>0</v>
      </c>
      <c r="B430" s="345">
        <f t="shared" ca="1" si="127"/>
        <v>22</v>
      </c>
      <c r="C430" s="345">
        <f t="shared" ca="1" si="128"/>
        <v>1</v>
      </c>
      <c r="D430" s="346">
        <f t="shared" ca="1" si="126"/>
        <v>1</v>
      </c>
      <c r="E430" s="346">
        <f t="shared" ca="1" si="129"/>
        <v>1</v>
      </c>
      <c r="F430" s="344"/>
      <c r="G430" s="374"/>
      <c r="H430" s="374"/>
      <c r="I430" s="374"/>
      <c r="J430" s="375"/>
      <c r="K430" s="376"/>
      <c r="L430" s="377"/>
      <c r="M430" s="377"/>
      <c r="N430" s="382"/>
      <c r="O430" s="403"/>
      <c r="P430" s="375"/>
      <c r="Q430" s="380"/>
      <c r="R430" s="376"/>
      <c r="S430" s="376"/>
      <c r="T430" s="376"/>
      <c r="U430" s="375"/>
      <c r="V430" s="375"/>
      <c r="W430" s="375"/>
      <c r="X430" s="375"/>
      <c r="Y430" s="375"/>
      <c r="Z430" s="375"/>
    </row>
    <row r="431" spans="1:26" ht="13.5" customHeight="1" x14ac:dyDescent="0.25">
      <c r="A431" s="345">
        <f t="shared" ca="1" si="125"/>
        <v>0</v>
      </c>
      <c r="B431" s="345">
        <f t="shared" ca="1" si="127"/>
        <v>22</v>
      </c>
      <c r="C431" s="345">
        <f t="shared" ca="1" si="128"/>
        <v>1</v>
      </c>
      <c r="D431" s="346">
        <f t="shared" ca="1" si="126"/>
        <v>1</v>
      </c>
      <c r="E431" s="346">
        <f t="shared" ca="1" si="129"/>
        <v>1</v>
      </c>
      <c r="F431" s="344"/>
      <c r="G431" s="374"/>
      <c r="H431" s="374"/>
      <c r="I431" s="374"/>
      <c r="J431" s="375"/>
      <c r="K431" s="376"/>
      <c r="L431" s="377"/>
      <c r="M431" s="377"/>
      <c r="N431" s="382"/>
      <c r="O431" s="403"/>
      <c r="P431" s="375"/>
      <c r="Q431" s="380"/>
      <c r="R431" s="376"/>
      <c r="S431" s="376"/>
      <c r="T431" s="376"/>
      <c r="U431" s="375"/>
      <c r="V431" s="375"/>
      <c r="W431" s="375"/>
      <c r="X431" s="375"/>
      <c r="Y431" s="375"/>
      <c r="Z431" s="375"/>
    </row>
    <row r="432" spans="1:26" ht="13.5" customHeight="1" x14ac:dyDescent="0.25">
      <c r="A432" s="345">
        <f t="shared" ca="1" si="125"/>
        <v>0</v>
      </c>
      <c r="B432" s="345">
        <f t="shared" ca="1" si="127"/>
        <v>22</v>
      </c>
      <c r="C432" s="345">
        <f t="shared" ca="1" si="128"/>
        <v>1</v>
      </c>
      <c r="D432" s="346">
        <f t="shared" ca="1" si="126"/>
        <v>1</v>
      </c>
      <c r="E432" s="346">
        <f t="shared" ca="1" si="129"/>
        <v>1</v>
      </c>
      <c r="F432" s="344"/>
      <c r="G432" s="374"/>
      <c r="H432" s="374"/>
      <c r="I432" s="374"/>
      <c r="J432" s="375"/>
      <c r="K432" s="376"/>
      <c r="L432" s="377"/>
      <c r="M432" s="377"/>
      <c r="N432" s="382"/>
      <c r="O432" s="403"/>
      <c r="P432" s="375"/>
      <c r="Q432" s="380"/>
      <c r="R432" s="376"/>
      <c r="S432" s="376"/>
      <c r="T432" s="376"/>
      <c r="U432" s="375"/>
      <c r="V432" s="375"/>
      <c r="W432" s="375"/>
      <c r="X432" s="375"/>
      <c r="Y432" s="375"/>
      <c r="Z432" s="375"/>
    </row>
    <row r="433" spans="1:26" ht="13.5" customHeight="1" x14ac:dyDescent="0.25">
      <c r="A433" s="345">
        <f t="shared" ca="1" si="125"/>
        <v>0</v>
      </c>
      <c r="B433" s="345">
        <f t="shared" ca="1" si="127"/>
        <v>22</v>
      </c>
      <c r="C433" s="345">
        <f t="shared" ca="1" si="128"/>
        <v>1</v>
      </c>
      <c r="D433" s="346">
        <f t="shared" ca="1" si="126"/>
        <v>1</v>
      </c>
      <c r="E433" s="346">
        <f t="shared" ca="1" si="129"/>
        <v>1</v>
      </c>
      <c r="F433" s="344"/>
      <c r="G433" s="374"/>
      <c r="H433" s="374"/>
      <c r="I433" s="374"/>
      <c r="J433" s="375"/>
      <c r="K433" s="376"/>
      <c r="L433" s="377"/>
      <c r="M433" s="377"/>
      <c r="N433" s="382"/>
      <c r="O433" s="403"/>
      <c r="P433" s="375"/>
      <c r="Q433" s="380"/>
      <c r="R433" s="376"/>
      <c r="S433" s="376"/>
      <c r="T433" s="376"/>
      <c r="U433" s="375"/>
      <c r="V433" s="375"/>
      <c r="W433" s="375"/>
      <c r="X433" s="375"/>
      <c r="Y433" s="375"/>
      <c r="Z433" s="375"/>
    </row>
    <row r="434" spans="1:26" ht="13.5" customHeight="1" x14ac:dyDescent="0.25">
      <c r="A434" s="345">
        <f t="shared" ca="1" si="125"/>
        <v>0</v>
      </c>
      <c r="B434" s="345">
        <f t="shared" ca="1" si="127"/>
        <v>22</v>
      </c>
      <c r="C434" s="345">
        <f t="shared" ca="1" si="128"/>
        <v>1</v>
      </c>
      <c r="D434" s="346">
        <f t="shared" ca="1" si="126"/>
        <v>1</v>
      </c>
      <c r="E434" s="346">
        <f t="shared" ca="1" si="129"/>
        <v>1</v>
      </c>
      <c r="F434" s="344"/>
      <c r="G434" s="374"/>
      <c r="H434" s="374"/>
      <c r="I434" s="374"/>
      <c r="J434" s="375"/>
      <c r="K434" s="376"/>
      <c r="L434" s="377"/>
      <c r="M434" s="377"/>
      <c r="N434" s="382"/>
      <c r="O434" s="403"/>
      <c r="P434" s="375"/>
      <c r="Q434" s="380"/>
      <c r="R434" s="376"/>
      <c r="S434" s="376"/>
      <c r="T434" s="376"/>
      <c r="U434" s="375"/>
      <c r="V434" s="375"/>
      <c r="W434" s="375"/>
      <c r="X434" s="375"/>
      <c r="Y434" s="375"/>
      <c r="Z434" s="375"/>
    </row>
    <row r="435" spans="1:26" ht="13.5" customHeight="1" x14ac:dyDescent="0.25">
      <c r="A435" s="345">
        <f t="shared" ca="1" si="125"/>
        <v>0</v>
      </c>
      <c r="B435" s="345">
        <f t="shared" ca="1" si="127"/>
        <v>22</v>
      </c>
      <c r="C435" s="345">
        <f t="shared" ca="1" si="128"/>
        <v>1</v>
      </c>
      <c r="D435" s="346">
        <f t="shared" ca="1" si="126"/>
        <v>1</v>
      </c>
      <c r="E435" s="346">
        <f t="shared" ca="1" si="129"/>
        <v>1</v>
      </c>
      <c r="F435" s="344"/>
      <c r="G435" s="374"/>
      <c r="H435" s="374"/>
      <c r="I435" s="374"/>
      <c r="J435" s="375"/>
      <c r="K435" s="376"/>
      <c r="L435" s="377"/>
      <c r="M435" s="377"/>
      <c r="N435" s="382"/>
      <c r="O435" s="403"/>
      <c r="P435" s="375"/>
      <c r="Q435" s="380"/>
      <c r="R435" s="376"/>
      <c r="S435" s="376"/>
      <c r="T435" s="376"/>
      <c r="U435" s="375"/>
      <c r="V435" s="375"/>
      <c r="W435" s="375"/>
      <c r="X435" s="375"/>
      <c r="Y435" s="375"/>
      <c r="Z435" s="375"/>
    </row>
    <row r="436" spans="1:26" ht="13.5" customHeight="1" x14ac:dyDescent="0.25">
      <c r="A436" s="345">
        <f t="shared" ca="1" si="125"/>
        <v>0</v>
      </c>
      <c r="B436" s="345">
        <f t="shared" ca="1" si="127"/>
        <v>22</v>
      </c>
      <c r="C436" s="345">
        <f t="shared" ca="1" si="128"/>
        <v>1</v>
      </c>
      <c r="D436" s="346">
        <f t="shared" ca="1" si="126"/>
        <v>1</v>
      </c>
      <c r="E436" s="346">
        <f t="shared" ca="1" si="129"/>
        <v>1</v>
      </c>
      <c r="F436" s="344"/>
      <c r="G436" s="374"/>
      <c r="H436" s="374"/>
      <c r="I436" s="374"/>
      <c r="J436" s="375"/>
      <c r="K436" s="376"/>
      <c r="L436" s="377"/>
      <c r="M436" s="377"/>
      <c r="N436" s="382"/>
      <c r="O436" s="403"/>
      <c r="P436" s="375"/>
      <c r="Q436" s="380"/>
      <c r="R436" s="376"/>
      <c r="S436" s="376"/>
      <c r="T436" s="376"/>
      <c r="U436" s="375"/>
      <c r="V436" s="375"/>
      <c r="W436" s="375"/>
      <c r="X436" s="375"/>
      <c r="Y436" s="375"/>
      <c r="Z436" s="375"/>
    </row>
    <row r="437" spans="1:26" ht="13.5" customHeight="1" x14ac:dyDescent="0.25">
      <c r="A437" s="345">
        <f t="shared" ca="1" si="125"/>
        <v>0</v>
      </c>
      <c r="B437" s="345">
        <f t="shared" ca="1" si="127"/>
        <v>22</v>
      </c>
      <c r="C437" s="345">
        <f t="shared" ca="1" si="128"/>
        <v>1</v>
      </c>
      <c r="D437" s="346">
        <f t="shared" ca="1" si="126"/>
        <v>1</v>
      </c>
      <c r="E437" s="346">
        <f t="shared" ca="1" si="129"/>
        <v>1</v>
      </c>
      <c r="F437" s="344"/>
      <c r="G437" s="374"/>
      <c r="H437" s="374"/>
      <c r="I437" s="374"/>
      <c r="J437" s="375"/>
      <c r="K437" s="376"/>
      <c r="L437" s="377"/>
      <c r="M437" s="377"/>
      <c r="N437" s="382"/>
      <c r="O437" s="403"/>
      <c r="P437" s="375"/>
      <c r="Q437" s="380"/>
      <c r="R437" s="376"/>
      <c r="S437" s="376"/>
      <c r="T437" s="376"/>
      <c r="U437" s="375"/>
      <c r="V437" s="375"/>
      <c r="W437" s="375"/>
      <c r="X437" s="375"/>
      <c r="Y437" s="375"/>
      <c r="Z437" s="375"/>
    </row>
    <row r="438" spans="1:26" ht="13.5" customHeight="1" x14ac:dyDescent="0.25">
      <c r="A438" s="345">
        <f t="shared" ca="1" si="125"/>
        <v>0</v>
      </c>
      <c r="B438" s="345">
        <f t="shared" ca="1" si="127"/>
        <v>22</v>
      </c>
      <c r="C438" s="345">
        <f t="shared" ca="1" si="128"/>
        <v>1</v>
      </c>
      <c r="D438" s="346">
        <f t="shared" ca="1" si="126"/>
        <v>1</v>
      </c>
      <c r="E438" s="346">
        <f t="shared" ca="1" si="129"/>
        <v>1</v>
      </c>
      <c r="F438" s="344"/>
      <c r="G438" s="374"/>
      <c r="H438" s="374"/>
      <c r="I438" s="374"/>
      <c r="J438" s="375"/>
      <c r="K438" s="376"/>
      <c r="L438" s="377"/>
      <c r="M438" s="377"/>
      <c r="N438" s="382"/>
      <c r="O438" s="403"/>
      <c r="P438" s="375"/>
      <c r="Q438" s="380"/>
      <c r="R438" s="376"/>
      <c r="S438" s="376"/>
      <c r="T438" s="376"/>
      <c r="U438" s="375"/>
      <c r="V438" s="375"/>
      <c r="W438" s="375"/>
      <c r="X438" s="375"/>
      <c r="Y438" s="375"/>
      <c r="Z438" s="375"/>
    </row>
    <row r="439" spans="1:26" ht="13.5" customHeight="1" x14ac:dyDescent="0.25">
      <c r="A439" s="345">
        <f t="shared" ca="1" si="125"/>
        <v>0</v>
      </c>
      <c r="B439" s="345">
        <f t="shared" ca="1" si="127"/>
        <v>22</v>
      </c>
      <c r="C439" s="345">
        <f t="shared" ca="1" si="128"/>
        <v>1</v>
      </c>
      <c r="D439" s="346">
        <f t="shared" ca="1" si="126"/>
        <v>1</v>
      </c>
      <c r="E439" s="346">
        <f t="shared" ca="1" si="129"/>
        <v>1</v>
      </c>
      <c r="F439" s="344"/>
      <c r="G439" s="374"/>
      <c r="H439" s="374"/>
      <c r="I439" s="374"/>
      <c r="J439" s="375"/>
      <c r="K439" s="376"/>
      <c r="L439" s="377"/>
      <c r="M439" s="377"/>
      <c r="N439" s="382"/>
      <c r="O439" s="403"/>
      <c r="P439" s="375"/>
      <c r="Q439" s="380"/>
      <c r="R439" s="376"/>
      <c r="S439" s="376"/>
      <c r="T439" s="376"/>
      <c r="U439" s="375"/>
      <c r="V439" s="375"/>
      <c r="W439" s="375"/>
      <c r="X439" s="375"/>
      <c r="Y439" s="375"/>
      <c r="Z439" s="375"/>
    </row>
    <row r="440" spans="1:26" ht="13.5" customHeight="1" x14ac:dyDescent="0.25">
      <c r="A440" s="345">
        <f t="shared" ca="1" si="125"/>
        <v>0</v>
      </c>
      <c r="B440" s="345">
        <f t="shared" ca="1" si="127"/>
        <v>22</v>
      </c>
      <c r="C440" s="345">
        <f t="shared" ca="1" si="128"/>
        <v>1</v>
      </c>
      <c r="D440" s="346">
        <f t="shared" ca="1" si="126"/>
        <v>1</v>
      </c>
      <c r="E440" s="346">
        <f t="shared" ca="1" si="129"/>
        <v>1</v>
      </c>
      <c r="F440" s="344"/>
      <c r="G440" s="374"/>
      <c r="H440" s="374"/>
      <c r="I440" s="374"/>
      <c r="J440" s="375"/>
      <c r="K440" s="376"/>
      <c r="L440" s="377"/>
      <c r="M440" s="377"/>
      <c r="N440" s="382"/>
      <c r="O440" s="403"/>
      <c r="P440" s="375"/>
      <c r="Q440" s="380"/>
      <c r="R440" s="376"/>
      <c r="S440" s="376"/>
      <c r="T440" s="376"/>
      <c r="U440" s="375"/>
      <c r="V440" s="375"/>
      <c r="W440" s="375"/>
      <c r="X440" s="375"/>
      <c r="Y440" s="375"/>
      <c r="Z440" s="375"/>
    </row>
    <row r="441" spans="1:26" ht="13.5" customHeight="1" x14ac:dyDescent="0.25">
      <c r="A441" s="345">
        <f t="shared" ca="1" si="125"/>
        <v>0</v>
      </c>
      <c r="B441" s="345">
        <f t="shared" ca="1" si="127"/>
        <v>22</v>
      </c>
      <c r="C441" s="345">
        <f t="shared" ca="1" si="128"/>
        <v>1</v>
      </c>
      <c r="D441" s="346">
        <f t="shared" ca="1" si="126"/>
        <v>1</v>
      </c>
      <c r="E441" s="346">
        <f t="shared" ca="1" si="129"/>
        <v>1</v>
      </c>
      <c r="F441" s="344"/>
      <c r="G441" s="374"/>
      <c r="H441" s="374"/>
      <c r="I441" s="374"/>
      <c r="J441" s="375"/>
      <c r="K441" s="376"/>
      <c r="L441" s="377"/>
      <c r="M441" s="377"/>
      <c r="N441" s="382"/>
      <c r="O441" s="403"/>
      <c r="P441" s="375"/>
      <c r="Q441" s="380"/>
      <c r="R441" s="376"/>
      <c r="S441" s="376"/>
      <c r="T441" s="376"/>
      <c r="U441" s="375"/>
      <c r="V441" s="375"/>
      <c r="W441" s="375"/>
      <c r="X441" s="375"/>
      <c r="Y441" s="375"/>
      <c r="Z441" s="375"/>
    </row>
    <row r="442" spans="1:26" ht="13.5" customHeight="1" x14ac:dyDescent="0.25">
      <c r="A442" s="345">
        <f t="shared" ca="1" si="125"/>
        <v>0</v>
      </c>
      <c r="B442" s="345">
        <f t="shared" ca="1" si="127"/>
        <v>22</v>
      </c>
      <c r="C442" s="345">
        <f t="shared" ca="1" si="128"/>
        <v>1</v>
      </c>
      <c r="D442" s="346">
        <f t="shared" ca="1" si="126"/>
        <v>1</v>
      </c>
      <c r="E442" s="346">
        <f t="shared" ca="1" si="129"/>
        <v>1</v>
      </c>
      <c r="F442" s="344"/>
      <c r="G442" s="374"/>
      <c r="H442" s="374"/>
      <c r="I442" s="374"/>
      <c r="J442" s="375"/>
      <c r="K442" s="376"/>
      <c r="L442" s="377"/>
      <c r="M442" s="377"/>
      <c r="N442" s="382"/>
      <c r="O442" s="403"/>
      <c r="P442" s="375"/>
      <c r="Q442" s="380"/>
      <c r="R442" s="376"/>
      <c r="S442" s="376"/>
      <c r="T442" s="376"/>
      <c r="U442" s="375"/>
      <c r="V442" s="375"/>
      <c r="W442" s="375"/>
      <c r="X442" s="375"/>
      <c r="Y442" s="375"/>
      <c r="Z442" s="375"/>
    </row>
    <row r="443" spans="1:26" ht="13.5" customHeight="1" x14ac:dyDescent="0.25">
      <c r="A443" s="345">
        <f t="shared" ca="1" si="125"/>
        <v>0</v>
      </c>
      <c r="B443" s="345">
        <f t="shared" ca="1" si="127"/>
        <v>22</v>
      </c>
      <c r="C443" s="345">
        <f t="shared" ca="1" si="128"/>
        <v>1</v>
      </c>
      <c r="D443" s="346">
        <f t="shared" ca="1" si="126"/>
        <v>1</v>
      </c>
      <c r="E443" s="346">
        <f t="shared" ca="1" si="129"/>
        <v>1</v>
      </c>
      <c r="F443" s="344"/>
      <c r="G443" s="374"/>
      <c r="H443" s="374"/>
      <c r="I443" s="374"/>
      <c r="J443" s="375"/>
      <c r="K443" s="376"/>
      <c r="L443" s="377"/>
      <c r="M443" s="377"/>
      <c r="N443" s="382"/>
      <c r="O443" s="403"/>
      <c r="P443" s="375"/>
      <c r="Q443" s="380"/>
      <c r="R443" s="376"/>
      <c r="S443" s="376"/>
      <c r="T443" s="376"/>
      <c r="U443" s="375"/>
      <c r="V443" s="375"/>
      <c r="W443" s="375"/>
      <c r="X443" s="375"/>
      <c r="Y443" s="375"/>
      <c r="Z443" s="375"/>
    </row>
    <row r="444" spans="1:26" ht="13.5" customHeight="1" x14ac:dyDescent="0.25">
      <c r="A444" s="345">
        <f t="shared" ca="1" si="125"/>
        <v>0</v>
      </c>
      <c r="B444" s="345">
        <f t="shared" ca="1" si="127"/>
        <v>22</v>
      </c>
      <c r="C444" s="345">
        <f t="shared" ca="1" si="128"/>
        <v>1</v>
      </c>
      <c r="D444" s="346">
        <f t="shared" ca="1" si="126"/>
        <v>1</v>
      </c>
      <c r="E444" s="346">
        <f t="shared" ca="1" si="129"/>
        <v>1</v>
      </c>
      <c r="F444" s="344"/>
      <c r="G444" s="374"/>
      <c r="H444" s="374"/>
      <c r="I444" s="374"/>
      <c r="J444" s="375"/>
      <c r="K444" s="376"/>
      <c r="L444" s="377"/>
      <c r="M444" s="377"/>
      <c r="N444" s="382"/>
      <c r="O444" s="403"/>
      <c r="P444" s="375"/>
      <c r="Q444" s="380"/>
      <c r="R444" s="376"/>
      <c r="S444" s="376"/>
      <c r="T444" s="376"/>
      <c r="U444" s="375"/>
      <c r="V444" s="375"/>
      <c r="W444" s="375"/>
      <c r="X444" s="375"/>
      <c r="Y444" s="375"/>
      <c r="Z444" s="375"/>
    </row>
    <row r="445" spans="1:26" ht="13.5" customHeight="1" x14ac:dyDescent="0.25">
      <c r="A445" s="345">
        <f t="shared" ca="1" si="125"/>
        <v>0</v>
      </c>
      <c r="B445" s="345">
        <f t="shared" ca="1" si="127"/>
        <v>22</v>
      </c>
      <c r="C445" s="345">
        <f t="shared" ca="1" si="128"/>
        <v>1</v>
      </c>
      <c r="D445" s="346">
        <f t="shared" ca="1" si="126"/>
        <v>1</v>
      </c>
      <c r="E445" s="346">
        <f t="shared" ca="1" si="129"/>
        <v>1</v>
      </c>
      <c r="F445" s="344"/>
      <c r="G445" s="374"/>
      <c r="H445" s="374"/>
      <c r="I445" s="374"/>
      <c r="J445" s="375"/>
      <c r="K445" s="376"/>
      <c r="L445" s="377"/>
      <c r="M445" s="377"/>
      <c r="N445" s="382"/>
      <c r="O445" s="403"/>
      <c r="P445" s="375"/>
      <c r="Q445" s="380"/>
      <c r="R445" s="376"/>
      <c r="S445" s="376"/>
      <c r="T445" s="376"/>
      <c r="U445" s="375"/>
      <c r="V445" s="375"/>
      <c r="W445" s="375"/>
      <c r="X445" s="375"/>
      <c r="Y445" s="375"/>
      <c r="Z445" s="375"/>
    </row>
    <row r="446" spans="1:26" ht="13.5" customHeight="1" x14ac:dyDescent="0.25">
      <c r="A446" s="345">
        <f t="shared" ca="1" si="125"/>
        <v>0</v>
      </c>
      <c r="B446" s="345">
        <f t="shared" ca="1" si="127"/>
        <v>22</v>
      </c>
      <c r="C446" s="345">
        <f t="shared" ca="1" si="128"/>
        <v>1</v>
      </c>
      <c r="D446" s="346">
        <f t="shared" ca="1" si="126"/>
        <v>1</v>
      </c>
      <c r="E446" s="346">
        <f t="shared" ca="1" si="129"/>
        <v>1</v>
      </c>
      <c r="F446" s="344"/>
      <c r="G446" s="374"/>
      <c r="H446" s="374"/>
      <c r="I446" s="374"/>
      <c r="J446" s="375"/>
      <c r="K446" s="376"/>
      <c r="L446" s="377"/>
      <c r="M446" s="377"/>
      <c r="N446" s="382"/>
      <c r="O446" s="403"/>
      <c r="P446" s="375"/>
      <c r="Q446" s="380"/>
      <c r="R446" s="376"/>
      <c r="S446" s="376"/>
      <c r="T446" s="376"/>
      <c r="U446" s="375"/>
      <c r="V446" s="375"/>
      <c r="W446" s="375"/>
      <c r="X446" s="375"/>
      <c r="Y446" s="375"/>
      <c r="Z446" s="375"/>
    </row>
    <row r="447" spans="1:26" ht="13.5" customHeight="1" x14ac:dyDescent="0.25">
      <c r="A447" s="345">
        <f t="shared" ca="1" si="125"/>
        <v>0</v>
      </c>
      <c r="B447" s="345">
        <f t="shared" ca="1" si="127"/>
        <v>22</v>
      </c>
      <c r="C447" s="345">
        <f t="shared" ca="1" si="128"/>
        <v>1</v>
      </c>
      <c r="D447" s="346">
        <f t="shared" ca="1" si="126"/>
        <v>1</v>
      </c>
      <c r="E447" s="346">
        <f t="shared" ca="1" si="129"/>
        <v>1</v>
      </c>
      <c r="F447" s="344"/>
      <c r="G447" s="374"/>
      <c r="H447" s="374"/>
      <c r="I447" s="374"/>
      <c r="J447" s="375"/>
      <c r="K447" s="376"/>
      <c r="L447" s="377"/>
      <c r="M447" s="377"/>
      <c r="N447" s="382"/>
      <c r="O447" s="403"/>
      <c r="P447" s="375"/>
      <c r="Q447" s="380"/>
      <c r="R447" s="376"/>
      <c r="S447" s="376"/>
      <c r="T447" s="376"/>
      <c r="U447" s="375"/>
      <c r="V447" s="375"/>
      <c r="W447" s="375"/>
      <c r="X447" s="375"/>
      <c r="Y447" s="375"/>
      <c r="Z447" s="375"/>
    </row>
    <row r="448" spans="1:26" ht="13.5" customHeight="1" x14ac:dyDescent="0.25">
      <c r="A448" s="345">
        <f t="shared" ca="1" si="125"/>
        <v>0</v>
      </c>
      <c r="B448" s="345">
        <f t="shared" ca="1" si="127"/>
        <v>22</v>
      </c>
      <c r="C448" s="345">
        <f t="shared" ca="1" si="128"/>
        <v>1</v>
      </c>
      <c r="D448" s="346">
        <f t="shared" ca="1" si="126"/>
        <v>1</v>
      </c>
      <c r="E448" s="346">
        <f t="shared" ca="1" si="129"/>
        <v>1</v>
      </c>
      <c r="F448" s="344"/>
      <c r="G448" s="374"/>
      <c r="H448" s="374"/>
      <c r="I448" s="374"/>
      <c r="J448" s="375"/>
      <c r="K448" s="376"/>
      <c r="L448" s="377"/>
      <c r="M448" s="377"/>
      <c r="N448" s="382"/>
      <c r="O448" s="403"/>
      <c r="P448" s="375"/>
      <c r="Q448" s="380"/>
      <c r="R448" s="376"/>
      <c r="S448" s="376"/>
      <c r="T448" s="376"/>
      <c r="U448" s="375"/>
      <c r="V448" s="375"/>
      <c r="W448" s="375"/>
      <c r="X448" s="375"/>
      <c r="Y448" s="375"/>
      <c r="Z448" s="375"/>
    </row>
    <row r="449" spans="1:26" ht="13.5" customHeight="1" x14ac:dyDescent="0.25">
      <c r="A449" s="345">
        <f t="shared" ca="1" si="125"/>
        <v>0</v>
      </c>
      <c r="B449" s="345">
        <f t="shared" ca="1" si="127"/>
        <v>22</v>
      </c>
      <c r="C449" s="345">
        <f t="shared" ca="1" si="128"/>
        <v>1</v>
      </c>
      <c r="D449" s="346">
        <f t="shared" ca="1" si="126"/>
        <v>1</v>
      </c>
      <c r="E449" s="346">
        <f t="shared" ca="1" si="129"/>
        <v>1</v>
      </c>
      <c r="F449" s="344"/>
      <c r="G449" s="374"/>
      <c r="H449" s="374"/>
      <c r="I449" s="374"/>
      <c r="J449" s="375"/>
      <c r="K449" s="376"/>
      <c r="L449" s="377"/>
      <c r="M449" s="377"/>
      <c r="N449" s="382"/>
      <c r="O449" s="403"/>
      <c r="P449" s="375"/>
      <c r="Q449" s="380"/>
      <c r="R449" s="376"/>
      <c r="S449" s="376"/>
      <c r="T449" s="376"/>
      <c r="U449" s="375"/>
      <c r="V449" s="375"/>
      <c r="W449" s="375"/>
      <c r="X449" s="375"/>
      <c r="Y449" s="375"/>
      <c r="Z449" s="375"/>
    </row>
    <row r="450" spans="1:26" ht="13.5" customHeight="1" x14ac:dyDescent="0.25">
      <c r="A450" s="345">
        <f t="shared" ca="1" si="125"/>
        <v>0</v>
      </c>
      <c r="B450" s="345">
        <f t="shared" ca="1" si="127"/>
        <v>22</v>
      </c>
      <c r="C450" s="345">
        <f t="shared" ca="1" si="128"/>
        <v>1</v>
      </c>
      <c r="D450" s="346">
        <f t="shared" ca="1" si="126"/>
        <v>1</v>
      </c>
      <c r="E450" s="346">
        <f t="shared" ca="1" si="129"/>
        <v>1</v>
      </c>
      <c r="F450" s="344"/>
      <c r="G450" s="374"/>
      <c r="H450" s="374"/>
      <c r="I450" s="374"/>
      <c r="J450" s="375"/>
      <c r="K450" s="376"/>
      <c r="L450" s="377"/>
      <c r="M450" s="377"/>
      <c r="N450" s="382"/>
      <c r="O450" s="403"/>
      <c r="P450" s="375"/>
      <c r="Q450" s="380"/>
      <c r="R450" s="376"/>
      <c r="S450" s="376"/>
      <c r="T450" s="376"/>
      <c r="U450" s="375"/>
      <c r="V450" s="375"/>
      <c r="W450" s="375"/>
      <c r="X450" s="375"/>
      <c r="Y450" s="375"/>
      <c r="Z450" s="375"/>
    </row>
    <row r="451" spans="1:26" ht="13.5" customHeight="1" x14ac:dyDescent="0.25">
      <c r="A451" s="345">
        <f t="shared" ca="1" si="125"/>
        <v>0</v>
      </c>
      <c r="B451" s="345">
        <f t="shared" ca="1" si="127"/>
        <v>22</v>
      </c>
      <c r="C451" s="345">
        <f t="shared" ca="1" si="128"/>
        <v>1</v>
      </c>
      <c r="D451" s="346">
        <f t="shared" ca="1" si="126"/>
        <v>1</v>
      </c>
      <c r="E451" s="346">
        <f t="shared" ca="1" si="129"/>
        <v>1</v>
      </c>
      <c r="F451" s="344"/>
      <c r="G451" s="374"/>
      <c r="H451" s="374"/>
      <c r="I451" s="374"/>
      <c r="J451" s="375"/>
      <c r="K451" s="376"/>
      <c r="L451" s="377"/>
      <c r="M451" s="377"/>
      <c r="N451" s="382"/>
      <c r="O451" s="403"/>
      <c r="P451" s="375"/>
      <c r="Q451" s="380"/>
      <c r="R451" s="376"/>
      <c r="S451" s="376"/>
      <c r="T451" s="376"/>
      <c r="U451" s="375"/>
      <c r="V451" s="375"/>
      <c r="W451" s="375"/>
      <c r="X451" s="375"/>
      <c r="Y451" s="375"/>
      <c r="Z451" s="375"/>
    </row>
    <row r="452" spans="1:26" ht="13.5" customHeight="1" x14ac:dyDescent="0.25">
      <c r="A452" s="345">
        <f t="shared" ca="1" si="125"/>
        <v>0</v>
      </c>
      <c r="B452" s="345">
        <f t="shared" ca="1" si="127"/>
        <v>22</v>
      </c>
      <c r="C452" s="345">
        <f t="shared" ca="1" si="128"/>
        <v>1</v>
      </c>
      <c r="D452" s="346">
        <f t="shared" ca="1" si="126"/>
        <v>1</v>
      </c>
      <c r="E452" s="346">
        <f t="shared" ca="1" si="129"/>
        <v>1</v>
      </c>
      <c r="F452" s="344"/>
      <c r="G452" s="374"/>
      <c r="H452" s="374"/>
      <c r="I452" s="374"/>
      <c r="J452" s="375"/>
      <c r="K452" s="376"/>
      <c r="L452" s="377"/>
      <c r="M452" s="377"/>
      <c r="N452" s="382"/>
      <c r="O452" s="403"/>
      <c r="P452" s="375"/>
      <c r="Q452" s="380"/>
      <c r="R452" s="376"/>
      <c r="S452" s="376"/>
      <c r="T452" s="376"/>
      <c r="U452" s="375"/>
      <c r="V452" s="375"/>
      <c r="W452" s="375"/>
      <c r="X452" s="375"/>
      <c r="Y452" s="375"/>
      <c r="Z452" s="375"/>
    </row>
    <row r="453" spans="1:26" ht="13.5" customHeight="1" x14ac:dyDescent="0.25">
      <c r="A453" s="345">
        <f t="shared" ca="1" si="125"/>
        <v>0</v>
      </c>
      <c r="B453" s="345">
        <f t="shared" ca="1" si="127"/>
        <v>22</v>
      </c>
      <c r="C453" s="345">
        <f t="shared" ca="1" si="128"/>
        <v>1</v>
      </c>
      <c r="D453" s="346">
        <f t="shared" ca="1" si="126"/>
        <v>1</v>
      </c>
      <c r="E453" s="346">
        <f t="shared" ca="1" si="129"/>
        <v>1</v>
      </c>
      <c r="F453" s="344"/>
      <c r="G453" s="374"/>
      <c r="H453" s="374"/>
      <c r="I453" s="374"/>
      <c r="J453" s="375"/>
      <c r="K453" s="376"/>
      <c r="L453" s="377"/>
      <c r="M453" s="377"/>
      <c r="N453" s="382"/>
      <c r="O453" s="403"/>
      <c r="P453" s="375"/>
      <c r="Q453" s="380"/>
      <c r="R453" s="376"/>
      <c r="S453" s="376"/>
      <c r="T453" s="376"/>
      <c r="U453" s="375"/>
      <c r="V453" s="375"/>
      <c r="W453" s="375"/>
      <c r="X453" s="375"/>
      <c r="Y453" s="375"/>
      <c r="Z453" s="375"/>
    </row>
    <row r="454" spans="1:26" ht="13.5" customHeight="1" x14ac:dyDescent="0.25">
      <c r="A454" s="345">
        <f t="shared" ca="1" si="125"/>
        <v>0</v>
      </c>
      <c r="B454" s="345">
        <f t="shared" ca="1" si="127"/>
        <v>22</v>
      </c>
      <c r="C454" s="345">
        <f t="shared" ca="1" si="128"/>
        <v>1</v>
      </c>
      <c r="D454" s="346">
        <f t="shared" ca="1" si="126"/>
        <v>1</v>
      </c>
      <c r="E454" s="346">
        <f t="shared" ca="1" si="129"/>
        <v>1</v>
      </c>
      <c r="F454" s="344"/>
      <c r="G454" s="374"/>
      <c r="H454" s="374"/>
      <c r="I454" s="374"/>
      <c r="J454" s="375"/>
      <c r="K454" s="376"/>
      <c r="L454" s="377"/>
      <c r="M454" s="377"/>
      <c r="N454" s="382"/>
      <c r="O454" s="403"/>
      <c r="P454" s="375"/>
      <c r="Q454" s="380"/>
      <c r="R454" s="376"/>
      <c r="S454" s="376"/>
      <c r="T454" s="376"/>
      <c r="U454" s="375"/>
      <c r="V454" s="375"/>
      <c r="W454" s="375"/>
      <c r="X454" s="375"/>
      <c r="Y454" s="375"/>
      <c r="Z454" s="375"/>
    </row>
    <row r="455" spans="1:26" ht="13.5" customHeight="1" x14ac:dyDescent="0.25">
      <c r="A455" s="345">
        <f t="shared" ca="1" si="125"/>
        <v>0</v>
      </c>
      <c r="B455" s="345">
        <f t="shared" ca="1" si="127"/>
        <v>22</v>
      </c>
      <c r="C455" s="345">
        <f t="shared" ca="1" si="128"/>
        <v>1</v>
      </c>
      <c r="D455" s="346">
        <f t="shared" ca="1" si="126"/>
        <v>1</v>
      </c>
      <c r="E455" s="346">
        <f t="shared" ca="1" si="129"/>
        <v>1</v>
      </c>
      <c r="F455" s="344"/>
      <c r="G455" s="374"/>
      <c r="H455" s="374"/>
      <c r="I455" s="374"/>
      <c r="J455" s="375"/>
      <c r="K455" s="376"/>
      <c r="L455" s="377"/>
      <c r="M455" s="377"/>
      <c r="N455" s="382"/>
      <c r="O455" s="403"/>
      <c r="P455" s="375"/>
      <c r="Q455" s="380"/>
      <c r="R455" s="376"/>
      <c r="S455" s="376"/>
      <c r="T455" s="376"/>
      <c r="U455" s="375"/>
      <c r="V455" s="375"/>
      <c r="W455" s="375"/>
      <c r="X455" s="375"/>
      <c r="Y455" s="375"/>
      <c r="Z455" s="375"/>
    </row>
    <row r="456" spans="1:26" ht="13.5" customHeight="1" x14ac:dyDescent="0.25">
      <c r="A456" s="345">
        <f t="shared" ca="1" si="125"/>
        <v>0</v>
      </c>
      <c r="B456" s="345">
        <f t="shared" ca="1" si="127"/>
        <v>22</v>
      </c>
      <c r="C456" s="345">
        <f t="shared" ca="1" si="128"/>
        <v>1</v>
      </c>
      <c r="D456" s="346">
        <f t="shared" ca="1" si="126"/>
        <v>1</v>
      </c>
      <c r="E456" s="346">
        <f t="shared" ca="1" si="129"/>
        <v>1</v>
      </c>
      <c r="F456" s="344"/>
      <c r="G456" s="374"/>
      <c r="H456" s="374"/>
      <c r="I456" s="374"/>
      <c r="J456" s="375"/>
      <c r="K456" s="376"/>
      <c r="L456" s="377"/>
      <c r="M456" s="377"/>
      <c r="N456" s="382"/>
      <c r="O456" s="403"/>
      <c r="P456" s="375"/>
      <c r="Q456" s="380"/>
      <c r="R456" s="376"/>
      <c r="S456" s="376"/>
      <c r="T456" s="376"/>
      <c r="U456" s="375"/>
      <c r="V456" s="375"/>
      <c r="W456" s="375"/>
      <c r="X456" s="375"/>
      <c r="Y456" s="375"/>
      <c r="Z456" s="375"/>
    </row>
    <row r="457" spans="1:26" ht="13.5" customHeight="1" x14ac:dyDescent="0.25">
      <c r="A457" s="345">
        <f t="shared" ca="1" si="125"/>
        <v>0</v>
      </c>
      <c r="B457" s="345">
        <f t="shared" ca="1" si="127"/>
        <v>22</v>
      </c>
      <c r="C457" s="345">
        <f t="shared" ca="1" si="128"/>
        <v>1</v>
      </c>
      <c r="D457" s="346">
        <f t="shared" ca="1" si="126"/>
        <v>1</v>
      </c>
      <c r="E457" s="346">
        <f t="shared" ca="1" si="129"/>
        <v>1</v>
      </c>
      <c r="F457" s="344"/>
      <c r="G457" s="374"/>
      <c r="H457" s="374"/>
      <c r="I457" s="374"/>
      <c r="J457" s="375"/>
      <c r="K457" s="376"/>
      <c r="L457" s="377"/>
      <c r="M457" s="377"/>
      <c r="N457" s="382"/>
      <c r="O457" s="403"/>
      <c r="P457" s="375"/>
      <c r="Q457" s="380"/>
      <c r="R457" s="376"/>
      <c r="S457" s="376"/>
      <c r="T457" s="376"/>
      <c r="U457" s="375"/>
      <c r="V457" s="375"/>
      <c r="W457" s="375"/>
      <c r="X457" s="375"/>
      <c r="Y457" s="375"/>
      <c r="Z457" s="375"/>
    </row>
    <row r="458" spans="1:26" ht="13.5" customHeight="1" x14ac:dyDescent="0.25">
      <c r="A458" s="345">
        <f t="shared" ca="1" si="125"/>
        <v>0</v>
      </c>
      <c r="B458" s="345">
        <f t="shared" ca="1" si="127"/>
        <v>22</v>
      </c>
      <c r="C458" s="345">
        <f t="shared" ca="1" si="128"/>
        <v>1</v>
      </c>
      <c r="D458" s="346">
        <f t="shared" ca="1" si="126"/>
        <v>1</v>
      </c>
      <c r="E458" s="346">
        <f t="shared" ca="1" si="129"/>
        <v>1</v>
      </c>
      <c r="F458" s="344"/>
      <c r="G458" s="374"/>
      <c r="H458" s="374"/>
      <c r="I458" s="374"/>
      <c r="J458" s="375"/>
      <c r="K458" s="376"/>
      <c r="L458" s="377"/>
      <c r="M458" s="377"/>
      <c r="N458" s="382"/>
      <c r="O458" s="403"/>
      <c r="P458" s="375"/>
      <c r="Q458" s="380"/>
      <c r="R458" s="376"/>
      <c r="S458" s="376"/>
      <c r="T458" s="376"/>
      <c r="U458" s="375"/>
      <c r="V458" s="375"/>
      <c r="W458" s="375"/>
      <c r="X458" s="375"/>
      <c r="Y458" s="375"/>
      <c r="Z458" s="375"/>
    </row>
    <row r="459" spans="1:26" ht="13.5" customHeight="1" x14ac:dyDescent="0.25">
      <c r="A459" s="345">
        <f t="shared" ca="1" si="125"/>
        <v>0</v>
      </c>
      <c r="B459" s="345">
        <f t="shared" ca="1" si="127"/>
        <v>22</v>
      </c>
      <c r="C459" s="345">
        <f t="shared" ca="1" si="128"/>
        <v>1</v>
      </c>
      <c r="D459" s="346">
        <f t="shared" ca="1" si="126"/>
        <v>1</v>
      </c>
      <c r="E459" s="346">
        <f t="shared" ca="1" si="129"/>
        <v>1</v>
      </c>
      <c r="F459" s="344"/>
      <c r="G459" s="374"/>
      <c r="H459" s="374"/>
      <c r="I459" s="374"/>
      <c r="J459" s="375"/>
      <c r="K459" s="376"/>
      <c r="L459" s="377"/>
      <c r="M459" s="377"/>
      <c r="N459" s="382"/>
      <c r="O459" s="403"/>
      <c r="P459" s="375"/>
      <c r="Q459" s="380"/>
      <c r="R459" s="376"/>
      <c r="S459" s="376"/>
      <c r="T459" s="376"/>
      <c r="U459" s="375"/>
      <c r="V459" s="375"/>
      <c r="W459" s="375"/>
      <c r="X459" s="375"/>
      <c r="Y459" s="375"/>
      <c r="Z459" s="375"/>
    </row>
    <row r="460" spans="1:26" ht="13.5" customHeight="1" x14ac:dyDescent="0.25">
      <c r="A460" s="345">
        <f t="shared" ca="1" si="125"/>
        <v>0</v>
      </c>
      <c r="B460" s="345">
        <f t="shared" ca="1" si="127"/>
        <v>22</v>
      </c>
      <c r="C460" s="345">
        <f t="shared" ca="1" si="128"/>
        <v>1</v>
      </c>
      <c r="D460" s="346">
        <f t="shared" ca="1" si="126"/>
        <v>1</v>
      </c>
      <c r="E460" s="346">
        <f t="shared" ca="1" si="129"/>
        <v>1</v>
      </c>
      <c r="F460" s="344"/>
      <c r="G460" s="374"/>
      <c r="H460" s="374"/>
      <c r="I460" s="374"/>
      <c r="J460" s="375"/>
      <c r="K460" s="376"/>
      <c r="L460" s="377"/>
      <c r="M460" s="377"/>
      <c r="N460" s="382"/>
      <c r="O460" s="403"/>
      <c r="P460" s="375"/>
      <c r="Q460" s="380"/>
      <c r="R460" s="376"/>
      <c r="S460" s="376"/>
      <c r="T460" s="376"/>
      <c r="U460" s="375"/>
      <c r="V460" s="375"/>
      <c r="W460" s="375"/>
      <c r="X460" s="375"/>
      <c r="Y460" s="375"/>
      <c r="Z460" s="375"/>
    </row>
    <row r="461" spans="1:26" ht="13.5" customHeight="1" x14ac:dyDescent="0.25">
      <c r="A461" s="345">
        <f t="shared" ca="1" si="125"/>
        <v>0</v>
      </c>
      <c r="B461" s="345">
        <f t="shared" ca="1" si="127"/>
        <v>22</v>
      </c>
      <c r="C461" s="345">
        <f t="shared" ca="1" si="128"/>
        <v>1</v>
      </c>
      <c r="D461" s="346">
        <f t="shared" ca="1" si="126"/>
        <v>1</v>
      </c>
      <c r="E461" s="346">
        <f t="shared" ca="1" si="129"/>
        <v>1</v>
      </c>
      <c r="F461" s="344"/>
      <c r="G461" s="374"/>
      <c r="H461" s="374"/>
      <c r="I461" s="374"/>
      <c r="J461" s="375"/>
      <c r="K461" s="376"/>
      <c r="L461" s="377"/>
      <c r="M461" s="377"/>
      <c r="N461" s="382"/>
      <c r="O461" s="403"/>
      <c r="P461" s="375"/>
      <c r="Q461" s="380"/>
      <c r="R461" s="376"/>
      <c r="S461" s="376"/>
      <c r="T461" s="376"/>
      <c r="U461" s="375"/>
      <c r="V461" s="375"/>
      <c r="W461" s="375"/>
      <c r="X461" s="375"/>
      <c r="Y461" s="375"/>
      <c r="Z461" s="375"/>
    </row>
    <row r="462" spans="1:26" ht="13.5" customHeight="1" x14ac:dyDescent="0.25">
      <c r="A462" s="345">
        <f t="shared" ca="1" si="125"/>
        <v>0</v>
      </c>
      <c r="B462" s="345">
        <f t="shared" ca="1" si="127"/>
        <v>22</v>
      </c>
      <c r="C462" s="345">
        <f t="shared" ca="1" si="128"/>
        <v>1</v>
      </c>
      <c r="D462" s="346">
        <f t="shared" ca="1" si="126"/>
        <v>1</v>
      </c>
      <c r="E462" s="346">
        <f t="shared" ca="1" si="129"/>
        <v>1</v>
      </c>
      <c r="F462" s="344"/>
      <c r="G462" s="374"/>
      <c r="H462" s="374"/>
      <c r="I462" s="374"/>
      <c r="J462" s="375"/>
      <c r="K462" s="376"/>
      <c r="L462" s="377"/>
      <c r="M462" s="377"/>
      <c r="N462" s="382"/>
      <c r="O462" s="403"/>
      <c r="P462" s="375"/>
      <c r="Q462" s="380"/>
      <c r="R462" s="376"/>
      <c r="S462" s="376"/>
      <c r="T462" s="376"/>
      <c r="U462" s="375"/>
      <c r="V462" s="375"/>
      <c r="W462" s="375"/>
      <c r="X462" s="375"/>
      <c r="Y462" s="375"/>
      <c r="Z462" s="375"/>
    </row>
    <row r="463" spans="1:26" ht="13.5" customHeight="1" x14ac:dyDescent="0.25">
      <c r="A463" s="345">
        <f t="shared" ca="1" si="125"/>
        <v>0</v>
      </c>
      <c r="B463" s="345">
        <f t="shared" ca="1" si="127"/>
        <v>22</v>
      </c>
      <c r="C463" s="345">
        <f t="shared" ca="1" si="128"/>
        <v>1</v>
      </c>
      <c r="D463" s="346">
        <f t="shared" ca="1" si="126"/>
        <v>1</v>
      </c>
      <c r="E463" s="346">
        <f t="shared" ca="1" si="129"/>
        <v>1</v>
      </c>
      <c r="F463" s="344"/>
      <c r="G463" s="374"/>
      <c r="H463" s="374"/>
      <c r="I463" s="374"/>
      <c r="J463" s="375"/>
      <c r="K463" s="376"/>
      <c r="L463" s="377"/>
      <c r="M463" s="377"/>
      <c r="N463" s="382"/>
      <c r="O463" s="403"/>
      <c r="P463" s="375"/>
      <c r="Q463" s="380"/>
      <c r="R463" s="376"/>
      <c r="S463" s="376"/>
      <c r="T463" s="376"/>
      <c r="U463" s="375"/>
      <c r="V463" s="375"/>
      <c r="W463" s="375"/>
      <c r="X463" s="375"/>
      <c r="Y463" s="375"/>
      <c r="Z463" s="375"/>
    </row>
    <row r="464" spans="1:26" ht="13.5" customHeight="1" x14ac:dyDescent="0.25">
      <c r="A464" s="345">
        <f t="shared" ca="1" si="125"/>
        <v>0</v>
      </c>
      <c r="B464" s="345">
        <f t="shared" ca="1" si="127"/>
        <v>22</v>
      </c>
      <c r="C464" s="345">
        <f t="shared" ca="1" si="128"/>
        <v>1</v>
      </c>
      <c r="D464" s="346">
        <f t="shared" ca="1" si="126"/>
        <v>1</v>
      </c>
      <c r="E464" s="346">
        <f t="shared" ca="1" si="129"/>
        <v>1</v>
      </c>
      <c r="F464" s="344"/>
      <c r="G464" s="374"/>
      <c r="H464" s="374"/>
      <c r="I464" s="374"/>
      <c r="J464" s="375"/>
      <c r="K464" s="376"/>
      <c r="L464" s="377"/>
      <c r="M464" s="377"/>
      <c r="N464" s="382"/>
      <c r="O464" s="403"/>
      <c r="P464" s="375"/>
      <c r="Q464" s="380"/>
      <c r="R464" s="376"/>
      <c r="S464" s="376"/>
      <c r="T464" s="376"/>
      <c r="U464" s="375"/>
      <c r="V464" s="375"/>
      <c r="W464" s="375"/>
      <c r="X464" s="375"/>
      <c r="Y464" s="375"/>
      <c r="Z464" s="375"/>
    </row>
    <row r="465" spans="1:26" ht="13.5" customHeight="1" x14ac:dyDescent="0.25">
      <c r="A465" s="345">
        <f t="shared" ca="1" si="125"/>
        <v>0</v>
      </c>
      <c r="B465" s="345">
        <f t="shared" ca="1" si="127"/>
        <v>22</v>
      </c>
      <c r="C465" s="345">
        <f t="shared" ca="1" si="128"/>
        <v>1</v>
      </c>
      <c r="D465" s="346">
        <f t="shared" ca="1" si="126"/>
        <v>1</v>
      </c>
      <c r="E465" s="346">
        <f t="shared" ca="1" si="129"/>
        <v>1</v>
      </c>
      <c r="F465" s="344"/>
      <c r="G465" s="374"/>
      <c r="H465" s="374"/>
      <c r="I465" s="374"/>
      <c r="J465" s="375"/>
      <c r="K465" s="376"/>
      <c r="L465" s="377"/>
      <c r="M465" s="377"/>
      <c r="N465" s="382"/>
      <c r="O465" s="403"/>
      <c r="P465" s="375"/>
      <c r="Q465" s="380"/>
      <c r="R465" s="376"/>
      <c r="S465" s="376"/>
      <c r="T465" s="376"/>
      <c r="U465" s="375"/>
      <c r="V465" s="375"/>
      <c r="W465" s="375"/>
      <c r="X465" s="375"/>
      <c r="Y465" s="375"/>
      <c r="Z465" s="375"/>
    </row>
    <row r="466" spans="1:26" ht="13.5" customHeight="1" x14ac:dyDescent="0.25">
      <c r="A466" s="345">
        <f t="shared" ca="1" si="125"/>
        <v>0</v>
      </c>
      <c r="B466" s="345">
        <f t="shared" ca="1" si="127"/>
        <v>22</v>
      </c>
      <c r="C466" s="345">
        <f t="shared" ca="1" si="128"/>
        <v>1</v>
      </c>
      <c r="D466" s="346">
        <f t="shared" ca="1" si="126"/>
        <v>1</v>
      </c>
      <c r="E466" s="346">
        <f t="shared" ca="1" si="129"/>
        <v>1</v>
      </c>
      <c r="F466" s="344"/>
      <c r="G466" s="374"/>
      <c r="H466" s="374"/>
      <c r="I466" s="374"/>
      <c r="J466" s="375"/>
      <c r="K466" s="376"/>
      <c r="L466" s="377"/>
      <c r="M466" s="377"/>
      <c r="N466" s="382"/>
      <c r="O466" s="403"/>
      <c r="P466" s="375"/>
      <c r="Q466" s="380"/>
      <c r="R466" s="376"/>
      <c r="S466" s="376"/>
      <c r="T466" s="376"/>
      <c r="U466" s="375"/>
      <c r="V466" s="375"/>
      <c r="W466" s="375"/>
      <c r="X466" s="375"/>
      <c r="Y466" s="375"/>
      <c r="Z466" s="375"/>
    </row>
    <row r="467" spans="1:26" ht="13.5" customHeight="1" x14ac:dyDescent="0.25">
      <c r="A467" s="345">
        <f t="shared" ca="1" si="125"/>
        <v>0</v>
      </c>
      <c r="B467" s="345">
        <f t="shared" ca="1" si="127"/>
        <v>22</v>
      </c>
      <c r="C467" s="345">
        <f t="shared" ca="1" si="128"/>
        <v>1</v>
      </c>
      <c r="D467" s="346">
        <f t="shared" ca="1" si="126"/>
        <v>1</v>
      </c>
      <c r="E467" s="346">
        <f t="shared" ca="1" si="129"/>
        <v>1</v>
      </c>
      <c r="F467" s="344"/>
      <c r="G467" s="374"/>
      <c r="H467" s="374"/>
      <c r="I467" s="374"/>
      <c r="J467" s="375"/>
      <c r="K467" s="376"/>
      <c r="L467" s="377"/>
      <c r="M467" s="377"/>
      <c r="N467" s="382"/>
      <c r="O467" s="403"/>
      <c r="P467" s="375"/>
      <c r="Q467" s="380"/>
      <c r="R467" s="376"/>
      <c r="S467" s="376"/>
      <c r="T467" s="376"/>
      <c r="U467" s="375"/>
      <c r="V467" s="375"/>
      <c r="W467" s="375"/>
      <c r="X467" s="375"/>
      <c r="Y467" s="375"/>
      <c r="Z467" s="375"/>
    </row>
    <row r="468" spans="1:26" ht="13.5" customHeight="1" x14ac:dyDescent="0.25">
      <c r="A468" s="345">
        <f t="shared" ca="1" si="125"/>
        <v>0</v>
      </c>
      <c r="B468" s="345">
        <f t="shared" ca="1" si="127"/>
        <v>22</v>
      </c>
      <c r="C468" s="345">
        <f t="shared" ca="1" si="128"/>
        <v>1</v>
      </c>
      <c r="D468" s="346">
        <f t="shared" ca="1" si="126"/>
        <v>1</v>
      </c>
      <c r="E468" s="346">
        <f t="shared" ca="1" si="129"/>
        <v>1</v>
      </c>
      <c r="F468" s="344"/>
      <c r="G468" s="374"/>
      <c r="H468" s="374"/>
      <c r="I468" s="374"/>
      <c r="J468" s="375"/>
      <c r="K468" s="376"/>
      <c r="L468" s="377"/>
      <c r="M468" s="377"/>
      <c r="N468" s="382"/>
      <c r="O468" s="403"/>
      <c r="P468" s="375"/>
      <c r="Q468" s="380"/>
      <c r="R468" s="376"/>
      <c r="S468" s="376"/>
      <c r="T468" s="376"/>
      <c r="U468" s="375"/>
      <c r="V468" s="375"/>
      <c r="W468" s="375"/>
      <c r="X468" s="375"/>
      <c r="Y468" s="375"/>
      <c r="Z468" s="375"/>
    </row>
    <row r="469" spans="1:26" ht="13.5" customHeight="1" x14ac:dyDescent="0.25">
      <c r="A469" s="345">
        <f t="shared" ca="1" si="125"/>
        <v>0</v>
      </c>
      <c r="B469" s="345">
        <f t="shared" ca="1" si="127"/>
        <v>22</v>
      </c>
      <c r="C469" s="345">
        <f t="shared" ca="1" si="128"/>
        <v>1</v>
      </c>
      <c r="D469" s="346">
        <f t="shared" ca="1" si="126"/>
        <v>1</v>
      </c>
      <c r="E469" s="346">
        <f t="shared" ca="1" si="129"/>
        <v>1</v>
      </c>
      <c r="F469" s="344"/>
      <c r="G469" s="374"/>
      <c r="H469" s="374"/>
      <c r="I469" s="374"/>
      <c r="J469" s="375"/>
      <c r="K469" s="376"/>
      <c r="L469" s="377"/>
      <c r="M469" s="377"/>
      <c r="N469" s="382"/>
      <c r="O469" s="403"/>
      <c r="P469" s="375"/>
      <c r="Q469" s="380"/>
      <c r="R469" s="376"/>
      <c r="S469" s="376"/>
      <c r="T469" s="376"/>
      <c r="U469" s="375"/>
      <c r="V469" s="375"/>
      <c r="W469" s="375"/>
      <c r="X469" s="375"/>
      <c r="Y469" s="375"/>
      <c r="Z469" s="375"/>
    </row>
    <row r="470" spans="1:26" ht="13.5" customHeight="1" x14ac:dyDescent="0.25">
      <c r="A470" s="345">
        <f t="shared" ca="1" si="125"/>
        <v>0</v>
      </c>
      <c r="B470" s="345">
        <f t="shared" ca="1" si="127"/>
        <v>22</v>
      </c>
      <c r="C470" s="345">
        <f t="shared" ca="1" si="128"/>
        <v>1</v>
      </c>
      <c r="D470" s="346">
        <f t="shared" ca="1" si="126"/>
        <v>1</v>
      </c>
      <c r="E470" s="346">
        <f t="shared" ca="1" si="129"/>
        <v>1</v>
      </c>
      <c r="F470" s="344"/>
      <c r="G470" s="374"/>
      <c r="H470" s="374"/>
      <c r="I470" s="374"/>
      <c r="J470" s="375"/>
      <c r="K470" s="376"/>
      <c r="L470" s="377"/>
      <c r="M470" s="377"/>
      <c r="N470" s="382"/>
      <c r="O470" s="403"/>
      <c r="P470" s="375"/>
      <c r="Q470" s="380"/>
      <c r="R470" s="376"/>
      <c r="S470" s="376"/>
      <c r="T470" s="376"/>
      <c r="U470" s="375"/>
      <c r="V470" s="375"/>
      <c r="W470" s="375"/>
      <c r="X470" s="375"/>
      <c r="Y470" s="375"/>
      <c r="Z470" s="375"/>
    </row>
    <row r="471" spans="1:26" ht="13.5" customHeight="1" x14ac:dyDescent="0.25">
      <c r="A471" s="345">
        <f t="shared" ca="1" si="125"/>
        <v>0</v>
      </c>
      <c r="B471" s="345">
        <f t="shared" ca="1" si="127"/>
        <v>22</v>
      </c>
      <c r="C471" s="345">
        <f t="shared" ca="1" si="128"/>
        <v>1</v>
      </c>
      <c r="D471" s="346">
        <f t="shared" ca="1" si="126"/>
        <v>1</v>
      </c>
      <c r="E471" s="346">
        <f t="shared" ca="1" si="129"/>
        <v>1</v>
      </c>
      <c r="F471" s="344"/>
      <c r="G471" s="374"/>
      <c r="H471" s="374"/>
      <c r="I471" s="374"/>
      <c r="J471" s="375"/>
      <c r="K471" s="376"/>
      <c r="L471" s="377"/>
      <c r="M471" s="377"/>
      <c r="N471" s="382"/>
      <c r="O471" s="403"/>
      <c r="P471" s="375"/>
      <c r="Q471" s="380"/>
      <c r="R471" s="376"/>
      <c r="S471" s="376"/>
      <c r="T471" s="376"/>
      <c r="U471" s="375"/>
      <c r="V471" s="375"/>
      <c r="W471" s="375"/>
      <c r="X471" s="375"/>
      <c r="Y471" s="375"/>
      <c r="Z471" s="375"/>
    </row>
    <row r="472" spans="1:26" ht="13.5" customHeight="1" x14ac:dyDescent="0.25">
      <c r="A472" s="345">
        <f t="shared" ca="1" si="125"/>
        <v>0</v>
      </c>
      <c r="B472" s="345">
        <f t="shared" ca="1" si="127"/>
        <v>22</v>
      </c>
      <c r="C472" s="345">
        <f t="shared" ca="1" si="128"/>
        <v>1</v>
      </c>
      <c r="D472" s="346">
        <f t="shared" ca="1" si="126"/>
        <v>1</v>
      </c>
      <c r="E472" s="346">
        <f t="shared" ca="1" si="129"/>
        <v>1</v>
      </c>
      <c r="F472" s="344"/>
      <c r="G472" s="374"/>
      <c r="H472" s="374"/>
      <c r="I472" s="374"/>
      <c r="J472" s="375"/>
      <c r="K472" s="376"/>
      <c r="L472" s="377"/>
      <c r="M472" s="377"/>
      <c r="N472" s="382"/>
      <c r="O472" s="403"/>
      <c r="P472" s="375"/>
      <c r="Q472" s="380"/>
      <c r="R472" s="376"/>
      <c r="S472" s="376"/>
      <c r="T472" s="376"/>
      <c r="U472" s="375"/>
      <c r="V472" s="375"/>
      <c r="W472" s="375"/>
      <c r="X472" s="375"/>
      <c r="Y472" s="375"/>
      <c r="Z472" s="375"/>
    </row>
    <row r="473" spans="1:26" ht="13.5" customHeight="1" x14ac:dyDescent="0.25">
      <c r="A473" s="345">
        <f t="shared" ca="1" si="125"/>
        <v>0</v>
      </c>
      <c r="B473" s="345">
        <f t="shared" ca="1" si="127"/>
        <v>22</v>
      </c>
      <c r="C473" s="345">
        <f t="shared" ca="1" si="128"/>
        <v>1</v>
      </c>
      <c r="D473" s="346">
        <f t="shared" ca="1" si="126"/>
        <v>1</v>
      </c>
      <c r="E473" s="346">
        <f t="shared" ca="1" si="129"/>
        <v>1</v>
      </c>
      <c r="F473" s="344"/>
      <c r="G473" s="374"/>
      <c r="H473" s="374"/>
      <c r="I473" s="374"/>
      <c r="J473" s="375"/>
      <c r="K473" s="376"/>
      <c r="L473" s="377"/>
      <c r="M473" s="377"/>
      <c r="N473" s="382"/>
      <c r="O473" s="403"/>
      <c r="P473" s="375"/>
      <c r="Q473" s="380"/>
      <c r="R473" s="376"/>
      <c r="S473" s="376"/>
      <c r="T473" s="376"/>
      <c r="U473" s="375"/>
      <c r="V473" s="375"/>
      <c r="W473" s="375"/>
      <c r="X473" s="375"/>
      <c r="Y473" s="375"/>
      <c r="Z473" s="375"/>
    </row>
    <row r="474" spans="1:26" ht="13.5" customHeight="1" x14ac:dyDescent="0.25">
      <c r="A474" s="345">
        <f t="shared" ca="1" si="125"/>
        <v>0</v>
      </c>
      <c r="B474" s="345">
        <f t="shared" ca="1" si="127"/>
        <v>22</v>
      </c>
      <c r="C474" s="345">
        <f t="shared" ca="1" si="128"/>
        <v>1</v>
      </c>
      <c r="D474" s="346">
        <f t="shared" ca="1" si="126"/>
        <v>1</v>
      </c>
      <c r="E474" s="346">
        <f t="shared" ca="1" si="129"/>
        <v>1</v>
      </c>
      <c r="F474" s="344"/>
      <c r="G474" s="374"/>
      <c r="H474" s="374"/>
      <c r="I474" s="374"/>
      <c r="J474" s="375"/>
      <c r="K474" s="376"/>
      <c r="L474" s="377"/>
      <c r="M474" s="377"/>
      <c r="N474" s="382"/>
      <c r="O474" s="403"/>
      <c r="P474" s="375"/>
      <c r="Q474" s="380"/>
      <c r="R474" s="376"/>
      <c r="S474" s="376"/>
      <c r="T474" s="376"/>
      <c r="U474" s="375"/>
      <c r="V474" s="375"/>
      <c r="W474" s="375"/>
      <c r="X474" s="375"/>
      <c r="Y474" s="375"/>
      <c r="Z474" s="375"/>
    </row>
    <row r="475" spans="1:26" ht="13.5" customHeight="1" x14ac:dyDescent="0.25">
      <c r="A475" s="345">
        <f t="shared" ca="1" si="125"/>
        <v>0</v>
      </c>
      <c r="B475" s="345">
        <f t="shared" ca="1" si="127"/>
        <v>22</v>
      </c>
      <c r="C475" s="345">
        <f t="shared" ca="1" si="128"/>
        <v>1</v>
      </c>
      <c r="D475" s="346">
        <f t="shared" ca="1" si="126"/>
        <v>1</v>
      </c>
      <c r="E475" s="346">
        <f t="shared" ca="1" si="129"/>
        <v>1</v>
      </c>
      <c r="F475" s="344"/>
      <c r="G475" s="374"/>
      <c r="H475" s="374"/>
      <c r="I475" s="374"/>
      <c r="J475" s="375"/>
      <c r="K475" s="376"/>
      <c r="L475" s="377"/>
      <c r="M475" s="377"/>
      <c r="N475" s="382"/>
      <c r="O475" s="403"/>
      <c r="P475" s="375"/>
      <c r="Q475" s="380"/>
      <c r="R475" s="376"/>
      <c r="S475" s="376"/>
      <c r="T475" s="376"/>
      <c r="U475" s="375"/>
      <c r="V475" s="375"/>
      <c r="W475" s="375"/>
      <c r="X475" s="375"/>
      <c r="Y475" s="375"/>
      <c r="Z475" s="375"/>
    </row>
    <row r="476" spans="1:26" ht="13.5" customHeight="1" x14ac:dyDescent="0.25">
      <c r="A476" s="345">
        <f t="shared" ca="1" si="125"/>
        <v>0</v>
      </c>
      <c r="B476" s="345">
        <f t="shared" ca="1" si="127"/>
        <v>22</v>
      </c>
      <c r="C476" s="345">
        <f t="shared" ca="1" si="128"/>
        <v>1</v>
      </c>
      <c r="D476" s="346">
        <f t="shared" ca="1" si="126"/>
        <v>1</v>
      </c>
      <c r="E476" s="346">
        <f t="shared" ca="1" si="129"/>
        <v>1</v>
      </c>
      <c r="F476" s="344"/>
      <c r="G476" s="374"/>
      <c r="H476" s="374"/>
      <c r="I476" s="374"/>
      <c r="J476" s="375"/>
      <c r="K476" s="376"/>
      <c r="L476" s="377"/>
      <c r="M476" s="377"/>
      <c r="N476" s="382"/>
      <c r="O476" s="403"/>
      <c r="P476" s="375"/>
      <c r="Q476" s="380"/>
      <c r="R476" s="376"/>
      <c r="S476" s="376"/>
      <c r="T476" s="376"/>
      <c r="U476" s="375"/>
      <c r="V476" s="375"/>
      <c r="W476" s="375"/>
      <c r="X476" s="375"/>
      <c r="Y476" s="375"/>
      <c r="Z476" s="375"/>
    </row>
    <row r="477" spans="1:26" ht="13.5" customHeight="1" x14ac:dyDescent="0.25">
      <c r="A477" s="345">
        <f t="shared" ca="1" si="125"/>
        <v>0</v>
      </c>
      <c r="B477" s="345">
        <f t="shared" ca="1" si="127"/>
        <v>22</v>
      </c>
      <c r="C477" s="345">
        <f t="shared" ca="1" si="128"/>
        <v>1</v>
      </c>
      <c r="D477" s="346">
        <f t="shared" ca="1" si="126"/>
        <v>1</v>
      </c>
      <c r="E477" s="346">
        <f t="shared" ca="1" si="129"/>
        <v>1</v>
      </c>
      <c r="F477" s="344"/>
      <c r="G477" s="374"/>
      <c r="H477" s="374"/>
      <c r="I477" s="374"/>
      <c r="J477" s="375"/>
      <c r="K477" s="376"/>
      <c r="L477" s="377"/>
      <c r="M477" s="377"/>
      <c r="N477" s="382"/>
      <c r="O477" s="403"/>
      <c r="P477" s="375"/>
      <c r="Q477" s="380"/>
      <c r="R477" s="376"/>
      <c r="S477" s="376"/>
      <c r="T477" s="376"/>
      <c r="U477" s="375"/>
      <c r="V477" s="375"/>
      <c r="W477" s="375"/>
      <c r="X477" s="375"/>
      <c r="Y477" s="375"/>
      <c r="Z477" s="375"/>
    </row>
    <row r="478" spans="1:26" ht="13.5" customHeight="1" x14ac:dyDescent="0.25">
      <c r="A478" s="345">
        <f t="shared" ref="A478:A541" ca="1" si="130">IF($H478="UNIDADE CONSTRUTIVA",OFFSET(A478,-1,0)+1,LARGE(A$3:A473,1))</f>
        <v>0</v>
      </c>
      <c r="B478" s="345">
        <f t="shared" ca="1" si="127"/>
        <v>22</v>
      </c>
      <c r="C478" s="345">
        <f t="shared" ca="1" si="128"/>
        <v>1</v>
      </c>
      <c r="D478" s="346">
        <f t="shared" ca="1" si="126"/>
        <v>1</v>
      </c>
      <c r="E478" s="346">
        <f t="shared" ca="1" si="129"/>
        <v>1</v>
      </c>
      <c r="F478" s="344"/>
      <c r="G478" s="374"/>
      <c r="H478" s="374"/>
      <c r="I478" s="374"/>
      <c r="J478" s="375"/>
      <c r="K478" s="376"/>
      <c r="L478" s="377"/>
      <c r="M478" s="377"/>
      <c r="N478" s="382"/>
      <c r="O478" s="403"/>
      <c r="P478" s="375"/>
      <c r="Q478" s="380"/>
      <c r="R478" s="376"/>
      <c r="S478" s="376"/>
      <c r="T478" s="376"/>
      <c r="U478" s="375"/>
      <c r="V478" s="375"/>
      <c r="W478" s="375"/>
      <c r="X478" s="375"/>
      <c r="Y478" s="375"/>
      <c r="Z478" s="375"/>
    </row>
    <row r="479" spans="1:26" ht="13.5" customHeight="1" x14ac:dyDescent="0.25">
      <c r="A479" s="345">
        <f t="shared" ca="1" si="130"/>
        <v>0</v>
      </c>
      <c r="B479" s="345">
        <f t="shared" ca="1" si="127"/>
        <v>22</v>
      </c>
      <c r="C479" s="345">
        <f t="shared" ca="1" si="128"/>
        <v>1</v>
      </c>
      <c r="D479" s="346">
        <f t="shared" ca="1" si="126"/>
        <v>1</v>
      </c>
      <c r="E479" s="346">
        <f t="shared" ca="1" si="129"/>
        <v>1</v>
      </c>
      <c r="F479" s="344"/>
      <c r="G479" s="374"/>
      <c r="H479" s="374"/>
      <c r="I479" s="374"/>
      <c r="J479" s="375"/>
      <c r="K479" s="376"/>
      <c r="L479" s="377"/>
      <c r="M479" s="377"/>
      <c r="N479" s="382"/>
      <c r="O479" s="403"/>
      <c r="P479" s="375"/>
      <c r="Q479" s="380"/>
      <c r="R479" s="376"/>
      <c r="S479" s="376"/>
      <c r="T479" s="376"/>
      <c r="U479" s="375"/>
      <c r="V479" s="375"/>
      <c r="W479" s="375"/>
      <c r="X479" s="375"/>
      <c r="Y479" s="375"/>
      <c r="Z479" s="375"/>
    </row>
    <row r="480" spans="1:26" ht="13.5" customHeight="1" x14ac:dyDescent="0.25">
      <c r="A480" s="345">
        <f t="shared" ca="1" si="130"/>
        <v>0</v>
      </c>
      <c r="B480" s="345">
        <f t="shared" ca="1" si="127"/>
        <v>22</v>
      </c>
      <c r="C480" s="345">
        <f t="shared" ca="1" si="128"/>
        <v>1</v>
      </c>
      <c r="D480" s="346">
        <f t="shared" ca="1" si="126"/>
        <v>1</v>
      </c>
      <c r="E480" s="346">
        <f t="shared" ca="1" si="129"/>
        <v>1</v>
      </c>
      <c r="F480" s="344"/>
      <c r="G480" s="374"/>
      <c r="H480" s="374"/>
      <c r="I480" s="374"/>
      <c r="J480" s="375"/>
      <c r="K480" s="376"/>
      <c r="L480" s="377"/>
      <c r="M480" s="377"/>
      <c r="N480" s="382"/>
      <c r="O480" s="403"/>
      <c r="P480" s="375"/>
      <c r="Q480" s="380"/>
      <c r="R480" s="376"/>
      <c r="S480" s="376"/>
      <c r="T480" s="376"/>
      <c r="U480" s="375"/>
      <c r="V480" s="375"/>
      <c r="W480" s="375"/>
      <c r="X480" s="375"/>
      <c r="Y480" s="375"/>
      <c r="Z480" s="375"/>
    </row>
    <row r="481" spans="1:26" ht="13.5" customHeight="1" x14ac:dyDescent="0.25">
      <c r="A481" s="345">
        <f t="shared" ca="1" si="130"/>
        <v>0</v>
      </c>
      <c r="B481" s="345">
        <f t="shared" ca="1" si="127"/>
        <v>22</v>
      </c>
      <c r="C481" s="345">
        <f t="shared" ca="1" si="128"/>
        <v>1</v>
      </c>
      <c r="D481" s="346">
        <f t="shared" ca="1" si="126"/>
        <v>1</v>
      </c>
      <c r="E481" s="346">
        <f t="shared" ca="1" si="129"/>
        <v>1</v>
      </c>
      <c r="F481" s="344"/>
      <c r="G481" s="374"/>
      <c r="H481" s="374"/>
      <c r="I481" s="374"/>
      <c r="J481" s="375"/>
      <c r="K481" s="376"/>
      <c r="L481" s="377"/>
      <c r="M481" s="377"/>
      <c r="N481" s="382"/>
      <c r="O481" s="403"/>
      <c r="P481" s="375"/>
      <c r="Q481" s="380"/>
      <c r="R481" s="376"/>
      <c r="S481" s="376"/>
      <c r="T481" s="376"/>
      <c r="U481" s="375"/>
      <c r="V481" s="375"/>
      <c r="W481" s="375"/>
      <c r="X481" s="375"/>
      <c r="Y481" s="375"/>
      <c r="Z481" s="375"/>
    </row>
    <row r="482" spans="1:26" ht="13.5" customHeight="1" x14ac:dyDescent="0.25">
      <c r="A482" s="345">
        <f t="shared" ca="1" si="130"/>
        <v>0</v>
      </c>
      <c r="B482" s="345">
        <f t="shared" ca="1" si="127"/>
        <v>22</v>
      </c>
      <c r="C482" s="345">
        <f t="shared" ca="1" si="128"/>
        <v>1</v>
      </c>
      <c r="D482" s="346">
        <f t="shared" ca="1" si="126"/>
        <v>1</v>
      </c>
      <c r="E482" s="346">
        <f t="shared" ca="1" si="129"/>
        <v>1</v>
      </c>
      <c r="F482" s="344"/>
      <c r="G482" s="374"/>
      <c r="H482" s="374"/>
      <c r="I482" s="374"/>
      <c r="J482" s="375"/>
      <c r="K482" s="376"/>
      <c r="L482" s="377"/>
      <c r="M482" s="377"/>
      <c r="N482" s="382"/>
      <c r="O482" s="403"/>
      <c r="P482" s="375"/>
      <c r="Q482" s="380"/>
      <c r="R482" s="376"/>
      <c r="S482" s="376"/>
      <c r="T482" s="376"/>
      <c r="U482" s="375"/>
      <c r="V482" s="375"/>
      <c r="W482" s="375"/>
      <c r="X482" s="375"/>
      <c r="Y482" s="375"/>
      <c r="Z482" s="375"/>
    </row>
    <row r="483" spans="1:26" ht="13.5" customHeight="1" x14ac:dyDescent="0.25">
      <c r="A483" s="345">
        <f t="shared" ca="1" si="130"/>
        <v>0</v>
      </c>
      <c r="B483" s="345">
        <f t="shared" ca="1" si="127"/>
        <v>22</v>
      </c>
      <c r="C483" s="345">
        <f t="shared" ca="1" si="128"/>
        <v>1</v>
      </c>
      <c r="D483" s="346">
        <f t="shared" ca="1" si="126"/>
        <v>1</v>
      </c>
      <c r="E483" s="346">
        <f t="shared" ca="1" si="129"/>
        <v>1</v>
      </c>
      <c r="F483" s="344"/>
      <c r="G483" s="374"/>
      <c r="H483" s="374"/>
      <c r="I483" s="374"/>
      <c r="J483" s="375"/>
      <c r="K483" s="376"/>
      <c r="L483" s="377"/>
      <c r="M483" s="377"/>
      <c r="N483" s="382"/>
      <c r="O483" s="403"/>
      <c r="P483" s="375"/>
      <c r="Q483" s="380"/>
      <c r="R483" s="376"/>
      <c r="S483" s="376"/>
      <c r="T483" s="376"/>
      <c r="U483" s="375"/>
      <c r="V483" s="375"/>
      <c r="W483" s="375"/>
      <c r="X483" s="375"/>
      <c r="Y483" s="375"/>
      <c r="Z483" s="375"/>
    </row>
    <row r="484" spans="1:26" ht="13.5" customHeight="1" x14ac:dyDescent="0.25">
      <c r="A484" s="345">
        <f t="shared" ca="1" si="130"/>
        <v>0</v>
      </c>
      <c r="B484" s="345">
        <f t="shared" ca="1" si="127"/>
        <v>22</v>
      </c>
      <c r="C484" s="345">
        <f t="shared" ca="1" si="128"/>
        <v>1</v>
      </c>
      <c r="D484" s="346">
        <f t="shared" ca="1" si="126"/>
        <v>1</v>
      </c>
      <c r="E484" s="346">
        <f t="shared" ca="1" si="129"/>
        <v>1</v>
      </c>
      <c r="F484" s="344"/>
      <c r="G484" s="374"/>
      <c r="H484" s="374"/>
      <c r="I484" s="374"/>
      <c r="J484" s="375"/>
      <c r="K484" s="376"/>
      <c r="L484" s="377"/>
      <c r="M484" s="377"/>
      <c r="N484" s="382"/>
      <c r="O484" s="403"/>
      <c r="P484" s="375"/>
      <c r="Q484" s="380"/>
      <c r="R484" s="376"/>
      <c r="S484" s="376"/>
      <c r="T484" s="376"/>
      <c r="U484" s="375"/>
      <c r="V484" s="375"/>
      <c r="W484" s="375"/>
      <c r="X484" s="375"/>
      <c r="Y484" s="375"/>
      <c r="Z484" s="375"/>
    </row>
    <row r="485" spans="1:26" ht="13.5" customHeight="1" x14ac:dyDescent="0.25">
      <c r="A485" s="345">
        <f t="shared" ca="1" si="130"/>
        <v>0</v>
      </c>
      <c r="B485" s="345">
        <f t="shared" ca="1" si="127"/>
        <v>22</v>
      </c>
      <c r="C485" s="345">
        <f t="shared" ca="1" si="128"/>
        <v>1</v>
      </c>
      <c r="D485" s="346">
        <f t="shared" ref="D485:D548" ca="1" si="131">IF(H485="ETAPA",0,IF(H485="SUBETAPA",OFFSET(D485,-1,0)+1,OFFSET(D485,-1,0)))</f>
        <v>1</v>
      </c>
      <c r="E485" s="346">
        <f t="shared" ca="1" si="129"/>
        <v>1</v>
      </c>
      <c r="F485" s="344"/>
      <c r="G485" s="374"/>
      <c r="H485" s="374"/>
      <c r="I485" s="374"/>
      <c r="J485" s="375"/>
      <c r="K485" s="376"/>
      <c r="L485" s="377"/>
      <c r="M485" s="377"/>
      <c r="N485" s="382"/>
      <c r="O485" s="403"/>
      <c r="P485" s="375"/>
      <c r="Q485" s="380"/>
      <c r="R485" s="376"/>
      <c r="S485" s="376"/>
      <c r="T485" s="376"/>
      <c r="U485" s="375"/>
      <c r="V485" s="375"/>
      <c r="W485" s="375"/>
      <c r="X485" s="375"/>
      <c r="Y485" s="375"/>
      <c r="Z485" s="375"/>
    </row>
    <row r="486" spans="1:26" ht="13.5" customHeight="1" x14ac:dyDescent="0.25">
      <c r="A486" s="345">
        <f t="shared" ca="1" si="130"/>
        <v>0</v>
      </c>
      <c r="B486" s="345">
        <f t="shared" ca="1" si="127"/>
        <v>22</v>
      </c>
      <c r="C486" s="345">
        <f t="shared" ca="1" si="128"/>
        <v>1</v>
      </c>
      <c r="D486" s="346">
        <f t="shared" ca="1" si="131"/>
        <v>1</v>
      </c>
      <c r="E486" s="346">
        <f t="shared" ca="1" si="129"/>
        <v>1</v>
      </c>
      <c r="F486" s="344"/>
      <c r="G486" s="374"/>
      <c r="H486" s="374"/>
      <c r="I486" s="374"/>
      <c r="J486" s="375"/>
      <c r="K486" s="376"/>
      <c r="L486" s="377"/>
      <c r="M486" s="377"/>
      <c r="N486" s="382"/>
      <c r="O486" s="403"/>
      <c r="P486" s="375"/>
      <c r="Q486" s="380"/>
      <c r="R486" s="376"/>
      <c r="S486" s="376"/>
      <c r="T486" s="376"/>
      <c r="U486" s="375"/>
      <c r="V486" s="375"/>
      <c r="W486" s="375"/>
      <c r="X486" s="375"/>
      <c r="Y486" s="375"/>
      <c r="Z486" s="375"/>
    </row>
    <row r="487" spans="1:26" ht="13.5" customHeight="1" x14ac:dyDescent="0.25">
      <c r="A487" s="345">
        <f t="shared" ca="1" si="130"/>
        <v>0</v>
      </c>
      <c r="B487" s="345">
        <f t="shared" ca="1" si="127"/>
        <v>22</v>
      </c>
      <c r="C487" s="345">
        <f t="shared" ca="1" si="128"/>
        <v>1</v>
      </c>
      <c r="D487" s="346">
        <f t="shared" ca="1" si="131"/>
        <v>1</v>
      </c>
      <c r="E487" s="346">
        <f t="shared" ca="1" si="129"/>
        <v>1</v>
      </c>
      <c r="F487" s="344"/>
      <c r="G487" s="374"/>
      <c r="H487" s="374"/>
      <c r="I487" s="374"/>
      <c r="J487" s="375"/>
      <c r="K487" s="376"/>
      <c r="L487" s="377"/>
      <c r="M487" s="377"/>
      <c r="N487" s="382"/>
      <c r="O487" s="403"/>
      <c r="P487" s="375"/>
      <c r="Q487" s="380"/>
      <c r="R487" s="376"/>
      <c r="S487" s="376"/>
      <c r="T487" s="376"/>
      <c r="U487" s="375"/>
      <c r="V487" s="375"/>
      <c r="W487" s="375"/>
      <c r="X487" s="375"/>
      <c r="Y487" s="375"/>
      <c r="Z487" s="375"/>
    </row>
    <row r="488" spans="1:26" ht="13.5" customHeight="1" x14ac:dyDescent="0.25">
      <c r="A488" s="345">
        <f t="shared" ca="1" si="130"/>
        <v>0</v>
      </c>
      <c r="B488" s="345">
        <f t="shared" ca="1" si="127"/>
        <v>22</v>
      </c>
      <c r="C488" s="345">
        <f t="shared" ca="1" si="128"/>
        <v>1</v>
      </c>
      <c r="D488" s="346">
        <f t="shared" ca="1" si="131"/>
        <v>1</v>
      </c>
      <c r="E488" s="346">
        <f t="shared" ca="1" si="129"/>
        <v>1</v>
      </c>
      <c r="F488" s="344"/>
      <c r="G488" s="374"/>
      <c r="H488" s="374"/>
      <c r="I488" s="374"/>
      <c r="J488" s="375"/>
      <c r="K488" s="376"/>
      <c r="L488" s="377"/>
      <c r="M488" s="377"/>
      <c r="N488" s="382"/>
      <c r="O488" s="403"/>
      <c r="P488" s="375"/>
      <c r="Q488" s="380"/>
      <c r="R488" s="376"/>
      <c r="S488" s="376"/>
      <c r="T488" s="376"/>
      <c r="U488" s="375"/>
      <c r="V488" s="375"/>
      <c r="W488" s="375"/>
      <c r="X488" s="375"/>
      <c r="Y488" s="375"/>
      <c r="Z488" s="375"/>
    </row>
    <row r="489" spans="1:26" ht="13.5" customHeight="1" x14ac:dyDescent="0.25">
      <c r="A489" s="345">
        <f t="shared" ca="1" si="130"/>
        <v>0</v>
      </c>
      <c r="B489" s="345">
        <f t="shared" ca="1" si="127"/>
        <v>22</v>
      </c>
      <c r="C489" s="345">
        <f t="shared" ca="1" si="128"/>
        <v>1</v>
      </c>
      <c r="D489" s="346">
        <f t="shared" ca="1" si="131"/>
        <v>1</v>
      </c>
      <c r="E489" s="346">
        <f t="shared" ca="1" si="129"/>
        <v>1</v>
      </c>
      <c r="F489" s="344"/>
      <c r="G489" s="374"/>
      <c r="H489" s="374"/>
      <c r="I489" s="374"/>
      <c r="J489" s="375"/>
      <c r="K489" s="376"/>
      <c r="L489" s="377"/>
      <c r="M489" s="377"/>
      <c r="N489" s="382"/>
      <c r="O489" s="403"/>
      <c r="P489" s="375"/>
      <c r="Q489" s="380"/>
      <c r="R489" s="376"/>
      <c r="S489" s="376"/>
      <c r="T489" s="376"/>
      <c r="U489" s="375"/>
      <c r="V489" s="375"/>
      <c r="W489" s="375"/>
      <c r="X489" s="375"/>
      <c r="Y489" s="375"/>
      <c r="Z489" s="375"/>
    </row>
    <row r="490" spans="1:26" ht="13.5" customHeight="1" x14ac:dyDescent="0.25">
      <c r="A490" s="345">
        <f t="shared" ca="1" si="130"/>
        <v>0</v>
      </c>
      <c r="B490" s="345">
        <f t="shared" ca="1" si="127"/>
        <v>22</v>
      </c>
      <c r="C490" s="345">
        <f t="shared" ca="1" si="128"/>
        <v>1</v>
      </c>
      <c r="D490" s="346">
        <f t="shared" ca="1" si="131"/>
        <v>1</v>
      </c>
      <c r="E490" s="346">
        <f t="shared" ca="1" si="129"/>
        <v>1</v>
      </c>
      <c r="F490" s="344"/>
      <c r="G490" s="374"/>
      <c r="H490" s="374"/>
      <c r="I490" s="374"/>
      <c r="J490" s="375"/>
      <c r="K490" s="376"/>
      <c r="L490" s="377"/>
      <c r="M490" s="377"/>
      <c r="N490" s="382"/>
      <c r="O490" s="403"/>
      <c r="P490" s="375"/>
      <c r="Q490" s="380"/>
      <c r="R490" s="376"/>
      <c r="S490" s="376"/>
      <c r="T490" s="376"/>
      <c r="U490" s="375"/>
      <c r="V490" s="375"/>
      <c r="W490" s="375"/>
      <c r="X490" s="375"/>
      <c r="Y490" s="375"/>
      <c r="Z490" s="375"/>
    </row>
    <row r="491" spans="1:26" ht="13.5" customHeight="1" x14ac:dyDescent="0.25">
      <c r="A491" s="345">
        <f t="shared" ca="1" si="130"/>
        <v>0</v>
      </c>
      <c r="B491" s="345">
        <f t="shared" ca="1" si="127"/>
        <v>22</v>
      </c>
      <c r="C491" s="345">
        <f t="shared" ca="1" si="128"/>
        <v>1</v>
      </c>
      <c r="D491" s="346">
        <f t="shared" ca="1" si="131"/>
        <v>1</v>
      </c>
      <c r="E491" s="346">
        <f t="shared" ca="1" si="129"/>
        <v>1</v>
      </c>
      <c r="F491" s="344"/>
      <c r="G491" s="374"/>
      <c r="H491" s="374"/>
      <c r="I491" s="374"/>
      <c r="J491" s="375"/>
      <c r="K491" s="376"/>
      <c r="L491" s="377"/>
      <c r="M491" s="377"/>
      <c r="N491" s="382"/>
      <c r="O491" s="403"/>
      <c r="P491" s="375"/>
      <c r="Q491" s="380"/>
      <c r="R491" s="376"/>
      <c r="S491" s="376"/>
      <c r="T491" s="376"/>
      <c r="U491" s="375"/>
      <c r="V491" s="375"/>
      <c r="W491" s="375"/>
      <c r="X491" s="375"/>
      <c r="Y491" s="375"/>
      <c r="Z491" s="375"/>
    </row>
    <row r="492" spans="1:26" ht="13.5" customHeight="1" x14ac:dyDescent="0.25">
      <c r="A492" s="345">
        <f t="shared" ca="1" si="130"/>
        <v>0</v>
      </c>
      <c r="B492" s="345">
        <f t="shared" ca="1" si="127"/>
        <v>22</v>
      </c>
      <c r="C492" s="345">
        <f t="shared" ca="1" si="128"/>
        <v>1</v>
      </c>
      <c r="D492" s="346">
        <f t="shared" ca="1" si="131"/>
        <v>1</v>
      </c>
      <c r="E492" s="346">
        <f t="shared" ca="1" si="129"/>
        <v>1</v>
      </c>
      <c r="F492" s="344"/>
      <c r="G492" s="374"/>
      <c r="H492" s="374"/>
      <c r="I492" s="374"/>
      <c r="J492" s="375"/>
      <c r="K492" s="376"/>
      <c r="L492" s="377"/>
      <c r="M492" s="377"/>
      <c r="N492" s="382"/>
      <c r="O492" s="403"/>
      <c r="P492" s="375"/>
      <c r="Q492" s="380"/>
      <c r="R492" s="376"/>
      <c r="S492" s="376"/>
      <c r="T492" s="376"/>
      <c r="U492" s="375"/>
      <c r="V492" s="375"/>
      <c r="W492" s="375"/>
      <c r="X492" s="375"/>
      <c r="Y492" s="375"/>
      <c r="Z492" s="375"/>
    </row>
    <row r="493" spans="1:26" ht="13.5" customHeight="1" x14ac:dyDescent="0.25">
      <c r="A493" s="345">
        <f t="shared" ca="1" si="130"/>
        <v>0</v>
      </c>
      <c r="B493" s="345">
        <f t="shared" ref="B493:B556" ca="1" si="132">IF(H493="UNIDADE CONSTRUTIVA",0,IF(H493="CÉLULA CONSTRUTIVA",OFFSET(B493,-1,0)+1,OFFSET(B493,-1,0)))</f>
        <v>22</v>
      </c>
      <c r="C493" s="345">
        <f t="shared" ref="C493:C556" ca="1" si="133">IF(H493="CÉLULA CONSTRUTIVA",0,IF(H493="ETAPA",OFFSET(C493,-1,0)+1,OFFSET(C493,-1,0)))</f>
        <v>1</v>
      </c>
      <c r="D493" s="346">
        <f t="shared" ca="1" si="131"/>
        <v>1</v>
      </c>
      <c r="E493" s="346">
        <f t="shared" ref="E493:E556" ca="1" si="134">IF(H493="Subetapa",0,IF(H493="serviço",OFFSET(E493,-1,0)+1,OFFSET(E493,-1,0)))</f>
        <v>1</v>
      </c>
      <c r="F493" s="344"/>
      <c r="G493" s="374"/>
      <c r="H493" s="374"/>
      <c r="I493" s="374"/>
      <c r="J493" s="375"/>
      <c r="K493" s="376"/>
      <c r="L493" s="377"/>
      <c r="M493" s="377"/>
      <c r="N493" s="382"/>
      <c r="O493" s="403"/>
      <c r="P493" s="375"/>
      <c r="Q493" s="380"/>
      <c r="R493" s="376"/>
      <c r="S493" s="376"/>
      <c r="T493" s="376"/>
      <c r="U493" s="375"/>
      <c r="V493" s="375"/>
      <c r="W493" s="375"/>
      <c r="X493" s="375"/>
      <c r="Y493" s="375"/>
      <c r="Z493" s="375"/>
    </row>
    <row r="494" spans="1:26" ht="13.5" customHeight="1" x14ac:dyDescent="0.25">
      <c r="A494" s="345">
        <f t="shared" ca="1" si="130"/>
        <v>0</v>
      </c>
      <c r="B494" s="345">
        <f t="shared" ca="1" si="132"/>
        <v>22</v>
      </c>
      <c r="C494" s="345">
        <f t="shared" ca="1" si="133"/>
        <v>1</v>
      </c>
      <c r="D494" s="346">
        <f t="shared" ca="1" si="131"/>
        <v>1</v>
      </c>
      <c r="E494" s="346">
        <f t="shared" ca="1" si="134"/>
        <v>1</v>
      </c>
      <c r="F494" s="344"/>
      <c r="G494" s="374"/>
      <c r="H494" s="374"/>
      <c r="I494" s="374"/>
      <c r="J494" s="375"/>
      <c r="K494" s="376"/>
      <c r="L494" s="377"/>
      <c r="M494" s="377"/>
      <c r="N494" s="382"/>
      <c r="O494" s="403"/>
      <c r="P494" s="375"/>
      <c r="Q494" s="380"/>
      <c r="R494" s="376"/>
      <c r="S494" s="376"/>
      <c r="T494" s="376"/>
      <c r="U494" s="375"/>
      <c r="V494" s="375"/>
      <c r="W494" s="375"/>
      <c r="X494" s="375"/>
      <c r="Y494" s="375"/>
      <c r="Z494" s="375"/>
    </row>
    <row r="495" spans="1:26" ht="13.5" customHeight="1" x14ac:dyDescent="0.25">
      <c r="A495" s="345">
        <f t="shared" ca="1" si="130"/>
        <v>0</v>
      </c>
      <c r="B495" s="345">
        <f t="shared" ca="1" si="132"/>
        <v>22</v>
      </c>
      <c r="C495" s="345">
        <f t="shared" ca="1" si="133"/>
        <v>1</v>
      </c>
      <c r="D495" s="346">
        <f t="shared" ca="1" si="131"/>
        <v>1</v>
      </c>
      <c r="E495" s="346">
        <f t="shared" ca="1" si="134"/>
        <v>1</v>
      </c>
      <c r="F495" s="344"/>
      <c r="G495" s="374"/>
      <c r="H495" s="374"/>
      <c r="I495" s="374"/>
      <c r="J495" s="375"/>
      <c r="K495" s="376"/>
      <c r="L495" s="377"/>
      <c r="M495" s="377"/>
      <c r="N495" s="382"/>
      <c r="O495" s="403"/>
      <c r="P495" s="375"/>
      <c r="Q495" s="380"/>
      <c r="R495" s="376"/>
      <c r="S495" s="376"/>
      <c r="T495" s="376"/>
      <c r="U495" s="375"/>
      <c r="V495" s="375"/>
      <c r="W495" s="375"/>
      <c r="X495" s="375"/>
      <c r="Y495" s="375"/>
      <c r="Z495" s="375"/>
    </row>
    <row r="496" spans="1:26" ht="13.5" customHeight="1" x14ac:dyDescent="0.25">
      <c r="A496" s="345">
        <f t="shared" ca="1" si="130"/>
        <v>0</v>
      </c>
      <c r="B496" s="345">
        <f t="shared" ca="1" si="132"/>
        <v>22</v>
      </c>
      <c r="C496" s="345">
        <f t="shared" ca="1" si="133"/>
        <v>1</v>
      </c>
      <c r="D496" s="346">
        <f t="shared" ca="1" si="131"/>
        <v>1</v>
      </c>
      <c r="E496" s="346">
        <f t="shared" ca="1" si="134"/>
        <v>1</v>
      </c>
      <c r="F496" s="344"/>
      <c r="G496" s="374"/>
      <c r="H496" s="374"/>
      <c r="I496" s="374"/>
      <c r="J496" s="375"/>
      <c r="K496" s="376"/>
      <c r="L496" s="377"/>
      <c r="M496" s="377"/>
      <c r="N496" s="382"/>
      <c r="O496" s="403"/>
      <c r="P496" s="375"/>
      <c r="Q496" s="380"/>
      <c r="R496" s="376"/>
      <c r="S496" s="376"/>
      <c r="T496" s="376"/>
      <c r="U496" s="375"/>
      <c r="V496" s="375"/>
      <c r="W496" s="375"/>
      <c r="X496" s="375"/>
      <c r="Y496" s="375"/>
      <c r="Z496" s="375"/>
    </row>
    <row r="497" spans="1:26" ht="13.5" customHeight="1" x14ac:dyDescent="0.25">
      <c r="A497" s="345">
        <f t="shared" ca="1" si="130"/>
        <v>0</v>
      </c>
      <c r="B497" s="345">
        <f t="shared" ca="1" si="132"/>
        <v>22</v>
      </c>
      <c r="C497" s="345">
        <f t="shared" ca="1" si="133"/>
        <v>1</v>
      </c>
      <c r="D497" s="346">
        <f t="shared" ca="1" si="131"/>
        <v>1</v>
      </c>
      <c r="E497" s="346">
        <f t="shared" ca="1" si="134"/>
        <v>1</v>
      </c>
      <c r="F497" s="344"/>
      <c r="G497" s="374"/>
      <c r="H497" s="374"/>
      <c r="I497" s="374"/>
      <c r="J497" s="375"/>
      <c r="K497" s="376"/>
      <c r="L497" s="377"/>
      <c r="M497" s="377"/>
      <c r="N497" s="382"/>
      <c r="O497" s="403"/>
      <c r="P497" s="375"/>
      <c r="Q497" s="380"/>
      <c r="R497" s="376"/>
      <c r="S497" s="376"/>
      <c r="T497" s="376"/>
      <c r="U497" s="375"/>
      <c r="V497" s="375"/>
      <c r="W497" s="375"/>
      <c r="X497" s="375"/>
      <c r="Y497" s="375"/>
      <c r="Z497" s="375"/>
    </row>
    <row r="498" spans="1:26" ht="13.5" customHeight="1" x14ac:dyDescent="0.25">
      <c r="A498" s="345">
        <f t="shared" ca="1" si="130"/>
        <v>0</v>
      </c>
      <c r="B498" s="345">
        <f t="shared" ca="1" si="132"/>
        <v>22</v>
      </c>
      <c r="C498" s="345">
        <f t="shared" ca="1" si="133"/>
        <v>1</v>
      </c>
      <c r="D498" s="346">
        <f t="shared" ca="1" si="131"/>
        <v>1</v>
      </c>
      <c r="E498" s="346">
        <f t="shared" ca="1" si="134"/>
        <v>1</v>
      </c>
      <c r="F498" s="344"/>
      <c r="G498" s="374"/>
      <c r="H498" s="374"/>
      <c r="I498" s="374"/>
      <c r="J498" s="375"/>
      <c r="K498" s="376"/>
      <c r="L498" s="377"/>
      <c r="M498" s="377"/>
      <c r="N498" s="382"/>
      <c r="O498" s="403"/>
      <c r="P498" s="375"/>
      <c r="Q498" s="380"/>
      <c r="R498" s="376"/>
      <c r="S498" s="376"/>
      <c r="T498" s="376"/>
      <c r="U498" s="375"/>
      <c r="V498" s="375"/>
      <c r="W498" s="375"/>
      <c r="X498" s="375"/>
      <c r="Y498" s="375"/>
      <c r="Z498" s="375"/>
    </row>
    <row r="499" spans="1:26" ht="13.5" customHeight="1" x14ac:dyDescent="0.25">
      <c r="A499" s="345">
        <f t="shared" ca="1" si="130"/>
        <v>0</v>
      </c>
      <c r="B499" s="345">
        <f t="shared" ca="1" si="132"/>
        <v>22</v>
      </c>
      <c r="C499" s="345">
        <f t="shared" ca="1" si="133"/>
        <v>1</v>
      </c>
      <c r="D499" s="346">
        <f t="shared" ca="1" si="131"/>
        <v>1</v>
      </c>
      <c r="E499" s="346">
        <f t="shared" ca="1" si="134"/>
        <v>1</v>
      </c>
      <c r="F499" s="344"/>
      <c r="G499" s="374"/>
      <c r="H499" s="374"/>
      <c r="I499" s="374"/>
      <c r="J499" s="375"/>
      <c r="K499" s="376"/>
      <c r="L499" s="377"/>
      <c r="M499" s="377"/>
      <c r="N499" s="382"/>
      <c r="O499" s="403"/>
      <c r="P499" s="375"/>
      <c r="Q499" s="380"/>
      <c r="R499" s="376"/>
      <c r="S499" s="376"/>
      <c r="T499" s="376"/>
      <c r="U499" s="375"/>
      <c r="V499" s="375"/>
      <c r="W499" s="375"/>
      <c r="X499" s="375"/>
      <c r="Y499" s="375"/>
      <c r="Z499" s="375"/>
    </row>
    <row r="500" spans="1:26" ht="13.5" customHeight="1" x14ac:dyDescent="0.25">
      <c r="A500" s="345">
        <f t="shared" ca="1" si="130"/>
        <v>0</v>
      </c>
      <c r="B500" s="345">
        <f t="shared" ca="1" si="132"/>
        <v>22</v>
      </c>
      <c r="C500" s="345">
        <f t="shared" ca="1" si="133"/>
        <v>1</v>
      </c>
      <c r="D500" s="346">
        <f t="shared" ca="1" si="131"/>
        <v>1</v>
      </c>
      <c r="E500" s="346">
        <f t="shared" ca="1" si="134"/>
        <v>1</v>
      </c>
      <c r="F500" s="344"/>
      <c r="G500" s="374"/>
      <c r="H500" s="374"/>
      <c r="I500" s="374"/>
      <c r="J500" s="375"/>
      <c r="K500" s="376"/>
      <c r="L500" s="377"/>
      <c r="M500" s="377"/>
      <c r="N500" s="382"/>
      <c r="O500" s="403"/>
      <c r="P500" s="375"/>
      <c r="Q500" s="380"/>
      <c r="R500" s="376"/>
      <c r="S500" s="376"/>
      <c r="T500" s="376"/>
      <c r="U500" s="375"/>
      <c r="V500" s="375"/>
      <c r="W500" s="375"/>
      <c r="X500" s="375"/>
      <c r="Y500" s="375"/>
      <c r="Z500" s="375"/>
    </row>
    <row r="501" spans="1:26" ht="13.5" customHeight="1" x14ac:dyDescent="0.25">
      <c r="A501" s="345">
        <f t="shared" ca="1" si="130"/>
        <v>0</v>
      </c>
      <c r="B501" s="345">
        <f t="shared" ca="1" si="132"/>
        <v>22</v>
      </c>
      <c r="C501" s="345">
        <f t="shared" ca="1" si="133"/>
        <v>1</v>
      </c>
      <c r="D501" s="346">
        <f t="shared" ca="1" si="131"/>
        <v>1</v>
      </c>
      <c r="E501" s="346">
        <f t="shared" ca="1" si="134"/>
        <v>1</v>
      </c>
      <c r="F501" s="344"/>
      <c r="G501" s="374"/>
      <c r="H501" s="374"/>
      <c r="I501" s="374"/>
      <c r="J501" s="375"/>
      <c r="K501" s="376"/>
      <c r="L501" s="377"/>
      <c r="M501" s="377"/>
      <c r="N501" s="382"/>
      <c r="O501" s="403"/>
      <c r="P501" s="375"/>
      <c r="Q501" s="380"/>
      <c r="R501" s="376"/>
      <c r="S501" s="376"/>
      <c r="T501" s="376"/>
      <c r="U501" s="375"/>
      <c r="V501" s="375"/>
      <c r="W501" s="375"/>
      <c r="X501" s="375"/>
      <c r="Y501" s="375"/>
      <c r="Z501" s="375"/>
    </row>
    <row r="502" spans="1:26" ht="13.5" customHeight="1" x14ac:dyDescent="0.25">
      <c r="A502" s="345">
        <f t="shared" ca="1" si="130"/>
        <v>0</v>
      </c>
      <c r="B502" s="345">
        <f t="shared" ca="1" si="132"/>
        <v>22</v>
      </c>
      <c r="C502" s="345">
        <f t="shared" ca="1" si="133"/>
        <v>1</v>
      </c>
      <c r="D502" s="346">
        <f t="shared" ca="1" si="131"/>
        <v>1</v>
      </c>
      <c r="E502" s="346">
        <f t="shared" ca="1" si="134"/>
        <v>1</v>
      </c>
      <c r="F502" s="344"/>
      <c r="G502" s="374"/>
      <c r="H502" s="374"/>
      <c r="I502" s="374"/>
      <c r="J502" s="375"/>
      <c r="K502" s="376"/>
      <c r="L502" s="377"/>
      <c r="M502" s="377"/>
      <c r="N502" s="382"/>
      <c r="O502" s="403"/>
      <c r="P502" s="375"/>
      <c r="Q502" s="380"/>
      <c r="R502" s="376"/>
      <c r="S502" s="376"/>
      <c r="T502" s="376"/>
      <c r="U502" s="375"/>
      <c r="V502" s="375"/>
      <c r="W502" s="375"/>
      <c r="X502" s="375"/>
      <c r="Y502" s="375"/>
      <c r="Z502" s="375"/>
    </row>
    <row r="503" spans="1:26" ht="13.5" customHeight="1" x14ac:dyDescent="0.25">
      <c r="A503" s="345">
        <f t="shared" ca="1" si="130"/>
        <v>0</v>
      </c>
      <c r="B503" s="345">
        <f t="shared" ca="1" si="132"/>
        <v>22</v>
      </c>
      <c r="C503" s="345">
        <f t="shared" ca="1" si="133"/>
        <v>1</v>
      </c>
      <c r="D503" s="346">
        <f t="shared" ca="1" si="131"/>
        <v>1</v>
      </c>
      <c r="E503" s="346">
        <f t="shared" ca="1" si="134"/>
        <v>1</v>
      </c>
      <c r="F503" s="344"/>
      <c r="G503" s="374"/>
      <c r="H503" s="374"/>
      <c r="I503" s="374"/>
      <c r="J503" s="375"/>
      <c r="K503" s="376"/>
      <c r="L503" s="377"/>
      <c r="M503" s="377"/>
      <c r="N503" s="382"/>
      <c r="O503" s="403"/>
      <c r="P503" s="375"/>
      <c r="Q503" s="380"/>
      <c r="R503" s="376"/>
      <c r="S503" s="376"/>
      <c r="T503" s="376"/>
      <c r="U503" s="375"/>
      <c r="V503" s="375"/>
      <c r="W503" s="375"/>
      <c r="X503" s="375"/>
      <c r="Y503" s="375"/>
      <c r="Z503" s="375"/>
    </row>
    <row r="504" spans="1:26" ht="13.5" customHeight="1" x14ac:dyDescent="0.25">
      <c r="A504" s="345">
        <f t="shared" ca="1" si="130"/>
        <v>0</v>
      </c>
      <c r="B504" s="345">
        <f t="shared" ca="1" si="132"/>
        <v>22</v>
      </c>
      <c r="C504" s="345">
        <f t="shared" ca="1" si="133"/>
        <v>1</v>
      </c>
      <c r="D504" s="346">
        <f t="shared" ca="1" si="131"/>
        <v>1</v>
      </c>
      <c r="E504" s="346">
        <f t="shared" ca="1" si="134"/>
        <v>1</v>
      </c>
      <c r="F504" s="344"/>
      <c r="G504" s="374"/>
      <c r="H504" s="374"/>
      <c r="I504" s="374"/>
      <c r="J504" s="375"/>
      <c r="K504" s="376"/>
      <c r="L504" s="377"/>
      <c r="M504" s="377"/>
      <c r="N504" s="382"/>
      <c r="O504" s="403"/>
      <c r="P504" s="375"/>
      <c r="Q504" s="380"/>
      <c r="R504" s="376"/>
      <c r="S504" s="376"/>
      <c r="T504" s="376"/>
      <c r="U504" s="375"/>
      <c r="V504" s="375"/>
      <c r="W504" s="375"/>
      <c r="X504" s="375"/>
      <c r="Y504" s="375"/>
      <c r="Z504" s="375"/>
    </row>
    <row r="505" spans="1:26" ht="13.5" customHeight="1" x14ac:dyDescent="0.25">
      <c r="A505" s="345">
        <f t="shared" ca="1" si="130"/>
        <v>0</v>
      </c>
      <c r="B505" s="345">
        <f t="shared" ca="1" si="132"/>
        <v>22</v>
      </c>
      <c r="C505" s="345">
        <f t="shared" ca="1" si="133"/>
        <v>1</v>
      </c>
      <c r="D505" s="346">
        <f t="shared" ca="1" si="131"/>
        <v>1</v>
      </c>
      <c r="E505" s="346">
        <f t="shared" ca="1" si="134"/>
        <v>1</v>
      </c>
      <c r="F505" s="344"/>
      <c r="G505" s="374"/>
      <c r="H505" s="374"/>
      <c r="I505" s="374"/>
      <c r="J505" s="375"/>
      <c r="K505" s="376"/>
      <c r="L505" s="377"/>
      <c r="M505" s="377"/>
      <c r="N505" s="382"/>
      <c r="O505" s="403"/>
      <c r="P505" s="375"/>
      <c r="Q505" s="380"/>
      <c r="R505" s="376"/>
      <c r="S505" s="376"/>
      <c r="T505" s="376"/>
      <c r="U505" s="375"/>
      <c r="V505" s="375"/>
      <c r="W505" s="375"/>
      <c r="X505" s="375"/>
      <c r="Y505" s="375"/>
      <c r="Z505" s="375"/>
    </row>
    <row r="506" spans="1:26" ht="13.5" customHeight="1" x14ac:dyDescent="0.25">
      <c r="A506" s="345">
        <f t="shared" ca="1" si="130"/>
        <v>0</v>
      </c>
      <c r="B506" s="345">
        <f t="shared" ca="1" si="132"/>
        <v>22</v>
      </c>
      <c r="C506" s="345">
        <f t="shared" ca="1" si="133"/>
        <v>1</v>
      </c>
      <c r="D506" s="346">
        <f t="shared" ca="1" si="131"/>
        <v>1</v>
      </c>
      <c r="E506" s="346">
        <f t="shared" ca="1" si="134"/>
        <v>1</v>
      </c>
      <c r="F506" s="344"/>
      <c r="G506" s="374"/>
      <c r="H506" s="374"/>
      <c r="I506" s="374"/>
      <c r="J506" s="375"/>
      <c r="K506" s="376"/>
      <c r="L506" s="377"/>
      <c r="M506" s="377"/>
      <c r="N506" s="382"/>
      <c r="O506" s="403"/>
      <c r="P506" s="375"/>
      <c r="Q506" s="380"/>
      <c r="R506" s="376"/>
      <c r="S506" s="376"/>
      <c r="T506" s="376"/>
      <c r="U506" s="375"/>
      <c r="V506" s="375"/>
      <c r="W506" s="375"/>
      <c r="X506" s="375"/>
      <c r="Y506" s="375"/>
      <c r="Z506" s="375"/>
    </row>
    <row r="507" spans="1:26" ht="13.5" customHeight="1" x14ac:dyDescent="0.25">
      <c r="A507" s="345">
        <f t="shared" ca="1" si="130"/>
        <v>0</v>
      </c>
      <c r="B507" s="345">
        <f t="shared" ca="1" si="132"/>
        <v>22</v>
      </c>
      <c r="C507" s="345">
        <f t="shared" ca="1" si="133"/>
        <v>1</v>
      </c>
      <c r="D507" s="346">
        <f t="shared" ca="1" si="131"/>
        <v>1</v>
      </c>
      <c r="E507" s="346">
        <f t="shared" ca="1" si="134"/>
        <v>1</v>
      </c>
      <c r="F507" s="344"/>
      <c r="G507" s="374"/>
      <c r="H507" s="374"/>
      <c r="I507" s="374"/>
      <c r="J507" s="375"/>
      <c r="K507" s="376"/>
      <c r="L507" s="377"/>
      <c r="M507" s="377"/>
      <c r="N507" s="382"/>
      <c r="O507" s="403"/>
      <c r="P507" s="375"/>
      <c r="Q507" s="380"/>
      <c r="R507" s="376"/>
      <c r="S507" s="376"/>
      <c r="T507" s="376"/>
      <c r="U507" s="375"/>
      <c r="V507" s="375"/>
      <c r="W507" s="375"/>
      <c r="X507" s="375"/>
      <c r="Y507" s="375"/>
      <c r="Z507" s="375"/>
    </row>
    <row r="508" spans="1:26" ht="13.5" customHeight="1" x14ac:dyDescent="0.25">
      <c r="A508" s="345">
        <f t="shared" ca="1" si="130"/>
        <v>0</v>
      </c>
      <c r="B508" s="345">
        <f t="shared" ca="1" si="132"/>
        <v>22</v>
      </c>
      <c r="C508" s="345">
        <f t="shared" ca="1" si="133"/>
        <v>1</v>
      </c>
      <c r="D508" s="346">
        <f t="shared" ca="1" si="131"/>
        <v>1</v>
      </c>
      <c r="E508" s="346">
        <f t="shared" ca="1" si="134"/>
        <v>1</v>
      </c>
      <c r="F508" s="344"/>
      <c r="G508" s="374"/>
      <c r="H508" s="374"/>
      <c r="I508" s="374"/>
      <c r="J508" s="375"/>
      <c r="K508" s="376"/>
      <c r="L508" s="377"/>
      <c r="M508" s="377"/>
      <c r="N508" s="382"/>
      <c r="O508" s="403"/>
      <c r="P508" s="375"/>
      <c r="Q508" s="380"/>
      <c r="R508" s="376"/>
      <c r="S508" s="376"/>
      <c r="T508" s="376"/>
      <c r="U508" s="375"/>
      <c r="V508" s="375"/>
      <c r="W508" s="375"/>
      <c r="X508" s="375"/>
      <c r="Y508" s="375"/>
      <c r="Z508" s="375"/>
    </row>
    <row r="509" spans="1:26" ht="13.5" customHeight="1" x14ac:dyDescent="0.25">
      <c r="A509" s="345">
        <f t="shared" ca="1" si="130"/>
        <v>0</v>
      </c>
      <c r="B509" s="345">
        <f t="shared" ca="1" si="132"/>
        <v>22</v>
      </c>
      <c r="C509" s="345">
        <f t="shared" ca="1" si="133"/>
        <v>1</v>
      </c>
      <c r="D509" s="346">
        <f t="shared" ca="1" si="131"/>
        <v>1</v>
      </c>
      <c r="E509" s="346">
        <f t="shared" ca="1" si="134"/>
        <v>1</v>
      </c>
      <c r="F509" s="344"/>
      <c r="G509" s="374"/>
      <c r="H509" s="374"/>
      <c r="I509" s="374"/>
      <c r="J509" s="375"/>
      <c r="K509" s="376"/>
      <c r="L509" s="377"/>
      <c r="M509" s="377"/>
      <c r="N509" s="382"/>
      <c r="O509" s="403"/>
      <c r="P509" s="375"/>
      <c r="Q509" s="380"/>
      <c r="R509" s="376"/>
      <c r="S509" s="376"/>
      <c r="T509" s="376"/>
      <c r="U509" s="375"/>
      <c r="V509" s="375"/>
      <c r="W509" s="375"/>
      <c r="X509" s="375"/>
      <c r="Y509" s="375"/>
      <c r="Z509" s="375"/>
    </row>
    <row r="510" spans="1:26" ht="13.5" customHeight="1" x14ac:dyDescent="0.25">
      <c r="A510" s="345">
        <f t="shared" ca="1" si="130"/>
        <v>0</v>
      </c>
      <c r="B510" s="345">
        <f t="shared" ca="1" si="132"/>
        <v>22</v>
      </c>
      <c r="C510" s="345">
        <f t="shared" ca="1" si="133"/>
        <v>1</v>
      </c>
      <c r="D510" s="346">
        <f t="shared" ca="1" si="131"/>
        <v>1</v>
      </c>
      <c r="E510" s="346">
        <f t="shared" ca="1" si="134"/>
        <v>1</v>
      </c>
      <c r="F510" s="344"/>
      <c r="G510" s="374"/>
      <c r="H510" s="374"/>
      <c r="I510" s="374"/>
      <c r="J510" s="375"/>
      <c r="K510" s="376"/>
      <c r="L510" s="377"/>
      <c r="M510" s="377"/>
      <c r="N510" s="382"/>
      <c r="O510" s="403"/>
      <c r="P510" s="375"/>
      <c r="Q510" s="380"/>
      <c r="R510" s="376"/>
      <c r="S510" s="376"/>
      <c r="T510" s="376"/>
      <c r="U510" s="375"/>
      <c r="V510" s="375"/>
      <c r="W510" s="375"/>
      <c r="X510" s="375"/>
      <c r="Y510" s="375"/>
      <c r="Z510" s="375"/>
    </row>
    <row r="511" spans="1:26" ht="13.5" customHeight="1" x14ac:dyDescent="0.25">
      <c r="A511" s="345">
        <f t="shared" ca="1" si="130"/>
        <v>0</v>
      </c>
      <c r="B511" s="345">
        <f t="shared" ca="1" si="132"/>
        <v>22</v>
      </c>
      <c r="C511" s="345">
        <f t="shared" ca="1" si="133"/>
        <v>1</v>
      </c>
      <c r="D511" s="346">
        <f t="shared" ca="1" si="131"/>
        <v>1</v>
      </c>
      <c r="E511" s="346">
        <f t="shared" ca="1" si="134"/>
        <v>1</v>
      </c>
      <c r="F511" s="344"/>
      <c r="G511" s="374"/>
      <c r="H511" s="374"/>
      <c r="I511" s="374"/>
      <c r="J511" s="375"/>
      <c r="K511" s="376"/>
      <c r="L511" s="377"/>
      <c r="M511" s="377"/>
      <c r="N511" s="382"/>
      <c r="O511" s="403"/>
      <c r="P511" s="375"/>
      <c r="Q511" s="380"/>
      <c r="R511" s="376"/>
      <c r="S511" s="376"/>
      <c r="T511" s="376"/>
      <c r="U511" s="375"/>
      <c r="V511" s="375"/>
      <c r="W511" s="375"/>
      <c r="X511" s="375"/>
      <c r="Y511" s="375"/>
      <c r="Z511" s="375"/>
    </row>
    <row r="512" spans="1:26" ht="13.5" customHeight="1" x14ac:dyDescent="0.25">
      <c r="A512" s="345">
        <f t="shared" ca="1" si="130"/>
        <v>0</v>
      </c>
      <c r="B512" s="345">
        <f t="shared" ca="1" si="132"/>
        <v>22</v>
      </c>
      <c r="C512" s="345">
        <f t="shared" ca="1" si="133"/>
        <v>1</v>
      </c>
      <c r="D512" s="346">
        <f t="shared" ca="1" si="131"/>
        <v>1</v>
      </c>
      <c r="E512" s="346">
        <f t="shared" ca="1" si="134"/>
        <v>1</v>
      </c>
      <c r="F512" s="344"/>
      <c r="G512" s="374"/>
      <c r="H512" s="374"/>
      <c r="I512" s="374"/>
      <c r="J512" s="375"/>
      <c r="K512" s="376"/>
      <c r="L512" s="377"/>
      <c r="M512" s="377"/>
      <c r="N512" s="382"/>
      <c r="O512" s="403"/>
      <c r="P512" s="375"/>
      <c r="Q512" s="380"/>
      <c r="R512" s="376"/>
      <c r="S512" s="376"/>
      <c r="T512" s="376"/>
      <c r="U512" s="375"/>
      <c r="V512" s="375"/>
      <c r="W512" s="375"/>
      <c r="X512" s="375"/>
      <c r="Y512" s="375"/>
      <c r="Z512" s="375"/>
    </row>
    <row r="513" spans="1:26" ht="13.5" customHeight="1" x14ac:dyDescent="0.25">
      <c r="A513" s="345">
        <f t="shared" ca="1" si="130"/>
        <v>0</v>
      </c>
      <c r="B513" s="345">
        <f t="shared" ca="1" si="132"/>
        <v>22</v>
      </c>
      <c r="C513" s="345">
        <f t="shared" ca="1" si="133"/>
        <v>1</v>
      </c>
      <c r="D513" s="346">
        <f t="shared" ca="1" si="131"/>
        <v>1</v>
      </c>
      <c r="E513" s="346">
        <f t="shared" ca="1" si="134"/>
        <v>1</v>
      </c>
      <c r="F513" s="344"/>
      <c r="G513" s="374"/>
      <c r="H513" s="374"/>
      <c r="I513" s="374"/>
      <c r="J513" s="375"/>
      <c r="K513" s="376"/>
      <c r="L513" s="377"/>
      <c r="M513" s="377"/>
      <c r="N513" s="382"/>
      <c r="O513" s="403"/>
      <c r="P513" s="375"/>
      <c r="Q513" s="380"/>
      <c r="R513" s="376"/>
      <c r="S513" s="376"/>
      <c r="T513" s="376"/>
      <c r="U513" s="375"/>
      <c r="V513" s="375"/>
      <c r="W513" s="375"/>
      <c r="X513" s="375"/>
      <c r="Y513" s="375"/>
      <c r="Z513" s="375"/>
    </row>
    <row r="514" spans="1:26" ht="13.5" customHeight="1" x14ac:dyDescent="0.25">
      <c r="A514" s="345">
        <f t="shared" ca="1" si="130"/>
        <v>0</v>
      </c>
      <c r="B514" s="345">
        <f t="shared" ca="1" si="132"/>
        <v>22</v>
      </c>
      <c r="C514" s="345">
        <f t="shared" ca="1" si="133"/>
        <v>1</v>
      </c>
      <c r="D514" s="346">
        <f t="shared" ca="1" si="131"/>
        <v>1</v>
      </c>
      <c r="E514" s="346">
        <f t="shared" ca="1" si="134"/>
        <v>1</v>
      </c>
      <c r="F514" s="344"/>
      <c r="G514" s="374"/>
      <c r="H514" s="374"/>
      <c r="I514" s="374"/>
      <c r="J514" s="375"/>
      <c r="K514" s="376"/>
      <c r="L514" s="377"/>
      <c r="M514" s="377"/>
      <c r="N514" s="382"/>
      <c r="O514" s="403"/>
      <c r="P514" s="375"/>
      <c r="Q514" s="380"/>
      <c r="R514" s="376"/>
      <c r="S514" s="376"/>
      <c r="T514" s="376"/>
      <c r="U514" s="375"/>
      <c r="V514" s="375"/>
      <c r="W514" s="375"/>
      <c r="X514" s="375"/>
      <c r="Y514" s="375"/>
      <c r="Z514" s="375"/>
    </row>
    <row r="515" spans="1:26" ht="13.5" customHeight="1" x14ac:dyDescent="0.25">
      <c r="A515" s="345">
        <f t="shared" ca="1" si="130"/>
        <v>0</v>
      </c>
      <c r="B515" s="345">
        <f t="shared" ca="1" si="132"/>
        <v>22</v>
      </c>
      <c r="C515" s="345">
        <f t="shared" ca="1" si="133"/>
        <v>1</v>
      </c>
      <c r="D515" s="346">
        <f t="shared" ca="1" si="131"/>
        <v>1</v>
      </c>
      <c r="E515" s="346">
        <f t="shared" ca="1" si="134"/>
        <v>1</v>
      </c>
      <c r="F515" s="344"/>
      <c r="G515" s="374"/>
      <c r="H515" s="374"/>
      <c r="I515" s="374"/>
      <c r="J515" s="375"/>
      <c r="K515" s="376"/>
      <c r="L515" s="377"/>
      <c r="M515" s="377"/>
      <c r="N515" s="382"/>
      <c r="O515" s="403"/>
      <c r="P515" s="375"/>
      <c r="Q515" s="380"/>
      <c r="R515" s="376"/>
      <c r="S515" s="376"/>
      <c r="T515" s="376"/>
      <c r="U515" s="375"/>
      <c r="V515" s="375"/>
      <c r="W515" s="375"/>
      <c r="X515" s="375"/>
      <c r="Y515" s="375"/>
      <c r="Z515" s="375"/>
    </row>
    <row r="516" spans="1:26" ht="13.5" customHeight="1" x14ac:dyDescent="0.25">
      <c r="A516" s="345">
        <f t="shared" ca="1" si="130"/>
        <v>0</v>
      </c>
      <c r="B516" s="345">
        <f t="shared" ca="1" si="132"/>
        <v>22</v>
      </c>
      <c r="C516" s="345">
        <f t="shared" ca="1" si="133"/>
        <v>1</v>
      </c>
      <c r="D516" s="346">
        <f t="shared" ca="1" si="131"/>
        <v>1</v>
      </c>
      <c r="E516" s="346">
        <f t="shared" ca="1" si="134"/>
        <v>1</v>
      </c>
      <c r="F516" s="344"/>
      <c r="G516" s="374"/>
      <c r="H516" s="374"/>
      <c r="I516" s="374"/>
      <c r="J516" s="375"/>
      <c r="K516" s="376"/>
      <c r="L516" s="377"/>
      <c r="M516" s="377"/>
      <c r="N516" s="382"/>
      <c r="O516" s="403"/>
      <c r="P516" s="375"/>
      <c r="Q516" s="380"/>
      <c r="R516" s="376"/>
      <c r="S516" s="376"/>
      <c r="T516" s="376"/>
      <c r="U516" s="375"/>
      <c r="V516" s="375"/>
      <c r="W516" s="375"/>
      <c r="X516" s="375"/>
      <c r="Y516" s="375"/>
      <c r="Z516" s="375"/>
    </row>
    <row r="517" spans="1:26" ht="13.5" customHeight="1" x14ac:dyDescent="0.25">
      <c r="A517" s="345">
        <f t="shared" ca="1" si="130"/>
        <v>0</v>
      </c>
      <c r="B517" s="345">
        <f t="shared" ca="1" si="132"/>
        <v>22</v>
      </c>
      <c r="C517" s="345">
        <f t="shared" ca="1" si="133"/>
        <v>1</v>
      </c>
      <c r="D517" s="346">
        <f t="shared" ca="1" si="131"/>
        <v>1</v>
      </c>
      <c r="E517" s="346">
        <f t="shared" ca="1" si="134"/>
        <v>1</v>
      </c>
      <c r="F517" s="344"/>
      <c r="G517" s="374"/>
      <c r="H517" s="374"/>
      <c r="I517" s="374"/>
      <c r="J517" s="375"/>
      <c r="K517" s="376"/>
      <c r="L517" s="377"/>
      <c r="M517" s="377"/>
      <c r="N517" s="382"/>
      <c r="O517" s="403"/>
      <c r="P517" s="375"/>
      <c r="Q517" s="380"/>
      <c r="R517" s="376"/>
      <c r="S517" s="376"/>
      <c r="T517" s="376"/>
      <c r="U517" s="375"/>
      <c r="V517" s="375"/>
      <c r="W517" s="375"/>
      <c r="X517" s="375"/>
      <c r="Y517" s="375"/>
      <c r="Z517" s="375"/>
    </row>
    <row r="518" spans="1:26" ht="13.5" customHeight="1" x14ac:dyDescent="0.25">
      <c r="A518" s="345">
        <f t="shared" ca="1" si="130"/>
        <v>0</v>
      </c>
      <c r="B518" s="345">
        <f t="shared" ca="1" si="132"/>
        <v>22</v>
      </c>
      <c r="C518" s="345">
        <f t="shared" ca="1" si="133"/>
        <v>1</v>
      </c>
      <c r="D518" s="346">
        <f t="shared" ca="1" si="131"/>
        <v>1</v>
      </c>
      <c r="E518" s="346">
        <f t="shared" ca="1" si="134"/>
        <v>1</v>
      </c>
      <c r="F518" s="344"/>
      <c r="G518" s="374"/>
      <c r="H518" s="374"/>
      <c r="I518" s="374"/>
      <c r="J518" s="375"/>
      <c r="K518" s="376"/>
      <c r="L518" s="377"/>
      <c r="M518" s="377"/>
      <c r="N518" s="382"/>
      <c r="O518" s="403"/>
      <c r="P518" s="375"/>
      <c r="Q518" s="380"/>
      <c r="R518" s="376"/>
      <c r="S518" s="376"/>
      <c r="T518" s="376"/>
      <c r="U518" s="375"/>
      <c r="V518" s="375"/>
      <c r="W518" s="375"/>
      <c r="X518" s="375"/>
      <c r="Y518" s="375"/>
      <c r="Z518" s="375"/>
    </row>
    <row r="519" spans="1:26" ht="13.5" customHeight="1" x14ac:dyDescent="0.25">
      <c r="A519" s="345">
        <f t="shared" ca="1" si="130"/>
        <v>0</v>
      </c>
      <c r="B519" s="345">
        <f t="shared" ca="1" si="132"/>
        <v>22</v>
      </c>
      <c r="C519" s="345">
        <f t="shared" ca="1" si="133"/>
        <v>1</v>
      </c>
      <c r="D519" s="346">
        <f t="shared" ca="1" si="131"/>
        <v>1</v>
      </c>
      <c r="E519" s="346">
        <f t="shared" ca="1" si="134"/>
        <v>1</v>
      </c>
      <c r="F519" s="344"/>
      <c r="G519" s="374"/>
      <c r="H519" s="374"/>
      <c r="I519" s="374"/>
      <c r="J519" s="375"/>
      <c r="K519" s="376"/>
      <c r="L519" s="377"/>
      <c r="M519" s="377"/>
      <c r="N519" s="382"/>
      <c r="O519" s="403"/>
      <c r="P519" s="375"/>
      <c r="Q519" s="380"/>
      <c r="R519" s="376"/>
      <c r="S519" s="376"/>
      <c r="T519" s="376"/>
      <c r="U519" s="375"/>
      <c r="V519" s="375"/>
      <c r="W519" s="375"/>
      <c r="X519" s="375"/>
      <c r="Y519" s="375"/>
      <c r="Z519" s="375"/>
    </row>
    <row r="520" spans="1:26" ht="13.5" customHeight="1" x14ac:dyDescent="0.25">
      <c r="A520" s="345">
        <f t="shared" ca="1" si="130"/>
        <v>0</v>
      </c>
      <c r="B520" s="345">
        <f t="shared" ca="1" si="132"/>
        <v>22</v>
      </c>
      <c r="C520" s="345">
        <f t="shared" ca="1" si="133"/>
        <v>1</v>
      </c>
      <c r="D520" s="346">
        <f t="shared" ca="1" si="131"/>
        <v>1</v>
      </c>
      <c r="E520" s="346">
        <f t="shared" ca="1" si="134"/>
        <v>1</v>
      </c>
      <c r="F520" s="344"/>
      <c r="G520" s="374"/>
      <c r="H520" s="374"/>
      <c r="I520" s="374"/>
      <c r="J520" s="375"/>
      <c r="K520" s="376"/>
      <c r="L520" s="377"/>
      <c r="M520" s="377"/>
      <c r="N520" s="382"/>
      <c r="O520" s="403"/>
      <c r="P520" s="375"/>
      <c r="Q520" s="380"/>
      <c r="R520" s="376"/>
      <c r="S520" s="376"/>
      <c r="T520" s="376"/>
      <c r="U520" s="375"/>
      <c r="V520" s="375"/>
      <c r="W520" s="375"/>
      <c r="X520" s="375"/>
      <c r="Y520" s="375"/>
      <c r="Z520" s="375"/>
    </row>
    <row r="521" spans="1:26" ht="13.5" customHeight="1" x14ac:dyDescent="0.25">
      <c r="A521" s="345">
        <f t="shared" ca="1" si="130"/>
        <v>0</v>
      </c>
      <c r="B521" s="345">
        <f t="shared" ca="1" si="132"/>
        <v>22</v>
      </c>
      <c r="C521" s="345">
        <f t="shared" ca="1" si="133"/>
        <v>1</v>
      </c>
      <c r="D521" s="346">
        <f t="shared" ca="1" si="131"/>
        <v>1</v>
      </c>
      <c r="E521" s="346">
        <f t="shared" ca="1" si="134"/>
        <v>1</v>
      </c>
      <c r="F521" s="344"/>
      <c r="G521" s="374"/>
      <c r="H521" s="374"/>
      <c r="I521" s="374"/>
      <c r="J521" s="375"/>
      <c r="K521" s="376"/>
      <c r="L521" s="377"/>
      <c r="M521" s="377"/>
      <c r="N521" s="382"/>
      <c r="O521" s="403"/>
      <c r="P521" s="375"/>
      <c r="Q521" s="380"/>
      <c r="R521" s="376"/>
      <c r="S521" s="376"/>
      <c r="T521" s="376"/>
      <c r="U521" s="375"/>
      <c r="V521" s="375"/>
      <c r="W521" s="375"/>
      <c r="X521" s="375"/>
      <c r="Y521" s="375"/>
      <c r="Z521" s="375"/>
    </row>
    <row r="522" spans="1:26" ht="13.5" customHeight="1" x14ac:dyDescent="0.25">
      <c r="A522" s="345">
        <f t="shared" ca="1" si="130"/>
        <v>0</v>
      </c>
      <c r="B522" s="345">
        <f t="shared" ca="1" si="132"/>
        <v>22</v>
      </c>
      <c r="C522" s="345">
        <f t="shared" ca="1" si="133"/>
        <v>1</v>
      </c>
      <c r="D522" s="346">
        <f t="shared" ca="1" si="131"/>
        <v>1</v>
      </c>
      <c r="E522" s="346">
        <f t="shared" ca="1" si="134"/>
        <v>1</v>
      </c>
      <c r="F522" s="344"/>
      <c r="G522" s="374"/>
      <c r="H522" s="374"/>
      <c r="I522" s="374"/>
      <c r="J522" s="375"/>
      <c r="K522" s="376"/>
      <c r="L522" s="377"/>
      <c r="M522" s="377"/>
      <c r="N522" s="382"/>
      <c r="O522" s="403"/>
      <c r="P522" s="375"/>
      <c r="Q522" s="380"/>
      <c r="R522" s="376"/>
      <c r="S522" s="376"/>
      <c r="T522" s="376"/>
      <c r="U522" s="375"/>
      <c r="V522" s="375"/>
      <c r="W522" s="375"/>
      <c r="X522" s="375"/>
      <c r="Y522" s="375"/>
      <c r="Z522" s="375"/>
    </row>
    <row r="523" spans="1:26" ht="13.5" customHeight="1" x14ac:dyDescent="0.25">
      <c r="A523" s="345">
        <f t="shared" ca="1" si="130"/>
        <v>0</v>
      </c>
      <c r="B523" s="345">
        <f t="shared" ca="1" si="132"/>
        <v>22</v>
      </c>
      <c r="C523" s="345">
        <f t="shared" ca="1" si="133"/>
        <v>1</v>
      </c>
      <c r="D523" s="346">
        <f t="shared" ca="1" si="131"/>
        <v>1</v>
      </c>
      <c r="E523" s="346">
        <f t="shared" ca="1" si="134"/>
        <v>1</v>
      </c>
      <c r="F523" s="344"/>
      <c r="G523" s="374"/>
      <c r="H523" s="374"/>
      <c r="I523" s="374"/>
      <c r="J523" s="375"/>
      <c r="K523" s="376"/>
      <c r="L523" s="377"/>
      <c r="M523" s="377"/>
      <c r="N523" s="382"/>
      <c r="O523" s="403"/>
      <c r="P523" s="375"/>
      <c r="Q523" s="380"/>
      <c r="R523" s="376"/>
      <c r="S523" s="376"/>
      <c r="T523" s="376"/>
      <c r="U523" s="375"/>
      <c r="V523" s="375"/>
      <c r="W523" s="375"/>
      <c r="X523" s="375"/>
      <c r="Y523" s="375"/>
      <c r="Z523" s="375"/>
    </row>
    <row r="524" spans="1:26" ht="13.5" customHeight="1" x14ac:dyDescent="0.25">
      <c r="A524" s="345">
        <f t="shared" ca="1" si="130"/>
        <v>0</v>
      </c>
      <c r="B524" s="345">
        <f t="shared" ca="1" si="132"/>
        <v>22</v>
      </c>
      <c r="C524" s="345">
        <f t="shared" ca="1" si="133"/>
        <v>1</v>
      </c>
      <c r="D524" s="346">
        <f t="shared" ca="1" si="131"/>
        <v>1</v>
      </c>
      <c r="E524" s="346">
        <f t="shared" ca="1" si="134"/>
        <v>1</v>
      </c>
      <c r="F524" s="344"/>
      <c r="G524" s="374"/>
      <c r="H524" s="374"/>
      <c r="I524" s="374"/>
      <c r="J524" s="375"/>
      <c r="K524" s="376"/>
      <c r="L524" s="377"/>
      <c r="M524" s="377"/>
      <c r="N524" s="382"/>
      <c r="O524" s="403"/>
      <c r="P524" s="375"/>
      <c r="Q524" s="380"/>
      <c r="R524" s="376"/>
      <c r="S524" s="376"/>
      <c r="T524" s="376"/>
      <c r="U524" s="375"/>
      <c r="V524" s="375"/>
      <c r="W524" s="375"/>
      <c r="X524" s="375"/>
      <c r="Y524" s="375"/>
      <c r="Z524" s="375"/>
    </row>
    <row r="525" spans="1:26" ht="13.5" customHeight="1" x14ac:dyDescent="0.25">
      <c r="A525" s="345">
        <f t="shared" ca="1" si="130"/>
        <v>0</v>
      </c>
      <c r="B525" s="345">
        <f t="shared" ca="1" si="132"/>
        <v>22</v>
      </c>
      <c r="C525" s="345">
        <f t="shared" ca="1" si="133"/>
        <v>1</v>
      </c>
      <c r="D525" s="346">
        <f t="shared" ca="1" si="131"/>
        <v>1</v>
      </c>
      <c r="E525" s="346">
        <f t="shared" ca="1" si="134"/>
        <v>1</v>
      </c>
      <c r="F525" s="344"/>
      <c r="G525" s="374"/>
      <c r="H525" s="374"/>
      <c r="I525" s="374"/>
      <c r="J525" s="375"/>
      <c r="K525" s="376"/>
      <c r="L525" s="377"/>
      <c r="M525" s="377"/>
      <c r="N525" s="382"/>
      <c r="O525" s="403"/>
      <c r="P525" s="375"/>
      <c r="Q525" s="380"/>
      <c r="R525" s="376"/>
      <c r="S525" s="376"/>
      <c r="T525" s="376"/>
      <c r="U525" s="375"/>
      <c r="V525" s="375"/>
      <c r="W525" s="375"/>
      <c r="X525" s="375"/>
      <c r="Y525" s="375"/>
      <c r="Z525" s="375"/>
    </row>
    <row r="526" spans="1:26" ht="13.5" customHeight="1" x14ac:dyDescent="0.25">
      <c r="A526" s="345">
        <f t="shared" ca="1" si="130"/>
        <v>0</v>
      </c>
      <c r="B526" s="345">
        <f t="shared" ca="1" si="132"/>
        <v>22</v>
      </c>
      <c r="C526" s="345">
        <f t="shared" ca="1" si="133"/>
        <v>1</v>
      </c>
      <c r="D526" s="346">
        <f t="shared" ca="1" si="131"/>
        <v>1</v>
      </c>
      <c r="E526" s="346">
        <f t="shared" ca="1" si="134"/>
        <v>1</v>
      </c>
      <c r="F526" s="344"/>
      <c r="G526" s="374"/>
      <c r="H526" s="374"/>
      <c r="I526" s="374"/>
      <c r="J526" s="375"/>
      <c r="K526" s="376"/>
      <c r="L526" s="377"/>
      <c r="M526" s="377"/>
      <c r="N526" s="382"/>
      <c r="O526" s="403"/>
      <c r="P526" s="375"/>
      <c r="Q526" s="380"/>
      <c r="R526" s="376"/>
      <c r="S526" s="376"/>
      <c r="T526" s="376"/>
      <c r="U526" s="375"/>
      <c r="V526" s="375"/>
      <c r="W526" s="375"/>
      <c r="X526" s="375"/>
      <c r="Y526" s="375"/>
      <c r="Z526" s="375"/>
    </row>
    <row r="527" spans="1:26" ht="13.5" customHeight="1" x14ac:dyDescent="0.25">
      <c r="A527" s="345">
        <f t="shared" ca="1" si="130"/>
        <v>0</v>
      </c>
      <c r="B527" s="345">
        <f t="shared" ca="1" si="132"/>
        <v>22</v>
      </c>
      <c r="C527" s="345">
        <f t="shared" ca="1" si="133"/>
        <v>1</v>
      </c>
      <c r="D527" s="346">
        <f t="shared" ca="1" si="131"/>
        <v>1</v>
      </c>
      <c r="E527" s="346">
        <f t="shared" ca="1" si="134"/>
        <v>1</v>
      </c>
      <c r="F527" s="344"/>
      <c r="G527" s="374"/>
      <c r="H527" s="374"/>
      <c r="I527" s="374"/>
      <c r="J527" s="375"/>
      <c r="K527" s="376"/>
      <c r="L527" s="377"/>
      <c r="M527" s="377"/>
      <c r="N527" s="382"/>
      <c r="O527" s="403"/>
      <c r="P527" s="375"/>
      <c r="Q527" s="380"/>
      <c r="R527" s="376"/>
      <c r="S527" s="376"/>
      <c r="T527" s="376"/>
      <c r="U527" s="375"/>
      <c r="V527" s="375"/>
      <c r="W527" s="375"/>
      <c r="X527" s="375"/>
      <c r="Y527" s="375"/>
      <c r="Z527" s="375"/>
    </row>
    <row r="528" spans="1:26" ht="13.5" customHeight="1" x14ac:dyDescent="0.25">
      <c r="A528" s="345">
        <f t="shared" ca="1" si="130"/>
        <v>0</v>
      </c>
      <c r="B528" s="345">
        <f t="shared" ca="1" si="132"/>
        <v>22</v>
      </c>
      <c r="C528" s="345">
        <f t="shared" ca="1" si="133"/>
        <v>1</v>
      </c>
      <c r="D528" s="346">
        <f t="shared" ca="1" si="131"/>
        <v>1</v>
      </c>
      <c r="E528" s="346">
        <f t="shared" ca="1" si="134"/>
        <v>1</v>
      </c>
      <c r="F528" s="344"/>
      <c r="G528" s="374"/>
      <c r="H528" s="374"/>
      <c r="I528" s="374"/>
      <c r="J528" s="375"/>
      <c r="K528" s="376"/>
      <c r="L528" s="377"/>
      <c r="M528" s="377"/>
      <c r="N528" s="382"/>
      <c r="O528" s="403"/>
      <c r="P528" s="375"/>
      <c r="Q528" s="380"/>
      <c r="R528" s="376"/>
      <c r="S528" s="376"/>
      <c r="T528" s="376"/>
      <c r="U528" s="375"/>
      <c r="V528" s="375"/>
      <c r="W528" s="375"/>
      <c r="X528" s="375"/>
      <c r="Y528" s="375"/>
      <c r="Z528" s="375"/>
    </row>
    <row r="529" spans="1:26" ht="13.5" customHeight="1" x14ac:dyDescent="0.25">
      <c r="A529" s="345">
        <f t="shared" ca="1" si="130"/>
        <v>0</v>
      </c>
      <c r="B529" s="345">
        <f t="shared" ca="1" si="132"/>
        <v>22</v>
      </c>
      <c r="C529" s="345">
        <f t="shared" ca="1" si="133"/>
        <v>1</v>
      </c>
      <c r="D529" s="346">
        <f t="shared" ca="1" si="131"/>
        <v>1</v>
      </c>
      <c r="E529" s="346">
        <f t="shared" ca="1" si="134"/>
        <v>1</v>
      </c>
      <c r="F529" s="344"/>
      <c r="G529" s="374"/>
      <c r="H529" s="374"/>
      <c r="I529" s="374"/>
      <c r="J529" s="375"/>
      <c r="K529" s="376"/>
      <c r="L529" s="377"/>
      <c r="M529" s="377"/>
      <c r="N529" s="382"/>
      <c r="O529" s="403"/>
      <c r="P529" s="375"/>
      <c r="Q529" s="380"/>
      <c r="R529" s="376"/>
      <c r="S529" s="376"/>
      <c r="T529" s="376"/>
      <c r="U529" s="375"/>
      <c r="V529" s="375"/>
      <c r="W529" s="375"/>
      <c r="X529" s="375"/>
      <c r="Y529" s="375"/>
      <c r="Z529" s="375"/>
    </row>
    <row r="530" spans="1:26" ht="13.5" customHeight="1" x14ac:dyDescent="0.25">
      <c r="A530" s="345">
        <f t="shared" ca="1" si="130"/>
        <v>0</v>
      </c>
      <c r="B530" s="345">
        <f t="shared" ca="1" si="132"/>
        <v>22</v>
      </c>
      <c r="C530" s="345">
        <f t="shared" ca="1" si="133"/>
        <v>1</v>
      </c>
      <c r="D530" s="346">
        <f t="shared" ca="1" si="131"/>
        <v>1</v>
      </c>
      <c r="E530" s="346">
        <f t="shared" ca="1" si="134"/>
        <v>1</v>
      </c>
      <c r="F530" s="344"/>
      <c r="G530" s="374"/>
      <c r="H530" s="374"/>
      <c r="I530" s="374"/>
      <c r="J530" s="375"/>
      <c r="K530" s="376"/>
      <c r="L530" s="377"/>
      <c r="M530" s="377"/>
      <c r="N530" s="382"/>
      <c r="O530" s="403"/>
      <c r="P530" s="375"/>
      <c r="Q530" s="380"/>
      <c r="R530" s="376"/>
      <c r="S530" s="376"/>
      <c r="T530" s="376"/>
      <c r="U530" s="375"/>
      <c r="V530" s="375"/>
      <c r="W530" s="375"/>
      <c r="X530" s="375"/>
      <c r="Y530" s="375"/>
      <c r="Z530" s="375"/>
    </row>
    <row r="531" spans="1:26" ht="13.5" customHeight="1" x14ac:dyDescent="0.25">
      <c r="A531" s="345">
        <f t="shared" ca="1" si="130"/>
        <v>0</v>
      </c>
      <c r="B531" s="345">
        <f t="shared" ca="1" si="132"/>
        <v>22</v>
      </c>
      <c r="C531" s="345">
        <f t="shared" ca="1" si="133"/>
        <v>1</v>
      </c>
      <c r="D531" s="346">
        <f t="shared" ca="1" si="131"/>
        <v>1</v>
      </c>
      <c r="E531" s="346">
        <f t="shared" ca="1" si="134"/>
        <v>1</v>
      </c>
      <c r="F531" s="344"/>
      <c r="G531" s="374"/>
      <c r="H531" s="374"/>
      <c r="I531" s="374"/>
      <c r="J531" s="375"/>
      <c r="K531" s="376"/>
      <c r="L531" s="377"/>
      <c r="M531" s="377"/>
      <c r="N531" s="382"/>
      <c r="O531" s="403"/>
      <c r="P531" s="375"/>
      <c r="Q531" s="380"/>
      <c r="R531" s="376"/>
      <c r="S531" s="376"/>
      <c r="T531" s="376"/>
      <c r="U531" s="375"/>
      <c r="V531" s="375"/>
      <c r="W531" s="375"/>
      <c r="X531" s="375"/>
      <c r="Y531" s="375"/>
      <c r="Z531" s="375"/>
    </row>
    <row r="532" spans="1:26" ht="13.5" customHeight="1" x14ac:dyDescent="0.25">
      <c r="A532" s="345">
        <f t="shared" ca="1" si="130"/>
        <v>0</v>
      </c>
      <c r="B532" s="345">
        <f t="shared" ca="1" si="132"/>
        <v>22</v>
      </c>
      <c r="C532" s="345">
        <f t="shared" ca="1" si="133"/>
        <v>1</v>
      </c>
      <c r="D532" s="346">
        <f t="shared" ca="1" si="131"/>
        <v>1</v>
      </c>
      <c r="E532" s="346">
        <f t="shared" ca="1" si="134"/>
        <v>1</v>
      </c>
      <c r="F532" s="344"/>
      <c r="G532" s="374"/>
      <c r="H532" s="374"/>
      <c r="I532" s="374"/>
      <c r="J532" s="375"/>
      <c r="K532" s="376"/>
      <c r="L532" s="377"/>
      <c r="M532" s="377"/>
      <c r="N532" s="382"/>
      <c r="O532" s="403"/>
      <c r="P532" s="375"/>
      <c r="Q532" s="380"/>
      <c r="R532" s="376"/>
      <c r="S532" s="376"/>
      <c r="T532" s="376"/>
      <c r="U532" s="375"/>
      <c r="V532" s="375"/>
      <c r="W532" s="375"/>
      <c r="X532" s="375"/>
      <c r="Y532" s="375"/>
      <c r="Z532" s="375"/>
    </row>
    <row r="533" spans="1:26" ht="13.5" customHeight="1" x14ac:dyDescent="0.25">
      <c r="A533" s="345">
        <f t="shared" ca="1" si="130"/>
        <v>0</v>
      </c>
      <c r="B533" s="345">
        <f t="shared" ca="1" si="132"/>
        <v>22</v>
      </c>
      <c r="C533" s="345">
        <f t="shared" ca="1" si="133"/>
        <v>1</v>
      </c>
      <c r="D533" s="346">
        <f t="shared" ca="1" si="131"/>
        <v>1</v>
      </c>
      <c r="E533" s="346">
        <f t="shared" ca="1" si="134"/>
        <v>1</v>
      </c>
      <c r="F533" s="344"/>
      <c r="G533" s="374"/>
      <c r="H533" s="374"/>
      <c r="I533" s="374"/>
      <c r="J533" s="375"/>
      <c r="K533" s="376"/>
      <c r="L533" s="377"/>
      <c r="M533" s="377"/>
      <c r="N533" s="382"/>
      <c r="O533" s="403"/>
      <c r="P533" s="375"/>
      <c r="Q533" s="380"/>
      <c r="R533" s="376"/>
      <c r="S533" s="376"/>
      <c r="T533" s="376"/>
      <c r="U533" s="375"/>
      <c r="V533" s="375"/>
      <c r="W533" s="375"/>
      <c r="X533" s="375"/>
      <c r="Y533" s="375"/>
      <c r="Z533" s="375"/>
    </row>
    <row r="534" spans="1:26" ht="13.5" customHeight="1" x14ac:dyDescent="0.25">
      <c r="A534" s="345">
        <f t="shared" ca="1" si="130"/>
        <v>0</v>
      </c>
      <c r="B534" s="345">
        <f t="shared" ca="1" si="132"/>
        <v>22</v>
      </c>
      <c r="C534" s="345">
        <f t="shared" ca="1" si="133"/>
        <v>1</v>
      </c>
      <c r="D534" s="346">
        <f t="shared" ca="1" si="131"/>
        <v>1</v>
      </c>
      <c r="E534" s="346">
        <f t="shared" ca="1" si="134"/>
        <v>1</v>
      </c>
      <c r="F534" s="344"/>
      <c r="G534" s="374"/>
      <c r="H534" s="374"/>
      <c r="I534" s="374"/>
      <c r="J534" s="375"/>
      <c r="K534" s="376"/>
      <c r="L534" s="377"/>
      <c r="M534" s="377"/>
      <c r="N534" s="382"/>
      <c r="O534" s="403"/>
      <c r="P534" s="375"/>
      <c r="Q534" s="380"/>
      <c r="R534" s="376"/>
      <c r="S534" s="376"/>
      <c r="T534" s="376"/>
      <c r="U534" s="375"/>
      <c r="V534" s="375"/>
      <c r="W534" s="375"/>
      <c r="X534" s="375"/>
      <c r="Y534" s="375"/>
      <c r="Z534" s="375"/>
    </row>
    <row r="535" spans="1:26" ht="13.5" customHeight="1" x14ac:dyDescent="0.25">
      <c r="A535" s="345">
        <f t="shared" ca="1" si="130"/>
        <v>0</v>
      </c>
      <c r="B535" s="345">
        <f t="shared" ca="1" si="132"/>
        <v>22</v>
      </c>
      <c r="C535" s="345">
        <f t="shared" ca="1" si="133"/>
        <v>1</v>
      </c>
      <c r="D535" s="346">
        <f t="shared" ca="1" si="131"/>
        <v>1</v>
      </c>
      <c r="E535" s="346">
        <f t="shared" ca="1" si="134"/>
        <v>1</v>
      </c>
      <c r="F535" s="344"/>
      <c r="G535" s="374"/>
      <c r="H535" s="374"/>
      <c r="I535" s="374"/>
      <c r="J535" s="375"/>
      <c r="K535" s="376"/>
      <c r="L535" s="377"/>
      <c r="M535" s="377"/>
      <c r="N535" s="382"/>
      <c r="O535" s="403"/>
      <c r="P535" s="375"/>
      <c r="Q535" s="380"/>
      <c r="R535" s="376"/>
      <c r="S535" s="376"/>
      <c r="T535" s="376"/>
      <c r="U535" s="375"/>
      <c r="V535" s="375"/>
      <c r="W535" s="375"/>
      <c r="X535" s="375"/>
      <c r="Y535" s="375"/>
      <c r="Z535" s="375"/>
    </row>
    <row r="536" spans="1:26" ht="13.5" customHeight="1" x14ac:dyDescent="0.25">
      <c r="A536" s="345">
        <f t="shared" ca="1" si="130"/>
        <v>0</v>
      </c>
      <c r="B536" s="345">
        <f t="shared" ca="1" si="132"/>
        <v>22</v>
      </c>
      <c r="C536" s="345">
        <f t="shared" ca="1" si="133"/>
        <v>1</v>
      </c>
      <c r="D536" s="346">
        <f t="shared" ca="1" si="131"/>
        <v>1</v>
      </c>
      <c r="E536" s="346">
        <f t="shared" ca="1" si="134"/>
        <v>1</v>
      </c>
      <c r="F536" s="344"/>
      <c r="G536" s="374"/>
      <c r="H536" s="374"/>
      <c r="I536" s="374"/>
      <c r="J536" s="375"/>
      <c r="K536" s="376"/>
      <c r="L536" s="377"/>
      <c r="M536" s="377"/>
      <c r="N536" s="382"/>
      <c r="O536" s="403"/>
      <c r="P536" s="375"/>
      <c r="Q536" s="380"/>
      <c r="R536" s="376"/>
      <c r="S536" s="376"/>
      <c r="T536" s="376"/>
      <c r="U536" s="375"/>
      <c r="V536" s="375"/>
      <c r="W536" s="375"/>
      <c r="X536" s="375"/>
      <c r="Y536" s="375"/>
      <c r="Z536" s="375"/>
    </row>
    <row r="537" spans="1:26" ht="13.5" customHeight="1" x14ac:dyDescent="0.25">
      <c r="A537" s="345">
        <f t="shared" ca="1" si="130"/>
        <v>0</v>
      </c>
      <c r="B537" s="345">
        <f t="shared" ca="1" si="132"/>
        <v>22</v>
      </c>
      <c r="C537" s="345">
        <f t="shared" ca="1" si="133"/>
        <v>1</v>
      </c>
      <c r="D537" s="346">
        <f t="shared" ca="1" si="131"/>
        <v>1</v>
      </c>
      <c r="E537" s="346">
        <f t="shared" ca="1" si="134"/>
        <v>1</v>
      </c>
      <c r="F537" s="344"/>
      <c r="G537" s="374"/>
      <c r="H537" s="374"/>
      <c r="I537" s="374"/>
      <c r="J537" s="375"/>
      <c r="K537" s="376"/>
      <c r="L537" s="377"/>
      <c r="M537" s="377"/>
      <c r="N537" s="382"/>
      <c r="O537" s="403"/>
      <c r="P537" s="375"/>
      <c r="Q537" s="380"/>
      <c r="R537" s="376"/>
      <c r="S537" s="376"/>
      <c r="T537" s="376"/>
      <c r="U537" s="375"/>
      <c r="V537" s="375"/>
      <c r="W537" s="375"/>
      <c r="X537" s="375"/>
      <c r="Y537" s="375"/>
      <c r="Z537" s="375"/>
    </row>
    <row r="538" spans="1:26" ht="13.5" customHeight="1" x14ac:dyDescent="0.25">
      <c r="A538" s="345">
        <f t="shared" ca="1" si="130"/>
        <v>0</v>
      </c>
      <c r="B538" s="345">
        <f t="shared" ca="1" si="132"/>
        <v>22</v>
      </c>
      <c r="C538" s="345">
        <f t="shared" ca="1" si="133"/>
        <v>1</v>
      </c>
      <c r="D538" s="346">
        <f t="shared" ca="1" si="131"/>
        <v>1</v>
      </c>
      <c r="E538" s="346">
        <f t="shared" ca="1" si="134"/>
        <v>1</v>
      </c>
      <c r="F538" s="344"/>
      <c r="G538" s="374"/>
      <c r="H538" s="374"/>
      <c r="I538" s="374"/>
      <c r="J538" s="375"/>
      <c r="K538" s="376"/>
      <c r="L538" s="377"/>
      <c r="M538" s="377"/>
      <c r="N538" s="382"/>
      <c r="O538" s="403"/>
      <c r="P538" s="375"/>
      <c r="Q538" s="380"/>
      <c r="R538" s="376"/>
      <c r="S538" s="376"/>
      <c r="T538" s="376"/>
      <c r="U538" s="375"/>
      <c r="V538" s="375"/>
      <c r="W538" s="375"/>
      <c r="X538" s="375"/>
      <c r="Y538" s="375"/>
      <c r="Z538" s="375"/>
    </row>
    <row r="539" spans="1:26" ht="13.5" customHeight="1" x14ac:dyDescent="0.25">
      <c r="A539" s="345">
        <f t="shared" ca="1" si="130"/>
        <v>0</v>
      </c>
      <c r="B539" s="345">
        <f t="shared" ca="1" si="132"/>
        <v>22</v>
      </c>
      <c r="C539" s="345">
        <f t="shared" ca="1" si="133"/>
        <v>1</v>
      </c>
      <c r="D539" s="346">
        <f t="shared" ca="1" si="131"/>
        <v>1</v>
      </c>
      <c r="E539" s="346">
        <f t="shared" ca="1" si="134"/>
        <v>1</v>
      </c>
      <c r="F539" s="344"/>
      <c r="G539" s="374"/>
      <c r="H539" s="374"/>
      <c r="I539" s="374"/>
      <c r="J539" s="375"/>
      <c r="K539" s="376"/>
      <c r="L539" s="377"/>
      <c r="M539" s="377"/>
      <c r="N539" s="382"/>
      <c r="O539" s="403"/>
      <c r="P539" s="375"/>
      <c r="Q539" s="380"/>
      <c r="R539" s="376"/>
      <c r="S539" s="376"/>
      <c r="T539" s="376"/>
      <c r="U539" s="375"/>
      <c r="V539" s="375"/>
      <c r="W539" s="375"/>
      <c r="X539" s="375"/>
      <c r="Y539" s="375"/>
      <c r="Z539" s="375"/>
    </row>
    <row r="540" spans="1:26" ht="13.5" customHeight="1" x14ac:dyDescent="0.25">
      <c r="A540" s="345">
        <f t="shared" ca="1" si="130"/>
        <v>0</v>
      </c>
      <c r="B540" s="345">
        <f t="shared" ca="1" si="132"/>
        <v>22</v>
      </c>
      <c r="C540" s="345">
        <f t="shared" ca="1" si="133"/>
        <v>1</v>
      </c>
      <c r="D540" s="346">
        <f t="shared" ca="1" si="131"/>
        <v>1</v>
      </c>
      <c r="E540" s="346">
        <f t="shared" ca="1" si="134"/>
        <v>1</v>
      </c>
      <c r="F540" s="344"/>
      <c r="G540" s="374"/>
      <c r="H540" s="374"/>
      <c r="I540" s="374"/>
      <c r="J540" s="375"/>
      <c r="K540" s="376"/>
      <c r="L540" s="377"/>
      <c r="M540" s="377"/>
      <c r="N540" s="382"/>
      <c r="O540" s="403"/>
      <c r="P540" s="375"/>
      <c r="Q540" s="380"/>
      <c r="R540" s="376"/>
      <c r="S540" s="376"/>
      <c r="T540" s="376"/>
      <c r="U540" s="375"/>
      <c r="V540" s="375"/>
      <c r="W540" s="375"/>
      <c r="X540" s="375"/>
      <c r="Y540" s="375"/>
      <c r="Z540" s="375"/>
    </row>
    <row r="541" spans="1:26" ht="13.5" customHeight="1" x14ac:dyDescent="0.25">
      <c r="A541" s="345">
        <f t="shared" ca="1" si="130"/>
        <v>0</v>
      </c>
      <c r="B541" s="345">
        <f t="shared" ca="1" si="132"/>
        <v>22</v>
      </c>
      <c r="C541" s="345">
        <f t="shared" ca="1" si="133"/>
        <v>1</v>
      </c>
      <c r="D541" s="346">
        <f t="shared" ca="1" si="131"/>
        <v>1</v>
      </c>
      <c r="E541" s="346">
        <f t="shared" ca="1" si="134"/>
        <v>1</v>
      </c>
      <c r="F541" s="344"/>
      <c r="G541" s="374"/>
      <c r="H541" s="374"/>
      <c r="I541" s="374"/>
      <c r="J541" s="375"/>
      <c r="K541" s="376"/>
      <c r="L541" s="377"/>
      <c r="M541" s="377"/>
      <c r="N541" s="382"/>
      <c r="O541" s="403"/>
      <c r="P541" s="375"/>
      <c r="Q541" s="380"/>
      <c r="R541" s="376"/>
      <c r="S541" s="376"/>
      <c r="T541" s="376"/>
      <c r="U541" s="375"/>
      <c r="V541" s="375"/>
      <c r="W541" s="375"/>
      <c r="X541" s="375"/>
      <c r="Y541" s="375"/>
      <c r="Z541" s="375"/>
    </row>
    <row r="542" spans="1:26" ht="13.5" customHeight="1" x14ac:dyDescent="0.25">
      <c r="A542" s="345">
        <f t="shared" ref="A542:A605" ca="1" si="135">IF($H542="UNIDADE CONSTRUTIVA",OFFSET(A542,-1,0)+1,LARGE(A$3:A537,1))</f>
        <v>0</v>
      </c>
      <c r="B542" s="345">
        <f t="shared" ca="1" si="132"/>
        <v>22</v>
      </c>
      <c r="C542" s="345">
        <f t="shared" ca="1" si="133"/>
        <v>1</v>
      </c>
      <c r="D542" s="346">
        <f t="shared" ca="1" si="131"/>
        <v>1</v>
      </c>
      <c r="E542" s="346">
        <f t="shared" ca="1" si="134"/>
        <v>1</v>
      </c>
      <c r="F542" s="344"/>
      <c r="G542" s="374"/>
      <c r="H542" s="374"/>
      <c r="I542" s="374"/>
      <c r="J542" s="375"/>
      <c r="K542" s="376"/>
      <c r="L542" s="377"/>
      <c r="M542" s="377"/>
      <c r="N542" s="382"/>
      <c r="O542" s="403"/>
      <c r="P542" s="375"/>
      <c r="Q542" s="380"/>
      <c r="R542" s="376"/>
      <c r="S542" s="376"/>
      <c r="T542" s="376"/>
      <c r="U542" s="375"/>
      <c r="V542" s="375"/>
      <c r="W542" s="375"/>
      <c r="X542" s="375"/>
      <c r="Y542" s="375"/>
      <c r="Z542" s="375"/>
    </row>
    <row r="543" spans="1:26" ht="13.5" customHeight="1" x14ac:dyDescent="0.25">
      <c r="A543" s="345">
        <f t="shared" ca="1" si="135"/>
        <v>0</v>
      </c>
      <c r="B543" s="345">
        <f t="shared" ca="1" si="132"/>
        <v>22</v>
      </c>
      <c r="C543" s="345">
        <f t="shared" ca="1" si="133"/>
        <v>1</v>
      </c>
      <c r="D543" s="346">
        <f t="shared" ca="1" si="131"/>
        <v>1</v>
      </c>
      <c r="E543" s="346">
        <f t="shared" ca="1" si="134"/>
        <v>1</v>
      </c>
      <c r="F543" s="344"/>
      <c r="G543" s="374"/>
      <c r="H543" s="374"/>
      <c r="I543" s="374"/>
      <c r="J543" s="375"/>
      <c r="K543" s="376"/>
      <c r="L543" s="377"/>
      <c r="M543" s="377"/>
      <c r="N543" s="382"/>
      <c r="O543" s="403"/>
      <c r="P543" s="375"/>
      <c r="Q543" s="380"/>
      <c r="R543" s="376"/>
      <c r="S543" s="376"/>
      <c r="T543" s="376"/>
      <c r="U543" s="375"/>
      <c r="V543" s="375"/>
      <c r="W543" s="375"/>
      <c r="X543" s="375"/>
      <c r="Y543" s="375"/>
      <c r="Z543" s="375"/>
    </row>
    <row r="544" spans="1:26" ht="13.5" customHeight="1" x14ac:dyDescent="0.25">
      <c r="A544" s="345">
        <f t="shared" ca="1" si="135"/>
        <v>0</v>
      </c>
      <c r="B544" s="345">
        <f t="shared" ca="1" si="132"/>
        <v>22</v>
      </c>
      <c r="C544" s="345">
        <f t="shared" ca="1" si="133"/>
        <v>1</v>
      </c>
      <c r="D544" s="346">
        <f t="shared" ca="1" si="131"/>
        <v>1</v>
      </c>
      <c r="E544" s="346">
        <f t="shared" ca="1" si="134"/>
        <v>1</v>
      </c>
      <c r="F544" s="344"/>
      <c r="G544" s="374"/>
      <c r="H544" s="374"/>
      <c r="I544" s="374"/>
      <c r="J544" s="375"/>
      <c r="K544" s="376"/>
      <c r="L544" s="377"/>
      <c r="M544" s="377"/>
      <c r="N544" s="382"/>
      <c r="O544" s="403"/>
      <c r="P544" s="375"/>
      <c r="Q544" s="380"/>
      <c r="R544" s="376"/>
      <c r="S544" s="376"/>
      <c r="T544" s="376"/>
      <c r="U544" s="375"/>
      <c r="V544" s="375"/>
      <c r="W544" s="375"/>
      <c r="X544" s="375"/>
      <c r="Y544" s="375"/>
      <c r="Z544" s="375"/>
    </row>
    <row r="545" spans="1:26" ht="13.5" customHeight="1" x14ac:dyDescent="0.25">
      <c r="A545" s="345">
        <f t="shared" ca="1" si="135"/>
        <v>0</v>
      </c>
      <c r="B545" s="345">
        <f t="shared" ca="1" si="132"/>
        <v>22</v>
      </c>
      <c r="C545" s="345">
        <f t="shared" ca="1" si="133"/>
        <v>1</v>
      </c>
      <c r="D545" s="346">
        <f t="shared" ca="1" si="131"/>
        <v>1</v>
      </c>
      <c r="E545" s="346">
        <f t="shared" ca="1" si="134"/>
        <v>1</v>
      </c>
      <c r="F545" s="344"/>
      <c r="G545" s="374"/>
      <c r="H545" s="374"/>
      <c r="I545" s="374"/>
      <c r="J545" s="375"/>
      <c r="K545" s="376"/>
      <c r="L545" s="377"/>
      <c r="M545" s="377"/>
      <c r="N545" s="382"/>
      <c r="O545" s="403"/>
      <c r="P545" s="375"/>
      <c r="Q545" s="380"/>
      <c r="R545" s="376"/>
      <c r="S545" s="376"/>
      <c r="T545" s="376"/>
      <c r="U545" s="375"/>
      <c r="V545" s="375"/>
      <c r="W545" s="375"/>
      <c r="X545" s="375"/>
      <c r="Y545" s="375"/>
      <c r="Z545" s="375"/>
    </row>
    <row r="546" spans="1:26" ht="13.5" customHeight="1" x14ac:dyDescent="0.25">
      <c r="A546" s="345">
        <f t="shared" ca="1" si="135"/>
        <v>0</v>
      </c>
      <c r="B546" s="345">
        <f t="shared" ca="1" si="132"/>
        <v>22</v>
      </c>
      <c r="C546" s="345">
        <f t="shared" ca="1" si="133"/>
        <v>1</v>
      </c>
      <c r="D546" s="346">
        <f t="shared" ca="1" si="131"/>
        <v>1</v>
      </c>
      <c r="E546" s="346">
        <f t="shared" ca="1" si="134"/>
        <v>1</v>
      </c>
      <c r="F546" s="344"/>
      <c r="G546" s="374"/>
      <c r="H546" s="374"/>
      <c r="I546" s="374"/>
      <c r="J546" s="375"/>
      <c r="K546" s="376"/>
      <c r="L546" s="377"/>
      <c r="M546" s="377"/>
      <c r="N546" s="382"/>
      <c r="O546" s="403"/>
      <c r="P546" s="375"/>
      <c r="Q546" s="380"/>
      <c r="R546" s="376"/>
      <c r="S546" s="376"/>
      <c r="T546" s="376"/>
      <c r="U546" s="375"/>
      <c r="V546" s="375"/>
      <c r="W546" s="375"/>
      <c r="X546" s="375"/>
      <c r="Y546" s="375"/>
      <c r="Z546" s="375"/>
    </row>
    <row r="547" spans="1:26" ht="13.5" customHeight="1" x14ac:dyDescent="0.25">
      <c r="A547" s="345">
        <f t="shared" ca="1" si="135"/>
        <v>0</v>
      </c>
      <c r="B547" s="345">
        <f t="shared" ca="1" si="132"/>
        <v>22</v>
      </c>
      <c r="C547" s="345">
        <f t="shared" ca="1" si="133"/>
        <v>1</v>
      </c>
      <c r="D547" s="346">
        <f t="shared" ca="1" si="131"/>
        <v>1</v>
      </c>
      <c r="E547" s="346">
        <f t="shared" ca="1" si="134"/>
        <v>1</v>
      </c>
      <c r="F547" s="344"/>
      <c r="G547" s="374"/>
      <c r="H547" s="374"/>
      <c r="I547" s="374"/>
      <c r="J547" s="375"/>
      <c r="K547" s="376"/>
      <c r="L547" s="377"/>
      <c r="M547" s="377"/>
      <c r="N547" s="382"/>
      <c r="O547" s="403"/>
      <c r="P547" s="375"/>
      <c r="Q547" s="380"/>
      <c r="R547" s="376"/>
      <c r="S547" s="376"/>
      <c r="T547" s="376"/>
      <c r="U547" s="375"/>
      <c r="V547" s="375"/>
      <c r="W547" s="375"/>
      <c r="X547" s="375"/>
      <c r="Y547" s="375"/>
      <c r="Z547" s="375"/>
    </row>
    <row r="548" spans="1:26" ht="13.5" customHeight="1" x14ac:dyDescent="0.25">
      <c r="A548" s="345">
        <f t="shared" ca="1" si="135"/>
        <v>0</v>
      </c>
      <c r="B548" s="345">
        <f t="shared" ca="1" si="132"/>
        <v>22</v>
      </c>
      <c r="C548" s="345">
        <f t="shared" ca="1" si="133"/>
        <v>1</v>
      </c>
      <c r="D548" s="346">
        <f t="shared" ca="1" si="131"/>
        <v>1</v>
      </c>
      <c r="E548" s="346">
        <f t="shared" ca="1" si="134"/>
        <v>1</v>
      </c>
      <c r="F548" s="344"/>
      <c r="G548" s="374"/>
      <c r="H548" s="374"/>
      <c r="I548" s="374"/>
      <c r="J548" s="375"/>
      <c r="K548" s="376"/>
      <c r="L548" s="377"/>
      <c r="M548" s="377"/>
      <c r="N548" s="382"/>
      <c r="O548" s="403"/>
      <c r="P548" s="375"/>
      <c r="Q548" s="380"/>
      <c r="R548" s="376"/>
      <c r="S548" s="376"/>
      <c r="T548" s="376"/>
      <c r="U548" s="375"/>
      <c r="V548" s="375"/>
      <c r="W548" s="375"/>
      <c r="X548" s="375"/>
      <c r="Y548" s="375"/>
      <c r="Z548" s="375"/>
    </row>
    <row r="549" spans="1:26" ht="13.5" customHeight="1" x14ac:dyDescent="0.25">
      <c r="A549" s="345">
        <f t="shared" ca="1" si="135"/>
        <v>0</v>
      </c>
      <c r="B549" s="345">
        <f t="shared" ca="1" si="132"/>
        <v>22</v>
      </c>
      <c r="C549" s="345">
        <f t="shared" ca="1" si="133"/>
        <v>1</v>
      </c>
      <c r="D549" s="346">
        <f t="shared" ref="D549:D612" ca="1" si="136">IF(H549="ETAPA",0,IF(H549="SUBETAPA",OFFSET(D549,-1,0)+1,OFFSET(D549,-1,0)))</f>
        <v>1</v>
      </c>
      <c r="E549" s="346">
        <f t="shared" ca="1" si="134"/>
        <v>1</v>
      </c>
      <c r="F549" s="344"/>
      <c r="G549" s="374"/>
      <c r="H549" s="374"/>
      <c r="I549" s="374"/>
      <c r="J549" s="375"/>
      <c r="K549" s="376"/>
      <c r="L549" s="377"/>
      <c r="M549" s="377"/>
      <c r="N549" s="382"/>
      <c r="O549" s="403"/>
      <c r="P549" s="375"/>
      <c r="Q549" s="380"/>
      <c r="R549" s="376"/>
      <c r="S549" s="376"/>
      <c r="T549" s="376"/>
      <c r="U549" s="375"/>
      <c r="V549" s="375"/>
      <c r="W549" s="375"/>
      <c r="X549" s="375"/>
      <c r="Y549" s="375"/>
      <c r="Z549" s="375"/>
    </row>
    <row r="550" spans="1:26" ht="13.5" customHeight="1" x14ac:dyDescent="0.25">
      <c r="A550" s="345">
        <f t="shared" ca="1" si="135"/>
        <v>0</v>
      </c>
      <c r="B550" s="345">
        <f t="shared" ca="1" si="132"/>
        <v>22</v>
      </c>
      <c r="C550" s="345">
        <f t="shared" ca="1" si="133"/>
        <v>1</v>
      </c>
      <c r="D550" s="346">
        <f t="shared" ca="1" si="136"/>
        <v>1</v>
      </c>
      <c r="E550" s="346">
        <f t="shared" ca="1" si="134"/>
        <v>1</v>
      </c>
      <c r="F550" s="344"/>
      <c r="G550" s="374"/>
      <c r="H550" s="374"/>
      <c r="I550" s="374"/>
      <c r="J550" s="375"/>
      <c r="K550" s="376"/>
      <c r="L550" s="377"/>
      <c r="M550" s="377"/>
      <c r="N550" s="382"/>
      <c r="O550" s="403"/>
      <c r="P550" s="375"/>
      <c r="Q550" s="380"/>
      <c r="R550" s="376"/>
      <c r="S550" s="376"/>
      <c r="T550" s="376"/>
      <c r="U550" s="375"/>
      <c r="V550" s="375"/>
      <c r="W550" s="375"/>
      <c r="X550" s="375"/>
      <c r="Y550" s="375"/>
      <c r="Z550" s="375"/>
    </row>
    <row r="551" spans="1:26" ht="13.5" customHeight="1" x14ac:dyDescent="0.25">
      <c r="A551" s="345">
        <f t="shared" ca="1" si="135"/>
        <v>0</v>
      </c>
      <c r="B551" s="345">
        <f t="shared" ca="1" si="132"/>
        <v>22</v>
      </c>
      <c r="C551" s="345">
        <f t="shared" ca="1" si="133"/>
        <v>1</v>
      </c>
      <c r="D551" s="346">
        <f t="shared" ca="1" si="136"/>
        <v>1</v>
      </c>
      <c r="E551" s="346">
        <f t="shared" ca="1" si="134"/>
        <v>1</v>
      </c>
      <c r="F551" s="344"/>
      <c r="G551" s="374"/>
      <c r="H551" s="374"/>
      <c r="I551" s="374"/>
      <c r="J551" s="375"/>
      <c r="K551" s="376"/>
      <c r="L551" s="377"/>
      <c r="M551" s="377"/>
      <c r="N551" s="382"/>
      <c r="O551" s="403"/>
      <c r="P551" s="375"/>
      <c r="Q551" s="380"/>
      <c r="R551" s="376"/>
      <c r="S551" s="376"/>
      <c r="T551" s="376"/>
      <c r="U551" s="375"/>
      <c r="V551" s="375"/>
      <c r="W551" s="375"/>
      <c r="X551" s="375"/>
      <c r="Y551" s="375"/>
      <c r="Z551" s="375"/>
    </row>
    <row r="552" spans="1:26" ht="13.5" customHeight="1" x14ac:dyDescent="0.25">
      <c r="A552" s="345">
        <f t="shared" ca="1" si="135"/>
        <v>0</v>
      </c>
      <c r="B552" s="345">
        <f t="shared" ca="1" si="132"/>
        <v>22</v>
      </c>
      <c r="C552" s="345">
        <f t="shared" ca="1" si="133"/>
        <v>1</v>
      </c>
      <c r="D552" s="346">
        <f t="shared" ca="1" si="136"/>
        <v>1</v>
      </c>
      <c r="E552" s="346">
        <f t="shared" ca="1" si="134"/>
        <v>1</v>
      </c>
      <c r="F552" s="344"/>
      <c r="G552" s="374"/>
      <c r="H552" s="374"/>
      <c r="I552" s="374"/>
      <c r="J552" s="375"/>
      <c r="K552" s="376"/>
      <c r="L552" s="377"/>
      <c r="M552" s="377"/>
      <c r="N552" s="382"/>
      <c r="O552" s="403"/>
      <c r="P552" s="375"/>
      <c r="Q552" s="380"/>
      <c r="R552" s="376"/>
      <c r="S552" s="376"/>
      <c r="T552" s="376"/>
      <c r="U552" s="375"/>
      <c r="V552" s="375"/>
      <c r="W552" s="375"/>
      <c r="X552" s="375"/>
      <c r="Y552" s="375"/>
      <c r="Z552" s="375"/>
    </row>
    <row r="553" spans="1:26" ht="13.5" customHeight="1" x14ac:dyDescent="0.25">
      <c r="A553" s="345">
        <f t="shared" ca="1" si="135"/>
        <v>0</v>
      </c>
      <c r="B553" s="345">
        <f t="shared" ca="1" si="132"/>
        <v>22</v>
      </c>
      <c r="C553" s="345">
        <f t="shared" ca="1" si="133"/>
        <v>1</v>
      </c>
      <c r="D553" s="346">
        <f t="shared" ca="1" si="136"/>
        <v>1</v>
      </c>
      <c r="E553" s="346">
        <f t="shared" ca="1" si="134"/>
        <v>1</v>
      </c>
      <c r="F553" s="344"/>
      <c r="G553" s="374"/>
      <c r="H553" s="374"/>
      <c r="I553" s="374"/>
      <c r="J553" s="375"/>
      <c r="K553" s="376"/>
      <c r="L553" s="377"/>
      <c r="M553" s="377"/>
      <c r="N553" s="382"/>
      <c r="O553" s="403"/>
      <c r="P553" s="375"/>
      <c r="Q553" s="380"/>
      <c r="R553" s="376"/>
      <c r="S553" s="376"/>
      <c r="T553" s="376"/>
      <c r="U553" s="375"/>
      <c r="V553" s="375"/>
      <c r="W553" s="375"/>
      <c r="X553" s="375"/>
      <c r="Y553" s="375"/>
      <c r="Z553" s="375"/>
    </row>
    <row r="554" spans="1:26" ht="13.5" customHeight="1" x14ac:dyDescent="0.25">
      <c r="A554" s="345">
        <f t="shared" ca="1" si="135"/>
        <v>0</v>
      </c>
      <c r="B554" s="345">
        <f t="shared" ca="1" si="132"/>
        <v>22</v>
      </c>
      <c r="C554" s="345">
        <f t="shared" ca="1" si="133"/>
        <v>1</v>
      </c>
      <c r="D554" s="346">
        <f t="shared" ca="1" si="136"/>
        <v>1</v>
      </c>
      <c r="E554" s="346">
        <f t="shared" ca="1" si="134"/>
        <v>1</v>
      </c>
      <c r="F554" s="344"/>
      <c r="G554" s="374"/>
      <c r="H554" s="374"/>
      <c r="I554" s="374"/>
      <c r="J554" s="375"/>
      <c r="K554" s="376"/>
      <c r="L554" s="377"/>
      <c r="M554" s="377"/>
      <c r="N554" s="382"/>
      <c r="O554" s="403"/>
      <c r="P554" s="375"/>
      <c r="Q554" s="380"/>
      <c r="R554" s="376"/>
      <c r="S554" s="376"/>
      <c r="T554" s="376"/>
      <c r="U554" s="375"/>
      <c r="V554" s="375"/>
      <c r="W554" s="375"/>
      <c r="X554" s="375"/>
      <c r="Y554" s="375"/>
      <c r="Z554" s="375"/>
    </row>
    <row r="555" spans="1:26" ht="13.5" customHeight="1" x14ac:dyDescent="0.25">
      <c r="A555" s="345">
        <f t="shared" ca="1" si="135"/>
        <v>0</v>
      </c>
      <c r="B555" s="345">
        <f t="shared" ca="1" si="132"/>
        <v>22</v>
      </c>
      <c r="C555" s="345">
        <f t="shared" ca="1" si="133"/>
        <v>1</v>
      </c>
      <c r="D555" s="346">
        <f t="shared" ca="1" si="136"/>
        <v>1</v>
      </c>
      <c r="E555" s="346">
        <f t="shared" ca="1" si="134"/>
        <v>1</v>
      </c>
      <c r="F555" s="344"/>
      <c r="G555" s="374"/>
      <c r="H555" s="374"/>
      <c r="I555" s="374"/>
      <c r="J555" s="375"/>
      <c r="K555" s="376"/>
      <c r="L555" s="377"/>
      <c r="M555" s="377"/>
      <c r="N555" s="382"/>
      <c r="O555" s="403"/>
      <c r="P555" s="375"/>
      <c r="Q555" s="380"/>
      <c r="R555" s="376"/>
      <c r="S555" s="376"/>
      <c r="T555" s="376"/>
      <c r="U555" s="375"/>
      <c r="V555" s="375"/>
      <c r="W555" s="375"/>
      <c r="X555" s="375"/>
      <c r="Y555" s="375"/>
      <c r="Z555" s="375"/>
    </row>
    <row r="556" spans="1:26" ht="13.5" customHeight="1" x14ac:dyDescent="0.25">
      <c r="A556" s="345">
        <f t="shared" ca="1" si="135"/>
        <v>0</v>
      </c>
      <c r="B556" s="345">
        <f t="shared" ca="1" si="132"/>
        <v>22</v>
      </c>
      <c r="C556" s="345">
        <f t="shared" ca="1" si="133"/>
        <v>1</v>
      </c>
      <c r="D556" s="346">
        <f t="shared" ca="1" si="136"/>
        <v>1</v>
      </c>
      <c r="E556" s="346">
        <f t="shared" ca="1" si="134"/>
        <v>1</v>
      </c>
      <c r="F556" s="344"/>
      <c r="G556" s="374"/>
      <c r="H556" s="374"/>
      <c r="I556" s="374"/>
      <c r="J556" s="375"/>
      <c r="K556" s="376"/>
      <c r="L556" s="377"/>
      <c r="M556" s="377"/>
      <c r="N556" s="382"/>
      <c r="O556" s="403"/>
      <c r="P556" s="375"/>
      <c r="Q556" s="380"/>
      <c r="R556" s="376"/>
      <c r="S556" s="376"/>
      <c r="T556" s="376"/>
      <c r="U556" s="375"/>
      <c r="V556" s="375"/>
      <c r="W556" s="375"/>
      <c r="X556" s="375"/>
      <c r="Y556" s="375"/>
      <c r="Z556" s="375"/>
    </row>
    <row r="557" spans="1:26" ht="13.5" customHeight="1" x14ac:dyDescent="0.25">
      <c r="A557" s="345">
        <f t="shared" ca="1" si="135"/>
        <v>0</v>
      </c>
      <c r="B557" s="345">
        <f t="shared" ref="B557:B620" ca="1" si="137">IF(H557="UNIDADE CONSTRUTIVA",0,IF(H557="CÉLULA CONSTRUTIVA",OFFSET(B557,-1,0)+1,OFFSET(B557,-1,0)))</f>
        <v>22</v>
      </c>
      <c r="C557" s="345">
        <f t="shared" ref="C557:C620" ca="1" si="138">IF(H557="CÉLULA CONSTRUTIVA",0,IF(H557="ETAPA",OFFSET(C557,-1,0)+1,OFFSET(C557,-1,0)))</f>
        <v>1</v>
      </c>
      <c r="D557" s="346">
        <f t="shared" ca="1" si="136"/>
        <v>1</v>
      </c>
      <c r="E557" s="346">
        <f t="shared" ref="E557:E620" ca="1" si="139">IF(H557="Subetapa",0,IF(H557="serviço",OFFSET(E557,-1,0)+1,OFFSET(E557,-1,0)))</f>
        <v>1</v>
      </c>
      <c r="F557" s="344"/>
      <c r="G557" s="374"/>
      <c r="H557" s="374"/>
      <c r="I557" s="374"/>
      <c r="J557" s="375"/>
      <c r="K557" s="376"/>
      <c r="L557" s="377"/>
      <c r="M557" s="377"/>
      <c r="N557" s="382"/>
      <c r="O557" s="403"/>
      <c r="P557" s="375"/>
      <c r="Q557" s="380"/>
      <c r="R557" s="376"/>
      <c r="S557" s="376"/>
      <c r="T557" s="376"/>
      <c r="U557" s="375"/>
      <c r="V557" s="375"/>
      <c r="W557" s="375"/>
      <c r="X557" s="375"/>
      <c r="Y557" s="375"/>
      <c r="Z557" s="375"/>
    </row>
    <row r="558" spans="1:26" ht="13.5" customHeight="1" x14ac:dyDescent="0.25">
      <c r="A558" s="345">
        <f t="shared" ca="1" si="135"/>
        <v>0</v>
      </c>
      <c r="B558" s="345">
        <f t="shared" ca="1" si="137"/>
        <v>22</v>
      </c>
      <c r="C558" s="345">
        <f t="shared" ca="1" si="138"/>
        <v>1</v>
      </c>
      <c r="D558" s="346">
        <f t="shared" ca="1" si="136"/>
        <v>1</v>
      </c>
      <c r="E558" s="346">
        <f t="shared" ca="1" si="139"/>
        <v>1</v>
      </c>
      <c r="F558" s="344"/>
      <c r="G558" s="374"/>
      <c r="H558" s="374"/>
      <c r="I558" s="374"/>
      <c r="J558" s="375"/>
      <c r="K558" s="376"/>
      <c r="L558" s="377"/>
      <c r="M558" s="377"/>
      <c r="N558" s="382"/>
      <c r="O558" s="403"/>
      <c r="P558" s="375"/>
      <c r="Q558" s="380"/>
      <c r="R558" s="376"/>
      <c r="S558" s="376"/>
      <c r="T558" s="376"/>
      <c r="U558" s="375"/>
      <c r="V558" s="375"/>
      <c r="W558" s="375"/>
      <c r="X558" s="375"/>
      <c r="Y558" s="375"/>
      <c r="Z558" s="375"/>
    </row>
    <row r="559" spans="1:26" ht="13.5" customHeight="1" x14ac:dyDescent="0.25">
      <c r="A559" s="345">
        <f t="shared" ca="1" si="135"/>
        <v>0</v>
      </c>
      <c r="B559" s="345">
        <f t="shared" ca="1" si="137"/>
        <v>22</v>
      </c>
      <c r="C559" s="345">
        <f t="shared" ca="1" si="138"/>
        <v>1</v>
      </c>
      <c r="D559" s="346">
        <f t="shared" ca="1" si="136"/>
        <v>1</v>
      </c>
      <c r="E559" s="346">
        <f t="shared" ca="1" si="139"/>
        <v>1</v>
      </c>
      <c r="F559" s="344"/>
      <c r="G559" s="374"/>
      <c r="H559" s="374"/>
      <c r="I559" s="374"/>
      <c r="J559" s="375"/>
      <c r="K559" s="376"/>
      <c r="L559" s="377"/>
      <c r="M559" s="377"/>
      <c r="N559" s="382"/>
      <c r="O559" s="403"/>
      <c r="P559" s="375"/>
      <c r="Q559" s="380"/>
      <c r="R559" s="376"/>
      <c r="S559" s="376"/>
      <c r="T559" s="376"/>
      <c r="U559" s="375"/>
      <c r="V559" s="375"/>
      <c r="W559" s="375"/>
      <c r="X559" s="375"/>
      <c r="Y559" s="375"/>
      <c r="Z559" s="375"/>
    </row>
    <row r="560" spans="1:26" ht="13.5" customHeight="1" x14ac:dyDescent="0.25">
      <c r="A560" s="345">
        <f t="shared" ca="1" si="135"/>
        <v>0</v>
      </c>
      <c r="B560" s="345">
        <f t="shared" ca="1" si="137"/>
        <v>22</v>
      </c>
      <c r="C560" s="345">
        <f t="shared" ca="1" si="138"/>
        <v>1</v>
      </c>
      <c r="D560" s="346">
        <f t="shared" ca="1" si="136"/>
        <v>1</v>
      </c>
      <c r="E560" s="346">
        <f t="shared" ca="1" si="139"/>
        <v>1</v>
      </c>
      <c r="F560" s="344"/>
      <c r="G560" s="374"/>
      <c r="H560" s="374"/>
      <c r="I560" s="374"/>
      <c r="J560" s="375"/>
      <c r="K560" s="376"/>
      <c r="L560" s="377"/>
      <c r="M560" s="377"/>
      <c r="N560" s="382"/>
      <c r="O560" s="403"/>
      <c r="P560" s="375"/>
      <c r="Q560" s="380"/>
      <c r="R560" s="376"/>
      <c r="S560" s="376"/>
      <c r="T560" s="376"/>
      <c r="U560" s="375"/>
      <c r="V560" s="375"/>
      <c r="W560" s="375"/>
      <c r="X560" s="375"/>
      <c r="Y560" s="375"/>
      <c r="Z560" s="375"/>
    </row>
    <row r="561" spans="1:26" ht="13.5" customHeight="1" x14ac:dyDescent="0.25">
      <c r="A561" s="345">
        <f t="shared" ca="1" si="135"/>
        <v>0</v>
      </c>
      <c r="B561" s="345">
        <f t="shared" ca="1" si="137"/>
        <v>22</v>
      </c>
      <c r="C561" s="345">
        <f t="shared" ca="1" si="138"/>
        <v>1</v>
      </c>
      <c r="D561" s="346">
        <f t="shared" ca="1" si="136"/>
        <v>1</v>
      </c>
      <c r="E561" s="346">
        <f t="shared" ca="1" si="139"/>
        <v>1</v>
      </c>
      <c r="F561" s="344"/>
      <c r="G561" s="374"/>
      <c r="H561" s="374"/>
      <c r="I561" s="374"/>
      <c r="J561" s="375"/>
      <c r="K561" s="376"/>
      <c r="L561" s="377"/>
      <c r="M561" s="377"/>
      <c r="N561" s="382"/>
      <c r="O561" s="403"/>
      <c r="P561" s="375"/>
      <c r="Q561" s="380"/>
      <c r="R561" s="376"/>
      <c r="S561" s="376"/>
      <c r="T561" s="376"/>
      <c r="U561" s="375"/>
      <c r="V561" s="375"/>
      <c r="W561" s="375"/>
      <c r="X561" s="375"/>
      <c r="Y561" s="375"/>
      <c r="Z561" s="375"/>
    </row>
    <row r="562" spans="1:26" ht="13.5" customHeight="1" x14ac:dyDescent="0.25">
      <c r="A562" s="345">
        <f t="shared" ca="1" si="135"/>
        <v>0</v>
      </c>
      <c r="B562" s="345">
        <f t="shared" ca="1" si="137"/>
        <v>22</v>
      </c>
      <c r="C562" s="345">
        <f t="shared" ca="1" si="138"/>
        <v>1</v>
      </c>
      <c r="D562" s="346">
        <f t="shared" ca="1" si="136"/>
        <v>1</v>
      </c>
      <c r="E562" s="346">
        <f t="shared" ca="1" si="139"/>
        <v>1</v>
      </c>
      <c r="F562" s="344"/>
      <c r="G562" s="374"/>
      <c r="H562" s="374"/>
      <c r="I562" s="374"/>
      <c r="J562" s="375"/>
      <c r="K562" s="376"/>
      <c r="L562" s="377"/>
      <c r="M562" s="377"/>
      <c r="N562" s="382"/>
      <c r="O562" s="403"/>
      <c r="P562" s="375"/>
      <c r="Q562" s="380"/>
      <c r="R562" s="376"/>
      <c r="S562" s="376"/>
      <c r="T562" s="376"/>
      <c r="U562" s="375"/>
      <c r="V562" s="375"/>
      <c r="W562" s="375"/>
      <c r="X562" s="375"/>
      <c r="Y562" s="375"/>
      <c r="Z562" s="375"/>
    </row>
    <row r="563" spans="1:26" ht="13.5" customHeight="1" x14ac:dyDescent="0.25">
      <c r="A563" s="345">
        <f t="shared" ca="1" si="135"/>
        <v>0</v>
      </c>
      <c r="B563" s="345">
        <f t="shared" ca="1" si="137"/>
        <v>22</v>
      </c>
      <c r="C563" s="345">
        <f t="shared" ca="1" si="138"/>
        <v>1</v>
      </c>
      <c r="D563" s="346">
        <f t="shared" ca="1" si="136"/>
        <v>1</v>
      </c>
      <c r="E563" s="346">
        <f t="shared" ca="1" si="139"/>
        <v>1</v>
      </c>
      <c r="F563" s="344"/>
      <c r="G563" s="374"/>
      <c r="H563" s="374"/>
      <c r="I563" s="374"/>
      <c r="J563" s="375"/>
      <c r="K563" s="376"/>
      <c r="L563" s="377"/>
      <c r="M563" s="377"/>
      <c r="N563" s="382"/>
      <c r="O563" s="403"/>
      <c r="P563" s="375"/>
      <c r="Q563" s="380"/>
      <c r="R563" s="376"/>
      <c r="S563" s="376"/>
      <c r="T563" s="376"/>
      <c r="U563" s="375"/>
      <c r="V563" s="375"/>
      <c r="W563" s="375"/>
      <c r="X563" s="375"/>
      <c r="Y563" s="375"/>
      <c r="Z563" s="375"/>
    </row>
    <row r="564" spans="1:26" ht="13.5" customHeight="1" x14ac:dyDescent="0.25">
      <c r="A564" s="345">
        <f t="shared" ca="1" si="135"/>
        <v>0</v>
      </c>
      <c r="B564" s="345">
        <f t="shared" ca="1" si="137"/>
        <v>22</v>
      </c>
      <c r="C564" s="345">
        <f t="shared" ca="1" si="138"/>
        <v>1</v>
      </c>
      <c r="D564" s="346">
        <f t="shared" ca="1" si="136"/>
        <v>1</v>
      </c>
      <c r="E564" s="346">
        <f t="shared" ca="1" si="139"/>
        <v>1</v>
      </c>
      <c r="F564" s="344"/>
      <c r="G564" s="374"/>
      <c r="H564" s="374"/>
      <c r="I564" s="374"/>
      <c r="J564" s="375"/>
      <c r="K564" s="376"/>
      <c r="L564" s="377"/>
      <c r="M564" s="377"/>
      <c r="N564" s="382"/>
      <c r="O564" s="403"/>
      <c r="P564" s="375"/>
      <c r="Q564" s="380"/>
      <c r="R564" s="376"/>
      <c r="S564" s="376"/>
      <c r="T564" s="376"/>
      <c r="U564" s="375"/>
      <c r="V564" s="375"/>
      <c r="W564" s="375"/>
      <c r="X564" s="375"/>
      <c r="Y564" s="375"/>
      <c r="Z564" s="375"/>
    </row>
    <row r="565" spans="1:26" ht="13.5" customHeight="1" x14ac:dyDescent="0.25">
      <c r="A565" s="345">
        <f t="shared" ca="1" si="135"/>
        <v>0</v>
      </c>
      <c r="B565" s="345">
        <f t="shared" ca="1" si="137"/>
        <v>22</v>
      </c>
      <c r="C565" s="345">
        <f t="shared" ca="1" si="138"/>
        <v>1</v>
      </c>
      <c r="D565" s="346">
        <f t="shared" ca="1" si="136"/>
        <v>1</v>
      </c>
      <c r="E565" s="346">
        <f t="shared" ca="1" si="139"/>
        <v>1</v>
      </c>
      <c r="F565" s="344"/>
      <c r="G565" s="374"/>
      <c r="H565" s="374"/>
      <c r="I565" s="374"/>
      <c r="J565" s="375"/>
      <c r="K565" s="376"/>
      <c r="L565" s="377"/>
      <c r="M565" s="377"/>
      <c r="N565" s="382"/>
      <c r="O565" s="403"/>
      <c r="P565" s="375"/>
      <c r="Q565" s="380"/>
      <c r="R565" s="376"/>
      <c r="S565" s="376"/>
      <c r="T565" s="376"/>
      <c r="U565" s="375"/>
      <c r="V565" s="375"/>
      <c r="W565" s="375"/>
      <c r="X565" s="375"/>
      <c r="Y565" s="375"/>
      <c r="Z565" s="375"/>
    </row>
    <row r="566" spans="1:26" ht="13.5" customHeight="1" x14ac:dyDescent="0.25">
      <c r="A566" s="345">
        <f t="shared" ca="1" si="135"/>
        <v>0</v>
      </c>
      <c r="B566" s="345">
        <f t="shared" ca="1" si="137"/>
        <v>22</v>
      </c>
      <c r="C566" s="345">
        <f t="shared" ca="1" si="138"/>
        <v>1</v>
      </c>
      <c r="D566" s="346">
        <f t="shared" ca="1" si="136"/>
        <v>1</v>
      </c>
      <c r="E566" s="346">
        <f t="shared" ca="1" si="139"/>
        <v>1</v>
      </c>
      <c r="F566" s="344"/>
      <c r="G566" s="374"/>
      <c r="H566" s="374"/>
      <c r="I566" s="374"/>
      <c r="J566" s="375"/>
      <c r="K566" s="376"/>
      <c r="L566" s="377"/>
      <c r="M566" s="377"/>
      <c r="N566" s="382"/>
      <c r="O566" s="403"/>
      <c r="P566" s="375"/>
      <c r="Q566" s="380"/>
      <c r="R566" s="376"/>
      <c r="S566" s="376"/>
      <c r="T566" s="376"/>
      <c r="U566" s="375"/>
      <c r="V566" s="375"/>
      <c r="W566" s="375"/>
      <c r="X566" s="375"/>
      <c r="Y566" s="375"/>
      <c r="Z566" s="375"/>
    </row>
    <row r="567" spans="1:26" ht="13.5" customHeight="1" x14ac:dyDescent="0.25">
      <c r="A567" s="345">
        <f t="shared" ca="1" si="135"/>
        <v>0</v>
      </c>
      <c r="B567" s="345">
        <f t="shared" ca="1" si="137"/>
        <v>22</v>
      </c>
      <c r="C567" s="345">
        <f t="shared" ca="1" si="138"/>
        <v>1</v>
      </c>
      <c r="D567" s="346">
        <f t="shared" ca="1" si="136"/>
        <v>1</v>
      </c>
      <c r="E567" s="346">
        <f t="shared" ca="1" si="139"/>
        <v>1</v>
      </c>
      <c r="F567" s="344"/>
      <c r="G567" s="374"/>
      <c r="H567" s="374"/>
      <c r="I567" s="374"/>
      <c r="J567" s="375"/>
      <c r="K567" s="376"/>
      <c r="L567" s="377"/>
      <c r="M567" s="377"/>
      <c r="N567" s="382"/>
      <c r="O567" s="403"/>
      <c r="P567" s="375"/>
      <c r="Q567" s="380"/>
      <c r="R567" s="376"/>
      <c r="S567" s="376"/>
      <c r="T567" s="376"/>
      <c r="U567" s="375"/>
      <c r="V567" s="375"/>
      <c r="W567" s="375"/>
      <c r="X567" s="375"/>
      <c r="Y567" s="375"/>
      <c r="Z567" s="375"/>
    </row>
    <row r="568" spans="1:26" ht="13.5" customHeight="1" x14ac:dyDescent="0.25">
      <c r="A568" s="345">
        <f t="shared" ca="1" si="135"/>
        <v>0</v>
      </c>
      <c r="B568" s="345">
        <f t="shared" ca="1" si="137"/>
        <v>22</v>
      </c>
      <c r="C568" s="345">
        <f t="shared" ca="1" si="138"/>
        <v>1</v>
      </c>
      <c r="D568" s="346">
        <f t="shared" ca="1" si="136"/>
        <v>1</v>
      </c>
      <c r="E568" s="346">
        <f t="shared" ca="1" si="139"/>
        <v>1</v>
      </c>
      <c r="F568" s="344"/>
      <c r="G568" s="374"/>
      <c r="H568" s="374"/>
      <c r="I568" s="374"/>
      <c r="J568" s="375"/>
      <c r="K568" s="376"/>
      <c r="L568" s="377"/>
      <c r="M568" s="377"/>
      <c r="N568" s="382"/>
      <c r="O568" s="403"/>
      <c r="P568" s="375"/>
      <c r="Q568" s="380"/>
      <c r="R568" s="376"/>
      <c r="S568" s="376"/>
      <c r="T568" s="376"/>
      <c r="U568" s="375"/>
      <c r="V568" s="375"/>
      <c r="W568" s="375"/>
      <c r="X568" s="375"/>
      <c r="Y568" s="375"/>
      <c r="Z568" s="375"/>
    </row>
    <row r="569" spans="1:26" ht="13.5" customHeight="1" x14ac:dyDescent="0.25">
      <c r="A569" s="345">
        <f t="shared" ca="1" si="135"/>
        <v>0</v>
      </c>
      <c r="B569" s="345">
        <f t="shared" ca="1" si="137"/>
        <v>22</v>
      </c>
      <c r="C569" s="345">
        <f t="shared" ca="1" si="138"/>
        <v>1</v>
      </c>
      <c r="D569" s="346">
        <f t="shared" ca="1" si="136"/>
        <v>1</v>
      </c>
      <c r="E569" s="346">
        <f t="shared" ca="1" si="139"/>
        <v>1</v>
      </c>
      <c r="F569" s="344"/>
      <c r="G569" s="374"/>
      <c r="H569" s="374"/>
      <c r="I569" s="374"/>
      <c r="J569" s="375"/>
      <c r="K569" s="376"/>
      <c r="L569" s="377"/>
      <c r="M569" s="377"/>
      <c r="N569" s="382"/>
      <c r="O569" s="403"/>
      <c r="P569" s="375"/>
      <c r="Q569" s="380"/>
      <c r="R569" s="376"/>
      <c r="S569" s="376"/>
      <c r="T569" s="376"/>
      <c r="U569" s="375"/>
      <c r="V569" s="375"/>
      <c r="W569" s="375"/>
      <c r="X569" s="375"/>
      <c r="Y569" s="375"/>
      <c r="Z569" s="375"/>
    </row>
    <row r="570" spans="1:26" ht="13.5" customHeight="1" x14ac:dyDescent="0.25">
      <c r="A570" s="345">
        <f t="shared" ca="1" si="135"/>
        <v>0</v>
      </c>
      <c r="B570" s="345">
        <f t="shared" ca="1" si="137"/>
        <v>22</v>
      </c>
      <c r="C570" s="345">
        <f t="shared" ca="1" si="138"/>
        <v>1</v>
      </c>
      <c r="D570" s="346">
        <f t="shared" ca="1" si="136"/>
        <v>1</v>
      </c>
      <c r="E570" s="346">
        <f t="shared" ca="1" si="139"/>
        <v>1</v>
      </c>
      <c r="F570" s="344"/>
      <c r="G570" s="374"/>
      <c r="H570" s="374"/>
      <c r="I570" s="374"/>
      <c r="J570" s="375"/>
      <c r="K570" s="376"/>
      <c r="L570" s="377"/>
      <c r="M570" s="377"/>
      <c r="N570" s="382"/>
      <c r="O570" s="403"/>
      <c r="P570" s="375"/>
      <c r="Q570" s="380"/>
      <c r="R570" s="376"/>
      <c r="S570" s="376"/>
      <c r="T570" s="376"/>
      <c r="U570" s="375"/>
      <c r="V570" s="375"/>
      <c r="W570" s="375"/>
      <c r="X570" s="375"/>
      <c r="Y570" s="375"/>
      <c r="Z570" s="375"/>
    </row>
    <row r="571" spans="1:26" ht="13.5" customHeight="1" x14ac:dyDescent="0.25">
      <c r="A571" s="345">
        <f t="shared" ca="1" si="135"/>
        <v>0</v>
      </c>
      <c r="B571" s="345">
        <f t="shared" ca="1" si="137"/>
        <v>22</v>
      </c>
      <c r="C571" s="345">
        <f t="shared" ca="1" si="138"/>
        <v>1</v>
      </c>
      <c r="D571" s="346">
        <f t="shared" ca="1" si="136"/>
        <v>1</v>
      </c>
      <c r="E571" s="346">
        <f t="shared" ca="1" si="139"/>
        <v>1</v>
      </c>
      <c r="F571" s="344"/>
      <c r="G571" s="374"/>
      <c r="H571" s="374"/>
      <c r="I571" s="374"/>
      <c r="J571" s="375"/>
      <c r="K571" s="376"/>
      <c r="L571" s="377"/>
      <c r="M571" s="377"/>
      <c r="N571" s="382"/>
      <c r="O571" s="403"/>
      <c r="P571" s="375"/>
      <c r="Q571" s="380"/>
      <c r="R571" s="376"/>
      <c r="S571" s="376"/>
      <c r="T571" s="376"/>
      <c r="U571" s="375"/>
      <c r="V571" s="375"/>
      <c r="W571" s="375"/>
      <c r="X571" s="375"/>
      <c r="Y571" s="375"/>
      <c r="Z571" s="375"/>
    </row>
    <row r="572" spans="1:26" ht="13.5" customHeight="1" x14ac:dyDescent="0.25">
      <c r="A572" s="345">
        <f t="shared" ca="1" si="135"/>
        <v>0</v>
      </c>
      <c r="B572" s="345">
        <f t="shared" ca="1" si="137"/>
        <v>22</v>
      </c>
      <c r="C572" s="345">
        <f t="shared" ca="1" si="138"/>
        <v>1</v>
      </c>
      <c r="D572" s="346">
        <f t="shared" ca="1" si="136"/>
        <v>1</v>
      </c>
      <c r="E572" s="346">
        <f t="shared" ca="1" si="139"/>
        <v>1</v>
      </c>
      <c r="F572" s="344"/>
      <c r="G572" s="374"/>
      <c r="H572" s="374"/>
      <c r="I572" s="374"/>
      <c r="J572" s="375"/>
      <c r="K572" s="376"/>
      <c r="L572" s="377"/>
      <c r="M572" s="377"/>
      <c r="N572" s="382"/>
      <c r="O572" s="403"/>
      <c r="P572" s="375"/>
      <c r="Q572" s="380"/>
      <c r="R572" s="376"/>
      <c r="S572" s="376"/>
      <c r="T572" s="376"/>
      <c r="U572" s="375"/>
      <c r="V572" s="375"/>
      <c r="W572" s="375"/>
      <c r="X572" s="375"/>
      <c r="Y572" s="375"/>
      <c r="Z572" s="375"/>
    </row>
    <row r="573" spans="1:26" ht="13.5" customHeight="1" x14ac:dyDescent="0.25">
      <c r="A573" s="345">
        <f t="shared" ca="1" si="135"/>
        <v>0</v>
      </c>
      <c r="B573" s="345">
        <f t="shared" ca="1" si="137"/>
        <v>22</v>
      </c>
      <c r="C573" s="345">
        <f t="shared" ca="1" si="138"/>
        <v>1</v>
      </c>
      <c r="D573" s="346">
        <f t="shared" ca="1" si="136"/>
        <v>1</v>
      </c>
      <c r="E573" s="346">
        <f t="shared" ca="1" si="139"/>
        <v>1</v>
      </c>
      <c r="F573" s="344"/>
      <c r="G573" s="374"/>
      <c r="H573" s="374"/>
      <c r="I573" s="374"/>
      <c r="J573" s="375"/>
      <c r="K573" s="376"/>
      <c r="L573" s="377"/>
      <c r="M573" s="377"/>
      <c r="N573" s="382"/>
      <c r="O573" s="403"/>
      <c r="P573" s="375"/>
      <c r="Q573" s="380"/>
      <c r="R573" s="376"/>
      <c r="S573" s="376"/>
      <c r="T573" s="376"/>
      <c r="U573" s="375"/>
      <c r="V573" s="375"/>
      <c r="W573" s="375"/>
      <c r="X573" s="375"/>
      <c r="Y573" s="375"/>
      <c r="Z573" s="375"/>
    </row>
    <row r="574" spans="1:26" ht="13.5" customHeight="1" x14ac:dyDescent="0.25">
      <c r="A574" s="345">
        <f t="shared" ca="1" si="135"/>
        <v>0</v>
      </c>
      <c r="B574" s="345">
        <f t="shared" ca="1" si="137"/>
        <v>22</v>
      </c>
      <c r="C574" s="345">
        <f t="shared" ca="1" si="138"/>
        <v>1</v>
      </c>
      <c r="D574" s="346">
        <f t="shared" ca="1" si="136"/>
        <v>1</v>
      </c>
      <c r="E574" s="346">
        <f t="shared" ca="1" si="139"/>
        <v>1</v>
      </c>
      <c r="F574" s="344"/>
      <c r="G574" s="374"/>
      <c r="H574" s="374"/>
      <c r="I574" s="374"/>
      <c r="J574" s="375"/>
      <c r="K574" s="376"/>
      <c r="L574" s="377"/>
      <c r="M574" s="377"/>
      <c r="N574" s="382"/>
      <c r="O574" s="403"/>
      <c r="P574" s="375"/>
      <c r="Q574" s="380"/>
      <c r="R574" s="376"/>
      <c r="S574" s="376"/>
      <c r="T574" s="376"/>
      <c r="U574" s="375"/>
      <c r="V574" s="375"/>
      <c r="W574" s="375"/>
      <c r="X574" s="375"/>
      <c r="Y574" s="375"/>
      <c r="Z574" s="375"/>
    </row>
    <row r="575" spans="1:26" ht="13.5" customHeight="1" x14ac:dyDescent="0.25">
      <c r="A575" s="345">
        <f t="shared" ca="1" si="135"/>
        <v>0</v>
      </c>
      <c r="B575" s="345">
        <f t="shared" ca="1" si="137"/>
        <v>22</v>
      </c>
      <c r="C575" s="345">
        <f t="shared" ca="1" si="138"/>
        <v>1</v>
      </c>
      <c r="D575" s="346">
        <f t="shared" ca="1" si="136"/>
        <v>1</v>
      </c>
      <c r="E575" s="346">
        <f t="shared" ca="1" si="139"/>
        <v>1</v>
      </c>
      <c r="F575" s="344"/>
      <c r="G575" s="374"/>
      <c r="H575" s="374"/>
      <c r="I575" s="374"/>
      <c r="J575" s="375"/>
      <c r="K575" s="376"/>
      <c r="L575" s="377"/>
      <c r="M575" s="377"/>
      <c r="N575" s="382"/>
      <c r="O575" s="403"/>
      <c r="P575" s="375"/>
      <c r="Q575" s="380"/>
      <c r="R575" s="376"/>
      <c r="S575" s="376"/>
      <c r="T575" s="376"/>
      <c r="U575" s="375"/>
      <c r="V575" s="375"/>
      <c r="W575" s="375"/>
      <c r="X575" s="375"/>
      <c r="Y575" s="375"/>
      <c r="Z575" s="375"/>
    </row>
    <row r="576" spans="1:26" ht="13.5" customHeight="1" x14ac:dyDescent="0.25">
      <c r="A576" s="345">
        <f t="shared" ca="1" si="135"/>
        <v>0</v>
      </c>
      <c r="B576" s="345">
        <f t="shared" ca="1" si="137"/>
        <v>22</v>
      </c>
      <c r="C576" s="345">
        <f t="shared" ca="1" si="138"/>
        <v>1</v>
      </c>
      <c r="D576" s="346">
        <f t="shared" ca="1" si="136"/>
        <v>1</v>
      </c>
      <c r="E576" s="346">
        <f t="shared" ca="1" si="139"/>
        <v>1</v>
      </c>
      <c r="F576" s="344"/>
      <c r="G576" s="374"/>
      <c r="H576" s="374"/>
      <c r="I576" s="374"/>
      <c r="J576" s="375"/>
      <c r="K576" s="376"/>
      <c r="L576" s="377"/>
      <c r="M576" s="377"/>
      <c r="N576" s="382"/>
      <c r="O576" s="403"/>
      <c r="P576" s="375"/>
      <c r="Q576" s="380"/>
      <c r="R576" s="376"/>
      <c r="S576" s="376"/>
      <c r="T576" s="376"/>
      <c r="U576" s="375"/>
      <c r="V576" s="375"/>
      <c r="W576" s="375"/>
      <c r="X576" s="375"/>
      <c r="Y576" s="375"/>
      <c r="Z576" s="375"/>
    </row>
    <row r="577" spans="1:26" ht="13.5" customHeight="1" x14ac:dyDescent="0.25">
      <c r="A577" s="345">
        <f t="shared" ca="1" si="135"/>
        <v>0</v>
      </c>
      <c r="B577" s="345">
        <f t="shared" ca="1" si="137"/>
        <v>22</v>
      </c>
      <c r="C577" s="345">
        <f t="shared" ca="1" si="138"/>
        <v>1</v>
      </c>
      <c r="D577" s="346">
        <f t="shared" ca="1" si="136"/>
        <v>1</v>
      </c>
      <c r="E577" s="346">
        <f t="shared" ca="1" si="139"/>
        <v>1</v>
      </c>
      <c r="F577" s="344"/>
      <c r="G577" s="374"/>
      <c r="H577" s="374"/>
      <c r="I577" s="374"/>
      <c r="J577" s="375"/>
      <c r="K577" s="376"/>
      <c r="L577" s="377"/>
      <c r="M577" s="377"/>
      <c r="N577" s="382"/>
      <c r="O577" s="403"/>
      <c r="P577" s="375"/>
      <c r="Q577" s="380"/>
      <c r="R577" s="376"/>
      <c r="S577" s="376"/>
      <c r="T577" s="376"/>
      <c r="U577" s="375"/>
      <c r="V577" s="375"/>
      <c r="W577" s="375"/>
      <c r="X577" s="375"/>
      <c r="Y577" s="375"/>
      <c r="Z577" s="375"/>
    </row>
    <row r="578" spans="1:26" ht="13.5" customHeight="1" x14ac:dyDescent="0.25">
      <c r="A578" s="345">
        <f t="shared" ca="1" si="135"/>
        <v>0</v>
      </c>
      <c r="B578" s="345">
        <f t="shared" ca="1" si="137"/>
        <v>22</v>
      </c>
      <c r="C578" s="345">
        <f t="shared" ca="1" si="138"/>
        <v>1</v>
      </c>
      <c r="D578" s="346">
        <f t="shared" ca="1" si="136"/>
        <v>1</v>
      </c>
      <c r="E578" s="346">
        <f t="shared" ca="1" si="139"/>
        <v>1</v>
      </c>
      <c r="F578" s="344"/>
      <c r="G578" s="374"/>
      <c r="H578" s="374"/>
      <c r="I578" s="374"/>
      <c r="J578" s="375"/>
      <c r="K578" s="376"/>
      <c r="L578" s="377"/>
      <c r="M578" s="377"/>
      <c r="N578" s="382"/>
      <c r="O578" s="403"/>
      <c r="P578" s="375"/>
      <c r="Q578" s="380"/>
      <c r="R578" s="376"/>
      <c r="S578" s="376"/>
      <c r="T578" s="376"/>
      <c r="U578" s="375"/>
      <c r="V578" s="375"/>
      <c r="W578" s="375"/>
      <c r="X578" s="375"/>
      <c r="Y578" s="375"/>
      <c r="Z578" s="375"/>
    </row>
    <row r="579" spans="1:26" ht="13.5" customHeight="1" x14ac:dyDescent="0.25">
      <c r="A579" s="345">
        <f t="shared" ca="1" si="135"/>
        <v>0</v>
      </c>
      <c r="B579" s="345">
        <f t="shared" ca="1" si="137"/>
        <v>22</v>
      </c>
      <c r="C579" s="345">
        <f t="shared" ca="1" si="138"/>
        <v>1</v>
      </c>
      <c r="D579" s="346">
        <f t="shared" ca="1" si="136"/>
        <v>1</v>
      </c>
      <c r="E579" s="346">
        <f t="shared" ca="1" si="139"/>
        <v>1</v>
      </c>
      <c r="F579" s="344"/>
      <c r="G579" s="374"/>
      <c r="H579" s="374"/>
      <c r="I579" s="374"/>
      <c r="J579" s="375"/>
      <c r="K579" s="376"/>
      <c r="L579" s="377"/>
      <c r="M579" s="377"/>
      <c r="N579" s="382"/>
      <c r="O579" s="403"/>
      <c r="P579" s="375"/>
      <c r="Q579" s="380"/>
      <c r="R579" s="376"/>
      <c r="S579" s="376"/>
      <c r="T579" s="376"/>
      <c r="U579" s="375"/>
      <c r="V579" s="375"/>
      <c r="W579" s="375"/>
      <c r="X579" s="375"/>
      <c r="Y579" s="375"/>
      <c r="Z579" s="375"/>
    </row>
    <row r="580" spans="1:26" ht="13.5" customHeight="1" x14ac:dyDescent="0.25">
      <c r="A580" s="345">
        <f t="shared" ca="1" si="135"/>
        <v>0</v>
      </c>
      <c r="B580" s="345">
        <f t="shared" ca="1" si="137"/>
        <v>22</v>
      </c>
      <c r="C580" s="345">
        <f t="shared" ca="1" si="138"/>
        <v>1</v>
      </c>
      <c r="D580" s="346">
        <f t="shared" ca="1" si="136"/>
        <v>1</v>
      </c>
      <c r="E580" s="346">
        <f t="shared" ca="1" si="139"/>
        <v>1</v>
      </c>
      <c r="F580" s="344"/>
      <c r="G580" s="374"/>
      <c r="H580" s="374"/>
      <c r="I580" s="374"/>
      <c r="J580" s="375"/>
      <c r="K580" s="376"/>
      <c r="L580" s="377"/>
      <c r="M580" s="377"/>
      <c r="N580" s="382"/>
      <c r="O580" s="403"/>
      <c r="P580" s="375"/>
      <c r="Q580" s="380"/>
      <c r="R580" s="376"/>
      <c r="S580" s="376"/>
      <c r="T580" s="376"/>
      <c r="U580" s="375"/>
      <c r="V580" s="375"/>
      <c r="W580" s="375"/>
      <c r="X580" s="375"/>
      <c r="Y580" s="375"/>
      <c r="Z580" s="375"/>
    </row>
    <row r="581" spans="1:26" ht="13.5" customHeight="1" x14ac:dyDescent="0.25">
      <c r="A581" s="345">
        <f t="shared" ca="1" si="135"/>
        <v>0</v>
      </c>
      <c r="B581" s="345">
        <f t="shared" ca="1" si="137"/>
        <v>22</v>
      </c>
      <c r="C581" s="345">
        <f t="shared" ca="1" si="138"/>
        <v>1</v>
      </c>
      <c r="D581" s="346">
        <f t="shared" ca="1" si="136"/>
        <v>1</v>
      </c>
      <c r="E581" s="346">
        <f t="shared" ca="1" si="139"/>
        <v>1</v>
      </c>
      <c r="F581" s="344"/>
      <c r="G581" s="374"/>
      <c r="H581" s="374"/>
      <c r="I581" s="374"/>
      <c r="J581" s="375"/>
      <c r="K581" s="376"/>
      <c r="L581" s="377"/>
      <c r="M581" s="377"/>
      <c r="N581" s="382"/>
      <c r="O581" s="403"/>
      <c r="P581" s="375"/>
      <c r="Q581" s="380"/>
      <c r="R581" s="376"/>
      <c r="S581" s="376"/>
      <c r="T581" s="376"/>
      <c r="U581" s="375"/>
      <c r="V581" s="375"/>
      <c r="W581" s="375"/>
      <c r="X581" s="375"/>
      <c r="Y581" s="375"/>
      <c r="Z581" s="375"/>
    </row>
    <row r="582" spans="1:26" ht="13.5" customHeight="1" x14ac:dyDescent="0.25">
      <c r="A582" s="345">
        <f t="shared" ca="1" si="135"/>
        <v>0</v>
      </c>
      <c r="B582" s="345">
        <f t="shared" ca="1" si="137"/>
        <v>22</v>
      </c>
      <c r="C582" s="345">
        <f t="shared" ca="1" si="138"/>
        <v>1</v>
      </c>
      <c r="D582" s="346">
        <f t="shared" ca="1" si="136"/>
        <v>1</v>
      </c>
      <c r="E582" s="346">
        <f t="shared" ca="1" si="139"/>
        <v>1</v>
      </c>
      <c r="F582" s="344"/>
      <c r="G582" s="374"/>
      <c r="H582" s="374"/>
      <c r="I582" s="374"/>
      <c r="J582" s="375"/>
      <c r="K582" s="376"/>
      <c r="L582" s="377"/>
      <c r="M582" s="377"/>
      <c r="N582" s="382"/>
      <c r="O582" s="403"/>
      <c r="P582" s="375"/>
      <c r="Q582" s="380"/>
      <c r="R582" s="376"/>
      <c r="S582" s="376"/>
      <c r="T582" s="376"/>
      <c r="U582" s="375"/>
      <c r="V582" s="375"/>
      <c r="W582" s="375"/>
      <c r="X582" s="375"/>
      <c r="Y582" s="375"/>
      <c r="Z582" s="375"/>
    </row>
    <row r="583" spans="1:26" ht="13.5" customHeight="1" x14ac:dyDescent="0.25">
      <c r="A583" s="345">
        <f t="shared" ca="1" si="135"/>
        <v>0</v>
      </c>
      <c r="B583" s="345">
        <f t="shared" ca="1" si="137"/>
        <v>22</v>
      </c>
      <c r="C583" s="345">
        <f t="shared" ca="1" si="138"/>
        <v>1</v>
      </c>
      <c r="D583" s="346">
        <f t="shared" ca="1" si="136"/>
        <v>1</v>
      </c>
      <c r="E583" s="346">
        <f t="shared" ca="1" si="139"/>
        <v>1</v>
      </c>
      <c r="F583" s="344"/>
      <c r="G583" s="374"/>
      <c r="H583" s="374"/>
      <c r="I583" s="374"/>
      <c r="J583" s="375"/>
      <c r="K583" s="376"/>
      <c r="L583" s="377"/>
      <c r="M583" s="377"/>
      <c r="N583" s="382"/>
      <c r="O583" s="403"/>
      <c r="P583" s="375"/>
      <c r="Q583" s="380"/>
      <c r="R583" s="376"/>
      <c r="S583" s="376"/>
      <c r="T583" s="376"/>
      <c r="U583" s="375"/>
      <c r="V583" s="375"/>
      <c r="W583" s="375"/>
      <c r="X583" s="375"/>
      <c r="Y583" s="375"/>
      <c r="Z583" s="375"/>
    </row>
    <row r="584" spans="1:26" ht="13.5" customHeight="1" x14ac:dyDescent="0.25">
      <c r="A584" s="345">
        <f t="shared" ca="1" si="135"/>
        <v>0</v>
      </c>
      <c r="B584" s="345">
        <f t="shared" ca="1" si="137"/>
        <v>22</v>
      </c>
      <c r="C584" s="345">
        <f t="shared" ca="1" si="138"/>
        <v>1</v>
      </c>
      <c r="D584" s="346">
        <f t="shared" ca="1" si="136"/>
        <v>1</v>
      </c>
      <c r="E584" s="346">
        <f t="shared" ca="1" si="139"/>
        <v>1</v>
      </c>
      <c r="F584" s="344"/>
      <c r="G584" s="374"/>
      <c r="H584" s="374"/>
      <c r="I584" s="374"/>
      <c r="J584" s="375"/>
      <c r="K584" s="376"/>
      <c r="L584" s="377"/>
      <c r="M584" s="377"/>
      <c r="N584" s="382"/>
      <c r="O584" s="403"/>
      <c r="P584" s="375"/>
      <c r="Q584" s="380"/>
      <c r="R584" s="376"/>
      <c r="S584" s="376"/>
      <c r="T584" s="376"/>
      <c r="U584" s="375"/>
      <c r="V584" s="375"/>
      <c r="W584" s="375"/>
      <c r="X584" s="375"/>
      <c r="Y584" s="375"/>
      <c r="Z584" s="375"/>
    </row>
    <row r="585" spans="1:26" ht="13.5" customHeight="1" x14ac:dyDescent="0.25">
      <c r="A585" s="345">
        <f t="shared" ca="1" si="135"/>
        <v>0</v>
      </c>
      <c r="B585" s="345">
        <f t="shared" ca="1" si="137"/>
        <v>22</v>
      </c>
      <c r="C585" s="345">
        <f t="shared" ca="1" si="138"/>
        <v>1</v>
      </c>
      <c r="D585" s="346">
        <f t="shared" ca="1" si="136"/>
        <v>1</v>
      </c>
      <c r="E585" s="346">
        <f t="shared" ca="1" si="139"/>
        <v>1</v>
      </c>
      <c r="F585" s="344"/>
      <c r="G585" s="374"/>
      <c r="H585" s="374"/>
      <c r="I585" s="374"/>
      <c r="J585" s="375"/>
      <c r="K585" s="376"/>
      <c r="L585" s="377"/>
      <c r="M585" s="377"/>
      <c r="N585" s="382"/>
      <c r="O585" s="403"/>
      <c r="P585" s="375"/>
      <c r="Q585" s="380"/>
      <c r="R585" s="376"/>
      <c r="S585" s="376"/>
      <c r="T585" s="376"/>
      <c r="U585" s="375"/>
      <c r="V585" s="375"/>
      <c r="W585" s="375"/>
      <c r="X585" s="375"/>
      <c r="Y585" s="375"/>
      <c r="Z585" s="375"/>
    </row>
    <row r="586" spans="1:26" ht="13.5" customHeight="1" x14ac:dyDescent="0.25">
      <c r="A586" s="345">
        <f t="shared" ca="1" si="135"/>
        <v>0</v>
      </c>
      <c r="B586" s="345">
        <f t="shared" ca="1" si="137"/>
        <v>22</v>
      </c>
      <c r="C586" s="345">
        <f t="shared" ca="1" si="138"/>
        <v>1</v>
      </c>
      <c r="D586" s="346">
        <f t="shared" ca="1" si="136"/>
        <v>1</v>
      </c>
      <c r="E586" s="346">
        <f t="shared" ca="1" si="139"/>
        <v>1</v>
      </c>
      <c r="F586" s="344"/>
      <c r="G586" s="374"/>
      <c r="H586" s="374"/>
      <c r="I586" s="374"/>
      <c r="J586" s="375"/>
      <c r="K586" s="376"/>
      <c r="L586" s="377"/>
      <c r="M586" s="377"/>
      <c r="N586" s="382"/>
      <c r="O586" s="403"/>
      <c r="P586" s="375"/>
      <c r="Q586" s="380"/>
      <c r="R586" s="376"/>
      <c r="S586" s="376"/>
      <c r="T586" s="376"/>
      <c r="U586" s="375"/>
      <c r="V586" s="375"/>
      <c r="W586" s="375"/>
      <c r="X586" s="375"/>
      <c r="Y586" s="375"/>
      <c r="Z586" s="375"/>
    </row>
    <row r="587" spans="1:26" ht="13.5" customHeight="1" x14ac:dyDescent="0.25">
      <c r="A587" s="345">
        <f t="shared" ca="1" si="135"/>
        <v>0</v>
      </c>
      <c r="B587" s="345">
        <f t="shared" ca="1" si="137"/>
        <v>22</v>
      </c>
      <c r="C587" s="345">
        <f t="shared" ca="1" si="138"/>
        <v>1</v>
      </c>
      <c r="D587" s="346">
        <f t="shared" ca="1" si="136"/>
        <v>1</v>
      </c>
      <c r="E587" s="346">
        <f t="shared" ca="1" si="139"/>
        <v>1</v>
      </c>
      <c r="F587" s="344"/>
      <c r="G587" s="374"/>
      <c r="H587" s="374"/>
      <c r="I587" s="374"/>
      <c r="J587" s="375"/>
      <c r="K587" s="376"/>
      <c r="L587" s="377"/>
      <c r="M587" s="377"/>
      <c r="N587" s="382"/>
      <c r="O587" s="403"/>
      <c r="P587" s="375"/>
      <c r="Q587" s="380"/>
      <c r="R587" s="376"/>
      <c r="S587" s="376"/>
      <c r="T587" s="376"/>
      <c r="U587" s="375"/>
      <c r="V587" s="375"/>
      <c r="W587" s="375"/>
      <c r="X587" s="375"/>
      <c r="Y587" s="375"/>
      <c r="Z587" s="375"/>
    </row>
    <row r="588" spans="1:26" ht="13.5" customHeight="1" x14ac:dyDescent="0.25">
      <c r="A588" s="345">
        <f t="shared" ca="1" si="135"/>
        <v>0</v>
      </c>
      <c r="B588" s="345">
        <f t="shared" ca="1" si="137"/>
        <v>22</v>
      </c>
      <c r="C588" s="345">
        <f t="shared" ca="1" si="138"/>
        <v>1</v>
      </c>
      <c r="D588" s="346">
        <f t="shared" ca="1" si="136"/>
        <v>1</v>
      </c>
      <c r="E588" s="346">
        <f t="shared" ca="1" si="139"/>
        <v>1</v>
      </c>
      <c r="F588" s="344"/>
      <c r="G588" s="374"/>
      <c r="H588" s="374"/>
      <c r="I588" s="374"/>
      <c r="J588" s="375"/>
      <c r="K588" s="376"/>
      <c r="L588" s="377"/>
      <c r="M588" s="377"/>
      <c r="N588" s="382"/>
      <c r="O588" s="403"/>
      <c r="P588" s="375"/>
      <c r="Q588" s="380"/>
      <c r="R588" s="376"/>
      <c r="S588" s="376"/>
      <c r="T588" s="376"/>
      <c r="U588" s="375"/>
      <c r="V588" s="375"/>
      <c r="W588" s="375"/>
      <c r="X588" s="375"/>
      <c r="Y588" s="375"/>
      <c r="Z588" s="375"/>
    </row>
    <row r="589" spans="1:26" ht="13.5" customHeight="1" x14ac:dyDescent="0.25">
      <c r="A589" s="345">
        <f t="shared" ca="1" si="135"/>
        <v>0</v>
      </c>
      <c r="B589" s="345">
        <f t="shared" ca="1" si="137"/>
        <v>22</v>
      </c>
      <c r="C589" s="345">
        <f t="shared" ca="1" si="138"/>
        <v>1</v>
      </c>
      <c r="D589" s="346">
        <f t="shared" ca="1" si="136"/>
        <v>1</v>
      </c>
      <c r="E589" s="346">
        <f t="shared" ca="1" si="139"/>
        <v>1</v>
      </c>
      <c r="F589" s="344"/>
      <c r="G589" s="374"/>
      <c r="H589" s="374"/>
      <c r="I589" s="374"/>
      <c r="J589" s="375"/>
      <c r="K589" s="376"/>
      <c r="L589" s="377"/>
      <c r="M589" s="377"/>
      <c r="N589" s="382"/>
      <c r="O589" s="403"/>
      <c r="P589" s="375"/>
      <c r="Q589" s="380"/>
      <c r="R589" s="376"/>
      <c r="S589" s="376"/>
      <c r="T589" s="376"/>
      <c r="U589" s="375"/>
      <c r="V589" s="375"/>
      <c r="W589" s="375"/>
      <c r="X589" s="375"/>
      <c r="Y589" s="375"/>
      <c r="Z589" s="375"/>
    </row>
    <row r="590" spans="1:26" ht="13.5" customHeight="1" x14ac:dyDescent="0.25">
      <c r="A590" s="345">
        <f t="shared" ca="1" si="135"/>
        <v>0</v>
      </c>
      <c r="B590" s="345">
        <f t="shared" ca="1" si="137"/>
        <v>22</v>
      </c>
      <c r="C590" s="345">
        <f t="shared" ca="1" si="138"/>
        <v>1</v>
      </c>
      <c r="D590" s="346">
        <f t="shared" ca="1" si="136"/>
        <v>1</v>
      </c>
      <c r="E590" s="346">
        <f t="shared" ca="1" si="139"/>
        <v>1</v>
      </c>
      <c r="F590" s="344"/>
      <c r="G590" s="374"/>
      <c r="H590" s="374"/>
      <c r="I590" s="374"/>
      <c r="J590" s="375"/>
      <c r="K590" s="376"/>
      <c r="L590" s="377"/>
      <c r="M590" s="377"/>
      <c r="N590" s="382"/>
      <c r="O590" s="403"/>
      <c r="P590" s="375"/>
      <c r="Q590" s="380"/>
      <c r="R590" s="376"/>
      <c r="S590" s="376"/>
      <c r="T590" s="376"/>
      <c r="U590" s="375"/>
      <c r="V590" s="375"/>
      <c r="W590" s="375"/>
      <c r="X590" s="375"/>
      <c r="Y590" s="375"/>
      <c r="Z590" s="375"/>
    </row>
    <row r="591" spans="1:26" ht="13.5" customHeight="1" x14ac:dyDescent="0.25">
      <c r="A591" s="345">
        <f t="shared" ca="1" si="135"/>
        <v>0</v>
      </c>
      <c r="B591" s="345">
        <f t="shared" ca="1" si="137"/>
        <v>22</v>
      </c>
      <c r="C591" s="345">
        <f t="shared" ca="1" si="138"/>
        <v>1</v>
      </c>
      <c r="D591" s="346">
        <f t="shared" ca="1" si="136"/>
        <v>1</v>
      </c>
      <c r="E591" s="346">
        <f t="shared" ca="1" si="139"/>
        <v>1</v>
      </c>
      <c r="F591" s="344"/>
      <c r="G591" s="374"/>
      <c r="H591" s="374"/>
      <c r="I591" s="374"/>
      <c r="J591" s="375"/>
      <c r="K591" s="376"/>
      <c r="L591" s="377"/>
      <c r="M591" s="377"/>
      <c r="N591" s="382"/>
      <c r="O591" s="403"/>
      <c r="P591" s="375"/>
      <c r="Q591" s="380"/>
      <c r="R591" s="376"/>
      <c r="S591" s="376"/>
      <c r="T591" s="376"/>
      <c r="U591" s="375"/>
      <c r="V591" s="375"/>
      <c r="W591" s="375"/>
      <c r="X591" s="375"/>
      <c r="Y591" s="375"/>
      <c r="Z591" s="375"/>
    </row>
    <row r="592" spans="1:26" ht="13.5" customHeight="1" x14ac:dyDescent="0.25">
      <c r="A592" s="345">
        <f t="shared" ca="1" si="135"/>
        <v>0</v>
      </c>
      <c r="B592" s="345">
        <f t="shared" ca="1" si="137"/>
        <v>22</v>
      </c>
      <c r="C592" s="345">
        <f t="shared" ca="1" si="138"/>
        <v>1</v>
      </c>
      <c r="D592" s="346">
        <f t="shared" ca="1" si="136"/>
        <v>1</v>
      </c>
      <c r="E592" s="346">
        <f t="shared" ca="1" si="139"/>
        <v>1</v>
      </c>
      <c r="F592" s="344"/>
      <c r="G592" s="374"/>
      <c r="H592" s="374"/>
      <c r="I592" s="374"/>
      <c r="J592" s="375"/>
      <c r="K592" s="376"/>
      <c r="L592" s="377"/>
      <c r="M592" s="377"/>
      <c r="N592" s="382"/>
      <c r="O592" s="403"/>
      <c r="P592" s="375"/>
      <c r="Q592" s="380"/>
      <c r="R592" s="376"/>
      <c r="S592" s="376"/>
      <c r="T592" s="376"/>
      <c r="U592" s="375"/>
      <c r="V592" s="375"/>
      <c r="W592" s="375"/>
      <c r="X592" s="375"/>
      <c r="Y592" s="375"/>
      <c r="Z592" s="375"/>
    </row>
    <row r="593" spans="1:26" ht="13.5" customHeight="1" x14ac:dyDescent="0.25">
      <c r="A593" s="345">
        <f t="shared" ca="1" si="135"/>
        <v>0</v>
      </c>
      <c r="B593" s="345">
        <f t="shared" ca="1" si="137"/>
        <v>22</v>
      </c>
      <c r="C593" s="345">
        <f t="shared" ca="1" si="138"/>
        <v>1</v>
      </c>
      <c r="D593" s="346">
        <f t="shared" ca="1" si="136"/>
        <v>1</v>
      </c>
      <c r="E593" s="346">
        <f t="shared" ca="1" si="139"/>
        <v>1</v>
      </c>
      <c r="F593" s="344"/>
      <c r="G593" s="374"/>
      <c r="H593" s="374"/>
      <c r="I593" s="374"/>
      <c r="J593" s="375"/>
      <c r="K593" s="376"/>
      <c r="L593" s="377"/>
      <c r="M593" s="377"/>
      <c r="N593" s="382"/>
      <c r="O593" s="403"/>
      <c r="P593" s="375"/>
      <c r="Q593" s="380"/>
      <c r="R593" s="376"/>
      <c r="S593" s="376"/>
      <c r="T593" s="376"/>
      <c r="U593" s="375"/>
      <c r="V593" s="375"/>
      <c r="W593" s="375"/>
      <c r="X593" s="375"/>
      <c r="Y593" s="375"/>
      <c r="Z593" s="375"/>
    </row>
    <row r="594" spans="1:26" ht="13.5" customHeight="1" x14ac:dyDescent="0.25">
      <c r="A594" s="345">
        <f t="shared" ca="1" si="135"/>
        <v>0</v>
      </c>
      <c r="B594" s="345">
        <f t="shared" ca="1" si="137"/>
        <v>22</v>
      </c>
      <c r="C594" s="345">
        <f t="shared" ca="1" si="138"/>
        <v>1</v>
      </c>
      <c r="D594" s="346">
        <f t="shared" ca="1" si="136"/>
        <v>1</v>
      </c>
      <c r="E594" s="346">
        <f t="shared" ca="1" si="139"/>
        <v>1</v>
      </c>
      <c r="F594" s="344"/>
      <c r="G594" s="374"/>
      <c r="H594" s="374"/>
      <c r="I594" s="374"/>
      <c r="J594" s="375"/>
      <c r="K594" s="376"/>
      <c r="L594" s="377"/>
      <c r="M594" s="377"/>
      <c r="N594" s="382"/>
      <c r="O594" s="403"/>
      <c r="P594" s="375"/>
      <c r="Q594" s="380"/>
      <c r="R594" s="376"/>
      <c r="S594" s="376"/>
      <c r="T594" s="376"/>
      <c r="U594" s="375"/>
      <c r="V594" s="375"/>
      <c r="W594" s="375"/>
      <c r="X594" s="375"/>
      <c r="Y594" s="375"/>
      <c r="Z594" s="375"/>
    </row>
    <row r="595" spans="1:26" ht="13.5" customHeight="1" x14ac:dyDescent="0.25">
      <c r="A595" s="345">
        <f t="shared" ca="1" si="135"/>
        <v>0</v>
      </c>
      <c r="B595" s="345">
        <f t="shared" ca="1" si="137"/>
        <v>22</v>
      </c>
      <c r="C595" s="345">
        <f t="shared" ca="1" si="138"/>
        <v>1</v>
      </c>
      <c r="D595" s="346">
        <f t="shared" ca="1" si="136"/>
        <v>1</v>
      </c>
      <c r="E595" s="346">
        <f t="shared" ca="1" si="139"/>
        <v>1</v>
      </c>
      <c r="F595" s="344"/>
      <c r="G595" s="374"/>
      <c r="H595" s="374"/>
      <c r="I595" s="374"/>
      <c r="J595" s="375"/>
      <c r="K595" s="376"/>
      <c r="L595" s="377"/>
      <c r="M595" s="377"/>
      <c r="N595" s="382"/>
      <c r="O595" s="403"/>
      <c r="P595" s="375"/>
      <c r="Q595" s="380"/>
      <c r="R595" s="376"/>
      <c r="S595" s="376"/>
      <c r="T595" s="376"/>
      <c r="U595" s="375"/>
      <c r="V595" s="375"/>
      <c r="W595" s="375"/>
      <c r="X595" s="375"/>
      <c r="Y595" s="375"/>
      <c r="Z595" s="375"/>
    </row>
    <row r="596" spans="1:26" ht="13.5" customHeight="1" x14ac:dyDescent="0.25">
      <c r="A596" s="345">
        <f t="shared" ca="1" si="135"/>
        <v>0</v>
      </c>
      <c r="B596" s="345">
        <f t="shared" ca="1" si="137"/>
        <v>22</v>
      </c>
      <c r="C596" s="345">
        <f t="shared" ca="1" si="138"/>
        <v>1</v>
      </c>
      <c r="D596" s="346">
        <f t="shared" ca="1" si="136"/>
        <v>1</v>
      </c>
      <c r="E596" s="346">
        <f t="shared" ca="1" si="139"/>
        <v>1</v>
      </c>
      <c r="F596" s="344"/>
      <c r="G596" s="374"/>
      <c r="H596" s="374"/>
      <c r="I596" s="374"/>
      <c r="J596" s="375"/>
      <c r="K596" s="376"/>
      <c r="L596" s="377"/>
      <c r="M596" s="377"/>
      <c r="N596" s="382"/>
      <c r="O596" s="403"/>
      <c r="P596" s="375"/>
      <c r="Q596" s="380"/>
      <c r="R596" s="376"/>
      <c r="S596" s="376"/>
      <c r="T596" s="376"/>
      <c r="U596" s="375"/>
      <c r="V596" s="375"/>
      <c r="W596" s="375"/>
      <c r="X596" s="375"/>
      <c r="Y596" s="375"/>
      <c r="Z596" s="375"/>
    </row>
    <row r="597" spans="1:26" ht="13.5" customHeight="1" x14ac:dyDescent="0.25">
      <c r="A597" s="345">
        <f t="shared" ca="1" si="135"/>
        <v>0</v>
      </c>
      <c r="B597" s="345">
        <f t="shared" ca="1" si="137"/>
        <v>22</v>
      </c>
      <c r="C597" s="345">
        <f t="shared" ca="1" si="138"/>
        <v>1</v>
      </c>
      <c r="D597" s="346">
        <f t="shared" ca="1" si="136"/>
        <v>1</v>
      </c>
      <c r="E597" s="346">
        <f t="shared" ca="1" si="139"/>
        <v>1</v>
      </c>
      <c r="F597" s="344"/>
      <c r="G597" s="374"/>
      <c r="H597" s="374"/>
      <c r="I597" s="374"/>
      <c r="J597" s="375"/>
      <c r="K597" s="376"/>
      <c r="L597" s="377"/>
      <c r="M597" s="377"/>
      <c r="N597" s="382"/>
      <c r="O597" s="403"/>
      <c r="P597" s="375"/>
      <c r="Q597" s="380"/>
      <c r="R597" s="376"/>
      <c r="S597" s="376"/>
      <c r="T597" s="376"/>
      <c r="U597" s="375"/>
      <c r="V597" s="375"/>
      <c r="W597" s="375"/>
      <c r="X597" s="375"/>
      <c r="Y597" s="375"/>
      <c r="Z597" s="375"/>
    </row>
    <row r="598" spans="1:26" ht="13.5" customHeight="1" x14ac:dyDescent="0.25">
      <c r="A598" s="345">
        <f t="shared" ca="1" si="135"/>
        <v>0</v>
      </c>
      <c r="B598" s="345">
        <f t="shared" ca="1" si="137"/>
        <v>22</v>
      </c>
      <c r="C598" s="345">
        <f t="shared" ca="1" si="138"/>
        <v>1</v>
      </c>
      <c r="D598" s="346">
        <f t="shared" ca="1" si="136"/>
        <v>1</v>
      </c>
      <c r="E598" s="346">
        <f t="shared" ca="1" si="139"/>
        <v>1</v>
      </c>
      <c r="F598" s="344"/>
      <c r="G598" s="374"/>
      <c r="H598" s="374"/>
      <c r="I598" s="374"/>
      <c r="J598" s="375"/>
      <c r="K598" s="376"/>
      <c r="L598" s="377"/>
      <c r="M598" s="377"/>
      <c r="N598" s="382"/>
      <c r="O598" s="403"/>
      <c r="P598" s="375"/>
      <c r="Q598" s="380"/>
      <c r="R598" s="376"/>
      <c r="S598" s="376"/>
      <c r="T598" s="376"/>
      <c r="U598" s="375"/>
      <c r="V598" s="375"/>
      <c r="W598" s="375"/>
      <c r="X598" s="375"/>
      <c r="Y598" s="375"/>
      <c r="Z598" s="375"/>
    </row>
    <row r="599" spans="1:26" ht="13.5" customHeight="1" x14ac:dyDescent="0.25">
      <c r="A599" s="345">
        <f t="shared" ca="1" si="135"/>
        <v>0</v>
      </c>
      <c r="B599" s="345">
        <f t="shared" ca="1" si="137"/>
        <v>22</v>
      </c>
      <c r="C599" s="345">
        <f t="shared" ca="1" si="138"/>
        <v>1</v>
      </c>
      <c r="D599" s="346">
        <f t="shared" ca="1" si="136"/>
        <v>1</v>
      </c>
      <c r="E599" s="346">
        <f t="shared" ca="1" si="139"/>
        <v>1</v>
      </c>
      <c r="F599" s="344"/>
      <c r="G599" s="374"/>
      <c r="H599" s="374"/>
      <c r="I599" s="374"/>
      <c r="J599" s="375"/>
      <c r="K599" s="376"/>
      <c r="L599" s="377"/>
      <c r="M599" s="377"/>
      <c r="N599" s="382"/>
      <c r="O599" s="403"/>
      <c r="P599" s="375"/>
      <c r="Q599" s="380"/>
      <c r="R599" s="376"/>
      <c r="S599" s="376"/>
      <c r="T599" s="376"/>
      <c r="U599" s="375"/>
      <c r="V599" s="375"/>
      <c r="W599" s="375"/>
      <c r="X599" s="375"/>
      <c r="Y599" s="375"/>
      <c r="Z599" s="375"/>
    </row>
    <row r="600" spans="1:26" ht="13.5" customHeight="1" x14ac:dyDescent="0.25">
      <c r="A600" s="345">
        <f t="shared" ca="1" si="135"/>
        <v>0</v>
      </c>
      <c r="B600" s="345">
        <f t="shared" ca="1" si="137"/>
        <v>22</v>
      </c>
      <c r="C600" s="345">
        <f t="shared" ca="1" si="138"/>
        <v>1</v>
      </c>
      <c r="D600" s="346">
        <f t="shared" ca="1" si="136"/>
        <v>1</v>
      </c>
      <c r="E600" s="346">
        <f t="shared" ca="1" si="139"/>
        <v>1</v>
      </c>
      <c r="F600" s="344"/>
      <c r="G600" s="374"/>
      <c r="H600" s="374"/>
      <c r="I600" s="374"/>
      <c r="J600" s="375"/>
      <c r="K600" s="376"/>
      <c r="L600" s="377"/>
      <c r="M600" s="377"/>
      <c r="N600" s="382"/>
      <c r="O600" s="403"/>
      <c r="P600" s="375"/>
      <c r="Q600" s="380"/>
      <c r="R600" s="376"/>
      <c r="S600" s="376"/>
      <c r="T600" s="376"/>
      <c r="U600" s="375"/>
      <c r="V600" s="375"/>
      <c r="W600" s="375"/>
      <c r="X600" s="375"/>
      <c r="Y600" s="375"/>
      <c r="Z600" s="375"/>
    </row>
    <row r="601" spans="1:26" ht="13.5" customHeight="1" x14ac:dyDescent="0.25">
      <c r="A601" s="345">
        <f t="shared" ca="1" si="135"/>
        <v>0</v>
      </c>
      <c r="B601" s="345">
        <f t="shared" ca="1" si="137"/>
        <v>22</v>
      </c>
      <c r="C601" s="345">
        <f t="shared" ca="1" si="138"/>
        <v>1</v>
      </c>
      <c r="D601" s="346">
        <f t="shared" ca="1" si="136"/>
        <v>1</v>
      </c>
      <c r="E601" s="346">
        <f t="shared" ca="1" si="139"/>
        <v>1</v>
      </c>
      <c r="F601" s="344"/>
      <c r="G601" s="374"/>
      <c r="H601" s="374"/>
      <c r="I601" s="374"/>
      <c r="J601" s="375"/>
      <c r="K601" s="376"/>
      <c r="L601" s="377"/>
      <c r="M601" s="377"/>
      <c r="N601" s="382"/>
      <c r="O601" s="403"/>
      <c r="P601" s="375"/>
      <c r="Q601" s="380"/>
      <c r="R601" s="376"/>
      <c r="S601" s="376"/>
      <c r="T601" s="376"/>
      <c r="U601" s="375"/>
      <c r="V601" s="375"/>
      <c r="W601" s="375"/>
      <c r="X601" s="375"/>
      <c r="Y601" s="375"/>
      <c r="Z601" s="375"/>
    </row>
    <row r="602" spans="1:26" ht="13.5" customHeight="1" x14ac:dyDescent="0.25">
      <c r="A602" s="345">
        <f t="shared" ca="1" si="135"/>
        <v>0</v>
      </c>
      <c r="B602" s="345">
        <f t="shared" ca="1" si="137"/>
        <v>22</v>
      </c>
      <c r="C602" s="345">
        <f t="shared" ca="1" si="138"/>
        <v>1</v>
      </c>
      <c r="D602" s="346">
        <f t="shared" ca="1" si="136"/>
        <v>1</v>
      </c>
      <c r="E602" s="346">
        <f t="shared" ca="1" si="139"/>
        <v>1</v>
      </c>
      <c r="F602" s="344"/>
      <c r="G602" s="374"/>
      <c r="H602" s="374"/>
      <c r="I602" s="374"/>
      <c r="J602" s="375"/>
      <c r="K602" s="376"/>
      <c r="L602" s="377"/>
      <c r="M602" s="377"/>
      <c r="N602" s="382"/>
      <c r="O602" s="403"/>
      <c r="P602" s="375"/>
      <c r="Q602" s="380"/>
      <c r="R602" s="376"/>
      <c r="S602" s="376"/>
      <c r="T602" s="376"/>
      <c r="U602" s="375"/>
      <c r="V602" s="375"/>
      <c r="W602" s="375"/>
      <c r="X602" s="375"/>
      <c r="Y602" s="375"/>
      <c r="Z602" s="375"/>
    </row>
    <row r="603" spans="1:26" ht="13.5" customHeight="1" x14ac:dyDescent="0.25">
      <c r="A603" s="345">
        <f t="shared" ca="1" si="135"/>
        <v>0</v>
      </c>
      <c r="B603" s="345">
        <f t="shared" ca="1" si="137"/>
        <v>22</v>
      </c>
      <c r="C603" s="345">
        <f t="shared" ca="1" si="138"/>
        <v>1</v>
      </c>
      <c r="D603" s="346">
        <f t="shared" ca="1" si="136"/>
        <v>1</v>
      </c>
      <c r="E603" s="346">
        <f t="shared" ca="1" si="139"/>
        <v>1</v>
      </c>
      <c r="F603" s="344"/>
      <c r="G603" s="374"/>
      <c r="H603" s="374"/>
      <c r="I603" s="374"/>
      <c r="J603" s="375"/>
      <c r="K603" s="376"/>
      <c r="L603" s="377"/>
      <c r="M603" s="377"/>
      <c r="N603" s="382"/>
      <c r="O603" s="403"/>
      <c r="P603" s="375"/>
      <c r="Q603" s="380"/>
      <c r="R603" s="376"/>
      <c r="S603" s="376"/>
      <c r="T603" s="376"/>
      <c r="U603" s="375"/>
      <c r="V603" s="375"/>
      <c r="W603" s="375"/>
      <c r="X603" s="375"/>
      <c r="Y603" s="375"/>
      <c r="Z603" s="375"/>
    </row>
    <row r="604" spans="1:26" ht="13.5" customHeight="1" x14ac:dyDescent="0.25">
      <c r="A604" s="345">
        <f t="shared" ca="1" si="135"/>
        <v>0</v>
      </c>
      <c r="B604" s="345">
        <f t="shared" ca="1" si="137"/>
        <v>22</v>
      </c>
      <c r="C604" s="345">
        <f t="shared" ca="1" si="138"/>
        <v>1</v>
      </c>
      <c r="D604" s="346">
        <f t="shared" ca="1" si="136"/>
        <v>1</v>
      </c>
      <c r="E604" s="346">
        <f t="shared" ca="1" si="139"/>
        <v>1</v>
      </c>
      <c r="F604" s="344"/>
      <c r="G604" s="374"/>
      <c r="H604" s="374"/>
      <c r="I604" s="374"/>
      <c r="J604" s="375"/>
      <c r="K604" s="376"/>
      <c r="L604" s="377"/>
      <c r="M604" s="377"/>
      <c r="N604" s="382"/>
      <c r="O604" s="403"/>
      <c r="P604" s="375"/>
      <c r="Q604" s="380"/>
      <c r="R604" s="376"/>
      <c r="S604" s="376"/>
      <c r="T604" s="376"/>
      <c r="U604" s="375"/>
      <c r="V604" s="375"/>
      <c r="W604" s="375"/>
      <c r="X604" s="375"/>
      <c r="Y604" s="375"/>
      <c r="Z604" s="375"/>
    </row>
    <row r="605" spans="1:26" ht="13.5" customHeight="1" x14ac:dyDescent="0.25">
      <c r="A605" s="345">
        <f t="shared" ca="1" si="135"/>
        <v>0</v>
      </c>
      <c r="B605" s="345">
        <f t="shared" ca="1" si="137"/>
        <v>22</v>
      </c>
      <c r="C605" s="345">
        <f t="shared" ca="1" si="138"/>
        <v>1</v>
      </c>
      <c r="D605" s="346">
        <f t="shared" ca="1" si="136"/>
        <v>1</v>
      </c>
      <c r="E605" s="346">
        <f t="shared" ca="1" si="139"/>
        <v>1</v>
      </c>
      <c r="F605" s="344"/>
      <c r="G605" s="374"/>
      <c r="H605" s="374"/>
      <c r="I605" s="374"/>
      <c r="J605" s="375"/>
      <c r="K605" s="376"/>
      <c r="L605" s="377"/>
      <c r="M605" s="377"/>
      <c r="N605" s="382"/>
      <c r="O605" s="403"/>
      <c r="P605" s="375"/>
      <c r="Q605" s="380"/>
      <c r="R605" s="376"/>
      <c r="S605" s="376"/>
      <c r="T605" s="376"/>
      <c r="U605" s="375"/>
      <c r="V605" s="375"/>
      <c r="W605" s="375"/>
      <c r="X605" s="375"/>
      <c r="Y605" s="375"/>
      <c r="Z605" s="375"/>
    </row>
    <row r="606" spans="1:26" ht="13.5" customHeight="1" x14ac:dyDescent="0.25">
      <c r="A606" s="345">
        <f t="shared" ref="A606:A669" ca="1" si="140">IF($H606="UNIDADE CONSTRUTIVA",OFFSET(A606,-1,0)+1,LARGE(A$3:A601,1))</f>
        <v>0</v>
      </c>
      <c r="B606" s="345">
        <f t="shared" ca="1" si="137"/>
        <v>22</v>
      </c>
      <c r="C606" s="345">
        <f t="shared" ca="1" si="138"/>
        <v>1</v>
      </c>
      <c r="D606" s="346">
        <f t="shared" ca="1" si="136"/>
        <v>1</v>
      </c>
      <c r="E606" s="346">
        <f t="shared" ca="1" si="139"/>
        <v>1</v>
      </c>
      <c r="F606" s="344"/>
      <c r="G606" s="374"/>
      <c r="H606" s="374"/>
      <c r="I606" s="374"/>
      <c r="J606" s="375"/>
      <c r="K606" s="376"/>
      <c r="L606" s="377"/>
      <c r="M606" s="377"/>
      <c r="N606" s="382"/>
      <c r="O606" s="403"/>
      <c r="P606" s="375"/>
      <c r="Q606" s="380"/>
      <c r="R606" s="376"/>
      <c r="S606" s="376"/>
      <c r="T606" s="376"/>
      <c r="U606" s="375"/>
      <c r="V606" s="375"/>
      <c r="W606" s="375"/>
      <c r="X606" s="375"/>
      <c r="Y606" s="375"/>
      <c r="Z606" s="375"/>
    </row>
    <row r="607" spans="1:26" ht="13.5" customHeight="1" x14ac:dyDescent="0.25">
      <c r="A607" s="345">
        <f t="shared" ca="1" si="140"/>
        <v>0</v>
      </c>
      <c r="B607" s="345">
        <f t="shared" ca="1" si="137"/>
        <v>22</v>
      </c>
      <c r="C607" s="345">
        <f t="shared" ca="1" si="138"/>
        <v>1</v>
      </c>
      <c r="D607" s="346">
        <f t="shared" ca="1" si="136"/>
        <v>1</v>
      </c>
      <c r="E607" s="346">
        <f t="shared" ca="1" si="139"/>
        <v>1</v>
      </c>
      <c r="F607" s="344"/>
      <c r="G607" s="374"/>
      <c r="H607" s="374"/>
      <c r="I607" s="374"/>
      <c r="J607" s="375"/>
      <c r="K607" s="376"/>
      <c r="L607" s="377"/>
      <c r="M607" s="377"/>
      <c r="N607" s="382"/>
      <c r="O607" s="403"/>
      <c r="P607" s="375"/>
      <c r="Q607" s="380"/>
      <c r="R607" s="376"/>
      <c r="S607" s="376"/>
      <c r="T607" s="376"/>
      <c r="U607" s="375"/>
      <c r="V607" s="375"/>
      <c r="W607" s="375"/>
      <c r="X607" s="375"/>
      <c r="Y607" s="375"/>
      <c r="Z607" s="375"/>
    </row>
    <row r="608" spans="1:26" ht="13.5" customHeight="1" x14ac:dyDescent="0.25">
      <c r="A608" s="345">
        <f t="shared" ca="1" si="140"/>
        <v>0</v>
      </c>
      <c r="B608" s="345">
        <f t="shared" ca="1" si="137"/>
        <v>22</v>
      </c>
      <c r="C608" s="345">
        <f t="shared" ca="1" si="138"/>
        <v>1</v>
      </c>
      <c r="D608" s="346">
        <f t="shared" ca="1" si="136"/>
        <v>1</v>
      </c>
      <c r="E608" s="346">
        <f t="shared" ca="1" si="139"/>
        <v>1</v>
      </c>
      <c r="F608" s="344"/>
      <c r="G608" s="374"/>
      <c r="H608" s="374"/>
      <c r="I608" s="374"/>
      <c r="J608" s="375"/>
      <c r="K608" s="376"/>
      <c r="L608" s="377"/>
      <c r="M608" s="377"/>
      <c r="N608" s="382"/>
      <c r="O608" s="403"/>
      <c r="P608" s="375"/>
      <c r="Q608" s="380"/>
      <c r="R608" s="376"/>
      <c r="S608" s="376"/>
      <c r="T608" s="376"/>
      <c r="U608" s="375"/>
      <c r="V608" s="375"/>
      <c r="W608" s="375"/>
      <c r="X608" s="375"/>
      <c r="Y608" s="375"/>
      <c r="Z608" s="375"/>
    </row>
    <row r="609" spans="1:26" ht="13.5" customHeight="1" x14ac:dyDescent="0.25">
      <c r="A609" s="345">
        <f t="shared" ca="1" si="140"/>
        <v>0</v>
      </c>
      <c r="B609" s="345">
        <f t="shared" ca="1" si="137"/>
        <v>22</v>
      </c>
      <c r="C609" s="345">
        <f t="shared" ca="1" si="138"/>
        <v>1</v>
      </c>
      <c r="D609" s="346">
        <f t="shared" ca="1" si="136"/>
        <v>1</v>
      </c>
      <c r="E609" s="346">
        <f t="shared" ca="1" si="139"/>
        <v>1</v>
      </c>
      <c r="F609" s="344"/>
      <c r="G609" s="374"/>
      <c r="H609" s="374"/>
      <c r="I609" s="374"/>
      <c r="J609" s="375"/>
      <c r="K609" s="376"/>
      <c r="L609" s="377"/>
      <c r="M609" s="377"/>
      <c r="N609" s="382"/>
      <c r="O609" s="403"/>
      <c r="P609" s="375"/>
      <c r="Q609" s="380"/>
      <c r="R609" s="376"/>
      <c r="S609" s="376"/>
      <c r="T609" s="376"/>
      <c r="U609" s="375"/>
      <c r="V609" s="375"/>
      <c r="W609" s="375"/>
      <c r="X609" s="375"/>
      <c r="Y609" s="375"/>
      <c r="Z609" s="375"/>
    </row>
    <row r="610" spans="1:26" ht="13.5" customHeight="1" x14ac:dyDescent="0.25">
      <c r="A610" s="345">
        <f t="shared" ca="1" si="140"/>
        <v>0</v>
      </c>
      <c r="B610" s="345">
        <f t="shared" ca="1" si="137"/>
        <v>22</v>
      </c>
      <c r="C610" s="345">
        <f t="shared" ca="1" si="138"/>
        <v>1</v>
      </c>
      <c r="D610" s="346">
        <f t="shared" ca="1" si="136"/>
        <v>1</v>
      </c>
      <c r="E610" s="346">
        <f t="shared" ca="1" si="139"/>
        <v>1</v>
      </c>
      <c r="F610" s="344"/>
      <c r="G610" s="374"/>
      <c r="H610" s="374"/>
      <c r="I610" s="374"/>
      <c r="J610" s="375"/>
      <c r="K610" s="376"/>
      <c r="L610" s="377"/>
      <c r="M610" s="377"/>
      <c r="N610" s="382"/>
      <c r="O610" s="403"/>
      <c r="P610" s="375"/>
      <c r="Q610" s="380"/>
      <c r="R610" s="376"/>
      <c r="S610" s="376"/>
      <c r="T610" s="376"/>
      <c r="U610" s="375"/>
      <c r="V610" s="375"/>
      <c r="W610" s="375"/>
      <c r="X610" s="375"/>
      <c r="Y610" s="375"/>
      <c r="Z610" s="375"/>
    </row>
    <row r="611" spans="1:26" ht="13.5" customHeight="1" x14ac:dyDescent="0.25">
      <c r="A611" s="345">
        <f t="shared" ca="1" si="140"/>
        <v>0</v>
      </c>
      <c r="B611" s="345">
        <f t="shared" ca="1" si="137"/>
        <v>22</v>
      </c>
      <c r="C611" s="345">
        <f t="shared" ca="1" si="138"/>
        <v>1</v>
      </c>
      <c r="D611" s="346">
        <f t="shared" ca="1" si="136"/>
        <v>1</v>
      </c>
      <c r="E611" s="346">
        <f t="shared" ca="1" si="139"/>
        <v>1</v>
      </c>
      <c r="F611" s="344"/>
      <c r="G611" s="374"/>
      <c r="H611" s="374"/>
      <c r="I611" s="374"/>
      <c r="J611" s="375"/>
      <c r="K611" s="376"/>
      <c r="L611" s="377"/>
      <c r="M611" s="377"/>
      <c r="N611" s="382"/>
      <c r="O611" s="403"/>
      <c r="P611" s="375"/>
      <c r="Q611" s="380"/>
      <c r="R611" s="376"/>
      <c r="S611" s="376"/>
      <c r="T611" s="376"/>
      <c r="U611" s="375"/>
      <c r="V611" s="375"/>
      <c r="W611" s="375"/>
      <c r="X611" s="375"/>
      <c r="Y611" s="375"/>
      <c r="Z611" s="375"/>
    </row>
    <row r="612" spans="1:26" ht="13.5" customHeight="1" x14ac:dyDescent="0.25">
      <c r="A612" s="345">
        <f t="shared" ca="1" si="140"/>
        <v>0</v>
      </c>
      <c r="B612" s="345">
        <f t="shared" ca="1" si="137"/>
        <v>22</v>
      </c>
      <c r="C612" s="345">
        <f t="shared" ca="1" si="138"/>
        <v>1</v>
      </c>
      <c r="D612" s="346">
        <f t="shared" ca="1" si="136"/>
        <v>1</v>
      </c>
      <c r="E612" s="346">
        <f t="shared" ca="1" si="139"/>
        <v>1</v>
      </c>
      <c r="F612" s="344"/>
      <c r="G612" s="374"/>
      <c r="H612" s="374"/>
      <c r="I612" s="374"/>
      <c r="J612" s="375"/>
      <c r="K612" s="376"/>
      <c r="L612" s="377"/>
      <c r="M612" s="377"/>
      <c r="N612" s="382"/>
      <c r="O612" s="403"/>
      <c r="P612" s="375"/>
      <c r="Q612" s="380"/>
      <c r="R612" s="376"/>
      <c r="S612" s="376"/>
      <c r="T612" s="376"/>
      <c r="U612" s="375"/>
      <c r="V612" s="375"/>
      <c r="W612" s="375"/>
      <c r="X612" s="375"/>
      <c r="Y612" s="375"/>
      <c r="Z612" s="375"/>
    </row>
    <row r="613" spans="1:26" ht="13.5" customHeight="1" x14ac:dyDescent="0.25">
      <c r="A613" s="345">
        <f t="shared" ca="1" si="140"/>
        <v>0</v>
      </c>
      <c r="B613" s="345">
        <f t="shared" ca="1" si="137"/>
        <v>22</v>
      </c>
      <c r="C613" s="345">
        <f t="shared" ca="1" si="138"/>
        <v>1</v>
      </c>
      <c r="D613" s="346">
        <f t="shared" ref="D613:D676" ca="1" si="141">IF(H613="ETAPA",0,IF(H613="SUBETAPA",OFFSET(D613,-1,0)+1,OFFSET(D613,-1,0)))</f>
        <v>1</v>
      </c>
      <c r="E613" s="346">
        <f t="shared" ca="1" si="139"/>
        <v>1</v>
      </c>
      <c r="F613" s="344"/>
      <c r="G613" s="374"/>
      <c r="H613" s="374"/>
      <c r="I613" s="374"/>
      <c r="J613" s="375"/>
      <c r="K613" s="376"/>
      <c r="L613" s="377"/>
      <c r="M613" s="377"/>
      <c r="N613" s="382"/>
      <c r="O613" s="403"/>
      <c r="P613" s="375"/>
      <c r="Q613" s="380"/>
      <c r="R613" s="376"/>
      <c r="S613" s="376"/>
      <c r="T613" s="376"/>
      <c r="U613" s="375"/>
      <c r="V613" s="375"/>
      <c r="W613" s="375"/>
      <c r="X613" s="375"/>
      <c r="Y613" s="375"/>
      <c r="Z613" s="375"/>
    </row>
    <row r="614" spans="1:26" ht="13.5" customHeight="1" x14ac:dyDescent="0.25">
      <c r="A614" s="345">
        <f t="shared" ca="1" si="140"/>
        <v>0</v>
      </c>
      <c r="B614" s="345">
        <f t="shared" ca="1" si="137"/>
        <v>22</v>
      </c>
      <c r="C614" s="345">
        <f t="shared" ca="1" si="138"/>
        <v>1</v>
      </c>
      <c r="D614" s="346">
        <f t="shared" ca="1" si="141"/>
        <v>1</v>
      </c>
      <c r="E614" s="346">
        <f t="shared" ca="1" si="139"/>
        <v>1</v>
      </c>
      <c r="F614" s="344"/>
      <c r="G614" s="374"/>
      <c r="H614" s="374"/>
      <c r="I614" s="374"/>
      <c r="J614" s="375"/>
      <c r="K614" s="376"/>
      <c r="L614" s="377"/>
      <c r="M614" s="377"/>
      <c r="N614" s="382"/>
      <c r="O614" s="403"/>
      <c r="P614" s="375"/>
      <c r="Q614" s="380"/>
      <c r="R614" s="376"/>
      <c r="S614" s="376"/>
      <c r="T614" s="376"/>
      <c r="U614" s="375"/>
      <c r="V614" s="375"/>
      <c r="W614" s="375"/>
      <c r="X614" s="375"/>
      <c r="Y614" s="375"/>
      <c r="Z614" s="375"/>
    </row>
    <row r="615" spans="1:26" ht="13.5" customHeight="1" x14ac:dyDescent="0.25">
      <c r="A615" s="345">
        <f t="shared" ca="1" si="140"/>
        <v>0</v>
      </c>
      <c r="B615" s="345">
        <f t="shared" ca="1" si="137"/>
        <v>22</v>
      </c>
      <c r="C615" s="345">
        <f t="shared" ca="1" si="138"/>
        <v>1</v>
      </c>
      <c r="D615" s="346">
        <f t="shared" ca="1" si="141"/>
        <v>1</v>
      </c>
      <c r="E615" s="346">
        <f t="shared" ca="1" si="139"/>
        <v>1</v>
      </c>
      <c r="F615" s="344"/>
      <c r="G615" s="374"/>
      <c r="H615" s="374"/>
      <c r="I615" s="374"/>
      <c r="J615" s="375"/>
      <c r="K615" s="376"/>
      <c r="L615" s="377"/>
      <c r="M615" s="377"/>
      <c r="N615" s="382"/>
      <c r="O615" s="403"/>
      <c r="P615" s="375"/>
      <c r="Q615" s="380"/>
      <c r="R615" s="376"/>
      <c r="S615" s="376"/>
      <c r="T615" s="376"/>
      <c r="U615" s="375"/>
      <c r="V615" s="375"/>
      <c r="W615" s="375"/>
      <c r="X615" s="375"/>
      <c r="Y615" s="375"/>
      <c r="Z615" s="375"/>
    </row>
    <row r="616" spans="1:26" ht="13.5" customHeight="1" x14ac:dyDescent="0.25">
      <c r="A616" s="345">
        <f t="shared" ca="1" si="140"/>
        <v>0</v>
      </c>
      <c r="B616" s="345">
        <f t="shared" ca="1" si="137"/>
        <v>22</v>
      </c>
      <c r="C616" s="345">
        <f t="shared" ca="1" si="138"/>
        <v>1</v>
      </c>
      <c r="D616" s="346">
        <f t="shared" ca="1" si="141"/>
        <v>1</v>
      </c>
      <c r="E616" s="346">
        <f t="shared" ca="1" si="139"/>
        <v>1</v>
      </c>
      <c r="F616" s="344"/>
      <c r="G616" s="374"/>
      <c r="H616" s="374"/>
      <c r="I616" s="374"/>
      <c r="J616" s="375"/>
      <c r="K616" s="376"/>
      <c r="L616" s="377"/>
      <c r="M616" s="377"/>
      <c r="N616" s="382"/>
      <c r="O616" s="403"/>
      <c r="P616" s="375"/>
      <c r="Q616" s="380"/>
      <c r="R616" s="376"/>
      <c r="S616" s="376"/>
      <c r="T616" s="376"/>
      <c r="U616" s="375"/>
      <c r="V616" s="375"/>
      <c r="W616" s="375"/>
      <c r="X616" s="375"/>
      <c r="Y616" s="375"/>
      <c r="Z616" s="375"/>
    </row>
    <row r="617" spans="1:26" ht="13.5" customHeight="1" x14ac:dyDescent="0.25">
      <c r="A617" s="345">
        <f t="shared" ca="1" si="140"/>
        <v>0</v>
      </c>
      <c r="B617" s="345">
        <f t="shared" ca="1" si="137"/>
        <v>22</v>
      </c>
      <c r="C617" s="345">
        <f t="shared" ca="1" si="138"/>
        <v>1</v>
      </c>
      <c r="D617" s="346">
        <f t="shared" ca="1" si="141"/>
        <v>1</v>
      </c>
      <c r="E617" s="346">
        <f t="shared" ca="1" si="139"/>
        <v>1</v>
      </c>
      <c r="F617" s="344"/>
      <c r="G617" s="374"/>
      <c r="H617" s="374"/>
      <c r="I617" s="374"/>
      <c r="J617" s="375"/>
      <c r="K617" s="376"/>
      <c r="L617" s="377"/>
      <c r="M617" s="377"/>
      <c r="N617" s="382"/>
      <c r="O617" s="403"/>
      <c r="P617" s="375"/>
      <c r="Q617" s="380"/>
      <c r="R617" s="376"/>
      <c r="S617" s="376"/>
      <c r="T617" s="376"/>
      <c r="U617" s="375"/>
      <c r="V617" s="375"/>
      <c r="W617" s="375"/>
      <c r="X617" s="375"/>
      <c r="Y617" s="375"/>
      <c r="Z617" s="375"/>
    </row>
    <row r="618" spans="1:26" ht="13.5" customHeight="1" x14ac:dyDescent="0.25">
      <c r="A618" s="345">
        <f t="shared" ca="1" si="140"/>
        <v>0</v>
      </c>
      <c r="B618" s="345">
        <f t="shared" ca="1" si="137"/>
        <v>22</v>
      </c>
      <c r="C618" s="345">
        <f t="shared" ca="1" si="138"/>
        <v>1</v>
      </c>
      <c r="D618" s="346">
        <f t="shared" ca="1" si="141"/>
        <v>1</v>
      </c>
      <c r="E618" s="346">
        <f t="shared" ca="1" si="139"/>
        <v>1</v>
      </c>
      <c r="F618" s="344"/>
      <c r="G618" s="374"/>
      <c r="H618" s="374"/>
      <c r="I618" s="374"/>
      <c r="J618" s="375"/>
      <c r="K618" s="376"/>
      <c r="L618" s="377"/>
      <c r="M618" s="377"/>
      <c r="N618" s="382"/>
      <c r="O618" s="403"/>
      <c r="P618" s="375"/>
      <c r="Q618" s="380"/>
      <c r="R618" s="376"/>
      <c r="S618" s="376"/>
      <c r="T618" s="376"/>
      <c r="U618" s="375"/>
      <c r="V618" s="375"/>
      <c r="W618" s="375"/>
      <c r="X618" s="375"/>
      <c r="Y618" s="375"/>
      <c r="Z618" s="375"/>
    </row>
    <row r="619" spans="1:26" ht="13.5" customHeight="1" x14ac:dyDescent="0.25">
      <c r="A619" s="345">
        <f t="shared" ca="1" si="140"/>
        <v>0</v>
      </c>
      <c r="B619" s="345">
        <f t="shared" ca="1" si="137"/>
        <v>22</v>
      </c>
      <c r="C619" s="345">
        <f t="shared" ca="1" si="138"/>
        <v>1</v>
      </c>
      <c r="D619" s="346">
        <f t="shared" ca="1" si="141"/>
        <v>1</v>
      </c>
      <c r="E619" s="346">
        <f t="shared" ca="1" si="139"/>
        <v>1</v>
      </c>
      <c r="F619" s="344"/>
      <c r="G619" s="374"/>
      <c r="H619" s="374"/>
      <c r="I619" s="374"/>
      <c r="J619" s="375"/>
      <c r="K619" s="376"/>
      <c r="L619" s="377"/>
      <c r="M619" s="377"/>
      <c r="N619" s="382"/>
      <c r="O619" s="403"/>
      <c r="P619" s="375"/>
      <c r="Q619" s="380"/>
      <c r="R619" s="376"/>
      <c r="S619" s="376"/>
      <c r="T619" s="376"/>
      <c r="U619" s="375"/>
      <c r="V619" s="375"/>
      <c r="W619" s="375"/>
      <c r="X619" s="375"/>
      <c r="Y619" s="375"/>
      <c r="Z619" s="375"/>
    </row>
    <row r="620" spans="1:26" ht="13.5" customHeight="1" x14ac:dyDescent="0.25">
      <c r="A620" s="345">
        <f t="shared" ca="1" si="140"/>
        <v>0</v>
      </c>
      <c r="B620" s="345">
        <f t="shared" ca="1" si="137"/>
        <v>22</v>
      </c>
      <c r="C620" s="345">
        <f t="shared" ca="1" si="138"/>
        <v>1</v>
      </c>
      <c r="D620" s="346">
        <f t="shared" ca="1" si="141"/>
        <v>1</v>
      </c>
      <c r="E620" s="346">
        <f t="shared" ca="1" si="139"/>
        <v>1</v>
      </c>
      <c r="F620" s="344"/>
      <c r="G620" s="374"/>
      <c r="H620" s="374"/>
      <c r="I620" s="374"/>
      <c r="J620" s="375"/>
      <c r="K620" s="376"/>
      <c r="L620" s="377"/>
      <c r="M620" s="377"/>
      <c r="N620" s="382"/>
      <c r="O620" s="403"/>
      <c r="P620" s="375"/>
      <c r="Q620" s="380"/>
      <c r="R620" s="376"/>
      <c r="S620" s="376"/>
      <c r="T620" s="376"/>
      <c r="U620" s="375"/>
      <c r="V620" s="375"/>
      <c r="W620" s="375"/>
      <c r="X620" s="375"/>
      <c r="Y620" s="375"/>
      <c r="Z620" s="375"/>
    </row>
    <row r="621" spans="1:26" ht="13.5" customHeight="1" x14ac:dyDescent="0.25">
      <c r="A621" s="345">
        <f t="shared" ca="1" si="140"/>
        <v>0</v>
      </c>
      <c r="B621" s="345">
        <f t="shared" ref="B621:B684" ca="1" si="142">IF(H621="UNIDADE CONSTRUTIVA",0,IF(H621="CÉLULA CONSTRUTIVA",OFFSET(B621,-1,0)+1,OFFSET(B621,-1,0)))</f>
        <v>22</v>
      </c>
      <c r="C621" s="345">
        <f t="shared" ref="C621:C684" ca="1" si="143">IF(H621="CÉLULA CONSTRUTIVA",0,IF(H621="ETAPA",OFFSET(C621,-1,0)+1,OFFSET(C621,-1,0)))</f>
        <v>1</v>
      </c>
      <c r="D621" s="346">
        <f t="shared" ca="1" si="141"/>
        <v>1</v>
      </c>
      <c r="E621" s="346">
        <f t="shared" ref="E621:E684" ca="1" si="144">IF(H621="Subetapa",0,IF(H621="serviço",OFFSET(E621,-1,0)+1,OFFSET(E621,-1,0)))</f>
        <v>1</v>
      </c>
      <c r="F621" s="344"/>
      <c r="G621" s="374"/>
      <c r="H621" s="374"/>
      <c r="I621" s="374"/>
      <c r="J621" s="375"/>
      <c r="K621" s="376"/>
      <c r="L621" s="377"/>
      <c r="M621" s="377"/>
      <c r="N621" s="382"/>
      <c r="O621" s="403"/>
      <c r="P621" s="375"/>
      <c r="Q621" s="380"/>
      <c r="R621" s="376"/>
      <c r="S621" s="376"/>
      <c r="T621" s="376"/>
      <c r="U621" s="375"/>
      <c r="V621" s="375"/>
      <c r="W621" s="375"/>
      <c r="X621" s="375"/>
      <c r="Y621" s="375"/>
      <c r="Z621" s="375"/>
    </row>
    <row r="622" spans="1:26" ht="13.5" customHeight="1" x14ac:dyDescent="0.25">
      <c r="A622" s="345">
        <f t="shared" ca="1" si="140"/>
        <v>0</v>
      </c>
      <c r="B622" s="345">
        <f t="shared" ca="1" si="142"/>
        <v>22</v>
      </c>
      <c r="C622" s="345">
        <f t="shared" ca="1" si="143"/>
        <v>1</v>
      </c>
      <c r="D622" s="346">
        <f t="shared" ca="1" si="141"/>
        <v>1</v>
      </c>
      <c r="E622" s="346">
        <f t="shared" ca="1" si="144"/>
        <v>1</v>
      </c>
      <c r="F622" s="344"/>
      <c r="G622" s="374"/>
      <c r="H622" s="374"/>
      <c r="I622" s="374"/>
      <c r="J622" s="375"/>
      <c r="K622" s="376"/>
      <c r="L622" s="377"/>
      <c r="M622" s="377"/>
      <c r="N622" s="382"/>
      <c r="O622" s="403"/>
      <c r="P622" s="375"/>
      <c r="Q622" s="380"/>
      <c r="R622" s="376"/>
      <c r="S622" s="376"/>
      <c r="T622" s="376"/>
      <c r="U622" s="375"/>
      <c r="V622" s="375"/>
      <c r="W622" s="375"/>
      <c r="X622" s="375"/>
      <c r="Y622" s="375"/>
      <c r="Z622" s="375"/>
    </row>
    <row r="623" spans="1:26" ht="13.5" customHeight="1" x14ac:dyDescent="0.25">
      <c r="A623" s="345">
        <f t="shared" ca="1" si="140"/>
        <v>0</v>
      </c>
      <c r="B623" s="345">
        <f t="shared" ca="1" si="142"/>
        <v>22</v>
      </c>
      <c r="C623" s="345">
        <f t="shared" ca="1" si="143"/>
        <v>1</v>
      </c>
      <c r="D623" s="346">
        <f t="shared" ca="1" si="141"/>
        <v>1</v>
      </c>
      <c r="E623" s="346">
        <f t="shared" ca="1" si="144"/>
        <v>1</v>
      </c>
      <c r="F623" s="344"/>
      <c r="G623" s="374"/>
      <c r="H623" s="374"/>
      <c r="I623" s="374"/>
      <c r="J623" s="375"/>
      <c r="K623" s="376"/>
      <c r="L623" s="377"/>
      <c r="M623" s="377"/>
      <c r="N623" s="382"/>
      <c r="O623" s="403"/>
      <c r="P623" s="375"/>
      <c r="Q623" s="380"/>
      <c r="R623" s="376"/>
      <c r="S623" s="376"/>
      <c r="T623" s="376"/>
      <c r="U623" s="375"/>
      <c r="V623" s="375"/>
      <c r="W623" s="375"/>
      <c r="X623" s="375"/>
      <c r="Y623" s="375"/>
      <c r="Z623" s="375"/>
    </row>
    <row r="624" spans="1:26" ht="13.5" customHeight="1" x14ac:dyDescent="0.25">
      <c r="A624" s="345">
        <f t="shared" ca="1" si="140"/>
        <v>0</v>
      </c>
      <c r="B624" s="345">
        <f t="shared" ca="1" si="142"/>
        <v>22</v>
      </c>
      <c r="C624" s="345">
        <f t="shared" ca="1" si="143"/>
        <v>1</v>
      </c>
      <c r="D624" s="346">
        <f t="shared" ca="1" si="141"/>
        <v>1</v>
      </c>
      <c r="E624" s="346">
        <f t="shared" ca="1" si="144"/>
        <v>1</v>
      </c>
      <c r="F624" s="344"/>
      <c r="G624" s="374"/>
      <c r="H624" s="374"/>
      <c r="I624" s="374"/>
      <c r="J624" s="375"/>
      <c r="K624" s="376"/>
      <c r="L624" s="377"/>
      <c r="M624" s="377"/>
      <c r="N624" s="382"/>
      <c r="O624" s="403"/>
      <c r="P624" s="375"/>
      <c r="Q624" s="380"/>
      <c r="R624" s="376"/>
      <c r="S624" s="376"/>
      <c r="T624" s="376"/>
      <c r="U624" s="375"/>
      <c r="V624" s="375"/>
      <c r="W624" s="375"/>
      <c r="X624" s="375"/>
      <c r="Y624" s="375"/>
      <c r="Z624" s="375"/>
    </row>
    <row r="625" spans="1:26" ht="13.5" customHeight="1" x14ac:dyDescent="0.25">
      <c r="A625" s="345">
        <f t="shared" ca="1" si="140"/>
        <v>0</v>
      </c>
      <c r="B625" s="345">
        <f t="shared" ca="1" si="142"/>
        <v>22</v>
      </c>
      <c r="C625" s="345">
        <f t="shared" ca="1" si="143"/>
        <v>1</v>
      </c>
      <c r="D625" s="346">
        <f t="shared" ca="1" si="141"/>
        <v>1</v>
      </c>
      <c r="E625" s="346">
        <f t="shared" ca="1" si="144"/>
        <v>1</v>
      </c>
      <c r="F625" s="344"/>
      <c r="G625" s="374"/>
      <c r="H625" s="374"/>
      <c r="I625" s="374"/>
      <c r="J625" s="375"/>
      <c r="K625" s="376"/>
      <c r="L625" s="377"/>
      <c r="M625" s="377"/>
      <c r="N625" s="382"/>
      <c r="O625" s="403"/>
      <c r="P625" s="375"/>
      <c r="Q625" s="380"/>
      <c r="R625" s="376"/>
      <c r="S625" s="376"/>
      <c r="T625" s="376"/>
      <c r="U625" s="375"/>
      <c r="V625" s="375"/>
      <c r="W625" s="375"/>
      <c r="X625" s="375"/>
      <c r="Y625" s="375"/>
      <c r="Z625" s="375"/>
    </row>
    <row r="626" spans="1:26" ht="13.5" customHeight="1" x14ac:dyDescent="0.25">
      <c r="A626" s="345">
        <f t="shared" ca="1" si="140"/>
        <v>0</v>
      </c>
      <c r="B626" s="345">
        <f t="shared" ca="1" si="142"/>
        <v>22</v>
      </c>
      <c r="C626" s="345">
        <f t="shared" ca="1" si="143"/>
        <v>1</v>
      </c>
      <c r="D626" s="346">
        <f t="shared" ca="1" si="141"/>
        <v>1</v>
      </c>
      <c r="E626" s="346">
        <f t="shared" ca="1" si="144"/>
        <v>1</v>
      </c>
      <c r="F626" s="344"/>
      <c r="G626" s="374"/>
      <c r="H626" s="374"/>
      <c r="I626" s="374"/>
      <c r="J626" s="375"/>
      <c r="K626" s="376"/>
      <c r="L626" s="377"/>
      <c r="M626" s="377"/>
      <c r="N626" s="382"/>
      <c r="O626" s="403"/>
      <c r="P626" s="375"/>
      <c r="Q626" s="380"/>
      <c r="R626" s="376"/>
      <c r="S626" s="376"/>
      <c r="T626" s="376"/>
      <c r="U626" s="375"/>
      <c r="V626" s="375"/>
      <c r="W626" s="375"/>
      <c r="X626" s="375"/>
      <c r="Y626" s="375"/>
      <c r="Z626" s="375"/>
    </row>
    <row r="627" spans="1:26" ht="13.5" customHeight="1" x14ac:dyDescent="0.25">
      <c r="A627" s="345">
        <f t="shared" ca="1" si="140"/>
        <v>0</v>
      </c>
      <c r="B627" s="345">
        <f t="shared" ca="1" si="142"/>
        <v>22</v>
      </c>
      <c r="C627" s="345">
        <f t="shared" ca="1" si="143"/>
        <v>1</v>
      </c>
      <c r="D627" s="346">
        <f t="shared" ca="1" si="141"/>
        <v>1</v>
      </c>
      <c r="E627" s="346">
        <f t="shared" ca="1" si="144"/>
        <v>1</v>
      </c>
      <c r="F627" s="344"/>
      <c r="G627" s="374"/>
      <c r="H627" s="374"/>
      <c r="I627" s="374"/>
      <c r="J627" s="375"/>
      <c r="K627" s="376"/>
      <c r="L627" s="377"/>
      <c r="M627" s="377"/>
      <c r="N627" s="382"/>
      <c r="O627" s="403"/>
      <c r="P627" s="375"/>
      <c r="Q627" s="380"/>
      <c r="R627" s="376"/>
      <c r="S627" s="376"/>
      <c r="T627" s="376"/>
      <c r="U627" s="375"/>
      <c r="V627" s="375"/>
      <c r="W627" s="375"/>
      <c r="X627" s="375"/>
      <c r="Y627" s="375"/>
      <c r="Z627" s="375"/>
    </row>
    <row r="628" spans="1:26" ht="13.5" customHeight="1" x14ac:dyDescent="0.25">
      <c r="A628" s="345">
        <f t="shared" ca="1" si="140"/>
        <v>0</v>
      </c>
      <c r="B628" s="345">
        <f t="shared" ca="1" si="142"/>
        <v>22</v>
      </c>
      <c r="C628" s="345">
        <f t="shared" ca="1" si="143"/>
        <v>1</v>
      </c>
      <c r="D628" s="346">
        <f t="shared" ca="1" si="141"/>
        <v>1</v>
      </c>
      <c r="E628" s="346">
        <f t="shared" ca="1" si="144"/>
        <v>1</v>
      </c>
      <c r="F628" s="344"/>
      <c r="G628" s="374"/>
      <c r="H628" s="374"/>
      <c r="I628" s="374"/>
      <c r="J628" s="375"/>
      <c r="K628" s="376"/>
      <c r="L628" s="377"/>
      <c r="M628" s="377"/>
      <c r="N628" s="382"/>
      <c r="O628" s="403"/>
      <c r="P628" s="375"/>
      <c r="Q628" s="380"/>
      <c r="R628" s="376"/>
      <c r="S628" s="376"/>
      <c r="T628" s="376"/>
      <c r="U628" s="375"/>
      <c r="V628" s="375"/>
      <c r="W628" s="375"/>
      <c r="X628" s="375"/>
      <c r="Y628" s="375"/>
      <c r="Z628" s="375"/>
    </row>
    <row r="629" spans="1:26" ht="13.5" customHeight="1" x14ac:dyDescent="0.25">
      <c r="A629" s="345">
        <f t="shared" ca="1" si="140"/>
        <v>0</v>
      </c>
      <c r="B629" s="345">
        <f t="shared" ca="1" si="142"/>
        <v>22</v>
      </c>
      <c r="C629" s="345">
        <f t="shared" ca="1" si="143"/>
        <v>1</v>
      </c>
      <c r="D629" s="346">
        <f t="shared" ca="1" si="141"/>
        <v>1</v>
      </c>
      <c r="E629" s="346">
        <f t="shared" ca="1" si="144"/>
        <v>1</v>
      </c>
      <c r="F629" s="344"/>
      <c r="G629" s="374"/>
      <c r="H629" s="374"/>
      <c r="I629" s="374"/>
      <c r="J629" s="375"/>
      <c r="K629" s="376"/>
      <c r="L629" s="377"/>
      <c r="M629" s="377"/>
      <c r="N629" s="382"/>
      <c r="O629" s="403"/>
      <c r="P629" s="375"/>
      <c r="Q629" s="380"/>
      <c r="R629" s="376"/>
      <c r="S629" s="376"/>
      <c r="T629" s="376"/>
      <c r="U629" s="375"/>
      <c r="V629" s="375"/>
      <c r="W629" s="375"/>
      <c r="X629" s="375"/>
      <c r="Y629" s="375"/>
      <c r="Z629" s="375"/>
    </row>
    <row r="630" spans="1:26" ht="13.5" customHeight="1" x14ac:dyDescent="0.25">
      <c r="A630" s="345">
        <f t="shared" ca="1" si="140"/>
        <v>0</v>
      </c>
      <c r="B630" s="345">
        <f t="shared" ca="1" si="142"/>
        <v>22</v>
      </c>
      <c r="C630" s="345">
        <f t="shared" ca="1" si="143"/>
        <v>1</v>
      </c>
      <c r="D630" s="346">
        <f t="shared" ca="1" si="141"/>
        <v>1</v>
      </c>
      <c r="E630" s="346">
        <f t="shared" ca="1" si="144"/>
        <v>1</v>
      </c>
      <c r="F630" s="344"/>
      <c r="G630" s="374"/>
      <c r="H630" s="374"/>
      <c r="I630" s="374"/>
      <c r="J630" s="375"/>
      <c r="K630" s="376"/>
      <c r="L630" s="377"/>
      <c r="M630" s="377"/>
      <c r="N630" s="382"/>
      <c r="O630" s="403"/>
      <c r="P630" s="375"/>
      <c r="Q630" s="380"/>
      <c r="R630" s="376"/>
      <c r="S630" s="376"/>
      <c r="T630" s="376"/>
      <c r="U630" s="375"/>
      <c r="V630" s="375"/>
      <c r="W630" s="375"/>
      <c r="X630" s="375"/>
      <c r="Y630" s="375"/>
      <c r="Z630" s="375"/>
    </row>
    <row r="631" spans="1:26" ht="13.5" customHeight="1" x14ac:dyDescent="0.25">
      <c r="A631" s="345">
        <f t="shared" ca="1" si="140"/>
        <v>0</v>
      </c>
      <c r="B631" s="345">
        <f t="shared" ca="1" si="142"/>
        <v>22</v>
      </c>
      <c r="C631" s="345">
        <f t="shared" ca="1" si="143"/>
        <v>1</v>
      </c>
      <c r="D631" s="346">
        <f t="shared" ca="1" si="141"/>
        <v>1</v>
      </c>
      <c r="E631" s="346">
        <f t="shared" ca="1" si="144"/>
        <v>1</v>
      </c>
      <c r="F631" s="344"/>
      <c r="G631" s="374"/>
      <c r="H631" s="374"/>
      <c r="I631" s="374"/>
      <c r="J631" s="375"/>
      <c r="K631" s="376"/>
      <c r="L631" s="377"/>
      <c r="M631" s="377"/>
      <c r="N631" s="382"/>
      <c r="O631" s="403"/>
      <c r="P631" s="375"/>
      <c r="Q631" s="380"/>
      <c r="R631" s="376"/>
      <c r="S631" s="376"/>
      <c r="T631" s="376"/>
      <c r="U631" s="375"/>
      <c r="V631" s="375"/>
      <c r="W631" s="375"/>
      <c r="X631" s="375"/>
      <c r="Y631" s="375"/>
      <c r="Z631" s="375"/>
    </row>
    <row r="632" spans="1:26" ht="13.5" customHeight="1" x14ac:dyDescent="0.25">
      <c r="A632" s="345">
        <f t="shared" ca="1" si="140"/>
        <v>0</v>
      </c>
      <c r="B632" s="345">
        <f t="shared" ca="1" si="142"/>
        <v>22</v>
      </c>
      <c r="C632" s="345">
        <f t="shared" ca="1" si="143"/>
        <v>1</v>
      </c>
      <c r="D632" s="346">
        <f t="shared" ca="1" si="141"/>
        <v>1</v>
      </c>
      <c r="E632" s="346">
        <f t="shared" ca="1" si="144"/>
        <v>1</v>
      </c>
      <c r="F632" s="344"/>
      <c r="G632" s="374"/>
      <c r="H632" s="374"/>
      <c r="I632" s="374"/>
      <c r="J632" s="375"/>
      <c r="K632" s="376"/>
      <c r="L632" s="377"/>
      <c r="M632" s="377"/>
      <c r="N632" s="382"/>
      <c r="O632" s="403"/>
      <c r="P632" s="375"/>
      <c r="Q632" s="380"/>
      <c r="R632" s="376"/>
      <c r="S632" s="376"/>
      <c r="T632" s="376"/>
      <c r="U632" s="375"/>
      <c r="V632" s="375"/>
      <c r="W632" s="375"/>
      <c r="X632" s="375"/>
      <c r="Y632" s="375"/>
      <c r="Z632" s="375"/>
    </row>
    <row r="633" spans="1:26" ht="13.5" customHeight="1" x14ac:dyDescent="0.25">
      <c r="A633" s="345">
        <f t="shared" ca="1" si="140"/>
        <v>0</v>
      </c>
      <c r="B633" s="345">
        <f t="shared" ca="1" si="142"/>
        <v>22</v>
      </c>
      <c r="C633" s="345">
        <f t="shared" ca="1" si="143"/>
        <v>1</v>
      </c>
      <c r="D633" s="346">
        <f t="shared" ca="1" si="141"/>
        <v>1</v>
      </c>
      <c r="E633" s="346">
        <f t="shared" ca="1" si="144"/>
        <v>1</v>
      </c>
      <c r="F633" s="344"/>
      <c r="G633" s="374"/>
      <c r="H633" s="374"/>
      <c r="I633" s="374"/>
      <c r="J633" s="375"/>
      <c r="K633" s="376"/>
      <c r="L633" s="377"/>
      <c r="M633" s="377"/>
      <c r="N633" s="382"/>
      <c r="O633" s="403"/>
      <c r="P633" s="375"/>
      <c r="Q633" s="380"/>
      <c r="R633" s="376"/>
      <c r="S633" s="376"/>
      <c r="T633" s="376"/>
      <c r="U633" s="375"/>
      <c r="V633" s="375"/>
      <c r="W633" s="375"/>
      <c r="X633" s="375"/>
      <c r="Y633" s="375"/>
      <c r="Z633" s="375"/>
    </row>
    <row r="634" spans="1:26" ht="13.5" customHeight="1" x14ac:dyDescent="0.25">
      <c r="A634" s="345">
        <f t="shared" ca="1" si="140"/>
        <v>0</v>
      </c>
      <c r="B634" s="345">
        <f t="shared" ca="1" si="142"/>
        <v>22</v>
      </c>
      <c r="C634" s="345">
        <f t="shared" ca="1" si="143"/>
        <v>1</v>
      </c>
      <c r="D634" s="346">
        <f t="shared" ca="1" si="141"/>
        <v>1</v>
      </c>
      <c r="E634" s="346">
        <f t="shared" ca="1" si="144"/>
        <v>1</v>
      </c>
      <c r="F634" s="344"/>
      <c r="G634" s="374"/>
      <c r="H634" s="374"/>
      <c r="I634" s="374"/>
      <c r="J634" s="375"/>
      <c r="K634" s="376"/>
      <c r="L634" s="377"/>
      <c r="M634" s="377"/>
      <c r="N634" s="382"/>
      <c r="O634" s="403"/>
      <c r="P634" s="375"/>
      <c r="Q634" s="380"/>
      <c r="R634" s="376"/>
      <c r="S634" s="376"/>
      <c r="T634" s="376"/>
      <c r="U634" s="375"/>
      <c r="V634" s="375"/>
      <c r="W634" s="375"/>
      <c r="X634" s="375"/>
      <c r="Y634" s="375"/>
      <c r="Z634" s="375"/>
    </row>
    <row r="635" spans="1:26" ht="13.5" customHeight="1" x14ac:dyDescent="0.25">
      <c r="A635" s="345">
        <f t="shared" ca="1" si="140"/>
        <v>0</v>
      </c>
      <c r="B635" s="345">
        <f t="shared" ca="1" si="142"/>
        <v>22</v>
      </c>
      <c r="C635" s="345">
        <f t="shared" ca="1" si="143"/>
        <v>1</v>
      </c>
      <c r="D635" s="346">
        <f t="shared" ca="1" si="141"/>
        <v>1</v>
      </c>
      <c r="E635" s="346">
        <f t="shared" ca="1" si="144"/>
        <v>1</v>
      </c>
      <c r="F635" s="344"/>
      <c r="G635" s="374"/>
      <c r="H635" s="374"/>
      <c r="I635" s="374"/>
      <c r="J635" s="375"/>
      <c r="K635" s="376"/>
      <c r="L635" s="377"/>
      <c r="M635" s="377"/>
      <c r="N635" s="382"/>
      <c r="O635" s="403"/>
      <c r="P635" s="375"/>
      <c r="Q635" s="380"/>
      <c r="R635" s="376"/>
      <c r="S635" s="376"/>
      <c r="T635" s="376"/>
      <c r="U635" s="375"/>
      <c r="V635" s="375"/>
      <c r="W635" s="375"/>
      <c r="X635" s="375"/>
      <c r="Y635" s="375"/>
      <c r="Z635" s="375"/>
    </row>
    <row r="636" spans="1:26" ht="13.5" customHeight="1" x14ac:dyDescent="0.25">
      <c r="A636" s="345">
        <f t="shared" ca="1" si="140"/>
        <v>0</v>
      </c>
      <c r="B636" s="345">
        <f t="shared" ca="1" si="142"/>
        <v>22</v>
      </c>
      <c r="C636" s="345">
        <f t="shared" ca="1" si="143"/>
        <v>1</v>
      </c>
      <c r="D636" s="346">
        <f t="shared" ca="1" si="141"/>
        <v>1</v>
      </c>
      <c r="E636" s="346">
        <f t="shared" ca="1" si="144"/>
        <v>1</v>
      </c>
      <c r="F636" s="344"/>
      <c r="G636" s="374"/>
      <c r="H636" s="374"/>
      <c r="I636" s="374"/>
      <c r="J636" s="375"/>
      <c r="K636" s="376"/>
      <c r="L636" s="377"/>
      <c r="M636" s="377"/>
      <c r="N636" s="382"/>
      <c r="O636" s="403"/>
      <c r="P636" s="375"/>
      <c r="Q636" s="380"/>
      <c r="R636" s="376"/>
      <c r="S636" s="376"/>
      <c r="T636" s="376"/>
      <c r="U636" s="375"/>
      <c r="V636" s="375"/>
      <c r="W636" s="375"/>
      <c r="X636" s="375"/>
      <c r="Y636" s="375"/>
      <c r="Z636" s="375"/>
    </row>
    <row r="637" spans="1:26" ht="13.5" customHeight="1" x14ac:dyDescent="0.25">
      <c r="A637" s="345">
        <f t="shared" ca="1" si="140"/>
        <v>0</v>
      </c>
      <c r="B637" s="345">
        <f t="shared" ca="1" si="142"/>
        <v>22</v>
      </c>
      <c r="C637" s="345">
        <f t="shared" ca="1" si="143"/>
        <v>1</v>
      </c>
      <c r="D637" s="346">
        <f t="shared" ca="1" si="141"/>
        <v>1</v>
      </c>
      <c r="E637" s="346">
        <f t="shared" ca="1" si="144"/>
        <v>1</v>
      </c>
      <c r="F637" s="344"/>
      <c r="G637" s="374"/>
      <c r="H637" s="374"/>
      <c r="I637" s="374"/>
      <c r="J637" s="375"/>
      <c r="K637" s="376"/>
      <c r="L637" s="377"/>
      <c r="M637" s="377"/>
      <c r="N637" s="382"/>
      <c r="O637" s="403"/>
      <c r="P637" s="375"/>
      <c r="Q637" s="380"/>
      <c r="R637" s="376"/>
      <c r="S637" s="376"/>
      <c r="T637" s="376"/>
      <c r="U637" s="375"/>
      <c r="V637" s="375"/>
      <c r="W637" s="375"/>
      <c r="X637" s="375"/>
      <c r="Y637" s="375"/>
      <c r="Z637" s="375"/>
    </row>
    <row r="638" spans="1:26" ht="13.5" customHeight="1" x14ac:dyDescent="0.25">
      <c r="A638" s="345">
        <f t="shared" ca="1" si="140"/>
        <v>0</v>
      </c>
      <c r="B638" s="345">
        <f t="shared" ca="1" si="142"/>
        <v>22</v>
      </c>
      <c r="C638" s="345">
        <f t="shared" ca="1" si="143"/>
        <v>1</v>
      </c>
      <c r="D638" s="346">
        <f t="shared" ca="1" si="141"/>
        <v>1</v>
      </c>
      <c r="E638" s="346">
        <f t="shared" ca="1" si="144"/>
        <v>1</v>
      </c>
      <c r="F638" s="344"/>
      <c r="G638" s="374"/>
      <c r="H638" s="374"/>
      <c r="I638" s="374"/>
      <c r="J638" s="375"/>
      <c r="K638" s="376"/>
      <c r="L638" s="377"/>
      <c r="M638" s="377"/>
      <c r="N638" s="382"/>
      <c r="O638" s="403"/>
      <c r="P638" s="375"/>
      <c r="Q638" s="380"/>
      <c r="R638" s="376"/>
      <c r="S638" s="376"/>
      <c r="T638" s="376"/>
      <c r="U638" s="375"/>
      <c r="V638" s="375"/>
      <c r="W638" s="375"/>
      <c r="X638" s="375"/>
      <c r="Y638" s="375"/>
      <c r="Z638" s="375"/>
    </row>
    <row r="639" spans="1:26" ht="13.5" customHeight="1" x14ac:dyDescent="0.25">
      <c r="A639" s="345">
        <f t="shared" ca="1" si="140"/>
        <v>0</v>
      </c>
      <c r="B639" s="345">
        <f t="shared" ca="1" si="142"/>
        <v>22</v>
      </c>
      <c r="C639" s="345">
        <f t="shared" ca="1" si="143"/>
        <v>1</v>
      </c>
      <c r="D639" s="346">
        <f t="shared" ca="1" si="141"/>
        <v>1</v>
      </c>
      <c r="E639" s="346">
        <f t="shared" ca="1" si="144"/>
        <v>1</v>
      </c>
      <c r="F639" s="344"/>
      <c r="G639" s="374"/>
      <c r="H639" s="374"/>
      <c r="I639" s="374"/>
      <c r="J639" s="375"/>
      <c r="K639" s="376"/>
      <c r="L639" s="377"/>
      <c r="M639" s="377"/>
      <c r="N639" s="382"/>
      <c r="O639" s="403"/>
      <c r="P639" s="375"/>
      <c r="Q639" s="380"/>
      <c r="R639" s="376"/>
      <c r="S639" s="376"/>
      <c r="T639" s="376"/>
      <c r="U639" s="375"/>
      <c r="V639" s="375"/>
      <c r="W639" s="375"/>
      <c r="X639" s="375"/>
      <c r="Y639" s="375"/>
      <c r="Z639" s="375"/>
    </row>
    <row r="640" spans="1:26" ht="13.5" customHeight="1" x14ac:dyDescent="0.25">
      <c r="A640" s="345">
        <f t="shared" ca="1" si="140"/>
        <v>0</v>
      </c>
      <c r="B640" s="345">
        <f t="shared" ca="1" si="142"/>
        <v>22</v>
      </c>
      <c r="C640" s="345">
        <f t="shared" ca="1" si="143"/>
        <v>1</v>
      </c>
      <c r="D640" s="346">
        <f t="shared" ca="1" si="141"/>
        <v>1</v>
      </c>
      <c r="E640" s="346">
        <f t="shared" ca="1" si="144"/>
        <v>1</v>
      </c>
      <c r="F640" s="344"/>
      <c r="G640" s="374"/>
      <c r="H640" s="374"/>
      <c r="I640" s="374"/>
      <c r="J640" s="375"/>
      <c r="K640" s="376"/>
      <c r="L640" s="377"/>
      <c r="M640" s="377"/>
      <c r="N640" s="382"/>
      <c r="O640" s="403"/>
      <c r="P640" s="375"/>
      <c r="Q640" s="380"/>
      <c r="R640" s="376"/>
      <c r="S640" s="376"/>
      <c r="T640" s="376"/>
      <c r="U640" s="375"/>
      <c r="V640" s="375"/>
      <c r="W640" s="375"/>
      <c r="X640" s="375"/>
      <c r="Y640" s="375"/>
      <c r="Z640" s="375"/>
    </row>
    <row r="641" spans="1:26" ht="13.5" customHeight="1" x14ac:dyDescent="0.25">
      <c r="A641" s="345">
        <f t="shared" ca="1" si="140"/>
        <v>0</v>
      </c>
      <c r="B641" s="345">
        <f t="shared" ca="1" si="142"/>
        <v>22</v>
      </c>
      <c r="C641" s="345">
        <f t="shared" ca="1" si="143"/>
        <v>1</v>
      </c>
      <c r="D641" s="346">
        <f t="shared" ca="1" si="141"/>
        <v>1</v>
      </c>
      <c r="E641" s="346">
        <f t="shared" ca="1" si="144"/>
        <v>1</v>
      </c>
      <c r="F641" s="344"/>
      <c r="G641" s="374"/>
      <c r="H641" s="374"/>
      <c r="I641" s="374"/>
      <c r="J641" s="375"/>
      <c r="K641" s="376"/>
      <c r="L641" s="377"/>
      <c r="M641" s="377"/>
      <c r="N641" s="382"/>
      <c r="O641" s="403"/>
      <c r="P641" s="375"/>
      <c r="Q641" s="380"/>
      <c r="R641" s="376"/>
      <c r="S641" s="376"/>
      <c r="T641" s="376"/>
      <c r="U641" s="375"/>
      <c r="V641" s="375"/>
      <c r="W641" s="375"/>
      <c r="X641" s="375"/>
      <c r="Y641" s="375"/>
      <c r="Z641" s="375"/>
    </row>
    <row r="642" spans="1:26" ht="13.5" customHeight="1" x14ac:dyDescent="0.25">
      <c r="A642" s="345">
        <f t="shared" ca="1" si="140"/>
        <v>0</v>
      </c>
      <c r="B642" s="345">
        <f t="shared" ca="1" si="142"/>
        <v>22</v>
      </c>
      <c r="C642" s="345">
        <f t="shared" ca="1" si="143"/>
        <v>1</v>
      </c>
      <c r="D642" s="346">
        <f t="shared" ca="1" si="141"/>
        <v>1</v>
      </c>
      <c r="E642" s="346">
        <f t="shared" ca="1" si="144"/>
        <v>1</v>
      </c>
      <c r="F642" s="344"/>
      <c r="G642" s="374"/>
      <c r="H642" s="374"/>
      <c r="I642" s="374"/>
      <c r="J642" s="375"/>
      <c r="K642" s="376"/>
      <c r="L642" s="377"/>
      <c r="M642" s="377"/>
      <c r="N642" s="382"/>
      <c r="O642" s="403"/>
      <c r="P642" s="375"/>
      <c r="Q642" s="380"/>
      <c r="R642" s="376"/>
      <c r="S642" s="376"/>
      <c r="T642" s="376"/>
      <c r="U642" s="375"/>
      <c r="V642" s="375"/>
      <c r="W642" s="375"/>
      <c r="X642" s="375"/>
      <c r="Y642" s="375"/>
      <c r="Z642" s="375"/>
    </row>
    <row r="643" spans="1:26" ht="13.5" customHeight="1" x14ac:dyDescent="0.25">
      <c r="A643" s="345">
        <f t="shared" ca="1" si="140"/>
        <v>0</v>
      </c>
      <c r="B643" s="345">
        <f t="shared" ca="1" si="142"/>
        <v>22</v>
      </c>
      <c r="C643" s="345">
        <f t="shared" ca="1" si="143"/>
        <v>1</v>
      </c>
      <c r="D643" s="346">
        <f t="shared" ca="1" si="141"/>
        <v>1</v>
      </c>
      <c r="E643" s="346">
        <f t="shared" ca="1" si="144"/>
        <v>1</v>
      </c>
      <c r="F643" s="344"/>
      <c r="G643" s="374"/>
      <c r="H643" s="374"/>
      <c r="I643" s="374"/>
      <c r="J643" s="375"/>
      <c r="K643" s="376"/>
      <c r="L643" s="377"/>
      <c r="M643" s="377"/>
      <c r="N643" s="382"/>
      <c r="O643" s="403"/>
      <c r="P643" s="375"/>
      <c r="Q643" s="380"/>
      <c r="R643" s="376"/>
      <c r="S643" s="376"/>
      <c r="T643" s="376"/>
      <c r="U643" s="375"/>
      <c r="V643" s="375"/>
      <c r="W643" s="375"/>
      <c r="X643" s="375"/>
      <c r="Y643" s="375"/>
      <c r="Z643" s="375"/>
    </row>
    <row r="644" spans="1:26" ht="13.5" customHeight="1" x14ac:dyDescent="0.25">
      <c r="A644" s="345">
        <f t="shared" ca="1" si="140"/>
        <v>0</v>
      </c>
      <c r="B644" s="345">
        <f t="shared" ca="1" si="142"/>
        <v>22</v>
      </c>
      <c r="C644" s="345">
        <f t="shared" ca="1" si="143"/>
        <v>1</v>
      </c>
      <c r="D644" s="346">
        <f t="shared" ca="1" si="141"/>
        <v>1</v>
      </c>
      <c r="E644" s="346">
        <f t="shared" ca="1" si="144"/>
        <v>1</v>
      </c>
      <c r="F644" s="344"/>
      <c r="G644" s="374"/>
      <c r="H644" s="374"/>
      <c r="I644" s="374"/>
      <c r="J644" s="375"/>
      <c r="K644" s="376"/>
      <c r="L644" s="377"/>
      <c r="M644" s="377"/>
      <c r="N644" s="382"/>
      <c r="O644" s="403"/>
      <c r="P644" s="375"/>
      <c r="Q644" s="380"/>
      <c r="R644" s="376"/>
      <c r="S644" s="376"/>
      <c r="T644" s="376"/>
      <c r="U644" s="375"/>
      <c r="V644" s="375"/>
      <c r="W644" s="375"/>
      <c r="X644" s="375"/>
      <c r="Y644" s="375"/>
      <c r="Z644" s="375"/>
    </row>
    <row r="645" spans="1:26" ht="13.5" customHeight="1" x14ac:dyDescent="0.25">
      <c r="A645" s="345">
        <f t="shared" ca="1" si="140"/>
        <v>0</v>
      </c>
      <c r="B645" s="345">
        <f t="shared" ca="1" si="142"/>
        <v>22</v>
      </c>
      <c r="C645" s="345">
        <f t="shared" ca="1" si="143"/>
        <v>1</v>
      </c>
      <c r="D645" s="346">
        <f t="shared" ca="1" si="141"/>
        <v>1</v>
      </c>
      <c r="E645" s="346">
        <f t="shared" ca="1" si="144"/>
        <v>1</v>
      </c>
      <c r="F645" s="344"/>
      <c r="G645" s="374"/>
      <c r="H645" s="374"/>
      <c r="I645" s="374"/>
      <c r="J645" s="375"/>
      <c r="K645" s="376"/>
      <c r="L645" s="377"/>
      <c r="M645" s="377"/>
      <c r="N645" s="382"/>
      <c r="O645" s="403"/>
      <c r="P645" s="375"/>
      <c r="Q645" s="380"/>
      <c r="R645" s="376"/>
      <c r="S645" s="376"/>
      <c r="T645" s="376"/>
      <c r="U645" s="375"/>
      <c r="V645" s="375"/>
      <c r="W645" s="375"/>
      <c r="X645" s="375"/>
      <c r="Y645" s="375"/>
      <c r="Z645" s="375"/>
    </row>
    <row r="646" spans="1:26" ht="13.5" customHeight="1" x14ac:dyDescent="0.25">
      <c r="A646" s="345">
        <f t="shared" ca="1" si="140"/>
        <v>0</v>
      </c>
      <c r="B646" s="345">
        <f t="shared" ca="1" si="142"/>
        <v>22</v>
      </c>
      <c r="C646" s="345">
        <f t="shared" ca="1" si="143"/>
        <v>1</v>
      </c>
      <c r="D646" s="346">
        <f t="shared" ca="1" si="141"/>
        <v>1</v>
      </c>
      <c r="E646" s="346">
        <f t="shared" ca="1" si="144"/>
        <v>1</v>
      </c>
      <c r="F646" s="344"/>
      <c r="G646" s="374"/>
      <c r="H646" s="374"/>
      <c r="I646" s="374"/>
      <c r="J646" s="375"/>
      <c r="K646" s="376"/>
      <c r="L646" s="377"/>
      <c r="M646" s="377"/>
      <c r="N646" s="382"/>
      <c r="O646" s="403"/>
      <c r="P646" s="375"/>
      <c r="Q646" s="380"/>
      <c r="R646" s="376"/>
      <c r="S646" s="376"/>
      <c r="T646" s="376"/>
      <c r="U646" s="375"/>
      <c r="V646" s="375"/>
      <c r="W646" s="375"/>
      <c r="X646" s="375"/>
      <c r="Y646" s="375"/>
      <c r="Z646" s="375"/>
    </row>
    <row r="647" spans="1:26" ht="13.5" customHeight="1" x14ac:dyDescent="0.25">
      <c r="A647" s="345">
        <f t="shared" ca="1" si="140"/>
        <v>0</v>
      </c>
      <c r="B647" s="345">
        <f t="shared" ca="1" si="142"/>
        <v>22</v>
      </c>
      <c r="C647" s="345">
        <f t="shared" ca="1" si="143"/>
        <v>1</v>
      </c>
      <c r="D647" s="346">
        <f t="shared" ca="1" si="141"/>
        <v>1</v>
      </c>
      <c r="E647" s="346">
        <f t="shared" ca="1" si="144"/>
        <v>1</v>
      </c>
      <c r="F647" s="344"/>
      <c r="G647" s="374"/>
      <c r="H647" s="374"/>
      <c r="I647" s="374"/>
      <c r="J647" s="375"/>
      <c r="K647" s="376"/>
      <c r="L647" s="377"/>
      <c r="M647" s="377"/>
      <c r="N647" s="382"/>
      <c r="O647" s="403"/>
      <c r="P647" s="375"/>
      <c r="Q647" s="380"/>
      <c r="R647" s="376"/>
      <c r="S647" s="376"/>
      <c r="T647" s="376"/>
      <c r="U647" s="375"/>
      <c r="V647" s="375"/>
      <c r="W647" s="375"/>
      <c r="X647" s="375"/>
      <c r="Y647" s="375"/>
      <c r="Z647" s="375"/>
    </row>
    <row r="648" spans="1:26" ht="13.5" customHeight="1" x14ac:dyDescent="0.25">
      <c r="A648" s="345">
        <f t="shared" ca="1" si="140"/>
        <v>0</v>
      </c>
      <c r="B648" s="345">
        <f t="shared" ca="1" si="142"/>
        <v>22</v>
      </c>
      <c r="C648" s="345">
        <f t="shared" ca="1" si="143"/>
        <v>1</v>
      </c>
      <c r="D648" s="346">
        <f t="shared" ca="1" si="141"/>
        <v>1</v>
      </c>
      <c r="E648" s="346">
        <f t="shared" ca="1" si="144"/>
        <v>1</v>
      </c>
      <c r="F648" s="344"/>
      <c r="G648" s="374"/>
      <c r="H648" s="374"/>
      <c r="I648" s="374"/>
      <c r="J648" s="375"/>
      <c r="K648" s="376"/>
      <c r="L648" s="377"/>
      <c r="M648" s="377"/>
      <c r="N648" s="382"/>
      <c r="O648" s="403"/>
      <c r="P648" s="375"/>
      <c r="Q648" s="380"/>
      <c r="R648" s="376"/>
      <c r="S648" s="376"/>
      <c r="T648" s="376"/>
      <c r="U648" s="375"/>
      <c r="V648" s="375"/>
      <c r="W648" s="375"/>
      <c r="X648" s="375"/>
      <c r="Y648" s="375"/>
      <c r="Z648" s="375"/>
    </row>
    <row r="649" spans="1:26" ht="13.5" customHeight="1" x14ac:dyDescent="0.25">
      <c r="A649" s="345">
        <f t="shared" ca="1" si="140"/>
        <v>0</v>
      </c>
      <c r="B649" s="345">
        <f t="shared" ca="1" si="142"/>
        <v>22</v>
      </c>
      <c r="C649" s="345">
        <f t="shared" ca="1" si="143"/>
        <v>1</v>
      </c>
      <c r="D649" s="346">
        <f t="shared" ca="1" si="141"/>
        <v>1</v>
      </c>
      <c r="E649" s="346">
        <f t="shared" ca="1" si="144"/>
        <v>1</v>
      </c>
      <c r="F649" s="344"/>
      <c r="G649" s="374"/>
      <c r="H649" s="374"/>
      <c r="I649" s="374"/>
      <c r="J649" s="375"/>
      <c r="K649" s="376"/>
      <c r="L649" s="377"/>
      <c r="M649" s="377"/>
      <c r="N649" s="382"/>
      <c r="O649" s="403"/>
      <c r="P649" s="375"/>
      <c r="Q649" s="380"/>
      <c r="R649" s="376"/>
      <c r="S649" s="376"/>
      <c r="T649" s="376"/>
      <c r="U649" s="375"/>
      <c r="V649" s="375"/>
      <c r="W649" s="375"/>
      <c r="X649" s="375"/>
      <c r="Y649" s="375"/>
      <c r="Z649" s="375"/>
    </row>
    <row r="650" spans="1:26" ht="13.5" customHeight="1" x14ac:dyDescent="0.25">
      <c r="A650" s="345">
        <f t="shared" ca="1" si="140"/>
        <v>0</v>
      </c>
      <c r="B650" s="345">
        <f t="shared" ca="1" si="142"/>
        <v>22</v>
      </c>
      <c r="C650" s="345">
        <f t="shared" ca="1" si="143"/>
        <v>1</v>
      </c>
      <c r="D650" s="346">
        <f t="shared" ca="1" si="141"/>
        <v>1</v>
      </c>
      <c r="E650" s="346">
        <f t="shared" ca="1" si="144"/>
        <v>1</v>
      </c>
      <c r="F650" s="344"/>
      <c r="G650" s="374"/>
      <c r="H650" s="374"/>
      <c r="I650" s="374"/>
      <c r="J650" s="375"/>
      <c r="K650" s="376"/>
      <c r="L650" s="377"/>
      <c r="M650" s="377"/>
      <c r="N650" s="382"/>
      <c r="O650" s="403"/>
      <c r="P650" s="375"/>
      <c r="Q650" s="380"/>
      <c r="R650" s="376"/>
      <c r="S650" s="376"/>
      <c r="T650" s="376"/>
      <c r="U650" s="375"/>
      <c r="V650" s="375"/>
      <c r="W650" s="375"/>
      <c r="X650" s="375"/>
      <c r="Y650" s="375"/>
      <c r="Z650" s="375"/>
    </row>
    <row r="651" spans="1:26" ht="13.5" customHeight="1" x14ac:dyDescent="0.25">
      <c r="A651" s="345">
        <f t="shared" ca="1" si="140"/>
        <v>0</v>
      </c>
      <c r="B651" s="345">
        <f t="shared" ca="1" si="142"/>
        <v>22</v>
      </c>
      <c r="C651" s="345">
        <f t="shared" ca="1" si="143"/>
        <v>1</v>
      </c>
      <c r="D651" s="346">
        <f t="shared" ca="1" si="141"/>
        <v>1</v>
      </c>
      <c r="E651" s="346">
        <f t="shared" ca="1" si="144"/>
        <v>1</v>
      </c>
      <c r="F651" s="344"/>
      <c r="G651" s="374"/>
      <c r="H651" s="374"/>
      <c r="I651" s="374"/>
      <c r="J651" s="375"/>
      <c r="K651" s="376"/>
      <c r="L651" s="377"/>
      <c r="M651" s="377"/>
      <c r="N651" s="382"/>
      <c r="O651" s="403"/>
      <c r="P651" s="375"/>
      <c r="Q651" s="380"/>
      <c r="R651" s="376"/>
      <c r="S651" s="376"/>
      <c r="T651" s="376"/>
      <c r="U651" s="375"/>
      <c r="V651" s="375"/>
      <c r="W651" s="375"/>
      <c r="X651" s="375"/>
      <c r="Y651" s="375"/>
      <c r="Z651" s="375"/>
    </row>
    <row r="652" spans="1:26" ht="13.5" customHeight="1" x14ac:dyDescent="0.25">
      <c r="A652" s="345">
        <f t="shared" ca="1" si="140"/>
        <v>0</v>
      </c>
      <c r="B652" s="345">
        <f t="shared" ca="1" si="142"/>
        <v>22</v>
      </c>
      <c r="C652" s="345">
        <f t="shared" ca="1" si="143"/>
        <v>1</v>
      </c>
      <c r="D652" s="346">
        <f t="shared" ca="1" si="141"/>
        <v>1</v>
      </c>
      <c r="E652" s="346">
        <f t="shared" ca="1" si="144"/>
        <v>1</v>
      </c>
      <c r="F652" s="344"/>
      <c r="G652" s="374"/>
      <c r="H652" s="374"/>
      <c r="I652" s="374"/>
      <c r="J652" s="375"/>
      <c r="K652" s="376"/>
      <c r="L652" s="377"/>
      <c r="M652" s="377"/>
      <c r="N652" s="382"/>
      <c r="O652" s="403"/>
      <c r="P652" s="375"/>
      <c r="Q652" s="380"/>
      <c r="R652" s="376"/>
      <c r="S652" s="376"/>
      <c r="T652" s="376"/>
      <c r="U652" s="375"/>
      <c r="V652" s="375"/>
      <c r="W652" s="375"/>
      <c r="X652" s="375"/>
      <c r="Y652" s="375"/>
      <c r="Z652" s="375"/>
    </row>
    <row r="653" spans="1:26" ht="13.5" customHeight="1" x14ac:dyDescent="0.25">
      <c r="A653" s="345">
        <f t="shared" ca="1" si="140"/>
        <v>0</v>
      </c>
      <c r="B653" s="345">
        <f t="shared" ca="1" si="142"/>
        <v>22</v>
      </c>
      <c r="C653" s="345">
        <f t="shared" ca="1" si="143"/>
        <v>1</v>
      </c>
      <c r="D653" s="346">
        <f t="shared" ca="1" si="141"/>
        <v>1</v>
      </c>
      <c r="E653" s="346">
        <f t="shared" ca="1" si="144"/>
        <v>1</v>
      </c>
      <c r="F653" s="344"/>
      <c r="G653" s="374"/>
      <c r="H653" s="374"/>
      <c r="I653" s="374"/>
      <c r="J653" s="375"/>
      <c r="K653" s="376"/>
      <c r="L653" s="377"/>
      <c r="M653" s="377"/>
      <c r="N653" s="382"/>
      <c r="O653" s="403"/>
      <c r="P653" s="375"/>
      <c r="Q653" s="380"/>
      <c r="R653" s="376"/>
      <c r="S653" s="376"/>
      <c r="T653" s="376"/>
      <c r="U653" s="375"/>
      <c r="V653" s="375"/>
      <c r="W653" s="375"/>
      <c r="X653" s="375"/>
      <c r="Y653" s="375"/>
      <c r="Z653" s="375"/>
    </row>
    <row r="654" spans="1:26" ht="13.5" customHeight="1" x14ac:dyDescent="0.25">
      <c r="A654" s="345">
        <f t="shared" ca="1" si="140"/>
        <v>0</v>
      </c>
      <c r="B654" s="345">
        <f t="shared" ca="1" si="142"/>
        <v>22</v>
      </c>
      <c r="C654" s="345">
        <f t="shared" ca="1" si="143"/>
        <v>1</v>
      </c>
      <c r="D654" s="346">
        <f t="shared" ca="1" si="141"/>
        <v>1</v>
      </c>
      <c r="E654" s="346">
        <f t="shared" ca="1" si="144"/>
        <v>1</v>
      </c>
      <c r="F654" s="344"/>
      <c r="G654" s="374"/>
      <c r="H654" s="374"/>
      <c r="I654" s="374"/>
      <c r="J654" s="375"/>
      <c r="K654" s="376"/>
      <c r="L654" s="377"/>
      <c r="M654" s="377"/>
      <c r="N654" s="382"/>
      <c r="O654" s="403"/>
      <c r="P654" s="375"/>
      <c r="Q654" s="380"/>
      <c r="R654" s="376"/>
      <c r="S654" s="376"/>
      <c r="T654" s="376"/>
      <c r="U654" s="375"/>
      <c r="V654" s="375"/>
      <c r="W654" s="375"/>
      <c r="X654" s="375"/>
      <c r="Y654" s="375"/>
      <c r="Z654" s="375"/>
    </row>
    <row r="655" spans="1:26" ht="13.5" customHeight="1" x14ac:dyDescent="0.25">
      <c r="A655" s="345">
        <f t="shared" ca="1" si="140"/>
        <v>0</v>
      </c>
      <c r="B655" s="345">
        <f t="shared" ca="1" si="142"/>
        <v>22</v>
      </c>
      <c r="C655" s="345">
        <f t="shared" ca="1" si="143"/>
        <v>1</v>
      </c>
      <c r="D655" s="346">
        <f t="shared" ca="1" si="141"/>
        <v>1</v>
      </c>
      <c r="E655" s="346">
        <f t="shared" ca="1" si="144"/>
        <v>1</v>
      </c>
      <c r="F655" s="344"/>
      <c r="G655" s="374"/>
      <c r="H655" s="374"/>
      <c r="I655" s="374"/>
      <c r="J655" s="375"/>
      <c r="K655" s="376"/>
      <c r="L655" s="377"/>
      <c r="M655" s="377"/>
      <c r="N655" s="382"/>
      <c r="O655" s="403"/>
      <c r="P655" s="375"/>
      <c r="Q655" s="380"/>
      <c r="R655" s="376"/>
      <c r="S655" s="376"/>
      <c r="T655" s="376"/>
      <c r="U655" s="375"/>
      <c r="V655" s="375"/>
      <c r="W655" s="375"/>
      <c r="X655" s="375"/>
      <c r="Y655" s="375"/>
      <c r="Z655" s="375"/>
    </row>
    <row r="656" spans="1:26" ht="13.5" customHeight="1" x14ac:dyDescent="0.25">
      <c r="A656" s="345">
        <f t="shared" ca="1" si="140"/>
        <v>0</v>
      </c>
      <c r="B656" s="345">
        <f t="shared" ca="1" si="142"/>
        <v>22</v>
      </c>
      <c r="C656" s="345">
        <f t="shared" ca="1" si="143"/>
        <v>1</v>
      </c>
      <c r="D656" s="346">
        <f t="shared" ca="1" si="141"/>
        <v>1</v>
      </c>
      <c r="E656" s="346">
        <f t="shared" ca="1" si="144"/>
        <v>1</v>
      </c>
      <c r="F656" s="344"/>
      <c r="G656" s="374"/>
      <c r="H656" s="374"/>
      <c r="I656" s="374"/>
      <c r="J656" s="375"/>
      <c r="K656" s="376"/>
      <c r="L656" s="377"/>
      <c r="M656" s="377"/>
      <c r="N656" s="382"/>
      <c r="O656" s="403"/>
      <c r="P656" s="375"/>
      <c r="Q656" s="380"/>
      <c r="R656" s="376"/>
      <c r="S656" s="376"/>
      <c r="T656" s="376"/>
      <c r="U656" s="375"/>
      <c r="V656" s="375"/>
      <c r="W656" s="375"/>
      <c r="X656" s="375"/>
      <c r="Y656" s="375"/>
      <c r="Z656" s="375"/>
    </row>
    <row r="657" spans="1:26" ht="13.5" customHeight="1" x14ac:dyDescent="0.25">
      <c r="A657" s="345">
        <f t="shared" ca="1" si="140"/>
        <v>0</v>
      </c>
      <c r="B657" s="345">
        <f t="shared" ca="1" si="142"/>
        <v>22</v>
      </c>
      <c r="C657" s="345">
        <f t="shared" ca="1" si="143"/>
        <v>1</v>
      </c>
      <c r="D657" s="346">
        <f t="shared" ca="1" si="141"/>
        <v>1</v>
      </c>
      <c r="E657" s="346">
        <f t="shared" ca="1" si="144"/>
        <v>1</v>
      </c>
      <c r="F657" s="344"/>
      <c r="G657" s="374"/>
      <c r="H657" s="374"/>
      <c r="I657" s="374"/>
      <c r="J657" s="375"/>
      <c r="K657" s="376"/>
      <c r="L657" s="377"/>
      <c r="M657" s="377"/>
      <c r="N657" s="382"/>
      <c r="O657" s="403"/>
      <c r="P657" s="375"/>
      <c r="Q657" s="380"/>
      <c r="R657" s="376"/>
      <c r="S657" s="376"/>
      <c r="T657" s="376"/>
      <c r="U657" s="375"/>
      <c r="V657" s="375"/>
      <c r="W657" s="375"/>
      <c r="X657" s="375"/>
      <c r="Y657" s="375"/>
      <c r="Z657" s="375"/>
    </row>
    <row r="658" spans="1:26" ht="13.5" customHeight="1" x14ac:dyDescent="0.25">
      <c r="A658" s="345">
        <f t="shared" ca="1" si="140"/>
        <v>0</v>
      </c>
      <c r="B658" s="345">
        <f t="shared" ca="1" si="142"/>
        <v>22</v>
      </c>
      <c r="C658" s="345">
        <f t="shared" ca="1" si="143"/>
        <v>1</v>
      </c>
      <c r="D658" s="346">
        <f t="shared" ca="1" si="141"/>
        <v>1</v>
      </c>
      <c r="E658" s="346">
        <f t="shared" ca="1" si="144"/>
        <v>1</v>
      </c>
      <c r="F658" s="344"/>
      <c r="G658" s="374"/>
      <c r="H658" s="374"/>
      <c r="I658" s="374"/>
      <c r="J658" s="375"/>
      <c r="K658" s="376"/>
      <c r="L658" s="377"/>
      <c r="M658" s="377"/>
      <c r="N658" s="382"/>
      <c r="O658" s="403"/>
      <c r="P658" s="375"/>
      <c r="Q658" s="380"/>
      <c r="R658" s="376"/>
      <c r="S658" s="376"/>
      <c r="T658" s="376"/>
      <c r="U658" s="375"/>
      <c r="V658" s="375"/>
      <c r="W658" s="375"/>
      <c r="X658" s="375"/>
      <c r="Y658" s="375"/>
      <c r="Z658" s="375"/>
    </row>
    <row r="659" spans="1:26" ht="13.5" customHeight="1" x14ac:dyDescent="0.25">
      <c r="A659" s="345">
        <f t="shared" ca="1" si="140"/>
        <v>0</v>
      </c>
      <c r="B659" s="345">
        <f t="shared" ca="1" si="142"/>
        <v>22</v>
      </c>
      <c r="C659" s="345">
        <f t="shared" ca="1" si="143"/>
        <v>1</v>
      </c>
      <c r="D659" s="346">
        <f t="shared" ca="1" si="141"/>
        <v>1</v>
      </c>
      <c r="E659" s="346">
        <f t="shared" ca="1" si="144"/>
        <v>1</v>
      </c>
      <c r="F659" s="344"/>
      <c r="G659" s="374"/>
      <c r="H659" s="374"/>
      <c r="I659" s="374"/>
      <c r="J659" s="375"/>
      <c r="K659" s="376"/>
      <c r="L659" s="377"/>
      <c r="M659" s="377"/>
      <c r="N659" s="382"/>
      <c r="O659" s="403"/>
      <c r="P659" s="375"/>
      <c r="Q659" s="380"/>
      <c r="R659" s="376"/>
      <c r="S659" s="376"/>
      <c r="T659" s="376"/>
      <c r="U659" s="375"/>
      <c r="V659" s="375"/>
      <c r="W659" s="375"/>
      <c r="X659" s="375"/>
      <c r="Y659" s="375"/>
      <c r="Z659" s="375"/>
    </row>
    <row r="660" spans="1:26" ht="13.5" customHeight="1" x14ac:dyDescent="0.25">
      <c r="A660" s="345">
        <f t="shared" ca="1" si="140"/>
        <v>0</v>
      </c>
      <c r="B660" s="345">
        <f t="shared" ca="1" si="142"/>
        <v>22</v>
      </c>
      <c r="C660" s="345">
        <f t="shared" ca="1" si="143"/>
        <v>1</v>
      </c>
      <c r="D660" s="346">
        <f t="shared" ca="1" si="141"/>
        <v>1</v>
      </c>
      <c r="E660" s="346">
        <f t="shared" ca="1" si="144"/>
        <v>1</v>
      </c>
      <c r="F660" s="344"/>
      <c r="G660" s="374"/>
      <c r="H660" s="374"/>
      <c r="I660" s="374"/>
      <c r="J660" s="375"/>
      <c r="K660" s="376"/>
      <c r="L660" s="377"/>
      <c r="M660" s="377"/>
      <c r="N660" s="382"/>
      <c r="O660" s="403"/>
      <c r="P660" s="375"/>
      <c r="Q660" s="380"/>
      <c r="R660" s="376"/>
      <c r="S660" s="376"/>
      <c r="T660" s="376"/>
      <c r="U660" s="375"/>
      <c r="V660" s="375"/>
      <c r="W660" s="375"/>
      <c r="X660" s="375"/>
      <c r="Y660" s="375"/>
      <c r="Z660" s="375"/>
    </row>
    <row r="661" spans="1:26" ht="13.5" customHeight="1" x14ac:dyDescent="0.25">
      <c r="A661" s="345">
        <f t="shared" ca="1" si="140"/>
        <v>0</v>
      </c>
      <c r="B661" s="345">
        <f t="shared" ca="1" si="142"/>
        <v>22</v>
      </c>
      <c r="C661" s="345">
        <f t="shared" ca="1" si="143"/>
        <v>1</v>
      </c>
      <c r="D661" s="346">
        <f t="shared" ca="1" si="141"/>
        <v>1</v>
      </c>
      <c r="E661" s="346">
        <f t="shared" ca="1" si="144"/>
        <v>1</v>
      </c>
      <c r="F661" s="344"/>
      <c r="G661" s="374"/>
      <c r="H661" s="374"/>
      <c r="I661" s="374"/>
      <c r="J661" s="375"/>
      <c r="K661" s="376"/>
      <c r="L661" s="377"/>
      <c r="M661" s="377"/>
      <c r="N661" s="382"/>
      <c r="O661" s="403"/>
      <c r="P661" s="375"/>
      <c r="Q661" s="380"/>
      <c r="R661" s="376"/>
      <c r="S661" s="376"/>
      <c r="T661" s="376"/>
      <c r="U661" s="375"/>
      <c r="V661" s="375"/>
      <c r="W661" s="375"/>
      <c r="X661" s="375"/>
      <c r="Y661" s="375"/>
      <c r="Z661" s="375"/>
    </row>
    <row r="662" spans="1:26" ht="13.5" customHeight="1" x14ac:dyDescent="0.25">
      <c r="A662" s="345">
        <f t="shared" ca="1" si="140"/>
        <v>0</v>
      </c>
      <c r="B662" s="345">
        <f t="shared" ca="1" si="142"/>
        <v>22</v>
      </c>
      <c r="C662" s="345">
        <f t="shared" ca="1" si="143"/>
        <v>1</v>
      </c>
      <c r="D662" s="346">
        <f t="shared" ca="1" si="141"/>
        <v>1</v>
      </c>
      <c r="E662" s="346">
        <f t="shared" ca="1" si="144"/>
        <v>1</v>
      </c>
      <c r="F662" s="344"/>
      <c r="G662" s="374"/>
      <c r="H662" s="374"/>
      <c r="I662" s="374"/>
      <c r="J662" s="375"/>
      <c r="K662" s="376"/>
      <c r="L662" s="377"/>
      <c r="M662" s="377"/>
      <c r="N662" s="382"/>
      <c r="O662" s="403"/>
      <c r="P662" s="375"/>
      <c r="Q662" s="380"/>
      <c r="R662" s="376"/>
      <c r="S662" s="376"/>
      <c r="T662" s="376"/>
      <c r="U662" s="375"/>
      <c r="V662" s="375"/>
      <c r="W662" s="375"/>
      <c r="X662" s="375"/>
      <c r="Y662" s="375"/>
      <c r="Z662" s="375"/>
    </row>
    <row r="663" spans="1:26" ht="13.5" customHeight="1" x14ac:dyDescent="0.25">
      <c r="A663" s="345">
        <f t="shared" ca="1" si="140"/>
        <v>0</v>
      </c>
      <c r="B663" s="345">
        <f t="shared" ca="1" si="142"/>
        <v>22</v>
      </c>
      <c r="C663" s="345">
        <f t="shared" ca="1" si="143"/>
        <v>1</v>
      </c>
      <c r="D663" s="346">
        <f t="shared" ca="1" si="141"/>
        <v>1</v>
      </c>
      <c r="E663" s="346">
        <f t="shared" ca="1" si="144"/>
        <v>1</v>
      </c>
      <c r="F663" s="344"/>
      <c r="G663" s="374"/>
      <c r="H663" s="374"/>
      <c r="I663" s="374"/>
      <c r="J663" s="375"/>
      <c r="K663" s="376"/>
      <c r="L663" s="377"/>
      <c r="M663" s="377"/>
      <c r="N663" s="382"/>
      <c r="O663" s="403"/>
      <c r="P663" s="375"/>
      <c r="Q663" s="380"/>
      <c r="R663" s="376"/>
      <c r="S663" s="376"/>
      <c r="T663" s="376"/>
      <c r="U663" s="375"/>
      <c r="V663" s="375"/>
      <c r="W663" s="375"/>
      <c r="X663" s="375"/>
      <c r="Y663" s="375"/>
      <c r="Z663" s="375"/>
    </row>
    <row r="664" spans="1:26" ht="13.5" customHeight="1" x14ac:dyDescent="0.25">
      <c r="A664" s="345">
        <f t="shared" ca="1" si="140"/>
        <v>0</v>
      </c>
      <c r="B664" s="345">
        <f t="shared" ca="1" si="142"/>
        <v>22</v>
      </c>
      <c r="C664" s="345">
        <f t="shared" ca="1" si="143"/>
        <v>1</v>
      </c>
      <c r="D664" s="346">
        <f t="shared" ca="1" si="141"/>
        <v>1</v>
      </c>
      <c r="E664" s="346">
        <f t="shared" ca="1" si="144"/>
        <v>1</v>
      </c>
      <c r="F664" s="344"/>
      <c r="G664" s="374"/>
      <c r="H664" s="374"/>
      <c r="I664" s="374"/>
      <c r="J664" s="375"/>
      <c r="K664" s="376"/>
      <c r="L664" s="377"/>
      <c r="M664" s="377"/>
      <c r="N664" s="382"/>
      <c r="O664" s="403"/>
      <c r="P664" s="375"/>
      <c r="Q664" s="380"/>
      <c r="R664" s="376"/>
      <c r="S664" s="376"/>
      <c r="T664" s="376"/>
      <c r="U664" s="375"/>
      <c r="V664" s="375"/>
      <c r="W664" s="375"/>
      <c r="X664" s="375"/>
      <c r="Y664" s="375"/>
      <c r="Z664" s="375"/>
    </row>
    <row r="665" spans="1:26" ht="13.5" customHeight="1" x14ac:dyDescent="0.25">
      <c r="A665" s="345">
        <f t="shared" ca="1" si="140"/>
        <v>0</v>
      </c>
      <c r="B665" s="345">
        <f t="shared" ca="1" si="142"/>
        <v>22</v>
      </c>
      <c r="C665" s="345">
        <f t="shared" ca="1" si="143"/>
        <v>1</v>
      </c>
      <c r="D665" s="346">
        <f t="shared" ca="1" si="141"/>
        <v>1</v>
      </c>
      <c r="E665" s="346">
        <f t="shared" ca="1" si="144"/>
        <v>1</v>
      </c>
      <c r="F665" s="344"/>
      <c r="G665" s="374"/>
      <c r="H665" s="374"/>
      <c r="I665" s="374"/>
      <c r="J665" s="375"/>
      <c r="K665" s="376"/>
      <c r="L665" s="377"/>
      <c r="M665" s="377"/>
      <c r="N665" s="382"/>
      <c r="O665" s="403"/>
      <c r="P665" s="375"/>
      <c r="Q665" s="380"/>
      <c r="R665" s="376"/>
      <c r="S665" s="376"/>
      <c r="T665" s="376"/>
      <c r="U665" s="375"/>
      <c r="V665" s="375"/>
      <c r="W665" s="375"/>
      <c r="X665" s="375"/>
      <c r="Y665" s="375"/>
      <c r="Z665" s="375"/>
    </row>
    <row r="666" spans="1:26" ht="13.5" customHeight="1" x14ac:dyDescent="0.25">
      <c r="A666" s="345">
        <f t="shared" ca="1" si="140"/>
        <v>0</v>
      </c>
      <c r="B666" s="345">
        <f t="shared" ca="1" si="142"/>
        <v>22</v>
      </c>
      <c r="C666" s="345">
        <f t="shared" ca="1" si="143"/>
        <v>1</v>
      </c>
      <c r="D666" s="346">
        <f t="shared" ca="1" si="141"/>
        <v>1</v>
      </c>
      <c r="E666" s="346">
        <f t="shared" ca="1" si="144"/>
        <v>1</v>
      </c>
      <c r="F666" s="344"/>
      <c r="G666" s="374"/>
      <c r="H666" s="374"/>
      <c r="I666" s="374"/>
      <c r="J666" s="375"/>
      <c r="K666" s="376"/>
      <c r="L666" s="377"/>
      <c r="M666" s="377"/>
      <c r="N666" s="382"/>
      <c r="O666" s="403"/>
      <c r="P666" s="375"/>
      <c r="Q666" s="380"/>
      <c r="R666" s="376"/>
      <c r="S666" s="376"/>
      <c r="T666" s="376"/>
      <c r="U666" s="375"/>
      <c r="V666" s="375"/>
      <c r="W666" s="375"/>
      <c r="X666" s="375"/>
      <c r="Y666" s="375"/>
      <c r="Z666" s="375"/>
    </row>
    <row r="667" spans="1:26" ht="13.5" customHeight="1" x14ac:dyDescent="0.25">
      <c r="A667" s="345">
        <f t="shared" ca="1" si="140"/>
        <v>0</v>
      </c>
      <c r="B667" s="345">
        <f t="shared" ca="1" si="142"/>
        <v>22</v>
      </c>
      <c r="C667" s="345">
        <f t="shared" ca="1" si="143"/>
        <v>1</v>
      </c>
      <c r="D667" s="346">
        <f t="shared" ca="1" si="141"/>
        <v>1</v>
      </c>
      <c r="E667" s="346">
        <f t="shared" ca="1" si="144"/>
        <v>1</v>
      </c>
      <c r="F667" s="344"/>
      <c r="G667" s="374"/>
      <c r="H667" s="374"/>
      <c r="I667" s="374"/>
      <c r="J667" s="375"/>
      <c r="K667" s="376"/>
      <c r="L667" s="377"/>
      <c r="M667" s="377"/>
      <c r="N667" s="382"/>
      <c r="O667" s="403"/>
      <c r="P667" s="375"/>
      <c r="Q667" s="380"/>
      <c r="R667" s="376"/>
      <c r="S667" s="376"/>
      <c r="T667" s="376"/>
      <c r="U667" s="375"/>
      <c r="V667" s="375"/>
      <c r="W667" s="375"/>
      <c r="X667" s="375"/>
      <c r="Y667" s="375"/>
      <c r="Z667" s="375"/>
    </row>
    <row r="668" spans="1:26" ht="13.5" customHeight="1" x14ac:dyDescent="0.25">
      <c r="A668" s="345">
        <f t="shared" ca="1" si="140"/>
        <v>0</v>
      </c>
      <c r="B668" s="345">
        <f t="shared" ca="1" si="142"/>
        <v>22</v>
      </c>
      <c r="C668" s="345">
        <f t="shared" ca="1" si="143"/>
        <v>1</v>
      </c>
      <c r="D668" s="346">
        <f t="shared" ca="1" si="141"/>
        <v>1</v>
      </c>
      <c r="E668" s="346">
        <f t="shared" ca="1" si="144"/>
        <v>1</v>
      </c>
      <c r="F668" s="344"/>
      <c r="G668" s="374"/>
      <c r="H668" s="374"/>
      <c r="I668" s="374"/>
      <c r="J668" s="375"/>
      <c r="K668" s="376"/>
      <c r="L668" s="377"/>
      <c r="M668" s="377"/>
      <c r="N668" s="382"/>
      <c r="O668" s="403"/>
      <c r="P668" s="375"/>
      <c r="Q668" s="380"/>
      <c r="R668" s="376"/>
      <c r="S668" s="376"/>
      <c r="T668" s="376"/>
      <c r="U668" s="375"/>
      <c r="V668" s="375"/>
      <c r="W668" s="375"/>
      <c r="X668" s="375"/>
      <c r="Y668" s="375"/>
      <c r="Z668" s="375"/>
    </row>
    <row r="669" spans="1:26" ht="13.5" customHeight="1" x14ac:dyDescent="0.25">
      <c r="A669" s="345">
        <f t="shared" ca="1" si="140"/>
        <v>0</v>
      </c>
      <c r="B669" s="345">
        <f t="shared" ca="1" si="142"/>
        <v>22</v>
      </c>
      <c r="C669" s="345">
        <f t="shared" ca="1" si="143"/>
        <v>1</v>
      </c>
      <c r="D669" s="346">
        <f t="shared" ca="1" si="141"/>
        <v>1</v>
      </c>
      <c r="E669" s="346">
        <f t="shared" ca="1" si="144"/>
        <v>1</v>
      </c>
      <c r="F669" s="344"/>
      <c r="G669" s="374"/>
      <c r="H669" s="374"/>
      <c r="I669" s="374"/>
      <c r="J669" s="375"/>
      <c r="K669" s="376"/>
      <c r="L669" s="377"/>
      <c r="M669" s="377"/>
      <c r="N669" s="382"/>
      <c r="O669" s="403"/>
      <c r="P669" s="375"/>
      <c r="Q669" s="380"/>
      <c r="R669" s="376"/>
      <c r="S669" s="376"/>
      <c r="T669" s="376"/>
      <c r="U669" s="375"/>
      <c r="V669" s="375"/>
      <c r="W669" s="375"/>
      <c r="X669" s="375"/>
      <c r="Y669" s="375"/>
      <c r="Z669" s="375"/>
    </row>
    <row r="670" spans="1:26" ht="13.5" customHeight="1" x14ac:dyDescent="0.25">
      <c r="A670" s="345">
        <f t="shared" ref="A670:A733" ca="1" si="145">IF($H670="UNIDADE CONSTRUTIVA",OFFSET(A670,-1,0)+1,LARGE(A$3:A665,1))</f>
        <v>0</v>
      </c>
      <c r="B670" s="345">
        <f t="shared" ca="1" si="142"/>
        <v>22</v>
      </c>
      <c r="C670" s="345">
        <f t="shared" ca="1" si="143"/>
        <v>1</v>
      </c>
      <c r="D670" s="346">
        <f t="shared" ca="1" si="141"/>
        <v>1</v>
      </c>
      <c r="E670" s="346">
        <f t="shared" ca="1" si="144"/>
        <v>1</v>
      </c>
      <c r="F670" s="344"/>
      <c r="G670" s="374"/>
      <c r="H670" s="374"/>
      <c r="I670" s="374"/>
      <c r="J670" s="375"/>
      <c r="K670" s="376"/>
      <c r="L670" s="377"/>
      <c r="M670" s="377"/>
      <c r="N670" s="382"/>
      <c r="O670" s="403"/>
      <c r="P670" s="375"/>
      <c r="Q670" s="380"/>
      <c r="R670" s="376"/>
      <c r="S670" s="376"/>
      <c r="T670" s="376"/>
      <c r="U670" s="375"/>
      <c r="V670" s="375"/>
      <c r="W670" s="375"/>
      <c r="X670" s="375"/>
      <c r="Y670" s="375"/>
      <c r="Z670" s="375"/>
    </row>
    <row r="671" spans="1:26" ht="13.5" customHeight="1" x14ac:dyDescent="0.25">
      <c r="A671" s="345">
        <f t="shared" ca="1" si="145"/>
        <v>0</v>
      </c>
      <c r="B671" s="345">
        <f t="shared" ca="1" si="142"/>
        <v>22</v>
      </c>
      <c r="C671" s="345">
        <f t="shared" ca="1" si="143"/>
        <v>1</v>
      </c>
      <c r="D671" s="346">
        <f t="shared" ca="1" si="141"/>
        <v>1</v>
      </c>
      <c r="E671" s="346">
        <f t="shared" ca="1" si="144"/>
        <v>1</v>
      </c>
      <c r="F671" s="344"/>
      <c r="G671" s="374"/>
      <c r="H671" s="374"/>
      <c r="I671" s="374"/>
      <c r="J671" s="375"/>
      <c r="K671" s="376"/>
      <c r="L671" s="377"/>
      <c r="M671" s="377"/>
      <c r="N671" s="382"/>
      <c r="O671" s="403"/>
      <c r="P671" s="375"/>
      <c r="Q671" s="380"/>
      <c r="R671" s="376"/>
      <c r="S671" s="376"/>
      <c r="T671" s="376"/>
      <c r="U671" s="375"/>
      <c r="V671" s="375"/>
      <c r="W671" s="375"/>
      <c r="X671" s="375"/>
      <c r="Y671" s="375"/>
      <c r="Z671" s="375"/>
    </row>
    <row r="672" spans="1:26" ht="13.5" customHeight="1" x14ac:dyDescent="0.25">
      <c r="A672" s="345">
        <f t="shared" ca="1" si="145"/>
        <v>0</v>
      </c>
      <c r="B672" s="345">
        <f t="shared" ca="1" si="142"/>
        <v>22</v>
      </c>
      <c r="C672" s="345">
        <f t="shared" ca="1" si="143"/>
        <v>1</v>
      </c>
      <c r="D672" s="346">
        <f t="shared" ca="1" si="141"/>
        <v>1</v>
      </c>
      <c r="E672" s="346">
        <f t="shared" ca="1" si="144"/>
        <v>1</v>
      </c>
      <c r="F672" s="344"/>
      <c r="G672" s="374"/>
      <c r="H672" s="374"/>
      <c r="I672" s="374"/>
      <c r="J672" s="375"/>
      <c r="K672" s="376"/>
      <c r="L672" s="377"/>
      <c r="M672" s="377"/>
      <c r="N672" s="382"/>
      <c r="O672" s="403"/>
      <c r="P672" s="375"/>
      <c r="Q672" s="380"/>
      <c r="R672" s="376"/>
      <c r="S672" s="376"/>
      <c r="T672" s="376"/>
      <c r="U672" s="375"/>
      <c r="V672" s="375"/>
      <c r="W672" s="375"/>
      <c r="X672" s="375"/>
      <c r="Y672" s="375"/>
      <c r="Z672" s="375"/>
    </row>
    <row r="673" spans="1:26" ht="13.5" customHeight="1" x14ac:dyDescent="0.25">
      <c r="A673" s="345">
        <f t="shared" ca="1" si="145"/>
        <v>0</v>
      </c>
      <c r="B673" s="345">
        <f t="shared" ca="1" si="142"/>
        <v>22</v>
      </c>
      <c r="C673" s="345">
        <f t="shared" ca="1" si="143"/>
        <v>1</v>
      </c>
      <c r="D673" s="346">
        <f t="shared" ca="1" si="141"/>
        <v>1</v>
      </c>
      <c r="E673" s="346">
        <f t="shared" ca="1" si="144"/>
        <v>1</v>
      </c>
      <c r="F673" s="344"/>
      <c r="G673" s="374"/>
      <c r="H673" s="374"/>
      <c r="I673" s="374"/>
      <c r="J673" s="375"/>
      <c r="K673" s="376"/>
      <c r="L673" s="377"/>
      <c r="M673" s="377"/>
      <c r="N673" s="382"/>
      <c r="O673" s="403"/>
      <c r="P673" s="375"/>
      <c r="Q673" s="380"/>
      <c r="R673" s="376"/>
      <c r="S673" s="376"/>
      <c r="T673" s="376"/>
      <c r="U673" s="375"/>
      <c r="V673" s="375"/>
      <c r="W673" s="375"/>
      <c r="X673" s="375"/>
      <c r="Y673" s="375"/>
      <c r="Z673" s="375"/>
    </row>
    <row r="674" spans="1:26" ht="13.5" customHeight="1" x14ac:dyDescent="0.25">
      <c r="A674" s="345">
        <f t="shared" ca="1" si="145"/>
        <v>0</v>
      </c>
      <c r="B674" s="345">
        <f t="shared" ca="1" si="142"/>
        <v>22</v>
      </c>
      <c r="C674" s="345">
        <f t="shared" ca="1" si="143"/>
        <v>1</v>
      </c>
      <c r="D674" s="346">
        <f t="shared" ca="1" si="141"/>
        <v>1</v>
      </c>
      <c r="E674" s="346">
        <f t="shared" ca="1" si="144"/>
        <v>1</v>
      </c>
      <c r="F674" s="344"/>
      <c r="G674" s="374"/>
      <c r="H674" s="374"/>
      <c r="I674" s="374"/>
      <c r="J674" s="375"/>
      <c r="K674" s="376"/>
      <c r="L674" s="377"/>
      <c r="M674" s="377"/>
      <c r="N674" s="382"/>
      <c r="O674" s="403"/>
      <c r="P674" s="375"/>
      <c r="Q674" s="380"/>
      <c r="R674" s="376"/>
      <c r="S674" s="376"/>
      <c r="T674" s="376"/>
      <c r="U674" s="375"/>
      <c r="V674" s="375"/>
      <c r="W674" s="375"/>
      <c r="X674" s="375"/>
      <c r="Y674" s="375"/>
      <c r="Z674" s="375"/>
    </row>
    <row r="675" spans="1:26" ht="13.5" customHeight="1" x14ac:dyDescent="0.25">
      <c r="A675" s="345">
        <f t="shared" ca="1" si="145"/>
        <v>0</v>
      </c>
      <c r="B675" s="345">
        <f t="shared" ca="1" si="142"/>
        <v>22</v>
      </c>
      <c r="C675" s="345">
        <f t="shared" ca="1" si="143"/>
        <v>1</v>
      </c>
      <c r="D675" s="346">
        <f t="shared" ca="1" si="141"/>
        <v>1</v>
      </c>
      <c r="E675" s="346">
        <f t="shared" ca="1" si="144"/>
        <v>1</v>
      </c>
      <c r="F675" s="344"/>
      <c r="G675" s="374"/>
      <c r="H675" s="374"/>
      <c r="I675" s="374"/>
      <c r="J675" s="375"/>
      <c r="K675" s="376"/>
      <c r="L675" s="377"/>
      <c r="M675" s="377"/>
      <c r="N675" s="382"/>
      <c r="O675" s="403"/>
      <c r="P675" s="375"/>
      <c r="Q675" s="380"/>
      <c r="R675" s="376"/>
      <c r="S675" s="376"/>
      <c r="T675" s="376"/>
      <c r="U675" s="375"/>
      <c r="V675" s="375"/>
      <c r="W675" s="375"/>
      <c r="X675" s="375"/>
      <c r="Y675" s="375"/>
      <c r="Z675" s="375"/>
    </row>
    <row r="676" spans="1:26" ht="13.5" customHeight="1" x14ac:dyDescent="0.25">
      <c r="A676" s="345">
        <f t="shared" ca="1" si="145"/>
        <v>0</v>
      </c>
      <c r="B676" s="345">
        <f t="shared" ca="1" si="142"/>
        <v>22</v>
      </c>
      <c r="C676" s="345">
        <f t="shared" ca="1" si="143"/>
        <v>1</v>
      </c>
      <c r="D676" s="346">
        <f t="shared" ca="1" si="141"/>
        <v>1</v>
      </c>
      <c r="E676" s="346">
        <f t="shared" ca="1" si="144"/>
        <v>1</v>
      </c>
      <c r="F676" s="344"/>
      <c r="G676" s="374"/>
      <c r="H676" s="374"/>
      <c r="I676" s="374"/>
      <c r="J676" s="375"/>
      <c r="K676" s="376"/>
      <c r="L676" s="377"/>
      <c r="M676" s="377"/>
      <c r="N676" s="382"/>
      <c r="O676" s="403"/>
      <c r="P676" s="375"/>
      <c r="Q676" s="380"/>
      <c r="R676" s="376"/>
      <c r="S676" s="376"/>
      <c r="T676" s="376"/>
      <c r="U676" s="375"/>
      <c r="V676" s="375"/>
      <c r="W676" s="375"/>
      <c r="X676" s="375"/>
      <c r="Y676" s="375"/>
      <c r="Z676" s="375"/>
    </row>
    <row r="677" spans="1:26" ht="13.5" customHeight="1" x14ac:dyDescent="0.25">
      <c r="A677" s="345">
        <f t="shared" ca="1" si="145"/>
        <v>0</v>
      </c>
      <c r="B677" s="345">
        <f t="shared" ca="1" si="142"/>
        <v>22</v>
      </c>
      <c r="C677" s="345">
        <f t="shared" ca="1" si="143"/>
        <v>1</v>
      </c>
      <c r="D677" s="346">
        <f t="shared" ref="D677:D740" ca="1" si="146">IF(H677="ETAPA",0,IF(H677="SUBETAPA",OFFSET(D677,-1,0)+1,OFFSET(D677,-1,0)))</f>
        <v>1</v>
      </c>
      <c r="E677" s="346">
        <f t="shared" ca="1" si="144"/>
        <v>1</v>
      </c>
      <c r="F677" s="344"/>
      <c r="G677" s="374"/>
      <c r="H677" s="374"/>
      <c r="I677" s="374"/>
      <c r="J677" s="375"/>
      <c r="K677" s="376"/>
      <c r="L677" s="377"/>
      <c r="M677" s="377"/>
      <c r="N677" s="382"/>
      <c r="O677" s="403"/>
      <c r="P677" s="375"/>
      <c r="Q677" s="380"/>
      <c r="R677" s="376"/>
      <c r="S677" s="376"/>
      <c r="T677" s="376"/>
      <c r="U677" s="375"/>
      <c r="V677" s="375"/>
      <c r="W677" s="375"/>
      <c r="X677" s="375"/>
      <c r="Y677" s="375"/>
      <c r="Z677" s="375"/>
    </row>
    <row r="678" spans="1:26" ht="13.5" customHeight="1" x14ac:dyDescent="0.25">
      <c r="A678" s="345">
        <f t="shared" ca="1" si="145"/>
        <v>0</v>
      </c>
      <c r="B678" s="345">
        <f t="shared" ca="1" si="142"/>
        <v>22</v>
      </c>
      <c r="C678" s="345">
        <f t="shared" ca="1" si="143"/>
        <v>1</v>
      </c>
      <c r="D678" s="346">
        <f t="shared" ca="1" si="146"/>
        <v>1</v>
      </c>
      <c r="E678" s="346">
        <f t="shared" ca="1" si="144"/>
        <v>1</v>
      </c>
      <c r="F678" s="344"/>
      <c r="G678" s="374"/>
      <c r="H678" s="374"/>
      <c r="I678" s="374"/>
      <c r="J678" s="375"/>
      <c r="K678" s="376"/>
      <c r="L678" s="377"/>
      <c r="M678" s="377"/>
      <c r="N678" s="382"/>
      <c r="O678" s="403"/>
      <c r="P678" s="375"/>
      <c r="Q678" s="380"/>
      <c r="R678" s="376"/>
      <c r="S678" s="376"/>
      <c r="T678" s="376"/>
      <c r="U678" s="375"/>
      <c r="V678" s="375"/>
      <c r="W678" s="375"/>
      <c r="X678" s="375"/>
      <c r="Y678" s="375"/>
      <c r="Z678" s="375"/>
    </row>
    <row r="679" spans="1:26" ht="13.5" customHeight="1" x14ac:dyDescent="0.25">
      <c r="A679" s="345">
        <f t="shared" ca="1" si="145"/>
        <v>0</v>
      </c>
      <c r="B679" s="345">
        <f t="shared" ca="1" si="142"/>
        <v>22</v>
      </c>
      <c r="C679" s="345">
        <f t="shared" ca="1" si="143"/>
        <v>1</v>
      </c>
      <c r="D679" s="346">
        <f t="shared" ca="1" si="146"/>
        <v>1</v>
      </c>
      <c r="E679" s="346">
        <f t="shared" ca="1" si="144"/>
        <v>1</v>
      </c>
      <c r="F679" s="344"/>
      <c r="G679" s="374"/>
      <c r="H679" s="374"/>
      <c r="I679" s="374"/>
      <c r="J679" s="375"/>
      <c r="K679" s="376"/>
      <c r="L679" s="377"/>
      <c r="M679" s="377"/>
      <c r="N679" s="382"/>
      <c r="O679" s="403"/>
      <c r="P679" s="375"/>
      <c r="Q679" s="380"/>
      <c r="R679" s="376"/>
      <c r="S679" s="376"/>
      <c r="T679" s="376"/>
      <c r="U679" s="375"/>
      <c r="V679" s="375"/>
      <c r="W679" s="375"/>
      <c r="X679" s="375"/>
      <c r="Y679" s="375"/>
      <c r="Z679" s="375"/>
    </row>
    <row r="680" spans="1:26" ht="13.5" customHeight="1" x14ac:dyDescent="0.25">
      <c r="A680" s="345">
        <f t="shared" ca="1" si="145"/>
        <v>0</v>
      </c>
      <c r="B680" s="345">
        <f t="shared" ca="1" si="142"/>
        <v>22</v>
      </c>
      <c r="C680" s="345">
        <f t="shared" ca="1" si="143"/>
        <v>1</v>
      </c>
      <c r="D680" s="346">
        <f t="shared" ca="1" si="146"/>
        <v>1</v>
      </c>
      <c r="E680" s="346">
        <f t="shared" ca="1" si="144"/>
        <v>1</v>
      </c>
      <c r="F680" s="344"/>
      <c r="G680" s="374"/>
      <c r="H680" s="374"/>
      <c r="I680" s="374"/>
      <c r="J680" s="375"/>
      <c r="K680" s="376"/>
      <c r="L680" s="377"/>
      <c r="M680" s="377"/>
      <c r="N680" s="382"/>
      <c r="O680" s="403"/>
      <c r="P680" s="375"/>
      <c r="Q680" s="380"/>
      <c r="R680" s="376"/>
      <c r="S680" s="376"/>
      <c r="T680" s="376"/>
      <c r="U680" s="375"/>
      <c r="V680" s="375"/>
      <c r="W680" s="375"/>
      <c r="X680" s="375"/>
      <c r="Y680" s="375"/>
      <c r="Z680" s="375"/>
    </row>
    <row r="681" spans="1:26" ht="13.5" customHeight="1" x14ac:dyDescent="0.25">
      <c r="A681" s="345">
        <f t="shared" ca="1" si="145"/>
        <v>0</v>
      </c>
      <c r="B681" s="345">
        <f t="shared" ca="1" si="142"/>
        <v>22</v>
      </c>
      <c r="C681" s="345">
        <f t="shared" ca="1" si="143"/>
        <v>1</v>
      </c>
      <c r="D681" s="346">
        <f t="shared" ca="1" si="146"/>
        <v>1</v>
      </c>
      <c r="E681" s="346">
        <f t="shared" ca="1" si="144"/>
        <v>1</v>
      </c>
      <c r="F681" s="344"/>
      <c r="G681" s="374"/>
      <c r="H681" s="374"/>
      <c r="I681" s="374"/>
      <c r="J681" s="375"/>
      <c r="K681" s="376"/>
      <c r="L681" s="377"/>
      <c r="M681" s="377"/>
      <c r="N681" s="382"/>
      <c r="O681" s="403"/>
      <c r="P681" s="375"/>
      <c r="Q681" s="380"/>
      <c r="R681" s="376"/>
      <c r="S681" s="376"/>
      <c r="T681" s="376"/>
      <c r="U681" s="375"/>
      <c r="V681" s="375"/>
      <c r="W681" s="375"/>
      <c r="X681" s="375"/>
      <c r="Y681" s="375"/>
      <c r="Z681" s="375"/>
    </row>
    <row r="682" spans="1:26" ht="13.5" customHeight="1" x14ac:dyDescent="0.25">
      <c r="A682" s="345">
        <f t="shared" ca="1" si="145"/>
        <v>0</v>
      </c>
      <c r="B682" s="345">
        <f t="shared" ca="1" si="142"/>
        <v>22</v>
      </c>
      <c r="C682" s="345">
        <f t="shared" ca="1" si="143"/>
        <v>1</v>
      </c>
      <c r="D682" s="346">
        <f t="shared" ca="1" si="146"/>
        <v>1</v>
      </c>
      <c r="E682" s="346">
        <f t="shared" ca="1" si="144"/>
        <v>1</v>
      </c>
      <c r="F682" s="344"/>
      <c r="G682" s="374"/>
      <c r="H682" s="374"/>
      <c r="I682" s="374"/>
      <c r="J682" s="375"/>
      <c r="K682" s="376"/>
      <c r="L682" s="377"/>
      <c r="M682" s="377"/>
      <c r="N682" s="382"/>
      <c r="O682" s="403"/>
      <c r="P682" s="375"/>
      <c r="Q682" s="380"/>
      <c r="R682" s="376"/>
      <c r="S682" s="376"/>
      <c r="T682" s="376"/>
      <c r="U682" s="375"/>
      <c r="V682" s="375"/>
      <c r="W682" s="375"/>
      <c r="X682" s="375"/>
      <c r="Y682" s="375"/>
      <c r="Z682" s="375"/>
    </row>
    <row r="683" spans="1:26" ht="13.5" customHeight="1" x14ac:dyDescent="0.25">
      <c r="A683" s="345">
        <f t="shared" ca="1" si="145"/>
        <v>0</v>
      </c>
      <c r="B683" s="345">
        <f t="shared" ca="1" si="142"/>
        <v>22</v>
      </c>
      <c r="C683" s="345">
        <f t="shared" ca="1" si="143"/>
        <v>1</v>
      </c>
      <c r="D683" s="346">
        <f t="shared" ca="1" si="146"/>
        <v>1</v>
      </c>
      <c r="E683" s="346">
        <f t="shared" ca="1" si="144"/>
        <v>1</v>
      </c>
      <c r="F683" s="344"/>
      <c r="G683" s="374"/>
      <c r="H683" s="374"/>
      <c r="I683" s="374"/>
      <c r="J683" s="375"/>
      <c r="K683" s="376"/>
      <c r="L683" s="377"/>
      <c r="M683" s="377"/>
      <c r="N683" s="382"/>
      <c r="O683" s="403"/>
      <c r="P683" s="375"/>
      <c r="Q683" s="380"/>
      <c r="R683" s="376"/>
      <c r="S683" s="376"/>
      <c r="T683" s="376"/>
      <c r="U683" s="375"/>
      <c r="V683" s="375"/>
      <c r="W683" s="375"/>
      <c r="X683" s="375"/>
      <c r="Y683" s="375"/>
      <c r="Z683" s="375"/>
    </row>
    <row r="684" spans="1:26" ht="13.5" customHeight="1" x14ac:dyDescent="0.25">
      <c r="A684" s="345">
        <f t="shared" ca="1" si="145"/>
        <v>0</v>
      </c>
      <c r="B684" s="345">
        <f t="shared" ca="1" si="142"/>
        <v>22</v>
      </c>
      <c r="C684" s="345">
        <f t="shared" ca="1" si="143"/>
        <v>1</v>
      </c>
      <c r="D684" s="346">
        <f t="shared" ca="1" si="146"/>
        <v>1</v>
      </c>
      <c r="E684" s="346">
        <f t="shared" ca="1" si="144"/>
        <v>1</v>
      </c>
      <c r="F684" s="344"/>
      <c r="G684" s="374"/>
      <c r="H684" s="374"/>
      <c r="I684" s="374"/>
      <c r="J684" s="375"/>
      <c r="K684" s="376"/>
      <c r="L684" s="377"/>
      <c r="M684" s="377"/>
      <c r="N684" s="382"/>
      <c r="O684" s="403"/>
      <c r="P684" s="375"/>
      <c r="Q684" s="380"/>
      <c r="R684" s="376"/>
      <c r="S684" s="376"/>
      <c r="T684" s="376"/>
      <c r="U684" s="375"/>
      <c r="V684" s="375"/>
      <c r="W684" s="375"/>
      <c r="X684" s="375"/>
      <c r="Y684" s="375"/>
      <c r="Z684" s="375"/>
    </row>
    <row r="685" spans="1:26" ht="13.5" customHeight="1" x14ac:dyDescent="0.25">
      <c r="A685" s="345">
        <f t="shared" ca="1" si="145"/>
        <v>0</v>
      </c>
      <c r="B685" s="345">
        <f t="shared" ref="B685:B748" ca="1" si="147">IF(H685="UNIDADE CONSTRUTIVA",0,IF(H685="CÉLULA CONSTRUTIVA",OFFSET(B685,-1,0)+1,OFFSET(B685,-1,0)))</f>
        <v>22</v>
      </c>
      <c r="C685" s="345">
        <f t="shared" ref="C685:C748" ca="1" si="148">IF(H685="CÉLULA CONSTRUTIVA",0,IF(H685="ETAPA",OFFSET(C685,-1,0)+1,OFFSET(C685,-1,0)))</f>
        <v>1</v>
      </c>
      <c r="D685" s="346">
        <f t="shared" ca="1" si="146"/>
        <v>1</v>
      </c>
      <c r="E685" s="346">
        <f t="shared" ref="E685:E748" ca="1" si="149">IF(H685="Subetapa",0,IF(H685="serviço",OFFSET(E685,-1,0)+1,OFFSET(E685,-1,0)))</f>
        <v>1</v>
      </c>
      <c r="F685" s="344"/>
      <c r="G685" s="374"/>
      <c r="H685" s="374"/>
      <c r="I685" s="374"/>
      <c r="J685" s="375"/>
      <c r="K685" s="376"/>
      <c r="L685" s="377"/>
      <c r="M685" s="377"/>
      <c r="N685" s="382"/>
      <c r="O685" s="403"/>
      <c r="P685" s="375"/>
      <c r="Q685" s="380"/>
      <c r="R685" s="376"/>
      <c r="S685" s="376"/>
      <c r="T685" s="376"/>
      <c r="U685" s="375"/>
      <c r="V685" s="375"/>
      <c r="W685" s="375"/>
      <c r="X685" s="375"/>
      <c r="Y685" s="375"/>
      <c r="Z685" s="375"/>
    </row>
    <row r="686" spans="1:26" ht="13.5" customHeight="1" x14ac:dyDescent="0.25">
      <c r="A686" s="345">
        <f t="shared" ca="1" si="145"/>
        <v>0</v>
      </c>
      <c r="B686" s="345">
        <f t="shared" ca="1" si="147"/>
        <v>22</v>
      </c>
      <c r="C686" s="345">
        <f t="shared" ca="1" si="148"/>
        <v>1</v>
      </c>
      <c r="D686" s="346">
        <f t="shared" ca="1" si="146"/>
        <v>1</v>
      </c>
      <c r="E686" s="346">
        <f t="shared" ca="1" si="149"/>
        <v>1</v>
      </c>
      <c r="F686" s="344"/>
      <c r="G686" s="374"/>
      <c r="H686" s="374"/>
      <c r="I686" s="374"/>
      <c r="J686" s="375"/>
      <c r="K686" s="376"/>
      <c r="L686" s="377"/>
      <c r="M686" s="377"/>
      <c r="N686" s="382"/>
      <c r="O686" s="403"/>
      <c r="P686" s="375"/>
      <c r="Q686" s="380"/>
      <c r="R686" s="376"/>
      <c r="S686" s="376"/>
      <c r="T686" s="376"/>
      <c r="U686" s="375"/>
      <c r="V686" s="375"/>
      <c r="W686" s="375"/>
      <c r="X686" s="375"/>
      <c r="Y686" s="375"/>
      <c r="Z686" s="375"/>
    </row>
    <row r="687" spans="1:26" ht="13.5" customHeight="1" x14ac:dyDescent="0.25">
      <c r="A687" s="345">
        <f t="shared" ca="1" si="145"/>
        <v>0</v>
      </c>
      <c r="B687" s="345">
        <f t="shared" ca="1" si="147"/>
        <v>22</v>
      </c>
      <c r="C687" s="345">
        <f t="shared" ca="1" si="148"/>
        <v>1</v>
      </c>
      <c r="D687" s="346">
        <f t="shared" ca="1" si="146"/>
        <v>1</v>
      </c>
      <c r="E687" s="346">
        <f t="shared" ca="1" si="149"/>
        <v>1</v>
      </c>
      <c r="F687" s="344"/>
      <c r="G687" s="374"/>
      <c r="H687" s="374"/>
      <c r="I687" s="374"/>
      <c r="J687" s="375"/>
      <c r="K687" s="376"/>
      <c r="L687" s="377"/>
      <c r="M687" s="377"/>
      <c r="N687" s="382"/>
      <c r="O687" s="403"/>
      <c r="P687" s="375"/>
      <c r="Q687" s="380"/>
      <c r="R687" s="376"/>
      <c r="S687" s="376"/>
      <c r="T687" s="376"/>
      <c r="U687" s="375"/>
      <c r="V687" s="375"/>
      <c r="W687" s="375"/>
      <c r="X687" s="375"/>
      <c r="Y687" s="375"/>
      <c r="Z687" s="375"/>
    </row>
    <row r="688" spans="1:26" ht="13.5" customHeight="1" x14ac:dyDescent="0.25">
      <c r="A688" s="345">
        <f t="shared" ca="1" si="145"/>
        <v>0</v>
      </c>
      <c r="B688" s="345">
        <f t="shared" ca="1" si="147"/>
        <v>22</v>
      </c>
      <c r="C688" s="345">
        <f t="shared" ca="1" si="148"/>
        <v>1</v>
      </c>
      <c r="D688" s="346">
        <f t="shared" ca="1" si="146"/>
        <v>1</v>
      </c>
      <c r="E688" s="346">
        <f t="shared" ca="1" si="149"/>
        <v>1</v>
      </c>
      <c r="F688" s="344"/>
      <c r="G688" s="374"/>
      <c r="H688" s="374"/>
      <c r="I688" s="374"/>
      <c r="J688" s="375"/>
      <c r="K688" s="376"/>
      <c r="L688" s="377"/>
      <c r="M688" s="377"/>
      <c r="N688" s="382"/>
      <c r="O688" s="403"/>
      <c r="P688" s="375"/>
      <c r="Q688" s="380"/>
      <c r="R688" s="376"/>
      <c r="S688" s="376"/>
      <c r="T688" s="376"/>
      <c r="U688" s="375"/>
      <c r="V688" s="375"/>
      <c r="W688" s="375"/>
      <c r="X688" s="375"/>
      <c r="Y688" s="375"/>
      <c r="Z688" s="375"/>
    </row>
    <row r="689" spans="1:26" ht="13.5" customHeight="1" x14ac:dyDescent="0.25">
      <c r="A689" s="345">
        <f t="shared" ca="1" si="145"/>
        <v>0</v>
      </c>
      <c r="B689" s="345">
        <f t="shared" ca="1" si="147"/>
        <v>22</v>
      </c>
      <c r="C689" s="345">
        <f t="shared" ca="1" si="148"/>
        <v>1</v>
      </c>
      <c r="D689" s="346">
        <f t="shared" ca="1" si="146"/>
        <v>1</v>
      </c>
      <c r="E689" s="346">
        <f t="shared" ca="1" si="149"/>
        <v>1</v>
      </c>
      <c r="F689" s="344"/>
      <c r="G689" s="374"/>
      <c r="H689" s="374"/>
      <c r="I689" s="374"/>
      <c r="J689" s="375"/>
      <c r="K689" s="376"/>
      <c r="L689" s="377"/>
      <c r="M689" s="377"/>
      <c r="N689" s="382"/>
      <c r="O689" s="403"/>
      <c r="P689" s="375"/>
      <c r="Q689" s="380"/>
      <c r="R689" s="376"/>
      <c r="S689" s="376"/>
      <c r="T689" s="376"/>
      <c r="U689" s="375"/>
      <c r="V689" s="375"/>
      <c r="W689" s="375"/>
      <c r="X689" s="375"/>
      <c r="Y689" s="375"/>
      <c r="Z689" s="375"/>
    </row>
    <row r="690" spans="1:26" ht="13.5" customHeight="1" x14ac:dyDescent="0.25">
      <c r="A690" s="345">
        <f t="shared" ca="1" si="145"/>
        <v>0</v>
      </c>
      <c r="B690" s="345">
        <f t="shared" ca="1" si="147"/>
        <v>22</v>
      </c>
      <c r="C690" s="345">
        <f t="shared" ca="1" si="148"/>
        <v>1</v>
      </c>
      <c r="D690" s="346">
        <f t="shared" ca="1" si="146"/>
        <v>1</v>
      </c>
      <c r="E690" s="346">
        <f t="shared" ca="1" si="149"/>
        <v>1</v>
      </c>
      <c r="F690" s="344"/>
      <c r="G690" s="374"/>
      <c r="H690" s="374"/>
      <c r="I690" s="374"/>
      <c r="J690" s="375"/>
      <c r="K690" s="376"/>
      <c r="L690" s="377"/>
      <c r="M690" s="377"/>
      <c r="N690" s="382"/>
      <c r="O690" s="403"/>
      <c r="P690" s="375"/>
      <c r="Q690" s="380"/>
      <c r="R690" s="376"/>
      <c r="S690" s="376"/>
      <c r="T690" s="376"/>
      <c r="U690" s="375"/>
      <c r="V690" s="375"/>
      <c r="W690" s="375"/>
      <c r="X690" s="375"/>
      <c r="Y690" s="375"/>
      <c r="Z690" s="375"/>
    </row>
    <row r="691" spans="1:26" ht="13.5" customHeight="1" x14ac:dyDescent="0.25">
      <c r="A691" s="345">
        <f t="shared" ca="1" si="145"/>
        <v>0</v>
      </c>
      <c r="B691" s="345">
        <f t="shared" ca="1" si="147"/>
        <v>22</v>
      </c>
      <c r="C691" s="345">
        <f t="shared" ca="1" si="148"/>
        <v>1</v>
      </c>
      <c r="D691" s="346">
        <f t="shared" ca="1" si="146"/>
        <v>1</v>
      </c>
      <c r="E691" s="346">
        <f t="shared" ca="1" si="149"/>
        <v>1</v>
      </c>
      <c r="F691" s="344"/>
      <c r="G691" s="374"/>
      <c r="H691" s="374"/>
      <c r="I691" s="374"/>
      <c r="J691" s="375"/>
      <c r="K691" s="376"/>
      <c r="L691" s="377"/>
      <c r="M691" s="377"/>
      <c r="N691" s="382"/>
      <c r="O691" s="403"/>
      <c r="P691" s="375"/>
      <c r="Q691" s="380"/>
      <c r="R691" s="376"/>
      <c r="S691" s="376"/>
      <c r="T691" s="376"/>
      <c r="U691" s="375"/>
      <c r="V691" s="375"/>
      <c r="W691" s="375"/>
      <c r="X691" s="375"/>
      <c r="Y691" s="375"/>
      <c r="Z691" s="375"/>
    </row>
    <row r="692" spans="1:26" ht="13.5" customHeight="1" x14ac:dyDescent="0.25">
      <c r="A692" s="345">
        <f t="shared" ca="1" si="145"/>
        <v>0</v>
      </c>
      <c r="B692" s="345">
        <f t="shared" ca="1" si="147"/>
        <v>22</v>
      </c>
      <c r="C692" s="345">
        <f t="shared" ca="1" si="148"/>
        <v>1</v>
      </c>
      <c r="D692" s="346">
        <f t="shared" ca="1" si="146"/>
        <v>1</v>
      </c>
      <c r="E692" s="346">
        <f t="shared" ca="1" si="149"/>
        <v>1</v>
      </c>
      <c r="F692" s="344"/>
      <c r="G692" s="374"/>
      <c r="H692" s="374"/>
      <c r="I692" s="374"/>
      <c r="J692" s="375"/>
      <c r="K692" s="376"/>
      <c r="L692" s="377"/>
      <c r="M692" s="377"/>
      <c r="N692" s="382"/>
      <c r="O692" s="403"/>
      <c r="P692" s="375"/>
      <c r="Q692" s="380"/>
      <c r="R692" s="376"/>
      <c r="S692" s="376"/>
      <c r="T692" s="376"/>
      <c r="U692" s="375"/>
      <c r="V692" s="375"/>
      <c r="W692" s="375"/>
      <c r="X692" s="375"/>
      <c r="Y692" s="375"/>
      <c r="Z692" s="375"/>
    </row>
    <row r="693" spans="1:26" ht="13.5" customHeight="1" x14ac:dyDescent="0.25">
      <c r="A693" s="345">
        <f t="shared" ca="1" si="145"/>
        <v>0</v>
      </c>
      <c r="B693" s="345">
        <f t="shared" ca="1" si="147"/>
        <v>22</v>
      </c>
      <c r="C693" s="345">
        <f t="shared" ca="1" si="148"/>
        <v>1</v>
      </c>
      <c r="D693" s="346">
        <f t="shared" ca="1" si="146"/>
        <v>1</v>
      </c>
      <c r="E693" s="346">
        <f t="shared" ca="1" si="149"/>
        <v>1</v>
      </c>
      <c r="F693" s="344"/>
      <c r="G693" s="374"/>
      <c r="H693" s="374"/>
      <c r="I693" s="374"/>
      <c r="J693" s="375"/>
      <c r="K693" s="376"/>
      <c r="L693" s="377"/>
      <c r="M693" s="377"/>
      <c r="N693" s="382"/>
      <c r="O693" s="403"/>
      <c r="P693" s="375"/>
      <c r="Q693" s="380"/>
      <c r="R693" s="376"/>
      <c r="S693" s="376"/>
      <c r="T693" s="376"/>
      <c r="U693" s="375"/>
      <c r="V693" s="375"/>
      <c r="W693" s="375"/>
      <c r="X693" s="375"/>
      <c r="Y693" s="375"/>
      <c r="Z693" s="375"/>
    </row>
    <row r="694" spans="1:26" ht="13.5" customHeight="1" x14ac:dyDescent="0.25">
      <c r="A694" s="345">
        <f t="shared" ca="1" si="145"/>
        <v>0</v>
      </c>
      <c r="B694" s="345">
        <f t="shared" ca="1" si="147"/>
        <v>22</v>
      </c>
      <c r="C694" s="345">
        <f t="shared" ca="1" si="148"/>
        <v>1</v>
      </c>
      <c r="D694" s="346">
        <f t="shared" ca="1" si="146"/>
        <v>1</v>
      </c>
      <c r="E694" s="346">
        <f t="shared" ca="1" si="149"/>
        <v>1</v>
      </c>
      <c r="F694" s="344"/>
      <c r="G694" s="374"/>
      <c r="H694" s="374"/>
      <c r="I694" s="374"/>
      <c r="J694" s="375"/>
      <c r="K694" s="376"/>
      <c r="L694" s="377"/>
      <c r="M694" s="377"/>
      <c r="N694" s="382"/>
      <c r="O694" s="403"/>
      <c r="P694" s="375"/>
      <c r="Q694" s="380"/>
      <c r="R694" s="376"/>
      <c r="S694" s="376"/>
      <c r="T694" s="376"/>
      <c r="U694" s="375"/>
      <c r="V694" s="375"/>
      <c r="W694" s="375"/>
      <c r="X694" s="375"/>
      <c r="Y694" s="375"/>
      <c r="Z694" s="375"/>
    </row>
    <row r="695" spans="1:26" ht="13.5" customHeight="1" x14ac:dyDescent="0.25">
      <c r="A695" s="345">
        <f t="shared" ca="1" si="145"/>
        <v>0</v>
      </c>
      <c r="B695" s="345">
        <f t="shared" ca="1" si="147"/>
        <v>22</v>
      </c>
      <c r="C695" s="345">
        <f t="shared" ca="1" si="148"/>
        <v>1</v>
      </c>
      <c r="D695" s="346">
        <f t="shared" ca="1" si="146"/>
        <v>1</v>
      </c>
      <c r="E695" s="346">
        <f t="shared" ca="1" si="149"/>
        <v>1</v>
      </c>
      <c r="F695" s="344"/>
      <c r="G695" s="374"/>
      <c r="H695" s="374"/>
      <c r="I695" s="374"/>
      <c r="J695" s="375"/>
      <c r="K695" s="376"/>
      <c r="L695" s="377"/>
      <c r="M695" s="377"/>
      <c r="N695" s="382"/>
      <c r="O695" s="403"/>
      <c r="P695" s="375"/>
      <c r="Q695" s="380"/>
      <c r="R695" s="376"/>
      <c r="S695" s="376"/>
      <c r="T695" s="376"/>
      <c r="U695" s="375"/>
      <c r="V695" s="375"/>
      <c r="W695" s="375"/>
      <c r="X695" s="375"/>
      <c r="Y695" s="375"/>
      <c r="Z695" s="375"/>
    </row>
    <row r="696" spans="1:26" ht="13.5" customHeight="1" x14ac:dyDescent="0.25">
      <c r="A696" s="345">
        <f t="shared" ca="1" si="145"/>
        <v>0</v>
      </c>
      <c r="B696" s="345">
        <f t="shared" ca="1" si="147"/>
        <v>22</v>
      </c>
      <c r="C696" s="345">
        <f t="shared" ca="1" si="148"/>
        <v>1</v>
      </c>
      <c r="D696" s="346">
        <f t="shared" ca="1" si="146"/>
        <v>1</v>
      </c>
      <c r="E696" s="346">
        <f t="shared" ca="1" si="149"/>
        <v>1</v>
      </c>
      <c r="F696" s="344"/>
      <c r="G696" s="374"/>
      <c r="H696" s="374"/>
      <c r="I696" s="374"/>
      <c r="J696" s="375"/>
      <c r="K696" s="376"/>
      <c r="L696" s="377"/>
      <c r="M696" s="377"/>
      <c r="N696" s="382"/>
      <c r="O696" s="403"/>
      <c r="P696" s="375"/>
      <c r="Q696" s="380"/>
      <c r="R696" s="376"/>
      <c r="S696" s="376"/>
      <c r="T696" s="376"/>
      <c r="U696" s="375"/>
      <c r="V696" s="375"/>
      <c r="W696" s="375"/>
      <c r="X696" s="375"/>
      <c r="Y696" s="375"/>
      <c r="Z696" s="375"/>
    </row>
    <row r="697" spans="1:26" ht="13.5" customHeight="1" x14ac:dyDescent="0.25">
      <c r="A697" s="345">
        <f t="shared" ca="1" si="145"/>
        <v>0</v>
      </c>
      <c r="B697" s="345">
        <f t="shared" ca="1" si="147"/>
        <v>22</v>
      </c>
      <c r="C697" s="345">
        <f t="shared" ca="1" si="148"/>
        <v>1</v>
      </c>
      <c r="D697" s="346">
        <f t="shared" ca="1" si="146"/>
        <v>1</v>
      </c>
      <c r="E697" s="346">
        <f t="shared" ca="1" si="149"/>
        <v>1</v>
      </c>
      <c r="F697" s="344"/>
      <c r="G697" s="374"/>
      <c r="H697" s="374"/>
      <c r="I697" s="374"/>
      <c r="J697" s="375"/>
      <c r="K697" s="376"/>
      <c r="L697" s="377"/>
      <c r="M697" s="377"/>
      <c r="N697" s="382"/>
      <c r="O697" s="403"/>
      <c r="P697" s="375"/>
      <c r="Q697" s="380"/>
      <c r="R697" s="376"/>
      <c r="S697" s="376"/>
      <c r="T697" s="376"/>
      <c r="U697" s="375"/>
      <c r="V697" s="375"/>
      <c r="W697" s="375"/>
      <c r="X697" s="375"/>
      <c r="Y697" s="375"/>
      <c r="Z697" s="375"/>
    </row>
    <row r="698" spans="1:26" ht="13.5" customHeight="1" x14ac:dyDescent="0.25">
      <c r="A698" s="345">
        <f t="shared" ca="1" si="145"/>
        <v>0</v>
      </c>
      <c r="B698" s="345">
        <f t="shared" ca="1" si="147"/>
        <v>22</v>
      </c>
      <c r="C698" s="345">
        <f t="shared" ca="1" si="148"/>
        <v>1</v>
      </c>
      <c r="D698" s="346">
        <f t="shared" ca="1" si="146"/>
        <v>1</v>
      </c>
      <c r="E698" s="346">
        <f t="shared" ca="1" si="149"/>
        <v>1</v>
      </c>
      <c r="F698" s="344"/>
      <c r="G698" s="374"/>
      <c r="H698" s="374"/>
      <c r="I698" s="374"/>
      <c r="J698" s="375"/>
      <c r="K698" s="376"/>
      <c r="L698" s="377"/>
      <c r="M698" s="377"/>
      <c r="N698" s="382"/>
      <c r="O698" s="403"/>
      <c r="P698" s="375"/>
      <c r="Q698" s="380"/>
      <c r="R698" s="376"/>
      <c r="S698" s="376"/>
      <c r="T698" s="376"/>
      <c r="U698" s="375"/>
      <c r="V698" s="375"/>
      <c r="W698" s="375"/>
      <c r="X698" s="375"/>
      <c r="Y698" s="375"/>
      <c r="Z698" s="375"/>
    </row>
    <row r="699" spans="1:26" ht="13.5" customHeight="1" x14ac:dyDescent="0.25">
      <c r="A699" s="345">
        <f t="shared" ca="1" si="145"/>
        <v>0</v>
      </c>
      <c r="B699" s="345">
        <f t="shared" ca="1" si="147"/>
        <v>22</v>
      </c>
      <c r="C699" s="345">
        <f t="shared" ca="1" si="148"/>
        <v>1</v>
      </c>
      <c r="D699" s="346">
        <f t="shared" ca="1" si="146"/>
        <v>1</v>
      </c>
      <c r="E699" s="346">
        <f t="shared" ca="1" si="149"/>
        <v>1</v>
      </c>
      <c r="F699" s="344"/>
      <c r="G699" s="374"/>
      <c r="H699" s="374"/>
      <c r="I699" s="374"/>
      <c r="J699" s="375"/>
      <c r="K699" s="376"/>
      <c r="L699" s="377"/>
      <c r="M699" s="377"/>
      <c r="N699" s="382"/>
      <c r="O699" s="403"/>
      <c r="P699" s="375"/>
      <c r="Q699" s="380"/>
      <c r="R699" s="376"/>
      <c r="S699" s="376"/>
      <c r="T699" s="376"/>
      <c r="U699" s="375"/>
      <c r="V699" s="375"/>
      <c r="W699" s="375"/>
      <c r="X699" s="375"/>
      <c r="Y699" s="375"/>
      <c r="Z699" s="375"/>
    </row>
    <row r="700" spans="1:26" ht="13.5" customHeight="1" x14ac:dyDescent="0.25">
      <c r="A700" s="345">
        <f t="shared" ca="1" si="145"/>
        <v>0</v>
      </c>
      <c r="B700" s="345">
        <f t="shared" ca="1" si="147"/>
        <v>22</v>
      </c>
      <c r="C700" s="345">
        <f t="shared" ca="1" si="148"/>
        <v>1</v>
      </c>
      <c r="D700" s="346">
        <f t="shared" ca="1" si="146"/>
        <v>1</v>
      </c>
      <c r="E700" s="346">
        <f t="shared" ca="1" si="149"/>
        <v>1</v>
      </c>
      <c r="F700" s="344"/>
      <c r="G700" s="374"/>
      <c r="H700" s="374"/>
      <c r="I700" s="374"/>
      <c r="J700" s="375"/>
      <c r="K700" s="376"/>
      <c r="L700" s="377"/>
      <c r="M700" s="377"/>
      <c r="N700" s="382"/>
      <c r="O700" s="403"/>
      <c r="P700" s="375"/>
      <c r="Q700" s="380"/>
      <c r="R700" s="376"/>
      <c r="S700" s="376"/>
      <c r="T700" s="376"/>
      <c r="U700" s="375"/>
      <c r="V700" s="375"/>
      <c r="W700" s="375"/>
      <c r="X700" s="375"/>
      <c r="Y700" s="375"/>
      <c r="Z700" s="375"/>
    </row>
    <row r="701" spans="1:26" ht="13.5" customHeight="1" x14ac:dyDescent="0.25">
      <c r="A701" s="345">
        <f t="shared" ca="1" si="145"/>
        <v>0</v>
      </c>
      <c r="B701" s="345">
        <f t="shared" ca="1" si="147"/>
        <v>22</v>
      </c>
      <c r="C701" s="345">
        <f t="shared" ca="1" si="148"/>
        <v>1</v>
      </c>
      <c r="D701" s="346">
        <f t="shared" ca="1" si="146"/>
        <v>1</v>
      </c>
      <c r="E701" s="346">
        <f t="shared" ca="1" si="149"/>
        <v>1</v>
      </c>
      <c r="F701" s="344"/>
      <c r="G701" s="374"/>
      <c r="H701" s="374"/>
      <c r="I701" s="374"/>
      <c r="J701" s="375"/>
      <c r="K701" s="376"/>
      <c r="L701" s="377"/>
      <c r="M701" s="377"/>
      <c r="N701" s="382"/>
      <c r="O701" s="403"/>
      <c r="P701" s="375"/>
      <c r="Q701" s="380"/>
      <c r="R701" s="376"/>
      <c r="S701" s="376"/>
      <c r="T701" s="376"/>
      <c r="U701" s="375"/>
      <c r="V701" s="375"/>
      <c r="W701" s="375"/>
      <c r="X701" s="375"/>
      <c r="Y701" s="375"/>
      <c r="Z701" s="375"/>
    </row>
    <row r="702" spans="1:26" ht="13.5" customHeight="1" x14ac:dyDescent="0.25">
      <c r="A702" s="345">
        <f t="shared" ca="1" si="145"/>
        <v>0</v>
      </c>
      <c r="B702" s="345">
        <f t="shared" ca="1" si="147"/>
        <v>22</v>
      </c>
      <c r="C702" s="345">
        <f t="shared" ca="1" si="148"/>
        <v>1</v>
      </c>
      <c r="D702" s="346">
        <f t="shared" ca="1" si="146"/>
        <v>1</v>
      </c>
      <c r="E702" s="346">
        <f t="shared" ca="1" si="149"/>
        <v>1</v>
      </c>
      <c r="F702" s="344"/>
      <c r="G702" s="374"/>
      <c r="H702" s="374"/>
      <c r="I702" s="374"/>
      <c r="J702" s="375"/>
      <c r="K702" s="376"/>
      <c r="L702" s="377"/>
      <c r="M702" s="377"/>
      <c r="N702" s="382"/>
      <c r="O702" s="403"/>
      <c r="P702" s="375"/>
      <c r="Q702" s="380"/>
      <c r="R702" s="376"/>
      <c r="S702" s="376"/>
      <c r="T702" s="376"/>
      <c r="U702" s="375"/>
      <c r="V702" s="375"/>
      <c r="W702" s="375"/>
      <c r="X702" s="375"/>
      <c r="Y702" s="375"/>
      <c r="Z702" s="375"/>
    </row>
    <row r="703" spans="1:26" ht="13.5" customHeight="1" x14ac:dyDescent="0.25">
      <c r="A703" s="345">
        <f t="shared" ca="1" si="145"/>
        <v>0</v>
      </c>
      <c r="B703" s="345">
        <f t="shared" ca="1" si="147"/>
        <v>22</v>
      </c>
      <c r="C703" s="345">
        <f t="shared" ca="1" si="148"/>
        <v>1</v>
      </c>
      <c r="D703" s="346">
        <f t="shared" ca="1" si="146"/>
        <v>1</v>
      </c>
      <c r="E703" s="346">
        <f t="shared" ca="1" si="149"/>
        <v>1</v>
      </c>
      <c r="F703" s="344"/>
      <c r="G703" s="374"/>
      <c r="H703" s="374"/>
      <c r="I703" s="374"/>
      <c r="J703" s="375"/>
      <c r="K703" s="376"/>
      <c r="L703" s="377"/>
      <c r="M703" s="377"/>
      <c r="N703" s="382"/>
      <c r="O703" s="403"/>
      <c r="P703" s="375"/>
      <c r="Q703" s="380"/>
      <c r="R703" s="376"/>
      <c r="S703" s="376"/>
      <c r="T703" s="376"/>
      <c r="U703" s="375"/>
      <c r="V703" s="375"/>
      <c r="W703" s="375"/>
      <c r="X703" s="375"/>
      <c r="Y703" s="375"/>
      <c r="Z703" s="375"/>
    </row>
    <row r="704" spans="1:26" ht="13.5" customHeight="1" x14ac:dyDescent="0.25">
      <c r="A704" s="345">
        <f t="shared" ca="1" si="145"/>
        <v>0</v>
      </c>
      <c r="B704" s="345">
        <f t="shared" ca="1" si="147"/>
        <v>22</v>
      </c>
      <c r="C704" s="345">
        <f t="shared" ca="1" si="148"/>
        <v>1</v>
      </c>
      <c r="D704" s="346">
        <f t="shared" ca="1" si="146"/>
        <v>1</v>
      </c>
      <c r="E704" s="346">
        <f t="shared" ca="1" si="149"/>
        <v>1</v>
      </c>
      <c r="F704" s="344"/>
      <c r="G704" s="374"/>
      <c r="H704" s="374"/>
      <c r="I704" s="374"/>
      <c r="J704" s="375"/>
      <c r="K704" s="376"/>
      <c r="L704" s="377"/>
      <c r="M704" s="377"/>
      <c r="N704" s="382"/>
      <c r="O704" s="403"/>
      <c r="P704" s="375"/>
      <c r="Q704" s="380"/>
      <c r="R704" s="376"/>
      <c r="S704" s="376"/>
      <c r="T704" s="376"/>
      <c r="U704" s="375"/>
      <c r="V704" s="375"/>
      <c r="W704" s="375"/>
      <c r="X704" s="375"/>
      <c r="Y704" s="375"/>
      <c r="Z704" s="375"/>
    </row>
    <row r="705" spans="1:26" ht="13.5" customHeight="1" x14ac:dyDescent="0.25">
      <c r="A705" s="345">
        <f t="shared" ca="1" si="145"/>
        <v>0</v>
      </c>
      <c r="B705" s="345">
        <f t="shared" ca="1" si="147"/>
        <v>22</v>
      </c>
      <c r="C705" s="345">
        <f t="shared" ca="1" si="148"/>
        <v>1</v>
      </c>
      <c r="D705" s="346">
        <f t="shared" ca="1" si="146"/>
        <v>1</v>
      </c>
      <c r="E705" s="346">
        <f t="shared" ca="1" si="149"/>
        <v>1</v>
      </c>
      <c r="F705" s="344"/>
      <c r="G705" s="374"/>
      <c r="H705" s="374"/>
      <c r="I705" s="374"/>
      <c r="J705" s="375"/>
      <c r="K705" s="376"/>
      <c r="L705" s="377"/>
      <c r="M705" s="377"/>
      <c r="N705" s="382"/>
      <c r="O705" s="403"/>
      <c r="P705" s="375"/>
      <c r="Q705" s="380"/>
      <c r="R705" s="376"/>
      <c r="S705" s="376"/>
      <c r="T705" s="376"/>
      <c r="U705" s="375"/>
      <c r="V705" s="375"/>
      <c r="W705" s="375"/>
      <c r="X705" s="375"/>
      <c r="Y705" s="375"/>
      <c r="Z705" s="375"/>
    </row>
    <row r="706" spans="1:26" ht="13.5" customHeight="1" x14ac:dyDescent="0.25">
      <c r="A706" s="345">
        <f t="shared" ca="1" si="145"/>
        <v>0</v>
      </c>
      <c r="B706" s="345">
        <f t="shared" ca="1" si="147"/>
        <v>22</v>
      </c>
      <c r="C706" s="345">
        <f t="shared" ca="1" si="148"/>
        <v>1</v>
      </c>
      <c r="D706" s="346">
        <f t="shared" ca="1" si="146"/>
        <v>1</v>
      </c>
      <c r="E706" s="346">
        <f t="shared" ca="1" si="149"/>
        <v>1</v>
      </c>
      <c r="F706" s="344"/>
      <c r="G706" s="374"/>
      <c r="H706" s="374"/>
      <c r="I706" s="374"/>
      <c r="J706" s="375"/>
      <c r="K706" s="376"/>
      <c r="L706" s="377"/>
      <c r="M706" s="377"/>
      <c r="N706" s="382"/>
      <c r="O706" s="403"/>
      <c r="P706" s="375"/>
      <c r="Q706" s="380"/>
      <c r="R706" s="376"/>
      <c r="S706" s="376"/>
      <c r="T706" s="376"/>
      <c r="U706" s="375"/>
      <c r="V706" s="375"/>
      <c r="W706" s="375"/>
      <c r="X706" s="375"/>
      <c r="Y706" s="375"/>
      <c r="Z706" s="375"/>
    </row>
    <row r="707" spans="1:26" ht="13.5" customHeight="1" x14ac:dyDescent="0.25">
      <c r="A707" s="345">
        <f t="shared" ca="1" si="145"/>
        <v>0</v>
      </c>
      <c r="B707" s="345">
        <f t="shared" ca="1" si="147"/>
        <v>22</v>
      </c>
      <c r="C707" s="345">
        <f t="shared" ca="1" si="148"/>
        <v>1</v>
      </c>
      <c r="D707" s="346">
        <f t="shared" ca="1" si="146"/>
        <v>1</v>
      </c>
      <c r="E707" s="346">
        <f t="shared" ca="1" si="149"/>
        <v>1</v>
      </c>
      <c r="F707" s="344"/>
      <c r="G707" s="374"/>
      <c r="H707" s="374"/>
      <c r="I707" s="374"/>
      <c r="J707" s="375"/>
      <c r="K707" s="376"/>
      <c r="L707" s="377"/>
      <c r="M707" s="377"/>
      <c r="N707" s="382"/>
      <c r="O707" s="403"/>
      <c r="P707" s="375"/>
      <c r="Q707" s="380"/>
      <c r="R707" s="376"/>
      <c r="S707" s="376"/>
      <c r="T707" s="376"/>
      <c r="U707" s="375"/>
      <c r="V707" s="375"/>
      <c r="W707" s="375"/>
      <c r="X707" s="375"/>
      <c r="Y707" s="375"/>
      <c r="Z707" s="375"/>
    </row>
    <row r="708" spans="1:26" ht="13.5" customHeight="1" x14ac:dyDescent="0.25">
      <c r="A708" s="345">
        <f t="shared" ca="1" si="145"/>
        <v>0</v>
      </c>
      <c r="B708" s="345">
        <f t="shared" ca="1" si="147"/>
        <v>22</v>
      </c>
      <c r="C708" s="345">
        <f t="shared" ca="1" si="148"/>
        <v>1</v>
      </c>
      <c r="D708" s="346">
        <f t="shared" ca="1" si="146"/>
        <v>1</v>
      </c>
      <c r="E708" s="346">
        <f t="shared" ca="1" si="149"/>
        <v>1</v>
      </c>
      <c r="F708" s="344"/>
      <c r="G708" s="374"/>
      <c r="H708" s="374"/>
      <c r="I708" s="374"/>
      <c r="J708" s="375"/>
      <c r="K708" s="376"/>
      <c r="L708" s="377"/>
      <c r="M708" s="377"/>
      <c r="N708" s="382"/>
      <c r="O708" s="403"/>
      <c r="P708" s="375"/>
      <c r="Q708" s="380"/>
      <c r="R708" s="376"/>
      <c r="S708" s="376"/>
      <c r="T708" s="376"/>
      <c r="U708" s="375"/>
      <c r="V708" s="375"/>
      <c r="W708" s="375"/>
      <c r="X708" s="375"/>
      <c r="Y708" s="375"/>
      <c r="Z708" s="375"/>
    </row>
    <row r="709" spans="1:26" ht="13.5" customHeight="1" x14ac:dyDescent="0.25">
      <c r="A709" s="345">
        <f t="shared" ca="1" si="145"/>
        <v>0</v>
      </c>
      <c r="B709" s="345">
        <f t="shared" ca="1" si="147"/>
        <v>22</v>
      </c>
      <c r="C709" s="345">
        <f t="shared" ca="1" si="148"/>
        <v>1</v>
      </c>
      <c r="D709" s="346">
        <f t="shared" ca="1" si="146"/>
        <v>1</v>
      </c>
      <c r="E709" s="346">
        <f t="shared" ca="1" si="149"/>
        <v>1</v>
      </c>
      <c r="F709" s="344"/>
      <c r="G709" s="374"/>
      <c r="H709" s="374"/>
      <c r="I709" s="374"/>
      <c r="J709" s="375"/>
      <c r="K709" s="376"/>
      <c r="L709" s="377"/>
      <c r="M709" s="377"/>
      <c r="N709" s="382"/>
      <c r="O709" s="403"/>
      <c r="P709" s="375"/>
      <c r="Q709" s="380"/>
      <c r="R709" s="376"/>
      <c r="S709" s="376"/>
      <c r="T709" s="376"/>
      <c r="U709" s="375"/>
      <c r="V709" s="375"/>
      <c r="W709" s="375"/>
      <c r="X709" s="375"/>
      <c r="Y709" s="375"/>
      <c r="Z709" s="375"/>
    </row>
    <row r="710" spans="1:26" ht="13.5" customHeight="1" x14ac:dyDescent="0.25">
      <c r="A710" s="345">
        <f t="shared" ca="1" si="145"/>
        <v>0</v>
      </c>
      <c r="B710" s="345">
        <f t="shared" ca="1" si="147"/>
        <v>22</v>
      </c>
      <c r="C710" s="345">
        <f t="shared" ca="1" si="148"/>
        <v>1</v>
      </c>
      <c r="D710" s="346">
        <f t="shared" ca="1" si="146"/>
        <v>1</v>
      </c>
      <c r="E710" s="346">
        <f t="shared" ca="1" si="149"/>
        <v>1</v>
      </c>
      <c r="F710" s="344"/>
      <c r="G710" s="374"/>
      <c r="H710" s="374"/>
      <c r="I710" s="374"/>
      <c r="J710" s="375"/>
      <c r="K710" s="376"/>
      <c r="L710" s="377"/>
      <c r="M710" s="377"/>
      <c r="N710" s="382"/>
      <c r="O710" s="403"/>
      <c r="P710" s="375"/>
      <c r="Q710" s="380"/>
      <c r="R710" s="376"/>
      <c r="S710" s="376"/>
      <c r="T710" s="376"/>
      <c r="U710" s="375"/>
      <c r="V710" s="375"/>
      <c r="W710" s="375"/>
      <c r="X710" s="375"/>
      <c r="Y710" s="375"/>
      <c r="Z710" s="375"/>
    </row>
    <row r="711" spans="1:26" ht="13.5" customHeight="1" x14ac:dyDescent="0.25">
      <c r="A711" s="345">
        <f t="shared" ca="1" si="145"/>
        <v>0</v>
      </c>
      <c r="B711" s="345">
        <f t="shared" ca="1" si="147"/>
        <v>22</v>
      </c>
      <c r="C711" s="345">
        <f t="shared" ca="1" si="148"/>
        <v>1</v>
      </c>
      <c r="D711" s="346">
        <f t="shared" ca="1" si="146"/>
        <v>1</v>
      </c>
      <c r="E711" s="346">
        <f t="shared" ca="1" si="149"/>
        <v>1</v>
      </c>
      <c r="F711" s="344"/>
      <c r="G711" s="374"/>
      <c r="H711" s="374"/>
      <c r="I711" s="374"/>
      <c r="J711" s="375"/>
      <c r="K711" s="376"/>
      <c r="L711" s="377"/>
      <c r="M711" s="377"/>
      <c r="N711" s="382"/>
      <c r="O711" s="403"/>
      <c r="P711" s="375"/>
      <c r="Q711" s="380"/>
      <c r="R711" s="376"/>
      <c r="S711" s="376"/>
      <c r="T711" s="376"/>
      <c r="U711" s="375"/>
      <c r="V711" s="375"/>
      <c r="W711" s="375"/>
      <c r="X711" s="375"/>
      <c r="Y711" s="375"/>
      <c r="Z711" s="375"/>
    </row>
    <row r="712" spans="1:26" ht="13.5" customHeight="1" x14ac:dyDescent="0.25">
      <c r="A712" s="345">
        <f t="shared" ca="1" si="145"/>
        <v>0</v>
      </c>
      <c r="B712" s="345">
        <f t="shared" ca="1" si="147"/>
        <v>22</v>
      </c>
      <c r="C712" s="345">
        <f t="shared" ca="1" si="148"/>
        <v>1</v>
      </c>
      <c r="D712" s="346">
        <f t="shared" ca="1" si="146"/>
        <v>1</v>
      </c>
      <c r="E712" s="346">
        <f t="shared" ca="1" si="149"/>
        <v>1</v>
      </c>
      <c r="F712" s="344"/>
      <c r="G712" s="374"/>
      <c r="H712" s="374"/>
      <c r="I712" s="374"/>
      <c r="J712" s="375"/>
      <c r="K712" s="376"/>
      <c r="L712" s="377"/>
      <c r="M712" s="377"/>
      <c r="N712" s="382"/>
      <c r="O712" s="403"/>
      <c r="P712" s="375"/>
      <c r="Q712" s="380"/>
      <c r="R712" s="376"/>
      <c r="S712" s="376"/>
      <c r="T712" s="376"/>
      <c r="U712" s="375"/>
      <c r="V712" s="375"/>
      <c r="W712" s="375"/>
      <c r="X712" s="375"/>
      <c r="Y712" s="375"/>
      <c r="Z712" s="375"/>
    </row>
    <row r="713" spans="1:26" ht="13.5" customHeight="1" x14ac:dyDescent="0.25">
      <c r="A713" s="345">
        <f t="shared" ca="1" si="145"/>
        <v>0</v>
      </c>
      <c r="B713" s="345">
        <f t="shared" ca="1" si="147"/>
        <v>22</v>
      </c>
      <c r="C713" s="345">
        <f t="shared" ca="1" si="148"/>
        <v>1</v>
      </c>
      <c r="D713" s="346">
        <f t="shared" ca="1" si="146"/>
        <v>1</v>
      </c>
      <c r="E713" s="346">
        <f t="shared" ca="1" si="149"/>
        <v>1</v>
      </c>
      <c r="F713" s="344"/>
      <c r="G713" s="374"/>
      <c r="H713" s="374"/>
      <c r="I713" s="374"/>
      <c r="J713" s="375"/>
      <c r="K713" s="376"/>
      <c r="L713" s="377"/>
      <c r="M713" s="377"/>
      <c r="N713" s="382"/>
      <c r="O713" s="403"/>
      <c r="P713" s="375"/>
      <c r="Q713" s="380"/>
      <c r="R713" s="376"/>
      <c r="S713" s="376"/>
      <c r="T713" s="376"/>
      <c r="U713" s="375"/>
      <c r="V713" s="375"/>
      <c r="W713" s="375"/>
      <c r="X713" s="375"/>
      <c r="Y713" s="375"/>
      <c r="Z713" s="375"/>
    </row>
    <row r="714" spans="1:26" ht="13.5" customHeight="1" x14ac:dyDescent="0.25">
      <c r="A714" s="345">
        <f t="shared" ca="1" si="145"/>
        <v>0</v>
      </c>
      <c r="B714" s="345">
        <f t="shared" ca="1" si="147"/>
        <v>22</v>
      </c>
      <c r="C714" s="345">
        <f t="shared" ca="1" si="148"/>
        <v>1</v>
      </c>
      <c r="D714" s="346">
        <f t="shared" ca="1" si="146"/>
        <v>1</v>
      </c>
      <c r="E714" s="346">
        <f t="shared" ca="1" si="149"/>
        <v>1</v>
      </c>
      <c r="F714" s="344"/>
      <c r="G714" s="374"/>
      <c r="H714" s="374"/>
      <c r="I714" s="374"/>
      <c r="J714" s="375"/>
      <c r="K714" s="376"/>
      <c r="L714" s="377"/>
      <c r="M714" s="377"/>
      <c r="N714" s="382"/>
      <c r="O714" s="403"/>
      <c r="P714" s="375"/>
      <c r="Q714" s="380"/>
      <c r="R714" s="376"/>
      <c r="S714" s="376"/>
      <c r="T714" s="376"/>
      <c r="U714" s="375"/>
      <c r="V714" s="375"/>
      <c r="W714" s="375"/>
      <c r="X714" s="375"/>
      <c r="Y714" s="375"/>
      <c r="Z714" s="375"/>
    </row>
    <row r="715" spans="1:26" ht="13.5" customHeight="1" x14ac:dyDescent="0.25">
      <c r="A715" s="345">
        <f t="shared" ca="1" si="145"/>
        <v>0</v>
      </c>
      <c r="B715" s="345">
        <f t="shared" ca="1" si="147"/>
        <v>22</v>
      </c>
      <c r="C715" s="345">
        <f t="shared" ca="1" si="148"/>
        <v>1</v>
      </c>
      <c r="D715" s="346">
        <f t="shared" ca="1" si="146"/>
        <v>1</v>
      </c>
      <c r="E715" s="346">
        <f t="shared" ca="1" si="149"/>
        <v>1</v>
      </c>
      <c r="F715" s="344"/>
      <c r="G715" s="374"/>
      <c r="H715" s="374"/>
      <c r="I715" s="374"/>
      <c r="J715" s="375"/>
      <c r="K715" s="376"/>
      <c r="L715" s="377"/>
      <c r="M715" s="377"/>
      <c r="N715" s="382"/>
      <c r="O715" s="403"/>
      <c r="P715" s="375"/>
      <c r="Q715" s="380"/>
      <c r="R715" s="376"/>
      <c r="S715" s="376"/>
      <c r="T715" s="376"/>
      <c r="U715" s="375"/>
      <c r="V715" s="375"/>
      <c r="W715" s="375"/>
      <c r="X715" s="375"/>
      <c r="Y715" s="375"/>
      <c r="Z715" s="375"/>
    </row>
    <row r="716" spans="1:26" ht="13.5" customHeight="1" x14ac:dyDescent="0.25">
      <c r="A716" s="345">
        <f t="shared" ca="1" si="145"/>
        <v>0</v>
      </c>
      <c r="B716" s="345">
        <f t="shared" ca="1" si="147"/>
        <v>22</v>
      </c>
      <c r="C716" s="345">
        <f t="shared" ca="1" si="148"/>
        <v>1</v>
      </c>
      <c r="D716" s="346">
        <f t="shared" ca="1" si="146"/>
        <v>1</v>
      </c>
      <c r="E716" s="346">
        <f t="shared" ca="1" si="149"/>
        <v>1</v>
      </c>
      <c r="F716" s="344"/>
      <c r="G716" s="374"/>
      <c r="H716" s="374"/>
      <c r="I716" s="374"/>
      <c r="J716" s="375"/>
      <c r="K716" s="376"/>
      <c r="L716" s="377"/>
      <c r="M716" s="377"/>
      <c r="N716" s="382"/>
      <c r="O716" s="403"/>
      <c r="P716" s="375"/>
      <c r="Q716" s="380"/>
      <c r="R716" s="376"/>
      <c r="S716" s="376"/>
      <c r="T716" s="376"/>
      <c r="U716" s="375"/>
      <c r="V716" s="375"/>
      <c r="W716" s="375"/>
      <c r="X716" s="375"/>
      <c r="Y716" s="375"/>
      <c r="Z716" s="375"/>
    </row>
    <row r="717" spans="1:26" ht="13.5" customHeight="1" x14ac:dyDescent="0.25">
      <c r="A717" s="345">
        <f t="shared" ca="1" si="145"/>
        <v>0</v>
      </c>
      <c r="B717" s="345">
        <f t="shared" ca="1" si="147"/>
        <v>22</v>
      </c>
      <c r="C717" s="345">
        <f t="shared" ca="1" si="148"/>
        <v>1</v>
      </c>
      <c r="D717" s="346">
        <f t="shared" ca="1" si="146"/>
        <v>1</v>
      </c>
      <c r="E717" s="346">
        <f t="shared" ca="1" si="149"/>
        <v>1</v>
      </c>
      <c r="F717" s="344"/>
      <c r="G717" s="374"/>
      <c r="H717" s="374"/>
      <c r="I717" s="374"/>
      <c r="J717" s="375"/>
      <c r="K717" s="376"/>
      <c r="L717" s="377"/>
      <c r="M717" s="377"/>
      <c r="N717" s="382"/>
      <c r="O717" s="403"/>
      <c r="P717" s="375"/>
      <c r="Q717" s="380"/>
      <c r="R717" s="376"/>
      <c r="S717" s="376"/>
      <c r="T717" s="376"/>
      <c r="U717" s="375"/>
      <c r="V717" s="375"/>
      <c r="W717" s="375"/>
      <c r="X717" s="375"/>
      <c r="Y717" s="375"/>
      <c r="Z717" s="375"/>
    </row>
    <row r="718" spans="1:26" ht="13.5" customHeight="1" x14ac:dyDescent="0.25">
      <c r="A718" s="345">
        <f t="shared" ca="1" si="145"/>
        <v>0</v>
      </c>
      <c r="B718" s="345">
        <f t="shared" ca="1" si="147"/>
        <v>22</v>
      </c>
      <c r="C718" s="345">
        <f t="shared" ca="1" si="148"/>
        <v>1</v>
      </c>
      <c r="D718" s="346">
        <f t="shared" ca="1" si="146"/>
        <v>1</v>
      </c>
      <c r="E718" s="346">
        <f t="shared" ca="1" si="149"/>
        <v>1</v>
      </c>
      <c r="F718" s="344"/>
      <c r="G718" s="374"/>
      <c r="H718" s="374"/>
      <c r="I718" s="374"/>
      <c r="J718" s="375"/>
      <c r="K718" s="376"/>
      <c r="L718" s="377"/>
      <c r="M718" s="377"/>
      <c r="N718" s="382"/>
      <c r="O718" s="403"/>
      <c r="P718" s="375"/>
      <c r="Q718" s="380"/>
      <c r="R718" s="376"/>
      <c r="S718" s="376"/>
      <c r="T718" s="376"/>
      <c r="U718" s="375"/>
      <c r="V718" s="375"/>
      <c r="W718" s="375"/>
      <c r="X718" s="375"/>
      <c r="Y718" s="375"/>
      <c r="Z718" s="375"/>
    </row>
    <row r="719" spans="1:26" ht="13.5" customHeight="1" x14ac:dyDescent="0.25">
      <c r="A719" s="345">
        <f t="shared" ca="1" si="145"/>
        <v>0</v>
      </c>
      <c r="B719" s="345">
        <f t="shared" ca="1" si="147"/>
        <v>22</v>
      </c>
      <c r="C719" s="345">
        <f t="shared" ca="1" si="148"/>
        <v>1</v>
      </c>
      <c r="D719" s="346">
        <f t="shared" ca="1" si="146"/>
        <v>1</v>
      </c>
      <c r="E719" s="346">
        <f t="shared" ca="1" si="149"/>
        <v>1</v>
      </c>
      <c r="F719" s="344"/>
      <c r="G719" s="374"/>
      <c r="H719" s="374"/>
      <c r="I719" s="374"/>
      <c r="J719" s="375"/>
      <c r="K719" s="376"/>
      <c r="L719" s="377"/>
      <c r="M719" s="377"/>
      <c r="N719" s="382"/>
      <c r="O719" s="403"/>
      <c r="P719" s="375"/>
      <c r="Q719" s="380"/>
      <c r="R719" s="376"/>
      <c r="S719" s="376"/>
      <c r="T719" s="376"/>
      <c r="U719" s="375"/>
      <c r="V719" s="375"/>
      <c r="W719" s="375"/>
      <c r="X719" s="375"/>
      <c r="Y719" s="375"/>
      <c r="Z719" s="375"/>
    </row>
    <row r="720" spans="1:26" ht="13.5" customHeight="1" x14ac:dyDescent="0.25">
      <c r="A720" s="345">
        <f t="shared" ca="1" si="145"/>
        <v>0</v>
      </c>
      <c r="B720" s="345">
        <f t="shared" ca="1" si="147"/>
        <v>22</v>
      </c>
      <c r="C720" s="345">
        <f t="shared" ca="1" si="148"/>
        <v>1</v>
      </c>
      <c r="D720" s="346">
        <f t="shared" ca="1" si="146"/>
        <v>1</v>
      </c>
      <c r="E720" s="346">
        <f t="shared" ca="1" si="149"/>
        <v>1</v>
      </c>
      <c r="F720" s="344"/>
      <c r="G720" s="374"/>
      <c r="H720" s="374"/>
      <c r="I720" s="374"/>
      <c r="J720" s="375"/>
      <c r="K720" s="376"/>
      <c r="L720" s="377"/>
      <c r="M720" s="377"/>
      <c r="N720" s="382"/>
      <c r="O720" s="403"/>
      <c r="P720" s="375"/>
      <c r="Q720" s="380"/>
      <c r="R720" s="376"/>
      <c r="S720" s="376"/>
      <c r="T720" s="376"/>
      <c r="U720" s="375"/>
      <c r="V720" s="375"/>
      <c r="W720" s="375"/>
      <c r="X720" s="375"/>
      <c r="Y720" s="375"/>
      <c r="Z720" s="375"/>
    </row>
    <row r="721" spans="1:26" ht="13.5" customHeight="1" x14ac:dyDescent="0.25">
      <c r="A721" s="345">
        <f t="shared" ca="1" si="145"/>
        <v>0</v>
      </c>
      <c r="B721" s="345">
        <f t="shared" ca="1" si="147"/>
        <v>22</v>
      </c>
      <c r="C721" s="345">
        <f t="shared" ca="1" si="148"/>
        <v>1</v>
      </c>
      <c r="D721" s="346">
        <f t="shared" ca="1" si="146"/>
        <v>1</v>
      </c>
      <c r="E721" s="346">
        <f t="shared" ca="1" si="149"/>
        <v>1</v>
      </c>
      <c r="F721" s="344"/>
      <c r="G721" s="374"/>
      <c r="H721" s="374"/>
      <c r="I721" s="374"/>
      <c r="J721" s="375"/>
      <c r="K721" s="376"/>
      <c r="L721" s="377"/>
      <c r="M721" s="377"/>
      <c r="N721" s="382"/>
      <c r="O721" s="403"/>
      <c r="P721" s="375"/>
      <c r="Q721" s="380"/>
      <c r="R721" s="376"/>
      <c r="S721" s="376"/>
      <c r="T721" s="376"/>
      <c r="U721" s="375"/>
      <c r="V721" s="375"/>
      <c r="W721" s="375"/>
      <c r="X721" s="375"/>
      <c r="Y721" s="375"/>
      <c r="Z721" s="375"/>
    </row>
    <row r="722" spans="1:26" ht="13.5" customHeight="1" x14ac:dyDescent="0.25">
      <c r="A722" s="345">
        <f t="shared" ca="1" si="145"/>
        <v>0</v>
      </c>
      <c r="B722" s="345">
        <f t="shared" ca="1" si="147"/>
        <v>22</v>
      </c>
      <c r="C722" s="345">
        <f t="shared" ca="1" si="148"/>
        <v>1</v>
      </c>
      <c r="D722" s="346">
        <f t="shared" ca="1" si="146"/>
        <v>1</v>
      </c>
      <c r="E722" s="346">
        <f t="shared" ca="1" si="149"/>
        <v>1</v>
      </c>
      <c r="F722" s="344"/>
      <c r="G722" s="374"/>
      <c r="H722" s="374"/>
      <c r="I722" s="374"/>
      <c r="J722" s="375"/>
      <c r="K722" s="376"/>
      <c r="L722" s="377"/>
      <c r="M722" s="377"/>
      <c r="N722" s="382"/>
      <c r="O722" s="403"/>
      <c r="P722" s="375"/>
      <c r="Q722" s="380"/>
      <c r="R722" s="376"/>
      <c r="S722" s="376"/>
      <c r="T722" s="376"/>
      <c r="U722" s="375"/>
      <c r="V722" s="375"/>
      <c r="W722" s="375"/>
      <c r="X722" s="375"/>
      <c r="Y722" s="375"/>
      <c r="Z722" s="375"/>
    </row>
    <row r="723" spans="1:26" ht="13.5" customHeight="1" x14ac:dyDescent="0.25">
      <c r="A723" s="345">
        <f t="shared" ca="1" si="145"/>
        <v>0</v>
      </c>
      <c r="B723" s="345">
        <f t="shared" ca="1" si="147"/>
        <v>22</v>
      </c>
      <c r="C723" s="345">
        <f t="shared" ca="1" si="148"/>
        <v>1</v>
      </c>
      <c r="D723" s="346">
        <f t="shared" ca="1" si="146"/>
        <v>1</v>
      </c>
      <c r="E723" s="346">
        <f t="shared" ca="1" si="149"/>
        <v>1</v>
      </c>
      <c r="F723" s="344"/>
      <c r="G723" s="374"/>
      <c r="H723" s="374"/>
      <c r="I723" s="374"/>
      <c r="J723" s="375"/>
      <c r="K723" s="376"/>
      <c r="L723" s="377"/>
      <c r="M723" s="377"/>
      <c r="N723" s="382"/>
      <c r="O723" s="403"/>
      <c r="P723" s="375"/>
      <c r="Q723" s="380"/>
      <c r="R723" s="376"/>
      <c r="S723" s="376"/>
      <c r="T723" s="376"/>
      <c r="U723" s="375"/>
      <c r="V723" s="375"/>
      <c r="W723" s="375"/>
      <c r="X723" s="375"/>
      <c r="Y723" s="375"/>
      <c r="Z723" s="375"/>
    </row>
    <row r="724" spans="1:26" ht="13.5" customHeight="1" x14ac:dyDescent="0.25">
      <c r="A724" s="345">
        <f t="shared" ca="1" si="145"/>
        <v>0</v>
      </c>
      <c r="B724" s="345">
        <f t="shared" ca="1" si="147"/>
        <v>22</v>
      </c>
      <c r="C724" s="345">
        <f t="shared" ca="1" si="148"/>
        <v>1</v>
      </c>
      <c r="D724" s="346">
        <f t="shared" ca="1" si="146"/>
        <v>1</v>
      </c>
      <c r="E724" s="346">
        <f t="shared" ca="1" si="149"/>
        <v>1</v>
      </c>
      <c r="F724" s="344"/>
      <c r="G724" s="374"/>
      <c r="H724" s="374"/>
      <c r="I724" s="374"/>
      <c r="J724" s="375"/>
      <c r="K724" s="376"/>
      <c r="L724" s="377"/>
      <c r="M724" s="377"/>
      <c r="N724" s="382"/>
      <c r="O724" s="403"/>
      <c r="P724" s="375"/>
      <c r="Q724" s="380"/>
      <c r="R724" s="376"/>
      <c r="S724" s="376"/>
      <c r="T724" s="376"/>
      <c r="U724" s="375"/>
      <c r="V724" s="375"/>
      <c r="W724" s="375"/>
      <c r="X724" s="375"/>
      <c r="Y724" s="375"/>
      <c r="Z724" s="375"/>
    </row>
    <row r="725" spans="1:26" ht="13.5" customHeight="1" x14ac:dyDescent="0.25">
      <c r="A725" s="345">
        <f t="shared" ca="1" si="145"/>
        <v>0</v>
      </c>
      <c r="B725" s="345">
        <f t="shared" ca="1" si="147"/>
        <v>22</v>
      </c>
      <c r="C725" s="345">
        <f t="shared" ca="1" si="148"/>
        <v>1</v>
      </c>
      <c r="D725" s="346">
        <f t="shared" ca="1" si="146"/>
        <v>1</v>
      </c>
      <c r="E725" s="346">
        <f t="shared" ca="1" si="149"/>
        <v>1</v>
      </c>
      <c r="F725" s="344"/>
      <c r="G725" s="374"/>
      <c r="H725" s="374"/>
      <c r="I725" s="374"/>
      <c r="J725" s="375"/>
      <c r="K725" s="376"/>
      <c r="L725" s="377"/>
      <c r="M725" s="377"/>
      <c r="N725" s="382"/>
      <c r="O725" s="403"/>
      <c r="P725" s="375"/>
      <c r="Q725" s="380"/>
      <c r="R725" s="376"/>
      <c r="S725" s="376"/>
      <c r="T725" s="376"/>
      <c r="U725" s="375"/>
      <c r="V725" s="375"/>
      <c r="W725" s="375"/>
      <c r="X725" s="375"/>
      <c r="Y725" s="375"/>
      <c r="Z725" s="375"/>
    </row>
    <row r="726" spans="1:26" ht="13.5" customHeight="1" x14ac:dyDescent="0.25">
      <c r="A726" s="345">
        <f t="shared" ca="1" si="145"/>
        <v>0</v>
      </c>
      <c r="B726" s="345">
        <f t="shared" ca="1" si="147"/>
        <v>22</v>
      </c>
      <c r="C726" s="345">
        <f t="shared" ca="1" si="148"/>
        <v>1</v>
      </c>
      <c r="D726" s="346">
        <f t="shared" ca="1" si="146"/>
        <v>1</v>
      </c>
      <c r="E726" s="346">
        <f t="shared" ca="1" si="149"/>
        <v>1</v>
      </c>
      <c r="F726" s="344"/>
      <c r="G726" s="374"/>
      <c r="H726" s="374"/>
      <c r="I726" s="374"/>
      <c r="J726" s="375"/>
      <c r="K726" s="376"/>
      <c r="L726" s="377"/>
      <c r="M726" s="377"/>
      <c r="N726" s="382"/>
      <c r="O726" s="403"/>
      <c r="P726" s="375"/>
      <c r="Q726" s="380"/>
      <c r="R726" s="376"/>
      <c r="S726" s="376"/>
      <c r="T726" s="376"/>
      <c r="U726" s="375"/>
      <c r="V726" s="375"/>
      <c r="W726" s="375"/>
      <c r="X726" s="375"/>
      <c r="Y726" s="375"/>
      <c r="Z726" s="375"/>
    </row>
    <row r="727" spans="1:26" ht="13.5" customHeight="1" x14ac:dyDescent="0.25">
      <c r="A727" s="345">
        <f t="shared" ca="1" si="145"/>
        <v>0</v>
      </c>
      <c r="B727" s="345">
        <f t="shared" ca="1" si="147"/>
        <v>22</v>
      </c>
      <c r="C727" s="345">
        <f t="shared" ca="1" si="148"/>
        <v>1</v>
      </c>
      <c r="D727" s="346">
        <f t="shared" ca="1" si="146"/>
        <v>1</v>
      </c>
      <c r="E727" s="346">
        <f t="shared" ca="1" si="149"/>
        <v>1</v>
      </c>
      <c r="F727" s="344"/>
      <c r="G727" s="374"/>
      <c r="H727" s="374"/>
      <c r="I727" s="374"/>
      <c r="J727" s="375"/>
      <c r="K727" s="376"/>
      <c r="L727" s="377"/>
      <c r="M727" s="377"/>
      <c r="N727" s="382"/>
      <c r="O727" s="403"/>
      <c r="P727" s="375"/>
      <c r="Q727" s="380"/>
      <c r="R727" s="376"/>
      <c r="S727" s="376"/>
      <c r="T727" s="376"/>
      <c r="U727" s="375"/>
      <c r="V727" s="375"/>
      <c r="W727" s="375"/>
      <c r="X727" s="375"/>
      <c r="Y727" s="375"/>
      <c r="Z727" s="375"/>
    </row>
    <row r="728" spans="1:26" ht="13.5" customHeight="1" x14ac:dyDescent="0.25">
      <c r="A728" s="345">
        <f t="shared" ca="1" si="145"/>
        <v>0</v>
      </c>
      <c r="B728" s="345">
        <f t="shared" ca="1" si="147"/>
        <v>22</v>
      </c>
      <c r="C728" s="345">
        <f t="shared" ca="1" si="148"/>
        <v>1</v>
      </c>
      <c r="D728" s="346">
        <f t="shared" ca="1" si="146"/>
        <v>1</v>
      </c>
      <c r="E728" s="346">
        <f t="shared" ca="1" si="149"/>
        <v>1</v>
      </c>
      <c r="F728" s="344"/>
      <c r="G728" s="374"/>
      <c r="H728" s="374"/>
      <c r="I728" s="374"/>
      <c r="J728" s="375"/>
      <c r="K728" s="376"/>
      <c r="L728" s="377"/>
      <c r="M728" s="377"/>
      <c r="N728" s="382"/>
      <c r="O728" s="403"/>
      <c r="P728" s="375"/>
      <c r="Q728" s="380"/>
      <c r="R728" s="376"/>
      <c r="S728" s="376"/>
      <c r="T728" s="376"/>
      <c r="U728" s="375"/>
      <c r="V728" s="375"/>
      <c r="W728" s="375"/>
      <c r="X728" s="375"/>
      <c r="Y728" s="375"/>
      <c r="Z728" s="375"/>
    </row>
    <row r="729" spans="1:26" ht="13.5" customHeight="1" x14ac:dyDescent="0.25">
      <c r="A729" s="345">
        <f t="shared" ca="1" si="145"/>
        <v>0</v>
      </c>
      <c r="B729" s="345">
        <f t="shared" ca="1" si="147"/>
        <v>22</v>
      </c>
      <c r="C729" s="345">
        <f t="shared" ca="1" si="148"/>
        <v>1</v>
      </c>
      <c r="D729" s="346">
        <f t="shared" ca="1" si="146"/>
        <v>1</v>
      </c>
      <c r="E729" s="346">
        <f t="shared" ca="1" si="149"/>
        <v>1</v>
      </c>
      <c r="F729" s="344"/>
      <c r="G729" s="374"/>
      <c r="H729" s="374"/>
      <c r="I729" s="374"/>
      <c r="J729" s="375"/>
      <c r="K729" s="376"/>
      <c r="L729" s="377"/>
      <c r="M729" s="377"/>
      <c r="N729" s="382"/>
      <c r="O729" s="403"/>
      <c r="P729" s="375"/>
      <c r="Q729" s="380"/>
      <c r="R729" s="376"/>
      <c r="S729" s="376"/>
      <c r="T729" s="376"/>
      <c r="U729" s="375"/>
      <c r="V729" s="375"/>
      <c r="W729" s="375"/>
      <c r="X729" s="375"/>
      <c r="Y729" s="375"/>
      <c r="Z729" s="375"/>
    </row>
    <row r="730" spans="1:26" ht="13.5" customHeight="1" x14ac:dyDescent="0.25">
      <c r="A730" s="345">
        <f t="shared" ca="1" si="145"/>
        <v>0</v>
      </c>
      <c r="B730" s="345">
        <f t="shared" ca="1" si="147"/>
        <v>22</v>
      </c>
      <c r="C730" s="345">
        <f t="shared" ca="1" si="148"/>
        <v>1</v>
      </c>
      <c r="D730" s="346">
        <f t="shared" ca="1" si="146"/>
        <v>1</v>
      </c>
      <c r="E730" s="346">
        <f t="shared" ca="1" si="149"/>
        <v>1</v>
      </c>
      <c r="F730" s="344"/>
      <c r="G730" s="374"/>
      <c r="H730" s="374"/>
      <c r="I730" s="374"/>
      <c r="J730" s="375"/>
      <c r="K730" s="376"/>
      <c r="L730" s="377"/>
      <c r="M730" s="377"/>
      <c r="N730" s="382"/>
      <c r="O730" s="403"/>
      <c r="P730" s="375"/>
      <c r="Q730" s="380"/>
      <c r="R730" s="376"/>
      <c r="S730" s="376"/>
      <c r="T730" s="376"/>
      <c r="U730" s="375"/>
      <c r="V730" s="375"/>
      <c r="W730" s="375"/>
      <c r="X730" s="375"/>
      <c r="Y730" s="375"/>
      <c r="Z730" s="375"/>
    </row>
    <row r="731" spans="1:26" ht="13.5" customHeight="1" x14ac:dyDescent="0.25">
      <c r="A731" s="345">
        <f t="shared" ca="1" si="145"/>
        <v>0</v>
      </c>
      <c r="B731" s="345">
        <f t="shared" ca="1" si="147"/>
        <v>22</v>
      </c>
      <c r="C731" s="345">
        <f t="shared" ca="1" si="148"/>
        <v>1</v>
      </c>
      <c r="D731" s="346">
        <f t="shared" ca="1" si="146"/>
        <v>1</v>
      </c>
      <c r="E731" s="346">
        <f t="shared" ca="1" si="149"/>
        <v>1</v>
      </c>
      <c r="F731" s="344"/>
      <c r="G731" s="374"/>
      <c r="H731" s="374"/>
      <c r="I731" s="374"/>
      <c r="J731" s="375"/>
      <c r="K731" s="376"/>
      <c r="L731" s="377"/>
      <c r="M731" s="377"/>
      <c r="N731" s="382"/>
      <c r="O731" s="403"/>
      <c r="P731" s="375"/>
      <c r="Q731" s="380"/>
      <c r="R731" s="376"/>
      <c r="S731" s="376"/>
      <c r="T731" s="376"/>
      <c r="U731" s="375"/>
      <c r="V731" s="375"/>
      <c r="W731" s="375"/>
      <c r="X731" s="375"/>
      <c r="Y731" s="375"/>
      <c r="Z731" s="375"/>
    </row>
    <row r="732" spans="1:26" ht="13.5" customHeight="1" x14ac:dyDescent="0.25">
      <c r="A732" s="345">
        <f t="shared" ca="1" si="145"/>
        <v>0</v>
      </c>
      <c r="B732" s="345">
        <f t="shared" ca="1" si="147"/>
        <v>22</v>
      </c>
      <c r="C732" s="345">
        <f t="shared" ca="1" si="148"/>
        <v>1</v>
      </c>
      <c r="D732" s="346">
        <f t="shared" ca="1" si="146"/>
        <v>1</v>
      </c>
      <c r="E732" s="346">
        <f t="shared" ca="1" si="149"/>
        <v>1</v>
      </c>
      <c r="F732" s="344"/>
      <c r="G732" s="374"/>
      <c r="H732" s="374"/>
      <c r="I732" s="374"/>
      <c r="J732" s="375"/>
      <c r="K732" s="376"/>
      <c r="L732" s="377"/>
      <c r="M732" s="377"/>
      <c r="N732" s="382"/>
      <c r="O732" s="403"/>
      <c r="P732" s="375"/>
      <c r="Q732" s="380"/>
      <c r="R732" s="376"/>
      <c r="S732" s="376"/>
      <c r="T732" s="376"/>
      <c r="U732" s="375"/>
      <c r="V732" s="375"/>
      <c r="W732" s="375"/>
      <c r="X732" s="375"/>
      <c r="Y732" s="375"/>
      <c r="Z732" s="375"/>
    </row>
    <row r="733" spans="1:26" ht="13.5" customHeight="1" x14ac:dyDescent="0.25">
      <c r="A733" s="345">
        <f t="shared" ca="1" si="145"/>
        <v>0</v>
      </c>
      <c r="B733" s="345">
        <f t="shared" ca="1" si="147"/>
        <v>22</v>
      </c>
      <c r="C733" s="345">
        <f t="shared" ca="1" si="148"/>
        <v>1</v>
      </c>
      <c r="D733" s="346">
        <f t="shared" ca="1" si="146"/>
        <v>1</v>
      </c>
      <c r="E733" s="346">
        <f t="shared" ca="1" si="149"/>
        <v>1</v>
      </c>
      <c r="F733" s="344"/>
      <c r="G733" s="374"/>
      <c r="H733" s="374"/>
      <c r="I733" s="374"/>
      <c r="J733" s="375"/>
      <c r="K733" s="376"/>
      <c r="L733" s="377"/>
      <c r="M733" s="377"/>
      <c r="N733" s="382"/>
      <c r="O733" s="403"/>
      <c r="P733" s="375"/>
      <c r="Q733" s="380"/>
      <c r="R733" s="376"/>
      <c r="S733" s="376"/>
      <c r="T733" s="376"/>
      <c r="U733" s="375"/>
      <c r="V733" s="375"/>
      <c r="W733" s="375"/>
      <c r="X733" s="375"/>
      <c r="Y733" s="375"/>
      <c r="Z733" s="375"/>
    </row>
    <row r="734" spans="1:26" ht="13.5" customHeight="1" x14ac:dyDescent="0.25">
      <c r="A734" s="345">
        <f t="shared" ref="A734:A797" ca="1" si="150">IF($H734="UNIDADE CONSTRUTIVA",OFFSET(A734,-1,0)+1,LARGE(A$3:A729,1))</f>
        <v>0</v>
      </c>
      <c r="B734" s="345">
        <f t="shared" ca="1" si="147"/>
        <v>22</v>
      </c>
      <c r="C734" s="345">
        <f t="shared" ca="1" si="148"/>
        <v>1</v>
      </c>
      <c r="D734" s="346">
        <f t="shared" ca="1" si="146"/>
        <v>1</v>
      </c>
      <c r="E734" s="346">
        <f t="shared" ca="1" si="149"/>
        <v>1</v>
      </c>
      <c r="F734" s="344"/>
      <c r="G734" s="374"/>
      <c r="H734" s="374"/>
      <c r="I734" s="374"/>
      <c r="J734" s="375"/>
      <c r="K734" s="376"/>
      <c r="L734" s="377"/>
      <c r="M734" s="377"/>
      <c r="N734" s="382"/>
      <c r="O734" s="403"/>
      <c r="P734" s="375"/>
      <c r="Q734" s="380"/>
      <c r="R734" s="376"/>
      <c r="S734" s="376"/>
      <c r="T734" s="376"/>
      <c r="U734" s="375"/>
      <c r="V734" s="375"/>
      <c r="W734" s="375"/>
      <c r="X734" s="375"/>
      <c r="Y734" s="375"/>
      <c r="Z734" s="375"/>
    </row>
    <row r="735" spans="1:26" ht="13.5" customHeight="1" x14ac:dyDescent="0.25">
      <c r="A735" s="345">
        <f t="shared" ca="1" si="150"/>
        <v>0</v>
      </c>
      <c r="B735" s="345">
        <f t="shared" ca="1" si="147"/>
        <v>22</v>
      </c>
      <c r="C735" s="345">
        <f t="shared" ca="1" si="148"/>
        <v>1</v>
      </c>
      <c r="D735" s="346">
        <f t="shared" ca="1" si="146"/>
        <v>1</v>
      </c>
      <c r="E735" s="346">
        <f t="shared" ca="1" si="149"/>
        <v>1</v>
      </c>
      <c r="F735" s="344"/>
      <c r="G735" s="374"/>
      <c r="H735" s="374"/>
      <c r="I735" s="374"/>
      <c r="J735" s="375"/>
      <c r="K735" s="376"/>
      <c r="L735" s="377"/>
      <c r="M735" s="377"/>
      <c r="N735" s="382"/>
      <c r="O735" s="403"/>
      <c r="P735" s="375"/>
      <c r="Q735" s="380"/>
      <c r="R735" s="376"/>
      <c r="S735" s="376"/>
      <c r="T735" s="376"/>
      <c r="U735" s="375"/>
      <c r="V735" s="375"/>
      <c r="W735" s="375"/>
      <c r="X735" s="375"/>
      <c r="Y735" s="375"/>
      <c r="Z735" s="375"/>
    </row>
    <row r="736" spans="1:26" ht="13.5" customHeight="1" x14ac:dyDescent="0.25">
      <c r="A736" s="345">
        <f t="shared" ca="1" si="150"/>
        <v>0</v>
      </c>
      <c r="B736" s="345">
        <f t="shared" ca="1" si="147"/>
        <v>22</v>
      </c>
      <c r="C736" s="345">
        <f t="shared" ca="1" si="148"/>
        <v>1</v>
      </c>
      <c r="D736" s="346">
        <f t="shared" ca="1" si="146"/>
        <v>1</v>
      </c>
      <c r="E736" s="346">
        <f t="shared" ca="1" si="149"/>
        <v>1</v>
      </c>
      <c r="F736" s="344"/>
      <c r="G736" s="374"/>
      <c r="H736" s="374"/>
      <c r="I736" s="374"/>
      <c r="J736" s="375"/>
      <c r="K736" s="376"/>
      <c r="L736" s="377"/>
      <c r="M736" s="377"/>
      <c r="N736" s="382"/>
      <c r="O736" s="403"/>
      <c r="P736" s="375"/>
      <c r="Q736" s="380"/>
      <c r="R736" s="376"/>
      <c r="S736" s="376"/>
      <c r="T736" s="376"/>
      <c r="U736" s="375"/>
      <c r="V736" s="375"/>
      <c r="W736" s="375"/>
      <c r="X736" s="375"/>
      <c r="Y736" s="375"/>
      <c r="Z736" s="375"/>
    </row>
    <row r="737" spans="1:26" ht="13.5" customHeight="1" x14ac:dyDescent="0.25">
      <c r="A737" s="345">
        <f t="shared" ca="1" si="150"/>
        <v>0</v>
      </c>
      <c r="B737" s="345">
        <f t="shared" ca="1" si="147"/>
        <v>22</v>
      </c>
      <c r="C737" s="345">
        <f t="shared" ca="1" si="148"/>
        <v>1</v>
      </c>
      <c r="D737" s="346">
        <f t="shared" ca="1" si="146"/>
        <v>1</v>
      </c>
      <c r="E737" s="346">
        <f t="shared" ca="1" si="149"/>
        <v>1</v>
      </c>
      <c r="F737" s="344"/>
      <c r="G737" s="374"/>
      <c r="H737" s="374"/>
      <c r="I737" s="374"/>
      <c r="J737" s="375"/>
      <c r="K737" s="376"/>
      <c r="L737" s="377"/>
      <c r="M737" s="377"/>
      <c r="N737" s="382"/>
      <c r="O737" s="403"/>
      <c r="P737" s="375"/>
      <c r="Q737" s="380"/>
      <c r="R737" s="376"/>
      <c r="S737" s="376"/>
      <c r="T737" s="376"/>
      <c r="U737" s="375"/>
      <c r="V737" s="375"/>
      <c r="W737" s="375"/>
      <c r="X737" s="375"/>
      <c r="Y737" s="375"/>
      <c r="Z737" s="375"/>
    </row>
    <row r="738" spans="1:26" ht="13.5" customHeight="1" x14ac:dyDescent="0.25">
      <c r="A738" s="345">
        <f t="shared" ca="1" si="150"/>
        <v>0</v>
      </c>
      <c r="B738" s="345">
        <f t="shared" ca="1" si="147"/>
        <v>22</v>
      </c>
      <c r="C738" s="345">
        <f t="shared" ca="1" si="148"/>
        <v>1</v>
      </c>
      <c r="D738" s="346">
        <f t="shared" ca="1" si="146"/>
        <v>1</v>
      </c>
      <c r="E738" s="346">
        <f t="shared" ca="1" si="149"/>
        <v>1</v>
      </c>
      <c r="F738" s="344"/>
      <c r="G738" s="374"/>
      <c r="H738" s="374"/>
      <c r="I738" s="374"/>
      <c r="J738" s="375"/>
      <c r="K738" s="376"/>
      <c r="L738" s="377"/>
      <c r="M738" s="377"/>
      <c r="N738" s="382"/>
      <c r="O738" s="403"/>
      <c r="P738" s="375"/>
      <c r="Q738" s="380"/>
      <c r="R738" s="376"/>
      <c r="S738" s="376"/>
      <c r="T738" s="376"/>
      <c r="U738" s="375"/>
      <c r="V738" s="375"/>
      <c r="W738" s="375"/>
      <c r="X738" s="375"/>
      <c r="Y738" s="375"/>
      <c r="Z738" s="375"/>
    </row>
    <row r="739" spans="1:26" ht="13.5" customHeight="1" x14ac:dyDescent="0.25">
      <c r="A739" s="345">
        <f t="shared" ca="1" si="150"/>
        <v>0</v>
      </c>
      <c r="B739" s="345">
        <f t="shared" ca="1" si="147"/>
        <v>22</v>
      </c>
      <c r="C739" s="345">
        <f t="shared" ca="1" si="148"/>
        <v>1</v>
      </c>
      <c r="D739" s="346">
        <f t="shared" ca="1" si="146"/>
        <v>1</v>
      </c>
      <c r="E739" s="346">
        <f t="shared" ca="1" si="149"/>
        <v>1</v>
      </c>
      <c r="F739" s="344"/>
      <c r="G739" s="374"/>
      <c r="H739" s="374"/>
      <c r="I739" s="374"/>
      <c r="J739" s="375"/>
      <c r="K739" s="376"/>
      <c r="L739" s="377"/>
      <c r="M739" s="377"/>
      <c r="N739" s="382"/>
      <c r="O739" s="403"/>
      <c r="P739" s="375"/>
      <c r="Q739" s="380"/>
      <c r="R739" s="376"/>
      <c r="S739" s="376"/>
      <c r="T739" s="376"/>
      <c r="U739" s="375"/>
      <c r="V739" s="375"/>
      <c r="W739" s="375"/>
      <c r="X739" s="375"/>
      <c r="Y739" s="375"/>
      <c r="Z739" s="375"/>
    </row>
    <row r="740" spans="1:26" ht="13.5" customHeight="1" x14ac:dyDescent="0.25">
      <c r="A740" s="345">
        <f t="shared" ca="1" si="150"/>
        <v>0</v>
      </c>
      <c r="B740" s="345">
        <f t="shared" ca="1" si="147"/>
        <v>22</v>
      </c>
      <c r="C740" s="345">
        <f t="shared" ca="1" si="148"/>
        <v>1</v>
      </c>
      <c r="D740" s="346">
        <f t="shared" ca="1" si="146"/>
        <v>1</v>
      </c>
      <c r="E740" s="346">
        <f t="shared" ca="1" si="149"/>
        <v>1</v>
      </c>
      <c r="F740" s="344"/>
      <c r="G740" s="374"/>
      <c r="H740" s="374"/>
      <c r="I740" s="374"/>
      <c r="J740" s="375"/>
      <c r="K740" s="376"/>
      <c r="L740" s="377"/>
      <c r="M740" s="377"/>
      <c r="N740" s="382"/>
      <c r="O740" s="403"/>
      <c r="P740" s="375"/>
      <c r="Q740" s="380"/>
      <c r="R740" s="376"/>
      <c r="S740" s="376"/>
      <c r="T740" s="376"/>
      <c r="U740" s="375"/>
      <c r="V740" s="375"/>
      <c r="W740" s="375"/>
      <c r="X740" s="375"/>
      <c r="Y740" s="375"/>
      <c r="Z740" s="375"/>
    </row>
    <row r="741" spans="1:26" ht="13.5" customHeight="1" x14ac:dyDescent="0.25">
      <c r="A741" s="345">
        <f t="shared" ca="1" si="150"/>
        <v>0</v>
      </c>
      <c r="B741" s="345">
        <f t="shared" ca="1" si="147"/>
        <v>22</v>
      </c>
      <c r="C741" s="345">
        <f t="shared" ca="1" si="148"/>
        <v>1</v>
      </c>
      <c r="D741" s="346">
        <f t="shared" ref="D741:D804" ca="1" si="151">IF(H741="ETAPA",0,IF(H741="SUBETAPA",OFFSET(D741,-1,0)+1,OFFSET(D741,-1,0)))</f>
        <v>1</v>
      </c>
      <c r="E741" s="346">
        <f t="shared" ca="1" si="149"/>
        <v>1</v>
      </c>
      <c r="F741" s="344"/>
      <c r="G741" s="374"/>
      <c r="H741" s="374"/>
      <c r="I741" s="374"/>
      <c r="J741" s="375"/>
      <c r="K741" s="376"/>
      <c r="L741" s="377"/>
      <c r="M741" s="377"/>
      <c r="N741" s="382"/>
      <c r="O741" s="403"/>
      <c r="P741" s="375"/>
      <c r="Q741" s="380"/>
      <c r="R741" s="376"/>
      <c r="S741" s="376"/>
      <c r="T741" s="376"/>
      <c r="U741" s="375"/>
      <c r="V741" s="375"/>
      <c r="W741" s="375"/>
      <c r="X741" s="375"/>
      <c r="Y741" s="375"/>
      <c r="Z741" s="375"/>
    </row>
    <row r="742" spans="1:26" ht="13.5" customHeight="1" x14ac:dyDescent="0.25">
      <c r="A742" s="345">
        <f t="shared" ca="1" si="150"/>
        <v>0</v>
      </c>
      <c r="B742" s="345">
        <f t="shared" ca="1" si="147"/>
        <v>22</v>
      </c>
      <c r="C742" s="345">
        <f t="shared" ca="1" si="148"/>
        <v>1</v>
      </c>
      <c r="D742" s="346">
        <f t="shared" ca="1" si="151"/>
        <v>1</v>
      </c>
      <c r="E742" s="346">
        <f t="shared" ca="1" si="149"/>
        <v>1</v>
      </c>
      <c r="F742" s="344"/>
      <c r="G742" s="374"/>
      <c r="H742" s="374"/>
      <c r="I742" s="374"/>
      <c r="J742" s="375"/>
      <c r="K742" s="376"/>
      <c r="L742" s="377"/>
      <c r="M742" s="377"/>
      <c r="N742" s="382"/>
      <c r="O742" s="403"/>
      <c r="P742" s="375"/>
      <c r="Q742" s="380"/>
      <c r="R742" s="376"/>
      <c r="S742" s="376"/>
      <c r="T742" s="376"/>
      <c r="U742" s="375"/>
      <c r="V742" s="375"/>
      <c r="W742" s="375"/>
      <c r="X742" s="375"/>
      <c r="Y742" s="375"/>
      <c r="Z742" s="375"/>
    </row>
    <row r="743" spans="1:26" ht="13.5" customHeight="1" x14ac:dyDescent="0.25">
      <c r="A743" s="345">
        <f t="shared" ca="1" si="150"/>
        <v>0</v>
      </c>
      <c r="B743" s="345">
        <f t="shared" ca="1" si="147"/>
        <v>22</v>
      </c>
      <c r="C743" s="345">
        <f t="shared" ca="1" si="148"/>
        <v>1</v>
      </c>
      <c r="D743" s="346">
        <f t="shared" ca="1" si="151"/>
        <v>1</v>
      </c>
      <c r="E743" s="346">
        <f t="shared" ca="1" si="149"/>
        <v>1</v>
      </c>
      <c r="F743" s="344"/>
      <c r="G743" s="374"/>
      <c r="H743" s="374"/>
      <c r="I743" s="374"/>
      <c r="J743" s="375"/>
      <c r="K743" s="376"/>
      <c r="L743" s="377"/>
      <c r="M743" s="377"/>
      <c r="N743" s="382"/>
      <c r="O743" s="403"/>
      <c r="P743" s="375"/>
      <c r="Q743" s="380"/>
      <c r="R743" s="376"/>
      <c r="S743" s="376"/>
      <c r="T743" s="376"/>
      <c r="U743" s="375"/>
      <c r="V743" s="375"/>
      <c r="W743" s="375"/>
      <c r="X743" s="375"/>
      <c r="Y743" s="375"/>
      <c r="Z743" s="375"/>
    </row>
    <row r="744" spans="1:26" ht="13.5" customHeight="1" x14ac:dyDescent="0.25">
      <c r="A744" s="345">
        <f t="shared" ca="1" si="150"/>
        <v>0</v>
      </c>
      <c r="B744" s="345">
        <f t="shared" ca="1" si="147"/>
        <v>22</v>
      </c>
      <c r="C744" s="345">
        <f t="shared" ca="1" si="148"/>
        <v>1</v>
      </c>
      <c r="D744" s="346">
        <f t="shared" ca="1" si="151"/>
        <v>1</v>
      </c>
      <c r="E744" s="346">
        <f t="shared" ca="1" si="149"/>
        <v>1</v>
      </c>
      <c r="F744" s="344"/>
      <c r="G744" s="374"/>
      <c r="H744" s="374"/>
      <c r="I744" s="374"/>
      <c r="J744" s="375"/>
      <c r="K744" s="376"/>
      <c r="L744" s="377"/>
      <c r="M744" s="377"/>
      <c r="N744" s="382"/>
      <c r="O744" s="403"/>
      <c r="P744" s="375"/>
      <c r="Q744" s="380"/>
      <c r="R744" s="376"/>
      <c r="S744" s="376"/>
      <c r="T744" s="376"/>
      <c r="U744" s="375"/>
      <c r="V744" s="375"/>
      <c r="W744" s="375"/>
      <c r="X744" s="375"/>
      <c r="Y744" s="375"/>
      <c r="Z744" s="375"/>
    </row>
    <row r="745" spans="1:26" ht="13.5" customHeight="1" x14ac:dyDescent="0.25">
      <c r="A745" s="345">
        <f t="shared" ca="1" si="150"/>
        <v>0</v>
      </c>
      <c r="B745" s="345">
        <f t="shared" ca="1" si="147"/>
        <v>22</v>
      </c>
      <c r="C745" s="345">
        <f t="shared" ca="1" si="148"/>
        <v>1</v>
      </c>
      <c r="D745" s="346">
        <f t="shared" ca="1" si="151"/>
        <v>1</v>
      </c>
      <c r="E745" s="346">
        <f t="shared" ca="1" si="149"/>
        <v>1</v>
      </c>
      <c r="F745" s="344"/>
      <c r="G745" s="374"/>
      <c r="H745" s="374"/>
      <c r="I745" s="374"/>
      <c r="J745" s="375"/>
      <c r="K745" s="376"/>
      <c r="L745" s="377"/>
      <c r="M745" s="377"/>
      <c r="N745" s="382"/>
      <c r="O745" s="403"/>
      <c r="P745" s="375"/>
      <c r="Q745" s="380"/>
      <c r="R745" s="376"/>
      <c r="S745" s="376"/>
      <c r="T745" s="376"/>
      <c r="U745" s="375"/>
      <c r="V745" s="375"/>
      <c r="W745" s="375"/>
      <c r="X745" s="375"/>
      <c r="Y745" s="375"/>
      <c r="Z745" s="375"/>
    </row>
    <row r="746" spans="1:26" ht="13.5" customHeight="1" x14ac:dyDescent="0.25">
      <c r="A746" s="345">
        <f t="shared" ca="1" si="150"/>
        <v>0</v>
      </c>
      <c r="B746" s="345">
        <f t="shared" ca="1" si="147"/>
        <v>22</v>
      </c>
      <c r="C746" s="345">
        <f t="shared" ca="1" si="148"/>
        <v>1</v>
      </c>
      <c r="D746" s="346">
        <f t="shared" ca="1" si="151"/>
        <v>1</v>
      </c>
      <c r="E746" s="346">
        <f t="shared" ca="1" si="149"/>
        <v>1</v>
      </c>
      <c r="F746" s="344"/>
      <c r="G746" s="374"/>
      <c r="H746" s="374"/>
      <c r="I746" s="374"/>
      <c r="J746" s="375"/>
      <c r="K746" s="376"/>
      <c r="L746" s="377"/>
      <c r="M746" s="377"/>
      <c r="N746" s="382"/>
      <c r="O746" s="403"/>
      <c r="P746" s="375"/>
      <c r="Q746" s="380"/>
      <c r="R746" s="376"/>
      <c r="S746" s="376"/>
      <c r="T746" s="376"/>
      <c r="U746" s="375"/>
      <c r="V746" s="375"/>
      <c r="W746" s="375"/>
      <c r="X746" s="375"/>
      <c r="Y746" s="375"/>
      <c r="Z746" s="375"/>
    </row>
    <row r="747" spans="1:26" ht="13.5" customHeight="1" x14ac:dyDescent="0.25">
      <c r="A747" s="345">
        <f t="shared" ca="1" si="150"/>
        <v>0</v>
      </c>
      <c r="B747" s="345">
        <f t="shared" ca="1" si="147"/>
        <v>22</v>
      </c>
      <c r="C747" s="345">
        <f t="shared" ca="1" si="148"/>
        <v>1</v>
      </c>
      <c r="D747" s="346">
        <f t="shared" ca="1" si="151"/>
        <v>1</v>
      </c>
      <c r="E747" s="346">
        <f t="shared" ca="1" si="149"/>
        <v>1</v>
      </c>
      <c r="F747" s="344"/>
      <c r="G747" s="374"/>
      <c r="H747" s="374"/>
      <c r="I747" s="374"/>
      <c r="J747" s="375"/>
      <c r="K747" s="376"/>
      <c r="L747" s="377"/>
      <c r="M747" s="377"/>
      <c r="N747" s="382"/>
      <c r="O747" s="403"/>
      <c r="P747" s="375"/>
      <c r="Q747" s="380"/>
      <c r="R747" s="376"/>
      <c r="S747" s="376"/>
      <c r="T747" s="376"/>
      <c r="U747" s="375"/>
      <c r="V747" s="375"/>
      <c r="W747" s="375"/>
      <c r="X747" s="375"/>
      <c r="Y747" s="375"/>
      <c r="Z747" s="375"/>
    </row>
    <row r="748" spans="1:26" ht="13.5" customHeight="1" x14ac:dyDescent="0.25">
      <c r="A748" s="345">
        <f t="shared" ca="1" si="150"/>
        <v>0</v>
      </c>
      <c r="B748" s="345">
        <f t="shared" ca="1" si="147"/>
        <v>22</v>
      </c>
      <c r="C748" s="345">
        <f t="shared" ca="1" si="148"/>
        <v>1</v>
      </c>
      <c r="D748" s="346">
        <f t="shared" ca="1" si="151"/>
        <v>1</v>
      </c>
      <c r="E748" s="346">
        <f t="shared" ca="1" si="149"/>
        <v>1</v>
      </c>
      <c r="F748" s="344"/>
      <c r="G748" s="374"/>
      <c r="H748" s="374"/>
      <c r="I748" s="374"/>
      <c r="J748" s="375"/>
      <c r="K748" s="376"/>
      <c r="L748" s="377"/>
      <c r="M748" s="377"/>
      <c r="N748" s="382"/>
      <c r="O748" s="403"/>
      <c r="P748" s="375"/>
      <c r="Q748" s="380"/>
      <c r="R748" s="376"/>
      <c r="S748" s="376"/>
      <c r="T748" s="376"/>
      <c r="U748" s="375"/>
      <c r="V748" s="375"/>
      <c r="W748" s="375"/>
      <c r="X748" s="375"/>
      <c r="Y748" s="375"/>
      <c r="Z748" s="375"/>
    </row>
    <row r="749" spans="1:26" ht="13.5" customHeight="1" x14ac:dyDescent="0.25">
      <c r="A749" s="345">
        <f t="shared" ca="1" si="150"/>
        <v>0</v>
      </c>
      <c r="B749" s="345">
        <f t="shared" ref="B749:B812" ca="1" si="152">IF(H749="UNIDADE CONSTRUTIVA",0,IF(H749="CÉLULA CONSTRUTIVA",OFFSET(B749,-1,0)+1,OFFSET(B749,-1,0)))</f>
        <v>22</v>
      </c>
      <c r="C749" s="345">
        <f t="shared" ref="C749:C812" ca="1" si="153">IF(H749="CÉLULA CONSTRUTIVA",0,IF(H749="ETAPA",OFFSET(C749,-1,0)+1,OFFSET(C749,-1,0)))</f>
        <v>1</v>
      </c>
      <c r="D749" s="346">
        <f t="shared" ca="1" si="151"/>
        <v>1</v>
      </c>
      <c r="E749" s="346">
        <f t="shared" ref="E749:E812" ca="1" si="154">IF(H749="Subetapa",0,IF(H749="serviço",OFFSET(E749,-1,0)+1,OFFSET(E749,-1,0)))</f>
        <v>1</v>
      </c>
      <c r="F749" s="344"/>
      <c r="G749" s="374"/>
      <c r="H749" s="374"/>
      <c r="I749" s="374"/>
      <c r="J749" s="375"/>
      <c r="K749" s="376"/>
      <c r="L749" s="377"/>
      <c r="M749" s="377"/>
      <c r="N749" s="382"/>
      <c r="O749" s="403"/>
      <c r="P749" s="375"/>
      <c r="Q749" s="380"/>
      <c r="R749" s="376"/>
      <c r="S749" s="376"/>
      <c r="T749" s="376"/>
      <c r="U749" s="375"/>
      <c r="V749" s="375"/>
      <c r="W749" s="375"/>
      <c r="X749" s="375"/>
      <c r="Y749" s="375"/>
      <c r="Z749" s="375"/>
    </row>
    <row r="750" spans="1:26" ht="13.5" customHeight="1" x14ac:dyDescent="0.25">
      <c r="A750" s="345">
        <f t="shared" ca="1" si="150"/>
        <v>0</v>
      </c>
      <c r="B750" s="345">
        <f t="shared" ca="1" si="152"/>
        <v>22</v>
      </c>
      <c r="C750" s="345">
        <f t="shared" ca="1" si="153"/>
        <v>1</v>
      </c>
      <c r="D750" s="346">
        <f t="shared" ca="1" si="151"/>
        <v>1</v>
      </c>
      <c r="E750" s="346">
        <f t="shared" ca="1" si="154"/>
        <v>1</v>
      </c>
      <c r="F750" s="344"/>
      <c r="G750" s="374"/>
      <c r="H750" s="374"/>
      <c r="I750" s="374"/>
      <c r="J750" s="375"/>
      <c r="K750" s="376"/>
      <c r="L750" s="377"/>
      <c r="M750" s="377"/>
      <c r="N750" s="382"/>
      <c r="O750" s="403"/>
      <c r="P750" s="375"/>
      <c r="Q750" s="380"/>
      <c r="R750" s="376"/>
      <c r="S750" s="376"/>
      <c r="T750" s="376"/>
      <c r="U750" s="375"/>
      <c r="V750" s="375"/>
      <c r="W750" s="375"/>
      <c r="X750" s="375"/>
      <c r="Y750" s="375"/>
      <c r="Z750" s="375"/>
    </row>
    <row r="751" spans="1:26" ht="13.5" customHeight="1" x14ac:dyDescent="0.25">
      <c r="A751" s="345">
        <f t="shared" ca="1" si="150"/>
        <v>0</v>
      </c>
      <c r="B751" s="345">
        <f t="shared" ca="1" si="152"/>
        <v>22</v>
      </c>
      <c r="C751" s="345">
        <f t="shared" ca="1" si="153"/>
        <v>1</v>
      </c>
      <c r="D751" s="346">
        <f t="shared" ca="1" si="151"/>
        <v>1</v>
      </c>
      <c r="E751" s="346">
        <f t="shared" ca="1" si="154"/>
        <v>1</v>
      </c>
      <c r="F751" s="344"/>
      <c r="G751" s="374"/>
      <c r="H751" s="374"/>
      <c r="I751" s="374"/>
      <c r="J751" s="375"/>
      <c r="K751" s="376"/>
      <c r="L751" s="377"/>
      <c r="M751" s="377"/>
      <c r="N751" s="382"/>
      <c r="O751" s="403"/>
      <c r="P751" s="375"/>
      <c r="Q751" s="380"/>
      <c r="R751" s="376"/>
      <c r="S751" s="376"/>
      <c r="T751" s="376"/>
      <c r="U751" s="375"/>
      <c r="V751" s="375"/>
      <c r="W751" s="375"/>
      <c r="X751" s="375"/>
      <c r="Y751" s="375"/>
      <c r="Z751" s="375"/>
    </row>
    <row r="752" spans="1:26" ht="13.5" customHeight="1" x14ac:dyDescent="0.25">
      <c r="A752" s="345">
        <f t="shared" ca="1" si="150"/>
        <v>0</v>
      </c>
      <c r="B752" s="345">
        <f t="shared" ca="1" si="152"/>
        <v>22</v>
      </c>
      <c r="C752" s="345">
        <f t="shared" ca="1" si="153"/>
        <v>1</v>
      </c>
      <c r="D752" s="346">
        <f t="shared" ca="1" si="151"/>
        <v>1</v>
      </c>
      <c r="E752" s="346">
        <f t="shared" ca="1" si="154"/>
        <v>1</v>
      </c>
      <c r="F752" s="344"/>
      <c r="G752" s="374"/>
      <c r="H752" s="374"/>
      <c r="I752" s="374"/>
      <c r="J752" s="375"/>
      <c r="K752" s="376"/>
      <c r="L752" s="377"/>
      <c r="M752" s="377"/>
      <c r="N752" s="382"/>
      <c r="O752" s="403"/>
      <c r="P752" s="375"/>
      <c r="Q752" s="380"/>
      <c r="R752" s="376"/>
      <c r="S752" s="376"/>
      <c r="T752" s="376"/>
      <c r="U752" s="375"/>
      <c r="V752" s="375"/>
      <c r="W752" s="375"/>
      <c r="X752" s="375"/>
      <c r="Y752" s="375"/>
      <c r="Z752" s="375"/>
    </row>
    <row r="753" spans="1:26" ht="13.5" customHeight="1" x14ac:dyDescent="0.25">
      <c r="A753" s="345">
        <f t="shared" ca="1" si="150"/>
        <v>0</v>
      </c>
      <c r="B753" s="345">
        <f t="shared" ca="1" si="152"/>
        <v>22</v>
      </c>
      <c r="C753" s="345">
        <f t="shared" ca="1" si="153"/>
        <v>1</v>
      </c>
      <c r="D753" s="346">
        <f t="shared" ca="1" si="151"/>
        <v>1</v>
      </c>
      <c r="E753" s="346">
        <f t="shared" ca="1" si="154"/>
        <v>1</v>
      </c>
      <c r="F753" s="344"/>
      <c r="G753" s="374"/>
      <c r="H753" s="374"/>
      <c r="I753" s="374"/>
      <c r="J753" s="375"/>
      <c r="K753" s="376"/>
      <c r="L753" s="377"/>
      <c r="M753" s="377"/>
      <c r="N753" s="382"/>
      <c r="O753" s="403"/>
      <c r="P753" s="375"/>
      <c r="Q753" s="380"/>
      <c r="R753" s="376"/>
      <c r="S753" s="376"/>
      <c r="T753" s="376"/>
      <c r="U753" s="375"/>
      <c r="V753" s="375"/>
      <c r="W753" s="375"/>
      <c r="X753" s="375"/>
      <c r="Y753" s="375"/>
      <c r="Z753" s="375"/>
    </row>
    <row r="754" spans="1:26" ht="13.5" customHeight="1" x14ac:dyDescent="0.25">
      <c r="A754" s="345">
        <f t="shared" ca="1" si="150"/>
        <v>0</v>
      </c>
      <c r="B754" s="345">
        <f t="shared" ca="1" si="152"/>
        <v>22</v>
      </c>
      <c r="C754" s="345">
        <f t="shared" ca="1" si="153"/>
        <v>1</v>
      </c>
      <c r="D754" s="346">
        <f t="shared" ca="1" si="151"/>
        <v>1</v>
      </c>
      <c r="E754" s="346">
        <f t="shared" ca="1" si="154"/>
        <v>1</v>
      </c>
      <c r="F754" s="344"/>
      <c r="G754" s="374"/>
      <c r="H754" s="374"/>
      <c r="I754" s="374"/>
      <c r="J754" s="375"/>
      <c r="K754" s="376"/>
      <c r="L754" s="377"/>
      <c r="M754" s="377"/>
      <c r="N754" s="382"/>
      <c r="O754" s="403"/>
      <c r="P754" s="375"/>
      <c r="Q754" s="380"/>
      <c r="R754" s="376"/>
      <c r="S754" s="376"/>
      <c r="T754" s="376"/>
      <c r="U754" s="375"/>
      <c r="V754" s="375"/>
      <c r="W754" s="375"/>
      <c r="X754" s="375"/>
      <c r="Y754" s="375"/>
      <c r="Z754" s="375"/>
    </row>
    <row r="755" spans="1:26" ht="13.5" customHeight="1" x14ac:dyDescent="0.25">
      <c r="A755" s="345">
        <f t="shared" ca="1" si="150"/>
        <v>0</v>
      </c>
      <c r="B755" s="345">
        <f t="shared" ca="1" si="152"/>
        <v>22</v>
      </c>
      <c r="C755" s="345">
        <f t="shared" ca="1" si="153"/>
        <v>1</v>
      </c>
      <c r="D755" s="346">
        <f t="shared" ca="1" si="151"/>
        <v>1</v>
      </c>
      <c r="E755" s="346">
        <f t="shared" ca="1" si="154"/>
        <v>1</v>
      </c>
      <c r="F755" s="344"/>
      <c r="G755" s="374"/>
      <c r="H755" s="374"/>
      <c r="I755" s="374"/>
      <c r="J755" s="375"/>
      <c r="K755" s="376"/>
      <c r="L755" s="377"/>
      <c r="M755" s="377"/>
      <c r="N755" s="382"/>
      <c r="O755" s="403"/>
      <c r="P755" s="375"/>
      <c r="Q755" s="380"/>
      <c r="R755" s="376"/>
      <c r="S755" s="376"/>
      <c r="T755" s="376"/>
      <c r="U755" s="375"/>
      <c r="V755" s="375"/>
      <c r="W755" s="375"/>
      <c r="X755" s="375"/>
      <c r="Y755" s="375"/>
      <c r="Z755" s="375"/>
    </row>
    <row r="756" spans="1:26" ht="13.5" customHeight="1" x14ac:dyDescent="0.25">
      <c r="A756" s="345">
        <f t="shared" ca="1" si="150"/>
        <v>0</v>
      </c>
      <c r="B756" s="345">
        <f t="shared" ca="1" si="152"/>
        <v>22</v>
      </c>
      <c r="C756" s="345">
        <f t="shared" ca="1" si="153"/>
        <v>1</v>
      </c>
      <c r="D756" s="346">
        <f t="shared" ca="1" si="151"/>
        <v>1</v>
      </c>
      <c r="E756" s="346">
        <f t="shared" ca="1" si="154"/>
        <v>1</v>
      </c>
      <c r="F756" s="344"/>
      <c r="G756" s="374"/>
      <c r="H756" s="374"/>
      <c r="I756" s="374"/>
      <c r="J756" s="375"/>
      <c r="K756" s="376"/>
      <c r="L756" s="377"/>
      <c r="M756" s="377"/>
      <c r="N756" s="382"/>
      <c r="O756" s="403"/>
      <c r="P756" s="375"/>
      <c r="Q756" s="380"/>
      <c r="R756" s="376"/>
      <c r="S756" s="376"/>
      <c r="T756" s="376"/>
      <c r="U756" s="375"/>
      <c r="V756" s="375"/>
      <c r="W756" s="375"/>
      <c r="X756" s="375"/>
      <c r="Y756" s="375"/>
      <c r="Z756" s="375"/>
    </row>
    <row r="757" spans="1:26" ht="13.5" customHeight="1" x14ac:dyDescent="0.25">
      <c r="A757" s="345">
        <f t="shared" ca="1" si="150"/>
        <v>0</v>
      </c>
      <c r="B757" s="345">
        <f t="shared" ca="1" si="152"/>
        <v>22</v>
      </c>
      <c r="C757" s="345">
        <f t="shared" ca="1" si="153"/>
        <v>1</v>
      </c>
      <c r="D757" s="346">
        <f t="shared" ca="1" si="151"/>
        <v>1</v>
      </c>
      <c r="E757" s="346">
        <f t="shared" ca="1" si="154"/>
        <v>1</v>
      </c>
      <c r="F757" s="344"/>
      <c r="G757" s="374"/>
      <c r="H757" s="374"/>
      <c r="I757" s="374"/>
      <c r="J757" s="375"/>
      <c r="K757" s="376"/>
      <c r="L757" s="377"/>
      <c r="M757" s="377"/>
      <c r="N757" s="382"/>
      <c r="O757" s="403"/>
      <c r="P757" s="375"/>
      <c r="Q757" s="380"/>
      <c r="R757" s="376"/>
      <c r="S757" s="376"/>
      <c r="T757" s="376"/>
      <c r="U757" s="375"/>
      <c r="V757" s="375"/>
      <c r="W757" s="375"/>
      <c r="X757" s="375"/>
      <c r="Y757" s="375"/>
      <c r="Z757" s="375"/>
    </row>
    <row r="758" spans="1:26" ht="13.5" customHeight="1" x14ac:dyDescent="0.25">
      <c r="A758" s="345">
        <f t="shared" ca="1" si="150"/>
        <v>0</v>
      </c>
      <c r="B758" s="345">
        <f t="shared" ca="1" si="152"/>
        <v>22</v>
      </c>
      <c r="C758" s="345">
        <f t="shared" ca="1" si="153"/>
        <v>1</v>
      </c>
      <c r="D758" s="346">
        <f t="shared" ca="1" si="151"/>
        <v>1</v>
      </c>
      <c r="E758" s="346">
        <f t="shared" ca="1" si="154"/>
        <v>1</v>
      </c>
      <c r="F758" s="344"/>
      <c r="G758" s="374"/>
      <c r="H758" s="374"/>
      <c r="I758" s="374"/>
      <c r="J758" s="375"/>
      <c r="K758" s="376"/>
      <c r="L758" s="377"/>
      <c r="M758" s="377"/>
      <c r="N758" s="382"/>
      <c r="O758" s="403"/>
      <c r="P758" s="375"/>
      <c r="Q758" s="380"/>
      <c r="R758" s="376"/>
      <c r="S758" s="376"/>
      <c r="T758" s="376"/>
      <c r="U758" s="375"/>
      <c r="V758" s="375"/>
      <c r="W758" s="375"/>
      <c r="X758" s="375"/>
      <c r="Y758" s="375"/>
      <c r="Z758" s="375"/>
    </row>
    <row r="759" spans="1:26" ht="13.5" customHeight="1" x14ac:dyDescent="0.25">
      <c r="A759" s="345">
        <f t="shared" ca="1" si="150"/>
        <v>0</v>
      </c>
      <c r="B759" s="345">
        <f t="shared" ca="1" si="152"/>
        <v>22</v>
      </c>
      <c r="C759" s="345">
        <f t="shared" ca="1" si="153"/>
        <v>1</v>
      </c>
      <c r="D759" s="346">
        <f t="shared" ca="1" si="151"/>
        <v>1</v>
      </c>
      <c r="E759" s="346">
        <f t="shared" ca="1" si="154"/>
        <v>1</v>
      </c>
      <c r="F759" s="344"/>
      <c r="G759" s="374"/>
      <c r="H759" s="374"/>
      <c r="I759" s="374"/>
      <c r="J759" s="375"/>
      <c r="K759" s="376"/>
      <c r="L759" s="377"/>
      <c r="M759" s="377"/>
      <c r="N759" s="382"/>
      <c r="O759" s="403"/>
      <c r="P759" s="375"/>
      <c r="Q759" s="380"/>
      <c r="R759" s="376"/>
      <c r="S759" s="376"/>
      <c r="T759" s="376"/>
      <c r="U759" s="375"/>
      <c r="V759" s="375"/>
      <c r="W759" s="375"/>
      <c r="X759" s="375"/>
      <c r="Y759" s="375"/>
      <c r="Z759" s="375"/>
    </row>
    <row r="760" spans="1:26" ht="13.5" customHeight="1" x14ac:dyDescent="0.25">
      <c r="A760" s="345">
        <f t="shared" ca="1" si="150"/>
        <v>0</v>
      </c>
      <c r="B760" s="345">
        <f t="shared" ca="1" si="152"/>
        <v>22</v>
      </c>
      <c r="C760" s="345">
        <f t="shared" ca="1" si="153"/>
        <v>1</v>
      </c>
      <c r="D760" s="346">
        <f t="shared" ca="1" si="151"/>
        <v>1</v>
      </c>
      <c r="E760" s="346">
        <f t="shared" ca="1" si="154"/>
        <v>1</v>
      </c>
      <c r="F760" s="344"/>
      <c r="G760" s="374"/>
      <c r="H760" s="374"/>
      <c r="I760" s="374"/>
      <c r="J760" s="375"/>
      <c r="K760" s="376"/>
      <c r="L760" s="377"/>
      <c r="M760" s="377"/>
      <c r="N760" s="382"/>
      <c r="O760" s="403"/>
      <c r="P760" s="375"/>
      <c r="Q760" s="380"/>
      <c r="R760" s="376"/>
      <c r="S760" s="376"/>
      <c r="T760" s="376"/>
      <c r="U760" s="375"/>
      <c r="V760" s="375"/>
      <c r="W760" s="375"/>
      <c r="X760" s="375"/>
      <c r="Y760" s="375"/>
      <c r="Z760" s="375"/>
    </row>
    <row r="761" spans="1:26" ht="13.5" customHeight="1" x14ac:dyDescent="0.25">
      <c r="A761" s="345">
        <f t="shared" ca="1" si="150"/>
        <v>0</v>
      </c>
      <c r="B761" s="345">
        <f t="shared" ca="1" si="152"/>
        <v>22</v>
      </c>
      <c r="C761" s="345">
        <f t="shared" ca="1" si="153"/>
        <v>1</v>
      </c>
      <c r="D761" s="346">
        <f t="shared" ca="1" si="151"/>
        <v>1</v>
      </c>
      <c r="E761" s="346">
        <f t="shared" ca="1" si="154"/>
        <v>1</v>
      </c>
      <c r="F761" s="344"/>
      <c r="G761" s="374"/>
      <c r="H761" s="374"/>
      <c r="I761" s="374"/>
      <c r="J761" s="375"/>
      <c r="K761" s="376"/>
      <c r="L761" s="377"/>
      <c r="M761" s="377"/>
      <c r="N761" s="382"/>
      <c r="O761" s="403"/>
      <c r="P761" s="375"/>
      <c r="Q761" s="380"/>
      <c r="R761" s="376"/>
      <c r="S761" s="376"/>
      <c r="T761" s="376"/>
      <c r="U761" s="375"/>
      <c r="V761" s="375"/>
      <c r="W761" s="375"/>
      <c r="X761" s="375"/>
      <c r="Y761" s="375"/>
      <c r="Z761" s="375"/>
    </row>
    <row r="762" spans="1:26" ht="13.5" customHeight="1" x14ac:dyDescent="0.25">
      <c r="A762" s="345">
        <f t="shared" ca="1" si="150"/>
        <v>0</v>
      </c>
      <c r="B762" s="345">
        <f t="shared" ca="1" si="152"/>
        <v>22</v>
      </c>
      <c r="C762" s="345">
        <f t="shared" ca="1" si="153"/>
        <v>1</v>
      </c>
      <c r="D762" s="346">
        <f t="shared" ca="1" si="151"/>
        <v>1</v>
      </c>
      <c r="E762" s="346">
        <f t="shared" ca="1" si="154"/>
        <v>1</v>
      </c>
      <c r="F762" s="344"/>
      <c r="G762" s="374"/>
      <c r="H762" s="374"/>
      <c r="I762" s="374"/>
      <c r="J762" s="375"/>
      <c r="K762" s="376"/>
      <c r="L762" s="377"/>
      <c r="M762" s="377"/>
      <c r="N762" s="382"/>
      <c r="O762" s="403"/>
      <c r="P762" s="375"/>
      <c r="Q762" s="380"/>
      <c r="R762" s="376"/>
      <c r="S762" s="376"/>
      <c r="T762" s="376"/>
      <c r="U762" s="375"/>
      <c r="V762" s="375"/>
      <c r="W762" s="375"/>
      <c r="X762" s="375"/>
      <c r="Y762" s="375"/>
      <c r="Z762" s="375"/>
    </row>
    <row r="763" spans="1:26" ht="13.5" customHeight="1" x14ac:dyDescent="0.25">
      <c r="A763" s="345">
        <f t="shared" ca="1" si="150"/>
        <v>0</v>
      </c>
      <c r="B763" s="345">
        <f t="shared" ca="1" si="152"/>
        <v>22</v>
      </c>
      <c r="C763" s="345">
        <f t="shared" ca="1" si="153"/>
        <v>1</v>
      </c>
      <c r="D763" s="346">
        <f t="shared" ca="1" si="151"/>
        <v>1</v>
      </c>
      <c r="E763" s="346">
        <f t="shared" ca="1" si="154"/>
        <v>1</v>
      </c>
      <c r="F763" s="344"/>
      <c r="G763" s="374"/>
      <c r="H763" s="374"/>
      <c r="I763" s="374"/>
      <c r="J763" s="375"/>
      <c r="K763" s="376"/>
      <c r="L763" s="377"/>
      <c r="M763" s="377"/>
      <c r="N763" s="382"/>
      <c r="O763" s="403"/>
      <c r="P763" s="375"/>
      <c r="Q763" s="380"/>
      <c r="R763" s="376"/>
      <c r="S763" s="376"/>
      <c r="T763" s="376"/>
      <c r="U763" s="375"/>
      <c r="V763" s="375"/>
      <c r="W763" s="375"/>
      <c r="X763" s="375"/>
      <c r="Y763" s="375"/>
      <c r="Z763" s="375"/>
    </row>
    <row r="764" spans="1:26" ht="13.5" customHeight="1" x14ac:dyDescent="0.25">
      <c r="A764" s="345">
        <f t="shared" ca="1" si="150"/>
        <v>0</v>
      </c>
      <c r="B764" s="345">
        <f t="shared" ca="1" si="152"/>
        <v>22</v>
      </c>
      <c r="C764" s="345">
        <f t="shared" ca="1" si="153"/>
        <v>1</v>
      </c>
      <c r="D764" s="346">
        <f t="shared" ca="1" si="151"/>
        <v>1</v>
      </c>
      <c r="E764" s="346">
        <f t="shared" ca="1" si="154"/>
        <v>1</v>
      </c>
      <c r="F764" s="344"/>
      <c r="G764" s="374"/>
      <c r="H764" s="374"/>
      <c r="I764" s="374"/>
      <c r="J764" s="375"/>
      <c r="K764" s="376"/>
      <c r="L764" s="377"/>
      <c r="M764" s="377"/>
      <c r="N764" s="382"/>
      <c r="O764" s="403"/>
      <c r="P764" s="375"/>
      <c r="Q764" s="380"/>
      <c r="R764" s="376"/>
      <c r="S764" s="376"/>
      <c r="T764" s="376"/>
      <c r="U764" s="375"/>
      <c r="V764" s="375"/>
      <c r="W764" s="375"/>
      <c r="X764" s="375"/>
      <c r="Y764" s="375"/>
      <c r="Z764" s="375"/>
    </row>
    <row r="765" spans="1:26" ht="13.5" customHeight="1" x14ac:dyDescent="0.25">
      <c r="A765" s="345">
        <f t="shared" ca="1" si="150"/>
        <v>0</v>
      </c>
      <c r="B765" s="345">
        <f t="shared" ca="1" si="152"/>
        <v>22</v>
      </c>
      <c r="C765" s="345">
        <f t="shared" ca="1" si="153"/>
        <v>1</v>
      </c>
      <c r="D765" s="346">
        <f t="shared" ca="1" si="151"/>
        <v>1</v>
      </c>
      <c r="E765" s="346">
        <f t="shared" ca="1" si="154"/>
        <v>1</v>
      </c>
      <c r="F765" s="344"/>
      <c r="G765" s="374"/>
      <c r="H765" s="374"/>
      <c r="I765" s="374"/>
      <c r="J765" s="375"/>
      <c r="K765" s="376"/>
      <c r="L765" s="377"/>
      <c r="M765" s="377"/>
      <c r="N765" s="382"/>
      <c r="O765" s="403"/>
      <c r="P765" s="375"/>
      <c r="Q765" s="380"/>
      <c r="R765" s="376"/>
      <c r="S765" s="376"/>
      <c r="T765" s="376"/>
      <c r="U765" s="375"/>
      <c r="V765" s="375"/>
      <c r="W765" s="375"/>
      <c r="X765" s="375"/>
      <c r="Y765" s="375"/>
      <c r="Z765" s="375"/>
    </row>
    <row r="766" spans="1:26" ht="13.5" customHeight="1" x14ac:dyDescent="0.25">
      <c r="A766" s="345">
        <f t="shared" ca="1" si="150"/>
        <v>0</v>
      </c>
      <c r="B766" s="345">
        <f t="shared" ca="1" si="152"/>
        <v>22</v>
      </c>
      <c r="C766" s="345">
        <f t="shared" ca="1" si="153"/>
        <v>1</v>
      </c>
      <c r="D766" s="346">
        <f t="shared" ca="1" si="151"/>
        <v>1</v>
      </c>
      <c r="E766" s="346">
        <f t="shared" ca="1" si="154"/>
        <v>1</v>
      </c>
      <c r="F766" s="344"/>
      <c r="G766" s="374"/>
      <c r="H766" s="374"/>
      <c r="I766" s="374"/>
      <c r="J766" s="375"/>
      <c r="K766" s="376"/>
      <c r="L766" s="377"/>
      <c r="M766" s="377"/>
      <c r="N766" s="382"/>
      <c r="O766" s="403"/>
      <c r="P766" s="375"/>
      <c r="Q766" s="380"/>
      <c r="R766" s="376"/>
      <c r="S766" s="376"/>
      <c r="T766" s="376"/>
      <c r="U766" s="375"/>
      <c r="V766" s="375"/>
      <c r="W766" s="375"/>
      <c r="X766" s="375"/>
      <c r="Y766" s="375"/>
      <c r="Z766" s="375"/>
    </row>
    <row r="767" spans="1:26" ht="13.5" customHeight="1" x14ac:dyDescent="0.25">
      <c r="A767" s="345">
        <f t="shared" ca="1" si="150"/>
        <v>0</v>
      </c>
      <c r="B767" s="345">
        <f t="shared" ca="1" si="152"/>
        <v>22</v>
      </c>
      <c r="C767" s="345">
        <f t="shared" ca="1" si="153"/>
        <v>1</v>
      </c>
      <c r="D767" s="346">
        <f t="shared" ca="1" si="151"/>
        <v>1</v>
      </c>
      <c r="E767" s="346">
        <f t="shared" ca="1" si="154"/>
        <v>1</v>
      </c>
      <c r="F767" s="344"/>
      <c r="G767" s="374"/>
      <c r="H767" s="374"/>
      <c r="I767" s="374"/>
      <c r="J767" s="375"/>
      <c r="K767" s="376"/>
      <c r="L767" s="377"/>
      <c r="M767" s="377"/>
      <c r="N767" s="382"/>
      <c r="O767" s="403"/>
      <c r="P767" s="375"/>
      <c r="Q767" s="380"/>
      <c r="R767" s="376"/>
      <c r="S767" s="376"/>
      <c r="T767" s="376"/>
      <c r="U767" s="375"/>
      <c r="V767" s="375"/>
      <c r="W767" s="375"/>
      <c r="X767" s="375"/>
      <c r="Y767" s="375"/>
      <c r="Z767" s="375"/>
    </row>
    <row r="768" spans="1:26" ht="13.5" customHeight="1" x14ac:dyDescent="0.25">
      <c r="A768" s="345">
        <f t="shared" ca="1" si="150"/>
        <v>0</v>
      </c>
      <c r="B768" s="345">
        <f t="shared" ca="1" si="152"/>
        <v>22</v>
      </c>
      <c r="C768" s="345">
        <f t="shared" ca="1" si="153"/>
        <v>1</v>
      </c>
      <c r="D768" s="346">
        <f t="shared" ca="1" si="151"/>
        <v>1</v>
      </c>
      <c r="E768" s="346">
        <f t="shared" ca="1" si="154"/>
        <v>1</v>
      </c>
      <c r="F768" s="344"/>
      <c r="G768" s="374"/>
      <c r="H768" s="374"/>
      <c r="I768" s="374"/>
      <c r="J768" s="375"/>
      <c r="K768" s="376"/>
      <c r="L768" s="377"/>
      <c r="M768" s="377"/>
      <c r="N768" s="382"/>
      <c r="O768" s="403"/>
      <c r="P768" s="375"/>
      <c r="Q768" s="380"/>
      <c r="R768" s="376"/>
      <c r="S768" s="376"/>
      <c r="T768" s="376"/>
      <c r="U768" s="375"/>
      <c r="V768" s="375"/>
      <c r="W768" s="375"/>
      <c r="X768" s="375"/>
      <c r="Y768" s="375"/>
      <c r="Z768" s="375"/>
    </row>
    <row r="769" spans="1:26" ht="13.5" customHeight="1" x14ac:dyDescent="0.25">
      <c r="A769" s="345">
        <f t="shared" ca="1" si="150"/>
        <v>0</v>
      </c>
      <c r="B769" s="345">
        <f t="shared" ca="1" si="152"/>
        <v>22</v>
      </c>
      <c r="C769" s="345">
        <f t="shared" ca="1" si="153"/>
        <v>1</v>
      </c>
      <c r="D769" s="346">
        <f t="shared" ca="1" si="151"/>
        <v>1</v>
      </c>
      <c r="E769" s="346">
        <f t="shared" ca="1" si="154"/>
        <v>1</v>
      </c>
      <c r="F769" s="344"/>
      <c r="G769" s="374"/>
      <c r="H769" s="374"/>
      <c r="I769" s="374"/>
      <c r="J769" s="375"/>
      <c r="K769" s="376"/>
      <c r="L769" s="377"/>
      <c r="M769" s="377"/>
      <c r="N769" s="382"/>
      <c r="O769" s="403"/>
      <c r="P769" s="375"/>
      <c r="Q769" s="380"/>
      <c r="R769" s="376"/>
      <c r="S769" s="376"/>
      <c r="T769" s="376"/>
      <c r="U769" s="375"/>
      <c r="V769" s="375"/>
      <c r="W769" s="375"/>
      <c r="X769" s="375"/>
      <c r="Y769" s="375"/>
      <c r="Z769" s="375"/>
    </row>
    <row r="770" spans="1:26" ht="13.5" customHeight="1" x14ac:dyDescent="0.25">
      <c r="A770" s="345">
        <f t="shared" ca="1" si="150"/>
        <v>0</v>
      </c>
      <c r="B770" s="345">
        <f t="shared" ca="1" si="152"/>
        <v>22</v>
      </c>
      <c r="C770" s="345">
        <f t="shared" ca="1" si="153"/>
        <v>1</v>
      </c>
      <c r="D770" s="346">
        <f t="shared" ca="1" si="151"/>
        <v>1</v>
      </c>
      <c r="E770" s="346">
        <f t="shared" ca="1" si="154"/>
        <v>1</v>
      </c>
      <c r="F770" s="344"/>
      <c r="G770" s="374"/>
      <c r="H770" s="374"/>
      <c r="I770" s="374"/>
      <c r="J770" s="375"/>
      <c r="K770" s="376"/>
      <c r="L770" s="377"/>
      <c r="M770" s="377"/>
      <c r="N770" s="382"/>
      <c r="O770" s="403"/>
      <c r="P770" s="375"/>
      <c r="Q770" s="380"/>
      <c r="R770" s="376"/>
      <c r="S770" s="376"/>
      <c r="T770" s="376"/>
      <c r="U770" s="375"/>
      <c r="V770" s="375"/>
      <c r="W770" s="375"/>
      <c r="X770" s="375"/>
      <c r="Y770" s="375"/>
      <c r="Z770" s="375"/>
    </row>
    <row r="771" spans="1:26" ht="13.5" customHeight="1" x14ac:dyDescent="0.25">
      <c r="A771" s="345">
        <f t="shared" ca="1" si="150"/>
        <v>0</v>
      </c>
      <c r="B771" s="345">
        <f t="shared" ca="1" si="152"/>
        <v>22</v>
      </c>
      <c r="C771" s="345">
        <f t="shared" ca="1" si="153"/>
        <v>1</v>
      </c>
      <c r="D771" s="346">
        <f t="shared" ca="1" si="151"/>
        <v>1</v>
      </c>
      <c r="E771" s="346">
        <f t="shared" ca="1" si="154"/>
        <v>1</v>
      </c>
      <c r="F771" s="344"/>
      <c r="G771" s="374"/>
      <c r="H771" s="374"/>
      <c r="I771" s="374"/>
      <c r="J771" s="375"/>
      <c r="K771" s="376"/>
      <c r="L771" s="377"/>
      <c r="M771" s="377"/>
      <c r="N771" s="382"/>
      <c r="O771" s="403"/>
      <c r="P771" s="375"/>
      <c r="Q771" s="380"/>
      <c r="R771" s="376"/>
      <c r="S771" s="376"/>
      <c r="T771" s="376"/>
      <c r="U771" s="375"/>
      <c r="V771" s="375"/>
      <c r="W771" s="375"/>
      <c r="X771" s="375"/>
      <c r="Y771" s="375"/>
      <c r="Z771" s="375"/>
    </row>
    <row r="772" spans="1:26" ht="13.5" customHeight="1" x14ac:dyDescent="0.25">
      <c r="A772" s="345">
        <f t="shared" ca="1" si="150"/>
        <v>0</v>
      </c>
      <c r="B772" s="345">
        <f t="shared" ca="1" si="152"/>
        <v>22</v>
      </c>
      <c r="C772" s="345">
        <f t="shared" ca="1" si="153"/>
        <v>1</v>
      </c>
      <c r="D772" s="346">
        <f t="shared" ca="1" si="151"/>
        <v>1</v>
      </c>
      <c r="E772" s="346">
        <f t="shared" ca="1" si="154"/>
        <v>1</v>
      </c>
      <c r="F772" s="344"/>
      <c r="G772" s="374"/>
      <c r="H772" s="374"/>
      <c r="I772" s="374"/>
      <c r="J772" s="375"/>
      <c r="K772" s="376"/>
      <c r="L772" s="377"/>
      <c r="M772" s="377"/>
      <c r="N772" s="382"/>
      <c r="O772" s="403"/>
      <c r="P772" s="375"/>
      <c r="Q772" s="380"/>
      <c r="R772" s="376"/>
      <c r="S772" s="376"/>
      <c r="T772" s="376"/>
      <c r="U772" s="375"/>
      <c r="V772" s="375"/>
      <c r="W772" s="375"/>
      <c r="X772" s="375"/>
      <c r="Y772" s="375"/>
      <c r="Z772" s="375"/>
    </row>
    <row r="773" spans="1:26" ht="13.5" customHeight="1" x14ac:dyDescent="0.25">
      <c r="A773" s="345">
        <f t="shared" ca="1" si="150"/>
        <v>0</v>
      </c>
      <c r="B773" s="345">
        <f t="shared" ca="1" si="152"/>
        <v>22</v>
      </c>
      <c r="C773" s="345">
        <f t="shared" ca="1" si="153"/>
        <v>1</v>
      </c>
      <c r="D773" s="346">
        <f t="shared" ca="1" si="151"/>
        <v>1</v>
      </c>
      <c r="E773" s="346">
        <f t="shared" ca="1" si="154"/>
        <v>1</v>
      </c>
      <c r="F773" s="344"/>
      <c r="G773" s="374"/>
      <c r="H773" s="374"/>
      <c r="I773" s="374"/>
      <c r="J773" s="375"/>
      <c r="K773" s="376"/>
      <c r="L773" s="377"/>
      <c r="M773" s="377"/>
      <c r="N773" s="382"/>
      <c r="O773" s="403"/>
      <c r="P773" s="375"/>
      <c r="Q773" s="380"/>
      <c r="R773" s="376"/>
      <c r="S773" s="376"/>
      <c r="T773" s="376"/>
      <c r="U773" s="375"/>
      <c r="V773" s="375"/>
      <c r="W773" s="375"/>
      <c r="X773" s="375"/>
      <c r="Y773" s="375"/>
      <c r="Z773" s="375"/>
    </row>
    <row r="774" spans="1:26" ht="13.5" customHeight="1" x14ac:dyDescent="0.25">
      <c r="A774" s="345">
        <f t="shared" ca="1" si="150"/>
        <v>0</v>
      </c>
      <c r="B774" s="345">
        <f t="shared" ca="1" si="152"/>
        <v>22</v>
      </c>
      <c r="C774" s="345">
        <f t="shared" ca="1" si="153"/>
        <v>1</v>
      </c>
      <c r="D774" s="346">
        <f t="shared" ca="1" si="151"/>
        <v>1</v>
      </c>
      <c r="E774" s="346">
        <f t="shared" ca="1" si="154"/>
        <v>1</v>
      </c>
      <c r="F774" s="344"/>
      <c r="G774" s="374"/>
      <c r="H774" s="374"/>
      <c r="I774" s="374"/>
      <c r="J774" s="375"/>
      <c r="K774" s="376"/>
      <c r="L774" s="377"/>
      <c r="M774" s="377"/>
      <c r="N774" s="382"/>
      <c r="O774" s="403"/>
      <c r="P774" s="375"/>
      <c r="Q774" s="380"/>
      <c r="R774" s="376"/>
      <c r="S774" s="376"/>
      <c r="T774" s="376"/>
      <c r="U774" s="375"/>
      <c r="V774" s="375"/>
      <c r="W774" s="375"/>
      <c r="X774" s="375"/>
      <c r="Y774" s="375"/>
      <c r="Z774" s="375"/>
    </row>
    <row r="775" spans="1:26" ht="13.5" customHeight="1" x14ac:dyDescent="0.25">
      <c r="A775" s="345">
        <f t="shared" ca="1" si="150"/>
        <v>0</v>
      </c>
      <c r="B775" s="345">
        <f t="shared" ca="1" si="152"/>
        <v>22</v>
      </c>
      <c r="C775" s="345">
        <f t="shared" ca="1" si="153"/>
        <v>1</v>
      </c>
      <c r="D775" s="346">
        <f t="shared" ca="1" si="151"/>
        <v>1</v>
      </c>
      <c r="E775" s="346">
        <f t="shared" ca="1" si="154"/>
        <v>1</v>
      </c>
      <c r="F775" s="344"/>
      <c r="G775" s="374"/>
      <c r="H775" s="374"/>
      <c r="I775" s="374"/>
      <c r="J775" s="375"/>
      <c r="K775" s="376"/>
      <c r="L775" s="377"/>
      <c r="M775" s="377"/>
      <c r="N775" s="382"/>
      <c r="O775" s="403"/>
      <c r="P775" s="375"/>
      <c r="Q775" s="380"/>
      <c r="R775" s="376"/>
      <c r="S775" s="376"/>
      <c r="T775" s="376"/>
      <c r="U775" s="375"/>
      <c r="V775" s="375"/>
      <c r="W775" s="375"/>
      <c r="X775" s="375"/>
      <c r="Y775" s="375"/>
      <c r="Z775" s="375"/>
    </row>
    <row r="776" spans="1:26" ht="13.5" customHeight="1" x14ac:dyDescent="0.25">
      <c r="A776" s="345">
        <f t="shared" ca="1" si="150"/>
        <v>0</v>
      </c>
      <c r="B776" s="345">
        <f t="shared" ca="1" si="152"/>
        <v>22</v>
      </c>
      <c r="C776" s="345">
        <f t="shared" ca="1" si="153"/>
        <v>1</v>
      </c>
      <c r="D776" s="346">
        <f t="shared" ca="1" si="151"/>
        <v>1</v>
      </c>
      <c r="E776" s="346">
        <f t="shared" ca="1" si="154"/>
        <v>1</v>
      </c>
      <c r="F776" s="344"/>
      <c r="G776" s="374"/>
      <c r="H776" s="374"/>
      <c r="I776" s="374"/>
      <c r="J776" s="375"/>
      <c r="K776" s="376"/>
      <c r="L776" s="377"/>
      <c r="M776" s="377"/>
      <c r="N776" s="382"/>
      <c r="O776" s="403"/>
      <c r="P776" s="375"/>
      <c r="Q776" s="380"/>
      <c r="R776" s="376"/>
      <c r="S776" s="376"/>
      <c r="T776" s="376"/>
      <c r="U776" s="375"/>
      <c r="V776" s="375"/>
      <c r="W776" s="375"/>
      <c r="X776" s="375"/>
      <c r="Y776" s="375"/>
      <c r="Z776" s="375"/>
    </row>
    <row r="777" spans="1:26" ht="13.5" customHeight="1" x14ac:dyDescent="0.25">
      <c r="A777" s="345">
        <f t="shared" ca="1" si="150"/>
        <v>0</v>
      </c>
      <c r="B777" s="345">
        <f t="shared" ca="1" si="152"/>
        <v>22</v>
      </c>
      <c r="C777" s="345">
        <f t="shared" ca="1" si="153"/>
        <v>1</v>
      </c>
      <c r="D777" s="346">
        <f t="shared" ca="1" si="151"/>
        <v>1</v>
      </c>
      <c r="E777" s="346">
        <f t="shared" ca="1" si="154"/>
        <v>1</v>
      </c>
      <c r="F777" s="344"/>
      <c r="G777" s="374"/>
      <c r="H777" s="374"/>
      <c r="I777" s="374"/>
      <c r="J777" s="375"/>
      <c r="K777" s="376"/>
      <c r="L777" s="377"/>
      <c r="M777" s="377"/>
      <c r="N777" s="382"/>
      <c r="O777" s="403"/>
      <c r="P777" s="375"/>
      <c r="Q777" s="380"/>
      <c r="R777" s="376"/>
      <c r="S777" s="376"/>
      <c r="T777" s="376"/>
      <c r="U777" s="375"/>
      <c r="V777" s="375"/>
      <c r="W777" s="375"/>
      <c r="X777" s="375"/>
      <c r="Y777" s="375"/>
      <c r="Z777" s="375"/>
    </row>
    <row r="778" spans="1:26" ht="13.5" customHeight="1" x14ac:dyDescent="0.25">
      <c r="A778" s="345">
        <f t="shared" ca="1" si="150"/>
        <v>0</v>
      </c>
      <c r="B778" s="345">
        <f t="shared" ca="1" si="152"/>
        <v>22</v>
      </c>
      <c r="C778" s="345">
        <f t="shared" ca="1" si="153"/>
        <v>1</v>
      </c>
      <c r="D778" s="346">
        <f t="shared" ca="1" si="151"/>
        <v>1</v>
      </c>
      <c r="E778" s="346">
        <f t="shared" ca="1" si="154"/>
        <v>1</v>
      </c>
      <c r="F778" s="344"/>
      <c r="G778" s="374"/>
      <c r="H778" s="374"/>
      <c r="I778" s="374"/>
      <c r="J778" s="375"/>
      <c r="K778" s="376"/>
      <c r="L778" s="377"/>
      <c r="M778" s="377"/>
      <c r="N778" s="382"/>
      <c r="O778" s="403"/>
      <c r="P778" s="375"/>
      <c r="Q778" s="380"/>
      <c r="R778" s="376"/>
      <c r="S778" s="376"/>
      <c r="T778" s="376"/>
      <c r="U778" s="375"/>
      <c r="V778" s="375"/>
      <c r="W778" s="375"/>
      <c r="X778" s="375"/>
      <c r="Y778" s="375"/>
      <c r="Z778" s="375"/>
    </row>
    <row r="779" spans="1:26" ht="13.5" customHeight="1" x14ac:dyDescent="0.25">
      <c r="A779" s="345">
        <f t="shared" ca="1" si="150"/>
        <v>0</v>
      </c>
      <c r="B779" s="345">
        <f t="shared" ca="1" si="152"/>
        <v>22</v>
      </c>
      <c r="C779" s="345">
        <f t="shared" ca="1" si="153"/>
        <v>1</v>
      </c>
      <c r="D779" s="346">
        <f t="shared" ca="1" si="151"/>
        <v>1</v>
      </c>
      <c r="E779" s="346">
        <f t="shared" ca="1" si="154"/>
        <v>1</v>
      </c>
      <c r="F779" s="344"/>
      <c r="G779" s="374"/>
      <c r="H779" s="374"/>
      <c r="I779" s="374"/>
      <c r="J779" s="375"/>
      <c r="K779" s="376"/>
      <c r="L779" s="377"/>
      <c r="M779" s="377"/>
      <c r="N779" s="382"/>
      <c r="O779" s="403"/>
      <c r="P779" s="375"/>
      <c r="Q779" s="380"/>
      <c r="R779" s="376"/>
      <c r="S779" s="376"/>
      <c r="T779" s="376"/>
      <c r="U779" s="375"/>
      <c r="V779" s="375"/>
      <c r="W779" s="375"/>
      <c r="X779" s="375"/>
      <c r="Y779" s="375"/>
      <c r="Z779" s="375"/>
    </row>
    <row r="780" spans="1:26" ht="13.5" customHeight="1" x14ac:dyDescent="0.25">
      <c r="A780" s="345">
        <f t="shared" ca="1" si="150"/>
        <v>0</v>
      </c>
      <c r="B780" s="345">
        <f t="shared" ca="1" si="152"/>
        <v>22</v>
      </c>
      <c r="C780" s="345">
        <f t="shared" ca="1" si="153"/>
        <v>1</v>
      </c>
      <c r="D780" s="346">
        <f t="shared" ca="1" si="151"/>
        <v>1</v>
      </c>
      <c r="E780" s="346">
        <f t="shared" ca="1" si="154"/>
        <v>1</v>
      </c>
      <c r="F780" s="344"/>
      <c r="G780" s="374"/>
      <c r="H780" s="374"/>
      <c r="I780" s="374"/>
      <c r="J780" s="375"/>
      <c r="K780" s="376"/>
      <c r="L780" s="377"/>
      <c r="M780" s="377"/>
      <c r="N780" s="382"/>
      <c r="O780" s="403"/>
      <c r="P780" s="375"/>
      <c r="Q780" s="380"/>
      <c r="R780" s="376"/>
      <c r="S780" s="376"/>
      <c r="T780" s="376"/>
      <c r="U780" s="375"/>
      <c r="V780" s="375"/>
      <c r="W780" s="375"/>
      <c r="X780" s="375"/>
      <c r="Y780" s="375"/>
      <c r="Z780" s="375"/>
    </row>
    <row r="781" spans="1:26" ht="13.5" customHeight="1" x14ac:dyDescent="0.25">
      <c r="A781" s="345">
        <f t="shared" ca="1" si="150"/>
        <v>0</v>
      </c>
      <c r="B781" s="345">
        <f t="shared" ca="1" si="152"/>
        <v>22</v>
      </c>
      <c r="C781" s="345">
        <f t="shared" ca="1" si="153"/>
        <v>1</v>
      </c>
      <c r="D781" s="346">
        <f t="shared" ca="1" si="151"/>
        <v>1</v>
      </c>
      <c r="E781" s="346">
        <f t="shared" ca="1" si="154"/>
        <v>1</v>
      </c>
      <c r="F781" s="344"/>
      <c r="G781" s="374"/>
      <c r="H781" s="374"/>
      <c r="I781" s="374"/>
      <c r="J781" s="375"/>
      <c r="K781" s="376"/>
      <c r="L781" s="377"/>
      <c r="M781" s="377"/>
      <c r="N781" s="382"/>
      <c r="O781" s="403"/>
      <c r="P781" s="375"/>
      <c r="Q781" s="380"/>
      <c r="R781" s="376"/>
      <c r="S781" s="376"/>
      <c r="T781" s="376"/>
      <c r="U781" s="375"/>
      <c r="V781" s="375"/>
      <c r="W781" s="375"/>
      <c r="X781" s="375"/>
      <c r="Y781" s="375"/>
      <c r="Z781" s="375"/>
    </row>
    <row r="782" spans="1:26" ht="13.5" customHeight="1" x14ac:dyDescent="0.25">
      <c r="A782" s="345">
        <f t="shared" ca="1" si="150"/>
        <v>0</v>
      </c>
      <c r="B782" s="345">
        <f t="shared" ca="1" si="152"/>
        <v>22</v>
      </c>
      <c r="C782" s="345">
        <f t="shared" ca="1" si="153"/>
        <v>1</v>
      </c>
      <c r="D782" s="346">
        <f t="shared" ca="1" si="151"/>
        <v>1</v>
      </c>
      <c r="E782" s="346">
        <f t="shared" ca="1" si="154"/>
        <v>1</v>
      </c>
      <c r="F782" s="344"/>
      <c r="G782" s="374"/>
      <c r="H782" s="374"/>
      <c r="I782" s="374"/>
      <c r="J782" s="375"/>
      <c r="K782" s="376"/>
      <c r="L782" s="377"/>
      <c r="M782" s="377"/>
      <c r="N782" s="382"/>
      <c r="O782" s="403"/>
      <c r="P782" s="375"/>
      <c r="Q782" s="380"/>
      <c r="R782" s="376"/>
      <c r="S782" s="376"/>
      <c r="T782" s="376"/>
      <c r="U782" s="375"/>
      <c r="V782" s="375"/>
      <c r="W782" s="375"/>
      <c r="X782" s="375"/>
      <c r="Y782" s="375"/>
      <c r="Z782" s="375"/>
    </row>
    <row r="783" spans="1:26" ht="13.5" customHeight="1" x14ac:dyDescent="0.25">
      <c r="A783" s="345">
        <f t="shared" ca="1" si="150"/>
        <v>0</v>
      </c>
      <c r="B783" s="345">
        <f t="shared" ca="1" si="152"/>
        <v>22</v>
      </c>
      <c r="C783" s="345">
        <f t="shared" ca="1" si="153"/>
        <v>1</v>
      </c>
      <c r="D783" s="346">
        <f t="shared" ca="1" si="151"/>
        <v>1</v>
      </c>
      <c r="E783" s="346">
        <f t="shared" ca="1" si="154"/>
        <v>1</v>
      </c>
      <c r="F783" s="344"/>
      <c r="G783" s="374"/>
      <c r="H783" s="374"/>
      <c r="I783" s="374"/>
      <c r="J783" s="375"/>
      <c r="K783" s="376"/>
      <c r="L783" s="377"/>
      <c r="M783" s="377"/>
      <c r="N783" s="382"/>
      <c r="O783" s="403"/>
      <c r="P783" s="375"/>
      <c r="Q783" s="380"/>
      <c r="R783" s="376"/>
      <c r="S783" s="376"/>
      <c r="T783" s="376"/>
      <c r="U783" s="375"/>
      <c r="V783" s="375"/>
      <c r="W783" s="375"/>
      <c r="X783" s="375"/>
      <c r="Y783" s="375"/>
      <c r="Z783" s="375"/>
    </row>
    <row r="784" spans="1:26" ht="13.5" customHeight="1" x14ac:dyDescent="0.25">
      <c r="A784" s="345">
        <f t="shared" ca="1" si="150"/>
        <v>0</v>
      </c>
      <c r="B784" s="345">
        <f t="shared" ca="1" si="152"/>
        <v>22</v>
      </c>
      <c r="C784" s="345">
        <f t="shared" ca="1" si="153"/>
        <v>1</v>
      </c>
      <c r="D784" s="346">
        <f t="shared" ca="1" si="151"/>
        <v>1</v>
      </c>
      <c r="E784" s="346">
        <f t="shared" ca="1" si="154"/>
        <v>1</v>
      </c>
      <c r="F784" s="344"/>
      <c r="G784" s="374"/>
      <c r="H784" s="374"/>
      <c r="I784" s="374"/>
      <c r="J784" s="375"/>
      <c r="K784" s="376"/>
      <c r="L784" s="377"/>
      <c r="M784" s="377"/>
      <c r="N784" s="382"/>
      <c r="O784" s="403"/>
      <c r="P784" s="375"/>
      <c r="Q784" s="380"/>
      <c r="R784" s="376"/>
      <c r="S784" s="376"/>
      <c r="T784" s="376"/>
      <c r="U784" s="375"/>
      <c r="V784" s="375"/>
      <c r="W784" s="375"/>
      <c r="X784" s="375"/>
      <c r="Y784" s="375"/>
      <c r="Z784" s="375"/>
    </row>
    <row r="785" spans="1:26" ht="13.5" customHeight="1" x14ac:dyDescent="0.25">
      <c r="A785" s="345">
        <f t="shared" ca="1" si="150"/>
        <v>0</v>
      </c>
      <c r="B785" s="345">
        <f t="shared" ca="1" si="152"/>
        <v>22</v>
      </c>
      <c r="C785" s="345">
        <f t="shared" ca="1" si="153"/>
        <v>1</v>
      </c>
      <c r="D785" s="346">
        <f t="shared" ca="1" si="151"/>
        <v>1</v>
      </c>
      <c r="E785" s="346">
        <f t="shared" ca="1" si="154"/>
        <v>1</v>
      </c>
      <c r="F785" s="344"/>
      <c r="G785" s="374"/>
      <c r="H785" s="374"/>
      <c r="I785" s="374"/>
      <c r="J785" s="375"/>
      <c r="K785" s="376"/>
      <c r="L785" s="377"/>
      <c r="M785" s="377"/>
      <c r="N785" s="382"/>
      <c r="O785" s="403"/>
      <c r="P785" s="375"/>
      <c r="Q785" s="380"/>
      <c r="R785" s="376"/>
      <c r="S785" s="376"/>
      <c r="T785" s="376"/>
      <c r="U785" s="375"/>
      <c r="V785" s="375"/>
      <c r="W785" s="375"/>
      <c r="X785" s="375"/>
      <c r="Y785" s="375"/>
      <c r="Z785" s="375"/>
    </row>
    <row r="786" spans="1:26" ht="13.5" customHeight="1" x14ac:dyDescent="0.25">
      <c r="A786" s="345">
        <f t="shared" ca="1" si="150"/>
        <v>0</v>
      </c>
      <c r="B786" s="345">
        <f t="shared" ca="1" si="152"/>
        <v>22</v>
      </c>
      <c r="C786" s="345">
        <f t="shared" ca="1" si="153"/>
        <v>1</v>
      </c>
      <c r="D786" s="346">
        <f t="shared" ca="1" si="151"/>
        <v>1</v>
      </c>
      <c r="E786" s="346">
        <f t="shared" ca="1" si="154"/>
        <v>1</v>
      </c>
      <c r="F786" s="344"/>
      <c r="G786" s="374"/>
      <c r="H786" s="374"/>
      <c r="I786" s="374"/>
      <c r="J786" s="375"/>
      <c r="K786" s="376"/>
      <c r="L786" s="377"/>
      <c r="M786" s="377"/>
      <c r="N786" s="382"/>
      <c r="O786" s="403"/>
      <c r="P786" s="375"/>
      <c r="Q786" s="380"/>
      <c r="R786" s="376"/>
      <c r="S786" s="376"/>
      <c r="T786" s="376"/>
      <c r="U786" s="375"/>
      <c r="V786" s="375"/>
      <c r="W786" s="375"/>
      <c r="X786" s="375"/>
      <c r="Y786" s="375"/>
      <c r="Z786" s="375"/>
    </row>
    <row r="787" spans="1:26" ht="13.5" customHeight="1" x14ac:dyDescent="0.25">
      <c r="A787" s="345">
        <f t="shared" ca="1" si="150"/>
        <v>0</v>
      </c>
      <c r="B787" s="345">
        <f t="shared" ca="1" si="152"/>
        <v>22</v>
      </c>
      <c r="C787" s="345">
        <f t="shared" ca="1" si="153"/>
        <v>1</v>
      </c>
      <c r="D787" s="346">
        <f t="shared" ca="1" si="151"/>
        <v>1</v>
      </c>
      <c r="E787" s="346">
        <f t="shared" ca="1" si="154"/>
        <v>1</v>
      </c>
      <c r="F787" s="344"/>
      <c r="G787" s="374"/>
      <c r="H787" s="374"/>
      <c r="I787" s="374"/>
      <c r="J787" s="375"/>
      <c r="K787" s="376"/>
      <c r="L787" s="377"/>
      <c r="M787" s="377"/>
      <c r="N787" s="382"/>
      <c r="O787" s="403"/>
      <c r="P787" s="375"/>
      <c r="Q787" s="380"/>
      <c r="R787" s="376"/>
      <c r="S787" s="376"/>
      <c r="T787" s="376"/>
      <c r="U787" s="375"/>
      <c r="V787" s="375"/>
      <c r="W787" s="375"/>
      <c r="X787" s="375"/>
      <c r="Y787" s="375"/>
      <c r="Z787" s="375"/>
    </row>
    <row r="788" spans="1:26" ht="13.5" customHeight="1" x14ac:dyDescent="0.25">
      <c r="A788" s="345">
        <f t="shared" ca="1" si="150"/>
        <v>0</v>
      </c>
      <c r="B788" s="345">
        <f t="shared" ca="1" si="152"/>
        <v>22</v>
      </c>
      <c r="C788" s="345">
        <f t="shared" ca="1" si="153"/>
        <v>1</v>
      </c>
      <c r="D788" s="346">
        <f t="shared" ca="1" si="151"/>
        <v>1</v>
      </c>
      <c r="E788" s="346">
        <f t="shared" ca="1" si="154"/>
        <v>1</v>
      </c>
      <c r="F788" s="344"/>
      <c r="G788" s="374"/>
      <c r="H788" s="374"/>
      <c r="I788" s="374"/>
      <c r="J788" s="375"/>
      <c r="K788" s="376"/>
      <c r="L788" s="377"/>
      <c r="M788" s="377"/>
      <c r="N788" s="382"/>
      <c r="O788" s="403"/>
      <c r="P788" s="375"/>
      <c r="Q788" s="380"/>
      <c r="R788" s="376"/>
      <c r="S788" s="376"/>
      <c r="T788" s="376"/>
      <c r="U788" s="375"/>
      <c r="V788" s="375"/>
      <c r="W788" s="375"/>
      <c r="X788" s="375"/>
      <c r="Y788" s="375"/>
      <c r="Z788" s="375"/>
    </row>
    <row r="789" spans="1:26" ht="13.5" customHeight="1" x14ac:dyDescent="0.25">
      <c r="A789" s="345">
        <f t="shared" ca="1" si="150"/>
        <v>0</v>
      </c>
      <c r="B789" s="345">
        <f t="shared" ca="1" si="152"/>
        <v>22</v>
      </c>
      <c r="C789" s="345">
        <f t="shared" ca="1" si="153"/>
        <v>1</v>
      </c>
      <c r="D789" s="346">
        <f t="shared" ca="1" si="151"/>
        <v>1</v>
      </c>
      <c r="E789" s="346">
        <f t="shared" ca="1" si="154"/>
        <v>1</v>
      </c>
      <c r="F789" s="344"/>
      <c r="G789" s="374"/>
      <c r="H789" s="374"/>
      <c r="I789" s="374"/>
      <c r="J789" s="375"/>
      <c r="K789" s="376"/>
      <c r="L789" s="377"/>
      <c r="M789" s="377"/>
      <c r="N789" s="382"/>
      <c r="O789" s="403"/>
      <c r="P789" s="375"/>
      <c r="Q789" s="380"/>
      <c r="R789" s="376"/>
      <c r="S789" s="376"/>
      <c r="T789" s="376"/>
      <c r="U789" s="375"/>
      <c r="V789" s="375"/>
      <c r="W789" s="375"/>
      <c r="X789" s="375"/>
      <c r="Y789" s="375"/>
      <c r="Z789" s="375"/>
    </row>
    <row r="790" spans="1:26" ht="13.5" customHeight="1" x14ac:dyDescent="0.25">
      <c r="A790" s="345">
        <f t="shared" ca="1" si="150"/>
        <v>0</v>
      </c>
      <c r="B790" s="345">
        <f t="shared" ca="1" si="152"/>
        <v>22</v>
      </c>
      <c r="C790" s="345">
        <f t="shared" ca="1" si="153"/>
        <v>1</v>
      </c>
      <c r="D790" s="346">
        <f t="shared" ca="1" si="151"/>
        <v>1</v>
      </c>
      <c r="E790" s="346">
        <f t="shared" ca="1" si="154"/>
        <v>1</v>
      </c>
      <c r="F790" s="344"/>
      <c r="G790" s="374"/>
      <c r="H790" s="374"/>
      <c r="I790" s="374"/>
      <c r="J790" s="375"/>
      <c r="K790" s="376"/>
      <c r="L790" s="377"/>
      <c r="M790" s="377"/>
      <c r="N790" s="382"/>
      <c r="O790" s="403"/>
      <c r="P790" s="375"/>
      <c r="Q790" s="380"/>
      <c r="R790" s="376"/>
      <c r="S790" s="376"/>
      <c r="T790" s="376"/>
      <c r="U790" s="375"/>
      <c r="V790" s="375"/>
      <c r="W790" s="375"/>
      <c r="X790" s="375"/>
      <c r="Y790" s="375"/>
      <c r="Z790" s="375"/>
    </row>
    <row r="791" spans="1:26" ht="13.5" customHeight="1" x14ac:dyDescent="0.25">
      <c r="A791" s="345">
        <f t="shared" ca="1" si="150"/>
        <v>0</v>
      </c>
      <c r="B791" s="345">
        <f t="shared" ca="1" si="152"/>
        <v>22</v>
      </c>
      <c r="C791" s="345">
        <f t="shared" ca="1" si="153"/>
        <v>1</v>
      </c>
      <c r="D791" s="346">
        <f t="shared" ca="1" si="151"/>
        <v>1</v>
      </c>
      <c r="E791" s="346">
        <f t="shared" ca="1" si="154"/>
        <v>1</v>
      </c>
      <c r="F791" s="344"/>
      <c r="G791" s="374"/>
      <c r="H791" s="374"/>
      <c r="I791" s="374"/>
      <c r="J791" s="375"/>
      <c r="K791" s="376"/>
      <c r="L791" s="377"/>
      <c r="M791" s="377"/>
      <c r="N791" s="382"/>
      <c r="O791" s="403"/>
      <c r="P791" s="375"/>
      <c r="Q791" s="380"/>
      <c r="R791" s="376"/>
      <c r="S791" s="376"/>
      <c r="T791" s="376"/>
      <c r="U791" s="375"/>
      <c r="V791" s="375"/>
      <c r="W791" s="375"/>
      <c r="X791" s="375"/>
      <c r="Y791" s="375"/>
      <c r="Z791" s="375"/>
    </row>
    <row r="792" spans="1:26" ht="13.5" customHeight="1" x14ac:dyDescent="0.25">
      <c r="A792" s="345">
        <f t="shared" ca="1" si="150"/>
        <v>0</v>
      </c>
      <c r="B792" s="345">
        <f t="shared" ca="1" si="152"/>
        <v>22</v>
      </c>
      <c r="C792" s="345">
        <f t="shared" ca="1" si="153"/>
        <v>1</v>
      </c>
      <c r="D792" s="346">
        <f t="shared" ca="1" si="151"/>
        <v>1</v>
      </c>
      <c r="E792" s="346">
        <f t="shared" ca="1" si="154"/>
        <v>1</v>
      </c>
      <c r="F792" s="344"/>
      <c r="G792" s="374"/>
      <c r="H792" s="374"/>
      <c r="I792" s="374"/>
      <c r="J792" s="375"/>
      <c r="K792" s="376"/>
      <c r="L792" s="377"/>
      <c r="M792" s="377"/>
      <c r="N792" s="382"/>
      <c r="O792" s="403"/>
      <c r="P792" s="375"/>
      <c r="Q792" s="380"/>
      <c r="R792" s="376"/>
      <c r="S792" s="376"/>
      <c r="T792" s="376"/>
      <c r="U792" s="375"/>
      <c r="V792" s="375"/>
      <c r="W792" s="375"/>
      <c r="X792" s="375"/>
      <c r="Y792" s="375"/>
      <c r="Z792" s="375"/>
    </row>
    <row r="793" spans="1:26" ht="13.5" customHeight="1" x14ac:dyDescent="0.25">
      <c r="A793" s="345">
        <f t="shared" ca="1" si="150"/>
        <v>0</v>
      </c>
      <c r="B793" s="345">
        <f t="shared" ca="1" si="152"/>
        <v>22</v>
      </c>
      <c r="C793" s="345">
        <f t="shared" ca="1" si="153"/>
        <v>1</v>
      </c>
      <c r="D793" s="346">
        <f t="shared" ca="1" si="151"/>
        <v>1</v>
      </c>
      <c r="E793" s="346">
        <f t="shared" ca="1" si="154"/>
        <v>1</v>
      </c>
      <c r="F793" s="344"/>
      <c r="G793" s="374"/>
      <c r="H793" s="374"/>
      <c r="I793" s="374"/>
      <c r="J793" s="375"/>
      <c r="K793" s="376"/>
      <c r="L793" s="377"/>
      <c r="M793" s="377"/>
      <c r="N793" s="382"/>
      <c r="O793" s="403"/>
      <c r="P793" s="375"/>
      <c r="Q793" s="380"/>
      <c r="R793" s="376"/>
      <c r="S793" s="376"/>
      <c r="T793" s="376"/>
      <c r="U793" s="375"/>
      <c r="V793" s="375"/>
      <c r="W793" s="375"/>
      <c r="X793" s="375"/>
      <c r="Y793" s="375"/>
      <c r="Z793" s="375"/>
    </row>
    <row r="794" spans="1:26" ht="13.5" customHeight="1" x14ac:dyDescent="0.25">
      <c r="A794" s="345">
        <f t="shared" ca="1" si="150"/>
        <v>0</v>
      </c>
      <c r="B794" s="345">
        <f t="shared" ca="1" si="152"/>
        <v>22</v>
      </c>
      <c r="C794" s="345">
        <f t="shared" ca="1" si="153"/>
        <v>1</v>
      </c>
      <c r="D794" s="346">
        <f t="shared" ca="1" si="151"/>
        <v>1</v>
      </c>
      <c r="E794" s="346">
        <f t="shared" ca="1" si="154"/>
        <v>1</v>
      </c>
      <c r="F794" s="344"/>
      <c r="G794" s="374"/>
      <c r="H794" s="374"/>
      <c r="I794" s="374"/>
      <c r="J794" s="375"/>
      <c r="K794" s="376"/>
      <c r="L794" s="377"/>
      <c r="M794" s="377"/>
      <c r="N794" s="382"/>
      <c r="O794" s="403"/>
      <c r="P794" s="375"/>
      <c r="Q794" s="380"/>
      <c r="R794" s="376"/>
      <c r="S794" s="376"/>
      <c r="T794" s="376"/>
      <c r="U794" s="375"/>
      <c r="V794" s="375"/>
      <c r="W794" s="375"/>
      <c r="X794" s="375"/>
      <c r="Y794" s="375"/>
      <c r="Z794" s="375"/>
    </row>
    <row r="795" spans="1:26" ht="13.5" customHeight="1" x14ac:dyDescent="0.25">
      <c r="A795" s="345">
        <f t="shared" ca="1" si="150"/>
        <v>0</v>
      </c>
      <c r="B795" s="345">
        <f t="shared" ca="1" si="152"/>
        <v>22</v>
      </c>
      <c r="C795" s="345">
        <f t="shared" ca="1" si="153"/>
        <v>1</v>
      </c>
      <c r="D795" s="346">
        <f t="shared" ca="1" si="151"/>
        <v>1</v>
      </c>
      <c r="E795" s="346">
        <f t="shared" ca="1" si="154"/>
        <v>1</v>
      </c>
      <c r="F795" s="344"/>
      <c r="G795" s="374"/>
      <c r="H795" s="374"/>
      <c r="I795" s="374"/>
      <c r="J795" s="375"/>
      <c r="K795" s="376"/>
      <c r="L795" s="377"/>
      <c r="M795" s="377"/>
      <c r="N795" s="382"/>
      <c r="O795" s="403"/>
      <c r="P795" s="375"/>
      <c r="Q795" s="380"/>
      <c r="R795" s="376"/>
      <c r="S795" s="376"/>
      <c r="T795" s="376"/>
      <c r="U795" s="375"/>
      <c r="V795" s="375"/>
      <c r="W795" s="375"/>
      <c r="X795" s="375"/>
      <c r="Y795" s="375"/>
      <c r="Z795" s="375"/>
    </row>
    <row r="796" spans="1:26" ht="13.5" customHeight="1" x14ac:dyDescent="0.25">
      <c r="A796" s="345">
        <f t="shared" ca="1" si="150"/>
        <v>0</v>
      </c>
      <c r="B796" s="345">
        <f t="shared" ca="1" si="152"/>
        <v>22</v>
      </c>
      <c r="C796" s="345">
        <f t="shared" ca="1" si="153"/>
        <v>1</v>
      </c>
      <c r="D796" s="346">
        <f t="shared" ca="1" si="151"/>
        <v>1</v>
      </c>
      <c r="E796" s="346">
        <f t="shared" ca="1" si="154"/>
        <v>1</v>
      </c>
      <c r="F796" s="344"/>
      <c r="G796" s="374"/>
      <c r="H796" s="374"/>
      <c r="I796" s="374"/>
      <c r="J796" s="375"/>
      <c r="K796" s="376"/>
      <c r="L796" s="377"/>
      <c r="M796" s="377"/>
      <c r="N796" s="382"/>
      <c r="O796" s="403"/>
      <c r="P796" s="375"/>
      <c r="Q796" s="380"/>
      <c r="R796" s="376"/>
      <c r="S796" s="376"/>
      <c r="T796" s="376"/>
      <c r="U796" s="375"/>
      <c r="V796" s="375"/>
      <c r="W796" s="375"/>
      <c r="X796" s="375"/>
      <c r="Y796" s="375"/>
      <c r="Z796" s="375"/>
    </row>
    <row r="797" spans="1:26" ht="13.5" customHeight="1" x14ac:dyDescent="0.25">
      <c r="A797" s="345">
        <f t="shared" ca="1" si="150"/>
        <v>0</v>
      </c>
      <c r="B797" s="345">
        <f t="shared" ca="1" si="152"/>
        <v>22</v>
      </c>
      <c r="C797" s="345">
        <f t="shared" ca="1" si="153"/>
        <v>1</v>
      </c>
      <c r="D797" s="346">
        <f t="shared" ca="1" si="151"/>
        <v>1</v>
      </c>
      <c r="E797" s="346">
        <f t="shared" ca="1" si="154"/>
        <v>1</v>
      </c>
      <c r="F797" s="344"/>
      <c r="G797" s="374"/>
      <c r="H797" s="374"/>
      <c r="I797" s="374"/>
      <c r="J797" s="375"/>
      <c r="K797" s="376"/>
      <c r="L797" s="377"/>
      <c r="M797" s="377"/>
      <c r="N797" s="382"/>
      <c r="O797" s="403"/>
      <c r="P797" s="375"/>
      <c r="Q797" s="380"/>
      <c r="R797" s="376"/>
      <c r="S797" s="376"/>
      <c r="T797" s="376"/>
      <c r="U797" s="375"/>
      <c r="V797" s="375"/>
      <c r="W797" s="375"/>
      <c r="X797" s="375"/>
      <c r="Y797" s="375"/>
      <c r="Z797" s="375"/>
    </row>
    <row r="798" spans="1:26" ht="13.5" customHeight="1" x14ac:dyDescent="0.25">
      <c r="A798" s="345">
        <f t="shared" ref="A798:A861" ca="1" si="155">IF($H798="UNIDADE CONSTRUTIVA",OFFSET(A798,-1,0)+1,LARGE(A$3:A793,1))</f>
        <v>0</v>
      </c>
      <c r="B798" s="345">
        <f t="shared" ca="1" si="152"/>
        <v>22</v>
      </c>
      <c r="C798" s="345">
        <f t="shared" ca="1" si="153"/>
        <v>1</v>
      </c>
      <c r="D798" s="346">
        <f t="shared" ca="1" si="151"/>
        <v>1</v>
      </c>
      <c r="E798" s="346">
        <f t="shared" ca="1" si="154"/>
        <v>1</v>
      </c>
      <c r="F798" s="344"/>
      <c r="G798" s="374"/>
      <c r="H798" s="374"/>
      <c r="I798" s="374"/>
      <c r="J798" s="375"/>
      <c r="K798" s="376"/>
      <c r="L798" s="377"/>
      <c r="M798" s="377"/>
      <c r="N798" s="382"/>
      <c r="O798" s="403"/>
      <c r="P798" s="375"/>
      <c r="Q798" s="380"/>
      <c r="R798" s="376"/>
      <c r="S798" s="376"/>
      <c r="T798" s="376"/>
      <c r="U798" s="375"/>
      <c r="V798" s="375"/>
      <c r="W798" s="375"/>
      <c r="X798" s="375"/>
      <c r="Y798" s="375"/>
      <c r="Z798" s="375"/>
    </row>
    <row r="799" spans="1:26" ht="13.5" customHeight="1" x14ac:dyDescent="0.25">
      <c r="A799" s="345">
        <f t="shared" ca="1" si="155"/>
        <v>0</v>
      </c>
      <c r="B799" s="345">
        <f t="shared" ca="1" si="152"/>
        <v>22</v>
      </c>
      <c r="C799" s="345">
        <f t="shared" ca="1" si="153"/>
        <v>1</v>
      </c>
      <c r="D799" s="346">
        <f t="shared" ca="1" si="151"/>
        <v>1</v>
      </c>
      <c r="E799" s="346">
        <f t="shared" ca="1" si="154"/>
        <v>1</v>
      </c>
      <c r="F799" s="344"/>
      <c r="G799" s="374"/>
      <c r="H799" s="374"/>
      <c r="I799" s="374"/>
      <c r="J799" s="375"/>
      <c r="K799" s="376"/>
      <c r="L799" s="377"/>
      <c r="M799" s="377"/>
      <c r="N799" s="382"/>
      <c r="O799" s="403"/>
      <c r="P799" s="375"/>
      <c r="Q799" s="380"/>
      <c r="R799" s="376"/>
      <c r="S799" s="376"/>
      <c r="T799" s="376"/>
      <c r="U799" s="375"/>
      <c r="V799" s="375"/>
      <c r="W799" s="375"/>
      <c r="X799" s="375"/>
      <c r="Y799" s="375"/>
      <c r="Z799" s="375"/>
    </row>
    <row r="800" spans="1:26" ht="13.5" customHeight="1" x14ac:dyDescent="0.25">
      <c r="A800" s="345">
        <f t="shared" ca="1" si="155"/>
        <v>0</v>
      </c>
      <c r="B800" s="345">
        <f t="shared" ca="1" si="152"/>
        <v>22</v>
      </c>
      <c r="C800" s="345">
        <f t="shared" ca="1" si="153"/>
        <v>1</v>
      </c>
      <c r="D800" s="346">
        <f t="shared" ca="1" si="151"/>
        <v>1</v>
      </c>
      <c r="E800" s="346">
        <f t="shared" ca="1" si="154"/>
        <v>1</v>
      </c>
      <c r="F800" s="344"/>
      <c r="G800" s="374"/>
      <c r="H800" s="374"/>
      <c r="I800" s="374"/>
      <c r="J800" s="375"/>
      <c r="K800" s="376"/>
      <c r="L800" s="377"/>
      <c r="M800" s="377"/>
      <c r="N800" s="382"/>
      <c r="O800" s="403"/>
      <c r="P800" s="375"/>
      <c r="Q800" s="380"/>
      <c r="R800" s="376"/>
      <c r="S800" s="376"/>
      <c r="T800" s="376"/>
      <c r="U800" s="375"/>
      <c r="V800" s="375"/>
      <c r="W800" s="375"/>
      <c r="X800" s="375"/>
      <c r="Y800" s="375"/>
      <c r="Z800" s="375"/>
    </row>
    <row r="801" spans="1:26" ht="13.5" customHeight="1" x14ac:dyDescent="0.25">
      <c r="A801" s="345">
        <f t="shared" ca="1" si="155"/>
        <v>0</v>
      </c>
      <c r="B801" s="345">
        <f t="shared" ca="1" si="152"/>
        <v>22</v>
      </c>
      <c r="C801" s="345">
        <f t="shared" ca="1" si="153"/>
        <v>1</v>
      </c>
      <c r="D801" s="346">
        <f t="shared" ca="1" si="151"/>
        <v>1</v>
      </c>
      <c r="E801" s="346">
        <f t="shared" ca="1" si="154"/>
        <v>1</v>
      </c>
      <c r="F801" s="344"/>
      <c r="G801" s="374"/>
      <c r="H801" s="374"/>
      <c r="I801" s="374"/>
      <c r="J801" s="375"/>
      <c r="K801" s="376"/>
      <c r="L801" s="377"/>
      <c r="M801" s="377"/>
      <c r="N801" s="382"/>
      <c r="O801" s="403"/>
      <c r="P801" s="375"/>
      <c r="Q801" s="380"/>
      <c r="R801" s="376"/>
      <c r="S801" s="376"/>
      <c r="T801" s="376"/>
      <c r="U801" s="375"/>
      <c r="V801" s="375"/>
      <c r="W801" s="375"/>
      <c r="X801" s="375"/>
      <c r="Y801" s="375"/>
      <c r="Z801" s="375"/>
    </row>
    <row r="802" spans="1:26" ht="13.5" customHeight="1" x14ac:dyDescent="0.25">
      <c r="A802" s="345">
        <f t="shared" ca="1" si="155"/>
        <v>0</v>
      </c>
      <c r="B802" s="345">
        <f t="shared" ca="1" si="152"/>
        <v>22</v>
      </c>
      <c r="C802" s="345">
        <f t="shared" ca="1" si="153"/>
        <v>1</v>
      </c>
      <c r="D802" s="346">
        <f t="shared" ca="1" si="151"/>
        <v>1</v>
      </c>
      <c r="E802" s="346">
        <f t="shared" ca="1" si="154"/>
        <v>1</v>
      </c>
      <c r="F802" s="344"/>
      <c r="G802" s="374"/>
      <c r="H802" s="374"/>
      <c r="I802" s="374"/>
      <c r="J802" s="375"/>
      <c r="K802" s="376"/>
      <c r="L802" s="377"/>
      <c r="M802" s="377"/>
      <c r="N802" s="382"/>
      <c r="O802" s="403"/>
      <c r="P802" s="375"/>
      <c r="Q802" s="380"/>
      <c r="R802" s="376"/>
      <c r="S802" s="376"/>
      <c r="T802" s="376"/>
      <c r="U802" s="375"/>
      <c r="V802" s="375"/>
      <c r="W802" s="375"/>
      <c r="X802" s="375"/>
      <c r="Y802" s="375"/>
      <c r="Z802" s="375"/>
    </row>
    <row r="803" spans="1:26" ht="13.5" customHeight="1" x14ac:dyDescent="0.25">
      <c r="A803" s="345">
        <f t="shared" ca="1" si="155"/>
        <v>0</v>
      </c>
      <c r="B803" s="345">
        <f t="shared" ca="1" si="152"/>
        <v>22</v>
      </c>
      <c r="C803" s="345">
        <f t="shared" ca="1" si="153"/>
        <v>1</v>
      </c>
      <c r="D803" s="346">
        <f t="shared" ca="1" si="151"/>
        <v>1</v>
      </c>
      <c r="E803" s="346">
        <f t="shared" ca="1" si="154"/>
        <v>1</v>
      </c>
      <c r="F803" s="344"/>
      <c r="G803" s="374"/>
      <c r="H803" s="374"/>
      <c r="I803" s="374"/>
      <c r="J803" s="375"/>
      <c r="K803" s="376"/>
      <c r="L803" s="377"/>
      <c r="M803" s="377"/>
      <c r="N803" s="382"/>
      <c r="O803" s="403"/>
      <c r="P803" s="375"/>
      <c r="Q803" s="380"/>
      <c r="R803" s="376"/>
      <c r="S803" s="376"/>
      <c r="T803" s="376"/>
      <c r="U803" s="375"/>
      <c r="V803" s="375"/>
      <c r="W803" s="375"/>
      <c r="X803" s="375"/>
      <c r="Y803" s="375"/>
      <c r="Z803" s="375"/>
    </row>
    <row r="804" spans="1:26" ht="13.5" customHeight="1" x14ac:dyDescent="0.25">
      <c r="A804" s="345">
        <f t="shared" ca="1" si="155"/>
        <v>0</v>
      </c>
      <c r="B804" s="345">
        <f t="shared" ca="1" si="152"/>
        <v>22</v>
      </c>
      <c r="C804" s="345">
        <f t="shared" ca="1" si="153"/>
        <v>1</v>
      </c>
      <c r="D804" s="346">
        <f t="shared" ca="1" si="151"/>
        <v>1</v>
      </c>
      <c r="E804" s="346">
        <f t="shared" ca="1" si="154"/>
        <v>1</v>
      </c>
      <c r="F804" s="344"/>
      <c r="G804" s="374"/>
      <c r="H804" s="374"/>
      <c r="I804" s="374"/>
      <c r="J804" s="375"/>
      <c r="K804" s="376"/>
      <c r="L804" s="377"/>
      <c r="M804" s="377"/>
      <c r="N804" s="382"/>
      <c r="O804" s="403"/>
      <c r="P804" s="375"/>
      <c r="Q804" s="380"/>
      <c r="R804" s="376"/>
      <c r="S804" s="376"/>
      <c r="T804" s="376"/>
      <c r="U804" s="375"/>
      <c r="V804" s="375"/>
      <c r="W804" s="375"/>
      <c r="X804" s="375"/>
      <c r="Y804" s="375"/>
      <c r="Z804" s="375"/>
    </row>
    <row r="805" spans="1:26" ht="13.5" customHeight="1" x14ac:dyDescent="0.25">
      <c r="A805" s="345">
        <f t="shared" ca="1" si="155"/>
        <v>0</v>
      </c>
      <c r="B805" s="345">
        <f t="shared" ca="1" si="152"/>
        <v>22</v>
      </c>
      <c r="C805" s="345">
        <f t="shared" ca="1" si="153"/>
        <v>1</v>
      </c>
      <c r="D805" s="346">
        <f t="shared" ref="D805:D868" ca="1" si="156">IF(H805="ETAPA",0,IF(H805="SUBETAPA",OFFSET(D805,-1,0)+1,OFFSET(D805,-1,0)))</f>
        <v>1</v>
      </c>
      <c r="E805" s="346">
        <f t="shared" ca="1" si="154"/>
        <v>1</v>
      </c>
      <c r="F805" s="344"/>
      <c r="G805" s="374"/>
      <c r="H805" s="374"/>
      <c r="I805" s="374"/>
      <c r="J805" s="375"/>
      <c r="K805" s="376"/>
      <c r="L805" s="377"/>
      <c r="M805" s="377"/>
      <c r="N805" s="382"/>
      <c r="O805" s="403"/>
      <c r="P805" s="375"/>
      <c r="Q805" s="380"/>
      <c r="R805" s="376"/>
      <c r="S805" s="376"/>
      <c r="T805" s="376"/>
      <c r="U805" s="375"/>
      <c r="V805" s="375"/>
      <c r="W805" s="375"/>
      <c r="X805" s="375"/>
      <c r="Y805" s="375"/>
      <c r="Z805" s="375"/>
    </row>
    <row r="806" spans="1:26" ht="13.5" customHeight="1" x14ac:dyDescent="0.25">
      <c r="A806" s="345">
        <f t="shared" ca="1" si="155"/>
        <v>0</v>
      </c>
      <c r="B806" s="345">
        <f t="shared" ca="1" si="152"/>
        <v>22</v>
      </c>
      <c r="C806" s="345">
        <f t="shared" ca="1" si="153"/>
        <v>1</v>
      </c>
      <c r="D806" s="346">
        <f t="shared" ca="1" si="156"/>
        <v>1</v>
      </c>
      <c r="E806" s="346">
        <f t="shared" ca="1" si="154"/>
        <v>1</v>
      </c>
      <c r="F806" s="344"/>
      <c r="G806" s="374"/>
      <c r="H806" s="374"/>
      <c r="I806" s="374"/>
      <c r="J806" s="375"/>
      <c r="K806" s="376"/>
      <c r="L806" s="377"/>
      <c r="M806" s="377"/>
      <c r="N806" s="382"/>
      <c r="O806" s="403"/>
      <c r="P806" s="375"/>
      <c r="Q806" s="380"/>
      <c r="R806" s="376"/>
      <c r="S806" s="376"/>
      <c r="T806" s="376"/>
      <c r="U806" s="375"/>
      <c r="V806" s="375"/>
      <c r="W806" s="375"/>
      <c r="X806" s="375"/>
      <c r="Y806" s="375"/>
      <c r="Z806" s="375"/>
    </row>
    <row r="807" spans="1:26" ht="13.5" customHeight="1" x14ac:dyDescent="0.25">
      <c r="A807" s="345">
        <f t="shared" ca="1" si="155"/>
        <v>0</v>
      </c>
      <c r="B807" s="345">
        <f t="shared" ca="1" si="152"/>
        <v>22</v>
      </c>
      <c r="C807" s="345">
        <f t="shared" ca="1" si="153"/>
        <v>1</v>
      </c>
      <c r="D807" s="346">
        <f t="shared" ca="1" si="156"/>
        <v>1</v>
      </c>
      <c r="E807" s="346">
        <f t="shared" ca="1" si="154"/>
        <v>1</v>
      </c>
      <c r="F807" s="344"/>
      <c r="G807" s="374"/>
      <c r="H807" s="374"/>
      <c r="I807" s="374"/>
      <c r="J807" s="375"/>
      <c r="K807" s="376"/>
      <c r="L807" s="377"/>
      <c r="M807" s="377"/>
      <c r="N807" s="382"/>
      <c r="O807" s="403"/>
      <c r="P807" s="375"/>
      <c r="Q807" s="380"/>
      <c r="R807" s="376"/>
      <c r="S807" s="376"/>
      <c r="T807" s="376"/>
      <c r="U807" s="375"/>
      <c r="V807" s="375"/>
      <c r="W807" s="375"/>
      <c r="X807" s="375"/>
      <c r="Y807" s="375"/>
      <c r="Z807" s="375"/>
    </row>
    <row r="808" spans="1:26" ht="13.5" customHeight="1" x14ac:dyDescent="0.25">
      <c r="A808" s="345">
        <f t="shared" ca="1" si="155"/>
        <v>0</v>
      </c>
      <c r="B808" s="345">
        <f t="shared" ca="1" si="152"/>
        <v>22</v>
      </c>
      <c r="C808" s="345">
        <f t="shared" ca="1" si="153"/>
        <v>1</v>
      </c>
      <c r="D808" s="346">
        <f t="shared" ca="1" si="156"/>
        <v>1</v>
      </c>
      <c r="E808" s="346">
        <f t="shared" ca="1" si="154"/>
        <v>1</v>
      </c>
      <c r="F808" s="344"/>
      <c r="G808" s="374"/>
      <c r="H808" s="374"/>
      <c r="I808" s="374"/>
      <c r="J808" s="375"/>
      <c r="K808" s="376"/>
      <c r="L808" s="377"/>
      <c r="M808" s="377"/>
      <c r="N808" s="382"/>
      <c r="O808" s="403"/>
      <c r="P808" s="375"/>
      <c r="Q808" s="380"/>
      <c r="R808" s="376"/>
      <c r="S808" s="376"/>
      <c r="T808" s="376"/>
      <c r="U808" s="375"/>
      <c r="V808" s="375"/>
      <c r="W808" s="375"/>
      <c r="X808" s="375"/>
      <c r="Y808" s="375"/>
      <c r="Z808" s="375"/>
    </row>
    <row r="809" spans="1:26" ht="13.5" customHeight="1" x14ac:dyDescent="0.25">
      <c r="A809" s="345">
        <f t="shared" ca="1" si="155"/>
        <v>0</v>
      </c>
      <c r="B809" s="345">
        <f t="shared" ca="1" si="152"/>
        <v>22</v>
      </c>
      <c r="C809" s="345">
        <f t="shared" ca="1" si="153"/>
        <v>1</v>
      </c>
      <c r="D809" s="346">
        <f t="shared" ca="1" si="156"/>
        <v>1</v>
      </c>
      <c r="E809" s="346">
        <f t="shared" ca="1" si="154"/>
        <v>1</v>
      </c>
      <c r="F809" s="344"/>
      <c r="G809" s="374"/>
      <c r="H809" s="374"/>
      <c r="I809" s="374"/>
      <c r="J809" s="375"/>
      <c r="K809" s="376"/>
      <c r="L809" s="377"/>
      <c r="M809" s="377"/>
      <c r="N809" s="382"/>
      <c r="O809" s="403"/>
      <c r="P809" s="375"/>
      <c r="Q809" s="380"/>
      <c r="R809" s="376"/>
      <c r="S809" s="376"/>
      <c r="T809" s="376"/>
      <c r="U809" s="375"/>
      <c r="V809" s="375"/>
      <c r="W809" s="375"/>
      <c r="X809" s="375"/>
      <c r="Y809" s="375"/>
      <c r="Z809" s="375"/>
    </row>
    <row r="810" spans="1:26" ht="13.5" customHeight="1" x14ac:dyDescent="0.25">
      <c r="A810" s="345">
        <f t="shared" ca="1" si="155"/>
        <v>0</v>
      </c>
      <c r="B810" s="345">
        <f t="shared" ca="1" si="152"/>
        <v>22</v>
      </c>
      <c r="C810" s="345">
        <f t="shared" ca="1" si="153"/>
        <v>1</v>
      </c>
      <c r="D810" s="346">
        <f t="shared" ca="1" si="156"/>
        <v>1</v>
      </c>
      <c r="E810" s="346">
        <f t="shared" ca="1" si="154"/>
        <v>1</v>
      </c>
      <c r="F810" s="344"/>
      <c r="G810" s="374"/>
      <c r="H810" s="374"/>
      <c r="I810" s="374"/>
      <c r="J810" s="375"/>
      <c r="K810" s="376"/>
      <c r="L810" s="377"/>
      <c r="M810" s="377"/>
      <c r="N810" s="382"/>
      <c r="O810" s="403"/>
      <c r="P810" s="375"/>
      <c r="Q810" s="380"/>
      <c r="R810" s="376"/>
      <c r="S810" s="376"/>
      <c r="T810" s="376"/>
      <c r="U810" s="375"/>
      <c r="V810" s="375"/>
      <c r="W810" s="375"/>
      <c r="X810" s="375"/>
      <c r="Y810" s="375"/>
      <c r="Z810" s="375"/>
    </row>
    <row r="811" spans="1:26" ht="13.5" customHeight="1" x14ac:dyDescent="0.25">
      <c r="A811" s="345">
        <f t="shared" ca="1" si="155"/>
        <v>0</v>
      </c>
      <c r="B811" s="345">
        <f t="shared" ca="1" si="152"/>
        <v>22</v>
      </c>
      <c r="C811" s="345">
        <f t="shared" ca="1" si="153"/>
        <v>1</v>
      </c>
      <c r="D811" s="346">
        <f t="shared" ca="1" si="156"/>
        <v>1</v>
      </c>
      <c r="E811" s="346">
        <f t="shared" ca="1" si="154"/>
        <v>1</v>
      </c>
      <c r="F811" s="344"/>
      <c r="G811" s="374"/>
      <c r="H811" s="374"/>
      <c r="I811" s="374"/>
      <c r="J811" s="375"/>
      <c r="K811" s="376"/>
      <c r="L811" s="377"/>
      <c r="M811" s="377"/>
      <c r="N811" s="382"/>
      <c r="O811" s="403"/>
      <c r="P811" s="375"/>
      <c r="Q811" s="380"/>
      <c r="R811" s="376"/>
      <c r="S811" s="376"/>
      <c r="T811" s="376"/>
      <c r="U811" s="375"/>
      <c r="V811" s="375"/>
      <c r="W811" s="375"/>
      <c r="X811" s="375"/>
      <c r="Y811" s="375"/>
      <c r="Z811" s="375"/>
    </row>
    <row r="812" spans="1:26" ht="13.5" customHeight="1" x14ac:dyDescent="0.25">
      <c r="A812" s="345">
        <f t="shared" ca="1" si="155"/>
        <v>0</v>
      </c>
      <c r="B812" s="345">
        <f t="shared" ca="1" si="152"/>
        <v>22</v>
      </c>
      <c r="C812" s="345">
        <f t="shared" ca="1" si="153"/>
        <v>1</v>
      </c>
      <c r="D812" s="346">
        <f t="shared" ca="1" si="156"/>
        <v>1</v>
      </c>
      <c r="E812" s="346">
        <f t="shared" ca="1" si="154"/>
        <v>1</v>
      </c>
      <c r="F812" s="344"/>
      <c r="G812" s="374"/>
      <c r="H812" s="374"/>
      <c r="I812" s="374"/>
      <c r="J812" s="375"/>
      <c r="K812" s="376"/>
      <c r="L812" s="377"/>
      <c r="M812" s="377"/>
      <c r="N812" s="382"/>
      <c r="O812" s="403"/>
      <c r="P812" s="375"/>
      <c r="Q812" s="380"/>
      <c r="R812" s="376"/>
      <c r="S812" s="376"/>
      <c r="T812" s="376"/>
      <c r="U812" s="375"/>
      <c r="V812" s="375"/>
      <c r="W812" s="375"/>
      <c r="X812" s="375"/>
      <c r="Y812" s="375"/>
      <c r="Z812" s="375"/>
    </row>
    <row r="813" spans="1:26" ht="13.5" customHeight="1" x14ac:dyDescent="0.25">
      <c r="A813" s="345">
        <f t="shared" ca="1" si="155"/>
        <v>0</v>
      </c>
      <c r="B813" s="345">
        <f t="shared" ref="B813:B876" ca="1" si="157">IF(H813="UNIDADE CONSTRUTIVA",0,IF(H813="CÉLULA CONSTRUTIVA",OFFSET(B813,-1,0)+1,OFFSET(B813,-1,0)))</f>
        <v>22</v>
      </c>
      <c r="C813" s="345">
        <f t="shared" ref="C813:C876" ca="1" si="158">IF(H813="CÉLULA CONSTRUTIVA",0,IF(H813="ETAPA",OFFSET(C813,-1,0)+1,OFFSET(C813,-1,0)))</f>
        <v>1</v>
      </c>
      <c r="D813" s="346">
        <f t="shared" ca="1" si="156"/>
        <v>1</v>
      </c>
      <c r="E813" s="346">
        <f t="shared" ref="E813:E876" ca="1" si="159">IF(H813="Subetapa",0,IF(H813="serviço",OFFSET(E813,-1,0)+1,OFFSET(E813,-1,0)))</f>
        <v>1</v>
      </c>
      <c r="F813" s="344"/>
      <c r="G813" s="374"/>
      <c r="H813" s="374"/>
      <c r="I813" s="374"/>
      <c r="J813" s="375"/>
      <c r="K813" s="376"/>
      <c r="L813" s="377"/>
      <c r="M813" s="377"/>
      <c r="N813" s="382"/>
      <c r="O813" s="403"/>
      <c r="P813" s="375"/>
      <c r="Q813" s="380"/>
      <c r="R813" s="376"/>
      <c r="S813" s="376"/>
      <c r="T813" s="376"/>
      <c r="U813" s="375"/>
      <c r="V813" s="375"/>
      <c r="W813" s="375"/>
      <c r="X813" s="375"/>
      <c r="Y813" s="375"/>
      <c r="Z813" s="375"/>
    </row>
    <row r="814" spans="1:26" ht="13.5" customHeight="1" x14ac:dyDescent="0.25">
      <c r="A814" s="345">
        <f t="shared" ca="1" si="155"/>
        <v>0</v>
      </c>
      <c r="B814" s="345">
        <f t="shared" ca="1" si="157"/>
        <v>22</v>
      </c>
      <c r="C814" s="345">
        <f t="shared" ca="1" si="158"/>
        <v>1</v>
      </c>
      <c r="D814" s="346">
        <f t="shared" ca="1" si="156"/>
        <v>1</v>
      </c>
      <c r="E814" s="346">
        <f t="shared" ca="1" si="159"/>
        <v>1</v>
      </c>
      <c r="F814" s="344"/>
      <c r="G814" s="374"/>
      <c r="H814" s="374"/>
      <c r="I814" s="374"/>
      <c r="J814" s="375"/>
      <c r="K814" s="376"/>
      <c r="L814" s="377"/>
      <c r="M814" s="377"/>
      <c r="N814" s="382"/>
      <c r="O814" s="403"/>
      <c r="P814" s="375"/>
      <c r="Q814" s="380"/>
      <c r="R814" s="376"/>
      <c r="S814" s="376"/>
      <c r="T814" s="376"/>
      <c r="U814" s="375"/>
      <c r="V814" s="375"/>
      <c r="W814" s="375"/>
      <c r="X814" s="375"/>
      <c r="Y814" s="375"/>
      <c r="Z814" s="375"/>
    </row>
    <row r="815" spans="1:26" ht="13.5" customHeight="1" x14ac:dyDescent="0.25">
      <c r="A815" s="345">
        <f t="shared" ca="1" si="155"/>
        <v>0</v>
      </c>
      <c r="B815" s="345">
        <f t="shared" ca="1" si="157"/>
        <v>22</v>
      </c>
      <c r="C815" s="345">
        <f t="shared" ca="1" si="158"/>
        <v>1</v>
      </c>
      <c r="D815" s="346">
        <f t="shared" ca="1" si="156"/>
        <v>1</v>
      </c>
      <c r="E815" s="346">
        <f t="shared" ca="1" si="159"/>
        <v>1</v>
      </c>
      <c r="F815" s="344"/>
      <c r="G815" s="374"/>
      <c r="H815" s="374"/>
      <c r="I815" s="374"/>
      <c r="J815" s="375"/>
      <c r="K815" s="376"/>
      <c r="L815" s="377"/>
      <c r="M815" s="377"/>
      <c r="N815" s="382"/>
      <c r="O815" s="403"/>
      <c r="P815" s="375"/>
      <c r="Q815" s="380"/>
      <c r="R815" s="376"/>
      <c r="S815" s="376"/>
      <c r="T815" s="376"/>
      <c r="U815" s="375"/>
      <c r="V815" s="375"/>
      <c r="W815" s="375"/>
      <c r="X815" s="375"/>
      <c r="Y815" s="375"/>
      <c r="Z815" s="375"/>
    </row>
    <row r="816" spans="1:26" ht="13.5" customHeight="1" x14ac:dyDescent="0.25">
      <c r="A816" s="345">
        <f t="shared" ca="1" si="155"/>
        <v>0</v>
      </c>
      <c r="B816" s="345">
        <f t="shared" ca="1" si="157"/>
        <v>22</v>
      </c>
      <c r="C816" s="345">
        <f t="shared" ca="1" si="158"/>
        <v>1</v>
      </c>
      <c r="D816" s="346">
        <f t="shared" ca="1" si="156"/>
        <v>1</v>
      </c>
      <c r="E816" s="346">
        <f t="shared" ca="1" si="159"/>
        <v>1</v>
      </c>
      <c r="F816" s="344"/>
      <c r="G816" s="374"/>
      <c r="H816" s="374"/>
      <c r="I816" s="374"/>
      <c r="J816" s="375"/>
      <c r="K816" s="376"/>
      <c r="L816" s="377"/>
      <c r="M816" s="377"/>
      <c r="N816" s="382"/>
      <c r="O816" s="403"/>
      <c r="P816" s="375"/>
      <c r="Q816" s="380"/>
      <c r="R816" s="376"/>
      <c r="S816" s="376"/>
      <c r="T816" s="376"/>
      <c r="U816" s="375"/>
      <c r="V816" s="375"/>
      <c r="W816" s="375"/>
      <c r="X816" s="375"/>
      <c r="Y816" s="375"/>
      <c r="Z816" s="375"/>
    </row>
    <row r="817" spans="1:26" ht="13.5" customHeight="1" x14ac:dyDescent="0.25">
      <c r="A817" s="345">
        <f t="shared" ca="1" si="155"/>
        <v>0</v>
      </c>
      <c r="B817" s="345">
        <f t="shared" ca="1" si="157"/>
        <v>22</v>
      </c>
      <c r="C817" s="345">
        <f t="shared" ca="1" si="158"/>
        <v>1</v>
      </c>
      <c r="D817" s="346">
        <f t="shared" ca="1" si="156"/>
        <v>1</v>
      </c>
      <c r="E817" s="346">
        <f t="shared" ca="1" si="159"/>
        <v>1</v>
      </c>
      <c r="F817" s="344"/>
      <c r="G817" s="374"/>
      <c r="H817" s="374"/>
      <c r="I817" s="374"/>
      <c r="J817" s="375"/>
      <c r="K817" s="376"/>
      <c r="L817" s="377"/>
      <c r="M817" s="377"/>
      <c r="N817" s="382"/>
      <c r="O817" s="403"/>
      <c r="P817" s="375"/>
      <c r="Q817" s="380"/>
      <c r="R817" s="376"/>
      <c r="S817" s="376"/>
      <c r="T817" s="376"/>
      <c r="U817" s="375"/>
      <c r="V817" s="375"/>
      <c r="W817" s="375"/>
      <c r="X817" s="375"/>
      <c r="Y817" s="375"/>
      <c r="Z817" s="375"/>
    </row>
    <row r="818" spans="1:26" ht="13.5" customHeight="1" x14ac:dyDescent="0.25">
      <c r="A818" s="345">
        <f t="shared" ca="1" si="155"/>
        <v>0</v>
      </c>
      <c r="B818" s="345">
        <f t="shared" ca="1" si="157"/>
        <v>22</v>
      </c>
      <c r="C818" s="345">
        <f t="shared" ca="1" si="158"/>
        <v>1</v>
      </c>
      <c r="D818" s="346">
        <f t="shared" ca="1" si="156"/>
        <v>1</v>
      </c>
      <c r="E818" s="346">
        <f t="shared" ca="1" si="159"/>
        <v>1</v>
      </c>
      <c r="F818" s="344"/>
      <c r="G818" s="374"/>
      <c r="H818" s="374"/>
      <c r="I818" s="374"/>
      <c r="J818" s="375"/>
      <c r="K818" s="376"/>
      <c r="L818" s="377"/>
      <c r="M818" s="377"/>
      <c r="N818" s="382"/>
      <c r="O818" s="403"/>
      <c r="P818" s="375"/>
      <c r="Q818" s="380"/>
      <c r="R818" s="376"/>
      <c r="S818" s="376"/>
      <c r="T818" s="376"/>
      <c r="U818" s="375"/>
      <c r="V818" s="375"/>
      <c r="W818" s="375"/>
      <c r="X818" s="375"/>
      <c r="Y818" s="375"/>
      <c r="Z818" s="375"/>
    </row>
    <row r="819" spans="1:26" ht="13.5" customHeight="1" x14ac:dyDescent="0.25">
      <c r="A819" s="345">
        <f t="shared" ca="1" si="155"/>
        <v>0</v>
      </c>
      <c r="B819" s="345">
        <f t="shared" ca="1" si="157"/>
        <v>22</v>
      </c>
      <c r="C819" s="345">
        <f t="shared" ca="1" si="158"/>
        <v>1</v>
      </c>
      <c r="D819" s="346">
        <f t="shared" ca="1" si="156"/>
        <v>1</v>
      </c>
      <c r="E819" s="346">
        <f t="shared" ca="1" si="159"/>
        <v>1</v>
      </c>
      <c r="F819" s="344"/>
      <c r="G819" s="374"/>
      <c r="H819" s="374"/>
      <c r="I819" s="374"/>
      <c r="J819" s="375"/>
      <c r="K819" s="376"/>
      <c r="L819" s="377"/>
      <c r="M819" s="377"/>
      <c r="N819" s="382"/>
      <c r="O819" s="403"/>
      <c r="P819" s="375"/>
      <c r="Q819" s="380"/>
      <c r="R819" s="376"/>
      <c r="S819" s="376"/>
      <c r="T819" s="376"/>
      <c r="U819" s="375"/>
      <c r="V819" s="375"/>
      <c r="W819" s="375"/>
      <c r="X819" s="375"/>
      <c r="Y819" s="375"/>
      <c r="Z819" s="375"/>
    </row>
    <row r="820" spans="1:26" ht="13.5" customHeight="1" x14ac:dyDescent="0.25">
      <c r="A820" s="345">
        <f t="shared" ca="1" si="155"/>
        <v>0</v>
      </c>
      <c r="B820" s="345">
        <f t="shared" ca="1" si="157"/>
        <v>22</v>
      </c>
      <c r="C820" s="345">
        <f t="shared" ca="1" si="158"/>
        <v>1</v>
      </c>
      <c r="D820" s="346">
        <f t="shared" ca="1" si="156"/>
        <v>1</v>
      </c>
      <c r="E820" s="346">
        <f t="shared" ca="1" si="159"/>
        <v>1</v>
      </c>
      <c r="F820" s="344"/>
      <c r="G820" s="374"/>
      <c r="H820" s="374"/>
      <c r="I820" s="374"/>
      <c r="J820" s="375"/>
      <c r="K820" s="376"/>
      <c r="L820" s="377"/>
      <c r="M820" s="377"/>
      <c r="N820" s="382"/>
      <c r="O820" s="403"/>
      <c r="P820" s="375"/>
      <c r="Q820" s="380"/>
      <c r="R820" s="376"/>
      <c r="S820" s="376"/>
      <c r="T820" s="376"/>
      <c r="U820" s="375"/>
      <c r="V820" s="375"/>
      <c r="W820" s="375"/>
      <c r="X820" s="375"/>
      <c r="Y820" s="375"/>
      <c r="Z820" s="375"/>
    </row>
    <row r="821" spans="1:26" ht="13.5" customHeight="1" x14ac:dyDescent="0.25">
      <c r="A821" s="345">
        <f t="shared" ca="1" si="155"/>
        <v>0</v>
      </c>
      <c r="B821" s="345">
        <f t="shared" ca="1" si="157"/>
        <v>22</v>
      </c>
      <c r="C821" s="345">
        <f t="shared" ca="1" si="158"/>
        <v>1</v>
      </c>
      <c r="D821" s="346">
        <f t="shared" ca="1" si="156"/>
        <v>1</v>
      </c>
      <c r="E821" s="346">
        <f t="shared" ca="1" si="159"/>
        <v>1</v>
      </c>
      <c r="F821" s="344"/>
      <c r="G821" s="374"/>
      <c r="H821" s="374"/>
      <c r="I821" s="374"/>
      <c r="J821" s="375"/>
      <c r="K821" s="376"/>
      <c r="L821" s="377"/>
      <c r="M821" s="377"/>
      <c r="N821" s="382"/>
      <c r="O821" s="403"/>
      <c r="P821" s="375"/>
      <c r="Q821" s="380"/>
      <c r="R821" s="376"/>
      <c r="S821" s="376"/>
      <c r="T821" s="376"/>
      <c r="U821" s="375"/>
      <c r="V821" s="375"/>
      <c r="W821" s="375"/>
      <c r="X821" s="375"/>
      <c r="Y821" s="375"/>
      <c r="Z821" s="375"/>
    </row>
    <row r="822" spans="1:26" ht="13.5" customHeight="1" x14ac:dyDescent="0.25">
      <c r="A822" s="345">
        <f t="shared" ca="1" si="155"/>
        <v>0</v>
      </c>
      <c r="B822" s="345">
        <f t="shared" ca="1" si="157"/>
        <v>22</v>
      </c>
      <c r="C822" s="345">
        <f t="shared" ca="1" si="158"/>
        <v>1</v>
      </c>
      <c r="D822" s="346">
        <f t="shared" ca="1" si="156"/>
        <v>1</v>
      </c>
      <c r="E822" s="346">
        <f t="shared" ca="1" si="159"/>
        <v>1</v>
      </c>
      <c r="F822" s="344"/>
      <c r="G822" s="374"/>
      <c r="H822" s="374"/>
      <c r="I822" s="374"/>
      <c r="J822" s="375"/>
      <c r="K822" s="376"/>
      <c r="L822" s="377"/>
      <c r="M822" s="377"/>
      <c r="N822" s="382"/>
      <c r="O822" s="403"/>
      <c r="P822" s="375"/>
      <c r="Q822" s="380"/>
      <c r="R822" s="376"/>
      <c r="S822" s="376"/>
      <c r="T822" s="376"/>
      <c r="U822" s="375"/>
      <c r="V822" s="375"/>
      <c r="W822" s="375"/>
      <c r="X822" s="375"/>
      <c r="Y822" s="375"/>
      <c r="Z822" s="375"/>
    </row>
    <row r="823" spans="1:26" ht="13.5" customHeight="1" x14ac:dyDescent="0.25">
      <c r="A823" s="345">
        <f t="shared" ca="1" si="155"/>
        <v>0</v>
      </c>
      <c r="B823" s="345">
        <f t="shared" ca="1" si="157"/>
        <v>22</v>
      </c>
      <c r="C823" s="345">
        <f t="shared" ca="1" si="158"/>
        <v>1</v>
      </c>
      <c r="D823" s="346">
        <f t="shared" ca="1" si="156"/>
        <v>1</v>
      </c>
      <c r="E823" s="346">
        <f t="shared" ca="1" si="159"/>
        <v>1</v>
      </c>
      <c r="F823" s="344"/>
      <c r="G823" s="374"/>
      <c r="H823" s="374"/>
      <c r="I823" s="374"/>
      <c r="J823" s="375"/>
      <c r="K823" s="376"/>
      <c r="L823" s="377"/>
      <c r="M823" s="377"/>
      <c r="N823" s="382"/>
      <c r="O823" s="403"/>
      <c r="P823" s="375"/>
      <c r="Q823" s="380"/>
      <c r="R823" s="376"/>
      <c r="S823" s="376"/>
      <c r="T823" s="376"/>
      <c r="U823" s="375"/>
      <c r="V823" s="375"/>
      <c r="W823" s="375"/>
      <c r="X823" s="375"/>
      <c r="Y823" s="375"/>
      <c r="Z823" s="375"/>
    </row>
    <row r="824" spans="1:26" ht="13.5" customHeight="1" x14ac:dyDescent="0.25">
      <c r="A824" s="345">
        <f t="shared" ca="1" si="155"/>
        <v>0</v>
      </c>
      <c r="B824" s="345">
        <f t="shared" ca="1" si="157"/>
        <v>22</v>
      </c>
      <c r="C824" s="345">
        <f t="shared" ca="1" si="158"/>
        <v>1</v>
      </c>
      <c r="D824" s="346">
        <f t="shared" ca="1" si="156"/>
        <v>1</v>
      </c>
      <c r="E824" s="346">
        <f t="shared" ca="1" si="159"/>
        <v>1</v>
      </c>
      <c r="F824" s="344"/>
      <c r="G824" s="374"/>
      <c r="H824" s="374"/>
      <c r="I824" s="374"/>
      <c r="J824" s="375"/>
      <c r="K824" s="376"/>
      <c r="L824" s="377"/>
      <c r="M824" s="377"/>
      <c r="N824" s="382"/>
      <c r="O824" s="403"/>
      <c r="P824" s="375"/>
      <c r="Q824" s="380"/>
      <c r="R824" s="376"/>
      <c r="S824" s="376"/>
      <c r="T824" s="376"/>
      <c r="U824" s="375"/>
      <c r="V824" s="375"/>
      <c r="W824" s="375"/>
      <c r="X824" s="375"/>
      <c r="Y824" s="375"/>
      <c r="Z824" s="375"/>
    </row>
    <row r="825" spans="1:26" ht="13.5" customHeight="1" x14ac:dyDescent="0.25">
      <c r="A825" s="345">
        <f t="shared" ca="1" si="155"/>
        <v>0</v>
      </c>
      <c r="B825" s="345">
        <f t="shared" ca="1" si="157"/>
        <v>22</v>
      </c>
      <c r="C825" s="345">
        <f t="shared" ca="1" si="158"/>
        <v>1</v>
      </c>
      <c r="D825" s="346">
        <f t="shared" ca="1" si="156"/>
        <v>1</v>
      </c>
      <c r="E825" s="346">
        <f t="shared" ca="1" si="159"/>
        <v>1</v>
      </c>
      <c r="F825" s="344"/>
      <c r="G825" s="374"/>
      <c r="H825" s="374"/>
      <c r="I825" s="374"/>
      <c r="J825" s="375"/>
      <c r="K825" s="376"/>
      <c r="L825" s="377"/>
      <c r="M825" s="377"/>
      <c r="N825" s="382"/>
      <c r="O825" s="403"/>
      <c r="P825" s="375"/>
      <c r="Q825" s="380"/>
      <c r="R825" s="376"/>
      <c r="S825" s="376"/>
      <c r="T825" s="376"/>
      <c r="U825" s="375"/>
      <c r="V825" s="375"/>
      <c r="W825" s="375"/>
      <c r="X825" s="375"/>
      <c r="Y825" s="375"/>
      <c r="Z825" s="375"/>
    </row>
    <row r="826" spans="1:26" ht="13.5" customHeight="1" x14ac:dyDescent="0.25">
      <c r="A826" s="345">
        <f t="shared" ca="1" si="155"/>
        <v>0</v>
      </c>
      <c r="B826" s="345">
        <f t="shared" ca="1" si="157"/>
        <v>22</v>
      </c>
      <c r="C826" s="345">
        <f t="shared" ca="1" si="158"/>
        <v>1</v>
      </c>
      <c r="D826" s="346">
        <f t="shared" ca="1" si="156"/>
        <v>1</v>
      </c>
      <c r="E826" s="346">
        <f t="shared" ca="1" si="159"/>
        <v>1</v>
      </c>
      <c r="F826" s="344"/>
      <c r="G826" s="374"/>
      <c r="H826" s="374"/>
      <c r="I826" s="374"/>
      <c r="J826" s="375"/>
      <c r="K826" s="376"/>
      <c r="L826" s="377"/>
      <c r="M826" s="377"/>
      <c r="N826" s="382"/>
      <c r="O826" s="403"/>
      <c r="P826" s="375"/>
      <c r="Q826" s="380"/>
      <c r="R826" s="376"/>
      <c r="S826" s="376"/>
      <c r="T826" s="376"/>
      <c r="U826" s="375"/>
      <c r="V826" s="375"/>
      <c r="W826" s="375"/>
      <c r="X826" s="375"/>
      <c r="Y826" s="375"/>
      <c r="Z826" s="375"/>
    </row>
    <row r="827" spans="1:26" ht="13.5" customHeight="1" x14ac:dyDescent="0.25">
      <c r="A827" s="345">
        <f t="shared" ca="1" si="155"/>
        <v>0</v>
      </c>
      <c r="B827" s="345">
        <f t="shared" ca="1" si="157"/>
        <v>22</v>
      </c>
      <c r="C827" s="345">
        <f t="shared" ca="1" si="158"/>
        <v>1</v>
      </c>
      <c r="D827" s="346">
        <f t="shared" ca="1" si="156"/>
        <v>1</v>
      </c>
      <c r="E827" s="346">
        <f t="shared" ca="1" si="159"/>
        <v>1</v>
      </c>
      <c r="F827" s="344"/>
      <c r="G827" s="374"/>
      <c r="H827" s="374"/>
      <c r="I827" s="374"/>
      <c r="J827" s="375"/>
      <c r="K827" s="376"/>
      <c r="L827" s="377"/>
      <c r="M827" s="377"/>
      <c r="N827" s="382"/>
      <c r="O827" s="403"/>
      <c r="P827" s="375"/>
      <c r="Q827" s="380"/>
      <c r="R827" s="376"/>
      <c r="S827" s="376"/>
      <c r="T827" s="376"/>
      <c r="U827" s="375"/>
      <c r="V827" s="375"/>
      <c r="W827" s="375"/>
      <c r="X827" s="375"/>
      <c r="Y827" s="375"/>
      <c r="Z827" s="375"/>
    </row>
    <row r="828" spans="1:26" ht="13.5" customHeight="1" x14ac:dyDescent="0.25">
      <c r="A828" s="345">
        <f t="shared" ca="1" si="155"/>
        <v>0</v>
      </c>
      <c r="B828" s="345">
        <f t="shared" ca="1" si="157"/>
        <v>22</v>
      </c>
      <c r="C828" s="345">
        <f t="shared" ca="1" si="158"/>
        <v>1</v>
      </c>
      <c r="D828" s="346">
        <f t="shared" ca="1" si="156"/>
        <v>1</v>
      </c>
      <c r="E828" s="346">
        <f t="shared" ca="1" si="159"/>
        <v>1</v>
      </c>
      <c r="F828" s="344"/>
      <c r="G828" s="374"/>
      <c r="H828" s="374"/>
      <c r="I828" s="374"/>
      <c r="J828" s="375"/>
      <c r="K828" s="376"/>
      <c r="L828" s="377"/>
      <c r="M828" s="377"/>
      <c r="N828" s="382"/>
      <c r="O828" s="403"/>
      <c r="P828" s="375"/>
      <c r="Q828" s="380"/>
      <c r="R828" s="376"/>
      <c r="S828" s="376"/>
      <c r="T828" s="376"/>
      <c r="U828" s="375"/>
      <c r="V828" s="375"/>
      <c r="W828" s="375"/>
      <c r="X828" s="375"/>
      <c r="Y828" s="375"/>
      <c r="Z828" s="375"/>
    </row>
    <row r="829" spans="1:26" ht="13.5" customHeight="1" x14ac:dyDescent="0.25">
      <c r="A829" s="345">
        <f t="shared" ca="1" si="155"/>
        <v>0</v>
      </c>
      <c r="B829" s="345">
        <f t="shared" ca="1" si="157"/>
        <v>22</v>
      </c>
      <c r="C829" s="345">
        <f t="shared" ca="1" si="158"/>
        <v>1</v>
      </c>
      <c r="D829" s="346">
        <f t="shared" ca="1" si="156"/>
        <v>1</v>
      </c>
      <c r="E829" s="346">
        <f t="shared" ca="1" si="159"/>
        <v>1</v>
      </c>
      <c r="F829" s="344"/>
      <c r="G829" s="374"/>
      <c r="H829" s="374"/>
      <c r="I829" s="374"/>
      <c r="J829" s="375"/>
      <c r="K829" s="376"/>
      <c r="L829" s="377"/>
      <c r="M829" s="377"/>
      <c r="N829" s="382"/>
      <c r="O829" s="403"/>
      <c r="P829" s="375"/>
      <c r="Q829" s="380"/>
      <c r="R829" s="376"/>
      <c r="S829" s="376"/>
      <c r="T829" s="376"/>
      <c r="U829" s="375"/>
      <c r="V829" s="375"/>
      <c r="W829" s="375"/>
      <c r="X829" s="375"/>
      <c r="Y829" s="375"/>
      <c r="Z829" s="375"/>
    </row>
    <row r="830" spans="1:26" ht="13.5" customHeight="1" x14ac:dyDescent="0.25">
      <c r="A830" s="345">
        <f t="shared" ca="1" si="155"/>
        <v>0</v>
      </c>
      <c r="B830" s="345">
        <f t="shared" ca="1" si="157"/>
        <v>22</v>
      </c>
      <c r="C830" s="345">
        <f t="shared" ca="1" si="158"/>
        <v>1</v>
      </c>
      <c r="D830" s="346">
        <f t="shared" ca="1" si="156"/>
        <v>1</v>
      </c>
      <c r="E830" s="346">
        <f t="shared" ca="1" si="159"/>
        <v>1</v>
      </c>
      <c r="F830" s="344"/>
      <c r="G830" s="374"/>
      <c r="H830" s="374"/>
      <c r="I830" s="374"/>
      <c r="J830" s="375"/>
      <c r="K830" s="376"/>
      <c r="L830" s="377"/>
      <c r="M830" s="377"/>
      <c r="N830" s="382"/>
      <c r="O830" s="403"/>
      <c r="P830" s="375"/>
      <c r="Q830" s="380"/>
      <c r="R830" s="376"/>
      <c r="S830" s="376"/>
      <c r="T830" s="376"/>
      <c r="U830" s="375"/>
      <c r="V830" s="375"/>
      <c r="W830" s="375"/>
      <c r="X830" s="375"/>
      <c r="Y830" s="375"/>
      <c r="Z830" s="375"/>
    </row>
    <row r="831" spans="1:26" ht="13.5" customHeight="1" x14ac:dyDescent="0.25">
      <c r="A831" s="345">
        <f t="shared" ca="1" si="155"/>
        <v>0</v>
      </c>
      <c r="B831" s="345">
        <f t="shared" ca="1" si="157"/>
        <v>22</v>
      </c>
      <c r="C831" s="345">
        <f t="shared" ca="1" si="158"/>
        <v>1</v>
      </c>
      <c r="D831" s="346">
        <f t="shared" ca="1" si="156"/>
        <v>1</v>
      </c>
      <c r="E831" s="346">
        <f t="shared" ca="1" si="159"/>
        <v>1</v>
      </c>
      <c r="F831" s="344"/>
      <c r="G831" s="374"/>
      <c r="H831" s="374"/>
      <c r="I831" s="374"/>
      <c r="J831" s="375"/>
      <c r="K831" s="376"/>
      <c r="L831" s="377"/>
      <c r="M831" s="377"/>
      <c r="N831" s="382"/>
      <c r="O831" s="403"/>
      <c r="P831" s="375"/>
      <c r="Q831" s="380"/>
      <c r="R831" s="376"/>
      <c r="S831" s="376"/>
      <c r="T831" s="376"/>
      <c r="U831" s="375"/>
      <c r="V831" s="375"/>
      <c r="W831" s="375"/>
      <c r="X831" s="375"/>
      <c r="Y831" s="375"/>
      <c r="Z831" s="375"/>
    </row>
    <row r="832" spans="1:26" ht="13.5" customHeight="1" x14ac:dyDescent="0.25">
      <c r="A832" s="345">
        <f t="shared" ca="1" si="155"/>
        <v>0</v>
      </c>
      <c r="B832" s="345">
        <f t="shared" ca="1" si="157"/>
        <v>22</v>
      </c>
      <c r="C832" s="345">
        <f t="shared" ca="1" si="158"/>
        <v>1</v>
      </c>
      <c r="D832" s="346">
        <f t="shared" ca="1" si="156"/>
        <v>1</v>
      </c>
      <c r="E832" s="346">
        <f t="shared" ca="1" si="159"/>
        <v>1</v>
      </c>
      <c r="F832" s="344"/>
      <c r="G832" s="374"/>
      <c r="H832" s="374"/>
      <c r="I832" s="374"/>
      <c r="J832" s="375"/>
      <c r="K832" s="376"/>
      <c r="L832" s="377"/>
      <c r="M832" s="377"/>
      <c r="N832" s="382"/>
      <c r="O832" s="403"/>
      <c r="P832" s="375"/>
      <c r="Q832" s="380"/>
      <c r="R832" s="376"/>
      <c r="S832" s="376"/>
      <c r="T832" s="376"/>
      <c r="U832" s="375"/>
      <c r="V832" s="375"/>
      <c r="W832" s="375"/>
      <c r="X832" s="375"/>
      <c r="Y832" s="375"/>
      <c r="Z832" s="375"/>
    </row>
    <row r="833" spans="1:26" ht="13.5" customHeight="1" x14ac:dyDescent="0.25">
      <c r="A833" s="345">
        <f t="shared" ca="1" si="155"/>
        <v>0</v>
      </c>
      <c r="B833" s="345">
        <f t="shared" ca="1" si="157"/>
        <v>22</v>
      </c>
      <c r="C833" s="345">
        <f t="shared" ca="1" si="158"/>
        <v>1</v>
      </c>
      <c r="D833" s="346">
        <f t="shared" ca="1" si="156"/>
        <v>1</v>
      </c>
      <c r="E833" s="346">
        <f t="shared" ca="1" si="159"/>
        <v>1</v>
      </c>
      <c r="F833" s="344"/>
      <c r="G833" s="374"/>
      <c r="H833" s="374"/>
      <c r="I833" s="374"/>
      <c r="J833" s="375"/>
      <c r="K833" s="376"/>
      <c r="L833" s="377"/>
      <c r="M833" s="377"/>
      <c r="N833" s="382"/>
      <c r="O833" s="403"/>
      <c r="P833" s="375"/>
      <c r="Q833" s="380"/>
      <c r="R833" s="376"/>
      <c r="S833" s="376"/>
      <c r="T833" s="376"/>
      <c r="U833" s="375"/>
      <c r="V833" s="375"/>
      <c r="W833" s="375"/>
      <c r="X833" s="375"/>
      <c r="Y833" s="375"/>
      <c r="Z833" s="375"/>
    </row>
    <row r="834" spans="1:26" ht="13.5" customHeight="1" x14ac:dyDescent="0.25">
      <c r="A834" s="345">
        <f t="shared" ca="1" si="155"/>
        <v>0</v>
      </c>
      <c r="B834" s="345">
        <f t="shared" ca="1" si="157"/>
        <v>22</v>
      </c>
      <c r="C834" s="345">
        <f t="shared" ca="1" si="158"/>
        <v>1</v>
      </c>
      <c r="D834" s="346">
        <f t="shared" ca="1" si="156"/>
        <v>1</v>
      </c>
      <c r="E834" s="346">
        <f t="shared" ca="1" si="159"/>
        <v>1</v>
      </c>
      <c r="F834" s="344"/>
      <c r="G834" s="374"/>
      <c r="H834" s="374"/>
      <c r="I834" s="374"/>
      <c r="J834" s="375"/>
      <c r="K834" s="376"/>
      <c r="L834" s="377"/>
      <c r="M834" s="377"/>
      <c r="N834" s="382"/>
      <c r="O834" s="403"/>
      <c r="P834" s="375"/>
      <c r="Q834" s="380"/>
      <c r="R834" s="376"/>
      <c r="S834" s="376"/>
      <c r="T834" s="376"/>
      <c r="U834" s="375"/>
      <c r="V834" s="375"/>
      <c r="W834" s="375"/>
      <c r="X834" s="375"/>
      <c r="Y834" s="375"/>
      <c r="Z834" s="375"/>
    </row>
    <row r="835" spans="1:26" ht="13.5" customHeight="1" x14ac:dyDescent="0.25">
      <c r="A835" s="345">
        <f t="shared" ca="1" si="155"/>
        <v>0</v>
      </c>
      <c r="B835" s="345">
        <f t="shared" ca="1" si="157"/>
        <v>22</v>
      </c>
      <c r="C835" s="345">
        <f t="shared" ca="1" si="158"/>
        <v>1</v>
      </c>
      <c r="D835" s="346">
        <f t="shared" ca="1" si="156"/>
        <v>1</v>
      </c>
      <c r="E835" s="346">
        <f t="shared" ca="1" si="159"/>
        <v>1</v>
      </c>
      <c r="F835" s="344"/>
      <c r="G835" s="374"/>
      <c r="H835" s="374"/>
      <c r="I835" s="374"/>
      <c r="J835" s="375"/>
      <c r="K835" s="376"/>
      <c r="L835" s="377"/>
      <c r="M835" s="377"/>
      <c r="N835" s="382"/>
      <c r="O835" s="403"/>
      <c r="P835" s="375"/>
      <c r="Q835" s="380"/>
      <c r="R835" s="376"/>
      <c r="S835" s="376"/>
      <c r="T835" s="376"/>
      <c r="U835" s="375"/>
      <c r="V835" s="375"/>
      <c r="W835" s="375"/>
      <c r="X835" s="375"/>
      <c r="Y835" s="375"/>
      <c r="Z835" s="375"/>
    </row>
    <row r="836" spans="1:26" ht="13.5" customHeight="1" x14ac:dyDescent="0.25">
      <c r="A836" s="345">
        <f t="shared" ca="1" si="155"/>
        <v>0</v>
      </c>
      <c r="B836" s="345">
        <f t="shared" ca="1" si="157"/>
        <v>22</v>
      </c>
      <c r="C836" s="345">
        <f t="shared" ca="1" si="158"/>
        <v>1</v>
      </c>
      <c r="D836" s="346">
        <f t="shared" ca="1" si="156"/>
        <v>1</v>
      </c>
      <c r="E836" s="346">
        <f t="shared" ca="1" si="159"/>
        <v>1</v>
      </c>
      <c r="F836" s="344"/>
      <c r="G836" s="374"/>
      <c r="H836" s="374"/>
      <c r="I836" s="374"/>
      <c r="J836" s="375"/>
      <c r="K836" s="376"/>
      <c r="L836" s="377"/>
      <c r="M836" s="377"/>
      <c r="N836" s="382"/>
      <c r="O836" s="403"/>
      <c r="P836" s="375"/>
      <c r="Q836" s="380"/>
      <c r="R836" s="376"/>
      <c r="S836" s="376"/>
      <c r="T836" s="376"/>
      <c r="U836" s="375"/>
      <c r="V836" s="375"/>
      <c r="W836" s="375"/>
      <c r="X836" s="375"/>
      <c r="Y836" s="375"/>
      <c r="Z836" s="375"/>
    </row>
    <row r="837" spans="1:26" ht="13.5" customHeight="1" x14ac:dyDescent="0.25">
      <c r="A837" s="345">
        <f t="shared" ca="1" si="155"/>
        <v>0</v>
      </c>
      <c r="B837" s="345">
        <f t="shared" ca="1" si="157"/>
        <v>22</v>
      </c>
      <c r="C837" s="345">
        <f t="shared" ca="1" si="158"/>
        <v>1</v>
      </c>
      <c r="D837" s="346">
        <f t="shared" ca="1" si="156"/>
        <v>1</v>
      </c>
      <c r="E837" s="346">
        <f t="shared" ca="1" si="159"/>
        <v>1</v>
      </c>
      <c r="F837" s="344"/>
      <c r="G837" s="374"/>
      <c r="H837" s="374"/>
      <c r="I837" s="374"/>
      <c r="J837" s="375"/>
      <c r="K837" s="376"/>
      <c r="L837" s="377"/>
      <c r="M837" s="377"/>
      <c r="N837" s="382"/>
      <c r="O837" s="403"/>
      <c r="P837" s="375"/>
      <c r="Q837" s="380"/>
      <c r="R837" s="376"/>
      <c r="S837" s="376"/>
      <c r="T837" s="376"/>
      <c r="U837" s="375"/>
      <c r="V837" s="375"/>
      <c r="W837" s="375"/>
      <c r="X837" s="375"/>
      <c r="Y837" s="375"/>
      <c r="Z837" s="375"/>
    </row>
    <row r="838" spans="1:26" ht="13.5" customHeight="1" x14ac:dyDescent="0.25">
      <c r="A838" s="345">
        <f t="shared" ca="1" si="155"/>
        <v>0</v>
      </c>
      <c r="B838" s="345">
        <f t="shared" ca="1" si="157"/>
        <v>22</v>
      </c>
      <c r="C838" s="345">
        <f t="shared" ca="1" si="158"/>
        <v>1</v>
      </c>
      <c r="D838" s="346">
        <f t="shared" ca="1" si="156"/>
        <v>1</v>
      </c>
      <c r="E838" s="346">
        <f t="shared" ca="1" si="159"/>
        <v>1</v>
      </c>
      <c r="F838" s="344"/>
      <c r="G838" s="374"/>
      <c r="H838" s="374"/>
      <c r="I838" s="374"/>
      <c r="J838" s="375"/>
      <c r="K838" s="376"/>
      <c r="L838" s="377"/>
      <c r="M838" s="377"/>
      <c r="N838" s="382"/>
      <c r="O838" s="403"/>
      <c r="P838" s="375"/>
      <c r="Q838" s="380"/>
      <c r="R838" s="376"/>
      <c r="S838" s="376"/>
      <c r="T838" s="376"/>
      <c r="U838" s="375"/>
      <c r="V838" s="375"/>
      <c r="W838" s="375"/>
      <c r="X838" s="375"/>
      <c r="Y838" s="375"/>
      <c r="Z838" s="375"/>
    </row>
    <row r="839" spans="1:26" ht="13.5" customHeight="1" x14ac:dyDescent="0.25">
      <c r="A839" s="345">
        <f t="shared" ca="1" si="155"/>
        <v>0</v>
      </c>
      <c r="B839" s="345">
        <f t="shared" ca="1" si="157"/>
        <v>22</v>
      </c>
      <c r="C839" s="345">
        <f t="shared" ca="1" si="158"/>
        <v>1</v>
      </c>
      <c r="D839" s="346">
        <f t="shared" ca="1" si="156"/>
        <v>1</v>
      </c>
      <c r="E839" s="346">
        <f t="shared" ca="1" si="159"/>
        <v>1</v>
      </c>
      <c r="F839" s="344"/>
      <c r="G839" s="374"/>
      <c r="H839" s="374"/>
      <c r="I839" s="374"/>
      <c r="J839" s="375"/>
      <c r="K839" s="376"/>
      <c r="L839" s="377"/>
      <c r="M839" s="377"/>
      <c r="N839" s="382"/>
      <c r="O839" s="403"/>
      <c r="P839" s="375"/>
      <c r="Q839" s="380"/>
      <c r="R839" s="376"/>
      <c r="S839" s="376"/>
      <c r="T839" s="376"/>
      <c r="U839" s="375"/>
      <c r="V839" s="375"/>
      <c r="W839" s="375"/>
      <c r="X839" s="375"/>
      <c r="Y839" s="375"/>
      <c r="Z839" s="375"/>
    </row>
    <row r="840" spans="1:26" ht="13.5" customHeight="1" x14ac:dyDescent="0.25">
      <c r="A840" s="345">
        <f t="shared" ca="1" si="155"/>
        <v>0</v>
      </c>
      <c r="B840" s="345">
        <f t="shared" ca="1" si="157"/>
        <v>22</v>
      </c>
      <c r="C840" s="345">
        <f t="shared" ca="1" si="158"/>
        <v>1</v>
      </c>
      <c r="D840" s="346">
        <f t="shared" ca="1" si="156"/>
        <v>1</v>
      </c>
      <c r="E840" s="346">
        <f t="shared" ca="1" si="159"/>
        <v>1</v>
      </c>
      <c r="F840" s="344"/>
      <c r="G840" s="374"/>
      <c r="H840" s="374"/>
      <c r="I840" s="374"/>
      <c r="J840" s="375"/>
      <c r="K840" s="376"/>
      <c r="L840" s="377"/>
      <c r="M840" s="377"/>
      <c r="N840" s="382"/>
      <c r="O840" s="403"/>
      <c r="P840" s="375"/>
      <c r="Q840" s="380"/>
      <c r="R840" s="376"/>
      <c r="S840" s="376"/>
      <c r="T840" s="376"/>
      <c r="U840" s="375"/>
      <c r="V840" s="375"/>
      <c r="W840" s="375"/>
      <c r="X840" s="375"/>
      <c r="Y840" s="375"/>
      <c r="Z840" s="375"/>
    </row>
    <row r="841" spans="1:26" ht="13.5" customHeight="1" x14ac:dyDescent="0.25">
      <c r="A841" s="345">
        <f t="shared" ca="1" si="155"/>
        <v>0</v>
      </c>
      <c r="B841" s="345">
        <f t="shared" ca="1" si="157"/>
        <v>22</v>
      </c>
      <c r="C841" s="345">
        <f t="shared" ca="1" si="158"/>
        <v>1</v>
      </c>
      <c r="D841" s="346">
        <f t="shared" ca="1" si="156"/>
        <v>1</v>
      </c>
      <c r="E841" s="346">
        <f t="shared" ca="1" si="159"/>
        <v>1</v>
      </c>
      <c r="F841" s="344"/>
      <c r="G841" s="374"/>
      <c r="H841" s="374"/>
      <c r="I841" s="374"/>
      <c r="J841" s="375"/>
      <c r="K841" s="376"/>
      <c r="L841" s="377"/>
      <c r="M841" s="377"/>
      <c r="N841" s="382"/>
      <c r="O841" s="403"/>
      <c r="P841" s="375"/>
      <c r="Q841" s="380"/>
      <c r="R841" s="376"/>
      <c r="S841" s="376"/>
      <c r="T841" s="376"/>
      <c r="U841" s="375"/>
      <c r="V841" s="375"/>
      <c r="W841" s="375"/>
      <c r="X841" s="375"/>
      <c r="Y841" s="375"/>
      <c r="Z841" s="375"/>
    </row>
    <row r="842" spans="1:26" ht="13.5" customHeight="1" x14ac:dyDescent="0.25">
      <c r="A842" s="345">
        <f t="shared" ca="1" si="155"/>
        <v>0</v>
      </c>
      <c r="B842" s="345">
        <f t="shared" ca="1" si="157"/>
        <v>22</v>
      </c>
      <c r="C842" s="345">
        <f t="shared" ca="1" si="158"/>
        <v>1</v>
      </c>
      <c r="D842" s="346">
        <f t="shared" ca="1" si="156"/>
        <v>1</v>
      </c>
      <c r="E842" s="346">
        <f t="shared" ca="1" si="159"/>
        <v>1</v>
      </c>
      <c r="F842" s="344"/>
      <c r="G842" s="374"/>
      <c r="H842" s="374"/>
      <c r="I842" s="374"/>
      <c r="J842" s="375"/>
      <c r="K842" s="376"/>
      <c r="L842" s="377"/>
      <c r="M842" s="377"/>
      <c r="N842" s="382"/>
      <c r="O842" s="403"/>
      <c r="P842" s="375"/>
      <c r="Q842" s="380"/>
      <c r="R842" s="376"/>
      <c r="S842" s="376"/>
      <c r="T842" s="376"/>
      <c r="U842" s="375"/>
      <c r="V842" s="375"/>
      <c r="W842" s="375"/>
      <c r="X842" s="375"/>
      <c r="Y842" s="375"/>
      <c r="Z842" s="375"/>
    </row>
    <row r="843" spans="1:26" ht="13.5" customHeight="1" x14ac:dyDescent="0.25">
      <c r="A843" s="345">
        <f t="shared" ca="1" si="155"/>
        <v>0</v>
      </c>
      <c r="B843" s="345">
        <f t="shared" ca="1" si="157"/>
        <v>22</v>
      </c>
      <c r="C843" s="345">
        <f t="shared" ca="1" si="158"/>
        <v>1</v>
      </c>
      <c r="D843" s="346">
        <f t="shared" ca="1" si="156"/>
        <v>1</v>
      </c>
      <c r="E843" s="346">
        <f t="shared" ca="1" si="159"/>
        <v>1</v>
      </c>
      <c r="F843" s="344"/>
      <c r="G843" s="374"/>
      <c r="H843" s="374"/>
      <c r="I843" s="374"/>
      <c r="J843" s="375"/>
      <c r="K843" s="376"/>
      <c r="L843" s="377"/>
      <c r="M843" s="377"/>
      <c r="N843" s="382"/>
      <c r="O843" s="403"/>
      <c r="P843" s="375"/>
      <c r="Q843" s="380"/>
      <c r="R843" s="376"/>
      <c r="S843" s="376"/>
      <c r="T843" s="376"/>
      <c r="U843" s="375"/>
      <c r="V843" s="375"/>
      <c r="W843" s="375"/>
      <c r="X843" s="375"/>
      <c r="Y843" s="375"/>
      <c r="Z843" s="375"/>
    </row>
    <row r="844" spans="1:26" ht="13.5" customHeight="1" x14ac:dyDescent="0.25">
      <c r="A844" s="345">
        <f t="shared" ca="1" si="155"/>
        <v>0</v>
      </c>
      <c r="B844" s="345">
        <f t="shared" ca="1" si="157"/>
        <v>22</v>
      </c>
      <c r="C844" s="345">
        <f t="shared" ca="1" si="158"/>
        <v>1</v>
      </c>
      <c r="D844" s="346">
        <f t="shared" ca="1" si="156"/>
        <v>1</v>
      </c>
      <c r="E844" s="346">
        <f t="shared" ca="1" si="159"/>
        <v>1</v>
      </c>
      <c r="F844" s="344"/>
      <c r="G844" s="374"/>
      <c r="H844" s="374"/>
      <c r="I844" s="374"/>
      <c r="J844" s="375"/>
      <c r="K844" s="376"/>
      <c r="L844" s="377"/>
      <c r="M844" s="377"/>
      <c r="N844" s="382"/>
      <c r="O844" s="403"/>
      <c r="P844" s="375"/>
      <c r="Q844" s="380"/>
      <c r="R844" s="376"/>
      <c r="S844" s="376"/>
      <c r="T844" s="376"/>
      <c r="U844" s="375"/>
      <c r="V844" s="375"/>
      <c r="W844" s="375"/>
      <c r="X844" s="375"/>
      <c r="Y844" s="375"/>
      <c r="Z844" s="375"/>
    </row>
    <row r="845" spans="1:26" ht="13.5" customHeight="1" x14ac:dyDescent="0.25">
      <c r="A845" s="345">
        <f t="shared" ca="1" si="155"/>
        <v>0</v>
      </c>
      <c r="B845" s="345">
        <f t="shared" ca="1" si="157"/>
        <v>22</v>
      </c>
      <c r="C845" s="345">
        <f t="shared" ca="1" si="158"/>
        <v>1</v>
      </c>
      <c r="D845" s="346">
        <f t="shared" ca="1" si="156"/>
        <v>1</v>
      </c>
      <c r="E845" s="346">
        <f t="shared" ca="1" si="159"/>
        <v>1</v>
      </c>
      <c r="F845" s="344"/>
      <c r="G845" s="374"/>
      <c r="H845" s="374"/>
      <c r="I845" s="374"/>
      <c r="J845" s="375"/>
      <c r="K845" s="376"/>
      <c r="L845" s="377"/>
      <c r="M845" s="377"/>
      <c r="N845" s="382"/>
      <c r="O845" s="403"/>
      <c r="P845" s="375"/>
      <c r="Q845" s="380"/>
      <c r="R845" s="376"/>
      <c r="S845" s="376"/>
      <c r="T845" s="376"/>
      <c r="U845" s="375"/>
      <c r="V845" s="375"/>
      <c r="W845" s="375"/>
      <c r="X845" s="375"/>
      <c r="Y845" s="375"/>
      <c r="Z845" s="375"/>
    </row>
    <row r="846" spans="1:26" ht="13.5" customHeight="1" x14ac:dyDescent="0.25">
      <c r="A846" s="345">
        <f t="shared" ca="1" si="155"/>
        <v>0</v>
      </c>
      <c r="B846" s="345">
        <f t="shared" ca="1" si="157"/>
        <v>22</v>
      </c>
      <c r="C846" s="345">
        <f t="shared" ca="1" si="158"/>
        <v>1</v>
      </c>
      <c r="D846" s="346">
        <f t="shared" ca="1" si="156"/>
        <v>1</v>
      </c>
      <c r="E846" s="346">
        <f t="shared" ca="1" si="159"/>
        <v>1</v>
      </c>
      <c r="F846" s="344"/>
      <c r="G846" s="374"/>
      <c r="H846" s="374"/>
      <c r="I846" s="374"/>
      <c r="J846" s="375"/>
      <c r="K846" s="376"/>
      <c r="L846" s="377"/>
      <c r="M846" s="377"/>
      <c r="N846" s="382"/>
      <c r="O846" s="403"/>
      <c r="P846" s="375"/>
      <c r="Q846" s="380"/>
      <c r="R846" s="376"/>
      <c r="S846" s="376"/>
      <c r="T846" s="376"/>
      <c r="U846" s="375"/>
      <c r="V846" s="375"/>
      <c r="W846" s="375"/>
      <c r="X846" s="375"/>
      <c r="Y846" s="375"/>
      <c r="Z846" s="375"/>
    </row>
    <row r="847" spans="1:26" ht="13.5" customHeight="1" x14ac:dyDescent="0.25">
      <c r="A847" s="345">
        <f t="shared" ca="1" si="155"/>
        <v>0</v>
      </c>
      <c r="B847" s="345">
        <f t="shared" ca="1" si="157"/>
        <v>22</v>
      </c>
      <c r="C847" s="345">
        <f t="shared" ca="1" si="158"/>
        <v>1</v>
      </c>
      <c r="D847" s="346">
        <f t="shared" ca="1" si="156"/>
        <v>1</v>
      </c>
      <c r="E847" s="346">
        <f t="shared" ca="1" si="159"/>
        <v>1</v>
      </c>
      <c r="F847" s="344"/>
      <c r="G847" s="374"/>
      <c r="H847" s="374"/>
      <c r="I847" s="374"/>
      <c r="J847" s="375"/>
      <c r="K847" s="376"/>
      <c r="L847" s="377"/>
      <c r="M847" s="377"/>
      <c r="N847" s="382"/>
      <c r="O847" s="403"/>
      <c r="P847" s="375"/>
      <c r="Q847" s="380"/>
      <c r="R847" s="376"/>
      <c r="S847" s="376"/>
      <c r="T847" s="376"/>
      <c r="U847" s="375"/>
      <c r="V847" s="375"/>
      <c r="W847" s="375"/>
      <c r="X847" s="375"/>
      <c r="Y847" s="375"/>
      <c r="Z847" s="375"/>
    </row>
    <row r="848" spans="1:26" ht="13.5" customHeight="1" x14ac:dyDescent="0.25">
      <c r="A848" s="345">
        <f t="shared" ca="1" si="155"/>
        <v>0</v>
      </c>
      <c r="B848" s="345">
        <f t="shared" ca="1" si="157"/>
        <v>22</v>
      </c>
      <c r="C848" s="345">
        <f t="shared" ca="1" si="158"/>
        <v>1</v>
      </c>
      <c r="D848" s="346">
        <f t="shared" ca="1" si="156"/>
        <v>1</v>
      </c>
      <c r="E848" s="346">
        <f t="shared" ca="1" si="159"/>
        <v>1</v>
      </c>
      <c r="F848" s="344"/>
      <c r="G848" s="374"/>
      <c r="H848" s="374"/>
      <c r="I848" s="374"/>
      <c r="J848" s="375"/>
      <c r="K848" s="376"/>
      <c r="L848" s="377"/>
      <c r="M848" s="377"/>
      <c r="N848" s="382"/>
      <c r="O848" s="403"/>
      <c r="P848" s="375"/>
      <c r="Q848" s="380"/>
      <c r="R848" s="376"/>
      <c r="S848" s="376"/>
      <c r="T848" s="376"/>
      <c r="U848" s="375"/>
      <c r="V848" s="375"/>
      <c r="W848" s="375"/>
      <c r="X848" s="375"/>
      <c r="Y848" s="375"/>
      <c r="Z848" s="375"/>
    </row>
    <row r="849" spans="1:26" ht="13.5" customHeight="1" x14ac:dyDescent="0.25">
      <c r="A849" s="345">
        <f t="shared" ca="1" si="155"/>
        <v>0</v>
      </c>
      <c r="B849" s="345">
        <f t="shared" ca="1" si="157"/>
        <v>22</v>
      </c>
      <c r="C849" s="345">
        <f t="shared" ca="1" si="158"/>
        <v>1</v>
      </c>
      <c r="D849" s="346">
        <f t="shared" ca="1" si="156"/>
        <v>1</v>
      </c>
      <c r="E849" s="346">
        <f t="shared" ca="1" si="159"/>
        <v>1</v>
      </c>
      <c r="F849" s="344"/>
      <c r="G849" s="374"/>
      <c r="H849" s="374"/>
      <c r="I849" s="374"/>
      <c r="J849" s="375"/>
      <c r="K849" s="376"/>
      <c r="L849" s="377"/>
      <c r="M849" s="377"/>
      <c r="N849" s="382"/>
      <c r="O849" s="403"/>
      <c r="P849" s="375"/>
      <c r="Q849" s="380"/>
      <c r="R849" s="376"/>
      <c r="S849" s="376"/>
      <c r="T849" s="376"/>
      <c r="U849" s="375"/>
      <c r="V849" s="375"/>
      <c r="W849" s="375"/>
      <c r="X849" s="375"/>
      <c r="Y849" s="375"/>
      <c r="Z849" s="375"/>
    </row>
    <row r="850" spans="1:26" ht="13.5" customHeight="1" x14ac:dyDescent="0.25">
      <c r="A850" s="345">
        <f t="shared" ca="1" si="155"/>
        <v>0</v>
      </c>
      <c r="B850" s="345">
        <f t="shared" ca="1" si="157"/>
        <v>22</v>
      </c>
      <c r="C850" s="345">
        <f t="shared" ca="1" si="158"/>
        <v>1</v>
      </c>
      <c r="D850" s="346">
        <f t="shared" ca="1" si="156"/>
        <v>1</v>
      </c>
      <c r="E850" s="346">
        <f t="shared" ca="1" si="159"/>
        <v>1</v>
      </c>
      <c r="F850" s="344"/>
      <c r="G850" s="374"/>
      <c r="H850" s="374"/>
      <c r="I850" s="374"/>
      <c r="J850" s="375"/>
      <c r="K850" s="376"/>
      <c r="L850" s="377"/>
      <c r="M850" s="377"/>
      <c r="N850" s="382"/>
      <c r="O850" s="403"/>
      <c r="P850" s="375"/>
      <c r="Q850" s="380"/>
      <c r="R850" s="376"/>
      <c r="S850" s="376"/>
      <c r="T850" s="376"/>
      <c r="U850" s="375"/>
      <c r="V850" s="375"/>
      <c r="W850" s="375"/>
      <c r="X850" s="375"/>
      <c r="Y850" s="375"/>
      <c r="Z850" s="375"/>
    </row>
    <row r="851" spans="1:26" ht="13.5" customHeight="1" x14ac:dyDescent="0.25">
      <c r="A851" s="345">
        <f t="shared" ca="1" si="155"/>
        <v>0</v>
      </c>
      <c r="B851" s="345">
        <f t="shared" ca="1" si="157"/>
        <v>22</v>
      </c>
      <c r="C851" s="345">
        <f t="shared" ca="1" si="158"/>
        <v>1</v>
      </c>
      <c r="D851" s="346">
        <f t="shared" ca="1" si="156"/>
        <v>1</v>
      </c>
      <c r="E851" s="346">
        <f t="shared" ca="1" si="159"/>
        <v>1</v>
      </c>
      <c r="F851" s="344"/>
      <c r="G851" s="374"/>
      <c r="H851" s="374"/>
      <c r="I851" s="374"/>
      <c r="J851" s="375"/>
      <c r="K851" s="376"/>
      <c r="L851" s="377"/>
      <c r="M851" s="377"/>
      <c r="N851" s="382"/>
      <c r="O851" s="403"/>
      <c r="P851" s="375"/>
      <c r="Q851" s="380"/>
      <c r="R851" s="376"/>
      <c r="S851" s="376"/>
      <c r="T851" s="376"/>
      <c r="U851" s="375"/>
      <c r="V851" s="375"/>
      <c r="W851" s="375"/>
      <c r="X851" s="375"/>
      <c r="Y851" s="375"/>
      <c r="Z851" s="375"/>
    </row>
    <row r="852" spans="1:26" ht="13.5" customHeight="1" x14ac:dyDescent="0.25">
      <c r="A852" s="345">
        <f t="shared" ca="1" si="155"/>
        <v>0</v>
      </c>
      <c r="B852" s="345">
        <f t="shared" ca="1" si="157"/>
        <v>22</v>
      </c>
      <c r="C852" s="345">
        <f t="shared" ca="1" si="158"/>
        <v>1</v>
      </c>
      <c r="D852" s="346">
        <f t="shared" ca="1" si="156"/>
        <v>1</v>
      </c>
      <c r="E852" s="346">
        <f t="shared" ca="1" si="159"/>
        <v>1</v>
      </c>
      <c r="F852" s="344"/>
      <c r="G852" s="374"/>
      <c r="H852" s="374"/>
      <c r="I852" s="374"/>
      <c r="J852" s="375"/>
      <c r="K852" s="376"/>
      <c r="L852" s="377"/>
      <c r="M852" s="377"/>
      <c r="N852" s="382"/>
      <c r="O852" s="403"/>
      <c r="P852" s="375"/>
      <c r="Q852" s="380"/>
      <c r="R852" s="376"/>
      <c r="S852" s="376"/>
      <c r="T852" s="376"/>
      <c r="U852" s="375"/>
      <c r="V852" s="375"/>
      <c r="W852" s="375"/>
      <c r="X852" s="375"/>
      <c r="Y852" s="375"/>
      <c r="Z852" s="375"/>
    </row>
    <row r="853" spans="1:26" ht="13.5" customHeight="1" x14ac:dyDescent="0.25">
      <c r="A853" s="345">
        <f t="shared" ca="1" si="155"/>
        <v>0</v>
      </c>
      <c r="B853" s="345">
        <f t="shared" ca="1" si="157"/>
        <v>22</v>
      </c>
      <c r="C853" s="345">
        <f t="shared" ca="1" si="158"/>
        <v>1</v>
      </c>
      <c r="D853" s="346">
        <f t="shared" ca="1" si="156"/>
        <v>1</v>
      </c>
      <c r="E853" s="346">
        <f t="shared" ca="1" si="159"/>
        <v>1</v>
      </c>
      <c r="F853" s="344"/>
      <c r="G853" s="374"/>
      <c r="H853" s="374"/>
      <c r="I853" s="374"/>
      <c r="J853" s="375"/>
      <c r="K853" s="376"/>
      <c r="L853" s="377"/>
      <c r="M853" s="377"/>
      <c r="N853" s="382"/>
      <c r="O853" s="403"/>
      <c r="P853" s="375"/>
      <c r="Q853" s="380"/>
      <c r="R853" s="376"/>
      <c r="S853" s="376"/>
      <c r="T853" s="376"/>
      <c r="U853" s="375"/>
      <c r="V853" s="375"/>
      <c r="W853" s="375"/>
      <c r="X853" s="375"/>
      <c r="Y853" s="375"/>
      <c r="Z853" s="375"/>
    </row>
    <row r="854" spans="1:26" ht="13.5" customHeight="1" x14ac:dyDescent="0.25">
      <c r="A854" s="345">
        <f t="shared" ca="1" si="155"/>
        <v>0</v>
      </c>
      <c r="B854" s="345">
        <f t="shared" ca="1" si="157"/>
        <v>22</v>
      </c>
      <c r="C854" s="345">
        <f t="shared" ca="1" si="158"/>
        <v>1</v>
      </c>
      <c r="D854" s="346">
        <f t="shared" ca="1" si="156"/>
        <v>1</v>
      </c>
      <c r="E854" s="346">
        <f t="shared" ca="1" si="159"/>
        <v>1</v>
      </c>
      <c r="F854" s="344"/>
      <c r="G854" s="374"/>
      <c r="H854" s="374"/>
      <c r="I854" s="374"/>
      <c r="J854" s="375"/>
      <c r="K854" s="376"/>
      <c r="L854" s="377"/>
      <c r="M854" s="377"/>
      <c r="N854" s="382"/>
      <c r="O854" s="403"/>
      <c r="P854" s="375"/>
      <c r="Q854" s="380"/>
      <c r="R854" s="376"/>
      <c r="S854" s="376"/>
      <c r="T854" s="376"/>
      <c r="U854" s="375"/>
      <c r="V854" s="375"/>
      <c r="W854" s="375"/>
      <c r="X854" s="375"/>
      <c r="Y854" s="375"/>
      <c r="Z854" s="375"/>
    </row>
    <row r="855" spans="1:26" ht="13.5" customHeight="1" x14ac:dyDescent="0.25">
      <c r="A855" s="345">
        <f t="shared" ca="1" si="155"/>
        <v>0</v>
      </c>
      <c r="B855" s="345">
        <f t="shared" ca="1" si="157"/>
        <v>22</v>
      </c>
      <c r="C855" s="345">
        <f t="shared" ca="1" si="158"/>
        <v>1</v>
      </c>
      <c r="D855" s="346">
        <f t="shared" ca="1" si="156"/>
        <v>1</v>
      </c>
      <c r="E855" s="346">
        <f t="shared" ca="1" si="159"/>
        <v>1</v>
      </c>
      <c r="F855" s="344"/>
      <c r="G855" s="374"/>
      <c r="H855" s="374"/>
      <c r="I855" s="374"/>
      <c r="J855" s="375"/>
      <c r="K855" s="376"/>
      <c r="L855" s="377"/>
      <c r="M855" s="377"/>
      <c r="N855" s="382"/>
      <c r="O855" s="403"/>
      <c r="P855" s="375"/>
      <c r="Q855" s="380"/>
      <c r="R855" s="376"/>
      <c r="S855" s="376"/>
      <c r="T855" s="376"/>
      <c r="U855" s="375"/>
      <c r="V855" s="375"/>
      <c r="W855" s="375"/>
      <c r="X855" s="375"/>
      <c r="Y855" s="375"/>
      <c r="Z855" s="375"/>
    </row>
    <row r="856" spans="1:26" ht="13.5" customHeight="1" x14ac:dyDescent="0.25">
      <c r="A856" s="345">
        <f t="shared" ca="1" si="155"/>
        <v>0</v>
      </c>
      <c r="B856" s="345">
        <f t="shared" ca="1" si="157"/>
        <v>22</v>
      </c>
      <c r="C856" s="345">
        <f t="shared" ca="1" si="158"/>
        <v>1</v>
      </c>
      <c r="D856" s="346">
        <f t="shared" ca="1" si="156"/>
        <v>1</v>
      </c>
      <c r="E856" s="346">
        <f t="shared" ca="1" si="159"/>
        <v>1</v>
      </c>
      <c r="F856" s="344"/>
      <c r="G856" s="374"/>
      <c r="H856" s="374"/>
      <c r="I856" s="374"/>
      <c r="J856" s="375"/>
      <c r="K856" s="376"/>
      <c r="L856" s="377"/>
      <c r="M856" s="377"/>
      <c r="N856" s="382"/>
      <c r="O856" s="403"/>
      <c r="P856" s="375"/>
      <c r="Q856" s="380"/>
      <c r="R856" s="376"/>
      <c r="S856" s="376"/>
      <c r="T856" s="376"/>
      <c r="U856" s="375"/>
      <c r="V856" s="375"/>
      <c r="W856" s="375"/>
      <c r="X856" s="375"/>
      <c r="Y856" s="375"/>
      <c r="Z856" s="375"/>
    </row>
    <row r="857" spans="1:26" ht="13.5" customHeight="1" x14ac:dyDescent="0.25">
      <c r="A857" s="345">
        <f t="shared" ca="1" si="155"/>
        <v>0</v>
      </c>
      <c r="B857" s="345">
        <f t="shared" ca="1" si="157"/>
        <v>22</v>
      </c>
      <c r="C857" s="345">
        <f t="shared" ca="1" si="158"/>
        <v>1</v>
      </c>
      <c r="D857" s="346">
        <f t="shared" ca="1" si="156"/>
        <v>1</v>
      </c>
      <c r="E857" s="346">
        <f t="shared" ca="1" si="159"/>
        <v>1</v>
      </c>
      <c r="F857" s="344"/>
      <c r="G857" s="374"/>
      <c r="H857" s="374"/>
      <c r="I857" s="374"/>
      <c r="J857" s="375"/>
      <c r="K857" s="376"/>
      <c r="L857" s="377"/>
      <c r="M857" s="377"/>
      <c r="N857" s="382"/>
      <c r="O857" s="403"/>
      <c r="P857" s="375"/>
      <c r="Q857" s="380"/>
      <c r="R857" s="376"/>
      <c r="S857" s="376"/>
      <c r="T857" s="376"/>
      <c r="U857" s="375"/>
      <c r="V857" s="375"/>
      <c r="W857" s="375"/>
      <c r="X857" s="375"/>
      <c r="Y857" s="375"/>
      <c r="Z857" s="375"/>
    </row>
    <row r="858" spans="1:26" ht="13.5" customHeight="1" x14ac:dyDescent="0.25">
      <c r="A858" s="345">
        <f t="shared" ca="1" si="155"/>
        <v>0</v>
      </c>
      <c r="B858" s="345">
        <f t="shared" ca="1" si="157"/>
        <v>22</v>
      </c>
      <c r="C858" s="345">
        <f t="shared" ca="1" si="158"/>
        <v>1</v>
      </c>
      <c r="D858" s="346">
        <f t="shared" ca="1" si="156"/>
        <v>1</v>
      </c>
      <c r="E858" s="346">
        <f t="shared" ca="1" si="159"/>
        <v>1</v>
      </c>
      <c r="F858" s="344"/>
      <c r="G858" s="374"/>
      <c r="H858" s="374"/>
      <c r="I858" s="374"/>
      <c r="J858" s="375"/>
      <c r="K858" s="376"/>
      <c r="L858" s="377"/>
      <c r="M858" s="377"/>
      <c r="N858" s="382"/>
      <c r="O858" s="403"/>
      <c r="P858" s="375"/>
      <c r="Q858" s="380"/>
      <c r="R858" s="376"/>
      <c r="S858" s="376"/>
      <c r="T858" s="376"/>
      <c r="U858" s="375"/>
      <c r="V858" s="375"/>
      <c r="W858" s="375"/>
      <c r="X858" s="375"/>
      <c r="Y858" s="375"/>
      <c r="Z858" s="375"/>
    </row>
    <row r="859" spans="1:26" ht="13.5" customHeight="1" x14ac:dyDescent="0.25">
      <c r="A859" s="345">
        <f t="shared" ca="1" si="155"/>
        <v>0</v>
      </c>
      <c r="B859" s="345">
        <f t="shared" ca="1" si="157"/>
        <v>22</v>
      </c>
      <c r="C859" s="345">
        <f t="shared" ca="1" si="158"/>
        <v>1</v>
      </c>
      <c r="D859" s="346">
        <f t="shared" ca="1" si="156"/>
        <v>1</v>
      </c>
      <c r="E859" s="346">
        <f t="shared" ca="1" si="159"/>
        <v>1</v>
      </c>
      <c r="F859" s="344"/>
      <c r="G859" s="374"/>
      <c r="H859" s="374"/>
      <c r="I859" s="374"/>
      <c r="J859" s="375"/>
      <c r="K859" s="376"/>
      <c r="L859" s="377"/>
      <c r="M859" s="377"/>
      <c r="N859" s="382"/>
      <c r="O859" s="403"/>
      <c r="P859" s="375"/>
      <c r="Q859" s="380"/>
      <c r="R859" s="376"/>
      <c r="S859" s="376"/>
      <c r="T859" s="376"/>
      <c r="U859" s="375"/>
      <c r="V859" s="375"/>
      <c r="W859" s="375"/>
      <c r="X859" s="375"/>
      <c r="Y859" s="375"/>
      <c r="Z859" s="375"/>
    </row>
    <row r="860" spans="1:26" ht="13.5" customHeight="1" x14ac:dyDescent="0.25">
      <c r="A860" s="345">
        <f t="shared" ca="1" si="155"/>
        <v>0</v>
      </c>
      <c r="B860" s="345">
        <f t="shared" ca="1" si="157"/>
        <v>22</v>
      </c>
      <c r="C860" s="345">
        <f t="shared" ca="1" si="158"/>
        <v>1</v>
      </c>
      <c r="D860" s="346">
        <f t="shared" ca="1" si="156"/>
        <v>1</v>
      </c>
      <c r="E860" s="346">
        <f t="shared" ca="1" si="159"/>
        <v>1</v>
      </c>
      <c r="F860" s="344"/>
      <c r="G860" s="374"/>
      <c r="H860" s="374"/>
      <c r="I860" s="374"/>
      <c r="J860" s="375"/>
      <c r="K860" s="376"/>
      <c r="L860" s="377"/>
      <c r="M860" s="377"/>
      <c r="N860" s="382"/>
      <c r="O860" s="403"/>
      <c r="P860" s="375"/>
      <c r="Q860" s="380"/>
      <c r="R860" s="376"/>
      <c r="S860" s="376"/>
      <c r="T860" s="376"/>
      <c r="U860" s="375"/>
      <c r="V860" s="375"/>
      <c r="W860" s="375"/>
      <c r="X860" s="375"/>
      <c r="Y860" s="375"/>
      <c r="Z860" s="375"/>
    </row>
    <row r="861" spans="1:26" ht="13.5" customHeight="1" x14ac:dyDescent="0.25">
      <c r="A861" s="345">
        <f t="shared" ca="1" si="155"/>
        <v>0</v>
      </c>
      <c r="B861" s="345">
        <f t="shared" ca="1" si="157"/>
        <v>22</v>
      </c>
      <c r="C861" s="345">
        <f t="shared" ca="1" si="158"/>
        <v>1</v>
      </c>
      <c r="D861" s="346">
        <f t="shared" ca="1" si="156"/>
        <v>1</v>
      </c>
      <c r="E861" s="346">
        <f t="shared" ca="1" si="159"/>
        <v>1</v>
      </c>
      <c r="F861" s="344"/>
      <c r="G861" s="374"/>
      <c r="H861" s="374"/>
      <c r="I861" s="374"/>
      <c r="J861" s="375"/>
      <c r="K861" s="376"/>
      <c r="L861" s="377"/>
      <c r="M861" s="377"/>
      <c r="N861" s="382"/>
      <c r="O861" s="403"/>
      <c r="P861" s="375"/>
      <c r="Q861" s="380"/>
      <c r="R861" s="376"/>
      <c r="S861" s="376"/>
      <c r="T861" s="376"/>
      <c r="U861" s="375"/>
      <c r="V861" s="375"/>
      <c r="W861" s="375"/>
      <c r="X861" s="375"/>
      <c r="Y861" s="375"/>
      <c r="Z861" s="375"/>
    </row>
    <row r="862" spans="1:26" ht="13.5" customHeight="1" x14ac:dyDescent="0.25">
      <c r="A862" s="345">
        <f t="shared" ref="A862:A925" ca="1" si="160">IF($H862="UNIDADE CONSTRUTIVA",OFFSET(A862,-1,0)+1,LARGE(A$3:A857,1))</f>
        <v>0</v>
      </c>
      <c r="B862" s="345">
        <f t="shared" ca="1" si="157"/>
        <v>22</v>
      </c>
      <c r="C862" s="345">
        <f t="shared" ca="1" si="158"/>
        <v>1</v>
      </c>
      <c r="D862" s="346">
        <f t="shared" ca="1" si="156"/>
        <v>1</v>
      </c>
      <c r="E862" s="346">
        <f t="shared" ca="1" si="159"/>
        <v>1</v>
      </c>
      <c r="F862" s="344"/>
      <c r="G862" s="374"/>
      <c r="H862" s="374"/>
      <c r="I862" s="374"/>
      <c r="J862" s="375"/>
      <c r="K862" s="376"/>
      <c r="L862" s="377"/>
      <c r="M862" s="377"/>
      <c r="N862" s="382"/>
      <c r="O862" s="403"/>
      <c r="P862" s="375"/>
      <c r="Q862" s="380"/>
      <c r="R862" s="376"/>
      <c r="S862" s="376"/>
      <c r="T862" s="376"/>
      <c r="U862" s="375"/>
      <c r="V862" s="375"/>
      <c r="W862" s="375"/>
      <c r="X862" s="375"/>
      <c r="Y862" s="375"/>
      <c r="Z862" s="375"/>
    </row>
    <row r="863" spans="1:26" ht="13.5" customHeight="1" x14ac:dyDescent="0.25">
      <c r="A863" s="345">
        <f t="shared" ca="1" si="160"/>
        <v>0</v>
      </c>
      <c r="B863" s="345">
        <f t="shared" ca="1" si="157"/>
        <v>22</v>
      </c>
      <c r="C863" s="345">
        <f t="shared" ca="1" si="158"/>
        <v>1</v>
      </c>
      <c r="D863" s="346">
        <f t="shared" ca="1" si="156"/>
        <v>1</v>
      </c>
      <c r="E863" s="346">
        <f t="shared" ca="1" si="159"/>
        <v>1</v>
      </c>
      <c r="F863" s="344"/>
      <c r="G863" s="374"/>
      <c r="H863" s="374"/>
      <c r="I863" s="374"/>
      <c r="J863" s="375"/>
      <c r="K863" s="376"/>
      <c r="L863" s="377"/>
      <c r="M863" s="377"/>
      <c r="N863" s="382"/>
      <c r="O863" s="403"/>
      <c r="P863" s="375"/>
      <c r="Q863" s="380"/>
      <c r="R863" s="376"/>
      <c r="S863" s="376"/>
      <c r="T863" s="376"/>
      <c r="U863" s="375"/>
      <c r="V863" s="375"/>
      <c r="W863" s="375"/>
      <c r="X863" s="375"/>
      <c r="Y863" s="375"/>
      <c r="Z863" s="375"/>
    </row>
    <row r="864" spans="1:26" ht="13.5" customHeight="1" x14ac:dyDescent="0.25">
      <c r="A864" s="345">
        <f t="shared" ca="1" si="160"/>
        <v>0</v>
      </c>
      <c r="B864" s="345">
        <f t="shared" ca="1" si="157"/>
        <v>22</v>
      </c>
      <c r="C864" s="345">
        <f t="shared" ca="1" si="158"/>
        <v>1</v>
      </c>
      <c r="D864" s="346">
        <f t="shared" ca="1" si="156"/>
        <v>1</v>
      </c>
      <c r="E864" s="346">
        <f t="shared" ca="1" si="159"/>
        <v>1</v>
      </c>
      <c r="F864" s="344"/>
      <c r="G864" s="374"/>
      <c r="H864" s="374"/>
      <c r="I864" s="374"/>
      <c r="J864" s="375"/>
      <c r="K864" s="376"/>
      <c r="L864" s="377"/>
      <c r="M864" s="377"/>
      <c r="N864" s="382"/>
      <c r="O864" s="403"/>
      <c r="P864" s="375"/>
      <c r="Q864" s="380"/>
      <c r="R864" s="376"/>
      <c r="S864" s="376"/>
      <c r="T864" s="376"/>
      <c r="U864" s="375"/>
      <c r="V864" s="375"/>
      <c r="W864" s="375"/>
      <c r="X864" s="375"/>
      <c r="Y864" s="375"/>
      <c r="Z864" s="375"/>
    </row>
    <row r="865" spans="1:26" ht="13.5" customHeight="1" x14ac:dyDescent="0.25">
      <c r="A865" s="345">
        <f t="shared" ca="1" si="160"/>
        <v>0</v>
      </c>
      <c r="B865" s="345">
        <f t="shared" ca="1" si="157"/>
        <v>22</v>
      </c>
      <c r="C865" s="345">
        <f t="shared" ca="1" si="158"/>
        <v>1</v>
      </c>
      <c r="D865" s="346">
        <f t="shared" ca="1" si="156"/>
        <v>1</v>
      </c>
      <c r="E865" s="346">
        <f t="shared" ca="1" si="159"/>
        <v>1</v>
      </c>
      <c r="F865" s="344"/>
      <c r="G865" s="374"/>
      <c r="H865" s="374"/>
      <c r="I865" s="374"/>
      <c r="J865" s="375"/>
      <c r="K865" s="376"/>
      <c r="L865" s="377"/>
      <c r="M865" s="377"/>
      <c r="N865" s="382"/>
      <c r="O865" s="403"/>
      <c r="P865" s="375"/>
      <c r="Q865" s="380"/>
      <c r="R865" s="376"/>
      <c r="S865" s="376"/>
      <c r="T865" s="376"/>
      <c r="U865" s="375"/>
      <c r="V865" s="375"/>
      <c r="W865" s="375"/>
      <c r="X865" s="375"/>
      <c r="Y865" s="375"/>
      <c r="Z865" s="375"/>
    </row>
    <row r="866" spans="1:26" ht="13.5" customHeight="1" x14ac:dyDescent="0.25">
      <c r="A866" s="345">
        <f t="shared" ca="1" si="160"/>
        <v>0</v>
      </c>
      <c r="B866" s="345">
        <f t="shared" ca="1" si="157"/>
        <v>22</v>
      </c>
      <c r="C866" s="345">
        <f t="shared" ca="1" si="158"/>
        <v>1</v>
      </c>
      <c r="D866" s="346">
        <f t="shared" ca="1" si="156"/>
        <v>1</v>
      </c>
      <c r="E866" s="346">
        <f t="shared" ca="1" si="159"/>
        <v>1</v>
      </c>
      <c r="F866" s="344"/>
      <c r="G866" s="374"/>
      <c r="H866" s="374"/>
      <c r="I866" s="374"/>
      <c r="J866" s="375"/>
      <c r="K866" s="376"/>
      <c r="L866" s="377"/>
      <c r="M866" s="377"/>
      <c r="N866" s="382"/>
      <c r="O866" s="403"/>
      <c r="P866" s="375"/>
      <c r="Q866" s="380"/>
      <c r="R866" s="376"/>
      <c r="S866" s="376"/>
      <c r="T866" s="376"/>
      <c r="U866" s="375"/>
      <c r="V866" s="375"/>
      <c r="W866" s="375"/>
      <c r="X866" s="375"/>
      <c r="Y866" s="375"/>
      <c r="Z866" s="375"/>
    </row>
    <row r="867" spans="1:26" ht="13.5" customHeight="1" x14ac:dyDescent="0.25">
      <c r="A867" s="345">
        <f t="shared" ca="1" si="160"/>
        <v>0</v>
      </c>
      <c r="B867" s="345">
        <f t="shared" ca="1" si="157"/>
        <v>22</v>
      </c>
      <c r="C867" s="345">
        <f t="shared" ca="1" si="158"/>
        <v>1</v>
      </c>
      <c r="D867" s="346">
        <f t="shared" ca="1" si="156"/>
        <v>1</v>
      </c>
      <c r="E867" s="346">
        <f t="shared" ca="1" si="159"/>
        <v>1</v>
      </c>
      <c r="F867" s="344"/>
      <c r="G867" s="374"/>
      <c r="H867" s="374"/>
      <c r="I867" s="374"/>
      <c r="J867" s="375"/>
      <c r="K867" s="376"/>
      <c r="L867" s="377"/>
      <c r="M867" s="377"/>
      <c r="N867" s="382"/>
      <c r="O867" s="403"/>
      <c r="P867" s="375"/>
      <c r="Q867" s="380"/>
      <c r="R867" s="376"/>
      <c r="S867" s="376"/>
      <c r="T867" s="376"/>
      <c r="U867" s="375"/>
      <c r="V867" s="375"/>
      <c r="W867" s="375"/>
      <c r="X867" s="375"/>
      <c r="Y867" s="375"/>
      <c r="Z867" s="375"/>
    </row>
    <row r="868" spans="1:26" ht="13.5" customHeight="1" x14ac:dyDescent="0.25">
      <c r="A868" s="345">
        <f t="shared" ca="1" si="160"/>
        <v>0</v>
      </c>
      <c r="B868" s="345">
        <f t="shared" ca="1" si="157"/>
        <v>22</v>
      </c>
      <c r="C868" s="345">
        <f t="shared" ca="1" si="158"/>
        <v>1</v>
      </c>
      <c r="D868" s="346">
        <f t="shared" ca="1" si="156"/>
        <v>1</v>
      </c>
      <c r="E868" s="346">
        <f t="shared" ca="1" si="159"/>
        <v>1</v>
      </c>
      <c r="F868" s="344"/>
      <c r="G868" s="374"/>
      <c r="H868" s="374"/>
      <c r="I868" s="374"/>
      <c r="J868" s="375"/>
      <c r="K868" s="376"/>
      <c r="L868" s="377"/>
      <c r="M868" s="377"/>
      <c r="N868" s="382"/>
      <c r="O868" s="403"/>
      <c r="P868" s="375"/>
      <c r="Q868" s="380"/>
      <c r="R868" s="376"/>
      <c r="S868" s="376"/>
      <c r="T868" s="376"/>
      <c r="U868" s="375"/>
      <c r="V868" s="375"/>
      <c r="W868" s="375"/>
      <c r="X868" s="375"/>
      <c r="Y868" s="375"/>
      <c r="Z868" s="375"/>
    </row>
    <row r="869" spans="1:26" ht="13.5" customHeight="1" x14ac:dyDescent="0.25">
      <c r="A869" s="345">
        <f t="shared" ca="1" si="160"/>
        <v>0</v>
      </c>
      <c r="B869" s="345">
        <f t="shared" ca="1" si="157"/>
        <v>22</v>
      </c>
      <c r="C869" s="345">
        <f t="shared" ca="1" si="158"/>
        <v>1</v>
      </c>
      <c r="D869" s="346">
        <f t="shared" ref="D869:D932" ca="1" si="161">IF(H869="ETAPA",0,IF(H869="SUBETAPA",OFFSET(D869,-1,0)+1,OFFSET(D869,-1,0)))</f>
        <v>1</v>
      </c>
      <c r="E869" s="346">
        <f t="shared" ca="1" si="159"/>
        <v>1</v>
      </c>
      <c r="F869" s="344"/>
      <c r="G869" s="374"/>
      <c r="H869" s="374"/>
      <c r="I869" s="374"/>
      <c r="J869" s="375"/>
      <c r="K869" s="376"/>
      <c r="L869" s="377"/>
      <c r="M869" s="377"/>
      <c r="N869" s="382"/>
      <c r="O869" s="403"/>
      <c r="P869" s="375"/>
      <c r="Q869" s="380"/>
      <c r="R869" s="376"/>
      <c r="S869" s="376"/>
      <c r="T869" s="376"/>
      <c r="U869" s="375"/>
      <c r="V869" s="375"/>
      <c r="W869" s="375"/>
      <c r="X869" s="375"/>
      <c r="Y869" s="375"/>
      <c r="Z869" s="375"/>
    </row>
    <row r="870" spans="1:26" ht="13.5" customHeight="1" x14ac:dyDescent="0.25">
      <c r="A870" s="345">
        <f t="shared" ca="1" si="160"/>
        <v>0</v>
      </c>
      <c r="B870" s="345">
        <f t="shared" ca="1" si="157"/>
        <v>22</v>
      </c>
      <c r="C870" s="345">
        <f t="shared" ca="1" si="158"/>
        <v>1</v>
      </c>
      <c r="D870" s="346">
        <f t="shared" ca="1" si="161"/>
        <v>1</v>
      </c>
      <c r="E870" s="346">
        <f t="shared" ca="1" si="159"/>
        <v>1</v>
      </c>
      <c r="F870" s="344"/>
      <c r="G870" s="374"/>
      <c r="H870" s="374"/>
      <c r="I870" s="374"/>
      <c r="J870" s="375"/>
      <c r="K870" s="376"/>
      <c r="L870" s="377"/>
      <c r="M870" s="377"/>
      <c r="N870" s="382"/>
      <c r="O870" s="403"/>
      <c r="P870" s="375"/>
      <c r="Q870" s="380"/>
      <c r="R870" s="376"/>
      <c r="S870" s="376"/>
      <c r="T870" s="376"/>
      <c r="U870" s="375"/>
      <c r="V870" s="375"/>
      <c r="W870" s="375"/>
      <c r="X870" s="375"/>
      <c r="Y870" s="375"/>
      <c r="Z870" s="375"/>
    </row>
    <row r="871" spans="1:26" ht="13.5" customHeight="1" x14ac:dyDescent="0.25">
      <c r="A871" s="345">
        <f t="shared" ca="1" si="160"/>
        <v>0</v>
      </c>
      <c r="B871" s="345">
        <f t="shared" ca="1" si="157"/>
        <v>22</v>
      </c>
      <c r="C871" s="345">
        <f t="shared" ca="1" si="158"/>
        <v>1</v>
      </c>
      <c r="D871" s="346">
        <f t="shared" ca="1" si="161"/>
        <v>1</v>
      </c>
      <c r="E871" s="346">
        <f t="shared" ca="1" si="159"/>
        <v>1</v>
      </c>
      <c r="F871" s="344"/>
      <c r="G871" s="374"/>
      <c r="H871" s="374"/>
      <c r="I871" s="374"/>
      <c r="J871" s="375"/>
      <c r="K871" s="376"/>
      <c r="L871" s="377"/>
      <c r="M871" s="377"/>
      <c r="N871" s="382"/>
      <c r="O871" s="403"/>
      <c r="P871" s="375"/>
      <c r="Q871" s="380"/>
      <c r="R871" s="376"/>
      <c r="S871" s="376"/>
      <c r="T871" s="376"/>
      <c r="U871" s="375"/>
      <c r="V871" s="375"/>
      <c r="W871" s="375"/>
      <c r="X871" s="375"/>
      <c r="Y871" s="375"/>
      <c r="Z871" s="375"/>
    </row>
    <row r="872" spans="1:26" ht="13.5" customHeight="1" x14ac:dyDescent="0.25">
      <c r="A872" s="345">
        <f t="shared" ca="1" si="160"/>
        <v>0</v>
      </c>
      <c r="B872" s="345">
        <f t="shared" ca="1" si="157"/>
        <v>22</v>
      </c>
      <c r="C872" s="345">
        <f t="shared" ca="1" si="158"/>
        <v>1</v>
      </c>
      <c r="D872" s="346">
        <f t="shared" ca="1" si="161"/>
        <v>1</v>
      </c>
      <c r="E872" s="346">
        <f t="shared" ca="1" si="159"/>
        <v>1</v>
      </c>
      <c r="F872" s="344"/>
      <c r="G872" s="374"/>
      <c r="H872" s="374"/>
      <c r="I872" s="374"/>
      <c r="J872" s="375"/>
      <c r="K872" s="376"/>
      <c r="L872" s="377"/>
      <c r="M872" s="377"/>
      <c r="N872" s="382"/>
      <c r="O872" s="403"/>
      <c r="P872" s="375"/>
      <c r="Q872" s="380"/>
      <c r="R872" s="376"/>
      <c r="S872" s="376"/>
      <c r="T872" s="376"/>
      <c r="U872" s="375"/>
      <c r="V872" s="375"/>
      <c r="W872" s="375"/>
      <c r="X872" s="375"/>
      <c r="Y872" s="375"/>
      <c r="Z872" s="375"/>
    </row>
    <row r="873" spans="1:26" ht="13.5" customHeight="1" x14ac:dyDescent="0.25">
      <c r="A873" s="345">
        <f t="shared" ca="1" si="160"/>
        <v>0</v>
      </c>
      <c r="B873" s="345">
        <f t="shared" ca="1" si="157"/>
        <v>22</v>
      </c>
      <c r="C873" s="345">
        <f t="shared" ca="1" si="158"/>
        <v>1</v>
      </c>
      <c r="D873" s="346">
        <f t="shared" ca="1" si="161"/>
        <v>1</v>
      </c>
      <c r="E873" s="346">
        <f t="shared" ca="1" si="159"/>
        <v>1</v>
      </c>
      <c r="F873" s="344"/>
      <c r="G873" s="374"/>
      <c r="H873" s="374"/>
      <c r="I873" s="374"/>
      <c r="J873" s="375"/>
      <c r="K873" s="376"/>
      <c r="L873" s="377"/>
      <c r="M873" s="377"/>
      <c r="N873" s="382"/>
      <c r="O873" s="403"/>
      <c r="P873" s="375"/>
      <c r="Q873" s="380"/>
      <c r="R873" s="376"/>
      <c r="S873" s="376"/>
      <c r="T873" s="376"/>
      <c r="U873" s="375"/>
      <c r="V873" s="375"/>
      <c r="W873" s="375"/>
      <c r="X873" s="375"/>
      <c r="Y873" s="375"/>
      <c r="Z873" s="375"/>
    </row>
    <row r="874" spans="1:26" ht="13.5" customHeight="1" x14ac:dyDescent="0.25">
      <c r="A874" s="345">
        <f t="shared" ca="1" si="160"/>
        <v>0</v>
      </c>
      <c r="B874" s="345">
        <f t="shared" ca="1" si="157"/>
        <v>22</v>
      </c>
      <c r="C874" s="345">
        <f t="shared" ca="1" si="158"/>
        <v>1</v>
      </c>
      <c r="D874" s="346">
        <f t="shared" ca="1" si="161"/>
        <v>1</v>
      </c>
      <c r="E874" s="346">
        <f t="shared" ca="1" si="159"/>
        <v>1</v>
      </c>
      <c r="F874" s="344"/>
      <c r="G874" s="374"/>
      <c r="H874" s="374"/>
      <c r="I874" s="374"/>
      <c r="J874" s="375"/>
      <c r="K874" s="376"/>
      <c r="L874" s="377"/>
      <c r="M874" s="377"/>
      <c r="N874" s="382"/>
      <c r="O874" s="403"/>
      <c r="P874" s="375"/>
      <c r="Q874" s="380"/>
      <c r="R874" s="376"/>
      <c r="S874" s="376"/>
      <c r="T874" s="376"/>
      <c r="U874" s="375"/>
      <c r="V874" s="375"/>
      <c r="W874" s="375"/>
      <c r="X874" s="375"/>
      <c r="Y874" s="375"/>
      <c r="Z874" s="375"/>
    </row>
    <row r="875" spans="1:26" ht="13.5" customHeight="1" x14ac:dyDescent="0.25">
      <c r="A875" s="345">
        <f t="shared" ca="1" si="160"/>
        <v>0</v>
      </c>
      <c r="B875" s="345">
        <f t="shared" ca="1" si="157"/>
        <v>22</v>
      </c>
      <c r="C875" s="345">
        <f t="shared" ca="1" si="158"/>
        <v>1</v>
      </c>
      <c r="D875" s="346">
        <f t="shared" ca="1" si="161"/>
        <v>1</v>
      </c>
      <c r="E875" s="346">
        <f t="shared" ca="1" si="159"/>
        <v>1</v>
      </c>
      <c r="F875" s="344"/>
      <c r="G875" s="374"/>
      <c r="H875" s="374"/>
      <c r="I875" s="374"/>
      <c r="J875" s="375"/>
      <c r="K875" s="376"/>
      <c r="L875" s="377"/>
      <c r="M875" s="377"/>
      <c r="N875" s="382"/>
      <c r="O875" s="403"/>
      <c r="P875" s="375"/>
      <c r="Q875" s="380"/>
      <c r="R875" s="376"/>
      <c r="S875" s="376"/>
      <c r="T875" s="376"/>
      <c r="U875" s="375"/>
      <c r="V875" s="375"/>
      <c r="W875" s="375"/>
      <c r="X875" s="375"/>
      <c r="Y875" s="375"/>
      <c r="Z875" s="375"/>
    </row>
    <row r="876" spans="1:26" ht="13.5" customHeight="1" x14ac:dyDescent="0.25">
      <c r="A876" s="345">
        <f t="shared" ca="1" si="160"/>
        <v>0</v>
      </c>
      <c r="B876" s="345">
        <f t="shared" ca="1" si="157"/>
        <v>22</v>
      </c>
      <c r="C876" s="345">
        <f t="shared" ca="1" si="158"/>
        <v>1</v>
      </c>
      <c r="D876" s="346">
        <f t="shared" ca="1" si="161"/>
        <v>1</v>
      </c>
      <c r="E876" s="346">
        <f t="shared" ca="1" si="159"/>
        <v>1</v>
      </c>
      <c r="F876" s="344"/>
      <c r="G876" s="374"/>
      <c r="H876" s="374"/>
      <c r="I876" s="374"/>
      <c r="J876" s="375"/>
      <c r="K876" s="376"/>
      <c r="L876" s="377"/>
      <c r="M876" s="377"/>
      <c r="N876" s="382"/>
      <c r="O876" s="403"/>
      <c r="P876" s="375"/>
      <c r="Q876" s="380"/>
      <c r="R876" s="376"/>
      <c r="S876" s="376"/>
      <c r="T876" s="376"/>
      <c r="U876" s="375"/>
      <c r="V876" s="375"/>
      <c r="W876" s="375"/>
      <c r="X876" s="375"/>
      <c r="Y876" s="375"/>
      <c r="Z876" s="375"/>
    </row>
    <row r="877" spans="1:26" ht="13.5" customHeight="1" x14ac:dyDescent="0.25">
      <c r="A877" s="345">
        <f t="shared" ca="1" si="160"/>
        <v>0</v>
      </c>
      <c r="B877" s="345">
        <f t="shared" ref="B877:B940" ca="1" si="162">IF(H877="UNIDADE CONSTRUTIVA",0,IF(H877="CÉLULA CONSTRUTIVA",OFFSET(B877,-1,0)+1,OFFSET(B877,-1,0)))</f>
        <v>22</v>
      </c>
      <c r="C877" s="345">
        <f t="shared" ref="C877:C940" ca="1" si="163">IF(H877="CÉLULA CONSTRUTIVA",0,IF(H877="ETAPA",OFFSET(C877,-1,0)+1,OFFSET(C877,-1,0)))</f>
        <v>1</v>
      </c>
      <c r="D877" s="346">
        <f t="shared" ca="1" si="161"/>
        <v>1</v>
      </c>
      <c r="E877" s="346">
        <f t="shared" ref="E877:E940" ca="1" si="164">IF(H877="Subetapa",0,IF(H877="serviço",OFFSET(E877,-1,0)+1,OFFSET(E877,-1,0)))</f>
        <v>1</v>
      </c>
      <c r="F877" s="344"/>
      <c r="G877" s="374"/>
      <c r="H877" s="374"/>
      <c r="I877" s="374"/>
      <c r="J877" s="375"/>
      <c r="K877" s="376"/>
      <c r="L877" s="377"/>
      <c r="M877" s="377"/>
      <c r="N877" s="382"/>
      <c r="O877" s="403"/>
      <c r="P877" s="375"/>
      <c r="Q877" s="380"/>
      <c r="R877" s="376"/>
      <c r="S877" s="376"/>
      <c r="T877" s="376"/>
      <c r="U877" s="375"/>
      <c r="V877" s="375"/>
      <c r="W877" s="375"/>
      <c r="X877" s="375"/>
      <c r="Y877" s="375"/>
      <c r="Z877" s="375"/>
    </row>
    <row r="878" spans="1:26" ht="13.5" customHeight="1" x14ac:dyDescent="0.25">
      <c r="A878" s="345">
        <f t="shared" ca="1" si="160"/>
        <v>0</v>
      </c>
      <c r="B878" s="345">
        <f t="shared" ca="1" si="162"/>
        <v>22</v>
      </c>
      <c r="C878" s="345">
        <f t="shared" ca="1" si="163"/>
        <v>1</v>
      </c>
      <c r="D878" s="346">
        <f t="shared" ca="1" si="161"/>
        <v>1</v>
      </c>
      <c r="E878" s="346">
        <f t="shared" ca="1" si="164"/>
        <v>1</v>
      </c>
      <c r="F878" s="344"/>
      <c r="G878" s="374"/>
      <c r="H878" s="374"/>
      <c r="I878" s="374"/>
      <c r="J878" s="375"/>
      <c r="K878" s="376"/>
      <c r="L878" s="377"/>
      <c r="M878" s="377"/>
      <c r="N878" s="382"/>
      <c r="O878" s="403"/>
      <c r="P878" s="375"/>
      <c r="Q878" s="380"/>
      <c r="R878" s="376"/>
      <c r="S878" s="376"/>
      <c r="T878" s="376"/>
      <c r="U878" s="375"/>
      <c r="V878" s="375"/>
      <c r="W878" s="375"/>
      <c r="X878" s="375"/>
      <c r="Y878" s="375"/>
      <c r="Z878" s="375"/>
    </row>
    <row r="879" spans="1:26" ht="13.5" customHeight="1" x14ac:dyDescent="0.25">
      <c r="A879" s="345">
        <f t="shared" ca="1" si="160"/>
        <v>0</v>
      </c>
      <c r="B879" s="345">
        <f t="shared" ca="1" si="162"/>
        <v>22</v>
      </c>
      <c r="C879" s="345">
        <f t="shared" ca="1" si="163"/>
        <v>1</v>
      </c>
      <c r="D879" s="346">
        <f t="shared" ca="1" si="161"/>
        <v>1</v>
      </c>
      <c r="E879" s="346">
        <f t="shared" ca="1" si="164"/>
        <v>1</v>
      </c>
      <c r="F879" s="344"/>
      <c r="G879" s="374"/>
      <c r="H879" s="374"/>
      <c r="I879" s="374"/>
      <c r="J879" s="375"/>
      <c r="K879" s="376"/>
      <c r="L879" s="377"/>
      <c r="M879" s="377"/>
      <c r="N879" s="382"/>
      <c r="O879" s="403"/>
      <c r="P879" s="375"/>
      <c r="Q879" s="380"/>
      <c r="R879" s="376"/>
      <c r="S879" s="376"/>
      <c r="T879" s="376"/>
      <c r="U879" s="375"/>
      <c r="V879" s="375"/>
      <c r="W879" s="375"/>
      <c r="X879" s="375"/>
      <c r="Y879" s="375"/>
      <c r="Z879" s="375"/>
    </row>
    <row r="880" spans="1:26" ht="13.5" customHeight="1" x14ac:dyDescent="0.25">
      <c r="A880" s="345">
        <f t="shared" ca="1" si="160"/>
        <v>0</v>
      </c>
      <c r="B880" s="345">
        <f t="shared" ca="1" si="162"/>
        <v>22</v>
      </c>
      <c r="C880" s="345">
        <f t="shared" ca="1" si="163"/>
        <v>1</v>
      </c>
      <c r="D880" s="346">
        <f t="shared" ca="1" si="161"/>
        <v>1</v>
      </c>
      <c r="E880" s="346">
        <f t="shared" ca="1" si="164"/>
        <v>1</v>
      </c>
      <c r="F880" s="344"/>
      <c r="G880" s="374"/>
      <c r="H880" s="374"/>
      <c r="I880" s="374"/>
      <c r="J880" s="375"/>
      <c r="K880" s="376"/>
      <c r="L880" s="377"/>
      <c r="M880" s="377"/>
      <c r="N880" s="382"/>
      <c r="O880" s="403"/>
      <c r="P880" s="375"/>
      <c r="Q880" s="380"/>
      <c r="R880" s="376"/>
      <c r="S880" s="376"/>
      <c r="T880" s="376"/>
      <c r="U880" s="375"/>
      <c r="V880" s="375"/>
      <c r="W880" s="375"/>
      <c r="X880" s="375"/>
      <c r="Y880" s="375"/>
      <c r="Z880" s="375"/>
    </row>
    <row r="881" spans="1:26" ht="13.5" customHeight="1" x14ac:dyDescent="0.25">
      <c r="A881" s="345">
        <f t="shared" ca="1" si="160"/>
        <v>0</v>
      </c>
      <c r="B881" s="345">
        <f t="shared" ca="1" si="162"/>
        <v>22</v>
      </c>
      <c r="C881" s="345">
        <f t="shared" ca="1" si="163"/>
        <v>1</v>
      </c>
      <c r="D881" s="346">
        <f t="shared" ca="1" si="161"/>
        <v>1</v>
      </c>
      <c r="E881" s="346">
        <f t="shared" ca="1" si="164"/>
        <v>1</v>
      </c>
      <c r="F881" s="344"/>
      <c r="G881" s="374"/>
      <c r="H881" s="374"/>
      <c r="I881" s="374"/>
      <c r="J881" s="375"/>
      <c r="K881" s="376"/>
      <c r="L881" s="377"/>
      <c r="M881" s="377"/>
      <c r="N881" s="382"/>
      <c r="O881" s="403"/>
      <c r="P881" s="375"/>
      <c r="Q881" s="380"/>
      <c r="R881" s="376"/>
      <c r="S881" s="376"/>
      <c r="T881" s="376"/>
      <c r="U881" s="375"/>
      <c r="V881" s="375"/>
      <c r="W881" s="375"/>
      <c r="X881" s="375"/>
      <c r="Y881" s="375"/>
      <c r="Z881" s="375"/>
    </row>
    <row r="882" spans="1:26" ht="13.5" customHeight="1" x14ac:dyDescent="0.25">
      <c r="A882" s="345">
        <f t="shared" ca="1" si="160"/>
        <v>0</v>
      </c>
      <c r="B882" s="345">
        <f t="shared" ca="1" si="162"/>
        <v>22</v>
      </c>
      <c r="C882" s="345">
        <f t="shared" ca="1" si="163"/>
        <v>1</v>
      </c>
      <c r="D882" s="346">
        <f t="shared" ca="1" si="161"/>
        <v>1</v>
      </c>
      <c r="E882" s="346">
        <f t="shared" ca="1" si="164"/>
        <v>1</v>
      </c>
      <c r="F882" s="344"/>
      <c r="G882" s="374"/>
      <c r="H882" s="374"/>
      <c r="I882" s="374"/>
      <c r="J882" s="375"/>
      <c r="K882" s="376"/>
      <c r="L882" s="377"/>
      <c r="M882" s="377"/>
      <c r="N882" s="382"/>
      <c r="O882" s="403"/>
      <c r="P882" s="375"/>
      <c r="Q882" s="380"/>
      <c r="R882" s="376"/>
      <c r="S882" s="376"/>
      <c r="T882" s="376"/>
      <c r="U882" s="375"/>
      <c r="V882" s="375"/>
      <c r="W882" s="375"/>
      <c r="X882" s="375"/>
      <c r="Y882" s="375"/>
      <c r="Z882" s="375"/>
    </row>
    <row r="883" spans="1:26" ht="13.5" customHeight="1" x14ac:dyDescent="0.25">
      <c r="A883" s="345">
        <f t="shared" ca="1" si="160"/>
        <v>0</v>
      </c>
      <c r="B883" s="345">
        <f t="shared" ca="1" si="162"/>
        <v>22</v>
      </c>
      <c r="C883" s="345">
        <f t="shared" ca="1" si="163"/>
        <v>1</v>
      </c>
      <c r="D883" s="346">
        <f t="shared" ca="1" si="161"/>
        <v>1</v>
      </c>
      <c r="E883" s="346">
        <f t="shared" ca="1" si="164"/>
        <v>1</v>
      </c>
      <c r="F883" s="344"/>
      <c r="G883" s="374"/>
      <c r="H883" s="374"/>
      <c r="I883" s="374"/>
      <c r="J883" s="375"/>
      <c r="K883" s="376"/>
      <c r="L883" s="377"/>
      <c r="M883" s="377"/>
      <c r="N883" s="382"/>
      <c r="O883" s="403"/>
      <c r="P883" s="375"/>
      <c r="Q883" s="380"/>
      <c r="R883" s="376"/>
      <c r="S883" s="376"/>
      <c r="T883" s="376"/>
      <c r="U883" s="375"/>
      <c r="V883" s="375"/>
      <c r="W883" s="375"/>
      <c r="X883" s="375"/>
      <c r="Y883" s="375"/>
      <c r="Z883" s="375"/>
    </row>
    <row r="884" spans="1:26" ht="13.5" customHeight="1" x14ac:dyDescent="0.25">
      <c r="A884" s="345">
        <f t="shared" ca="1" si="160"/>
        <v>0</v>
      </c>
      <c r="B884" s="345">
        <f t="shared" ca="1" si="162"/>
        <v>22</v>
      </c>
      <c r="C884" s="345">
        <f t="shared" ca="1" si="163"/>
        <v>1</v>
      </c>
      <c r="D884" s="346">
        <f t="shared" ca="1" si="161"/>
        <v>1</v>
      </c>
      <c r="E884" s="346">
        <f t="shared" ca="1" si="164"/>
        <v>1</v>
      </c>
      <c r="F884" s="344"/>
      <c r="G884" s="374"/>
      <c r="H884" s="374"/>
      <c r="I884" s="374"/>
      <c r="J884" s="375"/>
      <c r="K884" s="376"/>
      <c r="L884" s="377"/>
      <c r="M884" s="377"/>
      <c r="N884" s="382"/>
      <c r="O884" s="403"/>
      <c r="P884" s="375"/>
      <c r="Q884" s="380"/>
      <c r="R884" s="376"/>
      <c r="S884" s="376"/>
      <c r="T884" s="376"/>
      <c r="U884" s="375"/>
      <c r="V884" s="375"/>
      <c r="W884" s="375"/>
      <c r="X884" s="375"/>
      <c r="Y884" s="375"/>
      <c r="Z884" s="375"/>
    </row>
    <row r="885" spans="1:26" ht="13.5" customHeight="1" x14ac:dyDescent="0.25">
      <c r="A885" s="345">
        <f t="shared" ca="1" si="160"/>
        <v>0</v>
      </c>
      <c r="B885" s="345">
        <f t="shared" ca="1" si="162"/>
        <v>22</v>
      </c>
      <c r="C885" s="345">
        <f t="shared" ca="1" si="163"/>
        <v>1</v>
      </c>
      <c r="D885" s="346">
        <f t="shared" ca="1" si="161"/>
        <v>1</v>
      </c>
      <c r="E885" s="346">
        <f t="shared" ca="1" si="164"/>
        <v>1</v>
      </c>
      <c r="F885" s="344"/>
      <c r="G885" s="374"/>
      <c r="H885" s="374"/>
      <c r="I885" s="374"/>
      <c r="J885" s="375"/>
      <c r="K885" s="376"/>
      <c r="L885" s="377"/>
      <c r="M885" s="377"/>
      <c r="N885" s="382"/>
      <c r="O885" s="403"/>
      <c r="P885" s="375"/>
      <c r="Q885" s="380"/>
      <c r="R885" s="376"/>
      <c r="S885" s="376"/>
      <c r="T885" s="376"/>
      <c r="U885" s="375"/>
      <c r="V885" s="375"/>
      <c r="W885" s="375"/>
      <c r="X885" s="375"/>
      <c r="Y885" s="375"/>
      <c r="Z885" s="375"/>
    </row>
    <row r="886" spans="1:26" ht="13.5" customHeight="1" x14ac:dyDescent="0.25">
      <c r="A886" s="345">
        <f t="shared" ca="1" si="160"/>
        <v>0</v>
      </c>
      <c r="B886" s="345">
        <f t="shared" ca="1" si="162"/>
        <v>22</v>
      </c>
      <c r="C886" s="345">
        <f t="shared" ca="1" si="163"/>
        <v>1</v>
      </c>
      <c r="D886" s="346">
        <f t="shared" ca="1" si="161"/>
        <v>1</v>
      </c>
      <c r="E886" s="346">
        <f t="shared" ca="1" si="164"/>
        <v>1</v>
      </c>
      <c r="F886" s="344"/>
      <c r="G886" s="374"/>
      <c r="H886" s="374"/>
      <c r="I886" s="374"/>
      <c r="J886" s="375"/>
      <c r="K886" s="376"/>
      <c r="L886" s="377"/>
      <c r="M886" s="377"/>
      <c r="N886" s="382"/>
      <c r="O886" s="403"/>
      <c r="P886" s="375"/>
      <c r="Q886" s="380"/>
      <c r="R886" s="376"/>
      <c r="S886" s="376"/>
      <c r="T886" s="376"/>
      <c r="U886" s="375"/>
      <c r="V886" s="375"/>
      <c r="W886" s="375"/>
      <c r="X886" s="375"/>
      <c r="Y886" s="375"/>
      <c r="Z886" s="375"/>
    </row>
    <row r="887" spans="1:26" ht="13.5" customHeight="1" x14ac:dyDescent="0.25">
      <c r="A887" s="345">
        <f t="shared" ca="1" si="160"/>
        <v>0</v>
      </c>
      <c r="B887" s="345">
        <f t="shared" ca="1" si="162"/>
        <v>22</v>
      </c>
      <c r="C887" s="345">
        <f t="shared" ca="1" si="163"/>
        <v>1</v>
      </c>
      <c r="D887" s="346">
        <f t="shared" ca="1" si="161"/>
        <v>1</v>
      </c>
      <c r="E887" s="346">
        <f t="shared" ca="1" si="164"/>
        <v>1</v>
      </c>
      <c r="F887" s="344"/>
      <c r="G887" s="374"/>
      <c r="H887" s="374"/>
      <c r="I887" s="374"/>
      <c r="J887" s="375"/>
      <c r="K887" s="376"/>
      <c r="L887" s="377"/>
      <c r="M887" s="377"/>
      <c r="N887" s="382"/>
      <c r="O887" s="403"/>
      <c r="P887" s="375"/>
      <c r="Q887" s="380"/>
      <c r="R887" s="376"/>
      <c r="S887" s="376"/>
      <c r="T887" s="376"/>
      <c r="U887" s="375"/>
      <c r="V887" s="375"/>
      <c r="W887" s="375"/>
      <c r="X887" s="375"/>
      <c r="Y887" s="375"/>
      <c r="Z887" s="375"/>
    </row>
    <row r="888" spans="1:26" ht="13.5" customHeight="1" x14ac:dyDescent="0.25">
      <c r="A888" s="345">
        <f t="shared" ca="1" si="160"/>
        <v>0</v>
      </c>
      <c r="B888" s="345">
        <f t="shared" ca="1" si="162"/>
        <v>22</v>
      </c>
      <c r="C888" s="345">
        <f t="shared" ca="1" si="163"/>
        <v>1</v>
      </c>
      <c r="D888" s="346">
        <f t="shared" ca="1" si="161"/>
        <v>1</v>
      </c>
      <c r="E888" s="346">
        <f t="shared" ca="1" si="164"/>
        <v>1</v>
      </c>
      <c r="F888" s="344"/>
      <c r="G888" s="374"/>
      <c r="H888" s="374"/>
      <c r="I888" s="374"/>
      <c r="J888" s="375"/>
      <c r="K888" s="376"/>
      <c r="L888" s="377"/>
      <c r="M888" s="377"/>
      <c r="N888" s="382"/>
      <c r="O888" s="403"/>
      <c r="P888" s="375"/>
      <c r="Q888" s="380"/>
      <c r="R888" s="376"/>
      <c r="S888" s="376"/>
      <c r="T888" s="376"/>
      <c r="U888" s="375"/>
      <c r="V888" s="375"/>
      <c r="W888" s="375"/>
      <c r="X888" s="375"/>
      <c r="Y888" s="375"/>
      <c r="Z888" s="375"/>
    </row>
    <row r="889" spans="1:26" ht="13.5" customHeight="1" x14ac:dyDescent="0.25">
      <c r="A889" s="345">
        <f t="shared" ca="1" si="160"/>
        <v>0</v>
      </c>
      <c r="B889" s="345">
        <f t="shared" ca="1" si="162"/>
        <v>22</v>
      </c>
      <c r="C889" s="345">
        <f t="shared" ca="1" si="163"/>
        <v>1</v>
      </c>
      <c r="D889" s="346">
        <f t="shared" ca="1" si="161"/>
        <v>1</v>
      </c>
      <c r="E889" s="346">
        <f t="shared" ca="1" si="164"/>
        <v>1</v>
      </c>
      <c r="F889" s="344"/>
      <c r="G889" s="374"/>
      <c r="H889" s="374"/>
      <c r="I889" s="374"/>
      <c r="J889" s="375"/>
      <c r="K889" s="376"/>
      <c r="L889" s="377"/>
      <c r="M889" s="377"/>
      <c r="N889" s="382"/>
      <c r="O889" s="403"/>
      <c r="P889" s="375"/>
      <c r="Q889" s="380"/>
      <c r="R889" s="376"/>
      <c r="S889" s="376"/>
      <c r="T889" s="376"/>
      <c r="U889" s="375"/>
      <c r="V889" s="375"/>
      <c r="W889" s="375"/>
      <c r="X889" s="375"/>
      <c r="Y889" s="375"/>
      <c r="Z889" s="375"/>
    </row>
    <row r="890" spans="1:26" ht="13.5" customHeight="1" x14ac:dyDescent="0.25">
      <c r="A890" s="345">
        <f t="shared" ca="1" si="160"/>
        <v>0</v>
      </c>
      <c r="B890" s="345">
        <f t="shared" ca="1" si="162"/>
        <v>22</v>
      </c>
      <c r="C890" s="345">
        <f t="shared" ca="1" si="163"/>
        <v>1</v>
      </c>
      <c r="D890" s="346">
        <f t="shared" ca="1" si="161"/>
        <v>1</v>
      </c>
      <c r="E890" s="346">
        <f t="shared" ca="1" si="164"/>
        <v>1</v>
      </c>
      <c r="F890" s="344"/>
      <c r="G890" s="374"/>
      <c r="H890" s="374"/>
      <c r="I890" s="374"/>
      <c r="J890" s="375"/>
      <c r="K890" s="376"/>
      <c r="L890" s="377"/>
      <c r="M890" s="377"/>
      <c r="N890" s="382"/>
      <c r="O890" s="403"/>
      <c r="P890" s="375"/>
      <c r="Q890" s="380"/>
      <c r="R890" s="376"/>
      <c r="S890" s="376"/>
      <c r="T890" s="376"/>
      <c r="U890" s="375"/>
      <c r="V890" s="375"/>
      <c r="W890" s="375"/>
      <c r="X890" s="375"/>
      <c r="Y890" s="375"/>
      <c r="Z890" s="375"/>
    </row>
    <row r="891" spans="1:26" ht="13.5" customHeight="1" x14ac:dyDescent="0.25">
      <c r="A891" s="345">
        <f t="shared" ca="1" si="160"/>
        <v>0</v>
      </c>
      <c r="B891" s="345">
        <f t="shared" ca="1" si="162"/>
        <v>22</v>
      </c>
      <c r="C891" s="345">
        <f t="shared" ca="1" si="163"/>
        <v>1</v>
      </c>
      <c r="D891" s="346">
        <f t="shared" ca="1" si="161"/>
        <v>1</v>
      </c>
      <c r="E891" s="346">
        <f t="shared" ca="1" si="164"/>
        <v>1</v>
      </c>
      <c r="F891" s="344"/>
      <c r="G891" s="374"/>
      <c r="H891" s="374"/>
      <c r="I891" s="374"/>
      <c r="J891" s="375"/>
      <c r="K891" s="376"/>
      <c r="L891" s="377"/>
      <c r="M891" s="377"/>
      <c r="N891" s="382"/>
      <c r="O891" s="403"/>
      <c r="P891" s="375"/>
      <c r="Q891" s="380"/>
      <c r="R891" s="376"/>
      <c r="S891" s="376"/>
      <c r="T891" s="376"/>
      <c r="U891" s="375"/>
      <c r="V891" s="375"/>
      <c r="W891" s="375"/>
      <c r="X891" s="375"/>
      <c r="Y891" s="375"/>
      <c r="Z891" s="375"/>
    </row>
    <row r="892" spans="1:26" ht="13.5" customHeight="1" x14ac:dyDescent="0.25">
      <c r="A892" s="345">
        <f t="shared" ca="1" si="160"/>
        <v>0</v>
      </c>
      <c r="B892" s="345">
        <f t="shared" ca="1" si="162"/>
        <v>22</v>
      </c>
      <c r="C892" s="345">
        <f t="shared" ca="1" si="163"/>
        <v>1</v>
      </c>
      <c r="D892" s="346">
        <f t="shared" ca="1" si="161"/>
        <v>1</v>
      </c>
      <c r="E892" s="346">
        <f t="shared" ca="1" si="164"/>
        <v>1</v>
      </c>
      <c r="F892" s="344"/>
      <c r="G892" s="374"/>
      <c r="H892" s="374"/>
      <c r="I892" s="374"/>
      <c r="J892" s="375"/>
      <c r="K892" s="376"/>
      <c r="L892" s="377"/>
      <c r="M892" s="377"/>
      <c r="N892" s="382"/>
      <c r="O892" s="403"/>
      <c r="P892" s="375"/>
      <c r="Q892" s="380"/>
      <c r="R892" s="376"/>
      <c r="S892" s="376"/>
      <c r="T892" s="376"/>
      <c r="U892" s="375"/>
      <c r="V892" s="375"/>
      <c r="W892" s="375"/>
      <c r="X892" s="375"/>
      <c r="Y892" s="375"/>
      <c r="Z892" s="375"/>
    </row>
    <row r="893" spans="1:26" ht="13.5" customHeight="1" x14ac:dyDescent="0.25">
      <c r="A893" s="345">
        <f t="shared" ca="1" si="160"/>
        <v>0</v>
      </c>
      <c r="B893" s="345">
        <f t="shared" ca="1" si="162"/>
        <v>22</v>
      </c>
      <c r="C893" s="345">
        <f t="shared" ca="1" si="163"/>
        <v>1</v>
      </c>
      <c r="D893" s="346">
        <f t="shared" ca="1" si="161"/>
        <v>1</v>
      </c>
      <c r="E893" s="346">
        <f t="shared" ca="1" si="164"/>
        <v>1</v>
      </c>
      <c r="F893" s="344"/>
      <c r="G893" s="374"/>
      <c r="H893" s="374"/>
      <c r="I893" s="374"/>
      <c r="J893" s="375"/>
      <c r="K893" s="376"/>
      <c r="L893" s="377"/>
      <c r="M893" s="377"/>
      <c r="N893" s="382"/>
      <c r="O893" s="403"/>
      <c r="P893" s="375"/>
      <c r="Q893" s="380"/>
      <c r="R893" s="376"/>
      <c r="S893" s="376"/>
      <c r="T893" s="376"/>
      <c r="U893" s="375"/>
      <c r="V893" s="375"/>
      <c r="W893" s="375"/>
      <c r="X893" s="375"/>
      <c r="Y893" s="375"/>
      <c r="Z893" s="375"/>
    </row>
    <row r="894" spans="1:26" ht="13.5" customHeight="1" x14ac:dyDescent="0.25">
      <c r="A894" s="345">
        <f t="shared" ca="1" si="160"/>
        <v>0</v>
      </c>
      <c r="B894" s="345">
        <f t="shared" ca="1" si="162"/>
        <v>22</v>
      </c>
      <c r="C894" s="345">
        <f t="shared" ca="1" si="163"/>
        <v>1</v>
      </c>
      <c r="D894" s="346">
        <f t="shared" ca="1" si="161"/>
        <v>1</v>
      </c>
      <c r="E894" s="346">
        <f t="shared" ca="1" si="164"/>
        <v>1</v>
      </c>
      <c r="F894" s="344"/>
      <c r="G894" s="374"/>
      <c r="H894" s="374"/>
      <c r="I894" s="374"/>
      <c r="J894" s="375"/>
      <c r="K894" s="376"/>
      <c r="L894" s="377"/>
      <c r="M894" s="377"/>
      <c r="N894" s="382"/>
      <c r="O894" s="403"/>
      <c r="P894" s="375"/>
      <c r="Q894" s="380"/>
      <c r="R894" s="376"/>
      <c r="S894" s="376"/>
      <c r="T894" s="376"/>
      <c r="U894" s="375"/>
      <c r="V894" s="375"/>
      <c r="W894" s="375"/>
      <c r="X894" s="375"/>
      <c r="Y894" s="375"/>
      <c r="Z894" s="375"/>
    </row>
    <row r="895" spans="1:26" ht="13.5" customHeight="1" x14ac:dyDescent="0.25">
      <c r="A895" s="345">
        <f t="shared" ca="1" si="160"/>
        <v>0</v>
      </c>
      <c r="B895" s="345">
        <f t="shared" ca="1" si="162"/>
        <v>22</v>
      </c>
      <c r="C895" s="345">
        <f t="shared" ca="1" si="163"/>
        <v>1</v>
      </c>
      <c r="D895" s="346">
        <f t="shared" ca="1" si="161"/>
        <v>1</v>
      </c>
      <c r="E895" s="346">
        <f t="shared" ca="1" si="164"/>
        <v>1</v>
      </c>
      <c r="F895" s="344"/>
      <c r="G895" s="374"/>
      <c r="H895" s="374"/>
      <c r="I895" s="374"/>
      <c r="J895" s="375"/>
      <c r="K895" s="376"/>
      <c r="L895" s="377"/>
      <c r="M895" s="377"/>
      <c r="N895" s="382"/>
      <c r="O895" s="403"/>
      <c r="P895" s="375"/>
      <c r="Q895" s="380"/>
      <c r="R895" s="376"/>
      <c r="S895" s="376"/>
      <c r="T895" s="376"/>
      <c r="U895" s="375"/>
      <c r="V895" s="375"/>
      <c r="W895" s="375"/>
      <c r="X895" s="375"/>
      <c r="Y895" s="375"/>
      <c r="Z895" s="375"/>
    </row>
    <row r="896" spans="1:26" ht="13.5" customHeight="1" x14ac:dyDescent="0.25">
      <c r="A896" s="345">
        <f t="shared" ca="1" si="160"/>
        <v>0</v>
      </c>
      <c r="B896" s="345">
        <f t="shared" ca="1" si="162"/>
        <v>22</v>
      </c>
      <c r="C896" s="345">
        <f t="shared" ca="1" si="163"/>
        <v>1</v>
      </c>
      <c r="D896" s="346">
        <f t="shared" ca="1" si="161"/>
        <v>1</v>
      </c>
      <c r="E896" s="346">
        <f t="shared" ca="1" si="164"/>
        <v>1</v>
      </c>
      <c r="F896" s="344"/>
      <c r="G896" s="374"/>
      <c r="H896" s="374"/>
      <c r="I896" s="374"/>
      <c r="J896" s="375"/>
      <c r="K896" s="376"/>
      <c r="L896" s="377"/>
      <c r="M896" s="377"/>
      <c r="N896" s="382"/>
      <c r="O896" s="403"/>
      <c r="P896" s="375"/>
      <c r="Q896" s="380"/>
      <c r="R896" s="376"/>
      <c r="S896" s="376"/>
      <c r="T896" s="376"/>
      <c r="U896" s="375"/>
      <c r="V896" s="375"/>
      <c r="W896" s="375"/>
      <c r="X896" s="375"/>
      <c r="Y896" s="375"/>
      <c r="Z896" s="375"/>
    </row>
    <row r="897" spans="1:26" ht="13.5" customHeight="1" x14ac:dyDescent="0.25">
      <c r="A897" s="345">
        <f t="shared" ca="1" si="160"/>
        <v>0</v>
      </c>
      <c r="B897" s="345">
        <f t="shared" ca="1" si="162"/>
        <v>22</v>
      </c>
      <c r="C897" s="345">
        <f t="shared" ca="1" si="163"/>
        <v>1</v>
      </c>
      <c r="D897" s="346">
        <f t="shared" ca="1" si="161"/>
        <v>1</v>
      </c>
      <c r="E897" s="346">
        <f t="shared" ca="1" si="164"/>
        <v>1</v>
      </c>
      <c r="F897" s="344"/>
      <c r="G897" s="374"/>
      <c r="H897" s="374"/>
      <c r="I897" s="374"/>
      <c r="J897" s="375"/>
      <c r="K897" s="376"/>
      <c r="L897" s="377"/>
      <c r="M897" s="377"/>
      <c r="N897" s="382"/>
      <c r="O897" s="403"/>
      <c r="P897" s="375"/>
      <c r="Q897" s="380"/>
      <c r="R897" s="376"/>
      <c r="S897" s="376"/>
      <c r="T897" s="376"/>
      <c r="U897" s="375"/>
      <c r="V897" s="375"/>
      <c r="W897" s="375"/>
      <c r="X897" s="375"/>
      <c r="Y897" s="375"/>
      <c r="Z897" s="375"/>
    </row>
    <row r="898" spans="1:26" ht="13.5" customHeight="1" x14ac:dyDescent="0.25">
      <c r="A898" s="345">
        <f t="shared" ca="1" si="160"/>
        <v>0</v>
      </c>
      <c r="B898" s="345">
        <f t="shared" ca="1" si="162"/>
        <v>22</v>
      </c>
      <c r="C898" s="345">
        <f t="shared" ca="1" si="163"/>
        <v>1</v>
      </c>
      <c r="D898" s="346">
        <f t="shared" ca="1" si="161"/>
        <v>1</v>
      </c>
      <c r="E898" s="346">
        <f t="shared" ca="1" si="164"/>
        <v>1</v>
      </c>
      <c r="F898" s="344"/>
      <c r="G898" s="374"/>
      <c r="H898" s="374"/>
      <c r="I898" s="374"/>
      <c r="J898" s="375"/>
      <c r="K898" s="376"/>
      <c r="L898" s="377"/>
      <c r="M898" s="377"/>
      <c r="N898" s="382"/>
      <c r="O898" s="403"/>
      <c r="P898" s="375"/>
      <c r="Q898" s="380"/>
      <c r="R898" s="376"/>
      <c r="S898" s="376"/>
      <c r="T898" s="376"/>
      <c r="U898" s="375"/>
      <c r="V898" s="375"/>
      <c r="W898" s="375"/>
      <c r="X898" s="375"/>
      <c r="Y898" s="375"/>
      <c r="Z898" s="375"/>
    </row>
    <row r="899" spans="1:26" ht="13.5" customHeight="1" x14ac:dyDescent="0.25">
      <c r="A899" s="345">
        <f t="shared" ca="1" si="160"/>
        <v>0</v>
      </c>
      <c r="B899" s="345">
        <f t="shared" ca="1" si="162"/>
        <v>22</v>
      </c>
      <c r="C899" s="345">
        <f t="shared" ca="1" si="163"/>
        <v>1</v>
      </c>
      <c r="D899" s="346">
        <f t="shared" ca="1" si="161"/>
        <v>1</v>
      </c>
      <c r="E899" s="346">
        <f t="shared" ca="1" si="164"/>
        <v>1</v>
      </c>
      <c r="F899" s="344"/>
      <c r="G899" s="374"/>
      <c r="H899" s="374"/>
      <c r="I899" s="374"/>
      <c r="J899" s="375"/>
      <c r="K899" s="376"/>
      <c r="L899" s="377"/>
      <c r="M899" s="377"/>
      <c r="N899" s="382"/>
      <c r="O899" s="403"/>
      <c r="P899" s="375"/>
      <c r="Q899" s="380"/>
      <c r="R899" s="376"/>
      <c r="S899" s="376"/>
      <c r="T899" s="376"/>
      <c r="U899" s="375"/>
      <c r="V899" s="375"/>
      <c r="W899" s="375"/>
      <c r="X899" s="375"/>
      <c r="Y899" s="375"/>
      <c r="Z899" s="375"/>
    </row>
    <row r="900" spans="1:26" ht="13.5" customHeight="1" x14ac:dyDescent="0.25">
      <c r="A900" s="345">
        <f t="shared" ca="1" si="160"/>
        <v>0</v>
      </c>
      <c r="B900" s="345">
        <f t="shared" ca="1" si="162"/>
        <v>22</v>
      </c>
      <c r="C900" s="345">
        <f t="shared" ca="1" si="163"/>
        <v>1</v>
      </c>
      <c r="D900" s="346">
        <f t="shared" ca="1" si="161"/>
        <v>1</v>
      </c>
      <c r="E900" s="346">
        <f t="shared" ca="1" si="164"/>
        <v>1</v>
      </c>
      <c r="F900" s="344"/>
      <c r="G900" s="374"/>
      <c r="H900" s="374"/>
      <c r="I900" s="374"/>
      <c r="J900" s="375"/>
      <c r="K900" s="376"/>
      <c r="L900" s="377"/>
      <c r="M900" s="377"/>
      <c r="N900" s="382"/>
      <c r="O900" s="403"/>
      <c r="P900" s="375"/>
      <c r="Q900" s="380"/>
      <c r="R900" s="376"/>
      <c r="S900" s="376"/>
      <c r="T900" s="376"/>
      <c r="U900" s="375"/>
      <c r="V900" s="375"/>
      <c r="W900" s="375"/>
      <c r="X900" s="375"/>
      <c r="Y900" s="375"/>
      <c r="Z900" s="375"/>
    </row>
    <row r="901" spans="1:26" ht="13.5" customHeight="1" x14ac:dyDescent="0.25">
      <c r="A901" s="345">
        <f t="shared" ca="1" si="160"/>
        <v>0</v>
      </c>
      <c r="B901" s="345">
        <f t="shared" ca="1" si="162"/>
        <v>22</v>
      </c>
      <c r="C901" s="345">
        <f t="shared" ca="1" si="163"/>
        <v>1</v>
      </c>
      <c r="D901" s="346">
        <f t="shared" ca="1" si="161"/>
        <v>1</v>
      </c>
      <c r="E901" s="346">
        <f t="shared" ca="1" si="164"/>
        <v>1</v>
      </c>
      <c r="F901" s="344"/>
      <c r="G901" s="374"/>
      <c r="H901" s="374"/>
      <c r="I901" s="374"/>
      <c r="J901" s="375"/>
      <c r="K901" s="376"/>
      <c r="L901" s="377"/>
      <c r="M901" s="377"/>
      <c r="N901" s="382"/>
      <c r="O901" s="403"/>
      <c r="P901" s="375"/>
      <c r="Q901" s="380"/>
      <c r="R901" s="376"/>
      <c r="S901" s="376"/>
      <c r="T901" s="376"/>
      <c r="U901" s="375"/>
      <c r="V901" s="375"/>
      <c r="W901" s="375"/>
      <c r="X901" s="375"/>
      <c r="Y901" s="375"/>
      <c r="Z901" s="375"/>
    </row>
    <row r="902" spans="1:26" ht="13.5" customHeight="1" x14ac:dyDescent="0.25">
      <c r="A902" s="345">
        <f t="shared" ca="1" si="160"/>
        <v>0</v>
      </c>
      <c r="B902" s="345">
        <f t="shared" ca="1" si="162"/>
        <v>22</v>
      </c>
      <c r="C902" s="345">
        <f t="shared" ca="1" si="163"/>
        <v>1</v>
      </c>
      <c r="D902" s="346">
        <f t="shared" ca="1" si="161"/>
        <v>1</v>
      </c>
      <c r="E902" s="346">
        <f t="shared" ca="1" si="164"/>
        <v>1</v>
      </c>
      <c r="F902" s="344"/>
      <c r="G902" s="374"/>
      <c r="H902" s="374"/>
      <c r="I902" s="374"/>
      <c r="J902" s="375"/>
      <c r="K902" s="376"/>
      <c r="L902" s="377"/>
      <c r="M902" s="377"/>
      <c r="N902" s="382"/>
      <c r="O902" s="403"/>
      <c r="P902" s="375"/>
      <c r="Q902" s="380"/>
      <c r="R902" s="376"/>
      <c r="S902" s="376"/>
      <c r="T902" s="376"/>
      <c r="U902" s="375"/>
      <c r="V902" s="375"/>
      <c r="W902" s="375"/>
      <c r="X902" s="375"/>
      <c r="Y902" s="375"/>
      <c r="Z902" s="375"/>
    </row>
    <row r="903" spans="1:26" ht="13.5" customHeight="1" x14ac:dyDescent="0.25">
      <c r="A903" s="345">
        <f t="shared" ca="1" si="160"/>
        <v>0</v>
      </c>
      <c r="B903" s="345">
        <f t="shared" ca="1" si="162"/>
        <v>22</v>
      </c>
      <c r="C903" s="345">
        <f t="shared" ca="1" si="163"/>
        <v>1</v>
      </c>
      <c r="D903" s="346">
        <f t="shared" ca="1" si="161"/>
        <v>1</v>
      </c>
      <c r="E903" s="346">
        <f t="shared" ca="1" si="164"/>
        <v>1</v>
      </c>
      <c r="F903" s="344"/>
      <c r="G903" s="374"/>
      <c r="H903" s="374"/>
      <c r="I903" s="374"/>
      <c r="J903" s="375"/>
      <c r="K903" s="376"/>
      <c r="L903" s="377"/>
      <c r="M903" s="377"/>
      <c r="N903" s="382"/>
      <c r="O903" s="403"/>
      <c r="P903" s="375"/>
      <c r="Q903" s="380"/>
      <c r="R903" s="376"/>
      <c r="S903" s="376"/>
      <c r="T903" s="376"/>
      <c r="U903" s="375"/>
      <c r="V903" s="375"/>
      <c r="W903" s="375"/>
      <c r="X903" s="375"/>
      <c r="Y903" s="375"/>
      <c r="Z903" s="375"/>
    </row>
    <row r="904" spans="1:26" ht="13.5" customHeight="1" x14ac:dyDescent="0.25">
      <c r="A904" s="345">
        <f t="shared" ca="1" si="160"/>
        <v>0</v>
      </c>
      <c r="B904" s="345">
        <f t="shared" ca="1" si="162"/>
        <v>22</v>
      </c>
      <c r="C904" s="345">
        <f t="shared" ca="1" si="163"/>
        <v>1</v>
      </c>
      <c r="D904" s="346">
        <f t="shared" ca="1" si="161"/>
        <v>1</v>
      </c>
      <c r="E904" s="346">
        <f t="shared" ca="1" si="164"/>
        <v>1</v>
      </c>
      <c r="F904" s="344"/>
      <c r="G904" s="374"/>
      <c r="H904" s="374"/>
      <c r="I904" s="374"/>
      <c r="J904" s="375"/>
      <c r="K904" s="376"/>
      <c r="L904" s="377"/>
      <c r="M904" s="377"/>
      <c r="N904" s="382"/>
      <c r="O904" s="403"/>
      <c r="P904" s="375"/>
      <c r="Q904" s="380"/>
      <c r="R904" s="376"/>
      <c r="S904" s="376"/>
      <c r="T904" s="376"/>
      <c r="U904" s="375"/>
      <c r="V904" s="375"/>
      <c r="W904" s="375"/>
      <c r="X904" s="375"/>
      <c r="Y904" s="375"/>
      <c r="Z904" s="375"/>
    </row>
    <row r="905" spans="1:26" ht="13.5" customHeight="1" x14ac:dyDescent="0.25">
      <c r="A905" s="345">
        <f t="shared" ca="1" si="160"/>
        <v>0</v>
      </c>
      <c r="B905" s="345">
        <f t="shared" ca="1" si="162"/>
        <v>22</v>
      </c>
      <c r="C905" s="345">
        <f t="shared" ca="1" si="163"/>
        <v>1</v>
      </c>
      <c r="D905" s="346">
        <f t="shared" ca="1" si="161"/>
        <v>1</v>
      </c>
      <c r="E905" s="346">
        <f t="shared" ca="1" si="164"/>
        <v>1</v>
      </c>
      <c r="F905" s="344"/>
      <c r="G905" s="374"/>
      <c r="H905" s="374"/>
      <c r="I905" s="374"/>
      <c r="J905" s="375"/>
      <c r="K905" s="376"/>
      <c r="L905" s="377"/>
      <c r="M905" s="377"/>
      <c r="N905" s="382"/>
      <c r="O905" s="403"/>
      <c r="P905" s="375"/>
      <c r="Q905" s="380"/>
      <c r="R905" s="376"/>
      <c r="S905" s="376"/>
      <c r="T905" s="376"/>
      <c r="U905" s="375"/>
      <c r="V905" s="375"/>
      <c r="W905" s="375"/>
      <c r="X905" s="375"/>
      <c r="Y905" s="375"/>
      <c r="Z905" s="375"/>
    </row>
    <row r="906" spans="1:26" ht="13.5" customHeight="1" x14ac:dyDescent="0.25">
      <c r="A906" s="345">
        <f t="shared" ca="1" si="160"/>
        <v>0</v>
      </c>
      <c r="B906" s="345">
        <f t="shared" ca="1" si="162"/>
        <v>22</v>
      </c>
      <c r="C906" s="345">
        <f t="shared" ca="1" si="163"/>
        <v>1</v>
      </c>
      <c r="D906" s="346">
        <f t="shared" ca="1" si="161"/>
        <v>1</v>
      </c>
      <c r="E906" s="346">
        <f t="shared" ca="1" si="164"/>
        <v>1</v>
      </c>
      <c r="F906" s="344"/>
      <c r="G906" s="374"/>
      <c r="H906" s="374"/>
      <c r="I906" s="374"/>
      <c r="J906" s="375"/>
      <c r="K906" s="376"/>
      <c r="L906" s="377"/>
      <c r="M906" s="377"/>
      <c r="N906" s="382"/>
      <c r="O906" s="403"/>
      <c r="P906" s="375"/>
      <c r="Q906" s="380"/>
      <c r="R906" s="376"/>
      <c r="S906" s="376"/>
      <c r="T906" s="376"/>
      <c r="U906" s="375"/>
      <c r="V906" s="375"/>
      <c r="W906" s="375"/>
      <c r="X906" s="375"/>
      <c r="Y906" s="375"/>
      <c r="Z906" s="375"/>
    </row>
    <row r="907" spans="1:26" ht="13.5" customHeight="1" x14ac:dyDescent="0.25">
      <c r="A907" s="345">
        <f t="shared" ca="1" si="160"/>
        <v>0</v>
      </c>
      <c r="B907" s="345">
        <f t="shared" ca="1" si="162"/>
        <v>22</v>
      </c>
      <c r="C907" s="345">
        <f t="shared" ca="1" si="163"/>
        <v>1</v>
      </c>
      <c r="D907" s="346">
        <f t="shared" ca="1" si="161"/>
        <v>1</v>
      </c>
      <c r="E907" s="346">
        <f t="shared" ca="1" si="164"/>
        <v>1</v>
      </c>
      <c r="F907" s="344"/>
      <c r="G907" s="374"/>
      <c r="H907" s="374"/>
      <c r="I907" s="374"/>
      <c r="J907" s="375"/>
      <c r="K907" s="376"/>
      <c r="L907" s="377"/>
      <c r="M907" s="377"/>
      <c r="N907" s="382"/>
      <c r="O907" s="403"/>
      <c r="P907" s="375"/>
      <c r="Q907" s="380"/>
      <c r="R907" s="376"/>
      <c r="S907" s="376"/>
      <c r="T907" s="376"/>
      <c r="U907" s="375"/>
      <c r="V907" s="375"/>
      <c r="W907" s="375"/>
      <c r="X907" s="375"/>
      <c r="Y907" s="375"/>
      <c r="Z907" s="375"/>
    </row>
    <row r="908" spans="1:26" ht="13.5" customHeight="1" x14ac:dyDescent="0.25">
      <c r="A908" s="345">
        <f t="shared" ca="1" si="160"/>
        <v>0</v>
      </c>
      <c r="B908" s="345">
        <f t="shared" ca="1" si="162"/>
        <v>22</v>
      </c>
      <c r="C908" s="345">
        <f t="shared" ca="1" si="163"/>
        <v>1</v>
      </c>
      <c r="D908" s="346">
        <f t="shared" ca="1" si="161"/>
        <v>1</v>
      </c>
      <c r="E908" s="346">
        <f t="shared" ca="1" si="164"/>
        <v>1</v>
      </c>
      <c r="F908" s="344"/>
      <c r="G908" s="374"/>
      <c r="H908" s="374"/>
      <c r="I908" s="374"/>
      <c r="J908" s="375"/>
      <c r="K908" s="376"/>
      <c r="L908" s="377"/>
      <c r="M908" s="377"/>
      <c r="N908" s="382"/>
      <c r="O908" s="403"/>
      <c r="P908" s="375"/>
      <c r="Q908" s="380"/>
      <c r="R908" s="376"/>
      <c r="S908" s="376"/>
      <c r="T908" s="376"/>
      <c r="U908" s="375"/>
      <c r="V908" s="375"/>
      <c r="W908" s="375"/>
      <c r="X908" s="375"/>
      <c r="Y908" s="375"/>
      <c r="Z908" s="375"/>
    </row>
    <row r="909" spans="1:26" ht="13.5" customHeight="1" x14ac:dyDescent="0.25">
      <c r="A909" s="345">
        <f t="shared" ca="1" si="160"/>
        <v>0</v>
      </c>
      <c r="B909" s="345">
        <f t="shared" ca="1" si="162"/>
        <v>22</v>
      </c>
      <c r="C909" s="345">
        <f t="shared" ca="1" si="163"/>
        <v>1</v>
      </c>
      <c r="D909" s="346">
        <f t="shared" ca="1" si="161"/>
        <v>1</v>
      </c>
      <c r="E909" s="346">
        <f t="shared" ca="1" si="164"/>
        <v>1</v>
      </c>
      <c r="F909" s="344"/>
      <c r="G909" s="374"/>
      <c r="H909" s="374"/>
      <c r="I909" s="374"/>
      <c r="J909" s="375"/>
      <c r="K909" s="376"/>
      <c r="L909" s="377"/>
      <c r="M909" s="377"/>
      <c r="N909" s="382"/>
      <c r="O909" s="403"/>
      <c r="P909" s="375"/>
      <c r="Q909" s="380"/>
      <c r="R909" s="376"/>
      <c r="S909" s="376"/>
      <c r="T909" s="376"/>
      <c r="U909" s="375"/>
      <c r="V909" s="375"/>
      <c r="W909" s="375"/>
      <c r="X909" s="375"/>
      <c r="Y909" s="375"/>
      <c r="Z909" s="375"/>
    </row>
    <row r="910" spans="1:26" ht="13.5" customHeight="1" x14ac:dyDescent="0.25">
      <c r="A910" s="345">
        <f t="shared" ca="1" si="160"/>
        <v>0</v>
      </c>
      <c r="B910" s="345">
        <f t="shared" ca="1" si="162"/>
        <v>22</v>
      </c>
      <c r="C910" s="345">
        <f t="shared" ca="1" si="163"/>
        <v>1</v>
      </c>
      <c r="D910" s="346">
        <f t="shared" ca="1" si="161"/>
        <v>1</v>
      </c>
      <c r="E910" s="346">
        <f t="shared" ca="1" si="164"/>
        <v>1</v>
      </c>
      <c r="F910" s="344"/>
      <c r="G910" s="374"/>
      <c r="H910" s="374"/>
      <c r="I910" s="374"/>
      <c r="J910" s="375"/>
      <c r="K910" s="376"/>
      <c r="L910" s="377"/>
      <c r="M910" s="377"/>
      <c r="N910" s="382"/>
      <c r="O910" s="403"/>
      <c r="P910" s="375"/>
      <c r="Q910" s="380"/>
      <c r="R910" s="376"/>
      <c r="S910" s="376"/>
      <c r="T910" s="376"/>
      <c r="U910" s="375"/>
      <c r="V910" s="375"/>
      <c r="W910" s="375"/>
      <c r="X910" s="375"/>
      <c r="Y910" s="375"/>
      <c r="Z910" s="375"/>
    </row>
    <row r="911" spans="1:26" ht="13.5" customHeight="1" x14ac:dyDescent="0.25">
      <c r="A911" s="345">
        <f t="shared" ca="1" si="160"/>
        <v>0</v>
      </c>
      <c r="B911" s="345">
        <f t="shared" ca="1" si="162"/>
        <v>22</v>
      </c>
      <c r="C911" s="345">
        <f t="shared" ca="1" si="163"/>
        <v>1</v>
      </c>
      <c r="D911" s="346">
        <f t="shared" ca="1" si="161"/>
        <v>1</v>
      </c>
      <c r="E911" s="346">
        <f t="shared" ca="1" si="164"/>
        <v>1</v>
      </c>
      <c r="F911" s="344"/>
      <c r="G911" s="374"/>
      <c r="H911" s="374"/>
      <c r="I911" s="374"/>
      <c r="J911" s="375"/>
      <c r="K911" s="376"/>
      <c r="L911" s="377"/>
      <c r="M911" s="377"/>
      <c r="N911" s="382"/>
      <c r="O911" s="403"/>
      <c r="P911" s="375"/>
      <c r="Q911" s="380"/>
      <c r="R911" s="376"/>
      <c r="S911" s="376"/>
      <c r="T911" s="376"/>
      <c r="U911" s="375"/>
      <c r="V911" s="375"/>
      <c r="W911" s="375"/>
      <c r="X911" s="375"/>
      <c r="Y911" s="375"/>
      <c r="Z911" s="375"/>
    </row>
    <row r="912" spans="1:26" ht="13.5" customHeight="1" x14ac:dyDescent="0.25">
      <c r="A912" s="345">
        <f t="shared" ca="1" si="160"/>
        <v>0</v>
      </c>
      <c r="B912" s="345">
        <f t="shared" ca="1" si="162"/>
        <v>22</v>
      </c>
      <c r="C912" s="345">
        <f t="shared" ca="1" si="163"/>
        <v>1</v>
      </c>
      <c r="D912" s="346">
        <f t="shared" ca="1" si="161"/>
        <v>1</v>
      </c>
      <c r="E912" s="346">
        <f t="shared" ca="1" si="164"/>
        <v>1</v>
      </c>
      <c r="F912" s="344"/>
      <c r="G912" s="374"/>
      <c r="H912" s="374"/>
      <c r="I912" s="374"/>
      <c r="J912" s="375"/>
      <c r="K912" s="376"/>
      <c r="L912" s="377"/>
      <c r="M912" s="377"/>
      <c r="N912" s="382"/>
      <c r="O912" s="403"/>
      <c r="P912" s="375"/>
      <c r="Q912" s="380"/>
      <c r="R912" s="376"/>
      <c r="S912" s="376"/>
      <c r="T912" s="376"/>
      <c r="U912" s="375"/>
      <c r="V912" s="375"/>
      <c r="W912" s="375"/>
      <c r="X912" s="375"/>
      <c r="Y912" s="375"/>
      <c r="Z912" s="375"/>
    </row>
    <row r="913" spans="1:26" ht="13.5" customHeight="1" x14ac:dyDescent="0.25">
      <c r="A913" s="345">
        <f t="shared" ca="1" si="160"/>
        <v>0</v>
      </c>
      <c r="B913" s="345">
        <f t="shared" ca="1" si="162"/>
        <v>22</v>
      </c>
      <c r="C913" s="345">
        <f t="shared" ca="1" si="163"/>
        <v>1</v>
      </c>
      <c r="D913" s="346">
        <f t="shared" ca="1" si="161"/>
        <v>1</v>
      </c>
      <c r="E913" s="346">
        <f t="shared" ca="1" si="164"/>
        <v>1</v>
      </c>
      <c r="F913" s="344"/>
      <c r="G913" s="374"/>
      <c r="H913" s="374"/>
      <c r="I913" s="374"/>
      <c r="J913" s="375"/>
      <c r="K913" s="376"/>
      <c r="L913" s="377"/>
      <c r="M913" s="377"/>
      <c r="N913" s="382"/>
      <c r="O913" s="403"/>
      <c r="P913" s="375"/>
      <c r="Q913" s="380"/>
      <c r="R913" s="376"/>
      <c r="S913" s="376"/>
      <c r="T913" s="376"/>
      <c r="U913" s="375"/>
      <c r="V913" s="375"/>
      <c r="W913" s="375"/>
      <c r="X913" s="375"/>
      <c r="Y913" s="375"/>
      <c r="Z913" s="375"/>
    </row>
    <row r="914" spans="1:26" ht="13.5" customHeight="1" x14ac:dyDescent="0.25">
      <c r="A914" s="345">
        <f t="shared" ca="1" si="160"/>
        <v>0</v>
      </c>
      <c r="B914" s="345">
        <f t="shared" ca="1" si="162"/>
        <v>22</v>
      </c>
      <c r="C914" s="345">
        <f t="shared" ca="1" si="163"/>
        <v>1</v>
      </c>
      <c r="D914" s="346">
        <f t="shared" ca="1" si="161"/>
        <v>1</v>
      </c>
      <c r="E914" s="346">
        <f t="shared" ca="1" si="164"/>
        <v>1</v>
      </c>
      <c r="F914" s="344"/>
      <c r="G914" s="374"/>
      <c r="H914" s="374"/>
      <c r="I914" s="374"/>
      <c r="J914" s="375"/>
      <c r="K914" s="376"/>
      <c r="L914" s="377"/>
      <c r="M914" s="377"/>
      <c r="N914" s="382"/>
      <c r="O914" s="403"/>
      <c r="P914" s="375"/>
      <c r="Q914" s="380"/>
      <c r="R914" s="376"/>
      <c r="S914" s="376"/>
      <c r="T914" s="376"/>
      <c r="U914" s="375"/>
      <c r="V914" s="375"/>
      <c r="W914" s="375"/>
      <c r="X914" s="375"/>
      <c r="Y914" s="375"/>
      <c r="Z914" s="375"/>
    </row>
    <row r="915" spans="1:26" ht="13.5" customHeight="1" x14ac:dyDescent="0.25">
      <c r="A915" s="345">
        <f t="shared" ca="1" si="160"/>
        <v>0</v>
      </c>
      <c r="B915" s="345">
        <f t="shared" ca="1" si="162"/>
        <v>22</v>
      </c>
      <c r="C915" s="345">
        <f t="shared" ca="1" si="163"/>
        <v>1</v>
      </c>
      <c r="D915" s="346">
        <f t="shared" ca="1" si="161"/>
        <v>1</v>
      </c>
      <c r="E915" s="346">
        <f t="shared" ca="1" si="164"/>
        <v>1</v>
      </c>
      <c r="F915" s="344"/>
      <c r="G915" s="374"/>
      <c r="H915" s="374"/>
      <c r="I915" s="374"/>
      <c r="J915" s="375"/>
      <c r="K915" s="376"/>
      <c r="L915" s="377"/>
      <c r="M915" s="377"/>
      <c r="N915" s="382"/>
      <c r="O915" s="403"/>
      <c r="P915" s="375"/>
      <c r="Q915" s="380"/>
      <c r="R915" s="376"/>
      <c r="S915" s="376"/>
      <c r="T915" s="376"/>
      <c r="U915" s="375"/>
      <c r="V915" s="375"/>
      <c r="W915" s="375"/>
      <c r="X915" s="375"/>
      <c r="Y915" s="375"/>
      <c r="Z915" s="375"/>
    </row>
    <row r="916" spans="1:26" ht="13.5" customHeight="1" x14ac:dyDescent="0.25">
      <c r="A916" s="345">
        <f t="shared" ca="1" si="160"/>
        <v>0</v>
      </c>
      <c r="B916" s="345">
        <f t="shared" ca="1" si="162"/>
        <v>22</v>
      </c>
      <c r="C916" s="345">
        <f t="shared" ca="1" si="163"/>
        <v>1</v>
      </c>
      <c r="D916" s="346">
        <f t="shared" ca="1" si="161"/>
        <v>1</v>
      </c>
      <c r="E916" s="346">
        <f t="shared" ca="1" si="164"/>
        <v>1</v>
      </c>
      <c r="F916" s="344"/>
      <c r="G916" s="374"/>
      <c r="H916" s="374"/>
      <c r="I916" s="374"/>
      <c r="J916" s="375"/>
      <c r="K916" s="376"/>
      <c r="L916" s="377"/>
      <c r="M916" s="377"/>
      <c r="N916" s="382"/>
      <c r="O916" s="403"/>
      <c r="P916" s="375"/>
      <c r="Q916" s="380"/>
      <c r="R916" s="376"/>
      <c r="S916" s="376"/>
      <c r="T916" s="376"/>
      <c r="U916" s="375"/>
      <c r="V916" s="375"/>
      <c r="W916" s="375"/>
      <c r="X916" s="375"/>
      <c r="Y916" s="375"/>
      <c r="Z916" s="375"/>
    </row>
    <row r="917" spans="1:26" ht="13.5" customHeight="1" x14ac:dyDescent="0.25">
      <c r="A917" s="345">
        <f t="shared" ca="1" si="160"/>
        <v>0</v>
      </c>
      <c r="B917" s="345">
        <f t="shared" ca="1" si="162"/>
        <v>22</v>
      </c>
      <c r="C917" s="345">
        <f t="shared" ca="1" si="163"/>
        <v>1</v>
      </c>
      <c r="D917" s="346">
        <f t="shared" ca="1" si="161"/>
        <v>1</v>
      </c>
      <c r="E917" s="346">
        <f t="shared" ca="1" si="164"/>
        <v>1</v>
      </c>
      <c r="F917" s="344"/>
      <c r="G917" s="374"/>
      <c r="H917" s="374"/>
      <c r="I917" s="374"/>
      <c r="J917" s="375"/>
      <c r="K917" s="376"/>
      <c r="L917" s="377"/>
      <c r="M917" s="377"/>
      <c r="N917" s="382"/>
      <c r="O917" s="403"/>
      <c r="P917" s="375"/>
      <c r="Q917" s="380"/>
      <c r="R917" s="376"/>
      <c r="S917" s="376"/>
      <c r="T917" s="376"/>
      <c r="U917" s="375"/>
      <c r="V917" s="375"/>
      <c r="W917" s="375"/>
      <c r="X917" s="375"/>
      <c r="Y917" s="375"/>
      <c r="Z917" s="375"/>
    </row>
    <row r="918" spans="1:26" ht="13.5" customHeight="1" x14ac:dyDescent="0.25">
      <c r="A918" s="345">
        <f t="shared" ca="1" si="160"/>
        <v>0</v>
      </c>
      <c r="B918" s="345">
        <f t="shared" ca="1" si="162"/>
        <v>22</v>
      </c>
      <c r="C918" s="345">
        <f t="shared" ca="1" si="163"/>
        <v>1</v>
      </c>
      <c r="D918" s="346">
        <f t="shared" ca="1" si="161"/>
        <v>1</v>
      </c>
      <c r="E918" s="346">
        <f t="shared" ca="1" si="164"/>
        <v>1</v>
      </c>
      <c r="F918" s="344"/>
      <c r="G918" s="374"/>
      <c r="H918" s="374"/>
      <c r="I918" s="374"/>
      <c r="J918" s="375"/>
      <c r="K918" s="376"/>
      <c r="L918" s="377"/>
      <c r="M918" s="377"/>
      <c r="N918" s="382"/>
      <c r="O918" s="403"/>
      <c r="P918" s="375"/>
      <c r="Q918" s="380"/>
      <c r="R918" s="376"/>
      <c r="S918" s="376"/>
      <c r="T918" s="376"/>
      <c r="U918" s="375"/>
      <c r="V918" s="375"/>
      <c r="W918" s="375"/>
      <c r="X918" s="375"/>
      <c r="Y918" s="375"/>
      <c r="Z918" s="375"/>
    </row>
    <row r="919" spans="1:26" ht="13.5" customHeight="1" x14ac:dyDescent="0.25">
      <c r="A919" s="345">
        <f t="shared" ca="1" si="160"/>
        <v>0</v>
      </c>
      <c r="B919" s="345">
        <f t="shared" ca="1" si="162"/>
        <v>22</v>
      </c>
      <c r="C919" s="345">
        <f t="shared" ca="1" si="163"/>
        <v>1</v>
      </c>
      <c r="D919" s="346">
        <f t="shared" ca="1" si="161"/>
        <v>1</v>
      </c>
      <c r="E919" s="346">
        <f t="shared" ca="1" si="164"/>
        <v>1</v>
      </c>
      <c r="F919" s="344"/>
      <c r="G919" s="374"/>
      <c r="H919" s="374"/>
      <c r="I919" s="374"/>
      <c r="J919" s="375"/>
      <c r="K919" s="376"/>
      <c r="L919" s="377"/>
      <c r="M919" s="377"/>
      <c r="N919" s="382"/>
      <c r="O919" s="403"/>
      <c r="P919" s="375"/>
      <c r="Q919" s="380"/>
      <c r="R919" s="376"/>
      <c r="S919" s="376"/>
      <c r="T919" s="376"/>
      <c r="U919" s="375"/>
      <c r="V919" s="375"/>
      <c r="W919" s="375"/>
      <c r="X919" s="375"/>
      <c r="Y919" s="375"/>
      <c r="Z919" s="375"/>
    </row>
    <row r="920" spans="1:26" ht="13.5" customHeight="1" x14ac:dyDescent="0.25">
      <c r="A920" s="345">
        <f t="shared" ca="1" si="160"/>
        <v>0</v>
      </c>
      <c r="B920" s="345">
        <f t="shared" ca="1" si="162"/>
        <v>22</v>
      </c>
      <c r="C920" s="345">
        <f t="shared" ca="1" si="163"/>
        <v>1</v>
      </c>
      <c r="D920" s="346">
        <f t="shared" ca="1" si="161"/>
        <v>1</v>
      </c>
      <c r="E920" s="346">
        <f t="shared" ca="1" si="164"/>
        <v>1</v>
      </c>
      <c r="F920" s="344"/>
      <c r="G920" s="374"/>
      <c r="H920" s="374"/>
      <c r="I920" s="374"/>
      <c r="J920" s="375"/>
      <c r="K920" s="376"/>
      <c r="L920" s="377"/>
      <c r="M920" s="377"/>
      <c r="N920" s="382"/>
      <c r="O920" s="403"/>
      <c r="P920" s="375"/>
      <c r="Q920" s="380"/>
      <c r="R920" s="376"/>
      <c r="S920" s="376"/>
      <c r="T920" s="376"/>
      <c r="U920" s="375"/>
      <c r="V920" s="375"/>
      <c r="W920" s="375"/>
      <c r="X920" s="375"/>
      <c r="Y920" s="375"/>
      <c r="Z920" s="375"/>
    </row>
    <row r="921" spans="1:26" ht="13.5" customHeight="1" x14ac:dyDescent="0.25">
      <c r="A921" s="345">
        <f t="shared" ca="1" si="160"/>
        <v>0</v>
      </c>
      <c r="B921" s="345">
        <f t="shared" ca="1" si="162"/>
        <v>22</v>
      </c>
      <c r="C921" s="345">
        <f t="shared" ca="1" si="163"/>
        <v>1</v>
      </c>
      <c r="D921" s="346">
        <f t="shared" ca="1" si="161"/>
        <v>1</v>
      </c>
      <c r="E921" s="346">
        <f t="shared" ca="1" si="164"/>
        <v>1</v>
      </c>
      <c r="F921" s="344"/>
      <c r="G921" s="374"/>
      <c r="H921" s="374"/>
      <c r="I921" s="374"/>
      <c r="J921" s="375"/>
      <c r="K921" s="376"/>
      <c r="L921" s="377"/>
      <c r="M921" s="377"/>
      <c r="N921" s="382"/>
      <c r="O921" s="403"/>
      <c r="P921" s="375"/>
      <c r="Q921" s="380"/>
      <c r="R921" s="376"/>
      <c r="S921" s="376"/>
      <c r="T921" s="376"/>
      <c r="U921" s="375"/>
      <c r="V921" s="375"/>
      <c r="W921" s="375"/>
      <c r="X921" s="375"/>
      <c r="Y921" s="375"/>
      <c r="Z921" s="375"/>
    </row>
    <row r="922" spans="1:26" ht="13.5" customHeight="1" x14ac:dyDescent="0.25">
      <c r="A922" s="345">
        <f t="shared" ca="1" si="160"/>
        <v>0</v>
      </c>
      <c r="B922" s="345">
        <f t="shared" ca="1" si="162"/>
        <v>22</v>
      </c>
      <c r="C922" s="345">
        <f t="shared" ca="1" si="163"/>
        <v>1</v>
      </c>
      <c r="D922" s="346">
        <f t="shared" ca="1" si="161"/>
        <v>1</v>
      </c>
      <c r="E922" s="346">
        <f t="shared" ca="1" si="164"/>
        <v>1</v>
      </c>
      <c r="F922" s="344"/>
      <c r="G922" s="374"/>
      <c r="H922" s="374"/>
      <c r="I922" s="374"/>
      <c r="J922" s="375"/>
      <c r="K922" s="376"/>
      <c r="L922" s="377"/>
      <c r="M922" s="377"/>
      <c r="N922" s="382"/>
      <c r="O922" s="403"/>
      <c r="P922" s="375"/>
      <c r="Q922" s="380"/>
      <c r="R922" s="376"/>
      <c r="S922" s="376"/>
      <c r="T922" s="376"/>
      <c r="U922" s="375"/>
      <c r="V922" s="375"/>
      <c r="W922" s="375"/>
      <c r="X922" s="375"/>
      <c r="Y922" s="375"/>
      <c r="Z922" s="375"/>
    </row>
    <row r="923" spans="1:26" ht="13.5" customHeight="1" x14ac:dyDescent="0.25">
      <c r="A923" s="345">
        <f t="shared" ca="1" si="160"/>
        <v>0</v>
      </c>
      <c r="B923" s="345">
        <f t="shared" ca="1" si="162"/>
        <v>22</v>
      </c>
      <c r="C923" s="345">
        <f t="shared" ca="1" si="163"/>
        <v>1</v>
      </c>
      <c r="D923" s="346">
        <f t="shared" ca="1" si="161"/>
        <v>1</v>
      </c>
      <c r="E923" s="346">
        <f t="shared" ca="1" si="164"/>
        <v>1</v>
      </c>
      <c r="F923" s="344"/>
      <c r="G923" s="374"/>
      <c r="H923" s="374"/>
      <c r="I923" s="374"/>
      <c r="J923" s="375"/>
      <c r="K923" s="376"/>
      <c r="L923" s="377"/>
      <c r="M923" s="377"/>
      <c r="N923" s="382"/>
      <c r="O923" s="403"/>
      <c r="P923" s="375"/>
      <c r="Q923" s="380"/>
      <c r="R923" s="376"/>
      <c r="S923" s="376"/>
      <c r="T923" s="376"/>
      <c r="U923" s="375"/>
      <c r="V923" s="375"/>
      <c r="W923" s="375"/>
      <c r="X923" s="375"/>
      <c r="Y923" s="375"/>
      <c r="Z923" s="375"/>
    </row>
    <row r="924" spans="1:26" ht="13.5" customHeight="1" x14ac:dyDescent="0.25">
      <c r="A924" s="345">
        <f t="shared" ca="1" si="160"/>
        <v>0</v>
      </c>
      <c r="B924" s="345">
        <f t="shared" ca="1" si="162"/>
        <v>22</v>
      </c>
      <c r="C924" s="345">
        <f t="shared" ca="1" si="163"/>
        <v>1</v>
      </c>
      <c r="D924" s="346">
        <f t="shared" ca="1" si="161"/>
        <v>1</v>
      </c>
      <c r="E924" s="346">
        <f t="shared" ca="1" si="164"/>
        <v>1</v>
      </c>
      <c r="F924" s="344"/>
      <c r="G924" s="374"/>
      <c r="H924" s="374"/>
      <c r="I924" s="374"/>
      <c r="J924" s="375"/>
      <c r="K924" s="376"/>
      <c r="L924" s="377"/>
      <c r="M924" s="377"/>
      <c r="N924" s="382"/>
      <c r="O924" s="403"/>
      <c r="P924" s="375"/>
      <c r="Q924" s="380"/>
      <c r="R924" s="376"/>
      <c r="S924" s="376"/>
      <c r="T924" s="376"/>
      <c r="U924" s="375"/>
      <c r="V924" s="375"/>
      <c r="W924" s="375"/>
      <c r="X924" s="375"/>
      <c r="Y924" s="375"/>
      <c r="Z924" s="375"/>
    </row>
    <row r="925" spans="1:26" ht="13.5" customHeight="1" x14ac:dyDescent="0.25">
      <c r="A925" s="345">
        <f t="shared" ca="1" si="160"/>
        <v>0</v>
      </c>
      <c r="B925" s="345">
        <f t="shared" ca="1" si="162"/>
        <v>22</v>
      </c>
      <c r="C925" s="345">
        <f t="shared" ca="1" si="163"/>
        <v>1</v>
      </c>
      <c r="D925" s="346">
        <f t="shared" ca="1" si="161"/>
        <v>1</v>
      </c>
      <c r="E925" s="346">
        <f t="shared" ca="1" si="164"/>
        <v>1</v>
      </c>
      <c r="F925" s="344"/>
      <c r="G925" s="374"/>
      <c r="H925" s="374"/>
      <c r="I925" s="374"/>
      <c r="J925" s="375"/>
      <c r="K925" s="376"/>
      <c r="L925" s="377"/>
      <c r="M925" s="377"/>
      <c r="N925" s="382"/>
      <c r="O925" s="403"/>
      <c r="P925" s="375"/>
      <c r="Q925" s="380"/>
      <c r="R925" s="376"/>
      <c r="S925" s="376"/>
      <c r="T925" s="376"/>
      <c r="U925" s="375"/>
      <c r="V925" s="375"/>
      <c r="W925" s="375"/>
      <c r="X925" s="375"/>
      <c r="Y925" s="375"/>
      <c r="Z925" s="375"/>
    </row>
    <row r="926" spans="1:26" ht="13.5" customHeight="1" x14ac:dyDescent="0.25">
      <c r="A926" s="345">
        <f t="shared" ref="A926:A989" ca="1" si="165">IF($H926="UNIDADE CONSTRUTIVA",OFFSET(A926,-1,0)+1,LARGE(A$3:A921,1))</f>
        <v>0</v>
      </c>
      <c r="B926" s="345">
        <f t="shared" ca="1" si="162"/>
        <v>22</v>
      </c>
      <c r="C926" s="345">
        <f t="shared" ca="1" si="163"/>
        <v>1</v>
      </c>
      <c r="D926" s="346">
        <f t="shared" ca="1" si="161"/>
        <v>1</v>
      </c>
      <c r="E926" s="346">
        <f t="shared" ca="1" si="164"/>
        <v>1</v>
      </c>
      <c r="F926" s="344"/>
      <c r="G926" s="374"/>
      <c r="H926" s="374"/>
      <c r="I926" s="374"/>
      <c r="J926" s="375"/>
      <c r="K926" s="376"/>
      <c r="L926" s="377"/>
      <c r="M926" s="377"/>
      <c r="N926" s="382"/>
      <c r="O926" s="403"/>
      <c r="P926" s="375"/>
      <c r="Q926" s="380"/>
      <c r="R926" s="376"/>
      <c r="S926" s="376"/>
      <c r="T926" s="376"/>
      <c r="U926" s="375"/>
      <c r="V926" s="375"/>
      <c r="W926" s="375"/>
      <c r="X926" s="375"/>
      <c r="Y926" s="375"/>
      <c r="Z926" s="375"/>
    </row>
    <row r="927" spans="1:26" ht="13.5" customHeight="1" x14ac:dyDescent="0.25">
      <c r="A927" s="345">
        <f t="shared" ca="1" si="165"/>
        <v>0</v>
      </c>
      <c r="B927" s="345">
        <f t="shared" ca="1" si="162"/>
        <v>22</v>
      </c>
      <c r="C927" s="345">
        <f t="shared" ca="1" si="163"/>
        <v>1</v>
      </c>
      <c r="D927" s="346">
        <f t="shared" ca="1" si="161"/>
        <v>1</v>
      </c>
      <c r="E927" s="346">
        <f t="shared" ca="1" si="164"/>
        <v>1</v>
      </c>
      <c r="F927" s="344"/>
      <c r="G927" s="374"/>
      <c r="H927" s="374"/>
      <c r="I927" s="374"/>
      <c r="J927" s="375"/>
      <c r="K927" s="376"/>
      <c r="L927" s="377"/>
      <c r="M927" s="377"/>
      <c r="N927" s="382"/>
      <c r="O927" s="403"/>
      <c r="P927" s="375"/>
      <c r="Q927" s="380"/>
      <c r="R927" s="376"/>
      <c r="S927" s="376"/>
      <c r="T927" s="376"/>
      <c r="U927" s="375"/>
      <c r="V927" s="375"/>
      <c r="W927" s="375"/>
      <c r="X927" s="375"/>
      <c r="Y927" s="375"/>
      <c r="Z927" s="375"/>
    </row>
    <row r="928" spans="1:26" ht="13.5" customHeight="1" x14ac:dyDescent="0.25">
      <c r="A928" s="345">
        <f t="shared" ca="1" si="165"/>
        <v>0</v>
      </c>
      <c r="B928" s="345">
        <f t="shared" ca="1" si="162"/>
        <v>22</v>
      </c>
      <c r="C928" s="345">
        <f t="shared" ca="1" si="163"/>
        <v>1</v>
      </c>
      <c r="D928" s="346">
        <f t="shared" ca="1" si="161"/>
        <v>1</v>
      </c>
      <c r="E928" s="346">
        <f t="shared" ca="1" si="164"/>
        <v>1</v>
      </c>
      <c r="F928" s="344"/>
      <c r="G928" s="374"/>
      <c r="H928" s="374"/>
      <c r="I928" s="374"/>
      <c r="J928" s="375"/>
      <c r="K928" s="376"/>
      <c r="L928" s="377"/>
      <c r="M928" s="377"/>
      <c r="N928" s="382"/>
      <c r="O928" s="403"/>
      <c r="P928" s="375"/>
      <c r="Q928" s="380"/>
      <c r="R928" s="376"/>
      <c r="S928" s="376"/>
      <c r="T928" s="376"/>
      <c r="U928" s="375"/>
      <c r="V928" s="375"/>
      <c r="W928" s="375"/>
      <c r="X928" s="375"/>
      <c r="Y928" s="375"/>
      <c r="Z928" s="375"/>
    </row>
    <row r="929" spans="1:26" ht="13.5" customHeight="1" x14ac:dyDescent="0.25">
      <c r="A929" s="345">
        <f t="shared" ca="1" si="165"/>
        <v>0</v>
      </c>
      <c r="B929" s="345">
        <f t="shared" ca="1" si="162"/>
        <v>22</v>
      </c>
      <c r="C929" s="345">
        <f t="shared" ca="1" si="163"/>
        <v>1</v>
      </c>
      <c r="D929" s="346">
        <f t="shared" ca="1" si="161"/>
        <v>1</v>
      </c>
      <c r="E929" s="346">
        <f t="shared" ca="1" si="164"/>
        <v>1</v>
      </c>
      <c r="F929" s="344"/>
      <c r="G929" s="374"/>
      <c r="H929" s="374"/>
      <c r="I929" s="374"/>
      <c r="J929" s="375"/>
      <c r="K929" s="376"/>
      <c r="L929" s="377"/>
      <c r="M929" s="377"/>
      <c r="N929" s="382"/>
      <c r="O929" s="403"/>
      <c r="P929" s="375"/>
      <c r="Q929" s="380"/>
      <c r="R929" s="376"/>
      <c r="S929" s="376"/>
      <c r="T929" s="376"/>
      <c r="U929" s="375"/>
      <c r="V929" s="375"/>
      <c r="W929" s="375"/>
      <c r="X929" s="375"/>
      <c r="Y929" s="375"/>
      <c r="Z929" s="375"/>
    </row>
    <row r="930" spans="1:26" ht="13.5" customHeight="1" x14ac:dyDescent="0.25">
      <c r="A930" s="345">
        <f t="shared" ca="1" si="165"/>
        <v>0</v>
      </c>
      <c r="B930" s="345">
        <f t="shared" ca="1" si="162"/>
        <v>22</v>
      </c>
      <c r="C930" s="345">
        <f t="shared" ca="1" si="163"/>
        <v>1</v>
      </c>
      <c r="D930" s="346">
        <f t="shared" ca="1" si="161"/>
        <v>1</v>
      </c>
      <c r="E930" s="346">
        <f t="shared" ca="1" si="164"/>
        <v>1</v>
      </c>
      <c r="F930" s="344"/>
      <c r="G930" s="374"/>
      <c r="H930" s="374"/>
      <c r="I930" s="374"/>
      <c r="J930" s="375"/>
      <c r="K930" s="376"/>
      <c r="L930" s="377"/>
      <c r="M930" s="377"/>
      <c r="N930" s="382"/>
      <c r="O930" s="403"/>
      <c r="P930" s="375"/>
      <c r="Q930" s="380"/>
      <c r="R930" s="376"/>
      <c r="S930" s="376"/>
      <c r="T930" s="376"/>
      <c r="U930" s="375"/>
      <c r="V930" s="375"/>
      <c r="W930" s="375"/>
      <c r="X930" s="375"/>
      <c r="Y930" s="375"/>
      <c r="Z930" s="375"/>
    </row>
    <row r="931" spans="1:26" ht="13.5" customHeight="1" x14ac:dyDescent="0.25">
      <c r="A931" s="345">
        <f t="shared" ca="1" si="165"/>
        <v>0</v>
      </c>
      <c r="B931" s="345">
        <f t="shared" ca="1" si="162"/>
        <v>22</v>
      </c>
      <c r="C931" s="345">
        <f t="shared" ca="1" si="163"/>
        <v>1</v>
      </c>
      <c r="D931" s="346">
        <f t="shared" ca="1" si="161"/>
        <v>1</v>
      </c>
      <c r="E931" s="346">
        <f t="shared" ca="1" si="164"/>
        <v>1</v>
      </c>
      <c r="F931" s="344"/>
      <c r="G931" s="374"/>
      <c r="H931" s="374"/>
      <c r="I931" s="374"/>
      <c r="J931" s="375"/>
      <c r="K931" s="376"/>
      <c r="L931" s="377"/>
      <c r="M931" s="377"/>
      <c r="N931" s="382"/>
      <c r="O931" s="403"/>
      <c r="P931" s="375"/>
      <c r="Q931" s="380"/>
      <c r="R931" s="376"/>
      <c r="S931" s="376"/>
      <c r="T931" s="376"/>
      <c r="U931" s="375"/>
      <c r="V931" s="375"/>
      <c r="W931" s="375"/>
      <c r="X931" s="375"/>
      <c r="Y931" s="375"/>
      <c r="Z931" s="375"/>
    </row>
    <row r="932" spans="1:26" ht="13.5" customHeight="1" x14ac:dyDescent="0.25">
      <c r="A932" s="345">
        <f t="shared" ca="1" si="165"/>
        <v>0</v>
      </c>
      <c r="B932" s="345">
        <f t="shared" ca="1" si="162"/>
        <v>22</v>
      </c>
      <c r="C932" s="345">
        <f t="shared" ca="1" si="163"/>
        <v>1</v>
      </c>
      <c r="D932" s="346">
        <f t="shared" ca="1" si="161"/>
        <v>1</v>
      </c>
      <c r="E932" s="346">
        <f t="shared" ca="1" si="164"/>
        <v>1</v>
      </c>
      <c r="F932" s="344"/>
      <c r="G932" s="374"/>
      <c r="H932" s="374"/>
      <c r="I932" s="374"/>
      <c r="J932" s="375"/>
      <c r="K932" s="376"/>
      <c r="L932" s="377"/>
      <c r="M932" s="377"/>
      <c r="N932" s="382"/>
      <c r="O932" s="403"/>
      <c r="P932" s="375"/>
      <c r="Q932" s="380"/>
      <c r="R932" s="376"/>
      <c r="S932" s="376"/>
      <c r="T932" s="376"/>
      <c r="U932" s="375"/>
      <c r="V932" s="375"/>
      <c r="W932" s="375"/>
      <c r="X932" s="375"/>
      <c r="Y932" s="375"/>
      <c r="Z932" s="375"/>
    </row>
    <row r="933" spans="1:26" ht="13.5" customHeight="1" x14ac:dyDescent="0.25">
      <c r="A933" s="345">
        <f t="shared" ca="1" si="165"/>
        <v>0</v>
      </c>
      <c r="B933" s="345">
        <f t="shared" ca="1" si="162"/>
        <v>22</v>
      </c>
      <c r="C933" s="345">
        <f t="shared" ca="1" si="163"/>
        <v>1</v>
      </c>
      <c r="D933" s="346">
        <f t="shared" ref="D933:D996" ca="1" si="166">IF(H933="ETAPA",0,IF(H933="SUBETAPA",OFFSET(D933,-1,0)+1,OFFSET(D933,-1,0)))</f>
        <v>1</v>
      </c>
      <c r="E933" s="346">
        <f t="shared" ca="1" si="164"/>
        <v>1</v>
      </c>
      <c r="F933" s="344"/>
      <c r="G933" s="374"/>
      <c r="H933" s="374"/>
      <c r="I933" s="374"/>
      <c r="J933" s="375"/>
      <c r="K933" s="376"/>
      <c r="L933" s="377"/>
      <c r="M933" s="377"/>
      <c r="N933" s="382"/>
      <c r="O933" s="403"/>
      <c r="P933" s="375"/>
      <c r="Q933" s="380"/>
      <c r="R933" s="376"/>
      <c r="S933" s="376"/>
      <c r="T933" s="376"/>
      <c r="U933" s="375"/>
      <c r="V933" s="375"/>
      <c r="W933" s="375"/>
      <c r="X933" s="375"/>
      <c r="Y933" s="375"/>
      <c r="Z933" s="375"/>
    </row>
    <row r="934" spans="1:26" ht="13.5" customHeight="1" x14ac:dyDescent="0.25">
      <c r="A934" s="345">
        <f t="shared" ca="1" si="165"/>
        <v>0</v>
      </c>
      <c r="B934" s="345">
        <f t="shared" ca="1" si="162"/>
        <v>22</v>
      </c>
      <c r="C934" s="345">
        <f t="shared" ca="1" si="163"/>
        <v>1</v>
      </c>
      <c r="D934" s="346">
        <f t="shared" ca="1" si="166"/>
        <v>1</v>
      </c>
      <c r="E934" s="346">
        <f t="shared" ca="1" si="164"/>
        <v>1</v>
      </c>
      <c r="F934" s="344"/>
      <c r="G934" s="374"/>
      <c r="H934" s="374"/>
      <c r="I934" s="374"/>
      <c r="J934" s="375"/>
      <c r="K934" s="376"/>
      <c r="L934" s="377"/>
      <c r="M934" s="377"/>
      <c r="N934" s="382"/>
      <c r="O934" s="403"/>
      <c r="P934" s="375"/>
      <c r="Q934" s="380"/>
      <c r="R934" s="376"/>
      <c r="S934" s="376"/>
      <c r="T934" s="376"/>
      <c r="U934" s="375"/>
      <c r="V934" s="375"/>
      <c r="W934" s="375"/>
      <c r="X934" s="375"/>
      <c r="Y934" s="375"/>
      <c r="Z934" s="375"/>
    </row>
    <row r="935" spans="1:26" ht="13.5" customHeight="1" x14ac:dyDescent="0.25">
      <c r="A935" s="345">
        <f t="shared" ca="1" si="165"/>
        <v>0</v>
      </c>
      <c r="B935" s="345">
        <f t="shared" ca="1" si="162"/>
        <v>22</v>
      </c>
      <c r="C935" s="345">
        <f t="shared" ca="1" si="163"/>
        <v>1</v>
      </c>
      <c r="D935" s="346">
        <f t="shared" ca="1" si="166"/>
        <v>1</v>
      </c>
      <c r="E935" s="346">
        <f t="shared" ca="1" si="164"/>
        <v>1</v>
      </c>
      <c r="F935" s="344"/>
      <c r="G935" s="374"/>
      <c r="H935" s="374"/>
      <c r="I935" s="374"/>
      <c r="J935" s="375"/>
      <c r="K935" s="376"/>
      <c r="L935" s="377"/>
      <c r="M935" s="377"/>
      <c r="N935" s="382"/>
      <c r="O935" s="403"/>
      <c r="P935" s="375"/>
      <c r="Q935" s="380"/>
      <c r="R935" s="376"/>
      <c r="S935" s="376"/>
      <c r="T935" s="376"/>
      <c r="U935" s="375"/>
      <c r="V935" s="375"/>
      <c r="W935" s="375"/>
      <c r="X935" s="375"/>
      <c r="Y935" s="375"/>
      <c r="Z935" s="375"/>
    </row>
    <row r="936" spans="1:26" ht="13.5" customHeight="1" x14ac:dyDescent="0.25">
      <c r="A936" s="345">
        <f t="shared" ca="1" si="165"/>
        <v>0</v>
      </c>
      <c r="B936" s="345">
        <f t="shared" ca="1" si="162"/>
        <v>22</v>
      </c>
      <c r="C936" s="345">
        <f t="shared" ca="1" si="163"/>
        <v>1</v>
      </c>
      <c r="D936" s="346">
        <f t="shared" ca="1" si="166"/>
        <v>1</v>
      </c>
      <c r="E936" s="346">
        <f t="shared" ca="1" si="164"/>
        <v>1</v>
      </c>
      <c r="F936" s="344"/>
      <c r="G936" s="374"/>
      <c r="H936" s="374"/>
      <c r="I936" s="374"/>
      <c r="J936" s="375"/>
      <c r="K936" s="376"/>
      <c r="L936" s="377"/>
      <c r="M936" s="377"/>
      <c r="N936" s="382"/>
      <c r="O936" s="403"/>
      <c r="P936" s="375"/>
      <c r="Q936" s="380"/>
      <c r="R936" s="376"/>
      <c r="S936" s="376"/>
      <c r="T936" s="376"/>
      <c r="U936" s="375"/>
      <c r="V936" s="375"/>
      <c r="W936" s="375"/>
      <c r="X936" s="375"/>
      <c r="Y936" s="375"/>
      <c r="Z936" s="375"/>
    </row>
    <row r="937" spans="1:26" ht="13.5" customHeight="1" x14ac:dyDescent="0.25">
      <c r="A937" s="345">
        <f t="shared" ca="1" si="165"/>
        <v>0</v>
      </c>
      <c r="B937" s="345">
        <f t="shared" ca="1" si="162"/>
        <v>22</v>
      </c>
      <c r="C937" s="345">
        <f t="shared" ca="1" si="163"/>
        <v>1</v>
      </c>
      <c r="D937" s="346">
        <f t="shared" ca="1" si="166"/>
        <v>1</v>
      </c>
      <c r="E937" s="346">
        <f t="shared" ca="1" si="164"/>
        <v>1</v>
      </c>
      <c r="F937" s="344"/>
      <c r="G937" s="374"/>
      <c r="H937" s="374"/>
      <c r="I937" s="374"/>
      <c r="J937" s="375"/>
      <c r="K937" s="376"/>
      <c r="L937" s="377"/>
      <c r="M937" s="377"/>
      <c r="N937" s="382"/>
      <c r="O937" s="403"/>
      <c r="P937" s="375"/>
      <c r="Q937" s="380"/>
      <c r="R937" s="376"/>
      <c r="S937" s="376"/>
      <c r="T937" s="376"/>
      <c r="U937" s="375"/>
      <c r="V937" s="375"/>
      <c r="W937" s="375"/>
      <c r="X937" s="375"/>
      <c r="Y937" s="375"/>
      <c r="Z937" s="375"/>
    </row>
    <row r="938" spans="1:26" ht="13.5" customHeight="1" x14ac:dyDescent="0.25">
      <c r="A938" s="345">
        <f t="shared" ca="1" si="165"/>
        <v>0</v>
      </c>
      <c r="B938" s="345">
        <f t="shared" ca="1" si="162"/>
        <v>22</v>
      </c>
      <c r="C938" s="345">
        <f t="shared" ca="1" si="163"/>
        <v>1</v>
      </c>
      <c r="D938" s="346">
        <f t="shared" ca="1" si="166"/>
        <v>1</v>
      </c>
      <c r="E938" s="346">
        <f t="shared" ca="1" si="164"/>
        <v>1</v>
      </c>
      <c r="F938" s="344"/>
      <c r="G938" s="374"/>
      <c r="H938" s="374"/>
      <c r="I938" s="374"/>
      <c r="J938" s="375"/>
      <c r="K938" s="376"/>
      <c r="L938" s="377"/>
      <c r="M938" s="377"/>
      <c r="N938" s="382"/>
      <c r="O938" s="403"/>
      <c r="P938" s="375"/>
      <c r="Q938" s="380"/>
      <c r="R938" s="376"/>
      <c r="S938" s="376"/>
      <c r="T938" s="376"/>
      <c r="U938" s="375"/>
      <c r="V938" s="375"/>
      <c r="W938" s="375"/>
      <c r="X938" s="375"/>
      <c r="Y938" s="375"/>
      <c r="Z938" s="375"/>
    </row>
    <row r="939" spans="1:26" ht="13.5" customHeight="1" x14ac:dyDescent="0.25">
      <c r="A939" s="345">
        <f t="shared" ca="1" si="165"/>
        <v>0</v>
      </c>
      <c r="B939" s="345">
        <f t="shared" ca="1" si="162"/>
        <v>22</v>
      </c>
      <c r="C939" s="345">
        <f t="shared" ca="1" si="163"/>
        <v>1</v>
      </c>
      <c r="D939" s="346">
        <f t="shared" ca="1" si="166"/>
        <v>1</v>
      </c>
      <c r="E939" s="346">
        <f t="shared" ca="1" si="164"/>
        <v>1</v>
      </c>
      <c r="F939" s="344"/>
      <c r="G939" s="374"/>
      <c r="H939" s="374"/>
      <c r="I939" s="374"/>
      <c r="J939" s="375"/>
      <c r="K939" s="376"/>
      <c r="L939" s="377"/>
      <c r="M939" s="377"/>
      <c r="N939" s="382"/>
      <c r="O939" s="403"/>
      <c r="P939" s="375"/>
      <c r="Q939" s="380"/>
      <c r="R939" s="376"/>
      <c r="S939" s="376"/>
      <c r="T939" s="376"/>
      <c r="U939" s="375"/>
      <c r="V939" s="375"/>
      <c r="W939" s="375"/>
      <c r="X939" s="375"/>
      <c r="Y939" s="375"/>
      <c r="Z939" s="375"/>
    </row>
    <row r="940" spans="1:26" ht="13.5" customHeight="1" x14ac:dyDescent="0.25">
      <c r="A940" s="345">
        <f t="shared" ca="1" si="165"/>
        <v>0</v>
      </c>
      <c r="B940" s="345">
        <f t="shared" ca="1" si="162"/>
        <v>22</v>
      </c>
      <c r="C940" s="345">
        <f t="shared" ca="1" si="163"/>
        <v>1</v>
      </c>
      <c r="D940" s="346">
        <f t="shared" ca="1" si="166"/>
        <v>1</v>
      </c>
      <c r="E940" s="346">
        <f t="shared" ca="1" si="164"/>
        <v>1</v>
      </c>
      <c r="F940" s="344"/>
      <c r="G940" s="374"/>
      <c r="H940" s="374"/>
      <c r="I940" s="374"/>
      <c r="J940" s="375"/>
      <c r="K940" s="376"/>
      <c r="L940" s="377"/>
      <c r="M940" s="377"/>
      <c r="N940" s="382"/>
      <c r="O940" s="403"/>
      <c r="P940" s="375"/>
      <c r="Q940" s="380"/>
      <c r="R940" s="376"/>
      <c r="S940" s="376"/>
      <c r="T940" s="376"/>
      <c r="U940" s="375"/>
      <c r="V940" s="375"/>
      <c r="W940" s="375"/>
      <c r="X940" s="375"/>
      <c r="Y940" s="375"/>
      <c r="Z940" s="375"/>
    </row>
    <row r="941" spans="1:26" ht="13.5" customHeight="1" x14ac:dyDescent="0.25">
      <c r="A941" s="345">
        <f t="shared" ca="1" si="165"/>
        <v>0</v>
      </c>
      <c r="B941" s="345">
        <f t="shared" ref="B941:B1004" ca="1" si="167">IF(H941="UNIDADE CONSTRUTIVA",0,IF(H941="CÉLULA CONSTRUTIVA",OFFSET(B941,-1,0)+1,OFFSET(B941,-1,0)))</f>
        <v>22</v>
      </c>
      <c r="C941" s="345">
        <f t="shared" ref="C941:C1004" ca="1" si="168">IF(H941="CÉLULA CONSTRUTIVA",0,IF(H941="ETAPA",OFFSET(C941,-1,0)+1,OFFSET(C941,-1,0)))</f>
        <v>1</v>
      </c>
      <c r="D941" s="346">
        <f t="shared" ca="1" si="166"/>
        <v>1</v>
      </c>
      <c r="E941" s="346">
        <f t="shared" ref="E941:E1004" ca="1" si="169">IF(H941="Subetapa",0,IF(H941="serviço",OFFSET(E941,-1,0)+1,OFFSET(E941,-1,0)))</f>
        <v>1</v>
      </c>
      <c r="F941" s="344"/>
      <c r="G941" s="374"/>
      <c r="H941" s="374"/>
      <c r="I941" s="374"/>
      <c r="J941" s="375"/>
      <c r="K941" s="376"/>
      <c r="L941" s="377"/>
      <c r="M941" s="377"/>
      <c r="N941" s="382"/>
      <c r="O941" s="403"/>
      <c r="P941" s="375"/>
      <c r="Q941" s="380"/>
      <c r="R941" s="376"/>
      <c r="S941" s="376"/>
      <c r="T941" s="376"/>
      <c r="U941" s="375"/>
      <c r="V941" s="375"/>
      <c r="W941" s="375"/>
      <c r="X941" s="375"/>
      <c r="Y941" s="375"/>
      <c r="Z941" s="375"/>
    </row>
    <row r="942" spans="1:26" ht="13.5" customHeight="1" x14ac:dyDescent="0.25">
      <c r="A942" s="345">
        <f t="shared" ca="1" si="165"/>
        <v>0</v>
      </c>
      <c r="B942" s="345">
        <f t="shared" ca="1" si="167"/>
        <v>22</v>
      </c>
      <c r="C942" s="345">
        <f t="shared" ca="1" si="168"/>
        <v>1</v>
      </c>
      <c r="D942" s="346">
        <f t="shared" ca="1" si="166"/>
        <v>1</v>
      </c>
      <c r="E942" s="346">
        <f t="shared" ca="1" si="169"/>
        <v>1</v>
      </c>
      <c r="F942" s="344"/>
      <c r="G942" s="374"/>
      <c r="H942" s="374"/>
      <c r="I942" s="374"/>
      <c r="J942" s="375"/>
      <c r="K942" s="376"/>
      <c r="L942" s="377"/>
      <c r="M942" s="377"/>
      <c r="N942" s="382"/>
      <c r="O942" s="403"/>
      <c r="P942" s="375"/>
      <c r="Q942" s="380"/>
      <c r="R942" s="376"/>
      <c r="S942" s="376"/>
      <c r="T942" s="376"/>
      <c r="U942" s="375"/>
      <c r="V942" s="375"/>
      <c r="W942" s="375"/>
      <c r="X942" s="375"/>
      <c r="Y942" s="375"/>
      <c r="Z942" s="375"/>
    </row>
    <row r="943" spans="1:26" ht="13.5" customHeight="1" x14ac:dyDescent="0.25">
      <c r="A943" s="345">
        <f t="shared" ca="1" si="165"/>
        <v>0</v>
      </c>
      <c r="B943" s="345">
        <f t="shared" ca="1" si="167"/>
        <v>22</v>
      </c>
      <c r="C943" s="345">
        <f t="shared" ca="1" si="168"/>
        <v>1</v>
      </c>
      <c r="D943" s="346">
        <f t="shared" ca="1" si="166"/>
        <v>1</v>
      </c>
      <c r="E943" s="346">
        <f t="shared" ca="1" si="169"/>
        <v>1</v>
      </c>
      <c r="F943" s="344"/>
      <c r="G943" s="374"/>
      <c r="H943" s="374"/>
      <c r="I943" s="374"/>
      <c r="J943" s="375"/>
      <c r="K943" s="376"/>
      <c r="L943" s="377"/>
      <c r="M943" s="377"/>
      <c r="N943" s="382"/>
      <c r="O943" s="403"/>
      <c r="P943" s="375"/>
      <c r="Q943" s="380"/>
      <c r="R943" s="376"/>
      <c r="S943" s="376"/>
      <c r="T943" s="376"/>
      <c r="U943" s="375"/>
      <c r="V943" s="375"/>
      <c r="W943" s="375"/>
      <c r="X943" s="375"/>
      <c r="Y943" s="375"/>
      <c r="Z943" s="375"/>
    </row>
    <row r="944" spans="1:26" ht="13.5" customHeight="1" x14ac:dyDescent="0.25">
      <c r="A944" s="345">
        <f t="shared" ca="1" si="165"/>
        <v>0</v>
      </c>
      <c r="B944" s="345">
        <f t="shared" ca="1" si="167"/>
        <v>22</v>
      </c>
      <c r="C944" s="345">
        <f t="shared" ca="1" si="168"/>
        <v>1</v>
      </c>
      <c r="D944" s="346">
        <f t="shared" ca="1" si="166"/>
        <v>1</v>
      </c>
      <c r="E944" s="346">
        <f t="shared" ca="1" si="169"/>
        <v>1</v>
      </c>
      <c r="F944" s="344"/>
      <c r="G944" s="374"/>
      <c r="H944" s="374"/>
      <c r="I944" s="374"/>
      <c r="J944" s="375"/>
      <c r="K944" s="376"/>
      <c r="L944" s="377"/>
      <c r="M944" s="377"/>
      <c r="N944" s="382"/>
      <c r="O944" s="403"/>
      <c r="P944" s="375"/>
      <c r="Q944" s="380"/>
      <c r="R944" s="376"/>
      <c r="S944" s="376"/>
      <c r="T944" s="376"/>
      <c r="U944" s="375"/>
      <c r="V944" s="375"/>
      <c r="W944" s="375"/>
      <c r="X944" s="375"/>
      <c r="Y944" s="375"/>
      <c r="Z944" s="375"/>
    </row>
    <row r="945" spans="1:26" ht="13.5" customHeight="1" x14ac:dyDescent="0.25">
      <c r="A945" s="345">
        <f t="shared" ca="1" si="165"/>
        <v>0</v>
      </c>
      <c r="B945" s="345">
        <f t="shared" ca="1" si="167"/>
        <v>22</v>
      </c>
      <c r="C945" s="345">
        <f t="shared" ca="1" si="168"/>
        <v>1</v>
      </c>
      <c r="D945" s="346">
        <f t="shared" ca="1" si="166"/>
        <v>1</v>
      </c>
      <c r="E945" s="346">
        <f t="shared" ca="1" si="169"/>
        <v>1</v>
      </c>
      <c r="F945" s="344"/>
      <c r="G945" s="374"/>
      <c r="H945" s="374"/>
      <c r="I945" s="374"/>
      <c r="J945" s="375"/>
      <c r="K945" s="376"/>
      <c r="L945" s="377"/>
      <c r="M945" s="377"/>
      <c r="N945" s="382"/>
      <c r="O945" s="403"/>
      <c r="P945" s="375"/>
      <c r="Q945" s="380"/>
      <c r="R945" s="376"/>
      <c r="S945" s="376"/>
      <c r="T945" s="376"/>
      <c r="U945" s="375"/>
      <c r="V945" s="375"/>
      <c r="W945" s="375"/>
      <c r="X945" s="375"/>
      <c r="Y945" s="375"/>
      <c r="Z945" s="375"/>
    </row>
    <row r="946" spans="1:26" ht="13.5" customHeight="1" x14ac:dyDescent="0.25">
      <c r="A946" s="345">
        <f t="shared" ca="1" si="165"/>
        <v>0</v>
      </c>
      <c r="B946" s="345">
        <f t="shared" ca="1" si="167"/>
        <v>22</v>
      </c>
      <c r="C946" s="345">
        <f t="shared" ca="1" si="168"/>
        <v>1</v>
      </c>
      <c r="D946" s="346">
        <f t="shared" ca="1" si="166"/>
        <v>1</v>
      </c>
      <c r="E946" s="346">
        <f t="shared" ca="1" si="169"/>
        <v>1</v>
      </c>
      <c r="F946" s="344"/>
      <c r="G946" s="374"/>
      <c r="H946" s="374"/>
      <c r="I946" s="374"/>
      <c r="J946" s="375"/>
      <c r="K946" s="376"/>
      <c r="L946" s="377"/>
      <c r="M946" s="377"/>
      <c r="N946" s="382"/>
      <c r="O946" s="403"/>
      <c r="P946" s="375"/>
      <c r="Q946" s="380"/>
      <c r="R946" s="376"/>
      <c r="S946" s="376"/>
      <c r="T946" s="376"/>
      <c r="U946" s="375"/>
      <c r="V946" s="375"/>
      <c r="W946" s="375"/>
      <c r="X946" s="375"/>
      <c r="Y946" s="375"/>
      <c r="Z946" s="375"/>
    </row>
    <row r="947" spans="1:26" ht="13.5" customHeight="1" x14ac:dyDescent="0.25">
      <c r="A947" s="345">
        <f t="shared" ca="1" si="165"/>
        <v>0</v>
      </c>
      <c r="B947" s="345">
        <f t="shared" ca="1" si="167"/>
        <v>22</v>
      </c>
      <c r="C947" s="345">
        <f t="shared" ca="1" si="168"/>
        <v>1</v>
      </c>
      <c r="D947" s="346">
        <f t="shared" ca="1" si="166"/>
        <v>1</v>
      </c>
      <c r="E947" s="346">
        <f t="shared" ca="1" si="169"/>
        <v>1</v>
      </c>
      <c r="F947" s="344"/>
      <c r="G947" s="374"/>
      <c r="H947" s="374"/>
      <c r="I947" s="374"/>
      <c r="J947" s="375"/>
      <c r="K947" s="376"/>
      <c r="L947" s="377"/>
      <c r="M947" s="377"/>
      <c r="N947" s="382"/>
      <c r="O947" s="403"/>
      <c r="P947" s="375"/>
      <c r="Q947" s="380"/>
      <c r="R947" s="376"/>
      <c r="S947" s="376"/>
      <c r="T947" s="376"/>
      <c r="U947" s="375"/>
      <c r="V947" s="375"/>
      <c r="W947" s="375"/>
      <c r="X947" s="375"/>
      <c r="Y947" s="375"/>
      <c r="Z947" s="375"/>
    </row>
    <row r="948" spans="1:26" ht="13.5" customHeight="1" x14ac:dyDescent="0.25">
      <c r="A948" s="345">
        <f t="shared" ca="1" si="165"/>
        <v>0</v>
      </c>
      <c r="B948" s="345">
        <f t="shared" ca="1" si="167"/>
        <v>22</v>
      </c>
      <c r="C948" s="345">
        <f t="shared" ca="1" si="168"/>
        <v>1</v>
      </c>
      <c r="D948" s="346">
        <f t="shared" ca="1" si="166"/>
        <v>1</v>
      </c>
      <c r="E948" s="346">
        <f t="shared" ca="1" si="169"/>
        <v>1</v>
      </c>
      <c r="F948" s="344"/>
      <c r="G948" s="374"/>
      <c r="H948" s="374"/>
      <c r="I948" s="374"/>
      <c r="J948" s="375"/>
      <c r="K948" s="376"/>
      <c r="L948" s="377"/>
      <c r="M948" s="377"/>
      <c r="N948" s="382"/>
      <c r="O948" s="403"/>
      <c r="P948" s="375"/>
      <c r="Q948" s="380"/>
      <c r="R948" s="376"/>
      <c r="S948" s="376"/>
      <c r="T948" s="376"/>
      <c r="U948" s="375"/>
      <c r="V948" s="375"/>
      <c r="W948" s="375"/>
      <c r="X948" s="375"/>
      <c r="Y948" s="375"/>
      <c r="Z948" s="375"/>
    </row>
    <row r="949" spans="1:26" ht="13.5" customHeight="1" x14ac:dyDescent="0.25">
      <c r="A949" s="345">
        <f t="shared" ca="1" si="165"/>
        <v>0</v>
      </c>
      <c r="B949" s="345">
        <f t="shared" ca="1" si="167"/>
        <v>22</v>
      </c>
      <c r="C949" s="345">
        <f t="shared" ca="1" si="168"/>
        <v>1</v>
      </c>
      <c r="D949" s="346">
        <f t="shared" ca="1" si="166"/>
        <v>1</v>
      </c>
      <c r="E949" s="346">
        <f t="shared" ca="1" si="169"/>
        <v>1</v>
      </c>
      <c r="F949" s="344"/>
      <c r="G949" s="374"/>
      <c r="H949" s="374"/>
      <c r="I949" s="374"/>
      <c r="J949" s="375"/>
      <c r="K949" s="376"/>
      <c r="L949" s="377"/>
      <c r="M949" s="377"/>
      <c r="N949" s="382"/>
      <c r="O949" s="403"/>
      <c r="P949" s="375"/>
      <c r="Q949" s="380"/>
      <c r="R949" s="376"/>
      <c r="S949" s="376"/>
      <c r="T949" s="376"/>
      <c r="U949" s="375"/>
      <c r="V949" s="375"/>
      <c r="W949" s="375"/>
      <c r="X949" s="375"/>
      <c r="Y949" s="375"/>
      <c r="Z949" s="375"/>
    </row>
    <row r="950" spans="1:26" ht="13.5" customHeight="1" x14ac:dyDescent="0.25">
      <c r="A950" s="345">
        <f t="shared" ca="1" si="165"/>
        <v>0</v>
      </c>
      <c r="B950" s="345">
        <f t="shared" ca="1" si="167"/>
        <v>22</v>
      </c>
      <c r="C950" s="345">
        <f t="shared" ca="1" si="168"/>
        <v>1</v>
      </c>
      <c r="D950" s="346">
        <f t="shared" ca="1" si="166"/>
        <v>1</v>
      </c>
      <c r="E950" s="346">
        <f t="shared" ca="1" si="169"/>
        <v>1</v>
      </c>
      <c r="F950" s="344"/>
      <c r="G950" s="374"/>
      <c r="H950" s="374"/>
      <c r="I950" s="374"/>
      <c r="J950" s="375"/>
      <c r="K950" s="376"/>
      <c r="L950" s="377"/>
      <c r="M950" s="377"/>
      <c r="N950" s="382"/>
      <c r="O950" s="403"/>
      <c r="P950" s="375"/>
      <c r="Q950" s="380"/>
      <c r="R950" s="376"/>
      <c r="S950" s="376"/>
      <c r="T950" s="376"/>
      <c r="U950" s="375"/>
      <c r="V950" s="375"/>
      <c r="W950" s="375"/>
      <c r="X950" s="375"/>
      <c r="Y950" s="375"/>
      <c r="Z950" s="375"/>
    </row>
    <row r="951" spans="1:26" ht="13.5" customHeight="1" x14ac:dyDescent="0.25">
      <c r="A951" s="345">
        <f t="shared" ca="1" si="165"/>
        <v>0</v>
      </c>
      <c r="B951" s="345">
        <f t="shared" ca="1" si="167"/>
        <v>22</v>
      </c>
      <c r="C951" s="345">
        <f t="shared" ca="1" si="168"/>
        <v>1</v>
      </c>
      <c r="D951" s="346">
        <f t="shared" ca="1" si="166"/>
        <v>1</v>
      </c>
      <c r="E951" s="346">
        <f t="shared" ca="1" si="169"/>
        <v>1</v>
      </c>
      <c r="F951" s="344"/>
      <c r="G951" s="374"/>
      <c r="H951" s="374"/>
      <c r="I951" s="374"/>
      <c r="J951" s="375"/>
      <c r="K951" s="376"/>
      <c r="L951" s="377"/>
      <c r="M951" s="377"/>
      <c r="N951" s="382"/>
      <c r="O951" s="403"/>
      <c r="P951" s="375"/>
      <c r="Q951" s="380"/>
      <c r="R951" s="376"/>
      <c r="S951" s="376"/>
      <c r="T951" s="376"/>
      <c r="U951" s="375"/>
      <c r="V951" s="375"/>
      <c r="W951" s="375"/>
      <c r="X951" s="375"/>
      <c r="Y951" s="375"/>
      <c r="Z951" s="375"/>
    </row>
    <row r="952" spans="1:26" ht="13.5" customHeight="1" x14ac:dyDescent="0.25">
      <c r="A952" s="345">
        <f t="shared" ca="1" si="165"/>
        <v>0</v>
      </c>
      <c r="B952" s="345">
        <f t="shared" ca="1" si="167"/>
        <v>22</v>
      </c>
      <c r="C952" s="345">
        <f t="shared" ca="1" si="168"/>
        <v>1</v>
      </c>
      <c r="D952" s="346">
        <f t="shared" ca="1" si="166"/>
        <v>1</v>
      </c>
      <c r="E952" s="346">
        <f t="shared" ca="1" si="169"/>
        <v>1</v>
      </c>
      <c r="F952" s="344"/>
      <c r="G952" s="374"/>
      <c r="H952" s="374"/>
      <c r="I952" s="374"/>
      <c r="J952" s="375"/>
      <c r="K952" s="376"/>
      <c r="L952" s="377"/>
      <c r="M952" s="377"/>
      <c r="N952" s="382"/>
      <c r="O952" s="403"/>
      <c r="P952" s="375"/>
      <c r="Q952" s="380"/>
      <c r="R952" s="376"/>
      <c r="S952" s="376"/>
      <c r="T952" s="376"/>
      <c r="U952" s="375"/>
      <c r="V952" s="375"/>
      <c r="W952" s="375"/>
      <c r="X952" s="375"/>
      <c r="Y952" s="375"/>
      <c r="Z952" s="375"/>
    </row>
    <row r="953" spans="1:26" ht="13.5" customHeight="1" x14ac:dyDescent="0.25">
      <c r="A953" s="345">
        <f t="shared" ca="1" si="165"/>
        <v>0</v>
      </c>
      <c r="B953" s="345">
        <f t="shared" ca="1" si="167"/>
        <v>22</v>
      </c>
      <c r="C953" s="345">
        <f t="shared" ca="1" si="168"/>
        <v>1</v>
      </c>
      <c r="D953" s="346">
        <f t="shared" ca="1" si="166"/>
        <v>1</v>
      </c>
      <c r="E953" s="346">
        <f t="shared" ca="1" si="169"/>
        <v>1</v>
      </c>
      <c r="F953" s="375"/>
      <c r="G953" s="374"/>
      <c r="H953" s="374"/>
      <c r="I953" s="374"/>
      <c r="J953" s="375"/>
      <c r="K953" s="376"/>
      <c r="L953" s="377"/>
      <c r="M953" s="377"/>
      <c r="N953" s="382"/>
      <c r="O953" s="403"/>
      <c r="P953" s="375"/>
      <c r="Q953" s="380"/>
      <c r="R953" s="376"/>
      <c r="S953" s="376"/>
      <c r="T953" s="376"/>
      <c r="U953" s="375"/>
      <c r="V953" s="375"/>
      <c r="W953" s="375"/>
      <c r="X953" s="375"/>
      <c r="Y953" s="375"/>
      <c r="Z953" s="375"/>
    </row>
    <row r="954" spans="1:26" ht="13.5" customHeight="1" x14ac:dyDescent="0.25">
      <c r="A954" s="345">
        <f t="shared" ca="1" si="165"/>
        <v>0</v>
      </c>
      <c r="B954" s="345">
        <f t="shared" ca="1" si="167"/>
        <v>22</v>
      </c>
      <c r="C954" s="345">
        <f t="shared" ca="1" si="168"/>
        <v>1</v>
      </c>
      <c r="D954" s="346">
        <f t="shared" ca="1" si="166"/>
        <v>1</v>
      </c>
      <c r="E954" s="346">
        <f t="shared" ca="1" si="169"/>
        <v>1</v>
      </c>
      <c r="F954" s="375"/>
      <c r="G954" s="374"/>
      <c r="H954" s="374"/>
      <c r="I954" s="374"/>
      <c r="J954" s="375"/>
      <c r="K954" s="376"/>
      <c r="L954" s="377"/>
      <c r="M954" s="377"/>
      <c r="N954" s="382"/>
      <c r="O954" s="403"/>
      <c r="P954" s="375"/>
      <c r="Q954" s="380"/>
      <c r="R954" s="376"/>
      <c r="S954" s="376"/>
      <c r="T954" s="376"/>
      <c r="U954" s="375"/>
      <c r="V954" s="375"/>
      <c r="W954" s="375"/>
      <c r="X954" s="375"/>
      <c r="Y954" s="375"/>
      <c r="Z954" s="375"/>
    </row>
    <row r="955" spans="1:26" ht="13.5" customHeight="1" x14ac:dyDescent="0.25">
      <c r="A955" s="345">
        <f t="shared" ca="1" si="165"/>
        <v>0</v>
      </c>
      <c r="B955" s="345">
        <f t="shared" ca="1" si="167"/>
        <v>22</v>
      </c>
      <c r="C955" s="345">
        <f t="shared" ca="1" si="168"/>
        <v>1</v>
      </c>
      <c r="D955" s="346">
        <f t="shared" ca="1" si="166"/>
        <v>1</v>
      </c>
      <c r="E955" s="346">
        <f t="shared" ca="1" si="169"/>
        <v>1</v>
      </c>
      <c r="F955" s="375"/>
      <c r="G955" s="374"/>
      <c r="H955" s="374"/>
      <c r="I955" s="374"/>
      <c r="J955" s="375"/>
      <c r="K955" s="376"/>
      <c r="L955" s="377"/>
      <c r="M955" s="377"/>
      <c r="N955" s="382"/>
      <c r="O955" s="403"/>
      <c r="P955" s="375"/>
      <c r="Q955" s="380"/>
      <c r="R955" s="376"/>
      <c r="S955" s="376"/>
      <c r="T955" s="376"/>
      <c r="U955" s="375"/>
      <c r="V955" s="375"/>
      <c r="W955" s="375"/>
      <c r="X955" s="375"/>
      <c r="Y955" s="375"/>
      <c r="Z955" s="375"/>
    </row>
    <row r="956" spans="1:26" ht="13.5" customHeight="1" x14ac:dyDescent="0.25">
      <c r="A956" s="345">
        <f t="shared" ca="1" si="165"/>
        <v>0</v>
      </c>
      <c r="B956" s="345">
        <f t="shared" ca="1" si="167"/>
        <v>22</v>
      </c>
      <c r="C956" s="345">
        <f t="shared" ca="1" si="168"/>
        <v>1</v>
      </c>
      <c r="D956" s="346">
        <f t="shared" ca="1" si="166"/>
        <v>1</v>
      </c>
      <c r="E956" s="346">
        <f t="shared" ca="1" si="169"/>
        <v>1</v>
      </c>
      <c r="F956" s="375"/>
      <c r="G956" s="374"/>
      <c r="H956" s="374"/>
      <c r="I956" s="374"/>
      <c r="J956" s="375"/>
      <c r="K956" s="376"/>
      <c r="L956" s="377"/>
      <c r="M956" s="377"/>
      <c r="N956" s="382"/>
      <c r="O956" s="403"/>
      <c r="P956" s="375"/>
      <c r="Q956" s="380"/>
      <c r="R956" s="376"/>
      <c r="S956" s="376"/>
      <c r="T956" s="376"/>
      <c r="U956" s="375"/>
      <c r="V956" s="375"/>
      <c r="W956" s="375"/>
      <c r="X956" s="375"/>
      <c r="Y956" s="375"/>
      <c r="Z956" s="375"/>
    </row>
    <row r="957" spans="1:26" ht="13.5" customHeight="1" x14ac:dyDescent="0.25">
      <c r="A957" s="345">
        <f t="shared" ca="1" si="165"/>
        <v>0</v>
      </c>
      <c r="B957" s="345">
        <f t="shared" ca="1" si="167"/>
        <v>22</v>
      </c>
      <c r="C957" s="345">
        <f t="shared" ca="1" si="168"/>
        <v>1</v>
      </c>
      <c r="D957" s="346">
        <f t="shared" ca="1" si="166"/>
        <v>1</v>
      </c>
      <c r="E957" s="346">
        <f t="shared" ca="1" si="169"/>
        <v>1</v>
      </c>
      <c r="F957" s="375"/>
      <c r="G957" s="374"/>
      <c r="H957" s="374"/>
      <c r="I957" s="374"/>
      <c r="J957" s="375"/>
      <c r="K957" s="376"/>
      <c r="L957" s="377"/>
      <c r="M957" s="377"/>
      <c r="N957" s="382"/>
      <c r="O957" s="403"/>
      <c r="P957" s="375"/>
      <c r="Q957" s="380"/>
      <c r="R957" s="376"/>
      <c r="S957" s="376"/>
      <c r="T957" s="376"/>
      <c r="U957" s="375"/>
      <c r="V957" s="375"/>
      <c r="W957" s="375"/>
      <c r="X957" s="375"/>
      <c r="Y957" s="375"/>
      <c r="Z957" s="375"/>
    </row>
    <row r="958" spans="1:26" ht="13.5" customHeight="1" x14ac:dyDescent="0.25">
      <c r="A958" s="345">
        <f t="shared" ca="1" si="165"/>
        <v>0</v>
      </c>
      <c r="B958" s="345">
        <f t="shared" ca="1" si="167"/>
        <v>22</v>
      </c>
      <c r="C958" s="345">
        <f t="shared" ca="1" si="168"/>
        <v>1</v>
      </c>
      <c r="D958" s="346">
        <f t="shared" ca="1" si="166"/>
        <v>1</v>
      </c>
      <c r="E958" s="346">
        <f t="shared" ca="1" si="169"/>
        <v>1</v>
      </c>
      <c r="F958" s="375"/>
      <c r="G958" s="374"/>
      <c r="H958" s="374"/>
      <c r="I958" s="374"/>
      <c r="J958" s="375"/>
      <c r="K958" s="376"/>
      <c r="L958" s="377"/>
      <c r="M958" s="377"/>
      <c r="N958" s="382"/>
      <c r="O958" s="403"/>
      <c r="P958" s="375"/>
      <c r="Q958" s="380"/>
      <c r="R958" s="376"/>
      <c r="S958" s="376"/>
      <c r="T958" s="376"/>
      <c r="U958" s="375"/>
      <c r="V958" s="375"/>
      <c r="W958" s="375"/>
      <c r="X958" s="375"/>
      <c r="Y958" s="375"/>
      <c r="Z958" s="375"/>
    </row>
    <row r="959" spans="1:26" ht="13.5" customHeight="1" x14ac:dyDescent="0.25">
      <c r="A959" s="345">
        <f t="shared" ca="1" si="165"/>
        <v>0</v>
      </c>
      <c r="B959" s="345">
        <f t="shared" ca="1" si="167"/>
        <v>22</v>
      </c>
      <c r="C959" s="345">
        <f t="shared" ca="1" si="168"/>
        <v>1</v>
      </c>
      <c r="D959" s="346">
        <f t="shared" ca="1" si="166"/>
        <v>1</v>
      </c>
      <c r="E959" s="346">
        <f t="shared" ca="1" si="169"/>
        <v>1</v>
      </c>
      <c r="F959" s="375"/>
      <c r="G959" s="374"/>
      <c r="H959" s="374"/>
      <c r="I959" s="374"/>
      <c r="J959" s="375"/>
      <c r="K959" s="376"/>
      <c r="L959" s="377"/>
      <c r="M959" s="377"/>
      <c r="N959" s="382"/>
      <c r="O959" s="403"/>
      <c r="P959" s="375"/>
      <c r="Q959" s="380"/>
      <c r="R959" s="376"/>
      <c r="S959" s="376"/>
      <c r="T959" s="376"/>
      <c r="U959" s="375"/>
      <c r="V959" s="375"/>
      <c r="W959" s="375"/>
      <c r="X959" s="375"/>
      <c r="Y959" s="375"/>
      <c r="Z959" s="375"/>
    </row>
    <row r="960" spans="1:26" ht="13.5" customHeight="1" x14ac:dyDescent="0.25">
      <c r="A960" s="345">
        <f t="shared" ca="1" si="165"/>
        <v>0</v>
      </c>
      <c r="B960" s="345">
        <f t="shared" ca="1" si="167"/>
        <v>22</v>
      </c>
      <c r="C960" s="345">
        <f t="shared" ca="1" si="168"/>
        <v>1</v>
      </c>
      <c r="D960" s="346">
        <f t="shared" ca="1" si="166"/>
        <v>1</v>
      </c>
      <c r="E960" s="346">
        <f t="shared" ca="1" si="169"/>
        <v>1</v>
      </c>
      <c r="F960" s="375"/>
      <c r="G960" s="374"/>
      <c r="H960" s="374"/>
      <c r="I960" s="374"/>
      <c r="J960" s="375"/>
      <c r="K960" s="376"/>
      <c r="L960" s="377"/>
      <c r="M960" s="377"/>
      <c r="N960" s="382"/>
      <c r="O960" s="403"/>
      <c r="P960" s="375"/>
      <c r="Q960" s="380"/>
      <c r="R960" s="376"/>
      <c r="S960" s="376"/>
      <c r="T960" s="376"/>
      <c r="U960" s="375"/>
      <c r="V960" s="375"/>
      <c r="W960" s="375"/>
      <c r="X960" s="375"/>
      <c r="Y960" s="375"/>
      <c r="Z960" s="375"/>
    </row>
    <row r="961" spans="1:26" ht="13.5" customHeight="1" x14ac:dyDescent="0.25">
      <c r="A961" s="345">
        <f t="shared" ca="1" si="165"/>
        <v>0</v>
      </c>
      <c r="B961" s="345">
        <f t="shared" ca="1" si="167"/>
        <v>22</v>
      </c>
      <c r="C961" s="345">
        <f t="shared" ca="1" si="168"/>
        <v>1</v>
      </c>
      <c r="D961" s="346">
        <f t="shared" ca="1" si="166"/>
        <v>1</v>
      </c>
      <c r="E961" s="346">
        <f t="shared" ca="1" si="169"/>
        <v>1</v>
      </c>
      <c r="F961" s="375"/>
      <c r="G961" s="374"/>
      <c r="H961" s="374"/>
      <c r="I961" s="374"/>
      <c r="J961" s="375"/>
      <c r="K961" s="376"/>
      <c r="L961" s="377"/>
      <c r="M961" s="377"/>
      <c r="N961" s="382"/>
      <c r="O961" s="403"/>
      <c r="P961" s="375"/>
      <c r="Q961" s="380"/>
      <c r="R961" s="376"/>
      <c r="S961" s="376"/>
      <c r="T961" s="376"/>
      <c r="U961" s="375"/>
      <c r="V961" s="375"/>
      <c r="W961" s="375"/>
      <c r="X961" s="375"/>
      <c r="Y961" s="375"/>
      <c r="Z961" s="375"/>
    </row>
    <row r="962" spans="1:26" ht="13.5" customHeight="1" x14ac:dyDescent="0.25">
      <c r="A962" s="345">
        <f t="shared" ca="1" si="165"/>
        <v>0</v>
      </c>
      <c r="B962" s="345">
        <f t="shared" ca="1" si="167"/>
        <v>22</v>
      </c>
      <c r="C962" s="345">
        <f t="shared" ca="1" si="168"/>
        <v>1</v>
      </c>
      <c r="D962" s="346">
        <f t="shared" ca="1" si="166"/>
        <v>1</v>
      </c>
      <c r="E962" s="346">
        <f t="shared" ca="1" si="169"/>
        <v>1</v>
      </c>
      <c r="F962" s="375"/>
      <c r="G962" s="374"/>
      <c r="H962" s="374"/>
      <c r="I962" s="374"/>
      <c r="J962" s="375"/>
      <c r="K962" s="376"/>
      <c r="L962" s="377"/>
      <c r="M962" s="377"/>
      <c r="N962" s="382"/>
      <c r="O962" s="403"/>
      <c r="P962" s="375"/>
      <c r="Q962" s="380"/>
      <c r="R962" s="376"/>
      <c r="S962" s="376"/>
      <c r="T962" s="376"/>
      <c r="U962" s="375"/>
      <c r="V962" s="375"/>
      <c r="W962" s="375"/>
      <c r="X962" s="375"/>
      <c r="Y962" s="375"/>
      <c r="Z962" s="375"/>
    </row>
    <row r="963" spans="1:26" ht="13.5" customHeight="1" x14ac:dyDescent="0.25">
      <c r="A963" s="345">
        <f t="shared" ca="1" si="165"/>
        <v>0</v>
      </c>
      <c r="B963" s="345">
        <f t="shared" ca="1" si="167"/>
        <v>22</v>
      </c>
      <c r="C963" s="345">
        <f t="shared" ca="1" si="168"/>
        <v>1</v>
      </c>
      <c r="D963" s="346">
        <f t="shared" ca="1" si="166"/>
        <v>1</v>
      </c>
      <c r="E963" s="346">
        <f t="shared" ca="1" si="169"/>
        <v>1</v>
      </c>
      <c r="F963" s="375"/>
      <c r="G963" s="374"/>
      <c r="H963" s="374"/>
      <c r="I963" s="374"/>
      <c r="J963" s="375"/>
      <c r="K963" s="376"/>
      <c r="L963" s="377"/>
      <c r="M963" s="377"/>
      <c r="N963" s="382"/>
      <c r="O963" s="403"/>
      <c r="P963" s="375"/>
      <c r="Q963" s="380"/>
      <c r="R963" s="376"/>
      <c r="S963" s="376"/>
      <c r="T963" s="376"/>
      <c r="U963" s="375"/>
      <c r="V963" s="375"/>
      <c r="W963" s="375"/>
      <c r="X963" s="375"/>
      <c r="Y963" s="375"/>
      <c r="Z963" s="375"/>
    </row>
    <row r="964" spans="1:26" ht="13.5" customHeight="1" x14ac:dyDescent="0.25">
      <c r="A964" s="345">
        <f t="shared" ca="1" si="165"/>
        <v>0</v>
      </c>
      <c r="B964" s="345">
        <f t="shared" ca="1" si="167"/>
        <v>22</v>
      </c>
      <c r="C964" s="345">
        <f t="shared" ca="1" si="168"/>
        <v>1</v>
      </c>
      <c r="D964" s="346">
        <f t="shared" ca="1" si="166"/>
        <v>1</v>
      </c>
      <c r="E964" s="346">
        <f t="shared" ca="1" si="169"/>
        <v>1</v>
      </c>
      <c r="F964" s="375"/>
      <c r="G964" s="374"/>
      <c r="H964" s="374"/>
      <c r="I964" s="374"/>
      <c r="J964" s="375"/>
      <c r="K964" s="376"/>
      <c r="L964" s="377"/>
      <c r="M964" s="377"/>
      <c r="N964" s="382"/>
      <c r="O964" s="403"/>
      <c r="P964" s="375"/>
      <c r="Q964" s="380"/>
      <c r="R964" s="376"/>
      <c r="S964" s="376"/>
      <c r="T964" s="376"/>
      <c r="U964" s="375"/>
      <c r="V964" s="375"/>
      <c r="W964" s="375"/>
      <c r="X964" s="375"/>
      <c r="Y964" s="375"/>
      <c r="Z964" s="375"/>
    </row>
    <row r="965" spans="1:26" ht="13.5" customHeight="1" x14ac:dyDescent="0.25">
      <c r="A965" s="345">
        <f t="shared" ca="1" si="165"/>
        <v>0</v>
      </c>
      <c r="B965" s="345">
        <f t="shared" ca="1" si="167"/>
        <v>22</v>
      </c>
      <c r="C965" s="345">
        <f t="shared" ca="1" si="168"/>
        <v>1</v>
      </c>
      <c r="D965" s="346">
        <f t="shared" ca="1" si="166"/>
        <v>1</v>
      </c>
      <c r="E965" s="346">
        <f t="shared" ca="1" si="169"/>
        <v>1</v>
      </c>
      <c r="F965" s="375"/>
      <c r="G965" s="374"/>
      <c r="H965" s="374"/>
      <c r="I965" s="374"/>
      <c r="J965" s="375"/>
      <c r="K965" s="376"/>
      <c r="L965" s="377"/>
      <c r="M965" s="377"/>
      <c r="N965" s="382"/>
      <c r="O965" s="403"/>
      <c r="P965" s="375"/>
      <c r="Q965" s="380"/>
      <c r="R965" s="376"/>
      <c r="S965" s="376"/>
      <c r="T965" s="376"/>
      <c r="U965" s="375"/>
      <c r="V965" s="375"/>
      <c r="W965" s="375"/>
      <c r="X965" s="375"/>
      <c r="Y965" s="375"/>
      <c r="Z965" s="375"/>
    </row>
    <row r="966" spans="1:26" ht="13.5" customHeight="1" x14ac:dyDescent="0.25">
      <c r="A966" s="345">
        <f t="shared" ca="1" si="165"/>
        <v>0</v>
      </c>
      <c r="B966" s="345">
        <f t="shared" ca="1" si="167"/>
        <v>22</v>
      </c>
      <c r="C966" s="345">
        <f t="shared" ca="1" si="168"/>
        <v>1</v>
      </c>
      <c r="D966" s="346">
        <f t="shared" ca="1" si="166"/>
        <v>1</v>
      </c>
      <c r="E966" s="346">
        <f t="shared" ca="1" si="169"/>
        <v>1</v>
      </c>
      <c r="F966" s="375"/>
      <c r="G966" s="374"/>
      <c r="H966" s="374"/>
      <c r="I966" s="374"/>
      <c r="J966" s="375"/>
      <c r="K966" s="376"/>
      <c r="L966" s="377"/>
      <c r="M966" s="377"/>
      <c r="N966" s="382"/>
      <c r="O966" s="403"/>
      <c r="P966" s="375"/>
      <c r="Q966" s="380"/>
      <c r="R966" s="376"/>
      <c r="S966" s="376"/>
      <c r="T966" s="376"/>
      <c r="U966" s="375"/>
      <c r="V966" s="375"/>
      <c r="W966" s="375"/>
      <c r="X966" s="375"/>
      <c r="Y966" s="375"/>
      <c r="Z966" s="375"/>
    </row>
    <row r="967" spans="1:26" ht="13.5" customHeight="1" x14ac:dyDescent="0.25">
      <c r="A967" s="345">
        <f t="shared" ca="1" si="165"/>
        <v>0</v>
      </c>
      <c r="B967" s="345">
        <f t="shared" ca="1" si="167"/>
        <v>22</v>
      </c>
      <c r="C967" s="345">
        <f t="shared" ca="1" si="168"/>
        <v>1</v>
      </c>
      <c r="D967" s="346">
        <f t="shared" ca="1" si="166"/>
        <v>1</v>
      </c>
      <c r="E967" s="346">
        <f t="shared" ca="1" si="169"/>
        <v>1</v>
      </c>
      <c r="F967" s="375"/>
      <c r="G967" s="374"/>
      <c r="H967" s="374"/>
      <c r="I967" s="374"/>
      <c r="J967" s="375"/>
      <c r="K967" s="376"/>
      <c r="L967" s="377"/>
      <c r="M967" s="377"/>
      <c r="N967" s="382"/>
      <c r="O967" s="403"/>
      <c r="P967" s="375"/>
      <c r="Q967" s="380"/>
      <c r="R967" s="376"/>
      <c r="S967" s="376"/>
      <c r="T967" s="376"/>
      <c r="U967" s="375"/>
      <c r="V967" s="375"/>
      <c r="W967" s="375"/>
      <c r="X967" s="375"/>
      <c r="Y967" s="375"/>
      <c r="Z967" s="375"/>
    </row>
    <row r="968" spans="1:26" ht="13.5" customHeight="1" x14ac:dyDescent="0.25">
      <c r="A968" s="345">
        <f t="shared" ca="1" si="165"/>
        <v>0</v>
      </c>
      <c r="B968" s="345">
        <f t="shared" ca="1" si="167"/>
        <v>22</v>
      </c>
      <c r="C968" s="345">
        <f t="shared" ca="1" si="168"/>
        <v>1</v>
      </c>
      <c r="D968" s="346">
        <f t="shared" ca="1" si="166"/>
        <v>1</v>
      </c>
      <c r="E968" s="346">
        <f t="shared" ca="1" si="169"/>
        <v>1</v>
      </c>
      <c r="F968" s="375"/>
      <c r="G968" s="374"/>
      <c r="H968" s="374"/>
      <c r="I968" s="374"/>
      <c r="J968" s="375"/>
      <c r="K968" s="376"/>
      <c r="L968" s="377"/>
      <c r="M968" s="377"/>
      <c r="N968" s="382"/>
      <c r="O968" s="403"/>
      <c r="P968" s="375"/>
      <c r="Q968" s="380"/>
      <c r="R968" s="376"/>
      <c r="S968" s="376"/>
      <c r="T968" s="376"/>
      <c r="U968" s="375"/>
      <c r="V968" s="375"/>
      <c r="W968" s="375"/>
      <c r="X968" s="375"/>
      <c r="Y968" s="375"/>
      <c r="Z968" s="375"/>
    </row>
    <row r="969" spans="1:26" ht="13.5" customHeight="1" x14ac:dyDescent="0.25">
      <c r="A969" s="345">
        <f t="shared" ca="1" si="165"/>
        <v>0</v>
      </c>
      <c r="B969" s="345">
        <f t="shared" ca="1" si="167"/>
        <v>22</v>
      </c>
      <c r="C969" s="345">
        <f t="shared" ca="1" si="168"/>
        <v>1</v>
      </c>
      <c r="D969" s="346">
        <f t="shared" ca="1" si="166"/>
        <v>1</v>
      </c>
      <c r="E969" s="346">
        <f t="shared" ca="1" si="169"/>
        <v>1</v>
      </c>
      <c r="F969" s="375"/>
      <c r="G969" s="374"/>
      <c r="H969" s="374"/>
      <c r="I969" s="374"/>
      <c r="J969" s="375"/>
      <c r="K969" s="376"/>
      <c r="L969" s="377"/>
      <c r="M969" s="377"/>
      <c r="N969" s="382"/>
      <c r="O969" s="403"/>
      <c r="P969" s="375"/>
      <c r="Q969" s="380"/>
      <c r="R969" s="376"/>
      <c r="S969" s="376"/>
      <c r="T969" s="376"/>
      <c r="U969" s="375"/>
      <c r="V969" s="375"/>
      <c r="W969" s="375"/>
      <c r="X969" s="375"/>
      <c r="Y969" s="375"/>
      <c r="Z969" s="375"/>
    </row>
    <row r="970" spans="1:26" ht="13.5" customHeight="1" x14ac:dyDescent="0.25">
      <c r="A970" s="345">
        <f t="shared" ca="1" si="165"/>
        <v>0</v>
      </c>
      <c r="B970" s="345">
        <f t="shared" ca="1" si="167"/>
        <v>22</v>
      </c>
      <c r="C970" s="345">
        <f t="shared" ca="1" si="168"/>
        <v>1</v>
      </c>
      <c r="D970" s="346">
        <f t="shared" ca="1" si="166"/>
        <v>1</v>
      </c>
      <c r="E970" s="346">
        <f t="shared" ca="1" si="169"/>
        <v>1</v>
      </c>
      <c r="F970" s="375"/>
      <c r="G970" s="374"/>
      <c r="H970" s="374"/>
      <c r="I970" s="374"/>
      <c r="J970" s="375"/>
      <c r="K970" s="376"/>
      <c r="L970" s="377"/>
      <c r="M970" s="377"/>
      <c r="N970" s="382"/>
      <c r="O970" s="403"/>
      <c r="P970" s="375"/>
      <c r="Q970" s="380"/>
      <c r="R970" s="376"/>
      <c r="S970" s="376"/>
      <c r="T970" s="376"/>
      <c r="U970" s="375"/>
      <c r="V970" s="375"/>
      <c r="W970" s="375"/>
      <c r="X970" s="375"/>
      <c r="Y970" s="375"/>
      <c r="Z970" s="375"/>
    </row>
    <row r="971" spans="1:26" ht="13.5" customHeight="1" x14ac:dyDescent="0.25">
      <c r="A971" s="345">
        <f t="shared" ca="1" si="165"/>
        <v>0</v>
      </c>
      <c r="B971" s="345">
        <f t="shared" ca="1" si="167"/>
        <v>22</v>
      </c>
      <c r="C971" s="345">
        <f t="shared" ca="1" si="168"/>
        <v>1</v>
      </c>
      <c r="D971" s="346">
        <f t="shared" ca="1" si="166"/>
        <v>1</v>
      </c>
      <c r="E971" s="346">
        <f t="shared" ca="1" si="169"/>
        <v>1</v>
      </c>
      <c r="F971" s="375"/>
      <c r="G971" s="374"/>
      <c r="H971" s="374"/>
      <c r="I971" s="374"/>
      <c r="J971" s="375"/>
      <c r="K971" s="376"/>
      <c r="L971" s="377"/>
      <c r="M971" s="377"/>
      <c r="N971" s="382"/>
      <c r="O971" s="403"/>
      <c r="P971" s="375"/>
      <c r="Q971" s="380"/>
      <c r="R971" s="376"/>
      <c r="S971" s="376"/>
      <c r="T971" s="376"/>
      <c r="U971" s="375"/>
      <c r="V971" s="375"/>
      <c r="W971" s="375"/>
      <c r="X971" s="375"/>
      <c r="Y971" s="375"/>
      <c r="Z971" s="375"/>
    </row>
    <row r="972" spans="1:26" ht="13.5" customHeight="1" x14ac:dyDescent="0.25">
      <c r="A972" s="345">
        <f t="shared" ca="1" si="165"/>
        <v>0</v>
      </c>
      <c r="B972" s="345">
        <f t="shared" ca="1" si="167"/>
        <v>22</v>
      </c>
      <c r="C972" s="345">
        <f t="shared" ca="1" si="168"/>
        <v>1</v>
      </c>
      <c r="D972" s="346">
        <f t="shared" ca="1" si="166"/>
        <v>1</v>
      </c>
      <c r="E972" s="346">
        <f t="shared" ca="1" si="169"/>
        <v>1</v>
      </c>
      <c r="F972" s="375"/>
      <c r="G972" s="374"/>
      <c r="H972" s="374"/>
      <c r="I972" s="374"/>
      <c r="J972" s="375"/>
      <c r="K972" s="376"/>
      <c r="L972" s="377"/>
      <c r="M972" s="377"/>
      <c r="N972" s="382"/>
      <c r="O972" s="403"/>
      <c r="P972" s="375"/>
      <c r="Q972" s="380"/>
      <c r="R972" s="376"/>
      <c r="S972" s="376"/>
      <c r="T972" s="376"/>
      <c r="U972" s="375"/>
      <c r="V972" s="375"/>
      <c r="W972" s="375"/>
      <c r="X972" s="375"/>
      <c r="Y972" s="375"/>
      <c r="Z972" s="375"/>
    </row>
    <row r="973" spans="1:26" ht="13.5" customHeight="1" x14ac:dyDescent="0.25">
      <c r="A973" s="345">
        <f t="shared" ca="1" si="165"/>
        <v>0</v>
      </c>
      <c r="B973" s="345">
        <f t="shared" ca="1" si="167"/>
        <v>22</v>
      </c>
      <c r="C973" s="345">
        <f t="shared" ca="1" si="168"/>
        <v>1</v>
      </c>
      <c r="D973" s="346">
        <f t="shared" ca="1" si="166"/>
        <v>1</v>
      </c>
      <c r="E973" s="346">
        <f t="shared" ca="1" si="169"/>
        <v>1</v>
      </c>
      <c r="F973" s="375"/>
      <c r="G973" s="374"/>
      <c r="H973" s="374"/>
      <c r="I973" s="374"/>
      <c r="J973" s="375"/>
      <c r="K973" s="376"/>
      <c r="L973" s="377"/>
      <c r="M973" s="377"/>
      <c r="N973" s="382"/>
      <c r="O973" s="403"/>
      <c r="P973" s="375"/>
      <c r="Q973" s="380"/>
      <c r="R973" s="376"/>
      <c r="S973" s="376"/>
      <c r="T973" s="376"/>
      <c r="U973" s="375"/>
      <c r="V973" s="375"/>
      <c r="W973" s="375"/>
      <c r="X973" s="375"/>
      <c r="Y973" s="375"/>
      <c r="Z973" s="375"/>
    </row>
    <row r="974" spans="1:26" ht="13.5" customHeight="1" x14ac:dyDescent="0.25">
      <c r="A974" s="345">
        <f t="shared" ca="1" si="165"/>
        <v>0</v>
      </c>
      <c r="B974" s="345">
        <f t="shared" ca="1" si="167"/>
        <v>22</v>
      </c>
      <c r="C974" s="345">
        <f t="shared" ca="1" si="168"/>
        <v>1</v>
      </c>
      <c r="D974" s="346">
        <f t="shared" ca="1" si="166"/>
        <v>1</v>
      </c>
      <c r="E974" s="346">
        <f t="shared" ca="1" si="169"/>
        <v>1</v>
      </c>
      <c r="F974" s="375"/>
      <c r="G974" s="374"/>
      <c r="H974" s="374"/>
      <c r="I974" s="374"/>
      <c r="J974" s="375"/>
      <c r="K974" s="376"/>
      <c r="L974" s="377"/>
      <c r="M974" s="377"/>
      <c r="N974" s="382"/>
      <c r="O974" s="403"/>
      <c r="P974" s="375"/>
      <c r="Q974" s="380"/>
      <c r="R974" s="376"/>
      <c r="S974" s="376"/>
      <c r="T974" s="376"/>
      <c r="U974" s="375"/>
      <c r="V974" s="375"/>
      <c r="W974" s="375"/>
      <c r="X974" s="375"/>
      <c r="Y974" s="375"/>
      <c r="Z974" s="375"/>
    </row>
    <row r="975" spans="1:26" ht="13.5" customHeight="1" x14ac:dyDescent="0.25">
      <c r="A975" s="345">
        <f t="shared" ca="1" si="165"/>
        <v>0</v>
      </c>
      <c r="B975" s="345">
        <f t="shared" ca="1" si="167"/>
        <v>22</v>
      </c>
      <c r="C975" s="345">
        <f t="shared" ca="1" si="168"/>
        <v>1</v>
      </c>
      <c r="D975" s="346">
        <f t="shared" ca="1" si="166"/>
        <v>1</v>
      </c>
      <c r="E975" s="346">
        <f t="shared" ca="1" si="169"/>
        <v>1</v>
      </c>
      <c r="F975" s="375"/>
      <c r="G975" s="374"/>
      <c r="H975" s="374"/>
      <c r="I975" s="374"/>
      <c r="J975" s="375"/>
      <c r="K975" s="376"/>
      <c r="L975" s="377"/>
      <c r="M975" s="377"/>
      <c r="N975" s="382"/>
      <c r="O975" s="403"/>
      <c r="P975" s="375"/>
      <c r="Q975" s="380"/>
      <c r="R975" s="376"/>
      <c r="S975" s="376"/>
      <c r="T975" s="376"/>
      <c r="U975" s="375"/>
      <c r="V975" s="375"/>
      <c r="W975" s="375"/>
      <c r="X975" s="375"/>
      <c r="Y975" s="375"/>
      <c r="Z975" s="375"/>
    </row>
    <row r="976" spans="1:26" ht="13.5" customHeight="1" x14ac:dyDescent="0.25">
      <c r="A976" s="345">
        <f t="shared" ca="1" si="165"/>
        <v>0</v>
      </c>
      <c r="B976" s="345">
        <f t="shared" ca="1" si="167"/>
        <v>22</v>
      </c>
      <c r="C976" s="345">
        <f t="shared" ca="1" si="168"/>
        <v>1</v>
      </c>
      <c r="D976" s="346">
        <f t="shared" ca="1" si="166"/>
        <v>1</v>
      </c>
      <c r="E976" s="346">
        <f t="shared" ca="1" si="169"/>
        <v>1</v>
      </c>
      <c r="F976" s="375"/>
      <c r="G976" s="374"/>
      <c r="H976" s="374"/>
      <c r="I976" s="374"/>
      <c r="J976" s="375"/>
      <c r="K976" s="376"/>
      <c r="L976" s="377"/>
      <c r="M976" s="377"/>
      <c r="N976" s="382"/>
      <c r="O976" s="403"/>
      <c r="P976" s="375"/>
      <c r="Q976" s="380"/>
      <c r="R976" s="376"/>
      <c r="S976" s="376"/>
      <c r="T976" s="376"/>
      <c r="U976" s="375"/>
      <c r="V976" s="375"/>
      <c r="W976" s="375"/>
      <c r="X976" s="375"/>
      <c r="Y976" s="375"/>
      <c r="Z976" s="375"/>
    </row>
    <row r="977" spans="1:26" ht="13.5" customHeight="1" x14ac:dyDescent="0.25">
      <c r="A977" s="345">
        <f t="shared" ca="1" si="165"/>
        <v>0</v>
      </c>
      <c r="B977" s="345">
        <f t="shared" ca="1" si="167"/>
        <v>22</v>
      </c>
      <c r="C977" s="345">
        <f t="shared" ca="1" si="168"/>
        <v>1</v>
      </c>
      <c r="D977" s="346">
        <f t="shared" ca="1" si="166"/>
        <v>1</v>
      </c>
      <c r="E977" s="346">
        <f t="shared" ca="1" si="169"/>
        <v>1</v>
      </c>
      <c r="F977" s="375"/>
      <c r="G977" s="374"/>
      <c r="H977" s="374"/>
      <c r="I977" s="374"/>
      <c r="J977" s="375"/>
      <c r="K977" s="376"/>
      <c r="L977" s="377"/>
      <c r="M977" s="377"/>
      <c r="N977" s="382"/>
      <c r="O977" s="403"/>
      <c r="P977" s="375"/>
      <c r="Q977" s="380"/>
      <c r="R977" s="376"/>
      <c r="S977" s="376"/>
      <c r="T977" s="376"/>
      <c r="U977" s="375"/>
      <c r="V977" s="375"/>
      <c r="W977" s="375"/>
      <c r="X977" s="375"/>
      <c r="Y977" s="375"/>
      <c r="Z977" s="375"/>
    </row>
    <row r="978" spans="1:26" ht="13.5" customHeight="1" x14ac:dyDescent="0.25">
      <c r="A978" s="345">
        <f t="shared" ca="1" si="165"/>
        <v>0</v>
      </c>
      <c r="B978" s="345">
        <f t="shared" ca="1" si="167"/>
        <v>22</v>
      </c>
      <c r="C978" s="345">
        <f t="shared" ca="1" si="168"/>
        <v>1</v>
      </c>
      <c r="D978" s="346">
        <f t="shared" ca="1" si="166"/>
        <v>1</v>
      </c>
      <c r="E978" s="346">
        <f t="shared" ca="1" si="169"/>
        <v>1</v>
      </c>
      <c r="F978" s="375"/>
      <c r="G978" s="374"/>
      <c r="H978" s="374"/>
      <c r="I978" s="374"/>
      <c r="J978" s="375"/>
      <c r="K978" s="376"/>
      <c r="L978" s="377"/>
      <c r="M978" s="377"/>
      <c r="N978" s="382"/>
      <c r="O978" s="403"/>
      <c r="P978" s="375"/>
      <c r="Q978" s="380"/>
      <c r="R978" s="376"/>
      <c r="S978" s="376"/>
      <c r="T978" s="376"/>
      <c r="U978" s="375"/>
      <c r="V978" s="375"/>
      <c r="W978" s="375"/>
      <c r="X978" s="375"/>
      <c r="Y978" s="375"/>
      <c r="Z978" s="375"/>
    </row>
    <row r="979" spans="1:26" ht="13.5" customHeight="1" x14ac:dyDescent="0.25">
      <c r="A979" s="345">
        <f t="shared" ca="1" si="165"/>
        <v>0</v>
      </c>
      <c r="B979" s="345">
        <f t="shared" ca="1" si="167"/>
        <v>22</v>
      </c>
      <c r="C979" s="345">
        <f t="shared" ca="1" si="168"/>
        <v>1</v>
      </c>
      <c r="D979" s="346">
        <f t="shared" ca="1" si="166"/>
        <v>1</v>
      </c>
      <c r="E979" s="346">
        <f t="shared" ca="1" si="169"/>
        <v>1</v>
      </c>
      <c r="F979" s="375"/>
      <c r="G979" s="374"/>
      <c r="H979" s="374"/>
      <c r="I979" s="374"/>
      <c r="J979" s="375"/>
      <c r="K979" s="376"/>
      <c r="L979" s="377"/>
      <c r="M979" s="377"/>
      <c r="N979" s="382"/>
      <c r="O979" s="403"/>
      <c r="P979" s="375"/>
      <c r="Q979" s="380"/>
      <c r="R979" s="376"/>
      <c r="S979" s="376"/>
      <c r="T979" s="376"/>
      <c r="U979" s="375"/>
      <c r="V979" s="375"/>
      <c r="W979" s="375"/>
      <c r="X979" s="375"/>
      <c r="Y979" s="375"/>
      <c r="Z979" s="375"/>
    </row>
    <row r="980" spans="1:26" ht="13.5" customHeight="1" x14ac:dyDescent="0.25">
      <c r="A980" s="345">
        <f t="shared" ca="1" si="165"/>
        <v>0</v>
      </c>
      <c r="B980" s="345">
        <f t="shared" ca="1" si="167"/>
        <v>22</v>
      </c>
      <c r="C980" s="345">
        <f t="shared" ca="1" si="168"/>
        <v>1</v>
      </c>
      <c r="D980" s="346">
        <f t="shared" ca="1" si="166"/>
        <v>1</v>
      </c>
      <c r="E980" s="346">
        <f t="shared" ca="1" si="169"/>
        <v>1</v>
      </c>
      <c r="F980" s="375"/>
      <c r="G980" s="374"/>
      <c r="H980" s="374"/>
      <c r="I980" s="374"/>
      <c r="J980" s="375"/>
      <c r="K980" s="376"/>
      <c r="L980" s="377"/>
      <c r="M980" s="377"/>
      <c r="N980" s="382"/>
      <c r="O980" s="403"/>
      <c r="P980" s="375"/>
      <c r="Q980" s="380"/>
      <c r="R980" s="376"/>
      <c r="S980" s="376"/>
      <c r="T980" s="376"/>
      <c r="U980" s="375"/>
      <c r="V980" s="375"/>
      <c r="W980" s="375"/>
      <c r="X980" s="375"/>
      <c r="Y980" s="375"/>
      <c r="Z980" s="375"/>
    </row>
    <row r="981" spans="1:26" ht="13.5" customHeight="1" x14ac:dyDescent="0.25">
      <c r="A981" s="345">
        <f t="shared" ca="1" si="165"/>
        <v>0</v>
      </c>
      <c r="B981" s="345">
        <f t="shared" ca="1" si="167"/>
        <v>22</v>
      </c>
      <c r="C981" s="345">
        <f t="shared" ca="1" si="168"/>
        <v>1</v>
      </c>
      <c r="D981" s="346">
        <f t="shared" ca="1" si="166"/>
        <v>1</v>
      </c>
      <c r="E981" s="346">
        <f t="shared" ca="1" si="169"/>
        <v>1</v>
      </c>
      <c r="F981" s="375"/>
      <c r="G981" s="374"/>
      <c r="H981" s="374"/>
      <c r="I981" s="374"/>
      <c r="J981" s="375"/>
      <c r="K981" s="376"/>
      <c r="L981" s="377"/>
      <c r="M981" s="377"/>
      <c r="N981" s="382"/>
      <c r="O981" s="403"/>
      <c r="P981" s="375"/>
      <c r="Q981" s="380"/>
      <c r="R981" s="376"/>
      <c r="S981" s="376"/>
      <c r="T981" s="376"/>
      <c r="U981" s="375"/>
      <c r="V981" s="375"/>
      <c r="W981" s="375"/>
      <c r="X981" s="375"/>
      <c r="Y981" s="375"/>
      <c r="Z981" s="375"/>
    </row>
    <row r="982" spans="1:26" ht="13.5" customHeight="1" x14ac:dyDescent="0.25">
      <c r="A982" s="345">
        <f t="shared" ca="1" si="165"/>
        <v>0</v>
      </c>
      <c r="B982" s="345">
        <f t="shared" ca="1" si="167"/>
        <v>22</v>
      </c>
      <c r="C982" s="345">
        <f t="shared" ca="1" si="168"/>
        <v>1</v>
      </c>
      <c r="D982" s="346">
        <f t="shared" ca="1" si="166"/>
        <v>1</v>
      </c>
      <c r="E982" s="346">
        <f t="shared" ca="1" si="169"/>
        <v>1</v>
      </c>
      <c r="F982" s="375"/>
      <c r="G982" s="374"/>
      <c r="H982" s="374"/>
      <c r="I982" s="374"/>
      <c r="J982" s="375"/>
      <c r="K982" s="376"/>
      <c r="L982" s="377"/>
      <c r="M982" s="377"/>
      <c r="N982" s="382"/>
      <c r="O982" s="403"/>
      <c r="P982" s="375"/>
      <c r="Q982" s="380"/>
      <c r="R982" s="376"/>
      <c r="S982" s="376"/>
      <c r="T982" s="376"/>
      <c r="U982" s="375"/>
      <c r="V982" s="375"/>
      <c r="W982" s="375"/>
      <c r="X982" s="375"/>
      <c r="Y982" s="375"/>
      <c r="Z982" s="375"/>
    </row>
    <row r="983" spans="1:26" ht="13.5" customHeight="1" x14ac:dyDescent="0.25">
      <c r="A983" s="345">
        <f t="shared" ca="1" si="165"/>
        <v>0</v>
      </c>
      <c r="B983" s="345">
        <f t="shared" ca="1" si="167"/>
        <v>22</v>
      </c>
      <c r="C983" s="345">
        <f t="shared" ca="1" si="168"/>
        <v>1</v>
      </c>
      <c r="D983" s="346">
        <f t="shared" ca="1" si="166"/>
        <v>1</v>
      </c>
      <c r="E983" s="346">
        <f t="shared" ca="1" si="169"/>
        <v>1</v>
      </c>
      <c r="F983" s="375"/>
      <c r="G983" s="374"/>
      <c r="H983" s="374"/>
      <c r="I983" s="374"/>
      <c r="J983" s="375"/>
      <c r="K983" s="376"/>
      <c r="L983" s="377"/>
      <c r="M983" s="377"/>
      <c r="N983" s="382"/>
      <c r="O983" s="403"/>
      <c r="P983" s="375"/>
      <c r="Q983" s="380"/>
      <c r="R983" s="376"/>
      <c r="S983" s="376"/>
      <c r="T983" s="376"/>
      <c r="U983" s="375"/>
      <c r="V983" s="375"/>
      <c r="W983" s="375"/>
      <c r="X983" s="375"/>
      <c r="Y983" s="375"/>
      <c r="Z983" s="375"/>
    </row>
    <row r="984" spans="1:26" ht="13.5" customHeight="1" x14ac:dyDescent="0.25">
      <c r="A984" s="345">
        <f t="shared" ca="1" si="165"/>
        <v>0</v>
      </c>
      <c r="B984" s="345">
        <f t="shared" ca="1" si="167"/>
        <v>22</v>
      </c>
      <c r="C984" s="345">
        <f t="shared" ca="1" si="168"/>
        <v>1</v>
      </c>
      <c r="D984" s="346">
        <f t="shared" ca="1" si="166"/>
        <v>1</v>
      </c>
      <c r="E984" s="346">
        <f t="shared" ca="1" si="169"/>
        <v>1</v>
      </c>
      <c r="F984" s="375"/>
      <c r="G984" s="374"/>
      <c r="H984" s="374"/>
      <c r="I984" s="374"/>
      <c r="J984" s="375"/>
      <c r="K984" s="376"/>
      <c r="L984" s="377"/>
      <c r="M984" s="377"/>
      <c r="N984" s="382"/>
      <c r="O984" s="403"/>
      <c r="P984" s="375"/>
      <c r="Q984" s="380"/>
      <c r="R984" s="376"/>
      <c r="S984" s="376"/>
      <c r="T984" s="376"/>
      <c r="U984" s="375"/>
      <c r="V984" s="375"/>
      <c r="W984" s="375"/>
      <c r="X984" s="375"/>
      <c r="Y984" s="375"/>
      <c r="Z984" s="375"/>
    </row>
    <row r="985" spans="1:26" ht="13.5" customHeight="1" x14ac:dyDescent="0.25">
      <c r="A985" s="345">
        <f t="shared" ca="1" si="165"/>
        <v>0</v>
      </c>
      <c r="B985" s="345">
        <f t="shared" ca="1" si="167"/>
        <v>22</v>
      </c>
      <c r="C985" s="345">
        <f t="shared" ca="1" si="168"/>
        <v>1</v>
      </c>
      <c r="D985" s="346">
        <f t="shared" ca="1" si="166"/>
        <v>1</v>
      </c>
      <c r="E985" s="346">
        <f t="shared" ca="1" si="169"/>
        <v>1</v>
      </c>
      <c r="F985" s="375"/>
      <c r="G985" s="374"/>
      <c r="H985" s="374"/>
      <c r="I985" s="374"/>
      <c r="J985" s="375"/>
      <c r="K985" s="376"/>
      <c r="L985" s="377"/>
      <c r="M985" s="377"/>
      <c r="N985" s="382"/>
      <c r="O985" s="403"/>
      <c r="P985" s="375"/>
      <c r="Q985" s="380"/>
      <c r="R985" s="376"/>
      <c r="S985" s="376"/>
      <c r="T985" s="376"/>
      <c r="U985" s="375"/>
      <c r="V985" s="375"/>
      <c r="W985" s="375"/>
      <c r="X985" s="375"/>
      <c r="Y985" s="375"/>
      <c r="Z985" s="375"/>
    </row>
    <row r="986" spans="1:26" ht="13.5" customHeight="1" x14ac:dyDescent="0.25">
      <c r="A986" s="345">
        <f t="shared" ca="1" si="165"/>
        <v>0</v>
      </c>
      <c r="B986" s="345">
        <f t="shared" ca="1" si="167"/>
        <v>22</v>
      </c>
      <c r="C986" s="345">
        <f t="shared" ca="1" si="168"/>
        <v>1</v>
      </c>
      <c r="D986" s="346">
        <f t="shared" ca="1" si="166"/>
        <v>1</v>
      </c>
      <c r="E986" s="346">
        <f t="shared" ca="1" si="169"/>
        <v>1</v>
      </c>
      <c r="F986" s="375"/>
      <c r="G986" s="374"/>
      <c r="H986" s="374"/>
      <c r="I986" s="374"/>
      <c r="J986" s="375"/>
      <c r="K986" s="376"/>
      <c r="L986" s="377"/>
      <c r="M986" s="377"/>
      <c r="N986" s="382"/>
      <c r="O986" s="403"/>
      <c r="P986" s="375"/>
      <c r="Q986" s="380"/>
      <c r="R986" s="376"/>
      <c r="S986" s="376"/>
      <c r="T986" s="376"/>
      <c r="U986" s="375"/>
      <c r="V986" s="375"/>
      <c r="W986" s="375"/>
      <c r="X986" s="375"/>
      <c r="Y986" s="375"/>
      <c r="Z986" s="375"/>
    </row>
    <row r="987" spans="1:26" ht="13.5" customHeight="1" x14ac:dyDescent="0.25">
      <c r="A987" s="345">
        <f t="shared" ca="1" si="165"/>
        <v>0</v>
      </c>
      <c r="B987" s="345">
        <f t="shared" ca="1" si="167"/>
        <v>22</v>
      </c>
      <c r="C987" s="345">
        <f t="shared" ca="1" si="168"/>
        <v>1</v>
      </c>
      <c r="D987" s="346">
        <f t="shared" ca="1" si="166"/>
        <v>1</v>
      </c>
      <c r="E987" s="346">
        <f t="shared" ca="1" si="169"/>
        <v>1</v>
      </c>
      <c r="F987" s="375"/>
      <c r="G987" s="374"/>
      <c r="H987" s="374"/>
      <c r="I987" s="374"/>
      <c r="J987" s="375"/>
      <c r="K987" s="376"/>
      <c r="L987" s="377"/>
      <c r="M987" s="377"/>
      <c r="N987" s="382"/>
      <c r="O987" s="403"/>
      <c r="P987" s="375"/>
      <c r="Q987" s="380"/>
      <c r="R987" s="376"/>
      <c r="S987" s="376"/>
      <c r="T987" s="376"/>
      <c r="U987" s="375"/>
      <c r="V987" s="375"/>
      <c r="W987" s="375"/>
      <c r="X987" s="375"/>
      <c r="Y987" s="375"/>
      <c r="Z987" s="375"/>
    </row>
    <row r="988" spans="1:26" ht="13.5" customHeight="1" x14ac:dyDescent="0.25">
      <c r="A988" s="345">
        <f t="shared" ca="1" si="165"/>
        <v>0</v>
      </c>
      <c r="B988" s="345">
        <f t="shared" ca="1" si="167"/>
        <v>22</v>
      </c>
      <c r="C988" s="345">
        <f t="shared" ca="1" si="168"/>
        <v>1</v>
      </c>
      <c r="D988" s="346">
        <f t="shared" ca="1" si="166"/>
        <v>1</v>
      </c>
      <c r="E988" s="346">
        <f t="shared" ca="1" si="169"/>
        <v>1</v>
      </c>
      <c r="F988" s="375"/>
      <c r="G988" s="374"/>
      <c r="H988" s="374"/>
      <c r="I988" s="374"/>
      <c r="J988" s="375"/>
      <c r="K988" s="376"/>
      <c r="L988" s="377"/>
      <c r="M988" s="377"/>
      <c r="N988" s="382"/>
      <c r="O988" s="403"/>
      <c r="P988" s="375"/>
      <c r="Q988" s="380"/>
      <c r="R988" s="376"/>
      <c r="S988" s="376"/>
      <c r="T988" s="376"/>
      <c r="U988" s="375"/>
      <c r="V988" s="375"/>
      <c r="W988" s="375"/>
      <c r="X988" s="375"/>
      <c r="Y988" s="375"/>
      <c r="Z988" s="375"/>
    </row>
    <row r="989" spans="1:26" ht="13.5" customHeight="1" x14ac:dyDescent="0.25">
      <c r="A989" s="345">
        <f t="shared" ca="1" si="165"/>
        <v>0</v>
      </c>
      <c r="B989" s="345">
        <f t="shared" ca="1" si="167"/>
        <v>22</v>
      </c>
      <c r="C989" s="345">
        <f t="shared" ca="1" si="168"/>
        <v>1</v>
      </c>
      <c r="D989" s="346">
        <f t="shared" ca="1" si="166"/>
        <v>1</v>
      </c>
      <c r="E989" s="346">
        <f t="shared" ca="1" si="169"/>
        <v>1</v>
      </c>
      <c r="F989" s="375"/>
      <c r="G989" s="374"/>
      <c r="H989" s="374"/>
      <c r="I989" s="374"/>
      <c r="J989" s="375"/>
      <c r="K989" s="376"/>
      <c r="L989" s="377"/>
      <c r="M989" s="377"/>
      <c r="N989" s="382"/>
      <c r="O989" s="403"/>
      <c r="P989" s="375"/>
      <c r="Q989" s="380"/>
      <c r="R989" s="376"/>
      <c r="S989" s="376"/>
      <c r="T989" s="376"/>
      <c r="U989" s="375"/>
      <c r="V989" s="375"/>
      <c r="W989" s="375"/>
      <c r="X989" s="375"/>
      <c r="Y989" s="375"/>
      <c r="Z989" s="375"/>
    </row>
    <row r="990" spans="1:26" ht="13.5" customHeight="1" x14ac:dyDescent="0.25">
      <c r="A990" s="345">
        <f t="shared" ref="A990:A1010" ca="1" si="170">IF($H990="UNIDADE CONSTRUTIVA",OFFSET(A990,-1,0)+1,LARGE(A$3:A985,1))</f>
        <v>0</v>
      </c>
      <c r="B990" s="345">
        <f t="shared" ca="1" si="167"/>
        <v>22</v>
      </c>
      <c r="C990" s="345">
        <f t="shared" ca="1" si="168"/>
        <v>1</v>
      </c>
      <c r="D990" s="346">
        <f t="shared" ca="1" si="166"/>
        <v>1</v>
      </c>
      <c r="E990" s="346">
        <f t="shared" ca="1" si="169"/>
        <v>1</v>
      </c>
      <c r="F990" s="375"/>
      <c r="G990" s="374"/>
      <c r="H990" s="374"/>
      <c r="I990" s="374"/>
      <c r="J990" s="375"/>
      <c r="K990" s="376"/>
      <c r="L990" s="377"/>
      <c r="M990" s="377"/>
      <c r="N990" s="382"/>
      <c r="O990" s="403"/>
      <c r="P990" s="375"/>
      <c r="Q990" s="380"/>
      <c r="R990" s="376"/>
      <c r="S990" s="376"/>
      <c r="T990" s="376"/>
      <c r="U990" s="375"/>
      <c r="V990" s="375"/>
      <c r="W990" s="375"/>
      <c r="X990" s="375"/>
      <c r="Y990" s="375"/>
      <c r="Z990" s="375"/>
    </row>
    <row r="991" spans="1:26" ht="13.5" customHeight="1" x14ac:dyDescent="0.25">
      <c r="A991" s="345">
        <f t="shared" ca="1" si="170"/>
        <v>0</v>
      </c>
      <c r="B991" s="345">
        <f t="shared" ca="1" si="167"/>
        <v>22</v>
      </c>
      <c r="C991" s="345">
        <f t="shared" ca="1" si="168"/>
        <v>1</v>
      </c>
      <c r="D991" s="346">
        <f t="shared" ca="1" si="166"/>
        <v>1</v>
      </c>
      <c r="E991" s="346">
        <f t="shared" ca="1" si="169"/>
        <v>1</v>
      </c>
      <c r="F991" s="375"/>
      <c r="G991" s="374"/>
      <c r="H991" s="374"/>
      <c r="I991" s="374"/>
      <c r="J991" s="375"/>
      <c r="K991" s="376"/>
      <c r="L991" s="377"/>
      <c r="M991" s="377"/>
      <c r="N991" s="382"/>
      <c r="O991" s="403"/>
      <c r="P991" s="375"/>
      <c r="Q991" s="380"/>
      <c r="R991" s="376"/>
      <c r="S991" s="376"/>
      <c r="T991" s="376"/>
      <c r="U991" s="375"/>
      <c r="V991" s="375"/>
      <c r="W991" s="375"/>
      <c r="X991" s="375"/>
      <c r="Y991" s="375"/>
      <c r="Z991" s="375"/>
    </row>
    <row r="992" spans="1:26" ht="13.5" customHeight="1" x14ac:dyDescent="0.25">
      <c r="A992" s="345">
        <f t="shared" ca="1" si="170"/>
        <v>0</v>
      </c>
      <c r="B992" s="345">
        <f t="shared" ca="1" si="167"/>
        <v>22</v>
      </c>
      <c r="C992" s="345">
        <f t="shared" ca="1" si="168"/>
        <v>1</v>
      </c>
      <c r="D992" s="346">
        <f t="shared" ca="1" si="166"/>
        <v>1</v>
      </c>
      <c r="E992" s="346">
        <f t="shared" ca="1" si="169"/>
        <v>1</v>
      </c>
      <c r="F992" s="375"/>
      <c r="G992" s="374"/>
      <c r="H992" s="374"/>
      <c r="I992" s="374"/>
      <c r="J992" s="375"/>
      <c r="K992" s="376"/>
      <c r="L992" s="377"/>
      <c r="M992" s="377"/>
      <c r="N992" s="382"/>
      <c r="O992" s="403"/>
      <c r="P992" s="375"/>
      <c r="Q992" s="380"/>
      <c r="R992" s="376"/>
      <c r="S992" s="376"/>
      <c r="T992" s="376"/>
      <c r="U992" s="375"/>
      <c r="V992" s="375"/>
      <c r="W992" s="375"/>
      <c r="X992" s="375"/>
      <c r="Y992" s="375"/>
      <c r="Z992" s="375"/>
    </row>
    <row r="993" spans="1:26" ht="13.5" customHeight="1" x14ac:dyDescent="0.25">
      <c r="A993" s="345">
        <f t="shared" ca="1" si="170"/>
        <v>0</v>
      </c>
      <c r="B993" s="345">
        <f t="shared" ca="1" si="167"/>
        <v>22</v>
      </c>
      <c r="C993" s="345">
        <f t="shared" ca="1" si="168"/>
        <v>1</v>
      </c>
      <c r="D993" s="346">
        <f t="shared" ca="1" si="166"/>
        <v>1</v>
      </c>
      <c r="E993" s="346">
        <f t="shared" ca="1" si="169"/>
        <v>1</v>
      </c>
      <c r="F993" s="375"/>
      <c r="G993" s="374"/>
      <c r="H993" s="374"/>
      <c r="I993" s="374"/>
      <c r="J993" s="375"/>
      <c r="K993" s="376"/>
      <c r="L993" s="377"/>
      <c r="M993" s="377"/>
      <c r="N993" s="382"/>
      <c r="O993" s="403"/>
      <c r="P993" s="375"/>
      <c r="Q993" s="380"/>
      <c r="R993" s="376"/>
      <c r="S993" s="376"/>
      <c r="T993" s="376"/>
      <c r="U993" s="375"/>
      <c r="V993" s="375"/>
      <c r="W993" s="375"/>
      <c r="X993" s="375"/>
      <c r="Y993" s="375"/>
      <c r="Z993" s="375"/>
    </row>
    <row r="994" spans="1:26" ht="13.5" customHeight="1" x14ac:dyDescent="0.25">
      <c r="A994" s="345">
        <f t="shared" ca="1" si="170"/>
        <v>0</v>
      </c>
      <c r="B994" s="345">
        <f t="shared" ca="1" si="167"/>
        <v>22</v>
      </c>
      <c r="C994" s="345">
        <f t="shared" ca="1" si="168"/>
        <v>1</v>
      </c>
      <c r="D994" s="346">
        <f t="shared" ca="1" si="166"/>
        <v>1</v>
      </c>
      <c r="E994" s="346">
        <f t="shared" ca="1" si="169"/>
        <v>1</v>
      </c>
      <c r="F994" s="375"/>
      <c r="G994" s="374"/>
      <c r="H994" s="374"/>
      <c r="I994" s="374"/>
      <c r="J994" s="375"/>
      <c r="K994" s="376"/>
      <c r="L994" s="377"/>
      <c r="M994" s="377"/>
      <c r="N994" s="382"/>
      <c r="O994" s="403"/>
      <c r="P994" s="375"/>
      <c r="Q994" s="380"/>
      <c r="R994" s="376"/>
      <c r="S994" s="376"/>
      <c r="T994" s="376"/>
      <c r="U994" s="375"/>
      <c r="V994" s="375"/>
      <c r="W994" s="375"/>
      <c r="X994" s="375"/>
      <c r="Y994" s="375"/>
      <c r="Z994" s="375"/>
    </row>
    <row r="995" spans="1:26" ht="13.5" customHeight="1" x14ac:dyDescent="0.25">
      <c r="A995" s="345">
        <f t="shared" ca="1" si="170"/>
        <v>0</v>
      </c>
      <c r="B995" s="345">
        <f t="shared" ca="1" si="167"/>
        <v>22</v>
      </c>
      <c r="C995" s="345">
        <f t="shared" ca="1" si="168"/>
        <v>1</v>
      </c>
      <c r="D995" s="346">
        <f t="shared" ca="1" si="166"/>
        <v>1</v>
      </c>
      <c r="E995" s="346">
        <f t="shared" ca="1" si="169"/>
        <v>1</v>
      </c>
      <c r="F995" s="375"/>
      <c r="G995" s="374"/>
      <c r="H995" s="374"/>
      <c r="I995" s="374"/>
      <c r="J995" s="375"/>
      <c r="K995" s="376"/>
      <c r="L995" s="377"/>
      <c r="M995" s="377"/>
      <c r="N995" s="382"/>
      <c r="O995" s="403"/>
      <c r="P995" s="375"/>
      <c r="Q995" s="380"/>
      <c r="R995" s="376"/>
      <c r="S995" s="376"/>
      <c r="T995" s="376"/>
      <c r="U995" s="375"/>
      <c r="V995" s="375"/>
      <c r="W995" s="375"/>
      <c r="X995" s="375"/>
      <c r="Y995" s="375"/>
      <c r="Z995" s="375"/>
    </row>
    <row r="996" spans="1:26" ht="13.5" customHeight="1" x14ac:dyDescent="0.25">
      <c r="A996" s="345">
        <f t="shared" ca="1" si="170"/>
        <v>0</v>
      </c>
      <c r="B996" s="345">
        <f t="shared" ca="1" si="167"/>
        <v>22</v>
      </c>
      <c r="C996" s="345">
        <f t="shared" ca="1" si="168"/>
        <v>1</v>
      </c>
      <c r="D996" s="346">
        <f t="shared" ca="1" si="166"/>
        <v>1</v>
      </c>
      <c r="E996" s="346">
        <f t="shared" ca="1" si="169"/>
        <v>1</v>
      </c>
      <c r="F996" s="375"/>
      <c r="G996" s="374"/>
      <c r="H996" s="374"/>
      <c r="I996" s="374"/>
      <c r="J996" s="375"/>
      <c r="K996" s="376"/>
      <c r="L996" s="377"/>
      <c r="M996" s="377"/>
      <c r="N996" s="382"/>
      <c r="O996" s="403"/>
      <c r="P996" s="375"/>
      <c r="Q996" s="380"/>
      <c r="R996" s="376"/>
      <c r="S996" s="376"/>
      <c r="T996" s="376"/>
      <c r="U996" s="375"/>
      <c r="V996" s="375"/>
      <c r="W996" s="375"/>
      <c r="X996" s="375"/>
      <c r="Y996" s="375"/>
      <c r="Z996" s="375"/>
    </row>
    <row r="997" spans="1:26" ht="13.5" customHeight="1" x14ac:dyDescent="0.25">
      <c r="A997" s="345">
        <f t="shared" ca="1" si="170"/>
        <v>0</v>
      </c>
      <c r="B997" s="345">
        <f t="shared" ca="1" si="167"/>
        <v>22</v>
      </c>
      <c r="C997" s="345">
        <f t="shared" ca="1" si="168"/>
        <v>1</v>
      </c>
      <c r="D997" s="346">
        <f t="shared" ref="D997:D1010" ca="1" si="171">IF(H997="ETAPA",0,IF(H997="SUBETAPA",OFFSET(D997,-1,0)+1,OFFSET(D997,-1,0)))</f>
        <v>1</v>
      </c>
      <c r="E997" s="346">
        <f t="shared" ca="1" si="169"/>
        <v>1</v>
      </c>
      <c r="F997" s="375"/>
      <c r="G997" s="374"/>
      <c r="H997" s="374"/>
      <c r="I997" s="374"/>
      <c r="J997" s="375"/>
      <c r="K997" s="376"/>
      <c r="L997" s="377"/>
      <c r="M997" s="377"/>
      <c r="N997" s="382"/>
      <c r="O997" s="403"/>
      <c r="P997" s="375"/>
      <c r="Q997" s="380"/>
      <c r="R997" s="376"/>
      <c r="S997" s="376"/>
      <c r="T997" s="376"/>
      <c r="U997" s="375"/>
      <c r="V997" s="375"/>
      <c r="W997" s="375"/>
      <c r="X997" s="375"/>
      <c r="Y997" s="375"/>
      <c r="Z997" s="375"/>
    </row>
    <row r="998" spans="1:26" ht="13.5" customHeight="1" x14ac:dyDescent="0.25">
      <c r="A998" s="345">
        <f t="shared" ca="1" si="170"/>
        <v>0</v>
      </c>
      <c r="B998" s="345">
        <f t="shared" ca="1" si="167"/>
        <v>22</v>
      </c>
      <c r="C998" s="345">
        <f t="shared" ca="1" si="168"/>
        <v>1</v>
      </c>
      <c r="D998" s="346">
        <f t="shared" ca="1" si="171"/>
        <v>1</v>
      </c>
      <c r="E998" s="346">
        <f t="shared" ca="1" si="169"/>
        <v>1</v>
      </c>
      <c r="F998" s="375"/>
      <c r="G998" s="374"/>
      <c r="H998" s="374"/>
      <c r="I998" s="374"/>
      <c r="J998" s="375"/>
      <c r="K998" s="376"/>
      <c r="L998" s="377"/>
      <c r="M998" s="377"/>
      <c r="N998" s="382"/>
      <c r="O998" s="403"/>
      <c r="P998" s="375"/>
      <c r="Q998" s="380"/>
      <c r="R998" s="376"/>
      <c r="S998" s="376"/>
      <c r="T998" s="376"/>
      <c r="U998" s="375"/>
      <c r="V998" s="375"/>
      <c r="W998" s="375"/>
      <c r="X998" s="375"/>
      <c r="Y998" s="375"/>
      <c r="Z998" s="375"/>
    </row>
    <row r="999" spans="1:26" ht="13.5" customHeight="1" x14ac:dyDescent="0.25">
      <c r="A999" s="345">
        <f t="shared" ca="1" si="170"/>
        <v>0</v>
      </c>
      <c r="B999" s="345">
        <f t="shared" ca="1" si="167"/>
        <v>22</v>
      </c>
      <c r="C999" s="345">
        <f t="shared" ca="1" si="168"/>
        <v>1</v>
      </c>
      <c r="D999" s="346">
        <f t="shared" ca="1" si="171"/>
        <v>1</v>
      </c>
      <c r="E999" s="346">
        <f t="shared" ca="1" si="169"/>
        <v>1</v>
      </c>
      <c r="F999" s="375"/>
      <c r="G999" s="374"/>
      <c r="H999" s="374"/>
      <c r="I999" s="374"/>
      <c r="J999" s="375"/>
      <c r="K999" s="376"/>
      <c r="L999" s="377"/>
      <c r="M999" s="377"/>
      <c r="N999" s="382"/>
      <c r="O999" s="403"/>
      <c r="P999" s="375"/>
      <c r="Q999" s="380"/>
      <c r="R999" s="376"/>
      <c r="S999" s="376"/>
      <c r="T999" s="376"/>
      <c r="U999" s="375"/>
      <c r="V999" s="375"/>
      <c r="W999" s="375"/>
      <c r="X999" s="375"/>
      <c r="Y999" s="375"/>
      <c r="Z999" s="375"/>
    </row>
    <row r="1000" spans="1:26" ht="13.5" customHeight="1" x14ac:dyDescent="0.25">
      <c r="A1000" s="345">
        <f t="shared" ca="1" si="170"/>
        <v>0</v>
      </c>
      <c r="B1000" s="345">
        <f t="shared" ca="1" si="167"/>
        <v>22</v>
      </c>
      <c r="C1000" s="345">
        <f t="shared" ca="1" si="168"/>
        <v>1</v>
      </c>
      <c r="D1000" s="346">
        <f t="shared" ca="1" si="171"/>
        <v>1</v>
      </c>
      <c r="E1000" s="346">
        <f t="shared" ca="1" si="169"/>
        <v>1</v>
      </c>
      <c r="F1000" s="375"/>
      <c r="G1000" s="374"/>
      <c r="H1000" s="374"/>
      <c r="I1000" s="374"/>
      <c r="J1000" s="375"/>
      <c r="K1000" s="376"/>
      <c r="L1000" s="377"/>
      <c r="M1000" s="377"/>
      <c r="N1000" s="382"/>
      <c r="O1000" s="403"/>
      <c r="P1000" s="375"/>
      <c r="Q1000" s="380"/>
      <c r="R1000" s="376"/>
      <c r="S1000" s="376"/>
      <c r="T1000" s="376"/>
      <c r="U1000" s="375"/>
      <c r="V1000" s="375"/>
      <c r="W1000" s="375"/>
      <c r="X1000" s="375"/>
      <c r="Y1000" s="375"/>
      <c r="Z1000" s="375"/>
    </row>
    <row r="1001" spans="1:26" ht="13.5" customHeight="1" x14ac:dyDescent="0.25">
      <c r="A1001" s="345">
        <f t="shared" ca="1" si="170"/>
        <v>0</v>
      </c>
      <c r="B1001" s="345">
        <f t="shared" ca="1" si="167"/>
        <v>22</v>
      </c>
      <c r="C1001" s="345">
        <f t="shared" ca="1" si="168"/>
        <v>1</v>
      </c>
      <c r="D1001" s="346">
        <f t="shared" ca="1" si="171"/>
        <v>1</v>
      </c>
      <c r="E1001" s="346">
        <f t="shared" ca="1" si="169"/>
        <v>1</v>
      </c>
      <c r="F1001" s="375"/>
      <c r="G1001" s="374"/>
      <c r="H1001" s="374"/>
      <c r="I1001" s="374"/>
      <c r="J1001" s="375"/>
      <c r="K1001" s="376"/>
      <c r="L1001" s="377"/>
      <c r="M1001" s="377"/>
      <c r="N1001" s="382"/>
      <c r="O1001" s="403"/>
      <c r="P1001" s="375"/>
      <c r="Q1001" s="380"/>
      <c r="R1001" s="376"/>
      <c r="S1001" s="376"/>
      <c r="T1001" s="376"/>
      <c r="U1001" s="375"/>
      <c r="V1001" s="375"/>
      <c r="W1001" s="375"/>
      <c r="X1001" s="375"/>
      <c r="Y1001" s="375"/>
      <c r="Z1001" s="375"/>
    </row>
    <row r="1002" spans="1:26" ht="13.5" customHeight="1" x14ac:dyDescent="0.25">
      <c r="A1002" s="345">
        <f t="shared" ca="1" si="170"/>
        <v>0</v>
      </c>
      <c r="B1002" s="345">
        <f t="shared" ca="1" si="167"/>
        <v>22</v>
      </c>
      <c r="C1002" s="345">
        <f t="shared" ca="1" si="168"/>
        <v>1</v>
      </c>
      <c r="D1002" s="346">
        <f t="shared" ca="1" si="171"/>
        <v>1</v>
      </c>
      <c r="E1002" s="346">
        <f t="shared" ca="1" si="169"/>
        <v>1</v>
      </c>
      <c r="F1002" s="375"/>
      <c r="G1002" s="374"/>
      <c r="H1002" s="374"/>
      <c r="I1002" s="374"/>
      <c r="J1002" s="375"/>
      <c r="K1002" s="376"/>
      <c r="L1002" s="377"/>
      <c r="M1002" s="377"/>
      <c r="N1002" s="382"/>
      <c r="O1002" s="403"/>
      <c r="P1002" s="375"/>
      <c r="Q1002" s="380"/>
      <c r="R1002" s="376"/>
      <c r="S1002" s="376"/>
      <c r="T1002" s="376"/>
      <c r="U1002" s="375"/>
      <c r="V1002" s="375"/>
      <c r="W1002" s="375"/>
      <c r="X1002" s="375"/>
      <c r="Y1002" s="375"/>
      <c r="Z1002" s="375"/>
    </row>
    <row r="1003" spans="1:26" ht="13.5" customHeight="1" x14ac:dyDescent="0.25">
      <c r="A1003" s="345">
        <f t="shared" ca="1" si="170"/>
        <v>0</v>
      </c>
      <c r="B1003" s="345">
        <f t="shared" ca="1" si="167"/>
        <v>22</v>
      </c>
      <c r="C1003" s="345">
        <f t="shared" ca="1" si="168"/>
        <v>1</v>
      </c>
      <c r="D1003" s="346">
        <f t="shared" ca="1" si="171"/>
        <v>1</v>
      </c>
      <c r="E1003" s="346">
        <f t="shared" ca="1" si="169"/>
        <v>1</v>
      </c>
      <c r="F1003" s="375"/>
      <c r="G1003" s="374"/>
      <c r="H1003" s="374"/>
      <c r="I1003" s="374"/>
      <c r="J1003" s="375"/>
      <c r="K1003" s="376"/>
      <c r="L1003" s="377"/>
      <c r="M1003" s="377"/>
      <c r="N1003" s="382"/>
      <c r="O1003" s="403"/>
      <c r="P1003" s="375"/>
      <c r="Q1003" s="380"/>
      <c r="R1003" s="376"/>
      <c r="S1003" s="376"/>
      <c r="T1003" s="376"/>
      <c r="U1003" s="375"/>
      <c r="V1003" s="375"/>
      <c r="W1003" s="375"/>
      <c r="X1003" s="375"/>
      <c r="Y1003" s="375"/>
      <c r="Z1003" s="375"/>
    </row>
    <row r="1004" spans="1:26" ht="13.5" customHeight="1" x14ac:dyDescent="0.25">
      <c r="A1004" s="345">
        <f t="shared" ca="1" si="170"/>
        <v>0</v>
      </c>
      <c r="B1004" s="345">
        <f t="shared" ca="1" si="167"/>
        <v>22</v>
      </c>
      <c r="C1004" s="345">
        <f t="shared" ca="1" si="168"/>
        <v>1</v>
      </c>
      <c r="D1004" s="346">
        <f t="shared" ca="1" si="171"/>
        <v>1</v>
      </c>
      <c r="E1004" s="346">
        <f t="shared" ca="1" si="169"/>
        <v>1</v>
      </c>
      <c r="F1004" s="375"/>
      <c r="G1004" s="374"/>
      <c r="H1004" s="374"/>
      <c r="I1004" s="374"/>
      <c r="J1004" s="375"/>
      <c r="K1004" s="376"/>
      <c r="L1004" s="377"/>
      <c r="M1004" s="377"/>
      <c r="N1004" s="382"/>
      <c r="O1004" s="403"/>
      <c r="P1004" s="375"/>
      <c r="Q1004" s="380"/>
      <c r="R1004" s="376"/>
      <c r="S1004" s="376"/>
      <c r="T1004" s="376"/>
      <c r="U1004" s="375"/>
      <c r="V1004" s="375"/>
      <c r="W1004" s="375"/>
      <c r="X1004" s="375"/>
      <c r="Y1004" s="375"/>
      <c r="Z1004" s="375"/>
    </row>
    <row r="1005" spans="1:26" ht="13.5" customHeight="1" x14ac:dyDescent="0.25">
      <c r="A1005" s="345">
        <f t="shared" ca="1" si="170"/>
        <v>0</v>
      </c>
      <c r="B1005" s="345">
        <f t="shared" ref="B1005:B1010" ca="1" si="172">IF(H1005="UNIDADE CONSTRUTIVA",0,IF(H1005="CÉLULA CONSTRUTIVA",OFFSET(B1005,-1,0)+1,OFFSET(B1005,-1,0)))</f>
        <v>22</v>
      </c>
      <c r="C1005" s="345">
        <f t="shared" ref="C1005:C1010" ca="1" si="173">IF(H1005="CÉLULA CONSTRUTIVA",0,IF(H1005="ETAPA",OFFSET(C1005,-1,0)+1,OFFSET(C1005,-1,0)))</f>
        <v>1</v>
      </c>
      <c r="D1005" s="346">
        <f t="shared" ca="1" si="171"/>
        <v>1</v>
      </c>
      <c r="E1005" s="346">
        <f t="shared" ref="E1005:E1010" ca="1" si="174">IF(H1005="Subetapa",0,IF(H1005="serviço",OFFSET(E1005,-1,0)+1,OFFSET(E1005,-1,0)))</f>
        <v>1</v>
      </c>
      <c r="F1005" s="375"/>
      <c r="G1005" s="374"/>
      <c r="H1005" s="374"/>
      <c r="I1005" s="374"/>
      <c r="J1005" s="375"/>
      <c r="K1005" s="376"/>
      <c r="L1005" s="377"/>
      <c r="M1005" s="377"/>
      <c r="N1005" s="382"/>
      <c r="O1005" s="403"/>
      <c r="P1005" s="375"/>
      <c r="Q1005" s="380"/>
      <c r="R1005" s="376"/>
      <c r="S1005" s="376"/>
      <c r="T1005" s="376"/>
      <c r="U1005" s="375"/>
      <c r="V1005" s="375"/>
      <c r="W1005" s="375"/>
      <c r="X1005" s="375"/>
      <c r="Y1005" s="375"/>
      <c r="Z1005" s="375"/>
    </row>
    <row r="1006" spans="1:26" ht="13.5" customHeight="1" x14ac:dyDescent="0.25">
      <c r="A1006" s="345">
        <f t="shared" ca="1" si="170"/>
        <v>0</v>
      </c>
      <c r="B1006" s="345">
        <f t="shared" ca="1" si="172"/>
        <v>22</v>
      </c>
      <c r="C1006" s="345">
        <f t="shared" ca="1" si="173"/>
        <v>1</v>
      </c>
      <c r="D1006" s="346">
        <f t="shared" ca="1" si="171"/>
        <v>1</v>
      </c>
      <c r="E1006" s="346">
        <f t="shared" ca="1" si="174"/>
        <v>1</v>
      </c>
      <c r="F1006" s="375"/>
      <c r="G1006" s="374"/>
      <c r="H1006" s="374"/>
      <c r="I1006" s="374"/>
      <c r="J1006" s="375"/>
      <c r="K1006" s="376"/>
      <c r="L1006" s="377"/>
      <c r="M1006" s="377"/>
      <c r="N1006" s="382"/>
      <c r="O1006" s="403"/>
      <c r="P1006" s="375"/>
      <c r="Q1006" s="380"/>
      <c r="R1006" s="376"/>
      <c r="S1006" s="376"/>
      <c r="T1006" s="376"/>
      <c r="U1006" s="375"/>
      <c r="V1006" s="375"/>
      <c r="W1006" s="375"/>
      <c r="X1006" s="375"/>
      <c r="Y1006" s="375"/>
      <c r="Z1006" s="375"/>
    </row>
    <row r="1007" spans="1:26" ht="13.5" customHeight="1" x14ac:dyDescent="0.25">
      <c r="A1007" s="345">
        <f t="shared" ca="1" si="170"/>
        <v>0</v>
      </c>
      <c r="B1007" s="345">
        <f t="shared" ca="1" si="172"/>
        <v>22</v>
      </c>
      <c r="C1007" s="345">
        <f t="shared" ca="1" si="173"/>
        <v>1</v>
      </c>
      <c r="D1007" s="346">
        <f t="shared" ca="1" si="171"/>
        <v>1</v>
      </c>
      <c r="E1007" s="346">
        <f t="shared" ca="1" si="174"/>
        <v>1</v>
      </c>
      <c r="F1007" s="375"/>
      <c r="G1007" s="374"/>
      <c r="H1007" s="374"/>
      <c r="I1007" s="374"/>
      <c r="J1007" s="375"/>
      <c r="K1007" s="376"/>
      <c r="L1007" s="377"/>
      <c r="M1007" s="377"/>
      <c r="N1007" s="382"/>
      <c r="O1007" s="403"/>
      <c r="P1007" s="375"/>
      <c r="Q1007" s="380"/>
      <c r="R1007" s="376"/>
      <c r="S1007" s="376"/>
      <c r="T1007" s="376"/>
      <c r="U1007" s="375"/>
      <c r="V1007" s="375"/>
      <c r="W1007" s="375"/>
      <c r="X1007" s="375"/>
      <c r="Y1007" s="375"/>
      <c r="Z1007" s="375"/>
    </row>
    <row r="1008" spans="1:26" ht="13.5" customHeight="1" x14ac:dyDescent="0.25">
      <c r="A1008" s="345">
        <f t="shared" ca="1" si="170"/>
        <v>0</v>
      </c>
      <c r="B1008" s="345">
        <f t="shared" ca="1" si="172"/>
        <v>22</v>
      </c>
      <c r="C1008" s="345">
        <f t="shared" ca="1" si="173"/>
        <v>1</v>
      </c>
      <c r="D1008" s="346">
        <f t="shared" ca="1" si="171"/>
        <v>1</v>
      </c>
      <c r="E1008" s="346">
        <f t="shared" ca="1" si="174"/>
        <v>1</v>
      </c>
      <c r="F1008" s="375"/>
      <c r="G1008" s="374"/>
      <c r="H1008" s="374"/>
      <c r="I1008" s="374"/>
      <c r="J1008" s="375"/>
      <c r="K1008" s="376"/>
      <c r="L1008" s="377"/>
      <c r="M1008" s="377"/>
      <c r="N1008" s="382"/>
      <c r="O1008" s="403"/>
      <c r="P1008" s="375"/>
      <c r="Q1008" s="380"/>
      <c r="R1008" s="376"/>
      <c r="S1008" s="376"/>
      <c r="T1008" s="376"/>
      <c r="U1008" s="375"/>
      <c r="V1008" s="375"/>
      <c r="W1008" s="375"/>
      <c r="X1008" s="375"/>
      <c r="Y1008" s="375"/>
      <c r="Z1008" s="375"/>
    </row>
    <row r="1009" spans="1:26" ht="13.5" customHeight="1" x14ac:dyDescent="0.25">
      <c r="A1009" s="345">
        <f t="shared" ca="1" si="170"/>
        <v>0</v>
      </c>
      <c r="B1009" s="345">
        <f t="shared" ca="1" si="172"/>
        <v>22</v>
      </c>
      <c r="C1009" s="345">
        <f t="shared" ca="1" si="173"/>
        <v>1</v>
      </c>
      <c r="D1009" s="346">
        <f t="shared" ca="1" si="171"/>
        <v>1</v>
      </c>
      <c r="E1009" s="346">
        <f t="shared" ca="1" si="174"/>
        <v>1</v>
      </c>
      <c r="F1009" s="375"/>
      <c r="G1009" s="374"/>
      <c r="H1009" s="374"/>
      <c r="I1009" s="374"/>
      <c r="J1009" s="375"/>
      <c r="K1009" s="376"/>
      <c r="L1009" s="377"/>
      <c r="M1009" s="377"/>
      <c r="N1009" s="382"/>
      <c r="O1009" s="403"/>
      <c r="P1009" s="375"/>
      <c r="Q1009" s="380"/>
      <c r="R1009" s="376"/>
      <c r="S1009" s="376"/>
      <c r="T1009" s="376"/>
      <c r="U1009" s="375"/>
      <c r="V1009" s="375"/>
      <c r="W1009" s="375"/>
      <c r="X1009" s="375"/>
      <c r="Y1009" s="375"/>
      <c r="Z1009" s="375"/>
    </row>
    <row r="1010" spans="1:26" ht="13.5" customHeight="1" x14ac:dyDescent="0.25">
      <c r="A1010" s="345">
        <f t="shared" ca="1" si="170"/>
        <v>0</v>
      </c>
      <c r="B1010" s="345">
        <f t="shared" ca="1" si="172"/>
        <v>22</v>
      </c>
      <c r="C1010" s="345">
        <f t="shared" ca="1" si="173"/>
        <v>1</v>
      </c>
      <c r="D1010" s="346">
        <f t="shared" ca="1" si="171"/>
        <v>1</v>
      </c>
      <c r="E1010" s="346">
        <f t="shared" ca="1" si="174"/>
        <v>1</v>
      </c>
      <c r="F1010" s="375"/>
      <c r="G1010" s="374"/>
      <c r="H1010" s="374"/>
      <c r="I1010" s="374"/>
      <c r="J1010" s="375"/>
      <c r="K1010" s="376"/>
      <c r="L1010" s="377"/>
      <c r="M1010" s="377"/>
      <c r="N1010" s="382"/>
      <c r="O1010" s="403"/>
      <c r="P1010" s="375"/>
      <c r="Q1010" s="380"/>
      <c r="R1010" s="376"/>
      <c r="S1010" s="376"/>
      <c r="T1010" s="376"/>
      <c r="U1010" s="375"/>
      <c r="V1010" s="375"/>
      <c r="W1010" s="375"/>
      <c r="X1010" s="375"/>
      <c r="Y1010" s="375"/>
      <c r="Z1010" s="375"/>
    </row>
    <row r="1011" spans="1:26" ht="13.5" customHeight="1" x14ac:dyDescent="0.25">
      <c r="A1011" s="375"/>
      <c r="B1011" s="375"/>
      <c r="C1011" s="375"/>
      <c r="D1011" s="375"/>
      <c r="E1011" s="375"/>
      <c r="F1011" s="375"/>
      <c r="G1011" s="374"/>
      <c r="H1011" s="374"/>
      <c r="I1011" s="374"/>
      <c r="J1011" s="375"/>
      <c r="K1011" s="376"/>
      <c r="L1011" s="377"/>
      <c r="M1011" s="377"/>
      <c r="N1011" s="382"/>
      <c r="O1011" s="403"/>
      <c r="P1011" s="375"/>
      <c r="Q1011" s="380"/>
      <c r="R1011" s="376"/>
      <c r="S1011" s="376"/>
      <c r="T1011" s="376"/>
      <c r="U1011" s="375"/>
      <c r="V1011" s="375"/>
      <c r="W1011" s="375"/>
      <c r="X1011" s="375"/>
      <c r="Y1011" s="375"/>
      <c r="Z1011" s="375"/>
    </row>
    <row r="1012" spans="1:26" ht="13.5" customHeight="1" x14ac:dyDescent="0.25">
      <c r="A1012" s="375"/>
      <c r="B1012" s="375"/>
      <c r="C1012" s="375"/>
      <c r="D1012" s="375"/>
      <c r="E1012" s="375"/>
      <c r="F1012" s="375"/>
      <c r="G1012" s="374"/>
      <c r="H1012" s="374"/>
      <c r="I1012" s="374"/>
      <c r="J1012" s="375"/>
      <c r="K1012" s="376"/>
      <c r="L1012" s="377"/>
      <c r="M1012" s="377"/>
      <c r="N1012" s="382"/>
      <c r="O1012" s="403"/>
      <c r="P1012" s="375"/>
      <c r="Q1012" s="380"/>
      <c r="R1012" s="376"/>
      <c r="S1012" s="376"/>
      <c r="T1012" s="376"/>
      <c r="U1012" s="375"/>
      <c r="V1012" s="375"/>
      <c r="W1012" s="375"/>
      <c r="X1012" s="375"/>
      <c r="Y1012" s="375"/>
      <c r="Z1012" s="375"/>
    </row>
    <row r="1013" spans="1:26" ht="13.5" customHeight="1" x14ac:dyDescent="0.25">
      <c r="A1013" s="375"/>
      <c r="B1013" s="375"/>
      <c r="C1013" s="375"/>
      <c r="D1013" s="375"/>
      <c r="E1013" s="375"/>
      <c r="F1013" s="375"/>
      <c r="G1013" s="374"/>
      <c r="H1013" s="374"/>
      <c r="I1013" s="374"/>
      <c r="J1013" s="375"/>
      <c r="K1013" s="376"/>
      <c r="L1013" s="377"/>
      <c r="M1013" s="377"/>
      <c r="N1013" s="382"/>
      <c r="O1013" s="403"/>
      <c r="P1013" s="375"/>
      <c r="Q1013" s="380"/>
      <c r="R1013" s="376"/>
      <c r="S1013" s="376"/>
      <c r="T1013" s="376"/>
      <c r="U1013" s="375"/>
      <c r="V1013" s="375"/>
      <c r="W1013" s="375"/>
      <c r="X1013" s="375"/>
      <c r="Y1013" s="375"/>
      <c r="Z1013" s="375"/>
    </row>
  </sheetData>
  <autoFilter ref="G7:Q376" xr:uid="{00000000-0009-0000-0000-000006000000}"/>
  <mergeCells count="2">
    <mergeCell ref="G6:Q6"/>
    <mergeCell ref="O7:P7"/>
  </mergeCells>
  <conditionalFormatting sqref="G35:G37 G38:K51 M51:N51 G53:K61 O56:Q56 O58:Q58 O60:Q60 G65:K102 O67:Q67 O69:Q69 Q71:Q80 O72:Q73 O76:Q76 O78:Q78 L80:Q80 O81:Q82 M81:N83 L81:L94 Q85 O86:Q87 N97:N98 P97:P98 P99:Q101 Q120:Q126 P138 Q138:Q139 O140:Q140 G142:K142 G143:M143 L157:M158 P158 G164:N164 P164 Q172:Q173 G173:L177 O174:Q175 M194:P195 O197:Q198 N200:N207 P200:P207 P208:Q210 Q211:Q214 P212:Q216 Q217 O218:Q218 O219:P219 Q227 O231:O235 G235:N235 G236:O246 Q241:Q242 P243:Q243 G247:K248 M247:Q249 G249:L249 G250:Q252 N253:P255 Q253:Q256 G253:K258 M253:M258 L255:L258 G259:Q259 O260:Q260 G261:I261 K261 M266 G271:L275 M272:Q277 Q272:Q278 G276:K283 O279:Q280 P282:Q283 P286:Q286 K286:K287 P297:Q297 P299:Q299 O301:Q301 G301:L310 M303 N308:N310 G311:Q312 N313 O316:Q316 Q318 Q355:Q358 G355:L361 N356:P356 M361:N361 G366:K373">
    <cfRule type="expression" dxfId="2051" priority="344">
      <formula>$H35="ETAPA"</formula>
    </cfRule>
  </conditionalFormatting>
  <conditionalFormatting sqref="G35:G37 G38:K51 M51:N51 G54:K57 M56:Q56 M58:Q58 G58:L59 M60:Q61 G60:K80 M67:Q67 M69:Q70 Q71:Q80 O72:Q73 L80:Q80 M81:Q83 G81:L94 Q85 O86:Q87 P138 Q139 O140:Q141 G141:L145 L158:M158 P164 G164:N165 G173:L177 O174:Q175 M194:P195 O197:Q198 N200:N207 P200:P207 P208:Q210 Q211:Q217 P212:Q216 O231:O246 Q241:Q242 P243:Q243 G247:Q252 N253:Q255 G253:M258 G259:Q259 G271:L275 M272:Q277 Q272:Q278 G276:K283 P282:Q283 P286:Q287 N308:N310 O311:Q316 N313 N355:P356 Q355:Q359 G355:L361 M361:N361 G366:K373 G106:H121 L53:L57 L60:L77 N75:P75 N77:P77 I103:I121 P119:Q119 N119:N129 G122:I126 N131:N158 G132:M137 G157:K158 G184:Q184 M234 G286:J289 G313:L320 M314:N316 G334:K345 G346:Q351 Q347:Q352">
    <cfRule type="expression" dxfId="2050" priority="345">
      <formula>$H35="CÉLULA CONSTRUTIVA"</formula>
    </cfRule>
  </conditionalFormatting>
  <conditionalFormatting sqref="G103:H104 J103:K104 O103:P104 I103:I121 G115:H121 N119:N129 G122:I126 O313:Q315 G313:L320 M314:N316 G334:K345 G346:Q351 Q347:Q352 G284:Q285">
    <cfRule type="expression" dxfId="2049" priority="347">
      <formula>$H103="ETAPA"</formula>
    </cfRule>
  </conditionalFormatting>
  <conditionalFormatting sqref="G103:H104 J103:L104 O103:P104">
    <cfRule type="expression" dxfId="2048" priority="346">
      <formula>$H103="CÉLULA CONSTRUTIVA"</formula>
    </cfRule>
  </conditionalFormatting>
  <conditionalFormatting sqref="G105:H105 O106:O126 J117:J118 Q117:Q118 O179:Q179 G193:L195 G196:M207 O200:O216 G208:N219">
    <cfRule type="expression" dxfId="2047" priority="349">
      <formula>$H105="CÉLULA CONSTRUTIVA"</formula>
    </cfRule>
    <cfRule type="expression" dxfId="2046" priority="350">
      <formula>$H105="ETAPA"</formula>
    </cfRule>
  </conditionalFormatting>
  <conditionalFormatting sqref="G106:H114">
    <cfRule type="expression" dxfId="2045" priority="4">
      <formula>$H106="ETAPA"</formula>
    </cfRule>
  </conditionalFormatting>
  <conditionalFormatting sqref="G138:J138 G139:K141 P133:Q133 P135:Q135 P137:Q137 P145:Q145 Q147 P149:Q149 P151:Q151 P153:Q153 O185:Q185 P132 P136 P150 P152 O188:Q189">
    <cfRule type="expression" dxfId="2044" priority="834">
      <formula>$H132="ETAPA"</formula>
    </cfRule>
  </conditionalFormatting>
  <conditionalFormatting sqref="G190:J191 L190:M191">
    <cfRule type="expression" dxfId="2043" priority="465">
      <formula>$H190="ETAPA"</formula>
    </cfRule>
  </conditionalFormatting>
  <conditionalFormatting sqref="G20:K34">
    <cfRule type="expression" dxfId="2042" priority="634">
      <formula>$H20="ETAPA"</formula>
    </cfRule>
  </conditionalFormatting>
  <conditionalFormatting sqref="G28:K34">
    <cfRule type="expression" dxfId="2041" priority="633">
      <formula>$H28="CÉLULA CONSTRUTIVA"</formula>
    </cfRule>
  </conditionalFormatting>
  <conditionalFormatting sqref="G62:K64">
    <cfRule type="expression" dxfId="2040" priority="356">
      <formula>$H62="ETAPA"</formula>
    </cfRule>
  </conditionalFormatting>
  <conditionalFormatting sqref="G96:K98 N96:N98 P96:P98 Q120:Q126 Q172:Q173 O218:Q219 K286:K287 O301:Q301 G303:M304 Q318 Q220 O303:Q304">
    <cfRule type="expression" dxfId="2039" priority="358">
      <formula>$H96="CÉLULA CONSTRUTIVA"</formula>
    </cfRule>
  </conditionalFormatting>
  <conditionalFormatting sqref="G157:K158 O53:Q53 O157:Q157 G160:K160">
    <cfRule type="expression" dxfId="2038" priority="353">
      <formula>$H53="ETAPA"</formula>
    </cfRule>
  </conditionalFormatting>
  <conditionalFormatting sqref="G166:K166">
    <cfRule type="expression" dxfId="2037" priority="208">
      <formula>$H166="CÉLULA CONSTRUTIVA"</formula>
    </cfRule>
  </conditionalFormatting>
  <conditionalFormatting sqref="G181:K181 M181:M182">
    <cfRule type="expression" dxfId="2036" priority="360">
      <formula>$H181="ETAPA"</formula>
    </cfRule>
    <cfRule type="expression" dxfId="2035" priority="359">
      <formula>$H181="CÉLULA CONSTRUTIVA"</formula>
    </cfRule>
  </conditionalFormatting>
  <conditionalFormatting sqref="G261:K262 G306:L310 G311:N312 G235:N246">
    <cfRule type="expression" dxfId="2034" priority="364">
      <formula>$H235="CÉLULA CONSTRUTIVA"</formula>
    </cfRule>
  </conditionalFormatting>
  <conditionalFormatting sqref="G262:K265">
    <cfRule type="expression" dxfId="2033" priority="365">
      <formula>$H262="ETAPA"</formula>
    </cfRule>
  </conditionalFormatting>
  <conditionalFormatting sqref="G263:K264">
    <cfRule type="expression" dxfId="2032" priority="144">
      <formula>$H263="SUBETAPA"</formula>
    </cfRule>
    <cfRule type="expression" dxfId="2031" priority="145">
      <formula>$H263="CÉLULA CONSTRUTIVA"</formula>
    </cfRule>
  </conditionalFormatting>
  <conditionalFormatting sqref="G265:K265">
    <cfRule type="expression" dxfId="2030" priority="366">
      <formula>$H265="SUBETAPA"</formula>
    </cfRule>
    <cfRule type="expression" dxfId="2029" priority="367">
      <formula>$H265="CÉLULA CONSTRUTIVA"</formula>
    </cfRule>
  </conditionalFormatting>
  <conditionalFormatting sqref="G8:L18 M355:M358 L366:L372">
    <cfRule type="expression" dxfId="2028" priority="368">
      <formula>$H8="CÉLULA CONSTRUTIVA"</formula>
    </cfRule>
    <cfRule type="expression" dxfId="2027" priority="369">
      <formula>$H8="ETAPA"</formula>
    </cfRule>
  </conditionalFormatting>
  <conditionalFormatting sqref="G8:L18 M355:P356 L366:L372 G54:K94 M81:Q84 O241:Q246 G193:M198 O207:O216 G207:N219 G285:Q285 O308:Q316 M313:N316 G313:L320 G334:K345 G346:Q351 Q347:Q352 L81:L94 G173:L180 P208:Q216 G247:Q255 G259:Q260 G271:L275 M271:Q277 Q272:Q278 Q192 M192:O192 M173:N178">
    <cfRule type="expression" dxfId="2026" priority="370">
      <formula>$H8="SUBETAPA"</formula>
    </cfRule>
  </conditionalFormatting>
  <conditionalFormatting sqref="G20:L22 G23:K34 M65 L23:L51 L54:L61 L62:M63 M54:Q54">
    <cfRule type="expression" dxfId="2025" priority="647">
      <formula>$H20="SUBETAPA"</formula>
    </cfRule>
  </conditionalFormatting>
  <conditionalFormatting sqref="G20:L27">
    <cfRule type="expression" dxfId="2024" priority="371">
      <formula>$H20="CÉLULA CONSTRUTIVA"</formula>
    </cfRule>
  </conditionalFormatting>
  <conditionalFormatting sqref="G100:L102">
    <cfRule type="expression" dxfId="2023" priority="373">
      <formula>$H100="CÉLULA CONSTRUTIVA"</formula>
    </cfRule>
    <cfRule type="expression" dxfId="2022" priority="372">
      <formula>$H100="SUBETAPA"</formula>
    </cfRule>
  </conditionalFormatting>
  <conditionalFormatting sqref="G159:L159">
    <cfRule type="expression" dxfId="2021" priority="304">
      <formula>$H159="CÉLULA CONSTRUTIVA"</formula>
    </cfRule>
    <cfRule type="expression" dxfId="2020" priority="303">
      <formula>$H159="ETAPA"</formula>
    </cfRule>
  </conditionalFormatting>
  <conditionalFormatting sqref="G161:L161">
    <cfRule type="expression" dxfId="2019" priority="282">
      <formula>$H161="CÉLULA CONSTRUTIVA"</formula>
    </cfRule>
    <cfRule type="expression" dxfId="2018" priority="281">
      <formula>$H161="ETAPA"</formula>
    </cfRule>
  </conditionalFormatting>
  <conditionalFormatting sqref="G163:L163">
    <cfRule type="expression" dxfId="2017" priority="236">
      <formula>$H163="ETAPA"</formula>
    </cfRule>
    <cfRule type="expression" dxfId="2016" priority="237">
      <formula>$H163="CÉLULA CONSTRUTIVA"</formula>
    </cfRule>
  </conditionalFormatting>
  <conditionalFormatting sqref="G234:L234 G362:L365">
    <cfRule type="expression" dxfId="2015" priority="376">
      <formula>$H234="CÉLULA CONSTRUTIVA"</formula>
    </cfRule>
  </conditionalFormatting>
  <conditionalFormatting sqref="G290:L290 N290:Q290">
    <cfRule type="expression" dxfId="2014" priority="76">
      <formula>$H290="SUBETAPA"</formula>
    </cfRule>
  </conditionalFormatting>
  <conditionalFormatting sqref="G290:L290">
    <cfRule type="expression" dxfId="2013" priority="77">
      <formula>$H290="CÉLULA CONSTRUTIVA"</formula>
    </cfRule>
  </conditionalFormatting>
  <conditionalFormatting sqref="G96:M98">
    <cfRule type="expression" dxfId="2012" priority="505">
      <formula>$H96="SUBETAPA"</formula>
    </cfRule>
  </conditionalFormatting>
  <conditionalFormatting sqref="G144:M153 G154:J154 G155:M156">
    <cfRule type="expression" dxfId="2011" priority="380">
      <formula>$H144="ETAPA"</formula>
    </cfRule>
  </conditionalFormatting>
  <conditionalFormatting sqref="G144:M153 G154:J154 G155:M158 M154">
    <cfRule type="expression" dxfId="2010" priority="381">
      <formula>$H144="SUBETAPA"</formula>
    </cfRule>
  </conditionalFormatting>
  <conditionalFormatting sqref="G146:M153 G154:J154 M154 G155:M156">
    <cfRule type="expression" dxfId="2009" priority="382">
      <formula>$H146="CÉLULA CONSTRUTIVA"</formula>
    </cfRule>
  </conditionalFormatting>
  <conditionalFormatting sqref="G160:M160">
    <cfRule type="expression" dxfId="2008" priority="511">
      <formula>$H160="CÉLULA CONSTRUTIVA"</formula>
    </cfRule>
  </conditionalFormatting>
  <conditionalFormatting sqref="G162:M162">
    <cfRule type="expression" dxfId="2007" priority="258">
      <formula>$H162="CÉLULA CONSTRUTIVA"</formula>
    </cfRule>
  </conditionalFormatting>
  <conditionalFormatting sqref="G181:M181">
    <cfRule type="expression" dxfId="2006" priority="383">
      <formula>$H181="SUBETAPA"</formula>
    </cfRule>
  </conditionalFormatting>
  <conditionalFormatting sqref="G220:M220">
    <cfRule type="expression" dxfId="2005" priority="389">
      <formula>$H220="SUBETAPA"</formula>
    </cfRule>
    <cfRule type="expression" dxfId="2004" priority="390">
      <formula>$H220="CÉLULA CONSTRUTIVA"</formula>
    </cfRule>
  </conditionalFormatting>
  <conditionalFormatting sqref="G223:M225 G226:Q226">
    <cfRule type="expression" dxfId="2003" priority="392">
      <formula>$H223="CÉLULA CONSTRUTIVA"</formula>
    </cfRule>
    <cfRule type="expression" dxfId="2002" priority="393">
      <formula>$H223="ETAPA"</formula>
    </cfRule>
  </conditionalFormatting>
  <conditionalFormatting sqref="G234:M234 G362:L365">
    <cfRule type="expression" dxfId="2001" priority="377">
      <formula>$H234="ETAPA"</formula>
    </cfRule>
  </conditionalFormatting>
  <conditionalFormatting sqref="G266:M266">
    <cfRule type="expression" dxfId="2000" priority="395">
      <formula>$H266="CÉLULA CONSTRUTIVA"</formula>
    </cfRule>
  </conditionalFormatting>
  <conditionalFormatting sqref="G267:M270">
    <cfRule type="expression" dxfId="1999" priority="513">
      <formula>$H267="CÉLULA CONSTRUTIVA"</formula>
    </cfRule>
    <cfRule type="expression" dxfId="1998" priority="396">
      <formula>$H267="ETAPA"</formula>
    </cfRule>
  </conditionalFormatting>
  <conditionalFormatting sqref="G332:M333 O333">
    <cfRule type="expression" dxfId="1997" priority="119">
      <formula>$H332="ETAPA"</formula>
    </cfRule>
  </conditionalFormatting>
  <conditionalFormatting sqref="G332:M333">
    <cfRule type="expression" dxfId="1996" priority="118">
      <formula>$H332="CÉLULA CONSTRUTIVA"</formula>
    </cfRule>
  </conditionalFormatting>
  <conditionalFormatting sqref="G53:N53">
    <cfRule type="expression" dxfId="1995" priority="404">
      <formula>$H53="SUBETAPA"</formula>
    </cfRule>
  </conditionalFormatting>
  <conditionalFormatting sqref="G159:N159">
    <cfRule type="expression" dxfId="1994" priority="305">
      <formula>$H159="SUBETAPA"</formula>
    </cfRule>
  </conditionalFormatting>
  <conditionalFormatting sqref="G161:N161">
    <cfRule type="expression" dxfId="1993" priority="283">
      <formula>$H161="SUBETAPA"</formula>
    </cfRule>
  </conditionalFormatting>
  <conditionalFormatting sqref="G162:N162 P162:Q162">
    <cfRule type="expression" dxfId="1992" priority="259">
      <formula>$H162="SUBETAPA"</formula>
    </cfRule>
  </conditionalFormatting>
  <conditionalFormatting sqref="G162:N162">
    <cfRule type="expression" dxfId="1991" priority="261">
      <formula>$H162="ETAPA"</formula>
    </cfRule>
  </conditionalFormatting>
  <conditionalFormatting sqref="G163:N163">
    <cfRule type="expression" dxfId="1990" priority="238">
      <formula>$H163="SUBETAPA"</formula>
    </cfRule>
  </conditionalFormatting>
  <conditionalFormatting sqref="G164:N165 G166:J166 M166:N166 G167:N169 P164:Q166 N144:N158 G38:K51 J119:L126 G228:K233">
    <cfRule type="expression" dxfId="1989" priority="888">
      <formula>$H38="SUBETAPA"</formula>
    </cfRule>
  </conditionalFormatting>
  <conditionalFormatting sqref="G178:N179 G180:M180 P223:Q224">
    <cfRule type="expression" dxfId="1988" priority="893">
      <formula>$H178="CÉLULA CONSTRUTIVA"</formula>
    </cfRule>
  </conditionalFormatting>
  <conditionalFormatting sqref="G178:N179 G180:M180">
    <cfRule type="expression" dxfId="1987" priority="1253">
      <formula>$H178="ETAPA"</formula>
    </cfRule>
  </conditionalFormatting>
  <conditionalFormatting sqref="G221:N222">
    <cfRule type="expression" dxfId="1986" priority="410">
      <formula>$H221="ETAPA"</formula>
    </cfRule>
    <cfRule type="expression" dxfId="1985" priority="409">
      <formula>$H221="CÉLULA CONSTRUTIVA"</formula>
    </cfRule>
  </conditionalFormatting>
  <conditionalFormatting sqref="G200:O206 P201:P207 Q211:Q217">
    <cfRule type="expression" dxfId="1984" priority="354">
      <formula>$H200="SUBETAPA"</formula>
    </cfRule>
  </conditionalFormatting>
  <conditionalFormatting sqref="G221:O224">
    <cfRule type="expression" dxfId="1983" priority="418">
      <formula>$H221="SUBETAPA"</formula>
    </cfRule>
  </conditionalFormatting>
  <conditionalFormatting sqref="G286:O288 G289:J289 G291:O299 M307:M310">
    <cfRule type="expression" dxfId="1982" priority="415">
      <formula>$H286="SUBETAPA"</formula>
    </cfRule>
  </conditionalFormatting>
  <conditionalFormatting sqref="G322:O327">
    <cfRule type="expression" dxfId="1981" priority="419">
      <formula>$H322="SUBETAPA"</formula>
    </cfRule>
  </conditionalFormatting>
  <conditionalFormatting sqref="G52:P52">
    <cfRule type="expression" dxfId="1980" priority="422">
      <formula>$H52="CÉLULA CONSTRUTIVA"</formula>
    </cfRule>
    <cfRule type="expression" dxfId="1979" priority="604">
      <formula>$H52="SUBETAPA"</formula>
    </cfRule>
  </conditionalFormatting>
  <conditionalFormatting sqref="G227:P227 O162 O164:O166">
    <cfRule type="expression" dxfId="1978" priority="424">
      <formula>$H162="CÉLULA CONSTRUTIVA"</formula>
    </cfRule>
  </conditionalFormatting>
  <conditionalFormatting sqref="G227:P227">
    <cfRule type="expression" dxfId="1977" priority="423">
      <formula>$H227="SUBETAPA"</formula>
    </cfRule>
  </conditionalFormatting>
  <conditionalFormatting sqref="G19:Q19 N24:N26 N71:N74 L78:N78 M85:N87 N93:N96 L99:N99 J116:N116 N160:O160 G167:N169 G170:Q171 G172:J172 M172:Q172 M173:N177 N180:Q182 M185:N189 N196:N198 N223:N225 L228:P229 N234 N256:N258 G260:N260 N266:N267 M271:Q271 L278:N280 M301:N301 M304:Q304 M318:N320 L337:Q337 M342:Q342 G352:N354 N357:Q357 N358 N190:Q191 N193:Q193 M92:N92 M306:N306 N335 N360 N362 N364:N371 P358:Q358 G165:N165 G166:J166 M166:N166">
    <cfRule type="expression" dxfId="1976" priority="615">
      <formula>$H19="ETAPA"</formula>
    </cfRule>
  </conditionalFormatting>
  <conditionalFormatting sqref="G183:Q183">
    <cfRule type="expression" dxfId="1975" priority="810">
      <formula>$H183="SUBETAPA"</formula>
    </cfRule>
  </conditionalFormatting>
  <conditionalFormatting sqref="G199:Q199 P200:Q200">
    <cfRule type="expression" dxfId="1974" priority="426">
      <formula>$H199="SUBETAPA"</formula>
    </cfRule>
  </conditionalFormatting>
  <conditionalFormatting sqref="G220:Q220">
    <cfRule type="expression" dxfId="1973" priority="391">
      <formula>$H220="ETAPA"</formula>
    </cfRule>
  </conditionalFormatting>
  <conditionalFormatting sqref="G225:Q226">
    <cfRule type="expression" dxfId="1972" priority="411">
      <formula>$H225="SUBETAPA"</formula>
    </cfRule>
  </conditionalFormatting>
  <conditionalFormatting sqref="G284:Q284">
    <cfRule type="expression" dxfId="1971" priority="96">
      <formula>$H284="SUBETAPA"</formula>
    </cfRule>
  </conditionalFormatting>
  <conditionalFormatting sqref="G284:Q285">
    <cfRule type="expression" dxfId="1970" priority="97">
      <formula>$H284="CÉLULA CONSTRUTIVA"</formula>
    </cfRule>
  </conditionalFormatting>
  <conditionalFormatting sqref="G290:Q290">
    <cfRule type="expression" dxfId="1969" priority="65">
      <formula>$H290="ETAPA"</formula>
    </cfRule>
  </conditionalFormatting>
  <conditionalFormatting sqref="G300:Q300">
    <cfRule type="expression" dxfId="1968" priority="398">
      <formula>$H300="CÉLULA CONSTRUTIVA"</formula>
    </cfRule>
    <cfRule type="expression" dxfId="1967" priority="399">
      <formula>$H300="ETAPA"</formula>
    </cfRule>
  </conditionalFormatting>
  <conditionalFormatting sqref="G300:Q302">
    <cfRule type="expression" dxfId="1966" priority="397">
      <formula>$H300="SUBETAPA"</formula>
    </cfRule>
  </conditionalFormatting>
  <conditionalFormatting sqref="G302:Q302">
    <cfRule type="expression" dxfId="1965" priority="401">
      <formula>$H302="CÉLULA CONSTRUTIVA"</formula>
    </cfRule>
  </conditionalFormatting>
  <conditionalFormatting sqref="G305:Q305">
    <cfRule type="expression" dxfId="1964" priority="402">
      <formula>$H305="SUBETAPA"</formula>
    </cfRule>
    <cfRule type="expression" dxfId="1963" priority="403">
      <formula>$H305="CÉLULA CONSTRUTIVA"</formula>
    </cfRule>
  </conditionalFormatting>
  <conditionalFormatting sqref="G322:Q327">
    <cfRule type="expression" dxfId="1962" priority="420">
      <formula>$H322="CÉLULA CONSTRUTIVA"</formula>
    </cfRule>
    <cfRule type="expression" dxfId="1961" priority="421">
      <formula>$H322="ETAPA"</formula>
    </cfRule>
  </conditionalFormatting>
  <conditionalFormatting sqref="G332:Q333">
    <cfRule type="expression" dxfId="1960" priority="120">
      <formula>$H332="SUBETAPA"</formula>
    </cfRule>
  </conditionalFormatting>
  <conditionalFormatting sqref="G374:Q377 H35:H46 N220:Q220 O279:Q280 O306:Q306 O329:Q330 O335:Q335 O353:Q354 O360:O368 P363:Q363 O370:Q371 M372:Q373">
    <cfRule type="expression" dxfId="1959" priority="821">
      <formula>$H35="SUBETAPA"</formula>
    </cfRule>
  </conditionalFormatting>
  <conditionalFormatting sqref="H35:H46 O221:O224 M306:Q306 O353:Q354 N359:Q359 M360:N360 P360:Q367 M362:N371 P368 O370:Q371 M372:Q373 G374:Q377 N335:Q336 N220:Q220 O279:Q280 O329:Q330 O360:O368">
    <cfRule type="expression" dxfId="1958" priority="432">
      <formula>$H35="CÉLULA CONSTRUTIVA"</formula>
    </cfRule>
  </conditionalFormatting>
  <conditionalFormatting sqref="H48:H49 Q204:Q207 L334:L336 M334:N334">
    <cfRule type="expression" dxfId="1957" priority="434">
      <formula>$H48="CÉLULA CONSTRUTIVA"</formula>
    </cfRule>
  </conditionalFormatting>
  <conditionalFormatting sqref="H48:H49 Q204:Q207 L334:L336">
    <cfRule type="expression" dxfId="1956" priority="433">
      <formula>$H48="SUBETAPA"</formula>
    </cfRule>
  </conditionalFormatting>
  <conditionalFormatting sqref="H48:H49 Q204:Q207 M334:N334 L334:L336">
    <cfRule type="expression" dxfId="1955" priority="435">
      <formula>$H48="ETAPA"</formula>
    </cfRule>
  </conditionalFormatting>
  <conditionalFormatting sqref="H57 H59">
    <cfRule type="expression" dxfId="1954" priority="437">
      <formula>$H57="CÉLULA CONSTRUTIVA"</formula>
    </cfRule>
    <cfRule type="expression" dxfId="1953" priority="436">
      <formula>$H57="SUBETAPA"</formula>
    </cfRule>
    <cfRule type="expression" dxfId="1952" priority="438">
      <formula>$H57="ETAPA"</formula>
    </cfRule>
  </conditionalFormatting>
  <conditionalFormatting sqref="H68">
    <cfRule type="expression" dxfId="1951" priority="440">
      <formula>$H68="CÉLULA CONSTRUTIVA"</formula>
    </cfRule>
    <cfRule type="expression" dxfId="1950" priority="439">
      <formula>$H68="SUBETAPA"</formula>
    </cfRule>
    <cfRule type="expression" dxfId="1949" priority="441">
      <formula>$H68="ETAPA"</formula>
    </cfRule>
  </conditionalFormatting>
  <conditionalFormatting sqref="H106">
    <cfRule type="expression" dxfId="1948" priority="442">
      <formula>$H106="CÉLULA CONSTRUTIVA"</formula>
    </cfRule>
    <cfRule type="expression" dxfId="1947" priority="443">
      <formula>$H106="ETAPA"</formula>
    </cfRule>
  </conditionalFormatting>
  <conditionalFormatting sqref="I35:K37">
    <cfRule type="expression" dxfId="1946" priority="444">
      <formula>$H35="SUBETAPA"</formula>
    </cfRule>
    <cfRule type="expression" dxfId="1945" priority="445">
      <formula>$H35="CÉLULA CONSTRUTIVA"</formula>
    </cfRule>
    <cfRule type="expression" dxfId="1944" priority="446">
      <formula>$H35="ETAPA"</formula>
    </cfRule>
  </conditionalFormatting>
  <conditionalFormatting sqref="J108 J110">
    <cfRule type="expression" dxfId="1943" priority="26">
      <formula>$H108="ETAPA"</formula>
    </cfRule>
    <cfRule type="expression" dxfId="1942" priority="25">
      <formula>$H108="CÉLULA CONSTRUTIVA"</formula>
    </cfRule>
  </conditionalFormatting>
  <conditionalFormatting sqref="J178:J179">
    <cfRule type="expression" dxfId="1941" priority="450">
      <formula>$H178="ETAPA"</formula>
    </cfRule>
    <cfRule type="expression" dxfId="1940" priority="449">
      <formula>$H178="CÉLULA CONSTRUTIVA"</formula>
    </cfRule>
  </conditionalFormatting>
  <conditionalFormatting sqref="J261">
    <cfRule type="expression" dxfId="1939" priority="453">
      <formula>$H261="ETAPA"</formula>
    </cfRule>
  </conditionalFormatting>
  <conditionalFormatting sqref="J316">
    <cfRule type="expression" dxfId="1938" priority="454">
      <formula>$H316="ETAPA"</formula>
    </cfRule>
  </conditionalFormatting>
  <conditionalFormatting sqref="J106:K106 J111:K115">
    <cfRule type="expression" dxfId="1937" priority="457">
      <formula>$H106="ETAPA"</formula>
    </cfRule>
    <cfRule type="expression" dxfId="1936" priority="456">
      <formula>$H106="CÉLULA CONSTRUTIVA"</formula>
    </cfRule>
  </conditionalFormatting>
  <conditionalFormatting sqref="J105:L105 O105:P105">
    <cfRule type="expression" dxfId="1935" priority="458">
      <formula>$H105="CÉLULA CONSTRUTIVA"</formula>
    </cfRule>
    <cfRule type="expression" dxfId="1934" priority="459">
      <formula>$H105="ETAPA"</formula>
    </cfRule>
  </conditionalFormatting>
  <conditionalFormatting sqref="J115:L115">
    <cfRule type="expression" dxfId="1933" priority="1">
      <formula>$H115="SUBETAPA"</formula>
    </cfRule>
  </conditionalFormatting>
  <conditionalFormatting sqref="J107:N107">
    <cfRule type="expression" dxfId="1932" priority="31">
      <formula>$H107="CÉLULA CONSTRUTIVA"</formula>
    </cfRule>
    <cfRule type="expression" dxfId="1931" priority="32">
      <formula>$H107="ETAPA"</formula>
    </cfRule>
  </conditionalFormatting>
  <conditionalFormatting sqref="J107:N108 J110:N110">
    <cfRule type="expression" dxfId="1930" priority="27">
      <formula>$H107="SUBETAPA"</formula>
    </cfRule>
  </conditionalFormatting>
  <conditionalFormatting sqref="J109:N109">
    <cfRule type="expression" dxfId="1929" priority="12">
      <formula>$H109="CÉLULA CONSTRUTIVA"</formula>
    </cfRule>
    <cfRule type="expression" dxfId="1928" priority="13">
      <formula>$H109="ETAPA"</formula>
    </cfRule>
  </conditionalFormatting>
  <conditionalFormatting sqref="K138">
    <cfRule type="expression" dxfId="1927" priority="333">
      <formula>$H138="CÉLULA CONSTRUTIVA"</formula>
    </cfRule>
  </conditionalFormatting>
  <conditionalFormatting sqref="K154">
    <cfRule type="expression" dxfId="1926" priority="325">
      <formula>$H154="CÉLULA CONSTRUTIVA"</formula>
    </cfRule>
  </conditionalFormatting>
  <conditionalFormatting sqref="K172">
    <cfRule type="expression" dxfId="1925" priority="204">
      <formula>$H172="CÉLULA CONSTRUTIVA"</formula>
    </cfRule>
  </conditionalFormatting>
  <conditionalFormatting sqref="K289">
    <cfRule type="expression" dxfId="1924" priority="71">
      <formula>$H289="ETAPA"</formula>
    </cfRule>
  </conditionalFormatting>
  <conditionalFormatting sqref="K108:N108 K110:N110">
    <cfRule type="expression" dxfId="1923" priority="29">
      <formula>$H108="ETAPA"</formula>
    </cfRule>
    <cfRule type="expression" dxfId="1922" priority="28">
      <formula>$H108="CÉLULA CONSTRUTIVA"</formula>
    </cfRule>
  </conditionalFormatting>
  <conditionalFormatting sqref="K117:N118">
    <cfRule type="expression" dxfId="1921" priority="469">
      <formula>$H117="ETAPA"</formula>
    </cfRule>
    <cfRule type="expression" dxfId="1920" priority="468">
      <formula>$H117="CÉLULA CONSTRUTIVA"</formula>
    </cfRule>
  </conditionalFormatting>
  <conditionalFormatting sqref="K288:N288 L289:N289">
    <cfRule type="expression" dxfId="1919" priority="472">
      <formula>$H288="ETAPA"</formula>
    </cfRule>
  </conditionalFormatting>
  <conditionalFormatting sqref="K288:N288">
    <cfRule type="expression" dxfId="1918" priority="471">
      <formula>$H288="CÉLULA CONSTRUTIVA"</formula>
    </cfRule>
  </conditionalFormatting>
  <conditionalFormatting sqref="K289:N289">
    <cfRule type="expression" dxfId="1917" priority="73">
      <formula>$H289="CÉLULA CONSTRUTIVA"</formula>
    </cfRule>
  </conditionalFormatting>
  <conditionalFormatting sqref="K289:O289">
    <cfRule type="expression" dxfId="1916" priority="72">
      <formula>$H289="SUBETAPA"</formula>
    </cfRule>
  </conditionalFormatting>
  <conditionalFormatting sqref="L20:L21">
    <cfRule type="expression" dxfId="1915" priority="473">
      <formula>$H20="ETAPA"</formula>
    </cfRule>
  </conditionalFormatting>
  <conditionalFormatting sqref="L28:L51">
    <cfRule type="expression" dxfId="1914" priority="474">
      <formula>$H28="CÉLULA CONSTRUTIVA"</formula>
    </cfRule>
  </conditionalFormatting>
  <conditionalFormatting sqref="L93:L98">
    <cfRule type="expression" dxfId="1913" priority="478">
      <formula>$H93="ETAPA"</formula>
    </cfRule>
  </conditionalFormatting>
  <conditionalFormatting sqref="L100:L104">
    <cfRule type="expression" dxfId="1912" priority="479">
      <formula>$H100="ETAPA"</formula>
    </cfRule>
  </conditionalFormatting>
  <conditionalFormatting sqref="L103:L106">
    <cfRule type="expression" dxfId="1911" priority="482">
      <formula>$H103="SUBETAPA"</formula>
    </cfRule>
  </conditionalFormatting>
  <conditionalFormatting sqref="L105">
    <cfRule type="expression" dxfId="1910" priority="483">
      <formula>$H106="SUBETAPA"</formula>
    </cfRule>
    <cfRule type="expression" dxfId="1909" priority="484">
      <formula>$H106="CÉLULA CONSTRUTIVA"</formula>
    </cfRule>
    <cfRule type="expression" dxfId="1908" priority="485">
      <formula>$H106="ETAPA"</formula>
    </cfRule>
  </conditionalFormatting>
  <conditionalFormatting sqref="L106">
    <cfRule type="expression" dxfId="1907" priority="487">
      <formula>$H106="CÉLULA CONSTRUTIVA"</formula>
    </cfRule>
    <cfRule type="expression" dxfId="1906" priority="488">
      <formula>$H106="ETAPA"</formula>
    </cfRule>
  </conditionalFormatting>
  <conditionalFormatting sqref="L115">
    <cfRule type="expression" dxfId="1905" priority="3">
      <formula>$H115="ETAPA"</formula>
    </cfRule>
    <cfRule type="expression" dxfId="1904" priority="2">
      <formula>$H115="CÉLULA CONSTRUTIVA"</formula>
    </cfRule>
  </conditionalFormatting>
  <conditionalFormatting sqref="L138 M138:M145 G139:L140 G138:J138">
    <cfRule type="expression" dxfId="1903" priority="575">
      <formula>$H138="CÉLULA CONSTRUTIVA"</formula>
    </cfRule>
  </conditionalFormatting>
  <conditionalFormatting sqref="L154">
    <cfRule type="expression" dxfId="1902" priority="326">
      <formula>$H154="SUBETAPA"</formula>
    </cfRule>
    <cfRule type="expression" dxfId="1901" priority="328">
      <formula>$H154="CÉLULA CONSTRUTIVA"</formula>
    </cfRule>
  </conditionalFormatting>
  <conditionalFormatting sqref="L166">
    <cfRule type="expression" dxfId="1900" priority="209">
      <formula>$H166="SUBETAPA"</formula>
    </cfRule>
    <cfRule type="expression" dxfId="1899" priority="210">
      <formula>$H166="ETAPA"</formula>
    </cfRule>
  </conditionalFormatting>
  <conditionalFormatting sqref="L172">
    <cfRule type="expression" dxfId="1898" priority="207">
      <formula>$H172="CÉLULA CONSTRUTIVA"</formula>
    </cfRule>
    <cfRule type="expression" dxfId="1897" priority="206">
      <formula>$H172="ETAPA"</formula>
    </cfRule>
  </conditionalFormatting>
  <conditionalFormatting sqref="L181">
    <cfRule type="expression" dxfId="1896" priority="490">
      <formula>$H181="CÉLULA CONSTRUTIVA"</formula>
    </cfRule>
    <cfRule type="expression" dxfId="1895" priority="491">
      <formula>$H181="ETAPA"</formula>
    </cfRule>
  </conditionalFormatting>
  <conditionalFormatting sqref="L185:L191 M193:Q193 M190:Q191">
    <cfRule type="expression" dxfId="1894" priority="576">
      <formula>$H185="CÉLULA CONSTRUTIVA"</formula>
    </cfRule>
  </conditionalFormatting>
  <conditionalFormatting sqref="L192">
    <cfRule type="expression" dxfId="1893" priority="152">
      <formula>$H192="ETAPA"</formula>
    </cfRule>
  </conditionalFormatting>
  <conditionalFormatting sqref="L230:L233">
    <cfRule type="expression" dxfId="1892" priority="495">
      <formula>$H230="ETAPA"</formula>
    </cfRule>
    <cfRule type="expression" dxfId="1891" priority="494">
      <formula>$H230="CÉLULA CONSTRUTIVA"</formula>
    </cfRule>
    <cfRule type="expression" dxfId="1890" priority="493">
      <formula>$H230="SUBETAPA"</formula>
    </cfRule>
  </conditionalFormatting>
  <conditionalFormatting sqref="L276:L277 N100:N101">
    <cfRule type="expression" dxfId="1889" priority="1349">
      <formula>$H100="SUBETAPA"</formula>
    </cfRule>
  </conditionalFormatting>
  <conditionalFormatting sqref="L338:L345">
    <cfRule type="expression" dxfId="1888" priority="504">
      <formula>$H338="ETAPA"</formula>
    </cfRule>
    <cfRule type="expression" dxfId="1887" priority="503">
      <formula>$H338="CÉLULA CONSTRUTIVA"</formula>
    </cfRule>
  </conditionalFormatting>
  <conditionalFormatting sqref="L96:M98">
    <cfRule type="expression" dxfId="1886" priority="506">
      <formula>$H96="CÉLULA CONSTRUTIVA"</formula>
    </cfRule>
  </conditionalFormatting>
  <conditionalFormatting sqref="L138:M142 M193 G185:L189">
    <cfRule type="expression" dxfId="1885" priority="492">
      <formula>$H138="ETAPA"</formula>
    </cfRule>
  </conditionalFormatting>
  <conditionalFormatting sqref="L154:M154">
    <cfRule type="expression" dxfId="1884" priority="327">
      <formula>$H154="ETAPA"</formula>
    </cfRule>
  </conditionalFormatting>
  <conditionalFormatting sqref="L157:M157">
    <cfRule type="expression" dxfId="1883" priority="508">
      <formula>$H157="CÉLULA CONSTRUTIVA"</formula>
    </cfRule>
  </conditionalFormatting>
  <conditionalFormatting sqref="L160:M160">
    <cfRule type="expression" dxfId="1882" priority="509">
      <formula>$H160="ETAPA"</formula>
    </cfRule>
  </conditionalFormatting>
  <conditionalFormatting sqref="L192:M192">
    <cfRule type="expression" dxfId="1881" priority="151">
      <formula>$H192="CÉLULA CONSTRUTIVA"</formula>
    </cfRule>
  </conditionalFormatting>
  <conditionalFormatting sqref="L267:M270">
    <cfRule type="expression" dxfId="1880" priority="512">
      <formula>$H267="SUBETAPA"</formula>
    </cfRule>
  </conditionalFormatting>
  <conditionalFormatting sqref="L338:M341">
    <cfRule type="expression" dxfId="1879" priority="102">
      <formula>$H338="SUBETAPA"</formula>
    </cfRule>
  </conditionalFormatting>
  <conditionalFormatting sqref="L345:M345">
    <cfRule type="expression" dxfId="1878" priority="62">
      <formula>$H345="SUBETAPA"</formula>
    </cfRule>
  </conditionalFormatting>
  <conditionalFormatting sqref="L109:N109">
    <cfRule type="expression" dxfId="1877" priority="16">
      <formula>$H109="SUBETAPA"</formula>
    </cfRule>
  </conditionalFormatting>
  <conditionalFormatting sqref="L111:N113">
    <cfRule type="expression" dxfId="1876" priority="518">
      <formula>$H111="ETAPA"</formula>
    </cfRule>
    <cfRule type="expression" dxfId="1875" priority="853">
      <formula>$H111="SUBETAPA"</formula>
    </cfRule>
    <cfRule type="expression" dxfId="1874" priority="517">
      <formula>$H111="CÉLULA CONSTRUTIVA"</formula>
    </cfRule>
  </conditionalFormatting>
  <conditionalFormatting sqref="L166:N166">
    <cfRule type="expression" dxfId="1873" priority="211">
      <formula>$H166="CÉLULA CONSTRUTIVA"</formula>
    </cfRule>
  </conditionalFormatting>
  <conditionalFormatting sqref="L286:N287 O286:O289 G291:O299 M307:M310 L282:O283 O308:Q310 M313">
    <cfRule type="expression" dxfId="1872" priority="416">
      <formula>$H282="CÉLULA CONSTRUTIVA"</formula>
    </cfRule>
  </conditionalFormatting>
  <conditionalFormatting sqref="L328:N331">
    <cfRule type="expression" dxfId="1871" priority="501">
      <formula>$H328="ETAPA"</formula>
    </cfRule>
    <cfRule type="expression" dxfId="1870" priority="500">
      <formula>$H328="CÉLULA CONSTRUTIVA"</formula>
    </cfRule>
  </conditionalFormatting>
  <conditionalFormatting sqref="L172:O172">
    <cfRule type="expression" dxfId="1869" priority="205">
      <formula>$H172="SUBETAPA"</formula>
    </cfRule>
  </conditionalFormatting>
  <conditionalFormatting sqref="L282:O283 L286:N287 O286:O289 G291:O299 M307:M310 O308:Q310 M313">
    <cfRule type="expression" dxfId="1868" priority="417">
      <formula>$H282="ETAPA"</formula>
    </cfRule>
  </conditionalFormatting>
  <conditionalFormatting sqref="L79:P79 P119:Q126 G182:L183">
    <cfRule type="expression" dxfId="1867" priority="477">
      <formula>$H79="ETAPA"</formula>
    </cfRule>
  </conditionalFormatting>
  <conditionalFormatting sqref="L261:Q266 G160:L160 Q84:Q86 L64:L77 N75:P75 O76:Q78 N77:Q77 M119:M138 G127:L137 N131:O138 G139:L143 G184:Q184 M71:M77 P120:P126 P133:Q133 P134 P135:Q135 G138:J138 L138">
    <cfRule type="expression" dxfId="1866" priority="475">
      <formula>$H64="SUBETAPA"</formula>
    </cfRule>
  </conditionalFormatting>
  <conditionalFormatting sqref="L281:Q281">
    <cfRule type="expression" dxfId="1865" priority="68">
      <formula>$H281="ETAPA"</formula>
    </cfRule>
    <cfRule type="expression" dxfId="1864" priority="67">
      <formula>$H281="CÉLULA CONSTRUTIVA"</formula>
    </cfRule>
    <cfRule type="expression" dxfId="1863" priority="66">
      <formula>$H281="SUBETAPA"</formula>
    </cfRule>
  </conditionalFormatting>
  <conditionalFormatting sqref="M20:M32">
    <cfRule type="expression" dxfId="1862" priority="528">
      <formula>$H20="SUBETAPA"</formula>
    </cfRule>
    <cfRule type="expression" dxfId="1861" priority="529">
      <formula>$H20="CÉLULA CONSTRUTIVA"</formula>
    </cfRule>
    <cfRule type="expression" dxfId="1860" priority="530">
      <formula>$H20="ETAPA"</formula>
    </cfRule>
  </conditionalFormatting>
  <conditionalFormatting sqref="M55">
    <cfRule type="expression" dxfId="1859" priority="537">
      <formula>$H55="SUBETAPA"</formula>
    </cfRule>
  </conditionalFormatting>
  <conditionalFormatting sqref="M57 M59">
    <cfRule type="expression" dxfId="1858" priority="540">
      <formula>$H57="SUBETAPA"</formula>
    </cfRule>
  </conditionalFormatting>
  <conditionalFormatting sqref="M62:M64">
    <cfRule type="expression" dxfId="1857" priority="544">
      <formula>$H62="ETAPA"</formula>
    </cfRule>
    <cfRule type="expression" dxfId="1856" priority="543">
      <formula>$H62="CÉLULA CONSTRUTIVA"</formula>
    </cfRule>
  </conditionalFormatting>
  <conditionalFormatting sqref="M64">
    <cfRule type="expression" dxfId="1855" priority="545">
      <formula>$H64="SUBETAPA"</formula>
    </cfRule>
  </conditionalFormatting>
  <conditionalFormatting sqref="M66">
    <cfRule type="expression" dxfId="1854" priority="547">
      <formula>$H66="CÉLULA CONSTRUTIVA"</formula>
    </cfRule>
    <cfRule type="expression" dxfId="1853" priority="548">
      <formula>$H66="ETAPA"</formula>
    </cfRule>
    <cfRule type="expression" dxfId="1852" priority="546">
      <formula>$H66="SUBETAPA"</formula>
    </cfRule>
  </conditionalFormatting>
  <conditionalFormatting sqref="M71:M75 M76:N76">
    <cfRule type="expression" dxfId="1851" priority="552">
      <formula>$H71="CÉLULA CONSTRUTIVA"</formula>
    </cfRule>
    <cfRule type="expression" dxfId="1850" priority="553">
      <formula>$H71="ETAPA"</formula>
    </cfRule>
  </conditionalFormatting>
  <conditionalFormatting sqref="M77">
    <cfRule type="expression" dxfId="1849" priority="558">
      <formula>$H77="CÉLULA CONSTRUTIVA"</formula>
    </cfRule>
  </conditionalFormatting>
  <conditionalFormatting sqref="M88:M91">
    <cfRule type="expression" dxfId="1848" priority="564">
      <formula>$H88="ETAPA"</formula>
    </cfRule>
    <cfRule type="expression" dxfId="1847" priority="563">
      <formula>$H88="CÉLULA CONSTRUTIVA"</formula>
    </cfRule>
    <cfRule type="expression" dxfId="1846" priority="562">
      <formula>$H88="SUBETAPA"</formula>
    </cfRule>
  </conditionalFormatting>
  <conditionalFormatting sqref="M93:M98">
    <cfRule type="expression" dxfId="1845" priority="567">
      <formula>$H93="ETAPA"</formula>
    </cfRule>
  </conditionalFormatting>
  <conditionalFormatting sqref="M100:M106">
    <cfRule type="expression" dxfId="1844" priority="571">
      <formula>$H100="CÉLULA CONSTRUTIVA"</formula>
    </cfRule>
    <cfRule type="expression" dxfId="1843" priority="570">
      <formula>$H100="SUBETAPA"</formula>
    </cfRule>
  </conditionalFormatting>
  <conditionalFormatting sqref="M105:M106">
    <cfRule type="expression" dxfId="1842" priority="572">
      <formula>$H105="ETAPA"</formula>
    </cfRule>
  </conditionalFormatting>
  <conditionalFormatting sqref="M119:M131 G127:L131">
    <cfRule type="expression" dxfId="1841" priority="573">
      <formula>$H119="CÉLULA CONSTRUTIVA"</formula>
    </cfRule>
    <cfRule type="expression" dxfId="1840" priority="574">
      <formula>$H119="ETAPA"</formula>
    </cfRule>
  </conditionalFormatting>
  <conditionalFormatting sqref="M285">
    <cfRule type="expression" dxfId="1839" priority="70">
      <formula>$H285="CÉLULA CONSTRUTIVA"</formula>
    </cfRule>
    <cfRule type="expression" dxfId="1838" priority="69">
      <formula>$H285="SUBETAPA"</formula>
    </cfRule>
  </conditionalFormatting>
  <conditionalFormatting sqref="M290">
    <cfRule type="expression" dxfId="1837" priority="63">
      <formula>$H290="SUBETAPA"</formula>
    </cfRule>
  </conditionalFormatting>
  <conditionalFormatting sqref="M335:M336">
    <cfRule type="expression" dxfId="1836" priority="109">
      <formula>$H335="ETAPA"</formula>
    </cfRule>
  </conditionalFormatting>
  <conditionalFormatting sqref="M336">
    <cfRule type="expression" dxfId="1835" priority="108">
      <formula>$H336="CÉLULA CONSTRUTIVA"</formula>
    </cfRule>
  </conditionalFormatting>
  <conditionalFormatting sqref="M338:M341">
    <cfRule type="expression" dxfId="1834" priority="100">
      <formula>$H338="CÉLULA CONSTRUTIVA"</formula>
    </cfRule>
  </conditionalFormatting>
  <conditionalFormatting sqref="M345">
    <cfRule type="expression" dxfId="1833" priority="60">
      <formula>$H345="CÉLULA CONSTRUTIVA"</formula>
    </cfRule>
  </conditionalFormatting>
  <conditionalFormatting sqref="M359">
    <cfRule type="expression" dxfId="1832" priority="589">
      <formula>$H359="CÉLULA CONSTRUTIVA"</formula>
    </cfRule>
    <cfRule type="expression" dxfId="1831" priority="590">
      <formula>$H359="ETAPA"</formula>
    </cfRule>
  </conditionalFormatting>
  <conditionalFormatting sqref="M377">
    <cfRule type="expression" dxfId="1830" priority="591">
      <formula>$H374="SUBETAPA"</formula>
    </cfRule>
    <cfRule type="expression" dxfId="1829" priority="592">
      <formula>$H374="CÉLULA CONSTRUTIVA"</formula>
    </cfRule>
    <cfRule type="expression" dxfId="1828" priority="593">
      <formula>$H374="ETAPA"</formula>
    </cfRule>
  </conditionalFormatting>
  <conditionalFormatting sqref="M53:N53">
    <cfRule type="expression" dxfId="1827" priority="595">
      <formula>$H53="ETAPA"</formula>
    </cfRule>
  </conditionalFormatting>
  <conditionalFormatting sqref="M56:N56 M60:N60">
    <cfRule type="expression" dxfId="1826" priority="617">
      <formula>$H56="ETAPA"</formula>
    </cfRule>
  </conditionalFormatting>
  <conditionalFormatting sqref="M58:N58">
    <cfRule type="expression" dxfId="1825" priority="597">
      <formula>$H58="ETAPA"</formula>
    </cfRule>
  </conditionalFormatting>
  <conditionalFormatting sqref="M67:N67 M69:N69">
    <cfRule type="expression" dxfId="1824" priority="681">
      <formula>$H67="SUBETAPA"</formula>
    </cfRule>
  </conditionalFormatting>
  <conditionalFormatting sqref="M92:N94">
    <cfRule type="expression" dxfId="1823" priority="566">
      <formula>$H92="CÉLULA CONSTRUTIVA"</formula>
    </cfRule>
  </conditionalFormatting>
  <conditionalFormatting sqref="M100:N104 L22:L77 N75:P75 N131:N158 G132:M137 G184:Q184 N261:P265 G266:L266 G52:K52 G286:J289 L247:L248 L253:L254 Q119 P160 L276:L277">
    <cfRule type="expression" dxfId="1822" priority="598">
      <formula>$H22="ETAPA"</formula>
    </cfRule>
  </conditionalFormatting>
  <conditionalFormatting sqref="M114:N115">
    <cfRule type="expression" dxfId="1821" priority="6">
      <formula>$H114="CÉLULA CONSTRUTIVA"</formula>
    </cfRule>
    <cfRule type="expression" dxfId="1820" priority="7">
      <formula>$H114="ETAPA"</formula>
    </cfRule>
    <cfRule type="expression" dxfId="1819" priority="5">
      <formula>$H114="SUBETAPA"</formula>
    </cfRule>
  </conditionalFormatting>
  <conditionalFormatting sqref="M162:N162">
    <cfRule type="expression" dxfId="1818" priority="260">
      <formula>$H162="CÉLULA CONSTRUTIVA"</formula>
    </cfRule>
  </conditionalFormatting>
  <conditionalFormatting sqref="M52:P52">
    <cfRule type="expression" dxfId="1817" priority="605">
      <formula>$H52="ETAPA"</formula>
    </cfRule>
  </conditionalFormatting>
  <conditionalFormatting sqref="M77:P77">
    <cfRule type="expression" dxfId="1816" priority="606">
      <formula>$H77="ETAPA"</formula>
    </cfRule>
  </conditionalFormatting>
  <conditionalFormatting sqref="M8:Q10">
    <cfRule type="expression" dxfId="1815" priority="608">
      <formula>$H8="SUBETAPA"</formula>
    </cfRule>
  </conditionalFormatting>
  <conditionalFormatting sqref="M8:Q12">
    <cfRule type="expression" dxfId="1814" priority="609">
      <formula>$H8="CÉLULA CONSTRUTIVA"</formula>
    </cfRule>
    <cfRule type="expression" dxfId="1813" priority="610">
      <formula>$H8="ETAPA"</formula>
    </cfRule>
  </conditionalFormatting>
  <conditionalFormatting sqref="M13:Q18">
    <cfRule type="expression" dxfId="1812" priority="524">
      <formula>$H13="ETAPA"</formula>
    </cfRule>
    <cfRule type="expression" dxfId="1811" priority="523">
      <formula>$H13="CÉLULA CONSTRUTIVA"</formula>
    </cfRule>
  </conditionalFormatting>
  <conditionalFormatting sqref="M33:Q50">
    <cfRule type="expression" dxfId="1810" priority="533">
      <formula>$H33="ETAPA"</formula>
    </cfRule>
    <cfRule type="expression" dxfId="1809" priority="532">
      <formula>$H33="CÉLULA CONSTRUTIVA"</formula>
    </cfRule>
  </conditionalFormatting>
  <conditionalFormatting sqref="M53:Q55">
    <cfRule type="expression" dxfId="1808" priority="538">
      <formula>$H53="CÉLULA CONSTRUTIVA"</formula>
    </cfRule>
  </conditionalFormatting>
  <conditionalFormatting sqref="M54:Q55">
    <cfRule type="expression" dxfId="1807" priority="539">
      <formula>$H54="ETAPA"</formula>
    </cfRule>
  </conditionalFormatting>
  <conditionalFormatting sqref="M56:Q56">
    <cfRule type="expression" dxfId="1806" priority="674">
      <formula>$H56="SUBETAPA"</formula>
    </cfRule>
  </conditionalFormatting>
  <conditionalFormatting sqref="M57:Q57 M59:Q59">
    <cfRule type="expression" dxfId="1805" priority="541">
      <formula>$H57="CÉLULA CONSTRUTIVA"</formula>
    </cfRule>
    <cfRule type="expression" dxfId="1804" priority="542">
      <formula>$H57="ETAPA"</formula>
    </cfRule>
  </conditionalFormatting>
  <conditionalFormatting sqref="M58:Q58">
    <cfRule type="expression" dxfId="1803" priority="618">
      <formula>$H58="SUBETAPA"</formula>
    </cfRule>
  </conditionalFormatting>
  <conditionalFormatting sqref="M60:Q61 Q70:Q75">
    <cfRule type="expression" dxfId="1802" priority="621">
      <formula>$H60="SUBETAPA"</formula>
    </cfRule>
  </conditionalFormatting>
  <conditionalFormatting sqref="M61:Q61 M70:Q70">
    <cfRule type="expression" dxfId="1801" priority="620">
      <formula>$H61="ETAPA"</formula>
    </cfRule>
  </conditionalFormatting>
  <conditionalFormatting sqref="M65:Q65 M67:N67 M69:N69">
    <cfRule type="expression" dxfId="1800" priority="623">
      <formula>$H65="ETAPA"</formula>
    </cfRule>
  </conditionalFormatting>
  <conditionalFormatting sqref="M65:Q65">
    <cfRule type="expression" dxfId="1799" priority="622">
      <formula>$H65="CÉLULA CONSTRUTIVA"</formula>
    </cfRule>
  </conditionalFormatting>
  <conditionalFormatting sqref="M68:Q68">
    <cfRule type="expression" dxfId="1798" priority="549">
      <formula>$H68="SUBETAPA"</formula>
    </cfRule>
    <cfRule type="expression" dxfId="1797" priority="550">
      <formula>$H68="CÉLULA CONSTRUTIVA"</formula>
    </cfRule>
    <cfRule type="expression" dxfId="1796" priority="551">
      <formula>$H68="ETAPA"</formula>
    </cfRule>
  </conditionalFormatting>
  <conditionalFormatting sqref="M84:Q84 J119:L126 P221:Q222 G228:K233 M230:P230 M231:N233 P231:P233 P234:Q239 P242:Q242 P288:Q289 G328:K331 M335 M343:Q344 N345:Q345 P291:Q292">
    <cfRule type="expression" dxfId="1795" priority="352">
      <formula>$H84="CÉLULA CONSTRUTIVA"</formula>
    </cfRule>
  </conditionalFormatting>
  <conditionalFormatting sqref="M139:Q141 M142:N143 P142:Q143">
    <cfRule type="expression" dxfId="1794" priority="626">
      <formula>$H139="SUBETAPA"</formula>
    </cfRule>
  </conditionalFormatting>
  <conditionalFormatting sqref="M179:Q180">
    <cfRule type="expression" dxfId="1793" priority="607">
      <formula>$H179="SUBETAPA"</formula>
    </cfRule>
  </conditionalFormatting>
  <conditionalFormatting sqref="M183:Q183">
    <cfRule type="expression" dxfId="1792" priority="628">
      <formula>$H183="CÉLULA CONSTRUTIVA"</formula>
    </cfRule>
    <cfRule type="expression" dxfId="1791" priority="629">
      <formula>$H183="ETAPA"</formula>
    </cfRule>
  </conditionalFormatting>
  <conditionalFormatting sqref="M194:Q195">
    <cfRule type="expression" dxfId="1790" priority="630">
      <formula>$H194="SUBETAPA"</formula>
    </cfRule>
  </conditionalFormatting>
  <conditionalFormatting sqref="M230:Q230 M231:N233">
    <cfRule type="expression" dxfId="1789" priority="631">
      <formula>$H230="SUBETAPA"</formula>
    </cfRule>
  </conditionalFormatting>
  <conditionalFormatting sqref="M290:Q290">
    <cfRule type="expression" dxfId="1788" priority="64">
      <formula>$H290="CÉLULA CONSTRUTIVA"</formula>
    </cfRule>
  </conditionalFormatting>
  <conditionalFormatting sqref="M302:Q302">
    <cfRule type="expression" dxfId="1787" priority="577">
      <formula>$H302="ETAPA"</formula>
    </cfRule>
  </conditionalFormatting>
  <conditionalFormatting sqref="M305:Q305">
    <cfRule type="expression" dxfId="1786" priority="578">
      <formula>$H305="ETAPA"</formula>
    </cfRule>
  </conditionalFormatting>
  <conditionalFormatting sqref="M317:Q317">
    <cfRule type="expression" dxfId="1785" priority="583">
      <formula>$H317="CÉLULA CONSTRUTIVA"</formula>
    </cfRule>
    <cfRule type="expression" dxfId="1784" priority="584">
      <formula>$H317="ETAPA"</formula>
    </cfRule>
  </conditionalFormatting>
  <conditionalFormatting sqref="M336:Q336">
    <cfRule type="expression" dxfId="1783" priority="107">
      <formula>$H336="SUBETAPA"</formula>
    </cfRule>
  </conditionalFormatting>
  <conditionalFormatting sqref="M338:Q341">
    <cfRule type="expression" dxfId="1782" priority="101">
      <formula>$H338="ETAPA"</formula>
    </cfRule>
  </conditionalFormatting>
  <conditionalFormatting sqref="M343:Q345">
    <cfRule type="expression" dxfId="1781" priority="61">
      <formula>$H343="ETAPA"</formula>
    </cfRule>
  </conditionalFormatting>
  <conditionalFormatting sqref="M357:Q357 M358:N358 M317:Q320 P221:Q224 P231:Q239 P286:Q289 G328:N331 M334:N335 L342:Q344 N345:Q345 M33:Q51 L79:Q80 N196:Q198 G256:N258 L282:Q283 P358:Q358 G95:N95 G99:N99 P99:Q99 P297:Q297 P299:Q299 N338:Q341 M12:Q18 G19:Q19 N24:N26 N30:Q30 N71:N74 N76 L78:N78 M85:N87 M92:N94 P92:Q95 P131:Q131 P137:Q137 P145:Q145 P147:Q147 P149:Q149 P151:Q151 P153:Q154 G170:Q171 G172:J172 N181:Q182 M185:Q185 N187:N189 N190:Q191 N193:Q193 L228:P229 P240 L278:N280 N303:N304 M306:N306 P322:Q322 P324:Q324 P326:Q326 L337:Q337 G352:N354 P364:Q367">
    <cfRule type="expression" dxfId="1780" priority="405">
      <formula>$H12="SUBETAPA"</formula>
    </cfRule>
  </conditionalFormatting>
  <conditionalFormatting sqref="M359:Q359">
    <cfRule type="expression" dxfId="1779" priority="588">
      <formula>$H359="SUBETAPA"</formula>
    </cfRule>
  </conditionalFormatting>
  <conditionalFormatting sqref="N100:N106">
    <cfRule type="expression" dxfId="1778" priority="636">
      <formula>$H100="CÉLULA CONSTRUTIVA"</formula>
    </cfRule>
  </conditionalFormatting>
  <conditionalFormatting sqref="N102:N106">
    <cfRule type="expression" dxfId="1777" priority="635">
      <formula>$H102="SUBETAPA"</formula>
    </cfRule>
  </conditionalFormatting>
  <conditionalFormatting sqref="N105:N106">
    <cfRule type="expression" dxfId="1776" priority="637">
      <formula>$H105="ETAPA"</formula>
    </cfRule>
  </conditionalFormatting>
  <conditionalFormatting sqref="N159 P159">
    <cfRule type="expression" dxfId="1775" priority="306">
      <formula>#REF!="CÉLULA CONSTRUTIVA"</formula>
    </cfRule>
  </conditionalFormatting>
  <conditionalFormatting sqref="N159">
    <cfRule type="expression" dxfId="1774" priority="308">
      <formula>#REF!="SUBETAPA"</formula>
    </cfRule>
    <cfRule type="expression" dxfId="1773" priority="307">
      <formula>#REF!="ETAPA"</formula>
    </cfRule>
  </conditionalFormatting>
  <conditionalFormatting sqref="N161 P161">
    <cfRule type="expression" dxfId="1772" priority="284">
      <formula>#REF!="CÉLULA CONSTRUTIVA"</formula>
    </cfRule>
  </conditionalFormatting>
  <conditionalFormatting sqref="N161">
    <cfRule type="expression" dxfId="1771" priority="285">
      <formula>#REF!="ETAPA"</formula>
    </cfRule>
    <cfRule type="expression" dxfId="1770" priority="286">
      <formula>#REF!="SUBETAPA"</formula>
    </cfRule>
  </conditionalFormatting>
  <conditionalFormatting sqref="N163 P163">
    <cfRule type="expression" dxfId="1769" priority="239">
      <formula>#REF!="CÉLULA CONSTRUTIVA"</formula>
    </cfRule>
  </conditionalFormatting>
  <conditionalFormatting sqref="N163">
    <cfRule type="expression" dxfId="1768" priority="240">
      <formula>#REF!="ETAPA"</formula>
    </cfRule>
    <cfRule type="expression" dxfId="1767" priority="241">
      <formula>#REF!="SUBETAPA"</formula>
    </cfRule>
  </conditionalFormatting>
  <conditionalFormatting sqref="N192 Q192">
    <cfRule type="expression" dxfId="1766" priority="154">
      <formula>#REF!="CÉLULA CONSTRUTIVA"</formula>
    </cfRule>
  </conditionalFormatting>
  <conditionalFormatting sqref="N192">
    <cfRule type="expression" dxfId="1765" priority="155">
      <formula>#REF!="ETAPA"</formula>
    </cfRule>
    <cfRule type="expression" dxfId="1764" priority="156">
      <formula>#REF!="SUBETAPA"</formula>
    </cfRule>
  </conditionalFormatting>
  <conditionalFormatting sqref="N303">
    <cfRule type="expression" dxfId="1763" priority="640">
      <formula>$H303="ETAPA"</formula>
    </cfRule>
  </conditionalFormatting>
  <conditionalFormatting sqref="N333 P333">
    <cfRule type="expression" dxfId="1762" priority="116">
      <formula>$H333="ETAPA"</formula>
    </cfRule>
  </conditionalFormatting>
  <conditionalFormatting sqref="N159:O159">
    <cfRule type="expression" dxfId="1761" priority="309">
      <formula>$H159="CÉLULA CONSTRUTIVA"</formula>
    </cfRule>
  </conditionalFormatting>
  <conditionalFormatting sqref="N161:O161">
    <cfRule type="expression" dxfId="1760" priority="287">
      <formula>$H161="CÉLULA CONSTRUTIVA"</formula>
    </cfRule>
  </conditionalFormatting>
  <conditionalFormatting sqref="N163:O163">
    <cfRule type="expression" dxfId="1759" priority="242">
      <formula>$H163="CÉLULA CONSTRUTIVA"</formula>
    </cfRule>
  </conditionalFormatting>
  <conditionalFormatting sqref="N267:O267">
    <cfRule type="expression" dxfId="1758" priority="641">
      <formula>$H267="SUBETAPA"</formula>
    </cfRule>
  </conditionalFormatting>
  <conditionalFormatting sqref="N20:P23">
    <cfRule type="expression" dxfId="1757" priority="643">
      <formula>$H20="ETAPA"</formula>
    </cfRule>
    <cfRule type="expression" dxfId="1756" priority="644">
      <formula>$H20="CÉLULA CONSTRUTIVA"</formula>
    </cfRule>
  </conditionalFormatting>
  <conditionalFormatting sqref="N130:P130 P131:Q131 O131:O138">
    <cfRule type="expression" dxfId="1755" priority="649">
      <formula>$H130="CÉLULA CONSTRUTIVA"</formula>
    </cfRule>
  </conditionalFormatting>
  <conditionalFormatting sqref="N130:P130">
    <cfRule type="expression" dxfId="1754" priority="650">
      <formula>$H130="SUBETAPA"</formula>
    </cfRule>
  </conditionalFormatting>
  <conditionalFormatting sqref="N159:P159">
    <cfRule type="expression" dxfId="1753" priority="310">
      <formula>$H159="ETAPA"</formula>
    </cfRule>
  </conditionalFormatting>
  <conditionalFormatting sqref="N161:P161">
    <cfRule type="expression" dxfId="1752" priority="288">
      <formula>$H161="ETAPA"</formula>
    </cfRule>
  </conditionalFormatting>
  <conditionalFormatting sqref="N163:P163">
    <cfRule type="expression" dxfId="1751" priority="243">
      <formula>$H163="ETAPA"</formula>
    </cfRule>
  </conditionalFormatting>
  <conditionalFormatting sqref="N199:P199">
    <cfRule type="expression" dxfId="1750" priority="654">
      <formula>$H199="ETAPA"</formula>
    </cfRule>
    <cfRule type="expression" dxfId="1749" priority="653">
      <formula>$H199="CÉLULA CONSTRUTIVA"</formula>
    </cfRule>
  </conditionalFormatting>
  <conditionalFormatting sqref="N332:P332">
    <cfRule type="expression" dxfId="1748" priority="122">
      <formula>$H332="CÉLULA CONSTRUTIVA"</formula>
    </cfRule>
    <cfRule type="expression" dxfId="1747" priority="123">
      <formula>$H332="ETAPA"</formula>
    </cfRule>
  </conditionalFormatting>
  <conditionalFormatting sqref="N333:P333">
    <cfRule type="expression" dxfId="1746" priority="117">
      <formula>$H333="CÉLULA CONSTRUTIVA"</formula>
    </cfRule>
  </conditionalFormatting>
  <conditionalFormatting sqref="N20:Q23">
    <cfRule type="expression" dxfId="1745" priority="664">
      <formula>$H20="SUBETAPA"</formula>
    </cfRule>
  </conditionalFormatting>
  <conditionalFormatting sqref="N27:Q29 N31:Q32 M11:Q11 N57:Q57 N59:Q59 N55:Q55">
    <cfRule type="expression" dxfId="1744" priority="613">
      <formula>$H11="SUBETAPA"</formula>
    </cfRule>
  </conditionalFormatting>
  <conditionalFormatting sqref="N27:Q32 P165:Q166">
    <cfRule type="expression" dxfId="1743" priority="611">
      <formula>$H27="CÉLULA CONSTRUTIVA"</formula>
    </cfRule>
    <cfRule type="expression" dxfId="1742" priority="612">
      <formula>$H27="ETAPA"</formula>
    </cfRule>
  </conditionalFormatting>
  <conditionalFormatting sqref="N62:Q64">
    <cfRule type="expression" dxfId="1741" priority="677">
      <formula>$H62="ETAPA"</formula>
    </cfRule>
    <cfRule type="expression" dxfId="1740" priority="676">
      <formula>$H62="CÉLULA CONSTRUTIVA"</formula>
    </cfRule>
  </conditionalFormatting>
  <conditionalFormatting sqref="N62:Q66">
    <cfRule type="expression" dxfId="1739" priority="675">
      <formula>$H62="SUBETAPA"</formula>
    </cfRule>
  </conditionalFormatting>
  <conditionalFormatting sqref="N66:Q66">
    <cfRule type="expression" dxfId="1738" priority="683">
      <formula>$H66="CÉLULA CONSTRUTIVA"</formula>
    </cfRule>
    <cfRule type="expression" dxfId="1737" priority="684">
      <formula>$H66="ETAPA"</formula>
    </cfRule>
  </conditionalFormatting>
  <conditionalFormatting sqref="N88:Q88 N89:N91 P89:Q91 O89:O101">
    <cfRule type="expression" dxfId="1736" priority="687">
      <formula>$H88="SUBETAPA"</formula>
    </cfRule>
  </conditionalFormatting>
  <conditionalFormatting sqref="N88:Q88 N89:N91 P89:Q95 O89:O101">
    <cfRule type="expression" dxfId="1735" priority="686">
      <formula>$H88="ETAPA"</formula>
    </cfRule>
  </conditionalFormatting>
  <conditionalFormatting sqref="N127:Q129">
    <cfRule type="expression" dxfId="1734" priority="688">
      <formula>$H127="SUBETAPA"</formula>
    </cfRule>
  </conditionalFormatting>
  <conditionalFormatting sqref="N180:Q182 N160:P160 G95:N95 N266:Q266 N223:N225 G19:Q19 N24:N26 N71:N74 L78:N78 M85:N87 G99:N99 G171:Q171 G172:J172 M185:N185 N187:N189 N196:N198 L228:P229 N256:N258 L278:N280 N303:N304 M318:N320 L337:Q337 M342:Q342 G352:N354 N357:N358 G301:N301 M173:N177 G260:Q260 M271:Q271 J116:N116 N234 M172:Q172 G167:N169">
    <cfRule type="expression" dxfId="1733" priority="614">
      <formula>$H19="CÉLULA CONSTRUTIVA"</formula>
    </cfRule>
  </conditionalFormatting>
  <conditionalFormatting sqref="N267:Q270">
    <cfRule type="expression" dxfId="1732" priority="642">
      <formula>$H267="CÉLULA CONSTRUTIVA"</formula>
    </cfRule>
  </conditionalFormatting>
  <conditionalFormatting sqref="N307:Q307">
    <cfRule type="expression" dxfId="1731" priority="707">
      <formula>$H307="ETAPA"</formula>
    </cfRule>
    <cfRule type="expression" dxfId="1730" priority="705">
      <formula>$H307="SUBETAPA"</formula>
    </cfRule>
    <cfRule type="expression" dxfId="1729" priority="706">
      <formula>$H307="CÉLULA CONSTRUTIVA"</formula>
    </cfRule>
  </conditionalFormatting>
  <conditionalFormatting sqref="N336:Q336">
    <cfRule type="expression" dxfId="1728" priority="715">
      <formula>$H336="ETAPA"</formula>
    </cfRule>
  </conditionalFormatting>
  <conditionalFormatting sqref="N338:Q341">
    <cfRule type="expression" dxfId="1727" priority="104">
      <formula>$H338="CÉLULA CONSTRUTIVA"</formula>
    </cfRule>
  </conditionalFormatting>
  <conditionalFormatting sqref="O131:O138 P131:Q131 O127:Q127 Q128 O129:Q129 N130:P130">
    <cfRule type="expression" dxfId="1726" priority="648">
      <formula>$H127="ETAPA"</formula>
    </cfRule>
  </conditionalFormatting>
  <conditionalFormatting sqref="O142:O154">
    <cfRule type="expression" dxfId="1725" priority="329">
      <formula>$H142="SUBETAPA"</formula>
    </cfRule>
  </conditionalFormatting>
  <conditionalFormatting sqref="O143:O153">
    <cfRule type="expression" dxfId="1724" priority="720">
      <formula>$H143="ETAPA"</formula>
    </cfRule>
  </conditionalFormatting>
  <conditionalFormatting sqref="O143:O154">
    <cfRule type="expression" dxfId="1723" priority="331">
      <formula>$H143="CÉLULA CONSTRUTIVA"</formula>
    </cfRule>
  </conditionalFormatting>
  <conditionalFormatting sqref="O154">
    <cfRule type="expression" dxfId="1722" priority="330">
      <formula>$H154="ETAPA"</formula>
    </cfRule>
  </conditionalFormatting>
  <conditionalFormatting sqref="O158">
    <cfRule type="expression" dxfId="1721" priority="722">
      <formula>$H158="ETAPA"</formula>
    </cfRule>
  </conditionalFormatting>
  <conditionalFormatting sqref="O158:O159">
    <cfRule type="expression" dxfId="1720" priority="311">
      <formula>$H158="SUBETAPA"</formula>
    </cfRule>
  </conditionalFormatting>
  <conditionalFormatting sqref="O161:O162">
    <cfRule type="expression" dxfId="1719" priority="289">
      <formula>$H161="SUBETAPA"</formula>
    </cfRule>
  </conditionalFormatting>
  <conditionalFormatting sqref="O162 O164:O166 G227:P227">
    <cfRule type="expression" dxfId="1718" priority="425">
      <formula>$H162="ETAPA"</formula>
    </cfRule>
  </conditionalFormatting>
  <conditionalFormatting sqref="O163:O166">
    <cfRule type="expression" dxfId="1717" priority="244">
      <formula>$H163="SUBETAPA"</formula>
    </cfRule>
  </conditionalFormatting>
  <conditionalFormatting sqref="O176:O178">
    <cfRule type="expression" dxfId="1716" priority="725">
      <formula>$H176="ETAPA"</formula>
    </cfRule>
    <cfRule type="expression" dxfId="1715" priority="724">
      <formula>$H176="CÉLULA CONSTRUTIVA"</formula>
    </cfRule>
    <cfRule type="expression" dxfId="1714" priority="723">
      <formula>$H176="SUBETAPA"</formula>
    </cfRule>
  </conditionalFormatting>
  <conditionalFormatting sqref="O221:O224 P360:Q364 P367:Q367 N355:P355 N359:Q359 M360 M362:M371 N363 H35:H46 O257:Q258 O306:Q306 Q328 O353:Q354 P368 O370:Q371 M372:Q373 G374:Q377">
    <cfRule type="expression" dxfId="1713" priority="431">
      <formula>$H35="ETAPA"</formula>
    </cfRule>
  </conditionalFormatting>
  <conditionalFormatting sqref="O267">
    <cfRule type="expression" dxfId="1712" priority="726">
      <formula>$H267="ETAPA"</formula>
    </cfRule>
  </conditionalFormatting>
  <conditionalFormatting sqref="O358">
    <cfRule type="expression" dxfId="1711" priority="59">
      <formula>$H358="ETAPA"</formula>
    </cfRule>
    <cfRule type="expression" dxfId="1710" priority="58">
      <formula>$H358="SUBETAPA"</formula>
    </cfRule>
    <cfRule type="expression" dxfId="1709" priority="57">
      <formula>$H358="CÉLULA CONSTRUTIVA"</formula>
    </cfRule>
  </conditionalFormatting>
  <conditionalFormatting sqref="O360:O368">
    <cfRule type="expression" dxfId="1708" priority="828">
      <formula>$H360="ETAPA"</formula>
    </cfRule>
  </conditionalFormatting>
  <conditionalFormatting sqref="O24:P24">
    <cfRule type="expression" dxfId="1707" priority="728">
      <formula>$H24="CÉLULA CONSTRUTIVA"</formula>
    </cfRule>
    <cfRule type="expression" dxfId="1706" priority="727">
      <formula>$H24="SUBETAPA"</formula>
    </cfRule>
    <cfRule type="expression" dxfId="1705" priority="729">
      <formula>$H24="ETAPA"</formula>
    </cfRule>
  </conditionalFormatting>
  <conditionalFormatting sqref="O31:P32">
    <cfRule type="expression" dxfId="1704" priority="731">
      <formula>$H31="ETAPA"</formula>
    </cfRule>
    <cfRule type="expression" dxfId="1703" priority="730">
      <formula>$H31="CÉLULA CONSTRUTIVA"</formula>
    </cfRule>
  </conditionalFormatting>
  <conditionalFormatting sqref="O71:P71">
    <cfRule type="expression" dxfId="1702" priority="734">
      <formula>$H71="ETAPA"</formula>
    </cfRule>
    <cfRule type="expression" dxfId="1701" priority="733">
      <formula>$H71="CÉLULA CONSTRUTIVA"</formula>
    </cfRule>
  </conditionalFormatting>
  <conditionalFormatting sqref="O74:P74">
    <cfRule type="expression" dxfId="1700" priority="737">
      <formula>$H74="CÉLULA CONSTRUTIVA"</formula>
    </cfRule>
    <cfRule type="expression" dxfId="1699" priority="736">
      <formula>$H74="SUBETAPA"</formula>
    </cfRule>
    <cfRule type="expression" dxfId="1698" priority="735">
      <formula>$H74="ETAPA"</formula>
    </cfRule>
  </conditionalFormatting>
  <conditionalFormatting sqref="O79:P79">
    <cfRule type="expression" dxfId="1697" priority="739">
      <formula>$H79="CÉLULA CONSTRUTIVA"</formula>
    </cfRule>
  </conditionalFormatting>
  <conditionalFormatting sqref="O85:P85">
    <cfRule type="expression" dxfId="1696" priority="742">
      <formula>$H85="CÉLULA CONSTRUTIVA"</formula>
    </cfRule>
    <cfRule type="expression" dxfId="1695" priority="741">
      <formula>$H85="SUBETAPA"</formula>
    </cfRule>
    <cfRule type="expression" dxfId="1694" priority="743">
      <formula>$H85="ETAPA"</formula>
    </cfRule>
  </conditionalFormatting>
  <conditionalFormatting sqref="O102:P102">
    <cfRule type="expression" dxfId="1693" priority="746">
      <formula>$H102="ETAPA"</formula>
    </cfRule>
  </conditionalFormatting>
  <conditionalFormatting sqref="O128:P128">
    <cfRule type="expression" dxfId="1692" priority="747">
      <formula>$H128="ETAPA"</formula>
    </cfRule>
  </conditionalFormatting>
  <conditionalFormatting sqref="O139:P139">
    <cfRule type="expression" dxfId="1691" priority="748">
      <formula>$H139="CÉLULA CONSTRUTIVA"</formula>
    </cfRule>
  </conditionalFormatting>
  <conditionalFormatting sqref="O155:P155">
    <cfRule type="expression" dxfId="1690" priority="750">
      <formula>$H155="CÉLULA CONSTRUTIVA"</formula>
    </cfRule>
    <cfRule type="expression" dxfId="1689" priority="751">
      <formula>$H155="ETAPA"</formula>
    </cfRule>
  </conditionalFormatting>
  <conditionalFormatting sqref="O155:P156">
    <cfRule type="expression" dxfId="1688" priority="752">
      <formula>$H155="SUBETAPA"</formula>
    </cfRule>
  </conditionalFormatting>
  <conditionalFormatting sqref="O158:P158">
    <cfRule type="expression" dxfId="1687" priority="721">
      <formula>$H158="CÉLULA CONSTRUTIVA"</formula>
    </cfRule>
  </conditionalFormatting>
  <conditionalFormatting sqref="O167:P167">
    <cfRule type="expression" dxfId="1686" priority="753">
      <formula>$H167="CÉLULA CONSTRUTIVA"</formula>
    </cfRule>
    <cfRule type="expression" dxfId="1685" priority="754">
      <formula>$H167="ETAPA"</formula>
    </cfRule>
  </conditionalFormatting>
  <conditionalFormatting sqref="O167:P168">
    <cfRule type="expression" dxfId="1684" priority="755">
      <formula>$H167="SUBETAPA"</formula>
    </cfRule>
  </conditionalFormatting>
  <conditionalFormatting sqref="O173:P173">
    <cfRule type="expression" dxfId="1683" priority="757">
      <formula>$H173="CÉLULA CONSTRUTIVA"</formula>
    </cfRule>
    <cfRule type="expression" dxfId="1682" priority="756">
      <formula>$H173="SUBETAPA"</formula>
    </cfRule>
    <cfRule type="expression" dxfId="1681" priority="758">
      <formula>$H173="ETAPA"</formula>
    </cfRule>
  </conditionalFormatting>
  <conditionalFormatting sqref="O186:P187">
    <cfRule type="expression" dxfId="1680" priority="761">
      <formula>$H186="SUBETAPA"</formula>
    </cfRule>
    <cfRule type="expression" dxfId="1679" priority="762">
      <formula>$H186="CÉLULA CONSTRUTIVA"</formula>
    </cfRule>
    <cfRule type="expression" dxfId="1678" priority="763">
      <formula>$H186="ETAPA"</formula>
    </cfRule>
  </conditionalFormatting>
  <conditionalFormatting sqref="O217:P217">
    <cfRule type="expression" dxfId="1677" priority="769">
      <formula>$H217="ETAPA"</formula>
    </cfRule>
    <cfRule type="expression" dxfId="1676" priority="767">
      <formula>$H217="SUBETAPA"</formula>
    </cfRule>
    <cfRule type="expression" dxfId="1675" priority="768">
      <formula>$H217="CÉLULA CONSTRUTIVA"</formula>
    </cfRule>
  </conditionalFormatting>
  <conditionalFormatting sqref="O256:P256">
    <cfRule type="expression" dxfId="1674" priority="770">
      <formula>$H256="SUBETAPA"</formula>
    </cfRule>
    <cfRule type="expression" dxfId="1673" priority="772">
      <formula>$H256="ETAPA"</formula>
    </cfRule>
  </conditionalFormatting>
  <conditionalFormatting sqref="O278:P278">
    <cfRule type="expression" dxfId="1672" priority="775">
      <formula>$H278="ETAPA"</formula>
    </cfRule>
    <cfRule type="expression" dxfId="1671" priority="773">
      <formula>$H278="SUBETAPA"</formula>
    </cfRule>
    <cfRule type="expression" dxfId="1670" priority="774">
      <formula>$H278="CÉLULA CONSTRUTIVA"</formula>
    </cfRule>
  </conditionalFormatting>
  <conditionalFormatting sqref="O318:P318">
    <cfRule type="expression" dxfId="1669" priority="777">
      <formula>$H318="CÉLULA CONSTRUTIVA"</formula>
    </cfRule>
    <cfRule type="expression" dxfId="1668" priority="778">
      <formula>$H318="ETAPA"</formula>
    </cfRule>
  </conditionalFormatting>
  <conditionalFormatting sqref="O328:P328">
    <cfRule type="expression" dxfId="1667" priority="779">
      <formula>$H328="SUBETAPA"</formula>
    </cfRule>
    <cfRule type="expression" dxfId="1666" priority="780">
      <formula>$H328="CÉLULA CONSTRUTIVA"</formula>
    </cfRule>
    <cfRule type="expression" dxfId="1665" priority="781">
      <formula>$H328="ETAPA"</formula>
    </cfRule>
  </conditionalFormatting>
  <conditionalFormatting sqref="O352:P352">
    <cfRule type="expression" dxfId="1664" priority="782">
      <formula>$H352="SUBETAPA"</formula>
    </cfRule>
    <cfRule type="expression" dxfId="1663" priority="783">
      <formula>$H352="CÉLULA CONSTRUTIVA"</formula>
    </cfRule>
    <cfRule type="expression" dxfId="1662" priority="784">
      <formula>$H352="ETAPA"</formula>
    </cfRule>
  </conditionalFormatting>
  <conditionalFormatting sqref="O369:P369">
    <cfRule type="expression" dxfId="1661" priority="785">
      <formula>$H369="SUBETAPA"</formula>
    </cfRule>
    <cfRule type="expression" dxfId="1660" priority="786">
      <formula>$H369="CÉLULA CONSTRUTIVA"</formula>
    </cfRule>
    <cfRule type="expression" dxfId="1659" priority="787">
      <formula>$H369="ETAPA"</formula>
    </cfRule>
  </conditionalFormatting>
  <conditionalFormatting sqref="O25:Q26">
    <cfRule type="expression" dxfId="1658" priority="788">
      <formula>$H25="SUBETAPA"</formula>
    </cfRule>
    <cfRule type="expression" dxfId="1657" priority="789">
      <formula>$H25="CÉLULA CONSTRUTIVA"</formula>
    </cfRule>
    <cfRule type="expression" dxfId="1656" priority="790">
      <formula>$H25="ETAPA"</formula>
    </cfRule>
  </conditionalFormatting>
  <conditionalFormatting sqref="O51:Q51">
    <cfRule type="expression" dxfId="1655" priority="717">
      <formula>$H51="ETAPA"</formula>
    </cfRule>
    <cfRule type="expression" dxfId="1654" priority="716">
      <formula>$H51="CÉLULA CONSTRUTIVA"</formula>
    </cfRule>
  </conditionalFormatting>
  <conditionalFormatting sqref="O67:Q67 O69:Q69">
    <cfRule type="expression" dxfId="1653" priority="357">
      <formula>$H67="SUBETAPA"</formula>
    </cfRule>
  </conditionalFormatting>
  <conditionalFormatting sqref="O71:Q73">
    <cfRule type="expression" dxfId="1652" priority="732">
      <formula>$H71="SUBETAPA"</formula>
    </cfRule>
  </conditionalFormatting>
  <conditionalFormatting sqref="O83:Q83">
    <cfRule type="expression" dxfId="1651" priority="793">
      <formula>$H83="ETAPA"</formula>
    </cfRule>
  </conditionalFormatting>
  <conditionalFormatting sqref="O102:Q102">
    <cfRule type="expression" dxfId="1650" priority="745">
      <formula>$H102="CÉLULA CONSTRUTIVA"</formula>
    </cfRule>
  </conditionalFormatting>
  <conditionalFormatting sqref="O102:Q104 G103:K106 G107:I108 G109:K109 G110:I113 G114:K114 Q79 G234:N246 Q255:Q256 Q355:Q359 G355:L365 M360:N371 G366:K373 O105:P106 J111:K113 M160:O160 P360:Q362 Q365:Q366">
    <cfRule type="expression" dxfId="1649" priority="348">
      <formula>$H79="SUBETAPA"</formula>
    </cfRule>
  </conditionalFormatting>
  <conditionalFormatting sqref="O127:Q129">
    <cfRule type="expression" dxfId="1648" priority="794">
      <formula>$H127="CÉLULA CONSTRUTIVA"</formula>
    </cfRule>
  </conditionalFormatting>
  <conditionalFormatting sqref="O139:Q139">
    <cfRule type="expression" dxfId="1647" priority="749">
      <formula>$H139="ETAPA"</formula>
    </cfRule>
  </conditionalFormatting>
  <conditionalFormatting sqref="O142:Q142">
    <cfRule type="expression" dxfId="1646" priority="868">
      <formula>$H142="ETAPA"</formula>
    </cfRule>
    <cfRule type="expression" dxfId="1645" priority="1700">
      <formula>$H142="CÉLULA CONSTRUTIVA"</formula>
    </cfRule>
  </conditionalFormatting>
  <conditionalFormatting sqref="O156:Q156">
    <cfRule type="expression" dxfId="1644" priority="795">
      <formula>$H156="ETAPA"</formula>
    </cfRule>
  </conditionalFormatting>
  <conditionalFormatting sqref="O156:Q157 G53:K53">
    <cfRule type="expression" dxfId="1643" priority="791">
      <formula>$H53="CÉLULA CONSTRUTIVA"</formula>
    </cfRule>
  </conditionalFormatting>
  <conditionalFormatting sqref="O157:Q157 O53:Q53">
    <cfRule type="expression" dxfId="1642" priority="792">
      <formula>$H53="SUBETAPA"</formula>
    </cfRule>
  </conditionalFormatting>
  <conditionalFormatting sqref="O168:Q168">
    <cfRule type="expression" dxfId="1641" priority="796">
      <formula>$H168="ETAPA"</formula>
    </cfRule>
  </conditionalFormatting>
  <conditionalFormatting sqref="O168:Q169">
    <cfRule type="expression" dxfId="1640" priority="797">
      <formula>$H168="CÉLULA CONSTRUTIVA"</formula>
    </cfRule>
  </conditionalFormatting>
  <conditionalFormatting sqref="O169:Q169">
    <cfRule type="expression" dxfId="1639" priority="799">
      <formula>$H169="ETAPA"</formula>
    </cfRule>
    <cfRule type="expression" dxfId="1638" priority="798">
      <formula>$H169="SUBETAPA"</formula>
    </cfRule>
  </conditionalFormatting>
  <conditionalFormatting sqref="O188:Q189 Q155:Q156 M187:M191 G185:L189 L190:L191 G182:M182 G190:J191 O86:Q87 O174:Q175">
    <cfRule type="expression" dxfId="1637" priority="892">
      <formula>$H86="SUBETAPA"</formula>
    </cfRule>
  </conditionalFormatting>
  <conditionalFormatting sqref="O225:Q225">
    <cfRule type="expression" dxfId="1636" priority="814">
      <formula>$H225="ETAPA"</formula>
    </cfRule>
    <cfRule type="expression" dxfId="1635" priority="813">
      <formula>$H225="CÉLULA CONSTRUTIVA"</formula>
    </cfRule>
  </conditionalFormatting>
  <conditionalFormatting sqref="O256:Q258">
    <cfRule type="expression" dxfId="1634" priority="771">
      <formula>$H256="CÉLULA CONSTRUTIVA"</formula>
    </cfRule>
  </conditionalFormatting>
  <conditionalFormatting sqref="O257:Q258">
    <cfRule type="expression" dxfId="1633" priority="816">
      <formula>$H257="SUBETAPA"</formula>
    </cfRule>
  </conditionalFormatting>
  <conditionalFormatting sqref="O303:Q303 O266:Q266 P291:Q292">
    <cfRule type="expression" dxfId="1632" priority="905">
      <formula>$H266="ETAPA"</formula>
    </cfRule>
  </conditionalFormatting>
  <conditionalFormatting sqref="O319:Q320">
    <cfRule type="expression" dxfId="1631" priority="820">
      <formula>$H319="ETAPA"</formula>
    </cfRule>
    <cfRule type="expression" dxfId="1630" priority="819">
      <formula>$H319="CÉLULA CONSTRUTIVA"</formula>
    </cfRule>
  </conditionalFormatting>
  <conditionalFormatting sqref="O329:Q331">
    <cfRule type="expression" dxfId="1629" priority="115">
      <formula>$H329="ETAPA"</formula>
    </cfRule>
  </conditionalFormatting>
  <conditionalFormatting sqref="O331:Q331">
    <cfRule type="expression" dxfId="1628" priority="114">
      <formula>$H331="CÉLULA CONSTRUTIVA"</formula>
    </cfRule>
    <cfRule type="expression" dxfId="1627" priority="113">
      <formula>$H331="SUBETAPA"</formula>
    </cfRule>
  </conditionalFormatting>
  <conditionalFormatting sqref="O334:Q334">
    <cfRule type="expression" dxfId="1626" priority="111">
      <formula>$H334="CÉLULA CONSTRUTIVA"</formula>
    </cfRule>
    <cfRule type="expression" dxfId="1625" priority="110">
      <formula>$H334="SUBETAPA"</formula>
    </cfRule>
  </conditionalFormatting>
  <conditionalFormatting sqref="O334:Q335">
    <cfRule type="expression" dxfId="1624" priority="112">
      <formula>$H334="ETAPA"</formula>
    </cfRule>
  </conditionalFormatting>
  <conditionalFormatting sqref="O357:Q357 P358:Q358">
    <cfRule type="expression" dxfId="1623" priority="829">
      <formula>$H357="CÉLULA CONSTRUTIVA"</formula>
    </cfRule>
  </conditionalFormatting>
  <conditionalFormatting sqref="P96">
    <cfRule type="expression" dxfId="1622" priority="830">
      <formula>$H96="ETAPA"</formula>
    </cfRule>
  </conditionalFormatting>
  <conditionalFormatting sqref="P96:P98 N96:N98 Q172:Q173 G303:M304 O303:Q304 Q120:Q126 O218:Q219">
    <cfRule type="expression" dxfId="1621" priority="831">
      <formula>$H96="SUBETAPA"</formula>
    </cfRule>
  </conditionalFormatting>
  <conditionalFormatting sqref="P106">
    <cfRule type="expression" dxfId="1620" priority="833">
      <formula>$H106="ETAPA"</formula>
    </cfRule>
    <cfRule type="expression" dxfId="1619" priority="832">
      <formula>$H106="CÉLULA CONSTRUTIVA"</formula>
    </cfRule>
  </conditionalFormatting>
  <conditionalFormatting sqref="P120:P126 L79:P79 G182:L183">
    <cfRule type="expression" dxfId="1618" priority="476">
      <formula>$H79="CÉLULA CONSTRUTIVA"</formula>
    </cfRule>
  </conditionalFormatting>
  <conditionalFormatting sqref="P132">
    <cfRule type="expression" dxfId="1617" priority="835">
      <formula>$H132="SUBETAPA"</formula>
    </cfRule>
  </conditionalFormatting>
  <conditionalFormatting sqref="P136">
    <cfRule type="expression" dxfId="1616" priority="836">
      <formula>$H136="SUBETAPA"</formula>
    </cfRule>
  </conditionalFormatting>
  <conditionalFormatting sqref="P138">
    <cfRule type="expression" dxfId="1615" priority="837">
      <formula>$H138="SUBETAPA"</formula>
    </cfRule>
  </conditionalFormatting>
  <conditionalFormatting sqref="P146">
    <cfRule type="expression" dxfId="1614" priority="839">
      <formula>$H146="ETAPA"</formula>
    </cfRule>
    <cfRule type="expression" dxfId="1613" priority="838">
      <formula>$H146="CÉLULA CONSTRUTIVA"</formula>
    </cfRule>
  </conditionalFormatting>
  <conditionalFormatting sqref="P159">
    <cfRule type="containsText" dxfId="1612" priority="321" operator="containsText" text="Finalizado">
      <formula>NOT(ISERROR(SEARCH(("Finalizado"),(P159))))</formula>
    </cfRule>
    <cfRule type="containsText" dxfId="1611" priority="320" operator="containsText" text="Pendente">
      <formula>NOT(ISERROR(SEARCH(("Pendente"),(P159))))</formula>
    </cfRule>
    <cfRule type="containsText" dxfId="1610" priority="322" operator="containsText" text="em andamento">
      <formula>NOT(ISERROR(SEARCH(("em andamento"),(P159))))</formula>
    </cfRule>
    <cfRule type="containsText" dxfId="1609" priority="318" operator="containsText" text="N/A">
      <formula>NOT(ISERROR(SEARCH(("N/A"),(P159))))</formula>
    </cfRule>
    <cfRule type="containsText" dxfId="1608" priority="317" operator="containsText" text="Lançado">
      <formula>NOT(ISERROR(SEARCH(("Lançado"),(P159))))</formula>
    </cfRule>
    <cfRule type="expression" dxfId="1607" priority="316">
      <formula>$H150="ETAPA"</formula>
    </cfRule>
    <cfRule type="containsText" dxfId="1606" priority="312" operator="containsText" text="Lançado">
      <formula>NOT(ISERROR(SEARCH(("Lançado"),(P159))))</formula>
    </cfRule>
    <cfRule type="containsText" dxfId="1605" priority="315" operator="containsText" text="em andamento">
      <formula>NOT(ISERROR(SEARCH(("em andamento"),(P159))))</formula>
    </cfRule>
    <cfRule type="containsText" dxfId="1604" priority="314" operator="containsText" text="Finalizado">
      <formula>NOT(ISERROR(SEARCH(("Finalizado"),(P159))))</formula>
    </cfRule>
    <cfRule type="containsText" dxfId="1603" priority="313" operator="containsText" text="N/A">
      <formula>NOT(ISERROR(SEARCH(("N/A"),(P159))))</formula>
    </cfRule>
    <cfRule type="containsText" dxfId="1602" priority="324" operator="containsText" text="Pendente">
      <formula>NOT(ISERROR(SEARCH(("Pendente"),(P159))))</formula>
    </cfRule>
    <cfRule type="expression" dxfId="1601" priority="319">
      <formula>$H159="CÉLULA CONSTRUTIVA"</formula>
    </cfRule>
    <cfRule type="expression" dxfId="1600" priority="323">
      <formula>$H159="SUBETAPA"</formula>
    </cfRule>
  </conditionalFormatting>
  <conditionalFormatting sqref="P161">
    <cfRule type="containsText" dxfId="1599" priority="298" operator="containsText" text="Pendente">
      <formula>NOT(ISERROR(SEARCH(("Pendente"),(P161))))</formula>
    </cfRule>
    <cfRule type="containsText" dxfId="1598" priority="293" operator="containsText" text="em andamento">
      <formula>NOT(ISERROR(SEARCH(("em andamento"),(P161))))</formula>
    </cfRule>
    <cfRule type="containsText" dxfId="1597" priority="302" operator="containsText" text="Pendente">
      <formula>NOT(ISERROR(SEARCH(("Pendente"),(P161))))</formula>
    </cfRule>
    <cfRule type="expression" dxfId="1596" priority="301">
      <formula>$H161="SUBETAPA"</formula>
    </cfRule>
    <cfRule type="containsText" dxfId="1595" priority="299" operator="containsText" text="Finalizado">
      <formula>NOT(ISERROR(SEARCH(("Finalizado"),(P161))))</formula>
    </cfRule>
    <cfRule type="containsText" dxfId="1594" priority="290" operator="containsText" text="Lançado">
      <formula>NOT(ISERROR(SEARCH(("Lançado"),(P161))))</formula>
    </cfRule>
    <cfRule type="containsText" dxfId="1593" priority="300" operator="containsText" text="em andamento">
      <formula>NOT(ISERROR(SEARCH(("em andamento"),(P161))))</formula>
    </cfRule>
    <cfRule type="containsText" dxfId="1592" priority="291" operator="containsText" text="N/A">
      <formula>NOT(ISERROR(SEARCH(("N/A"),(P161))))</formula>
    </cfRule>
    <cfRule type="containsText" dxfId="1591" priority="296" operator="containsText" text="N/A">
      <formula>NOT(ISERROR(SEARCH(("N/A"),(P161))))</formula>
    </cfRule>
    <cfRule type="containsText" dxfId="1590" priority="292" operator="containsText" text="Finalizado">
      <formula>NOT(ISERROR(SEARCH(("Finalizado"),(P161))))</formula>
    </cfRule>
    <cfRule type="expression" dxfId="1589" priority="294">
      <formula>$H152="ETAPA"</formula>
    </cfRule>
    <cfRule type="containsText" dxfId="1588" priority="295" operator="containsText" text="Lançado">
      <formula>NOT(ISERROR(SEARCH(("Lançado"),(P161))))</formula>
    </cfRule>
  </conditionalFormatting>
  <conditionalFormatting sqref="P161:P162">
    <cfRule type="expression" dxfId="1587" priority="297">
      <formula>$H161="CÉLULA CONSTRUTIVA"</formula>
    </cfRule>
  </conditionalFormatting>
  <conditionalFormatting sqref="P163">
    <cfRule type="containsText" dxfId="1586" priority="253" operator="containsText" text="Pendente">
      <formula>NOT(ISERROR(SEARCH(("Pendente"),(P163))))</formula>
    </cfRule>
    <cfRule type="expression" dxfId="1585" priority="252">
      <formula>$H163="CÉLULA CONSTRUTIVA"</formula>
    </cfRule>
    <cfRule type="containsText" dxfId="1584" priority="251" operator="containsText" text="N/A">
      <formula>NOT(ISERROR(SEARCH(("N/A"),(P163))))</formula>
    </cfRule>
    <cfRule type="containsText" dxfId="1583" priority="250" operator="containsText" text="Lançado">
      <formula>NOT(ISERROR(SEARCH(("Lançado"),(P163))))</formula>
    </cfRule>
    <cfRule type="containsText" dxfId="1582" priority="247" operator="containsText" text="Finalizado">
      <formula>NOT(ISERROR(SEARCH(("Finalizado"),(P163))))</formula>
    </cfRule>
    <cfRule type="containsText" dxfId="1581" priority="246" operator="containsText" text="N/A">
      <formula>NOT(ISERROR(SEARCH(("N/A"),(P163))))</formula>
    </cfRule>
    <cfRule type="containsText" dxfId="1580" priority="245" operator="containsText" text="Lançado">
      <formula>NOT(ISERROR(SEARCH(("Lançado"),(P163))))</formula>
    </cfRule>
    <cfRule type="containsText" dxfId="1579" priority="257" operator="containsText" text="Pendente">
      <formula>NOT(ISERROR(SEARCH(("Pendente"),(P163))))</formula>
    </cfRule>
    <cfRule type="expression" dxfId="1578" priority="256">
      <formula>$H163="SUBETAPA"</formula>
    </cfRule>
    <cfRule type="containsText" dxfId="1577" priority="248" operator="containsText" text="em andamento">
      <formula>NOT(ISERROR(SEARCH(("em andamento"),(P163))))</formula>
    </cfRule>
    <cfRule type="containsText" dxfId="1576" priority="255" operator="containsText" text="em andamento">
      <formula>NOT(ISERROR(SEARCH(("em andamento"),(P163))))</formula>
    </cfRule>
    <cfRule type="containsText" dxfId="1575" priority="254" operator="containsText" text="Finalizado">
      <formula>NOT(ISERROR(SEARCH(("Finalizado"),(P163))))</formula>
    </cfRule>
    <cfRule type="expression" dxfId="1574" priority="249">
      <formula>$H154="ETAPA"</formula>
    </cfRule>
  </conditionalFormatting>
  <conditionalFormatting sqref="P177">
    <cfRule type="expression" dxfId="1573" priority="602">
      <formula>$H177="SUBETAPA"</formula>
    </cfRule>
    <cfRule type="expression" dxfId="1572" priority="842">
      <formula>$H177="CÉLULA CONSTRUTIVA"</formula>
    </cfRule>
    <cfRule type="expression" dxfId="1571" priority="843">
      <formula>$H177="ETAPA"</formula>
    </cfRule>
  </conditionalFormatting>
  <conditionalFormatting sqref="P240">
    <cfRule type="expression" dxfId="1570" priority="845">
      <formula>$H240="ETAPA"</formula>
    </cfRule>
    <cfRule type="expression" dxfId="1569" priority="844">
      <formula>$H240="CÉLULA CONSTRUTIVA"</formula>
    </cfRule>
  </conditionalFormatting>
  <conditionalFormatting sqref="P89:Q92 N88:Q88 N89:N91 O89:O101">
    <cfRule type="expression" dxfId="1568" priority="685">
      <formula>$H88="CÉLULA CONSTRUTIVA"</formula>
    </cfRule>
  </conditionalFormatting>
  <conditionalFormatting sqref="P107:Q107">
    <cfRule type="expression" dxfId="1567" priority="36">
      <formula>$H107="SUBETAPA"</formula>
    </cfRule>
  </conditionalFormatting>
  <conditionalFormatting sqref="P107:Q108">
    <cfRule type="expression" dxfId="1566" priority="37">
      <formula>$H107="CÉLULA CONSTRUTIVA"</formula>
    </cfRule>
    <cfRule type="expression" dxfId="1565" priority="38">
      <formula>$H107="ETAPA"</formula>
    </cfRule>
  </conditionalFormatting>
  <conditionalFormatting sqref="P108:Q114">
    <cfRule type="expression" dxfId="1564" priority="8">
      <formula>$H108="SUBETAPA"</formula>
    </cfRule>
  </conditionalFormatting>
  <conditionalFormatting sqref="P109:Q114">
    <cfRule type="expression" dxfId="1563" priority="10">
      <formula>$H109="ETAPA"</formula>
    </cfRule>
    <cfRule type="expression" dxfId="1562" priority="9">
      <formula>$H109="CÉLULA CONSTRUTIVA"</formula>
    </cfRule>
  </conditionalFormatting>
  <conditionalFormatting sqref="P115:Q116">
    <cfRule type="expression" dxfId="1561" priority="859">
      <formula>$H115="SUBETAPA"</formula>
    </cfRule>
  </conditionalFormatting>
  <conditionalFormatting sqref="P115:Q118">
    <cfRule type="expression" dxfId="1560" priority="860">
      <formula>$H115="CÉLULA CONSTRUTIVA"</formula>
    </cfRule>
    <cfRule type="expression" dxfId="1559" priority="861">
      <formula>$H115="ETAPA"</formula>
    </cfRule>
  </conditionalFormatting>
  <conditionalFormatting sqref="P132:Q132">
    <cfRule type="expression" dxfId="1558" priority="1410">
      <formula>$H132="CÉLULA CONSTRUTIVA"</formula>
    </cfRule>
  </conditionalFormatting>
  <conditionalFormatting sqref="P133:Q133 P135:Q135 P134">
    <cfRule type="expression" dxfId="1557" priority="866">
      <formula>$H133="CÉLULA CONSTRUTIVA"</formula>
    </cfRule>
  </conditionalFormatting>
  <conditionalFormatting sqref="P134:Q134">
    <cfRule type="expression" dxfId="1556" priority="867">
      <formula>$H134="ETAPA"</formula>
    </cfRule>
  </conditionalFormatting>
  <conditionalFormatting sqref="P136:Q136">
    <cfRule type="expression" dxfId="1555" priority="1451">
      <formula>$H136="CÉLULA CONSTRUTIVA"</formula>
    </cfRule>
  </conditionalFormatting>
  <conditionalFormatting sqref="P137:Q137 P145:Q145 Q147:Q150 P149:Q149 P151:Q151 P153:Q153 O188:Q189 G185:K189 M187:M189 G190:J191 P152 P150 O185:Q185 M186:N186">
    <cfRule type="expression" dxfId="1554" priority="1480">
      <formula>$H137="CÉLULA CONSTRUTIVA"</formula>
    </cfRule>
  </conditionalFormatting>
  <conditionalFormatting sqref="P143:Q144">
    <cfRule type="expression" dxfId="1553" priority="870">
      <formula>$H143="ETAPA"</formula>
    </cfRule>
    <cfRule type="expression" dxfId="1552" priority="869">
      <formula>$H143="CÉLULA CONSTRUTIVA"</formula>
    </cfRule>
  </conditionalFormatting>
  <conditionalFormatting sqref="P144:Q144">
    <cfRule type="expression" dxfId="1551" priority="871">
      <formula>$H144="SUBETAPA"</formula>
    </cfRule>
  </conditionalFormatting>
  <conditionalFormatting sqref="P146:Q146">
    <cfRule type="expression" dxfId="1550" priority="872">
      <formula>$H146="SUBETAPA"</formula>
    </cfRule>
  </conditionalFormatting>
  <conditionalFormatting sqref="P147:Q148">
    <cfRule type="expression" dxfId="1549" priority="874">
      <formula>$H147="ETAPA"</formula>
    </cfRule>
    <cfRule type="expression" dxfId="1548" priority="873">
      <formula>$H147="CÉLULA CONSTRUTIVA"</formula>
    </cfRule>
  </conditionalFormatting>
  <conditionalFormatting sqref="P148:Q148">
    <cfRule type="expression" dxfId="1547" priority="875">
      <formula>$H148="SUBETAPA"</formula>
    </cfRule>
  </conditionalFormatting>
  <conditionalFormatting sqref="P150:Q150">
    <cfRule type="expression" dxfId="1546" priority="876">
      <formula>$H150="SUBETAPA"</formula>
    </cfRule>
  </conditionalFormatting>
  <conditionalFormatting sqref="P152:Q152">
    <cfRule type="expression" dxfId="1545" priority="877">
      <formula>$H152="SUBETAPA"</formula>
    </cfRule>
  </conditionalFormatting>
  <conditionalFormatting sqref="P154:Q154">
    <cfRule type="expression" dxfId="1544" priority="878">
      <formula>$H154="CÉLULA CONSTRUTIVA"</formula>
    </cfRule>
    <cfRule type="expression" dxfId="1543" priority="879">
      <formula>$H154="ETAPA"</formula>
    </cfRule>
  </conditionalFormatting>
  <conditionalFormatting sqref="P158:Q158 P160:Q160">
    <cfRule type="expression" dxfId="1542" priority="880">
      <formula>$H158="SUBETAPA"</formula>
    </cfRule>
  </conditionalFormatting>
  <conditionalFormatting sqref="P162:Q162">
    <cfRule type="expression" dxfId="1541" priority="262">
      <formula>$H162="ETAPA"</formula>
    </cfRule>
  </conditionalFormatting>
  <conditionalFormatting sqref="P172:Q172">
    <cfRule type="expression" dxfId="1540" priority="881">
      <formula>$H172="SUBETAPA"</formula>
    </cfRule>
  </conditionalFormatting>
  <conditionalFormatting sqref="P176:Q176">
    <cfRule type="expression" dxfId="1539" priority="883">
      <formula>$H176="CÉLULA CONSTRUTIVA"</formula>
    </cfRule>
    <cfRule type="expression" dxfId="1538" priority="884">
      <formula>$H176="ETAPA"</formula>
    </cfRule>
    <cfRule type="expression" dxfId="1537" priority="882">
      <formula>$H176="SUBETAPA"</formula>
    </cfRule>
  </conditionalFormatting>
  <conditionalFormatting sqref="P178:Q178">
    <cfRule type="expression" dxfId="1536" priority="885">
      <formula>$H178="SUBETAPA"</formula>
    </cfRule>
    <cfRule type="expression" dxfId="1535" priority="886">
      <formula>$H178="CÉLULA CONSTRUTIVA"</formula>
    </cfRule>
    <cfRule type="expression" dxfId="1534" priority="887">
      <formula>$H178="ETAPA"</formula>
    </cfRule>
  </conditionalFormatting>
  <conditionalFormatting sqref="P211:Q211">
    <cfRule type="expression" dxfId="1533" priority="890">
      <formula>$H211="CÉLULA CONSTRUTIVA"</formula>
    </cfRule>
    <cfRule type="expression" dxfId="1532" priority="891">
      <formula>$H211="ETAPA"</formula>
    </cfRule>
  </conditionalFormatting>
  <conditionalFormatting sqref="P223:Q224">
    <cfRule type="expression" dxfId="1531" priority="895">
      <formula>$H223="ETAPA"</formula>
    </cfRule>
  </conditionalFormatting>
  <conditionalFormatting sqref="P241:Q241">
    <cfRule type="expression" dxfId="1530" priority="149">
      <formula>$H241="CÉLULA CONSTRUTIVA"</formula>
    </cfRule>
    <cfRule type="expression" dxfId="1529" priority="148">
      <formula>$H241="ETAPA"</formula>
    </cfRule>
  </conditionalFormatting>
  <conditionalFormatting sqref="P242:Q242 M84:Q84 J119:L126 P221:Q222 G228:K233 M230:P230 M231:N233 P231:P233 P234:Q239 L261:M265 P288:Q289 G328:K331">
    <cfRule type="expression" dxfId="1528" priority="351">
      <formula>$H84="ETAPA"</formula>
    </cfRule>
  </conditionalFormatting>
  <conditionalFormatting sqref="P267:Q267 N268:Q270 G266:K270">
    <cfRule type="expression" dxfId="1527" priority="897">
      <formula>$H266="SUBETAPA"</formula>
    </cfRule>
  </conditionalFormatting>
  <conditionalFormatting sqref="P267:Q267 N268:Q270">
    <cfRule type="expression" dxfId="1526" priority="898">
      <formula>$H267="ETAPA"</formula>
    </cfRule>
  </conditionalFormatting>
  <conditionalFormatting sqref="P287:Q287">
    <cfRule type="expression" dxfId="1525" priority="904">
      <formula>$H287="ETAPA"</formula>
    </cfRule>
  </conditionalFormatting>
  <conditionalFormatting sqref="P291:Q296">
    <cfRule type="expression" dxfId="1524" priority="906">
      <formula>$H291="SUBETAPA"</formula>
    </cfRule>
  </conditionalFormatting>
  <conditionalFormatting sqref="P293:Q296">
    <cfRule type="expression" dxfId="1523" priority="908">
      <formula>$H293="ETAPA"</formula>
    </cfRule>
  </conditionalFormatting>
  <conditionalFormatting sqref="P293:Q299">
    <cfRule type="expression" dxfId="1522" priority="907">
      <formula>$H293="CÉLULA CONSTRUTIVA"</formula>
    </cfRule>
  </conditionalFormatting>
  <conditionalFormatting sqref="P298:Q298">
    <cfRule type="expression" dxfId="1521" priority="914">
      <formula>$H298="ETAPA"</formula>
    </cfRule>
    <cfRule type="expression" dxfId="1520" priority="913">
      <formula>$H298="SUBETAPA"</formula>
    </cfRule>
  </conditionalFormatting>
  <conditionalFormatting sqref="P323:Q323">
    <cfRule type="expression" dxfId="1519" priority="923">
      <formula>$H323="SUBETAPA"</formula>
    </cfRule>
  </conditionalFormatting>
  <conditionalFormatting sqref="P325:Q325">
    <cfRule type="expression" dxfId="1518" priority="926">
      <formula>$H325="SUBETAPA"</formula>
    </cfRule>
  </conditionalFormatting>
  <conditionalFormatting sqref="P327:Q327">
    <cfRule type="expression" dxfId="1517" priority="929">
      <formula>$H327="SUBETAPA"</formula>
    </cfRule>
  </conditionalFormatting>
  <conditionalFormatting sqref="P365:Q366">
    <cfRule type="expression" dxfId="1516" priority="931">
      <formula>$H365="ETAPA"</formula>
    </cfRule>
  </conditionalFormatting>
  <conditionalFormatting sqref="P368:Q368">
    <cfRule type="expression" dxfId="1515" priority="932">
      <formula>$H368="SUBETAPA"</formula>
    </cfRule>
  </conditionalFormatting>
  <conditionalFormatting sqref="Q1:Q5 Q71:Q73 Q76 Q78 Q80 Q85:Q87 Q133 Q135 Q137 Q139:Q141 Q145 Q147 Q149 Q151 Q153 Q155:Q156 Q173:Q175 Q197:Q198 Q247:Q255 Q257:Q260 Q297 Q299 Q346:Q356 Q360:Q364 Q367 Q24:Q26 Q234:Q243 Q328 Q369:Q377 Q208 Q212:Q216 Q272:Q277 Q311:Q312">
    <cfRule type="containsText" dxfId="1514" priority="935" operator="containsText" text="Finalizado">
      <formula>NOT(ISERROR(SEARCH(("Finalizado"),(Q1))))</formula>
    </cfRule>
  </conditionalFormatting>
  <conditionalFormatting sqref="Q7:Q12 Q27:Q32 Q55 Q57 Q59 Q165:Q166 Q284:Q286 Q311:Q320 Q248:Q255 Q259 Q272:Q277 Q347:Q351">
    <cfRule type="containsText" dxfId="1513" priority="940" operator="containsText" text="em andamento">
      <formula>NOT(ISERROR(SEARCH(("em andamento"),(Q7))))</formula>
    </cfRule>
  </conditionalFormatting>
  <conditionalFormatting sqref="Q7:Q12 Q27:Q32 Q55 Q57 Q59 Q165:Q166 Q284:Q286 Q313:Q320">
    <cfRule type="containsText" dxfId="1512" priority="939" operator="containsText" text="Finalizado">
      <formula>NOT(ISERROR(SEARCH(("Finalizado"),(Q7))))</formula>
    </cfRule>
  </conditionalFormatting>
  <conditionalFormatting sqref="Q7:Q12 Q27:Q32 Q55 Q57 Q59 Q165:Q166 Q313:Q320 Q284:Q286">
    <cfRule type="containsText" dxfId="1511" priority="938" operator="containsText" text="Pendente">
      <formula>NOT(ISERROR(SEARCH(("Pendente"),(Q7))))</formula>
    </cfRule>
  </conditionalFormatting>
  <conditionalFormatting sqref="Q11 Q27:Q29 Q31:Q32 Q55 Q57 Q59 Q164 Q166">
    <cfRule type="expression" dxfId="1510" priority="942">
      <formula>$H11="ETAPA"</formula>
    </cfRule>
    <cfRule type="containsText" dxfId="1509" priority="943" operator="containsText" text="Lançado">
      <formula>NOT(ISERROR(SEARCH(("Lançado"),(Q11))))</formula>
    </cfRule>
    <cfRule type="containsText" dxfId="1508" priority="944" operator="containsText" text="N/A">
      <formula>NOT(ISERROR(SEARCH(("N/A"),(Q11))))</formula>
    </cfRule>
    <cfRule type="containsText" dxfId="1507" priority="945" operator="containsText" text="Pendente">
      <formula>NOT(ISERROR(SEARCH(("Pendente"),(Q11))))</formula>
    </cfRule>
    <cfRule type="containsText" dxfId="1506" priority="946" operator="containsText" text="Finalizado">
      <formula>NOT(ISERROR(SEARCH(("Finalizado"),(Q11))))</formula>
    </cfRule>
    <cfRule type="containsText" dxfId="1505" priority="947" operator="containsText" text="em andamento">
      <formula>NOT(ISERROR(SEARCH(("em andamento"),(Q11))))</formula>
    </cfRule>
  </conditionalFormatting>
  <conditionalFormatting sqref="Q11 Q27:Q29 Q31:Q32 Q55 Q57 Q59 Q166 Q164">
    <cfRule type="expression" dxfId="1504" priority="941">
      <formula>$H11="CÉLULA CONSTRUTIVA"</formula>
    </cfRule>
  </conditionalFormatting>
  <conditionalFormatting sqref="Q11 Q27:Q29 Q31:Q32 Q55 Q57 Q59">
    <cfRule type="expression" dxfId="1503" priority="953">
      <formula>$H11="SUBETAPA"</formula>
    </cfRule>
  </conditionalFormatting>
  <conditionalFormatting sqref="Q11 Q27:Q29 Q31:Q36 Q55 Q57:Q59 Q166">
    <cfRule type="containsText" dxfId="1502" priority="948" operator="containsText" text="Lançado">
      <formula>NOT(ISERROR(SEARCH(("Lançado"),(Q11))))</formula>
    </cfRule>
    <cfRule type="containsText" dxfId="1501" priority="949" operator="containsText" text="N/A">
      <formula>NOT(ISERROR(SEARCH(("N/A"),(Q11))))</formula>
    </cfRule>
    <cfRule type="containsText" dxfId="1500" priority="951" operator="containsText" text="Finalizado">
      <formula>NOT(ISERROR(SEARCH(("Finalizado"),(Q11))))</formula>
    </cfRule>
    <cfRule type="containsText" dxfId="1499" priority="950" operator="containsText" text="Pendente">
      <formula>NOT(ISERROR(SEARCH(("Pendente"),(Q11))))</formula>
    </cfRule>
  </conditionalFormatting>
  <conditionalFormatting sqref="Q11 Q27:Q29 Q31:Q36 Q55:Q60 Q166 Q235:Q242">
    <cfRule type="containsText" dxfId="1498" priority="952" operator="containsText" text="em andamento">
      <formula>NOT(ISERROR(SEARCH(("em andamento"),(Q11))))</formula>
    </cfRule>
  </conditionalFormatting>
  <conditionalFormatting sqref="Q13:Q15">
    <cfRule type="expression" dxfId="1497" priority="954">
      <formula>$H13="SUBETAPA"</formula>
    </cfRule>
    <cfRule type="expression" dxfId="1496" priority="955">
      <formula>$H13="CÉLULA CONSTRUTIVA"</formula>
    </cfRule>
    <cfRule type="expression" dxfId="1495" priority="956">
      <formula>$H13="ETAPA"</formula>
    </cfRule>
    <cfRule type="containsText" dxfId="1494" priority="966" operator="containsText" text="em andamento">
      <formula>NOT(ISERROR(SEARCH(("em andamento"),(Q13))))</formula>
    </cfRule>
    <cfRule type="containsText" dxfId="1493" priority="965" operator="containsText" text="Finalizado">
      <formula>NOT(ISERROR(SEARCH(("Finalizado"),(Q13))))</formula>
    </cfRule>
    <cfRule type="containsText" dxfId="1492" priority="964" operator="containsText" text="Pendente">
      <formula>NOT(ISERROR(SEARCH(("Pendente"),(Q13))))</formula>
    </cfRule>
    <cfRule type="containsText" dxfId="1491" priority="963" operator="containsText" text="N/A">
      <formula>NOT(ISERROR(SEARCH(("N/A"),(Q13))))</formula>
    </cfRule>
    <cfRule type="containsText" dxfId="1490" priority="962" operator="containsText" text="Lançado">
      <formula>NOT(ISERROR(SEARCH(("Lançado"),(Q13))))</formula>
    </cfRule>
    <cfRule type="containsText" dxfId="1489" priority="961" operator="containsText" text="em andamento">
      <formula>NOT(ISERROR(SEARCH(("em andamento"),(Q13))))</formula>
    </cfRule>
    <cfRule type="containsText" dxfId="1488" priority="960" operator="containsText" text="Finalizado">
      <formula>NOT(ISERROR(SEARCH(("Finalizado"),(Q13))))</formula>
    </cfRule>
    <cfRule type="containsText" dxfId="1487" priority="959" operator="containsText" text="Pendente">
      <formula>NOT(ISERROR(SEARCH(("Pendente"),(Q13))))</formula>
    </cfRule>
    <cfRule type="containsText" dxfId="1486" priority="958" operator="containsText" text="N/A">
      <formula>NOT(ISERROR(SEARCH(("N/A"),(Q13))))</formula>
    </cfRule>
    <cfRule type="containsText" dxfId="1485" priority="957" operator="containsText" text="Lançado">
      <formula>NOT(ISERROR(SEARCH(("Lançado"),(Q13))))</formula>
    </cfRule>
  </conditionalFormatting>
  <conditionalFormatting sqref="Q13:Q16 Q281:Q287 Q334:Q336">
    <cfRule type="containsText" dxfId="1484" priority="970" operator="containsText" text="Finalizado">
      <formula>NOT(ISERROR(SEARCH(("Finalizado"),(Q13))))</formula>
    </cfRule>
    <cfRule type="containsText" dxfId="1483" priority="969" operator="containsText" text="Pendente">
      <formula>NOT(ISERROR(SEARCH(("Pendente"),(Q13))))</formula>
    </cfRule>
    <cfRule type="containsText" dxfId="1482" priority="968" operator="containsText" text="N/A">
      <formula>NOT(ISERROR(SEARCH(("N/A"),(Q13))))</formula>
    </cfRule>
    <cfRule type="containsText" dxfId="1481" priority="971" operator="containsText" text="em andamento">
      <formula>NOT(ISERROR(SEARCH(("em andamento"),(Q13))))</formula>
    </cfRule>
    <cfRule type="containsText" dxfId="1480" priority="967" operator="containsText" text="Lançado">
      <formula>NOT(ISERROR(SEARCH(("Lançado"),(Q13))))</formula>
    </cfRule>
  </conditionalFormatting>
  <conditionalFormatting sqref="Q17:Q18">
    <cfRule type="expression" dxfId="1479" priority="974">
      <formula>$H17="ETAPA"</formula>
    </cfRule>
    <cfRule type="expression" dxfId="1478" priority="973">
      <formula>$H17="CÉLULA CONSTRUTIVA"</formula>
    </cfRule>
    <cfRule type="expression" dxfId="1477" priority="972">
      <formula>$H17="SUBETAPA"</formula>
    </cfRule>
    <cfRule type="containsText" dxfId="1476" priority="984" operator="containsText" text="em andamento">
      <formula>NOT(ISERROR(SEARCH(("em andamento"),(Q17))))</formula>
    </cfRule>
    <cfRule type="containsText" dxfId="1475" priority="983" operator="containsText" text="Finalizado">
      <formula>NOT(ISERROR(SEARCH(("Finalizado"),(Q17))))</formula>
    </cfRule>
    <cfRule type="containsText" dxfId="1474" priority="982" operator="containsText" text="Pendente">
      <formula>NOT(ISERROR(SEARCH(("Pendente"),(Q17))))</formula>
    </cfRule>
    <cfRule type="containsText" dxfId="1473" priority="981" operator="containsText" text="N/A">
      <formula>NOT(ISERROR(SEARCH(("N/A"),(Q17))))</formula>
    </cfRule>
    <cfRule type="containsText" dxfId="1472" priority="980" operator="containsText" text="Lançado">
      <formula>NOT(ISERROR(SEARCH(("Lançado"),(Q17))))</formula>
    </cfRule>
    <cfRule type="containsText" dxfId="1471" priority="979" operator="containsText" text="em andamento">
      <formula>NOT(ISERROR(SEARCH(("em andamento"),(Q17))))</formula>
    </cfRule>
    <cfRule type="containsText" dxfId="1470" priority="978" operator="containsText" text="Finalizado">
      <formula>NOT(ISERROR(SEARCH(("Finalizado"),(Q17))))</formula>
    </cfRule>
    <cfRule type="containsText" dxfId="1469" priority="977" operator="containsText" text="Pendente">
      <formula>NOT(ISERROR(SEARCH(("Pendente"),(Q17))))</formula>
    </cfRule>
    <cfRule type="containsText" dxfId="1468" priority="976" operator="containsText" text="N/A">
      <formula>NOT(ISERROR(SEARCH(("N/A"),(Q17))))</formula>
    </cfRule>
    <cfRule type="containsText" dxfId="1467" priority="975" operator="containsText" text="Lançado">
      <formula>NOT(ISERROR(SEARCH(("Lançado"),(Q17))))</formula>
    </cfRule>
  </conditionalFormatting>
  <conditionalFormatting sqref="Q17:Q19">
    <cfRule type="containsText" dxfId="1466" priority="986" operator="containsText" text="N/A">
      <formula>NOT(ISERROR(SEARCH(("N/A"),(Q17))))</formula>
    </cfRule>
    <cfRule type="containsText" dxfId="1465" priority="985" operator="containsText" text="Lançado">
      <formula>NOT(ISERROR(SEARCH(("Lançado"),(Q17))))</formula>
    </cfRule>
    <cfRule type="containsText" dxfId="1464" priority="989" operator="containsText" text="em andamento">
      <formula>NOT(ISERROR(SEARCH(("em andamento"),(Q17))))</formula>
    </cfRule>
    <cfRule type="containsText" dxfId="1463" priority="988" operator="containsText" text="Finalizado">
      <formula>NOT(ISERROR(SEARCH(("Finalizado"),(Q17))))</formula>
    </cfRule>
    <cfRule type="containsText" dxfId="1462" priority="987" operator="containsText" text="Pendente">
      <formula>NOT(ISERROR(SEARCH(("Pendente"),(Q17))))</formula>
    </cfRule>
  </conditionalFormatting>
  <conditionalFormatting sqref="Q20:Q23">
    <cfRule type="expression" dxfId="1461" priority="991">
      <formula>$H20="ETAPA"</formula>
    </cfRule>
    <cfRule type="expression" dxfId="1460" priority="990">
      <formula>$H20="CÉLULA CONSTRUTIVA"</formula>
    </cfRule>
    <cfRule type="containsText" dxfId="1459" priority="1001" operator="containsText" text="em andamento">
      <formula>NOT(ISERROR(SEARCH(("em andamento"),(Q20))))</formula>
    </cfRule>
    <cfRule type="containsText" dxfId="1458" priority="1000" operator="containsText" text="Finalizado">
      <formula>NOT(ISERROR(SEARCH(("Finalizado"),(Q20))))</formula>
    </cfRule>
    <cfRule type="containsText" dxfId="1457" priority="999" operator="containsText" text="Pendente">
      <formula>NOT(ISERROR(SEARCH(("Pendente"),(Q20))))</formula>
    </cfRule>
    <cfRule type="containsText" dxfId="1456" priority="997" operator="containsText" text="Lançado">
      <formula>NOT(ISERROR(SEARCH(("Lançado"),(Q20))))</formula>
    </cfRule>
    <cfRule type="containsText" dxfId="1455" priority="996" operator="containsText" text="em andamento">
      <formula>NOT(ISERROR(SEARCH(("em andamento"),(Q20))))</formula>
    </cfRule>
    <cfRule type="containsText" dxfId="1454" priority="995" operator="containsText" text="Finalizado">
      <formula>NOT(ISERROR(SEARCH(("Finalizado"),(Q20))))</formula>
    </cfRule>
    <cfRule type="containsText" dxfId="1453" priority="994" operator="containsText" text="Pendente">
      <formula>NOT(ISERROR(SEARCH(("Pendente"),(Q20))))</formula>
    </cfRule>
    <cfRule type="containsText" dxfId="1452" priority="993" operator="containsText" text="N/A">
      <formula>NOT(ISERROR(SEARCH(("N/A"),(Q20))))</formula>
    </cfRule>
    <cfRule type="containsText" dxfId="1451" priority="1006" operator="containsText" text="em andamento">
      <formula>NOT(ISERROR(SEARCH(("em andamento"),(Q20))))</formula>
    </cfRule>
    <cfRule type="containsText" dxfId="1450" priority="992" operator="containsText" text="Lançado">
      <formula>NOT(ISERROR(SEARCH(("Lançado"),(Q20))))</formula>
    </cfRule>
    <cfRule type="containsText" dxfId="1449" priority="1005" operator="containsText" text="Finalizado">
      <formula>NOT(ISERROR(SEARCH(("Finalizado"),(Q20))))</formula>
    </cfRule>
    <cfRule type="containsText" dxfId="1448" priority="1004" operator="containsText" text="Pendente">
      <formula>NOT(ISERROR(SEARCH(("Pendente"),(Q20))))</formula>
    </cfRule>
    <cfRule type="containsText" dxfId="1447" priority="1003" operator="containsText" text="N/A">
      <formula>NOT(ISERROR(SEARCH(("N/A"),(Q20))))</formula>
    </cfRule>
    <cfRule type="containsText" dxfId="1446" priority="1002" operator="containsText" text="Lançado">
      <formula>NOT(ISERROR(SEARCH(("Lançado"),(Q20))))</formula>
    </cfRule>
    <cfRule type="containsText" dxfId="1445" priority="998" operator="containsText" text="N/A">
      <formula>NOT(ISERROR(SEARCH(("N/A"),(Q20))))</formula>
    </cfRule>
  </conditionalFormatting>
  <conditionalFormatting sqref="Q20:Q24">
    <cfRule type="expression" dxfId="1444" priority="1009">
      <formula>$H20="ETAPA"</formula>
    </cfRule>
    <cfRule type="expression" dxfId="1443" priority="1007">
      <formula>$H20="SUBETAPA"</formula>
    </cfRule>
    <cfRule type="expression" dxfId="1442" priority="1008">
      <formula>$H20="CÉLULA CONSTRUTIVA"</formula>
    </cfRule>
  </conditionalFormatting>
  <conditionalFormatting sqref="Q24:Q26 Q81:Q83 Q99:Q101 Q234:Q243 Q248:Q255 Q259:Q265 Q272:Q280 Q311:Q312 Q328 Q347:Q351 Q369:Q377 Q334 Q208 Q212:Q216">
    <cfRule type="containsText" dxfId="1441" priority="1012" operator="containsText" text="Pendente">
      <formula>NOT(ISERROR(SEARCH(("Pendente"),(Q24))))</formula>
    </cfRule>
  </conditionalFormatting>
  <conditionalFormatting sqref="Q24:Q26 Q284:Q285 Q234:Q239 Q241:Q265 Q272:Q277 Q311:Q320 Q347:Q359 Q79:Q83 Q328 Q369:Q377 Q99:Q101">
    <cfRule type="containsText" dxfId="1440" priority="1011" operator="containsText" text="N/A">
      <formula>NOT(ISERROR(SEARCH(("N/A"),(Q24))))</formula>
    </cfRule>
    <cfRule type="containsText" dxfId="1439" priority="1010" operator="containsText" text="Lançado">
      <formula>NOT(ISERROR(SEARCH(("Lançado"),(Q24))))</formula>
    </cfRule>
  </conditionalFormatting>
  <conditionalFormatting sqref="Q34 P100:Q101 Q222:Q223 Q289 Q293:Q296">
    <cfRule type="expression" dxfId="1438" priority="1252">
      <formula>$H34="SUBETAPA"</formula>
    </cfRule>
  </conditionalFormatting>
  <conditionalFormatting sqref="Q34 Q74:Q75 O76:Q78 Q100:Q101 Q222 Q235:Q240 Q289 Q293:Q296">
    <cfRule type="expression" dxfId="1437" priority="1029">
      <formula>$H34="CÉLULA CONSTRUTIVA"</formula>
    </cfRule>
  </conditionalFormatting>
  <conditionalFormatting sqref="Q34 Q74:Q75 Q77 Q79 Q81:Q83 Q100:Q101 Q222:Q223 Q235:Q239 Q241:Q242 Q288:Q289 Q291:Q296 Q311:Q316">
    <cfRule type="containsText" dxfId="1436" priority="1026" operator="containsText" text="em andamento">
      <formula>NOT(ISERROR(SEARCH(("em andamento"),(Q34))))</formula>
    </cfRule>
  </conditionalFormatting>
  <conditionalFormatting sqref="Q34 Q74:Q75 Q77 Q79 Q100:Q101 Q222 Q235:Q239 Q241:Q242 Q272:Q277 Q289 Q293:Q296 Q311:Q312">
    <cfRule type="containsText" dxfId="1435" priority="1022" operator="containsText" text="Lançado">
      <formula>NOT(ISERROR(SEARCH(("Lançado"),(Q34))))</formula>
    </cfRule>
    <cfRule type="containsText" dxfId="1434" priority="1023" operator="containsText" text="N/A">
      <formula>NOT(ISERROR(SEARCH(("N/A"),(Q34))))</formula>
    </cfRule>
  </conditionalFormatting>
  <conditionalFormatting sqref="Q34 Q74:Q75 Q77 Q79 Q100:Q101 Q222 Q235:Q239 Q241:Q242 Q289 Q293:Q296 Q311:Q312 Q272:Q277">
    <cfRule type="containsText" dxfId="1433" priority="1021" operator="containsText" text="em andamento">
      <formula>NOT(ISERROR(SEARCH(("em andamento"),(Q34))))</formula>
    </cfRule>
  </conditionalFormatting>
  <conditionalFormatting sqref="Q34 Q74:Q75 Q77 Q79 Q100:Q101 Q222 Q235:Q239 Q289 Q293:Q296 Q241:Q242 Q311:Q312">
    <cfRule type="containsText" dxfId="1432" priority="1020" operator="containsText" text="Finalizado">
      <formula>NOT(ISERROR(SEARCH(("Finalizado"),(Q34))))</formula>
    </cfRule>
  </conditionalFormatting>
  <conditionalFormatting sqref="Q34 Q74:Q75 Q77 Q79 Q100:Q101 Q222:Q223 Q235:Q239 Q241:Q242 Q288:Q289 Q291:Q296 Q311:Q316 Q81:Q83">
    <cfRule type="containsText" dxfId="1431" priority="1025" operator="containsText" text="Finalizado">
      <formula>NOT(ISERROR(SEARCH(("Finalizado"),(Q34))))</formula>
    </cfRule>
  </conditionalFormatting>
  <conditionalFormatting sqref="Q34 Q74:Q75 Q77 Q79 Q100:Q101 Q222:Q223 Q235:Q239 Q241:Q242 Q288:Q289 Q291:Q296 Q311:Q316">
    <cfRule type="containsText" dxfId="1430" priority="1024" operator="containsText" text="Pendente">
      <formula>NOT(ISERROR(SEARCH(("Pendente"),(Q34))))</formula>
    </cfRule>
  </conditionalFormatting>
  <conditionalFormatting sqref="Q34 Q74:Q75 Q77 Q100:Q101 Q222 Q235:Q239 Q289 Q293:Q296 Q79">
    <cfRule type="containsText" dxfId="1429" priority="1019" operator="containsText" text="Pendente">
      <formula>NOT(ISERROR(SEARCH(("Pendente"),(Q34))))</formula>
    </cfRule>
  </conditionalFormatting>
  <conditionalFormatting sqref="Q34 Q74:Q75 Q77 Q100:Q106 Q222 Q235:Q239 Q288:Q289 Q291:Q299">
    <cfRule type="containsText" dxfId="1428" priority="1028" operator="containsText" text="N/A">
      <formula>NOT(ISERROR(SEARCH(("N/A"),(Q34))))</formula>
    </cfRule>
    <cfRule type="containsText" dxfId="1427" priority="1027" operator="containsText" text="Lançado">
      <formula>NOT(ISERROR(SEARCH(("Lançado"),(Q34))))</formula>
    </cfRule>
  </conditionalFormatting>
  <conditionalFormatting sqref="Q37">
    <cfRule type="expression" dxfId="1426" priority="1032">
      <formula>$H37="ETAPA"</formula>
    </cfRule>
    <cfRule type="containsText" dxfId="1425" priority="1033" operator="containsText" text="Lançado">
      <formula>NOT(ISERROR(SEARCH(("Lançado"),(Q37))))</formula>
    </cfRule>
    <cfRule type="containsText" dxfId="1424" priority="1034" operator="containsText" text="N/A">
      <formula>NOT(ISERROR(SEARCH(("N/A"),(Q37))))</formula>
    </cfRule>
    <cfRule type="containsText" dxfId="1423" priority="1035" operator="containsText" text="Pendente">
      <formula>NOT(ISERROR(SEARCH(("Pendente"),(Q37))))</formula>
    </cfRule>
    <cfRule type="containsText" dxfId="1422" priority="1036" operator="containsText" text="Finalizado">
      <formula>NOT(ISERROR(SEARCH(("Finalizado"),(Q37))))</formula>
    </cfRule>
    <cfRule type="containsText" dxfId="1421" priority="1037" operator="containsText" text="em andamento">
      <formula>NOT(ISERROR(SEARCH(("em andamento"),(Q37))))</formula>
    </cfRule>
    <cfRule type="containsText" dxfId="1420" priority="1038" operator="containsText" text="Lançado">
      <formula>NOT(ISERROR(SEARCH(("Lançado"),(Q37))))</formula>
    </cfRule>
    <cfRule type="containsText" dxfId="1419" priority="1039" operator="containsText" text="N/A">
      <formula>NOT(ISERROR(SEARCH(("N/A"),(Q37))))</formula>
    </cfRule>
    <cfRule type="containsText" dxfId="1418" priority="1040" operator="containsText" text="Pendente">
      <formula>NOT(ISERROR(SEARCH(("Pendente"),(Q37))))</formula>
    </cfRule>
    <cfRule type="containsText" dxfId="1417" priority="1041" operator="containsText" text="Finalizado">
      <formula>NOT(ISERROR(SEARCH(("Finalizado"),(Q37))))</formula>
    </cfRule>
    <cfRule type="containsText" dxfId="1416" priority="1042" operator="containsText" text="em andamento">
      <formula>NOT(ISERROR(SEARCH(("em andamento"),(Q37))))</formula>
    </cfRule>
    <cfRule type="expression" dxfId="1415" priority="1031">
      <formula>$H37="CÉLULA CONSTRUTIVA"</formula>
    </cfRule>
    <cfRule type="expression" dxfId="1414" priority="1030">
      <formula>$H37="SUBETAPA"</formula>
    </cfRule>
  </conditionalFormatting>
  <conditionalFormatting sqref="Q37:Q38">
    <cfRule type="containsText" dxfId="1413" priority="1044" operator="containsText" text="Lançado">
      <formula>NOT(ISERROR(SEARCH(("Lançado"),(Q37))))</formula>
    </cfRule>
    <cfRule type="containsText" dxfId="1412" priority="1045" operator="containsText" text="N/A">
      <formula>NOT(ISERROR(SEARCH(("N/A"),(Q37))))</formula>
    </cfRule>
    <cfRule type="containsText" dxfId="1411" priority="1046" operator="containsText" text="Pendente">
      <formula>NOT(ISERROR(SEARCH(("Pendente"),(Q37))))</formula>
    </cfRule>
    <cfRule type="containsText" dxfId="1410" priority="1047" operator="containsText" text="Finalizado">
      <formula>NOT(ISERROR(SEARCH(("Finalizado"),(Q37))))</formula>
    </cfRule>
  </conditionalFormatting>
  <conditionalFormatting sqref="Q39:Q46 P244:Q246 L261:Q265 P93:Q95 G170:Q170">
    <cfRule type="expression" dxfId="1409" priority="1050">
      <formula>$H39="CÉLULA CONSTRUTIVA"</formula>
    </cfRule>
  </conditionalFormatting>
  <conditionalFormatting sqref="Q39:Q46 Q93:Q94 Q170 Q208 Q212:Q216 Q244:Q246 Q248:Q255 Q259 Q261:Q265 Q355:Q356">
    <cfRule type="containsText" dxfId="1408" priority="1056" operator="containsText" text="em andamento">
      <formula>NOT(ISERROR(SEARCH(("em andamento"),(Q39))))</formula>
    </cfRule>
  </conditionalFormatting>
  <conditionalFormatting sqref="Q39:Q46 Q93:Q94 Q170 Q208 Q212:Q216 Q244:Q246 Q261:Q265 Q355:Q356 Q248:Q255 Q259 Q347:Q351">
    <cfRule type="containsText" dxfId="1407" priority="1053" operator="containsText" text="Lançado">
      <formula>NOT(ISERROR(SEARCH(("Lançado"),(Q39))))</formula>
    </cfRule>
    <cfRule type="containsText" dxfId="1406" priority="1054" operator="containsText" text="N/A">
      <formula>NOT(ISERROR(SEARCH(("N/A"),(Q39))))</formula>
    </cfRule>
    <cfRule type="containsText" dxfId="1405" priority="1055" operator="containsText" text="Finalizado">
      <formula>NOT(ISERROR(SEARCH(("Finalizado"),(Q39))))</formula>
    </cfRule>
  </conditionalFormatting>
  <conditionalFormatting sqref="Q39:Q46 Q93:Q94 Q170 Q208:Q210 Q212:Q219 Q244:Q246 Q261:Q265 Q355:Q356">
    <cfRule type="containsText" dxfId="1404" priority="1057" operator="containsText" text="Pendente">
      <formula>NOT(ISERROR(SEARCH(("Pendente"),(Q39))))</formula>
    </cfRule>
  </conditionalFormatting>
  <conditionalFormatting sqref="Q39:Q46 Q93:Q94 Q170 Q244:Q246 Q261:Q265 Q355:Q356 Q208 Q212:Q216">
    <cfRule type="containsText" dxfId="1403" priority="1052" operator="containsText" text="em andamento">
      <formula>NOT(ISERROR(SEARCH(("em andamento"),(Q39))))</formula>
    </cfRule>
  </conditionalFormatting>
  <conditionalFormatting sqref="Q39:Q46 Q93:Q94 Q170 Q244:Q246 Q261:Q265">
    <cfRule type="containsText" dxfId="1402" priority="1051" operator="containsText" text="Finalizado">
      <formula>NOT(ISERROR(SEARCH(("Finalizado"),(Q39))))</formula>
    </cfRule>
  </conditionalFormatting>
  <conditionalFormatting sqref="Q39:Q46 Q261:Q265 P244:Q246">
    <cfRule type="expression" dxfId="1401" priority="1049">
      <formula>$H39="ETAPA"</formula>
    </cfRule>
  </conditionalFormatting>
  <conditionalFormatting sqref="Q39:Q47 Q93:Q94 Q170 Q208:Q210 Q212:Q219 Q244:Q246 Q248:Q255 Q259 Q261:Q265 Q355:Q356">
    <cfRule type="containsText" dxfId="1400" priority="1060" operator="containsText" text="em andamento">
      <formula>NOT(ISERROR(SEARCH(("em andamento"),(Q39))))</formula>
    </cfRule>
  </conditionalFormatting>
  <conditionalFormatting sqref="Q39:Q47 Q93:Q94 Q170 Q208:Q210 Q212:Q219 Q244:Q246 Q261:Q265 Q355:Q356 Q248:Q255 Q259">
    <cfRule type="containsText" dxfId="1399" priority="1059" operator="containsText" text="Finalizado">
      <formula>NOT(ISERROR(SEARCH(("Finalizado"),(Q39))))</formula>
    </cfRule>
  </conditionalFormatting>
  <conditionalFormatting sqref="Q39:Q49 Q93:Q95 Q170 Q355:Q356">
    <cfRule type="containsText" dxfId="1398" priority="1062" operator="containsText" text="N/A">
      <formula>NOT(ISERROR(SEARCH(("N/A"),(Q39))))</formula>
    </cfRule>
    <cfRule type="containsText" dxfId="1397" priority="1061" operator="containsText" text="Lançado">
      <formula>NOT(ISERROR(SEARCH(("Lançado"),(Q39))))</formula>
    </cfRule>
  </conditionalFormatting>
  <conditionalFormatting sqref="Q39:Q49 Q93:Q98 Q170 Q355:Q359 Q244:Q247">
    <cfRule type="containsText" dxfId="1396" priority="1063" operator="containsText" text="Pendente">
      <formula>NOT(ISERROR(SEARCH(("Pendente"),(Q39))))</formula>
    </cfRule>
  </conditionalFormatting>
  <conditionalFormatting sqref="Q48:Q49">
    <cfRule type="containsText" dxfId="1395" priority="1069" operator="containsText" text="Lançado">
      <formula>NOT(ISERROR(SEARCH(("Lançado"),(Q48))))</formula>
    </cfRule>
    <cfRule type="containsText" dxfId="1394" priority="1068" operator="containsText" text="em andamento">
      <formula>NOT(ISERROR(SEARCH(("em andamento"),(Q48))))</formula>
    </cfRule>
    <cfRule type="containsText" dxfId="1393" priority="1067" operator="containsText" text="Finalizado">
      <formula>NOT(ISERROR(SEARCH(("Finalizado"),(Q48))))</formula>
    </cfRule>
    <cfRule type="containsText" dxfId="1392" priority="1070" operator="containsText" text="N/A">
      <formula>NOT(ISERROR(SEARCH(("N/A"),(Q48))))</formula>
    </cfRule>
    <cfRule type="containsText" dxfId="1391" priority="1071" operator="containsText" text="Pendente">
      <formula>NOT(ISERROR(SEARCH(("Pendente"),(Q48))))</formula>
    </cfRule>
    <cfRule type="expression" dxfId="1390" priority="1076">
      <formula>$H48="ETAPA"</formula>
    </cfRule>
    <cfRule type="expression" dxfId="1389" priority="1075">
      <formula>$H48="CÉLULA CONSTRUTIVA"</formula>
    </cfRule>
    <cfRule type="expression" dxfId="1388" priority="1074">
      <formula>$H48="SUBETAPA"</formula>
    </cfRule>
    <cfRule type="containsText" dxfId="1387" priority="1073" operator="containsText" text="em andamento">
      <formula>NOT(ISERROR(SEARCH(("em andamento"),(Q48))))</formula>
    </cfRule>
    <cfRule type="containsText" dxfId="1386" priority="1072" operator="containsText" text="Finalizado">
      <formula>NOT(ISERROR(SEARCH(("Finalizado"),(Q48))))</formula>
    </cfRule>
  </conditionalFormatting>
  <conditionalFormatting sqref="Q48:Q51">
    <cfRule type="containsText" dxfId="1385" priority="1078" operator="containsText" text="N/A">
      <formula>NOT(ISERROR(SEARCH(("N/A"),(Q48))))</formula>
    </cfRule>
    <cfRule type="containsText" dxfId="1384" priority="1079" operator="containsText" text="Pendente">
      <formula>NOT(ISERROR(SEARCH(("Pendente"),(Q48))))</formula>
    </cfRule>
    <cfRule type="containsText" dxfId="1383" priority="1080" operator="containsText" text="Finalizado">
      <formula>NOT(ISERROR(SEARCH(("Finalizado"),(Q48))))</formula>
    </cfRule>
    <cfRule type="containsText" dxfId="1382" priority="1081" operator="containsText" text="em andamento">
      <formula>NOT(ISERROR(SEARCH(("em andamento"),(Q48))))</formula>
    </cfRule>
    <cfRule type="containsText" dxfId="1381" priority="1077" operator="containsText" text="Lançado">
      <formula>NOT(ISERROR(SEARCH(("Lançado"),(Q48))))</formula>
    </cfRule>
  </conditionalFormatting>
  <conditionalFormatting sqref="Q51">
    <cfRule type="containsText" dxfId="1380" priority="1087" operator="containsText" text="Lançado">
      <formula>NOT(ISERROR(SEARCH(("Lançado"),(Q51))))</formula>
    </cfRule>
    <cfRule type="containsText" dxfId="1379" priority="1089" operator="containsText" text="Pendente">
      <formula>NOT(ISERROR(SEARCH(("Pendente"),(Q51))))</formula>
    </cfRule>
    <cfRule type="containsText" dxfId="1378" priority="1090" operator="containsText" text="Finalizado">
      <formula>NOT(ISERROR(SEARCH(("Finalizado"),(Q51))))</formula>
    </cfRule>
    <cfRule type="containsText" dxfId="1377" priority="1091" operator="containsText" text="em andamento">
      <formula>NOT(ISERROR(SEARCH(("em andamento"),(Q51))))</formula>
    </cfRule>
    <cfRule type="containsText" dxfId="1376" priority="1088" operator="containsText" text="N/A">
      <formula>NOT(ISERROR(SEARCH(("N/A"),(Q51))))</formula>
    </cfRule>
  </conditionalFormatting>
  <conditionalFormatting sqref="Q51:Q52">
    <cfRule type="expression" dxfId="1375" priority="1092">
      <formula>$H51="SUBETAPA"</formula>
    </cfRule>
    <cfRule type="expression" dxfId="1374" priority="1093">
      <formula>$H51="CÉLULA CONSTRUTIVA"</formula>
    </cfRule>
    <cfRule type="expression" dxfId="1373" priority="1094">
      <formula>$H51="ETAPA"</formula>
    </cfRule>
  </conditionalFormatting>
  <conditionalFormatting sqref="Q51:Q53">
    <cfRule type="containsText" dxfId="1372" priority="1095" operator="containsText" text="Lançado">
      <formula>NOT(ISERROR(SEARCH(("Lançado"),(Q51))))</formula>
    </cfRule>
    <cfRule type="containsText" dxfId="1371" priority="1098" operator="containsText" text="Finalizado">
      <formula>NOT(ISERROR(SEARCH(("Finalizado"),(Q51))))</formula>
    </cfRule>
    <cfRule type="containsText" dxfId="1370" priority="1097" operator="containsText" text="Pendente">
      <formula>NOT(ISERROR(SEARCH(("Pendente"),(Q51))))</formula>
    </cfRule>
    <cfRule type="containsText" dxfId="1369" priority="1096" operator="containsText" text="N/A">
      <formula>NOT(ISERROR(SEARCH(("N/A"),(Q51))))</formula>
    </cfRule>
  </conditionalFormatting>
  <conditionalFormatting sqref="Q51:Q54">
    <cfRule type="containsText" dxfId="1368" priority="1099" operator="containsText" text="em andamento">
      <formula>NOT(ISERROR(SEARCH(("em andamento"),(Q51))))</formula>
    </cfRule>
  </conditionalFormatting>
  <conditionalFormatting sqref="Q54 Q56">
    <cfRule type="containsText" dxfId="1367" priority="1104" operator="containsText" text="Finalizado">
      <formula>NOT(ISERROR(SEARCH(("Finalizado"),(Q54))))</formula>
    </cfRule>
    <cfRule type="containsText" dxfId="1366" priority="1103" operator="containsText" text="Pendente">
      <formula>NOT(ISERROR(SEARCH(("Pendente"),(Q54))))</formula>
    </cfRule>
    <cfRule type="containsText" dxfId="1365" priority="1102" operator="containsText" text="N/A">
      <formula>NOT(ISERROR(SEARCH(("N/A"),(Q54))))</formula>
    </cfRule>
    <cfRule type="containsText" dxfId="1364" priority="1101" operator="containsText" text="Lançado">
      <formula>NOT(ISERROR(SEARCH(("Lançado"),(Q54))))</formula>
    </cfRule>
  </conditionalFormatting>
  <conditionalFormatting sqref="Q60:Q61 Q70">
    <cfRule type="containsText" dxfId="1363" priority="1110" operator="containsText" text="Lançado">
      <formula>NOT(ISERROR(SEARCH(("Lançado"),(Q60))))</formula>
    </cfRule>
    <cfRule type="containsText" dxfId="1362" priority="1112" operator="containsText" text="Pendente">
      <formula>NOT(ISERROR(SEARCH(("Pendente"),(Q60))))</formula>
    </cfRule>
    <cfRule type="containsText" dxfId="1361" priority="1113" operator="containsText" text="Finalizado">
      <formula>NOT(ISERROR(SEARCH(("Finalizado"),(Q60))))</formula>
    </cfRule>
    <cfRule type="containsText" dxfId="1360" priority="1111" operator="containsText" text="N/A">
      <formula>NOT(ISERROR(SEARCH(("N/A"),(Q60))))</formula>
    </cfRule>
  </conditionalFormatting>
  <conditionalFormatting sqref="Q61 M70:Q70">
    <cfRule type="expression" dxfId="1359" priority="1114">
      <formula>$H61="SUBETAPA"</formula>
    </cfRule>
  </conditionalFormatting>
  <conditionalFormatting sqref="Q61 Q69:Q70">
    <cfRule type="containsText" dxfId="1358" priority="1124" operator="containsText" text="Pendente">
      <formula>NOT(ISERROR(SEARCH(("Pendente"),(Q61))))</formula>
    </cfRule>
  </conditionalFormatting>
  <conditionalFormatting sqref="Q61 Q69:Q73">
    <cfRule type="containsText" dxfId="1357" priority="1122" operator="containsText" text="Lançado">
      <formula>NOT(ISERROR(SEARCH(("Lançado"),(Q61))))</formula>
    </cfRule>
    <cfRule type="containsText" dxfId="1356" priority="1123" operator="containsText" text="N/A">
      <formula>NOT(ISERROR(SEARCH(("N/A"),(Q61))))</formula>
    </cfRule>
  </conditionalFormatting>
  <conditionalFormatting sqref="Q61 Q70">
    <cfRule type="expression" dxfId="1355" priority="1115">
      <formula>$H61="CÉLULA CONSTRUTIVA"</formula>
    </cfRule>
    <cfRule type="expression" dxfId="1354" priority="1116">
      <formula>$H61="ETAPA"</formula>
    </cfRule>
    <cfRule type="containsText" dxfId="1353" priority="1117" operator="containsText" text="Lançado">
      <formula>NOT(ISERROR(SEARCH(("Lançado"),(Q61))))</formula>
    </cfRule>
    <cfRule type="containsText" dxfId="1352" priority="1118" operator="containsText" text="N/A">
      <formula>NOT(ISERROR(SEARCH(("N/A"),(Q61))))</formula>
    </cfRule>
    <cfRule type="containsText" dxfId="1351" priority="1119" operator="containsText" text="Pendente">
      <formula>NOT(ISERROR(SEARCH(("Pendente"),(Q61))))</formula>
    </cfRule>
    <cfRule type="containsText" dxfId="1350" priority="1120" operator="containsText" text="Finalizado">
      <formula>NOT(ISERROR(SEARCH(("Finalizado"),(Q61))))</formula>
    </cfRule>
    <cfRule type="containsText" dxfId="1349" priority="1121" operator="containsText" text="em andamento">
      <formula>NOT(ISERROR(SEARCH(("em andamento"),(Q61))))</formula>
    </cfRule>
  </conditionalFormatting>
  <conditionalFormatting sqref="Q61:Q63 Q69:Q70">
    <cfRule type="containsText" dxfId="1348" priority="1125" operator="containsText" text="Finalizado">
      <formula>NOT(ISERROR(SEARCH(("Finalizado"),(Q61))))</formula>
    </cfRule>
    <cfRule type="containsText" dxfId="1347" priority="1126" operator="containsText" text="em andamento">
      <formula>NOT(ISERROR(SEARCH(("em andamento"),(Q61))))</formula>
    </cfRule>
  </conditionalFormatting>
  <conditionalFormatting sqref="Q62:Q64">
    <cfRule type="containsText" dxfId="1346" priority="1130" operator="containsText" text="Lançado">
      <formula>NOT(ISERROR(SEARCH(("Lançado"),(Q62))))</formula>
    </cfRule>
    <cfRule type="containsText" dxfId="1345" priority="1131" operator="containsText" text="N/A">
      <formula>NOT(ISERROR(SEARCH(("N/A"),(Q62))))</formula>
    </cfRule>
    <cfRule type="containsText" dxfId="1344" priority="1132" operator="containsText" text="Pendente">
      <formula>NOT(ISERROR(SEARCH(("Pendente"),(Q62))))</formula>
    </cfRule>
  </conditionalFormatting>
  <conditionalFormatting sqref="Q64">
    <cfRule type="expression" dxfId="1343" priority="1133">
      <formula>$H64="SUBETAPA"</formula>
    </cfRule>
    <cfRule type="expression" dxfId="1342" priority="1134">
      <formula>$H64="CÉLULA CONSTRUTIVA"</formula>
    </cfRule>
    <cfRule type="expression" dxfId="1341" priority="1135">
      <formula>$H64="ETAPA"</formula>
    </cfRule>
    <cfRule type="containsText" dxfId="1340" priority="1136" operator="containsText" text="Lançado">
      <formula>NOT(ISERROR(SEARCH(("Lançado"),(Q64))))</formula>
    </cfRule>
    <cfRule type="containsText" dxfId="1339" priority="1137" operator="containsText" text="N/A">
      <formula>NOT(ISERROR(SEARCH(("N/A"),(Q64))))</formula>
    </cfRule>
    <cfRule type="containsText" dxfId="1338" priority="1138" operator="containsText" text="Pendente">
      <formula>NOT(ISERROR(SEARCH(("Pendente"),(Q64))))</formula>
    </cfRule>
    <cfRule type="containsText" dxfId="1337" priority="1139" operator="containsText" text="Finalizado">
      <formula>NOT(ISERROR(SEARCH(("Finalizado"),(Q64))))</formula>
    </cfRule>
    <cfRule type="containsText" dxfId="1336" priority="1140" operator="containsText" text="em andamento">
      <formula>NOT(ISERROR(SEARCH(("em andamento"),(Q64))))</formula>
    </cfRule>
    <cfRule type="containsText" dxfId="1335" priority="1145" operator="containsText" text="em andamento">
      <formula>NOT(ISERROR(SEARCH(("em andamento"),(Q64))))</formula>
    </cfRule>
    <cfRule type="containsText" dxfId="1334" priority="1144" operator="containsText" text="Finalizado">
      <formula>NOT(ISERROR(SEARCH(("Finalizado"),(Q64))))</formula>
    </cfRule>
  </conditionalFormatting>
  <conditionalFormatting sqref="Q64:Q65">
    <cfRule type="containsText" dxfId="1333" priority="1141" operator="containsText" text="Lançado">
      <formula>NOT(ISERROR(SEARCH(("Lançado"),(Q64))))</formula>
    </cfRule>
    <cfRule type="containsText" dxfId="1332" priority="1142" operator="containsText" text="N/A">
      <formula>NOT(ISERROR(SEARCH(("N/A"),(Q64))))</formula>
    </cfRule>
    <cfRule type="containsText" dxfId="1331" priority="1143" operator="containsText" text="Pendente">
      <formula>NOT(ISERROR(SEARCH(("Pendente"),(Q64))))</formula>
    </cfRule>
    <cfRule type="containsText" dxfId="1330" priority="1146" operator="containsText" text="Finalizado">
      <formula>NOT(ISERROR(SEARCH(("Finalizado"),(Q64))))</formula>
    </cfRule>
    <cfRule type="containsText" dxfId="1329" priority="1147" operator="containsText" text="em andamento">
      <formula>NOT(ISERROR(SEARCH(("em andamento"),(Q64))))</formula>
    </cfRule>
  </conditionalFormatting>
  <conditionalFormatting sqref="Q66 Q68">
    <cfRule type="expression" dxfId="1328" priority="1153">
      <formula>$H66="SUBETAPA"</formula>
    </cfRule>
    <cfRule type="expression" dxfId="1327" priority="1154">
      <formula>$H66="CÉLULA CONSTRUTIVA"</formula>
    </cfRule>
    <cfRule type="expression" dxfId="1326" priority="1155">
      <formula>$H66="ETAPA"</formula>
    </cfRule>
    <cfRule type="containsText" dxfId="1325" priority="1164" operator="containsText" text="Finalizado">
      <formula>NOT(ISERROR(SEARCH(("Finalizado"),(Q66))))</formula>
    </cfRule>
    <cfRule type="containsText" dxfId="1324" priority="1165" operator="containsText" text="em andamento">
      <formula>NOT(ISERROR(SEARCH(("em andamento"),(Q66))))</formula>
    </cfRule>
    <cfRule type="containsText" dxfId="1323" priority="1166" operator="containsText" text="Lançado">
      <formula>NOT(ISERROR(SEARCH(("Lançado"),(Q66))))</formula>
    </cfRule>
    <cfRule type="containsText" dxfId="1322" priority="1167" operator="containsText" text="N/A">
      <formula>NOT(ISERROR(SEARCH(("N/A"),(Q66))))</formula>
    </cfRule>
    <cfRule type="containsText" dxfId="1321" priority="1168" operator="containsText" text="Pendente">
      <formula>NOT(ISERROR(SEARCH(("Pendente"),(Q66))))</formula>
    </cfRule>
    <cfRule type="containsText" dxfId="1320" priority="1170" operator="containsText" text="em andamento">
      <formula>NOT(ISERROR(SEARCH(("em andamento"),(Q66))))</formula>
    </cfRule>
    <cfRule type="containsText" dxfId="1319" priority="1169" operator="containsText" text="Finalizado">
      <formula>NOT(ISERROR(SEARCH(("Finalizado"),(Q66))))</formula>
    </cfRule>
    <cfRule type="containsText" dxfId="1318" priority="1156" operator="containsText" text="Lançado">
      <formula>NOT(ISERROR(SEARCH(("Lançado"),(Q66))))</formula>
    </cfRule>
    <cfRule type="containsText" dxfId="1317" priority="1157" operator="containsText" text="N/A">
      <formula>NOT(ISERROR(SEARCH(("N/A"),(Q66))))</formula>
    </cfRule>
    <cfRule type="containsText" dxfId="1316" priority="1158" operator="containsText" text="Pendente">
      <formula>NOT(ISERROR(SEARCH(("Pendente"),(Q66))))</formula>
    </cfRule>
    <cfRule type="containsText" dxfId="1315" priority="1159" operator="containsText" text="Finalizado">
      <formula>NOT(ISERROR(SEARCH(("Finalizado"),(Q66))))</formula>
    </cfRule>
    <cfRule type="containsText" dxfId="1314" priority="1160" operator="containsText" text="em andamento">
      <formula>NOT(ISERROR(SEARCH(("em andamento"),(Q66))))</formula>
    </cfRule>
    <cfRule type="containsText" dxfId="1313" priority="1161" operator="containsText" text="Lançado">
      <formula>NOT(ISERROR(SEARCH(("Lançado"),(Q66))))</formula>
    </cfRule>
    <cfRule type="containsText" dxfId="1312" priority="1162" operator="containsText" text="N/A">
      <formula>NOT(ISERROR(SEARCH(("N/A"),(Q66))))</formula>
    </cfRule>
    <cfRule type="containsText" dxfId="1311" priority="1163" operator="containsText" text="Pendente">
      <formula>NOT(ISERROR(SEARCH(("Pendente"),(Q66))))</formula>
    </cfRule>
  </conditionalFormatting>
  <conditionalFormatting sqref="Q67">
    <cfRule type="containsText" dxfId="1310" priority="1148" operator="containsText" text="Lançado">
      <formula>NOT(ISERROR(SEARCH(("Lançado"),(Q67))))</formula>
    </cfRule>
    <cfRule type="containsText" dxfId="1309" priority="1149" operator="containsText" text="N/A">
      <formula>NOT(ISERROR(SEARCH(("N/A"),(Q67))))</formula>
    </cfRule>
    <cfRule type="containsText" dxfId="1308" priority="1150" operator="containsText" text="Pendente">
      <formula>NOT(ISERROR(SEARCH(("Pendente"),(Q67))))</formula>
    </cfRule>
    <cfRule type="containsText" dxfId="1307" priority="1151" operator="containsText" text="Finalizado">
      <formula>NOT(ISERROR(SEARCH(("Finalizado"),(Q67))))</formula>
    </cfRule>
    <cfRule type="containsText" dxfId="1306" priority="1152" operator="containsText" text="em andamento">
      <formula>NOT(ISERROR(SEARCH(("em andamento"),(Q67))))</formula>
    </cfRule>
  </conditionalFormatting>
  <conditionalFormatting sqref="Q74:Q75 O77:Q77 Q100:Q102 Q222 Q289 Q293:Q296 Q235:Q239 Q34">
    <cfRule type="expression" dxfId="1305" priority="1018">
      <formula>$H34="ETAPA"</formula>
    </cfRule>
  </conditionalFormatting>
  <conditionalFormatting sqref="Q74:Q75 Q77 Q79 Q100:Q101 Q222 Q289 Q293:Q296">
    <cfRule type="containsText" dxfId="1304" priority="1017" operator="containsText" text="em andamento">
      <formula>NOT(ISERROR(SEARCH(("em andamento"),(Q74))))</formula>
    </cfRule>
  </conditionalFormatting>
  <conditionalFormatting sqref="Q74:Q75 Q77 Q79 Q222 Q289 Q293:Q296 Q100:Q101">
    <cfRule type="containsText" dxfId="1303" priority="1016" operator="containsText" text="Finalizado">
      <formula>NOT(ISERROR(SEARCH(("Finalizado"),(Q74))))</formula>
    </cfRule>
  </conditionalFormatting>
  <conditionalFormatting sqref="Q74:Q75 Q77 Q222 Q289 Q293:Q296 Q79">
    <cfRule type="containsText" dxfId="1302" priority="1015" operator="containsText" text="Pendente">
      <formula>NOT(ISERROR(SEARCH(("Pendente"),(Q74))))</formula>
    </cfRule>
  </conditionalFormatting>
  <conditionalFormatting sqref="Q76 Q78 Q1:Q5 Q85:Q87 Q133:Q137 Q139:Q141 Q145 Q147 Q149 Q151 Q153 Q155:Q157 Q173:Q175 Q197:Q198 Q303">
    <cfRule type="containsText" dxfId="1301" priority="1171" operator="containsText" text="Lançado">
      <formula>NOT(ISERROR(SEARCH(("Lançado"),(Q1))))</formula>
    </cfRule>
    <cfRule type="containsText" dxfId="1300" priority="1172" operator="containsText" text="N/A">
      <formula>NOT(ISERROR(SEARCH(("N/A"),(Q1))))</formula>
    </cfRule>
  </conditionalFormatting>
  <conditionalFormatting sqref="Q81:Q82 Q343:Q345">
    <cfRule type="containsText" dxfId="1299" priority="1180" operator="containsText" text="Pendente">
      <formula>NOT(ISERROR(SEARCH(("Pendente"),(Q81))))</formula>
    </cfRule>
    <cfRule type="containsText" dxfId="1298" priority="1179" operator="containsText" text="N/A">
      <formula>NOT(ISERROR(SEARCH(("N/A"),(Q81))))</formula>
    </cfRule>
    <cfRule type="containsText" dxfId="1297" priority="1177" operator="containsText" text="em andamento">
      <formula>NOT(ISERROR(SEARCH(("em andamento"),(Q81))))</formula>
    </cfRule>
    <cfRule type="containsText" dxfId="1296" priority="1182" operator="containsText" text="em andamento">
      <formula>NOT(ISERROR(SEARCH(("em andamento"),(Q81))))</formula>
    </cfRule>
    <cfRule type="containsText" dxfId="1295" priority="1178" operator="containsText" text="Lançado">
      <formula>NOT(ISERROR(SEARCH(("Lançado"),(Q81))))</formula>
    </cfRule>
    <cfRule type="containsText" dxfId="1294" priority="1181" operator="containsText" text="Finalizado">
      <formula>NOT(ISERROR(SEARCH(("Finalizado"),(Q81))))</formula>
    </cfRule>
  </conditionalFormatting>
  <conditionalFormatting sqref="Q84">
    <cfRule type="containsText" dxfId="1293" priority="1201" operator="containsText" text="Lançado">
      <formula>NOT(ISERROR(SEARCH(("Lançado"),(Q84))))</formula>
    </cfRule>
    <cfRule type="containsText" dxfId="1292" priority="1203" operator="containsText" text="Pendente">
      <formula>NOT(ISERROR(SEARCH(("Pendente"),(Q84))))</formula>
    </cfRule>
    <cfRule type="containsText" dxfId="1291" priority="1197" operator="containsText" text="N/A">
      <formula>NOT(ISERROR(SEARCH(("N/A"),(Q84))))</formula>
    </cfRule>
    <cfRule type="containsText" dxfId="1290" priority="1196" operator="containsText" text="Lançado">
      <formula>NOT(ISERROR(SEARCH(("Lançado"),(Q84))))</formula>
    </cfRule>
    <cfRule type="containsText" dxfId="1289" priority="1191" operator="containsText" text="Lançado">
      <formula>NOT(ISERROR(SEARCH(("Lançado"),(Q84))))</formula>
    </cfRule>
    <cfRule type="containsText" dxfId="1288" priority="1192" operator="containsText" text="N/A">
      <formula>NOT(ISERROR(SEARCH(("N/A"),(Q84))))</formula>
    </cfRule>
    <cfRule type="containsText" dxfId="1287" priority="1193" operator="containsText" text="Pendente">
      <formula>NOT(ISERROR(SEARCH(("Pendente"),(Q84))))</formula>
    </cfRule>
    <cfRule type="containsText" dxfId="1286" priority="1194" operator="containsText" text="Finalizado">
      <formula>NOT(ISERROR(SEARCH(("Finalizado"),(Q84))))</formula>
    </cfRule>
    <cfRule type="containsText" dxfId="1285" priority="1202" operator="containsText" text="N/A">
      <formula>NOT(ISERROR(SEARCH(("N/A"),(Q84))))</formula>
    </cfRule>
    <cfRule type="containsText" dxfId="1284" priority="1204" operator="containsText" text="Finalizado">
      <formula>NOT(ISERROR(SEARCH(("Finalizado"),(Q84))))</formula>
    </cfRule>
    <cfRule type="containsText" dxfId="1283" priority="1195" operator="containsText" text="em andamento">
      <formula>NOT(ISERROR(SEARCH(("em andamento"),(Q84))))</formula>
    </cfRule>
    <cfRule type="containsText" dxfId="1282" priority="1205" operator="containsText" text="em andamento">
      <formula>NOT(ISERROR(SEARCH(("em andamento"),(Q84))))</formula>
    </cfRule>
    <cfRule type="containsText" dxfId="1281" priority="1200" operator="containsText" text="em andamento">
      <formula>NOT(ISERROR(SEARCH(("em andamento"),(Q84))))</formula>
    </cfRule>
    <cfRule type="containsText" dxfId="1280" priority="1199" operator="containsText" text="Finalizado">
      <formula>NOT(ISERROR(SEARCH(("Finalizado"),(Q84))))</formula>
    </cfRule>
    <cfRule type="containsText" dxfId="1279" priority="1198" operator="containsText" text="Pendente">
      <formula>NOT(ISERROR(SEARCH(("Pendente"),(Q84))))</formula>
    </cfRule>
  </conditionalFormatting>
  <conditionalFormatting sqref="Q84:Q86">
    <cfRule type="expression" dxfId="1278" priority="1189">
      <formula>$H84="CÉLULA CONSTRUTIVA"</formula>
    </cfRule>
    <cfRule type="expression" dxfId="1277" priority="1190">
      <formula>$H84="ETAPA"</formula>
    </cfRule>
  </conditionalFormatting>
  <conditionalFormatting sqref="Q88:Q91">
    <cfRule type="containsText" dxfId="1276" priority="1212" operator="containsText" text="N/A">
      <formula>NOT(ISERROR(SEARCH(("N/A"),(Q88))))</formula>
    </cfRule>
    <cfRule type="containsText" dxfId="1275" priority="1211" operator="containsText" text="Lançado">
      <formula>NOT(ISERROR(SEARCH(("Lançado"),(Q88))))</formula>
    </cfRule>
    <cfRule type="containsText" dxfId="1274" priority="1220" operator="containsText" text="em andamento">
      <formula>NOT(ISERROR(SEARCH(("em andamento"),(Q88))))</formula>
    </cfRule>
    <cfRule type="containsText" dxfId="1273" priority="1219" operator="containsText" text="Finalizado">
      <formula>NOT(ISERROR(SEARCH(("Finalizado"),(Q88))))</formula>
    </cfRule>
    <cfRule type="containsText" dxfId="1272" priority="1218" operator="containsText" text="Pendente">
      <formula>NOT(ISERROR(SEARCH(("Pendente"),(Q88))))</formula>
    </cfRule>
    <cfRule type="containsText" dxfId="1271" priority="1217" operator="containsText" text="N/A">
      <formula>NOT(ISERROR(SEARCH(("N/A"),(Q88))))</formula>
    </cfRule>
    <cfRule type="containsText" dxfId="1270" priority="1216" operator="containsText" text="Lançado">
      <formula>NOT(ISERROR(SEARCH(("Lançado"),(Q88))))</formula>
    </cfRule>
    <cfRule type="expression" dxfId="1269" priority="1208">
      <formula>$H88="SUBETAPA"</formula>
    </cfRule>
    <cfRule type="expression" dxfId="1268" priority="1209">
      <formula>$H88="CÉLULA CONSTRUTIVA"</formula>
    </cfRule>
    <cfRule type="containsText" dxfId="1267" priority="1214" operator="containsText" text="Finalizado">
      <formula>NOT(ISERROR(SEARCH(("Finalizado"),(Q88))))</formula>
    </cfRule>
    <cfRule type="expression" dxfId="1266" priority="1210">
      <formula>$H88="ETAPA"</formula>
    </cfRule>
    <cfRule type="containsText" dxfId="1265" priority="1213" operator="containsText" text="Pendente">
      <formula>NOT(ISERROR(SEARCH(("Pendente"),(Q88))))</formula>
    </cfRule>
    <cfRule type="containsText" dxfId="1264" priority="1215" operator="containsText" text="em andamento">
      <formula>NOT(ISERROR(SEARCH(("em andamento"),(Q88))))</formula>
    </cfRule>
  </conditionalFormatting>
  <conditionalFormatting sqref="Q88:Q92">
    <cfRule type="containsText" dxfId="1263" priority="1222" operator="containsText" text="N/A">
      <formula>NOT(ISERROR(SEARCH(("N/A"),(Q88))))</formula>
    </cfRule>
    <cfRule type="containsText" dxfId="1262" priority="1223" operator="containsText" text="Pendente">
      <formula>NOT(ISERROR(SEARCH(("Pendente"),(Q88))))</formula>
    </cfRule>
    <cfRule type="containsText" dxfId="1261" priority="1225" operator="containsText" text="em andamento">
      <formula>NOT(ISERROR(SEARCH(("em andamento"),(Q88))))</formula>
    </cfRule>
    <cfRule type="containsText" dxfId="1260" priority="1224" operator="containsText" text="Finalizado">
      <formula>NOT(ISERROR(SEARCH(("Finalizado"),(Q88))))</formula>
    </cfRule>
    <cfRule type="containsText" dxfId="1259" priority="1221" operator="containsText" text="Lançado">
      <formula>NOT(ISERROR(SEARCH(("Lançado"),(Q88))))</formula>
    </cfRule>
  </conditionalFormatting>
  <conditionalFormatting sqref="Q93:Q94 Q170 Q243:Q246 Q261:Q265">
    <cfRule type="expression" dxfId="1258" priority="1732">
      <formula>$H93="CÉLULA CONSTRUTIVA"</formula>
    </cfRule>
  </conditionalFormatting>
  <conditionalFormatting sqref="Q93:Q94 Q170 Q244:Q246 Q261:Q265">
    <cfRule type="expression" dxfId="1257" priority="1226">
      <formula>$H93="ETAPA"</formula>
    </cfRule>
  </conditionalFormatting>
  <conditionalFormatting sqref="Q93:Q94 Q170">
    <cfRule type="expression" dxfId="1256" priority="1731">
      <formula>$H93="SUBETAPA"</formula>
    </cfRule>
  </conditionalFormatting>
  <conditionalFormatting sqref="Q93:Q94 Q170:Q172 Q244:Q246 Q261:Q266 Q39:Q46">
    <cfRule type="containsText" dxfId="1255" priority="1228" operator="containsText" text="N/A">
      <formula>NOT(ISERROR(SEARCH(("N/A"),(Q39))))</formula>
    </cfRule>
    <cfRule type="containsText" dxfId="1254" priority="1227" operator="containsText" text="Lançado">
      <formula>NOT(ISERROR(SEARCH(("Lançado"),(Q39))))</formula>
    </cfRule>
  </conditionalFormatting>
  <conditionalFormatting sqref="Q95:Q98">
    <cfRule type="containsText" dxfId="1253" priority="1231" operator="containsText" text="em andamento">
      <formula>NOT(ISERROR(SEARCH(("em andamento"),(Q95))))</formula>
    </cfRule>
    <cfRule type="containsText" dxfId="1252" priority="1230" operator="containsText" text="Finalizado">
      <formula>NOT(ISERROR(SEARCH(("Finalizado"),(Q95))))</formula>
    </cfRule>
  </conditionalFormatting>
  <conditionalFormatting sqref="Q96:Q98">
    <cfRule type="containsText" dxfId="1251" priority="1239" operator="containsText" text="em andamento">
      <formula>NOT(ISERROR(SEARCH(("em andamento"),(Q96))))</formula>
    </cfRule>
    <cfRule type="containsText" dxfId="1250" priority="1238" operator="containsText" text="Finalizado">
      <formula>NOT(ISERROR(SEARCH(("Finalizado"),(Q96))))</formula>
    </cfRule>
    <cfRule type="containsText" dxfId="1249" priority="1237" operator="containsText" text="Pendente">
      <formula>NOT(ISERROR(SEARCH(("Pendente"),(Q96))))</formula>
    </cfRule>
    <cfRule type="expression" dxfId="1248" priority="1247">
      <formula>$H96="ETAPA"</formula>
    </cfRule>
    <cfRule type="containsText" dxfId="1247" priority="1236" operator="containsText" text="N/A">
      <formula>NOT(ISERROR(SEARCH(("N/A"),(Q96))))</formula>
    </cfRule>
    <cfRule type="expression" dxfId="1246" priority="1233">
      <formula>$H96="CÉLULA CONSTRUTIVA"</formula>
    </cfRule>
    <cfRule type="expression" dxfId="1245" priority="1232">
      <formula>$H96="SUBETAPA"</formula>
    </cfRule>
    <cfRule type="containsText" dxfId="1244" priority="1248" operator="containsText" text="Lançado">
      <formula>NOT(ISERROR(SEARCH(("Lançado"),(Q96))))</formula>
    </cfRule>
    <cfRule type="containsText" dxfId="1243" priority="1235" operator="containsText" text="Lançado">
      <formula>NOT(ISERROR(SEARCH(("Lançado"),(Q96))))</formula>
    </cfRule>
    <cfRule type="expression" dxfId="1242" priority="1245">
      <formula>$H96="SUBETAPA"</formula>
    </cfRule>
    <cfRule type="containsText" dxfId="1241" priority="1249" operator="containsText" text="N/A">
      <formula>NOT(ISERROR(SEARCH(("N/A"),(Q96))))</formula>
    </cfRule>
    <cfRule type="expression" dxfId="1240" priority="1246">
      <formula>$H96="CÉLULA CONSTRUTIVA"</formula>
    </cfRule>
    <cfRule type="containsText" dxfId="1239" priority="1242" operator="containsText" text="Pendente">
      <formula>NOT(ISERROR(SEARCH(("Pendente"),(Q96))))</formula>
    </cfRule>
    <cfRule type="containsText" dxfId="1238" priority="1241" operator="containsText" text="N/A">
      <formula>NOT(ISERROR(SEARCH(("N/A"),(Q96))))</formula>
    </cfRule>
    <cfRule type="containsText" dxfId="1237" priority="1240" operator="containsText" text="Lançado">
      <formula>NOT(ISERROR(SEARCH(("Lançado"),(Q96))))</formula>
    </cfRule>
    <cfRule type="expression" dxfId="1236" priority="1234">
      <formula>$H96="ETAPA"</formula>
    </cfRule>
  </conditionalFormatting>
  <conditionalFormatting sqref="Q96:Q99">
    <cfRule type="containsText" dxfId="1235" priority="1244" operator="containsText" text="em andamento">
      <formula>NOT(ISERROR(SEARCH(("em andamento"),(Q96))))</formula>
    </cfRule>
    <cfRule type="containsText" dxfId="1234" priority="1243" operator="containsText" text="Finalizado">
      <formula>NOT(ISERROR(SEARCH(("Finalizado"),(Q96))))</formula>
    </cfRule>
  </conditionalFormatting>
  <conditionalFormatting sqref="Q102:Q106">
    <cfRule type="containsText" dxfId="1233" priority="1258" operator="containsText" text="em andamento">
      <formula>NOT(ISERROR(SEARCH(("em andamento"),(Q102))))</formula>
    </cfRule>
    <cfRule type="containsText" dxfId="1232" priority="1257" operator="containsText" text="Finalizado">
      <formula>NOT(ISERROR(SEARCH(("Finalizado"),(Q102))))</formula>
    </cfRule>
    <cfRule type="containsText" dxfId="1231" priority="1256" operator="containsText" text="Pendente">
      <formula>NOT(ISERROR(SEARCH(("Pendente"),(Q102))))</formula>
    </cfRule>
  </conditionalFormatting>
  <conditionalFormatting sqref="Q103:Q106">
    <cfRule type="expression" dxfId="1230" priority="1259">
      <formula>$H103="CÉLULA CONSTRUTIVA"</formula>
    </cfRule>
    <cfRule type="expression" dxfId="1229" priority="1260">
      <formula>$H103="ETAPA"</formula>
    </cfRule>
  </conditionalFormatting>
  <conditionalFormatting sqref="Q105:Q106">
    <cfRule type="containsText" dxfId="1228" priority="1272" operator="containsText" text="Finalizado">
      <formula>NOT(ISERROR(SEARCH(("Finalizado"),(Q105))))</formula>
    </cfRule>
    <cfRule type="containsText" dxfId="1227" priority="1273" operator="containsText" text="em andamento">
      <formula>NOT(ISERROR(SEARCH(("em andamento"),(Q105))))</formula>
    </cfRule>
    <cfRule type="expression" dxfId="1226" priority="1274">
      <formula>$H105="SUBETAPA"</formula>
    </cfRule>
    <cfRule type="expression" dxfId="1225" priority="1261">
      <formula>$H105="SUBETAPA"</formula>
    </cfRule>
    <cfRule type="expression" dxfId="1224" priority="1262">
      <formula>$H105="CÉLULA CONSTRUTIVA"</formula>
    </cfRule>
    <cfRule type="expression" dxfId="1223" priority="1263">
      <formula>$H105="ETAPA"</formula>
    </cfRule>
    <cfRule type="containsText" dxfId="1222" priority="1264" operator="containsText" text="Lançado">
      <formula>NOT(ISERROR(SEARCH(("Lançado"),(Q105))))</formula>
    </cfRule>
    <cfRule type="containsText" dxfId="1221" priority="1265" operator="containsText" text="N/A">
      <formula>NOT(ISERROR(SEARCH(("N/A"),(Q105))))</formula>
    </cfRule>
    <cfRule type="containsText" dxfId="1220" priority="1266" operator="containsText" text="Pendente">
      <formula>NOT(ISERROR(SEARCH(("Pendente"),(Q105))))</formula>
    </cfRule>
    <cfRule type="containsText" dxfId="1219" priority="1267" operator="containsText" text="Finalizado">
      <formula>NOT(ISERROR(SEARCH(("Finalizado"),(Q105))))</formula>
    </cfRule>
    <cfRule type="containsText" dxfId="1218" priority="1268" operator="containsText" text="em andamento">
      <formula>NOT(ISERROR(SEARCH(("em andamento"),(Q105))))</formula>
    </cfRule>
    <cfRule type="containsText" dxfId="1217" priority="1269" operator="containsText" text="Lançado">
      <formula>NOT(ISERROR(SEARCH(("Lançado"),(Q105))))</formula>
    </cfRule>
    <cfRule type="containsText" dxfId="1216" priority="1270" operator="containsText" text="N/A">
      <formula>NOT(ISERROR(SEARCH(("N/A"),(Q105))))</formula>
    </cfRule>
    <cfRule type="containsText" dxfId="1215" priority="1271" operator="containsText" text="Pendente">
      <formula>NOT(ISERROR(SEARCH(("Pendente"),(Q105))))</formula>
    </cfRule>
  </conditionalFormatting>
  <conditionalFormatting sqref="Q107">
    <cfRule type="expression" dxfId="1214" priority="33">
      <formula>$H107="SUBETAPA"</formula>
    </cfRule>
    <cfRule type="expression" dxfId="1213" priority="34">
      <formula>$H107="CÉLULA CONSTRUTIVA"</formula>
    </cfRule>
    <cfRule type="expression" dxfId="1212" priority="35">
      <formula>$H107="ETAPA"</formula>
    </cfRule>
  </conditionalFormatting>
  <conditionalFormatting sqref="Q107:Q108 Q110">
    <cfRule type="containsText" dxfId="1211" priority="43" operator="containsText" text="em andamento">
      <formula>NOT(ISERROR(SEARCH(("em andamento"),(Q107))))</formula>
    </cfRule>
  </conditionalFormatting>
  <conditionalFormatting sqref="Q107:Q108">
    <cfRule type="containsText" dxfId="1210" priority="41" operator="containsText" text="Pendente">
      <formula>NOT(ISERROR(SEARCH(("Pendente"),(Q107))))</formula>
    </cfRule>
    <cfRule type="containsText" dxfId="1209" priority="39" operator="containsText" text="Lançado">
      <formula>NOT(ISERROR(SEARCH(("Lançado"),(Q107))))</formula>
    </cfRule>
    <cfRule type="containsText" dxfId="1208" priority="40" operator="containsText" text="N/A">
      <formula>NOT(ISERROR(SEARCH(("N/A"),(Q107))))</formula>
    </cfRule>
    <cfRule type="containsText" dxfId="1207" priority="42" operator="containsText" text="Finalizado">
      <formula>NOT(ISERROR(SEARCH(("Finalizado"),(Q107))))</formula>
    </cfRule>
  </conditionalFormatting>
  <conditionalFormatting sqref="Q108 Q110">
    <cfRule type="containsText" dxfId="1206" priority="44" operator="containsText" text="Lançado">
      <formula>NOT(ISERROR(SEARCH(("Lançado"),(Q108))))</formula>
    </cfRule>
    <cfRule type="containsText" dxfId="1205" priority="45" operator="containsText" text="N/A">
      <formula>NOT(ISERROR(SEARCH(("N/A"),(Q108))))</formula>
    </cfRule>
    <cfRule type="containsText" dxfId="1204" priority="46" operator="containsText" text="Pendente">
      <formula>NOT(ISERROR(SEARCH(("Pendente"),(Q108))))</formula>
    </cfRule>
    <cfRule type="containsText" dxfId="1203" priority="47" operator="containsText" text="Finalizado">
      <formula>NOT(ISERROR(SEARCH(("Finalizado"),(Q108))))</formula>
    </cfRule>
    <cfRule type="containsText" dxfId="1202" priority="48" operator="containsText" text="em andamento">
      <formula>NOT(ISERROR(SEARCH(("em andamento"),(Q108))))</formula>
    </cfRule>
    <cfRule type="expression" dxfId="1201" priority="54">
      <formula>$H108="SUBETAPA"</formula>
    </cfRule>
    <cfRule type="expression" dxfId="1200" priority="55">
      <formula>$H108="CÉLULA CONSTRUTIVA"</formula>
    </cfRule>
    <cfRule type="expression" dxfId="1199" priority="56">
      <formula>$H108="ETAPA"</formula>
    </cfRule>
  </conditionalFormatting>
  <conditionalFormatting sqref="Q108 Q110:Q112">
    <cfRule type="containsText" dxfId="1198" priority="49" operator="containsText" text="Lançado">
      <formula>NOT(ISERROR(SEARCH(("Lançado"),(Q108))))</formula>
    </cfRule>
    <cfRule type="containsText" dxfId="1197" priority="50" operator="containsText" text="N/A">
      <formula>NOT(ISERROR(SEARCH(("N/A"),(Q108))))</formula>
    </cfRule>
    <cfRule type="containsText" dxfId="1196" priority="51" operator="containsText" text="Pendente">
      <formula>NOT(ISERROR(SEARCH(("Pendente"),(Q108))))</formula>
    </cfRule>
    <cfRule type="containsText" dxfId="1195" priority="52" operator="containsText" text="Finalizado">
      <formula>NOT(ISERROR(SEARCH(("Finalizado"),(Q108))))</formula>
    </cfRule>
    <cfRule type="containsText" dxfId="1194" priority="53" operator="containsText" text="em andamento">
      <formula>NOT(ISERROR(SEARCH(("em andamento"),(Q108))))</formula>
    </cfRule>
  </conditionalFormatting>
  <conditionalFormatting sqref="Q109">
    <cfRule type="containsText" dxfId="1193" priority="23" operator="containsText" text="em andamento">
      <formula>NOT(ISERROR(SEARCH(("em andamento"),(Q109))))</formula>
    </cfRule>
  </conditionalFormatting>
  <conditionalFormatting sqref="Q109:Q110">
    <cfRule type="containsText" dxfId="1192" priority="19" operator="containsText" text="Lançado">
      <formula>NOT(ISERROR(SEARCH(("Lançado"),(Q109))))</formula>
    </cfRule>
    <cfRule type="containsText" dxfId="1191" priority="20" operator="containsText" text="N/A">
      <formula>NOT(ISERROR(SEARCH(("N/A"),(Q109))))</formula>
    </cfRule>
    <cfRule type="containsText" dxfId="1190" priority="21" operator="containsText" text="Pendente">
      <formula>NOT(ISERROR(SEARCH(("Pendente"),(Q109))))</formula>
    </cfRule>
    <cfRule type="containsText" dxfId="1189" priority="22" operator="containsText" text="Finalizado">
      <formula>NOT(ISERROR(SEARCH(("Finalizado"),(Q109))))</formula>
    </cfRule>
  </conditionalFormatting>
  <conditionalFormatting sqref="Q112 Q184 Q338:Q341">
    <cfRule type="containsText" dxfId="1188" priority="1285" operator="containsText" text="Lançado">
      <formula>NOT(ISERROR(SEARCH(("Lançado"),(Q112))))</formula>
    </cfRule>
    <cfRule type="containsText" dxfId="1187" priority="1286" operator="containsText" text="N/A">
      <formula>NOT(ISERROR(SEARCH(("N/A"),(Q112))))</formula>
    </cfRule>
    <cfRule type="containsText" dxfId="1186" priority="1287" operator="containsText" text="Finalizado">
      <formula>NOT(ISERROR(SEARCH(("Finalizado"),(Q112))))</formula>
    </cfRule>
    <cfRule type="containsText" dxfId="1185" priority="1282" operator="containsText" text="Pendente">
      <formula>NOT(ISERROR(SEARCH(("Pendente"),(Q112))))</formula>
    </cfRule>
    <cfRule type="containsText" dxfId="1184" priority="1283" operator="containsText" text="Finalizado">
      <formula>NOT(ISERROR(SEARCH(("Finalizado"),(Q112))))</formula>
    </cfRule>
    <cfRule type="containsText" dxfId="1183" priority="1284" operator="containsText" text="em andamento">
      <formula>NOT(ISERROR(SEARCH(("em andamento"),(Q112))))</formula>
    </cfRule>
    <cfRule type="containsText" dxfId="1182" priority="1288" operator="containsText" text="em andamento">
      <formula>NOT(ISERROR(SEARCH(("em andamento"),(Q112))))</formula>
    </cfRule>
  </conditionalFormatting>
  <conditionalFormatting sqref="Q112 Q184 Q338:Q342">
    <cfRule type="containsText" dxfId="1181" priority="1289" operator="containsText" text="Pendente">
      <formula>NOT(ISERROR(SEARCH(("Pendente"),(Q112))))</formula>
    </cfRule>
  </conditionalFormatting>
  <conditionalFormatting sqref="Q112:Q115">
    <cfRule type="expression" dxfId="1180" priority="1292">
      <formula>$H112="ETAPA"</formula>
    </cfRule>
    <cfRule type="expression" dxfId="1179" priority="1291">
      <formula>$H112="CÉLULA CONSTRUTIVA"</formula>
    </cfRule>
    <cfRule type="expression" dxfId="1178" priority="1290">
      <formula>$H112="SUBETAPA"</formula>
    </cfRule>
  </conditionalFormatting>
  <conditionalFormatting sqref="Q113:Q126">
    <cfRule type="containsText" dxfId="1177" priority="1296" operator="containsText" text="Finalizado">
      <formula>NOT(ISERROR(SEARCH(("Finalizado"),(Q113))))</formula>
    </cfRule>
    <cfRule type="containsText" dxfId="1176" priority="1295" operator="containsText" text="Pendente">
      <formula>NOT(ISERROR(SEARCH(("Pendente"),(Q113))))</formula>
    </cfRule>
    <cfRule type="containsText" dxfId="1175" priority="1294" operator="containsText" text="N/A">
      <formula>NOT(ISERROR(SEARCH(("N/A"),(Q113))))</formula>
    </cfRule>
    <cfRule type="containsText" dxfId="1174" priority="1293" operator="containsText" text="Lançado">
      <formula>NOT(ISERROR(SEARCH(("Lançado"),(Q113))))</formula>
    </cfRule>
    <cfRule type="containsText" dxfId="1173" priority="1297" operator="containsText" text="em andamento">
      <formula>NOT(ISERROR(SEARCH(("em andamento"),(Q113))))</formula>
    </cfRule>
  </conditionalFormatting>
  <conditionalFormatting sqref="Q114:Q115">
    <cfRule type="containsText" dxfId="1172" priority="1311" operator="containsText" text="Lançado">
      <formula>NOT(ISERROR(SEARCH(("Lançado"),(Q114))))</formula>
    </cfRule>
    <cfRule type="containsText" dxfId="1171" priority="1310" operator="containsText" text="em andamento">
      <formula>NOT(ISERROR(SEARCH(("em andamento"),(Q114))))</formula>
    </cfRule>
    <cfRule type="containsText" dxfId="1170" priority="1309" operator="containsText" text="Finalizado">
      <formula>NOT(ISERROR(SEARCH(("Finalizado"),(Q114))))</formula>
    </cfRule>
    <cfRule type="containsText" dxfId="1169" priority="1308" operator="containsText" text="Pendente">
      <formula>NOT(ISERROR(SEARCH(("Pendente"),(Q114))))</formula>
    </cfRule>
    <cfRule type="containsText" dxfId="1168" priority="1307" operator="containsText" text="N/A">
      <formula>NOT(ISERROR(SEARCH(("N/A"),(Q114))))</formula>
    </cfRule>
    <cfRule type="containsText" dxfId="1167" priority="1306" operator="containsText" text="Lançado">
      <formula>NOT(ISERROR(SEARCH(("Lançado"),(Q114))))</formula>
    </cfRule>
    <cfRule type="containsText" dxfId="1166" priority="1312" operator="containsText" text="N/A">
      <formula>NOT(ISERROR(SEARCH(("N/A"),(Q114))))</formula>
    </cfRule>
    <cfRule type="containsText" dxfId="1165" priority="1313" operator="containsText" text="Pendente">
      <formula>NOT(ISERROR(SEARCH(("Pendente"),(Q114))))</formula>
    </cfRule>
    <cfRule type="containsText" dxfId="1164" priority="1314" operator="containsText" text="Finalizado">
      <formula>NOT(ISERROR(SEARCH(("Finalizado"),(Q114))))</formula>
    </cfRule>
    <cfRule type="containsText" dxfId="1163" priority="1315" operator="containsText" text="em andamento">
      <formula>NOT(ISERROR(SEARCH(("em andamento"),(Q114))))</formula>
    </cfRule>
  </conditionalFormatting>
  <conditionalFormatting sqref="Q116">
    <cfRule type="expression" dxfId="1162" priority="858">
      <formula>$H116="ETAPA"</formula>
    </cfRule>
    <cfRule type="expression" dxfId="1161" priority="857">
      <formula>$H116="CÉLULA CONSTRUTIVA"</formula>
    </cfRule>
  </conditionalFormatting>
  <conditionalFormatting sqref="Q116:Q126 O107:O121 J116:N118 P117:Q119 N122:O126 G115:I126 N119:N121 G261:K262 G306:L310 G311:N312">
    <cfRule type="expression" dxfId="1160" priority="363">
      <formula>$H107="SUBETAPA"</formula>
    </cfRule>
  </conditionalFormatting>
  <conditionalFormatting sqref="Q117:Q118">
    <cfRule type="containsText" dxfId="1159" priority="1324" operator="containsText" text="Finalizado">
      <formula>NOT(ISERROR(SEARCH(("Finalizado"),(Q117))))</formula>
    </cfRule>
    <cfRule type="containsText" dxfId="1158" priority="1321" operator="containsText" text="Lançado">
      <formula>NOT(ISERROR(SEARCH(("Lançado"),(Q117))))</formula>
    </cfRule>
    <cfRule type="containsText" dxfId="1157" priority="1322" operator="containsText" text="N/A">
      <formula>NOT(ISERROR(SEARCH(("N/A"),(Q117))))</formula>
    </cfRule>
    <cfRule type="containsText" dxfId="1156" priority="1323" operator="containsText" text="Pendente">
      <formula>NOT(ISERROR(SEARCH(("Pendente"),(Q117))))</formula>
    </cfRule>
    <cfRule type="containsText" dxfId="1155" priority="1330" operator="containsText" text="em andamento">
      <formula>NOT(ISERROR(SEARCH(("em andamento"),(Q117))))</formula>
    </cfRule>
    <cfRule type="containsText" dxfId="1154" priority="1328" operator="containsText" text="Pendente">
      <formula>NOT(ISERROR(SEARCH(("Pendente"),(Q117))))</formula>
    </cfRule>
    <cfRule type="containsText" dxfId="1153" priority="1327" operator="containsText" text="N/A">
      <formula>NOT(ISERROR(SEARCH(("N/A"),(Q117))))</formula>
    </cfRule>
    <cfRule type="containsText" dxfId="1152" priority="1326" operator="containsText" text="Lançado">
      <formula>NOT(ISERROR(SEARCH(("Lançado"),(Q117))))</formula>
    </cfRule>
    <cfRule type="containsText" dxfId="1151" priority="1325" operator="containsText" text="em andamento">
      <formula>NOT(ISERROR(SEARCH(("em andamento"),(Q117))))</formula>
    </cfRule>
    <cfRule type="containsText" dxfId="1150" priority="1329" operator="containsText" text="Finalizado">
      <formula>NOT(ISERROR(SEARCH(("Finalizado"),(Q117))))</formula>
    </cfRule>
  </conditionalFormatting>
  <conditionalFormatting sqref="Q119:Q126 L276:L277 P99:Q101">
    <cfRule type="expression" dxfId="1149" priority="852">
      <formula>$H99="CÉLULA CONSTRUTIVA"</formula>
    </cfRule>
  </conditionalFormatting>
  <conditionalFormatting sqref="Q120:Q126 Q184">
    <cfRule type="containsText" dxfId="1148" priority="1357" operator="containsText" text="Pendente">
      <formula>NOT(ISERROR(SEARCH(("Pendente"),(Q120))))</formula>
    </cfRule>
    <cfRule type="containsText" dxfId="1147" priority="1358" operator="containsText" text="Finalizado">
      <formula>NOT(ISERROR(SEARCH(("Finalizado"),(Q120))))</formula>
    </cfRule>
    <cfRule type="containsText" dxfId="1146" priority="1359" operator="containsText" text="em andamento">
      <formula>NOT(ISERROR(SEARCH(("em andamento"),(Q120))))</formula>
    </cfRule>
  </conditionalFormatting>
  <conditionalFormatting sqref="Q120:Q132">
    <cfRule type="containsText" dxfId="1145" priority="1364" operator="containsText" text="em andamento">
      <formula>NOT(ISERROR(SEARCH(("em andamento"),(Q120))))</formula>
    </cfRule>
    <cfRule type="containsText" dxfId="1144" priority="1363" operator="containsText" text="Finalizado">
      <formula>NOT(ISERROR(SEARCH(("Finalizado"),(Q120))))</formula>
    </cfRule>
    <cfRule type="containsText" dxfId="1143" priority="1362" operator="containsText" text="Pendente">
      <formula>NOT(ISERROR(SEARCH(("Pendente"),(Q120))))</formula>
    </cfRule>
    <cfRule type="containsText" dxfId="1142" priority="1361" operator="containsText" text="N/A">
      <formula>NOT(ISERROR(SEARCH(("N/A"),(Q120))))</formula>
    </cfRule>
    <cfRule type="containsText" dxfId="1141" priority="1360" operator="containsText" text="Lançado">
      <formula>NOT(ISERROR(SEARCH(("Lançado"),(Q120))))</formula>
    </cfRule>
  </conditionalFormatting>
  <conditionalFormatting sqref="Q130">
    <cfRule type="expression" dxfId="1140" priority="1388">
      <formula>$H130="SUBETAPA"</formula>
    </cfRule>
    <cfRule type="expression" dxfId="1139" priority="1387">
      <formula>$H130="CÉLULA CONSTRUTIVA"</formula>
    </cfRule>
    <cfRule type="expression" dxfId="1138" priority="1386">
      <formula>$H130="SUBETAPA"</formula>
    </cfRule>
    <cfRule type="expression" dxfId="1137" priority="1385">
      <formula>$H130="ETAPA"</formula>
    </cfRule>
    <cfRule type="containsText" dxfId="1136" priority="1384" operator="containsText" text="em andamento">
      <formula>NOT(ISERROR(SEARCH(("em andamento"),(Q130))))</formula>
    </cfRule>
    <cfRule type="containsText" dxfId="1135" priority="1383" operator="containsText" text="Finalizado">
      <formula>NOT(ISERROR(SEARCH(("Finalizado"),(Q130))))</formula>
    </cfRule>
    <cfRule type="containsText" dxfId="1134" priority="1382" operator="containsText" text="Pendente">
      <formula>NOT(ISERROR(SEARCH(("Pendente"),(Q130))))</formula>
    </cfRule>
    <cfRule type="containsText" dxfId="1133" priority="1381" operator="containsText" text="N/A">
      <formula>NOT(ISERROR(SEARCH(("N/A"),(Q130))))</formula>
    </cfRule>
    <cfRule type="containsText" dxfId="1132" priority="1380" operator="containsText" text="Lançado">
      <formula>NOT(ISERROR(SEARCH(("Lançado"),(Q130))))</formula>
    </cfRule>
    <cfRule type="containsText" dxfId="1131" priority="1379" operator="containsText" text="em andamento">
      <formula>NOT(ISERROR(SEARCH(("em andamento"),(Q130))))</formula>
    </cfRule>
    <cfRule type="containsText" dxfId="1130" priority="1378" operator="containsText" text="Finalizado">
      <formula>NOT(ISERROR(SEARCH(("Finalizado"),(Q130))))</formula>
    </cfRule>
    <cfRule type="containsText" dxfId="1129" priority="1377" operator="containsText" text="Pendente">
      <formula>NOT(ISERROR(SEARCH(("Pendente"),(Q130))))</formula>
    </cfRule>
    <cfRule type="containsText" dxfId="1128" priority="1376" operator="containsText" text="N/A">
      <formula>NOT(ISERROR(SEARCH(("N/A"),(Q130))))</formula>
    </cfRule>
    <cfRule type="containsText" dxfId="1127" priority="1375" operator="containsText" text="Lançado">
      <formula>NOT(ISERROR(SEARCH(("Lançado"),(Q130))))</formula>
    </cfRule>
    <cfRule type="expression" dxfId="1126" priority="1389">
      <formula>$H130="CÉLULA CONSTRUTIVA"</formula>
    </cfRule>
    <cfRule type="expression" dxfId="1125" priority="1390">
      <formula>$H130="ETAPA"</formula>
    </cfRule>
  </conditionalFormatting>
  <conditionalFormatting sqref="Q132">
    <cfRule type="containsText" dxfId="1124" priority="1399" operator="containsText" text="Finalizado">
      <formula>NOT(ISERROR(SEARCH(("Finalizado"),(Q132))))</formula>
    </cfRule>
    <cfRule type="containsText" dxfId="1123" priority="1398" operator="containsText" text="Pendente">
      <formula>NOT(ISERROR(SEARCH(("Pendente"),(Q132))))</formula>
    </cfRule>
    <cfRule type="containsText" dxfId="1122" priority="1397" operator="containsText" text="N/A">
      <formula>NOT(ISERROR(SEARCH(("N/A"),(Q132))))</formula>
    </cfRule>
    <cfRule type="containsText" dxfId="1121" priority="1396" operator="containsText" text="Lançado">
      <formula>NOT(ISERROR(SEARCH(("Lançado"),(Q132))))</formula>
    </cfRule>
    <cfRule type="containsText" dxfId="1120" priority="1400" operator="containsText" text="em andamento">
      <formula>NOT(ISERROR(SEARCH(("em andamento"),(Q132))))</formula>
    </cfRule>
    <cfRule type="expression" dxfId="1119" priority="1408">
      <formula>$H132="CÉLULA CONSTRUTIVA"</formula>
    </cfRule>
    <cfRule type="expression" dxfId="1118" priority="1406">
      <formula>$H132="ETAPA"</formula>
    </cfRule>
    <cfRule type="expression" dxfId="1117" priority="1411">
      <formula>$H132="ETAPA"</formula>
    </cfRule>
    <cfRule type="expression" dxfId="1116" priority="1409">
      <formula>$H132="SUBETAPA"</formula>
    </cfRule>
    <cfRule type="expression" dxfId="1115" priority="1407">
      <formula>$H132="SUBETAPA"</formula>
    </cfRule>
    <cfRule type="containsText" dxfId="1114" priority="1405" operator="containsText" text="em andamento">
      <formula>NOT(ISERROR(SEARCH(("em andamento"),(Q132))))</formula>
    </cfRule>
    <cfRule type="containsText" dxfId="1113" priority="1404" operator="containsText" text="Finalizado">
      <formula>NOT(ISERROR(SEARCH(("Finalizado"),(Q132))))</formula>
    </cfRule>
    <cfRule type="containsText" dxfId="1112" priority="1403" operator="containsText" text="Pendente">
      <formula>NOT(ISERROR(SEARCH(("Pendente"),(Q132))))</formula>
    </cfRule>
    <cfRule type="containsText" dxfId="1111" priority="1402" operator="containsText" text="N/A">
      <formula>NOT(ISERROR(SEARCH(("N/A"),(Q132))))</formula>
    </cfRule>
    <cfRule type="containsText" dxfId="1110" priority="1401" operator="containsText" text="Lançado">
      <formula>NOT(ISERROR(SEARCH(("Lançado"),(Q132))))</formula>
    </cfRule>
  </conditionalFormatting>
  <conditionalFormatting sqref="Q134">
    <cfRule type="expression" dxfId="1109" priority="1427">
      <formula>$H134="ETAPA"</formula>
    </cfRule>
    <cfRule type="containsText" dxfId="1108" priority="1426" operator="containsText" text="em andamento">
      <formula>NOT(ISERROR(SEARCH(("em andamento"),(Q134))))</formula>
    </cfRule>
    <cfRule type="containsText" dxfId="1107" priority="1416" operator="containsText" text="em andamento">
      <formula>NOT(ISERROR(SEARCH(("em andamento"),(Q134))))</formula>
    </cfRule>
    <cfRule type="containsText" dxfId="1106" priority="1425" operator="containsText" text="Finalizado">
      <formula>NOT(ISERROR(SEARCH(("Finalizado"),(Q134))))</formula>
    </cfRule>
    <cfRule type="containsText" dxfId="1105" priority="1422" operator="containsText" text="Lançado">
      <formula>NOT(ISERROR(SEARCH(("Lançado"),(Q134))))</formula>
    </cfRule>
    <cfRule type="containsText" dxfId="1104" priority="1423" operator="containsText" text="N/A">
      <formula>NOT(ISERROR(SEARCH(("N/A"),(Q134))))</formula>
    </cfRule>
    <cfRule type="containsText" dxfId="1103" priority="1420" operator="containsText" text="Finalizado">
      <formula>NOT(ISERROR(SEARCH(("Finalizado"),(Q134))))</formula>
    </cfRule>
    <cfRule type="containsText" dxfId="1102" priority="1421" operator="containsText" text="em andamento">
      <formula>NOT(ISERROR(SEARCH(("em andamento"),(Q134))))</formula>
    </cfRule>
    <cfRule type="expression" dxfId="1101" priority="1431">
      <formula>$H134="CÉLULA CONSTRUTIVA"</formula>
    </cfRule>
    <cfRule type="expression" dxfId="1100" priority="1430">
      <formula>$H134="SUBETAPA"</formula>
    </cfRule>
    <cfRule type="expression" dxfId="1099" priority="1429">
      <formula>$H134="CÉLULA CONSTRUTIVA"</formula>
    </cfRule>
    <cfRule type="containsText" dxfId="1098" priority="1415" operator="containsText" text="Finalizado">
      <formula>NOT(ISERROR(SEARCH(("Finalizado"),(Q134))))</formula>
    </cfRule>
    <cfRule type="expression" dxfId="1097" priority="1428">
      <formula>$H134="SUBETAPA"</formula>
    </cfRule>
    <cfRule type="containsText" dxfId="1096" priority="1414" operator="containsText" text="Pendente">
      <formula>NOT(ISERROR(SEARCH(("Pendente"),(Q134))))</formula>
    </cfRule>
    <cfRule type="containsText" dxfId="1095" priority="1417" operator="containsText" text="Lançado">
      <formula>NOT(ISERROR(SEARCH(("Lançado"),(Q134))))</formula>
    </cfRule>
    <cfRule type="containsText" dxfId="1094" priority="1418" operator="containsText" text="N/A">
      <formula>NOT(ISERROR(SEARCH(("N/A"),(Q134))))</formula>
    </cfRule>
    <cfRule type="containsText" dxfId="1093" priority="1424" operator="containsText" text="Pendente">
      <formula>NOT(ISERROR(SEARCH(("Pendente"),(Q134))))</formula>
    </cfRule>
    <cfRule type="containsText" dxfId="1092" priority="1419" operator="containsText" text="Pendente">
      <formula>NOT(ISERROR(SEARCH(("Pendente"),(Q134))))</formula>
    </cfRule>
  </conditionalFormatting>
  <conditionalFormatting sqref="Q136">
    <cfRule type="containsText" dxfId="1091" priority="1435" operator="containsText" text="Finalizado">
      <formula>NOT(ISERROR(SEARCH(("Finalizado"),(Q136))))</formula>
    </cfRule>
    <cfRule type="containsText" dxfId="1090" priority="1434" operator="containsText" text="Pendente">
      <formula>NOT(ISERROR(SEARCH(("Pendente"),(Q136))))</formula>
    </cfRule>
    <cfRule type="expression" dxfId="1089" priority="1452">
      <formula>$H136="ETAPA"</formula>
    </cfRule>
    <cfRule type="containsText" dxfId="1088" priority="1442" operator="containsText" text="Lançado">
      <formula>NOT(ISERROR(SEARCH(("Lançado"),(Q136))))</formula>
    </cfRule>
    <cfRule type="expression" dxfId="1087" priority="1448">
      <formula>$H136="SUBETAPA"</formula>
    </cfRule>
    <cfRule type="expression" dxfId="1086" priority="1447">
      <formula>$H136="ETAPA"</formula>
    </cfRule>
    <cfRule type="expression" dxfId="1085" priority="1449">
      <formula>$H136="CÉLULA CONSTRUTIVA"</formula>
    </cfRule>
    <cfRule type="expression" dxfId="1084" priority="1450">
      <formula>$H136="SUBETAPA"</formula>
    </cfRule>
    <cfRule type="containsText" dxfId="1083" priority="1443" operator="containsText" text="N/A">
      <formula>NOT(ISERROR(SEARCH(("N/A"),(Q136))))</formula>
    </cfRule>
    <cfRule type="containsText" dxfId="1082" priority="1441" operator="containsText" text="em andamento">
      <formula>NOT(ISERROR(SEARCH(("em andamento"),(Q136))))</formula>
    </cfRule>
    <cfRule type="containsText" dxfId="1081" priority="1440" operator="containsText" text="Finalizado">
      <formula>NOT(ISERROR(SEARCH(("Finalizado"),(Q136))))</formula>
    </cfRule>
    <cfRule type="containsText" dxfId="1080" priority="1439" operator="containsText" text="Pendente">
      <formula>NOT(ISERROR(SEARCH(("Pendente"),(Q136))))</formula>
    </cfRule>
    <cfRule type="containsText" dxfId="1079" priority="1438" operator="containsText" text="N/A">
      <formula>NOT(ISERROR(SEARCH(("N/A"),(Q136))))</formula>
    </cfRule>
    <cfRule type="containsText" dxfId="1078" priority="1437" operator="containsText" text="Lançado">
      <formula>NOT(ISERROR(SEARCH(("Lançado"),(Q136))))</formula>
    </cfRule>
    <cfRule type="containsText" dxfId="1077" priority="1436" operator="containsText" text="em andamento">
      <formula>NOT(ISERROR(SEARCH(("em andamento"),(Q136))))</formula>
    </cfRule>
  </conditionalFormatting>
  <conditionalFormatting sqref="Q136:Q137">
    <cfRule type="containsText" dxfId="1076" priority="1444" operator="containsText" text="Pendente">
      <formula>NOT(ISERROR(SEARCH(("Pendente"),(Q136))))</formula>
    </cfRule>
    <cfRule type="containsText" dxfId="1075" priority="1446" operator="containsText" text="em andamento">
      <formula>NOT(ISERROR(SEARCH(("em andamento"),(Q136))))</formula>
    </cfRule>
    <cfRule type="containsText" dxfId="1074" priority="1445" operator="containsText" text="Finalizado">
      <formula>NOT(ISERROR(SEARCH(("Finalizado"),(Q136))))</formula>
    </cfRule>
  </conditionalFormatting>
  <conditionalFormatting sqref="Q137 Q139">
    <cfRule type="expression" dxfId="1073" priority="1459">
      <formula>$H137="ETAPA"</formula>
    </cfRule>
    <cfRule type="expression" dxfId="1072" priority="1458">
      <formula>$H137="CÉLULA CONSTRUTIVA"</formula>
    </cfRule>
  </conditionalFormatting>
  <conditionalFormatting sqref="Q137:Q139 Q141 Q145 Q147 Q149 Q151 Q153 Q188">
    <cfRule type="containsText" dxfId="1071" priority="1457" operator="containsText" text="N/A">
      <formula>NOT(ISERROR(SEARCH(("N/A"),(Q137))))</formula>
    </cfRule>
    <cfRule type="containsText" dxfId="1070" priority="1456" operator="containsText" text="Lançado">
      <formula>NOT(ISERROR(SEARCH(("Lançado"),(Q137))))</formula>
    </cfRule>
  </conditionalFormatting>
  <conditionalFormatting sqref="Q138">
    <cfRule type="containsText" dxfId="1069" priority="1467" operator="containsText" text="Pendente">
      <formula>NOT(ISERROR(SEARCH(("Pendente"),(Q138))))</formula>
    </cfRule>
    <cfRule type="containsText" dxfId="1068" priority="1466" operator="containsText" text="N/A">
      <formula>NOT(ISERROR(SEARCH(("N/A"),(Q138))))</formula>
    </cfRule>
    <cfRule type="containsText" dxfId="1067" priority="1465" operator="containsText" text="Lançado">
      <formula>NOT(ISERROR(SEARCH(("Lançado"),(Q138))))</formula>
    </cfRule>
    <cfRule type="containsText" dxfId="1066" priority="1464" operator="containsText" text="em andamento">
      <formula>NOT(ISERROR(SEARCH(("em andamento"),(Q138))))</formula>
    </cfRule>
    <cfRule type="containsText" dxfId="1065" priority="1463" operator="containsText" text="Finalizado">
      <formula>NOT(ISERROR(SEARCH(("Finalizado"),(Q138))))</formula>
    </cfRule>
    <cfRule type="containsText" dxfId="1064" priority="1468" operator="containsText" text="Finalizado">
      <formula>NOT(ISERROR(SEARCH(("Finalizado"),(Q138))))</formula>
    </cfRule>
    <cfRule type="expression" dxfId="1063" priority="1478">
      <formula>$H138="SUBETAPA"</formula>
    </cfRule>
    <cfRule type="containsText" dxfId="1062" priority="1462" operator="containsText" text="Pendente">
      <formula>NOT(ISERROR(SEARCH(("Pendente"),(Q138))))</formula>
    </cfRule>
    <cfRule type="containsText" dxfId="1061" priority="1469" operator="containsText" text="em andamento">
      <formula>NOT(ISERROR(SEARCH(("em andamento"),(Q138))))</formula>
    </cfRule>
    <cfRule type="containsText" dxfId="1060" priority="1470" operator="containsText" text="Lançado">
      <formula>NOT(ISERROR(SEARCH(("Lançado"),(Q138))))</formula>
    </cfRule>
    <cfRule type="containsText" dxfId="1059" priority="1471" operator="containsText" text="N/A">
      <formula>NOT(ISERROR(SEARCH(("N/A"),(Q138))))</formula>
    </cfRule>
    <cfRule type="containsText" dxfId="1058" priority="1472" operator="containsText" text="Pendente">
      <formula>NOT(ISERROR(SEARCH(("Pendente"),(Q138))))</formula>
    </cfRule>
    <cfRule type="containsText" dxfId="1057" priority="1473" operator="containsText" text="Finalizado">
      <formula>NOT(ISERROR(SEARCH(("Finalizado"),(Q138))))</formula>
    </cfRule>
    <cfRule type="containsText" dxfId="1056" priority="1474" operator="containsText" text="em andamento">
      <formula>NOT(ISERROR(SEARCH(("em andamento"),(Q138))))</formula>
    </cfRule>
    <cfRule type="expression" dxfId="1055" priority="1475">
      <formula>$H138="ETAPA"</formula>
    </cfRule>
    <cfRule type="expression" dxfId="1054" priority="1476">
      <formula>$H138="SUBETAPA"</formula>
    </cfRule>
    <cfRule type="expression" dxfId="1053" priority="1477">
      <formula>$H138="CÉLULA CONSTRUTIVA"</formula>
    </cfRule>
  </conditionalFormatting>
  <conditionalFormatting sqref="Q138:Q139">
    <cfRule type="expression" dxfId="1052" priority="1479">
      <formula>$H138="CÉLULA CONSTRUTIVA"</formula>
    </cfRule>
  </conditionalFormatting>
  <conditionalFormatting sqref="Q139 Q141 Q145 Q147 Q149 Q151 Q153 Q188">
    <cfRule type="containsText" dxfId="1051" priority="1453" operator="containsText" text="Pendente">
      <formula>NOT(ISERROR(SEARCH(("Pendente"),(Q139))))</formula>
    </cfRule>
    <cfRule type="containsText" dxfId="1050" priority="1455" operator="containsText" text="em andamento">
      <formula>NOT(ISERROR(SEARCH(("em andamento"),(Q139))))</formula>
    </cfRule>
    <cfRule type="containsText" dxfId="1049" priority="1454" operator="containsText" text="Finalizado">
      <formula>NOT(ISERROR(SEARCH(("Finalizado"),(Q139))))</formula>
    </cfRule>
  </conditionalFormatting>
  <conditionalFormatting sqref="Q139 Q187:Q188">
    <cfRule type="expression" dxfId="1048" priority="1482">
      <formula>$H139="CÉLULA CONSTRUTIVA"</formula>
    </cfRule>
  </conditionalFormatting>
  <conditionalFormatting sqref="Q139">
    <cfRule type="containsText" dxfId="1047" priority="1484" operator="containsText" text="N/A">
      <formula>NOT(ISERROR(SEARCH(("N/A"),(Q139))))</formula>
    </cfRule>
    <cfRule type="containsText" dxfId="1046" priority="1483" operator="containsText" text="Lançado">
      <formula>NOT(ISERROR(SEARCH(("Lançado"),(Q139))))</formula>
    </cfRule>
    <cfRule type="containsText" dxfId="1045" priority="1487" operator="containsText" text="em andamento">
      <formula>NOT(ISERROR(SEARCH(("em andamento"),(Q139))))</formula>
    </cfRule>
    <cfRule type="containsText" dxfId="1044" priority="1486" operator="containsText" text="Finalizado">
      <formula>NOT(ISERROR(SEARCH(("Finalizado"),(Q139))))</formula>
    </cfRule>
    <cfRule type="containsText" dxfId="1043" priority="1485" operator="containsText" text="Pendente">
      <formula>NOT(ISERROR(SEARCH(("Pendente"),(Q139))))</formula>
    </cfRule>
    <cfRule type="expression" dxfId="1042" priority="1488">
      <formula>$H139="SUBETAPA"</formula>
    </cfRule>
  </conditionalFormatting>
  <conditionalFormatting sqref="Q141:Q142">
    <cfRule type="expression" dxfId="1041" priority="1489">
      <formula>$H141="CÉLULA CONSTRUTIVA"</formula>
    </cfRule>
    <cfRule type="expression" dxfId="1040" priority="1490">
      <formula>$H141="SUBETAPA"</formula>
    </cfRule>
  </conditionalFormatting>
  <conditionalFormatting sqref="Q142">
    <cfRule type="containsText" dxfId="1039" priority="1498" operator="containsText" text="N/A">
      <formula>NOT(ISERROR(SEARCH(("N/A"),(Q142))))</formula>
    </cfRule>
    <cfRule type="containsText" dxfId="1038" priority="1497" operator="containsText" text="Lançado">
      <formula>NOT(ISERROR(SEARCH(("Lançado"),(Q142))))</formula>
    </cfRule>
    <cfRule type="containsText" dxfId="1037" priority="1496" operator="containsText" text="em andamento">
      <formula>NOT(ISERROR(SEARCH(("em andamento"),(Q142))))</formula>
    </cfRule>
    <cfRule type="containsText" dxfId="1036" priority="1495" operator="containsText" text="Finalizado">
      <formula>NOT(ISERROR(SEARCH(("Finalizado"),(Q142))))</formula>
    </cfRule>
    <cfRule type="containsText" dxfId="1035" priority="1494" operator="containsText" text="Pendente">
      <formula>NOT(ISERROR(SEARCH(("Pendente"),(Q142))))</formula>
    </cfRule>
    <cfRule type="containsText" dxfId="1034" priority="1492" operator="containsText" text="Lançado">
      <formula>NOT(ISERROR(SEARCH(("Lançado"),(Q142))))</formula>
    </cfRule>
    <cfRule type="expression" dxfId="1033" priority="1491">
      <formula>$H142="ETAPA"</formula>
    </cfRule>
    <cfRule type="containsText" dxfId="1032" priority="1493" operator="containsText" text="N/A">
      <formula>NOT(ISERROR(SEARCH(("N/A"),(Q142))))</formula>
    </cfRule>
    <cfRule type="containsText" dxfId="1031" priority="1501" operator="containsText" text="em andamento">
      <formula>NOT(ISERROR(SEARCH(("em andamento"),(Q142))))</formula>
    </cfRule>
    <cfRule type="containsText" dxfId="1030" priority="1500" operator="containsText" text="Finalizado">
      <formula>NOT(ISERROR(SEARCH(("Finalizado"),(Q142))))</formula>
    </cfRule>
    <cfRule type="containsText" dxfId="1029" priority="1499" operator="containsText" text="Pendente">
      <formula>NOT(ISERROR(SEARCH(("Pendente"),(Q142))))</formula>
    </cfRule>
  </conditionalFormatting>
  <conditionalFormatting sqref="Q142:Q144">
    <cfRule type="containsText" dxfId="1028" priority="1502" operator="containsText" text="Lançado">
      <formula>NOT(ISERROR(SEARCH(("Lançado"),(Q142))))</formula>
    </cfRule>
    <cfRule type="containsText" dxfId="1027" priority="1503" operator="containsText" text="N/A">
      <formula>NOT(ISERROR(SEARCH(("N/A"),(Q142))))</formula>
    </cfRule>
    <cfRule type="containsText" dxfId="1026" priority="1504" operator="containsText" text="Pendente">
      <formula>NOT(ISERROR(SEARCH(("Pendente"),(Q142))))</formula>
    </cfRule>
    <cfRule type="containsText" dxfId="1025" priority="1505" operator="containsText" text="Finalizado">
      <formula>NOT(ISERROR(SEARCH(("Finalizado"),(Q142))))</formula>
    </cfRule>
    <cfRule type="containsText" dxfId="1024" priority="1506" operator="containsText" text="em andamento">
      <formula>NOT(ISERROR(SEARCH(("em andamento"),(Q142))))</formula>
    </cfRule>
  </conditionalFormatting>
  <conditionalFormatting sqref="Q144">
    <cfRule type="expression" dxfId="1023" priority="1512">
      <formula>$H144="SUBETAPA"</formula>
    </cfRule>
    <cfRule type="containsText" dxfId="1022" priority="1524" operator="containsText" text="em andamento">
      <formula>NOT(ISERROR(SEARCH(("em andamento"),(Q144))))</formula>
    </cfRule>
    <cfRule type="containsText" dxfId="1021" priority="1515" operator="containsText" text="Lançado">
      <formula>NOT(ISERROR(SEARCH(("Lançado"),(Q144))))</formula>
    </cfRule>
    <cfRule type="containsText" dxfId="1020" priority="1516" operator="containsText" text="N/A">
      <formula>NOT(ISERROR(SEARCH(("N/A"),(Q144))))</formula>
    </cfRule>
    <cfRule type="containsText" dxfId="1019" priority="1517" operator="containsText" text="Pendente">
      <formula>NOT(ISERROR(SEARCH(("Pendente"),(Q144))))</formula>
    </cfRule>
    <cfRule type="containsText" dxfId="1018" priority="1518" operator="containsText" text="Finalizado">
      <formula>NOT(ISERROR(SEARCH(("Finalizado"),(Q144))))</formula>
    </cfRule>
    <cfRule type="containsText" dxfId="1017" priority="1519" operator="containsText" text="em andamento">
      <formula>NOT(ISERROR(SEARCH(("em andamento"),(Q144))))</formula>
    </cfRule>
    <cfRule type="containsText" dxfId="1016" priority="1520" operator="containsText" text="Lançado">
      <formula>NOT(ISERROR(SEARCH(("Lançado"),(Q144))))</formula>
    </cfRule>
    <cfRule type="containsText" dxfId="1015" priority="1521" operator="containsText" text="N/A">
      <formula>NOT(ISERROR(SEARCH(("N/A"),(Q144))))</formula>
    </cfRule>
    <cfRule type="containsText" dxfId="1014" priority="1522" operator="containsText" text="Pendente">
      <formula>NOT(ISERROR(SEARCH(("Pendente"),(Q144))))</formula>
    </cfRule>
    <cfRule type="containsText" dxfId="1013" priority="1523" operator="containsText" text="Finalizado">
      <formula>NOT(ISERROR(SEARCH(("Finalizado"),(Q144))))</formula>
    </cfRule>
  </conditionalFormatting>
  <conditionalFormatting sqref="Q144:Q146">
    <cfRule type="expression" dxfId="1012" priority="1513">
      <formula>$H144="CÉLULA CONSTRUTIVA"</formula>
    </cfRule>
    <cfRule type="expression" dxfId="1011" priority="1514">
      <formula>$H144="ETAPA"</formula>
    </cfRule>
  </conditionalFormatting>
  <conditionalFormatting sqref="Q146">
    <cfRule type="containsText" dxfId="1010" priority="1532" operator="containsText" text="Pendente">
      <formula>NOT(ISERROR(SEARCH(("Pendente"),(Q146))))</formula>
    </cfRule>
    <cfRule type="containsText" dxfId="1009" priority="1530" operator="containsText" text="Lançado">
      <formula>NOT(ISERROR(SEARCH(("Lançado"),(Q146))))</formula>
    </cfRule>
    <cfRule type="containsText" dxfId="1008" priority="1531" operator="containsText" text="N/A">
      <formula>NOT(ISERROR(SEARCH(("N/A"),(Q146))))</formula>
    </cfRule>
    <cfRule type="containsText" dxfId="1007" priority="1541" operator="containsText" text="N/A">
      <formula>NOT(ISERROR(SEARCH(("N/A"),(Q146))))</formula>
    </cfRule>
    <cfRule type="containsText" dxfId="1006" priority="1544" operator="containsText" text="em andamento">
      <formula>NOT(ISERROR(SEARCH(("em andamento"),(Q146))))</formula>
    </cfRule>
    <cfRule type="containsText" dxfId="1005" priority="1543" operator="containsText" text="Finalizado">
      <formula>NOT(ISERROR(SEARCH(("Finalizado"),(Q146))))</formula>
    </cfRule>
    <cfRule type="containsText" dxfId="1004" priority="1542" operator="containsText" text="Pendente">
      <formula>NOT(ISERROR(SEARCH(("Pendente"),(Q146))))</formula>
    </cfRule>
    <cfRule type="containsText" dxfId="1003" priority="1540" operator="containsText" text="Lançado">
      <formula>NOT(ISERROR(SEARCH(("Lançado"),(Q146))))</formula>
    </cfRule>
    <cfRule type="containsText" dxfId="1002" priority="1539" operator="containsText" text="em andamento">
      <formula>NOT(ISERROR(SEARCH(("em andamento"),(Q146))))</formula>
    </cfRule>
    <cfRule type="containsText" dxfId="1001" priority="1538" operator="containsText" text="Finalizado">
      <formula>NOT(ISERROR(SEARCH(("Finalizado"),(Q146))))</formula>
    </cfRule>
    <cfRule type="containsText" dxfId="1000" priority="1537" operator="containsText" text="Pendente">
      <formula>NOT(ISERROR(SEARCH(("Pendente"),(Q146))))</formula>
    </cfRule>
    <cfRule type="containsText" dxfId="999" priority="1536" operator="containsText" text="N/A">
      <formula>NOT(ISERROR(SEARCH(("N/A"),(Q146))))</formula>
    </cfRule>
    <cfRule type="containsText" dxfId="998" priority="1535" operator="containsText" text="Lançado">
      <formula>NOT(ISERROR(SEARCH(("Lançado"),(Q146))))</formula>
    </cfRule>
    <cfRule type="expression" dxfId="997" priority="1527">
      <formula>$H146="SUBETAPA"</formula>
    </cfRule>
    <cfRule type="containsText" dxfId="996" priority="1534" operator="containsText" text="em andamento">
      <formula>NOT(ISERROR(SEARCH(("em andamento"),(Q146))))</formula>
    </cfRule>
    <cfRule type="expression" dxfId="995" priority="1528">
      <formula>$H146="CÉLULA CONSTRUTIVA"</formula>
    </cfRule>
    <cfRule type="expression" dxfId="994" priority="1529">
      <formula>$H146="ETAPA"</formula>
    </cfRule>
    <cfRule type="containsText" dxfId="993" priority="1533" operator="containsText" text="Finalizado">
      <formula>NOT(ISERROR(SEARCH(("Finalizado"),(Q146))))</formula>
    </cfRule>
  </conditionalFormatting>
  <conditionalFormatting sqref="Q148">
    <cfRule type="containsText" dxfId="992" priority="1551" operator="containsText" text="Finalizado">
      <formula>NOT(ISERROR(SEARCH(("Finalizado"),(Q148))))</formula>
    </cfRule>
    <cfRule type="containsText" dxfId="991" priority="1556" operator="containsText" text="Finalizado">
      <formula>NOT(ISERROR(SEARCH(("Finalizado"),(Q148))))</formula>
    </cfRule>
    <cfRule type="containsText" dxfId="990" priority="1562" operator="containsText" text="em andamento">
      <formula>NOT(ISERROR(SEARCH(("em andamento"),(Q148))))</formula>
    </cfRule>
    <cfRule type="containsText" dxfId="989" priority="1561" operator="containsText" text="Finalizado">
      <formula>NOT(ISERROR(SEARCH(("Finalizado"),(Q148))))</formula>
    </cfRule>
    <cfRule type="containsText" dxfId="988" priority="1557" operator="containsText" text="em andamento">
      <formula>NOT(ISERROR(SEARCH(("em andamento"),(Q148))))</formula>
    </cfRule>
    <cfRule type="containsText" dxfId="987" priority="1558" operator="containsText" text="Lançado">
      <formula>NOT(ISERROR(SEARCH(("Lançado"),(Q148))))</formula>
    </cfRule>
    <cfRule type="containsText" dxfId="986" priority="1553" operator="containsText" text="Lançado">
      <formula>NOT(ISERROR(SEARCH(("Lançado"),(Q148))))</formula>
    </cfRule>
    <cfRule type="containsText" dxfId="985" priority="1559" operator="containsText" text="N/A">
      <formula>NOT(ISERROR(SEARCH(("N/A"),(Q148))))</formula>
    </cfRule>
    <cfRule type="containsText" dxfId="984" priority="1548" operator="containsText" text="Lançado">
      <formula>NOT(ISERROR(SEARCH(("Lançado"),(Q148))))</formula>
    </cfRule>
    <cfRule type="containsText" dxfId="983" priority="1549" operator="containsText" text="N/A">
      <formula>NOT(ISERROR(SEARCH(("N/A"),(Q148))))</formula>
    </cfRule>
    <cfRule type="containsText" dxfId="982" priority="1550" operator="containsText" text="Pendente">
      <formula>NOT(ISERROR(SEARCH(("Pendente"),(Q148))))</formula>
    </cfRule>
    <cfRule type="containsText" dxfId="981" priority="1552" operator="containsText" text="em andamento">
      <formula>NOT(ISERROR(SEARCH(("em andamento"),(Q148))))</formula>
    </cfRule>
    <cfRule type="containsText" dxfId="980" priority="1560" operator="containsText" text="Pendente">
      <formula>NOT(ISERROR(SEARCH(("Pendente"),(Q148))))</formula>
    </cfRule>
    <cfRule type="containsText" dxfId="979" priority="1554" operator="containsText" text="N/A">
      <formula>NOT(ISERROR(SEARCH(("N/A"),(Q148))))</formula>
    </cfRule>
    <cfRule type="containsText" dxfId="978" priority="1555" operator="containsText" text="Pendente">
      <formula>NOT(ISERROR(SEARCH(("Pendente"),(Q148))))</formula>
    </cfRule>
  </conditionalFormatting>
  <conditionalFormatting sqref="Q148:Q150">
    <cfRule type="expression" dxfId="977" priority="1547">
      <formula>$H148="ETAPA"</formula>
    </cfRule>
  </conditionalFormatting>
  <conditionalFormatting sqref="Q150">
    <cfRule type="containsText" dxfId="976" priority="1568" operator="containsText" text="Lançado">
      <formula>NOT(ISERROR(SEARCH(("Lançado"),(Q150))))</formula>
    </cfRule>
    <cfRule type="containsText" dxfId="975" priority="1569" operator="containsText" text="N/A">
      <formula>NOT(ISERROR(SEARCH(("N/A"),(Q150))))</formula>
    </cfRule>
    <cfRule type="containsText" dxfId="974" priority="1570" operator="containsText" text="Pendente">
      <formula>NOT(ISERROR(SEARCH(("Pendente"),(Q150))))</formula>
    </cfRule>
    <cfRule type="expression" dxfId="973" priority="1565">
      <formula>$H150="SUBETAPA"</formula>
    </cfRule>
    <cfRule type="containsText" dxfId="972" priority="1571" operator="containsText" text="Finalizado">
      <formula>NOT(ISERROR(SEARCH(("Finalizado"),(Q150))))</formula>
    </cfRule>
    <cfRule type="containsText" dxfId="971" priority="1572" operator="containsText" text="em andamento">
      <formula>NOT(ISERROR(SEARCH(("em andamento"),(Q150))))</formula>
    </cfRule>
    <cfRule type="containsText" dxfId="970" priority="1573" operator="containsText" text="Lançado">
      <formula>NOT(ISERROR(SEARCH(("Lançado"),(Q150))))</formula>
    </cfRule>
    <cfRule type="containsText" dxfId="969" priority="1574" operator="containsText" text="N/A">
      <formula>NOT(ISERROR(SEARCH(("N/A"),(Q150))))</formula>
    </cfRule>
    <cfRule type="containsText" dxfId="968" priority="1575" operator="containsText" text="Pendente">
      <formula>NOT(ISERROR(SEARCH(("Pendente"),(Q150))))</formula>
    </cfRule>
    <cfRule type="containsText" dxfId="967" priority="1577" operator="containsText" text="em andamento">
      <formula>NOT(ISERROR(SEARCH(("em andamento"),(Q150))))</formula>
    </cfRule>
    <cfRule type="containsText" dxfId="966" priority="1578" operator="containsText" text="Lançado">
      <formula>NOT(ISERROR(SEARCH(("Lançado"),(Q150))))</formula>
    </cfRule>
    <cfRule type="containsText" dxfId="965" priority="1579" operator="containsText" text="N/A">
      <formula>NOT(ISERROR(SEARCH(("N/A"),(Q150))))</formula>
    </cfRule>
    <cfRule type="containsText" dxfId="964" priority="1580" operator="containsText" text="Pendente">
      <formula>NOT(ISERROR(SEARCH(("Pendente"),(Q150))))</formula>
    </cfRule>
    <cfRule type="containsText" dxfId="963" priority="1581" operator="containsText" text="Finalizado">
      <formula>NOT(ISERROR(SEARCH(("Finalizado"),(Q150))))</formula>
    </cfRule>
    <cfRule type="containsText" dxfId="962" priority="1582" operator="containsText" text="em andamento">
      <formula>NOT(ISERROR(SEARCH(("em andamento"),(Q150))))</formula>
    </cfRule>
    <cfRule type="containsText" dxfId="961" priority="1576" operator="containsText" text="Finalizado">
      <formula>NOT(ISERROR(SEARCH(("Finalizado"),(Q150))))</formula>
    </cfRule>
  </conditionalFormatting>
  <conditionalFormatting sqref="Q150:Q152">
    <cfRule type="expression" dxfId="960" priority="1566">
      <formula>$H150="CÉLULA CONSTRUTIVA"</formula>
    </cfRule>
    <cfRule type="expression" dxfId="959" priority="1567">
      <formula>$H150="ETAPA"</formula>
    </cfRule>
  </conditionalFormatting>
  <conditionalFormatting sqref="Q152">
    <cfRule type="expression" dxfId="958" priority="1585">
      <formula>$H152="SUBETAPA"</formula>
    </cfRule>
    <cfRule type="containsText" dxfId="957" priority="1588" operator="containsText" text="Lançado">
      <formula>NOT(ISERROR(SEARCH(("Lançado"),(Q152))))</formula>
    </cfRule>
    <cfRule type="containsText" dxfId="956" priority="1589" operator="containsText" text="N/A">
      <formula>NOT(ISERROR(SEARCH(("N/A"),(Q152))))</formula>
    </cfRule>
    <cfRule type="containsText" dxfId="955" priority="1590" operator="containsText" text="Pendente">
      <formula>NOT(ISERROR(SEARCH(("Pendente"),(Q152))))</formula>
    </cfRule>
    <cfRule type="containsText" dxfId="954" priority="1591" operator="containsText" text="Finalizado">
      <formula>NOT(ISERROR(SEARCH(("Finalizado"),(Q152))))</formula>
    </cfRule>
    <cfRule type="containsText" dxfId="953" priority="1592" operator="containsText" text="em andamento">
      <formula>NOT(ISERROR(SEARCH(("em andamento"),(Q152))))</formula>
    </cfRule>
    <cfRule type="containsText" dxfId="952" priority="1593" operator="containsText" text="Lançado">
      <formula>NOT(ISERROR(SEARCH(("Lançado"),(Q152))))</formula>
    </cfRule>
    <cfRule type="containsText" dxfId="951" priority="1594" operator="containsText" text="N/A">
      <formula>NOT(ISERROR(SEARCH(("N/A"),(Q152))))</formula>
    </cfRule>
    <cfRule type="containsText" dxfId="950" priority="1595" operator="containsText" text="Pendente">
      <formula>NOT(ISERROR(SEARCH(("Pendente"),(Q152))))</formula>
    </cfRule>
    <cfRule type="containsText" dxfId="949" priority="1596" operator="containsText" text="Finalizado">
      <formula>NOT(ISERROR(SEARCH(("Finalizado"),(Q152))))</formula>
    </cfRule>
    <cfRule type="containsText" dxfId="948" priority="1597" operator="containsText" text="em andamento">
      <formula>NOT(ISERROR(SEARCH(("em andamento"),(Q152))))</formula>
    </cfRule>
    <cfRule type="containsText" dxfId="947" priority="1598" operator="containsText" text="Lançado">
      <formula>NOT(ISERROR(SEARCH(("Lançado"),(Q152))))</formula>
    </cfRule>
    <cfRule type="containsText" dxfId="946" priority="1599" operator="containsText" text="N/A">
      <formula>NOT(ISERROR(SEARCH(("N/A"),(Q152))))</formula>
    </cfRule>
    <cfRule type="containsText" dxfId="945" priority="1600" operator="containsText" text="Pendente">
      <formula>NOT(ISERROR(SEARCH(("Pendente"),(Q152))))</formula>
    </cfRule>
    <cfRule type="containsText" dxfId="944" priority="1601" operator="containsText" text="Finalizado">
      <formula>NOT(ISERROR(SEARCH(("Finalizado"),(Q152))))</formula>
    </cfRule>
    <cfRule type="containsText" dxfId="943" priority="1602" operator="containsText" text="em andamento">
      <formula>NOT(ISERROR(SEARCH(("em andamento"),(Q152))))</formula>
    </cfRule>
  </conditionalFormatting>
  <conditionalFormatting sqref="Q152:Q155">
    <cfRule type="expression" dxfId="942" priority="1587">
      <formula>$H152="ETAPA"</formula>
    </cfRule>
    <cfRule type="expression" dxfId="941" priority="1586">
      <formula>$H152="CÉLULA CONSTRUTIVA"</formula>
    </cfRule>
  </conditionalFormatting>
  <conditionalFormatting sqref="Q154">
    <cfRule type="containsText" dxfId="940" priority="1605" operator="containsText" text="Lançado">
      <formula>NOT(ISERROR(SEARCH(("Lançado"),(Q154))))</formula>
    </cfRule>
    <cfRule type="containsText" dxfId="939" priority="1606" operator="containsText" text="N/A">
      <formula>NOT(ISERROR(SEARCH(("N/A"),(Q154))))</formula>
    </cfRule>
    <cfRule type="containsText" dxfId="938" priority="1607" operator="containsText" text="Pendente">
      <formula>NOT(ISERROR(SEARCH(("Pendente"),(Q154))))</formula>
    </cfRule>
    <cfRule type="containsText" dxfId="937" priority="1608" operator="containsText" text="Finalizado">
      <formula>NOT(ISERROR(SEARCH(("Finalizado"),(Q154))))</formula>
    </cfRule>
    <cfRule type="containsText" dxfId="936" priority="1609" operator="containsText" text="em andamento">
      <formula>NOT(ISERROR(SEARCH(("em andamento"),(Q154))))</formula>
    </cfRule>
    <cfRule type="containsText" dxfId="935" priority="1610" operator="containsText" text="Lançado">
      <formula>NOT(ISERROR(SEARCH(("Lançado"),(Q154))))</formula>
    </cfRule>
    <cfRule type="containsText" dxfId="934" priority="1611" operator="containsText" text="N/A">
      <formula>NOT(ISERROR(SEARCH(("N/A"),(Q154))))</formula>
    </cfRule>
    <cfRule type="containsText" dxfId="933" priority="1612" operator="containsText" text="Pendente">
      <formula>NOT(ISERROR(SEARCH(("Pendente"),(Q154))))</formula>
    </cfRule>
    <cfRule type="containsText" dxfId="932" priority="1613" operator="containsText" text="Finalizado">
      <formula>NOT(ISERROR(SEARCH(("Finalizado"),(Q154))))</formula>
    </cfRule>
    <cfRule type="containsText" dxfId="931" priority="1614" operator="containsText" text="em andamento">
      <formula>NOT(ISERROR(SEARCH(("em andamento"),(Q154))))</formula>
    </cfRule>
    <cfRule type="containsText" dxfId="930" priority="1615" operator="containsText" text="Lançado">
      <formula>NOT(ISERROR(SEARCH(("Lançado"),(Q154))))</formula>
    </cfRule>
    <cfRule type="containsText" dxfId="929" priority="1616" operator="containsText" text="N/A">
      <formula>NOT(ISERROR(SEARCH(("N/A"),(Q154))))</formula>
    </cfRule>
    <cfRule type="containsText" dxfId="928" priority="1618" operator="containsText" text="Finalizado">
      <formula>NOT(ISERROR(SEARCH(("Finalizado"),(Q154))))</formula>
    </cfRule>
    <cfRule type="containsText" dxfId="927" priority="1619" operator="containsText" text="em andamento">
      <formula>NOT(ISERROR(SEARCH(("em andamento"),(Q154))))</formula>
    </cfRule>
    <cfRule type="containsText" dxfId="926" priority="1617" operator="containsText" text="Pendente">
      <formula>NOT(ISERROR(SEARCH(("Pendente"),(Q154))))</formula>
    </cfRule>
  </conditionalFormatting>
  <conditionalFormatting sqref="Q154:Q155">
    <cfRule type="expression" dxfId="925" priority="1620">
      <formula>$H154="SUBETAPA"</formula>
    </cfRule>
  </conditionalFormatting>
  <conditionalFormatting sqref="Q155">
    <cfRule type="containsText" dxfId="924" priority="1635" operator="containsText" text="Finalizado">
      <formula>NOT(ISERROR(SEARCH(("Finalizado"),(Q155))))</formula>
    </cfRule>
    <cfRule type="expression" dxfId="923" priority="1621">
      <formula>$H155="CÉLULA CONSTRUTIVA"</formula>
    </cfRule>
    <cfRule type="expression" dxfId="922" priority="1622">
      <formula>$H155="ETAPA"</formula>
    </cfRule>
    <cfRule type="containsText" dxfId="921" priority="1624" operator="containsText" text="N/A">
      <formula>NOT(ISERROR(SEARCH(("N/A"),(Q155))))</formula>
    </cfRule>
    <cfRule type="containsText" dxfId="920" priority="1625" operator="containsText" text="Pendente">
      <formula>NOT(ISERROR(SEARCH(("Pendente"),(Q155))))</formula>
    </cfRule>
    <cfRule type="containsText" dxfId="919" priority="1626" operator="containsText" text="Finalizado">
      <formula>NOT(ISERROR(SEARCH(("Finalizado"),(Q155))))</formula>
    </cfRule>
    <cfRule type="containsText" dxfId="918" priority="1627" operator="containsText" text="em andamento">
      <formula>NOT(ISERROR(SEARCH(("em andamento"),(Q155))))</formula>
    </cfRule>
    <cfRule type="containsText" dxfId="917" priority="1623" operator="containsText" text="Lançado">
      <formula>NOT(ISERROR(SEARCH(("Lançado"),(Q155))))</formula>
    </cfRule>
    <cfRule type="expression" dxfId="916" priority="1628">
      <formula>$H155="CÉLULA CONSTRUTIVA"</formula>
    </cfRule>
    <cfRule type="expression" dxfId="915" priority="1629">
      <formula>$H155="ETAPA"</formula>
    </cfRule>
    <cfRule type="expression" dxfId="914" priority="1630">
      <formula>$H155="CÉLULA CONSTRUTIVA"</formula>
    </cfRule>
    <cfRule type="expression" dxfId="913" priority="1631">
      <formula>$H155="ETAPA"</formula>
    </cfRule>
    <cfRule type="containsText" dxfId="912" priority="1634" operator="containsText" text="Pendente">
      <formula>NOT(ISERROR(SEARCH(("Pendente"),(Q155))))</formula>
    </cfRule>
    <cfRule type="containsText" dxfId="911" priority="1632" operator="containsText" text="Lançado">
      <formula>NOT(ISERROR(SEARCH(("Lançado"),(Q155))))</formula>
    </cfRule>
    <cfRule type="containsText" dxfId="910" priority="1633" operator="containsText" text="N/A">
      <formula>NOT(ISERROR(SEARCH(("N/A"),(Q155))))</formula>
    </cfRule>
    <cfRule type="containsText" dxfId="909" priority="1636" operator="containsText" text="em andamento">
      <formula>NOT(ISERROR(SEARCH(("em andamento"),(Q155))))</formula>
    </cfRule>
  </conditionalFormatting>
  <conditionalFormatting sqref="Q157">
    <cfRule type="containsText" dxfId="908" priority="1641" operator="containsText" text="em andamento">
      <formula>NOT(ISERROR(SEARCH(("em andamento"),(Q157))))</formula>
    </cfRule>
    <cfRule type="containsText" dxfId="907" priority="1640" operator="containsText" text="Finalizado">
      <formula>NOT(ISERROR(SEARCH(("Finalizado"),(Q157))))</formula>
    </cfRule>
    <cfRule type="containsText" dxfId="906" priority="1639" operator="containsText" text="Pendente">
      <formula>NOT(ISERROR(SEARCH(("Pendente"),(Q157))))</formula>
    </cfRule>
  </conditionalFormatting>
  <conditionalFormatting sqref="Q158 Q160">
    <cfRule type="containsText" dxfId="905" priority="1659" operator="containsText" text="Pendente">
      <formula>NOT(ISERROR(SEARCH(("Pendente"),(Q158))))</formula>
    </cfRule>
    <cfRule type="containsText" dxfId="904" priority="1661" operator="containsText" text="em andamento">
      <formula>NOT(ISERROR(SEARCH(("em andamento"),(Q158))))</formula>
    </cfRule>
    <cfRule type="containsText" dxfId="903" priority="1658" operator="containsText" text="N/A">
      <formula>NOT(ISERROR(SEARCH(("N/A"),(Q158))))</formula>
    </cfRule>
    <cfRule type="containsText" dxfId="902" priority="1657" operator="containsText" text="Lançado">
      <formula>NOT(ISERROR(SEARCH(("Lançado"),(Q158))))</formula>
    </cfRule>
    <cfRule type="expression" dxfId="901" priority="1655">
      <formula>$H158="CÉLULA CONSTRUTIVA"</formula>
    </cfRule>
    <cfRule type="containsText" dxfId="900" priority="1660" operator="containsText" text="Finalizado">
      <formula>NOT(ISERROR(SEARCH(("Finalizado"),(Q158))))</formula>
    </cfRule>
    <cfRule type="expression" dxfId="899" priority="1656">
      <formula>$H158="ETAPA"</formula>
    </cfRule>
  </conditionalFormatting>
  <conditionalFormatting sqref="Q158">
    <cfRule type="expression" dxfId="898" priority="1644">
      <formula>$H158="ETAPA"</formula>
    </cfRule>
    <cfRule type="containsText" dxfId="897" priority="1653" operator="containsText" text="Finalizado">
      <formula>NOT(ISERROR(SEARCH(("Finalizado"),(Q158))))</formula>
    </cfRule>
    <cfRule type="containsText" dxfId="896" priority="1652" operator="containsText" text="Pendente">
      <formula>NOT(ISERROR(SEARCH(("Pendente"),(Q158))))</formula>
    </cfRule>
    <cfRule type="containsText" dxfId="895" priority="1651" operator="containsText" text="N/A">
      <formula>NOT(ISERROR(SEARCH(("N/A"),(Q158))))</formula>
    </cfRule>
    <cfRule type="containsText" dxfId="894" priority="1650" operator="containsText" text="Lançado">
      <formula>NOT(ISERROR(SEARCH(("Lançado"),(Q158))))</formula>
    </cfRule>
    <cfRule type="containsText" dxfId="893" priority="1649" operator="containsText" text="em andamento">
      <formula>NOT(ISERROR(SEARCH(("em andamento"),(Q158))))</formula>
    </cfRule>
    <cfRule type="containsText" dxfId="892" priority="1648" operator="containsText" text="Finalizado">
      <formula>NOT(ISERROR(SEARCH(("Finalizado"),(Q158))))</formula>
    </cfRule>
    <cfRule type="containsText" dxfId="891" priority="1647" operator="containsText" text="Pendente">
      <formula>NOT(ISERROR(SEARCH(("Pendente"),(Q158))))</formula>
    </cfRule>
    <cfRule type="containsText" dxfId="890" priority="1646" operator="containsText" text="N/A">
      <formula>NOT(ISERROR(SEARCH(("N/A"),(Q158))))</formula>
    </cfRule>
    <cfRule type="containsText" dxfId="889" priority="1645" operator="containsText" text="Lançado">
      <formula>NOT(ISERROR(SEARCH(("Lançado"),(Q158))))</formula>
    </cfRule>
    <cfRule type="expression" dxfId="888" priority="1643">
      <formula>$H158="CÉLULA CONSTRUTIVA"</formula>
    </cfRule>
    <cfRule type="containsText" dxfId="887" priority="1654" operator="containsText" text="em andamento">
      <formula>NOT(ISERROR(SEARCH(("em andamento"),(Q158))))</formula>
    </cfRule>
  </conditionalFormatting>
  <conditionalFormatting sqref="Q160 Q164">
    <cfRule type="containsText" dxfId="886" priority="1671" operator="containsText" text="N/A">
      <formula>NOT(ISERROR(SEARCH(("N/A"),(Q160))))</formula>
    </cfRule>
    <cfRule type="expression" dxfId="885" priority="1668">
      <formula>$H160="CÉLULA CONSTRUTIVA"</formula>
    </cfRule>
    <cfRule type="expression" dxfId="884" priority="1669">
      <formula>$H160="ETAPA"</formula>
    </cfRule>
    <cfRule type="containsText" dxfId="883" priority="1670" operator="containsText" text="Lançado">
      <formula>NOT(ISERROR(SEARCH(("Lançado"),(Q160))))</formula>
    </cfRule>
    <cfRule type="containsText" dxfId="882" priority="1672" operator="containsText" text="Pendente">
      <formula>NOT(ISERROR(SEARCH(("Pendente"),(Q160))))</formula>
    </cfRule>
    <cfRule type="containsText" dxfId="881" priority="1673" operator="containsText" text="Finalizado">
      <formula>NOT(ISERROR(SEARCH(("Finalizado"),(Q160))))</formula>
    </cfRule>
    <cfRule type="containsText" dxfId="880" priority="1674" operator="containsText" text="em andamento">
      <formula>NOT(ISERROR(SEARCH(("em andamento"),(Q160))))</formula>
    </cfRule>
  </conditionalFormatting>
  <conditionalFormatting sqref="Q160">
    <cfRule type="containsText" dxfId="879" priority="1662" operator="containsText" text="Lançado">
      <formula>NOT(ISERROR(SEARCH(("Lançado"),(Q160))))</formula>
    </cfRule>
    <cfRule type="containsText" dxfId="878" priority="1666" operator="containsText" text="em andamento">
      <formula>NOT(ISERROR(SEARCH(("em andamento"),(Q160))))</formula>
    </cfRule>
    <cfRule type="containsText" dxfId="877" priority="1663" operator="containsText" text="N/A">
      <formula>NOT(ISERROR(SEARCH(("N/A"),(Q160))))</formula>
    </cfRule>
    <cfRule type="containsText" dxfId="876" priority="1664" operator="containsText" text="Pendente">
      <formula>NOT(ISERROR(SEARCH(("Pendente"),(Q160))))</formula>
    </cfRule>
    <cfRule type="containsText" dxfId="875" priority="1665" operator="containsText" text="Finalizado">
      <formula>NOT(ISERROR(SEARCH(("Finalizado"),(Q160))))</formula>
    </cfRule>
    <cfRule type="expression" dxfId="874" priority="1667">
      <formula>$H160="SUBETAPA"</formula>
    </cfRule>
  </conditionalFormatting>
  <conditionalFormatting sqref="Q162">
    <cfRule type="containsText" dxfId="873" priority="276" operator="containsText" text="N/A">
      <formula>NOT(ISERROR(SEARCH(("N/A"),(Q162))))</formula>
    </cfRule>
    <cfRule type="containsText" dxfId="872" priority="277" operator="containsText" text="Pendente">
      <formula>NOT(ISERROR(SEARCH(("Pendente"),(Q162))))</formula>
    </cfRule>
    <cfRule type="containsText" dxfId="871" priority="274" operator="containsText" text="em andamento">
      <formula>NOT(ISERROR(SEARCH(("em andamento"),(Q162))))</formula>
    </cfRule>
    <cfRule type="containsText" dxfId="870" priority="278" operator="containsText" text="Finalizado">
      <formula>NOT(ISERROR(SEARCH(("Finalizado"),(Q162))))</formula>
    </cfRule>
    <cfRule type="containsText" dxfId="869" priority="279" operator="containsText" text="em andamento">
      <formula>NOT(ISERROR(SEARCH(("em andamento"),(Q162))))</formula>
    </cfRule>
    <cfRule type="expression" dxfId="868" priority="280">
      <formula>$H162="CÉLULA CONSTRUTIVA"</formula>
    </cfRule>
    <cfRule type="containsText" dxfId="867" priority="273" operator="containsText" text="Finalizado">
      <formula>NOT(ISERROR(SEARCH(("Finalizado"),(Q162))))</formula>
    </cfRule>
    <cfRule type="expression" dxfId="866" priority="263">
      <formula>$H162="CÉLULA CONSTRUTIVA"</formula>
    </cfRule>
    <cfRule type="expression" dxfId="865" priority="264">
      <formula>$H162="ETAPA"</formula>
    </cfRule>
    <cfRule type="containsText" dxfId="864" priority="266" operator="containsText" text="N/A">
      <formula>NOT(ISERROR(SEARCH(("N/A"),(Q162))))</formula>
    </cfRule>
    <cfRule type="containsText" dxfId="863" priority="267" operator="containsText" text="Pendente">
      <formula>NOT(ISERROR(SEARCH(("Pendente"),(Q162))))</formula>
    </cfRule>
    <cfRule type="containsText" dxfId="862" priority="268" operator="containsText" text="Finalizado">
      <formula>NOT(ISERROR(SEARCH(("Finalizado"),(Q162))))</formula>
    </cfRule>
    <cfRule type="containsText" dxfId="861" priority="269" operator="containsText" text="em andamento">
      <formula>NOT(ISERROR(SEARCH(("em andamento"),(Q162))))</formula>
    </cfRule>
    <cfRule type="containsText" dxfId="860" priority="265" operator="containsText" text="Lançado">
      <formula>NOT(ISERROR(SEARCH(("Lançado"),(Q162))))</formula>
    </cfRule>
    <cfRule type="containsText" dxfId="859" priority="275" operator="containsText" text="Lançado">
      <formula>NOT(ISERROR(SEARCH(("Lançado"),(Q162))))</formula>
    </cfRule>
    <cfRule type="containsText" dxfId="858" priority="270" operator="containsText" text="Lançado">
      <formula>NOT(ISERROR(SEARCH(("Lançado"),(Q162))))</formula>
    </cfRule>
    <cfRule type="containsText" dxfId="857" priority="271" operator="containsText" text="N/A">
      <formula>NOT(ISERROR(SEARCH(("N/A"),(Q162))))</formula>
    </cfRule>
    <cfRule type="containsText" dxfId="856" priority="272" operator="containsText" text="Pendente">
      <formula>NOT(ISERROR(SEARCH(("Pendente"),(Q162))))</formula>
    </cfRule>
  </conditionalFormatting>
  <conditionalFormatting sqref="Q164">
    <cfRule type="containsText" dxfId="855" priority="1675" operator="containsText" text="Lançado">
      <formula>NOT(ISERROR(SEARCH(("Lançado"),(Q164))))</formula>
    </cfRule>
    <cfRule type="containsText" dxfId="854" priority="1676" operator="containsText" text="N/A">
      <formula>NOT(ISERROR(SEARCH(("N/A"),(Q164))))</formula>
    </cfRule>
    <cfRule type="containsText" dxfId="853" priority="1677" operator="containsText" text="Pendente">
      <formula>NOT(ISERROR(SEARCH(("Pendente"),(Q164))))</formula>
    </cfRule>
    <cfRule type="containsText" dxfId="852" priority="1678" operator="containsText" text="Finalizado">
      <formula>NOT(ISERROR(SEARCH(("Finalizado"),(Q164))))</formula>
    </cfRule>
    <cfRule type="containsText" dxfId="851" priority="1679" operator="containsText" text="em andamento">
      <formula>NOT(ISERROR(SEARCH(("em andamento"),(Q164))))</formula>
    </cfRule>
  </conditionalFormatting>
  <conditionalFormatting sqref="Q165:Q166 Q212:Q219 Q7:Q12 Q27:Q32 Q55 Q57 Q59 Q208:Q210">
    <cfRule type="containsText" dxfId="850" priority="937" operator="containsText" text="N/A">
      <formula>NOT(ISERROR(SEARCH(("N/A"),(Q7))))</formula>
    </cfRule>
    <cfRule type="containsText" dxfId="849" priority="936" operator="containsText" text="Lançado">
      <formula>NOT(ISERROR(SEARCH(("Lançado"),(Q7))))</formula>
    </cfRule>
  </conditionalFormatting>
  <conditionalFormatting sqref="Q166:Q168">
    <cfRule type="expression" dxfId="848" priority="1701">
      <formula>$H166="SUBETAPA"</formula>
    </cfRule>
  </conditionalFormatting>
  <conditionalFormatting sqref="Q167">
    <cfRule type="containsText" dxfId="847" priority="1716" operator="containsText" text="Lançado">
      <formula>NOT(ISERROR(SEARCH(("Lançado"),(Q167))))</formula>
    </cfRule>
    <cfRule type="containsText" dxfId="846" priority="1720" operator="containsText" text="em andamento">
      <formula>NOT(ISERROR(SEARCH(("em andamento"),(Q167))))</formula>
    </cfRule>
    <cfRule type="containsText" dxfId="845" priority="1719" operator="containsText" text="Finalizado">
      <formula>NOT(ISERROR(SEARCH(("Finalizado"),(Q167))))</formula>
    </cfRule>
    <cfRule type="containsText" dxfId="844" priority="1718" operator="containsText" text="Pendente">
      <formula>NOT(ISERROR(SEARCH(("Pendente"),(Q167))))</formula>
    </cfRule>
    <cfRule type="containsText" dxfId="843" priority="1717" operator="containsText" text="N/A">
      <formula>NOT(ISERROR(SEARCH(("N/A"),(Q167))))</formula>
    </cfRule>
    <cfRule type="containsText" dxfId="842" priority="1711" operator="containsText" text="em andamento">
      <formula>NOT(ISERROR(SEARCH(("em andamento"),(Q167))))</formula>
    </cfRule>
    <cfRule type="expression" dxfId="841" priority="1715">
      <formula>$H167="ETAPA"</formula>
    </cfRule>
    <cfRule type="expression" dxfId="840" priority="1714">
      <formula>$H167="CÉLULA CONSTRUTIVA"</formula>
    </cfRule>
    <cfRule type="expression" dxfId="839" priority="1713">
      <formula>$H167="ETAPA"</formula>
    </cfRule>
    <cfRule type="expression" dxfId="838" priority="1712">
      <formula>$H167="CÉLULA CONSTRUTIVA"</formula>
    </cfRule>
    <cfRule type="containsText" dxfId="837" priority="1709" operator="containsText" text="Pendente">
      <formula>NOT(ISERROR(SEARCH(("Pendente"),(Q167))))</formula>
    </cfRule>
    <cfRule type="containsText" dxfId="836" priority="1708" operator="containsText" text="N/A">
      <formula>NOT(ISERROR(SEARCH(("N/A"),(Q167))))</formula>
    </cfRule>
    <cfRule type="containsText" dxfId="835" priority="1707" operator="containsText" text="Lançado">
      <formula>NOT(ISERROR(SEARCH(("Lançado"),(Q167))))</formula>
    </cfRule>
    <cfRule type="expression" dxfId="834" priority="1706">
      <formula>$H167="ETAPA"</formula>
    </cfRule>
    <cfRule type="expression" dxfId="833" priority="1705">
      <formula>$H167="CÉLULA CONSTRUTIVA"</formula>
    </cfRule>
    <cfRule type="expression" dxfId="832" priority="1704">
      <formula>$H167="ETAPA"</formula>
    </cfRule>
    <cfRule type="expression" dxfId="831" priority="1703">
      <formula>$H167="CÉLULA CONSTRUTIVA"</formula>
    </cfRule>
    <cfRule type="containsText" dxfId="830" priority="1710" operator="containsText" text="Finalizado">
      <formula>NOT(ISERROR(SEARCH(("Finalizado"),(Q167))))</formula>
    </cfRule>
  </conditionalFormatting>
  <conditionalFormatting sqref="Q167:Q169">
    <cfRule type="containsText" dxfId="829" priority="1721" operator="containsText" text="Lançado">
      <formula>NOT(ISERROR(SEARCH(("Lançado"),(Q167))))</formula>
    </cfRule>
    <cfRule type="containsText" dxfId="828" priority="1724" operator="containsText" text="Finalizado">
      <formula>NOT(ISERROR(SEARCH(("Finalizado"),(Q167))))</formula>
    </cfRule>
    <cfRule type="containsText" dxfId="827" priority="1725" operator="containsText" text="em andamento">
      <formula>NOT(ISERROR(SEARCH(("em andamento"),(Q167))))</formula>
    </cfRule>
    <cfRule type="containsText" dxfId="826" priority="1723" operator="containsText" text="Pendente">
      <formula>NOT(ISERROR(SEARCH(("Pendente"),(Q167))))</formula>
    </cfRule>
    <cfRule type="containsText" dxfId="825" priority="1722" operator="containsText" text="N/A">
      <formula>NOT(ISERROR(SEARCH(("N/A"),(Q167))))</formula>
    </cfRule>
  </conditionalFormatting>
  <conditionalFormatting sqref="Q171:Q172">
    <cfRule type="containsText" dxfId="824" priority="1736" operator="containsText" text="Finalizado">
      <formula>NOT(ISERROR(SEARCH(("Finalizado"),(Q171))))</formula>
    </cfRule>
    <cfRule type="containsText" dxfId="823" priority="1737" operator="containsText" text="em andamento">
      <formula>NOT(ISERROR(SEARCH(("em andamento"),(Q171))))</formula>
    </cfRule>
    <cfRule type="containsText" dxfId="822" priority="1735" operator="containsText" text="Pendente">
      <formula>NOT(ISERROR(SEARCH(("Pendente"),(Q171))))</formula>
    </cfRule>
  </conditionalFormatting>
  <conditionalFormatting sqref="Q172">
    <cfRule type="containsText" dxfId="821" priority="1743" operator="containsText" text="Lançado">
      <formula>NOT(ISERROR(SEARCH(("Lançado"),(Q172))))</formula>
    </cfRule>
    <cfRule type="containsText" dxfId="820" priority="1752" operator="containsText" text="em andamento">
      <formula>NOT(ISERROR(SEARCH(("em andamento"),(Q172))))</formula>
    </cfRule>
    <cfRule type="containsText" dxfId="819" priority="1751" operator="containsText" text="Finalizado">
      <formula>NOT(ISERROR(SEARCH(("Finalizado"),(Q172))))</formula>
    </cfRule>
    <cfRule type="containsText" dxfId="818" priority="1745" operator="containsText" text="Pendente">
      <formula>NOT(ISERROR(SEARCH(("Pendente"),(Q172))))</formula>
    </cfRule>
    <cfRule type="containsText" dxfId="817" priority="1747" operator="containsText" text="em andamento">
      <formula>NOT(ISERROR(SEARCH(("em andamento"),(Q172))))</formula>
    </cfRule>
    <cfRule type="containsText" dxfId="816" priority="1748" operator="containsText" text="Lançado">
      <formula>NOT(ISERROR(SEARCH(("Lançado"),(Q172))))</formula>
    </cfRule>
    <cfRule type="containsText" dxfId="815" priority="1750" operator="containsText" text="Pendente">
      <formula>NOT(ISERROR(SEARCH(("Pendente"),(Q172))))</formula>
    </cfRule>
    <cfRule type="containsText" dxfId="814" priority="1746" operator="containsText" text="Finalizado">
      <formula>NOT(ISERROR(SEARCH(("Finalizado"),(Q172))))</formula>
    </cfRule>
    <cfRule type="containsText" dxfId="813" priority="1744" operator="containsText" text="N/A">
      <formula>NOT(ISERROR(SEARCH(("N/A"),(Q172))))</formula>
    </cfRule>
    <cfRule type="containsText" dxfId="812" priority="1749" operator="containsText" text="N/A">
      <formula>NOT(ISERROR(SEARCH(("N/A"),(Q172))))</formula>
    </cfRule>
  </conditionalFormatting>
  <conditionalFormatting sqref="Q175">
    <cfRule type="expression" dxfId="811" priority="1754">
      <formula>$H175="CÉLULA CONSTRUTIVA"</formula>
    </cfRule>
    <cfRule type="expression" dxfId="810" priority="1753">
      <formula>$H175="SUBETAPA"</formula>
    </cfRule>
    <cfRule type="expression" dxfId="809" priority="1755">
      <formula>$H175="ETAPA"</formula>
    </cfRule>
  </conditionalFormatting>
  <conditionalFormatting sqref="Q175:Q177">
    <cfRule type="expression" dxfId="808" priority="1758">
      <formula>$H175="ETAPA"</formula>
    </cfRule>
    <cfRule type="expression" dxfId="807" priority="1756">
      <formula>$H175="SUBETAPA"</formula>
    </cfRule>
    <cfRule type="expression" dxfId="806" priority="1757">
      <formula>$H175="CÉLULA CONSTRUTIVA"</formula>
    </cfRule>
  </conditionalFormatting>
  <conditionalFormatting sqref="Q176">
    <cfRule type="containsText" dxfId="805" priority="1760" operator="containsText" text="N/A">
      <formula>NOT(ISERROR(SEARCH(("N/A"),(Q176))))</formula>
    </cfRule>
    <cfRule type="containsText" dxfId="804" priority="1759" operator="containsText" text="Lançado">
      <formula>NOT(ISERROR(SEARCH(("Lançado"),(Q176))))</formula>
    </cfRule>
    <cfRule type="containsText" dxfId="803" priority="1761" operator="containsText" text="Pendente">
      <formula>NOT(ISERROR(SEARCH(("Pendente"),(Q176))))</formula>
    </cfRule>
    <cfRule type="containsText" dxfId="802" priority="1762" operator="containsText" text="Finalizado">
      <formula>NOT(ISERROR(SEARCH(("Finalizado"),(Q176))))</formula>
    </cfRule>
    <cfRule type="containsText" dxfId="801" priority="1763" operator="containsText" text="em andamento">
      <formula>NOT(ISERROR(SEARCH(("em andamento"),(Q176))))</formula>
    </cfRule>
    <cfRule type="containsText" dxfId="800" priority="1764" operator="containsText" text="Lançado">
      <formula>NOT(ISERROR(SEARCH(("Lançado"),(Q176))))</formula>
    </cfRule>
    <cfRule type="containsText" dxfId="799" priority="1765" operator="containsText" text="N/A">
      <formula>NOT(ISERROR(SEARCH(("N/A"),(Q176))))</formula>
    </cfRule>
    <cfRule type="containsText" dxfId="798" priority="1766" operator="containsText" text="Pendente">
      <formula>NOT(ISERROR(SEARCH(("Pendente"),(Q176))))</formula>
    </cfRule>
    <cfRule type="containsText" dxfId="797" priority="1767" operator="containsText" text="Finalizado">
      <formula>NOT(ISERROR(SEARCH(("Finalizado"),(Q176))))</formula>
    </cfRule>
    <cfRule type="containsText" dxfId="796" priority="1768" operator="containsText" text="em andamento">
      <formula>NOT(ISERROR(SEARCH(("em andamento"),(Q176))))</formula>
    </cfRule>
  </conditionalFormatting>
  <conditionalFormatting sqref="Q176:Q177">
    <cfRule type="containsText" dxfId="795" priority="1771" operator="containsText" text="Pendente">
      <formula>NOT(ISERROR(SEARCH(("Pendente"),(Q176))))</formula>
    </cfRule>
    <cfRule type="containsText" dxfId="794" priority="1773" operator="containsText" text="em andamento">
      <formula>NOT(ISERROR(SEARCH(("em andamento"),(Q176))))</formula>
    </cfRule>
    <cfRule type="containsText" dxfId="793" priority="1772" operator="containsText" text="Finalizado">
      <formula>NOT(ISERROR(SEARCH(("Finalizado"),(Q176))))</formula>
    </cfRule>
    <cfRule type="containsText" dxfId="792" priority="1770" operator="containsText" text="N/A">
      <formula>NOT(ISERROR(SEARCH(("N/A"),(Q176))))</formula>
    </cfRule>
    <cfRule type="containsText" dxfId="791" priority="1769" operator="containsText" text="Lançado">
      <formula>NOT(ISERROR(SEARCH(("Lançado"),(Q176))))</formula>
    </cfRule>
  </conditionalFormatting>
  <conditionalFormatting sqref="Q177">
    <cfRule type="containsText" dxfId="790" priority="1774" operator="containsText" text="Lançado">
      <formula>NOT(ISERROR(SEARCH(("Lançado"),(Q177))))</formula>
    </cfRule>
    <cfRule type="containsText" dxfId="789" priority="1775" operator="containsText" text="N/A">
      <formula>NOT(ISERROR(SEARCH(("N/A"),(Q177))))</formula>
    </cfRule>
    <cfRule type="containsText" dxfId="788" priority="1776" operator="containsText" text="Pendente">
      <formula>NOT(ISERROR(SEARCH(("Pendente"),(Q177))))</formula>
    </cfRule>
    <cfRule type="containsText" dxfId="787" priority="1777" operator="containsText" text="Finalizado">
      <formula>NOT(ISERROR(SEARCH(("Finalizado"),(Q177))))</formula>
    </cfRule>
    <cfRule type="containsText" dxfId="786" priority="1778" operator="containsText" text="em andamento">
      <formula>NOT(ISERROR(SEARCH(("em andamento"),(Q177))))</formula>
    </cfRule>
  </conditionalFormatting>
  <conditionalFormatting sqref="Q177:Q178">
    <cfRule type="containsText" dxfId="785" priority="1785" operator="containsText" text="Finalizado">
      <formula>NOT(ISERROR(SEARCH(("Finalizado"),(Q177))))</formula>
    </cfRule>
    <cfRule type="containsText" dxfId="784" priority="1783" operator="containsText" text="N/A">
      <formula>NOT(ISERROR(SEARCH(("N/A"),(Q177))))</formula>
    </cfRule>
    <cfRule type="containsText" dxfId="783" priority="1784" operator="containsText" text="Pendente">
      <formula>NOT(ISERROR(SEARCH(("Pendente"),(Q177))))</formula>
    </cfRule>
    <cfRule type="containsText" dxfId="782" priority="1786" operator="containsText" text="em andamento">
      <formula>NOT(ISERROR(SEARCH(("em andamento"),(Q177))))</formula>
    </cfRule>
    <cfRule type="containsText" dxfId="781" priority="1782" operator="containsText" text="Lançado">
      <formula>NOT(ISERROR(SEARCH(("Lançado"),(Q177))))</formula>
    </cfRule>
  </conditionalFormatting>
  <conditionalFormatting sqref="Q177:Q180 G321:Q321 O196:Q196">
    <cfRule type="expression" dxfId="780" priority="429">
      <formula>$H177="CÉLULA CONSTRUTIVA"</formula>
    </cfRule>
  </conditionalFormatting>
  <conditionalFormatting sqref="Q177:Q180 G321:Q321">
    <cfRule type="expression" dxfId="779" priority="428">
      <formula>$H177="SUBETAPA"</formula>
    </cfRule>
  </conditionalFormatting>
  <conditionalFormatting sqref="Q177:Q180 O196:Q196 G321:Q321">
    <cfRule type="expression" dxfId="778" priority="430">
      <formula>$H177="ETAPA"</formula>
    </cfRule>
  </conditionalFormatting>
  <conditionalFormatting sqref="Q178">
    <cfRule type="containsText" dxfId="777" priority="1790" operator="containsText" text="Finalizado">
      <formula>NOT(ISERROR(SEARCH(("Finalizado"),(Q178))))</formula>
    </cfRule>
    <cfRule type="containsText" dxfId="776" priority="1789" operator="containsText" text="Pendente">
      <formula>NOT(ISERROR(SEARCH(("Pendente"),(Q178))))</formula>
    </cfRule>
    <cfRule type="containsText" dxfId="775" priority="1788" operator="containsText" text="N/A">
      <formula>NOT(ISERROR(SEARCH(("N/A"),(Q178))))</formula>
    </cfRule>
    <cfRule type="containsText" dxfId="774" priority="1787" operator="containsText" text="Lançado">
      <formula>NOT(ISERROR(SEARCH(("Lançado"),(Q178))))</formula>
    </cfRule>
    <cfRule type="containsText" dxfId="773" priority="1791" operator="containsText" text="em andamento">
      <formula>NOT(ISERROR(SEARCH(("em andamento"),(Q178))))</formula>
    </cfRule>
  </conditionalFormatting>
  <conditionalFormatting sqref="Q178:Q179">
    <cfRule type="containsText" dxfId="772" priority="1796" operator="containsText" text="em andamento">
      <formula>NOT(ISERROR(SEARCH(("em andamento"),(Q178))))</formula>
    </cfRule>
    <cfRule type="containsText" dxfId="771" priority="1792" operator="containsText" text="Lançado">
      <formula>NOT(ISERROR(SEARCH(("Lançado"),(Q178))))</formula>
    </cfRule>
    <cfRule type="containsText" dxfId="770" priority="1793" operator="containsText" text="N/A">
      <formula>NOT(ISERROR(SEARCH(("N/A"),(Q178))))</formula>
    </cfRule>
    <cfRule type="containsText" dxfId="769" priority="1794" operator="containsText" text="Pendente">
      <formula>NOT(ISERROR(SEARCH(("Pendente"),(Q178))))</formula>
    </cfRule>
    <cfRule type="containsText" dxfId="768" priority="1795" operator="containsText" text="Finalizado">
      <formula>NOT(ISERROR(SEARCH(("Finalizado"),(Q178))))</formula>
    </cfRule>
  </conditionalFormatting>
  <conditionalFormatting sqref="Q179">
    <cfRule type="containsText" dxfId="767" priority="1817" operator="containsText" text="em andamento">
      <formula>NOT(ISERROR(SEARCH(("em andamento"),(Q179))))</formula>
    </cfRule>
    <cfRule type="containsText" dxfId="766" priority="1816" operator="containsText" text="Finalizado">
      <formula>NOT(ISERROR(SEARCH(("Finalizado"),(Q179))))</formula>
    </cfRule>
    <cfRule type="containsText" dxfId="765" priority="1815" operator="containsText" text="Pendente">
      <formula>NOT(ISERROR(SEARCH(("Pendente"),(Q179))))</formula>
    </cfRule>
    <cfRule type="containsText" dxfId="764" priority="1814" operator="containsText" text="N/A">
      <formula>NOT(ISERROR(SEARCH(("N/A"),(Q179))))</formula>
    </cfRule>
    <cfRule type="containsText" dxfId="763" priority="1813" operator="containsText" text="Lançado">
      <formula>NOT(ISERROR(SEARCH(("Lançado"),(Q179))))</formula>
    </cfRule>
  </conditionalFormatting>
  <conditionalFormatting sqref="Q179:Q180">
    <cfRule type="containsText" dxfId="762" priority="1818" operator="containsText" text="Lançado">
      <formula>NOT(ISERROR(SEARCH(("Lançado"),(Q179))))</formula>
    </cfRule>
    <cfRule type="containsText" dxfId="761" priority="1820" operator="containsText" text="Pendente">
      <formula>NOT(ISERROR(SEARCH(("Pendente"),(Q179))))</formula>
    </cfRule>
    <cfRule type="containsText" dxfId="760" priority="1821" operator="containsText" text="Finalizado">
      <formula>NOT(ISERROR(SEARCH(("Finalizado"),(Q179))))</formula>
    </cfRule>
    <cfRule type="containsText" dxfId="759" priority="1822" operator="containsText" text="em andamento">
      <formula>NOT(ISERROR(SEARCH(("em andamento"),(Q179))))</formula>
    </cfRule>
    <cfRule type="containsText" dxfId="758" priority="1819" operator="containsText" text="N/A">
      <formula>NOT(ISERROR(SEARCH(("N/A"),(Q179))))</formula>
    </cfRule>
  </conditionalFormatting>
  <conditionalFormatting sqref="Q180:Q181">
    <cfRule type="expression" dxfId="757" priority="1834">
      <formula>$H180="SUBETAPA"</formula>
    </cfRule>
    <cfRule type="expression" dxfId="756" priority="1836">
      <formula>$H180="ETAPA"</formula>
    </cfRule>
    <cfRule type="expression" dxfId="755" priority="1835">
      <formula>$H180="CÉLULA CONSTRUTIVA"</formula>
    </cfRule>
  </conditionalFormatting>
  <conditionalFormatting sqref="Q181">
    <cfRule type="expression" dxfId="754" priority="1838">
      <formula>$H181="CÉLULA CONSTRUTIVA"</formula>
    </cfRule>
    <cfRule type="expression" dxfId="753" priority="1839">
      <formula>$H181="ETAPA"</formula>
    </cfRule>
    <cfRule type="expression" dxfId="752" priority="1837">
      <formula>$H181="SUBETAPA"</formula>
    </cfRule>
  </conditionalFormatting>
  <conditionalFormatting sqref="Q181:Q182">
    <cfRule type="containsText" dxfId="751" priority="1841" operator="containsText" text="N/A">
      <formula>NOT(ISERROR(SEARCH(("N/A"),(Q181))))</formula>
    </cfRule>
    <cfRule type="containsText" dxfId="750" priority="1844" operator="containsText" text="em andamento">
      <formula>NOT(ISERROR(SEARCH(("em andamento"),(Q181))))</formula>
    </cfRule>
    <cfRule type="containsText" dxfId="749" priority="1840" operator="containsText" text="Lançado">
      <formula>NOT(ISERROR(SEARCH(("Lançado"),(Q181))))</formula>
    </cfRule>
    <cfRule type="containsText" dxfId="748" priority="1843" operator="containsText" text="Finalizado">
      <formula>NOT(ISERROR(SEARCH(("Finalizado"),(Q181))))</formula>
    </cfRule>
    <cfRule type="containsText" dxfId="747" priority="1842" operator="containsText" text="Pendente">
      <formula>NOT(ISERROR(SEARCH(("Pendente"),(Q181))))</formula>
    </cfRule>
  </conditionalFormatting>
  <conditionalFormatting sqref="Q183">
    <cfRule type="containsText" dxfId="746" priority="1859" operator="containsText" text="N/A">
      <formula>NOT(ISERROR(SEARCH(("N/A"),(Q183))))</formula>
    </cfRule>
    <cfRule type="containsText" dxfId="745" priority="1848" operator="containsText" text="Lançado">
      <formula>NOT(ISERROR(SEARCH(("Lançado"),(Q183))))</formula>
    </cfRule>
    <cfRule type="containsText" dxfId="744" priority="1858" operator="containsText" text="Lançado">
      <formula>NOT(ISERROR(SEARCH(("Lançado"),(Q183))))</formula>
    </cfRule>
    <cfRule type="containsText" dxfId="743" priority="1857" operator="containsText" text="em andamento">
      <formula>NOT(ISERROR(SEARCH(("em andamento"),(Q183))))</formula>
    </cfRule>
    <cfRule type="containsText" dxfId="742" priority="1856" operator="containsText" text="Finalizado">
      <formula>NOT(ISERROR(SEARCH(("Finalizado"),(Q183))))</formula>
    </cfRule>
    <cfRule type="containsText" dxfId="741" priority="1855" operator="containsText" text="Pendente">
      <formula>NOT(ISERROR(SEARCH(("Pendente"),(Q183))))</formula>
    </cfRule>
    <cfRule type="containsText" dxfId="740" priority="1854" operator="containsText" text="N/A">
      <formula>NOT(ISERROR(SEARCH(("N/A"),(Q183))))</formula>
    </cfRule>
    <cfRule type="containsText" dxfId="739" priority="1852" operator="containsText" text="em andamento">
      <formula>NOT(ISERROR(SEARCH(("em andamento"),(Q183))))</formula>
    </cfRule>
    <cfRule type="containsText" dxfId="738" priority="1851" operator="containsText" text="Finalizado">
      <formula>NOT(ISERROR(SEARCH(("Finalizado"),(Q183))))</formula>
    </cfRule>
    <cfRule type="containsText" dxfId="737" priority="1850" operator="containsText" text="Pendente">
      <formula>NOT(ISERROR(SEARCH(("Pendente"),(Q183))))</formula>
    </cfRule>
    <cfRule type="containsText" dxfId="736" priority="1849" operator="containsText" text="N/A">
      <formula>NOT(ISERROR(SEARCH(("N/A"),(Q183))))</formula>
    </cfRule>
    <cfRule type="expression" dxfId="735" priority="1847">
      <formula>$H183="ETAPA"</formula>
    </cfRule>
    <cfRule type="expression" dxfId="734" priority="1846">
      <formula>$H183="CÉLULA CONSTRUTIVA"</formula>
    </cfRule>
    <cfRule type="containsText" dxfId="733" priority="1853" operator="containsText" text="Lançado">
      <formula>NOT(ISERROR(SEARCH(("Lançado"),(Q183))))</formula>
    </cfRule>
  </conditionalFormatting>
  <conditionalFormatting sqref="Q183:Q184">
    <cfRule type="containsText" dxfId="732" priority="1860" operator="containsText" text="Pendente">
      <formula>NOT(ISERROR(SEARCH(("Pendente"),(Q183))))</formula>
    </cfRule>
    <cfRule type="containsText" dxfId="731" priority="1862" operator="containsText" text="em andamento">
      <formula>NOT(ISERROR(SEARCH(("em andamento"),(Q183))))</formula>
    </cfRule>
    <cfRule type="containsText" dxfId="730" priority="1861" operator="containsText" text="Finalizado">
      <formula>NOT(ISERROR(SEARCH(("Finalizado"),(Q183))))</formula>
    </cfRule>
  </conditionalFormatting>
  <conditionalFormatting sqref="Q184 Q120:Q126">
    <cfRule type="containsText" dxfId="729" priority="1355" operator="containsText" text="Lançado">
      <formula>NOT(ISERROR(SEARCH(("Lançado"),(Q120))))</formula>
    </cfRule>
    <cfRule type="containsText" dxfId="728" priority="1356" operator="containsText" text="N/A">
      <formula>NOT(ISERROR(SEARCH(("N/A"),(Q120))))</formula>
    </cfRule>
  </conditionalFormatting>
  <conditionalFormatting sqref="Q184 Q338:Q341 Q112">
    <cfRule type="containsText" dxfId="727" priority="1281" operator="containsText" text="N/A">
      <formula>NOT(ISERROR(SEARCH(("N/A"),(Q112))))</formula>
    </cfRule>
    <cfRule type="containsText" dxfId="726" priority="1280" operator="containsText" text="Lançado">
      <formula>NOT(ISERROR(SEARCH(("Lançado"),(Q112))))</formula>
    </cfRule>
  </conditionalFormatting>
  <conditionalFormatting sqref="Q184 Q338:Q341">
    <cfRule type="containsText" dxfId="725" priority="1275" operator="containsText" text="Lançado">
      <formula>NOT(ISERROR(SEARCH(("Lançado"),(Q184))))</formula>
    </cfRule>
    <cfRule type="containsText" dxfId="724" priority="1276" operator="containsText" text="N/A">
      <formula>NOT(ISERROR(SEARCH(("N/A"),(Q184))))</formula>
    </cfRule>
    <cfRule type="containsText" dxfId="723" priority="1277" operator="containsText" text="Pendente">
      <formula>NOT(ISERROR(SEARCH(("Pendente"),(Q184))))</formula>
    </cfRule>
    <cfRule type="containsText" dxfId="722" priority="1278" operator="containsText" text="Finalizado">
      <formula>NOT(ISERROR(SEARCH(("Finalizado"),(Q184))))</formula>
    </cfRule>
    <cfRule type="containsText" dxfId="721" priority="1279" operator="containsText" text="em andamento">
      <formula>NOT(ISERROR(SEARCH(("em andamento"),(Q184))))</formula>
    </cfRule>
  </conditionalFormatting>
  <conditionalFormatting sqref="Q184">
    <cfRule type="containsText" dxfId="720" priority="1874" operator="containsText" text="N/A">
      <formula>NOT(ISERROR(SEARCH(("N/A"),(Q184))))</formula>
    </cfRule>
    <cfRule type="containsText" dxfId="719" priority="1354" operator="containsText" text="em andamento">
      <formula>NOT(ISERROR(SEARCH(("em andamento"),(Q184))))</formula>
    </cfRule>
    <cfRule type="containsText" dxfId="718" priority="1863" operator="containsText" text="Lançado">
      <formula>NOT(ISERROR(SEARCH(("Lançado"),(Q184))))</formula>
    </cfRule>
    <cfRule type="containsText" dxfId="717" priority="1864" operator="containsText" text="N/A">
      <formula>NOT(ISERROR(SEARCH(("N/A"),(Q184))))</formula>
    </cfRule>
    <cfRule type="containsText" dxfId="716" priority="1865" operator="containsText" text="Pendente">
      <formula>NOT(ISERROR(SEARCH(("Pendente"),(Q184))))</formula>
    </cfRule>
    <cfRule type="containsText" dxfId="715" priority="1866" operator="containsText" text="Finalizado">
      <formula>NOT(ISERROR(SEARCH(("Finalizado"),(Q184))))</formula>
    </cfRule>
    <cfRule type="containsText" dxfId="714" priority="1867" operator="containsText" text="em andamento">
      <formula>NOT(ISERROR(SEARCH(("em andamento"),(Q184))))</formula>
    </cfRule>
    <cfRule type="containsText" dxfId="713" priority="1868" operator="containsText" text="Lançado">
      <formula>NOT(ISERROR(SEARCH(("Lançado"),(Q184))))</formula>
    </cfRule>
    <cfRule type="containsText" dxfId="712" priority="1869" operator="containsText" text="N/A">
      <formula>NOT(ISERROR(SEARCH(("N/A"),(Q184))))</formula>
    </cfRule>
    <cfRule type="containsText" dxfId="711" priority="1870" operator="containsText" text="Pendente">
      <formula>NOT(ISERROR(SEARCH(("Pendente"),(Q184))))</formula>
    </cfRule>
    <cfRule type="containsText" dxfId="710" priority="1871" operator="containsText" text="Finalizado">
      <formula>NOT(ISERROR(SEARCH(("Finalizado"),(Q184))))</formula>
    </cfRule>
    <cfRule type="containsText" dxfId="709" priority="1872" operator="containsText" text="em andamento">
      <formula>NOT(ISERROR(SEARCH(("em andamento"),(Q184))))</formula>
    </cfRule>
    <cfRule type="containsText" dxfId="708" priority="1873" operator="containsText" text="Lançado">
      <formula>NOT(ISERROR(SEARCH(("Lançado"),(Q184))))</formula>
    </cfRule>
    <cfRule type="containsText" dxfId="707" priority="1353" operator="containsText" text="Finalizado">
      <formula>NOT(ISERROR(SEARCH(("Finalizado"),(Q184))))</formula>
    </cfRule>
    <cfRule type="containsText" dxfId="706" priority="1352" operator="containsText" text="Pendente">
      <formula>NOT(ISERROR(SEARCH(("Pendente"),(Q184))))</formula>
    </cfRule>
    <cfRule type="containsText" dxfId="705" priority="1351" operator="containsText" text="N/A">
      <formula>NOT(ISERROR(SEARCH(("N/A"),(Q184))))</formula>
    </cfRule>
    <cfRule type="containsText" dxfId="704" priority="1350" operator="containsText" text="Lançado">
      <formula>NOT(ISERROR(SEARCH(("Lançado"),(Q184))))</formula>
    </cfRule>
  </conditionalFormatting>
  <conditionalFormatting sqref="Q184:Q185">
    <cfRule type="containsText" dxfId="703" priority="1875" operator="containsText" text="Pendente">
      <formula>NOT(ISERROR(SEARCH(("Pendente"),(Q184))))</formula>
    </cfRule>
    <cfRule type="containsText" dxfId="702" priority="1876" operator="containsText" text="Finalizado">
      <formula>NOT(ISERROR(SEARCH(("Finalizado"),(Q184))))</formula>
    </cfRule>
    <cfRule type="containsText" dxfId="701" priority="1877" operator="containsText" text="em andamento">
      <formula>NOT(ISERROR(SEARCH(("em andamento"),(Q184))))</formula>
    </cfRule>
  </conditionalFormatting>
  <conditionalFormatting sqref="Q184:Q187">
    <cfRule type="containsText" dxfId="700" priority="1897" operator="containsText" text="N/A">
      <formula>NOT(ISERROR(SEARCH(("N/A"),(Q184))))</formula>
    </cfRule>
    <cfRule type="containsText" dxfId="699" priority="1896" operator="containsText" text="Lançado">
      <formula>NOT(ISERROR(SEARCH(("Lançado"),(Q184))))</formula>
    </cfRule>
  </conditionalFormatting>
  <conditionalFormatting sqref="Q186">
    <cfRule type="expression" dxfId="698" priority="1895">
      <formula>$H186="ETAPA"</formula>
    </cfRule>
    <cfRule type="containsText" dxfId="697" priority="1885" operator="containsText" text="N/A">
      <formula>NOT(ISERROR(SEARCH(("N/A"),(Q186))))</formula>
    </cfRule>
    <cfRule type="expression" dxfId="696" priority="1881">
      <formula>$H186="SUBETAPA"</formula>
    </cfRule>
    <cfRule type="expression" dxfId="695" priority="1882">
      <formula>$H186="CÉLULA CONSTRUTIVA"</formula>
    </cfRule>
    <cfRule type="expression" dxfId="694" priority="1883">
      <formula>$H186="ETAPA"</formula>
    </cfRule>
    <cfRule type="containsText" dxfId="693" priority="1884" operator="containsText" text="Lançado">
      <formula>NOT(ISERROR(SEARCH(("Lançado"),(Q186))))</formula>
    </cfRule>
    <cfRule type="containsText" dxfId="692" priority="1886" operator="containsText" text="Pendente">
      <formula>NOT(ISERROR(SEARCH(("Pendente"),(Q186))))</formula>
    </cfRule>
    <cfRule type="containsText" dxfId="691" priority="1887" operator="containsText" text="Finalizado">
      <formula>NOT(ISERROR(SEARCH(("Finalizado"),(Q186))))</formula>
    </cfRule>
    <cfRule type="containsText" dxfId="690" priority="1888" operator="containsText" text="em andamento">
      <formula>NOT(ISERROR(SEARCH(("em andamento"),(Q186))))</formula>
    </cfRule>
    <cfRule type="containsText" dxfId="689" priority="1889" operator="containsText" text="Lançado">
      <formula>NOT(ISERROR(SEARCH(("Lançado"),(Q186))))</formula>
    </cfRule>
    <cfRule type="containsText" dxfId="688" priority="1890" operator="containsText" text="N/A">
      <formula>NOT(ISERROR(SEARCH(("N/A"),(Q186))))</formula>
    </cfRule>
    <cfRule type="containsText" dxfId="687" priority="1891" operator="containsText" text="Pendente">
      <formula>NOT(ISERROR(SEARCH(("Pendente"),(Q186))))</formula>
    </cfRule>
    <cfRule type="containsText" dxfId="686" priority="1892" operator="containsText" text="Finalizado">
      <formula>NOT(ISERROR(SEARCH(("Finalizado"),(Q186))))</formula>
    </cfRule>
    <cfRule type="containsText" dxfId="685" priority="1893" operator="containsText" text="em andamento">
      <formula>NOT(ISERROR(SEARCH(("em andamento"),(Q186))))</formula>
    </cfRule>
    <cfRule type="expression" dxfId="684" priority="1894">
      <formula>$H186="CÉLULA CONSTRUTIVA"</formula>
    </cfRule>
  </conditionalFormatting>
  <conditionalFormatting sqref="Q186:Q187">
    <cfRule type="containsText" dxfId="683" priority="1898" operator="containsText" text="Pendente">
      <formula>NOT(ISERROR(SEARCH(("Pendente"),(Q186))))</formula>
    </cfRule>
    <cfRule type="containsText" dxfId="682" priority="1899" operator="containsText" text="Finalizado">
      <formula>NOT(ISERROR(SEARCH(("Finalizado"),(Q186))))</formula>
    </cfRule>
    <cfRule type="containsText" dxfId="681" priority="1900" operator="containsText" text="em andamento">
      <formula>NOT(ISERROR(SEARCH(("em andamento"),(Q186))))</formula>
    </cfRule>
  </conditionalFormatting>
  <conditionalFormatting sqref="Q186:Q188 M186:N186">
    <cfRule type="expression" dxfId="680" priority="1901">
      <formula>$H186="SUBETAPA"</formula>
    </cfRule>
  </conditionalFormatting>
  <conditionalFormatting sqref="Q187:Q188 Q139 O141:Q141">
    <cfRule type="expression" dxfId="679" priority="1481">
      <formula>$H139="ETAPA"</formula>
    </cfRule>
  </conditionalFormatting>
  <conditionalFormatting sqref="Q189">
    <cfRule type="containsText" dxfId="678" priority="1902" operator="containsText" text="Lançado">
      <formula>NOT(ISERROR(SEARCH(("Lançado"),(Q189))))</formula>
    </cfRule>
    <cfRule type="containsText" dxfId="677" priority="1903" operator="containsText" text="N/A">
      <formula>NOT(ISERROR(SEARCH(("N/A"),(Q189))))</formula>
    </cfRule>
    <cfRule type="containsText" dxfId="676" priority="1906" operator="containsText" text="em andamento">
      <formula>NOT(ISERROR(SEARCH(("em andamento"),(Q189))))</formula>
    </cfRule>
    <cfRule type="containsText" dxfId="675" priority="1905" operator="containsText" text="Finalizado">
      <formula>NOT(ISERROR(SEARCH(("Finalizado"),(Q189))))</formula>
    </cfRule>
    <cfRule type="containsText" dxfId="674" priority="1904" operator="containsText" text="Pendente">
      <formula>NOT(ISERROR(SEARCH(("Pendente"),(Q189))))</formula>
    </cfRule>
  </conditionalFormatting>
  <conditionalFormatting sqref="Q190:Q191 Q193:Q194">
    <cfRule type="containsText" dxfId="673" priority="1923" operator="containsText" text="Finalizado">
      <formula>NOT(ISERROR(SEARCH(("Finalizado"),(Q190))))</formula>
    </cfRule>
    <cfRule type="containsText" dxfId="672" priority="1921" operator="containsText" text="N/A">
      <formula>NOT(ISERROR(SEARCH(("N/A"),(Q190))))</formula>
    </cfRule>
    <cfRule type="containsText" dxfId="671" priority="1922" operator="containsText" text="Pendente">
      <formula>NOT(ISERROR(SEARCH(("Pendente"),(Q190))))</formula>
    </cfRule>
    <cfRule type="containsText" dxfId="670" priority="1920" operator="containsText" text="Lançado">
      <formula>NOT(ISERROR(SEARCH(("Lançado"),(Q190))))</formula>
    </cfRule>
    <cfRule type="containsText" dxfId="669" priority="1924" operator="containsText" text="em andamento">
      <formula>NOT(ISERROR(SEARCH(("em andamento"),(Q190))))</formula>
    </cfRule>
  </conditionalFormatting>
  <conditionalFormatting sqref="Q190:Q191">
    <cfRule type="containsText" dxfId="668" priority="1912" operator="containsText" text="Pendente">
      <formula>NOT(ISERROR(SEARCH(("Pendente"),(Q190))))</formula>
    </cfRule>
    <cfRule type="containsText" dxfId="667" priority="1913" operator="containsText" text="Finalizado">
      <formula>NOT(ISERROR(SEARCH(("Finalizado"),(Q190))))</formula>
    </cfRule>
    <cfRule type="containsText" dxfId="666" priority="1914" operator="containsText" text="em andamento">
      <formula>NOT(ISERROR(SEARCH(("em andamento"),(Q190))))</formula>
    </cfRule>
    <cfRule type="containsText" dxfId="665" priority="1916" operator="containsText" text="N/A">
      <formula>NOT(ISERROR(SEARCH(("N/A"),(Q190))))</formula>
    </cfRule>
    <cfRule type="containsText" dxfId="664" priority="1917" operator="containsText" text="Pendente">
      <formula>NOT(ISERROR(SEARCH(("Pendente"),(Q190))))</formula>
    </cfRule>
    <cfRule type="containsText" dxfId="663" priority="1918" operator="containsText" text="Finalizado">
      <formula>NOT(ISERROR(SEARCH(("Finalizado"),(Q190))))</formula>
    </cfRule>
    <cfRule type="containsText" dxfId="662" priority="1919" operator="containsText" text="em andamento">
      <formula>NOT(ISERROR(SEARCH(("em andamento"),(Q190))))</formula>
    </cfRule>
    <cfRule type="containsText" dxfId="661" priority="1915" operator="containsText" text="Lançado">
      <formula>NOT(ISERROR(SEARCH(("Lançado"),(Q190))))</formula>
    </cfRule>
    <cfRule type="expression" dxfId="660" priority="1907">
      <formula>$H190="SUBETAPA"</formula>
    </cfRule>
    <cfRule type="expression" dxfId="659" priority="1908">
      <formula>$H190="CÉLULA CONSTRUTIVA"</formula>
    </cfRule>
    <cfRule type="expression" dxfId="658" priority="1909">
      <formula>$H190="ETAPA"</formula>
    </cfRule>
    <cfRule type="containsText" dxfId="657" priority="1910" operator="containsText" text="Lançado">
      <formula>NOT(ISERROR(SEARCH(("Lançado"),(Q190))))</formula>
    </cfRule>
    <cfRule type="containsText" dxfId="656" priority="1911" operator="containsText" text="N/A">
      <formula>NOT(ISERROR(SEARCH(("N/A"),(Q190))))</formula>
    </cfRule>
  </conditionalFormatting>
  <conditionalFormatting sqref="Q192">
    <cfRule type="containsText" dxfId="655" priority="200" operator="containsText" text="Lançado">
      <formula>NOT(ISERROR(SEARCH(("Lançado"),(Q192))))</formula>
    </cfRule>
    <cfRule type="containsText" dxfId="654" priority="198" operator="containsText" text="Finalizado">
      <formula>NOT(ISERROR(SEARCH(("Finalizado"),(Q192))))</formula>
    </cfRule>
    <cfRule type="containsText" dxfId="653" priority="203" operator="containsText" text="Pendente">
      <formula>NOT(ISERROR(SEARCH(("Pendente"),(Q192))))</formula>
    </cfRule>
    <cfRule type="expression" dxfId="652" priority="163">
      <formula>$H192="SUBETAPA"</formula>
    </cfRule>
    <cfRule type="expression" dxfId="651" priority="202">
      <formula>$H192="CÉLULA CONSTRUTIVA"</formula>
    </cfRule>
    <cfRule type="containsText" dxfId="650" priority="201" operator="containsText" text="N/A">
      <formula>NOT(ISERROR(SEARCH(("N/A"),(Q192))))</formula>
    </cfRule>
    <cfRule type="containsText" dxfId="649" priority="173" operator="containsText" text="Lançado">
      <formula>NOT(ISERROR(SEARCH(("Lançado"),(Q192))))</formula>
    </cfRule>
    <cfRule type="containsText" dxfId="648" priority="178" operator="containsText" text="Lançado">
      <formula>NOT(ISERROR(SEARCH(("Lançado"),(Q192))))</formula>
    </cfRule>
    <cfRule type="containsText" dxfId="647" priority="177" operator="containsText" text="em andamento">
      <formula>NOT(ISERROR(SEARCH(("em andamento"),(Q192))))</formula>
    </cfRule>
    <cfRule type="containsText" dxfId="646" priority="176" operator="containsText" text="Finalizado">
      <formula>NOT(ISERROR(SEARCH(("Finalizado"),(Q192))))</formula>
    </cfRule>
    <cfRule type="containsText" dxfId="645" priority="175" operator="containsText" text="Pendente">
      <formula>NOT(ISERROR(SEARCH(("Pendente"),(Q192))))</formula>
    </cfRule>
    <cfRule type="containsText" dxfId="644" priority="174" operator="containsText" text="N/A">
      <formula>NOT(ISERROR(SEARCH(("N/A"),(Q192))))</formula>
    </cfRule>
    <cfRule type="containsText" dxfId="643" priority="199" operator="containsText" text="em andamento">
      <formula>NOT(ISERROR(SEARCH(("em andamento"),(Q192))))</formula>
    </cfRule>
    <cfRule type="expression" dxfId="642" priority="172">
      <formula>$H192="ETAPA"</formula>
    </cfRule>
    <cfRule type="expression" dxfId="641" priority="171">
      <formula>$H192="CÉLULA CONSTRUTIVA"</formula>
    </cfRule>
    <cfRule type="containsText" dxfId="640" priority="170" operator="containsText" text="em andamento">
      <formula>NOT(ISERROR(SEARCH(("em andamento"),(Q192))))</formula>
    </cfRule>
    <cfRule type="containsText" dxfId="639" priority="169" operator="containsText" text="Finalizado">
      <formula>NOT(ISERROR(SEARCH(("Finalizado"),(Q192))))</formula>
    </cfRule>
    <cfRule type="containsText" dxfId="638" priority="168" operator="containsText" text="Pendente">
      <formula>NOT(ISERROR(SEARCH(("Pendente"),(Q192))))</formula>
    </cfRule>
    <cfRule type="containsText" dxfId="637" priority="167" operator="containsText" text="em andamento">
      <formula>NOT(ISERROR(SEARCH(("em andamento"),(Q192))))</formula>
    </cfRule>
    <cfRule type="containsText" dxfId="636" priority="192" operator="containsText" text="em andamento">
      <formula>NOT(ISERROR(SEARCH(("em andamento"),(Q192))))</formula>
    </cfRule>
    <cfRule type="expression" dxfId="635" priority="193">
      <formula>$H192="CÉLULA CONSTRUTIVA"</formula>
    </cfRule>
    <cfRule type="expression" dxfId="634" priority="194">
      <formula>$H192="ETAPA"</formula>
    </cfRule>
    <cfRule type="containsText" dxfId="633" priority="190" operator="containsText" text="Pendente">
      <formula>NOT(ISERROR(SEARCH(("Pendente"),(Q192))))</formula>
    </cfRule>
    <cfRule type="expression" dxfId="632" priority="189">
      <formula>$H192="CÉLULA CONSTRUTIVA"</formula>
    </cfRule>
    <cfRule type="containsText" dxfId="631" priority="188" operator="containsText" text="N/A">
      <formula>NOT(ISERROR(SEARCH(("N/A"),(Q192))))</formula>
    </cfRule>
    <cfRule type="containsText" dxfId="630" priority="187" operator="containsText" text="Lançado">
      <formula>NOT(ISERROR(SEARCH(("Lançado"),(Q192))))</formula>
    </cfRule>
    <cfRule type="containsText" dxfId="629" priority="186" operator="containsText" text="em andamento">
      <formula>NOT(ISERROR(SEARCH(("em andamento"),(Q192))))</formula>
    </cfRule>
    <cfRule type="containsText" dxfId="628" priority="166" operator="containsText" text="Finalizado">
      <formula>NOT(ISERROR(SEARCH(("Finalizado"),(Q192))))</formula>
    </cfRule>
    <cfRule type="containsText" dxfId="627" priority="165" operator="containsText" text="Pendente">
      <formula>NOT(ISERROR(SEARCH(("Pendente"),(Q192))))</formula>
    </cfRule>
    <cfRule type="expression" dxfId="626" priority="162">
      <formula>$H183="ETAPA"</formula>
    </cfRule>
    <cfRule type="containsText" dxfId="625" priority="161" operator="containsText" text="em andamento">
      <formula>NOT(ISERROR(SEARCH(("em andamento"),(Q192))))</formula>
    </cfRule>
    <cfRule type="containsText" dxfId="624" priority="160" operator="containsText" text="Finalizado">
      <formula>NOT(ISERROR(SEARCH(("Finalizado"),(Q192))))</formula>
    </cfRule>
    <cfRule type="containsText" dxfId="623" priority="159" operator="containsText" text="N/A">
      <formula>NOT(ISERROR(SEARCH(("N/A"),(Q192))))</formula>
    </cfRule>
    <cfRule type="containsText" dxfId="622" priority="158" operator="containsText" text="Lançado">
      <formula>NOT(ISERROR(SEARCH(("Lançado"),(Q192))))</formula>
    </cfRule>
    <cfRule type="containsText" dxfId="621" priority="185" operator="containsText" text="Finalizado">
      <formula>NOT(ISERROR(SEARCH(("Finalizado"),(Q192))))</formula>
    </cfRule>
    <cfRule type="containsText" dxfId="620" priority="184" operator="containsText" text="Pendente">
      <formula>NOT(ISERROR(SEARCH(("Pendente"),(Q192))))</formula>
    </cfRule>
    <cfRule type="containsText" dxfId="619" priority="183" operator="containsText" text="N/A">
      <formula>NOT(ISERROR(SEARCH(("N/A"),(Q192))))</formula>
    </cfRule>
    <cfRule type="containsText" dxfId="618" priority="191" operator="containsText" text="Finalizado">
      <formula>NOT(ISERROR(SEARCH(("Finalizado"),(Q192))))</formula>
    </cfRule>
    <cfRule type="containsText" dxfId="617" priority="182" operator="containsText" text="Lançado">
      <formula>NOT(ISERROR(SEARCH(("Lançado"),(Q192))))</formula>
    </cfRule>
    <cfRule type="expression" dxfId="616" priority="181">
      <formula>$H192="ETAPA"</formula>
    </cfRule>
    <cfRule type="expression" dxfId="615" priority="180">
      <formula>$H192="SUBETAPA"</formula>
    </cfRule>
    <cfRule type="containsText" dxfId="614" priority="179" operator="containsText" text="N/A">
      <formula>NOT(ISERROR(SEARCH(("N/A"),(Q192))))</formula>
    </cfRule>
    <cfRule type="containsText" dxfId="613" priority="195" operator="containsText" text="Lançado">
      <formula>NOT(ISERROR(SEARCH(("Lançado"),(Q192))))</formula>
    </cfRule>
    <cfRule type="containsText" dxfId="612" priority="196" operator="containsText" text="N/A">
      <formula>NOT(ISERROR(SEARCH(("N/A"),(Q192))))</formula>
    </cfRule>
    <cfRule type="containsText" dxfId="611" priority="197" operator="containsText" text="Pendente">
      <formula>NOT(ISERROR(SEARCH(("Pendente"),(Q192))))</formula>
    </cfRule>
  </conditionalFormatting>
  <conditionalFormatting sqref="Q194 Q334">
    <cfRule type="containsText" dxfId="610" priority="1936" operator="containsText" text="Finalizado">
      <formula>NOT(ISERROR(SEARCH(("Finalizado"),(Q194))))</formula>
    </cfRule>
    <cfRule type="containsText" dxfId="609" priority="1935" operator="containsText" text="Pendente">
      <formula>NOT(ISERROR(SEARCH(("Pendente"),(Q194))))</formula>
    </cfRule>
    <cfRule type="containsText" dxfId="608" priority="1933" operator="containsText" text="Lançado">
      <formula>NOT(ISERROR(SEARCH(("Lançado"),(Q194))))</formula>
    </cfRule>
    <cfRule type="expression" dxfId="607" priority="1930">
      <formula>$H194="SUBETAPA"</formula>
    </cfRule>
    <cfRule type="expression" dxfId="606" priority="1931">
      <formula>$H194="CÉLULA CONSTRUTIVA"</formula>
    </cfRule>
    <cfRule type="expression" dxfId="605" priority="1932">
      <formula>$H194="ETAPA"</formula>
    </cfRule>
    <cfRule type="containsText" dxfId="604" priority="1937" operator="containsText" text="em andamento">
      <formula>NOT(ISERROR(SEARCH(("em andamento"),(Q194))))</formula>
    </cfRule>
    <cfRule type="containsText" dxfId="603" priority="1934" operator="containsText" text="N/A">
      <formula>NOT(ISERROR(SEARCH(("N/A"),(Q194))))</formula>
    </cfRule>
  </conditionalFormatting>
  <conditionalFormatting sqref="Q194:Q195">
    <cfRule type="expression" dxfId="602" priority="1939">
      <formula>$H194="ETAPA"</formula>
    </cfRule>
    <cfRule type="containsText" dxfId="601" priority="1940" operator="containsText" text="Lançado">
      <formula>NOT(ISERROR(SEARCH(("Lançado"),(Q194))))</formula>
    </cfRule>
    <cfRule type="containsText" dxfId="600" priority="1941" operator="containsText" text="N/A">
      <formula>NOT(ISERROR(SEARCH(("N/A"),(Q194))))</formula>
    </cfRule>
    <cfRule type="containsText" dxfId="599" priority="1942" operator="containsText" text="Pendente">
      <formula>NOT(ISERROR(SEARCH(("Pendente"),(Q194))))</formula>
    </cfRule>
    <cfRule type="containsText" dxfId="598" priority="1943" operator="containsText" text="Finalizado">
      <formula>NOT(ISERROR(SEARCH(("Finalizado"),(Q194))))</formula>
    </cfRule>
    <cfRule type="containsText" dxfId="597" priority="1944" operator="containsText" text="em andamento">
      <formula>NOT(ISERROR(SEARCH(("em andamento"),(Q194))))</formula>
    </cfRule>
    <cfRule type="expression" dxfId="596" priority="1938">
      <formula>$H194="CÉLULA CONSTRUTIVA"</formula>
    </cfRule>
  </conditionalFormatting>
  <conditionalFormatting sqref="Q195">
    <cfRule type="containsText" dxfId="595" priority="1948" operator="containsText" text="Lançado">
      <formula>NOT(ISERROR(SEARCH(("Lançado"),(Q195))))</formula>
    </cfRule>
    <cfRule type="containsText" dxfId="594" priority="1952" operator="containsText" text="em andamento">
      <formula>NOT(ISERROR(SEARCH(("em andamento"),(Q195))))</formula>
    </cfRule>
    <cfRule type="containsText" dxfId="593" priority="1951" operator="containsText" text="Finalizado">
      <formula>NOT(ISERROR(SEARCH(("Finalizado"),(Q195))))</formula>
    </cfRule>
    <cfRule type="containsText" dxfId="592" priority="1950" operator="containsText" text="Pendente">
      <formula>NOT(ISERROR(SEARCH(("Pendente"),(Q195))))</formula>
    </cfRule>
    <cfRule type="containsText" dxfId="591" priority="1949" operator="containsText" text="N/A">
      <formula>NOT(ISERROR(SEARCH(("N/A"),(Q195))))</formula>
    </cfRule>
  </conditionalFormatting>
  <conditionalFormatting sqref="Q195:Q196">
    <cfRule type="containsText" dxfId="590" priority="1954" operator="containsText" text="N/A">
      <formula>NOT(ISERROR(SEARCH(("N/A"),(Q195))))</formula>
    </cfRule>
    <cfRule type="expression" dxfId="589" priority="1947">
      <formula>$H195="ETAPA"</formula>
    </cfRule>
    <cfRule type="expression" dxfId="588" priority="1946">
      <formula>$H195="CÉLULA CONSTRUTIVA"</formula>
    </cfRule>
    <cfRule type="containsText" dxfId="587" priority="1957" operator="containsText" text="em andamento">
      <formula>NOT(ISERROR(SEARCH(("em andamento"),(Q195))))</formula>
    </cfRule>
    <cfRule type="containsText" dxfId="586" priority="1956" operator="containsText" text="Finalizado">
      <formula>NOT(ISERROR(SEARCH(("Finalizado"),(Q195))))</formula>
    </cfRule>
    <cfRule type="containsText" dxfId="585" priority="1955" operator="containsText" text="Pendente">
      <formula>NOT(ISERROR(SEARCH(("Pendente"),(Q195))))</formula>
    </cfRule>
    <cfRule type="expression" dxfId="584" priority="1945">
      <formula>$H195="SUBETAPA"</formula>
    </cfRule>
    <cfRule type="containsText" dxfId="583" priority="1953" operator="containsText" text="Lançado">
      <formula>NOT(ISERROR(SEARCH(("Lançado"),(Q195))))</formula>
    </cfRule>
  </conditionalFormatting>
  <conditionalFormatting sqref="Q198">
    <cfRule type="expression" dxfId="582" priority="1988">
      <formula>$H198="ETAPA"</formula>
    </cfRule>
    <cfRule type="expression" dxfId="581" priority="1987">
      <formula>$H198="CÉLULA CONSTRUTIVA"</formula>
    </cfRule>
    <cfRule type="expression" dxfId="580" priority="1986">
      <formula>$H198="SUBETAPA"</formula>
    </cfRule>
  </conditionalFormatting>
  <conditionalFormatting sqref="Q198:Q203">
    <cfRule type="expression" dxfId="579" priority="1990">
      <formula>$H198="CÉLULA CONSTRUTIVA"</formula>
    </cfRule>
    <cfRule type="expression" dxfId="578" priority="1989">
      <formula>$H198="SUBETAPA"</formula>
    </cfRule>
    <cfRule type="expression" dxfId="577" priority="1991">
      <formula>$H198="ETAPA"</formula>
    </cfRule>
  </conditionalFormatting>
  <conditionalFormatting sqref="Q199:Q200">
    <cfRule type="expression" dxfId="576" priority="1993">
      <formula>$H199="ETAPA"</formula>
    </cfRule>
    <cfRule type="expression" dxfId="575" priority="1992">
      <formula>$H199="CÉLULA CONSTRUTIVA"</formula>
    </cfRule>
    <cfRule type="containsText" dxfId="574" priority="1994" operator="containsText" text="Lançado">
      <formula>NOT(ISERROR(SEARCH(("Lançado"),(Q199))))</formula>
    </cfRule>
    <cfRule type="containsText" dxfId="573" priority="1997" operator="containsText" text="Finalizado">
      <formula>NOT(ISERROR(SEARCH(("Finalizado"),(Q199))))</formula>
    </cfRule>
    <cfRule type="containsText" dxfId="572" priority="1996" operator="containsText" text="Pendente">
      <formula>NOT(ISERROR(SEARCH(("Pendente"),(Q199))))</formula>
    </cfRule>
    <cfRule type="containsText" dxfId="571" priority="1995" operator="containsText" text="N/A">
      <formula>NOT(ISERROR(SEARCH(("N/A"),(Q199))))</formula>
    </cfRule>
    <cfRule type="containsText" dxfId="570" priority="2001" operator="containsText" text="Pendente">
      <formula>NOT(ISERROR(SEARCH(("Pendente"),(Q199))))</formula>
    </cfRule>
    <cfRule type="containsText" dxfId="569" priority="2003" operator="containsText" text="em andamento">
      <formula>NOT(ISERROR(SEARCH(("em andamento"),(Q199))))</formula>
    </cfRule>
    <cfRule type="containsText" dxfId="568" priority="2002" operator="containsText" text="Finalizado">
      <formula>NOT(ISERROR(SEARCH(("Finalizado"),(Q199))))</formula>
    </cfRule>
    <cfRule type="containsText" dxfId="567" priority="2000" operator="containsText" text="N/A">
      <formula>NOT(ISERROR(SEARCH(("N/A"),(Q199))))</formula>
    </cfRule>
    <cfRule type="containsText" dxfId="566" priority="1999" operator="containsText" text="Lançado">
      <formula>NOT(ISERROR(SEARCH(("Lançado"),(Q199))))</formula>
    </cfRule>
    <cfRule type="containsText" dxfId="565" priority="1998" operator="containsText" text="em andamento">
      <formula>NOT(ISERROR(SEARCH(("em andamento"),(Q199))))</formula>
    </cfRule>
  </conditionalFormatting>
  <conditionalFormatting sqref="Q199:Q203">
    <cfRule type="containsText" dxfId="564" priority="2008" operator="containsText" text="em andamento">
      <formula>NOT(ISERROR(SEARCH(("em andamento"),(Q199))))</formula>
    </cfRule>
    <cfRule type="containsText" dxfId="563" priority="2006" operator="containsText" text="Pendente">
      <formula>NOT(ISERROR(SEARCH(("Pendente"),(Q199))))</formula>
    </cfRule>
    <cfRule type="containsText" dxfId="562" priority="2005" operator="containsText" text="N/A">
      <formula>NOT(ISERROR(SEARCH(("N/A"),(Q199))))</formula>
    </cfRule>
    <cfRule type="containsText" dxfId="561" priority="2004" operator="containsText" text="Lançado">
      <formula>NOT(ISERROR(SEARCH(("Lançado"),(Q199))))</formula>
    </cfRule>
    <cfRule type="containsText" dxfId="560" priority="2007" operator="containsText" text="Finalizado">
      <formula>NOT(ISERROR(SEARCH(("Finalizado"),(Q199))))</formula>
    </cfRule>
  </conditionalFormatting>
  <conditionalFormatting sqref="Q202:Q203">
    <cfRule type="containsText" dxfId="559" priority="2018" operator="containsText" text="N/A">
      <formula>NOT(ISERROR(SEARCH(("N/A"),(Q202))))</formula>
    </cfRule>
    <cfRule type="containsText" dxfId="558" priority="2017" operator="containsText" text="Lançado">
      <formula>NOT(ISERROR(SEARCH(("Lançado"),(Q202))))</formula>
    </cfRule>
    <cfRule type="containsText" dxfId="557" priority="2026" operator="containsText" text="em andamento">
      <formula>NOT(ISERROR(SEARCH(("em andamento"),(Q202))))</formula>
    </cfRule>
    <cfRule type="containsText" dxfId="556" priority="2025" operator="containsText" text="Finalizado">
      <formula>NOT(ISERROR(SEARCH(("Finalizado"),(Q202))))</formula>
    </cfRule>
    <cfRule type="containsText" dxfId="555" priority="2024" operator="containsText" text="Pendente">
      <formula>NOT(ISERROR(SEARCH(("Pendente"),(Q202))))</formula>
    </cfRule>
    <cfRule type="containsText" dxfId="554" priority="2021" operator="containsText" text="em andamento">
      <formula>NOT(ISERROR(SEARCH(("em andamento"),(Q202))))</formula>
    </cfRule>
    <cfRule type="containsText" dxfId="553" priority="2023" operator="containsText" text="N/A">
      <formula>NOT(ISERROR(SEARCH(("N/A"),(Q202))))</formula>
    </cfRule>
    <cfRule type="containsText" dxfId="552" priority="2022" operator="containsText" text="Lançado">
      <formula>NOT(ISERROR(SEARCH(("Lançado"),(Q202))))</formula>
    </cfRule>
    <cfRule type="containsText" dxfId="551" priority="2020" operator="containsText" text="Finalizado">
      <formula>NOT(ISERROR(SEARCH(("Finalizado"),(Q202))))</formula>
    </cfRule>
    <cfRule type="containsText" dxfId="550" priority="2019" operator="containsText" text="Pendente">
      <formula>NOT(ISERROR(SEARCH(("Pendente"),(Q202))))</formula>
    </cfRule>
  </conditionalFormatting>
  <conditionalFormatting sqref="Q202:Q204">
    <cfRule type="expression" dxfId="549" priority="2029">
      <formula>$H202="ETAPA"</formula>
    </cfRule>
    <cfRule type="expression" dxfId="548" priority="2028">
      <formula>$H202="CÉLULA CONSTRUTIVA"</formula>
    </cfRule>
    <cfRule type="expression" dxfId="547" priority="2027">
      <formula>$H202="SUBETAPA"</formula>
    </cfRule>
  </conditionalFormatting>
  <conditionalFormatting sqref="Q204">
    <cfRule type="expression" dxfId="546" priority="2035">
      <formula>$H204="SUBETAPA"</formula>
    </cfRule>
    <cfRule type="expression" dxfId="545" priority="2036">
      <formula>$H204="CÉLULA CONSTRUTIVA"</formula>
    </cfRule>
    <cfRule type="expression" dxfId="544" priority="2037">
      <formula>$H204="ETAPA"</formula>
    </cfRule>
  </conditionalFormatting>
  <conditionalFormatting sqref="Q204:Q206">
    <cfRule type="containsText" dxfId="543" priority="2032" operator="containsText" text="Pendente">
      <formula>NOT(ISERROR(SEARCH(("Pendente"),(Q204))))</formula>
    </cfRule>
    <cfRule type="containsText" dxfId="542" priority="2031" operator="containsText" text="N/A">
      <formula>NOT(ISERROR(SEARCH(("N/A"),(Q204))))</formula>
    </cfRule>
    <cfRule type="containsText" dxfId="541" priority="2030" operator="containsText" text="Lançado">
      <formula>NOT(ISERROR(SEARCH(("Lançado"),(Q204))))</formula>
    </cfRule>
    <cfRule type="containsText" dxfId="540" priority="2034" operator="containsText" text="em andamento">
      <formula>NOT(ISERROR(SEARCH(("em andamento"),(Q204))))</formula>
    </cfRule>
    <cfRule type="containsText" dxfId="539" priority="2033" operator="containsText" text="Finalizado">
      <formula>NOT(ISERROR(SEARCH(("Finalizado"),(Q204))))</formula>
    </cfRule>
  </conditionalFormatting>
  <conditionalFormatting sqref="Q205:Q206">
    <cfRule type="containsText" dxfId="538" priority="2054" operator="containsText" text="Lançado">
      <formula>NOT(ISERROR(SEARCH(("Lançado"),(Q205))))</formula>
    </cfRule>
    <cfRule type="containsText" dxfId="537" priority="2052" operator="containsText" text="Finalizado">
      <formula>NOT(ISERROR(SEARCH(("Finalizado"),(Q205))))</formula>
    </cfRule>
    <cfRule type="containsText" dxfId="536" priority="2058" operator="containsText" text="em andamento">
      <formula>NOT(ISERROR(SEARCH(("em andamento"),(Q205))))</formula>
    </cfRule>
    <cfRule type="containsText" dxfId="535" priority="2051" operator="containsText" text="Pendente">
      <formula>NOT(ISERROR(SEARCH(("Pendente"),(Q205))))</formula>
    </cfRule>
    <cfRule type="containsText" dxfId="534" priority="2050" operator="containsText" text="N/A">
      <formula>NOT(ISERROR(SEARCH(("N/A"),(Q205))))</formula>
    </cfRule>
    <cfRule type="containsText" dxfId="533" priority="2053" operator="containsText" text="em andamento">
      <formula>NOT(ISERROR(SEARCH(("em andamento"),(Q205))))</formula>
    </cfRule>
    <cfRule type="containsText" dxfId="532" priority="2055" operator="containsText" text="N/A">
      <formula>NOT(ISERROR(SEARCH(("N/A"),(Q205))))</formula>
    </cfRule>
    <cfRule type="containsText" dxfId="531" priority="2056" operator="containsText" text="Pendente">
      <formula>NOT(ISERROR(SEARCH(("Pendente"),(Q205))))</formula>
    </cfRule>
    <cfRule type="containsText" dxfId="530" priority="2057" operator="containsText" text="Finalizado">
      <formula>NOT(ISERROR(SEARCH(("Finalizado"),(Q205))))</formula>
    </cfRule>
    <cfRule type="containsText" dxfId="529" priority="2049" operator="containsText" text="Lançado">
      <formula>NOT(ISERROR(SEARCH(("Lançado"),(Q205))))</formula>
    </cfRule>
  </conditionalFormatting>
  <conditionalFormatting sqref="Q207">
    <cfRule type="containsText" dxfId="528" priority="2071" operator="containsText" text="Finalizado">
      <formula>NOT(ISERROR(SEARCH(("Finalizado"),(Q207))))</formula>
    </cfRule>
    <cfRule type="containsText" dxfId="527" priority="2072" operator="containsText" text="em andamento">
      <formula>NOT(ISERROR(SEARCH(("em andamento"),(Q207))))</formula>
    </cfRule>
    <cfRule type="expression" dxfId="526" priority="2062">
      <formula>$H207="SUBETAPA"</formula>
    </cfRule>
    <cfRule type="expression" dxfId="525" priority="2063">
      <formula>$H207="CÉLULA CONSTRUTIVA"</formula>
    </cfRule>
    <cfRule type="expression" dxfId="524" priority="2064">
      <formula>$H207="ETAPA"</formula>
    </cfRule>
    <cfRule type="expression" dxfId="523" priority="2065">
      <formula>$H207="SUBETAPA"</formula>
    </cfRule>
    <cfRule type="expression" dxfId="522" priority="2066">
      <formula>$H207="CÉLULA CONSTRUTIVA"</formula>
    </cfRule>
    <cfRule type="expression" dxfId="521" priority="2067">
      <formula>$H207="ETAPA"</formula>
    </cfRule>
    <cfRule type="containsText" dxfId="520" priority="2068" operator="containsText" text="Lançado">
      <formula>NOT(ISERROR(SEARCH(("Lançado"),(Q207))))</formula>
    </cfRule>
    <cfRule type="containsText" dxfId="519" priority="2070" operator="containsText" text="Pendente">
      <formula>NOT(ISERROR(SEARCH(("Pendente"),(Q207))))</formula>
    </cfRule>
    <cfRule type="containsText" dxfId="518" priority="2069" operator="containsText" text="N/A">
      <formula>NOT(ISERROR(SEARCH(("N/A"),(Q207))))</formula>
    </cfRule>
  </conditionalFormatting>
  <conditionalFormatting sqref="Q210">
    <cfRule type="containsText" dxfId="517" priority="2078" operator="containsText" text="Lançado">
      <formula>NOT(ISERROR(SEARCH(("Lançado"),(Q210))))</formula>
    </cfRule>
    <cfRule type="containsText" dxfId="516" priority="2079" operator="containsText" text="N/A">
      <formula>NOT(ISERROR(SEARCH(("N/A"),(Q210))))</formula>
    </cfRule>
    <cfRule type="containsText" dxfId="515" priority="2080" operator="containsText" text="Pendente">
      <formula>NOT(ISERROR(SEARCH(("Pendente"),(Q210))))</formula>
    </cfRule>
    <cfRule type="containsText" dxfId="514" priority="2081" operator="containsText" text="Finalizado">
      <formula>NOT(ISERROR(SEARCH(("Finalizado"),(Q210))))</formula>
    </cfRule>
    <cfRule type="containsText" dxfId="513" priority="2082" operator="containsText" text="em andamento">
      <formula>NOT(ISERROR(SEARCH(("em andamento"),(Q210))))</formula>
    </cfRule>
    <cfRule type="containsText" dxfId="512" priority="2083" operator="containsText" text="Lançado">
      <formula>NOT(ISERROR(SEARCH(("Lançado"),(Q210))))</formula>
    </cfRule>
    <cfRule type="containsText" dxfId="511" priority="2084" operator="containsText" text="N/A">
      <formula>NOT(ISERROR(SEARCH(("N/A"),(Q210))))</formula>
    </cfRule>
    <cfRule type="containsText" dxfId="510" priority="2087" operator="containsText" text="em andamento">
      <formula>NOT(ISERROR(SEARCH(("em andamento"),(Q210))))</formula>
    </cfRule>
    <cfRule type="containsText" dxfId="509" priority="2085" operator="containsText" text="Pendente">
      <formula>NOT(ISERROR(SEARCH(("Pendente"),(Q210))))</formula>
    </cfRule>
    <cfRule type="containsText" dxfId="508" priority="2086" operator="containsText" text="Finalizado">
      <formula>NOT(ISERROR(SEARCH(("Finalizado"),(Q210))))</formula>
    </cfRule>
  </conditionalFormatting>
  <conditionalFormatting sqref="Q211">
    <cfRule type="containsText" dxfId="507" priority="2093" operator="containsText" text="Pendente">
      <formula>NOT(ISERROR(SEARCH(("Pendente"),(Q211))))</formula>
    </cfRule>
    <cfRule type="expression" dxfId="506" priority="2088">
      <formula>$H211="SUBETAPA"</formula>
    </cfRule>
    <cfRule type="expression" dxfId="505" priority="2089">
      <formula>$H211="CÉLULA CONSTRUTIVA"</formula>
    </cfRule>
    <cfRule type="expression" dxfId="504" priority="2090">
      <formula>$H211="ETAPA"</formula>
    </cfRule>
    <cfRule type="containsText" dxfId="503" priority="2091" operator="containsText" text="Lançado">
      <formula>NOT(ISERROR(SEARCH(("Lançado"),(Q211))))</formula>
    </cfRule>
    <cfRule type="containsText" dxfId="502" priority="2092" operator="containsText" text="N/A">
      <formula>NOT(ISERROR(SEARCH(("N/A"),(Q211))))</formula>
    </cfRule>
    <cfRule type="containsText" dxfId="501" priority="2094" operator="containsText" text="Finalizado">
      <formula>NOT(ISERROR(SEARCH(("Finalizado"),(Q211))))</formula>
    </cfRule>
    <cfRule type="containsText" dxfId="500" priority="2095" operator="containsText" text="em andamento">
      <formula>NOT(ISERROR(SEARCH(("em andamento"),(Q211))))</formula>
    </cfRule>
  </conditionalFormatting>
  <conditionalFormatting sqref="Q219:Q220">
    <cfRule type="expression" dxfId="499" priority="2101">
      <formula>$H219="ETAPA"</formula>
    </cfRule>
  </conditionalFormatting>
  <conditionalFormatting sqref="Q220">
    <cfRule type="containsText" dxfId="498" priority="2111" operator="containsText" text="em andamento">
      <formula>NOT(ISERROR(SEARCH(("em andamento"),(Q220))))</formula>
    </cfRule>
    <cfRule type="containsText" dxfId="497" priority="2104" operator="containsText" text="Pendente">
      <formula>NOT(ISERROR(SEARCH(("Pendente"),(Q220))))</formula>
    </cfRule>
    <cfRule type="containsText" dxfId="496" priority="2105" operator="containsText" text="Finalizado">
      <formula>NOT(ISERROR(SEARCH(("Finalizado"),(Q220))))</formula>
    </cfRule>
    <cfRule type="containsText" dxfId="495" priority="2106" operator="containsText" text="em andamento">
      <formula>NOT(ISERROR(SEARCH(("em andamento"),(Q220))))</formula>
    </cfRule>
    <cfRule type="containsText" dxfId="494" priority="2107" operator="containsText" text="Lançado">
      <formula>NOT(ISERROR(SEARCH(("Lançado"),(Q220))))</formula>
    </cfRule>
    <cfRule type="containsText" dxfId="493" priority="2108" operator="containsText" text="N/A">
      <formula>NOT(ISERROR(SEARCH(("N/A"),(Q220))))</formula>
    </cfRule>
    <cfRule type="containsText" dxfId="492" priority="2110" operator="containsText" text="Finalizado">
      <formula>NOT(ISERROR(SEARCH(("Finalizado"),(Q220))))</formula>
    </cfRule>
    <cfRule type="containsText" dxfId="491" priority="2109" operator="containsText" text="Pendente">
      <formula>NOT(ISERROR(SEARCH(("Pendente"),(Q220))))</formula>
    </cfRule>
    <cfRule type="containsText" dxfId="490" priority="2102" operator="containsText" text="Lançado">
      <formula>NOT(ISERROR(SEARCH(("Lançado"),(Q220))))</formula>
    </cfRule>
    <cfRule type="containsText" dxfId="489" priority="2103" operator="containsText" text="N/A">
      <formula>NOT(ISERROR(SEARCH(("N/A"),(Q220))))</formula>
    </cfRule>
  </conditionalFormatting>
  <conditionalFormatting sqref="Q220:Q221">
    <cfRule type="containsText" dxfId="488" priority="2114" operator="containsText" text="Pendente">
      <formula>NOT(ISERROR(SEARCH(("Pendente"),(Q220))))</formula>
    </cfRule>
    <cfRule type="containsText" dxfId="487" priority="2113" operator="containsText" text="N/A">
      <formula>NOT(ISERROR(SEARCH(("N/A"),(Q220))))</formula>
    </cfRule>
    <cfRule type="containsText" dxfId="486" priority="2116" operator="containsText" text="em andamento">
      <formula>NOT(ISERROR(SEARCH(("em andamento"),(Q220))))</formula>
    </cfRule>
    <cfRule type="containsText" dxfId="485" priority="2115" operator="containsText" text="Finalizado">
      <formula>NOT(ISERROR(SEARCH(("Finalizado"),(Q220))))</formula>
    </cfRule>
    <cfRule type="containsText" dxfId="484" priority="2112" operator="containsText" text="Lançado">
      <formula>NOT(ISERROR(SEARCH(("Lançado"),(Q220))))</formula>
    </cfRule>
  </conditionalFormatting>
  <conditionalFormatting sqref="Q223">
    <cfRule type="expression" dxfId="483" priority="2131">
      <formula>$H223="SUBETAPA"</formula>
    </cfRule>
    <cfRule type="expression" dxfId="482" priority="2136">
      <formula>$H223="ETAPA"</formula>
    </cfRule>
    <cfRule type="expression" dxfId="481" priority="2135">
      <formula>$H223="CÉLULA CONSTRUTIVA"</formula>
    </cfRule>
    <cfRule type="expression" dxfId="480" priority="2133">
      <formula>$H223="ETAPA"</formula>
    </cfRule>
    <cfRule type="expression" dxfId="479" priority="2132">
      <formula>$H223="CÉLULA CONSTRUTIVA"</formula>
    </cfRule>
    <cfRule type="expression" dxfId="478" priority="2129">
      <formula>$H223="CÉLULA CONSTRUTIVA"</formula>
    </cfRule>
    <cfRule type="expression" dxfId="477" priority="2134">
      <formula>$H223="SUBETAPA"</formula>
    </cfRule>
    <cfRule type="expression" dxfId="476" priority="2126">
      <formula>$H223="CÉLULA CONSTRUTIVA"</formula>
    </cfRule>
    <cfRule type="expression" dxfId="475" priority="2127">
      <formula>$H223="ETAPA"</formula>
    </cfRule>
    <cfRule type="expression" dxfId="474" priority="2128">
      <formula>$H223="SUBETAPA"</formula>
    </cfRule>
    <cfRule type="expression" dxfId="473" priority="2130">
      <formula>$H223="ETAPA"</formula>
    </cfRule>
  </conditionalFormatting>
  <conditionalFormatting sqref="Q223:Q224 Q226:Q229">
    <cfRule type="containsText" dxfId="472" priority="2150" operator="containsText" text="Lançado">
      <formula>NOT(ISERROR(SEARCH(("Lançado"),(Q223))))</formula>
    </cfRule>
    <cfRule type="containsText" dxfId="471" priority="2151" operator="containsText" text="N/A">
      <formula>NOT(ISERROR(SEARCH(("N/A"),(Q223))))</formula>
    </cfRule>
  </conditionalFormatting>
  <conditionalFormatting sqref="Q223:Q226">
    <cfRule type="expression" dxfId="470" priority="2139">
      <formula>$H223="ETAPA"</formula>
    </cfRule>
  </conditionalFormatting>
  <conditionalFormatting sqref="Q223:Q229">
    <cfRule type="expression" dxfId="469" priority="2138">
      <formula>$H223="CÉLULA CONSTRUTIVA"</formula>
    </cfRule>
    <cfRule type="expression" dxfId="468" priority="2137">
      <formula>$H223="SUBETAPA"</formula>
    </cfRule>
  </conditionalFormatting>
  <conditionalFormatting sqref="Q224 Q226">
    <cfRule type="containsText" dxfId="467" priority="2140" operator="containsText" text="Lançado">
      <formula>NOT(ISERROR(SEARCH(("Lançado"),(Q224))))</formula>
    </cfRule>
    <cfRule type="containsText" dxfId="466" priority="2141" operator="containsText" text="N/A">
      <formula>NOT(ISERROR(SEARCH(("N/A"),(Q224))))</formula>
    </cfRule>
    <cfRule type="containsText" dxfId="465" priority="2142" operator="containsText" text="Pendente">
      <formula>NOT(ISERROR(SEARCH(("Pendente"),(Q224))))</formula>
    </cfRule>
    <cfRule type="containsText" dxfId="464" priority="2143" operator="containsText" text="Finalizado">
      <formula>NOT(ISERROR(SEARCH(("Finalizado"),(Q224))))</formula>
    </cfRule>
    <cfRule type="containsText" dxfId="463" priority="2144" operator="containsText" text="em andamento">
      <formula>NOT(ISERROR(SEARCH(("em andamento"),(Q224))))</formula>
    </cfRule>
    <cfRule type="containsText" dxfId="462" priority="2145" operator="containsText" text="Lançado">
      <formula>NOT(ISERROR(SEARCH(("Lançado"),(Q224))))</formula>
    </cfRule>
    <cfRule type="containsText" dxfId="461" priority="2146" operator="containsText" text="N/A">
      <formula>NOT(ISERROR(SEARCH(("N/A"),(Q224))))</formula>
    </cfRule>
    <cfRule type="containsText" dxfId="460" priority="2147" operator="containsText" text="Pendente">
      <formula>NOT(ISERROR(SEARCH(("Pendente"),(Q224))))</formula>
    </cfRule>
    <cfRule type="containsText" dxfId="459" priority="2148" operator="containsText" text="Finalizado">
      <formula>NOT(ISERROR(SEARCH(("Finalizado"),(Q224))))</formula>
    </cfRule>
    <cfRule type="containsText" dxfId="458" priority="2149" operator="containsText" text="em andamento">
      <formula>NOT(ISERROR(SEARCH(("em andamento"),(Q224))))</formula>
    </cfRule>
  </conditionalFormatting>
  <conditionalFormatting sqref="Q224 Q226:Q229">
    <cfRule type="containsText" dxfId="457" priority="2152" operator="containsText" text="Pendente">
      <formula>NOT(ISERROR(SEARCH(("Pendente"),(Q224))))</formula>
    </cfRule>
    <cfRule type="containsText" dxfId="456" priority="2153" operator="containsText" text="Finalizado">
      <formula>NOT(ISERROR(SEARCH(("Finalizado"),(Q224))))</formula>
    </cfRule>
    <cfRule type="containsText" dxfId="455" priority="2154" operator="containsText" text="em andamento">
      <formula>NOT(ISERROR(SEARCH(("em andamento"),(Q224))))</formula>
    </cfRule>
  </conditionalFormatting>
  <conditionalFormatting sqref="Q225">
    <cfRule type="expression" dxfId="454" priority="2165">
      <formula>$H225="CÉLULA CONSTRUTIVA"</formula>
    </cfRule>
    <cfRule type="expression" dxfId="453" priority="2155">
      <formula>$H225="SUBETAPA"</formula>
    </cfRule>
    <cfRule type="expression" dxfId="452" priority="2156">
      <formula>$H225="CÉLULA CONSTRUTIVA"</formula>
    </cfRule>
    <cfRule type="expression" dxfId="451" priority="2157">
      <formula>$H225="ETAPA"</formula>
    </cfRule>
    <cfRule type="expression" dxfId="450" priority="2158">
      <formula>$H225="SUBETAPA"</formula>
    </cfRule>
    <cfRule type="expression" dxfId="449" priority="2159">
      <formula>$H225="CÉLULA CONSTRUTIVA"</formula>
    </cfRule>
    <cfRule type="expression" dxfId="448" priority="2160">
      <formula>$H225="ETAPA"</formula>
    </cfRule>
    <cfRule type="expression" dxfId="447" priority="2161">
      <formula>$H225="SUBETAPA"</formula>
    </cfRule>
    <cfRule type="expression" dxfId="446" priority="2162">
      <formula>$H225="CÉLULA CONSTRUTIVA"</formula>
    </cfRule>
    <cfRule type="expression" dxfId="445" priority="2163">
      <formula>$H225="ETAPA"</formula>
    </cfRule>
    <cfRule type="expression" dxfId="444" priority="2164">
      <formula>$H225="SUBETAPA"</formula>
    </cfRule>
    <cfRule type="expression" dxfId="443" priority="2166">
      <formula>$H225="ETAPA"</formula>
    </cfRule>
    <cfRule type="containsText" dxfId="442" priority="2167" operator="containsText" text="Lançado">
      <formula>NOT(ISERROR(SEARCH(("Lançado"),(Q225))))</formula>
    </cfRule>
    <cfRule type="containsText" dxfId="441" priority="2168" operator="containsText" text="N/A">
      <formula>NOT(ISERROR(SEARCH(("N/A"),(Q225))))</formula>
    </cfRule>
    <cfRule type="containsText" dxfId="440" priority="2169" operator="containsText" text="Pendente">
      <formula>NOT(ISERROR(SEARCH(("Pendente"),(Q225))))</formula>
    </cfRule>
    <cfRule type="containsText" dxfId="439" priority="2170" operator="containsText" text="Finalizado">
      <formula>NOT(ISERROR(SEARCH(("Finalizado"),(Q225))))</formula>
    </cfRule>
    <cfRule type="containsText" dxfId="438" priority="2171" operator="containsText" text="em andamento">
      <formula>NOT(ISERROR(SEARCH(("em andamento"),(Q225))))</formula>
    </cfRule>
  </conditionalFormatting>
  <conditionalFormatting sqref="Q227 Q278:Q280 Q301 Q303:Q304 Q306 Q324 Q326">
    <cfRule type="containsText" dxfId="437" priority="2124" operator="containsText" text="em andamento">
      <formula>NOT(ISERROR(SEARCH(("em andamento"),(Q227))))</formula>
    </cfRule>
  </conditionalFormatting>
  <conditionalFormatting sqref="Q227 Q301 Q303:Q304 Q306 Q324 Q326 Q278:Q280">
    <cfRule type="containsText" dxfId="436" priority="2123" operator="containsText" text="Finalizado">
      <formula>NOT(ISERROR(SEARCH(("Finalizado"),(Q227))))</formula>
    </cfRule>
  </conditionalFormatting>
  <conditionalFormatting sqref="Q228:Q229 Q314:Q315">
    <cfRule type="expression" dxfId="435" priority="2182">
      <formula>$H228="SUBETAPA"</formula>
    </cfRule>
    <cfRule type="expression" dxfId="434" priority="2184">
      <formula>$H228="ETAPA"</formula>
    </cfRule>
    <cfRule type="expression" dxfId="433" priority="2183">
      <formula>$H228="CÉLULA CONSTRUTIVA"</formula>
    </cfRule>
  </conditionalFormatting>
  <conditionalFormatting sqref="Q228:Q229">
    <cfRule type="containsText" dxfId="432" priority="2179" operator="containsText" text="Pendente">
      <formula>NOT(ISERROR(SEARCH(("Pendente"),(Q228))))</formula>
    </cfRule>
    <cfRule type="containsText" dxfId="431" priority="2181" operator="containsText" text="em andamento">
      <formula>NOT(ISERROR(SEARCH(("em andamento"),(Q228))))</formula>
    </cfRule>
    <cfRule type="containsText" dxfId="430" priority="2180" operator="containsText" text="Finalizado">
      <formula>NOT(ISERROR(SEARCH(("Finalizado"),(Q228))))</formula>
    </cfRule>
  </conditionalFormatting>
  <conditionalFormatting sqref="Q228:Q233">
    <cfRule type="expression" dxfId="429" priority="2187">
      <formula>$H228="ETAPA"</formula>
    </cfRule>
    <cfRule type="expression" dxfId="428" priority="2186">
      <formula>$H228="CÉLULA CONSTRUTIVA"</formula>
    </cfRule>
    <cfRule type="expression" dxfId="427" priority="2185">
      <formula>$H228="SUBETAPA"</formula>
    </cfRule>
  </conditionalFormatting>
  <conditionalFormatting sqref="Q230:Q233">
    <cfRule type="expression" dxfId="426" priority="2203">
      <formula>$H230="ETAPA"</formula>
    </cfRule>
    <cfRule type="containsText" dxfId="425" priority="2197" operator="containsText" text="Lançado">
      <formula>NOT(ISERROR(SEARCH(("Lançado"),(Q230))))</formula>
    </cfRule>
    <cfRule type="containsText" dxfId="424" priority="2198" operator="containsText" text="N/A">
      <formula>NOT(ISERROR(SEARCH(("N/A"),(Q230))))</formula>
    </cfRule>
    <cfRule type="containsText" dxfId="423" priority="2199" operator="containsText" text="Pendente">
      <formula>NOT(ISERROR(SEARCH(("Pendente"),(Q230))))</formula>
    </cfRule>
    <cfRule type="containsText" dxfId="422" priority="2200" operator="containsText" text="Finalizado">
      <formula>NOT(ISERROR(SEARCH(("Finalizado"),(Q230))))</formula>
    </cfRule>
    <cfRule type="containsText" dxfId="421" priority="2201" operator="containsText" text="em andamento">
      <formula>NOT(ISERROR(SEARCH(("em andamento"),(Q230))))</formula>
    </cfRule>
    <cfRule type="expression" dxfId="420" priority="2202">
      <formula>$H230="CÉLULA CONSTRUTIVA"</formula>
    </cfRule>
    <cfRule type="containsText" dxfId="419" priority="2192" operator="containsText" text="Lançado">
      <formula>NOT(ISERROR(SEARCH(("Lançado"),(Q230))))</formula>
    </cfRule>
    <cfRule type="containsText" dxfId="418" priority="2196" operator="containsText" text="em andamento">
      <formula>NOT(ISERROR(SEARCH(("em andamento"),(Q230))))</formula>
    </cfRule>
    <cfRule type="containsText" dxfId="417" priority="2193" operator="containsText" text="N/A">
      <formula>NOT(ISERROR(SEARCH(("N/A"),(Q230))))</formula>
    </cfRule>
    <cfRule type="containsText" dxfId="416" priority="2194" operator="containsText" text="Pendente">
      <formula>NOT(ISERROR(SEARCH(("Pendente"),(Q230))))</formula>
    </cfRule>
    <cfRule type="containsText" dxfId="415" priority="2195" operator="containsText" text="Finalizado">
      <formula>NOT(ISERROR(SEARCH(("Finalizado"),(Q230))))</formula>
    </cfRule>
    <cfRule type="containsText" dxfId="414" priority="2204" operator="containsText" text="Pendente">
      <formula>NOT(ISERROR(SEARCH(("Pendente"),(Q230))))</formula>
    </cfRule>
  </conditionalFormatting>
  <conditionalFormatting sqref="Q230:Q234">
    <cfRule type="containsText" dxfId="413" priority="2205" operator="containsText" text="Finalizado">
      <formula>NOT(ISERROR(SEARCH(("Finalizado"),(Q230))))</formula>
    </cfRule>
    <cfRule type="containsText" dxfId="412" priority="2206" operator="containsText" text="em andamento">
      <formula>NOT(ISERROR(SEARCH(("em andamento"),(Q230))))</formula>
    </cfRule>
  </conditionalFormatting>
  <conditionalFormatting sqref="Q235:Q240 G35:G37 O231:O240 G276:K283 N308:N310">
    <cfRule type="expression" dxfId="411" priority="811">
      <formula>$H35="SUBETAPA"</formula>
    </cfRule>
  </conditionalFormatting>
  <conditionalFormatting sqref="Q240">
    <cfRule type="containsText" dxfId="410" priority="2218" operator="containsText" text="N/A">
      <formula>NOT(ISERROR(SEARCH(("N/A"),(Q240))))</formula>
    </cfRule>
    <cfRule type="containsText" dxfId="409" priority="2217" operator="containsText" text="Lançado">
      <formula>NOT(ISERROR(SEARCH(("Lançado"),(Q240))))</formula>
    </cfRule>
    <cfRule type="containsText" dxfId="408" priority="2216" operator="containsText" text="em andamento">
      <formula>NOT(ISERROR(SEARCH(("em andamento"),(Q240))))</formula>
    </cfRule>
    <cfRule type="containsText" dxfId="407" priority="2215" operator="containsText" text="Finalizado">
      <formula>NOT(ISERROR(SEARCH(("Finalizado"),(Q240))))</formula>
    </cfRule>
    <cfRule type="containsText" dxfId="406" priority="2214" operator="containsText" text="Pendente">
      <formula>NOT(ISERROR(SEARCH(("Pendente"),(Q240))))</formula>
    </cfRule>
    <cfRule type="containsText" dxfId="405" priority="2213" operator="containsText" text="N/A">
      <formula>NOT(ISERROR(SEARCH(("N/A"),(Q240))))</formula>
    </cfRule>
    <cfRule type="containsText" dxfId="404" priority="2212" operator="containsText" text="Lançado">
      <formula>NOT(ISERROR(SEARCH(("Lançado"),(Q240))))</formula>
    </cfRule>
    <cfRule type="expression" dxfId="403" priority="2211">
      <formula>$H240="ETAPA"</formula>
    </cfRule>
  </conditionalFormatting>
  <conditionalFormatting sqref="Q243">
    <cfRule type="expression" dxfId="402" priority="2222">
      <formula>$H243="SUBETAPA"</formula>
    </cfRule>
    <cfRule type="containsText" dxfId="401" priority="2225" operator="containsText" text="em andamento">
      <formula>NOT(ISERROR(SEARCH(("em andamento"),(Q243))))</formula>
    </cfRule>
    <cfRule type="expression" dxfId="400" priority="2224">
      <formula>$H243="ETAPA"</formula>
    </cfRule>
    <cfRule type="expression" dxfId="399" priority="2223">
      <formula>$H243="CÉLULA CONSTRUTIVA"</formula>
    </cfRule>
    <cfRule type="expression" dxfId="398" priority="2221">
      <formula>$H243="ETAPA"</formula>
    </cfRule>
  </conditionalFormatting>
  <conditionalFormatting sqref="Q247">
    <cfRule type="containsText" dxfId="397" priority="2234" operator="containsText" text="Finalizado">
      <formula>NOT(ISERROR(SEARCH(("Finalizado"),(Q247))))</formula>
    </cfRule>
    <cfRule type="containsText" dxfId="396" priority="2235" operator="containsText" text="em andamento">
      <formula>NOT(ISERROR(SEARCH(("em andamento"),(Q247))))</formula>
    </cfRule>
    <cfRule type="containsText" dxfId="395" priority="2232" operator="containsText" text="N/A">
      <formula>NOT(ISERROR(SEARCH(("N/A"),(Q247))))</formula>
    </cfRule>
    <cfRule type="containsText" dxfId="394" priority="2233" operator="containsText" text="Pendente">
      <formula>NOT(ISERROR(SEARCH(("Pendente"),(Q247))))</formula>
    </cfRule>
    <cfRule type="containsText" dxfId="393" priority="2229" operator="containsText" text="Finalizado">
      <formula>NOT(ISERROR(SEARCH(("Finalizado"),(Q247))))</formula>
    </cfRule>
    <cfRule type="containsText" dxfId="392" priority="2230" operator="containsText" text="em andamento">
      <formula>NOT(ISERROR(SEARCH(("em andamento"),(Q247))))</formula>
    </cfRule>
    <cfRule type="containsText" dxfId="391" priority="2231" operator="containsText" text="Lançado">
      <formula>NOT(ISERROR(SEARCH(("Lançado"),(Q247))))</formula>
    </cfRule>
  </conditionalFormatting>
  <conditionalFormatting sqref="Q256">
    <cfRule type="expression" dxfId="390" priority="2236">
      <formula>$H256="SUBETAPA"</formula>
    </cfRule>
    <cfRule type="expression" dxfId="389" priority="2237">
      <formula>$H256="CÉLULA CONSTRUTIVA"</formula>
    </cfRule>
    <cfRule type="expression" dxfId="388" priority="2238">
      <formula>$H256="ETAPA"</formula>
    </cfRule>
    <cfRule type="expression" dxfId="387" priority="2240">
      <formula>$H256="CÉLULA CONSTRUTIVA"</formula>
    </cfRule>
    <cfRule type="expression" dxfId="386" priority="2241">
      <formula>$H256="ETAPA"</formula>
    </cfRule>
    <cfRule type="containsText" dxfId="385" priority="2244" operator="containsText" text="Pendente">
      <formula>NOT(ISERROR(SEARCH(("Pendente"),(Q256))))</formula>
    </cfRule>
    <cfRule type="expression" dxfId="384" priority="2239">
      <formula>$H256="SUBETAPA"</formula>
    </cfRule>
    <cfRule type="containsText" dxfId="383" priority="2246" operator="containsText" text="em andamento">
      <formula>NOT(ISERROR(SEARCH(("em andamento"),(Q256))))</formula>
    </cfRule>
    <cfRule type="containsText" dxfId="382" priority="2245" operator="containsText" text="Finalizado">
      <formula>NOT(ISERROR(SEARCH(("Finalizado"),(Q256))))</formula>
    </cfRule>
    <cfRule type="containsText" dxfId="381" priority="2247" operator="containsText" text="Pendente">
      <formula>NOT(ISERROR(SEARCH(("Pendente"),(Q256))))</formula>
    </cfRule>
    <cfRule type="containsText" dxfId="380" priority="2248" operator="containsText" text="Finalizado">
      <formula>NOT(ISERROR(SEARCH(("Finalizado"),(Q256))))</formula>
    </cfRule>
    <cfRule type="containsText" dxfId="379" priority="2249" operator="containsText" text="em andamento">
      <formula>NOT(ISERROR(SEARCH(("em andamento"),(Q256))))</formula>
    </cfRule>
    <cfRule type="containsText" dxfId="378" priority="2243" operator="containsText" text="N/A">
      <formula>NOT(ISERROR(SEARCH(("N/A"),(Q256))))</formula>
    </cfRule>
    <cfRule type="containsText" dxfId="377" priority="2242" operator="containsText" text="Lançado">
      <formula>NOT(ISERROR(SEARCH(("Lançado"),(Q256))))</formula>
    </cfRule>
  </conditionalFormatting>
  <conditionalFormatting sqref="Q261:Q270 Q39:Q46">
    <cfRule type="expression" dxfId="376" priority="1048">
      <formula>$H39="SUBETAPA"</formula>
    </cfRule>
  </conditionalFormatting>
  <conditionalFormatting sqref="Q266 Q291:Q292 Q303">
    <cfRule type="containsText" dxfId="375" priority="2253" operator="containsText" text="Finalizado">
      <formula>NOT(ISERROR(SEARCH(("Finalizado"),(Q266))))</formula>
    </cfRule>
    <cfRule type="containsText" dxfId="374" priority="2254" operator="containsText" text="em andamento">
      <formula>NOT(ISERROR(SEARCH(("em andamento"),(Q266))))</formula>
    </cfRule>
  </conditionalFormatting>
  <conditionalFormatting sqref="Q266:Q270">
    <cfRule type="expression" dxfId="373" priority="2255">
      <formula>$H266="CÉLULA CONSTRUTIVA"</formula>
    </cfRule>
  </conditionalFormatting>
  <conditionalFormatting sqref="Q267:Q270">
    <cfRule type="containsText" dxfId="372" priority="2264" operator="containsText" text="Pendente">
      <formula>NOT(ISERROR(SEARCH(("Pendente"),(Q267))))</formula>
    </cfRule>
    <cfRule type="containsText" dxfId="371" priority="2263" operator="containsText" text="N/A">
      <formula>NOT(ISERROR(SEARCH(("N/A"),(Q267))))</formula>
    </cfRule>
    <cfRule type="containsText" dxfId="370" priority="2262" operator="containsText" text="Lançado">
      <formula>NOT(ISERROR(SEARCH(("Lançado"),(Q267))))</formula>
    </cfRule>
    <cfRule type="containsText" dxfId="369" priority="2260" operator="containsText" text="Finalizado">
      <formula>NOT(ISERROR(SEARCH(("Finalizado"),(Q267))))</formula>
    </cfRule>
    <cfRule type="containsText" dxfId="368" priority="2259" operator="containsText" text="Pendente">
      <formula>NOT(ISERROR(SEARCH(("Pendente"),(Q267))))</formula>
    </cfRule>
    <cfRule type="containsText" dxfId="367" priority="2258" operator="containsText" text="N/A">
      <formula>NOT(ISERROR(SEARCH(("N/A"),(Q267))))</formula>
    </cfRule>
    <cfRule type="expression" dxfId="366" priority="2256">
      <formula>$H267="ETAPA"</formula>
    </cfRule>
    <cfRule type="containsText" dxfId="365" priority="2261" operator="containsText" text="em andamento">
      <formula>NOT(ISERROR(SEARCH(("em andamento"),(Q267))))</formula>
    </cfRule>
    <cfRule type="containsText" dxfId="364" priority="2257" operator="containsText" text="Lançado">
      <formula>NOT(ISERROR(SEARCH(("Lançado"),(Q267))))</formula>
    </cfRule>
    <cfRule type="containsText" dxfId="363" priority="2266" operator="containsText" text="em andamento">
      <formula>NOT(ISERROR(SEARCH(("em andamento"),(Q267))))</formula>
    </cfRule>
    <cfRule type="containsText" dxfId="362" priority="2265" operator="containsText" text="Finalizado">
      <formula>NOT(ISERROR(SEARCH(("Finalizado"),(Q267))))</formula>
    </cfRule>
  </conditionalFormatting>
  <conditionalFormatting sqref="Q267:Q271">
    <cfRule type="containsText" dxfId="361" priority="2268" operator="containsText" text="N/A">
      <formula>NOT(ISERROR(SEARCH(("N/A"),(Q267))))</formula>
    </cfRule>
    <cfRule type="containsText" dxfId="360" priority="2269" operator="containsText" text="Pendente">
      <formula>NOT(ISERROR(SEARCH(("Pendente"),(Q267))))</formula>
    </cfRule>
    <cfRule type="containsText" dxfId="359" priority="2267" operator="containsText" text="Lançado">
      <formula>NOT(ISERROR(SEARCH(("Lançado"),(Q267))))</formula>
    </cfRule>
    <cfRule type="containsText" dxfId="358" priority="2270" operator="containsText" text="Finalizado">
      <formula>NOT(ISERROR(SEARCH(("Finalizado"),(Q267))))</formula>
    </cfRule>
    <cfRule type="containsText" dxfId="357" priority="2271" operator="containsText" text="em andamento">
      <formula>NOT(ISERROR(SEARCH(("em andamento"),(Q267))))</formula>
    </cfRule>
  </conditionalFormatting>
  <conditionalFormatting sqref="Q279:Q280">
    <cfRule type="containsText" dxfId="356" priority="2276" operator="containsText" text="Pendente">
      <formula>NOT(ISERROR(SEARCH(("Pendente"),(Q279))))</formula>
    </cfRule>
    <cfRule type="containsText" dxfId="355" priority="2277" operator="containsText" text="Finalizado">
      <formula>NOT(ISERROR(SEARCH(("Finalizado"),(Q279))))</formula>
    </cfRule>
    <cfRule type="containsText" dxfId="354" priority="2278" operator="containsText" text="em andamento">
      <formula>NOT(ISERROR(SEARCH(("em andamento"),(Q279))))</formula>
    </cfRule>
  </conditionalFormatting>
  <conditionalFormatting sqref="Q281">
    <cfRule type="expression" dxfId="353" priority="2279">
      <formula>$H281="SUBETAPA"</formula>
    </cfRule>
    <cfRule type="expression" dxfId="352" priority="2280">
      <formula>$H281="CÉLULA CONSTRUTIVA"</formula>
    </cfRule>
    <cfRule type="expression" dxfId="351" priority="2281">
      <formula>$H281="ETAPA"</formula>
    </cfRule>
    <cfRule type="containsText" dxfId="350" priority="2282" operator="containsText" text="Lançado">
      <formula>NOT(ISERROR(SEARCH(("Lançado"),(Q281))))</formula>
    </cfRule>
    <cfRule type="containsText" dxfId="349" priority="2283" operator="containsText" text="N/A">
      <formula>NOT(ISERROR(SEARCH(("N/A"),(Q281))))</formula>
    </cfRule>
    <cfRule type="containsText" dxfId="348" priority="2284" operator="containsText" text="Pendente">
      <formula>NOT(ISERROR(SEARCH(("Pendente"),(Q281))))</formula>
    </cfRule>
    <cfRule type="containsText" dxfId="347" priority="2285" operator="containsText" text="Finalizado">
      <formula>NOT(ISERROR(SEARCH(("Finalizado"),(Q281))))</formula>
    </cfRule>
    <cfRule type="containsText" dxfId="346" priority="2286" operator="containsText" text="em andamento">
      <formula>NOT(ISERROR(SEARCH(("em andamento"),(Q281))))</formula>
    </cfRule>
    <cfRule type="containsText" dxfId="345" priority="2287" operator="containsText" text="Lançado">
      <formula>NOT(ISERROR(SEARCH(("Lançado"),(Q281))))</formula>
    </cfRule>
    <cfRule type="containsText" dxfId="344" priority="2288" operator="containsText" text="N/A">
      <formula>NOT(ISERROR(SEARCH(("N/A"),(Q281))))</formula>
    </cfRule>
    <cfRule type="containsText" dxfId="343" priority="2289" operator="containsText" text="Pendente">
      <formula>NOT(ISERROR(SEARCH(("Pendente"),(Q281))))</formula>
    </cfRule>
    <cfRule type="containsText" dxfId="342" priority="2290" operator="containsText" text="Finalizado">
      <formula>NOT(ISERROR(SEARCH(("Finalizado"),(Q281))))</formula>
    </cfRule>
    <cfRule type="containsText" dxfId="341" priority="2291" operator="containsText" text="em andamento">
      <formula>NOT(ISERROR(SEARCH(("em andamento"),(Q281))))</formula>
    </cfRule>
  </conditionalFormatting>
  <conditionalFormatting sqref="Q282:Q285 Q309:Q310">
    <cfRule type="containsText" dxfId="340" priority="1831" operator="containsText" text="Pendente">
      <formula>NOT(ISERROR(SEARCH(("Pendente"),(Q282))))</formula>
    </cfRule>
    <cfRule type="containsText" dxfId="339" priority="1832" operator="containsText" text="Finalizado">
      <formula>NOT(ISERROR(SEARCH(("Finalizado"),(Q282))))</formula>
    </cfRule>
    <cfRule type="containsText" dxfId="338" priority="1833" operator="containsText" text="em andamento">
      <formula>NOT(ISERROR(SEARCH(("em andamento"),(Q282))))</formula>
    </cfRule>
  </conditionalFormatting>
  <conditionalFormatting sqref="Q283 Q309:Q310">
    <cfRule type="expression" dxfId="337" priority="1828">
      <formula>$H283="ETAPA"</formula>
    </cfRule>
  </conditionalFormatting>
  <conditionalFormatting sqref="Q283:Q286 Q309:Q310">
    <cfRule type="containsText" dxfId="336" priority="1830" operator="containsText" text="N/A">
      <formula>NOT(ISERROR(SEARCH(("N/A"),(Q283))))</formula>
    </cfRule>
    <cfRule type="containsText" dxfId="335" priority="1829" operator="containsText" text="Lançado">
      <formula>NOT(ISERROR(SEARCH(("Lançado"),(Q283))))</formula>
    </cfRule>
  </conditionalFormatting>
  <conditionalFormatting sqref="Q284:Q285">
    <cfRule type="expression" dxfId="334" priority="2474">
      <formula>$H284="CÉLULA CONSTRUTIVA"</formula>
    </cfRule>
    <cfRule type="expression" dxfId="333" priority="2473">
      <formula>$H284="SUBETAPA"</formula>
    </cfRule>
    <cfRule type="expression" dxfId="332" priority="2475">
      <formula>$H284="ETAPA"</formula>
    </cfRule>
  </conditionalFormatting>
  <conditionalFormatting sqref="Q287">
    <cfRule type="containsText" dxfId="331" priority="2326" operator="containsText" text="Finalizado">
      <formula>NOT(ISERROR(SEARCH(("Finalizado"),(Q287))))</formula>
    </cfRule>
    <cfRule type="containsText" dxfId="330" priority="2323" operator="containsText" text="Lançado">
      <formula>NOT(ISERROR(SEARCH(("Lançado"),(Q287))))</formula>
    </cfRule>
    <cfRule type="containsText" dxfId="329" priority="2324" operator="containsText" text="N/A">
      <formula>NOT(ISERROR(SEARCH(("N/A"),(Q287))))</formula>
    </cfRule>
    <cfRule type="expression" dxfId="328" priority="2320">
      <formula>$H287="SUBETAPA"</formula>
    </cfRule>
    <cfRule type="expression" dxfId="327" priority="2321">
      <formula>$H287="CÉLULA CONSTRUTIVA"</formula>
    </cfRule>
    <cfRule type="containsText" dxfId="326" priority="2325" operator="containsText" text="Pendente">
      <formula>NOT(ISERROR(SEARCH(("Pendente"),(Q287))))</formula>
    </cfRule>
    <cfRule type="expression" dxfId="325" priority="2322">
      <formula>$H287="ETAPA"</formula>
    </cfRule>
    <cfRule type="containsText" dxfId="324" priority="2327" operator="containsText" text="em andamento">
      <formula>NOT(ISERROR(SEARCH(("em andamento"),(Q287))))</formula>
    </cfRule>
  </conditionalFormatting>
  <conditionalFormatting sqref="Q287:Q288">
    <cfRule type="containsText" dxfId="323" priority="2328" operator="containsText" text="Lançado">
      <formula>NOT(ISERROR(SEARCH(("Lançado"),(Q287))))</formula>
    </cfRule>
    <cfRule type="containsText" dxfId="322" priority="2332" operator="containsText" text="em andamento">
      <formula>NOT(ISERROR(SEARCH(("em andamento"),(Q287))))</formula>
    </cfRule>
    <cfRule type="containsText" dxfId="321" priority="2329" operator="containsText" text="N/A">
      <formula>NOT(ISERROR(SEARCH(("N/A"),(Q287))))</formula>
    </cfRule>
    <cfRule type="containsText" dxfId="320" priority="2330" operator="containsText" text="Pendente">
      <formula>NOT(ISERROR(SEARCH(("Pendente"),(Q287))))</formula>
    </cfRule>
    <cfRule type="containsText" dxfId="319" priority="2331" operator="containsText" text="Finalizado">
      <formula>NOT(ISERROR(SEARCH(("Finalizado"),(Q287))))</formula>
    </cfRule>
  </conditionalFormatting>
  <conditionalFormatting sqref="Q290">
    <cfRule type="containsText" dxfId="318" priority="82" operator="containsText" text="N/A">
      <formula>NOT(ISERROR(SEARCH(("N/A"),(Q290))))</formula>
    </cfRule>
    <cfRule type="containsText" dxfId="317" priority="87" operator="containsText" text="N/A">
      <formula>NOT(ISERROR(SEARCH(("N/A"),(Q290))))</formula>
    </cfRule>
    <cfRule type="containsText" dxfId="316" priority="86" operator="containsText" text="Lançado">
      <formula>NOT(ISERROR(SEARCH(("Lançado"),(Q290))))</formula>
    </cfRule>
    <cfRule type="containsText" dxfId="315" priority="85" operator="containsText" text="em andamento">
      <formula>NOT(ISERROR(SEARCH(("em andamento"),(Q290))))</formula>
    </cfRule>
    <cfRule type="containsText" dxfId="314" priority="84" operator="containsText" text="Finalizado">
      <formula>NOT(ISERROR(SEARCH(("Finalizado"),(Q290))))</formula>
    </cfRule>
    <cfRule type="containsText" dxfId="313" priority="83" operator="containsText" text="Pendente">
      <formula>NOT(ISERROR(SEARCH(("Pendente"),(Q290))))</formula>
    </cfRule>
    <cfRule type="containsText" dxfId="312" priority="78" operator="containsText" text="Pendente">
      <formula>NOT(ISERROR(SEARCH(("Pendente"),(Q290))))</formula>
    </cfRule>
    <cfRule type="containsText" dxfId="311" priority="79" operator="containsText" text="Finalizado">
      <formula>NOT(ISERROR(SEARCH(("Finalizado"),(Q290))))</formula>
    </cfRule>
    <cfRule type="containsText" dxfId="310" priority="80" operator="containsText" text="em andamento">
      <formula>NOT(ISERROR(SEARCH(("em andamento"),(Q290))))</formula>
    </cfRule>
    <cfRule type="containsText" dxfId="309" priority="81" operator="containsText" text="Lançado">
      <formula>NOT(ISERROR(SEARCH(("Lançado"),(Q290))))</formula>
    </cfRule>
    <cfRule type="expression" dxfId="308" priority="95">
      <formula>$H290="ETAPA"</formula>
    </cfRule>
    <cfRule type="expression" dxfId="307" priority="94">
      <formula>$H290="CÉLULA CONSTRUTIVA"</formula>
    </cfRule>
    <cfRule type="expression" dxfId="306" priority="93">
      <formula>$H290="SUBETAPA"</formula>
    </cfRule>
    <cfRule type="containsText" dxfId="305" priority="92" operator="containsText" text="em andamento">
      <formula>NOT(ISERROR(SEARCH(("em andamento"),(Q290))))</formula>
    </cfRule>
    <cfRule type="containsText" dxfId="304" priority="91" operator="containsText" text="Finalizado">
      <formula>NOT(ISERROR(SEARCH(("Finalizado"),(Q290))))</formula>
    </cfRule>
    <cfRule type="containsText" dxfId="303" priority="90" operator="containsText" text="Pendente">
      <formula>NOT(ISERROR(SEARCH(("Pendente"),(Q290))))</formula>
    </cfRule>
  </conditionalFormatting>
  <conditionalFormatting sqref="Q291:Q292 Q303">
    <cfRule type="expression" dxfId="302" priority="2338">
      <formula>$H291="CÉLULA CONSTRUTIVA"</formula>
    </cfRule>
  </conditionalFormatting>
  <conditionalFormatting sqref="Q291:Q292 Q303:Q306 Q227:Q233 Q278:Q280 Q301 Q324 Q326 Q282">
    <cfRule type="containsText" dxfId="301" priority="2273" operator="containsText" text="N/A">
      <formula>NOT(ISERROR(SEARCH(("N/A"),(Q227))))</formula>
    </cfRule>
    <cfRule type="containsText" dxfId="300" priority="2272" operator="containsText" text="Lançado">
      <formula>NOT(ISERROR(SEARCH(("Lançado"),(Q227))))</formula>
    </cfRule>
  </conditionalFormatting>
  <conditionalFormatting sqref="Q291:Q292">
    <cfRule type="expression" dxfId="299" priority="2393">
      <formula>$H291="SUBETAPA"</formula>
    </cfRule>
  </conditionalFormatting>
  <conditionalFormatting sqref="Q293:Q296 Q74:Q75 Q77 Q222 Q289">
    <cfRule type="containsText" dxfId="298" priority="1013" operator="containsText" text="Lançado">
      <formula>NOT(ISERROR(SEARCH(("Lançado"),(Q74))))</formula>
    </cfRule>
    <cfRule type="containsText" dxfId="297" priority="1014" operator="containsText" text="N/A">
      <formula>NOT(ISERROR(SEARCH(("N/A"),(Q74))))</formula>
    </cfRule>
  </conditionalFormatting>
  <conditionalFormatting sqref="Q297 Q299 Q85:Q87 Q155:Q156 Q173:Q175 Q147 Q133 Q135 Q137 Q145 Q149 Q151 Q153 Q352:Q354 Q369:Q377 Q257:Q258 Q24:Q26 Q139:Q141 Q71:Q73 Q260 Q38 Q76 Q78 Q360:Q361 Q367 Q328 Q80 Q197:Q198 Q234 Q243 Q247 Q346 Q1:Q5">
    <cfRule type="containsText" dxfId="296" priority="933" operator="containsText" text="em andamento">
      <formula>NOT(ISERROR(SEARCH(("em andamento"),(Q1))))</formula>
    </cfRule>
  </conditionalFormatting>
  <conditionalFormatting sqref="Q297 Q299 Q303 Q85:Q87 Q155:Q156 Q173:Q175 Q147 Q133 Q135 Q137 Q145 Q149 Q151 Q153 Q352:Q354 Q360:Q364 Q257:Q258 Q139:Q141 Q71:Q73 Q76 Q78 Q367 Q80 Q197:Q198 Q247 Q346 Q1:Q5">
    <cfRule type="containsText" dxfId="295" priority="934" operator="containsText" text="Pendente">
      <formula>NOT(ISERROR(SEARCH(("Pendente"),(Q1))))</formula>
    </cfRule>
  </conditionalFormatting>
  <conditionalFormatting sqref="Q297:Q298">
    <cfRule type="containsText" dxfId="294" priority="2341" operator="containsText" text="Pendente">
      <formula>NOT(ISERROR(SEARCH(("Pendente"),(Q297))))</formula>
    </cfRule>
    <cfRule type="containsText" dxfId="293" priority="2343" operator="containsText" text="em andamento">
      <formula>NOT(ISERROR(SEARCH(("em andamento"),(Q297))))</formula>
    </cfRule>
    <cfRule type="containsText" dxfId="292" priority="2342" operator="containsText" text="Finalizado">
      <formula>NOT(ISERROR(SEARCH(("Finalizado"),(Q297))))</formula>
    </cfRule>
  </conditionalFormatting>
  <conditionalFormatting sqref="Q298">
    <cfRule type="containsText" dxfId="291" priority="2347" operator="containsText" text="Lançado">
      <formula>NOT(ISERROR(SEARCH(("Lançado"),(Q298))))</formula>
    </cfRule>
    <cfRule type="expression" dxfId="290" priority="2344">
      <formula>$H298="SUBETAPA"</formula>
    </cfRule>
    <cfRule type="expression" dxfId="289" priority="2345">
      <formula>$H298="CÉLULA CONSTRUTIVA"</formula>
    </cfRule>
    <cfRule type="expression" dxfId="288" priority="2346">
      <formula>$H298="ETAPA"</formula>
    </cfRule>
    <cfRule type="containsText" dxfId="287" priority="2351" operator="containsText" text="em andamento">
      <formula>NOT(ISERROR(SEARCH(("em andamento"),(Q298))))</formula>
    </cfRule>
    <cfRule type="containsText" dxfId="286" priority="2348" operator="containsText" text="N/A">
      <formula>NOT(ISERROR(SEARCH(("N/A"),(Q298))))</formula>
    </cfRule>
    <cfRule type="containsText" dxfId="285" priority="2349" operator="containsText" text="Pendente">
      <formula>NOT(ISERROR(SEARCH(("Pendente"),(Q298))))</formula>
    </cfRule>
    <cfRule type="containsText" dxfId="284" priority="2350" operator="containsText" text="Finalizado">
      <formula>NOT(ISERROR(SEARCH(("Finalizado"),(Q298))))</formula>
    </cfRule>
  </conditionalFormatting>
  <conditionalFormatting sqref="Q298:Q300">
    <cfRule type="containsText" dxfId="283" priority="2352" operator="containsText" text="Lançado">
      <formula>NOT(ISERROR(SEARCH(("Lançado"),(Q298))))</formula>
    </cfRule>
    <cfRule type="containsText" dxfId="282" priority="2353" operator="containsText" text="N/A">
      <formula>NOT(ISERROR(SEARCH(("N/A"),(Q298))))</formula>
    </cfRule>
    <cfRule type="containsText" dxfId="281" priority="2354" operator="containsText" text="Pendente">
      <formula>NOT(ISERROR(SEARCH(("Pendente"),(Q298))))</formula>
    </cfRule>
    <cfRule type="containsText" dxfId="280" priority="2355" operator="containsText" text="Finalizado">
      <formula>NOT(ISERROR(SEARCH(("Finalizado"),(Q298))))</formula>
    </cfRule>
    <cfRule type="containsText" dxfId="279" priority="2356" operator="containsText" text="em andamento">
      <formula>NOT(ISERROR(SEARCH(("em andamento"),(Q298))))</formula>
    </cfRule>
  </conditionalFormatting>
  <conditionalFormatting sqref="Q300">
    <cfRule type="containsText" dxfId="278" priority="2367" operator="containsText" text="Pendente">
      <formula>NOT(ISERROR(SEARCH(("Pendente"),(Q300))))</formula>
    </cfRule>
    <cfRule type="containsText" dxfId="277" priority="2366" operator="containsText" text="N/A">
      <formula>NOT(ISERROR(SEARCH(("N/A"),(Q300))))</formula>
    </cfRule>
    <cfRule type="containsText" dxfId="276" priority="2365" operator="containsText" text="Lançado">
      <formula>NOT(ISERROR(SEARCH(("Lançado"),(Q300))))</formula>
    </cfRule>
    <cfRule type="containsText" dxfId="275" priority="2368" operator="containsText" text="Finalizado">
      <formula>NOT(ISERROR(SEARCH(("Finalizado"),(Q300))))</formula>
    </cfRule>
    <cfRule type="expression" dxfId="274" priority="2362">
      <formula>$H300="SUBETAPA"</formula>
    </cfRule>
    <cfRule type="expression" dxfId="273" priority="2363">
      <formula>$H300="CÉLULA CONSTRUTIVA"</formula>
    </cfRule>
    <cfRule type="expression" dxfId="272" priority="2364">
      <formula>$H300="ETAPA"</formula>
    </cfRule>
    <cfRule type="containsText" dxfId="271" priority="2369" operator="containsText" text="em andamento">
      <formula>NOT(ISERROR(SEARCH(("em andamento"),(Q300))))</formula>
    </cfRule>
  </conditionalFormatting>
  <conditionalFormatting sqref="Q300:Q302">
    <cfRule type="containsText" dxfId="270" priority="2370" operator="containsText" text="Lançado">
      <formula>NOT(ISERROR(SEARCH(("Lançado"),(Q300))))</formula>
    </cfRule>
    <cfRule type="containsText" dxfId="269" priority="2371" operator="containsText" text="N/A">
      <formula>NOT(ISERROR(SEARCH(("N/A"),(Q300))))</formula>
    </cfRule>
    <cfRule type="containsText" dxfId="268" priority="2372" operator="containsText" text="Pendente">
      <formula>NOT(ISERROR(SEARCH(("Pendente"),(Q300))))</formula>
    </cfRule>
    <cfRule type="containsText" dxfId="267" priority="2373" operator="containsText" text="Finalizado">
      <formula>NOT(ISERROR(SEARCH(("Finalizado"),(Q300))))</formula>
    </cfRule>
    <cfRule type="containsText" dxfId="266" priority="2374" operator="containsText" text="em andamento">
      <formula>NOT(ISERROR(SEARCH(("em andamento"),(Q300))))</formula>
    </cfRule>
  </conditionalFormatting>
  <conditionalFormatting sqref="Q302">
    <cfRule type="expression" dxfId="265" priority="2381">
      <formula>$H302="CÉLULA CONSTRUTIVA"</formula>
    </cfRule>
    <cfRule type="containsText" dxfId="264" priority="2383" operator="containsText" text="Lançado">
      <formula>NOT(ISERROR(SEARCH(("Lançado"),(Q302))))</formula>
    </cfRule>
    <cfRule type="containsText" dxfId="263" priority="2384" operator="containsText" text="N/A">
      <formula>NOT(ISERROR(SEARCH(("N/A"),(Q302))))</formula>
    </cfRule>
    <cfRule type="containsText" dxfId="262" priority="2385" operator="containsText" text="Pendente">
      <formula>NOT(ISERROR(SEARCH(("Pendente"),(Q302))))</formula>
    </cfRule>
    <cfRule type="containsText" dxfId="261" priority="2386" operator="containsText" text="Finalizado">
      <formula>NOT(ISERROR(SEARCH(("Finalizado"),(Q302))))</formula>
    </cfRule>
    <cfRule type="containsText" dxfId="260" priority="2387" operator="containsText" text="em andamento">
      <formula>NOT(ISERROR(SEARCH(("em andamento"),(Q302))))</formula>
    </cfRule>
    <cfRule type="containsText" dxfId="259" priority="2388" operator="containsText" text="Lançado">
      <formula>NOT(ISERROR(SEARCH(("Lançado"),(Q302))))</formula>
    </cfRule>
    <cfRule type="containsText" dxfId="258" priority="2389" operator="containsText" text="N/A">
      <formula>NOT(ISERROR(SEARCH(("N/A"),(Q302))))</formula>
    </cfRule>
    <cfRule type="containsText" dxfId="257" priority="2390" operator="containsText" text="Pendente">
      <formula>NOT(ISERROR(SEARCH(("Pendente"),(Q302))))</formula>
    </cfRule>
    <cfRule type="expression" dxfId="256" priority="2382">
      <formula>$H302="ETAPA"</formula>
    </cfRule>
  </conditionalFormatting>
  <conditionalFormatting sqref="Q302:Q303">
    <cfRule type="expression" dxfId="255" priority="2380">
      <formula>$H302="SUBETAPA"</formula>
    </cfRule>
    <cfRule type="containsText" dxfId="254" priority="2391" operator="containsText" text="Finalizado">
      <formula>NOT(ISERROR(SEARCH(("Finalizado"),(Q302))))</formula>
    </cfRule>
    <cfRule type="containsText" dxfId="253" priority="2392" operator="containsText" text="em andamento">
      <formula>NOT(ISERROR(SEARCH(("em andamento"),(Q302))))</formula>
    </cfRule>
  </conditionalFormatting>
  <conditionalFormatting sqref="Q303 Q266 Q291:Q292">
    <cfRule type="containsText" dxfId="252" priority="2252" operator="containsText" text="Pendente">
      <formula>NOT(ISERROR(SEARCH(("Pendente"),(Q266))))</formula>
    </cfRule>
  </conditionalFormatting>
  <conditionalFormatting sqref="Q303">
    <cfRule type="containsText" dxfId="251" priority="2250" operator="containsText" text="Lançado">
      <formula>NOT(ISERROR(SEARCH(("Lançado"),(Q303))))</formula>
    </cfRule>
    <cfRule type="containsText" dxfId="250" priority="2251" operator="containsText" text="N/A">
      <formula>NOT(ISERROR(SEARCH(("N/A"),(Q303))))</formula>
    </cfRule>
  </conditionalFormatting>
  <conditionalFormatting sqref="Q303:Q304 Q306 Q324 Q326 Q301 Q227">
    <cfRule type="containsText" dxfId="249" priority="2122" operator="containsText" text="Pendente">
      <formula>NOT(ISERROR(SEARCH(("Pendente"),(Q227))))</formula>
    </cfRule>
  </conditionalFormatting>
  <conditionalFormatting sqref="Q304:Q305">
    <cfRule type="containsText" dxfId="248" priority="2400" operator="containsText" text="em andamento">
      <formula>NOT(ISERROR(SEARCH(("em andamento"),(Q304))))</formula>
    </cfRule>
    <cfRule type="containsText" dxfId="247" priority="2398" operator="containsText" text="Pendente">
      <formula>NOT(ISERROR(SEARCH(("Pendente"),(Q304))))</formula>
    </cfRule>
    <cfRule type="containsText" dxfId="246" priority="2399" operator="containsText" text="Finalizado">
      <formula>NOT(ISERROR(SEARCH(("Finalizado"),(Q304))))</formula>
    </cfRule>
  </conditionalFormatting>
  <conditionalFormatting sqref="Q305">
    <cfRule type="containsText" dxfId="245" priority="2407" operator="containsText" text="Finalizado">
      <formula>NOT(ISERROR(SEARCH(("Finalizado"),(Q305))))</formula>
    </cfRule>
    <cfRule type="containsText" dxfId="244" priority="2406" operator="containsText" text="Pendente">
      <formula>NOT(ISERROR(SEARCH(("Pendente"),(Q305))))</formula>
    </cfRule>
    <cfRule type="containsText" dxfId="243" priority="2405" operator="containsText" text="N/A">
      <formula>NOT(ISERROR(SEARCH(("N/A"),(Q305))))</formula>
    </cfRule>
    <cfRule type="expression" dxfId="242" priority="2403">
      <formula>$H305="ETAPA"</formula>
    </cfRule>
    <cfRule type="containsText" dxfId="241" priority="2404" operator="containsText" text="Lançado">
      <formula>NOT(ISERROR(SEARCH(("Lançado"),(Q305))))</formula>
    </cfRule>
    <cfRule type="containsText" dxfId="240" priority="2408" operator="containsText" text="em andamento">
      <formula>NOT(ISERROR(SEARCH(("em andamento"),(Q305))))</formula>
    </cfRule>
    <cfRule type="expression" dxfId="239" priority="2401">
      <formula>$H305="SUBETAPA"</formula>
    </cfRule>
    <cfRule type="expression" dxfId="238" priority="2402">
      <formula>$H305="CÉLULA CONSTRUTIVA"</formula>
    </cfRule>
  </conditionalFormatting>
  <conditionalFormatting sqref="Q305:Q309">
    <cfRule type="containsText" dxfId="237" priority="2412" operator="containsText" text="Finalizado">
      <formula>NOT(ISERROR(SEARCH(("Finalizado"),(Q305))))</formula>
    </cfRule>
    <cfRule type="containsText" dxfId="236" priority="2413" operator="containsText" text="em andamento">
      <formula>NOT(ISERROR(SEARCH(("em andamento"),(Q305))))</formula>
    </cfRule>
    <cfRule type="containsText" dxfId="235" priority="2411" operator="containsText" text="Pendente">
      <formula>NOT(ISERROR(SEARCH(("Pendente"),(Q305))))</formula>
    </cfRule>
    <cfRule type="containsText" dxfId="234" priority="2410" operator="containsText" text="N/A">
      <formula>NOT(ISERROR(SEARCH(("N/A"),(Q305))))</formula>
    </cfRule>
    <cfRule type="containsText" dxfId="233" priority="2409" operator="containsText" text="Lançado">
      <formula>NOT(ISERROR(SEARCH(("Lançado"),(Q305))))</formula>
    </cfRule>
  </conditionalFormatting>
  <conditionalFormatting sqref="Q307:Q308">
    <cfRule type="containsText" dxfId="232" priority="2424" operator="containsText" text="Pendente">
      <formula>NOT(ISERROR(SEARCH(("Pendente"),(Q307))))</formula>
    </cfRule>
    <cfRule type="containsText" dxfId="231" priority="2422" operator="containsText" text="Lançado">
      <formula>NOT(ISERROR(SEARCH(("Lançado"),(Q307))))</formula>
    </cfRule>
    <cfRule type="expression" dxfId="230" priority="2421">
      <formula>$H307="ETAPA"</formula>
    </cfRule>
    <cfRule type="expression" dxfId="229" priority="2420">
      <formula>$H307="CÉLULA CONSTRUTIVA"</formula>
    </cfRule>
    <cfRule type="containsText" dxfId="228" priority="2423" operator="containsText" text="N/A">
      <formula>NOT(ISERROR(SEARCH(("N/A"),(Q307))))</formula>
    </cfRule>
    <cfRule type="containsText" dxfId="227" priority="2426" operator="containsText" text="em andamento">
      <formula>NOT(ISERROR(SEARCH(("em andamento"),(Q307))))</formula>
    </cfRule>
    <cfRule type="containsText" dxfId="226" priority="2425" operator="containsText" text="Finalizado">
      <formula>NOT(ISERROR(SEARCH(("Finalizado"),(Q307))))</formula>
    </cfRule>
    <cfRule type="expression" dxfId="225" priority="2419">
      <formula>$H307="SUBETAPA"</formula>
    </cfRule>
  </conditionalFormatting>
  <conditionalFormatting sqref="Q307:Q310">
    <cfRule type="containsText" dxfId="224" priority="2431" operator="containsText" text="em andamento">
      <formula>NOT(ISERROR(SEARCH(("em andamento"),(Q307))))</formula>
    </cfRule>
    <cfRule type="containsText" dxfId="223" priority="2430" operator="containsText" text="Finalizado">
      <formula>NOT(ISERROR(SEARCH(("Finalizado"),(Q307))))</formula>
    </cfRule>
    <cfRule type="containsText" dxfId="222" priority="2429" operator="containsText" text="Pendente">
      <formula>NOT(ISERROR(SEARCH(("Pendente"),(Q307))))</formula>
    </cfRule>
    <cfRule type="containsText" dxfId="221" priority="2428" operator="containsText" text="N/A">
      <formula>NOT(ISERROR(SEARCH(("N/A"),(Q307))))</formula>
    </cfRule>
    <cfRule type="containsText" dxfId="220" priority="2427" operator="containsText" text="Lançado">
      <formula>NOT(ISERROR(SEARCH(("Lançado"),(Q307))))</formula>
    </cfRule>
  </conditionalFormatting>
  <conditionalFormatting sqref="Q309:Q310 Q283">
    <cfRule type="expression" dxfId="219" priority="1827">
      <formula>$H283="CÉLULA CONSTRUTIVA"</formula>
    </cfRule>
  </conditionalFormatting>
  <conditionalFormatting sqref="Q309:Q310">
    <cfRule type="expression" dxfId="218" priority="1826">
      <formula>$H309="SUBETAPA"</formula>
    </cfRule>
  </conditionalFormatting>
  <conditionalFormatting sqref="Q310">
    <cfRule type="containsText" dxfId="217" priority="2457" operator="containsText" text="em andamento">
      <formula>NOT(ISERROR(SEARCH(("em andamento"),(Q310))))</formula>
    </cfRule>
    <cfRule type="containsText" dxfId="216" priority="2455" operator="containsText" text="Pendente">
      <formula>NOT(ISERROR(SEARCH(("Pendente"),(Q310))))</formula>
    </cfRule>
    <cfRule type="containsText" dxfId="215" priority="2454" operator="containsText" text="N/A">
      <formula>NOT(ISERROR(SEARCH(("N/A"),(Q310))))</formula>
    </cfRule>
    <cfRule type="containsText" dxfId="214" priority="2453" operator="containsText" text="Lançado">
      <formula>NOT(ISERROR(SEARCH(("Lançado"),(Q310))))</formula>
    </cfRule>
    <cfRule type="containsText" dxfId="213" priority="2456" operator="containsText" text="Finalizado">
      <formula>NOT(ISERROR(SEARCH(("Finalizado"),(Q310))))</formula>
    </cfRule>
  </conditionalFormatting>
  <conditionalFormatting sqref="Q317">
    <cfRule type="containsText" dxfId="212" priority="2487" operator="containsText" text="Finalizado">
      <formula>NOT(ISERROR(SEARCH(("Finalizado"),(Q317))))</formula>
    </cfRule>
    <cfRule type="containsText" dxfId="211" priority="2486" operator="containsText" text="Pendente">
      <formula>NOT(ISERROR(SEARCH(("Pendente"),(Q317))))</formula>
    </cfRule>
    <cfRule type="containsText" dxfId="210" priority="2485" operator="containsText" text="N/A">
      <formula>NOT(ISERROR(SEARCH(("N/A"),(Q317))))</formula>
    </cfRule>
    <cfRule type="containsText" dxfId="209" priority="2484" operator="containsText" text="Lançado">
      <formula>NOT(ISERROR(SEARCH(("Lançado"),(Q317))))</formula>
    </cfRule>
    <cfRule type="containsText" dxfId="208" priority="2488" operator="containsText" text="em andamento">
      <formula>NOT(ISERROR(SEARCH(("em andamento"),(Q317))))</formula>
    </cfRule>
    <cfRule type="expression" dxfId="207" priority="2483">
      <formula>$H317="ETAPA"</formula>
    </cfRule>
    <cfRule type="expression" dxfId="206" priority="2482">
      <formula>$H317="CÉLULA CONSTRUTIVA"</formula>
    </cfRule>
    <cfRule type="expression" dxfId="205" priority="2481">
      <formula>$H317="SUBETAPA"</formula>
    </cfRule>
  </conditionalFormatting>
  <conditionalFormatting sqref="Q317:Q321">
    <cfRule type="containsText" dxfId="204" priority="2490" operator="containsText" text="N/A">
      <formula>NOT(ISERROR(SEARCH(("N/A"),(Q317))))</formula>
    </cfRule>
    <cfRule type="containsText" dxfId="203" priority="2491" operator="containsText" text="Pendente">
      <formula>NOT(ISERROR(SEARCH(("Pendente"),(Q317))))</formula>
    </cfRule>
    <cfRule type="containsText" dxfId="202" priority="2492" operator="containsText" text="Finalizado">
      <formula>NOT(ISERROR(SEARCH(("Finalizado"),(Q317))))</formula>
    </cfRule>
    <cfRule type="containsText" dxfId="201" priority="2493" operator="containsText" text="em andamento">
      <formula>NOT(ISERROR(SEARCH(("em andamento"),(Q317))))</formula>
    </cfRule>
    <cfRule type="containsText" dxfId="200" priority="2489" operator="containsText" text="Lançado">
      <formula>NOT(ISERROR(SEARCH(("Lançado"),(Q317))))</formula>
    </cfRule>
  </conditionalFormatting>
  <conditionalFormatting sqref="Q320">
    <cfRule type="containsText" dxfId="199" priority="2505" operator="containsText" text="em andamento">
      <formula>NOT(ISERROR(SEARCH(("em andamento"),(Q320))))</formula>
    </cfRule>
    <cfRule type="containsText" dxfId="198" priority="2504" operator="containsText" text="Finalizado">
      <formula>NOT(ISERROR(SEARCH(("Finalizado"),(Q320))))</formula>
    </cfRule>
    <cfRule type="containsText" dxfId="197" priority="2503" operator="containsText" text="Pendente">
      <formula>NOT(ISERROR(SEARCH(("Pendente"),(Q320))))</formula>
    </cfRule>
    <cfRule type="containsText" dxfId="196" priority="2502" operator="containsText" text="N/A">
      <formula>NOT(ISERROR(SEARCH(("N/A"),(Q320))))</formula>
    </cfRule>
    <cfRule type="containsText" dxfId="195" priority="2501" operator="containsText" text="Lançado">
      <formula>NOT(ISERROR(SEARCH(("Lançado"),(Q320))))</formula>
    </cfRule>
  </conditionalFormatting>
  <conditionalFormatting sqref="Q320:Q321">
    <cfRule type="expression" dxfId="194" priority="2499">
      <formula>$H320="SUBETAPA"</formula>
    </cfRule>
    <cfRule type="expression" dxfId="193" priority="2500">
      <formula>$H320="CÉLULA CONSTRUTIVA"</formula>
    </cfRule>
  </conditionalFormatting>
  <conditionalFormatting sqref="Q321">
    <cfRule type="containsText" dxfId="192" priority="2510" operator="containsText" text="N/A">
      <formula>NOT(ISERROR(SEARCH(("N/A"),(Q321))))</formula>
    </cfRule>
    <cfRule type="containsText" dxfId="191" priority="2511" operator="containsText" text="Pendente">
      <formula>NOT(ISERROR(SEARCH(("Pendente"),(Q321))))</formula>
    </cfRule>
    <cfRule type="containsText" dxfId="190" priority="2512" operator="containsText" text="Finalizado">
      <formula>NOT(ISERROR(SEARCH(("Finalizado"),(Q321))))</formula>
    </cfRule>
    <cfRule type="containsText" dxfId="189" priority="2513" operator="containsText" text="em andamento">
      <formula>NOT(ISERROR(SEARCH(("em andamento"),(Q321))))</formula>
    </cfRule>
    <cfRule type="expression" dxfId="188" priority="2508">
      <formula>$H321="ETAPA"</formula>
    </cfRule>
    <cfRule type="containsText" dxfId="187" priority="2509" operator="containsText" text="Lançado">
      <formula>NOT(ISERROR(SEARCH(("Lançado"),(Q321))))</formula>
    </cfRule>
  </conditionalFormatting>
  <conditionalFormatting sqref="Q321:Q323">
    <cfRule type="containsText" dxfId="186" priority="2515" operator="containsText" text="N/A">
      <formula>NOT(ISERROR(SEARCH(("N/A"),(Q321))))</formula>
    </cfRule>
    <cfRule type="containsText" dxfId="185" priority="2518" operator="containsText" text="em andamento">
      <formula>NOT(ISERROR(SEARCH(("em andamento"),(Q321))))</formula>
    </cfRule>
    <cfRule type="containsText" dxfId="184" priority="2517" operator="containsText" text="Finalizado">
      <formula>NOT(ISERROR(SEARCH(("Finalizado"),(Q321))))</formula>
    </cfRule>
    <cfRule type="containsText" dxfId="183" priority="2516" operator="containsText" text="Pendente">
      <formula>NOT(ISERROR(SEARCH(("Pendente"),(Q321))))</formula>
    </cfRule>
    <cfRule type="containsText" dxfId="182" priority="2514" operator="containsText" text="Lançado">
      <formula>NOT(ISERROR(SEARCH(("Lançado"),(Q321))))</formula>
    </cfRule>
  </conditionalFormatting>
  <conditionalFormatting sqref="Q323">
    <cfRule type="expression" dxfId="181" priority="2524">
      <formula>$H323="SUBETAPA"</formula>
    </cfRule>
    <cfRule type="expression" dxfId="180" priority="2525">
      <formula>$H323="CÉLULA CONSTRUTIVA"</formula>
    </cfRule>
    <cfRule type="expression" dxfId="179" priority="2526">
      <formula>$H323="ETAPA"</formula>
    </cfRule>
    <cfRule type="containsText" dxfId="178" priority="2527" operator="containsText" text="Lançado">
      <formula>NOT(ISERROR(SEARCH(("Lançado"),(Q323))))</formula>
    </cfRule>
    <cfRule type="containsText" dxfId="177" priority="2528" operator="containsText" text="N/A">
      <formula>NOT(ISERROR(SEARCH(("N/A"),(Q323))))</formula>
    </cfRule>
    <cfRule type="containsText" dxfId="176" priority="2529" operator="containsText" text="Pendente">
      <formula>NOT(ISERROR(SEARCH(("Pendente"),(Q323))))</formula>
    </cfRule>
    <cfRule type="containsText" dxfId="175" priority="2530" operator="containsText" text="Finalizado">
      <formula>NOT(ISERROR(SEARCH(("Finalizado"),(Q323))))</formula>
    </cfRule>
    <cfRule type="containsText" dxfId="174" priority="2531" operator="containsText" text="em andamento">
      <formula>NOT(ISERROR(SEARCH(("em andamento"),(Q323))))</formula>
    </cfRule>
  </conditionalFormatting>
  <conditionalFormatting sqref="Q323:Q325">
    <cfRule type="containsText" dxfId="173" priority="2532" operator="containsText" text="Lançado">
      <formula>NOT(ISERROR(SEARCH(("Lançado"),(Q323))))</formula>
    </cfRule>
    <cfRule type="containsText" dxfId="172" priority="2533" operator="containsText" text="N/A">
      <formula>NOT(ISERROR(SEARCH(("N/A"),(Q323))))</formula>
    </cfRule>
    <cfRule type="containsText" dxfId="171" priority="2534" operator="containsText" text="Pendente">
      <formula>NOT(ISERROR(SEARCH(("Pendente"),(Q323))))</formula>
    </cfRule>
    <cfRule type="containsText" dxfId="170" priority="2535" operator="containsText" text="Finalizado">
      <formula>NOT(ISERROR(SEARCH(("Finalizado"),(Q323))))</formula>
    </cfRule>
    <cfRule type="containsText" dxfId="169" priority="2536" operator="containsText" text="em andamento">
      <formula>NOT(ISERROR(SEARCH(("em andamento"),(Q323))))</formula>
    </cfRule>
  </conditionalFormatting>
  <conditionalFormatting sqref="Q325">
    <cfRule type="containsText" dxfId="168" priority="2547" operator="containsText" text="Pendente">
      <formula>NOT(ISERROR(SEARCH(("Pendente"),(Q325))))</formula>
    </cfRule>
    <cfRule type="containsText" dxfId="167" priority="2548" operator="containsText" text="Finalizado">
      <formula>NOT(ISERROR(SEARCH(("Finalizado"),(Q325))))</formula>
    </cfRule>
    <cfRule type="containsText" dxfId="166" priority="2549" operator="containsText" text="em andamento">
      <formula>NOT(ISERROR(SEARCH(("em andamento"),(Q325))))</formula>
    </cfRule>
    <cfRule type="expression" dxfId="165" priority="2542">
      <formula>$H325="SUBETAPA"</formula>
    </cfRule>
    <cfRule type="expression" dxfId="164" priority="2543">
      <formula>$H325="CÉLULA CONSTRUTIVA"</formula>
    </cfRule>
    <cfRule type="expression" dxfId="163" priority="2544">
      <formula>$H325="ETAPA"</formula>
    </cfRule>
    <cfRule type="containsText" dxfId="162" priority="2545" operator="containsText" text="Lançado">
      <formula>NOT(ISERROR(SEARCH(("Lançado"),(Q325))))</formula>
    </cfRule>
    <cfRule type="containsText" dxfId="161" priority="2546" operator="containsText" text="N/A">
      <formula>NOT(ISERROR(SEARCH(("N/A"),(Q325))))</formula>
    </cfRule>
  </conditionalFormatting>
  <conditionalFormatting sqref="Q325:Q327">
    <cfRule type="containsText" dxfId="160" priority="2550" operator="containsText" text="Lançado">
      <formula>NOT(ISERROR(SEARCH(("Lançado"),(Q325))))</formula>
    </cfRule>
    <cfRule type="containsText" dxfId="159" priority="2552" operator="containsText" text="Pendente">
      <formula>NOT(ISERROR(SEARCH(("Pendente"),(Q325))))</formula>
    </cfRule>
    <cfRule type="containsText" dxfId="158" priority="2551" operator="containsText" text="N/A">
      <formula>NOT(ISERROR(SEARCH(("N/A"),(Q325))))</formula>
    </cfRule>
    <cfRule type="containsText" dxfId="157" priority="2554" operator="containsText" text="em andamento">
      <formula>NOT(ISERROR(SEARCH(("em andamento"),(Q325))))</formula>
    </cfRule>
    <cfRule type="containsText" dxfId="156" priority="2553" operator="containsText" text="Finalizado">
      <formula>NOT(ISERROR(SEARCH(("Finalizado"),(Q325))))</formula>
    </cfRule>
  </conditionalFormatting>
  <conditionalFormatting sqref="Q327">
    <cfRule type="containsText" dxfId="155" priority="2567" operator="containsText" text="N/A">
      <formula>NOT(ISERROR(SEARCH(("N/A"),(Q327))))</formula>
    </cfRule>
    <cfRule type="containsText" dxfId="154" priority="2568" operator="containsText" text="Pendente">
      <formula>NOT(ISERROR(SEARCH(("Pendente"),(Q327))))</formula>
    </cfRule>
    <cfRule type="containsText" dxfId="153" priority="2569" operator="containsText" text="Finalizado">
      <formula>NOT(ISERROR(SEARCH(("Finalizado"),(Q327))))</formula>
    </cfRule>
    <cfRule type="containsText" dxfId="152" priority="2570" operator="containsText" text="em andamento">
      <formula>NOT(ISERROR(SEARCH(("em andamento"),(Q327))))</formula>
    </cfRule>
    <cfRule type="expression" dxfId="151" priority="2560">
      <formula>$H327="ETAPA"</formula>
    </cfRule>
    <cfRule type="containsText" dxfId="150" priority="2561" operator="containsText" text="Lançado">
      <formula>NOT(ISERROR(SEARCH(("Lançado"),(Q327))))</formula>
    </cfRule>
    <cfRule type="containsText" dxfId="149" priority="2562" operator="containsText" text="N/A">
      <formula>NOT(ISERROR(SEARCH(("N/A"),(Q327))))</formula>
    </cfRule>
    <cfRule type="containsText" dxfId="148" priority="2563" operator="containsText" text="Pendente">
      <formula>NOT(ISERROR(SEARCH(("Pendente"),(Q327))))</formula>
    </cfRule>
    <cfRule type="containsText" dxfId="147" priority="2564" operator="containsText" text="Finalizado">
      <formula>NOT(ISERROR(SEARCH(("Finalizado"),(Q327))))</formula>
    </cfRule>
    <cfRule type="containsText" dxfId="146" priority="2565" operator="containsText" text="em andamento">
      <formula>NOT(ISERROR(SEARCH(("em andamento"),(Q327))))</formula>
    </cfRule>
    <cfRule type="containsText" dxfId="145" priority="2566" operator="containsText" text="Lançado">
      <formula>NOT(ISERROR(SEARCH(("Lançado"),(Q327))))</formula>
    </cfRule>
  </conditionalFormatting>
  <conditionalFormatting sqref="Q327:Q328">
    <cfRule type="expression" dxfId="144" priority="2571">
      <formula>$H327="SUBETAPA"</formula>
    </cfRule>
    <cfRule type="expression" dxfId="143" priority="2572">
      <formula>$H327="CÉLULA CONSTRUTIVA"</formula>
    </cfRule>
  </conditionalFormatting>
  <conditionalFormatting sqref="Q328:Q331 Q334">
    <cfRule type="containsText" dxfId="142" priority="2576" operator="containsText" text="em andamento">
      <formula>NOT(ISERROR(SEARCH(("em andamento"),(Q328))))</formula>
    </cfRule>
    <cfRule type="containsText" dxfId="141" priority="2575" operator="containsText" text="Finalizado">
      <formula>NOT(ISERROR(SEARCH(("Finalizado"),(Q328))))</formula>
    </cfRule>
    <cfRule type="containsText" dxfId="140" priority="2574" operator="containsText" text="N/A">
      <formula>NOT(ISERROR(SEARCH(("N/A"),(Q328))))</formula>
    </cfRule>
    <cfRule type="containsText" dxfId="139" priority="2573" operator="containsText" text="Lançado">
      <formula>NOT(ISERROR(SEARCH(("Lançado"),(Q328))))</formula>
    </cfRule>
  </conditionalFormatting>
  <conditionalFormatting sqref="Q329:Q331">
    <cfRule type="containsText" dxfId="138" priority="2577" operator="containsText" text="Pendente">
      <formula>NOT(ISERROR(SEARCH(("Pendente"),(Q329))))</formula>
    </cfRule>
  </conditionalFormatting>
  <conditionalFormatting sqref="Q331">
    <cfRule type="containsText" dxfId="137" priority="2589" operator="containsText" text="Finalizado">
      <formula>NOT(ISERROR(SEARCH(("Finalizado"),(Q331))))</formula>
    </cfRule>
    <cfRule type="containsText" dxfId="136" priority="2590" operator="containsText" text="em andamento">
      <formula>NOT(ISERROR(SEARCH(("em andamento"),(Q331))))</formula>
    </cfRule>
    <cfRule type="containsText" dxfId="135" priority="2581" operator="containsText" text="Lançado">
      <formula>NOT(ISERROR(SEARCH(("Lançado"),(Q331))))</formula>
    </cfRule>
    <cfRule type="expression" dxfId="134" priority="2579">
      <formula>$H331="CÉLULA CONSTRUTIVA"</formula>
    </cfRule>
    <cfRule type="expression" dxfId="133" priority="2578">
      <formula>$H331="SUBETAPA"</formula>
    </cfRule>
    <cfRule type="expression" dxfId="132" priority="2580">
      <formula>$H331="ETAPA"</formula>
    </cfRule>
    <cfRule type="containsText" dxfId="131" priority="2583" operator="containsText" text="Pendente">
      <formula>NOT(ISERROR(SEARCH(("Pendente"),(Q331))))</formula>
    </cfRule>
    <cfRule type="containsText" dxfId="130" priority="2584" operator="containsText" text="Finalizado">
      <formula>NOT(ISERROR(SEARCH(("Finalizado"),(Q331))))</formula>
    </cfRule>
    <cfRule type="containsText" dxfId="129" priority="2585" operator="containsText" text="em andamento">
      <formula>NOT(ISERROR(SEARCH(("em andamento"),(Q331))))</formula>
    </cfRule>
    <cfRule type="containsText" dxfId="128" priority="2586" operator="containsText" text="Lançado">
      <formula>NOT(ISERROR(SEARCH(("Lançado"),(Q331))))</formula>
    </cfRule>
    <cfRule type="containsText" dxfId="127" priority="2582" operator="containsText" text="N/A">
      <formula>NOT(ISERROR(SEARCH(("N/A"),(Q331))))</formula>
    </cfRule>
    <cfRule type="containsText" dxfId="126" priority="2587" operator="containsText" text="N/A">
      <formula>NOT(ISERROR(SEARCH(("N/A"),(Q331))))</formula>
    </cfRule>
    <cfRule type="containsText" dxfId="125" priority="2588" operator="containsText" text="Pendente">
      <formula>NOT(ISERROR(SEARCH(("Pendente"),(Q331))))</formula>
    </cfRule>
  </conditionalFormatting>
  <conditionalFormatting sqref="Q332:Q333">
    <cfRule type="containsText" dxfId="124" priority="139" operator="containsText" text="Lançado">
      <formula>NOT(ISERROR(SEARCH(("Lançado"),(Q332))))</formula>
    </cfRule>
    <cfRule type="containsText" dxfId="123" priority="140" operator="containsText" text="N/A">
      <formula>NOT(ISERROR(SEARCH(("N/A"),(Q332))))</formula>
    </cfRule>
    <cfRule type="containsText" dxfId="122" priority="141" operator="containsText" text="Pendente">
      <formula>NOT(ISERROR(SEARCH(("Pendente"),(Q332))))</formula>
    </cfRule>
    <cfRule type="containsText" dxfId="121" priority="142" operator="containsText" text="Finalizado">
      <formula>NOT(ISERROR(SEARCH(("Finalizado"),(Q332))))</formula>
    </cfRule>
    <cfRule type="containsText" dxfId="120" priority="143" operator="containsText" text="em andamento">
      <formula>NOT(ISERROR(SEARCH(("em andamento"),(Q332))))</formula>
    </cfRule>
    <cfRule type="expression" dxfId="119" priority="127">
      <formula>$H332="CÉLULA CONSTRUTIVA"</formula>
    </cfRule>
    <cfRule type="expression" dxfId="118" priority="128">
      <formula>$H332="ETAPA"</formula>
    </cfRule>
    <cfRule type="containsText" dxfId="117" priority="129" operator="containsText" text="Lançado">
      <formula>NOT(ISERROR(SEARCH(("Lançado"),(Q332))))</formula>
    </cfRule>
    <cfRule type="containsText" dxfId="116" priority="130" operator="containsText" text="N/A">
      <formula>NOT(ISERROR(SEARCH(("N/A"),(Q332))))</formula>
    </cfRule>
    <cfRule type="containsText" dxfId="115" priority="131" operator="containsText" text="Pendente">
      <formula>NOT(ISERROR(SEARCH(("Pendente"),(Q332))))</formula>
    </cfRule>
    <cfRule type="containsText" dxfId="114" priority="132" operator="containsText" text="Finalizado">
      <formula>NOT(ISERROR(SEARCH(("Finalizado"),(Q332))))</formula>
    </cfRule>
    <cfRule type="containsText" dxfId="113" priority="133" operator="containsText" text="em andamento">
      <formula>NOT(ISERROR(SEARCH(("em andamento"),(Q332))))</formula>
    </cfRule>
    <cfRule type="containsText" dxfId="112" priority="134" operator="containsText" text="Lançado">
      <formula>NOT(ISERROR(SEARCH(("Lançado"),(Q332))))</formula>
    </cfRule>
    <cfRule type="containsText" dxfId="111" priority="135" operator="containsText" text="N/A">
      <formula>NOT(ISERROR(SEARCH(("N/A"),(Q332))))</formula>
    </cfRule>
    <cfRule type="containsText" dxfId="110" priority="136" operator="containsText" text="Pendente">
      <formula>NOT(ISERROR(SEARCH(("Pendente"),(Q332))))</formula>
    </cfRule>
    <cfRule type="containsText" dxfId="109" priority="137" operator="containsText" text="Finalizado">
      <formula>NOT(ISERROR(SEARCH(("Finalizado"),(Q332))))</formula>
    </cfRule>
    <cfRule type="expression" dxfId="108" priority="125">
      <formula>$H332="CÉLULA CONSTRUTIVA"</formula>
    </cfRule>
    <cfRule type="containsText" dxfId="107" priority="138" operator="containsText" text="em andamento">
      <formula>NOT(ISERROR(SEARCH(("em andamento"),(Q332))))</formula>
    </cfRule>
    <cfRule type="expression" dxfId="106" priority="126">
      <formula>$H332="ETAPA"</formula>
    </cfRule>
  </conditionalFormatting>
  <conditionalFormatting sqref="Q336">
    <cfRule type="containsText" dxfId="105" priority="2604" operator="containsText" text="Finalizado">
      <formula>NOT(ISERROR(SEARCH(("Finalizado"),(Q336))))</formula>
    </cfRule>
    <cfRule type="containsText" dxfId="104" priority="2596" operator="containsText" text="Lançado">
      <formula>NOT(ISERROR(SEARCH(("Lançado"),(Q336))))</formula>
    </cfRule>
    <cfRule type="containsText" dxfId="103" priority="2597" operator="containsText" text="N/A">
      <formula>NOT(ISERROR(SEARCH(("N/A"),(Q336))))</formula>
    </cfRule>
    <cfRule type="containsText" dxfId="102" priority="2598" operator="containsText" text="Pendente">
      <formula>NOT(ISERROR(SEARCH(("Pendente"),(Q336))))</formula>
    </cfRule>
    <cfRule type="containsText" dxfId="101" priority="2599" operator="containsText" text="Finalizado">
      <formula>NOT(ISERROR(SEARCH(("Finalizado"),(Q336))))</formula>
    </cfRule>
    <cfRule type="containsText" dxfId="100" priority="2600" operator="containsText" text="em andamento">
      <formula>NOT(ISERROR(SEARCH(("em andamento"),(Q336))))</formula>
    </cfRule>
    <cfRule type="containsText" dxfId="99" priority="2601" operator="containsText" text="Lançado">
      <formula>NOT(ISERROR(SEARCH(("Lançado"),(Q336))))</formula>
    </cfRule>
    <cfRule type="containsText" dxfId="98" priority="2602" operator="containsText" text="N/A">
      <formula>NOT(ISERROR(SEARCH(("N/A"),(Q336))))</formula>
    </cfRule>
    <cfRule type="containsText" dxfId="97" priority="2603" operator="containsText" text="Pendente">
      <formula>NOT(ISERROR(SEARCH(("Pendente"),(Q336))))</formula>
    </cfRule>
    <cfRule type="containsText" dxfId="96" priority="2605" operator="containsText" text="em andamento">
      <formula>NOT(ISERROR(SEARCH(("em andamento"),(Q336))))</formula>
    </cfRule>
  </conditionalFormatting>
  <conditionalFormatting sqref="Q336:Q337">
    <cfRule type="expression" dxfId="95" priority="2606">
      <formula>$H336="SUBETAPA"</formula>
    </cfRule>
    <cfRule type="expression" dxfId="94" priority="2607">
      <formula>$H336="CÉLULA CONSTRUTIVA"</formula>
    </cfRule>
    <cfRule type="expression" dxfId="93" priority="2608">
      <formula>$H336="ETAPA"</formula>
    </cfRule>
  </conditionalFormatting>
  <conditionalFormatting sqref="Q337">
    <cfRule type="containsText" dxfId="92" priority="2609" operator="containsText" text="Lançado">
      <formula>NOT(ISERROR(SEARCH(("Lançado"),(Q337))))</formula>
    </cfRule>
    <cfRule type="containsText" dxfId="91" priority="2610" operator="containsText" text="N/A">
      <formula>NOT(ISERROR(SEARCH(("N/A"),(Q337))))</formula>
    </cfRule>
    <cfRule type="containsText" dxfId="90" priority="2611" operator="containsText" text="Pendente">
      <formula>NOT(ISERROR(SEARCH(("Pendente"),(Q337))))</formula>
    </cfRule>
    <cfRule type="containsText" dxfId="89" priority="2612" operator="containsText" text="Finalizado">
      <formula>NOT(ISERROR(SEARCH(("Finalizado"),(Q337))))</formula>
    </cfRule>
    <cfRule type="containsText" dxfId="88" priority="2613" operator="containsText" text="em andamento">
      <formula>NOT(ISERROR(SEARCH(("em andamento"),(Q337))))</formula>
    </cfRule>
  </conditionalFormatting>
  <conditionalFormatting sqref="Q342">
    <cfRule type="containsText" dxfId="87" priority="2614" operator="containsText" text="Finalizado">
      <formula>NOT(ISERROR(SEARCH(("Finalizado"),(Q342))))</formula>
    </cfRule>
    <cfRule type="containsText" dxfId="86" priority="2615" operator="containsText" text="em andamento">
      <formula>NOT(ISERROR(SEARCH(("em andamento"),(Q342))))</formula>
    </cfRule>
  </conditionalFormatting>
  <conditionalFormatting sqref="Q343:Q345 Q81:Q82">
    <cfRule type="containsText" dxfId="85" priority="1176" operator="containsText" text="Finalizado">
      <formula>NOT(ISERROR(SEARCH(("Finalizado"),(Q81))))</formula>
    </cfRule>
    <cfRule type="expression" dxfId="84" priority="2616">
      <formula>$H81="ETAPA"</formula>
    </cfRule>
  </conditionalFormatting>
  <conditionalFormatting sqref="Q343:Q345">
    <cfRule type="containsText" dxfId="83" priority="1173" operator="containsText" text="Lançado">
      <formula>NOT(ISERROR(SEARCH(("Lançado"),(Q343))))</formula>
    </cfRule>
    <cfRule type="containsText" dxfId="82" priority="1174" operator="containsText" text="N/A">
      <formula>NOT(ISERROR(SEARCH(("N/A"),(Q343))))</formula>
    </cfRule>
    <cfRule type="containsText" dxfId="81" priority="1175" operator="containsText" text="Pendente">
      <formula>NOT(ISERROR(SEARCH(("Pendente"),(Q343))))</formula>
    </cfRule>
    <cfRule type="containsText" dxfId="80" priority="1185" operator="containsText" text="Finalizado">
      <formula>NOT(ISERROR(SEARCH(("Finalizado"),(Q343))))</formula>
    </cfRule>
    <cfRule type="containsText" dxfId="79" priority="1186" operator="containsText" text="em andamento">
      <formula>NOT(ISERROR(SEARCH(("em andamento"),(Q343))))</formula>
    </cfRule>
    <cfRule type="expression" dxfId="78" priority="2617">
      <formula>$H343="SUBETAPA"</formula>
    </cfRule>
    <cfRule type="containsText" dxfId="77" priority="1184" operator="containsText" text="Pendente">
      <formula>NOT(ISERROR(SEARCH(("Pendente"),(Q343))))</formula>
    </cfRule>
    <cfRule type="expression" dxfId="76" priority="2618">
      <formula>$H343="CÉLULA CONSTRUTIVA"</formula>
    </cfRule>
  </conditionalFormatting>
  <conditionalFormatting sqref="Q357:Q359">
    <cfRule type="containsText" dxfId="75" priority="2623" operator="containsText" text="em andamento">
      <formula>NOT(ISERROR(SEARCH(("em andamento"),(Q357))))</formula>
    </cfRule>
    <cfRule type="containsText" dxfId="74" priority="2622" operator="containsText" text="Finalizado">
      <formula>NOT(ISERROR(SEARCH(("Finalizado"),(Q357))))</formula>
    </cfRule>
  </conditionalFormatting>
  <conditionalFormatting sqref="Q359">
    <cfRule type="containsText" dxfId="73" priority="2629" operator="containsText" text="Pendente">
      <formula>NOT(ISERROR(SEARCH(("Pendente"),(Q359))))</formula>
    </cfRule>
    <cfRule type="containsText" dxfId="72" priority="2630" operator="containsText" text="Finalizado">
      <formula>NOT(ISERROR(SEARCH(("Finalizado"),(Q359))))</formula>
    </cfRule>
    <cfRule type="containsText" dxfId="71" priority="2631" operator="containsText" text="em andamento">
      <formula>NOT(ISERROR(SEARCH(("em andamento"),(Q359))))</formula>
    </cfRule>
  </conditionalFormatting>
  <conditionalFormatting sqref="Q359:Q364 Q342:Q346">
    <cfRule type="containsText" dxfId="70" priority="2632" operator="containsText" text="Lançado">
      <formula>NOT(ISERROR(SEARCH(("Lançado"),(Q342))))</formula>
    </cfRule>
    <cfRule type="containsText" dxfId="69" priority="2633" operator="containsText" text="N/A">
      <formula>NOT(ISERROR(SEARCH(("N/A"),(Q342))))</formula>
    </cfRule>
  </conditionalFormatting>
  <conditionalFormatting sqref="Q361:Q364">
    <cfRule type="containsText" dxfId="68" priority="2635" operator="containsText" text="em andamento">
      <formula>NOT(ISERROR(SEARCH(("em andamento"),(Q361))))</formula>
    </cfRule>
  </conditionalFormatting>
  <conditionalFormatting sqref="Q363">
    <cfRule type="expression" dxfId="67" priority="2656">
      <formula>$H363="SUBETAPA"</formula>
    </cfRule>
    <cfRule type="containsText" dxfId="66" priority="2655" operator="containsText" text="em andamento">
      <formula>NOT(ISERROR(SEARCH(("em andamento"),(Q363))))</formula>
    </cfRule>
    <cfRule type="containsText" dxfId="65" priority="2654" operator="containsText" text="Finalizado">
      <formula>NOT(ISERROR(SEARCH(("Finalizado"),(Q363))))</formula>
    </cfRule>
    <cfRule type="containsText" dxfId="64" priority="2653" operator="containsText" text="Pendente">
      <formula>NOT(ISERROR(SEARCH(("Pendente"),(Q363))))</formula>
    </cfRule>
    <cfRule type="containsText" dxfId="63" priority="2652" operator="containsText" text="N/A">
      <formula>NOT(ISERROR(SEARCH(("N/A"),(Q363))))</formula>
    </cfRule>
    <cfRule type="containsText" dxfId="62" priority="2651" operator="containsText" text="Lançado">
      <formula>NOT(ISERROR(SEARCH(("Lançado"),(Q363))))</formula>
    </cfRule>
    <cfRule type="containsText" dxfId="61" priority="2644" operator="containsText" text="em andamento">
      <formula>NOT(ISERROR(SEARCH(("em andamento"),(Q363))))</formula>
    </cfRule>
    <cfRule type="containsText" dxfId="60" priority="2650" operator="containsText" text="em andamento">
      <formula>NOT(ISERROR(SEARCH(("em andamento"),(Q363))))</formula>
    </cfRule>
    <cfRule type="containsText" dxfId="59" priority="2649" operator="containsText" text="Finalizado">
      <formula>NOT(ISERROR(SEARCH(("Finalizado"),(Q363))))</formula>
    </cfRule>
    <cfRule type="containsText" dxfId="58" priority="2648" operator="containsText" text="Pendente">
      <formula>NOT(ISERROR(SEARCH(("Pendente"),(Q363))))</formula>
    </cfRule>
    <cfRule type="containsText" dxfId="57" priority="2647" operator="containsText" text="N/A">
      <formula>NOT(ISERROR(SEARCH(("N/A"),(Q363))))</formula>
    </cfRule>
    <cfRule type="containsText" dxfId="56" priority="2646" operator="containsText" text="Lançado">
      <formula>NOT(ISERROR(SEARCH(("Lançado"),(Q363))))</formula>
    </cfRule>
    <cfRule type="expression" dxfId="55" priority="2645">
      <formula>$H363="ETAPA"</formula>
    </cfRule>
    <cfRule type="expression" dxfId="54" priority="2636">
      <formula>$H363="SUBETAPA"</formula>
    </cfRule>
    <cfRule type="expression" dxfId="53" priority="2637">
      <formula>$H363="CÉLULA CONSTRUTIVA"</formula>
    </cfRule>
    <cfRule type="containsText" dxfId="52" priority="2638" operator="containsText" text="Finalizado">
      <formula>NOT(ISERROR(SEARCH(("Finalizado"),(Q363))))</formula>
    </cfRule>
    <cfRule type="containsText" dxfId="51" priority="2639" operator="containsText" text="em andamento">
      <formula>NOT(ISERROR(SEARCH(("em andamento"),(Q363))))</formula>
    </cfRule>
    <cfRule type="containsText" dxfId="50" priority="2640" operator="containsText" text="Lançado">
      <formula>NOT(ISERROR(SEARCH(("Lançado"),(Q363))))</formula>
    </cfRule>
    <cfRule type="containsText" dxfId="49" priority="2641" operator="containsText" text="N/A">
      <formula>NOT(ISERROR(SEARCH(("N/A"),(Q363))))</formula>
    </cfRule>
    <cfRule type="containsText" dxfId="48" priority="2642" operator="containsText" text="Pendente">
      <formula>NOT(ISERROR(SEARCH(("Pendente"),(Q363))))</formula>
    </cfRule>
    <cfRule type="containsText" dxfId="47" priority="2643" operator="containsText" text="Finalizado">
      <formula>NOT(ISERROR(SEARCH(("Finalizado"),(Q363))))</formula>
    </cfRule>
    <cfRule type="expression" dxfId="46" priority="2657">
      <formula>$H363="CÉLULA CONSTRUTIVA"</formula>
    </cfRule>
    <cfRule type="expression" dxfId="45" priority="2658">
      <formula>$H363="ETAPA"</formula>
    </cfRule>
    <cfRule type="expression" dxfId="44" priority="2659">
      <formula>$H363="SUBETAPA"</formula>
    </cfRule>
    <cfRule type="expression" dxfId="43" priority="2660">
      <formula>$H363="CÉLULA CONSTRUTIVA"</formula>
    </cfRule>
    <cfRule type="expression" dxfId="42" priority="2661">
      <formula>$H363="ETAPA"</formula>
    </cfRule>
    <cfRule type="containsText" dxfId="41" priority="2662" operator="containsText" text="Lançado">
      <formula>NOT(ISERROR(SEARCH(("Lançado"),(Q363))))</formula>
    </cfRule>
    <cfRule type="containsText" dxfId="40" priority="2663" operator="containsText" text="N/A">
      <formula>NOT(ISERROR(SEARCH(("N/A"),(Q363))))</formula>
    </cfRule>
    <cfRule type="containsText" dxfId="39" priority="2664" operator="containsText" text="Pendente">
      <formula>NOT(ISERROR(SEARCH(("Pendente"),(Q363))))</formula>
    </cfRule>
    <cfRule type="containsText" dxfId="38" priority="2665" operator="containsText" text="Finalizado">
      <formula>NOT(ISERROR(SEARCH(("Finalizado"),(Q363))))</formula>
    </cfRule>
    <cfRule type="containsText" dxfId="37" priority="2666" operator="containsText" text="em andamento">
      <formula>NOT(ISERROR(SEARCH(("em andamento"),(Q363))))</formula>
    </cfRule>
    <cfRule type="containsText" dxfId="36" priority="2667" operator="containsText" text="Lançado">
      <formula>NOT(ISERROR(SEARCH(("Lançado"),(Q363))))</formula>
    </cfRule>
    <cfRule type="containsText" dxfId="35" priority="2668" operator="containsText" text="N/A">
      <formula>NOT(ISERROR(SEARCH(("N/A"),(Q363))))</formula>
    </cfRule>
    <cfRule type="containsText" dxfId="34" priority="2669" operator="containsText" text="Pendente">
      <formula>NOT(ISERROR(SEARCH(("Pendente"),(Q363))))</formula>
    </cfRule>
    <cfRule type="containsText" dxfId="33" priority="2670" operator="containsText" text="Finalizado">
      <formula>NOT(ISERROR(SEARCH(("Finalizado"),(Q363))))</formula>
    </cfRule>
    <cfRule type="containsText" dxfId="32" priority="2671" operator="containsText" text="em andamento">
      <formula>NOT(ISERROR(SEARCH(("em andamento"),(Q363))))</formula>
    </cfRule>
  </conditionalFormatting>
  <conditionalFormatting sqref="Q365:Q366">
    <cfRule type="expression" dxfId="31" priority="2672">
      <formula>$H365="CÉLULA CONSTRUTIVA"</formula>
    </cfRule>
    <cfRule type="expression" dxfId="30" priority="2673">
      <formula>$H365="ETAPA"</formula>
    </cfRule>
    <cfRule type="containsText" dxfId="29" priority="2674" operator="containsText" text="Lançado">
      <formula>NOT(ISERROR(SEARCH(("Lançado"),(Q365))))</formula>
    </cfRule>
    <cfRule type="containsText" dxfId="28" priority="2675" operator="containsText" text="N/A">
      <formula>NOT(ISERROR(SEARCH(("N/A"),(Q365))))</formula>
    </cfRule>
    <cfRule type="containsText" dxfId="27" priority="2676" operator="containsText" text="Pendente">
      <formula>NOT(ISERROR(SEARCH(("Pendente"),(Q365))))</formula>
    </cfRule>
    <cfRule type="containsText" dxfId="26" priority="2677" operator="containsText" text="Finalizado">
      <formula>NOT(ISERROR(SEARCH(("Finalizado"),(Q365))))</formula>
    </cfRule>
    <cfRule type="containsText" dxfId="25" priority="2678" operator="containsText" text="em andamento">
      <formula>NOT(ISERROR(SEARCH(("em andamento"),(Q365))))</formula>
    </cfRule>
    <cfRule type="containsText" dxfId="24" priority="2679" operator="containsText" text="Pendente">
      <formula>NOT(ISERROR(SEARCH(("Pendente"),(Q365))))</formula>
    </cfRule>
    <cfRule type="containsText" dxfId="23" priority="2680" operator="containsText" text="Finalizado">
      <formula>NOT(ISERROR(SEARCH(("Finalizado"),(Q365))))</formula>
    </cfRule>
    <cfRule type="containsText" dxfId="22" priority="2681" operator="containsText" text="em andamento">
      <formula>NOT(ISERROR(SEARCH(("em andamento"),(Q365))))</formula>
    </cfRule>
  </conditionalFormatting>
  <conditionalFormatting sqref="Q365:Q367">
    <cfRule type="containsText" dxfId="21" priority="2682" operator="containsText" text="Lançado">
      <formula>NOT(ISERROR(SEARCH(("Lançado"),(Q365))))</formula>
    </cfRule>
    <cfRule type="containsText" dxfId="20" priority="2683" operator="containsText" text="N/A">
      <formula>NOT(ISERROR(SEARCH(("N/A"),(Q365))))</formula>
    </cfRule>
  </conditionalFormatting>
  <conditionalFormatting sqref="Q368">
    <cfRule type="containsText" dxfId="19" priority="2689" operator="containsText" text="Finalizado">
      <formula>NOT(ISERROR(SEARCH(("Finalizado"),(Q368))))</formula>
    </cfRule>
    <cfRule type="expression" dxfId="18" priority="2684">
      <formula>$H368="CÉLULA CONSTRUTIVA"</formula>
    </cfRule>
    <cfRule type="expression" dxfId="17" priority="2685">
      <formula>$H368="ETAPA"</formula>
    </cfRule>
    <cfRule type="containsText" dxfId="16" priority="2686" operator="containsText" text="Lançado">
      <formula>NOT(ISERROR(SEARCH(("Lançado"),(Q368))))</formula>
    </cfRule>
    <cfRule type="containsText" dxfId="15" priority="2687" operator="containsText" text="N/A">
      <formula>NOT(ISERROR(SEARCH(("N/A"),(Q368))))</formula>
    </cfRule>
    <cfRule type="containsText" dxfId="14" priority="2688" operator="containsText" text="Pendente">
      <formula>NOT(ISERROR(SEARCH(("Pendente"),(Q368))))</formula>
    </cfRule>
    <cfRule type="containsText" dxfId="13" priority="2690" operator="containsText" text="em andamento">
      <formula>NOT(ISERROR(SEARCH(("em andamento"),(Q368))))</formula>
    </cfRule>
    <cfRule type="containsText" dxfId="12" priority="2691" operator="containsText" text="Lançado">
      <formula>NOT(ISERROR(SEARCH(("Lançado"),(Q368))))</formula>
    </cfRule>
    <cfRule type="containsText" dxfId="11" priority="2692" operator="containsText" text="N/A">
      <formula>NOT(ISERROR(SEARCH(("N/A"),(Q368))))</formula>
    </cfRule>
    <cfRule type="containsText" dxfId="10" priority="2693" operator="containsText" text="Pendente">
      <formula>NOT(ISERROR(SEARCH(("Pendente"),(Q368))))</formula>
    </cfRule>
    <cfRule type="containsText" dxfId="9" priority="2694" operator="containsText" text="Finalizado">
      <formula>NOT(ISERROR(SEARCH(("Finalizado"),(Q368))))</formula>
    </cfRule>
    <cfRule type="containsText" dxfId="8" priority="2695" operator="containsText" text="em andamento">
      <formula>NOT(ISERROR(SEARCH(("em andamento"),(Q368))))</formula>
    </cfRule>
    <cfRule type="containsText" dxfId="7" priority="2696" operator="containsText" text="Lançado">
      <formula>NOT(ISERROR(SEARCH(("Lançado"),(Q368))))</formula>
    </cfRule>
    <cfRule type="containsText" dxfId="6" priority="2697" operator="containsText" text="N/A">
      <formula>NOT(ISERROR(SEARCH(("N/A"),(Q368))))</formula>
    </cfRule>
    <cfRule type="containsText" dxfId="5" priority="2698" operator="containsText" text="Pendente">
      <formula>NOT(ISERROR(SEARCH(("Pendente"),(Q368))))</formula>
    </cfRule>
    <cfRule type="containsText" dxfId="4" priority="2699" operator="containsText" text="Finalizado">
      <formula>NOT(ISERROR(SEARCH(("Finalizado"),(Q368))))</formula>
    </cfRule>
    <cfRule type="containsText" dxfId="3" priority="2700" operator="containsText" text="em andamento">
      <formula>NOT(ISERROR(SEARCH(("em andamento"),(Q368))))</formula>
    </cfRule>
  </conditionalFormatting>
  <conditionalFormatting sqref="Q368:Q369">
    <cfRule type="expression" dxfId="2" priority="2701">
      <formula>$H368="SUBETAPA"</formula>
    </cfRule>
    <cfRule type="expression" dxfId="1" priority="2702">
      <formula>$H368="CÉLULA CONSTRUTIVA"</formula>
    </cfRule>
    <cfRule type="expression" dxfId="0" priority="2703">
      <formula>$H368="ETAPA"</formula>
    </cfRule>
  </conditionalFormatting>
  <dataValidations disablePrompts="1" count="3">
    <dataValidation type="list" allowBlank="1" showErrorMessage="1" sqref="Q10 Q12" xr:uid="{00000000-0002-0000-0600-000000000000}">
      <formula1>$S$2:$S$5</formula1>
    </dataValidation>
    <dataValidation type="list" allowBlank="1" showErrorMessage="1" sqref="Q11 Q13:Q49 Q51:Q59 Q61:Q68 Q84:Q86 Q88:Q91 Q93:Q103 Q343:Q351 Q130 Q132:Q142 Q144:Q155 Q70:Q82 Q169:Q181 Q368 Q336:Q341 Q353:Q359 Q361 Q363 Q365:Q366 Q194:Q196 P163 P159 Q160 P161 Q162 Q157:Q158 Q164:Q167 Q183:Q192 Q198:Q208 Q210:Q239 Q241:Q259 Q261:Q334 Q105:Q126" xr:uid="{00000000-0002-0000-0600-000001000000}">
      <formula1>"Finalizado,Em Andamento,Pendente,N/A,Lançado ERP"</formula1>
    </dataValidation>
    <dataValidation type="list" allowBlank="1" showErrorMessage="1" sqref="H8:H377" xr:uid="{00000000-0002-0000-0600-000002000000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ECE1"/>
    <outlinePr summaryBelow="0"/>
  </sheetPr>
  <dimension ref="A1:Z1009"/>
  <sheetViews>
    <sheetView showGridLines="0" workbookViewId="0">
      <pane ySplit="1" topLeftCell="A275" activePane="bottomLeft" state="frozen"/>
      <selection pane="bottomLeft" activeCell="E294" sqref="E294"/>
    </sheetView>
  </sheetViews>
  <sheetFormatPr defaultColWidth="12.6640625" defaultRowHeight="15" customHeight="1" x14ac:dyDescent="0.25"/>
  <cols>
    <col min="1" max="1" width="9.88671875" customWidth="1"/>
    <col min="2" max="2" width="55.44140625" customWidth="1"/>
    <col min="3" max="3" width="4.44140625" customWidth="1"/>
    <col min="4" max="4" width="17.6640625" customWidth="1"/>
    <col min="5" max="5" width="15.109375" customWidth="1"/>
    <col min="6" max="6" width="18.6640625" customWidth="1"/>
    <col min="7" max="7" width="31.44140625" customWidth="1"/>
    <col min="8" max="26" width="9.109375" customWidth="1"/>
  </cols>
  <sheetData>
    <row r="1" spans="1:26" ht="14.25" customHeight="1" x14ac:dyDescent="0.3">
      <c r="A1" s="147" t="s">
        <v>931</v>
      </c>
      <c r="B1" s="147" t="s">
        <v>7</v>
      </c>
      <c r="C1" s="147" t="s">
        <v>932</v>
      </c>
      <c r="D1" s="404">
        <v>1</v>
      </c>
      <c r="E1" s="405" t="s">
        <v>933</v>
      </c>
      <c r="F1" s="405" t="s">
        <v>934</v>
      </c>
      <c r="G1" s="405" t="s">
        <v>935</v>
      </c>
      <c r="H1" s="61" t="s">
        <v>936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25" customHeight="1" x14ac:dyDescent="0.3">
      <c r="A2" s="406">
        <f t="shared" ref="A2:A256" si="0">COUNTIFS($B$2:$B$1393,B2)</f>
        <v>1</v>
      </c>
      <c r="B2" s="406" t="s">
        <v>937</v>
      </c>
      <c r="C2" s="407" t="s">
        <v>938</v>
      </c>
      <c r="D2" s="408">
        <f t="shared" ref="D2:D256" si="1">E2*$D$1</f>
        <v>27.55</v>
      </c>
      <c r="E2" s="408">
        <v>27.55</v>
      </c>
      <c r="F2" s="408" t="s">
        <v>939</v>
      </c>
      <c r="G2" s="408" t="s">
        <v>940</v>
      </c>
      <c r="H2" s="61" t="s">
        <v>667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4.25" customHeight="1" x14ac:dyDescent="0.3">
      <c r="A3" s="406">
        <f t="shared" si="0"/>
        <v>1</v>
      </c>
      <c r="B3" s="406" t="s">
        <v>941</v>
      </c>
      <c r="C3" s="407" t="s">
        <v>938</v>
      </c>
      <c r="D3" s="408">
        <f t="shared" si="1"/>
        <v>6.129251700680272</v>
      </c>
      <c r="E3" s="408">
        <v>6.129251700680272</v>
      </c>
      <c r="F3" s="408" t="s">
        <v>939</v>
      </c>
      <c r="G3" s="408" t="s">
        <v>942</v>
      </c>
      <c r="H3" s="61" t="s">
        <v>667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4.25" customHeight="1" x14ac:dyDescent="0.3">
      <c r="A4" s="406">
        <f t="shared" si="0"/>
        <v>1</v>
      </c>
      <c r="B4" s="406" t="s">
        <v>943</v>
      </c>
      <c r="C4" s="407" t="s">
        <v>938</v>
      </c>
      <c r="D4" s="408">
        <f t="shared" si="1"/>
        <v>5.89</v>
      </c>
      <c r="E4" s="408">
        <v>5.89</v>
      </c>
      <c r="F4" s="408" t="s">
        <v>939</v>
      </c>
      <c r="G4" s="408" t="s">
        <v>942</v>
      </c>
      <c r="H4" s="61" t="s">
        <v>667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4.25" customHeight="1" x14ac:dyDescent="0.3">
      <c r="A5" s="406">
        <f t="shared" si="0"/>
        <v>1</v>
      </c>
      <c r="B5" s="406" t="s">
        <v>944</v>
      </c>
      <c r="C5" s="407" t="s">
        <v>938</v>
      </c>
      <c r="D5" s="408">
        <f t="shared" si="1"/>
        <v>5.89</v>
      </c>
      <c r="E5" s="408">
        <v>5.89</v>
      </c>
      <c r="F5" s="408" t="s">
        <v>939</v>
      </c>
      <c r="G5" s="408" t="s">
        <v>942</v>
      </c>
      <c r="H5" s="61" t="s">
        <v>667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4.25" customHeight="1" x14ac:dyDescent="0.3">
      <c r="A6" s="406">
        <f t="shared" si="0"/>
        <v>1</v>
      </c>
      <c r="B6" s="406" t="s">
        <v>945</v>
      </c>
      <c r="C6" s="407" t="s">
        <v>938</v>
      </c>
      <c r="D6" s="408">
        <f t="shared" si="1"/>
        <v>5.5482456140350882</v>
      </c>
      <c r="E6" s="408">
        <v>5.5482456140350882</v>
      </c>
      <c r="F6" s="408" t="s">
        <v>939</v>
      </c>
      <c r="G6" s="408" t="s">
        <v>942</v>
      </c>
      <c r="H6" s="61" t="s">
        <v>667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4.25" customHeight="1" x14ac:dyDescent="0.3">
      <c r="A7" s="406">
        <f t="shared" si="0"/>
        <v>1</v>
      </c>
      <c r="B7" s="406" t="s">
        <v>946</v>
      </c>
      <c r="C7" s="407" t="s">
        <v>938</v>
      </c>
      <c r="D7" s="408">
        <f t="shared" si="1"/>
        <v>5.5482456140350882</v>
      </c>
      <c r="E7" s="408">
        <v>5.5482456140350882</v>
      </c>
      <c r="F7" s="408" t="s">
        <v>939</v>
      </c>
      <c r="G7" s="408" t="s">
        <v>942</v>
      </c>
      <c r="H7" s="61" t="s">
        <v>667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4.25" customHeight="1" x14ac:dyDescent="0.3">
      <c r="A8" s="406">
        <f t="shared" si="0"/>
        <v>1</v>
      </c>
      <c r="B8" s="406" t="s">
        <v>947</v>
      </c>
      <c r="C8" s="407" t="s">
        <v>938</v>
      </c>
      <c r="D8" s="408">
        <f t="shared" si="1"/>
        <v>5.5482456140350882</v>
      </c>
      <c r="E8" s="408">
        <v>5.5482456140350882</v>
      </c>
      <c r="F8" s="408" t="s">
        <v>939</v>
      </c>
      <c r="G8" s="408" t="s">
        <v>942</v>
      </c>
      <c r="H8" s="61" t="s">
        <v>667</v>
      </c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4.25" customHeight="1" x14ac:dyDescent="0.3">
      <c r="A9" s="406">
        <f t="shared" si="0"/>
        <v>1</v>
      </c>
      <c r="B9" s="406" t="s">
        <v>948</v>
      </c>
      <c r="C9" s="407" t="s">
        <v>938</v>
      </c>
      <c r="D9" s="408">
        <f t="shared" si="1"/>
        <v>5.83</v>
      </c>
      <c r="E9" s="408">
        <v>5.83</v>
      </c>
      <c r="F9" s="408" t="s">
        <v>939</v>
      </c>
      <c r="G9" s="408" t="s">
        <v>942</v>
      </c>
      <c r="H9" s="61" t="s">
        <v>667</v>
      </c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4.25" customHeight="1" x14ac:dyDescent="0.3">
      <c r="A10" s="406">
        <f t="shared" si="0"/>
        <v>1</v>
      </c>
      <c r="B10" s="406" t="s">
        <v>949</v>
      </c>
      <c r="C10" s="407" t="s">
        <v>938</v>
      </c>
      <c r="D10" s="408">
        <f t="shared" si="1"/>
        <v>6.7694805194805197</v>
      </c>
      <c r="E10" s="408">
        <v>6.7694805194805197</v>
      </c>
      <c r="F10" s="408" t="s">
        <v>939</v>
      </c>
      <c r="G10" s="408" t="s">
        <v>942</v>
      </c>
      <c r="H10" s="61" t="s">
        <v>667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4.25" customHeight="1" x14ac:dyDescent="0.3">
      <c r="A11" s="406">
        <f t="shared" si="0"/>
        <v>1</v>
      </c>
      <c r="B11" s="406" t="s">
        <v>950</v>
      </c>
      <c r="C11" s="407" t="s">
        <v>17</v>
      </c>
      <c r="D11" s="408">
        <f t="shared" si="1"/>
        <v>0.43</v>
      </c>
      <c r="E11" s="408">
        <v>0.43</v>
      </c>
      <c r="F11" s="408" t="s">
        <v>939</v>
      </c>
      <c r="G11" s="408" t="s">
        <v>951</v>
      </c>
      <c r="H11" s="61" t="s">
        <v>667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4.25" customHeight="1" x14ac:dyDescent="0.3">
      <c r="A12" s="406">
        <f t="shared" si="0"/>
        <v>1</v>
      </c>
      <c r="B12" s="406" t="s">
        <v>952</v>
      </c>
      <c r="C12" s="407" t="s">
        <v>938</v>
      </c>
      <c r="D12" s="408">
        <f t="shared" si="1"/>
        <v>6.1</v>
      </c>
      <c r="E12" s="408">
        <v>6.1</v>
      </c>
      <c r="F12" s="408" t="s">
        <v>939</v>
      </c>
      <c r="G12" s="408" t="s">
        <v>953</v>
      </c>
      <c r="H12" s="61" t="s">
        <v>667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4.25" customHeight="1" x14ac:dyDescent="0.3">
      <c r="A13" s="406">
        <f t="shared" si="0"/>
        <v>1</v>
      </c>
      <c r="B13" s="406" t="s">
        <v>954</v>
      </c>
      <c r="C13" s="407" t="s">
        <v>938</v>
      </c>
      <c r="D13" s="408">
        <f t="shared" si="1"/>
        <v>4.88</v>
      </c>
      <c r="E13" s="408">
        <v>4.88</v>
      </c>
      <c r="F13" s="408" t="s">
        <v>939</v>
      </c>
      <c r="G13" s="408" t="s">
        <v>953</v>
      </c>
      <c r="H13" s="61" t="s">
        <v>667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4.25" customHeight="1" x14ac:dyDescent="0.3">
      <c r="A14" s="406">
        <f t="shared" si="0"/>
        <v>1</v>
      </c>
      <c r="B14" s="406" t="s">
        <v>955</v>
      </c>
      <c r="C14" s="407" t="s">
        <v>17</v>
      </c>
      <c r="D14" s="408">
        <f t="shared" si="1"/>
        <v>2.5</v>
      </c>
      <c r="E14" s="408">
        <v>2.5</v>
      </c>
      <c r="F14" s="408" t="s">
        <v>939</v>
      </c>
      <c r="G14" s="408" t="s">
        <v>956</v>
      </c>
      <c r="H14" s="61" t="s">
        <v>667</v>
      </c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4.25" customHeight="1" x14ac:dyDescent="0.3">
      <c r="A15" s="406">
        <f t="shared" si="0"/>
        <v>1</v>
      </c>
      <c r="B15" s="406" t="s">
        <v>957</v>
      </c>
      <c r="C15" s="407" t="s">
        <v>958</v>
      </c>
      <c r="D15" s="408">
        <f t="shared" si="1"/>
        <v>14.27</v>
      </c>
      <c r="E15" s="408">
        <v>14.27</v>
      </c>
      <c r="F15" s="408" t="s">
        <v>939</v>
      </c>
      <c r="G15" s="408" t="s">
        <v>956</v>
      </c>
      <c r="H15" s="61" t="s">
        <v>667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4.25" customHeight="1" x14ac:dyDescent="0.3">
      <c r="A16" s="406">
        <f t="shared" si="0"/>
        <v>1</v>
      </c>
      <c r="B16" s="406" t="s">
        <v>959</v>
      </c>
      <c r="C16" s="407" t="s">
        <v>17</v>
      </c>
      <c r="D16" s="408">
        <f t="shared" si="1"/>
        <v>2.95</v>
      </c>
      <c r="E16" s="408">
        <v>2.95</v>
      </c>
      <c r="F16" s="408" t="s">
        <v>960</v>
      </c>
      <c r="G16" s="408" t="s">
        <v>961</v>
      </c>
      <c r="H16" s="61" t="s">
        <v>962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4.25" customHeight="1" x14ac:dyDescent="0.3">
      <c r="A17" s="406">
        <f t="shared" si="0"/>
        <v>1</v>
      </c>
      <c r="B17" s="406" t="s">
        <v>963</v>
      </c>
      <c r="C17" s="407" t="s">
        <v>17</v>
      </c>
      <c r="D17" s="408">
        <f t="shared" si="1"/>
        <v>4.1861538461538466</v>
      </c>
      <c r="E17" s="408">
        <v>4.1861538461538466</v>
      </c>
      <c r="F17" s="408" t="s">
        <v>960</v>
      </c>
      <c r="G17" s="408" t="s">
        <v>961</v>
      </c>
      <c r="H17" s="61" t="s">
        <v>962</v>
      </c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4.25" customHeight="1" x14ac:dyDescent="0.3">
      <c r="A18" s="406">
        <f t="shared" si="0"/>
        <v>1</v>
      </c>
      <c r="B18" s="406" t="s">
        <v>964</v>
      </c>
      <c r="C18" s="407" t="s">
        <v>17</v>
      </c>
      <c r="D18" s="408">
        <f t="shared" si="1"/>
        <v>3.9889743589743589</v>
      </c>
      <c r="E18" s="408">
        <v>3.9889743589743589</v>
      </c>
      <c r="F18" s="408" t="s">
        <v>960</v>
      </c>
      <c r="G18" s="408" t="s">
        <v>961</v>
      </c>
      <c r="H18" s="61" t="s">
        <v>962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4.25" customHeight="1" x14ac:dyDescent="0.3">
      <c r="A19" s="406">
        <f t="shared" si="0"/>
        <v>1</v>
      </c>
      <c r="B19" s="406" t="s">
        <v>965</v>
      </c>
      <c r="C19" s="407" t="s">
        <v>17</v>
      </c>
      <c r="D19" s="408">
        <f t="shared" si="1"/>
        <v>1.3760000000000001</v>
      </c>
      <c r="E19" s="408">
        <v>1.3760000000000001</v>
      </c>
      <c r="F19" s="408" t="s">
        <v>960</v>
      </c>
      <c r="G19" s="408" t="s">
        <v>961</v>
      </c>
      <c r="H19" s="61" t="s">
        <v>962</v>
      </c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4.25" customHeight="1" x14ac:dyDescent="0.3">
      <c r="A20" s="406">
        <f t="shared" si="0"/>
        <v>1</v>
      </c>
      <c r="B20" s="406" t="s">
        <v>966</v>
      </c>
      <c r="C20" s="407" t="s">
        <v>17</v>
      </c>
      <c r="D20" s="408">
        <f t="shared" si="1"/>
        <v>1.998</v>
      </c>
      <c r="E20" s="408">
        <v>1.998</v>
      </c>
      <c r="F20" s="408" t="s">
        <v>960</v>
      </c>
      <c r="G20" s="408" t="s">
        <v>961</v>
      </c>
      <c r="H20" s="61" t="s">
        <v>962</v>
      </c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4.25" customHeight="1" x14ac:dyDescent="0.3">
      <c r="A21" s="406">
        <f t="shared" si="0"/>
        <v>1</v>
      </c>
      <c r="B21" s="406" t="s">
        <v>967</v>
      </c>
      <c r="C21" s="407" t="s">
        <v>17</v>
      </c>
      <c r="D21" s="408">
        <f t="shared" si="1"/>
        <v>4.0199999999999996</v>
      </c>
      <c r="E21" s="408">
        <v>4.0199999999999996</v>
      </c>
      <c r="F21" s="408" t="s">
        <v>960</v>
      </c>
      <c r="G21" s="408" t="s">
        <v>961</v>
      </c>
      <c r="H21" s="61" t="s">
        <v>962</v>
      </c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4.25" customHeight="1" x14ac:dyDescent="0.3">
      <c r="A22" s="406">
        <f t="shared" si="0"/>
        <v>1</v>
      </c>
      <c r="B22" s="406" t="s">
        <v>968</v>
      </c>
      <c r="C22" s="407" t="s">
        <v>17</v>
      </c>
      <c r="D22" s="408">
        <f t="shared" si="1"/>
        <v>4.1861538461538466</v>
      </c>
      <c r="E22" s="408">
        <v>4.1861538461538466</v>
      </c>
      <c r="F22" s="408" t="s">
        <v>960</v>
      </c>
      <c r="G22" s="408" t="s">
        <v>961</v>
      </c>
      <c r="H22" s="61" t="s">
        <v>962</v>
      </c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4.25" customHeight="1" x14ac:dyDescent="0.3">
      <c r="A23" s="406">
        <f t="shared" si="0"/>
        <v>1</v>
      </c>
      <c r="B23" s="406" t="s">
        <v>969</v>
      </c>
      <c r="C23" s="407" t="s">
        <v>17</v>
      </c>
      <c r="D23" s="408">
        <f t="shared" si="1"/>
        <v>3.9889743589743589</v>
      </c>
      <c r="E23" s="408">
        <v>3.9889743589743589</v>
      </c>
      <c r="F23" s="408" t="s">
        <v>960</v>
      </c>
      <c r="G23" s="408" t="s">
        <v>961</v>
      </c>
      <c r="H23" s="61" t="s">
        <v>962</v>
      </c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4.25" customHeight="1" x14ac:dyDescent="0.3">
      <c r="A24" s="406">
        <f t="shared" si="0"/>
        <v>1</v>
      </c>
      <c r="B24" s="406" t="s">
        <v>970</v>
      </c>
      <c r="C24" s="407" t="s">
        <v>17</v>
      </c>
      <c r="D24" s="408">
        <f t="shared" si="1"/>
        <v>1.4359999999999999</v>
      </c>
      <c r="E24" s="408">
        <v>1.4359999999999999</v>
      </c>
      <c r="F24" s="408" t="s">
        <v>960</v>
      </c>
      <c r="G24" s="408" t="s">
        <v>961</v>
      </c>
      <c r="H24" s="61" t="s">
        <v>962</v>
      </c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4.25" customHeight="1" x14ac:dyDescent="0.3">
      <c r="A25" s="406">
        <f t="shared" si="0"/>
        <v>1</v>
      </c>
      <c r="B25" s="406" t="s">
        <v>971</v>
      </c>
      <c r="C25" s="407" t="s">
        <v>17</v>
      </c>
      <c r="D25" s="408">
        <f t="shared" si="1"/>
        <v>2.0979999999999999</v>
      </c>
      <c r="E25" s="408">
        <v>2.0979999999999999</v>
      </c>
      <c r="F25" s="408" t="s">
        <v>960</v>
      </c>
      <c r="G25" s="408" t="s">
        <v>961</v>
      </c>
      <c r="H25" s="61" t="s">
        <v>962</v>
      </c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4.25" customHeight="1" x14ac:dyDescent="0.3">
      <c r="A26" s="406">
        <f t="shared" si="0"/>
        <v>1</v>
      </c>
      <c r="B26" s="406" t="s">
        <v>972</v>
      </c>
      <c r="C26" s="407" t="s">
        <v>17</v>
      </c>
      <c r="D26" s="408">
        <f t="shared" si="1"/>
        <v>4.1890000000000001</v>
      </c>
      <c r="E26" s="408">
        <v>4.1890000000000001</v>
      </c>
      <c r="F26" s="408" t="s">
        <v>960</v>
      </c>
      <c r="G26" s="408" t="s">
        <v>961</v>
      </c>
      <c r="H26" s="61" t="s">
        <v>962</v>
      </c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4.25" customHeight="1" x14ac:dyDescent="0.3">
      <c r="A27" s="406">
        <f t="shared" si="0"/>
        <v>1</v>
      </c>
      <c r="B27" s="406" t="s">
        <v>973</v>
      </c>
      <c r="C27" s="407" t="s">
        <v>17</v>
      </c>
      <c r="D27" s="408">
        <f t="shared" si="1"/>
        <v>3.22</v>
      </c>
      <c r="E27" s="408">
        <v>3.22</v>
      </c>
      <c r="F27" s="408" t="s">
        <v>960</v>
      </c>
      <c r="G27" s="408" t="s">
        <v>961</v>
      </c>
      <c r="H27" s="61" t="s">
        <v>962</v>
      </c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4.25" customHeight="1" x14ac:dyDescent="0.3">
      <c r="A28" s="406">
        <f t="shared" si="0"/>
        <v>1</v>
      </c>
      <c r="B28" s="406" t="s">
        <v>974</v>
      </c>
      <c r="C28" s="407" t="s">
        <v>17</v>
      </c>
      <c r="D28" s="408">
        <f t="shared" si="1"/>
        <v>3.3050000000000002</v>
      </c>
      <c r="E28" s="408">
        <v>3.3050000000000002</v>
      </c>
      <c r="F28" s="408" t="s">
        <v>960</v>
      </c>
      <c r="G28" s="408" t="s">
        <v>961</v>
      </c>
      <c r="H28" s="61" t="s">
        <v>962</v>
      </c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4.25" customHeight="1" x14ac:dyDescent="0.3">
      <c r="A29" s="406">
        <f t="shared" si="0"/>
        <v>1</v>
      </c>
      <c r="B29" s="406" t="s">
        <v>975</v>
      </c>
      <c r="C29" s="407" t="s">
        <v>17</v>
      </c>
      <c r="D29" s="408">
        <f t="shared" si="1"/>
        <v>4.09</v>
      </c>
      <c r="E29" s="408">
        <v>4.09</v>
      </c>
      <c r="F29" s="408" t="s">
        <v>960</v>
      </c>
      <c r="G29" s="408" t="s">
        <v>961</v>
      </c>
      <c r="H29" s="61" t="s">
        <v>962</v>
      </c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4.25" customHeight="1" x14ac:dyDescent="0.3">
      <c r="A30" s="406">
        <f t="shared" si="0"/>
        <v>1</v>
      </c>
      <c r="B30" s="406" t="s">
        <v>976</v>
      </c>
      <c r="C30" s="407" t="s">
        <v>17</v>
      </c>
      <c r="D30" s="408">
        <f t="shared" si="1"/>
        <v>1.4</v>
      </c>
      <c r="E30" s="408">
        <v>1.4</v>
      </c>
      <c r="F30" s="408" t="s">
        <v>960</v>
      </c>
      <c r="G30" s="408" t="s">
        <v>977</v>
      </c>
      <c r="H30" s="61" t="s">
        <v>962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4.25" customHeight="1" x14ac:dyDescent="0.3">
      <c r="A31" s="406">
        <f t="shared" si="0"/>
        <v>1</v>
      </c>
      <c r="B31" s="406" t="s">
        <v>978</v>
      </c>
      <c r="C31" s="407" t="s">
        <v>17</v>
      </c>
      <c r="D31" s="408">
        <f t="shared" si="1"/>
        <v>0.99</v>
      </c>
      <c r="E31" s="408">
        <v>0.99</v>
      </c>
      <c r="F31" s="408" t="s">
        <v>960</v>
      </c>
      <c r="G31" s="408" t="s">
        <v>977</v>
      </c>
      <c r="H31" s="61" t="s">
        <v>962</v>
      </c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4.25" customHeight="1" x14ac:dyDescent="0.3">
      <c r="A32" s="406">
        <f t="shared" si="0"/>
        <v>1</v>
      </c>
      <c r="B32" s="406" t="s">
        <v>979</v>
      </c>
      <c r="C32" s="407" t="s">
        <v>17</v>
      </c>
      <c r="D32" s="408">
        <f t="shared" si="1"/>
        <v>0.99</v>
      </c>
      <c r="E32" s="408">
        <v>0.99</v>
      </c>
      <c r="F32" s="408" t="s">
        <v>960</v>
      </c>
      <c r="G32" s="408" t="s">
        <v>977</v>
      </c>
      <c r="H32" s="61" t="s">
        <v>962</v>
      </c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4.25" customHeight="1" x14ac:dyDescent="0.3">
      <c r="A33" s="406">
        <f t="shared" si="0"/>
        <v>1</v>
      </c>
      <c r="B33" s="406" t="s">
        <v>980</v>
      </c>
      <c r="C33" s="407" t="s">
        <v>17</v>
      </c>
      <c r="D33" s="408">
        <f t="shared" si="1"/>
        <v>2.7</v>
      </c>
      <c r="E33" s="408">
        <v>2.7</v>
      </c>
      <c r="F33" s="408" t="s">
        <v>960</v>
      </c>
      <c r="G33" s="408" t="s">
        <v>977</v>
      </c>
      <c r="H33" s="61" t="s">
        <v>962</v>
      </c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4.25" customHeight="1" x14ac:dyDescent="0.3">
      <c r="A34" s="406">
        <f t="shared" si="0"/>
        <v>1</v>
      </c>
      <c r="B34" s="406" t="s">
        <v>981</v>
      </c>
      <c r="C34" s="407" t="s">
        <v>17</v>
      </c>
      <c r="D34" s="408">
        <f t="shared" si="1"/>
        <v>11.99</v>
      </c>
      <c r="E34" s="408">
        <v>11.99</v>
      </c>
      <c r="F34" s="408" t="s">
        <v>960</v>
      </c>
      <c r="G34" s="408" t="s">
        <v>977</v>
      </c>
      <c r="H34" s="61" t="s">
        <v>962</v>
      </c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4.25" customHeight="1" x14ac:dyDescent="0.3">
      <c r="A35" s="406">
        <f t="shared" si="0"/>
        <v>1</v>
      </c>
      <c r="B35" s="406" t="s">
        <v>982</v>
      </c>
      <c r="C35" s="407" t="s">
        <v>938</v>
      </c>
      <c r="D35" s="408">
        <f t="shared" si="1"/>
        <v>0.46</v>
      </c>
      <c r="E35" s="408">
        <v>0.46</v>
      </c>
      <c r="F35" s="408" t="s">
        <v>983</v>
      </c>
      <c r="G35" s="408" t="s">
        <v>984</v>
      </c>
      <c r="H35" s="61" t="s">
        <v>983</v>
      </c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4.25" customHeight="1" x14ac:dyDescent="0.3">
      <c r="A36" s="406">
        <f t="shared" si="0"/>
        <v>1</v>
      </c>
      <c r="B36" s="406" t="s">
        <v>985</v>
      </c>
      <c r="C36" s="407" t="s">
        <v>938</v>
      </c>
      <c r="D36" s="408">
        <f t="shared" si="1"/>
        <v>0.97750000000000004</v>
      </c>
      <c r="E36" s="408">
        <v>0.97750000000000004</v>
      </c>
      <c r="F36" s="408" t="s">
        <v>983</v>
      </c>
      <c r="G36" s="408" t="s">
        <v>986</v>
      </c>
      <c r="H36" s="61" t="s">
        <v>983</v>
      </c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4.25" customHeight="1" x14ac:dyDescent="0.3">
      <c r="A37" s="406">
        <f t="shared" si="0"/>
        <v>1</v>
      </c>
      <c r="B37" s="406" t="s">
        <v>987</v>
      </c>
      <c r="C37" s="407" t="s">
        <v>938</v>
      </c>
      <c r="D37" s="408">
        <f t="shared" si="1"/>
        <v>1.44</v>
      </c>
      <c r="E37" s="408">
        <v>1.44</v>
      </c>
      <c r="F37" s="408" t="s">
        <v>983</v>
      </c>
      <c r="G37" s="408" t="s">
        <v>986</v>
      </c>
      <c r="H37" s="61" t="s">
        <v>983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4.25" customHeight="1" x14ac:dyDescent="0.3">
      <c r="A38" s="406">
        <f t="shared" si="0"/>
        <v>1</v>
      </c>
      <c r="B38" s="406" t="s">
        <v>988</v>
      </c>
      <c r="C38" s="407" t="s">
        <v>938</v>
      </c>
      <c r="D38" s="408">
        <f t="shared" si="1"/>
        <v>1.36</v>
      </c>
      <c r="E38" s="408">
        <v>1.36</v>
      </c>
      <c r="F38" s="408" t="s">
        <v>983</v>
      </c>
      <c r="G38" s="408" t="s">
        <v>986</v>
      </c>
      <c r="H38" s="61" t="s">
        <v>983</v>
      </c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4.25" customHeight="1" x14ac:dyDescent="0.3">
      <c r="A39" s="406">
        <f t="shared" si="0"/>
        <v>1</v>
      </c>
      <c r="B39" s="406" t="s">
        <v>989</v>
      </c>
      <c r="C39" s="407" t="s">
        <v>938</v>
      </c>
      <c r="D39" s="408">
        <f t="shared" si="1"/>
        <v>2.2949999999999999</v>
      </c>
      <c r="E39" s="408">
        <v>2.2949999999999999</v>
      </c>
      <c r="F39" s="408" t="s">
        <v>983</v>
      </c>
      <c r="G39" s="408" t="s">
        <v>990</v>
      </c>
      <c r="H39" s="61" t="s">
        <v>983</v>
      </c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4.25" customHeight="1" x14ac:dyDescent="0.3">
      <c r="A40" s="406">
        <f t="shared" si="0"/>
        <v>1</v>
      </c>
      <c r="B40" s="406" t="s">
        <v>991</v>
      </c>
      <c r="C40" s="407" t="s">
        <v>992</v>
      </c>
      <c r="D40" s="408">
        <f t="shared" si="1"/>
        <v>1.75</v>
      </c>
      <c r="E40" s="408">
        <v>1.75</v>
      </c>
      <c r="F40" s="408" t="s">
        <v>983</v>
      </c>
      <c r="G40" s="408" t="s">
        <v>990</v>
      </c>
      <c r="H40" s="61" t="s">
        <v>983</v>
      </c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4.25" customHeight="1" x14ac:dyDescent="0.3">
      <c r="A41" s="406">
        <f t="shared" si="0"/>
        <v>1</v>
      </c>
      <c r="B41" s="406" t="s">
        <v>993</v>
      </c>
      <c r="C41" s="407" t="s">
        <v>992</v>
      </c>
      <c r="D41" s="408">
        <f t="shared" si="1"/>
        <v>605.66</v>
      </c>
      <c r="E41" s="408">
        <v>605.66</v>
      </c>
      <c r="F41" s="408" t="s">
        <v>983</v>
      </c>
      <c r="G41" s="408" t="s">
        <v>990</v>
      </c>
      <c r="H41" s="61" t="s">
        <v>983</v>
      </c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4.25" customHeight="1" x14ac:dyDescent="0.3">
      <c r="A42" s="406">
        <f t="shared" si="0"/>
        <v>1</v>
      </c>
      <c r="B42" s="406" t="s">
        <v>994</v>
      </c>
      <c r="C42" s="407" t="s">
        <v>992</v>
      </c>
      <c r="D42" s="408">
        <f t="shared" si="1"/>
        <v>550</v>
      </c>
      <c r="E42" s="408">
        <v>550</v>
      </c>
      <c r="F42" s="408" t="s">
        <v>983</v>
      </c>
      <c r="G42" s="408" t="s">
        <v>990</v>
      </c>
      <c r="H42" s="61" t="s">
        <v>983</v>
      </c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4.25" customHeight="1" x14ac:dyDescent="0.3">
      <c r="A43" s="406">
        <f t="shared" si="0"/>
        <v>1</v>
      </c>
      <c r="B43" s="406" t="s">
        <v>995</v>
      </c>
      <c r="C43" s="407" t="s">
        <v>938</v>
      </c>
      <c r="D43" s="408">
        <f t="shared" si="1"/>
        <v>2.9449999999999998</v>
      </c>
      <c r="E43" s="408">
        <v>2.9449999999999998</v>
      </c>
      <c r="F43" s="408" t="s">
        <v>983</v>
      </c>
      <c r="G43" s="408" t="s">
        <v>990</v>
      </c>
      <c r="H43" s="61" t="s">
        <v>983</v>
      </c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4.25" customHeight="1" x14ac:dyDescent="0.3">
      <c r="A44" s="406">
        <f t="shared" si="0"/>
        <v>1</v>
      </c>
      <c r="B44" s="406" t="s">
        <v>996</v>
      </c>
      <c r="C44" s="407" t="s">
        <v>992</v>
      </c>
      <c r="D44" s="408">
        <f t="shared" si="1"/>
        <v>425</v>
      </c>
      <c r="E44" s="408">
        <v>425</v>
      </c>
      <c r="F44" s="408" t="s">
        <v>983</v>
      </c>
      <c r="G44" s="408" t="s">
        <v>997</v>
      </c>
      <c r="H44" s="61" t="s">
        <v>983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4.25" customHeight="1" x14ac:dyDescent="0.3">
      <c r="A45" s="406">
        <f t="shared" si="0"/>
        <v>1</v>
      </c>
      <c r="B45" s="406" t="s">
        <v>998</v>
      </c>
      <c r="C45" s="407" t="s">
        <v>992</v>
      </c>
      <c r="D45" s="408">
        <f t="shared" si="1"/>
        <v>480</v>
      </c>
      <c r="E45" s="408">
        <v>480</v>
      </c>
      <c r="F45" s="408" t="s">
        <v>983</v>
      </c>
      <c r="G45" s="408" t="s">
        <v>997</v>
      </c>
      <c r="H45" s="61" t="s">
        <v>983</v>
      </c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4.25" customHeight="1" x14ac:dyDescent="0.3">
      <c r="A46" s="406">
        <f t="shared" si="0"/>
        <v>1</v>
      </c>
      <c r="B46" s="406" t="s">
        <v>999</v>
      </c>
      <c r="C46" s="407" t="s">
        <v>992</v>
      </c>
      <c r="D46" s="408">
        <f t="shared" si="1"/>
        <v>425</v>
      </c>
      <c r="E46" s="408">
        <v>425</v>
      </c>
      <c r="F46" s="408" t="s">
        <v>983</v>
      </c>
      <c r="G46" s="408" t="s">
        <v>997</v>
      </c>
      <c r="H46" s="61" t="s">
        <v>983</v>
      </c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4.25" customHeight="1" x14ac:dyDescent="0.3">
      <c r="A47" s="406">
        <f t="shared" si="0"/>
        <v>1</v>
      </c>
      <c r="B47" s="406" t="s">
        <v>1000</v>
      </c>
      <c r="C47" s="407" t="s">
        <v>958</v>
      </c>
      <c r="D47" s="408">
        <f t="shared" si="1"/>
        <v>75.900000000000006</v>
      </c>
      <c r="E47" s="408">
        <v>75.900000000000006</v>
      </c>
      <c r="F47" s="408" t="s">
        <v>1001</v>
      </c>
      <c r="G47" s="408" t="s">
        <v>1001</v>
      </c>
      <c r="H47" s="61" t="s">
        <v>1002</v>
      </c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4.25" customHeight="1" x14ac:dyDescent="0.3">
      <c r="A48" s="406">
        <f t="shared" si="0"/>
        <v>1</v>
      </c>
      <c r="B48" s="406" t="s">
        <v>1003</v>
      </c>
      <c r="C48" s="407" t="s">
        <v>958</v>
      </c>
      <c r="D48" s="408">
        <f t="shared" si="1"/>
        <v>65.900000000000006</v>
      </c>
      <c r="E48" s="408">
        <v>65.900000000000006</v>
      </c>
      <c r="F48" s="408" t="s">
        <v>1001</v>
      </c>
      <c r="G48" s="408" t="s">
        <v>1001</v>
      </c>
      <c r="H48" s="61" t="s">
        <v>1002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4.25" customHeight="1" x14ac:dyDescent="0.3">
      <c r="A49" s="406">
        <f t="shared" si="0"/>
        <v>1</v>
      </c>
      <c r="B49" s="406" t="s">
        <v>1004</v>
      </c>
      <c r="C49" s="407" t="s">
        <v>958</v>
      </c>
      <c r="D49" s="408">
        <f t="shared" si="1"/>
        <v>102.9</v>
      </c>
      <c r="E49" s="408">
        <v>102.9</v>
      </c>
      <c r="F49" s="408" t="s">
        <v>1001</v>
      </c>
      <c r="G49" s="408" t="s">
        <v>1001</v>
      </c>
      <c r="H49" s="61" t="s">
        <v>1002</v>
      </c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4.25" customHeight="1" x14ac:dyDescent="0.3">
      <c r="A50" s="406">
        <f t="shared" si="0"/>
        <v>1</v>
      </c>
      <c r="B50" s="406" t="s">
        <v>1005</v>
      </c>
      <c r="C50" s="407" t="s">
        <v>14</v>
      </c>
      <c r="D50" s="408">
        <f t="shared" si="1"/>
        <v>750</v>
      </c>
      <c r="E50" s="408">
        <v>750</v>
      </c>
      <c r="F50" s="408" t="s">
        <v>1006</v>
      </c>
      <c r="G50" s="408" t="s">
        <v>1006</v>
      </c>
      <c r="H50" s="61" t="s">
        <v>1007</v>
      </c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4.25" customHeight="1" x14ac:dyDescent="0.3">
      <c r="A51" s="406">
        <f t="shared" si="0"/>
        <v>1</v>
      </c>
      <c r="B51" s="406" t="s">
        <v>1008</v>
      </c>
      <c r="C51" s="407" t="s">
        <v>14</v>
      </c>
      <c r="D51" s="408">
        <f t="shared" si="1"/>
        <v>750</v>
      </c>
      <c r="E51" s="408">
        <v>750</v>
      </c>
      <c r="F51" s="408" t="s">
        <v>1006</v>
      </c>
      <c r="G51" s="408" t="s">
        <v>1006</v>
      </c>
      <c r="H51" s="61" t="s">
        <v>1007</v>
      </c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4.25" customHeight="1" x14ac:dyDescent="0.3">
      <c r="A52" s="406">
        <f t="shared" si="0"/>
        <v>1</v>
      </c>
      <c r="B52" s="406" t="s">
        <v>1009</v>
      </c>
      <c r="C52" s="407" t="s">
        <v>14</v>
      </c>
      <c r="D52" s="408">
        <f t="shared" si="1"/>
        <v>750</v>
      </c>
      <c r="E52" s="408">
        <v>750</v>
      </c>
      <c r="F52" s="408" t="s">
        <v>1006</v>
      </c>
      <c r="G52" s="408" t="s">
        <v>1006</v>
      </c>
      <c r="H52" s="61" t="s">
        <v>1007</v>
      </c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4.25" customHeight="1" x14ac:dyDescent="0.3">
      <c r="A53" s="406">
        <f t="shared" si="0"/>
        <v>1</v>
      </c>
      <c r="B53" s="406" t="s">
        <v>1010</v>
      </c>
      <c r="C53" s="407" t="s">
        <v>1011</v>
      </c>
      <c r="D53" s="408">
        <f t="shared" si="1"/>
        <v>18.7148</v>
      </c>
      <c r="E53" s="408">
        <v>18.7148</v>
      </c>
      <c r="F53" s="408" t="s">
        <v>27</v>
      </c>
      <c r="G53" s="408" t="s">
        <v>1012</v>
      </c>
      <c r="H53" s="61" t="s">
        <v>1013</v>
      </c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4.25" customHeight="1" x14ac:dyDescent="0.3">
      <c r="A54" s="406">
        <f t="shared" si="0"/>
        <v>1</v>
      </c>
      <c r="B54" s="406" t="s">
        <v>1014</v>
      </c>
      <c r="C54" s="407" t="s">
        <v>1011</v>
      </c>
      <c r="D54" s="408">
        <f t="shared" si="1"/>
        <v>23.0336</v>
      </c>
      <c r="E54" s="408">
        <v>23.0336</v>
      </c>
      <c r="F54" s="408" t="s">
        <v>27</v>
      </c>
      <c r="G54" s="408" t="s">
        <v>1012</v>
      </c>
      <c r="H54" s="61" t="s">
        <v>1013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4.25" customHeight="1" x14ac:dyDescent="0.3">
      <c r="A55" s="406">
        <f t="shared" si="0"/>
        <v>1</v>
      </c>
      <c r="B55" s="406" t="s">
        <v>1015</v>
      </c>
      <c r="C55" s="407" t="s">
        <v>1011</v>
      </c>
      <c r="D55" s="408">
        <f t="shared" si="1"/>
        <v>35.99</v>
      </c>
      <c r="E55" s="408">
        <v>35.99</v>
      </c>
      <c r="F55" s="408" t="s">
        <v>27</v>
      </c>
      <c r="G55" s="408" t="s">
        <v>1012</v>
      </c>
      <c r="H55" s="61" t="s">
        <v>1013</v>
      </c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4.25" customHeight="1" x14ac:dyDescent="0.3">
      <c r="A56" s="406">
        <f t="shared" si="0"/>
        <v>1</v>
      </c>
      <c r="B56" s="406" t="s">
        <v>1016</v>
      </c>
      <c r="C56" s="407" t="s">
        <v>1011</v>
      </c>
      <c r="D56" s="408">
        <f t="shared" si="1"/>
        <v>46.666666666666664</v>
      </c>
      <c r="E56" s="408">
        <v>46.666666666666664</v>
      </c>
      <c r="F56" s="408" t="s">
        <v>27</v>
      </c>
      <c r="G56" s="408" t="s">
        <v>1012</v>
      </c>
      <c r="H56" s="61" t="s">
        <v>1013</v>
      </c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4.25" customHeight="1" x14ac:dyDescent="0.3">
      <c r="A57" s="406">
        <f t="shared" si="0"/>
        <v>1</v>
      </c>
      <c r="B57" s="406" t="s">
        <v>1017</v>
      </c>
      <c r="C57" s="407" t="s">
        <v>1011</v>
      </c>
      <c r="D57" s="408">
        <f t="shared" si="1"/>
        <v>59.966666666666669</v>
      </c>
      <c r="E57" s="408">
        <v>59.966666666666669</v>
      </c>
      <c r="F57" s="408" t="s">
        <v>27</v>
      </c>
      <c r="G57" s="408" t="s">
        <v>1012</v>
      </c>
      <c r="H57" s="61" t="s">
        <v>1013</v>
      </c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4.25" customHeight="1" x14ac:dyDescent="0.3">
      <c r="A58" s="406">
        <f t="shared" si="0"/>
        <v>1</v>
      </c>
      <c r="B58" s="406" t="s">
        <v>1018</v>
      </c>
      <c r="C58" s="407" t="s">
        <v>938</v>
      </c>
      <c r="D58" s="408">
        <f t="shared" si="1"/>
        <v>28</v>
      </c>
      <c r="E58" s="408">
        <v>28</v>
      </c>
      <c r="F58" s="408" t="s">
        <v>27</v>
      </c>
      <c r="G58" s="408" t="s">
        <v>1019</v>
      </c>
      <c r="H58" s="61" t="s">
        <v>1013</v>
      </c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4.25" customHeight="1" x14ac:dyDescent="0.3">
      <c r="A59" s="406">
        <f t="shared" si="0"/>
        <v>1</v>
      </c>
      <c r="B59" s="406" t="s">
        <v>1020</v>
      </c>
      <c r="C59" s="407" t="s">
        <v>1011</v>
      </c>
      <c r="D59" s="408">
        <f t="shared" si="1"/>
        <v>25.5</v>
      </c>
      <c r="E59" s="408">
        <v>25.5</v>
      </c>
      <c r="F59" s="408" t="s">
        <v>27</v>
      </c>
      <c r="G59" s="408" t="s">
        <v>1019</v>
      </c>
      <c r="H59" s="61" t="s">
        <v>1013</v>
      </c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4.25" customHeight="1" x14ac:dyDescent="0.3">
      <c r="A60" s="406">
        <f t="shared" si="0"/>
        <v>1</v>
      </c>
      <c r="B60" s="406" t="s">
        <v>1021</v>
      </c>
      <c r="C60" s="407" t="s">
        <v>958</v>
      </c>
      <c r="D60" s="408">
        <f t="shared" si="1"/>
        <v>198.19</v>
      </c>
      <c r="E60" s="408">
        <v>198.19</v>
      </c>
      <c r="F60" s="408" t="s">
        <v>27</v>
      </c>
      <c r="G60" s="408" t="s">
        <v>1022</v>
      </c>
      <c r="H60" s="61" t="s">
        <v>1013</v>
      </c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4.25" customHeight="1" x14ac:dyDescent="0.3">
      <c r="A61" s="406">
        <f t="shared" si="0"/>
        <v>1</v>
      </c>
      <c r="B61" s="406" t="s">
        <v>1023</v>
      </c>
      <c r="C61" s="407" t="s">
        <v>17</v>
      </c>
      <c r="D61" s="408">
        <f t="shared" si="1"/>
        <v>30657</v>
      </c>
      <c r="E61" s="408">
        <v>30657</v>
      </c>
      <c r="F61" s="408" t="s">
        <v>27</v>
      </c>
      <c r="G61" s="408" t="s">
        <v>1022</v>
      </c>
      <c r="H61" s="61" t="s">
        <v>1013</v>
      </c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4.25" customHeight="1" x14ac:dyDescent="0.3">
      <c r="A62" s="406">
        <f t="shared" si="0"/>
        <v>1</v>
      </c>
      <c r="B62" s="406" t="s">
        <v>1024</v>
      </c>
      <c r="C62" s="407" t="s">
        <v>958</v>
      </c>
      <c r="D62" s="408">
        <f t="shared" si="1"/>
        <v>25.26</v>
      </c>
      <c r="E62" s="408">
        <v>25.26</v>
      </c>
      <c r="F62" s="408" t="s">
        <v>27</v>
      </c>
      <c r="G62" s="408" t="s">
        <v>1022</v>
      </c>
      <c r="H62" s="61" t="s">
        <v>1013</v>
      </c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4.25" customHeight="1" x14ac:dyDescent="0.3">
      <c r="A63" s="406">
        <f t="shared" si="0"/>
        <v>1</v>
      </c>
      <c r="B63" s="406" t="s">
        <v>1025</v>
      </c>
      <c r="C63" s="407" t="s">
        <v>958</v>
      </c>
      <c r="D63" s="408">
        <f t="shared" si="1"/>
        <v>21.31</v>
      </c>
      <c r="E63" s="408">
        <v>21.31</v>
      </c>
      <c r="F63" s="408" t="s">
        <v>27</v>
      </c>
      <c r="G63" s="408" t="s">
        <v>1022</v>
      </c>
      <c r="H63" s="61" t="s">
        <v>1013</v>
      </c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4.25" customHeight="1" x14ac:dyDescent="0.3">
      <c r="A64" s="406">
        <f t="shared" si="0"/>
        <v>1</v>
      </c>
      <c r="B64" s="406" t="s">
        <v>1026</v>
      </c>
      <c r="C64" s="407" t="s">
        <v>958</v>
      </c>
      <c r="D64" s="408">
        <f t="shared" si="1"/>
        <v>31</v>
      </c>
      <c r="E64" s="408">
        <v>31</v>
      </c>
      <c r="F64" s="408" t="s">
        <v>27</v>
      </c>
      <c r="G64" s="408" t="s">
        <v>1022</v>
      </c>
      <c r="H64" s="61" t="s">
        <v>1013</v>
      </c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4.25" customHeight="1" x14ac:dyDescent="0.3">
      <c r="A65" s="406">
        <f t="shared" si="0"/>
        <v>1</v>
      </c>
      <c r="B65" s="406" t="s">
        <v>1027</v>
      </c>
      <c r="C65" s="407" t="s">
        <v>958</v>
      </c>
      <c r="D65" s="408">
        <f t="shared" si="1"/>
        <v>97</v>
      </c>
      <c r="E65" s="408">
        <v>97</v>
      </c>
      <c r="F65" s="408" t="s">
        <v>27</v>
      </c>
      <c r="G65" s="408" t="s">
        <v>1022</v>
      </c>
      <c r="H65" s="61" t="s">
        <v>1013</v>
      </c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4.25" customHeight="1" x14ac:dyDescent="0.3">
      <c r="A66" s="406">
        <f t="shared" si="0"/>
        <v>1</v>
      </c>
      <c r="B66" s="406" t="s">
        <v>1028</v>
      </c>
      <c r="C66" s="407" t="s">
        <v>992</v>
      </c>
      <c r="D66" s="408">
        <f t="shared" si="1"/>
        <v>430.94</v>
      </c>
      <c r="E66" s="408">
        <v>430.94</v>
      </c>
      <c r="F66" s="408" t="s">
        <v>685</v>
      </c>
      <c r="G66" s="408" t="s">
        <v>685</v>
      </c>
      <c r="H66" s="61" t="s">
        <v>1002</v>
      </c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4.25" customHeight="1" x14ac:dyDescent="0.3">
      <c r="A67" s="406">
        <f t="shared" si="0"/>
        <v>1</v>
      </c>
      <c r="B67" s="406" t="s">
        <v>1029</v>
      </c>
      <c r="C67" s="407" t="s">
        <v>992</v>
      </c>
      <c r="D67" s="408">
        <f t="shared" si="1"/>
        <v>352</v>
      </c>
      <c r="E67" s="408">
        <v>352</v>
      </c>
      <c r="F67" s="408" t="s">
        <v>685</v>
      </c>
      <c r="G67" s="408" t="s">
        <v>685</v>
      </c>
      <c r="H67" s="61" t="s">
        <v>1002</v>
      </c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4.25" customHeight="1" x14ac:dyDescent="0.3">
      <c r="A68" s="406">
        <f t="shared" si="0"/>
        <v>1</v>
      </c>
      <c r="B68" s="406" t="s">
        <v>1030</v>
      </c>
      <c r="C68" s="407" t="s">
        <v>992</v>
      </c>
      <c r="D68" s="408">
        <f t="shared" si="1"/>
        <v>502</v>
      </c>
      <c r="E68" s="408">
        <v>502</v>
      </c>
      <c r="F68" s="408" t="s">
        <v>685</v>
      </c>
      <c r="G68" s="408" t="s">
        <v>685</v>
      </c>
      <c r="H68" s="61" t="s">
        <v>1002</v>
      </c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4.25" customHeight="1" x14ac:dyDescent="0.3">
      <c r="A69" s="406">
        <f t="shared" si="0"/>
        <v>1</v>
      </c>
      <c r="B69" s="406" t="s">
        <v>1031</v>
      </c>
      <c r="C69" s="407" t="s">
        <v>992</v>
      </c>
      <c r="D69" s="408">
        <f t="shared" si="1"/>
        <v>490</v>
      </c>
      <c r="E69" s="408">
        <v>490</v>
      </c>
      <c r="F69" s="408" t="s">
        <v>685</v>
      </c>
      <c r="G69" s="408" t="s">
        <v>685</v>
      </c>
      <c r="H69" s="61" t="s">
        <v>1002</v>
      </c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4.25" customHeight="1" x14ac:dyDescent="0.3">
      <c r="A70" s="406">
        <f t="shared" si="0"/>
        <v>1</v>
      </c>
      <c r="B70" s="406" t="s">
        <v>1032</v>
      </c>
      <c r="C70" s="407" t="s">
        <v>992</v>
      </c>
      <c r="D70" s="408">
        <f t="shared" si="1"/>
        <v>492.99999999999994</v>
      </c>
      <c r="E70" s="408">
        <v>492.99999999999994</v>
      </c>
      <c r="F70" s="408" t="s">
        <v>685</v>
      </c>
      <c r="G70" s="408" t="s">
        <v>685</v>
      </c>
      <c r="H70" s="61" t="s">
        <v>1002</v>
      </c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4.25" customHeight="1" x14ac:dyDescent="0.3">
      <c r="A71" s="406">
        <f t="shared" si="0"/>
        <v>1</v>
      </c>
      <c r="B71" s="406" t="s">
        <v>1033</v>
      </c>
      <c r="C71" s="407" t="s">
        <v>992</v>
      </c>
      <c r="D71" s="408">
        <f t="shared" si="1"/>
        <v>508.2</v>
      </c>
      <c r="E71" s="408">
        <v>508.2</v>
      </c>
      <c r="F71" s="408" t="s">
        <v>685</v>
      </c>
      <c r="G71" s="408" t="s">
        <v>685</v>
      </c>
      <c r="H71" s="61" t="s">
        <v>1002</v>
      </c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4.25" customHeight="1" x14ac:dyDescent="0.3">
      <c r="A72" s="406">
        <f t="shared" si="0"/>
        <v>1</v>
      </c>
      <c r="B72" s="406" t="s">
        <v>1034</v>
      </c>
      <c r="C72" s="407" t="s">
        <v>992</v>
      </c>
      <c r="D72" s="408">
        <f t="shared" si="1"/>
        <v>517.65</v>
      </c>
      <c r="E72" s="408">
        <v>517.65</v>
      </c>
      <c r="F72" s="408" t="s">
        <v>685</v>
      </c>
      <c r="G72" s="408" t="s">
        <v>685</v>
      </c>
      <c r="H72" s="61" t="s">
        <v>1002</v>
      </c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4.25" customHeight="1" x14ac:dyDescent="0.3">
      <c r="A73" s="406">
        <f t="shared" si="0"/>
        <v>1</v>
      </c>
      <c r="B73" s="406" t="s">
        <v>1035</v>
      </c>
      <c r="C73" s="407" t="s">
        <v>992</v>
      </c>
      <c r="D73" s="408">
        <f t="shared" si="1"/>
        <v>565</v>
      </c>
      <c r="E73" s="408">
        <v>565</v>
      </c>
      <c r="F73" s="408" t="s">
        <v>685</v>
      </c>
      <c r="G73" s="408" t="s">
        <v>685</v>
      </c>
      <c r="H73" s="61" t="s">
        <v>1002</v>
      </c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4.25" customHeight="1" x14ac:dyDescent="0.3">
      <c r="A74" s="406">
        <f t="shared" si="0"/>
        <v>1</v>
      </c>
      <c r="B74" s="406" t="s">
        <v>1036</v>
      </c>
      <c r="C74" s="407" t="s">
        <v>992</v>
      </c>
      <c r="D74" s="408">
        <f t="shared" si="1"/>
        <v>565</v>
      </c>
      <c r="E74" s="408">
        <v>565</v>
      </c>
      <c r="F74" s="408" t="s">
        <v>685</v>
      </c>
      <c r="G74" s="408" t="s">
        <v>685</v>
      </c>
      <c r="H74" s="61" t="s">
        <v>1002</v>
      </c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4.25" customHeight="1" x14ac:dyDescent="0.3">
      <c r="A75" s="406">
        <f t="shared" si="0"/>
        <v>1</v>
      </c>
      <c r="B75" s="406" t="s">
        <v>1037</v>
      </c>
      <c r="C75" s="407" t="s">
        <v>992</v>
      </c>
      <c r="D75" s="408">
        <f t="shared" si="1"/>
        <v>595</v>
      </c>
      <c r="E75" s="408">
        <v>595</v>
      </c>
      <c r="F75" s="408" t="s">
        <v>685</v>
      </c>
      <c r="G75" s="408" t="s">
        <v>685</v>
      </c>
      <c r="H75" s="61" t="s">
        <v>1002</v>
      </c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4.25" customHeight="1" x14ac:dyDescent="0.3">
      <c r="A76" s="406">
        <f t="shared" si="0"/>
        <v>1</v>
      </c>
      <c r="B76" s="406" t="s">
        <v>1038</v>
      </c>
      <c r="C76" s="407" t="s">
        <v>992</v>
      </c>
      <c r="D76" s="408">
        <f t="shared" si="1"/>
        <v>595</v>
      </c>
      <c r="E76" s="408">
        <v>595</v>
      </c>
      <c r="F76" s="408" t="s">
        <v>685</v>
      </c>
      <c r="G76" s="408" t="s">
        <v>685</v>
      </c>
      <c r="H76" s="61" t="s">
        <v>1002</v>
      </c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4.25" customHeight="1" x14ac:dyDescent="0.3">
      <c r="A77" s="406">
        <f t="shared" si="0"/>
        <v>1</v>
      </c>
      <c r="B77" s="406" t="s">
        <v>1039</v>
      </c>
      <c r="C77" s="407" t="s">
        <v>992</v>
      </c>
      <c r="D77" s="408">
        <f t="shared" si="1"/>
        <v>695</v>
      </c>
      <c r="E77" s="408">
        <f>E76+100</f>
        <v>695</v>
      </c>
      <c r="F77" s="408" t="s">
        <v>685</v>
      </c>
      <c r="G77" s="408" t="s">
        <v>685</v>
      </c>
      <c r="H77" s="61" t="s">
        <v>1002</v>
      </c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4.25" customHeight="1" x14ac:dyDescent="0.3">
      <c r="A78" s="406">
        <f t="shared" si="0"/>
        <v>1</v>
      </c>
      <c r="B78" s="406" t="s">
        <v>1040</v>
      </c>
      <c r="C78" s="407" t="s">
        <v>992</v>
      </c>
      <c r="D78" s="408">
        <f t="shared" si="1"/>
        <v>468.86</v>
      </c>
      <c r="E78" s="408">
        <v>468.86</v>
      </c>
      <c r="F78" s="408" t="s">
        <v>685</v>
      </c>
      <c r="G78" s="408" t="s">
        <v>685</v>
      </c>
      <c r="H78" s="61" t="s">
        <v>1002</v>
      </c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4.25" customHeight="1" x14ac:dyDescent="0.3">
      <c r="A79" s="406">
        <f t="shared" si="0"/>
        <v>1</v>
      </c>
      <c r="B79" s="406" t="s">
        <v>1041</v>
      </c>
      <c r="C79" s="407" t="s">
        <v>992</v>
      </c>
      <c r="D79" s="408">
        <f t="shared" si="1"/>
        <v>493.5</v>
      </c>
      <c r="E79" s="408">
        <v>493.5</v>
      </c>
      <c r="F79" s="408" t="s">
        <v>685</v>
      </c>
      <c r="G79" s="408" t="s">
        <v>685</v>
      </c>
      <c r="H79" s="61" t="s">
        <v>1002</v>
      </c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4.25" customHeight="1" x14ac:dyDescent="0.3">
      <c r="A80" s="406">
        <f t="shared" si="0"/>
        <v>1</v>
      </c>
      <c r="B80" s="406" t="s">
        <v>1042</v>
      </c>
      <c r="C80" s="407" t="s">
        <v>1011</v>
      </c>
      <c r="D80" s="408">
        <f t="shared" si="1"/>
        <v>0.31</v>
      </c>
      <c r="E80" s="408">
        <v>0.31</v>
      </c>
      <c r="F80" s="408" t="s">
        <v>1043</v>
      </c>
      <c r="G80" s="408" t="s">
        <v>951</v>
      </c>
      <c r="H80" s="61" t="s">
        <v>951</v>
      </c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4.25" customHeight="1" x14ac:dyDescent="0.3">
      <c r="A81" s="406">
        <f t="shared" si="0"/>
        <v>1</v>
      </c>
      <c r="B81" s="406" t="s">
        <v>1044</v>
      </c>
      <c r="C81" s="407" t="s">
        <v>1011</v>
      </c>
      <c r="D81" s="408">
        <f t="shared" si="1"/>
        <v>2.74</v>
      </c>
      <c r="E81" s="408">
        <v>2.74</v>
      </c>
      <c r="F81" s="408" t="s">
        <v>1043</v>
      </c>
      <c r="G81" s="408" t="s">
        <v>951</v>
      </c>
      <c r="H81" s="61" t="s">
        <v>951</v>
      </c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4.25" customHeight="1" x14ac:dyDescent="0.3">
      <c r="A82" s="406">
        <f t="shared" si="0"/>
        <v>1</v>
      </c>
      <c r="B82" s="406" t="s">
        <v>1045</v>
      </c>
      <c r="C82" s="407" t="s">
        <v>938</v>
      </c>
      <c r="D82" s="408">
        <f t="shared" si="1"/>
        <v>3.43</v>
      </c>
      <c r="E82" s="408">
        <v>3.43</v>
      </c>
      <c r="F82" s="408" t="s">
        <v>1043</v>
      </c>
      <c r="G82" s="408" t="s">
        <v>951</v>
      </c>
      <c r="H82" s="61" t="s">
        <v>951</v>
      </c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4.25" customHeight="1" x14ac:dyDescent="0.3">
      <c r="A83" s="406">
        <f t="shared" si="0"/>
        <v>1</v>
      </c>
      <c r="B83" s="406" t="s">
        <v>1046</v>
      </c>
      <c r="C83" s="407" t="s">
        <v>958</v>
      </c>
      <c r="D83" s="408">
        <f t="shared" si="1"/>
        <v>26.12</v>
      </c>
      <c r="E83" s="408">
        <v>26.12</v>
      </c>
      <c r="F83" s="408" t="s">
        <v>1043</v>
      </c>
      <c r="G83" s="408" t="s">
        <v>951</v>
      </c>
      <c r="H83" s="61" t="s">
        <v>951</v>
      </c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4.25" customHeight="1" x14ac:dyDescent="0.3">
      <c r="A84" s="406">
        <f t="shared" si="0"/>
        <v>1</v>
      </c>
      <c r="B84" s="406" t="s">
        <v>1047</v>
      </c>
      <c r="C84" s="407" t="s">
        <v>958</v>
      </c>
      <c r="D84" s="408">
        <f t="shared" si="1"/>
        <v>19.8</v>
      </c>
      <c r="E84" s="408">
        <v>19.8</v>
      </c>
      <c r="F84" s="408" t="s">
        <v>1043</v>
      </c>
      <c r="G84" s="408" t="s">
        <v>951</v>
      </c>
      <c r="H84" s="61" t="s">
        <v>951</v>
      </c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4.25" customHeight="1" x14ac:dyDescent="0.3">
      <c r="A85" s="406">
        <f t="shared" si="0"/>
        <v>1</v>
      </c>
      <c r="B85" s="406" t="s">
        <v>1048</v>
      </c>
      <c r="C85" s="407" t="s">
        <v>958</v>
      </c>
      <c r="D85" s="408">
        <f t="shared" si="1"/>
        <v>112.13</v>
      </c>
      <c r="E85" s="408">
        <v>112.13</v>
      </c>
      <c r="F85" s="408" t="s">
        <v>1043</v>
      </c>
      <c r="G85" s="408" t="s">
        <v>1043</v>
      </c>
      <c r="H85" s="61" t="s">
        <v>951</v>
      </c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4.25" customHeight="1" x14ac:dyDescent="0.3">
      <c r="A86" s="406">
        <f t="shared" si="0"/>
        <v>1</v>
      </c>
      <c r="B86" s="406" t="s">
        <v>1049</v>
      </c>
      <c r="C86" s="407" t="s">
        <v>17</v>
      </c>
      <c r="D86" s="408">
        <f t="shared" si="1"/>
        <v>0.09</v>
      </c>
      <c r="E86" s="408">
        <v>0.09</v>
      </c>
      <c r="F86" s="408" t="s">
        <v>1043</v>
      </c>
      <c r="G86" s="408" t="s">
        <v>1043</v>
      </c>
      <c r="H86" s="61" t="s">
        <v>951</v>
      </c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4.25" customHeight="1" x14ac:dyDescent="0.3">
      <c r="A87" s="406">
        <f t="shared" si="0"/>
        <v>1</v>
      </c>
      <c r="B87" s="406" t="s">
        <v>1050</v>
      </c>
      <c r="C87" s="407" t="s">
        <v>17</v>
      </c>
      <c r="D87" s="408">
        <f t="shared" si="1"/>
        <v>0.2</v>
      </c>
      <c r="E87" s="408">
        <v>0.2</v>
      </c>
      <c r="F87" s="408" t="s">
        <v>1043</v>
      </c>
      <c r="G87" s="408" t="s">
        <v>1043</v>
      </c>
      <c r="H87" s="61" t="s">
        <v>951</v>
      </c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4.25" customHeight="1" x14ac:dyDescent="0.3">
      <c r="A88" s="406">
        <f t="shared" si="0"/>
        <v>1</v>
      </c>
      <c r="B88" s="406" t="s">
        <v>1051</v>
      </c>
      <c r="C88" s="407" t="s">
        <v>1011</v>
      </c>
      <c r="D88" s="408">
        <f t="shared" si="1"/>
        <v>7.03</v>
      </c>
      <c r="E88" s="408">
        <v>7.03</v>
      </c>
      <c r="F88" s="408" t="s">
        <v>1043</v>
      </c>
      <c r="G88" s="408" t="s">
        <v>1043</v>
      </c>
      <c r="H88" s="61" t="s">
        <v>951</v>
      </c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4.25" customHeight="1" x14ac:dyDescent="0.3">
      <c r="A89" s="406">
        <f t="shared" si="0"/>
        <v>1</v>
      </c>
      <c r="B89" s="406" t="s">
        <v>1052</v>
      </c>
      <c r="C89" s="407" t="s">
        <v>1011</v>
      </c>
      <c r="D89" s="408">
        <f t="shared" si="1"/>
        <v>16.8</v>
      </c>
      <c r="E89" s="408">
        <v>16.8</v>
      </c>
      <c r="F89" s="408" t="s">
        <v>1043</v>
      </c>
      <c r="G89" s="408" t="s">
        <v>1043</v>
      </c>
      <c r="H89" s="61" t="s">
        <v>951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4.25" customHeight="1" x14ac:dyDescent="0.3">
      <c r="A90" s="406">
        <f t="shared" si="0"/>
        <v>1</v>
      </c>
      <c r="B90" s="406" t="s">
        <v>1053</v>
      </c>
      <c r="C90" s="407" t="s">
        <v>1011</v>
      </c>
      <c r="D90" s="408">
        <f t="shared" si="1"/>
        <v>7.98</v>
      </c>
      <c r="E90" s="408">
        <v>7.98</v>
      </c>
      <c r="F90" s="408" t="s">
        <v>1043</v>
      </c>
      <c r="G90" s="408" t="s">
        <v>1043</v>
      </c>
      <c r="H90" s="61" t="s">
        <v>951</v>
      </c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4.25" customHeight="1" x14ac:dyDescent="0.3">
      <c r="A91" s="406">
        <f t="shared" si="0"/>
        <v>1</v>
      </c>
      <c r="B91" s="406" t="s">
        <v>1054</v>
      </c>
      <c r="C91" s="407" t="s">
        <v>1011</v>
      </c>
      <c r="D91" s="408">
        <f t="shared" si="1"/>
        <v>18.09</v>
      </c>
      <c r="E91" s="408">
        <v>18.09</v>
      </c>
      <c r="F91" s="408" t="s">
        <v>1043</v>
      </c>
      <c r="G91" s="408" t="s">
        <v>1043</v>
      </c>
      <c r="H91" s="61" t="s">
        <v>951</v>
      </c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4.25" customHeight="1" x14ac:dyDescent="0.3">
      <c r="A92" s="406">
        <f t="shared" si="0"/>
        <v>1</v>
      </c>
      <c r="B92" s="406" t="s">
        <v>1055</v>
      </c>
      <c r="C92" s="407" t="s">
        <v>17</v>
      </c>
      <c r="D92" s="408">
        <f t="shared" si="1"/>
        <v>0.504</v>
      </c>
      <c r="E92" s="408">
        <v>0.504</v>
      </c>
      <c r="F92" s="408" t="s">
        <v>1043</v>
      </c>
      <c r="G92" s="408" t="s">
        <v>1043</v>
      </c>
      <c r="H92" s="61" t="s">
        <v>951</v>
      </c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4.25" customHeight="1" x14ac:dyDescent="0.3">
      <c r="A93" s="406">
        <f t="shared" si="0"/>
        <v>1</v>
      </c>
      <c r="B93" s="406" t="s">
        <v>1056</v>
      </c>
      <c r="C93" s="407" t="s">
        <v>17</v>
      </c>
      <c r="D93" s="408">
        <f t="shared" si="1"/>
        <v>0.43359999999999999</v>
      </c>
      <c r="E93" s="408">
        <v>0.43359999999999999</v>
      </c>
      <c r="F93" s="408" t="s">
        <v>1043</v>
      </c>
      <c r="G93" s="408" t="s">
        <v>1043</v>
      </c>
      <c r="H93" s="61" t="s">
        <v>951</v>
      </c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4.25" customHeight="1" x14ac:dyDescent="0.3">
      <c r="A94" s="406">
        <f t="shared" si="0"/>
        <v>1</v>
      </c>
      <c r="B94" s="406" t="s">
        <v>1057</v>
      </c>
      <c r="C94" s="407" t="s">
        <v>17</v>
      </c>
      <c r="D94" s="408">
        <f t="shared" si="1"/>
        <v>5.17</v>
      </c>
      <c r="E94" s="408">
        <v>5.17</v>
      </c>
      <c r="F94" s="408" t="s">
        <v>1043</v>
      </c>
      <c r="G94" s="408" t="s">
        <v>1043</v>
      </c>
      <c r="H94" s="61" t="s">
        <v>951</v>
      </c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4.25" customHeight="1" x14ac:dyDescent="0.3">
      <c r="A95" s="406">
        <f t="shared" si="0"/>
        <v>1</v>
      </c>
      <c r="B95" s="406" t="s">
        <v>1058</v>
      </c>
      <c r="C95" s="407" t="s">
        <v>64</v>
      </c>
      <c r="D95" s="408">
        <f t="shared" si="1"/>
        <v>417.43900000000002</v>
      </c>
      <c r="E95" s="408">
        <v>417.43900000000002</v>
      </c>
      <c r="F95" s="408" t="s">
        <v>1059</v>
      </c>
      <c r="G95" s="408" t="s">
        <v>1059</v>
      </c>
      <c r="H95" s="61" t="s">
        <v>1060</v>
      </c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4.25" customHeight="1" x14ac:dyDescent="0.3">
      <c r="A96" s="406">
        <f t="shared" si="0"/>
        <v>1</v>
      </c>
      <c r="B96" s="406" t="s">
        <v>1061</v>
      </c>
      <c r="C96" s="407" t="s">
        <v>64</v>
      </c>
      <c r="D96" s="408">
        <f t="shared" si="1"/>
        <v>88</v>
      </c>
      <c r="E96" s="408">
        <v>88</v>
      </c>
      <c r="F96" s="408" t="s">
        <v>1059</v>
      </c>
      <c r="G96" s="408" t="s">
        <v>1059</v>
      </c>
      <c r="H96" s="61" t="s">
        <v>1060</v>
      </c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4.25" customHeight="1" x14ac:dyDescent="0.3">
      <c r="A97" s="406">
        <f t="shared" si="0"/>
        <v>1</v>
      </c>
      <c r="B97" s="406" t="s">
        <v>1062</v>
      </c>
      <c r="C97" s="407" t="s">
        <v>98</v>
      </c>
      <c r="D97" s="408">
        <f t="shared" si="1"/>
        <v>880</v>
      </c>
      <c r="E97" s="408">
        <v>880</v>
      </c>
      <c r="F97" s="408" t="s">
        <v>1059</v>
      </c>
      <c r="G97" s="408" t="s">
        <v>1059</v>
      </c>
      <c r="H97" s="61" t="s">
        <v>1060</v>
      </c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4.25" customHeight="1" x14ac:dyDescent="0.3">
      <c r="A98" s="406">
        <f t="shared" si="0"/>
        <v>1</v>
      </c>
      <c r="B98" s="406" t="s">
        <v>1063</v>
      </c>
      <c r="C98" s="407" t="s">
        <v>17</v>
      </c>
      <c r="D98" s="408">
        <f t="shared" si="1"/>
        <v>45</v>
      </c>
      <c r="E98" s="408">
        <v>45</v>
      </c>
      <c r="F98" s="408" t="s">
        <v>1059</v>
      </c>
      <c r="G98" s="408" t="s">
        <v>1059</v>
      </c>
      <c r="H98" s="61" t="s">
        <v>1060</v>
      </c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4.25" customHeight="1" x14ac:dyDescent="0.3">
      <c r="A99" s="406">
        <f t="shared" si="0"/>
        <v>1</v>
      </c>
      <c r="B99" s="406" t="s">
        <v>1064</v>
      </c>
      <c r="C99" s="407" t="s">
        <v>17</v>
      </c>
      <c r="D99" s="408">
        <f t="shared" si="1"/>
        <v>536.53</v>
      </c>
      <c r="E99" s="408">
        <v>536.53</v>
      </c>
      <c r="F99" s="408" t="s">
        <v>1059</v>
      </c>
      <c r="G99" s="408" t="s">
        <v>1059</v>
      </c>
      <c r="H99" s="61" t="s">
        <v>1060</v>
      </c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4.25" customHeight="1" x14ac:dyDescent="0.3">
      <c r="A100" s="406">
        <f t="shared" si="0"/>
        <v>1</v>
      </c>
      <c r="B100" s="406" t="s">
        <v>1065</v>
      </c>
      <c r="C100" s="407" t="s">
        <v>17</v>
      </c>
      <c r="D100" s="408">
        <f t="shared" si="1"/>
        <v>520.85</v>
      </c>
      <c r="E100" s="408">
        <v>520.85</v>
      </c>
      <c r="F100" s="408" t="s">
        <v>1059</v>
      </c>
      <c r="G100" s="408" t="s">
        <v>1059</v>
      </c>
      <c r="H100" s="61" t="s">
        <v>1060</v>
      </c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4.25" customHeight="1" x14ac:dyDescent="0.3">
      <c r="A101" s="406">
        <f t="shared" si="0"/>
        <v>1</v>
      </c>
      <c r="B101" s="406" t="s">
        <v>1066</v>
      </c>
      <c r="C101" s="407" t="s">
        <v>17</v>
      </c>
      <c r="D101" s="408">
        <f t="shared" si="1"/>
        <v>50</v>
      </c>
      <c r="E101" s="408">
        <v>50</v>
      </c>
      <c r="F101" s="408" t="s">
        <v>1059</v>
      </c>
      <c r="G101" s="408" t="s">
        <v>1059</v>
      </c>
      <c r="H101" s="61" t="s">
        <v>1060</v>
      </c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4.25" customHeight="1" x14ac:dyDescent="0.3">
      <c r="A102" s="406">
        <f t="shared" si="0"/>
        <v>1</v>
      </c>
      <c r="B102" s="406" t="s">
        <v>1067</v>
      </c>
      <c r="C102" s="407" t="s">
        <v>1011</v>
      </c>
      <c r="D102" s="408">
        <f t="shared" si="1"/>
        <v>5.2</v>
      </c>
      <c r="E102" s="408">
        <v>5.2</v>
      </c>
      <c r="F102" s="408" t="s">
        <v>1059</v>
      </c>
      <c r="G102" s="408" t="s">
        <v>1059</v>
      </c>
      <c r="H102" s="61" t="s">
        <v>1060</v>
      </c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4.25" customHeight="1" x14ac:dyDescent="0.3">
      <c r="A103" s="406">
        <f t="shared" si="0"/>
        <v>1</v>
      </c>
      <c r="B103" s="406" t="s">
        <v>1068</v>
      </c>
      <c r="C103" s="407" t="s">
        <v>958</v>
      </c>
      <c r="D103" s="408">
        <f t="shared" si="1"/>
        <v>3.5</v>
      </c>
      <c r="E103" s="408">
        <v>3.5</v>
      </c>
      <c r="F103" s="408" t="s">
        <v>1059</v>
      </c>
      <c r="G103" s="408" t="s">
        <v>1059</v>
      </c>
      <c r="H103" s="61" t="s">
        <v>1060</v>
      </c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4.25" customHeight="1" x14ac:dyDescent="0.3">
      <c r="A104" s="406">
        <f t="shared" si="0"/>
        <v>1</v>
      </c>
      <c r="B104" s="406" t="s">
        <v>1069</v>
      </c>
      <c r="C104" s="407" t="s">
        <v>1011</v>
      </c>
      <c r="D104" s="408">
        <f t="shared" si="1"/>
        <v>2.73</v>
      </c>
      <c r="E104" s="408">
        <v>2.73</v>
      </c>
      <c r="F104" s="408" t="s">
        <v>1059</v>
      </c>
      <c r="G104" s="408" t="s">
        <v>1059</v>
      </c>
      <c r="H104" s="61" t="s">
        <v>1060</v>
      </c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4.25" customHeight="1" x14ac:dyDescent="0.3">
      <c r="A105" s="406">
        <f t="shared" si="0"/>
        <v>1</v>
      </c>
      <c r="B105" s="406" t="s">
        <v>1070</v>
      </c>
      <c r="C105" s="407" t="s">
        <v>186</v>
      </c>
      <c r="D105" s="408">
        <f t="shared" si="1"/>
        <v>15600</v>
      </c>
      <c r="E105" s="408">
        <v>15600</v>
      </c>
      <c r="F105" s="408" t="s">
        <v>1071</v>
      </c>
      <c r="G105" s="408" t="s">
        <v>1071</v>
      </c>
      <c r="H105" s="61" t="s">
        <v>1072</v>
      </c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4.25" customHeight="1" x14ac:dyDescent="0.3">
      <c r="A106" s="406">
        <f t="shared" si="0"/>
        <v>1</v>
      </c>
      <c r="B106" s="406" t="s">
        <v>664</v>
      </c>
      <c r="C106" s="407" t="s">
        <v>186</v>
      </c>
      <c r="D106" s="408">
        <f t="shared" si="1"/>
        <v>15600</v>
      </c>
      <c r="E106" s="408">
        <v>15600</v>
      </c>
      <c r="F106" s="408" t="s">
        <v>1071</v>
      </c>
      <c r="G106" s="408" t="s">
        <v>1071</v>
      </c>
      <c r="H106" s="61" t="s">
        <v>1072</v>
      </c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4.25" customHeight="1" x14ac:dyDescent="0.3">
      <c r="A107" s="406">
        <f t="shared" si="0"/>
        <v>1</v>
      </c>
      <c r="B107" s="406" t="s">
        <v>1073</v>
      </c>
      <c r="C107" s="407" t="s">
        <v>12</v>
      </c>
      <c r="D107" s="408">
        <f t="shared" si="1"/>
        <v>1500</v>
      </c>
      <c r="E107" s="408">
        <v>1500</v>
      </c>
      <c r="F107" s="408" t="s">
        <v>1071</v>
      </c>
      <c r="G107" s="408" t="s">
        <v>1071</v>
      </c>
      <c r="H107" s="61" t="s">
        <v>1072</v>
      </c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4.25" customHeight="1" x14ac:dyDescent="0.3">
      <c r="A108" s="406">
        <f t="shared" si="0"/>
        <v>1</v>
      </c>
      <c r="B108" s="406" t="s">
        <v>1074</v>
      </c>
      <c r="C108" s="407" t="s">
        <v>12</v>
      </c>
      <c r="D108" s="408">
        <f t="shared" si="1"/>
        <v>3200</v>
      </c>
      <c r="E108" s="408">
        <v>3200</v>
      </c>
      <c r="F108" s="408" t="s">
        <v>1071</v>
      </c>
      <c r="G108" s="408" t="s">
        <v>1071</v>
      </c>
      <c r="H108" s="61" t="s">
        <v>1072</v>
      </c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4.25" customHeight="1" x14ac:dyDescent="0.3">
      <c r="A109" s="406">
        <f t="shared" si="0"/>
        <v>1</v>
      </c>
      <c r="B109" s="406" t="s">
        <v>1075</v>
      </c>
      <c r="C109" s="407" t="s">
        <v>12</v>
      </c>
      <c r="D109" s="408">
        <f t="shared" si="1"/>
        <v>33660</v>
      </c>
      <c r="E109" s="408">
        <v>33660</v>
      </c>
      <c r="F109" s="408" t="s">
        <v>1071</v>
      </c>
      <c r="G109" s="408" t="s">
        <v>1071</v>
      </c>
      <c r="H109" s="61" t="s">
        <v>1072</v>
      </c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4.25" customHeight="1" x14ac:dyDescent="0.3">
      <c r="A110" s="406">
        <f t="shared" si="0"/>
        <v>1</v>
      </c>
      <c r="B110" s="406" t="s">
        <v>1076</v>
      </c>
      <c r="C110" s="407" t="s">
        <v>12</v>
      </c>
      <c r="D110" s="408">
        <f t="shared" si="1"/>
        <v>15000</v>
      </c>
      <c r="E110" s="408">
        <v>15000</v>
      </c>
      <c r="F110" s="408" t="s">
        <v>1071</v>
      </c>
      <c r="G110" s="408" t="s">
        <v>1071</v>
      </c>
      <c r="H110" s="61" t="s">
        <v>1072</v>
      </c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4.25" customHeight="1" x14ac:dyDescent="0.3">
      <c r="A111" s="406">
        <f t="shared" si="0"/>
        <v>1</v>
      </c>
      <c r="B111" s="406" t="s">
        <v>1077</v>
      </c>
      <c r="C111" s="407" t="s">
        <v>17</v>
      </c>
      <c r="D111" s="408">
        <f t="shared" si="1"/>
        <v>24.85</v>
      </c>
      <c r="E111" s="408">
        <v>24.85</v>
      </c>
      <c r="F111" s="408" t="s">
        <v>1071</v>
      </c>
      <c r="G111" s="408" t="s">
        <v>1071</v>
      </c>
      <c r="H111" s="61" t="s">
        <v>1072</v>
      </c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4.25" customHeight="1" x14ac:dyDescent="0.3">
      <c r="A112" s="406">
        <f t="shared" si="0"/>
        <v>1</v>
      </c>
      <c r="B112" s="406" t="s">
        <v>1078</v>
      </c>
      <c r="C112" s="407" t="s">
        <v>12</v>
      </c>
      <c r="D112" s="408">
        <f t="shared" si="1"/>
        <v>1000</v>
      </c>
      <c r="E112" s="408">
        <v>1000</v>
      </c>
      <c r="F112" s="408" t="s">
        <v>1071</v>
      </c>
      <c r="G112" s="408" t="s">
        <v>1071</v>
      </c>
      <c r="H112" s="61" t="s">
        <v>1072</v>
      </c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4.25" customHeight="1" x14ac:dyDescent="0.3">
      <c r="A113" s="406">
        <f t="shared" si="0"/>
        <v>1</v>
      </c>
      <c r="B113" s="406" t="s">
        <v>1079</v>
      </c>
      <c r="C113" s="407" t="s">
        <v>12</v>
      </c>
      <c r="D113" s="408">
        <f t="shared" si="1"/>
        <v>4000</v>
      </c>
      <c r="E113" s="408">
        <v>4000</v>
      </c>
      <c r="F113" s="408" t="s">
        <v>1071</v>
      </c>
      <c r="G113" s="408" t="s">
        <v>1071</v>
      </c>
      <c r="H113" s="61" t="s">
        <v>1072</v>
      </c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4.25" customHeight="1" x14ac:dyDescent="0.3">
      <c r="A114" s="406">
        <f t="shared" si="0"/>
        <v>1</v>
      </c>
      <c r="B114" s="406" t="s">
        <v>1080</v>
      </c>
      <c r="C114" s="407" t="s">
        <v>12</v>
      </c>
      <c r="D114" s="408">
        <f t="shared" si="1"/>
        <v>1500</v>
      </c>
      <c r="E114" s="408">
        <v>1500</v>
      </c>
      <c r="F114" s="408" t="s">
        <v>1071</v>
      </c>
      <c r="G114" s="408" t="s">
        <v>1071</v>
      </c>
      <c r="H114" s="61" t="s">
        <v>1072</v>
      </c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4.25" customHeight="1" x14ac:dyDescent="0.3">
      <c r="A115" s="406">
        <f t="shared" si="0"/>
        <v>1</v>
      </c>
      <c r="B115" s="406" t="s">
        <v>1081</v>
      </c>
      <c r="C115" s="407" t="s">
        <v>12</v>
      </c>
      <c r="D115" s="408">
        <f t="shared" si="1"/>
        <v>1500</v>
      </c>
      <c r="E115" s="408">
        <v>1500</v>
      </c>
      <c r="F115" s="408" t="s">
        <v>1071</v>
      </c>
      <c r="G115" s="408" t="s">
        <v>1071</v>
      </c>
      <c r="H115" s="61" t="s">
        <v>1072</v>
      </c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4.25" customHeight="1" x14ac:dyDescent="0.3">
      <c r="A116" s="406">
        <f t="shared" si="0"/>
        <v>1</v>
      </c>
      <c r="B116" s="406" t="s">
        <v>1082</v>
      </c>
      <c r="C116" s="407" t="s">
        <v>12</v>
      </c>
      <c r="D116" s="408">
        <f t="shared" si="1"/>
        <v>2000</v>
      </c>
      <c r="E116" s="408">
        <v>2000</v>
      </c>
      <c r="F116" s="408" t="s">
        <v>1071</v>
      </c>
      <c r="G116" s="408" t="s">
        <v>1071</v>
      </c>
      <c r="H116" s="61" t="s">
        <v>1072</v>
      </c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4.25" customHeight="1" x14ac:dyDescent="0.3">
      <c r="A117" s="406">
        <f t="shared" si="0"/>
        <v>1</v>
      </c>
      <c r="B117" s="406" t="s">
        <v>1083</v>
      </c>
      <c r="C117" s="407" t="s">
        <v>12</v>
      </c>
      <c r="D117" s="408">
        <f t="shared" si="1"/>
        <v>7000</v>
      </c>
      <c r="E117" s="408">
        <v>7000</v>
      </c>
      <c r="F117" s="408" t="s">
        <v>1071</v>
      </c>
      <c r="G117" s="408" t="s">
        <v>1071</v>
      </c>
      <c r="H117" s="61" t="s">
        <v>1072</v>
      </c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4.25" customHeight="1" x14ac:dyDescent="0.3">
      <c r="A118" s="406">
        <f t="shared" si="0"/>
        <v>1</v>
      </c>
      <c r="B118" s="406" t="s">
        <v>1084</v>
      </c>
      <c r="C118" s="407" t="s">
        <v>12</v>
      </c>
      <c r="D118" s="408">
        <f t="shared" si="1"/>
        <v>32270</v>
      </c>
      <c r="E118" s="408">
        <v>32270</v>
      </c>
      <c r="F118" s="408" t="s">
        <v>1071</v>
      </c>
      <c r="G118" s="408" t="s">
        <v>1071</v>
      </c>
      <c r="H118" s="61" t="s">
        <v>1072</v>
      </c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4.25" customHeight="1" x14ac:dyDescent="0.3">
      <c r="A119" s="406">
        <f t="shared" si="0"/>
        <v>1</v>
      </c>
      <c r="B119" s="406" t="s">
        <v>868</v>
      </c>
      <c r="C119" s="407" t="s">
        <v>958</v>
      </c>
      <c r="D119" s="408">
        <f t="shared" si="1"/>
        <v>843.84442354849443</v>
      </c>
      <c r="E119" s="408">
        <v>843.84442354849443</v>
      </c>
      <c r="F119" s="408" t="s">
        <v>1085</v>
      </c>
      <c r="G119" s="408" t="s">
        <v>1086</v>
      </c>
      <c r="H119" s="61" t="s">
        <v>1087</v>
      </c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4.25" customHeight="1" x14ac:dyDescent="0.3">
      <c r="A120" s="406">
        <f t="shared" si="0"/>
        <v>1</v>
      </c>
      <c r="B120" s="406" t="s">
        <v>1088</v>
      </c>
      <c r="C120" s="407" t="s">
        <v>958</v>
      </c>
      <c r="D120" s="408">
        <f t="shared" si="1"/>
        <v>599.91</v>
      </c>
      <c r="E120" s="408">
        <v>599.91</v>
      </c>
      <c r="F120" s="408" t="s">
        <v>1085</v>
      </c>
      <c r="G120" s="408" t="s">
        <v>1086</v>
      </c>
      <c r="H120" s="61" t="s">
        <v>1087</v>
      </c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4.25" customHeight="1" x14ac:dyDescent="0.3">
      <c r="A121" s="406">
        <f t="shared" si="0"/>
        <v>1</v>
      </c>
      <c r="B121" s="406" t="s">
        <v>1089</v>
      </c>
      <c r="C121" s="407" t="s">
        <v>958</v>
      </c>
      <c r="D121" s="408">
        <f t="shared" si="1"/>
        <v>935.99</v>
      </c>
      <c r="E121" s="408">
        <v>935.99</v>
      </c>
      <c r="F121" s="408" t="s">
        <v>1085</v>
      </c>
      <c r="G121" s="408" t="s">
        <v>1086</v>
      </c>
      <c r="H121" s="61" t="s">
        <v>1087</v>
      </c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4.25" customHeight="1" x14ac:dyDescent="0.3">
      <c r="A122" s="406">
        <f t="shared" si="0"/>
        <v>1</v>
      </c>
      <c r="B122" s="406" t="s">
        <v>1090</v>
      </c>
      <c r="C122" s="407" t="s">
        <v>1011</v>
      </c>
      <c r="D122" s="408">
        <f t="shared" si="1"/>
        <v>530</v>
      </c>
      <c r="E122" s="408">
        <v>530</v>
      </c>
      <c r="F122" s="408" t="s">
        <v>1085</v>
      </c>
      <c r="G122" s="408" t="s">
        <v>1086</v>
      </c>
      <c r="H122" s="61" t="s">
        <v>1087</v>
      </c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4.25" customHeight="1" x14ac:dyDescent="0.3">
      <c r="A123" s="406">
        <f t="shared" si="0"/>
        <v>1</v>
      </c>
      <c r="B123" s="406" t="s">
        <v>1091</v>
      </c>
      <c r="C123" s="407" t="s">
        <v>958</v>
      </c>
      <c r="D123" s="408">
        <f t="shared" si="1"/>
        <v>1415.0275930380642</v>
      </c>
      <c r="E123" s="408">
        <v>1415.0275930380642</v>
      </c>
      <c r="F123" s="408" t="s">
        <v>1085</v>
      </c>
      <c r="G123" s="408" t="s">
        <v>1092</v>
      </c>
      <c r="H123" s="61" t="s">
        <v>1087</v>
      </c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4.25" customHeight="1" x14ac:dyDescent="0.3">
      <c r="A124" s="406">
        <f t="shared" si="0"/>
        <v>1</v>
      </c>
      <c r="B124" s="406" t="s">
        <v>1093</v>
      </c>
      <c r="C124" s="407" t="s">
        <v>1011</v>
      </c>
      <c r="D124" s="408">
        <f t="shared" si="1"/>
        <v>650</v>
      </c>
      <c r="E124" s="408">
        <v>650</v>
      </c>
      <c r="F124" s="408" t="s">
        <v>1085</v>
      </c>
      <c r="G124" s="408" t="s">
        <v>1094</v>
      </c>
      <c r="H124" s="61" t="s">
        <v>1087</v>
      </c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4.25" customHeight="1" x14ac:dyDescent="0.3">
      <c r="A125" s="406">
        <f t="shared" si="0"/>
        <v>1</v>
      </c>
      <c r="B125" s="406" t="s">
        <v>1095</v>
      </c>
      <c r="C125" s="407" t="s">
        <v>958</v>
      </c>
      <c r="D125" s="408">
        <f t="shared" si="1"/>
        <v>1235</v>
      </c>
      <c r="E125" s="408">
        <v>1235</v>
      </c>
      <c r="F125" s="408" t="s">
        <v>1085</v>
      </c>
      <c r="G125" s="408" t="s">
        <v>1096</v>
      </c>
      <c r="H125" s="61" t="s">
        <v>1097</v>
      </c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4.25" customHeight="1" x14ac:dyDescent="0.3">
      <c r="A126" s="406">
        <f t="shared" si="0"/>
        <v>1</v>
      </c>
      <c r="B126" s="406" t="s">
        <v>1098</v>
      </c>
      <c r="C126" s="407" t="s">
        <v>958</v>
      </c>
      <c r="D126" s="408">
        <f t="shared" si="1"/>
        <v>1235</v>
      </c>
      <c r="E126" s="408">
        <v>1235</v>
      </c>
      <c r="F126" s="408" t="s">
        <v>1085</v>
      </c>
      <c r="G126" s="408" t="s">
        <v>1096</v>
      </c>
      <c r="H126" s="61" t="s">
        <v>1097</v>
      </c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4.25" customHeight="1" x14ac:dyDescent="0.3">
      <c r="A127" s="406">
        <f t="shared" si="0"/>
        <v>1</v>
      </c>
      <c r="B127" s="406" t="s">
        <v>1099</v>
      </c>
      <c r="C127" s="407" t="s">
        <v>958</v>
      </c>
      <c r="D127" s="408">
        <f t="shared" si="1"/>
        <v>1235</v>
      </c>
      <c r="E127" s="408">
        <v>1235</v>
      </c>
      <c r="F127" s="408" t="s">
        <v>1085</v>
      </c>
      <c r="G127" s="408" t="s">
        <v>1096</v>
      </c>
      <c r="H127" s="61" t="s">
        <v>1097</v>
      </c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4.25" customHeight="1" x14ac:dyDescent="0.3">
      <c r="A128" s="406">
        <f t="shared" si="0"/>
        <v>1</v>
      </c>
      <c r="B128" s="406" t="s">
        <v>1100</v>
      </c>
      <c r="C128" s="407" t="s">
        <v>958</v>
      </c>
      <c r="D128" s="408">
        <f t="shared" si="1"/>
        <v>1235</v>
      </c>
      <c r="E128" s="408">
        <v>1235</v>
      </c>
      <c r="F128" s="408" t="s">
        <v>1085</v>
      </c>
      <c r="G128" s="408" t="s">
        <v>1096</v>
      </c>
      <c r="H128" s="61" t="s">
        <v>1097</v>
      </c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4.25" customHeight="1" x14ac:dyDescent="0.3">
      <c r="A129" s="406">
        <f t="shared" si="0"/>
        <v>1</v>
      </c>
      <c r="B129" s="406" t="s">
        <v>1101</v>
      </c>
      <c r="C129" s="407" t="s">
        <v>958</v>
      </c>
      <c r="D129" s="408">
        <f t="shared" si="1"/>
        <v>1235</v>
      </c>
      <c r="E129" s="408">
        <v>1235</v>
      </c>
      <c r="F129" s="408" t="s">
        <v>1085</v>
      </c>
      <c r="G129" s="408" t="s">
        <v>1096</v>
      </c>
      <c r="H129" s="61" t="s">
        <v>1097</v>
      </c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4.25" customHeight="1" x14ac:dyDescent="0.3">
      <c r="A130" s="406">
        <f t="shared" si="0"/>
        <v>1</v>
      </c>
      <c r="B130" s="406" t="s">
        <v>1102</v>
      </c>
      <c r="C130" s="407" t="s">
        <v>958</v>
      </c>
      <c r="D130" s="408">
        <f t="shared" si="1"/>
        <v>1235</v>
      </c>
      <c r="E130" s="408">
        <v>1235</v>
      </c>
      <c r="F130" s="408" t="s">
        <v>1085</v>
      </c>
      <c r="G130" s="408" t="s">
        <v>1096</v>
      </c>
      <c r="H130" s="61" t="s">
        <v>1097</v>
      </c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4.25" customHeight="1" x14ac:dyDescent="0.3">
      <c r="A131" s="406">
        <f t="shared" si="0"/>
        <v>1</v>
      </c>
      <c r="B131" s="406" t="s">
        <v>1103</v>
      </c>
      <c r="C131" s="407" t="s">
        <v>958</v>
      </c>
      <c r="D131" s="408">
        <f t="shared" si="1"/>
        <v>1235</v>
      </c>
      <c r="E131" s="408">
        <v>1235</v>
      </c>
      <c r="F131" s="408" t="s">
        <v>1085</v>
      </c>
      <c r="G131" s="408" t="s">
        <v>1096</v>
      </c>
      <c r="H131" s="61" t="s">
        <v>1097</v>
      </c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4.25" customHeight="1" x14ac:dyDescent="0.3">
      <c r="A132" s="406">
        <f t="shared" si="0"/>
        <v>1</v>
      </c>
      <c r="B132" s="406" t="s">
        <v>1104</v>
      </c>
      <c r="C132" s="407" t="s">
        <v>186</v>
      </c>
      <c r="D132" s="408">
        <f t="shared" si="1"/>
        <v>1454.69</v>
      </c>
      <c r="E132" s="408">
        <v>1454.69</v>
      </c>
      <c r="F132" s="408" t="s">
        <v>1085</v>
      </c>
      <c r="G132" s="408" t="s">
        <v>1105</v>
      </c>
      <c r="H132" s="61" t="s">
        <v>1106</v>
      </c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4.25" customHeight="1" x14ac:dyDescent="0.3">
      <c r="A133" s="406">
        <f t="shared" si="0"/>
        <v>1</v>
      </c>
      <c r="B133" s="406" t="s">
        <v>1107</v>
      </c>
      <c r="C133" s="407" t="s">
        <v>958</v>
      </c>
      <c r="D133" s="408">
        <f t="shared" si="1"/>
        <v>1014</v>
      </c>
      <c r="E133" s="408">
        <v>1014</v>
      </c>
      <c r="F133" s="408" t="s">
        <v>1085</v>
      </c>
      <c r="G133" s="408" t="s">
        <v>1108</v>
      </c>
      <c r="H133" s="61" t="s">
        <v>1109</v>
      </c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4.25" customHeight="1" x14ac:dyDescent="0.3">
      <c r="A134" s="406">
        <f t="shared" si="0"/>
        <v>1</v>
      </c>
      <c r="B134" s="406" t="s">
        <v>869</v>
      </c>
      <c r="C134" s="407" t="s">
        <v>958</v>
      </c>
      <c r="D134" s="408">
        <f t="shared" si="1"/>
        <v>980</v>
      </c>
      <c r="E134" s="408">
        <v>980</v>
      </c>
      <c r="F134" s="408" t="s">
        <v>1085</v>
      </c>
      <c r="G134" s="408" t="s">
        <v>1108</v>
      </c>
      <c r="H134" s="61" t="s">
        <v>1109</v>
      </c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4.25" customHeight="1" x14ac:dyDescent="0.3">
      <c r="A135" s="406">
        <f t="shared" si="0"/>
        <v>1</v>
      </c>
      <c r="B135" s="406" t="s">
        <v>1110</v>
      </c>
      <c r="C135" s="407" t="s">
        <v>958</v>
      </c>
      <c r="D135" s="408">
        <f t="shared" si="1"/>
        <v>3893.2833333333333</v>
      </c>
      <c r="E135" s="408">
        <v>3893.2833333333333</v>
      </c>
      <c r="F135" s="408" t="s">
        <v>1085</v>
      </c>
      <c r="G135" s="408" t="s">
        <v>1108</v>
      </c>
      <c r="H135" s="61" t="s">
        <v>1109</v>
      </c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4.25" customHeight="1" x14ac:dyDescent="0.3">
      <c r="A136" s="406">
        <f t="shared" si="0"/>
        <v>1</v>
      </c>
      <c r="B136" s="406" t="s">
        <v>1111</v>
      </c>
      <c r="C136" s="407" t="s">
        <v>938</v>
      </c>
      <c r="D136" s="408">
        <f t="shared" si="1"/>
        <v>11.33</v>
      </c>
      <c r="E136" s="408">
        <v>11.33</v>
      </c>
      <c r="F136" s="408" t="s">
        <v>1112</v>
      </c>
      <c r="G136" s="408" t="str">
        <f>F136</f>
        <v>Impremeabilização</v>
      </c>
      <c r="H136" s="61" t="s">
        <v>1113</v>
      </c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4.25" customHeight="1" x14ac:dyDescent="0.3">
      <c r="A137" s="406">
        <f t="shared" si="0"/>
        <v>1</v>
      </c>
      <c r="B137" s="406" t="s">
        <v>1114</v>
      </c>
      <c r="C137" s="407" t="s">
        <v>1115</v>
      </c>
      <c r="D137" s="408">
        <f t="shared" si="1"/>
        <v>16.600000000000001</v>
      </c>
      <c r="E137" s="408">
        <v>16.600000000000001</v>
      </c>
      <c r="F137" s="408" t="s">
        <v>1112</v>
      </c>
      <c r="G137" s="408" t="s">
        <v>1112</v>
      </c>
      <c r="H137" s="61" t="s">
        <v>1113</v>
      </c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4.25" customHeight="1" x14ac:dyDescent="0.3">
      <c r="A138" s="406">
        <f t="shared" si="0"/>
        <v>1</v>
      </c>
      <c r="B138" s="406" t="s">
        <v>1116</v>
      </c>
      <c r="C138" s="407" t="s">
        <v>938</v>
      </c>
      <c r="D138" s="408">
        <f t="shared" si="1"/>
        <v>25.75</v>
      </c>
      <c r="E138" s="408">
        <v>25.75</v>
      </c>
      <c r="F138" s="408" t="s">
        <v>1112</v>
      </c>
      <c r="G138" s="408" t="s">
        <v>1112</v>
      </c>
      <c r="H138" s="61" t="s">
        <v>1113</v>
      </c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4.25" customHeight="1" x14ac:dyDescent="0.3">
      <c r="A139" s="406">
        <f t="shared" si="0"/>
        <v>1</v>
      </c>
      <c r="B139" s="406" t="s">
        <v>1117</v>
      </c>
      <c r="C139" s="407" t="s">
        <v>958</v>
      </c>
      <c r="D139" s="408">
        <f t="shared" si="1"/>
        <v>37.99</v>
      </c>
      <c r="E139" s="408">
        <v>37.99</v>
      </c>
      <c r="F139" s="408" t="s">
        <v>1112</v>
      </c>
      <c r="G139" s="408" t="str">
        <f t="shared" ref="G139:G143" si="2">F139</f>
        <v>Impremeabilização</v>
      </c>
      <c r="H139" s="61" t="s">
        <v>1113</v>
      </c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4.25" customHeight="1" x14ac:dyDescent="0.3">
      <c r="A140" s="406">
        <f t="shared" si="0"/>
        <v>1</v>
      </c>
      <c r="B140" s="406" t="s">
        <v>1118</v>
      </c>
      <c r="C140" s="407" t="s">
        <v>958</v>
      </c>
      <c r="D140" s="408">
        <f t="shared" si="1"/>
        <v>57.02</v>
      </c>
      <c r="E140" s="408">
        <v>57.02</v>
      </c>
      <c r="F140" s="408" t="s">
        <v>1112</v>
      </c>
      <c r="G140" s="408" t="str">
        <f t="shared" si="2"/>
        <v>Impremeabilização</v>
      </c>
      <c r="H140" s="61" t="s">
        <v>1113</v>
      </c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4.25" customHeight="1" x14ac:dyDescent="0.3">
      <c r="A141" s="406">
        <f t="shared" si="0"/>
        <v>1</v>
      </c>
      <c r="B141" s="406" t="s">
        <v>1119</v>
      </c>
      <c r="C141" s="407" t="s">
        <v>958</v>
      </c>
      <c r="D141" s="408">
        <f t="shared" si="1"/>
        <v>70.02</v>
      </c>
      <c r="E141" s="408">
        <v>70.02</v>
      </c>
      <c r="F141" s="408" t="s">
        <v>1112</v>
      </c>
      <c r="G141" s="408" t="str">
        <f t="shared" si="2"/>
        <v>Impremeabilização</v>
      </c>
      <c r="H141" s="61" t="s">
        <v>1113</v>
      </c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4.25" customHeight="1" x14ac:dyDescent="0.3">
      <c r="A142" s="406">
        <f t="shared" si="0"/>
        <v>1</v>
      </c>
      <c r="B142" s="406" t="s">
        <v>1120</v>
      </c>
      <c r="C142" s="407" t="s">
        <v>1115</v>
      </c>
      <c r="D142" s="408">
        <f t="shared" si="1"/>
        <v>7.16</v>
      </c>
      <c r="E142" s="408">
        <v>7.16</v>
      </c>
      <c r="F142" s="408" t="s">
        <v>1112</v>
      </c>
      <c r="G142" s="408" t="str">
        <f t="shared" si="2"/>
        <v>Impremeabilização</v>
      </c>
      <c r="H142" s="61" t="s">
        <v>1113</v>
      </c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4.25" customHeight="1" x14ac:dyDescent="0.3">
      <c r="A143" s="406">
        <f t="shared" si="0"/>
        <v>1</v>
      </c>
      <c r="B143" s="406" t="s">
        <v>1121</v>
      </c>
      <c r="C143" s="407" t="s">
        <v>1115</v>
      </c>
      <c r="D143" s="408">
        <f t="shared" si="1"/>
        <v>18.52</v>
      </c>
      <c r="E143" s="408">
        <v>18.52</v>
      </c>
      <c r="F143" s="408" t="s">
        <v>1112</v>
      </c>
      <c r="G143" s="408" t="str">
        <f t="shared" si="2"/>
        <v>Impremeabilização</v>
      </c>
      <c r="H143" s="61" t="s">
        <v>1113</v>
      </c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4.25" customHeight="1" x14ac:dyDescent="0.3">
      <c r="A144" s="406">
        <f t="shared" si="0"/>
        <v>1</v>
      </c>
      <c r="B144" s="406" t="s">
        <v>1122</v>
      </c>
      <c r="C144" s="407" t="s">
        <v>958</v>
      </c>
      <c r="D144" s="408">
        <f t="shared" si="1"/>
        <v>1.1000000000000001</v>
      </c>
      <c r="E144" s="408">
        <v>1.1000000000000001</v>
      </c>
      <c r="F144" s="408" t="s">
        <v>1112</v>
      </c>
      <c r="G144" s="408" t="s">
        <v>1112</v>
      </c>
      <c r="H144" s="61" t="s">
        <v>1113</v>
      </c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4.25" customHeight="1" x14ac:dyDescent="0.3">
      <c r="A145" s="406">
        <f t="shared" si="0"/>
        <v>1</v>
      </c>
      <c r="B145" s="406" t="s">
        <v>1123</v>
      </c>
      <c r="C145" s="407" t="s">
        <v>17</v>
      </c>
      <c r="D145" s="408">
        <f t="shared" si="1"/>
        <v>5</v>
      </c>
      <c r="E145" s="408">
        <v>5</v>
      </c>
      <c r="F145" s="408" t="s">
        <v>1124</v>
      </c>
      <c r="G145" s="408" t="str">
        <f>F145</f>
        <v>Instalações Hidrossanitárias</v>
      </c>
      <c r="H145" s="61" t="s">
        <v>1125</v>
      </c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4.25" customHeight="1" x14ac:dyDescent="0.3">
      <c r="A146" s="406">
        <f t="shared" si="0"/>
        <v>1</v>
      </c>
      <c r="B146" s="406" t="s">
        <v>1126</v>
      </c>
      <c r="C146" s="407" t="s">
        <v>1011</v>
      </c>
      <c r="D146" s="408">
        <f t="shared" si="1"/>
        <v>0.24</v>
      </c>
      <c r="E146" s="408">
        <v>0.24</v>
      </c>
      <c r="F146" s="408" t="s">
        <v>1124</v>
      </c>
      <c r="G146" s="408" t="s">
        <v>1124</v>
      </c>
      <c r="H146" s="61" t="s">
        <v>1125</v>
      </c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4.25" customHeight="1" x14ac:dyDescent="0.3">
      <c r="A147" s="406">
        <f t="shared" si="0"/>
        <v>1</v>
      </c>
      <c r="B147" s="406" t="s">
        <v>1127</v>
      </c>
      <c r="C147" s="407" t="s">
        <v>17</v>
      </c>
      <c r="D147" s="408">
        <f t="shared" si="1"/>
        <v>185.37</v>
      </c>
      <c r="E147" s="408">
        <v>185.37</v>
      </c>
      <c r="F147" s="408" t="s">
        <v>1128</v>
      </c>
      <c r="G147" s="408" t="s">
        <v>1128</v>
      </c>
      <c r="H147" s="61" t="s">
        <v>1125</v>
      </c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4.25" customHeight="1" x14ac:dyDescent="0.3">
      <c r="A148" s="406">
        <f t="shared" si="0"/>
        <v>1</v>
      </c>
      <c r="B148" s="406" t="s">
        <v>1129</v>
      </c>
      <c r="C148" s="407" t="s">
        <v>17</v>
      </c>
      <c r="D148" s="408">
        <f t="shared" si="1"/>
        <v>970</v>
      </c>
      <c r="E148" s="408">
        <v>970</v>
      </c>
      <c r="F148" s="408" t="s">
        <v>1130</v>
      </c>
      <c r="G148" s="408" t="s">
        <v>1131</v>
      </c>
      <c r="H148" s="61" t="s">
        <v>1007</v>
      </c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4.25" customHeight="1" x14ac:dyDescent="0.3">
      <c r="A149" s="406">
        <f t="shared" si="0"/>
        <v>1</v>
      </c>
      <c r="B149" s="406" t="s">
        <v>1132</v>
      </c>
      <c r="C149" s="407" t="s">
        <v>17</v>
      </c>
      <c r="D149" s="408">
        <f t="shared" si="1"/>
        <v>225.38</v>
      </c>
      <c r="E149" s="408">
        <v>225.38</v>
      </c>
      <c r="F149" s="408" t="s">
        <v>1130</v>
      </c>
      <c r="G149" s="408" t="s">
        <v>1131</v>
      </c>
      <c r="H149" s="61" t="s">
        <v>1007</v>
      </c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4.25" customHeight="1" x14ac:dyDescent="0.3">
      <c r="A150" s="406">
        <f t="shared" si="0"/>
        <v>1</v>
      </c>
      <c r="B150" s="406" t="s">
        <v>1133</v>
      </c>
      <c r="C150" s="407" t="s">
        <v>17</v>
      </c>
      <c r="D150" s="408">
        <f t="shared" si="1"/>
        <v>660</v>
      </c>
      <c r="E150" s="408">
        <v>660</v>
      </c>
      <c r="F150" s="408" t="s">
        <v>1130</v>
      </c>
      <c r="G150" s="408" t="s">
        <v>1134</v>
      </c>
      <c r="H150" s="61" t="s">
        <v>1134</v>
      </c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4.25" customHeight="1" x14ac:dyDescent="0.3">
      <c r="A151" s="406">
        <f t="shared" si="0"/>
        <v>1</v>
      </c>
      <c r="B151" s="406" t="s">
        <v>1135</v>
      </c>
      <c r="C151" s="407" t="s">
        <v>17</v>
      </c>
      <c r="D151" s="408">
        <f t="shared" si="1"/>
        <v>1196.32</v>
      </c>
      <c r="E151" s="408">
        <v>1196.32</v>
      </c>
      <c r="F151" s="408" t="s">
        <v>1130</v>
      </c>
      <c r="G151" s="408" t="s">
        <v>1134</v>
      </c>
      <c r="H151" s="61" t="s">
        <v>1134</v>
      </c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4.25" customHeight="1" x14ac:dyDescent="0.3">
      <c r="A152" s="406">
        <f t="shared" si="0"/>
        <v>1</v>
      </c>
      <c r="B152" s="406" t="s">
        <v>1136</v>
      </c>
      <c r="C152" s="407" t="s">
        <v>17</v>
      </c>
      <c r="D152" s="408">
        <f t="shared" si="1"/>
        <v>688.68</v>
      </c>
      <c r="E152" s="408">
        <v>688.68</v>
      </c>
      <c r="F152" s="408" t="s">
        <v>1130</v>
      </c>
      <c r="G152" s="408" t="s">
        <v>1134</v>
      </c>
      <c r="H152" s="61" t="s">
        <v>1134</v>
      </c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4.25" customHeight="1" x14ac:dyDescent="0.3">
      <c r="A153" s="406">
        <f t="shared" si="0"/>
        <v>1</v>
      </c>
      <c r="B153" s="406" t="s">
        <v>1137</v>
      </c>
      <c r="C153" s="407" t="s">
        <v>17</v>
      </c>
      <c r="D153" s="408">
        <f t="shared" si="1"/>
        <v>26.9</v>
      </c>
      <c r="E153" s="408">
        <v>26.9</v>
      </c>
      <c r="F153" s="408" t="s">
        <v>1130</v>
      </c>
      <c r="G153" s="408" t="s">
        <v>1131</v>
      </c>
      <c r="H153" s="61" t="s">
        <v>1007</v>
      </c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4.25" customHeight="1" x14ac:dyDescent="0.3">
      <c r="A154" s="406">
        <f t="shared" si="0"/>
        <v>1</v>
      </c>
      <c r="B154" s="406" t="s">
        <v>1138</v>
      </c>
      <c r="C154" s="407" t="s">
        <v>17</v>
      </c>
      <c r="D154" s="408">
        <f t="shared" si="1"/>
        <v>196.76</v>
      </c>
      <c r="E154" s="408">
        <v>196.76</v>
      </c>
      <c r="F154" s="408" t="s">
        <v>1130</v>
      </c>
      <c r="G154" s="408" t="s">
        <v>1131</v>
      </c>
      <c r="H154" s="61" t="s">
        <v>1007</v>
      </c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4.25" customHeight="1" x14ac:dyDescent="0.3">
      <c r="A155" s="406">
        <f t="shared" si="0"/>
        <v>1</v>
      </c>
      <c r="B155" s="406" t="s">
        <v>1139</v>
      </c>
      <c r="C155" s="407" t="s">
        <v>17</v>
      </c>
      <c r="D155" s="408">
        <f t="shared" si="1"/>
        <v>65</v>
      </c>
      <c r="E155" s="408">
        <v>65</v>
      </c>
      <c r="F155" s="408" t="s">
        <v>1130</v>
      </c>
      <c r="G155" s="408" t="s">
        <v>1131</v>
      </c>
      <c r="H155" s="61" t="s">
        <v>1007</v>
      </c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4.25" customHeight="1" x14ac:dyDescent="0.3">
      <c r="A156" s="406">
        <f t="shared" si="0"/>
        <v>1</v>
      </c>
      <c r="B156" s="406" t="s">
        <v>1140</v>
      </c>
      <c r="C156" s="407" t="s">
        <v>17</v>
      </c>
      <c r="D156" s="408">
        <f t="shared" si="1"/>
        <v>35.9</v>
      </c>
      <c r="E156" s="408">
        <v>35.9</v>
      </c>
      <c r="F156" s="408" t="s">
        <v>1130</v>
      </c>
      <c r="G156" s="408" t="s">
        <v>1131</v>
      </c>
      <c r="H156" s="61" t="s">
        <v>1007</v>
      </c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4.25" customHeight="1" x14ac:dyDescent="0.3">
      <c r="A157" s="406">
        <f t="shared" si="0"/>
        <v>1</v>
      </c>
      <c r="B157" s="406" t="s">
        <v>1141</v>
      </c>
      <c r="C157" s="407" t="s">
        <v>17</v>
      </c>
      <c r="D157" s="408">
        <f t="shared" si="1"/>
        <v>900</v>
      </c>
      <c r="E157" s="408">
        <v>900</v>
      </c>
      <c r="F157" s="408" t="s">
        <v>1130</v>
      </c>
      <c r="G157" s="408" t="s">
        <v>1142</v>
      </c>
      <c r="H157" s="61" t="s">
        <v>1007</v>
      </c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4.25" customHeight="1" x14ac:dyDescent="0.3">
      <c r="A158" s="406">
        <f t="shared" si="0"/>
        <v>1</v>
      </c>
      <c r="B158" s="406" t="s">
        <v>1143</v>
      </c>
      <c r="C158" s="407" t="s">
        <v>17</v>
      </c>
      <c r="D158" s="408">
        <f t="shared" si="1"/>
        <v>1624.9</v>
      </c>
      <c r="E158" s="408">
        <v>1624.9</v>
      </c>
      <c r="F158" s="408" t="s">
        <v>1130</v>
      </c>
      <c r="G158" s="408" t="s">
        <v>896</v>
      </c>
      <c r="H158" s="61" t="s">
        <v>1007</v>
      </c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4.25" customHeight="1" x14ac:dyDescent="0.3">
      <c r="A159" s="406">
        <f t="shared" si="0"/>
        <v>1</v>
      </c>
      <c r="B159" s="406" t="s">
        <v>1144</v>
      </c>
      <c r="C159" s="407" t="s">
        <v>17</v>
      </c>
      <c r="D159" s="408">
        <f t="shared" si="1"/>
        <v>1999</v>
      </c>
      <c r="E159" s="408">
        <v>1999</v>
      </c>
      <c r="F159" s="408" t="s">
        <v>1130</v>
      </c>
      <c r="G159" s="408" t="s">
        <v>896</v>
      </c>
      <c r="H159" s="61" t="s">
        <v>1007</v>
      </c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4.25" customHeight="1" x14ac:dyDescent="0.3">
      <c r="A160" s="406">
        <f t="shared" si="0"/>
        <v>1</v>
      </c>
      <c r="B160" s="406" t="s">
        <v>1145</v>
      </c>
      <c r="C160" s="407" t="s">
        <v>17</v>
      </c>
      <c r="D160" s="408">
        <f t="shared" si="1"/>
        <v>2750.38</v>
      </c>
      <c r="E160" s="408">
        <v>2750.38</v>
      </c>
      <c r="F160" s="408" t="s">
        <v>1130</v>
      </c>
      <c r="G160" s="408" t="s">
        <v>896</v>
      </c>
      <c r="H160" s="61" t="s">
        <v>1007</v>
      </c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4.25" customHeight="1" x14ac:dyDescent="0.3">
      <c r="A161" s="406">
        <f t="shared" si="0"/>
        <v>1</v>
      </c>
      <c r="B161" s="406" t="s">
        <v>1146</v>
      </c>
      <c r="C161" s="407" t="s">
        <v>17</v>
      </c>
      <c r="D161" s="408">
        <f t="shared" si="1"/>
        <v>272.89999999999998</v>
      </c>
      <c r="E161" s="408">
        <v>272.89999999999998</v>
      </c>
      <c r="F161" s="408" t="s">
        <v>1130</v>
      </c>
      <c r="G161" s="408" t="s">
        <v>896</v>
      </c>
      <c r="H161" s="61" t="s">
        <v>1007</v>
      </c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4.25" customHeight="1" x14ac:dyDescent="0.3">
      <c r="A162" s="406">
        <f t="shared" si="0"/>
        <v>1</v>
      </c>
      <c r="B162" s="406" t="s">
        <v>1147</v>
      </c>
      <c r="C162" s="407" t="s">
        <v>17</v>
      </c>
      <c r="D162" s="408">
        <f t="shared" si="1"/>
        <v>460</v>
      </c>
      <c r="E162" s="408">
        <v>460</v>
      </c>
      <c r="F162" s="408" t="s">
        <v>1130</v>
      </c>
      <c r="G162" s="408" t="s">
        <v>896</v>
      </c>
      <c r="H162" s="61" t="s">
        <v>1007</v>
      </c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4.25" customHeight="1" x14ac:dyDescent="0.3">
      <c r="A163" s="406">
        <f t="shared" si="0"/>
        <v>1</v>
      </c>
      <c r="B163" s="406" t="s">
        <v>1148</v>
      </c>
      <c r="C163" s="407" t="s">
        <v>17</v>
      </c>
      <c r="D163" s="408">
        <f t="shared" si="1"/>
        <v>1574.1</v>
      </c>
      <c r="E163" s="408">
        <v>1574.1</v>
      </c>
      <c r="F163" s="408" t="s">
        <v>1130</v>
      </c>
      <c r="G163" s="408" t="s">
        <v>896</v>
      </c>
      <c r="H163" s="61" t="s">
        <v>1007</v>
      </c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4.25" customHeight="1" x14ac:dyDescent="0.3">
      <c r="A164" s="406">
        <f t="shared" si="0"/>
        <v>1</v>
      </c>
      <c r="B164" s="406" t="s">
        <v>1149</v>
      </c>
      <c r="C164" s="407" t="s">
        <v>17</v>
      </c>
      <c r="D164" s="408">
        <f t="shared" si="1"/>
        <v>1010.4012000000001</v>
      </c>
      <c r="E164" s="408">
        <v>1010.4012000000001</v>
      </c>
      <c r="F164" s="408" t="s">
        <v>1130</v>
      </c>
      <c r="G164" s="408" t="s">
        <v>896</v>
      </c>
      <c r="H164" s="61" t="s">
        <v>1007</v>
      </c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4.25" customHeight="1" x14ac:dyDescent="0.3">
      <c r="A165" s="406">
        <f t="shared" si="0"/>
        <v>1</v>
      </c>
      <c r="B165" s="406" t="s">
        <v>1150</v>
      </c>
      <c r="C165" s="407" t="s">
        <v>17</v>
      </c>
      <c r="D165" s="408">
        <f t="shared" si="1"/>
        <v>396.87</v>
      </c>
      <c r="E165" s="408">
        <v>396.87</v>
      </c>
      <c r="F165" s="408" t="s">
        <v>1130</v>
      </c>
      <c r="G165" s="408" t="s">
        <v>896</v>
      </c>
      <c r="H165" s="61" t="s">
        <v>1007</v>
      </c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4.25" customHeight="1" x14ac:dyDescent="0.3">
      <c r="A166" s="406">
        <f t="shared" si="0"/>
        <v>1</v>
      </c>
      <c r="B166" s="406" t="s">
        <v>1151</v>
      </c>
      <c r="C166" s="407" t="s">
        <v>17</v>
      </c>
      <c r="D166" s="408">
        <f t="shared" si="1"/>
        <v>342</v>
      </c>
      <c r="E166" s="408">
        <v>342</v>
      </c>
      <c r="F166" s="408" t="s">
        <v>1130</v>
      </c>
      <c r="G166" s="408" t="s">
        <v>896</v>
      </c>
      <c r="H166" s="61" t="s">
        <v>1007</v>
      </c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4.25" customHeight="1" x14ac:dyDescent="0.3">
      <c r="A167" s="406">
        <f t="shared" si="0"/>
        <v>1</v>
      </c>
      <c r="B167" s="406" t="s">
        <v>1152</v>
      </c>
      <c r="C167" s="407" t="s">
        <v>17</v>
      </c>
      <c r="D167" s="408">
        <f t="shared" si="1"/>
        <v>493.7</v>
      </c>
      <c r="E167" s="408">
        <v>493.7</v>
      </c>
      <c r="F167" s="408" t="s">
        <v>1130</v>
      </c>
      <c r="G167" s="408" t="s">
        <v>1134</v>
      </c>
      <c r="H167" s="61" t="s">
        <v>1134</v>
      </c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4.25" customHeight="1" x14ac:dyDescent="0.3">
      <c r="A168" s="406">
        <f t="shared" si="0"/>
        <v>1</v>
      </c>
      <c r="B168" s="406" t="s">
        <v>1153</v>
      </c>
      <c r="C168" s="407" t="s">
        <v>17</v>
      </c>
      <c r="D168" s="408">
        <f t="shared" si="1"/>
        <v>240.41</v>
      </c>
      <c r="E168" s="408">
        <v>240.41</v>
      </c>
      <c r="F168" s="408" t="s">
        <v>1130</v>
      </c>
      <c r="G168" s="408" t="s">
        <v>1134</v>
      </c>
      <c r="H168" s="61" t="s">
        <v>1134</v>
      </c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4.25" customHeight="1" x14ac:dyDescent="0.3">
      <c r="A169" s="406">
        <f t="shared" si="0"/>
        <v>1</v>
      </c>
      <c r="B169" s="406" t="s">
        <v>1154</v>
      </c>
      <c r="C169" s="407" t="s">
        <v>17</v>
      </c>
      <c r="D169" s="408">
        <f t="shared" si="1"/>
        <v>84.8</v>
      </c>
      <c r="E169" s="408">
        <v>84.8</v>
      </c>
      <c r="F169" s="408" t="s">
        <v>1130</v>
      </c>
      <c r="G169" s="408" t="s">
        <v>1134</v>
      </c>
      <c r="H169" s="61" t="s">
        <v>1134</v>
      </c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4.25" customHeight="1" x14ac:dyDescent="0.3">
      <c r="A170" s="406">
        <f t="shared" si="0"/>
        <v>1</v>
      </c>
      <c r="B170" s="406" t="s">
        <v>1155</v>
      </c>
      <c r="C170" s="407" t="s">
        <v>17</v>
      </c>
      <c r="D170" s="408">
        <f t="shared" si="1"/>
        <v>32</v>
      </c>
      <c r="E170" s="408">
        <v>32</v>
      </c>
      <c r="F170" s="408" t="s">
        <v>1130</v>
      </c>
      <c r="G170" s="408" t="s">
        <v>1134</v>
      </c>
      <c r="H170" s="61" t="s">
        <v>1134</v>
      </c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4.25" customHeight="1" x14ac:dyDescent="0.3">
      <c r="A171" s="406">
        <f t="shared" si="0"/>
        <v>1</v>
      </c>
      <c r="B171" s="406" t="s">
        <v>1156</v>
      </c>
      <c r="C171" s="407" t="s">
        <v>17</v>
      </c>
      <c r="D171" s="408">
        <f t="shared" si="1"/>
        <v>293</v>
      </c>
      <c r="E171" s="408">
        <v>293</v>
      </c>
      <c r="F171" s="408" t="s">
        <v>1130</v>
      </c>
      <c r="G171" s="408" t="s">
        <v>1134</v>
      </c>
      <c r="H171" s="61" t="s">
        <v>1134</v>
      </c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4.25" customHeight="1" x14ac:dyDescent="0.3">
      <c r="A172" s="406">
        <f t="shared" si="0"/>
        <v>1</v>
      </c>
      <c r="B172" s="406" t="s">
        <v>1157</v>
      </c>
      <c r="C172" s="407" t="s">
        <v>17</v>
      </c>
      <c r="D172" s="408">
        <f t="shared" si="1"/>
        <v>71.55</v>
      </c>
      <c r="E172" s="408">
        <v>71.55</v>
      </c>
      <c r="F172" s="408" t="s">
        <v>1130</v>
      </c>
      <c r="G172" s="408" t="s">
        <v>1134</v>
      </c>
      <c r="H172" s="61" t="s">
        <v>1134</v>
      </c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4.25" customHeight="1" x14ac:dyDescent="0.3">
      <c r="A173" s="406">
        <f t="shared" si="0"/>
        <v>1</v>
      </c>
      <c r="B173" s="406" t="s">
        <v>1158</v>
      </c>
      <c r="C173" s="407" t="s">
        <v>17</v>
      </c>
      <c r="D173" s="408">
        <f t="shared" si="1"/>
        <v>2117.89</v>
      </c>
      <c r="E173" s="408">
        <v>2117.89</v>
      </c>
      <c r="F173" s="408" t="s">
        <v>1130</v>
      </c>
      <c r="G173" s="408" t="s">
        <v>1159</v>
      </c>
      <c r="H173" s="61" t="s">
        <v>1134</v>
      </c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4.25" customHeight="1" x14ac:dyDescent="0.3">
      <c r="A174" s="406">
        <f t="shared" si="0"/>
        <v>1</v>
      </c>
      <c r="B174" s="406" t="s">
        <v>1160</v>
      </c>
      <c r="C174" s="407" t="s">
        <v>17</v>
      </c>
      <c r="D174" s="408">
        <f t="shared" si="1"/>
        <v>396.67</v>
      </c>
      <c r="E174" s="408">
        <v>396.67</v>
      </c>
      <c r="F174" s="408" t="s">
        <v>1130</v>
      </c>
      <c r="G174" s="408" t="s">
        <v>1159</v>
      </c>
      <c r="H174" s="61" t="s">
        <v>1134</v>
      </c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4.25" customHeight="1" x14ac:dyDescent="0.3">
      <c r="A175" s="406">
        <f t="shared" si="0"/>
        <v>1</v>
      </c>
      <c r="B175" s="406" t="s">
        <v>1161</v>
      </c>
      <c r="C175" s="407" t="s">
        <v>17</v>
      </c>
      <c r="D175" s="408">
        <f t="shared" si="1"/>
        <v>256.89999999999998</v>
      </c>
      <c r="E175" s="408">
        <v>256.89999999999998</v>
      </c>
      <c r="F175" s="408" t="s">
        <v>1130</v>
      </c>
      <c r="G175" s="408" t="s">
        <v>1159</v>
      </c>
      <c r="H175" s="61" t="s">
        <v>1134</v>
      </c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4.25" customHeight="1" x14ac:dyDescent="0.3">
      <c r="A176" s="406">
        <f t="shared" si="0"/>
        <v>1</v>
      </c>
      <c r="B176" s="406" t="s">
        <v>1162</v>
      </c>
      <c r="C176" s="407" t="s">
        <v>17</v>
      </c>
      <c r="D176" s="408">
        <f t="shared" si="1"/>
        <v>8.9</v>
      </c>
      <c r="E176" s="408">
        <v>8.9</v>
      </c>
      <c r="F176" s="408" t="s">
        <v>1130</v>
      </c>
      <c r="G176" s="408" t="s">
        <v>1159</v>
      </c>
      <c r="H176" s="61" t="s">
        <v>1134</v>
      </c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4.25" customHeight="1" x14ac:dyDescent="0.3">
      <c r="A177" s="406">
        <f t="shared" si="0"/>
        <v>1</v>
      </c>
      <c r="B177" s="406" t="s">
        <v>1163</v>
      </c>
      <c r="C177" s="407" t="s">
        <v>17</v>
      </c>
      <c r="D177" s="408">
        <f t="shared" si="1"/>
        <v>35</v>
      </c>
      <c r="E177" s="408">
        <v>35</v>
      </c>
      <c r="F177" s="408" t="s">
        <v>1130</v>
      </c>
      <c r="G177" s="408" t="s">
        <v>1159</v>
      </c>
      <c r="H177" s="61" t="s">
        <v>1134</v>
      </c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4.25" customHeight="1" x14ac:dyDescent="0.3">
      <c r="A178" s="406">
        <f t="shared" si="0"/>
        <v>1</v>
      </c>
      <c r="B178" s="406" t="s">
        <v>1164</v>
      </c>
      <c r="C178" s="407" t="s">
        <v>17</v>
      </c>
      <c r="D178" s="408">
        <f t="shared" si="1"/>
        <v>493.84</v>
      </c>
      <c r="E178" s="408">
        <v>493.84</v>
      </c>
      <c r="F178" s="408" t="s">
        <v>1130</v>
      </c>
      <c r="G178" s="408" t="s">
        <v>1159</v>
      </c>
      <c r="H178" s="61" t="s">
        <v>1134</v>
      </c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4.25" customHeight="1" x14ac:dyDescent="0.3">
      <c r="A179" s="406">
        <f t="shared" si="0"/>
        <v>1</v>
      </c>
      <c r="B179" s="406" t="s">
        <v>1165</v>
      </c>
      <c r="C179" s="407" t="s">
        <v>17</v>
      </c>
      <c r="D179" s="408">
        <f t="shared" si="1"/>
        <v>1054.93</v>
      </c>
      <c r="E179" s="408">
        <v>1054.93</v>
      </c>
      <c r="F179" s="408" t="s">
        <v>1130</v>
      </c>
      <c r="G179" s="408" t="s">
        <v>1159</v>
      </c>
      <c r="H179" s="61" t="s">
        <v>1134</v>
      </c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4.25" customHeight="1" x14ac:dyDescent="0.3">
      <c r="A180" s="406">
        <f t="shared" si="0"/>
        <v>1</v>
      </c>
      <c r="B180" s="406" t="s">
        <v>1166</v>
      </c>
      <c r="C180" s="407" t="s">
        <v>17</v>
      </c>
      <c r="D180" s="408">
        <f t="shared" si="1"/>
        <v>1054.93</v>
      </c>
      <c r="E180" s="408">
        <v>1054.93</v>
      </c>
      <c r="F180" s="408" t="s">
        <v>1130</v>
      </c>
      <c r="G180" s="408" t="s">
        <v>1159</v>
      </c>
      <c r="H180" s="61" t="s">
        <v>1134</v>
      </c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4.25" customHeight="1" x14ac:dyDescent="0.3">
      <c r="A181" s="406">
        <f t="shared" si="0"/>
        <v>1</v>
      </c>
      <c r="B181" s="406" t="s">
        <v>1167</v>
      </c>
      <c r="C181" s="407" t="s">
        <v>17</v>
      </c>
      <c r="D181" s="408">
        <f t="shared" si="1"/>
        <v>1054.93</v>
      </c>
      <c r="E181" s="408">
        <v>1054.93</v>
      </c>
      <c r="F181" s="408" t="s">
        <v>1130</v>
      </c>
      <c r="G181" s="408" t="s">
        <v>1159</v>
      </c>
      <c r="H181" s="61" t="s">
        <v>1134</v>
      </c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4.25" customHeight="1" x14ac:dyDescent="0.3">
      <c r="A182" s="406">
        <f t="shared" si="0"/>
        <v>1</v>
      </c>
      <c r="B182" s="406" t="s">
        <v>1168</v>
      </c>
      <c r="C182" s="407" t="s">
        <v>17</v>
      </c>
      <c r="D182" s="408">
        <f t="shared" si="1"/>
        <v>1054.93</v>
      </c>
      <c r="E182" s="408">
        <v>1054.93</v>
      </c>
      <c r="F182" s="408" t="s">
        <v>1130</v>
      </c>
      <c r="G182" s="408" t="s">
        <v>1159</v>
      </c>
      <c r="H182" s="61" t="s">
        <v>1134</v>
      </c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4.25" customHeight="1" x14ac:dyDescent="0.3">
      <c r="A183" s="406">
        <f t="shared" si="0"/>
        <v>1</v>
      </c>
      <c r="B183" s="406" t="s">
        <v>1169</v>
      </c>
      <c r="C183" s="407" t="s">
        <v>1011</v>
      </c>
      <c r="D183" s="408">
        <f t="shared" si="1"/>
        <v>29.5</v>
      </c>
      <c r="E183" s="408">
        <v>29.5</v>
      </c>
      <c r="F183" s="408" t="s">
        <v>1096</v>
      </c>
      <c r="G183" s="408" t="s">
        <v>1096</v>
      </c>
      <c r="H183" s="61" t="s">
        <v>1170</v>
      </c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4.25" customHeight="1" x14ac:dyDescent="0.3">
      <c r="A184" s="406">
        <f t="shared" si="0"/>
        <v>1</v>
      </c>
      <c r="B184" s="406" t="s">
        <v>1171</v>
      </c>
      <c r="C184" s="407" t="s">
        <v>958</v>
      </c>
      <c r="D184" s="408">
        <f t="shared" si="1"/>
        <v>62.2</v>
      </c>
      <c r="E184" s="408">
        <v>62.2</v>
      </c>
      <c r="F184" s="408" t="s">
        <v>1096</v>
      </c>
      <c r="G184" s="408" t="s">
        <v>1096</v>
      </c>
      <c r="H184" s="61" t="s">
        <v>1170</v>
      </c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4.25" customHeight="1" x14ac:dyDescent="0.3">
      <c r="A185" s="406">
        <f t="shared" si="0"/>
        <v>1</v>
      </c>
      <c r="B185" s="406" t="s">
        <v>1172</v>
      </c>
      <c r="C185" s="407" t="s">
        <v>958</v>
      </c>
      <c r="D185" s="408">
        <f t="shared" si="1"/>
        <v>59.297520661157016</v>
      </c>
      <c r="E185" s="408">
        <v>59.297520661157016</v>
      </c>
      <c r="F185" s="408" t="s">
        <v>1096</v>
      </c>
      <c r="G185" s="408" t="s">
        <v>1096</v>
      </c>
      <c r="H185" s="61" t="s">
        <v>1170</v>
      </c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4.25" customHeight="1" x14ac:dyDescent="0.3">
      <c r="A186" s="406">
        <f t="shared" si="0"/>
        <v>1</v>
      </c>
      <c r="B186" s="406" t="s">
        <v>1173</v>
      </c>
      <c r="C186" s="407" t="s">
        <v>958</v>
      </c>
      <c r="D186" s="408">
        <f t="shared" si="1"/>
        <v>35.78</v>
      </c>
      <c r="E186" s="408">
        <v>35.78</v>
      </c>
      <c r="F186" s="408" t="s">
        <v>1096</v>
      </c>
      <c r="G186" s="408" t="s">
        <v>1096</v>
      </c>
      <c r="H186" s="61" t="s">
        <v>1170</v>
      </c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4.25" customHeight="1" x14ac:dyDescent="0.3">
      <c r="A187" s="406">
        <f t="shared" si="0"/>
        <v>1</v>
      </c>
      <c r="B187" s="406" t="s">
        <v>1174</v>
      </c>
      <c r="C187" s="407" t="s">
        <v>17</v>
      </c>
      <c r="D187" s="408">
        <f t="shared" si="1"/>
        <v>58.46</v>
      </c>
      <c r="E187" s="408">
        <v>58.46</v>
      </c>
      <c r="F187" s="408" t="s">
        <v>1096</v>
      </c>
      <c r="G187" s="408" t="s">
        <v>1096</v>
      </c>
      <c r="H187" s="61" t="s">
        <v>1170</v>
      </c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4.25" customHeight="1" x14ac:dyDescent="0.3">
      <c r="A188" s="406">
        <f t="shared" si="0"/>
        <v>1</v>
      </c>
      <c r="B188" s="406" t="s">
        <v>1175</v>
      </c>
      <c r="C188" s="407" t="s">
        <v>958</v>
      </c>
      <c r="D188" s="408">
        <f t="shared" si="1"/>
        <v>557</v>
      </c>
      <c r="E188" s="408">
        <v>557</v>
      </c>
      <c r="F188" s="408" t="s">
        <v>1096</v>
      </c>
      <c r="G188" s="408" t="s">
        <v>1176</v>
      </c>
      <c r="H188" s="61" t="s">
        <v>1177</v>
      </c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4.25" customHeight="1" x14ac:dyDescent="0.3">
      <c r="A189" s="406">
        <f t="shared" si="0"/>
        <v>1</v>
      </c>
      <c r="B189" s="406" t="s">
        <v>1178</v>
      </c>
      <c r="C189" s="407" t="s">
        <v>1115</v>
      </c>
      <c r="D189" s="408">
        <f t="shared" si="1"/>
        <v>15.55</v>
      </c>
      <c r="E189" s="408">
        <v>15.55</v>
      </c>
      <c r="F189" s="408" t="s">
        <v>1096</v>
      </c>
      <c r="G189" s="408" t="s">
        <v>951</v>
      </c>
      <c r="H189" s="61" t="s">
        <v>951</v>
      </c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4.25" customHeight="1" x14ac:dyDescent="0.3">
      <c r="A190" s="406">
        <f t="shared" si="0"/>
        <v>1</v>
      </c>
      <c r="B190" s="406" t="s">
        <v>1179</v>
      </c>
      <c r="C190" s="407" t="s">
        <v>958</v>
      </c>
      <c r="D190" s="408">
        <f t="shared" si="1"/>
        <v>119.77</v>
      </c>
      <c r="E190" s="408">
        <v>119.77</v>
      </c>
      <c r="F190" s="408" t="s">
        <v>1096</v>
      </c>
      <c r="G190" s="408" t="s">
        <v>1180</v>
      </c>
      <c r="H190" s="61" t="s">
        <v>1177</v>
      </c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4.25" customHeight="1" x14ac:dyDescent="0.3">
      <c r="A191" s="406">
        <f t="shared" si="0"/>
        <v>1</v>
      </c>
      <c r="B191" s="406" t="s">
        <v>1181</v>
      </c>
      <c r="C191" s="407" t="s">
        <v>958</v>
      </c>
      <c r="D191" s="408">
        <f t="shared" si="1"/>
        <v>90</v>
      </c>
      <c r="E191" s="408">
        <v>90</v>
      </c>
      <c r="F191" s="408" t="s">
        <v>1096</v>
      </c>
      <c r="G191" s="408" t="s">
        <v>1176</v>
      </c>
      <c r="H191" s="61" t="s">
        <v>1177</v>
      </c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4.25" customHeight="1" x14ac:dyDescent="0.3">
      <c r="A192" s="406">
        <f t="shared" si="0"/>
        <v>1</v>
      </c>
      <c r="B192" s="406" t="s">
        <v>1182</v>
      </c>
      <c r="C192" s="407" t="s">
        <v>1011</v>
      </c>
      <c r="D192" s="408">
        <f t="shared" si="1"/>
        <v>6.1875</v>
      </c>
      <c r="E192" s="408">
        <v>6.1875</v>
      </c>
      <c r="F192" s="408" t="s">
        <v>1096</v>
      </c>
      <c r="G192" s="408" t="s">
        <v>1096</v>
      </c>
      <c r="H192" s="61" t="s">
        <v>1170</v>
      </c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4.25" customHeight="1" x14ac:dyDescent="0.3">
      <c r="A193" s="406">
        <f t="shared" si="0"/>
        <v>1</v>
      </c>
      <c r="B193" s="406" t="s">
        <v>1183</v>
      </c>
      <c r="C193" s="407" t="s">
        <v>1011</v>
      </c>
      <c r="D193" s="408">
        <f t="shared" si="1"/>
        <v>2</v>
      </c>
      <c r="E193" s="408">
        <v>2</v>
      </c>
      <c r="F193" s="408" t="s">
        <v>1096</v>
      </c>
      <c r="G193" s="408" t="s">
        <v>1096</v>
      </c>
      <c r="H193" s="61" t="s">
        <v>1170</v>
      </c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4.25" customHeight="1" x14ac:dyDescent="0.3">
      <c r="A194" s="406">
        <f t="shared" si="0"/>
        <v>1</v>
      </c>
      <c r="B194" s="406" t="s">
        <v>1184</v>
      </c>
      <c r="C194" s="407" t="s">
        <v>958</v>
      </c>
      <c r="D194" s="408">
        <f t="shared" si="1"/>
        <v>46.5</v>
      </c>
      <c r="E194" s="408">
        <v>46.5</v>
      </c>
      <c r="F194" s="408" t="s">
        <v>1096</v>
      </c>
      <c r="G194" s="408" t="s">
        <v>1096</v>
      </c>
      <c r="H194" s="61" t="s">
        <v>1170</v>
      </c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4.25" customHeight="1" x14ac:dyDescent="0.3">
      <c r="A195" s="406">
        <f t="shared" si="0"/>
        <v>1</v>
      </c>
      <c r="B195" s="406" t="s">
        <v>1185</v>
      </c>
      <c r="C195" s="407" t="s">
        <v>958</v>
      </c>
      <c r="D195" s="408">
        <f t="shared" si="1"/>
        <v>46.5</v>
      </c>
      <c r="E195" s="408">
        <v>46.5</v>
      </c>
      <c r="F195" s="408" t="s">
        <v>1096</v>
      </c>
      <c r="G195" s="408" t="s">
        <v>1096</v>
      </c>
      <c r="H195" s="61" t="s">
        <v>1170</v>
      </c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4.25" customHeight="1" x14ac:dyDescent="0.3">
      <c r="A196" s="406">
        <f t="shared" si="0"/>
        <v>1</v>
      </c>
      <c r="B196" s="406" t="s">
        <v>1186</v>
      </c>
      <c r="C196" s="407" t="s">
        <v>992</v>
      </c>
      <c r="D196" s="408">
        <f t="shared" si="1"/>
        <v>1100</v>
      </c>
      <c r="E196" s="408">
        <v>1100</v>
      </c>
      <c r="F196" s="408" t="s">
        <v>1096</v>
      </c>
      <c r="G196" s="408" t="s">
        <v>1096</v>
      </c>
      <c r="H196" s="61" t="s">
        <v>1170</v>
      </c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4.25" customHeight="1" x14ac:dyDescent="0.3">
      <c r="A197" s="406">
        <f t="shared" si="0"/>
        <v>1</v>
      </c>
      <c r="B197" s="406" t="s">
        <v>1187</v>
      </c>
      <c r="C197" s="407" t="s">
        <v>1011</v>
      </c>
      <c r="D197" s="408">
        <f t="shared" si="1"/>
        <v>5.62</v>
      </c>
      <c r="E197" s="408">
        <v>5.62</v>
      </c>
      <c r="F197" s="408" t="s">
        <v>1096</v>
      </c>
      <c r="G197" s="408" t="s">
        <v>1096</v>
      </c>
      <c r="H197" s="61" t="s">
        <v>1170</v>
      </c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4.25" customHeight="1" x14ac:dyDescent="0.3">
      <c r="A198" s="406">
        <f t="shared" si="0"/>
        <v>1</v>
      </c>
      <c r="B198" s="406" t="s">
        <v>1188</v>
      </c>
      <c r="C198" s="407" t="s">
        <v>992</v>
      </c>
      <c r="D198" s="408">
        <f t="shared" si="1"/>
        <v>1050</v>
      </c>
      <c r="E198" s="408">
        <v>1050</v>
      </c>
      <c r="F198" s="408" t="s">
        <v>1096</v>
      </c>
      <c r="G198" s="408" t="s">
        <v>1096</v>
      </c>
      <c r="H198" s="61" t="s">
        <v>1170</v>
      </c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4.25" customHeight="1" x14ac:dyDescent="0.3">
      <c r="A199" s="406">
        <f t="shared" si="0"/>
        <v>1</v>
      </c>
      <c r="B199" s="406" t="s">
        <v>1189</v>
      </c>
      <c r="C199" s="407" t="s">
        <v>992</v>
      </c>
      <c r="D199" s="408">
        <f t="shared" si="1"/>
        <v>1050</v>
      </c>
      <c r="E199" s="408">
        <v>1050</v>
      </c>
      <c r="F199" s="408" t="s">
        <v>1096</v>
      </c>
      <c r="G199" s="408" t="s">
        <v>1096</v>
      </c>
      <c r="H199" s="61" t="s">
        <v>1170</v>
      </c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4.25" customHeight="1" x14ac:dyDescent="0.3">
      <c r="A200" s="406">
        <f t="shared" si="0"/>
        <v>1</v>
      </c>
      <c r="B200" s="406" t="s">
        <v>1190</v>
      </c>
      <c r="C200" s="407" t="s">
        <v>1011</v>
      </c>
      <c r="D200" s="408">
        <f t="shared" si="1"/>
        <v>12.9</v>
      </c>
      <c r="E200" s="408">
        <v>12.9</v>
      </c>
      <c r="F200" s="408" t="s">
        <v>1096</v>
      </c>
      <c r="G200" s="408" t="s">
        <v>1096</v>
      </c>
      <c r="H200" s="61" t="s">
        <v>1170</v>
      </c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4.25" customHeight="1" x14ac:dyDescent="0.3">
      <c r="A201" s="406">
        <f t="shared" si="0"/>
        <v>1</v>
      </c>
      <c r="B201" s="406" t="s">
        <v>1191</v>
      </c>
      <c r="C201" s="407" t="s">
        <v>1011</v>
      </c>
      <c r="D201" s="408">
        <f t="shared" si="1"/>
        <v>12.9</v>
      </c>
      <c r="E201" s="408">
        <v>12.9</v>
      </c>
      <c r="F201" s="408" t="s">
        <v>1096</v>
      </c>
      <c r="G201" s="408" t="s">
        <v>1096</v>
      </c>
      <c r="H201" s="61" t="s">
        <v>1170</v>
      </c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4.25" customHeight="1" x14ac:dyDescent="0.3">
      <c r="A202" s="406">
        <f t="shared" si="0"/>
        <v>1</v>
      </c>
      <c r="B202" s="406" t="s">
        <v>1192</v>
      </c>
      <c r="C202" s="407" t="s">
        <v>1011</v>
      </c>
      <c r="D202" s="408">
        <f t="shared" si="1"/>
        <v>42.46</v>
      </c>
      <c r="E202" s="408">
        <v>42.46</v>
      </c>
      <c r="F202" s="408" t="s">
        <v>1096</v>
      </c>
      <c r="G202" s="408" t="s">
        <v>1096</v>
      </c>
      <c r="H202" s="61" t="s">
        <v>1170</v>
      </c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4.25" customHeight="1" x14ac:dyDescent="0.3">
      <c r="A203" s="406">
        <f t="shared" si="0"/>
        <v>1</v>
      </c>
      <c r="B203" s="406" t="s">
        <v>1193</v>
      </c>
      <c r="C203" s="407" t="s">
        <v>17</v>
      </c>
      <c r="D203" s="408">
        <f t="shared" si="1"/>
        <v>3300</v>
      </c>
      <c r="E203" s="408">
        <v>3300</v>
      </c>
      <c r="F203" s="408" t="s">
        <v>1096</v>
      </c>
      <c r="G203" s="408" t="s">
        <v>1180</v>
      </c>
      <c r="H203" s="61" t="s">
        <v>1177</v>
      </c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4.25" customHeight="1" x14ac:dyDescent="0.3">
      <c r="A204" s="406">
        <f t="shared" si="0"/>
        <v>1</v>
      </c>
      <c r="B204" s="406" t="s">
        <v>1194</v>
      </c>
      <c r="C204" s="407" t="s">
        <v>1011</v>
      </c>
      <c r="D204" s="408">
        <f t="shared" si="1"/>
        <v>62.4</v>
      </c>
      <c r="E204" s="408">
        <v>62.4</v>
      </c>
      <c r="F204" s="408" t="s">
        <v>1096</v>
      </c>
      <c r="G204" s="408" t="s">
        <v>1180</v>
      </c>
      <c r="H204" s="61" t="s">
        <v>1177</v>
      </c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4.25" customHeight="1" x14ac:dyDescent="0.3">
      <c r="A205" s="406">
        <f t="shared" si="0"/>
        <v>1</v>
      </c>
      <c r="B205" s="406" t="s">
        <v>1195</v>
      </c>
      <c r="C205" s="407" t="s">
        <v>12</v>
      </c>
      <c r="D205" s="408">
        <f t="shared" si="1"/>
        <v>3400</v>
      </c>
      <c r="E205" s="408">
        <v>3400</v>
      </c>
      <c r="F205" s="408" t="s">
        <v>1196</v>
      </c>
      <c r="G205" s="408" t="s">
        <v>1196</v>
      </c>
      <c r="H205" s="61" t="s">
        <v>1197</v>
      </c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4.25" customHeight="1" x14ac:dyDescent="0.3">
      <c r="A206" s="406">
        <f t="shared" si="0"/>
        <v>1</v>
      </c>
      <c r="B206" s="406" t="s">
        <v>1198</v>
      </c>
      <c r="C206" s="407" t="s">
        <v>12</v>
      </c>
      <c r="D206" s="408">
        <f t="shared" si="1"/>
        <v>4550</v>
      </c>
      <c r="E206" s="408">
        <v>4550</v>
      </c>
      <c r="F206" s="408" t="s">
        <v>1196</v>
      </c>
      <c r="G206" s="408" t="s">
        <v>1196</v>
      </c>
      <c r="H206" s="61" t="s">
        <v>1197</v>
      </c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4.25" customHeight="1" x14ac:dyDescent="0.3">
      <c r="A207" s="406">
        <f t="shared" si="0"/>
        <v>1</v>
      </c>
      <c r="B207" s="406" t="s">
        <v>1199</v>
      </c>
      <c r="C207" s="407" t="s">
        <v>12</v>
      </c>
      <c r="D207" s="408">
        <f t="shared" si="1"/>
        <v>6500</v>
      </c>
      <c r="E207" s="408">
        <v>6500</v>
      </c>
      <c r="F207" s="408" t="s">
        <v>1196</v>
      </c>
      <c r="G207" s="408" t="s">
        <v>1196</v>
      </c>
      <c r="H207" s="61" t="s">
        <v>1197</v>
      </c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4.25" customHeight="1" x14ac:dyDescent="0.3">
      <c r="A208" s="406">
        <f t="shared" si="0"/>
        <v>1</v>
      </c>
      <c r="B208" s="406" t="s">
        <v>1200</v>
      </c>
      <c r="C208" s="407" t="s">
        <v>12</v>
      </c>
      <c r="D208" s="408">
        <f t="shared" si="1"/>
        <v>4200</v>
      </c>
      <c r="E208" s="408">
        <v>4200</v>
      </c>
      <c r="F208" s="408" t="s">
        <v>1196</v>
      </c>
      <c r="G208" s="408" t="s">
        <v>1196</v>
      </c>
      <c r="H208" s="61" t="s">
        <v>1197</v>
      </c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4.25" customHeight="1" x14ac:dyDescent="0.3">
      <c r="A209" s="406">
        <f t="shared" si="0"/>
        <v>1</v>
      </c>
      <c r="B209" s="406" t="s">
        <v>1201</v>
      </c>
      <c r="C209" s="407" t="s">
        <v>12</v>
      </c>
      <c r="D209" s="408">
        <f t="shared" si="1"/>
        <v>3000</v>
      </c>
      <c r="E209" s="408">
        <v>3000</v>
      </c>
      <c r="F209" s="408" t="s">
        <v>1196</v>
      </c>
      <c r="G209" s="408" t="s">
        <v>1196</v>
      </c>
      <c r="H209" s="61" t="s">
        <v>1197</v>
      </c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4.25" customHeight="1" x14ac:dyDescent="0.3">
      <c r="A210" s="406">
        <f t="shared" si="0"/>
        <v>1</v>
      </c>
      <c r="B210" s="406" t="s">
        <v>1202</v>
      </c>
      <c r="C210" s="407" t="s">
        <v>12</v>
      </c>
      <c r="D210" s="408">
        <f t="shared" si="1"/>
        <v>4000</v>
      </c>
      <c r="E210" s="408">
        <v>4000</v>
      </c>
      <c r="F210" s="408" t="s">
        <v>1196</v>
      </c>
      <c r="G210" s="408" t="s">
        <v>1196</v>
      </c>
      <c r="H210" s="61" t="s">
        <v>1197</v>
      </c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4.25" customHeight="1" x14ac:dyDescent="0.3">
      <c r="A211" s="406">
        <f t="shared" si="0"/>
        <v>1</v>
      </c>
      <c r="B211" s="406" t="s">
        <v>1203</v>
      </c>
      <c r="C211" s="407" t="s">
        <v>12</v>
      </c>
      <c r="D211" s="408">
        <f t="shared" si="1"/>
        <v>3450</v>
      </c>
      <c r="E211" s="408">
        <v>3450</v>
      </c>
      <c r="F211" s="408" t="s">
        <v>1196</v>
      </c>
      <c r="G211" s="408" t="s">
        <v>1196</v>
      </c>
      <c r="H211" s="61" t="s">
        <v>1197</v>
      </c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4.25" customHeight="1" x14ac:dyDescent="0.3">
      <c r="A212" s="406">
        <f t="shared" si="0"/>
        <v>1</v>
      </c>
      <c r="B212" s="406" t="s">
        <v>1204</v>
      </c>
      <c r="C212" s="407" t="s">
        <v>12</v>
      </c>
      <c r="D212" s="408">
        <f t="shared" si="1"/>
        <v>5000</v>
      </c>
      <c r="E212" s="408">
        <v>5000</v>
      </c>
      <c r="F212" s="408" t="s">
        <v>1196</v>
      </c>
      <c r="G212" s="408" t="s">
        <v>1196</v>
      </c>
      <c r="H212" s="61" t="s">
        <v>1197</v>
      </c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4.25" customHeight="1" x14ac:dyDescent="0.3">
      <c r="A213" s="406">
        <f t="shared" si="0"/>
        <v>1</v>
      </c>
      <c r="B213" s="406" t="s">
        <v>1205</v>
      </c>
      <c r="C213" s="407" t="s">
        <v>12</v>
      </c>
      <c r="D213" s="408">
        <f t="shared" si="1"/>
        <v>3000</v>
      </c>
      <c r="E213" s="408">
        <v>3000</v>
      </c>
      <c r="F213" s="408" t="s">
        <v>1196</v>
      </c>
      <c r="G213" s="408" t="s">
        <v>1196</v>
      </c>
      <c r="H213" s="61" t="s">
        <v>1197</v>
      </c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4.25" customHeight="1" x14ac:dyDescent="0.3">
      <c r="A214" s="406">
        <f t="shared" si="0"/>
        <v>1</v>
      </c>
      <c r="B214" s="406" t="s">
        <v>1206</v>
      </c>
      <c r="C214" s="407" t="s">
        <v>12</v>
      </c>
      <c r="D214" s="408">
        <f t="shared" si="1"/>
        <v>2400</v>
      </c>
      <c r="E214" s="408">
        <v>2400</v>
      </c>
      <c r="F214" s="408" t="s">
        <v>1196</v>
      </c>
      <c r="G214" s="408" t="s">
        <v>1196</v>
      </c>
      <c r="H214" s="61" t="s">
        <v>1197</v>
      </c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4.25" customHeight="1" x14ac:dyDescent="0.3">
      <c r="A215" s="406">
        <f t="shared" si="0"/>
        <v>1</v>
      </c>
      <c r="B215" s="406" t="s">
        <v>1207</v>
      </c>
      <c r="C215" s="407" t="s">
        <v>12</v>
      </c>
      <c r="D215" s="408">
        <f t="shared" si="1"/>
        <v>2400</v>
      </c>
      <c r="E215" s="408">
        <v>2400</v>
      </c>
      <c r="F215" s="408" t="s">
        <v>1196</v>
      </c>
      <c r="G215" s="408" t="s">
        <v>1208</v>
      </c>
      <c r="H215" s="61" t="s">
        <v>1197</v>
      </c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4.25" customHeight="1" x14ac:dyDescent="0.3">
      <c r="A216" s="406">
        <f t="shared" si="0"/>
        <v>1</v>
      </c>
      <c r="B216" s="406" t="s">
        <v>1209</v>
      </c>
      <c r="C216" s="407" t="s">
        <v>938</v>
      </c>
      <c r="D216" s="408">
        <f t="shared" si="1"/>
        <v>25.11</v>
      </c>
      <c r="E216" s="408">
        <v>25.11</v>
      </c>
      <c r="F216" s="408" t="s">
        <v>1210</v>
      </c>
      <c r="G216" s="408" t="s">
        <v>951</v>
      </c>
      <c r="H216" s="61" t="s">
        <v>1211</v>
      </c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4.25" customHeight="1" x14ac:dyDescent="0.3">
      <c r="A217" s="406">
        <f t="shared" si="0"/>
        <v>1</v>
      </c>
      <c r="B217" s="406" t="s">
        <v>1212</v>
      </c>
      <c r="C217" s="407" t="s">
        <v>938</v>
      </c>
      <c r="D217" s="408">
        <f t="shared" si="1"/>
        <v>22.95611111111111</v>
      </c>
      <c r="E217" s="408">
        <v>22.95611111111111</v>
      </c>
      <c r="F217" s="408" t="s">
        <v>1210</v>
      </c>
      <c r="G217" s="408" t="s">
        <v>951</v>
      </c>
      <c r="H217" s="61" t="s">
        <v>1211</v>
      </c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4.25" customHeight="1" x14ac:dyDescent="0.3">
      <c r="A218" s="406">
        <f t="shared" si="0"/>
        <v>1</v>
      </c>
      <c r="B218" s="406" t="s">
        <v>1213</v>
      </c>
      <c r="C218" s="407" t="s">
        <v>1115</v>
      </c>
      <c r="D218" s="408">
        <f t="shared" si="1"/>
        <v>19.34</v>
      </c>
      <c r="E218" s="408">
        <v>19.34</v>
      </c>
      <c r="F218" s="408" t="s">
        <v>1210</v>
      </c>
      <c r="G218" s="408" t="s">
        <v>951</v>
      </c>
      <c r="H218" s="61" t="s">
        <v>1211</v>
      </c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4.25" customHeight="1" x14ac:dyDescent="0.3">
      <c r="A219" s="406">
        <f t="shared" si="0"/>
        <v>1</v>
      </c>
      <c r="B219" s="406" t="s">
        <v>1214</v>
      </c>
      <c r="C219" s="407" t="s">
        <v>938</v>
      </c>
      <c r="D219" s="408">
        <f t="shared" si="1"/>
        <v>11.2295</v>
      </c>
      <c r="E219" s="408">
        <v>11.2295</v>
      </c>
      <c r="F219" s="408" t="s">
        <v>1210</v>
      </c>
      <c r="G219" s="408" t="s">
        <v>951</v>
      </c>
      <c r="H219" s="61" t="s">
        <v>1211</v>
      </c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4.25" customHeight="1" x14ac:dyDescent="0.3">
      <c r="A220" s="406">
        <f t="shared" si="0"/>
        <v>1</v>
      </c>
      <c r="B220" s="406" t="s">
        <v>1215</v>
      </c>
      <c r="C220" s="407" t="s">
        <v>938</v>
      </c>
      <c r="D220" s="408">
        <f t="shared" si="1"/>
        <v>190</v>
      </c>
      <c r="E220" s="408">
        <v>190</v>
      </c>
      <c r="F220" s="408" t="s">
        <v>1210</v>
      </c>
      <c r="G220" s="408" t="s">
        <v>951</v>
      </c>
      <c r="H220" s="61" t="s">
        <v>1211</v>
      </c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4.25" customHeight="1" x14ac:dyDescent="0.3">
      <c r="A221" s="406">
        <f t="shared" si="0"/>
        <v>1</v>
      </c>
      <c r="B221" s="406" t="s">
        <v>1216</v>
      </c>
      <c r="C221" s="407" t="s">
        <v>17</v>
      </c>
      <c r="D221" s="408">
        <f t="shared" si="1"/>
        <v>1052.1099999999999</v>
      </c>
      <c r="E221" s="408">
        <v>1052.1099999999999</v>
      </c>
      <c r="F221" s="408" t="s">
        <v>1210</v>
      </c>
      <c r="G221" s="408" t="s">
        <v>951</v>
      </c>
      <c r="H221" s="61" t="s">
        <v>951</v>
      </c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4.25" customHeight="1" x14ac:dyDescent="0.3">
      <c r="A222" s="406">
        <f t="shared" si="0"/>
        <v>1</v>
      </c>
      <c r="B222" s="406" t="s">
        <v>1217</v>
      </c>
      <c r="C222" s="407" t="s">
        <v>17</v>
      </c>
      <c r="D222" s="408">
        <f t="shared" si="1"/>
        <v>0.37</v>
      </c>
      <c r="E222" s="408">
        <v>0.37</v>
      </c>
      <c r="F222" s="408" t="s">
        <v>1210</v>
      </c>
      <c r="G222" s="408" t="s">
        <v>951</v>
      </c>
      <c r="H222" s="61" t="s">
        <v>951</v>
      </c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4.25" customHeight="1" x14ac:dyDescent="0.3">
      <c r="A223" s="406">
        <f t="shared" si="0"/>
        <v>1</v>
      </c>
      <c r="B223" s="406" t="s">
        <v>1218</v>
      </c>
      <c r="C223" s="407" t="s">
        <v>17</v>
      </c>
      <c r="D223" s="408">
        <f t="shared" si="1"/>
        <v>5.3</v>
      </c>
      <c r="E223" s="408">
        <v>5.3</v>
      </c>
      <c r="F223" s="408" t="s">
        <v>1210</v>
      </c>
      <c r="G223" s="408" t="s">
        <v>951</v>
      </c>
      <c r="H223" s="61" t="s">
        <v>951</v>
      </c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4.25" customHeight="1" x14ac:dyDescent="0.3">
      <c r="A224" s="406">
        <f t="shared" si="0"/>
        <v>1</v>
      </c>
      <c r="B224" s="406" t="s">
        <v>1219</v>
      </c>
      <c r="C224" s="407" t="s">
        <v>17</v>
      </c>
      <c r="D224" s="408">
        <f t="shared" si="1"/>
        <v>1.7</v>
      </c>
      <c r="E224" s="408">
        <v>1.7</v>
      </c>
      <c r="F224" s="408" t="s">
        <v>1210</v>
      </c>
      <c r="G224" s="408" t="s">
        <v>951</v>
      </c>
      <c r="H224" s="61" t="s">
        <v>951</v>
      </c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4.25" customHeight="1" x14ac:dyDescent="0.3">
      <c r="A225" s="406">
        <f t="shared" si="0"/>
        <v>1</v>
      </c>
      <c r="B225" s="406" t="s">
        <v>1220</v>
      </c>
      <c r="C225" s="407" t="s">
        <v>958</v>
      </c>
      <c r="D225" s="408">
        <f t="shared" si="1"/>
        <v>29.13</v>
      </c>
      <c r="E225" s="408">
        <v>29.13</v>
      </c>
      <c r="F225" s="408" t="s">
        <v>1210</v>
      </c>
      <c r="G225" s="408" t="s">
        <v>951</v>
      </c>
      <c r="H225" s="61" t="s">
        <v>951</v>
      </c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4.25" customHeight="1" x14ac:dyDescent="0.3">
      <c r="A226" s="406">
        <f t="shared" si="0"/>
        <v>1</v>
      </c>
      <c r="B226" s="406" t="s">
        <v>1221</v>
      </c>
      <c r="C226" s="407" t="s">
        <v>17</v>
      </c>
      <c r="D226" s="408">
        <f t="shared" si="1"/>
        <v>75</v>
      </c>
      <c r="E226" s="408">
        <v>75</v>
      </c>
      <c r="F226" s="408" t="s">
        <v>1210</v>
      </c>
      <c r="G226" s="408" t="s">
        <v>951</v>
      </c>
      <c r="H226" s="61" t="s">
        <v>1211</v>
      </c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4.25" customHeight="1" x14ac:dyDescent="0.3">
      <c r="A227" s="406">
        <f t="shared" si="0"/>
        <v>1</v>
      </c>
      <c r="B227" s="406" t="s">
        <v>1222</v>
      </c>
      <c r="C227" s="407" t="s">
        <v>88</v>
      </c>
      <c r="D227" s="408">
        <f t="shared" si="1"/>
        <v>55</v>
      </c>
      <c r="E227" s="408">
        <v>55</v>
      </c>
      <c r="F227" s="408" t="s">
        <v>1210</v>
      </c>
      <c r="G227" s="408" t="s">
        <v>951</v>
      </c>
      <c r="H227" s="61" t="s">
        <v>951</v>
      </c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4.25" customHeight="1" x14ac:dyDescent="0.3">
      <c r="A228" s="406">
        <f t="shared" si="0"/>
        <v>1</v>
      </c>
      <c r="B228" s="406" t="s">
        <v>1223</v>
      </c>
      <c r="C228" s="407" t="s">
        <v>17</v>
      </c>
      <c r="D228" s="408">
        <f t="shared" si="1"/>
        <v>11.26</v>
      </c>
      <c r="E228" s="408">
        <v>11.26</v>
      </c>
      <c r="F228" s="408" t="s">
        <v>1210</v>
      </c>
      <c r="G228" s="408" t="s">
        <v>951</v>
      </c>
      <c r="H228" s="61" t="s">
        <v>951</v>
      </c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4.25" customHeight="1" x14ac:dyDescent="0.3">
      <c r="A229" s="406">
        <f t="shared" si="0"/>
        <v>1</v>
      </c>
      <c r="B229" s="406" t="s">
        <v>1224</v>
      </c>
      <c r="C229" s="407" t="s">
        <v>17</v>
      </c>
      <c r="D229" s="408">
        <f t="shared" si="1"/>
        <v>1.89</v>
      </c>
      <c r="E229" s="408">
        <v>1.89</v>
      </c>
      <c r="F229" s="408" t="s">
        <v>1210</v>
      </c>
      <c r="G229" s="408" t="s">
        <v>951</v>
      </c>
      <c r="H229" s="61" t="s">
        <v>951</v>
      </c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4.25" customHeight="1" x14ac:dyDescent="0.3">
      <c r="A230" s="406">
        <f t="shared" si="0"/>
        <v>1</v>
      </c>
      <c r="B230" s="406" t="s">
        <v>1225</v>
      </c>
      <c r="C230" s="407" t="s">
        <v>17</v>
      </c>
      <c r="D230" s="408">
        <f t="shared" si="1"/>
        <v>3.13</v>
      </c>
      <c r="E230" s="408">
        <v>3.13</v>
      </c>
      <c r="F230" s="408" t="s">
        <v>1210</v>
      </c>
      <c r="G230" s="408" t="s">
        <v>951</v>
      </c>
      <c r="H230" s="61" t="s">
        <v>951</v>
      </c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4.25" customHeight="1" x14ac:dyDescent="0.3">
      <c r="A231" s="406">
        <f t="shared" si="0"/>
        <v>1</v>
      </c>
      <c r="B231" s="406" t="s">
        <v>1226</v>
      </c>
      <c r="C231" s="407" t="s">
        <v>958</v>
      </c>
      <c r="D231" s="408">
        <f t="shared" si="1"/>
        <v>1.25</v>
      </c>
      <c r="E231" s="408">
        <v>1.25</v>
      </c>
      <c r="F231" s="408" t="s">
        <v>1210</v>
      </c>
      <c r="G231" s="408" t="s">
        <v>951</v>
      </c>
      <c r="H231" s="61" t="s">
        <v>951</v>
      </c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4.25" customHeight="1" x14ac:dyDescent="0.3">
      <c r="A232" s="406">
        <f t="shared" si="0"/>
        <v>1</v>
      </c>
      <c r="B232" s="406" t="s">
        <v>1227</v>
      </c>
      <c r="C232" s="407" t="s">
        <v>958</v>
      </c>
      <c r="D232" s="408">
        <f t="shared" si="1"/>
        <v>2.3025000000000002</v>
      </c>
      <c r="E232" s="408">
        <v>2.3025000000000002</v>
      </c>
      <c r="F232" s="408" t="s">
        <v>1210</v>
      </c>
      <c r="G232" s="408" t="s">
        <v>951</v>
      </c>
      <c r="H232" s="61" t="s">
        <v>951</v>
      </c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4.25" customHeight="1" x14ac:dyDescent="0.3">
      <c r="A233" s="406">
        <f t="shared" si="0"/>
        <v>1</v>
      </c>
      <c r="B233" s="406" t="s">
        <v>1228</v>
      </c>
      <c r="C233" s="407" t="s">
        <v>958</v>
      </c>
      <c r="D233" s="408">
        <f t="shared" si="1"/>
        <v>599.79999999999995</v>
      </c>
      <c r="E233" s="408">
        <v>599.79999999999995</v>
      </c>
      <c r="F233" s="408" t="s">
        <v>1210</v>
      </c>
      <c r="G233" s="408" t="s">
        <v>951</v>
      </c>
      <c r="H233" s="61" t="s">
        <v>951</v>
      </c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4.25" customHeight="1" x14ac:dyDescent="0.3">
      <c r="A234" s="406">
        <f t="shared" si="0"/>
        <v>1</v>
      </c>
      <c r="B234" s="406" t="s">
        <v>1229</v>
      </c>
      <c r="C234" s="407" t="s">
        <v>17</v>
      </c>
      <c r="D234" s="408">
        <f t="shared" si="1"/>
        <v>35.6</v>
      </c>
      <c r="E234" s="408">
        <v>35.6</v>
      </c>
      <c r="F234" s="408" t="s">
        <v>1210</v>
      </c>
      <c r="G234" s="408" t="s">
        <v>951</v>
      </c>
      <c r="H234" s="61" t="s">
        <v>951</v>
      </c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4.25" customHeight="1" x14ac:dyDescent="0.3">
      <c r="A235" s="406">
        <f t="shared" si="0"/>
        <v>1</v>
      </c>
      <c r="B235" s="406" t="s">
        <v>1230</v>
      </c>
      <c r="C235" s="407" t="s">
        <v>938</v>
      </c>
      <c r="D235" s="408">
        <f t="shared" si="1"/>
        <v>163.07</v>
      </c>
      <c r="E235" s="408">
        <v>163.07</v>
      </c>
      <c r="F235" s="408" t="s">
        <v>1210</v>
      </c>
      <c r="G235" s="408" t="s">
        <v>951</v>
      </c>
      <c r="H235" s="61" t="s">
        <v>951</v>
      </c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4.25" customHeight="1" x14ac:dyDescent="0.3">
      <c r="A236" s="406">
        <f t="shared" si="0"/>
        <v>1</v>
      </c>
      <c r="B236" s="406" t="s">
        <v>1231</v>
      </c>
      <c r="C236" s="407" t="s">
        <v>992</v>
      </c>
      <c r="D236" s="408">
        <f t="shared" si="1"/>
        <v>200</v>
      </c>
      <c r="E236" s="408">
        <v>200</v>
      </c>
      <c r="F236" s="408" t="s">
        <v>1232</v>
      </c>
      <c r="G236" s="408" t="s">
        <v>1233</v>
      </c>
      <c r="H236" s="61" t="s">
        <v>1232</v>
      </c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4.25" customHeight="1" x14ac:dyDescent="0.3">
      <c r="A237" s="406">
        <f t="shared" si="0"/>
        <v>1</v>
      </c>
      <c r="B237" s="406" t="s">
        <v>1234</v>
      </c>
      <c r="C237" s="407" t="s">
        <v>992</v>
      </c>
      <c r="D237" s="408">
        <f t="shared" si="1"/>
        <v>200</v>
      </c>
      <c r="E237" s="408">
        <v>200</v>
      </c>
      <c r="F237" s="408" t="s">
        <v>1232</v>
      </c>
      <c r="G237" s="408" t="s">
        <v>1233</v>
      </c>
      <c r="H237" s="61" t="s">
        <v>1232</v>
      </c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4.25" customHeight="1" x14ac:dyDescent="0.3">
      <c r="A238" s="406">
        <f t="shared" si="0"/>
        <v>1</v>
      </c>
      <c r="B238" s="406" t="s">
        <v>1235</v>
      </c>
      <c r="C238" s="407" t="s">
        <v>992</v>
      </c>
      <c r="D238" s="408">
        <f t="shared" si="1"/>
        <v>300</v>
      </c>
      <c r="E238" s="408">
        <v>300</v>
      </c>
      <c r="F238" s="408" t="s">
        <v>1232</v>
      </c>
      <c r="G238" s="408" t="s">
        <v>1236</v>
      </c>
      <c r="H238" s="61" t="s">
        <v>1232</v>
      </c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4.25" customHeight="1" x14ac:dyDescent="0.3">
      <c r="A239" s="406">
        <f t="shared" si="0"/>
        <v>1</v>
      </c>
      <c r="B239" s="406" t="s">
        <v>1237</v>
      </c>
      <c r="C239" s="407" t="s">
        <v>992</v>
      </c>
      <c r="D239" s="408">
        <f t="shared" si="1"/>
        <v>112.5</v>
      </c>
      <c r="E239" s="408">
        <v>112.5</v>
      </c>
      <c r="F239" s="408" t="s">
        <v>1232</v>
      </c>
      <c r="G239" s="408" t="s">
        <v>1236</v>
      </c>
      <c r="H239" s="61" t="s">
        <v>1232</v>
      </c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4.25" customHeight="1" x14ac:dyDescent="0.3">
      <c r="A240" s="406">
        <f t="shared" si="0"/>
        <v>1</v>
      </c>
      <c r="B240" s="406" t="s">
        <v>1238</v>
      </c>
      <c r="C240" s="407" t="s">
        <v>992</v>
      </c>
      <c r="D240" s="408">
        <f t="shared" si="1"/>
        <v>105.71</v>
      </c>
      <c r="E240" s="408">
        <v>105.71</v>
      </c>
      <c r="F240" s="408" t="s">
        <v>1232</v>
      </c>
      <c r="G240" s="408" t="s">
        <v>1236</v>
      </c>
      <c r="H240" s="61" t="s">
        <v>1232</v>
      </c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4.25" customHeight="1" x14ac:dyDescent="0.3">
      <c r="A241" s="406">
        <f t="shared" si="0"/>
        <v>1</v>
      </c>
      <c r="B241" s="406" t="s">
        <v>1239</v>
      </c>
      <c r="C241" s="407" t="s">
        <v>992</v>
      </c>
      <c r="D241" s="408">
        <f t="shared" si="1"/>
        <v>300</v>
      </c>
      <c r="E241" s="408">
        <v>300</v>
      </c>
      <c r="F241" s="408" t="s">
        <v>1232</v>
      </c>
      <c r="G241" s="408" t="s">
        <v>1236</v>
      </c>
      <c r="H241" s="61" t="s">
        <v>1232</v>
      </c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4.25" customHeight="1" x14ac:dyDescent="0.3">
      <c r="A242" s="406">
        <f t="shared" si="0"/>
        <v>1</v>
      </c>
      <c r="B242" s="406" t="s">
        <v>1240</v>
      </c>
      <c r="C242" s="407" t="s">
        <v>938</v>
      </c>
      <c r="D242" s="408">
        <f t="shared" si="1"/>
        <v>4.25</v>
      </c>
      <c r="E242" s="408">
        <v>4.25</v>
      </c>
      <c r="F242" s="408" t="s">
        <v>1232</v>
      </c>
      <c r="G242" s="408" t="s">
        <v>1241</v>
      </c>
      <c r="H242" s="61" t="s">
        <v>1232</v>
      </c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4.25" customHeight="1" x14ac:dyDescent="0.3">
      <c r="A243" s="406">
        <f t="shared" si="0"/>
        <v>1</v>
      </c>
      <c r="B243" s="406" t="s">
        <v>1242</v>
      </c>
      <c r="C243" s="407" t="s">
        <v>938</v>
      </c>
      <c r="D243" s="408">
        <f t="shared" si="1"/>
        <v>3.49</v>
      </c>
      <c r="E243" s="408">
        <v>3.49</v>
      </c>
      <c r="F243" s="408" t="s">
        <v>1232</v>
      </c>
      <c r="G243" s="408" t="s">
        <v>1241</v>
      </c>
      <c r="H243" s="61" t="s">
        <v>1232</v>
      </c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4.25" customHeight="1" x14ac:dyDescent="0.3">
      <c r="A244" s="406">
        <f t="shared" si="0"/>
        <v>1</v>
      </c>
      <c r="B244" s="406" t="s">
        <v>1243</v>
      </c>
      <c r="C244" s="407" t="s">
        <v>938</v>
      </c>
      <c r="D244" s="408">
        <f t="shared" si="1"/>
        <v>0.76</v>
      </c>
      <c r="E244" s="408">
        <v>0.76</v>
      </c>
      <c r="F244" s="408" t="s">
        <v>1232</v>
      </c>
      <c r="G244" s="408" t="s">
        <v>1241</v>
      </c>
      <c r="H244" s="61" t="s">
        <v>1232</v>
      </c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4.25" customHeight="1" x14ac:dyDescent="0.3">
      <c r="A245" s="406">
        <f t="shared" si="0"/>
        <v>1</v>
      </c>
      <c r="B245" s="406" t="s">
        <v>1244</v>
      </c>
      <c r="C245" s="407" t="s">
        <v>938</v>
      </c>
      <c r="D245" s="408">
        <f t="shared" si="1"/>
        <v>52.38095238095238</v>
      </c>
      <c r="E245" s="408">
        <v>52.38095238095238</v>
      </c>
      <c r="F245" s="408" t="s">
        <v>1232</v>
      </c>
      <c r="G245" s="408" t="s">
        <v>1241</v>
      </c>
      <c r="H245" s="61" t="s">
        <v>1232</v>
      </c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4.25" customHeight="1" x14ac:dyDescent="0.3">
      <c r="A246" s="406">
        <f t="shared" si="0"/>
        <v>1</v>
      </c>
      <c r="B246" s="406" t="s">
        <v>1245</v>
      </c>
      <c r="C246" s="407" t="s">
        <v>938</v>
      </c>
      <c r="D246" s="408">
        <f t="shared" si="1"/>
        <v>9.35</v>
      </c>
      <c r="E246" s="408">
        <v>9.35</v>
      </c>
      <c r="F246" s="408" t="s">
        <v>1232</v>
      </c>
      <c r="G246" s="408" t="s">
        <v>1241</v>
      </c>
      <c r="H246" s="61" t="s">
        <v>1232</v>
      </c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4.25" customHeight="1" x14ac:dyDescent="0.3">
      <c r="A247" s="406">
        <f t="shared" si="0"/>
        <v>1</v>
      </c>
      <c r="B247" s="406" t="s">
        <v>1246</v>
      </c>
      <c r="C247" s="407" t="s">
        <v>938</v>
      </c>
      <c r="D247" s="408">
        <f t="shared" si="1"/>
        <v>0.45</v>
      </c>
      <c r="E247" s="408">
        <v>0.45</v>
      </c>
      <c r="F247" s="408" t="s">
        <v>1232</v>
      </c>
      <c r="G247" s="408" t="s">
        <v>1247</v>
      </c>
      <c r="H247" s="61" t="s">
        <v>1232</v>
      </c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4.25" customHeight="1" x14ac:dyDescent="0.3">
      <c r="A248" s="406">
        <f t="shared" si="0"/>
        <v>1</v>
      </c>
      <c r="B248" s="406" t="s">
        <v>1248</v>
      </c>
      <c r="C248" s="407" t="s">
        <v>17</v>
      </c>
      <c r="D248" s="408">
        <f t="shared" si="1"/>
        <v>382</v>
      </c>
      <c r="E248" s="408">
        <v>382</v>
      </c>
      <c r="F248" s="408" t="s">
        <v>1096</v>
      </c>
      <c r="G248" s="408" t="s">
        <v>1249</v>
      </c>
      <c r="H248" s="61" t="s">
        <v>1177</v>
      </c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4.25" customHeight="1" x14ac:dyDescent="0.3">
      <c r="A249" s="406">
        <f t="shared" si="0"/>
        <v>1</v>
      </c>
      <c r="B249" s="406" t="s">
        <v>1250</v>
      </c>
      <c r="C249" s="407" t="s">
        <v>958</v>
      </c>
      <c r="D249" s="408">
        <f t="shared" si="1"/>
        <v>11.1</v>
      </c>
      <c r="E249" s="408">
        <v>11.1</v>
      </c>
      <c r="F249" s="408" t="s">
        <v>921</v>
      </c>
      <c r="G249" s="408" t="s">
        <v>921</v>
      </c>
      <c r="H249" s="61" t="s">
        <v>1251</v>
      </c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4.25" customHeight="1" x14ac:dyDescent="0.3">
      <c r="A250" s="406">
        <f t="shared" si="0"/>
        <v>1</v>
      </c>
      <c r="B250" s="406" t="s">
        <v>1252</v>
      </c>
      <c r="C250" s="407" t="s">
        <v>992</v>
      </c>
      <c r="D250" s="408">
        <f t="shared" si="1"/>
        <v>143.57</v>
      </c>
      <c r="E250" s="408">
        <v>143.57</v>
      </c>
      <c r="F250" s="408" t="s">
        <v>921</v>
      </c>
      <c r="G250" s="408" t="s">
        <v>921</v>
      </c>
      <c r="H250" s="61" t="s">
        <v>1251</v>
      </c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4.25" customHeight="1" x14ac:dyDescent="0.3">
      <c r="A251" s="406">
        <f t="shared" si="0"/>
        <v>1</v>
      </c>
      <c r="B251" s="406" t="s">
        <v>1253</v>
      </c>
      <c r="C251" s="407" t="s">
        <v>958</v>
      </c>
      <c r="D251" s="408">
        <f t="shared" si="1"/>
        <v>220</v>
      </c>
      <c r="E251" s="408">
        <v>220</v>
      </c>
      <c r="F251" s="408" t="s">
        <v>1254</v>
      </c>
      <c r="G251" s="408" t="s">
        <v>1254</v>
      </c>
      <c r="H251" s="61" t="s">
        <v>1255</v>
      </c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4.25" customHeight="1" x14ac:dyDescent="0.3">
      <c r="A252" s="406">
        <f t="shared" si="0"/>
        <v>1</v>
      </c>
      <c r="B252" s="406" t="s">
        <v>1256</v>
      </c>
      <c r="C252" s="407" t="s">
        <v>958</v>
      </c>
      <c r="D252" s="408">
        <f t="shared" si="1"/>
        <v>222.22222222222223</v>
      </c>
      <c r="E252" s="408">
        <v>222.22222222222223</v>
      </c>
      <c r="F252" s="408" t="s">
        <v>1254</v>
      </c>
      <c r="G252" s="408" t="s">
        <v>1254</v>
      </c>
      <c r="H252" s="61" t="s">
        <v>1255</v>
      </c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4.25" customHeight="1" x14ac:dyDescent="0.3">
      <c r="A253" s="406">
        <f t="shared" si="0"/>
        <v>1</v>
      </c>
      <c r="B253" s="406" t="s">
        <v>1257</v>
      </c>
      <c r="C253" s="407" t="s">
        <v>958</v>
      </c>
      <c r="D253" s="408">
        <f t="shared" si="1"/>
        <v>550</v>
      </c>
      <c r="E253" s="408">
        <v>550</v>
      </c>
      <c r="F253" s="408" t="s">
        <v>1254</v>
      </c>
      <c r="G253" s="408" t="s">
        <v>1254</v>
      </c>
      <c r="H253" s="61" t="s">
        <v>1255</v>
      </c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4.25" customHeight="1" x14ac:dyDescent="0.3">
      <c r="A254" s="406">
        <f t="shared" si="0"/>
        <v>1</v>
      </c>
      <c r="B254" s="406" t="s">
        <v>1258</v>
      </c>
      <c r="C254" s="407" t="s">
        <v>17</v>
      </c>
      <c r="D254" s="408">
        <f t="shared" si="1"/>
        <v>0.34</v>
      </c>
      <c r="E254" s="408">
        <v>0.34</v>
      </c>
      <c r="F254" s="408" t="s">
        <v>1259</v>
      </c>
      <c r="G254" s="408" t="s">
        <v>1259</v>
      </c>
      <c r="H254" s="61" t="s">
        <v>1131</v>
      </c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4.25" customHeight="1" x14ac:dyDescent="0.3">
      <c r="A255" s="406">
        <f t="shared" si="0"/>
        <v>1</v>
      </c>
      <c r="B255" s="406" t="s">
        <v>1260</v>
      </c>
      <c r="C255" s="407" t="s">
        <v>17</v>
      </c>
      <c r="D255" s="408">
        <f t="shared" si="1"/>
        <v>0.6</v>
      </c>
      <c r="E255" s="408">
        <v>0.6</v>
      </c>
      <c r="F255" s="408" t="s">
        <v>1259</v>
      </c>
      <c r="G255" s="408" t="s">
        <v>1259</v>
      </c>
      <c r="H255" s="61" t="s">
        <v>1131</v>
      </c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4.25" customHeight="1" x14ac:dyDescent="0.3">
      <c r="A256" s="406">
        <f t="shared" si="0"/>
        <v>1</v>
      </c>
      <c r="B256" s="406" t="s">
        <v>1261</v>
      </c>
      <c r="C256" s="407" t="s">
        <v>17</v>
      </c>
      <c r="D256" s="408">
        <f t="shared" si="1"/>
        <v>0.34</v>
      </c>
      <c r="E256" s="408">
        <v>0.34</v>
      </c>
      <c r="F256" s="408" t="s">
        <v>1259</v>
      </c>
      <c r="G256" s="408" t="s">
        <v>1259</v>
      </c>
      <c r="H256" s="61" t="s">
        <v>1131</v>
      </c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4.25" customHeight="1" x14ac:dyDescent="0.3">
      <c r="A257" s="406">
        <f t="shared" ref="A257:A402" si="3">COUNTIFS($B$2:$B$1393,B257)</f>
        <v>1</v>
      </c>
      <c r="B257" s="406" t="s">
        <v>1262</v>
      </c>
      <c r="C257" s="407" t="s">
        <v>1263</v>
      </c>
      <c r="D257" s="408">
        <f t="shared" ref="D257:D402" si="4">E257*$D$1</f>
        <v>0.26</v>
      </c>
      <c r="E257" s="408">
        <v>0.26</v>
      </c>
      <c r="F257" s="408" t="s">
        <v>1259</v>
      </c>
      <c r="G257" s="408" t="s">
        <v>1259</v>
      </c>
      <c r="H257" s="61" t="s">
        <v>1131</v>
      </c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4.25" customHeight="1" x14ac:dyDescent="0.3">
      <c r="A258" s="406">
        <f t="shared" si="3"/>
        <v>1</v>
      </c>
      <c r="B258" s="406" t="s">
        <v>1264</v>
      </c>
      <c r="C258" s="407" t="s">
        <v>17</v>
      </c>
      <c r="D258" s="408">
        <f t="shared" si="4"/>
        <v>24.95</v>
      </c>
      <c r="E258" s="408">
        <v>24.95</v>
      </c>
      <c r="F258" s="408" t="s">
        <v>1259</v>
      </c>
      <c r="G258" s="408" t="s">
        <v>1259</v>
      </c>
      <c r="H258" s="61" t="s">
        <v>1131</v>
      </c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4.25" customHeight="1" x14ac:dyDescent="0.3">
      <c r="A259" s="406">
        <f t="shared" si="3"/>
        <v>1</v>
      </c>
      <c r="B259" s="406" t="s">
        <v>1265</v>
      </c>
      <c r="C259" s="407" t="s">
        <v>17</v>
      </c>
      <c r="D259" s="408">
        <f t="shared" si="4"/>
        <v>5.95</v>
      </c>
      <c r="E259" s="408">
        <v>5.95</v>
      </c>
      <c r="F259" s="408" t="s">
        <v>1259</v>
      </c>
      <c r="G259" s="408" t="s">
        <v>1259</v>
      </c>
      <c r="H259" s="61" t="s">
        <v>1131</v>
      </c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4.25" customHeight="1" x14ac:dyDescent="0.3">
      <c r="A260" s="406">
        <f t="shared" si="3"/>
        <v>1</v>
      </c>
      <c r="B260" s="406" t="s">
        <v>1266</v>
      </c>
      <c r="C260" s="407" t="s">
        <v>17</v>
      </c>
      <c r="D260" s="408">
        <f t="shared" si="4"/>
        <v>5.95</v>
      </c>
      <c r="E260" s="408">
        <v>5.95</v>
      </c>
      <c r="F260" s="408" t="s">
        <v>1259</v>
      </c>
      <c r="G260" s="408" t="s">
        <v>1259</v>
      </c>
      <c r="H260" s="61" t="s">
        <v>1131</v>
      </c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4.25" customHeight="1" x14ac:dyDescent="0.3">
      <c r="A261" s="406">
        <f t="shared" si="3"/>
        <v>1</v>
      </c>
      <c r="B261" s="406" t="s">
        <v>1267</v>
      </c>
      <c r="C261" s="407" t="s">
        <v>17</v>
      </c>
      <c r="D261" s="408">
        <f t="shared" si="4"/>
        <v>4</v>
      </c>
      <c r="E261" s="408">
        <v>4</v>
      </c>
      <c r="F261" s="408" t="s">
        <v>1259</v>
      </c>
      <c r="G261" s="408" t="s">
        <v>1259</v>
      </c>
      <c r="H261" s="61" t="s">
        <v>1131</v>
      </c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4.25" customHeight="1" x14ac:dyDescent="0.3">
      <c r="A262" s="406">
        <f t="shared" si="3"/>
        <v>1</v>
      </c>
      <c r="B262" s="406" t="s">
        <v>1268</v>
      </c>
      <c r="C262" s="407" t="s">
        <v>938</v>
      </c>
      <c r="D262" s="408">
        <f t="shared" si="4"/>
        <v>17.63</v>
      </c>
      <c r="E262" s="408">
        <v>17.63</v>
      </c>
      <c r="F262" s="408" t="s">
        <v>1259</v>
      </c>
      <c r="G262" s="408" t="s">
        <v>1259</v>
      </c>
      <c r="H262" s="61" t="s">
        <v>1131</v>
      </c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4.25" customHeight="1" x14ac:dyDescent="0.3">
      <c r="A263" s="406">
        <f t="shared" si="3"/>
        <v>1</v>
      </c>
      <c r="B263" s="406" t="s">
        <v>1269</v>
      </c>
      <c r="C263" s="407" t="s">
        <v>938</v>
      </c>
      <c r="D263" s="408">
        <f t="shared" si="4"/>
        <v>18.8</v>
      </c>
      <c r="E263" s="408">
        <v>18.8</v>
      </c>
      <c r="F263" s="408" t="s">
        <v>1259</v>
      </c>
      <c r="G263" s="408" t="s">
        <v>1259</v>
      </c>
      <c r="H263" s="61" t="s">
        <v>1131</v>
      </c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4.25" customHeight="1" x14ac:dyDescent="0.3">
      <c r="A264" s="406">
        <f t="shared" si="3"/>
        <v>1</v>
      </c>
      <c r="B264" s="406" t="s">
        <v>1270</v>
      </c>
      <c r="C264" s="407" t="s">
        <v>938</v>
      </c>
      <c r="D264" s="408">
        <f t="shared" si="4"/>
        <v>13.08</v>
      </c>
      <c r="E264" s="408">
        <v>13.08</v>
      </c>
      <c r="F264" s="408" t="s">
        <v>1259</v>
      </c>
      <c r="G264" s="408" t="s">
        <v>1259</v>
      </c>
      <c r="H264" s="61" t="s">
        <v>1131</v>
      </c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4.25" customHeight="1" x14ac:dyDescent="0.3">
      <c r="A265" s="406">
        <f t="shared" si="3"/>
        <v>1</v>
      </c>
      <c r="B265" s="406" t="s">
        <v>1271</v>
      </c>
      <c r="C265" s="407" t="s">
        <v>938</v>
      </c>
      <c r="D265" s="408">
        <f t="shared" si="4"/>
        <v>18.93</v>
      </c>
      <c r="E265" s="408">
        <v>18.93</v>
      </c>
      <c r="F265" s="408" t="s">
        <v>1259</v>
      </c>
      <c r="G265" s="408" t="s">
        <v>1259</v>
      </c>
      <c r="H265" s="61" t="s">
        <v>1131</v>
      </c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4.25" customHeight="1" x14ac:dyDescent="0.3">
      <c r="A266" s="406">
        <f t="shared" si="3"/>
        <v>1</v>
      </c>
      <c r="B266" s="406" t="s">
        <v>1272</v>
      </c>
      <c r="C266" s="407" t="s">
        <v>938</v>
      </c>
      <c r="D266" s="408">
        <f t="shared" si="4"/>
        <v>15.06</v>
      </c>
      <c r="E266" s="408">
        <v>15.06</v>
      </c>
      <c r="F266" s="408" t="s">
        <v>1259</v>
      </c>
      <c r="G266" s="408" t="s">
        <v>1259</v>
      </c>
      <c r="H266" s="61" t="s">
        <v>1131</v>
      </c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4.25" customHeight="1" x14ac:dyDescent="0.3">
      <c r="A267" s="406">
        <f t="shared" si="3"/>
        <v>1</v>
      </c>
      <c r="B267" s="406" t="s">
        <v>1273</v>
      </c>
      <c r="C267" s="407" t="s">
        <v>938</v>
      </c>
      <c r="D267" s="408">
        <f t="shared" si="4"/>
        <v>15.65</v>
      </c>
      <c r="E267" s="408">
        <v>15.65</v>
      </c>
      <c r="F267" s="408" t="s">
        <v>1259</v>
      </c>
      <c r="G267" s="408" t="s">
        <v>1259</v>
      </c>
      <c r="H267" s="61" t="s">
        <v>1131</v>
      </c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4.25" customHeight="1" x14ac:dyDescent="0.3">
      <c r="A268" s="406">
        <f t="shared" si="3"/>
        <v>1</v>
      </c>
      <c r="B268" s="406" t="s">
        <v>1274</v>
      </c>
      <c r="C268" s="407" t="s">
        <v>938</v>
      </c>
      <c r="D268" s="408">
        <f t="shared" si="4"/>
        <v>15.9</v>
      </c>
      <c r="E268" s="408">
        <v>15.9</v>
      </c>
      <c r="F268" s="408" t="s">
        <v>1259</v>
      </c>
      <c r="G268" s="408" t="s">
        <v>1259</v>
      </c>
      <c r="H268" s="61" t="s">
        <v>1131</v>
      </c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4.25" customHeight="1" x14ac:dyDescent="0.3">
      <c r="A269" s="406">
        <f t="shared" si="3"/>
        <v>1</v>
      </c>
      <c r="B269" s="406" t="s">
        <v>1275</v>
      </c>
      <c r="C269" s="407" t="s">
        <v>938</v>
      </c>
      <c r="D269" s="408">
        <f t="shared" si="4"/>
        <v>16.04</v>
      </c>
      <c r="E269" s="408">
        <v>16.04</v>
      </c>
      <c r="F269" s="408" t="s">
        <v>1259</v>
      </c>
      <c r="G269" s="408" t="s">
        <v>1259</v>
      </c>
      <c r="H269" s="61" t="s">
        <v>1131</v>
      </c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4.25" customHeight="1" x14ac:dyDescent="0.3">
      <c r="A270" s="406">
        <f t="shared" si="3"/>
        <v>1</v>
      </c>
      <c r="B270" s="406" t="s">
        <v>1276</v>
      </c>
      <c r="C270" s="407" t="s">
        <v>938</v>
      </c>
      <c r="D270" s="408">
        <f t="shared" si="4"/>
        <v>10.029999999999999</v>
      </c>
      <c r="E270" s="408">
        <v>10.029999999999999</v>
      </c>
      <c r="F270" s="408" t="s">
        <v>1259</v>
      </c>
      <c r="G270" s="408" t="s">
        <v>1259</v>
      </c>
      <c r="H270" s="61" t="s">
        <v>1131</v>
      </c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4.25" customHeight="1" x14ac:dyDescent="0.3">
      <c r="A271" s="406">
        <f t="shared" si="3"/>
        <v>1</v>
      </c>
      <c r="B271" s="406" t="s">
        <v>1277</v>
      </c>
      <c r="C271" s="407" t="s">
        <v>938</v>
      </c>
      <c r="D271" s="408">
        <f t="shared" si="4"/>
        <v>71.510000000000005</v>
      </c>
      <c r="E271" s="408">
        <v>71.510000000000005</v>
      </c>
      <c r="F271" s="408" t="s">
        <v>1259</v>
      </c>
      <c r="G271" s="408" t="s">
        <v>1259</v>
      </c>
      <c r="H271" s="61" t="s">
        <v>1131</v>
      </c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4.25" customHeight="1" x14ac:dyDescent="0.3">
      <c r="A272" s="406">
        <f t="shared" si="3"/>
        <v>1</v>
      </c>
      <c r="B272" s="406" t="s">
        <v>1278</v>
      </c>
      <c r="C272" s="407" t="s">
        <v>958</v>
      </c>
      <c r="D272" s="408">
        <f t="shared" si="4"/>
        <v>59.4</v>
      </c>
      <c r="E272" s="408">
        <v>59.4</v>
      </c>
      <c r="F272" s="408" t="s">
        <v>1279</v>
      </c>
      <c r="G272" s="408" t="s">
        <v>1279</v>
      </c>
      <c r="H272" s="61" t="s">
        <v>1280</v>
      </c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4.25" customHeight="1" x14ac:dyDescent="0.3">
      <c r="A273" s="406">
        <f t="shared" si="3"/>
        <v>1</v>
      </c>
      <c r="B273" s="406" t="s">
        <v>1281</v>
      </c>
      <c r="C273" s="407" t="s">
        <v>17</v>
      </c>
      <c r="D273" s="408">
        <f t="shared" si="4"/>
        <v>0.43</v>
      </c>
      <c r="E273" s="408">
        <v>0.43</v>
      </c>
      <c r="F273" s="408" t="s">
        <v>1255</v>
      </c>
      <c r="G273" s="408" t="s">
        <v>951</v>
      </c>
      <c r="H273" s="61" t="s">
        <v>1255</v>
      </c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4.25" customHeight="1" x14ac:dyDescent="0.3">
      <c r="A274" s="406">
        <f t="shared" si="3"/>
        <v>1</v>
      </c>
      <c r="B274" s="406" t="s">
        <v>1282</v>
      </c>
      <c r="C274" s="407" t="s">
        <v>17</v>
      </c>
      <c r="D274" s="408">
        <f t="shared" si="4"/>
        <v>0.08</v>
      </c>
      <c r="E274" s="408">
        <v>0.08</v>
      </c>
      <c r="F274" s="408" t="s">
        <v>1255</v>
      </c>
      <c r="G274" s="408" t="s">
        <v>951</v>
      </c>
      <c r="H274" s="61" t="s">
        <v>1255</v>
      </c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4.25" customHeight="1" x14ac:dyDescent="0.3">
      <c r="A275" s="406">
        <f t="shared" si="3"/>
        <v>1</v>
      </c>
      <c r="B275" s="406" t="s">
        <v>1283</v>
      </c>
      <c r="C275" s="407" t="s">
        <v>17</v>
      </c>
      <c r="D275" s="408">
        <f t="shared" si="4"/>
        <v>0.05</v>
      </c>
      <c r="E275" s="408">
        <v>0.05</v>
      </c>
      <c r="F275" s="408" t="s">
        <v>1255</v>
      </c>
      <c r="G275" s="408" t="s">
        <v>951</v>
      </c>
      <c r="H275" s="61" t="s">
        <v>1255</v>
      </c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4.25" customHeight="1" x14ac:dyDescent="0.3">
      <c r="A276" s="406">
        <f t="shared" si="3"/>
        <v>1</v>
      </c>
      <c r="B276" s="406" t="s">
        <v>1284</v>
      </c>
      <c r="C276" s="407" t="s">
        <v>1011</v>
      </c>
      <c r="D276" s="408">
        <f t="shared" si="4"/>
        <v>77.777777777777771</v>
      </c>
      <c r="E276" s="408">
        <v>77.777777777777771</v>
      </c>
      <c r="F276" s="408" t="s">
        <v>1255</v>
      </c>
      <c r="G276" s="408" t="s">
        <v>951</v>
      </c>
      <c r="H276" s="61" t="s">
        <v>1255</v>
      </c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4.25" customHeight="1" x14ac:dyDescent="0.3">
      <c r="A277" s="406">
        <f t="shared" si="3"/>
        <v>1</v>
      </c>
      <c r="B277" s="406" t="s">
        <v>1285</v>
      </c>
      <c r="C277" s="407" t="s">
        <v>938</v>
      </c>
      <c r="D277" s="408">
        <f t="shared" si="4"/>
        <v>11.15</v>
      </c>
      <c r="E277" s="408">
        <v>11.15</v>
      </c>
      <c r="F277" s="408" t="s">
        <v>1255</v>
      </c>
      <c r="G277" s="408" t="s">
        <v>1286</v>
      </c>
      <c r="H277" s="61" t="s">
        <v>1255</v>
      </c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4.25" customHeight="1" x14ac:dyDescent="0.3">
      <c r="A278" s="406">
        <f t="shared" si="3"/>
        <v>1</v>
      </c>
      <c r="B278" s="406" t="s">
        <v>1287</v>
      </c>
      <c r="C278" s="407" t="s">
        <v>958</v>
      </c>
      <c r="D278" s="408">
        <f t="shared" si="4"/>
        <v>503</v>
      </c>
      <c r="E278" s="408">
        <v>503</v>
      </c>
      <c r="F278" s="408" t="s">
        <v>1255</v>
      </c>
      <c r="G278" s="408" t="str">
        <f t="shared" ref="G278:G279" si="5">F278</f>
        <v>Revestimentos</v>
      </c>
      <c r="H278" s="61" t="s">
        <v>1255</v>
      </c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4.25" customHeight="1" x14ac:dyDescent="0.3">
      <c r="A279" s="406">
        <f t="shared" si="3"/>
        <v>1</v>
      </c>
      <c r="B279" s="406" t="s">
        <v>1288</v>
      </c>
      <c r="C279" s="407" t="s">
        <v>958</v>
      </c>
      <c r="D279" s="408">
        <f t="shared" si="4"/>
        <v>47.23</v>
      </c>
      <c r="E279" s="408">
        <v>47.23</v>
      </c>
      <c r="F279" s="408" t="s">
        <v>1255</v>
      </c>
      <c r="G279" s="408" t="str">
        <f t="shared" si="5"/>
        <v>Revestimentos</v>
      </c>
      <c r="H279" s="61" t="s">
        <v>1255</v>
      </c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4.25" customHeight="1" x14ac:dyDescent="0.3">
      <c r="A280" s="406">
        <f t="shared" si="3"/>
        <v>1</v>
      </c>
      <c r="B280" s="406" t="s">
        <v>1289</v>
      </c>
      <c r="C280" s="407" t="s">
        <v>958</v>
      </c>
      <c r="D280" s="408">
        <f t="shared" si="4"/>
        <v>56.675999999999995</v>
      </c>
      <c r="E280" s="408">
        <v>56.675999999999995</v>
      </c>
      <c r="F280" s="408" t="s">
        <v>1255</v>
      </c>
      <c r="G280" s="408" t="s">
        <v>1255</v>
      </c>
      <c r="H280" s="61" t="s">
        <v>1255</v>
      </c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4.25" customHeight="1" x14ac:dyDescent="0.3">
      <c r="A281" s="406">
        <f t="shared" si="3"/>
        <v>1</v>
      </c>
      <c r="B281" s="406" t="s">
        <v>1290</v>
      </c>
      <c r="C281" s="407" t="s">
        <v>958</v>
      </c>
      <c r="D281" s="408">
        <f t="shared" si="4"/>
        <v>146.69999999999999</v>
      </c>
      <c r="E281" s="408">
        <v>146.69999999999999</v>
      </c>
      <c r="F281" s="408" t="s">
        <v>1255</v>
      </c>
      <c r="G281" s="408" t="s">
        <v>1255</v>
      </c>
      <c r="H281" s="61" t="s">
        <v>1255</v>
      </c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4.25" customHeight="1" x14ac:dyDescent="0.3">
      <c r="A282" s="406">
        <f t="shared" si="3"/>
        <v>1</v>
      </c>
      <c r="B282" s="406" t="s">
        <v>1291</v>
      </c>
      <c r="C282" s="407" t="s">
        <v>958</v>
      </c>
      <c r="D282" s="408">
        <f t="shared" si="4"/>
        <v>123.38</v>
      </c>
      <c r="E282" s="408">
        <v>123.38</v>
      </c>
      <c r="F282" s="408" t="s">
        <v>1255</v>
      </c>
      <c r="G282" s="408" t="s">
        <v>1255</v>
      </c>
      <c r="H282" s="61" t="s">
        <v>1255</v>
      </c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4.25" customHeight="1" x14ac:dyDescent="0.3">
      <c r="A283" s="406">
        <f t="shared" si="3"/>
        <v>1</v>
      </c>
      <c r="B283" s="406" t="s">
        <v>1292</v>
      </c>
      <c r="C283" s="407" t="s">
        <v>958</v>
      </c>
      <c r="D283" s="408">
        <f t="shared" si="4"/>
        <v>75.8</v>
      </c>
      <c r="E283" s="408">
        <v>75.8</v>
      </c>
      <c r="F283" s="408" t="s">
        <v>1255</v>
      </c>
      <c r="G283" s="408" t="s">
        <v>1255</v>
      </c>
      <c r="H283" s="61" t="s">
        <v>1255</v>
      </c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4.25" customHeight="1" x14ac:dyDescent="0.3">
      <c r="A284" s="406">
        <f t="shared" si="3"/>
        <v>1</v>
      </c>
      <c r="B284" s="406" t="s">
        <v>1293</v>
      </c>
      <c r="C284" s="407" t="s">
        <v>958</v>
      </c>
      <c r="D284" s="408">
        <f t="shared" si="4"/>
        <v>67.849999999999994</v>
      </c>
      <c r="E284" s="408">
        <v>67.849999999999994</v>
      </c>
      <c r="F284" s="408" t="s">
        <v>1255</v>
      </c>
      <c r="G284" s="408" t="s">
        <v>1255</v>
      </c>
      <c r="H284" s="61" t="s">
        <v>1255</v>
      </c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4.25" customHeight="1" x14ac:dyDescent="0.3">
      <c r="A285" s="406">
        <f t="shared" si="3"/>
        <v>1</v>
      </c>
      <c r="B285" s="406" t="s">
        <v>1294</v>
      </c>
      <c r="C285" s="407" t="s">
        <v>958</v>
      </c>
      <c r="D285" s="408">
        <f t="shared" si="4"/>
        <v>109.89</v>
      </c>
      <c r="E285" s="408">
        <v>109.89</v>
      </c>
      <c r="F285" s="408" t="s">
        <v>1255</v>
      </c>
      <c r="G285" s="408" t="s">
        <v>1255</v>
      </c>
      <c r="H285" s="61" t="s">
        <v>1255</v>
      </c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4.25" customHeight="1" x14ac:dyDescent="0.3">
      <c r="A286" s="406">
        <f t="shared" si="3"/>
        <v>1</v>
      </c>
      <c r="B286" s="409" t="s">
        <v>1295</v>
      </c>
      <c r="C286" s="407" t="s">
        <v>958</v>
      </c>
      <c r="D286" s="408">
        <f t="shared" si="4"/>
        <v>113.22</v>
      </c>
      <c r="E286" s="408">
        <v>113.22</v>
      </c>
      <c r="F286" s="408" t="s">
        <v>1255</v>
      </c>
      <c r="G286" s="408" t="s">
        <v>1255</v>
      </c>
      <c r="H286" s="61" t="s">
        <v>1255</v>
      </c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4.25" customHeight="1" x14ac:dyDescent="0.3">
      <c r="A287" s="406">
        <f t="shared" si="3"/>
        <v>1</v>
      </c>
      <c r="B287" s="406" t="s">
        <v>1296</v>
      </c>
      <c r="C287" s="407" t="s">
        <v>958</v>
      </c>
      <c r="D287" s="408">
        <f t="shared" si="4"/>
        <v>165</v>
      </c>
      <c r="E287" s="408">
        <v>165</v>
      </c>
      <c r="F287" s="408" t="s">
        <v>1255</v>
      </c>
      <c r="G287" s="408" t="s">
        <v>1255</v>
      </c>
      <c r="H287" s="61" t="s">
        <v>1255</v>
      </c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4.25" customHeight="1" x14ac:dyDescent="0.3">
      <c r="A288" s="406">
        <f t="shared" ref="A288" si="6">COUNTIFS($B$2:$B$1393,B288)</f>
        <v>1</v>
      </c>
      <c r="B288" s="837" t="s">
        <v>4823</v>
      </c>
      <c r="C288" s="407" t="s">
        <v>958</v>
      </c>
      <c r="D288" s="408">
        <f t="shared" ref="D288" si="7">E288*$D$1</f>
        <v>39.64</v>
      </c>
      <c r="E288" s="408">
        <v>39.64</v>
      </c>
      <c r="F288" s="408" t="s">
        <v>1255</v>
      </c>
      <c r="G288" s="408" t="s">
        <v>1255</v>
      </c>
      <c r="H288" s="61" t="s">
        <v>1255</v>
      </c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4.25" customHeight="1" x14ac:dyDescent="0.3">
      <c r="A289" s="406">
        <f t="shared" si="3"/>
        <v>1</v>
      </c>
      <c r="B289" s="406" t="s">
        <v>1297</v>
      </c>
      <c r="C289" s="407" t="s">
        <v>958</v>
      </c>
      <c r="D289" s="408">
        <f t="shared" si="4"/>
        <v>39.64</v>
      </c>
      <c r="E289" s="408">
        <v>39.64</v>
      </c>
      <c r="F289" s="408" t="s">
        <v>1255</v>
      </c>
      <c r="G289" s="408" t="s">
        <v>1255</v>
      </c>
      <c r="H289" s="61" t="s">
        <v>1255</v>
      </c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4.25" customHeight="1" x14ac:dyDescent="0.3">
      <c r="A290" s="406">
        <f t="shared" ref="A290" si="8">COUNTIFS($B$2:$B$1393,B290)</f>
        <v>1</v>
      </c>
      <c r="B290" s="406" t="s">
        <v>1298</v>
      </c>
      <c r="C290" s="407" t="s">
        <v>958</v>
      </c>
      <c r="D290" s="408">
        <f t="shared" ref="D290" si="9">E290*$D$1</f>
        <v>112.71</v>
      </c>
      <c r="E290" s="408">
        <v>112.71</v>
      </c>
      <c r="F290" s="408" t="s">
        <v>1255</v>
      </c>
      <c r="G290" s="408" t="s">
        <v>1255</v>
      </c>
      <c r="H290" s="61" t="s">
        <v>1255</v>
      </c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4.25" customHeight="1" x14ac:dyDescent="0.3">
      <c r="A291" s="406">
        <f t="shared" si="3"/>
        <v>1</v>
      </c>
      <c r="B291" s="406" t="s">
        <v>4696</v>
      </c>
      <c r="C291" s="839" t="s">
        <v>17</v>
      </c>
      <c r="D291" s="408">
        <f t="shared" si="4"/>
        <v>5.2</v>
      </c>
      <c r="E291" s="408">
        <v>5.2</v>
      </c>
      <c r="F291" s="408" t="s">
        <v>1255</v>
      </c>
      <c r="G291" s="408" t="s">
        <v>1255</v>
      </c>
      <c r="H291" s="61" t="s">
        <v>1255</v>
      </c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4.25" customHeight="1" x14ac:dyDescent="0.3">
      <c r="A292" s="406">
        <f t="shared" si="3"/>
        <v>1</v>
      </c>
      <c r="B292" s="406" t="s">
        <v>808</v>
      </c>
      <c r="C292" s="407" t="s">
        <v>958</v>
      </c>
      <c r="D292" s="408">
        <f t="shared" si="4"/>
        <v>112.22500000000001</v>
      </c>
      <c r="E292" s="408">
        <v>112.22500000000001</v>
      </c>
      <c r="F292" s="408" t="s">
        <v>1255</v>
      </c>
      <c r="G292" s="408" t="s">
        <v>1255</v>
      </c>
      <c r="H292" s="61" t="s">
        <v>1255</v>
      </c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4.25" customHeight="1" x14ac:dyDescent="0.3">
      <c r="A293" s="406">
        <f t="shared" ref="A293" si="10">COUNTIFS($B$2:$B$1393,B293)</f>
        <v>1</v>
      </c>
      <c r="B293" s="406" t="s">
        <v>5260</v>
      </c>
      <c r="C293" s="407" t="s">
        <v>958</v>
      </c>
      <c r="D293" s="408">
        <f t="shared" ref="D293" si="11">E293*$D$1</f>
        <v>258</v>
      </c>
      <c r="E293" s="408">
        <v>258</v>
      </c>
      <c r="F293" s="408" t="s">
        <v>1255</v>
      </c>
      <c r="G293" s="408" t="s">
        <v>1255</v>
      </c>
      <c r="H293" s="61" t="s">
        <v>1255</v>
      </c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4.25" customHeight="1" x14ac:dyDescent="0.3">
      <c r="A294" s="406">
        <f t="shared" si="3"/>
        <v>1</v>
      </c>
      <c r="B294" s="406" t="s">
        <v>1299</v>
      </c>
      <c r="C294" s="407" t="s">
        <v>958</v>
      </c>
      <c r="D294" s="408">
        <f t="shared" si="4"/>
        <v>83.95</v>
      </c>
      <c r="E294" s="408">
        <v>83.95</v>
      </c>
      <c r="F294" s="408" t="s">
        <v>1255</v>
      </c>
      <c r="G294" s="408" t="s">
        <v>1255</v>
      </c>
      <c r="H294" s="61" t="s">
        <v>1255</v>
      </c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4.25" customHeight="1" x14ac:dyDescent="0.3">
      <c r="A295" s="406">
        <f t="shared" si="3"/>
        <v>1</v>
      </c>
      <c r="B295" s="406" t="s">
        <v>1300</v>
      </c>
      <c r="C295" s="407" t="s">
        <v>958</v>
      </c>
      <c r="D295" s="408">
        <f t="shared" si="4"/>
        <v>127.9</v>
      </c>
      <c r="E295" s="408">
        <v>127.9</v>
      </c>
      <c r="F295" s="408" t="s">
        <v>1255</v>
      </c>
      <c r="G295" s="408" t="s">
        <v>1255</v>
      </c>
      <c r="H295" s="61" t="s">
        <v>1255</v>
      </c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4.25" customHeight="1" x14ac:dyDescent="0.3">
      <c r="A296" s="406">
        <f t="shared" si="3"/>
        <v>1</v>
      </c>
      <c r="B296" s="406" t="s">
        <v>1301</v>
      </c>
      <c r="C296" s="407" t="s">
        <v>958</v>
      </c>
      <c r="D296" s="408">
        <f t="shared" si="4"/>
        <v>182.45</v>
      </c>
      <c r="E296" s="408">
        <v>182.45</v>
      </c>
      <c r="F296" s="408" t="s">
        <v>1255</v>
      </c>
      <c r="G296" s="408" t="s">
        <v>1255</v>
      </c>
      <c r="H296" s="61" t="s">
        <v>1255</v>
      </c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4.25" customHeight="1" x14ac:dyDescent="0.3">
      <c r="A297" s="406">
        <f t="shared" ref="A297" si="12">COUNTIFS($B$2:$B$1393,B297)</f>
        <v>1</v>
      </c>
      <c r="B297" s="837" t="s">
        <v>4700</v>
      </c>
      <c r="C297" s="407" t="s">
        <v>958</v>
      </c>
      <c r="D297" s="408">
        <f t="shared" ref="D297" si="13">E297*$D$1</f>
        <v>79.2</v>
      </c>
      <c r="E297" s="408">
        <v>79.2</v>
      </c>
      <c r="F297" s="408" t="s">
        <v>1255</v>
      </c>
      <c r="G297" s="408" t="s">
        <v>1255</v>
      </c>
      <c r="H297" s="61" t="s">
        <v>1255</v>
      </c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4.25" customHeight="1" x14ac:dyDescent="0.3">
      <c r="A298" s="406">
        <f t="shared" si="3"/>
        <v>1</v>
      </c>
      <c r="B298" s="406" t="s">
        <v>1302</v>
      </c>
      <c r="C298" s="407" t="s">
        <v>958</v>
      </c>
      <c r="D298" s="408">
        <f t="shared" si="4"/>
        <v>280</v>
      </c>
      <c r="E298" s="408">
        <v>280</v>
      </c>
      <c r="F298" s="408" t="s">
        <v>1255</v>
      </c>
      <c r="G298" s="408" t="s">
        <v>1255</v>
      </c>
      <c r="H298" s="61" t="s">
        <v>1255</v>
      </c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4.25" customHeight="1" x14ac:dyDescent="0.3">
      <c r="A299" s="406">
        <f t="shared" si="3"/>
        <v>1</v>
      </c>
      <c r="B299" s="406" t="s">
        <v>1303</v>
      </c>
      <c r="C299" s="407" t="s">
        <v>958</v>
      </c>
      <c r="D299" s="408">
        <f t="shared" si="4"/>
        <v>17.95</v>
      </c>
      <c r="E299" s="408">
        <v>17.95</v>
      </c>
      <c r="F299" s="408" t="s">
        <v>1255</v>
      </c>
      <c r="G299" s="408" t="s">
        <v>1304</v>
      </c>
      <c r="H299" s="61" t="s">
        <v>1255</v>
      </c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4.25" customHeight="1" x14ac:dyDescent="0.3">
      <c r="A300" s="406">
        <f t="shared" si="3"/>
        <v>1</v>
      </c>
      <c r="B300" s="406" t="s">
        <v>1305</v>
      </c>
      <c r="C300" s="407" t="s">
        <v>1011</v>
      </c>
      <c r="D300" s="408">
        <f t="shared" si="4"/>
        <v>21.53</v>
      </c>
      <c r="E300" s="408">
        <v>21.53</v>
      </c>
      <c r="F300" s="408" t="s">
        <v>1255</v>
      </c>
      <c r="G300" s="408" t="s">
        <v>1304</v>
      </c>
      <c r="H300" s="61" t="s">
        <v>1255</v>
      </c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4.25" customHeight="1" x14ac:dyDescent="0.3">
      <c r="A301" s="406">
        <f t="shared" si="3"/>
        <v>1</v>
      </c>
      <c r="B301" s="406" t="s">
        <v>1306</v>
      </c>
      <c r="C301" s="407" t="s">
        <v>17</v>
      </c>
      <c r="D301" s="408">
        <f t="shared" si="4"/>
        <v>17.0928</v>
      </c>
      <c r="E301" s="408">
        <v>17.0928</v>
      </c>
      <c r="F301" s="408" t="s">
        <v>1255</v>
      </c>
      <c r="G301" s="408" t="s">
        <v>1304</v>
      </c>
      <c r="H301" s="61" t="s">
        <v>1255</v>
      </c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4.25" customHeight="1" x14ac:dyDescent="0.3">
      <c r="A302" s="406">
        <f t="shared" si="3"/>
        <v>1</v>
      </c>
      <c r="B302" s="406" t="s">
        <v>1307</v>
      </c>
      <c r="C302" s="407" t="s">
        <v>992</v>
      </c>
      <c r="D302" s="408">
        <f t="shared" si="4"/>
        <v>36.36</v>
      </c>
      <c r="E302" s="408">
        <v>36.36</v>
      </c>
      <c r="F302" s="408" t="s">
        <v>1308</v>
      </c>
      <c r="G302" s="408" t="s">
        <v>1308</v>
      </c>
      <c r="H302" s="61" t="s">
        <v>1309</v>
      </c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4.25" customHeight="1" x14ac:dyDescent="0.3">
      <c r="A303" s="406">
        <f t="shared" si="3"/>
        <v>1</v>
      </c>
      <c r="B303" s="406" t="s">
        <v>1310</v>
      </c>
      <c r="C303" s="407" t="s">
        <v>992</v>
      </c>
      <c r="D303" s="408">
        <f t="shared" si="4"/>
        <v>4.41</v>
      </c>
      <c r="E303" s="408">
        <v>4.41</v>
      </c>
      <c r="F303" s="408" t="s">
        <v>1308</v>
      </c>
      <c r="G303" s="408" t="s">
        <v>1308</v>
      </c>
      <c r="H303" s="61" t="s">
        <v>1309</v>
      </c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4.25" customHeight="1" x14ac:dyDescent="0.3">
      <c r="A304" s="406">
        <f t="shared" si="3"/>
        <v>1</v>
      </c>
      <c r="B304" s="406" t="s">
        <v>1311</v>
      </c>
      <c r="C304" s="407" t="s">
        <v>1011</v>
      </c>
      <c r="D304" s="408">
        <f t="shared" si="4"/>
        <v>33</v>
      </c>
      <c r="E304" s="408">
        <v>33</v>
      </c>
      <c r="F304" s="408" t="s">
        <v>1308</v>
      </c>
      <c r="G304" s="408" t="s">
        <v>1308</v>
      </c>
      <c r="H304" s="61" t="s">
        <v>1309</v>
      </c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4.25" customHeight="1" x14ac:dyDescent="0.3">
      <c r="A305" s="406">
        <f t="shared" si="3"/>
        <v>1</v>
      </c>
      <c r="B305" s="406" t="s">
        <v>1312</v>
      </c>
      <c r="C305" s="407" t="s">
        <v>1011</v>
      </c>
      <c r="D305" s="408">
        <f t="shared" si="4"/>
        <v>39</v>
      </c>
      <c r="E305" s="408">
        <v>39</v>
      </c>
      <c r="F305" s="408" t="s">
        <v>1308</v>
      </c>
      <c r="G305" s="408" t="s">
        <v>1308</v>
      </c>
      <c r="H305" s="61" t="s">
        <v>1309</v>
      </c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4.25" customHeight="1" x14ac:dyDescent="0.3">
      <c r="A306" s="406">
        <f t="shared" si="3"/>
        <v>1</v>
      </c>
      <c r="B306" s="406" t="s">
        <v>1313</v>
      </c>
      <c r="C306" s="407" t="s">
        <v>1011</v>
      </c>
      <c r="D306" s="408">
        <f t="shared" si="4"/>
        <v>45</v>
      </c>
      <c r="E306" s="408">
        <v>45</v>
      </c>
      <c r="F306" s="408" t="s">
        <v>1308</v>
      </c>
      <c r="G306" s="408" t="s">
        <v>1308</v>
      </c>
      <c r="H306" s="61" t="s">
        <v>1309</v>
      </c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4.25" customHeight="1" x14ac:dyDescent="0.3">
      <c r="A307" s="406">
        <f t="shared" si="3"/>
        <v>1</v>
      </c>
      <c r="B307" s="406" t="s">
        <v>1314</v>
      </c>
      <c r="C307" s="407" t="s">
        <v>1011</v>
      </c>
      <c r="D307" s="408">
        <f t="shared" si="4"/>
        <v>60</v>
      </c>
      <c r="E307" s="408">
        <v>60</v>
      </c>
      <c r="F307" s="408" t="s">
        <v>1308</v>
      </c>
      <c r="G307" s="408" t="s">
        <v>1308</v>
      </c>
      <c r="H307" s="61" t="s">
        <v>1309</v>
      </c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4.25" customHeight="1" x14ac:dyDescent="0.3">
      <c r="A308" s="406">
        <f t="shared" si="3"/>
        <v>1</v>
      </c>
      <c r="B308" s="406" t="s">
        <v>1315</v>
      </c>
      <c r="C308" s="407" t="s">
        <v>1011</v>
      </c>
      <c r="D308" s="408">
        <f t="shared" si="4"/>
        <v>75</v>
      </c>
      <c r="E308" s="408">
        <v>75</v>
      </c>
      <c r="F308" s="408" t="s">
        <v>1308</v>
      </c>
      <c r="G308" s="408" t="s">
        <v>1308</v>
      </c>
      <c r="H308" s="61" t="s">
        <v>1309</v>
      </c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4.25" customHeight="1" x14ac:dyDescent="0.3">
      <c r="A309" s="406">
        <f t="shared" si="3"/>
        <v>1</v>
      </c>
      <c r="B309" s="406" t="s">
        <v>1316</v>
      </c>
      <c r="C309" s="407" t="s">
        <v>1011</v>
      </c>
      <c r="D309" s="408">
        <f t="shared" si="4"/>
        <v>90</v>
      </c>
      <c r="E309" s="408">
        <v>90</v>
      </c>
      <c r="F309" s="408" t="s">
        <v>1308</v>
      </c>
      <c r="G309" s="408" t="s">
        <v>1308</v>
      </c>
      <c r="H309" s="61" t="s">
        <v>1309</v>
      </c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4.25" customHeight="1" x14ac:dyDescent="0.3">
      <c r="A310" s="406">
        <f t="shared" si="3"/>
        <v>1</v>
      </c>
      <c r="B310" s="406" t="s">
        <v>662</v>
      </c>
      <c r="C310" s="407" t="s">
        <v>1011</v>
      </c>
      <c r="D310" s="408">
        <f t="shared" si="4"/>
        <v>105</v>
      </c>
      <c r="E310" s="408">
        <v>105</v>
      </c>
      <c r="F310" s="408" t="s">
        <v>1308</v>
      </c>
      <c r="G310" s="408" t="s">
        <v>1308</v>
      </c>
      <c r="H310" s="61" t="s">
        <v>1309</v>
      </c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4.25" customHeight="1" x14ac:dyDescent="0.3">
      <c r="A311" s="406">
        <f t="shared" si="3"/>
        <v>1</v>
      </c>
      <c r="B311" s="406" t="s">
        <v>1317</v>
      </c>
      <c r="C311" s="407" t="s">
        <v>1011</v>
      </c>
      <c r="D311" s="408">
        <f t="shared" si="4"/>
        <v>120</v>
      </c>
      <c r="E311" s="408">
        <v>120</v>
      </c>
      <c r="F311" s="408" t="s">
        <v>1308</v>
      </c>
      <c r="G311" s="408" t="s">
        <v>1308</v>
      </c>
      <c r="H311" s="61" t="s">
        <v>1309</v>
      </c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4.25" customHeight="1" x14ac:dyDescent="0.3">
      <c r="A312" s="406">
        <f t="shared" si="3"/>
        <v>1</v>
      </c>
      <c r="B312" s="406" t="s">
        <v>1318</v>
      </c>
      <c r="C312" s="407" t="s">
        <v>1011</v>
      </c>
      <c r="D312" s="408">
        <f t="shared" si="4"/>
        <v>135</v>
      </c>
      <c r="E312" s="408">
        <v>135</v>
      </c>
      <c r="F312" s="408" t="s">
        <v>1308</v>
      </c>
      <c r="G312" s="408" t="s">
        <v>1308</v>
      </c>
      <c r="H312" s="61" t="s">
        <v>1309</v>
      </c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4.25" customHeight="1" x14ac:dyDescent="0.3">
      <c r="A313" s="406">
        <f t="shared" si="3"/>
        <v>1</v>
      </c>
      <c r="B313" s="406" t="s">
        <v>1319</v>
      </c>
      <c r="C313" s="407" t="s">
        <v>1011</v>
      </c>
      <c r="D313" s="408">
        <f t="shared" si="4"/>
        <v>150</v>
      </c>
      <c r="E313" s="408">
        <v>150</v>
      </c>
      <c r="F313" s="408" t="s">
        <v>1308</v>
      </c>
      <c r="G313" s="408" t="s">
        <v>1308</v>
      </c>
      <c r="H313" s="61" t="s">
        <v>1309</v>
      </c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4.25" customHeight="1" x14ac:dyDescent="0.3">
      <c r="A314" s="406">
        <f t="shared" si="3"/>
        <v>1</v>
      </c>
      <c r="B314" s="406" t="s">
        <v>824</v>
      </c>
      <c r="C314" s="407" t="s">
        <v>958</v>
      </c>
      <c r="D314" s="408">
        <f t="shared" si="4"/>
        <v>120</v>
      </c>
      <c r="E314" s="408">
        <v>120</v>
      </c>
      <c r="F314" s="408" t="s">
        <v>1308</v>
      </c>
      <c r="G314" s="408" t="s">
        <v>1308</v>
      </c>
      <c r="H314" s="61" t="s">
        <v>1309</v>
      </c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4.25" customHeight="1" x14ac:dyDescent="0.3">
      <c r="A315" s="406">
        <f t="shared" si="3"/>
        <v>1</v>
      </c>
      <c r="B315" s="406" t="s">
        <v>1320</v>
      </c>
      <c r="C315" s="407" t="s">
        <v>958</v>
      </c>
      <c r="D315" s="408">
        <f t="shared" si="4"/>
        <v>60</v>
      </c>
      <c r="E315" s="408">
        <v>60</v>
      </c>
      <c r="F315" s="408" t="s">
        <v>1308</v>
      </c>
      <c r="G315" s="408" t="s">
        <v>1308</v>
      </c>
      <c r="H315" s="61" t="s">
        <v>1309</v>
      </c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4.25" customHeight="1" x14ac:dyDescent="0.3">
      <c r="A316" s="406">
        <f t="shared" si="3"/>
        <v>1</v>
      </c>
      <c r="B316" s="406" t="s">
        <v>1321</v>
      </c>
      <c r="C316" s="407" t="s">
        <v>958</v>
      </c>
      <c r="D316" s="408">
        <f t="shared" si="4"/>
        <v>25.5</v>
      </c>
      <c r="E316" s="408">
        <v>25.5</v>
      </c>
      <c r="F316" s="408" t="s">
        <v>1308</v>
      </c>
      <c r="G316" s="408" t="s">
        <v>1308</v>
      </c>
      <c r="H316" s="61" t="s">
        <v>1309</v>
      </c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4.25" customHeight="1" x14ac:dyDescent="0.3">
      <c r="A317" s="406">
        <f t="shared" si="3"/>
        <v>1</v>
      </c>
      <c r="B317" s="406" t="s">
        <v>1322</v>
      </c>
      <c r="C317" s="407" t="s">
        <v>958</v>
      </c>
      <c r="D317" s="408">
        <f t="shared" si="4"/>
        <v>25.5</v>
      </c>
      <c r="E317" s="408">
        <v>25.5</v>
      </c>
      <c r="F317" s="408" t="s">
        <v>1308</v>
      </c>
      <c r="G317" s="408" t="s">
        <v>1308</v>
      </c>
      <c r="H317" s="61" t="s">
        <v>1309</v>
      </c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4.25" customHeight="1" x14ac:dyDescent="0.3">
      <c r="A318" s="406">
        <f t="shared" si="3"/>
        <v>1</v>
      </c>
      <c r="B318" s="837" t="s">
        <v>4719</v>
      </c>
      <c r="C318" s="407" t="s">
        <v>17</v>
      </c>
      <c r="D318" s="408">
        <f t="shared" si="4"/>
        <v>68</v>
      </c>
      <c r="E318" s="408">
        <v>68</v>
      </c>
      <c r="F318" s="408" t="s">
        <v>1308</v>
      </c>
      <c r="G318" s="408" t="s">
        <v>1308</v>
      </c>
      <c r="H318" s="61" t="s">
        <v>1309</v>
      </c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4.25" customHeight="1" x14ac:dyDescent="0.3">
      <c r="A319" s="406">
        <f t="shared" ref="A319" si="14">COUNTIFS($B$2:$B$1393,B319)</f>
        <v>1</v>
      </c>
      <c r="B319" s="406" t="s">
        <v>4718</v>
      </c>
      <c r="C319" s="407" t="s">
        <v>17</v>
      </c>
      <c r="D319" s="408">
        <f t="shared" ref="D319" si="15">E319*$D$1</f>
        <v>68</v>
      </c>
      <c r="E319" s="408">
        <v>68</v>
      </c>
      <c r="F319" s="408" t="s">
        <v>1308</v>
      </c>
      <c r="G319" s="408" t="s">
        <v>1308</v>
      </c>
      <c r="H319" s="61" t="s">
        <v>1309</v>
      </c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4.25" customHeight="1" x14ac:dyDescent="0.3">
      <c r="A320" s="406">
        <f t="shared" si="3"/>
        <v>1</v>
      </c>
      <c r="B320" s="406" t="s">
        <v>1323</v>
      </c>
      <c r="C320" s="407" t="s">
        <v>958</v>
      </c>
      <c r="D320" s="408">
        <f t="shared" si="4"/>
        <v>25</v>
      </c>
      <c r="E320" s="408">
        <v>25</v>
      </c>
      <c r="F320" s="408" t="s">
        <v>1308</v>
      </c>
      <c r="G320" s="408" t="s">
        <v>1308</v>
      </c>
      <c r="H320" s="61" t="s">
        <v>1309</v>
      </c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4.25" customHeight="1" x14ac:dyDescent="0.3">
      <c r="A321" s="406">
        <f t="shared" si="3"/>
        <v>1</v>
      </c>
      <c r="B321" s="406" t="s">
        <v>1324</v>
      </c>
      <c r="C321" s="407" t="s">
        <v>958</v>
      </c>
      <c r="D321" s="408">
        <f t="shared" si="4"/>
        <v>320.58</v>
      </c>
      <c r="E321" s="408">
        <v>320.58</v>
      </c>
      <c r="F321" s="408" t="s">
        <v>1308</v>
      </c>
      <c r="G321" s="408" t="s">
        <v>1308</v>
      </c>
      <c r="H321" s="61" t="s">
        <v>1309</v>
      </c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4.25" customHeight="1" x14ac:dyDescent="0.3">
      <c r="A322" s="406">
        <f t="shared" ref="A322" si="16">COUNTIFS($B$2:$B$1393,B322)</f>
        <v>1</v>
      </c>
      <c r="B322" s="837" t="s">
        <v>4720</v>
      </c>
      <c r="C322" s="839" t="s">
        <v>98</v>
      </c>
      <c r="D322" s="408">
        <f t="shared" ref="D322" si="17">E322*$D$1</f>
        <v>35</v>
      </c>
      <c r="E322" s="408">
        <v>35</v>
      </c>
      <c r="F322" s="408" t="s">
        <v>1308</v>
      </c>
      <c r="G322" s="408" t="s">
        <v>1308</v>
      </c>
      <c r="H322" s="61" t="s">
        <v>1309</v>
      </c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4.25" customHeight="1" x14ac:dyDescent="0.3">
      <c r="A323" s="406">
        <f t="shared" si="3"/>
        <v>1</v>
      </c>
      <c r="B323" s="406" t="s">
        <v>1325</v>
      </c>
      <c r="C323" s="407" t="s">
        <v>17</v>
      </c>
      <c r="D323" s="408">
        <f t="shared" si="4"/>
        <v>22</v>
      </c>
      <c r="E323" s="408">
        <v>22</v>
      </c>
      <c r="F323" s="408" t="s">
        <v>1308</v>
      </c>
      <c r="G323" s="408" t="s">
        <v>1308</v>
      </c>
      <c r="H323" s="61" t="s">
        <v>1309</v>
      </c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4.25" customHeight="1" x14ac:dyDescent="0.3">
      <c r="A324" s="406">
        <f t="shared" si="3"/>
        <v>1</v>
      </c>
      <c r="B324" s="406" t="s">
        <v>1326</v>
      </c>
      <c r="C324" s="407" t="s">
        <v>17</v>
      </c>
      <c r="D324" s="408">
        <f t="shared" si="4"/>
        <v>22</v>
      </c>
      <c r="E324" s="408">
        <v>22</v>
      </c>
      <c r="F324" s="408" t="s">
        <v>1308</v>
      </c>
      <c r="G324" s="408" t="s">
        <v>1308</v>
      </c>
      <c r="H324" s="61" t="s">
        <v>1309</v>
      </c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4.25" customHeight="1" x14ac:dyDescent="0.3">
      <c r="A325" s="406">
        <f t="shared" si="3"/>
        <v>1</v>
      </c>
      <c r="B325" s="406" t="s">
        <v>1327</v>
      </c>
      <c r="C325" s="407" t="s">
        <v>958</v>
      </c>
      <c r="D325" s="408">
        <f t="shared" si="4"/>
        <v>16.75</v>
      </c>
      <c r="E325" s="408">
        <v>16.75</v>
      </c>
      <c r="F325" s="408" t="s">
        <v>1308</v>
      </c>
      <c r="G325" s="408" t="s">
        <v>1308</v>
      </c>
      <c r="H325" s="61" t="s">
        <v>1309</v>
      </c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4.25" customHeight="1" x14ac:dyDescent="0.3">
      <c r="A326" s="406">
        <f t="shared" si="3"/>
        <v>1</v>
      </c>
      <c r="B326" s="406" t="s">
        <v>1328</v>
      </c>
      <c r="C326" s="407" t="s">
        <v>958</v>
      </c>
      <c r="D326" s="408">
        <f t="shared" si="4"/>
        <v>210</v>
      </c>
      <c r="E326" s="408">
        <v>210</v>
      </c>
      <c r="F326" s="408" t="s">
        <v>1308</v>
      </c>
      <c r="G326" s="408" t="s">
        <v>1308</v>
      </c>
      <c r="H326" s="61" t="s">
        <v>1309</v>
      </c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4.25" customHeight="1" x14ac:dyDescent="0.3">
      <c r="A327" s="406">
        <f t="shared" si="3"/>
        <v>1</v>
      </c>
      <c r="B327" s="406" t="s">
        <v>850</v>
      </c>
      <c r="C327" s="407" t="s">
        <v>17</v>
      </c>
      <c r="D327" s="408">
        <f t="shared" si="4"/>
        <v>22</v>
      </c>
      <c r="E327" s="408">
        <v>22</v>
      </c>
      <c r="F327" s="408" t="s">
        <v>1308</v>
      </c>
      <c r="G327" s="408" t="s">
        <v>1308</v>
      </c>
      <c r="H327" s="61" t="s">
        <v>1309</v>
      </c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4.25" customHeight="1" x14ac:dyDescent="0.3">
      <c r="A328" s="406">
        <f t="shared" si="3"/>
        <v>1</v>
      </c>
      <c r="B328" s="406" t="s">
        <v>848</v>
      </c>
      <c r="C328" s="407" t="s">
        <v>17</v>
      </c>
      <c r="D328" s="408">
        <f t="shared" si="4"/>
        <v>22</v>
      </c>
      <c r="E328" s="408">
        <v>22</v>
      </c>
      <c r="F328" s="408" t="s">
        <v>1308</v>
      </c>
      <c r="G328" s="408" t="s">
        <v>1308</v>
      </c>
      <c r="H328" s="61" t="s">
        <v>1309</v>
      </c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4.25" customHeight="1" x14ac:dyDescent="0.3">
      <c r="A329" s="406">
        <f t="shared" si="3"/>
        <v>1</v>
      </c>
      <c r="B329" s="406" t="s">
        <v>816</v>
      </c>
      <c r="C329" s="407" t="s">
        <v>17</v>
      </c>
      <c r="D329" s="408">
        <f t="shared" si="4"/>
        <v>25</v>
      </c>
      <c r="E329" s="408">
        <v>25</v>
      </c>
      <c r="F329" s="408" t="s">
        <v>1308</v>
      </c>
      <c r="G329" s="408" t="s">
        <v>1308</v>
      </c>
      <c r="H329" s="61" t="s">
        <v>1309</v>
      </c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4.25" customHeight="1" x14ac:dyDescent="0.3">
      <c r="A330" s="406">
        <f t="shared" si="3"/>
        <v>1</v>
      </c>
      <c r="B330" s="406" t="s">
        <v>845</v>
      </c>
      <c r="C330" s="407" t="s">
        <v>17</v>
      </c>
      <c r="D330" s="408">
        <f t="shared" si="4"/>
        <v>40</v>
      </c>
      <c r="E330" s="408">
        <v>40</v>
      </c>
      <c r="F330" s="408" t="s">
        <v>1308</v>
      </c>
      <c r="G330" s="408" t="s">
        <v>1308</v>
      </c>
      <c r="H330" s="61" t="s">
        <v>1309</v>
      </c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4.25" customHeight="1" x14ac:dyDescent="0.3">
      <c r="A331" s="406">
        <f t="shared" si="3"/>
        <v>1</v>
      </c>
      <c r="B331" s="406" t="s">
        <v>1329</v>
      </c>
      <c r="C331" s="407" t="s">
        <v>17</v>
      </c>
      <c r="D331" s="408">
        <f t="shared" si="4"/>
        <v>25</v>
      </c>
      <c r="E331" s="408">
        <v>25</v>
      </c>
      <c r="F331" s="408" t="s">
        <v>1308</v>
      </c>
      <c r="G331" s="408" t="s">
        <v>1308</v>
      </c>
      <c r="H331" s="61" t="s">
        <v>1309</v>
      </c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4.25" customHeight="1" x14ac:dyDescent="0.3">
      <c r="A332" s="406">
        <f t="shared" si="3"/>
        <v>1</v>
      </c>
      <c r="B332" s="406" t="s">
        <v>1330</v>
      </c>
      <c r="C332" s="407" t="s">
        <v>17</v>
      </c>
      <c r="D332" s="408">
        <f t="shared" si="4"/>
        <v>15</v>
      </c>
      <c r="E332" s="408">
        <v>15</v>
      </c>
      <c r="F332" s="408" t="s">
        <v>1308</v>
      </c>
      <c r="G332" s="408" t="s">
        <v>1308</v>
      </c>
      <c r="H332" s="61" t="s">
        <v>1309</v>
      </c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4.25" customHeight="1" x14ac:dyDescent="0.3">
      <c r="A333" s="406">
        <f t="shared" si="3"/>
        <v>1</v>
      </c>
      <c r="B333" s="406" t="s">
        <v>815</v>
      </c>
      <c r="C333" s="407" t="s">
        <v>17</v>
      </c>
      <c r="D333" s="408">
        <f t="shared" si="4"/>
        <v>36</v>
      </c>
      <c r="E333" s="408">
        <v>36</v>
      </c>
      <c r="F333" s="408" t="s">
        <v>1308</v>
      </c>
      <c r="G333" s="408" t="s">
        <v>1308</v>
      </c>
      <c r="H333" s="61" t="s">
        <v>1309</v>
      </c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4.25" customHeight="1" x14ac:dyDescent="0.3">
      <c r="A334" s="406">
        <f t="shared" si="3"/>
        <v>1</v>
      </c>
      <c r="B334" s="406" t="s">
        <v>1331</v>
      </c>
      <c r="C334" s="407" t="s">
        <v>958</v>
      </c>
      <c r="D334" s="408">
        <f t="shared" si="4"/>
        <v>150</v>
      </c>
      <c r="E334" s="408">
        <v>150</v>
      </c>
      <c r="F334" s="408" t="s">
        <v>1308</v>
      </c>
      <c r="G334" s="408" t="s">
        <v>1308</v>
      </c>
      <c r="H334" s="61" t="s">
        <v>1309</v>
      </c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4.25" customHeight="1" x14ac:dyDescent="0.3">
      <c r="A335" s="406">
        <f t="shared" si="3"/>
        <v>1</v>
      </c>
      <c r="B335" s="406" t="s">
        <v>1332</v>
      </c>
      <c r="C335" s="407" t="s">
        <v>17</v>
      </c>
      <c r="D335" s="408">
        <f t="shared" si="4"/>
        <v>25</v>
      </c>
      <c r="E335" s="408">
        <v>25</v>
      </c>
      <c r="F335" s="408" t="s">
        <v>1308</v>
      </c>
      <c r="G335" s="408" t="s">
        <v>1308</v>
      </c>
      <c r="H335" s="61" t="s">
        <v>1309</v>
      </c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4.25" customHeight="1" x14ac:dyDescent="0.3">
      <c r="A336" s="406">
        <f t="shared" si="3"/>
        <v>1</v>
      </c>
      <c r="B336" s="406" t="s">
        <v>1333</v>
      </c>
      <c r="C336" s="407" t="s">
        <v>958</v>
      </c>
      <c r="D336" s="408">
        <f t="shared" si="4"/>
        <v>38.299999999999997</v>
      </c>
      <c r="E336" s="408">
        <v>38.299999999999997</v>
      </c>
      <c r="F336" s="408" t="s">
        <v>1308</v>
      </c>
      <c r="G336" s="408" t="s">
        <v>1308</v>
      </c>
      <c r="H336" s="61" t="s">
        <v>1309</v>
      </c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4.25" customHeight="1" x14ac:dyDescent="0.3">
      <c r="A337" s="406">
        <f t="shared" si="3"/>
        <v>1</v>
      </c>
      <c r="B337" s="406" t="s">
        <v>1334</v>
      </c>
      <c r="C337" s="407" t="s">
        <v>17</v>
      </c>
      <c r="D337" s="408">
        <f t="shared" si="4"/>
        <v>35</v>
      </c>
      <c r="E337" s="408">
        <v>35</v>
      </c>
      <c r="F337" s="408" t="s">
        <v>1308</v>
      </c>
      <c r="G337" s="408" t="s">
        <v>1308</v>
      </c>
      <c r="H337" s="61" t="s">
        <v>1309</v>
      </c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4.25" customHeight="1" x14ac:dyDescent="0.3">
      <c r="A338" s="406">
        <f t="shared" si="3"/>
        <v>1</v>
      </c>
      <c r="B338" s="406" t="s">
        <v>744</v>
      </c>
      <c r="C338" s="407" t="s">
        <v>17</v>
      </c>
      <c r="D338" s="408">
        <f t="shared" si="4"/>
        <v>30</v>
      </c>
      <c r="E338" s="408">
        <v>30</v>
      </c>
      <c r="F338" s="408" t="s">
        <v>1308</v>
      </c>
      <c r="G338" s="408" t="s">
        <v>1308</v>
      </c>
      <c r="H338" s="61" t="s">
        <v>1309</v>
      </c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4.25" customHeight="1" x14ac:dyDescent="0.3">
      <c r="A339" s="406">
        <f t="shared" si="3"/>
        <v>1</v>
      </c>
      <c r="B339" s="406" t="s">
        <v>743</v>
      </c>
      <c r="C339" s="407" t="s">
        <v>17</v>
      </c>
      <c r="D339" s="408">
        <f t="shared" si="4"/>
        <v>48</v>
      </c>
      <c r="E339" s="408">
        <v>48</v>
      </c>
      <c r="F339" s="408" t="s">
        <v>1308</v>
      </c>
      <c r="G339" s="408" t="s">
        <v>1308</v>
      </c>
      <c r="H339" s="61" t="s">
        <v>1309</v>
      </c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4.25" customHeight="1" x14ac:dyDescent="0.3">
      <c r="A340" s="406">
        <f t="shared" si="3"/>
        <v>1</v>
      </c>
      <c r="B340" s="406" t="s">
        <v>1335</v>
      </c>
      <c r="C340" s="407" t="s">
        <v>958</v>
      </c>
      <c r="D340" s="408">
        <f t="shared" si="4"/>
        <v>150</v>
      </c>
      <c r="E340" s="408">
        <v>150</v>
      </c>
      <c r="F340" s="408" t="s">
        <v>1308</v>
      </c>
      <c r="G340" s="408" t="s">
        <v>1308</v>
      </c>
      <c r="H340" s="61" t="s">
        <v>1309</v>
      </c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4.25" customHeight="1" x14ac:dyDescent="0.3">
      <c r="A341" s="406">
        <f t="shared" si="3"/>
        <v>1</v>
      </c>
      <c r="B341" s="406" t="s">
        <v>1336</v>
      </c>
      <c r="C341" s="407" t="s">
        <v>958</v>
      </c>
      <c r="D341" s="408">
        <f t="shared" si="4"/>
        <v>150</v>
      </c>
      <c r="E341" s="408">
        <v>150</v>
      </c>
      <c r="F341" s="408" t="s">
        <v>1308</v>
      </c>
      <c r="G341" s="408" t="s">
        <v>1308</v>
      </c>
      <c r="H341" s="61" t="s">
        <v>1309</v>
      </c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4.25" customHeight="1" x14ac:dyDescent="0.3">
      <c r="A342" s="406">
        <f t="shared" si="3"/>
        <v>1</v>
      </c>
      <c r="B342" s="406" t="s">
        <v>847</v>
      </c>
      <c r="C342" s="407" t="s">
        <v>17</v>
      </c>
      <c r="D342" s="408">
        <f t="shared" si="4"/>
        <v>50</v>
      </c>
      <c r="E342" s="408">
        <v>50</v>
      </c>
      <c r="F342" s="408" t="s">
        <v>1308</v>
      </c>
      <c r="G342" s="408" t="s">
        <v>1308</v>
      </c>
      <c r="H342" s="61" t="s">
        <v>1309</v>
      </c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4.25" customHeight="1" x14ac:dyDescent="0.3">
      <c r="A343" s="406">
        <f t="shared" si="3"/>
        <v>1</v>
      </c>
      <c r="B343" s="406" t="s">
        <v>1337</v>
      </c>
      <c r="C343" s="407" t="s">
        <v>958</v>
      </c>
      <c r="D343" s="408">
        <f t="shared" si="4"/>
        <v>50</v>
      </c>
      <c r="E343" s="408">
        <v>50</v>
      </c>
      <c r="F343" s="408" t="s">
        <v>1308</v>
      </c>
      <c r="G343" s="408" t="s">
        <v>1308</v>
      </c>
      <c r="H343" s="61" t="s">
        <v>1309</v>
      </c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4.25" customHeight="1" x14ac:dyDescent="0.3">
      <c r="A344" s="406">
        <f t="shared" si="3"/>
        <v>1</v>
      </c>
      <c r="B344" s="406" t="s">
        <v>1338</v>
      </c>
      <c r="C344" s="407" t="s">
        <v>17</v>
      </c>
      <c r="D344" s="408">
        <f t="shared" si="4"/>
        <v>36.5</v>
      </c>
      <c r="E344" s="408">
        <v>36.5</v>
      </c>
      <c r="F344" s="408" t="s">
        <v>1308</v>
      </c>
      <c r="G344" s="408" t="s">
        <v>1308</v>
      </c>
      <c r="H344" s="61" t="s">
        <v>1309</v>
      </c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4.25" customHeight="1" x14ac:dyDescent="0.3">
      <c r="A345" s="406">
        <f t="shared" si="3"/>
        <v>1</v>
      </c>
      <c r="B345" s="406" t="s">
        <v>818</v>
      </c>
      <c r="C345" s="407" t="s">
        <v>17</v>
      </c>
      <c r="D345" s="408">
        <f t="shared" si="4"/>
        <v>50</v>
      </c>
      <c r="E345" s="408">
        <v>50</v>
      </c>
      <c r="F345" s="408" t="s">
        <v>1308</v>
      </c>
      <c r="G345" s="408" t="s">
        <v>1308</v>
      </c>
      <c r="H345" s="61" t="s">
        <v>1309</v>
      </c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4.25" customHeight="1" x14ac:dyDescent="0.3">
      <c r="A346" s="406">
        <f t="shared" si="3"/>
        <v>1</v>
      </c>
      <c r="B346" s="406" t="s">
        <v>862</v>
      </c>
      <c r="C346" s="407" t="s">
        <v>17</v>
      </c>
      <c r="D346" s="408">
        <f t="shared" si="4"/>
        <v>45</v>
      </c>
      <c r="E346" s="408">
        <v>45</v>
      </c>
      <c r="F346" s="408" t="s">
        <v>1308</v>
      </c>
      <c r="G346" s="408" t="s">
        <v>1308</v>
      </c>
      <c r="H346" s="61" t="s">
        <v>1309</v>
      </c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4.25" customHeight="1" x14ac:dyDescent="0.3">
      <c r="A347" s="406">
        <f t="shared" si="3"/>
        <v>1</v>
      </c>
      <c r="B347" s="406" t="s">
        <v>732</v>
      </c>
      <c r="C347" s="407" t="s">
        <v>958</v>
      </c>
      <c r="D347" s="408">
        <f t="shared" si="4"/>
        <v>40</v>
      </c>
      <c r="E347" s="408">
        <v>40</v>
      </c>
      <c r="F347" s="408" t="s">
        <v>1308</v>
      </c>
      <c r="G347" s="408" t="s">
        <v>1308</v>
      </c>
      <c r="H347" s="61" t="s">
        <v>1309</v>
      </c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4.25" customHeight="1" x14ac:dyDescent="0.3">
      <c r="A348" s="406">
        <f t="shared" si="3"/>
        <v>1</v>
      </c>
      <c r="B348" s="406" t="s">
        <v>1339</v>
      </c>
      <c r="C348" s="407" t="s">
        <v>17</v>
      </c>
      <c r="D348" s="408">
        <f t="shared" si="4"/>
        <v>40</v>
      </c>
      <c r="E348" s="408">
        <v>40</v>
      </c>
      <c r="F348" s="408" t="s">
        <v>1308</v>
      </c>
      <c r="G348" s="408" t="s">
        <v>1308</v>
      </c>
      <c r="H348" s="61" t="s">
        <v>1309</v>
      </c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4.25" customHeight="1" x14ac:dyDescent="0.3">
      <c r="A349" s="406">
        <f t="shared" si="3"/>
        <v>1</v>
      </c>
      <c r="B349" s="406" t="s">
        <v>1340</v>
      </c>
      <c r="C349" s="407" t="s">
        <v>17</v>
      </c>
      <c r="D349" s="408">
        <f t="shared" si="4"/>
        <v>40</v>
      </c>
      <c r="E349" s="408">
        <v>40</v>
      </c>
      <c r="F349" s="408" t="s">
        <v>1308</v>
      </c>
      <c r="G349" s="408" t="s">
        <v>1308</v>
      </c>
      <c r="H349" s="61" t="s">
        <v>1309</v>
      </c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4.25" customHeight="1" x14ac:dyDescent="0.3">
      <c r="A350" s="406">
        <f t="shared" si="3"/>
        <v>1</v>
      </c>
      <c r="B350" s="406" t="s">
        <v>1341</v>
      </c>
      <c r="C350" s="407" t="s">
        <v>17</v>
      </c>
      <c r="D350" s="408">
        <f t="shared" si="4"/>
        <v>40</v>
      </c>
      <c r="E350" s="408">
        <v>40</v>
      </c>
      <c r="F350" s="408" t="s">
        <v>1308</v>
      </c>
      <c r="G350" s="408" t="s">
        <v>1308</v>
      </c>
      <c r="H350" s="61" t="s">
        <v>1309</v>
      </c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4.25" customHeight="1" x14ac:dyDescent="0.3">
      <c r="A351" s="406">
        <f t="shared" si="3"/>
        <v>1</v>
      </c>
      <c r="B351" s="406" t="s">
        <v>733</v>
      </c>
      <c r="C351" s="407" t="s">
        <v>17</v>
      </c>
      <c r="D351" s="408">
        <f t="shared" si="4"/>
        <v>40</v>
      </c>
      <c r="E351" s="408">
        <v>40</v>
      </c>
      <c r="F351" s="408" t="s">
        <v>1308</v>
      </c>
      <c r="G351" s="408" t="s">
        <v>1308</v>
      </c>
      <c r="H351" s="61" t="s">
        <v>1309</v>
      </c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4.25" customHeight="1" x14ac:dyDescent="0.3">
      <c r="A352" s="406">
        <f t="shared" si="3"/>
        <v>1</v>
      </c>
      <c r="B352" s="406" t="s">
        <v>817</v>
      </c>
      <c r="C352" s="407" t="s">
        <v>17</v>
      </c>
      <c r="D352" s="408">
        <f t="shared" si="4"/>
        <v>55</v>
      </c>
      <c r="E352" s="408">
        <v>55</v>
      </c>
      <c r="F352" s="408" t="s">
        <v>1308</v>
      </c>
      <c r="G352" s="408" t="s">
        <v>1308</v>
      </c>
      <c r="H352" s="61" t="s">
        <v>1309</v>
      </c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4.25" customHeight="1" x14ac:dyDescent="0.3">
      <c r="A353" s="406">
        <f t="shared" si="3"/>
        <v>1</v>
      </c>
      <c r="B353" s="406" t="s">
        <v>820</v>
      </c>
      <c r="C353" s="407" t="s">
        <v>17</v>
      </c>
      <c r="D353" s="408">
        <f t="shared" si="4"/>
        <v>37</v>
      </c>
      <c r="E353" s="408">
        <v>37</v>
      </c>
      <c r="F353" s="408" t="s">
        <v>1308</v>
      </c>
      <c r="G353" s="408" t="s">
        <v>1308</v>
      </c>
      <c r="H353" s="61" t="s">
        <v>1309</v>
      </c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4.25" customHeight="1" x14ac:dyDescent="0.3">
      <c r="A354" s="406">
        <f t="shared" si="3"/>
        <v>1</v>
      </c>
      <c r="B354" s="406" t="s">
        <v>883</v>
      </c>
      <c r="C354" s="407" t="s">
        <v>17</v>
      </c>
      <c r="D354" s="408">
        <f t="shared" si="4"/>
        <v>300</v>
      </c>
      <c r="E354" s="408">
        <v>300</v>
      </c>
      <c r="F354" s="408" t="s">
        <v>1308</v>
      </c>
      <c r="G354" s="408" t="s">
        <v>1308</v>
      </c>
      <c r="H354" s="61" t="s">
        <v>1309</v>
      </c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4.25" customHeight="1" x14ac:dyDescent="0.3">
      <c r="A355" s="406">
        <f t="shared" si="3"/>
        <v>1</v>
      </c>
      <c r="B355" s="406" t="s">
        <v>861</v>
      </c>
      <c r="C355" s="407" t="s">
        <v>17</v>
      </c>
      <c r="D355" s="408">
        <f t="shared" si="4"/>
        <v>34</v>
      </c>
      <c r="E355" s="408">
        <v>34</v>
      </c>
      <c r="F355" s="408" t="s">
        <v>1308</v>
      </c>
      <c r="G355" s="408" t="s">
        <v>1308</v>
      </c>
      <c r="H355" s="61" t="s">
        <v>1309</v>
      </c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4.25" customHeight="1" x14ac:dyDescent="0.3">
      <c r="A356" s="406">
        <f t="shared" si="3"/>
        <v>1</v>
      </c>
      <c r="B356" s="406" t="s">
        <v>863</v>
      </c>
      <c r="C356" s="407" t="s">
        <v>17</v>
      </c>
      <c r="D356" s="408">
        <f t="shared" si="4"/>
        <v>32</v>
      </c>
      <c r="E356" s="408">
        <v>32</v>
      </c>
      <c r="F356" s="408" t="s">
        <v>1308</v>
      </c>
      <c r="G356" s="408" t="s">
        <v>1308</v>
      </c>
      <c r="H356" s="61" t="s">
        <v>1309</v>
      </c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4.25" customHeight="1" x14ac:dyDescent="0.3">
      <c r="A357" s="406">
        <f t="shared" si="3"/>
        <v>1</v>
      </c>
      <c r="B357" s="406" t="s">
        <v>742</v>
      </c>
      <c r="C357" s="407" t="s">
        <v>17</v>
      </c>
      <c r="D357" s="408">
        <f t="shared" si="4"/>
        <v>45</v>
      </c>
      <c r="E357" s="408">
        <v>45</v>
      </c>
      <c r="F357" s="408" t="s">
        <v>1308</v>
      </c>
      <c r="G357" s="408" t="s">
        <v>1308</v>
      </c>
      <c r="H357" s="61" t="s">
        <v>1309</v>
      </c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4.25" customHeight="1" x14ac:dyDescent="0.3">
      <c r="A358" s="406">
        <f t="shared" si="3"/>
        <v>1</v>
      </c>
      <c r="B358" s="406" t="s">
        <v>912</v>
      </c>
      <c r="C358" s="407" t="s">
        <v>17</v>
      </c>
      <c r="D358" s="408">
        <f t="shared" si="4"/>
        <v>58</v>
      </c>
      <c r="E358" s="408">
        <v>58</v>
      </c>
      <c r="F358" s="408" t="s">
        <v>1308</v>
      </c>
      <c r="G358" s="408" t="s">
        <v>1308</v>
      </c>
      <c r="H358" s="61" t="s">
        <v>1309</v>
      </c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4.25" customHeight="1" x14ac:dyDescent="0.3">
      <c r="A359" s="406">
        <f t="shared" si="3"/>
        <v>1</v>
      </c>
      <c r="B359" s="406" t="s">
        <v>741</v>
      </c>
      <c r="C359" s="407" t="s">
        <v>958</v>
      </c>
      <c r="D359" s="408">
        <f t="shared" si="4"/>
        <v>20</v>
      </c>
      <c r="E359" s="408">
        <v>20</v>
      </c>
      <c r="F359" s="408" t="s">
        <v>1308</v>
      </c>
      <c r="G359" s="408" t="s">
        <v>1308</v>
      </c>
      <c r="H359" s="61" t="s">
        <v>1309</v>
      </c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4.25" customHeight="1" x14ac:dyDescent="0.3">
      <c r="A360" s="406">
        <f t="shared" si="3"/>
        <v>1</v>
      </c>
      <c r="B360" s="406" t="s">
        <v>1342</v>
      </c>
      <c r="C360" s="407" t="s">
        <v>958</v>
      </c>
      <c r="D360" s="408">
        <f t="shared" si="4"/>
        <v>20</v>
      </c>
      <c r="E360" s="408">
        <v>20</v>
      </c>
      <c r="F360" s="408" t="s">
        <v>1308</v>
      </c>
      <c r="G360" s="408" t="s">
        <v>1308</v>
      </c>
      <c r="H360" s="61" t="s">
        <v>1309</v>
      </c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4.25" customHeight="1" x14ac:dyDescent="0.3">
      <c r="A361" s="406">
        <f t="shared" si="3"/>
        <v>1</v>
      </c>
      <c r="B361" s="406" t="s">
        <v>1343</v>
      </c>
      <c r="C361" s="407" t="s">
        <v>1011</v>
      </c>
      <c r="D361" s="408">
        <f t="shared" si="4"/>
        <v>5</v>
      </c>
      <c r="E361" s="408">
        <v>5</v>
      </c>
      <c r="F361" s="408" t="s">
        <v>1308</v>
      </c>
      <c r="G361" s="408" t="s">
        <v>1308</v>
      </c>
      <c r="H361" s="61" t="s">
        <v>1309</v>
      </c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4.25" customHeight="1" x14ac:dyDescent="0.3">
      <c r="A362" s="406">
        <f t="shared" si="3"/>
        <v>1</v>
      </c>
      <c r="B362" s="406" t="s">
        <v>846</v>
      </c>
      <c r="C362" s="407" t="s">
        <v>17</v>
      </c>
      <c r="D362" s="408">
        <f t="shared" si="4"/>
        <v>60</v>
      </c>
      <c r="E362" s="408">
        <v>60</v>
      </c>
      <c r="F362" s="408" t="s">
        <v>1308</v>
      </c>
      <c r="G362" s="408" t="s">
        <v>1308</v>
      </c>
      <c r="H362" s="61" t="s">
        <v>1309</v>
      </c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4.25" customHeight="1" x14ac:dyDescent="0.3">
      <c r="A363" s="406">
        <f t="shared" si="3"/>
        <v>1</v>
      </c>
      <c r="B363" s="406" t="s">
        <v>1344</v>
      </c>
      <c r="C363" s="407" t="s">
        <v>17</v>
      </c>
      <c r="D363" s="408">
        <f t="shared" si="4"/>
        <v>50</v>
      </c>
      <c r="E363" s="408">
        <v>50</v>
      </c>
      <c r="F363" s="408" t="s">
        <v>1308</v>
      </c>
      <c r="G363" s="408" t="s">
        <v>1308</v>
      </c>
      <c r="H363" s="61" t="s">
        <v>1309</v>
      </c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4.25" customHeight="1" x14ac:dyDescent="0.3">
      <c r="A364" s="406">
        <f t="shared" si="3"/>
        <v>1</v>
      </c>
      <c r="B364" s="406" t="s">
        <v>1345</v>
      </c>
      <c r="C364" s="407" t="s">
        <v>992</v>
      </c>
      <c r="D364" s="408">
        <f t="shared" si="4"/>
        <v>45.45</v>
      </c>
      <c r="E364" s="408">
        <v>45.45</v>
      </c>
      <c r="F364" s="408" t="s">
        <v>1308</v>
      </c>
      <c r="G364" s="408" t="s">
        <v>1308</v>
      </c>
      <c r="H364" s="61" t="s">
        <v>1309</v>
      </c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4.25" customHeight="1" x14ac:dyDescent="0.3">
      <c r="A365" s="406">
        <f t="shared" si="3"/>
        <v>1</v>
      </c>
      <c r="B365" s="406" t="s">
        <v>658</v>
      </c>
      <c r="C365" s="407" t="s">
        <v>992</v>
      </c>
      <c r="D365" s="408">
        <f t="shared" si="4"/>
        <v>68.180000000000007</v>
      </c>
      <c r="E365" s="408">
        <v>68.180000000000007</v>
      </c>
      <c r="F365" s="408" t="s">
        <v>1308</v>
      </c>
      <c r="G365" s="408" t="s">
        <v>1308</v>
      </c>
      <c r="H365" s="61" t="s">
        <v>1309</v>
      </c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4.25" customHeight="1" x14ac:dyDescent="0.3">
      <c r="A366" s="406">
        <f t="shared" si="3"/>
        <v>1</v>
      </c>
      <c r="B366" s="406" t="s">
        <v>659</v>
      </c>
      <c r="C366" s="407" t="s">
        <v>992</v>
      </c>
      <c r="D366" s="408">
        <f t="shared" si="4"/>
        <v>68.180000000000007</v>
      </c>
      <c r="E366" s="408">
        <f>E365</f>
        <v>68.180000000000007</v>
      </c>
      <c r="F366" s="408" t="s">
        <v>1308</v>
      </c>
      <c r="G366" s="408" t="s">
        <v>1308</v>
      </c>
      <c r="H366" s="61" t="s">
        <v>1309</v>
      </c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4.25" customHeight="1" x14ac:dyDescent="0.3">
      <c r="A367" s="406">
        <f t="shared" si="3"/>
        <v>1</v>
      </c>
      <c r="B367" s="406" t="s">
        <v>1346</v>
      </c>
      <c r="C367" s="407" t="s">
        <v>992</v>
      </c>
      <c r="D367" s="408">
        <f t="shared" si="4"/>
        <v>14.55</v>
      </c>
      <c r="E367" s="408">
        <v>14.55</v>
      </c>
      <c r="F367" s="408" t="s">
        <v>1308</v>
      </c>
      <c r="G367" s="408" t="s">
        <v>1308</v>
      </c>
      <c r="H367" s="61" t="s">
        <v>1309</v>
      </c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4.25" customHeight="1" x14ac:dyDescent="0.3">
      <c r="A368" s="406">
        <f t="shared" si="3"/>
        <v>1</v>
      </c>
      <c r="B368" s="406" t="s">
        <v>1347</v>
      </c>
      <c r="C368" s="407" t="s">
        <v>958</v>
      </c>
      <c r="D368" s="408">
        <f t="shared" si="4"/>
        <v>40</v>
      </c>
      <c r="E368" s="408">
        <v>40</v>
      </c>
      <c r="F368" s="408" t="s">
        <v>1308</v>
      </c>
      <c r="G368" s="408" t="s">
        <v>1308</v>
      </c>
      <c r="H368" s="61" t="s">
        <v>1309</v>
      </c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4.25" customHeight="1" x14ac:dyDescent="0.3">
      <c r="A369" s="406">
        <f t="shared" si="3"/>
        <v>1</v>
      </c>
      <c r="B369" s="406" t="s">
        <v>1348</v>
      </c>
      <c r="C369" s="407" t="s">
        <v>17</v>
      </c>
      <c r="D369" s="408">
        <f t="shared" si="4"/>
        <v>300</v>
      </c>
      <c r="E369" s="408">
        <v>300</v>
      </c>
      <c r="F369" s="408" t="s">
        <v>1308</v>
      </c>
      <c r="G369" s="408" t="s">
        <v>1308</v>
      </c>
      <c r="H369" s="61" t="s">
        <v>1309</v>
      </c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4.25" customHeight="1" x14ac:dyDescent="0.3">
      <c r="A370" s="406">
        <f t="shared" si="3"/>
        <v>1</v>
      </c>
      <c r="B370" s="406" t="s">
        <v>1349</v>
      </c>
      <c r="C370" s="407" t="s">
        <v>992</v>
      </c>
      <c r="D370" s="408">
        <f t="shared" si="4"/>
        <v>40</v>
      </c>
      <c r="E370" s="408">
        <v>40</v>
      </c>
      <c r="F370" s="408" t="s">
        <v>1308</v>
      </c>
      <c r="G370" s="408" t="s">
        <v>1308</v>
      </c>
      <c r="H370" s="61" t="s">
        <v>1309</v>
      </c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4.25" customHeight="1" x14ac:dyDescent="0.3">
      <c r="A371" s="406">
        <f t="shared" si="3"/>
        <v>1</v>
      </c>
      <c r="B371" s="406" t="s">
        <v>1350</v>
      </c>
      <c r="C371" s="407" t="s">
        <v>958</v>
      </c>
      <c r="D371" s="408">
        <f t="shared" si="4"/>
        <v>30</v>
      </c>
      <c r="E371" s="408">
        <v>30</v>
      </c>
      <c r="F371" s="408" t="s">
        <v>1308</v>
      </c>
      <c r="G371" s="408" t="s">
        <v>1308</v>
      </c>
      <c r="H371" s="61" t="s">
        <v>1309</v>
      </c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4.25" customHeight="1" x14ac:dyDescent="0.3">
      <c r="A372" s="406">
        <f t="shared" si="3"/>
        <v>1</v>
      </c>
      <c r="B372" s="406" t="s">
        <v>1351</v>
      </c>
      <c r="C372" s="407" t="s">
        <v>958</v>
      </c>
      <c r="D372" s="408">
        <f t="shared" si="4"/>
        <v>10.5</v>
      </c>
      <c r="E372" s="408">
        <v>10.5</v>
      </c>
      <c r="F372" s="408" t="s">
        <v>1308</v>
      </c>
      <c r="G372" s="408" t="s">
        <v>1308</v>
      </c>
      <c r="H372" s="61" t="s">
        <v>1309</v>
      </c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4.25" customHeight="1" x14ac:dyDescent="0.3">
      <c r="A373" s="406">
        <f t="shared" si="3"/>
        <v>1</v>
      </c>
      <c r="B373" s="406" t="s">
        <v>1352</v>
      </c>
      <c r="C373" s="407" t="s">
        <v>958</v>
      </c>
      <c r="D373" s="408">
        <f t="shared" si="4"/>
        <v>50</v>
      </c>
      <c r="E373" s="408">
        <v>50</v>
      </c>
      <c r="F373" s="408" t="s">
        <v>1308</v>
      </c>
      <c r="G373" s="408" t="s">
        <v>1308</v>
      </c>
      <c r="H373" s="61" t="s">
        <v>1309</v>
      </c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4.25" customHeight="1" x14ac:dyDescent="0.3">
      <c r="A374" s="406">
        <f t="shared" si="3"/>
        <v>1</v>
      </c>
      <c r="B374" s="406" t="s">
        <v>1353</v>
      </c>
      <c r="C374" s="407" t="s">
        <v>958</v>
      </c>
      <c r="D374" s="408">
        <f t="shared" si="4"/>
        <v>50</v>
      </c>
      <c r="E374" s="408">
        <v>50</v>
      </c>
      <c r="F374" s="408" t="s">
        <v>1308</v>
      </c>
      <c r="G374" s="408" t="s">
        <v>1308</v>
      </c>
      <c r="H374" s="61" t="s">
        <v>1309</v>
      </c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4.25" customHeight="1" x14ac:dyDescent="0.3">
      <c r="A375" s="406">
        <f t="shared" si="3"/>
        <v>1</v>
      </c>
      <c r="B375" s="406" t="s">
        <v>1354</v>
      </c>
      <c r="C375" s="407" t="s">
        <v>1115</v>
      </c>
      <c r="D375" s="408">
        <f t="shared" si="4"/>
        <v>34.719444444444441</v>
      </c>
      <c r="E375" s="408">
        <v>34.719444444444441</v>
      </c>
      <c r="F375" s="408" t="s">
        <v>1355</v>
      </c>
      <c r="G375" s="408" t="s">
        <v>1355</v>
      </c>
      <c r="H375" s="61" t="s">
        <v>1355</v>
      </c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4.25" customHeight="1" x14ac:dyDescent="0.3">
      <c r="A376" s="406">
        <f t="shared" si="3"/>
        <v>1</v>
      </c>
      <c r="B376" s="406" t="s">
        <v>1356</v>
      </c>
      <c r="C376" s="407" t="s">
        <v>1115</v>
      </c>
      <c r="D376" s="408">
        <f t="shared" si="4"/>
        <v>49.972222222222221</v>
      </c>
      <c r="E376" s="408">
        <v>49.972222222222221</v>
      </c>
      <c r="F376" s="408" t="s">
        <v>1355</v>
      </c>
      <c r="G376" s="408" t="s">
        <v>1355</v>
      </c>
      <c r="H376" s="61" t="s">
        <v>1355</v>
      </c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4.25" customHeight="1" x14ac:dyDescent="0.3">
      <c r="A377" s="406">
        <f t="shared" si="3"/>
        <v>1</v>
      </c>
      <c r="B377" s="406" t="s">
        <v>1357</v>
      </c>
      <c r="C377" s="407" t="s">
        <v>1115</v>
      </c>
      <c r="D377" s="408">
        <f t="shared" si="4"/>
        <v>21.99</v>
      </c>
      <c r="E377" s="408">
        <v>21.99</v>
      </c>
      <c r="F377" s="408" t="s">
        <v>1355</v>
      </c>
      <c r="G377" s="408" t="s">
        <v>1355</v>
      </c>
      <c r="H377" s="61" t="s">
        <v>1355</v>
      </c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4.25" customHeight="1" x14ac:dyDescent="0.3">
      <c r="A378" s="406">
        <f t="shared" si="3"/>
        <v>1</v>
      </c>
      <c r="B378" s="406" t="s">
        <v>1358</v>
      </c>
      <c r="C378" s="407" t="s">
        <v>1115</v>
      </c>
      <c r="D378" s="408">
        <f t="shared" si="4"/>
        <v>50.12</v>
      </c>
      <c r="E378" s="408">
        <v>50.12</v>
      </c>
      <c r="F378" s="408" t="s">
        <v>1355</v>
      </c>
      <c r="G378" s="408" t="s">
        <v>1355</v>
      </c>
      <c r="H378" s="61" t="s">
        <v>1355</v>
      </c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4.25" customHeight="1" x14ac:dyDescent="0.3">
      <c r="A379" s="406">
        <f t="shared" si="3"/>
        <v>1</v>
      </c>
      <c r="B379" s="406" t="s">
        <v>1359</v>
      </c>
      <c r="C379" s="407" t="s">
        <v>938</v>
      </c>
      <c r="D379" s="408">
        <f t="shared" si="4"/>
        <v>6.47</v>
      </c>
      <c r="E379" s="408">
        <v>6.47</v>
      </c>
      <c r="F379" s="408" t="s">
        <v>1355</v>
      </c>
      <c r="G379" s="408" t="s">
        <v>1355</v>
      </c>
      <c r="H379" s="61" t="s">
        <v>1355</v>
      </c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4.25" customHeight="1" x14ac:dyDescent="0.3">
      <c r="A380" s="406">
        <f t="shared" si="3"/>
        <v>1</v>
      </c>
      <c r="B380" s="406" t="s">
        <v>1360</v>
      </c>
      <c r="C380" s="407" t="s">
        <v>17</v>
      </c>
      <c r="D380" s="408">
        <f t="shared" si="4"/>
        <v>17.329999999999998</v>
      </c>
      <c r="E380" s="408">
        <v>17.329999999999998</v>
      </c>
      <c r="F380" s="408" t="s">
        <v>1355</v>
      </c>
      <c r="G380" s="408" t="s">
        <v>1355</v>
      </c>
      <c r="H380" s="61" t="s">
        <v>1355</v>
      </c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4.25" customHeight="1" x14ac:dyDescent="0.3">
      <c r="A381" s="406">
        <f t="shared" si="3"/>
        <v>1</v>
      </c>
      <c r="B381" s="406" t="s">
        <v>1361</v>
      </c>
      <c r="C381" s="407" t="s">
        <v>938</v>
      </c>
      <c r="D381" s="408">
        <f t="shared" si="4"/>
        <v>6.09</v>
      </c>
      <c r="E381" s="408">
        <v>6.09</v>
      </c>
      <c r="F381" s="408" t="s">
        <v>1355</v>
      </c>
      <c r="G381" s="408" t="s">
        <v>1355</v>
      </c>
      <c r="H381" s="61" t="s">
        <v>1355</v>
      </c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4.25" customHeight="1" x14ac:dyDescent="0.3">
      <c r="A382" s="406">
        <f t="shared" si="3"/>
        <v>1</v>
      </c>
      <c r="B382" s="406" t="s">
        <v>1362</v>
      </c>
      <c r="C382" s="407" t="s">
        <v>186</v>
      </c>
      <c r="D382" s="408">
        <f t="shared" si="4"/>
        <v>45.39</v>
      </c>
      <c r="E382" s="408">
        <v>45.39</v>
      </c>
      <c r="F382" s="408" t="s">
        <v>1355</v>
      </c>
      <c r="G382" s="408" t="s">
        <v>1355</v>
      </c>
      <c r="H382" s="61" t="s">
        <v>1355</v>
      </c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4.25" customHeight="1" x14ac:dyDescent="0.3">
      <c r="A383" s="406">
        <f t="shared" si="3"/>
        <v>1</v>
      </c>
      <c r="B383" s="406" t="s">
        <v>1363</v>
      </c>
      <c r="C383" s="407" t="s">
        <v>938</v>
      </c>
      <c r="D383" s="408">
        <f t="shared" si="4"/>
        <v>14.99</v>
      </c>
      <c r="E383" s="408">
        <v>14.99</v>
      </c>
      <c r="F383" s="408" t="s">
        <v>1355</v>
      </c>
      <c r="G383" s="408" t="s">
        <v>1355</v>
      </c>
      <c r="H383" s="61" t="s">
        <v>1355</v>
      </c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4.25" customHeight="1" x14ac:dyDescent="0.3">
      <c r="A384" s="406">
        <f t="shared" si="3"/>
        <v>1</v>
      </c>
      <c r="B384" s="406" t="s">
        <v>1364</v>
      </c>
      <c r="C384" s="407" t="s">
        <v>938</v>
      </c>
      <c r="D384" s="408">
        <f t="shared" si="4"/>
        <v>14.99</v>
      </c>
      <c r="E384" s="408">
        <v>14.99</v>
      </c>
      <c r="F384" s="408" t="s">
        <v>1355</v>
      </c>
      <c r="G384" s="408" t="s">
        <v>1355</v>
      </c>
      <c r="H384" s="61" t="s">
        <v>1355</v>
      </c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4.25" customHeight="1" x14ac:dyDescent="0.3">
      <c r="A385" s="406">
        <f t="shared" si="3"/>
        <v>1</v>
      </c>
      <c r="B385" s="406" t="s">
        <v>1365</v>
      </c>
      <c r="C385" s="407" t="s">
        <v>1115</v>
      </c>
      <c r="D385" s="408">
        <f t="shared" si="4"/>
        <v>125.81</v>
      </c>
      <c r="E385" s="408">
        <v>125.81</v>
      </c>
      <c r="F385" s="408" t="s">
        <v>1355</v>
      </c>
      <c r="G385" s="408" t="s">
        <v>1355</v>
      </c>
      <c r="H385" s="61" t="s">
        <v>1355</v>
      </c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4.25" customHeight="1" x14ac:dyDescent="0.3">
      <c r="A386" s="406">
        <f t="shared" si="3"/>
        <v>1</v>
      </c>
      <c r="B386" s="406" t="s">
        <v>1366</v>
      </c>
      <c r="C386" s="407" t="s">
        <v>1115</v>
      </c>
      <c r="D386" s="408">
        <f t="shared" si="4"/>
        <v>40.625</v>
      </c>
      <c r="E386" s="408">
        <v>40.625</v>
      </c>
      <c r="F386" s="408" t="s">
        <v>1355</v>
      </c>
      <c r="G386" s="408" t="s">
        <v>1355</v>
      </c>
      <c r="H386" s="61" t="s">
        <v>1355</v>
      </c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4.25" customHeight="1" x14ac:dyDescent="0.3">
      <c r="A387" s="406">
        <f t="shared" si="3"/>
        <v>1</v>
      </c>
      <c r="B387" s="406" t="s">
        <v>1367</v>
      </c>
      <c r="C387" s="407" t="s">
        <v>1115</v>
      </c>
      <c r="D387" s="408">
        <f t="shared" si="4"/>
        <v>16.666666666666668</v>
      </c>
      <c r="E387" s="408">
        <v>16.666666666666668</v>
      </c>
      <c r="F387" s="408" t="s">
        <v>1355</v>
      </c>
      <c r="G387" s="408" t="s">
        <v>1355</v>
      </c>
      <c r="H387" s="61" t="s">
        <v>1355</v>
      </c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4.25" customHeight="1" x14ac:dyDescent="0.3">
      <c r="A388" s="406">
        <f t="shared" si="3"/>
        <v>1</v>
      </c>
      <c r="B388" s="406" t="s">
        <v>1368</v>
      </c>
      <c r="C388" s="407" t="s">
        <v>17</v>
      </c>
      <c r="D388" s="408">
        <f t="shared" si="4"/>
        <v>31.7</v>
      </c>
      <c r="E388" s="408">
        <v>31.7</v>
      </c>
      <c r="F388" s="408" t="s">
        <v>1355</v>
      </c>
      <c r="G388" s="408" t="s">
        <v>1355</v>
      </c>
      <c r="H388" s="61" t="s">
        <v>1355</v>
      </c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4.25" customHeight="1" x14ac:dyDescent="0.3">
      <c r="A389" s="406">
        <f t="shared" si="3"/>
        <v>1</v>
      </c>
      <c r="B389" s="406" t="s">
        <v>1369</v>
      </c>
      <c r="C389" s="407" t="s">
        <v>1115</v>
      </c>
      <c r="D389" s="408">
        <f t="shared" si="4"/>
        <v>16</v>
      </c>
      <c r="E389" s="408">
        <v>16</v>
      </c>
      <c r="F389" s="408" t="s">
        <v>1355</v>
      </c>
      <c r="G389" s="408" t="s">
        <v>1355</v>
      </c>
      <c r="H389" s="61" t="s">
        <v>1355</v>
      </c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4.25" customHeight="1" x14ac:dyDescent="0.3">
      <c r="A390" s="406">
        <f t="shared" si="3"/>
        <v>1</v>
      </c>
      <c r="B390" s="406" t="s">
        <v>1370</v>
      </c>
      <c r="C390" s="407" t="s">
        <v>938</v>
      </c>
      <c r="D390" s="408">
        <f t="shared" si="4"/>
        <v>8.3960000000000008</v>
      </c>
      <c r="E390" s="408">
        <v>8.3960000000000008</v>
      </c>
      <c r="F390" s="408" t="s">
        <v>1355</v>
      </c>
      <c r="G390" s="408" t="s">
        <v>1355</v>
      </c>
      <c r="H390" s="61" t="s">
        <v>1355</v>
      </c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4.25" customHeight="1" x14ac:dyDescent="0.3">
      <c r="A391" s="406">
        <f t="shared" si="3"/>
        <v>1</v>
      </c>
      <c r="B391" s="406" t="s">
        <v>1371</v>
      </c>
      <c r="C391" s="407" t="s">
        <v>938</v>
      </c>
      <c r="D391" s="408">
        <f t="shared" si="4"/>
        <v>21.19047619047619</v>
      </c>
      <c r="E391" s="408">
        <v>21.19047619047619</v>
      </c>
      <c r="F391" s="408" t="s">
        <v>1355</v>
      </c>
      <c r="G391" s="408" t="s">
        <v>1355</v>
      </c>
      <c r="H391" s="61" t="s">
        <v>1355</v>
      </c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4.25" customHeight="1" x14ac:dyDescent="0.3">
      <c r="A392" s="406">
        <f t="shared" si="3"/>
        <v>1</v>
      </c>
      <c r="B392" s="406" t="s">
        <v>1372</v>
      </c>
      <c r="C392" s="407" t="s">
        <v>938</v>
      </c>
      <c r="D392" s="408">
        <f t="shared" si="4"/>
        <v>53.547619047619044</v>
      </c>
      <c r="E392" s="408">
        <v>53.547619047619044</v>
      </c>
      <c r="F392" s="408" t="s">
        <v>1355</v>
      </c>
      <c r="G392" s="408" t="s">
        <v>1355</v>
      </c>
      <c r="H392" s="61" t="s">
        <v>1355</v>
      </c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4.25" customHeight="1" x14ac:dyDescent="0.3">
      <c r="A393" s="406">
        <f t="shared" si="3"/>
        <v>1</v>
      </c>
      <c r="B393" s="406" t="s">
        <v>1373</v>
      </c>
      <c r="C393" s="407" t="s">
        <v>17</v>
      </c>
      <c r="D393" s="408">
        <f t="shared" si="4"/>
        <v>1.85</v>
      </c>
      <c r="E393" s="408">
        <v>1.85</v>
      </c>
      <c r="F393" s="408" t="s">
        <v>1355</v>
      </c>
      <c r="G393" s="408" t="s">
        <v>1355</v>
      </c>
      <c r="H393" s="61" t="s">
        <v>1355</v>
      </c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4.25" customHeight="1" x14ac:dyDescent="0.3">
      <c r="A394" s="406">
        <f t="shared" si="3"/>
        <v>1</v>
      </c>
      <c r="B394" s="406" t="s">
        <v>1374</v>
      </c>
      <c r="C394" s="407" t="s">
        <v>1115</v>
      </c>
      <c r="D394" s="408">
        <f t="shared" si="4"/>
        <v>23.01</v>
      </c>
      <c r="E394" s="408">
        <v>23.01</v>
      </c>
      <c r="F394" s="408" t="s">
        <v>1355</v>
      </c>
      <c r="G394" s="408" t="s">
        <v>1355</v>
      </c>
      <c r="H394" s="61" t="s">
        <v>1355</v>
      </c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4.25" customHeight="1" x14ac:dyDescent="0.3">
      <c r="A395" s="406">
        <f t="shared" si="3"/>
        <v>1</v>
      </c>
      <c r="B395" s="406" t="s">
        <v>1375</v>
      </c>
      <c r="C395" s="407" t="s">
        <v>1115</v>
      </c>
      <c r="D395" s="408">
        <f t="shared" si="4"/>
        <v>35.42</v>
      </c>
      <c r="E395" s="408">
        <v>35.42</v>
      </c>
      <c r="F395" s="408" t="s">
        <v>1355</v>
      </c>
      <c r="G395" s="408" t="s">
        <v>1355</v>
      </c>
      <c r="H395" s="61" t="s">
        <v>1355</v>
      </c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4.25" customHeight="1" x14ac:dyDescent="0.3">
      <c r="A396" s="406">
        <f t="shared" ref="A396" si="18">COUNTIFS($B$2:$B$1393,B396)</f>
        <v>1</v>
      </c>
      <c r="B396" s="406" t="s">
        <v>1376</v>
      </c>
      <c r="C396" s="407" t="s">
        <v>1115</v>
      </c>
      <c r="D396" s="408">
        <f t="shared" ref="D396" si="19">E396*$D$1</f>
        <v>27.51</v>
      </c>
      <c r="E396" s="408">
        <v>27.51</v>
      </c>
      <c r="F396" s="408" t="s">
        <v>1355</v>
      </c>
      <c r="G396" s="408" t="s">
        <v>1355</v>
      </c>
      <c r="H396" s="61" t="s">
        <v>1355</v>
      </c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4.25" customHeight="1" x14ac:dyDescent="0.3">
      <c r="A397" s="406">
        <f t="shared" si="3"/>
        <v>1</v>
      </c>
      <c r="B397" s="837" t="s">
        <v>5255</v>
      </c>
      <c r="C397" s="407" t="s">
        <v>1115</v>
      </c>
      <c r="D397" s="408">
        <f t="shared" si="4"/>
        <v>33.012</v>
      </c>
      <c r="E397" s="408">
        <f>27.51*1.2</f>
        <v>33.012</v>
      </c>
      <c r="F397" s="408" t="s">
        <v>1355</v>
      </c>
      <c r="G397" s="408" t="s">
        <v>1355</v>
      </c>
      <c r="H397" s="61" t="s">
        <v>1355</v>
      </c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4.25" customHeight="1" x14ac:dyDescent="0.3">
      <c r="A398" s="406">
        <f t="shared" si="3"/>
        <v>1</v>
      </c>
      <c r="B398" s="406" t="s">
        <v>1377</v>
      </c>
      <c r="C398" s="407" t="s">
        <v>1115</v>
      </c>
      <c r="D398" s="408">
        <f t="shared" si="4"/>
        <v>101.92</v>
      </c>
      <c r="E398" s="408">
        <v>101.92</v>
      </c>
      <c r="F398" s="408" t="s">
        <v>1355</v>
      </c>
      <c r="G398" s="408" t="s">
        <v>1355</v>
      </c>
      <c r="H398" s="61" t="s">
        <v>1355</v>
      </c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4.25" customHeight="1" x14ac:dyDescent="0.3">
      <c r="A399" s="406">
        <f t="shared" ref="A399" si="20">COUNTIFS($B$2:$B$1393,B399)</f>
        <v>1</v>
      </c>
      <c r="B399" s="406" t="s">
        <v>1378</v>
      </c>
      <c r="C399" s="407" t="s">
        <v>1115</v>
      </c>
      <c r="D399" s="408">
        <f t="shared" ref="D399" si="21">E399*$D$1</f>
        <v>40.25</v>
      </c>
      <c r="E399" s="408">
        <v>40.25</v>
      </c>
      <c r="F399" s="408" t="s">
        <v>1355</v>
      </c>
      <c r="G399" s="408" t="s">
        <v>1355</v>
      </c>
      <c r="H399" s="61" t="s">
        <v>1355</v>
      </c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4.25" customHeight="1" x14ac:dyDescent="0.3">
      <c r="A400" s="406">
        <f t="shared" si="3"/>
        <v>1</v>
      </c>
      <c r="B400" s="406" t="s">
        <v>4825</v>
      </c>
      <c r="C400" s="407" t="s">
        <v>1115</v>
      </c>
      <c r="D400" s="408">
        <f t="shared" si="4"/>
        <v>20</v>
      </c>
      <c r="E400" s="408">
        <v>20</v>
      </c>
      <c r="F400" s="408" t="s">
        <v>1355</v>
      </c>
      <c r="G400" s="408" t="s">
        <v>1355</v>
      </c>
      <c r="H400" s="61" t="s">
        <v>1355</v>
      </c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4.25" customHeight="1" x14ac:dyDescent="0.3">
      <c r="A401" s="406">
        <f t="shared" si="3"/>
        <v>1</v>
      </c>
      <c r="B401" s="406" t="s">
        <v>1379</v>
      </c>
      <c r="C401" s="407" t="s">
        <v>1115</v>
      </c>
      <c r="D401" s="408">
        <f t="shared" si="4"/>
        <v>40.5</v>
      </c>
      <c r="E401" s="408">
        <v>40.5</v>
      </c>
      <c r="F401" s="408" t="s">
        <v>1355</v>
      </c>
      <c r="G401" s="408" t="s">
        <v>1355</v>
      </c>
      <c r="H401" s="61" t="s">
        <v>1355</v>
      </c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4.25" customHeight="1" x14ac:dyDescent="0.3">
      <c r="A402" s="406">
        <f t="shared" si="3"/>
        <v>1</v>
      </c>
      <c r="B402" s="406" t="s">
        <v>1380</v>
      </c>
      <c r="C402" s="407" t="s">
        <v>1115</v>
      </c>
      <c r="D402" s="408">
        <f t="shared" si="4"/>
        <v>8.5</v>
      </c>
      <c r="E402" s="408">
        <v>8.5</v>
      </c>
      <c r="F402" s="408" t="s">
        <v>1355</v>
      </c>
      <c r="G402" s="408" t="s">
        <v>1355</v>
      </c>
      <c r="H402" s="61" t="s">
        <v>1355</v>
      </c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4.25" customHeight="1" x14ac:dyDescent="0.3">
      <c r="A403" s="410"/>
      <c r="B403" s="410"/>
      <c r="C403" s="147"/>
      <c r="D403" s="411"/>
      <c r="E403" s="411"/>
      <c r="F403" s="411"/>
      <c r="G403" s="41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4.25" customHeight="1" x14ac:dyDescent="0.3">
      <c r="A404" s="410"/>
      <c r="B404" s="410"/>
      <c r="C404" s="147"/>
      <c r="D404" s="411"/>
      <c r="E404" s="411"/>
      <c r="F404" s="411"/>
      <c r="G404" s="41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4.25" customHeight="1" x14ac:dyDescent="0.3">
      <c r="A405" s="410"/>
      <c r="B405" s="410"/>
      <c r="C405" s="147"/>
      <c r="D405" s="411"/>
      <c r="E405" s="411"/>
      <c r="F405" s="411"/>
      <c r="G405" s="41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4.25" customHeight="1" x14ac:dyDescent="0.3">
      <c r="A406" s="410"/>
      <c r="B406" s="410"/>
      <c r="C406" s="147"/>
      <c r="D406" s="411"/>
      <c r="E406" s="411"/>
      <c r="F406" s="411"/>
      <c r="G406" s="41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4.25" customHeight="1" x14ac:dyDescent="0.3">
      <c r="A407" s="410"/>
      <c r="B407" s="410"/>
      <c r="C407" s="147"/>
      <c r="D407" s="411"/>
      <c r="E407" s="411"/>
      <c r="F407" s="411"/>
      <c r="G407" s="41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4.25" customHeight="1" x14ac:dyDescent="0.3">
      <c r="A408" s="410"/>
      <c r="B408" s="410"/>
      <c r="C408" s="147"/>
      <c r="D408" s="411"/>
      <c r="E408" s="411"/>
      <c r="F408" s="411"/>
      <c r="G408" s="41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4.25" customHeight="1" x14ac:dyDescent="0.3">
      <c r="A409" s="410"/>
      <c r="B409" s="410"/>
      <c r="C409" s="147"/>
      <c r="D409" s="411"/>
      <c r="E409" s="411"/>
      <c r="F409" s="411"/>
      <c r="G409" s="41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4.25" customHeight="1" x14ac:dyDescent="0.3">
      <c r="A410" s="410"/>
      <c r="B410" s="410"/>
      <c r="C410" s="147"/>
      <c r="D410" s="411"/>
      <c r="E410" s="411"/>
      <c r="F410" s="411"/>
      <c r="G410" s="41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4.25" customHeight="1" x14ac:dyDescent="0.3">
      <c r="A411" s="410"/>
      <c r="B411" s="410"/>
      <c r="C411" s="147"/>
      <c r="D411" s="411"/>
      <c r="E411" s="411"/>
      <c r="F411" s="411"/>
      <c r="G411" s="41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4.25" customHeight="1" x14ac:dyDescent="0.3">
      <c r="A412" s="410"/>
      <c r="B412" s="410"/>
      <c r="C412" s="147"/>
      <c r="D412" s="411"/>
      <c r="E412" s="411"/>
      <c r="F412" s="411"/>
      <c r="G412" s="41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4.25" customHeight="1" x14ac:dyDescent="0.3">
      <c r="A413" s="410"/>
      <c r="B413" s="410"/>
      <c r="C413" s="147"/>
      <c r="D413" s="411"/>
      <c r="E413" s="411"/>
      <c r="F413" s="411"/>
      <c r="G413" s="41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4.25" customHeight="1" x14ac:dyDescent="0.3">
      <c r="A414" s="410"/>
      <c r="B414" s="410"/>
      <c r="C414" s="147"/>
      <c r="D414" s="411"/>
      <c r="E414" s="411"/>
      <c r="F414" s="411"/>
      <c r="G414" s="41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4.25" customHeight="1" x14ac:dyDescent="0.3">
      <c r="A415" s="410"/>
      <c r="B415" s="410"/>
      <c r="C415" s="147"/>
      <c r="D415" s="411"/>
      <c r="E415" s="411"/>
      <c r="F415" s="411"/>
      <c r="G415" s="41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4.25" customHeight="1" x14ac:dyDescent="0.3">
      <c r="A416" s="410"/>
      <c r="B416" s="410"/>
      <c r="C416" s="147"/>
      <c r="D416" s="411"/>
      <c r="E416" s="411"/>
      <c r="F416" s="411"/>
      <c r="G416" s="41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4.25" customHeight="1" x14ac:dyDescent="0.3">
      <c r="A417" s="410"/>
      <c r="B417" s="410"/>
      <c r="C417" s="147"/>
      <c r="D417" s="411"/>
      <c r="E417" s="411"/>
      <c r="F417" s="411"/>
      <c r="G417" s="41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4.25" customHeight="1" x14ac:dyDescent="0.3">
      <c r="A418" s="410"/>
      <c r="B418" s="410"/>
      <c r="C418" s="147"/>
      <c r="D418" s="411"/>
      <c r="E418" s="411"/>
      <c r="F418" s="411"/>
      <c r="G418" s="41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4.25" customHeight="1" x14ac:dyDescent="0.3">
      <c r="A419" s="410"/>
      <c r="B419" s="410"/>
      <c r="C419" s="147"/>
      <c r="D419" s="411"/>
      <c r="E419" s="411"/>
      <c r="F419" s="411"/>
      <c r="G419" s="41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4.25" customHeight="1" x14ac:dyDescent="0.3">
      <c r="A420" s="410"/>
      <c r="B420" s="410"/>
      <c r="C420" s="147"/>
      <c r="D420" s="411"/>
      <c r="E420" s="411"/>
      <c r="F420" s="411"/>
      <c r="G420" s="41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4.25" customHeight="1" x14ac:dyDescent="0.3">
      <c r="A421" s="410"/>
      <c r="B421" s="410"/>
      <c r="C421" s="147"/>
      <c r="D421" s="411"/>
      <c r="E421" s="411"/>
      <c r="F421" s="411"/>
      <c r="G421" s="41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4.25" customHeight="1" x14ac:dyDescent="0.3">
      <c r="A422" s="410"/>
      <c r="B422" s="410"/>
      <c r="C422" s="147"/>
      <c r="D422" s="411"/>
      <c r="E422" s="411"/>
      <c r="F422" s="411"/>
      <c r="G422" s="41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4.25" customHeight="1" x14ac:dyDescent="0.3">
      <c r="A423" s="410"/>
      <c r="B423" s="410"/>
      <c r="C423" s="147"/>
      <c r="D423" s="411"/>
      <c r="E423" s="411"/>
      <c r="F423" s="411"/>
      <c r="G423" s="41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4.25" customHeight="1" x14ac:dyDescent="0.3">
      <c r="A424" s="410"/>
      <c r="B424" s="410"/>
      <c r="C424" s="147"/>
      <c r="D424" s="411"/>
      <c r="E424" s="411"/>
      <c r="F424" s="411"/>
      <c r="G424" s="41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4.25" customHeight="1" x14ac:dyDescent="0.3">
      <c r="A425" s="410"/>
      <c r="B425" s="410"/>
      <c r="C425" s="147"/>
      <c r="D425" s="411"/>
      <c r="E425" s="411"/>
      <c r="F425" s="411"/>
      <c r="G425" s="41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4.25" customHeight="1" x14ac:dyDescent="0.3">
      <c r="A426" s="410"/>
      <c r="B426" s="410"/>
      <c r="C426" s="147"/>
      <c r="D426" s="411"/>
      <c r="E426" s="411"/>
      <c r="F426" s="411"/>
      <c r="G426" s="41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4.25" customHeight="1" x14ac:dyDescent="0.3">
      <c r="A427" s="410"/>
      <c r="B427" s="410"/>
      <c r="C427" s="147"/>
      <c r="D427" s="411"/>
      <c r="E427" s="411"/>
      <c r="F427" s="411"/>
      <c r="G427" s="41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4.25" customHeight="1" x14ac:dyDescent="0.3">
      <c r="A428" s="410"/>
      <c r="B428" s="410"/>
      <c r="C428" s="147"/>
      <c r="D428" s="411"/>
      <c r="E428" s="411"/>
      <c r="F428" s="411"/>
      <c r="G428" s="41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4.25" customHeight="1" x14ac:dyDescent="0.3">
      <c r="A429" s="410"/>
      <c r="B429" s="410"/>
      <c r="C429" s="147"/>
      <c r="D429" s="411"/>
      <c r="E429" s="411"/>
      <c r="F429" s="411"/>
      <c r="G429" s="41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4.25" customHeight="1" x14ac:dyDescent="0.3">
      <c r="A430" s="410"/>
      <c r="B430" s="410"/>
      <c r="C430" s="147"/>
      <c r="D430" s="411"/>
      <c r="E430" s="411"/>
      <c r="F430" s="411"/>
      <c r="G430" s="41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4.25" customHeight="1" x14ac:dyDescent="0.3">
      <c r="A431" s="410"/>
      <c r="B431" s="410"/>
      <c r="C431" s="147"/>
      <c r="D431" s="411"/>
      <c r="E431" s="411"/>
      <c r="F431" s="411"/>
      <c r="G431" s="41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4.25" customHeight="1" x14ac:dyDescent="0.3">
      <c r="A432" s="410"/>
      <c r="B432" s="410"/>
      <c r="C432" s="147"/>
      <c r="D432" s="411"/>
      <c r="E432" s="411"/>
      <c r="F432" s="411"/>
      <c r="G432" s="41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4.25" customHeight="1" x14ac:dyDescent="0.3">
      <c r="A433" s="410"/>
      <c r="B433" s="410"/>
      <c r="C433" s="147"/>
      <c r="D433" s="411"/>
      <c r="E433" s="411"/>
      <c r="F433" s="411"/>
      <c r="G433" s="41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4.25" customHeight="1" x14ac:dyDescent="0.3">
      <c r="A434" s="410"/>
      <c r="B434" s="410"/>
      <c r="C434" s="147"/>
      <c r="D434" s="411"/>
      <c r="E434" s="411"/>
      <c r="F434" s="411"/>
      <c r="G434" s="41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4.25" customHeight="1" x14ac:dyDescent="0.3">
      <c r="A435" s="410"/>
      <c r="B435" s="410"/>
      <c r="C435" s="147"/>
      <c r="D435" s="411"/>
      <c r="E435" s="411"/>
      <c r="F435" s="411"/>
      <c r="G435" s="41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4.25" customHeight="1" x14ac:dyDescent="0.3">
      <c r="A436" s="410"/>
      <c r="B436" s="410"/>
      <c r="C436" s="147"/>
      <c r="D436" s="411"/>
      <c r="E436" s="411"/>
      <c r="F436" s="411"/>
      <c r="G436" s="41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4.25" customHeight="1" x14ac:dyDescent="0.3">
      <c r="A437" s="410"/>
      <c r="B437" s="410"/>
      <c r="C437" s="147"/>
      <c r="D437" s="411"/>
      <c r="E437" s="411"/>
      <c r="F437" s="411"/>
      <c r="G437" s="41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4.25" customHeight="1" x14ac:dyDescent="0.3">
      <c r="A438" s="410"/>
      <c r="B438" s="410"/>
      <c r="C438" s="147"/>
      <c r="D438" s="411"/>
      <c r="E438" s="411"/>
      <c r="F438" s="411"/>
      <c r="G438" s="41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4.25" customHeight="1" x14ac:dyDescent="0.3">
      <c r="A439" s="410"/>
      <c r="B439" s="410"/>
      <c r="C439" s="147"/>
      <c r="D439" s="411"/>
      <c r="E439" s="411"/>
      <c r="F439" s="411"/>
      <c r="G439" s="41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4.25" customHeight="1" x14ac:dyDescent="0.3">
      <c r="A440" s="410"/>
      <c r="B440" s="410"/>
      <c r="C440" s="147"/>
      <c r="D440" s="411"/>
      <c r="E440" s="411"/>
      <c r="F440" s="411"/>
      <c r="G440" s="41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4.25" customHeight="1" x14ac:dyDescent="0.3">
      <c r="A441" s="410"/>
      <c r="B441" s="410"/>
      <c r="C441" s="147"/>
      <c r="D441" s="411"/>
      <c r="E441" s="411"/>
      <c r="F441" s="411"/>
      <c r="G441" s="41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4.25" customHeight="1" x14ac:dyDescent="0.3">
      <c r="A442" s="410"/>
      <c r="B442" s="410"/>
      <c r="C442" s="147"/>
      <c r="D442" s="411"/>
      <c r="E442" s="411"/>
      <c r="F442" s="411"/>
      <c r="G442" s="41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4.25" customHeight="1" x14ac:dyDescent="0.3">
      <c r="A443" s="410"/>
      <c r="B443" s="410"/>
      <c r="C443" s="147"/>
      <c r="D443" s="411"/>
      <c r="E443" s="411"/>
      <c r="F443" s="411"/>
      <c r="G443" s="41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4.25" customHeight="1" x14ac:dyDescent="0.3">
      <c r="A444" s="410"/>
      <c r="B444" s="410"/>
      <c r="C444" s="147"/>
      <c r="D444" s="411"/>
      <c r="E444" s="411"/>
      <c r="F444" s="411"/>
      <c r="G444" s="41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4.25" customHeight="1" x14ac:dyDescent="0.3">
      <c r="A445" s="410"/>
      <c r="B445" s="410"/>
      <c r="C445" s="147"/>
      <c r="D445" s="411"/>
      <c r="E445" s="411"/>
      <c r="F445" s="411"/>
      <c r="G445" s="41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4.25" customHeight="1" x14ac:dyDescent="0.3">
      <c r="A446" s="410"/>
      <c r="B446" s="410"/>
      <c r="C446" s="147"/>
      <c r="D446" s="411"/>
      <c r="E446" s="411"/>
      <c r="F446" s="411"/>
      <c r="G446" s="41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4.25" customHeight="1" x14ac:dyDescent="0.3">
      <c r="A447" s="410"/>
      <c r="B447" s="410"/>
      <c r="C447" s="147"/>
      <c r="D447" s="411"/>
      <c r="E447" s="411"/>
      <c r="F447" s="411"/>
      <c r="G447" s="41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4.25" customHeight="1" x14ac:dyDescent="0.3">
      <c r="A448" s="410"/>
      <c r="B448" s="410"/>
      <c r="C448" s="147"/>
      <c r="D448" s="411"/>
      <c r="E448" s="411"/>
      <c r="F448" s="411"/>
      <c r="G448" s="41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4.25" customHeight="1" x14ac:dyDescent="0.3">
      <c r="A449" s="410"/>
      <c r="B449" s="410"/>
      <c r="C449" s="147"/>
      <c r="D449" s="411"/>
      <c r="E449" s="411"/>
      <c r="F449" s="411"/>
      <c r="G449" s="41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4.25" customHeight="1" x14ac:dyDescent="0.3">
      <c r="A450" s="410"/>
      <c r="B450" s="410"/>
      <c r="C450" s="147"/>
      <c r="D450" s="411"/>
      <c r="E450" s="411"/>
      <c r="F450" s="411"/>
      <c r="G450" s="41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4.25" customHeight="1" x14ac:dyDescent="0.3">
      <c r="A451" s="410"/>
      <c r="B451" s="410"/>
      <c r="C451" s="147"/>
      <c r="D451" s="411"/>
      <c r="E451" s="411"/>
      <c r="F451" s="411"/>
      <c r="G451" s="41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4.25" customHeight="1" x14ac:dyDescent="0.3">
      <c r="A452" s="410"/>
      <c r="B452" s="410"/>
      <c r="C452" s="147"/>
      <c r="D452" s="411"/>
      <c r="E452" s="411"/>
      <c r="F452" s="411"/>
      <c r="G452" s="41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4.25" customHeight="1" x14ac:dyDescent="0.3">
      <c r="A453" s="410"/>
      <c r="B453" s="410"/>
      <c r="C453" s="147"/>
      <c r="D453" s="411"/>
      <c r="E453" s="411"/>
      <c r="F453" s="411"/>
      <c r="G453" s="41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4.25" customHeight="1" x14ac:dyDescent="0.3">
      <c r="A454" s="410"/>
      <c r="B454" s="410"/>
      <c r="C454" s="147"/>
      <c r="D454" s="411"/>
      <c r="E454" s="411"/>
      <c r="F454" s="411"/>
      <c r="G454" s="41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4.25" customHeight="1" x14ac:dyDescent="0.3">
      <c r="A455" s="410"/>
      <c r="B455" s="410"/>
      <c r="C455" s="147"/>
      <c r="D455" s="411"/>
      <c r="E455" s="411"/>
      <c r="F455" s="411"/>
      <c r="G455" s="41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4.25" customHeight="1" x14ac:dyDescent="0.3">
      <c r="A456" s="410"/>
      <c r="B456" s="410"/>
      <c r="C456" s="147"/>
      <c r="D456" s="411"/>
      <c r="E456" s="411"/>
      <c r="F456" s="411"/>
      <c r="G456" s="41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4.25" customHeight="1" x14ac:dyDescent="0.3">
      <c r="A457" s="410"/>
      <c r="B457" s="410"/>
      <c r="C457" s="147"/>
      <c r="D457" s="411"/>
      <c r="E457" s="411"/>
      <c r="F457" s="411"/>
      <c r="G457" s="41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4.25" customHeight="1" x14ac:dyDescent="0.3">
      <c r="A458" s="410"/>
      <c r="B458" s="410"/>
      <c r="C458" s="147"/>
      <c r="D458" s="411"/>
      <c r="E458" s="411"/>
      <c r="F458" s="411"/>
      <c r="G458" s="41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4.25" customHeight="1" x14ac:dyDescent="0.3">
      <c r="A459" s="410"/>
      <c r="B459" s="410"/>
      <c r="C459" s="147"/>
      <c r="D459" s="411"/>
      <c r="E459" s="411"/>
      <c r="F459" s="411"/>
      <c r="G459" s="41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4.25" customHeight="1" x14ac:dyDescent="0.3">
      <c r="A460" s="410"/>
      <c r="B460" s="410"/>
      <c r="C460" s="147"/>
      <c r="D460" s="411"/>
      <c r="E460" s="411"/>
      <c r="F460" s="411"/>
      <c r="G460" s="41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4.25" customHeight="1" x14ac:dyDescent="0.3">
      <c r="A461" s="410"/>
      <c r="B461" s="410"/>
      <c r="C461" s="147"/>
      <c r="D461" s="411"/>
      <c r="E461" s="411"/>
      <c r="F461" s="411"/>
      <c r="G461" s="41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4.25" customHeight="1" x14ac:dyDescent="0.3">
      <c r="A462" s="410"/>
      <c r="B462" s="410"/>
      <c r="C462" s="147"/>
      <c r="D462" s="411"/>
      <c r="E462" s="411"/>
      <c r="F462" s="411"/>
      <c r="G462" s="41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4.25" customHeight="1" x14ac:dyDescent="0.3">
      <c r="A463" s="410"/>
      <c r="B463" s="410"/>
      <c r="C463" s="147"/>
      <c r="D463" s="411"/>
      <c r="E463" s="411"/>
      <c r="F463" s="411"/>
      <c r="G463" s="41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4.25" customHeight="1" x14ac:dyDescent="0.3">
      <c r="A464" s="410"/>
      <c r="B464" s="410"/>
      <c r="C464" s="147"/>
      <c r="D464" s="411"/>
      <c r="E464" s="411"/>
      <c r="F464" s="411"/>
      <c r="G464" s="41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4.25" customHeight="1" x14ac:dyDescent="0.3">
      <c r="A465" s="410"/>
      <c r="B465" s="410"/>
      <c r="C465" s="147"/>
      <c r="D465" s="411"/>
      <c r="E465" s="411"/>
      <c r="F465" s="411"/>
      <c r="G465" s="41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4.25" customHeight="1" x14ac:dyDescent="0.3">
      <c r="A466" s="410"/>
      <c r="B466" s="410"/>
      <c r="C466" s="147"/>
      <c r="D466" s="411"/>
      <c r="E466" s="411"/>
      <c r="F466" s="411"/>
      <c r="G466" s="41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4.25" customHeight="1" x14ac:dyDescent="0.3">
      <c r="A467" s="410"/>
      <c r="B467" s="410"/>
      <c r="C467" s="147"/>
      <c r="D467" s="411"/>
      <c r="E467" s="411"/>
      <c r="F467" s="411"/>
      <c r="G467" s="41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4.25" customHeight="1" x14ac:dyDescent="0.3">
      <c r="A468" s="410"/>
      <c r="B468" s="410"/>
      <c r="C468" s="147"/>
      <c r="D468" s="411"/>
      <c r="E468" s="411"/>
      <c r="F468" s="411"/>
      <c r="G468" s="41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4.25" customHeight="1" x14ac:dyDescent="0.3">
      <c r="A469" s="410"/>
      <c r="B469" s="410"/>
      <c r="C469" s="147"/>
      <c r="D469" s="411"/>
      <c r="E469" s="411"/>
      <c r="F469" s="411"/>
      <c r="G469" s="41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4.25" customHeight="1" x14ac:dyDescent="0.3">
      <c r="A470" s="410"/>
      <c r="B470" s="410"/>
      <c r="C470" s="147"/>
      <c r="D470" s="411"/>
      <c r="E470" s="411"/>
      <c r="F470" s="411"/>
      <c r="G470" s="41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4.25" customHeight="1" x14ac:dyDescent="0.3">
      <c r="A471" s="410"/>
      <c r="B471" s="410"/>
      <c r="C471" s="147"/>
      <c r="D471" s="411"/>
      <c r="E471" s="411"/>
      <c r="F471" s="411"/>
      <c r="G471" s="41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4.25" customHeight="1" x14ac:dyDescent="0.3">
      <c r="A472" s="410"/>
      <c r="B472" s="410"/>
      <c r="C472" s="147"/>
      <c r="D472" s="411"/>
      <c r="E472" s="411"/>
      <c r="F472" s="411"/>
      <c r="G472" s="41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4.25" customHeight="1" x14ac:dyDescent="0.3">
      <c r="A473" s="410"/>
      <c r="B473" s="410"/>
      <c r="C473" s="147"/>
      <c r="D473" s="411"/>
      <c r="E473" s="411"/>
      <c r="F473" s="411"/>
      <c r="G473" s="41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4.25" customHeight="1" x14ac:dyDescent="0.3">
      <c r="A474" s="410"/>
      <c r="B474" s="410"/>
      <c r="C474" s="147"/>
      <c r="D474" s="411"/>
      <c r="E474" s="411"/>
      <c r="F474" s="411"/>
      <c r="G474" s="41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4.25" customHeight="1" x14ac:dyDescent="0.3">
      <c r="A475" s="410"/>
      <c r="B475" s="410"/>
      <c r="C475" s="147"/>
      <c r="D475" s="411"/>
      <c r="E475" s="411"/>
      <c r="F475" s="411"/>
      <c r="G475" s="41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4.25" customHeight="1" x14ac:dyDescent="0.3">
      <c r="A476" s="410"/>
      <c r="B476" s="410"/>
      <c r="C476" s="147"/>
      <c r="D476" s="411"/>
      <c r="E476" s="411"/>
      <c r="F476" s="411"/>
      <c r="G476" s="41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4.25" customHeight="1" x14ac:dyDescent="0.3">
      <c r="A477" s="410"/>
      <c r="B477" s="410"/>
      <c r="C477" s="147"/>
      <c r="D477" s="411"/>
      <c r="E477" s="411"/>
      <c r="F477" s="411"/>
      <c r="G477" s="41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4.25" customHeight="1" x14ac:dyDescent="0.3">
      <c r="A478" s="410"/>
      <c r="B478" s="410"/>
      <c r="C478" s="147"/>
      <c r="D478" s="411"/>
      <c r="E478" s="411"/>
      <c r="F478" s="411"/>
      <c r="G478" s="41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4.25" customHeight="1" x14ac:dyDescent="0.3">
      <c r="A479" s="410"/>
      <c r="B479" s="410"/>
      <c r="C479" s="147"/>
      <c r="D479" s="411"/>
      <c r="E479" s="411"/>
      <c r="F479" s="411"/>
      <c r="G479" s="41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4.25" customHeight="1" x14ac:dyDescent="0.3">
      <c r="A480" s="410"/>
      <c r="B480" s="410"/>
      <c r="C480" s="147"/>
      <c r="D480" s="411"/>
      <c r="E480" s="411"/>
      <c r="F480" s="411"/>
      <c r="G480" s="41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4.25" customHeight="1" x14ac:dyDescent="0.3">
      <c r="A481" s="410"/>
      <c r="B481" s="410"/>
      <c r="C481" s="147"/>
      <c r="D481" s="411"/>
      <c r="E481" s="411"/>
      <c r="F481" s="411"/>
      <c r="G481" s="41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4.25" customHeight="1" x14ac:dyDescent="0.3">
      <c r="A482" s="410"/>
      <c r="B482" s="410"/>
      <c r="C482" s="147"/>
      <c r="D482" s="411"/>
      <c r="E482" s="411"/>
      <c r="F482" s="411"/>
      <c r="G482" s="41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4.25" customHeight="1" x14ac:dyDescent="0.3">
      <c r="A483" s="410"/>
      <c r="B483" s="410"/>
      <c r="C483" s="147"/>
      <c r="D483" s="411"/>
      <c r="E483" s="411"/>
      <c r="F483" s="411"/>
      <c r="G483" s="41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4.25" customHeight="1" x14ac:dyDescent="0.3">
      <c r="A484" s="410"/>
      <c r="B484" s="410"/>
      <c r="C484" s="147"/>
      <c r="D484" s="411"/>
      <c r="E484" s="411"/>
      <c r="F484" s="411"/>
      <c r="G484" s="41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4.25" customHeight="1" x14ac:dyDescent="0.3">
      <c r="A485" s="410"/>
      <c r="B485" s="410"/>
      <c r="C485" s="147"/>
      <c r="D485" s="411"/>
      <c r="E485" s="411"/>
      <c r="F485" s="411"/>
      <c r="G485" s="41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4.25" customHeight="1" x14ac:dyDescent="0.3">
      <c r="A486" s="410"/>
      <c r="B486" s="410"/>
      <c r="C486" s="147"/>
      <c r="D486" s="411"/>
      <c r="E486" s="411"/>
      <c r="F486" s="411"/>
      <c r="G486" s="41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4.25" customHeight="1" x14ac:dyDescent="0.3">
      <c r="A487" s="410"/>
      <c r="B487" s="410"/>
      <c r="C487" s="147"/>
      <c r="D487" s="411"/>
      <c r="E487" s="411"/>
      <c r="F487" s="411"/>
      <c r="G487" s="41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4.25" customHeight="1" x14ac:dyDescent="0.3">
      <c r="A488" s="410"/>
      <c r="B488" s="410"/>
      <c r="C488" s="147"/>
      <c r="D488" s="411"/>
      <c r="E488" s="411"/>
      <c r="F488" s="411"/>
      <c r="G488" s="41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4.25" customHeight="1" x14ac:dyDescent="0.3">
      <c r="A489" s="410"/>
      <c r="B489" s="410"/>
      <c r="C489" s="147"/>
      <c r="D489" s="411"/>
      <c r="E489" s="411"/>
      <c r="F489" s="411"/>
      <c r="G489" s="41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4.25" customHeight="1" x14ac:dyDescent="0.3">
      <c r="A490" s="410"/>
      <c r="B490" s="410"/>
      <c r="C490" s="147"/>
      <c r="D490" s="411"/>
      <c r="E490" s="411"/>
      <c r="F490" s="411"/>
      <c r="G490" s="41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4.25" customHeight="1" x14ac:dyDescent="0.3">
      <c r="A491" s="410"/>
      <c r="B491" s="410"/>
      <c r="C491" s="147"/>
      <c r="D491" s="411"/>
      <c r="E491" s="411"/>
      <c r="F491" s="411"/>
      <c r="G491" s="41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4.25" customHeight="1" x14ac:dyDescent="0.3">
      <c r="A492" s="410"/>
      <c r="B492" s="410"/>
      <c r="C492" s="147"/>
      <c r="D492" s="411"/>
      <c r="E492" s="411"/>
      <c r="F492" s="411"/>
      <c r="G492" s="41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4.25" customHeight="1" x14ac:dyDescent="0.3">
      <c r="A493" s="410"/>
      <c r="B493" s="410"/>
      <c r="C493" s="147"/>
      <c r="D493" s="411"/>
      <c r="E493" s="411"/>
      <c r="F493" s="411"/>
      <c r="G493" s="41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4.25" customHeight="1" x14ac:dyDescent="0.3">
      <c r="A494" s="410"/>
      <c r="B494" s="410"/>
      <c r="C494" s="147"/>
      <c r="D494" s="411"/>
      <c r="E494" s="411"/>
      <c r="F494" s="411"/>
      <c r="G494" s="41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4.25" customHeight="1" x14ac:dyDescent="0.3">
      <c r="A495" s="410"/>
      <c r="B495" s="410"/>
      <c r="C495" s="147"/>
      <c r="D495" s="411"/>
      <c r="E495" s="411"/>
      <c r="F495" s="411"/>
      <c r="G495" s="41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4.25" customHeight="1" x14ac:dyDescent="0.3">
      <c r="A496" s="410"/>
      <c r="B496" s="410"/>
      <c r="C496" s="147"/>
      <c r="D496" s="411"/>
      <c r="E496" s="411"/>
      <c r="F496" s="411"/>
      <c r="G496" s="41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4.25" customHeight="1" x14ac:dyDescent="0.3">
      <c r="A497" s="410"/>
      <c r="B497" s="410"/>
      <c r="C497" s="147"/>
      <c r="D497" s="411"/>
      <c r="E497" s="411"/>
      <c r="F497" s="411"/>
      <c r="G497" s="41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4.25" customHeight="1" x14ac:dyDescent="0.3">
      <c r="A498" s="410"/>
      <c r="B498" s="410"/>
      <c r="C498" s="147"/>
      <c r="D498" s="411"/>
      <c r="E498" s="411"/>
      <c r="F498" s="411"/>
      <c r="G498" s="41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4.25" customHeight="1" x14ac:dyDescent="0.3">
      <c r="A499" s="410"/>
      <c r="B499" s="410"/>
      <c r="C499" s="147"/>
      <c r="D499" s="411"/>
      <c r="E499" s="411"/>
      <c r="F499" s="411"/>
      <c r="G499" s="41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4.25" customHeight="1" x14ac:dyDescent="0.3">
      <c r="A500" s="410"/>
      <c r="B500" s="410"/>
      <c r="C500" s="147"/>
      <c r="D500" s="411"/>
      <c r="E500" s="411"/>
      <c r="F500" s="411"/>
      <c r="G500" s="41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4.25" customHeight="1" x14ac:dyDescent="0.3">
      <c r="A501" s="410"/>
      <c r="B501" s="410"/>
      <c r="C501" s="147"/>
      <c r="D501" s="411"/>
      <c r="E501" s="411"/>
      <c r="F501" s="411"/>
      <c r="G501" s="41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4.25" customHeight="1" x14ac:dyDescent="0.3">
      <c r="A502" s="410"/>
      <c r="B502" s="410"/>
      <c r="C502" s="147"/>
      <c r="D502" s="411"/>
      <c r="E502" s="411"/>
      <c r="F502" s="411"/>
      <c r="G502" s="41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4.25" customHeight="1" x14ac:dyDescent="0.3">
      <c r="A503" s="410"/>
      <c r="B503" s="410"/>
      <c r="C503" s="147"/>
      <c r="D503" s="411"/>
      <c r="E503" s="411"/>
      <c r="F503" s="411"/>
      <c r="G503" s="41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4.25" customHeight="1" x14ac:dyDescent="0.3">
      <c r="A504" s="410"/>
      <c r="B504" s="410"/>
      <c r="C504" s="147"/>
      <c r="D504" s="411"/>
      <c r="E504" s="411"/>
      <c r="F504" s="411"/>
      <c r="G504" s="41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4.25" customHeight="1" x14ac:dyDescent="0.3">
      <c r="A505" s="410"/>
      <c r="B505" s="410"/>
      <c r="C505" s="147"/>
      <c r="D505" s="411"/>
      <c r="E505" s="411"/>
      <c r="F505" s="411"/>
      <c r="G505" s="41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4.25" customHeight="1" x14ac:dyDescent="0.3">
      <c r="A506" s="410"/>
      <c r="B506" s="410"/>
      <c r="C506" s="147"/>
      <c r="D506" s="411"/>
      <c r="E506" s="411"/>
      <c r="F506" s="411"/>
      <c r="G506" s="41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4.25" customHeight="1" x14ac:dyDescent="0.3">
      <c r="A507" s="410"/>
      <c r="B507" s="410"/>
      <c r="C507" s="147"/>
      <c r="D507" s="411"/>
      <c r="E507" s="411"/>
      <c r="F507" s="411"/>
      <c r="G507" s="41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4.25" customHeight="1" x14ac:dyDescent="0.3">
      <c r="A508" s="410"/>
      <c r="B508" s="410"/>
      <c r="C508" s="147"/>
      <c r="D508" s="411"/>
      <c r="E508" s="411"/>
      <c r="F508" s="411"/>
      <c r="G508" s="41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4.25" customHeight="1" x14ac:dyDescent="0.3">
      <c r="A509" s="410"/>
      <c r="B509" s="410"/>
      <c r="C509" s="147"/>
      <c r="D509" s="411"/>
      <c r="E509" s="411"/>
      <c r="F509" s="411"/>
      <c r="G509" s="41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4.25" customHeight="1" x14ac:dyDescent="0.3">
      <c r="A510" s="410"/>
      <c r="B510" s="410"/>
      <c r="C510" s="147"/>
      <c r="D510" s="411"/>
      <c r="E510" s="411"/>
      <c r="F510" s="411"/>
      <c r="G510" s="41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4.25" customHeight="1" x14ac:dyDescent="0.3">
      <c r="A511" s="410"/>
      <c r="B511" s="410"/>
      <c r="C511" s="147"/>
      <c r="D511" s="411"/>
      <c r="E511" s="411"/>
      <c r="F511" s="411"/>
      <c r="G511" s="41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4.25" customHeight="1" x14ac:dyDescent="0.3">
      <c r="A512" s="410"/>
      <c r="B512" s="410"/>
      <c r="C512" s="147"/>
      <c r="D512" s="411"/>
      <c r="E512" s="411"/>
      <c r="F512" s="411"/>
      <c r="G512" s="41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4.25" customHeight="1" x14ac:dyDescent="0.3">
      <c r="A513" s="410"/>
      <c r="B513" s="410"/>
      <c r="C513" s="147"/>
      <c r="D513" s="411"/>
      <c r="E513" s="411"/>
      <c r="F513" s="411"/>
      <c r="G513" s="41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4.25" customHeight="1" x14ac:dyDescent="0.3">
      <c r="A514" s="410"/>
      <c r="B514" s="410"/>
      <c r="C514" s="147"/>
      <c r="D514" s="411"/>
      <c r="E514" s="411"/>
      <c r="F514" s="411"/>
      <c r="G514" s="41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4.25" customHeight="1" x14ac:dyDescent="0.3">
      <c r="A515" s="410"/>
      <c r="B515" s="410"/>
      <c r="C515" s="147"/>
      <c r="D515" s="411"/>
      <c r="E515" s="411"/>
      <c r="F515" s="411"/>
      <c r="G515" s="41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4.25" customHeight="1" x14ac:dyDescent="0.3">
      <c r="A516" s="410"/>
      <c r="B516" s="410"/>
      <c r="C516" s="147"/>
      <c r="D516" s="411"/>
      <c r="E516" s="411"/>
      <c r="F516" s="411"/>
      <c r="G516" s="41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4.25" customHeight="1" x14ac:dyDescent="0.3">
      <c r="A517" s="410"/>
      <c r="B517" s="410"/>
      <c r="C517" s="147"/>
      <c r="D517" s="411"/>
      <c r="E517" s="411"/>
      <c r="F517" s="411"/>
      <c r="G517" s="41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4.25" customHeight="1" x14ac:dyDescent="0.3">
      <c r="A518" s="410"/>
      <c r="B518" s="410"/>
      <c r="C518" s="147"/>
      <c r="D518" s="411"/>
      <c r="E518" s="411"/>
      <c r="F518" s="411"/>
      <c r="G518" s="41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4.25" customHeight="1" x14ac:dyDescent="0.3">
      <c r="A519" s="410"/>
      <c r="B519" s="410"/>
      <c r="C519" s="147"/>
      <c r="D519" s="411"/>
      <c r="E519" s="411"/>
      <c r="F519" s="411"/>
      <c r="G519" s="41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4.25" customHeight="1" x14ac:dyDescent="0.3">
      <c r="A520" s="410"/>
      <c r="B520" s="410"/>
      <c r="C520" s="147"/>
      <c r="D520" s="411"/>
      <c r="E520" s="411"/>
      <c r="F520" s="411"/>
      <c r="G520" s="41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4.25" customHeight="1" x14ac:dyDescent="0.3">
      <c r="A521" s="410"/>
      <c r="B521" s="410"/>
      <c r="C521" s="147"/>
      <c r="D521" s="411"/>
      <c r="E521" s="411"/>
      <c r="F521" s="411"/>
      <c r="G521" s="41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4.25" customHeight="1" x14ac:dyDescent="0.3">
      <c r="A522" s="410"/>
      <c r="B522" s="410"/>
      <c r="C522" s="147"/>
      <c r="D522" s="411"/>
      <c r="E522" s="411"/>
      <c r="F522" s="411"/>
      <c r="G522" s="41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4.25" customHeight="1" x14ac:dyDescent="0.3">
      <c r="A523" s="410"/>
      <c r="B523" s="410"/>
      <c r="C523" s="147"/>
      <c r="D523" s="411"/>
      <c r="E523" s="411"/>
      <c r="F523" s="411"/>
      <c r="G523" s="41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4.25" customHeight="1" x14ac:dyDescent="0.3">
      <c r="A524" s="410"/>
      <c r="B524" s="410"/>
      <c r="C524" s="147"/>
      <c r="D524" s="411"/>
      <c r="E524" s="411"/>
      <c r="F524" s="411"/>
      <c r="G524" s="41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4.25" customHeight="1" x14ac:dyDescent="0.3">
      <c r="A525" s="410"/>
      <c r="B525" s="410"/>
      <c r="C525" s="147"/>
      <c r="D525" s="411"/>
      <c r="E525" s="411"/>
      <c r="F525" s="411"/>
      <c r="G525" s="41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4.25" customHeight="1" x14ac:dyDescent="0.3">
      <c r="A526" s="410"/>
      <c r="B526" s="410"/>
      <c r="C526" s="147"/>
      <c r="D526" s="411"/>
      <c r="E526" s="411"/>
      <c r="F526" s="411"/>
      <c r="G526" s="41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4.25" customHeight="1" x14ac:dyDescent="0.3">
      <c r="A527" s="410"/>
      <c r="B527" s="410"/>
      <c r="C527" s="147"/>
      <c r="D527" s="411"/>
      <c r="E527" s="411"/>
      <c r="F527" s="411"/>
      <c r="G527" s="41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4.25" customHeight="1" x14ac:dyDescent="0.3">
      <c r="A528" s="410"/>
      <c r="B528" s="410"/>
      <c r="C528" s="147"/>
      <c r="D528" s="411"/>
      <c r="E528" s="411"/>
      <c r="F528" s="411"/>
      <c r="G528" s="41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4.25" customHeight="1" x14ac:dyDescent="0.3">
      <c r="A529" s="410"/>
      <c r="B529" s="410"/>
      <c r="C529" s="147"/>
      <c r="D529" s="411"/>
      <c r="E529" s="411"/>
      <c r="F529" s="411"/>
      <c r="G529" s="41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4.25" customHeight="1" x14ac:dyDescent="0.3">
      <c r="A530" s="410"/>
      <c r="B530" s="410"/>
      <c r="C530" s="147"/>
      <c r="D530" s="411"/>
      <c r="E530" s="411"/>
      <c r="F530" s="411"/>
      <c r="G530" s="41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4.25" customHeight="1" x14ac:dyDescent="0.3">
      <c r="A531" s="410"/>
      <c r="B531" s="410"/>
      <c r="C531" s="147"/>
      <c r="D531" s="411"/>
      <c r="E531" s="411"/>
      <c r="F531" s="411"/>
      <c r="G531" s="41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4.25" customHeight="1" x14ac:dyDescent="0.3">
      <c r="A532" s="410"/>
      <c r="B532" s="410"/>
      <c r="C532" s="147"/>
      <c r="D532" s="411"/>
      <c r="E532" s="411"/>
      <c r="F532" s="411"/>
      <c r="G532" s="41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4.25" customHeight="1" x14ac:dyDescent="0.3">
      <c r="A533" s="410"/>
      <c r="B533" s="410"/>
      <c r="C533" s="147"/>
      <c r="D533" s="411"/>
      <c r="E533" s="411"/>
      <c r="F533" s="411"/>
      <c r="G533" s="41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4.25" customHeight="1" x14ac:dyDescent="0.3">
      <c r="A534" s="410"/>
      <c r="B534" s="410"/>
      <c r="C534" s="147"/>
      <c r="D534" s="411"/>
      <c r="E534" s="411"/>
      <c r="F534" s="411"/>
      <c r="G534" s="41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4.25" customHeight="1" x14ac:dyDescent="0.3">
      <c r="A535" s="410"/>
      <c r="B535" s="410"/>
      <c r="C535" s="147"/>
      <c r="D535" s="411"/>
      <c r="E535" s="411"/>
      <c r="F535" s="411"/>
      <c r="G535" s="41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4.25" customHeight="1" x14ac:dyDescent="0.3">
      <c r="A536" s="410"/>
      <c r="B536" s="410"/>
      <c r="C536" s="147"/>
      <c r="D536" s="411"/>
      <c r="E536" s="411"/>
      <c r="F536" s="411"/>
      <c r="G536" s="41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4.25" customHeight="1" x14ac:dyDescent="0.3">
      <c r="A537" s="410"/>
      <c r="B537" s="410"/>
      <c r="C537" s="147"/>
      <c r="D537" s="411"/>
      <c r="E537" s="411"/>
      <c r="F537" s="411"/>
      <c r="G537" s="41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4.25" customHeight="1" x14ac:dyDescent="0.3">
      <c r="A538" s="410"/>
      <c r="B538" s="410"/>
      <c r="C538" s="147"/>
      <c r="D538" s="411"/>
      <c r="E538" s="411"/>
      <c r="F538" s="411"/>
      <c r="G538" s="41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4.25" customHeight="1" x14ac:dyDescent="0.3">
      <c r="A539" s="410"/>
      <c r="B539" s="410"/>
      <c r="C539" s="147"/>
      <c r="D539" s="411"/>
      <c r="E539" s="411"/>
      <c r="F539" s="411"/>
      <c r="G539" s="41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4.25" customHeight="1" x14ac:dyDescent="0.3">
      <c r="A540" s="410"/>
      <c r="B540" s="410"/>
      <c r="C540" s="147"/>
      <c r="D540" s="411"/>
      <c r="E540" s="411"/>
      <c r="F540" s="411"/>
      <c r="G540" s="41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4.25" customHeight="1" x14ac:dyDescent="0.3">
      <c r="A541" s="410"/>
      <c r="B541" s="410"/>
      <c r="C541" s="147"/>
      <c r="D541" s="411"/>
      <c r="E541" s="411"/>
      <c r="F541" s="411"/>
      <c r="G541" s="41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4.25" customHeight="1" x14ac:dyDescent="0.3">
      <c r="A542" s="410"/>
      <c r="B542" s="410"/>
      <c r="C542" s="147"/>
      <c r="D542" s="411"/>
      <c r="E542" s="411"/>
      <c r="F542" s="411"/>
      <c r="G542" s="41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4.25" customHeight="1" x14ac:dyDescent="0.3">
      <c r="A543" s="410"/>
      <c r="B543" s="410"/>
      <c r="C543" s="147"/>
      <c r="D543" s="411"/>
      <c r="E543" s="411"/>
      <c r="F543" s="411"/>
      <c r="G543" s="41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4.25" customHeight="1" x14ac:dyDescent="0.3">
      <c r="A544" s="410"/>
      <c r="B544" s="410"/>
      <c r="C544" s="147"/>
      <c r="D544" s="411"/>
      <c r="E544" s="411"/>
      <c r="F544" s="411"/>
      <c r="G544" s="41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4.25" customHeight="1" x14ac:dyDescent="0.3">
      <c r="A545" s="410"/>
      <c r="B545" s="410"/>
      <c r="C545" s="147"/>
      <c r="D545" s="411"/>
      <c r="E545" s="411"/>
      <c r="F545" s="411"/>
      <c r="G545" s="41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4.25" customHeight="1" x14ac:dyDescent="0.3">
      <c r="A546" s="410"/>
      <c r="B546" s="410"/>
      <c r="C546" s="147"/>
      <c r="D546" s="411"/>
      <c r="E546" s="411"/>
      <c r="F546" s="411"/>
      <c r="G546" s="41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4.25" customHeight="1" x14ac:dyDescent="0.3">
      <c r="A547" s="410"/>
      <c r="B547" s="410"/>
      <c r="C547" s="147"/>
      <c r="D547" s="411"/>
      <c r="E547" s="411"/>
      <c r="F547" s="411"/>
      <c r="G547" s="41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4.25" customHeight="1" x14ac:dyDescent="0.3">
      <c r="A548" s="410"/>
      <c r="B548" s="410"/>
      <c r="C548" s="147"/>
      <c r="D548" s="411"/>
      <c r="E548" s="411"/>
      <c r="F548" s="411"/>
      <c r="G548" s="41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4.25" customHeight="1" x14ac:dyDescent="0.3">
      <c r="A549" s="410"/>
      <c r="B549" s="410"/>
      <c r="C549" s="147"/>
      <c r="D549" s="411"/>
      <c r="E549" s="411"/>
      <c r="F549" s="411"/>
      <c r="G549" s="41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4.25" customHeight="1" x14ac:dyDescent="0.3">
      <c r="A550" s="410"/>
      <c r="B550" s="410"/>
      <c r="C550" s="147"/>
      <c r="D550" s="411"/>
      <c r="E550" s="411"/>
      <c r="F550" s="411"/>
      <c r="G550" s="41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4.25" customHeight="1" x14ac:dyDescent="0.3">
      <c r="A551" s="410"/>
      <c r="B551" s="410"/>
      <c r="C551" s="147"/>
      <c r="D551" s="411"/>
      <c r="E551" s="411"/>
      <c r="F551" s="411"/>
      <c r="G551" s="41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4.25" customHeight="1" x14ac:dyDescent="0.3">
      <c r="A552" s="410"/>
      <c r="B552" s="410"/>
      <c r="C552" s="147"/>
      <c r="D552" s="411"/>
      <c r="E552" s="411"/>
      <c r="F552" s="411"/>
      <c r="G552" s="41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4.25" customHeight="1" x14ac:dyDescent="0.3">
      <c r="A553" s="410"/>
      <c r="B553" s="410"/>
      <c r="C553" s="147"/>
      <c r="D553" s="411"/>
      <c r="E553" s="411"/>
      <c r="F553" s="411"/>
      <c r="G553" s="41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4.25" customHeight="1" x14ac:dyDescent="0.3">
      <c r="A554" s="410"/>
      <c r="B554" s="410"/>
      <c r="C554" s="147"/>
      <c r="D554" s="411"/>
      <c r="E554" s="411"/>
      <c r="F554" s="411"/>
      <c r="G554" s="41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4.25" customHeight="1" x14ac:dyDescent="0.3">
      <c r="A555" s="410"/>
      <c r="B555" s="410"/>
      <c r="C555" s="147"/>
      <c r="D555" s="411"/>
      <c r="E555" s="411"/>
      <c r="F555" s="411"/>
      <c r="G555" s="41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4.25" customHeight="1" x14ac:dyDescent="0.3">
      <c r="A556" s="410"/>
      <c r="B556" s="410"/>
      <c r="C556" s="147"/>
      <c r="D556" s="411"/>
      <c r="E556" s="411"/>
      <c r="F556" s="411"/>
      <c r="G556" s="41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4.25" customHeight="1" x14ac:dyDescent="0.3">
      <c r="A557" s="410"/>
      <c r="B557" s="410"/>
      <c r="C557" s="147"/>
      <c r="D557" s="411"/>
      <c r="E557" s="411"/>
      <c r="F557" s="411"/>
      <c r="G557" s="41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4.25" customHeight="1" x14ac:dyDescent="0.3">
      <c r="A558" s="410"/>
      <c r="B558" s="410"/>
      <c r="C558" s="147"/>
      <c r="D558" s="411"/>
      <c r="E558" s="411"/>
      <c r="F558" s="411"/>
      <c r="G558" s="41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4.25" customHeight="1" x14ac:dyDescent="0.3">
      <c r="A559" s="410"/>
      <c r="B559" s="410"/>
      <c r="C559" s="147"/>
      <c r="D559" s="411"/>
      <c r="E559" s="411"/>
      <c r="F559" s="411"/>
      <c r="G559" s="41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4.25" customHeight="1" x14ac:dyDescent="0.3">
      <c r="A560" s="410"/>
      <c r="B560" s="410"/>
      <c r="C560" s="147"/>
      <c r="D560" s="411"/>
      <c r="E560" s="411"/>
      <c r="F560" s="411"/>
      <c r="G560" s="41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4.25" customHeight="1" x14ac:dyDescent="0.3">
      <c r="A561" s="410"/>
      <c r="B561" s="410"/>
      <c r="C561" s="147"/>
      <c r="D561" s="411"/>
      <c r="E561" s="411"/>
      <c r="F561" s="411"/>
      <c r="G561" s="41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4.25" customHeight="1" x14ac:dyDescent="0.3">
      <c r="A562" s="410"/>
      <c r="B562" s="410"/>
      <c r="C562" s="147"/>
      <c r="D562" s="411"/>
      <c r="E562" s="411"/>
      <c r="F562" s="411"/>
      <c r="G562" s="41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4.25" customHeight="1" x14ac:dyDescent="0.3">
      <c r="A563" s="410"/>
      <c r="B563" s="410"/>
      <c r="C563" s="147"/>
      <c r="D563" s="411"/>
      <c r="E563" s="411"/>
      <c r="F563" s="411"/>
      <c r="G563" s="41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4.25" customHeight="1" x14ac:dyDescent="0.3">
      <c r="A564" s="410"/>
      <c r="B564" s="410"/>
      <c r="C564" s="147"/>
      <c r="D564" s="411"/>
      <c r="E564" s="411"/>
      <c r="F564" s="411"/>
      <c r="G564" s="41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4.25" customHeight="1" x14ac:dyDescent="0.3">
      <c r="A565" s="410"/>
      <c r="B565" s="410"/>
      <c r="C565" s="147"/>
      <c r="D565" s="411"/>
      <c r="E565" s="411"/>
      <c r="F565" s="411"/>
      <c r="G565" s="41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4.25" customHeight="1" x14ac:dyDescent="0.3">
      <c r="A566" s="410"/>
      <c r="B566" s="410"/>
      <c r="C566" s="147"/>
      <c r="D566" s="411"/>
      <c r="E566" s="411"/>
      <c r="F566" s="411"/>
      <c r="G566" s="41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4.25" customHeight="1" x14ac:dyDescent="0.3">
      <c r="A567" s="410"/>
      <c r="B567" s="410"/>
      <c r="C567" s="147"/>
      <c r="D567" s="411"/>
      <c r="E567" s="411"/>
      <c r="F567" s="411"/>
      <c r="G567" s="41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4.25" customHeight="1" x14ac:dyDescent="0.3">
      <c r="A568" s="410"/>
      <c r="B568" s="410"/>
      <c r="C568" s="147"/>
      <c r="D568" s="411"/>
      <c r="E568" s="411"/>
      <c r="F568" s="411"/>
      <c r="G568" s="41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4.25" customHeight="1" x14ac:dyDescent="0.3">
      <c r="A569" s="410"/>
      <c r="B569" s="410"/>
      <c r="C569" s="147"/>
      <c r="D569" s="411"/>
      <c r="E569" s="411"/>
      <c r="F569" s="411"/>
      <c r="G569" s="41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4.25" customHeight="1" x14ac:dyDescent="0.3">
      <c r="A570" s="410"/>
      <c r="B570" s="410"/>
      <c r="C570" s="147"/>
      <c r="D570" s="411"/>
      <c r="E570" s="411"/>
      <c r="F570" s="411"/>
      <c r="G570" s="41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4.25" customHeight="1" x14ac:dyDescent="0.3">
      <c r="A571" s="410"/>
      <c r="B571" s="410"/>
      <c r="C571" s="147"/>
      <c r="D571" s="411"/>
      <c r="E571" s="411"/>
      <c r="F571" s="411"/>
      <c r="G571" s="41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4.25" customHeight="1" x14ac:dyDescent="0.3">
      <c r="A572" s="410"/>
      <c r="B572" s="410"/>
      <c r="C572" s="147"/>
      <c r="D572" s="411"/>
      <c r="E572" s="411"/>
      <c r="F572" s="411"/>
      <c r="G572" s="41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4.25" customHeight="1" x14ac:dyDescent="0.3">
      <c r="A573" s="410"/>
      <c r="B573" s="410"/>
      <c r="C573" s="147"/>
      <c r="D573" s="411"/>
      <c r="E573" s="411"/>
      <c r="F573" s="411"/>
      <c r="G573" s="41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4.25" customHeight="1" x14ac:dyDescent="0.3">
      <c r="A574" s="410"/>
      <c r="B574" s="410"/>
      <c r="C574" s="147"/>
      <c r="D574" s="411"/>
      <c r="E574" s="411"/>
      <c r="F574" s="411"/>
      <c r="G574" s="41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4.25" customHeight="1" x14ac:dyDescent="0.3">
      <c r="A575" s="410"/>
      <c r="B575" s="410"/>
      <c r="C575" s="147"/>
      <c r="D575" s="411"/>
      <c r="E575" s="411"/>
      <c r="F575" s="411"/>
      <c r="G575" s="41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4.25" customHeight="1" x14ac:dyDescent="0.3">
      <c r="A576" s="410"/>
      <c r="B576" s="410"/>
      <c r="C576" s="147"/>
      <c r="D576" s="411"/>
      <c r="E576" s="411"/>
      <c r="F576" s="411"/>
      <c r="G576" s="41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4.25" customHeight="1" x14ac:dyDescent="0.3">
      <c r="A577" s="410"/>
      <c r="B577" s="410"/>
      <c r="C577" s="147"/>
      <c r="D577" s="411"/>
      <c r="E577" s="411"/>
      <c r="F577" s="411"/>
      <c r="G577" s="41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4.25" customHeight="1" x14ac:dyDescent="0.3">
      <c r="A578" s="410"/>
      <c r="B578" s="410"/>
      <c r="C578" s="147"/>
      <c r="D578" s="411"/>
      <c r="E578" s="411"/>
      <c r="F578" s="411"/>
      <c r="G578" s="41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4.25" customHeight="1" x14ac:dyDescent="0.3">
      <c r="A579" s="410"/>
      <c r="B579" s="410"/>
      <c r="C579" s="147"/>
      <c r="D579" s="411"/>
      <c r="E579" s="411"/>
      <c r="F579" s="411"/>
      <c r="G579" s="41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4.25" customHeight="1" x14ac:dyDescent="0.3">
      <c r="A580" s="410"/>
      <c r="B580" s="410"/>
      <c r="C580" s="147"/>
      <c r="D580" s="411"/>
      <c r="E580" s="411"/>
      <c r="F580" s="411"/>
      <c r="G580" s="41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4.25" customHeight="1" x14ac:dyDescent="0.3">
      <c r="A581" s="410"/>
      <c r="B581" s="410"/>
      <c r="C581" s="147"/>
      <c r="D581" s="411"/>
      <c r="E581" s="411"/>
      <c r="F581" s="411"/>
      <c r="G581" s="41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4.25" customHeight="1" x14ac:dyDescent="0.3">
      <c r="A582" s="410"/>
      <c r="B582" s="410"/>
      <c r="C582" s="147"/>
      <c r="D582" s="411"/>
      <c r="E582" s="411"/>
      <c r="F582" s="411"/>
      <c r="G582" s="41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4.25" customHeight="1" x14ac:dyDescent="0.3">
      <c r="A583" s="410"/>
      <c r="B583" s="410"/>
      <c r="C583" s="147"/>
      <c r="D583" s="411"/>
      <c r="E583" s="411"/>
      <c r="F583" s="411"/>
      <c r="G583" s="41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4.25" customHeight="1" x14ac:dyDescent="0.3">
      <c r="A584" s="410"/>
      <c r="B584" s="410"/>
      <c r="C584" s="147"/>
      <c r="D584" s="411"/>
      <c r="E584" s="411"/>
      <c r="F584" s="411"/>
      <c r="G584" s="41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4.25" customHeight="1" x14ac:dyDescent="0.3">
      <c r="A585" s="410"/>
      <c r="B585" s="410"/>
      <c r="C585" s="147"/>
      <c r="D585" s="411"/>
      <c r="E585" s="411"/>
      <c r="F585" s="411"/>
      <c r="G585" s="41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4.25" customHeight="1" x14ac:dyDescent="0.3">
      <c r="A586" s="410"/>
      <c r="B586" s="410"/>
      <c r="C586" s="147"/>
      <c r="D586" s="411"/>
      <c r="E586" s="411"/>
      <c r="F586" s="411"/>
      <c r="G586" s="41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4.25" customHeight="1" x14ac:dyDescent="0.3">
      <c r="A587" s="410"/>
      <c r="B587" s="410"/>
      <c r="C587" s="147"/>
      <c r="D587" s="411"/>
      <c r="E587" s="411"/>
      <c r="F587" s="411"/>
      <c r="G587" s="41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4.25" customHeight="1" x14ac:dyDescent="0.3">
      <c r="A588" s="410"/>
      <c r="B588" s="410"/>
      <c r="C588" s="147"/>
      <c r="D588" s="411"/>
      <c r="E588" s="411"/>
      <c r="F588" s="411"/>
      <c r="G588" s="41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4.25" customHeight="1" x14ac:dyDescent="0.3">
      <c r="A589" s="410"/>
      <c r="B589" s="410"/>
      <c r="C589" s="147"/>
      <c r="D589" s="411"/>
      <c r="E589" s="411"/>
      <c r="F589" s="411"/>
      <c r="G589" s="41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4.25" customHeight="1" x14ac:dyDescent="0.3">
      <c r="A590" s="410"/>
      <c r="B590" s="410"/>
      <c r="C590" s="147"/>
      <c r="D590" s="411"/>
      <c r="E590" s="411"/>
      <c r="F590" s="411"/>
      <c r="G590" s="41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4.25" customHeight="1" x14ac:dyDescent="0.3">
      <c r="A591" s="410"/>
      <c r="B591" s="410"/>
      <c r="C591" s="147"/>
      <c r="D591" s="411"/>
      <c r="E591" s="411"/>
      <c r="F591" s="411"/>
      <c r="G591" s="41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4.25" customHeight="1" x14ac:dyDescent="0.3">
      <c r="A592" s="410"/>
      <c r="B592" s="410"/>
      <c r="C592" s="147"/>
      <c r="D592" s="411"/>
      <c r="E592" s="411"/>
      <c r="F592" s="411"/>
      <c r="G592" s="41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4.25" customHeight="1" x14ac:dyDescent="0.3">
      <c r="A593" s="410"/>
      <c r="B593" s="410"/>
      <c r="C593" s="147"/>
      <c r="D593" s="411"/>
      <c r="E593" s="411"/>
      <c r="F593" s="411"/>
      <c r="G593" s="41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4.25" customHeight="1" x14ac:dyDescent="0.3">
      <c r="A594" s="410"/>
      <c r="B594" s="410"/>
      <c r="C594" s="147"/>
      <c r="D594" s="411"/>
      <c r="E594" s="411"/>
      <c r="F594" s="411"/>
      <c r="G594" s="41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4.25" customHeight="1" x14ac:dyDescent="0.3">
      <c r="A595" s="410"/>
      <c r="B595" s="410"/>
      <c r="C595" s="147"/>
      <c r="D595" s="411"/>
      <c r="E595" s="411"/>
      <c r="F595" s="411"/>
      <c r="G595" s="41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4.25" customHeight="1" x14ac:dyDescent="0.3">
      <c r="A596" s="410"/>
      <c r="B596" s="410"/>
      <c r="C596" s="147"/>
      <c r="D596" s="411"/>
      <c r="E596" s="411"/>
      <c r="F596" s="411"/>
      <c r="G596" s="41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4.25" customHeight="1" x14ac:dyDescent="0.3">
      <c r="A597" s="410"/>
      <c r="B597" s="410"/>
      <c r="C597" s="147"/>
      <c r="D597" s="411"/>
      <c r="E597" s="411"/>
      <c r="F597" s="411"/>
      <c r="G597" s="41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4.25" customHeight="1" x14ac:dyDescent="0.3">
      <c r="A598" s="410"/>
      <c r="B598" s="410"/>
      <c r="C598" s="147"/>
      <c r="D598" s="411"/>
      <c r="E598" s="411"/>
      <c r="F598" s="411"/>
      <c r="G598" s="41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4.25" customHeight="1" x14ac:dyDescent="0.3">
      <c r="A599" s="410"/>
      <c r="B599" s="410"/>
      <c r="C599" s="147"/>
      <c r="D599" s="411"/>
      <c r="E599" s="411"/>
      <c r="F599" s="411"/>
      <c r="G599" s="41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4.25" customHeight="1" x14ac:dyDescent="0.3">
      <c r="A600" s="410"/>
      <c r="B600" s="410"/>
      <c r="C600" s="147"/>
      <c r="D600" s="411"/>
      <c r="E600" s="411"/>
      <c r="F600" s="411"/>
      <c r="G600" s="41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4.25" customHeight="1" x14ac:dyDescent="0.3">
      <c r="A601" s="410"/>
      <c r="B601" s="410"/>
      <c r="C601" s="147"/>
      <c r="D601" s="411"/>
      <c r="E601" s="411"/>
      <c r="F601" s="411"/>
      <c r="G601" s="41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4.25" customHeight="1" x14ac:dyDescent="0.3">
      <c r="A602" s="410"/>
      <c r="B602" s="410"/>
      <c r="C602" s="147"/>
      <c r="D602" s="411"/>
      <c r="E602" s="411"/>
      <c r="F602" s="411"/>
      <c r="G602" s="41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4.25" customHeight="1" x14ac:dyDescent="0.3">
      <c r="A603" s="410"/>
      <c r="B603" s="410"/>
      <c r="C603" s="147"/>
      <c r="D603" s="411"/>
      <c r="E603" s="411"/>
      <c r="F603" s="411"/>
      <c r="G603" s="41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4.25" customHeight="1" x14ac:dyDescent="0.3">
      <c r="A604" s="410"/>
      <c r="B604" s="410"/>
      <c r="C604" s="147"/>
      <c r="D604" s="411"/>
      <c r="E604" s="411"/>
      <c r="F604" s="411"/>
      <c r="G604" s="41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4.25" customHeight="1" x14ac:dyDescent="0.3">
      <c r="A605" s="410"/>
      <c r="B605" s="410"/>
      <c r="C605" s="147"/>
      <c r="D605" s="411"/>
      <c r="E605" s="411"/>
      <c r="F605" s="411"/>
      <c r="G605" s="41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4.25" customHeight="1" x14ac:dyDescent="0.3">
      <c r="A606" s="410"/>
      <c r="B606" s="410"/>
      <c r="C606" s="147"/>
      <c r="D606" s="411"/>
      <c r="E606" s="411"/>
      <c r="F606" s="411"/>
      <c r="G606" s="41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4.25" customHeight="1" x14ac:dyDescent="0.3">
      <c r="A607" s="410"/>
      <c r="B607" s="410"/>
      <c r="C607" s="147"/>
      <c r="D607" s="411"/>
      <c r="E607" s="411"/>
      <c r="F607" s="411"/>
      <c r="G607" s="41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4.25" customHeight="1" x14ac:dyDescent="0.3">
      <c r="A608" s="410"/>
      <c r="B608" s="410"/>
      <c r="C608" s="147"/>
      <c r="D608" s="411"/>
      <c r="E608" s="411"/>
      <c r="F608" s="411"/>
      <c r="G608" s="41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4.25" customHeight="1" x14ac:dyDescent="0.3">
      <c r="A609" s="410"/>
      <c r="B609" s="410"/>
      <c r="C609" s="147"/>
      <c r="D609" s="411"/>
      <c r="E609" s="411"/>
      <c r="F609" s="411"/>
      <c r="G609" s="41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4.25" customHeight="1" x14ac:dyDescent="0.3">
      <c r="A610" s="410"/>
      <c r="B610" s="410"/>
      <c r="C610" s="147"/>
      <c r="D610" s="411"/>
      <c r="E610" s="411"/>
      <c r="F610" s="411"/>
      <c r="G610" s="41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4.25" customHeight="1" x14ac:dyDescent="0.3">
      <c r="A611" s="410"/>
      <c r="B611" s="410"/>
      <c r="C611" s="147"/>
      <c r="D611" s="411"/>
      <c r="E611" s="411"/>
      <c r="F611" s="411"/>
      <c r="G611" s="41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4.25" customHeight="1" x14ac:dyDescent="0.3">
      <c r="A612" s="410"/>
      <c r="B612" s="410"/>
      <c r="C612" s="147"/>
      <c r="D612" s="411"/>
      <c r="E612" s="411"/>
      <c r="F612" s="411"/>
      <c r="G612" s="41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4.25" customHeight="1" x14ac:dyDescent="0.3">
      <c r="A613" s="410"/>
      <c r="B613" s="410"/>
      <c r="C613" s="147"/>
      <c r="D613" s="411"/>
      <c r="E613" s="411"/>
      <c r="F613" s="411"/>
      <c r="G613" s="41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4.25" customHeight="1" x14ac:dyDescent="0.3">
      <c r="A614" s="410"/>
      <c r="B614" s="410"/>
      <c r="C614" s="147"/>
      <c r="D614" s="411"/>
      <c r="E614" s="411"/>
      <c r="F614" s="411"/>
      <c r="G614" s="41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4.25" customHeight="1" x14ac:dyDescent="0.3">
      <c r="A615" s="410"/>
      <c r="B615" s="410"/>
      <c r="C615" s="147"/>
      <c r="D615" s="411"/>
      <c r="E615" s="411"/>
      <c r="F615" s="411"/>
      <c r="G615" s="41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4.25" customHeight="1" x14ac:dyDescent="0.3">
      <c r="A616" s="410"/>
      <c r="B616" s="410"/>
      <c r="C616" s="147"/>
      <c r="D616" s="411"/>
      <c r="E616" s="411"/>
      <c r="F616" s="411"/>
      <c r="G616" s="41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4.25" customHeight="1" x14ac:dyDescent="0.3">
      <c r="A617" s="410"/>
      <c r="B617" s="410"/>
      <c r="C617" s="147"/>
      <c r="D617" s="411"/>
      <c r="E617" s="411"/>
      <c r="F617" s="411"/>
      <c r="G617" s="41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4.25" customHeight="1" x14ac:dyDescent="0.3">
      <c r="A618" s="410"/>
      <c r="B618" s="410"/>
      <c r="C618" s="147"/>
      <c r="D618" s="411"/>
      <c r="E618" s="411"/>
      <c r="F618" s="411"/>
      <c r="G618" s="41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4.25" customHeight="1" x14ac:dyDescent="0.3">
      <c r="A619" s="410"/>
      <c r="B619" s="410"/>
      <c r="C619" s="147"/>
      <c r="D619" s="411"/>
      <c r="E619" s="411"/>
      <c r="F619" s="411"/>
      <c r="G619" s="41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4.25" customHeight="1" x14ac:dyDescent="0.3">
      <c r="A620" s="410"/>
      <c r="B620" s="410"/>
      <c r="C620" s="147"/>
      <c r="D620" s="411"/>
      <c r="E620" s="411"/>
      <c r="F620" s="411"/>
      <c r="G620" s="41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4.25" customHeight="1" x14ac:dyDescent="0.3">
      <c r="A621" s="410"/>
      <c r="B621" s="410"/>
      <c r="C621" s="147"/>
      <c r="D621" s="411"/>
      <c r="E621" s="411"/>
      <c r="F621" s="411"/>
      <c r="G621" s="41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4.25" customHeight="1" x14ac:dyDescent="0.3">
      <c r="A622" s="410"/>
      <c r="B622" s="410"/>
      <c r="C622" s="147"/>
      <c r="D622" s="411"/>
      <c r="E622" s="411"/>
      <c r="F622" s="411"/>
      <c r="G622" s="41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4.25" customHeight="1" x14ac:dyDescent="0.3">
      <c r="A623" s="410"/>
      <c r="B623" s="410"/>
      <c r="C623" s="147"/>
      <c r="D623" s="411"/>
      <c r="E623" s="411"/>
      <c r="F623" s="411"/>
      <c r="G623" s="41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4.25" customHeight="1" x14ac:dyDescent="0.3">
      <c r="A624" s="410"/>
      <c r="B624" s="410"/>
      <c r="C624" s="147"/>
      <c r="D624" s="411"/>
      <c r="E624" s="411"/>
      <c r="F624" s="411"/>
      <c r="G624" s="41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4.25" customHeight="1" x14ac:dyDescent="0.3">
      <c r="A625" s="410"/>
      <c r="B625" s="410"/>
      <c r="C625" s="147"/>
      <c r="D625" s="411"/>
      <c r="E625" s="411"/>
      <c r="F625" s="411"/>
      <c r="G625" s="41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4.25" customHeight="1" x14ac:dyDescent="0.3">
      <c r="A626" s="410"/>
      <c r="B626" s="410"/>
      <c r="C626" s="147"/>
      <c r="D626" s="411"/>
      <c r="E626" s="411"/>
      <c r="F626" s="411"/>
      <c r="G626" s="41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4.25" customHeight="1" x14ac:dyDescent="0.3">
      <c r="A627" s="410"/>
      <c r="B627" s="410"/>
      <c r="C627" s="147"/>
      <c r="D627" s="411"/>
      <c r="E627" s="411"/>
      <c r="F627" s="411"/>
      <c r="G627" s="41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4.25" customHeight="1" x14ac:dyDescent="0.3">
      <c r="A628" s="410"/>
      <c r="B628" s="410"/>
      <c r="C628" s="147"/>
      <c r="D628" s="411"/>
      <c r="E628" s="411"/>
      <c r="F628" s="411"/>
      <c r="G628" s="41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4.25" customHeight="1" x14ac:dyDescent="0.3">
      <c r="A629" s="410"/>
      <c r="B629" s="410"/>
      <c r="C629" s="147"/>
      <c r="D629" s="411"/>
      <c r="E629" s="411"/>
      <c r="F629" s="411"/>
      <c r="G629" s="41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4.25" customHeight="1" x14ac:dyDescent="0.3">
      <c r="A630" s="410"/>
      <c r="B630" s="410"/>
      <c r="C630" s="147"/>
      <c r="D630" s="411"/>
      <c r="E630" s="411"/>
      <c r="F630" s="411"/>
      <c r="G630" s="41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4.25" customHeight="1" x14ac:dyDescent="0.3">
      <c r="A631" s="410"/>
      <c r="B631" s="410"/>
      <c r="C631" s="147"/>
      <c r="D631" s="411"/>
      <c r="E631" s="411"/>
      <c r="F631" s="411"/>
      <c r="G631" s="41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4.25" customHeight="1" x14ac:dyDescent="0.3">
      <c r="A632" s="410"/>
      <c r="B632" s="410"/>
      <c r="C632" s="147"/>
      <c r="D632" s="411"/>
      <c r="E632" s="411"/>
      <c r="F632" s="411"/>
      <c r="G632" s="41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4.25" customHeight="1" x14ac:dyDescent="0.3">
      <c r="A633" s="410"/>
      <c r="B633" s="410"/>
      <c r="C633" s="147"/>
      <c r="D633" s="411"/>
      <c r="E633" s="411"/>
      <c r="F633" s="411"/>
      <c r="G633" s="41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4.25" customHeight="1" x14ac:dyDescent="0.3">
      <c r="A634" s="410"/>
      <c r="B634" s="410"/>
      <c r="C634" s="147"/>
      <c r="D634" s="411"/>
      <c r="E634" s="411"/>
      <c r="F634" s="411"/>
      <c r="G634" s="41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4.25" customHeight="1" x14ac:dyDescent="0.3">
      <c r="A635" s="410"/>
      <c r="B635" s="410"/>
      <c r="C635" s="147"/>
      <c r="D635" s="411"/>
      <c r="E635" s="411"/>
      <c r="F635" s="411"/>
      <c r="G635" s="41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4.25" customHeight="1" x14ac:dyDescent="0.3">
      <c r="A636" s="410"/>
      <c r="B636" s="410"/>
      <c r="C636" s="147"/>
      <c r="D636" s="411"/>
      <c r="E636" s="411"/>
      <c r="F636" s="411"/>
      <c r="G636" s="41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4.25" customHeight="1" x14ac:dyDescent="0.3">
      <c r="A637" s="410"/>
      <c r="B637" s="410"/>
      <c r="C637" s="147"/>
      <c r="D637" s="411"/>
      <c r="E637" s="411"/>
      <c r="F637" s="411"/>
      <c r="G637" s="41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4.25" customHeight="1" x14ac:dyDescent="0.3">
      <c r="A638" s="410"/>
      <c r="B638" s="410"/>
      <c r="C638" s="147"/>
      <c r="D638" s="411"/>
      <c r="E638" s="411"/>
      <c r="F638" s="411"/>
      <c r="G638" s="41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4.25" customHeight="1" x14ac:dyDescent="0.3">
      <c r="A639" s="410"/>
      <c r="B639" s="410"/>
      <c r="C639" s="147"/>
      <c r="D639" s="411"/>
      <c r="E639" s="411"/>
      <c r="F639" s="411"/>
      <c r="G639" s="41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4.25" customHeight="1" x14ac:dyDescent="0.3">
      <c r="A640" s="410"/>
      <c r="B640" s="410"/>
      <c r="C640" s="147"/>
      <c r="D640" s="411"/>
      <c r="E640" s="411"/>
      <c r="F640" s="411"/>
      <c r="G640" s="41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4.25" customHeight="1" x14ac:dyDescent="0.3">
      <c r="A641" s="410"/>
      <c r="B641" s="410"/>
      <c r="C641" s="147"/>
      <c r="D641" s="411"/>
      <c r="E641" s="411"/>
      <c r="F641" s="411"/>
      <c r="G641" s="41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4.25" customHeight="1" x14ac:dyDescent="0.3">
      <c r="A642" s="410"/>
      <c r="B642" s="410"/>
      <c r="C642" s="147"/>
      <c r="D642" s="411"/>
      <c r="E642" s="411"/>
      <c r="F642" s="411"/>
      <c r="G642" s="41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4.25" customHeight="1" x14ac:dyDescent="0.3">
      <c r="A643" s="410"/>
      <c r="B643" s="410"/>
      <c r="C643" s="147"/>
      <c r="D643" s="411"/>
      <c r="E643" s="411"/>
      <c r="F643" s="411"/>
      <c r="G643" s="41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4.25" customHeight="1" x14ac:dyDescent="0.3">
      <c r="A644" s="410"/>
      <c r="B644" s="410"/>
      <c r="C644" s="147"/>
      <c r="D644" s="411"/>
      <c r="E644" s="411"/>
      <c r="F644" s="411"/>
      <c r="G644" s="41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4.25" customHeight="1" x14ac:dyDescent="0.3">
      <c r="A645" s="410"/>
      <c r="B645" s="410"/>
      <c r="C645" s="147"/>
      <c r="D645" s="411"/>
      <c r="E645" s="411"/>
      <c r="F645" s="411"/>
      <c r="G645" s="41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4.25" customHeight="1" x14ac:dyDescent="0.3">
      <c r="A646" s="410"/>
      <c r="B646" s="410"/>
      <c r="C646" s="147"/>
      <c r="D646" s="411"/>
      <c r="E646" s="411"/>
      <c r="F646" s="411"/>
      <c r="G646" s="41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4.25" customHeight="1" x14ac:dyDescent="0.3">
      <c r="A647" s="410"/>
      <c r="B647" s="410"/>
      <c r="C647" s="147"/>
      <c r="D647" s="411"/>
      <c r="E647" s="411"/>
      <c r="F647" s="411"/>
      <c r="G647" s="41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4.25" customHeight="1" x14ac:dyDescent="0.3">
      <c r="A648" s="410"/>
      <c r="B648" s="410"/>
      <c r="C648" s="147"/>
      <c r="D648" s="411"/>
      <c r="E648" s="411"/>
      <c r="F648" s="411"/>
      <c r="G648" s="41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4.25" customHeight="1" x14ac:dyDescent="0.3">
      <c r="A649" s="410"/>
      <c r="B649" s="410"/>
      <c r="C649" s="147"/>
      <c r="D649" s="411"/>
      <c r="E649" s="411"/>
      <c r="F649" s="411"/>
      <c r="G649" s="41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4.25" customHeight="1" x14ac:dyDescent="0.3">
      <c r="A650" s="410"/>
      <c r="B650" s="410"/>
      <c r="C650" s="147"/>
      <c r="D650" s="411"/>
      <c r="E650" s="411"/>
      <c r="F650" s="411"/>
      <c r="G650" s="41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4.25" customHeight="1" x14ac:dyDescent="0.3">
      <c r="A651" s="410"/>
      <c r="B651" s="410"/>
      <c r="C651" s="147"/>
      <c r="D651" s="411"/>
      <c r="E651" s="411"/>
      <c r="F651" s="411"/>
      <c r="G651" s="41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4.25" customHeight="1" x14ac:dyDescent="0.3">
      <c r="A652" s="410"/>
      <c r="B652" s="410"/>
      <c r="C652" s="147"/>
      <c r="D652" s="411"/>
      <c r="E652" s="411"/>
      <c r="F652" s="411"/>
      <c r="G652" s="41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4.25" customHeight="1" x14ac:dyDescent="0.3">
      <c r="A653" s="410"/>
      <c r="B653" s="410"/>
      <c r="C653" s="147"/>
      <c r="D653" s="411"/>
      <c r="E653" s="411"/>
      <c r="F653" s="411"/>
      <c r="G653" s="41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4.25" customHeight="1" x14ac:dyDescent="0.3">
      <c r="A654" s="410"/>
      <c r="B654" s="410"/>
      <c r="C654" s="147"/>
      <c r="D654" s="411"/>
      <c r="E654" s="411"/>
      <c r="F654" s="411"/>
      <c r="G654" s="41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4.25" customHeight="1" x14ac:dyDescent="0.3">
      <c r="A655" s="410"/>
      <c r="B655" s="410"/>
      <c r="C655" s="147"/>
      <c r="D655" s="411"/>
      <c r="E655" s="411"/>
      <c r="F655" s="411"/>
      <c r="G655" s="41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4.25" customHeight="1" x14ac:dyDescent="0.3">
      <c r="A656" s="410"/>
      <c r="B656" s="410"/>
      <c r="C656" s="147"/>
      <c r="D656" s="411"/>
      <c r="E656" s="411"/>
      <c r="F656" s="411"/>
      <c r="G656" s="41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4.25" customHeight="1" x14ac:dyDescent="0.3">
      <c r="A657" s="410"/>
      <c r="B657" s="410"/>
      <c r="C657" s="147"/>
      <c r="D657" s="411"/>
      <c r="E657" s="411"/>
      <c r="F657" s="411"/>
      <c r="G657" s="41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4.25" customHeight="1" x14ac:dyDescent="0.3">
      <c r="A658" s="410"/>
      <c r="B658" s="410"/>
      <c r="C658" s="147"/>
      <c r="D658" s="411"/>
      <c r="E658" s="411"/>
      <c r="F658" s="411"/>
      <c r="G658" s="41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4.25" customHeight="1" x14ac:dyDescent="0.3">
      <c r="A659" s="410"/>
      <c r="B659" s="410"/>
      <c r="C659" s="147"/>
      <c r="D659" s="411"/>
      <c r="E659" s="411"/>
      <c r="F659" s="411"/>
      <c r="G659" s="41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4.25" customHeight="1" x14ac:dyDescent="0.3">
      <c r="A660" s="410"/>
      <c r="B660" s="410"/>
      <c r="C660" s="147"/>
      <c r="D660" s="411"/>
      <c r="E660" s="411"/>
      <c r="F660" s="411"/>
      <c r="G660" s="41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4.25" customHeight="1" x14ac:dyDescent="0.3">
      <c r="A661" s="410"/>
      <c r="B661" s="410"/>
      <c r="C661" s="147"/>
      <c r="D661" s="411"/>
      <c r="E661" s="411"/>
      <c r="F661" s="411"/>
      <c r="G661" s="41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4.25" customHeight="1" x14ac:dyDescent="0.3">
      <c r="A662" s="410"/>
      <c r="B662" s="410"/>
      <c r="C662" s="147"/>
      <c r="D662" s="411"/>
      <c r="E662" s="411"/>
      <c r="F662" s="411"/>
      <c r="G662" s="41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4.25" customHeight="1" x14ac:dyDescent="0.3">
      <c r="A663" s="410"/>
      <c r="B663" s="410"/>
      <c r="C663" s="147"/>
      <c r="D663" s="411"/>
      <c r="E663" s="411"/>
      <c r="F663" s="411"/>
      <c r="G663" s="41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4.25" customHeight="1" x14ac:dyDescent="0.3">
      <c r="A664" s="410"/>
      <c r="B664" s="410"/>
      <c r="C664" s="147"/>
      <c r="D664" s="411"/>
      <c r="E664" s="411"/>
      <c r="F664" s="411"/>
      <c r="G664" s="41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4.25" customHeight="1" x14ac:dyDescent="0.3">
      <c r="A665" s="410"/>
      <c r="B665" s="410"/>
      <c r="C665" s="147"/>
      <c r="D665" s="411"/>
      <c r="E665" s="411"/>
      <c r="F665" s="411"/>
      <c r="G665" s="41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4.25" customHeight="1" x14ac:dyDescent="0.3">
      <c r="A666" s="410"/>
      <c r="B666" s="410"/>
      <c r="C666" s="147"/>
      <c r="D666" s="411"/>
      <c r="E666" s="411"/>
      <c r="F666" s="411"/>
      <c r="G666" s="41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4.25" customHeight="1" x14ac:dyDescent="0.3">
      <c r="A667" s="410"/>
      <c r="B667" s="410"/>
      <c r="C667" s="147"/>
      <c r="D667" s="411"/>
      <c r="E667" s="411"/>
      <c r="F667" s="411"/>
      <c r="G667" s="41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4.25" customHeight="1" x14ac:dyDescent="0.3">
      <c r="A668" s="410"/>
      <c r="B668" s="410"/>
      <c r="C668" s="147"/>
      <c r="D668" s="411"/>
      <c r="E668" s="411"/>
      <c r="F668" s="411"/>
      <c r="G668" s="41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4.25" customHeight="1" x14ac:dyDescent="0.3">
      <c r="A669" s="410"/>
      <c r="B669" s="410"/>
      <c r="C669" s="147"/>
      <c r="D669" s="411"/>
      <c r="E669" s="411"/>
      <c r="F669" s="411"/>
      <c r="G669" s="41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4.25" customHeight="1" x14ac:dyDescent="0.3">
      <c r="A670" s="410"/>
      <c r="B670" s="410"/>
      <c r="C670" s="147"/>
      <c r="D670" s="411"/>
      <c r="E670" s="411"/>
      <c r="F670" s="411"/>
      <c r="G670" s="41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4.25" customHeight="1" x14ac:dyDescent="0.3">
      <c r="A671" s="410"/>
      <c r="B671" s="410"/>
      <c r="C671" s="147"/>
      <c r="D671" s="411"/>
      <c r="E671" s="411"/>
      <c r="F671" s="411"/>
      <c r="G671" s="41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4.25" customHeight="1" x14ac:dyDescent="0.3">
      <c r="A672" s="410"/>
      <c r="B672" s="410"/>
      <c r="C672" s="147"/>
      <c r="D672" s="411"/>
      <c r="E672" s="411"/>
      <c r="F672" s="411"/>
      <c r="G672" s="41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4.25" customHeight="1" x14ac:dyDescent="0.3">
      <c r="A673" s="410"/>
      <c r="B673" s="410"/>
      <c r="C673" s="147"/>
      <c r="D673" s="411"/>
      <c r="E673" s="411"/>
      <c r="F673" s="411"/>
      <c r="G673" s="41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4.25" customHeight="1" x14ac:dyDescent="0.3">
      <c r="A674" s="410"/>
      <c r="B674" s="410"/>
      <c r="C674" s="147"/>
      <c r="D674" s="411"/>
      <c r="E674" s="411"/>
      <c r="F674" s="411"/>
      <c r="G674" s="41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4.25" customHeight="1" x14ac:dyDescent="0.3">
      <c r="A675" s="410"/>
      <c r="B675" s="410"/>
      <c r="C675" s="147"/>
      <c r="D675" s="411"/>
      <c r="E675" s="411"/>
      <c r="F675" s="411"/>
      <c r="G675" s="41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4.25" customHeight="1" x14ac:dyDescent="0.3">
      <c r="A676" s="410"/>
      <c r="B676" s="410"/>
      <c r="C676" s="147"/>
      <c r="D676" s="411"/>
      <c r="E676" s="411"/>
      <c r="F676" s="411"/>
      <c r="G676" s="41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4.25" customHeight="1" x14ac:dyDescent="0.3">
      <c r="A677" s="410"/>
      <c r="B677" s="410"/>
      <c r="C677" s="147"/>
      <c r="D677" s="411"/>
      <c r="E677" s="411"/>
      <c r="F677" s="411"/>
      <c r="G677" s="41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4.25" customHeight="1" x14ac:dyDescent="0.3">
      <c r="A678" s="410"/>
      <c r="B678" s="410"/>
      <c r="C678" s="147"/>
      <c r="D678" s="411"/>
      <c r="E678" s="411"/>
      <c r="F678" s="411"/>
      <c r="G678" s="41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4.25" customHeight="1" x14ac:dyDescent="0.3">
      <c r="A679" s="410"/>
      <c r="B679" s="410"/>
      <c r="C679" s="147"/>
      <c r="D679" s="411"/>
      <c r="E679" s="411"/>
      <c r="F679" s="411"/>
      <c r="G679" s="41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4.25" customHeight="1" x14ac:dyDescent="0.3">
      <c r="A680" s="410"/>
      <c r="B680" s="410"/>
      <c r="C680" s="147"/>
      <c r="D680" s="411"/>
      <c r="E680" s="411"/>
      <c r="F680" s="411"/>
      <c r="G680" s="41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4.25" customHeight="1" x14ac:dyDescent="0.3">
      <c r="A681" s="410"/>
      <c r="B681" s="410"/>
      <c r="C681" s="147"/>
      <c r="D681" s="411"/>
      <c r="E681" s="411"/>
      <c r="F681" s="411"/>
      <c r="G681" s="41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4.25" customHeight="1" x14ac:dyDescent="0.3">
      <c r="A682" s="410"/>
      <c r="B682" s="410"/>
      <c r="C682" s="147"/>
      <c r="D682" s="411"/>
      <c r="E682" s="411"/>
      <c r="F682" s="411"/>
      <c r="G682" s="41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4.25" customHeight="1" x14ac:dyDescent="0.3">
      <c r="A683" s="410"/>
      <c r="B683" s="410"/>
      <c r="C683" s="147"/>
      <c r="D683" s="411"/>
      <c r="E683" s="411"/>
      <c r="F683" s="411"/>
      <c r="G683" s="41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4.25" customHeight="1" x14ac:dyDescent="0.3">
      <c r="A684" s="410"/>
      <c r="B684" s="410"/>
      <c r="C684" s="147"/>
      <c r="D684" s="411"/>
      <c r="E684" s="411"/>
      <c r="F684" s="411"/>
      <c r="G684" s="41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4.25" customHeight="1" x14ac:dyDescent="0.3">
      <c r="A685" s="410"/>
      <c r="B685" s="410"/>
      <c r="C685" s="147"/>
      <c r="D685" s="411"/>
      <c r="E685" s="411"/>
      <c r="F685" s="411"/>
      <c r="G685" s="41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4.25" customHeight="1" x14ac:dyDescent="0.3">
      <c r="A686" s="410"/>
      <c r="B686" s="410"/>
      <c r="C686" s="147"/>
      <c r="D686" s="411"/>
      <c r="E686" s="411"/>
      <c r="F686" s="411"/>
      <c r="G686" s="41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4.25" customHeight="1" x14ac:dyDescent="0.3">
      <c r="A687" s="410"/>
      <c r="B687" s="410"/>
      <c r="C687" s="147"/>
      <c r="D687" s="411"/>
      <c r="E687" s="411"/>
      <c r="F687" s="411"/>
      <c r="G687" s="41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4.25" customHeight="1" x14ac:dyDescent="0.3">
      <c r="A688" s="410"/>
      <c r="B688" s="410"/>
      <c r="C688" s="147"/>
      <c r="D688" s="411"/>
      <c r="E688" s="411"/>
      <c r="F688" s="411"/>
      <c r="G688" s="41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4.25" customHeight="1" x14ac:dyDescent="0.3">
      <c r="A689" s="410"/>
      <c r="B689" s="410"/>
      <c r="C689" s="147"/>
      <c r="D689" s="411"/>
      <c r="E689" s="411"/>
      <c r="F689" s="411"/>
      <c r="G689" s="41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4.25" customHeight="1" x14ac:dyDescent="0.3">
      <c r="A690" s="410"/>
      <c r="B690" s="410"/>
      <c r="C690" s="147"/>
      <c r="D690" s="411"/>
      <c r="E690" s="411"/>
      <c r="F690" s="411"/>
      <c r="G690" s="41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4.25" customHeight="1" x14ac:dyDescent="0.3">
      <c r="A691" s="410"/>
      <c r="B691" s="410"/>
      <c r="C691" s="147"/>
      <c r="D691" s="411"/>
      <c r="E691" s="411"/>
      <c r="F691" s="411"/>
      <c r="G691" s="41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4.25" customHeight="1" x14ac:dyDescent="0.3">
      <c r="A692" s="410"/>
      <c r="B692" s="410"/>
      <c r="C692" s="147"/>
      <c r="D692" s="411"/>
      <c r="E692" s="411"/>
      <c r="F692" s="411"/>
      <c r="G692" s="41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4.25" customHeight="1" x14ac:dyDescent="0.3">
      <c r="A693" s="410"/>
      <c r="B693" s="410"/>
      <c r="C693" s="147"/>
      <c r="D693" s="411"/>
      <c r="E693" s="411"/>
      <c r="F693" s="411"/>
      <c r="G693" s="41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4.25" customHeight="1" x14ac:dyDescent="0.3">
      <c r="A694" s="410"/>
      <c r="B694" s="410"/>
      <c r="C694" s="147"/>
      <c r="D694" s="411"/>
      <c r="E694" s="411"/>
      <c r="F694" s="411"/>
      <c r="G694" s="41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4.25" customHeight="1" x14ac:dyDescent="0.3">
      <c r="A695" s="410"/>
      <c r="B695" s="410"/>
      <c r="C695" s="147"/>
      <c r="D695" s="411"/>
      <c r="E695" s="411"/>
      <c r="F695" s="411"/>
      <c r="G695" s="41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4.25" customHeight="1" x14ac:dyDescent="0.3">
      <c r="A696" s="410"/>
      <c r="B696" s="410"/>
      <c r="C696" s="147"/>
      <c r="D696" s="411"/>
      <c r="E696" s="411"/>
      <c r="F696" s="411"/>
      <c r="G696" s="41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4.25" customHeight="1" x14ac:dyDescent="0.3">
      <c r="A697" s="410"/>
      <c r="B697" s="410"/>
      <c r="C697" s="147"/>
      <c r="D697" s="411"/>
      <c r="E697" s="411"/>
      <c r="F697" s="411"/>
      <c r="G697" s="41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4.25" customHeight="1" x14ac:dyDescent="0.3">
      <c r="A698" s="410"/>
      <c r="B698" s="410"/>
      <c r="C698" s="147"/>
      <c r="D698" s="411"/>
      <c r="E698" s="411"/>
      <c r="F698" s="411"/>
      <c r="G698" s="41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4.25" customHeight="1" x14ac:dyDescent="0.3">
      <c r="A699" s="410"/>
      <c r="B699" s="410"/>
      <c r="C699" s="147"/>
      <c r="D699" s="411"/>
      <c r="E699" s="411"/>
      <c r="F699" s="411"/>
      <c r="G699" s="41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4.25" customHeight="1" x14ac:dyDescent="0.3">
      <c r="A700" s="410"/>
      <c r="B700" s="410"/>
      <c r="C700" s="147"/>
      <c r="D700" s="411"/>
      <c r="E700" s="411"/>
      <c r="F700" s="411"/>
      <c r="G700" s="41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4.25" customHeight="1" x14ac:dyDescent="0.3">
      <c r="A701" s="410"/>
      <c r="B701" s="410"/>
      <c r="C701" s="147"/>
      <c r="D701" s="411"/>
      <c r="E701" s="411"/>
      <c r="F701" s="411"/>
      <c r="G701" s="41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4.25" customHeight="1" x14ac:dyDescent="0.3">
      <c r="A702" s="410"/>
      <c r="B702" s="410"/>
      <c r="C702" s="147"/>
      <c r="D702" s="411"/>
      <c r="E702" s="411"/>
      <c r="F702" s="411"/>
      <c r="G702" s="41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4.25" customHeight="1" x14ac:dyDescent="0.3">
      <c r="A703" s="410"/>
      <c r="B703" s="410"/>
      <c r="C703" s="147"/>
      <c r="D703" s="411"/>
      <c r="E703" s="411"/>
      <c r="F703" s="411"/>
      <c r="G703" s="41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4.25" customHeight="1" x14ac:dyDescent="0.3">
      <c r="A704" s="410"/>
      <c r="B704" s="410"/>
      <c r="C704" s="147"/>
      <c r="D704" s="411"/>
      <c r="E704" s="411"/>
      <c r="F704" s="411"/>
      <c r="G704" s="41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4.25" customHeight="1" x14ac:dyDescent="0.3">
      <c r="A705" s="410"/>
      <c r="B705" s="410"/>
      <c r="C705" s="147"/>
      <c r="D705" s="411"/>
      <c r="E705" s="411"/>
      <c r="F705" s="411"/>
      <c r="G705" s="41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4.25" customHeight="1" x14ac:dyDescent="0.3">
      <c r="A706" s="410"/>
      <c r="B706" s="410"/>
      <c r="C706" s="147"/>
      <c r="D706" s="411"/>
      <c r="E706" s="411"/>
      <c r="F706" s="411"/>
      <c r="G706" s="41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4.25" customHeight="1" x14ac:dyDescent="0.3">
      <c r="A707" s="410"/>
      <c r="B707" s="410"/>
      <c r="C707" s="147"/>
      <c r="D707" s="411"/>
      <c r="E707" s="411"/>
      <c r="F707" s="411"/>
      <c r="G707" s="41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4.25" customHeight="1" x14ac:dyDescent="0.3">
      <c r="A708" s="410"/>
      <c r="B708" s="410"/>
      <c r="C708" s="147"/>
      <c r="D708" s="411"/>
      <c r="E708" s="411"/>
      <c r="F708" s="411"/>
      <c r="G708" s="41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4.25" customHeight="1" x14ac:dyDescent="0.3">
      <c r="A709" s="410"/>
      <c r="B709" s="410"/>
      <c r="C709" s="147"/>
      <c r="D709" s="411"/>
      <c r="E709" s="411"/>
      <c r="F709" s="411"/>
      <c r="G709" s="41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4.25" customHeight="1" x14ac:dyDescent="0.3">
      <c r="A710" s="410"/>
      <c r="B710" s="410"/>
      <c r="C710" s="147"/>
      <c r="D710" s="411"/>
      <c r="E710" s="411"/>
      <c r="F710" s="411"/>
      <c r="G710" s="41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4.25" customHeight="1" x14ac:dyDescent="0.3">
      <c r="A711" s="410"/>
      <c r="B711" s="410"/>
      <c r="C711" s="147"/>
      <c r="D711" s="411"/>
      <c r="E711" s="411"/>
      <c r="F711" s="411"/>
      <c r="G711" s="41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4.25" customHeight="1" x14ac:dyDescent="0.3">
      <c r="A712" s="410"/>
      <c r="B712" s="410"/>
      <c r="C712" s="147"/>
      <c r="D712" s="411"/>
      <c r="E712" s="411"/>
      <c r="F712" s="411"/>
      <c r="G712" s="41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4.25" customHeight="1" x14ac:dyDescent="0.3">
      <c r="A713" s="410"/>
      <c r="B713" s="410"/>
      <c r="C713" s="147"/>
      <c r="D713" s="411"/>
      <c r="E713" s="411"/>
      <c r="F713" s="411"/>
      <c r="G713" s="41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4.25" customHeight="1" x14ac:dyDescent="0.3">
      <c r="A714" s="410"/>
      <c r="B714" s="410"/>
      <c r="C714" s="147"/>
      <c r="D714" s="411"/>
      <c r="E714" s="411"/>
      <c r="F714" s="411"/>
      <c r="G714" s="41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4.25" customHeight="1" x14ac:dyDescent="0.3">
      <c r="A715" s="410"/>
      <c r="B715" s="410"/>
      <c r="C715" s="147"/>
      <c r="D715" s="411"/>
      <c r="E715" s="411"/>
      <c r="F715" s="411"/>
      <c r="G715" s="41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4.25" customHeight="1" x14ac:dyDescent="0.3">
      <c r="A716" s="410"/>
      <c r="B716" s="410"/>
      <c r="C716" s="147"/>
      <c r="D716" s="411"/>
      <c r="E716" s="411"/>
      <c r="F716" s="411"/>
      <c r="G716" s="41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4.25" customHeight="1" x14ac:dyDescent="0.3">
      <c r="A717" s="410"/>
      <c r="B717" s="410"/>
      <c r="C717" s="147"/>
      <c r="D717" s="411"/>
      <c r="E717" s="411"/>
      <c r="F717" s="411"/>
      <c r="G717" s="41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4.25" customHeight="1" x14ac:dyDescent="0.3">
      <c r="A718" s="410"/>
      <c r="B718" s="410"/>
      <c r="C718" s="147"/>
      <c r="D718" s="411"/>
      <c r="E718" s="411"/>
      <c r="F718" s="411"/>
      <c r="G718" s="41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4.25" customHeight="1" x14ac:dyDescent="0.3">
      <c r="A719" s="410"/>
      <c r="B719" s="410"/>
      <c r="C719" s="147"/>
      <c r="D719" s="411"/>
      <c r="E719" s="411"/>
      <c r="F719" s="411"/>
      <c r="G719" s="41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4.25" customHeight="1" x14ac:dyDescent="0.3">
      <c r="A720" s="410"/>
      <c r="B720" s="410"/>
      <c r="C720" s="147"/>
      <c r="D720" s="411"/>
      <c r="E720" s="411"/>
      <c r="F720" s="411"/>
      <c r="G720" s="41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4.25" customHeight="1" x14ac:dyDescent="0.3">
      <c r="A721" s="410"/>
      <c r="B721" s="410"/>
      <c r="C721" s="147"/>
      <c r="D721" s="411"/>
      <c r="E721" s="411"/>
      <c r="F721" s="411"/>
      <c r="G721" s="41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4.25" customHeight="1" x14ac:dyDescent="0.3">
      <c r="A722" s="410"/>
      <c r="B722" s="410"/>
      <c r="C722" s="147"/>
      <c r="D722" s="411"/>
      <c r="E722" s="411"/>
      <c r="F722" s="411"/>
      <c r="G722" s="41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4.25" customHeight="1" x14ac:dyDescent="0.3">
      <c r="A723" s="410"/>
      <c r="B723" s="410"/>
      <c r="C723" s="147"/>
      <c r="D723" s="411"/>
      <c r="E723" s="411"/>
      <c r="F723" s="411"/>
      <c r="G723" s="41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4.25" customHeight="1" x14ac:dyDescent="0.3">
      <c r="A724" s="410"/>
      <c r="B724" s="410"/>
      <c r="C724" s="147"/>
      <c r="D724" s="411"/>
      <c r="E724" s="411"/>
      <c r="F724" s="411"/>
      <c r="G724" s="41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4.25" customHeight="1" x14ac:dyDescent="0.3">
      <c r="A725" s="410"/>
      <c r="B725" s="410"/>
      <c r="C725" s="147"/>
      <c r="D725" s="411"/>
      <c r="E725" s="411"/>
      <c r="F725" s="411"/>
      <c r="G725" s="41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4.25" customHeight="1" x14ac:dyDescent="0.3">
      <c r="A726" s="410"/>
      <c r="B726" s="410"/>
      <c r="C726" s="147"/>
      <c r="D726" s="411"/>
      <c r="E726" s="411"/>
      <c r="F726" s="411"/>
      <c r="G726" s="41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4.25" customHeight="1" x14ac:dyDescent="0.3">
      <c r="A727" s="410"/>
      <c r="B727" s="410"/>
      <c r="C727" s="147"/>
      <c r="D727" s="411"/>
      <c r="E727" s="411"/>
      <c r="F727" s="411"/>
      <c r="G727" s="41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4.25" customHeight="1" x14ac:dyDescent="0.3">
      <c r="A728" s="410"/>
      <c r="B728" s="410"/>
      <c r="C728" s="147"/>
      <c r="D728" s="411"/>
      <c r="E728" s="411"/>
      <c r="F728" s="411"/>
      <c r="G728" s="41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4.25" customHeight="1" x14ac:dyDescent="0.3">
      <c r="A729" s="410"/>
      <c r="B729" s="410"/>
      <c r="C729" s="147"/>
      <c r="D729" s="411"/>
      <c r="E729" s="411"/>
      <c r="F729" s="411"/>
      <c r="G729" s="41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4.25" customHeight="1" x14ac:dyDescent="0.3">
      <c r="A730" s="410"/>
      <c r="B730" s="410"/>
      <c r="C730" s="147"/>
      <c r="D730" s="411"/>
      <c r="E730" s="411"/>
      <c r="F730" s="411"/>
      <c r="G730" s="41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4.25" customHeight="1" x14ac:dyDescent="0.3">
      <c r="A731" s="410"/>
      <c r="B731" s="410"/>
      <c r="C731" s="147"/>
      <c r="D731" s="411"/>
      <c r="E731" s="411"/>
      <c r="F731" s="411"/>
      <c r="G731" s="41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4.25" customHeight="1" x14ac:dyDescent="0.3">
      <c r="A732" s="410"/>
      <c r="B732" s="410"/>
      <c r="C732" s="147"/>
      <c r="D732" s="411"/>
      <c r="E732" s="411"/>
      <c r="F732" s="411"/>
      <c r="G732" s="41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4.25" customHeight="1" x14ac:dyDescent="0.3">
      <c r="A733" s="410"/>
      <c r="B733" s="410"/>
      <c r="C733" s="147"/>
      <c r="D733" s="411"/>
      <c r="E733" s="411"/>
      <c r="F733" s="411"/>
      <c r="G733" s="41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4.25" customHeight="1" x14ac:dyDescent="0.3">
      <c r="A734" s="410"/>
      <c r="B734" s="410"/>
      <c r="C734" s="147"/>
      <c r="D734" s="411"/>
      <c r="E734" s="411"/>
      <c r="F734" s="411"/>
      <c r="G734" s="41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4.25" customHeight="1" x14ac:dyDescent="0.3">
      <c r="A735" s="410"/>
      <c r="B735" s="410"/>
      <c r="C735" s="147"/>
      <c r="D735" s="411"/>
      <c r="E735" s="411"/>
      <c r="F735" s="411"/>
      <c r="G735" s="41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4.25" customHeight="1" x14ac:dyDescent="0.3">
      <c r="A736" s="410"/>
      <c r="B736" s="410"/>
      <c r="C736" s="147"/>
      <c r="D736" s="411"/>
      <c r="E736" s="411"/>
      <c r="F736" s="411"/>
      <c r="G736" s="41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4.25" customHeight="1" x14ac:dyDescent="0.3">
      <c r="A737" s="410"/>
      <c r="B737" s="410"/>
      <c r="C737" s="147"/>
      <c r="D737" s="411"/>
      <c r="E737" s="411"/>
      <c r="F737" s="411"/>
      <c r="G737" s="41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4.25" customHeight="1" x14ac:dyDescent="0.3">
      <c r="A738" s="410"/>
      <c r="B738" s="410"/>
      <c r="C738" s="147"/>
      <c r="D738" s="411"/>
      <c r="E738" s="411"/>
      <c r="F738" s="411"/>
      <c r="G738" s="41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4.25" customHeight="1" x14ac:dyDescent="0.3">
      <c r="A739" s="410"/>
      <c r="B739" s="410"/>
      <c r="C739" s="147"/>
      <c r="D739" s="411"/>
      <c r="E739" s="411"/>
      <c r="F739" s="411"/>
      <c r="G739" s="41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4.25" customHeight="1" x14ac:dyDescent="0.3">
      <c r="A740" s="410"/>
      <c r="B740" s="410"/>
      <c r="C740" s="147"/>
      <c r="D740" s="411"/>
      <c r="E740" s="411"/>
      <c r="F740" s="411"/>
      <c r="G740" s="41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4.25" customHeight="1" x14ac:dyDescent="0.3">
      <c r="A741" s="410"/>
      <c r="B741" s="410"/>
      <c r="C741" s="147"/>
      <c r="D741" s="411"/>
      <c r="E741" s="411"/>
      <c r="F741" s="411"/>
      <c r="G741" s="41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4.25" customHeight="1" x14ac:dyDescent="0.3">
      <c r="A742" s="410"/>
      <c r="B742" s="410"/>
      <c r="C742" s="147"/>
      <c r="D742" s="411"/>
      <c r="E742" s="411"/>
      <c r="F742" s="411"/>
      <c r="G742" s="41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4.25" customHeight="1" x14ac:dyDescent="0.3">
      <c r="A743" s="410"/>
      <c r="B743" s="410"/>
      <c r="C743" s="147"/>
      <c r="D743" s="411"/>
      <c r="E743" s="411"/>
      <c r="F743" s="411"/>
      <c r="G743" s="41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4.25" customHeight="1" x14ac:dyDescent="0.3">
      <c r="A744" s="410"/>
      <c r="B744" s="410"/>
      <c r="C744" s="147"/>
      <c r="D744" s="411"/>
      <c r="E744" s="411"/>
      <c r="F744" s="411"/>
      <c r="G744" s="41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4.25" customHeight="1" x14ac:dyDescent="0.3">
      <c r="A745" s="410"/>
      <c r="B745" s="410"/>
      <c r="C745" s="147"/>
      <c r="D745" s="411"/>
      <c r="E745" s="411"/>
      <c r="F745" s="411"/>
      <c r="G745" s="41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4.25" customHeight="1" x14ac:dyDescent="0.3">
      <c r="A746" s="410"/>
      <c r="B746" s="410"/>
      <c r="C746" s="147"/>
      <c r="D746" s="411"/>
      <c r="E746" s="411"/>
      <c r="F746" s="411"/>
      <c r="G746" s="41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4.25" customHeight="1" x14ac:dyDescent="0.3">
      <c r="A747" s="410"/>
      <c r="B747" s="410"/>
      <c r="C747" s="147"/>
      <c r="D747" s="411"/>
      <c r="E747" s="411"/>
      <c r="F747" s="411"/>
      <c r="G747" s="41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4.25" customHeight="1" x14ac:dyDescent="0.3">
      <c r="A748" s="410"/>
      <c r="B748" s="410"/>
      <c r="C748" s="147"/>
      <c r="D748" s="411"/>
      <c r="E748" s="411"/>
      <c r="F748" s="411"/>
      <c r="G748" s="41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4.25" customHeight="1" x14ac:dyDescent="0.3">
      <c r="A749" s="410"/>
      <c r="B749" s="410"/>
      <c r="C749" s="147"/>
      <c r="D749" s="411"/>
      <c r="E749" s="411"/>
      <c r="F749" s="411"/>
      <c r="G749" s="41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4.25" customHeight="1" x14ac:dyDescent="0.3">
      <c r="A750" s="410"/>
      <c r="B750" s="410"/>
      <c r="C750" s="147"/>
      <c r="D750" s="411"/>
      <c r="E750" s="411"/>
      <c r="F750" s="411"/>
      <c r="G750" s="41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4.25" customHeight="1" x14ac:dyDescent="0.3">
      <c r="A751" s="410"/>
      <c r="B751" s="410"/>
      <c r="C751" s="147"/>
      <c r="D751" s="411"/>
      <c r="E751" s="411"/>
      <c r="F751" s="411"/>
      <c r="G751" s="41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4.25" customHeight="1" x14ac:dyDescent="0.3">
      <c r="A752" s="410"/>
      <c r="B752" s="410"/>
      <c r="C752" s="147"/>
      <c r="D752" s="411"/>
      <c r="E752" s="411"/>
      <c r="F752" s="411"/>
      <c r="G752" s="41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4.25" customHeight="1" x14ac:dyDescent="0.3">
      <c r="A753" s="410"/>
      <c r="B753" s="410"/>
      <c r="C753" s="147"/>
      <c r="D753" s="411"/>
      <c r="E753" s="411"/>
      <c r="F753" s="411"/>
      <c r="G753" s="41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4.25" customHeight="1" x14ac:dyDescent="0.3">
      <c r="A754" s="410"/>
      <c r="B754" s="410"/>
      <c r="C754" s="147"/>
      <c r="D754" s="411"/>
      <c r="E754" s="411"/>
      <c r="F754" s="411"/>
      <c r="G754" s="41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4.25" customHeight="1" x14ac:dyDescent="0.3">
      <c r="A755" s="410"/>
      <c r="B755" s="410"/>
      <c r="C755" s="147"/>
      <c r="D755" s="411"/>
      <c r="E755" s="411"/>
      <c r="F755" s="411"/>
      <c r="G755" s="41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4.25" customHeight="1" x14ac:dyDescent="0.3">
      <c r="A756" s="410"/>
      <c r="B756" s="410"/>
      <c r="C756" s="147"/>
      <c r="D756" s="411"/>
      <c r="E756" s="411"/>
      <c r="F756" s="411"/>
      <c r="G756" s="41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4.25" customHeight="1" x14ac:dyDescent="0.3">
      <c r="A757" s="410"/>
      <c r="B757" s="410"/>
      <c r="C757" s="147"/>
      <c r="D757" s="411"/>
      <c r="E757" s="411"/>
      <c r="F757" s="411"/>
      <c r="G757" s="41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4.25" customHeight="1" x14ac:dyDescent="0.3">
      <c r="A758" s="410"/>
      <c r="B758" s="410"/>
      <c r="C758" s="147"/>
      <c r="D758" s="411"/>
      <c r="E758" s="411"/>
      <c r="F758" s="411"/>
      <c r="G758" s="41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4.25" customHeight="1" x14ac:dyDescent="0.3">
      <c r="A759" s="410"/>
      <c r="B759" s="410"/>
      <c r="C759" s="147"/>
      <c r="D759" s="411"/>
      <c r="E759" s="411"/>
      <c r="F759" s="411"/>
      <c r="G759" s="41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4.25" customHeight="1" x14ac:dyDescent="0.3">
      <c r="A760" s="410"/>
      <c r="B760" s="410"/>
      <c r="C760" s="147"/>
      <c r="D760" s="411"/>
      <c r="E760" s="411"/>
      <c r="F760" s="411"/>
      <c r="G760" s="41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4.25" customHeight="1" x14ac:dyDescent="0.3">
      <c r="A761" s="410"/>
      <c r="B761" s="410"/>
      <c r="C761" s="147"/>
      <c r="D761" s="411"/>
      <c r="E761" s="411"/>
      <c r="F761" s="411"/>
      <c r="G761" s="41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4.25" customHeight="1" x14ac:dyDescent="0.3">
      <c r="A762" s="410"/>
      <c r="B762" s="410"/>
      <c r="C762" s="147"/>
      <c r="D762" s="411"/>
      <c r="E762" s="411"/>
      <c r="F762" s="411"/>
      <c r="G762" s="41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4.25" customHeight="1" x14ac:dyDescent="0.3">
      <c r="A763" s="410"/>
      <c r="B763" s="410"/>
      <c r="C763" s="147"/>
      <c r="D763" s="411"/>
      <c r="E763" s="411"/>
      <c r="F763" s="411"/>
      <c r="G763" s="41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4.25" customHeight="1" x14ac:dyDescent="0.3">
      <c r="A764" s="410"/>
      <c r="B764" s="410"/>
      <c r="C764" s="147"/>
      <c r="D764" s="411"/>
      <c r="E764" s="411"/>
      <c r="F764" s="411"/>
      <c r="G764" s="41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4.25" customHeight="1" x14ac:dyDescent="0.3">
      <c r="A765" s="410"/>
      <c r="B765" s="410"/>
      <c r="C765" s="147"/>
      <c r="D765" s="411"/>
      <c r="E765" s="411"/>
      <c r="F765" s="411"/>
      <c r="G765" s="41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4.25" customHeight="1" x14ac:dyDescent="0.3">
      <c r="A766" s="410"/>
      <c r="B766" s="410"/>
      <c r="C766" s="147"/>
      <c r="D766" s="411"/>
      <c r="E766" s="411"/>
      <c r="F766" s="411"/>
      <c r="G766" s="41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4.25" customHeight="1" x14ac:dyDescent="0.3">
      <c r="A767" s="410"/>
      <c r="B767" s="410"/>
      <c r="C767" s="147"/>
      <c r="D767" s="411"/>
      <c r="E767" s="411"/>
      <c r="F767" s="411"/>
      <c r="G767" s="41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4.25" customHeight="1" x14ac:dyDescent="0.3">
      <c r="A768" s="410"/>
      <c r="B768" s="410"/>
      <c r="C768" s="147"/>
      <c r="D768" s="411"/>
      <c r="E768" s="411"/>
      <c r="F768" s="411"/>
      <c r="G768" s="41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4.25" customHeight="1" x14ac:dyDescent="0.3">
      <c r="A769" s="410"/>
      <c r="B769" s="410"/>
      <c r="C769" s="147"/>
      <c r="D769" s="411"/>
      <c r="E769" s="411"/>
      <c r="F769" s="411"/>
      <c r="G769" s="41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4.25" customHeight="1" x14ac:dyDescent="0.3">
      <c r="A770" s="410"/>
      <c r="B770" s="410"/>
      <c r="C770" s="147"/>
      <c r="D770" s="411"/>
      <c r="E770" s="411"/>
      <c r="F770" s="411"/>
      <c r="G770" s="41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4.25" customHeight="1" x14ac:dyDescent="0.3">
      <c r="A771" s="410"/>
      <c r="B771" s="410"/>
      <c r="C771" s="147"/>
      <c r="D771" s="411"/>
      <c r="E771" s="411"/>
      <c r="F771" s="411"/>
      <c r="G771" s="41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4.25" customHeight="1" x14ac:dyDescent="0.3">
      <c r="A772" s="410"/>
      <c r="B772" s="410"/>
      <c r="C772" s="147"/>
      <c r="D772" s="411"/>
      <c r="E772" s="411"/>
      <c r="F772" s="411"/>
      <c r="G772" s="41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4.25" customHeight="1" x14ac:dyDescent="0.3">
      <c r="A773" s="410"/>
      <c r="B773" s="410"/>
      <c r="C773" s="147"/>
      <c r="D773" s="411"/>
      <c r="E773" s="411"/>
      <c r="F773" s="411"/>
      <c r="G773" s="41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4.25" customHeight="1" x14ac:dyDescent="0.3">
      <c r="A774" s="410"/>
      <c r="B774" s="410"/>
      <c r="C774" s="147"/>
      <c r="D774" s="411"/>
      <c r="E774" s="411"/>
      <c r="F774" s="411"/>
      <c r="G774" s="41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4.25" customHeight="1" x14ac:dyDescent="0.3">
      <c r="A775" s="410"/>
      <c r="B775" s="410"/>
      <c r="C775" s="147"/>
      <c r="D775" s="411"/>
      <c r="E775" s="411"/>
      <c r="F775" s="411"/>
      <c r="G775" s="41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4.25" customHeight="1" x14ac:dyDescent="0.3">
      <c r="A776" s="410"/>
      <c r="B776" s="410"/>
      <c r="C776" s="147"/>
      <c r="D776" s="411"/>
      <c r="E776" s="411"/>
      <c r="F776" s="411"/>
      <c r="G776" s="41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4.25" customHeight="1" x14ac:dyDescent="0.3">
      <c r="A777" s="410"/>
      <c r="B777" s="410"/>
      <c r="C777" s="147"/>
      <c r="D777" s="411"/>
      <c r="E777" s="411"/>
      <c r="F777" s="411"/>
      <c r="G777" s="41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4.25" customHeight="1" x14ac:dyDescent="0.3">
      <c r="A778" s="410"/>
      <c r="B778" s="410"/>
      <c r="C778" s="147"/>
      <c r="D778" s="411"/>
      <c r="E778" s="411"/>
      <c r="F778" s="411"/>
      <c r="G778" s="41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4.25" customHeight="1" x14ac:dyDescent="0.3">
      <c r="A779" s="410"/>
      <c r="B779" s="410"/>
      <c r="C779" s="147"/>
      <c r="D779" s="411"/>
      <c r="E779" s="411"/>
      <c r="F779" s="411"/>
      <c r="G779" s="41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4.25" customHeight="1" x14ac:dyDescent="0.3">
      <c r="A780" s="410"/>
      <c r="B780" s="410"/>
      <c r="C780" s="147"/>
      <c r="D780" s="411"/>
      <c r="E780" s="411"/>
      <c r="F780" s="411"/>
      <c r="G780" s="41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4.25" customHeight="1" x14ac:dyDescent="0.3">
      <c r="A781" s="410"/>
      <c r="B781" s="410"/>
      <c r="C781" s="147"/>
      <c r="D781" s="411"/>
      <c r="E781" s="411"/>
      <c r="F781" s="411"/>
      <c r="G781" s="41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4.25" customHeight="1" x14ac:dyDescent="0.3">
      <c r="A782" s="410"/>
      <c r="B782" s="410"/>
      <c r="C782" s="147"/>
      <c r="D782" s="411"/>
      <c r="E782" s="411"/>
      <c r="F782" s="411"/>
      <c r="G782" s="41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4.25" customHeight="1" x14ac:dyDescent="0.3">
      <c r="A783" s="410"/>
      <c r="B783" s="410"/>
      <c r="C783" s="147"/>
      <c r="D783" s="411"/>
      <c r="E783" s="411"/>
      <c r="F783" s="411"/>
      <c r="G783" s="41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4.25" customHeight="1" x14ac:dyDescent="0.3">
      <c r="A784" s="410"/>
      <c r="B784" s="410"/>
      <c r="C784" s="147"/>
      <c r="D784" s="411"/>
      <c r="E784" s="411"/>
      <c r="F784" s="411"/>
      <c r="G784" s="41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4.25" customHeight="1" x14ac:dyDescent="0.3">
      <c r="A785" s="410"/>
      <c r="B785" s="410"/>
      <c r="C785" s="147"/>
      <c r="D785" s="411"/>
      <c r="E785" s="411"/>
      <c r="F785" s="411"/>
      <c r="G785" s="41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4.25" customHeight="1" x14ac:dyDescent="0.3">
      <c r="A786" s="410"/>
      <c r="B786" s="410"/>
      <c r="C786" s="147"/>
      <c r="D786" s="411"/>
      <c r="E786" s="411"/>
      <c r="F786" s="411"/>
      <c r="G786" s="41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4.25" customHeight="1" x14ac:dyDescent="0.3">
      <c r="A787" s="410"/>
      <c r="B787" s="410"/>
      <c r="C787" s="147"/>
      <c r="D787" s="411"/>
      <c r="E787" s="411"/>
      <c r="F787" s="411"/>
      <c r="G787" s="41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4.25" customHeight="1" x14ac:dyDescent="0.3">
      <c r="A788" s="410"/>
      <c r="B788" s="410"/>
      <c r="C788" s="147"/>
      <c r="D788" s="411"/>
      <c r="E788" s="411"/>
      <c r="F788" s="411"/>
      <c r="G788" s="41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4.25" customHeight="1" x14ac:dyDescent="0.3">
      <c r="A789" s="410"/>
      <c r="B789" s="410"/>
      <c r="C789" s="147"/>
      <c r="D789" s="411"/>
      <c r="E789" s="411"/>
      <c r="F789" s="411"/>
      <c r="G789" s="41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4.25" customHeight="1" x14ac:dyDescent="0.3">
      <c r="A790" s="410"/>
      <c r="B790" s="410"/>
      <c r="C790" s="147"/>
      <c r="D790" s="411"/>
      <c r="E790" s="411"/>
      <c r="F790" s="411"/>
      <c r="G790" s="41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4.25" customHeight="1" x14ac:dyDescent="0.3">
      <c r="A791" s="410"/>
      <c r="B791" s="410"/>
      <c r="C791" s="147"/>
      <c r="D791" s="411"/>
      <c r="E791" s="411"/>
      <c r="F791" s="411"/>
      <c r="G791" s="41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4.25" customHeight="1" x14ac:dyDescent="0.3">
      <c r="A792" s="410"/>
      <c r="B792" s="410"/>
      <c r="C792" s="147"/>
      <c r="D792" s="411"/>
      <c r="E792" s="411"/>
      <c r="F792" s="411"/>
      <c r="G792" s="41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4.25" customHeight="1" x14ac:dyDescent="0.3">
      <c r="A793" s="410"/>
      <c r="B793" s="410"/>
      <c r="C793" s="147"/>
      <c r="D793" s="411"/>
      <c r="E793" s="411"/>
      <c r="F793" s="411"/>
      <c r="G793" s="41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4.25" customHeight="1" x14ac:dyDescent="0.3">
      <c r="A794" s="410"/>
      <c r="B794" s="410"/>
      <c r="C794" s="147"/>
      <c r="D794" s="411"/>
      <c r="E794" s="411"/>
      <c r="F794" s="411"/>
      <c r="G794" s="41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4.25" customHeight="1" x14ac:dyDescent="0.3">
      <c r="A795" s="410"/>
      <c r="B795" s="410"/>
      <c r="C795" s="147"/>
      <c r="D795" s="411"/>
      <c r="E795" s="411"/>
      <c r="F795" s="411"/>
      <c r="G795" s="41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4.25" customHeight="1" x14ac:dyDescent="0.3">
      <c r="A796" s="410"/>
      <c r="B796" s="410"/>
      <c r="C796" s="147"/>
      <c r="D796" s="411"/>
      <c r="E796" s="411"/>
      <c r="F796" s="411"/>
      <c r="G796" s="41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4.25" customHeight="1" x14ac:dyDescent="0.3">
      <c r="A797" s="410"/>
      <c r="B797" s="410"/>
      <c r="C797" s="147"/>
      <c r="D797" s="411"/>
      <c r="E797" s="411"/>
      <c r="F797" s="411"/>
      <c r="G797" s="41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4.25" customHeight="1" x14ac:dyDescent="0.3">
      <c r="A798" s="410"/>
      <c r="B798" s="410"/>
      <c r="C798" s="147"/>
      <c r="D798" s="411"/>
      <c r="E798" s="411"/>
      <c r="F798" s="411"/>
      <c r="G798" s="41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4.25" customHeight="1" x14ac:dyDescent="0.3">
      <c r="A799" s="410"/>
      <c r="B799" s="410"/>
      <c r="C799" s="147"/>
      <c r="D799" s="411"/>
      <c r="E799" s="411"/>
      <c r="F799" s="411"/>
      <c r="G799" s="41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4.25" customHeight="1" x14ac:dyDescent="0.3">
      <c r="A800" s="410"/>
      <c r="B800" s="410"/>
      <c r="C800" s="147"/>
      <c r="D800" s="411"/>
      <c r="E800" s="411"/>
      <c r="F800" s="411"/>
      <c r="G800" s="41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4.25" customHeight="1" x14ac:dyDescent="0.3">
      <c r="A801" s="410"/>
      <c r="B801" s="410"/>
      <c r="C801" s="147"/>
      <c r="D801" s="411"/>
      <c r="E801" s="411"/>
      <c r="F801" s="411"/>
      <c r="G801" s="41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4.25" customHeight="1" x14ac:dyDescent="0.3">
      <c r="A802" s="410"/>
      <c r="B802" s="410"/>
      <c r="C802" s="147"/>
      <c r="D802" s="411"/>
      <c r="E802" s="411"/>
      <c r="F802" s="411"/>
      <c r="G802" s="41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4.25" customHeight="1" x14ac:dyDescent="0.3">
      <c r="A803" s="410"/>
      <c r="B803" s="410"/>
      <c r="C803" s="147"/>
      <c r="D803" s="411"/>
      <c r="E803" s="411"/>
      <c r="F803" s="411"/>
      <c r="G803" s="41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4.25" customHeight="1" x14ac:dyDescent="0.3">
      <c r="A804" s="410"/>
      <c r="B804" s="410"/>
      <c r="C804" s="147"/>
      <c r="D804" s="411"/>
      <c r="E804" s="411"/>
      <c r="F804" s="411"/>
      <c r="G804" s="41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4.25" customHeight="1" x14ac:dyDescent="0.3">
      <c r="A805" s="410"/>
      <c r="B805" s="410"/>
      <c r="C805" s="147"/>
      <c r="D805" s="411"/>
      <c r="E805" s="411"/>
      <c r="F805" s="411"/>
      <c r="G805" s="41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4.25" customHeight="1" x14ac:dyDescent="0.3">
      <c r="A806" s="410"/>
      <c r="B806" s="410"/>
      <c r="C806" s="147"/>
      <c r="D806" s="411"/>
      <c r="E806" s="411"/>
      <c r="F806" s="411"/>
      <c r="G806" s="41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4.25" customHeight="1" x14ac:dyDescent="0.3">
      <c r="A807" s="410"/>
      <c r="B807" s="410"/>
      <c r="C807" s="147"/>
      <c r="D807" s="411"/>
      <c r="E807" s="411"/>
      <c r="F807" s="411"/>
      <c r="G807" s="41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4.25" customHeight="1" x14ac:dyDescent="0.3">
      <c r="A808" s="410"/>
      <c r="B808" s="410"/>
      <c r="C808" s="147"/>
      <c r="D808" s="411"/>
      <c r="E808" s="411"/>
      <c r="F808" s="411"/>
      <c r="G808" s="41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4.25" customHeight="1" x14ac:dyDescent="0.3">
      <c r="A809" s="410"/>
      <c r="B809" s="410"/>
      <c r="C809" s="147"/>
      <c r="D809" s="411"/>
      <c r="E809" s="411"/>
      <c r="F809" s="411"/>
      <c r="G809" s="41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4.25" customHeight="1" x14ac:dyDescent="0.3">
      <c r="A810" s="410"/>
      <c r="B810" s="410"/>
      <c r="C810" s="147"/>
      <c r="D810" s="411"/>
      <c r="E810" s="411"/>
      <c r="F810" s="411"/>
      <c r="G810" s="41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4.25" customHeight="1" x14ac:dyDescent="0.3">
      <c r="A811" s="410"/>
      <c r="B811" s="410"/>
      <c r="C811" s="147"/>
      <c r="D811" s="411"/>
      <c r="E811" s="411"/>
      <c r="F811" s="411"/>
      <c r="G811" s="41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4.25" customHeight="1" x14ac:dyDescent="0.3">
      <c r="A812" s="410"/>
      <c r="B812" s="410"/>
      <c r="C812" s="147"/>
      <c r="D812" s="411"/>
      <c r="E812" s="411"/>
      <c r="F812" s="411"/>
      <c r="G812" s="41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4.25" customHeight="1" x14ac:dyDescent="0.3">
      <c r="A813" s="410"/>
      <c r="B813" s="410"/>
      <c r="C813" s="147"/>
      <c r="D813" s="411"/>
      <c r="E813" s="411"/>
      <c r="F813" s="411"/>
      <c r="G813" s="41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4.25" customHeight="1" x14ac:dyDescent="0.3">
      <c r="A814" s="410"/>
      <c r="B814" s="410"/>
      <c r="C814" s="147"/>
      <c r="D814" s="411"/>
      <c r="E814" s="411"/>
      <c r="F814" s="411"/>
      <c r="G814" s="41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4.25" customHeight="1" x14ac:dyDescent="0.3">
      <c r="A815" s="410"/>
      <c r="B815" s="410"/>
      <c r="C815" s="147"/>
      <c r="D815" s="411"/>
      <c r="E815" s="411"/>
      <c r="F815" s="411"/>
      <c r="G815" s="41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4.25" customHeight="1" x14ac:dyDescent="0.3">
      <c r="A816" s="410"/>
      <c r="B816" s="410"/>
      <c r="C816" s="147"/>
      <c r="D816" s="411"/>
      <c r="E816" s="411"/>
      <c r="F816" s="411"/>
      <c r="G816" s="41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4.25" customHeight="1" x14ac:dyDescent="0.3">
      <c r="A817" s="410"/>
      <c r="B817" s="410"/>
      <c r="C817" s="147"/>
      <c r="D817" s="411"/>
      <c r="E817" s="411"/>
      <c r="F817" s="411"/>
      <c r="G817" s="41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4.25" customHeight="1" x14ac:dyDescent="0.3">
      <c r="A818" s="410"/>
      <c r="B818" s="410"/>
      <c r="C818" s="147"/>
      <c r="D818" s="411"/>
      <c r="E818" s="411"/>
      <c r="F818" s="411"/>
      <c r="G818" s="41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4.25" customHeight="1" x14ac:dyDescent="0.3">
      <c r="A819" s="410"/>
      <c r="B819" s="410"/>
      <c r="C819" s="147"/>
      <c r="D819" s="411"/>
      <c r="E819" s="411"/>
      <c r="F819" s="411"/>
      <c r="G819" s="41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4.25" customHeight="1" x14ac:dyDescent="0.3">
      <c r="A820" s="410"/>
      <c r="B820" s="410"/>
      <c r="C820" s="147"/>
      <c r="D820" s="411"/>
      <c r="E820" s="411"/>
      <c r="F820" s="411"/>
      <c r="G820" s="41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4.25" customHeight="1" x14ac:dyDescent="0.3">
      <c r="A821" s="410"/>
      <c r="B821" s="410"/>
      <c r="C821" s="147"/>
      <c r="D821" s="411"/>
      <c r="E821" s="411"/>
      <c r="F821" s="411"/>
      <c r="G821" s="41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4.25" customHeight="1" x14ac:dyDescent="0.3">
      <c r="A822" s="410"/>
      <c r="B822" s="410"/>
      <c r="C822" s="147"/>
      <c r="D822" s="411"/>
      <c r="E822" s="411"/>
      <c r="F822" s="411"/>
      <c r="G822" s="41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4.25" customHeight="1" x14ac:dyDescent="0.3">
      <c r="A823" s="410"/>
      <c r="B823" s="410"/>
      <c r="C823" s="147"/>
      <c r="D823" s="411"/>
      <c r="E823" s="411"/>
      <c r="F823" s="411"/>
      <c r="G823" s="41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4.25" customHeight="1" x14ac:dyDescent="0.3">
      <c r="A824" s="410"/>
      <c r="B824" s="410"/>
      <c r="C824" s="147"/>
      <c r="D824" s="411"/>
      <c r="E824" s="411"/>
      <c r="F824" s="411"/>
      <c r="G824" s="41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4.25" customHeight="1" x14ac:dyDescent="0.3">
      <c r="A825" s="410"/>
      <c r="B825" s="410"/>
      <c r="C825" s="147"/>
      <c r="D825" s="411"/>
      <c r="E825" s="411"/>
      <c r="F825" s="411"/>
      <c r="G825" s="41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4.25" customHeight="1" x14ac:dyDescent="0.3">
      <c r="A826" s="410"/>
      <c r="B826" s="410"/>
      <c r="C826" s="147"/>
      <c r="D826" s="411"/>
      <c r="E826" s="411"/>
      <c r="F826" s="411"/>
      <c r="G826" s="41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4.25" customHeight="1" x14ac:dyDescent="0.3">
      <c r="A827" s="410"/>
      <c r="B827" s="410"/>
      <c r="C827" s="147"/>
      <c r="D827" s="411"/>
      <c r="E827" s="411"/>
      <c r="F827" s="411"/>
      <c r="G827" s="41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4.25" customHeight="1" x14ac:dyDescent="0.3">
      <c r="A828" s="410"/>
      <c r="B828" s="410"/>
      <c r="C828" s="147"/>
      <c r="D828" s="411"/>
      <c r="E828" s="411"/>
      <c r="F828" s="411"/>
      <c r="G828" s="41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4.25" customHeight="1" x14ac:dyDescent="0.3">
      <c r="A829" s="410"/>
      <c r="B829" s="410"/>
      <c r="C829" s="147"/>
      <c r="D829" s="411"/>
      <c r="E829" s="411"/>
      <c r="F829" s="411"/>
      <c r="G829" s="41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4.25" customHeight="1" x14ac:dyDescent="0.3">
      <c r="A830" s="410"/>
      <c r="B830" s="410"/>
      <c r="C830" s="147"/>
      <c r="D830" s="411"/>
      <c r="E830" s="411"/>
      <c r="F830" s="411"/>
      <c r="G830" s="41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4.25" customHeight="1" x14ac:dyDescent="0.3">
      <c r="A831" s="410"/>
      <c r="B831" s="410"/>
      <c r="C831" s="147"/>
      <c r="D831" s="411"/>
      <c r="E831" s="411"/>
      <c r="F831" s="411"/>
      <c r="G831" s="41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4.25" customHeight="1" x14ac:dyDescent="0.3">
      <c r="A832" s="410"/>
      <c r="B832" s="410"/>
      <c r="C832" s="147"/>
      <c r="D832" s="411"/>
      <c r="E832" s="411"/>
      <c r="F832" s="411"/>
      <c r="G832" s="41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4.25" customHeight="1" x14ac:dyDescent="0.3">
      <c r="A833" s="410"/>
      <c r="B833" s="410"/>
      <c r="C833" s="147"/>
      <c r="D833" s="411"/>
      <c r="E833" s="411"/>
      <c r="F833" s="411"/>
      <c r="G833" s="41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4.25" customHeight="1" x14ac:dyDescent="0.3">
      <c r="A834" s="410"/>
      <c r="B834" s="410"/>
      <c r="C834" s="147"/>
      <c r="D834" s="411"/>
      <c r="E834" s="411"/>
      <c r="F834" s="411"/>
      <c r="G834" s="41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4.25" customHeight="1" x14ac:dyDescent="0.3">
      <c r="A835" s="410"/>
      <c r="B835" s="410"/>
      <c r="C835" s="147"/>
      <c r="D835" s="411"/>
      <c r="E835" s="411"/>
      <c r="F835" s="411"/>
      <c r="G835" s="41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4.25" customHeight="1" x14ac:dyDescent="0.3">
      <c r="A836" s="410"/>
      <c r="B836" s="410"/>
      <c r="C836" s="147"/>
      <c r="D836" s="411"/>
      <c r="E836" s="411"/>
      <c r="F836" s="411"/>
      <c r="G836" s="41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4.25" customHeight="1" x14ac:dyDescent="0.3">
      <c r="A837" s="410"/>
      <c r="B837" s="410"/>
      <c r="C837" s="147"/>
      <c r="D837" s="411"/>
      <c r="E837" s="411"/>
      <c r="F837" s="411"/>
      <c r="G837" s="41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4.25" customHeight="1" x14ac:dyDescent="0.3">
      <c r="A838" s="410"/>
      <c r="B838" s="410"/>
      <c r="C838" s="147"/>
      <c r="D838" s="411"/>
      <c r="E838" s="411"/>
      <c r="F838" s="411"/>
      <c r="G838" s="41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4.25" customHeight="1" x14ac:dyDescent="0.3">
      <c r="A839" s="410"/>
      <c r="B839" s="410"/>
      <c r="C839" s="147"/>
      <c r="D839" s="411"/>
      <c r="E839" s="411"/>
      <c r="F839" s="411"/>
      <c r="G839" s="41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4.25" customHeight="1" x14ac:dyDescent="0.3">
      <c r="A840" s="410"/>
      <c r="B840" s="410"/>
      <c r="C840" s="147"/>
      <c r="D840" s="411"/>
      <c r="E840" s="411"/>
      <c r="F840" s="411"/>
      <c r="G840" s="41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4.25" customHeight="1" x14ac:dyDescent="0.3">
      <c r="A841" s="410"/>
      <c r="B841" s="410"/>
      <c r="C841" s="147"/>
      <c r="D841" s="411"/>
      <c r="E841" s="411"/>
      <c r="F841" s="411"/>
      <c r="G841" s="41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4.25" customHeight="1" x14ac:dyDescent="0.3">
      <c r="A842" s="410"/>
      <c r="B842" s="410"/>
      <c r="C842" s="147"/>
      <c r="D842" s="411"/>
      <c r="E842" s="411"/>
      <c r="F842" s="411"/>
      <c r="G842" s="41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4.25" customHeight="1" x14ac:dyDescent="0.3">
      <c r="A843" s="410"/>
      <c r="B843" s="410"/>
      <c r="C843" s="147"/>
      <c r="D843" s="411"/>
      <c r="E843" s="411"/>
      <c r="F843" s="411"/>
      <c r="G843" s="41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4.25" customHeight="1" x14ac:dyDescent="0.3">
      <c r="A844" s="410"/>
      <c r="B844" s="410"/>
      <c r="C844" s="147"/>
      <c r="D844" s="411"/>
      <c r="E844" s="411"/>
      <c r="F844" s="411"/>
      <c r="G844" s="41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4.25" customHeight="1" x14ac:dyDescent="0.3">
      <c r="A845" s="410"/>
      <c r="B845" s="410"/>
      <c r="C845" s="147"/>
      <c r="D845" s="411"/>
      <c r="E845" s="411"/>
      <c r="F845" s="411"/>
      <c r="G845" s="41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4.25" customHeight="1" x14ac:dyDescent="0.3">
      <c r="A846" s="410"/>
      <c r="B846" s="410"/>
      <c r="C846" s="147"/>
      <c r="D846" s="411"/>
      <c r="E846" s="411"/>
      <c r="F846" s="411"/>
      <c r="G846" s="41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4.25" customHeight="1" x14ac:dyDescent="0.3">
      <c r="A847" s="410"/>
      <c r="B847" s="410"/>
      <c r="C847" s="147"/>
      <c r="D847" s="411"/>
      <c r="E847" s="411"/>
      <c r="F847" s="411"/>
      <c r="G847" s="41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4.25" customHeight="1" x14ac:dyDescent="0.3">
      <c r="A848" s="410"/>
      <c r="B848" s="410"/>
      <c r="C848" s="147"/>
      <c r="D848" s="411"/>
      <c r="E848" s="411"/>
      <c r="F848" s="411"/>
      <c r="G848" s="41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4.25" customHeight="1" x14ac:dyDescent="0.3">
      <c r="A849" s="410"/>
      <c r="B849" s="410"/>
      <c r="C849" s="147"/>
      <c r="D849" s="411"/>
      <c r="E849" s="411"/>
      <c r="F849" s="411"/>
      <c r="G849" s="41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4.25" customHeight="1" x14ac:dyDescent="0.3">
      <c r="A850" s="410"/>
      <c r="B850" s="410"/>
      <c r="C850" s="147"/>
      <c r="D850" s="411"/>
      <c r="E850" s="411"/>
      <c r="F850" s="411"/>
      <c r="G850" s="41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4.25" customHeight="1" x14ac:dyDescent="0.3">
      <c r="A851" s="410"/>
      <c r="B851" s="410"/>
      <c r="C851" s="147"/>
      <c r="D851" s="411"/>
      <c r="E851" s="411"/>
      <c r="F851" s="411"/>
      <c r="G851" s="41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4.25" customHeight="1" x14ac:dyDescent="0.3">
      <c r="A852" s="410"/>
      <c r="B852" s="410"/>
      <c r="C852" s="147"/>
      <c r="D852" s="411"/>
      <c r="E852" s="411"/>
      <c r="F852" s="411"/>
      <c r="G852" s="41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4.25" customHeight="1" x14ac:dyDescent="0.3">
      <c r="A853" s="410"/>
      <c r="B853" s="410"/>
      <c r="C853" s="147"/>
      <c r="D853" s="411"/>
      <c r="E853" s="411"/>
      <c r="F853" s="411"/>
      <c r="G853" s="41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4.25" customHeight="1" x14ac:dyDescent="0.3">
      <c r="A854" s="410"/>
      <c r="B854" s="410"/>
      <c r="C854" s="147"/>
      <c r="D854" s="411"/>
      <c r="E854" s="411"/>
      <c r="F854" s="411"/>
      <c r="G854" s="41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4.25" customHeight="1" x14ac:dyDescent="0.3">
      <c r="A855" s="410"/>
      <c r="B855" s="410"/>
      <c r="C855" s="147"/>
      <c r="D855" s="411"/>
      <c r="E855" s="411"/>
      <c r="F855" s="411"/>
      <c r="G855" s="41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4.25" customHeight="1" x14ac:dyDescent="0.3">
      <c r="A856" s="410"/>
      <c r="B856" s="410"/>
      <c r="C856" s="147"/>
      <c r="D856" s="411"/>
      <c r="E856" s="411"/>
      <c r="F856" s="411"/>
      <c r="G856" s="41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4.25" customHeight="1" x14ac:dyDescent="0.3">
      <c r="A857" s="410"/>
      <c r="B857" s="410"/>
      <c r="C857" s="147"/>
      <c r="D857" s="411"/>
      <c r="E857" s="411"/>
      <c r="F857" s="411"/>
      <c r="G857" s="41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4.25" customHeight="1" x14ac:dyDescent="0.3">
      <c r="A858" s="410"/>
      <c r="B858" s="410"/>
      <c r="C858" s="147"/>
      <c r="D858" s="411"/>
      <c r="E858" s="411"/>
      <c r="F858" s="411"/>
      <c r="G858" s="41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4.25" customHeight="1" x14ac:dyDescent="0.3">
      <c r="A859" s="410"/>
      <c r="B859" s="410"/>
      <c r="C859" s="147"/>
      <c r="D859" s="411"/>
      <c r="E859" s="411"/>
      <c r="F859" s="411"/>
      <c r="G859" s="41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4.25" customHeight="1" x14ac:dyDescent="0.3">
      <c r="A860" s="410"/>
      <c r="B860" s="410"/>
      <c r="C860" s="147"/>
      <c r="D860" s="411"/>
      <c r="E860" s="411"/>
      <c r="F860" s="411"/>
      <c r="G860" s="41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4.25" customHeight="1" x14ac:dyDescent="0.3">
      <c r="A861" s="410"/>
      <c r="B861" s="410"/>
      <c r="C861" s="147"/>
      <c r="D861" s="411"/>
      <c r="E861" s="411"/>
      <c r="F861" s="411"/>
      <c r="G861" s="41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4.25" customHeight="1" x14ac:dyDescent="0.3">
      <c r="A862" s="410"/>
      <c r="B862" s="410"/>
      <c r="C862" s="147"/>
      <c r="D862" s="411"/>
      <c r="E862" s="411"/>
      <c r="F862" s="411"/>
      <c r="G862" s="41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4.25" customHeight="1" x14ac:dyDescent="0.3">
      <c r="A863" s="410"/>
      <c r="B863" s="410"/>
      <c r="C863" s="147"/>
      <c r="D863" s="411"/>
      <c r="E863" s="411"/>
      <c r="F863" s="411"/>
      <c r="G863" s="41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4.25" customHeight="1" x14ac:dyDescent="0.3">
      <c r="A864" s="410"/>
      <c r="B864" s="410"/>
      <c r="C864" s="147"/>
      <c r="D864" s="411"/>
      <c r="E864" s="411"/>
      <c r="F864" s="411"/>
      <c r="G864" s="41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4.25" customHeight="1" x14ac:dyDescent="0.3">
      <c r="A865" s="410"/>
      <c r="B865" s="410"/>
      <c r="C865" s="147"/>
      <c r="D865" s="411"/>
      <c r="E865" s="411"/>
      <c r="F865" s="411"/>
      <c r="G865" s="41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4.25" customHeight="1" x14ac:dyDescent="0.3">
      <c r="A866" s="410"/>
      <c r="B866" s="410"/>
      <c r="C866" s="147"/>
      <c r="D866" s="411"/>
      <c r="E866" s="411"/>
      <c r="F866" s="411"/>
      <c r="G866" s="41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4.25" customHeight="1" x14ac:dyDescent="0.3">
      <c r="A867" s="410"/>
      <c r="B867" s="410"/>
      <c r="C867" s="147"/>
      <c r="D867" s="411"/>
      <c r="E867" s="411"/>
      <c r="F867" s="411"/>
      <c r="G867" s="41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4.25" customHeight="1" x14ac:dyDescent="0.3">
      <c r="A868" s="410"/>
      <c r="B868" s="410"/>
      <c r="C868" s="147"/>
      <c r="D868" s="411"/>
      <c r="E868" s="411"/>
      <c r="F868" s="411"/>
      <c r="G868" s="41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4.25" customHeight="1" x14ac:dyDescent="0.3">
      <c r="A869" s="410"/>
      <c r="B869" s="410"/>
      <c r="C869" s="147"/>
      <c r="D869" s="411"/>
      <c r="E869" s="411"/>
      <c r="F869" s="411"/>
      <c r="G869" s="41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4.25" customHeight="1" x14ac:dyDescent="0.3">
      <c r="A870" s="410"/>
      <c r="B870" s="410"/>
      <c r="C870" s="147"/>
      <c r="D870" s="411"/>
      <c r="E870" s="411"/>
      <c r="F870" s="411"/>
      <c r="G870" s="41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4.25" customHeight="1" x14ac:dyDescent="0.3">
      <c r="A871" s="410"/>
      <c r="B871" s="410"/>
      <c r="C871" s="147"/>
      <c r="D871" s="411"/>
      <c r="E871" s="411"/>
      <c r="F871" s="411"/>
      <c r="G871" s="41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4.25" customHeight="1" x14ac:dyDescent="0.3">
      <c r="A872" s="410"/>
      <c r="B872" s="410"/>
      <c r="C872" s="147"/>
      <c r="D872" s="411"/>
      <c r="E872" s="411"/>
      <c r="F872" s="411"/>
      <c r="G872" s="41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4.25" customHeight="1" x14ac:dyDescent="0.3">
      <c r="A873" s="410"/>
      <c r="B873" s="410"/>
      <c r="C873" s="147"/>
      <c r="D873" s="411"/>
      <c r="E873" s="411"/>
      <c r="F873" s="411"/>
      <c r="G873" s="41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4.25" customHeight="1" x14ac:dyDescent="0.3">
      <c r="A874" s="410"/>
      <c r="B874" s="410"/>
      <c r="C874" s="147"/>
      <c r="D874" s="411"/>
      <c r="E874" s="411"/>
      <c r="F874" s="411"/>
      <c r="G874" s="41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4.25" customHeight="1" x14ac:dyDescent="0.3">
      <c r="A875" s="410"/>
      <c r="B875" s="410"/>
      <c r="C875" s="147"/>
      <c r="D875" s="411"/>
      <c r="E875" s="411"/>
      <c r="F875" s="411"/>
      <c r="G875" s="41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4.25" customHeight="1" x14ac:dyDescent="0.3">
      <c r="A876" s="410"/>
      <c r="B876" s="410"/>
      <c r="C876" s="147"/>
      <c r="D876" s="411"/>
      <c r="E876" s="411"/>
      <c r="F876" s="411"/>
      <c r="G876" s="41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4.25" customHeight="1" x14ac:dyDescent="0.3">
      <c r="A877" s="410"/>
      <c r="B877" s="410"/>
      <c r="C877" s="147"/>
      <c r="D877" s="411"/>
      <c r="E877" s="411"/>
      <c r="F877" s="411"/>
      <c r="G877" s="41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4.25" customHeight="1" x14ac:dyDescent="0.3">
      <c r="A878" s="410"/>
      <c r="B878" s="410"/>
      <c r="C878" s="147"/>
      <c r="D878" s="411"/>
      <c r="E878" s="411"/>
      <c r="F878" s="411"/>
      <c r="G878" s="41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4.25" customHeight="1" x14ac:dyDescent="0.3">
      <c r="A879" s="410"/>
      <c r="B879" s="410"/>
      <c r="C879" s="147"/>
      <c r="D879" s="411"/>
      <c r="E879" s="411"/>
      <c r="F879" s="411"/>
      <c r="G879" s="41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4.25" customHeight="1" x14ac:dyDescent="0.3">
      <c r="A880" s="410"/>
      <c r="B880" s="410"/>
      <c r="C880" s="147"/>
      <c r="D880" s="411"/>
      <c r="E880" s="411"/>
      <c r="F880" s="411"/>
      <c r="G880" s="41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4.25" customHeight="1" x14ac:dyDescent="0.3">
      <c r="A881" s="410"/>
      <c r="B881" s="410"/>
      <c r="C881" s="147"/>
      <c r="D881" s="411"/>
      <c r="E881" s="411"/>
      <c r="F881" s="411"/>
      <c r="G881" s="41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4.25" customHeight="1" x14ac:dyDescent="0.3">
      <c r="A882" s="410"/>
      <c r="B882" s="410"/>
      <c r="C882" s="147"/>
      <c r="D882" s="411"/>
      <c r="E882" s="411"/>
      <c r="F882" s="411"/>
      <c r="G882" s="41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4.25" customHeight="1" x14ac:dyDescent="0.3">
      <c r="A883" s="410"/>
      <c r="B883" s="410"/>
      <c r="C883" s="147"/>
      <c r="D883" s="411"/>
      <c r="E883" s="411"/>
      <c r="F883" s="411"/>
      <c r="G883" s="41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4.25" customHeight="1" x14ac:dyDescent="0.3">
      <c r="A884" s="410"/>
      <c r="B884" s="410"/>
      <c r="C884" s="147"/>
      <c r="D884" s="411"/>
      <c r="E884" s="411"/>
      <c r="F884" s="411"/>
      <c r="G884" s="41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4.25" customHeight="1" x14ac:dyDescent="0.3">
      <c r="A885" s="410"/>
      <c r="B885" s="410"/>
      <c r="C885" s="147"/>
      <c r="D885" s="411"/>
      <c r="E885" s="411"/>
      <c r="F885" s="411"/>
      <c r="G885" s="41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4.25" customHeight="1" x14ac:dyDescent="0.3">
      <c r="A886" s="410"/>
      <c r="B886" s="410"/>
      <c r="C886" s="147"/>
      <c r="D886" s="411"/>
      <c r="E886" s="411"/>
      <c r="F886" s="411"/>
      <c r="G886" s="41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4.25" customHeight="1" x14ac:dyDescent="0.3">
      <c r="A887" s="410"/>
      <c r="B887" s="410"/>
      <c r="C887" s="147"/>
      <c r="D887" s="411"/>
      <c r="E887" s="411"/>
      <c r="F887" s="411"/>
      <c r="G887" s="41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4.25" customHeight="1" x14ac:dyDescent="0.3">
      <c r="A888" s="410"/>
      <c r="B888" s="410"/>
      <c r="C888" s="147"/>
      <c r="D888" s="411"/>
      <c r="E888" s="411"/>
      <c r="F888" s="411"/>
      <c r="G888" s="41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4.25" customHeight="1" x14ac:dyDescent="0.3">
      <c r="A889" s="410"/>
      <c r="B889" s="410"/>
      <c r="C889" s="147"/>
      <c r="D889" s="411"/>
      <c r="E889" s="411"/>
      <c r="F889" s="411"/>
      <c r="G889" s="41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4.25" customHeight="1" x14ac:dyDescent="0.3">
      <c r="A890" s="410"/>
      <c r="B890" s="410"/>
      <c r="C890" s="147"/>
      <c r="D890" s="411"/>
      <c r="E890" s="411"/>
      <c r="F890" s="411"/>
      <c r="G890" s="41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4.25" customHeight="1" x14ac:dyDescent="0.3">
      <c r="A891" s="410"/>
      <c r="B891" s="410"/>
      <c r="C891" s="147"/>
      <c r="D891" s="411"/>
      <c r="E891" s="411"/>
      <c r="F891" s="411"/>
      <c r="G891" s="41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4.25" customHeight="1" x14ac:dyDescent="0.3">
      <c r="A892" s="410"/>
      <c r="B892" s="410"/>
      <c r="C892" s="147"/>
      <c r="D892" s="411"/>
      <c r="E892" s="411"/>
      <c r="F892" s="411"/>
      <c r="G892" s="41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4.25" customHeight="1" x14ac:dyDescent="0.3">
      <c r="A893" s="410"/>
      <c r="B893" s="410"/>
      <c r="C893" s="147"/>
      <c r="D893" s="411"/>
      <c r="E893" s="411"/>
      <c r="F893" s="411"/>
      <c r="G893" s="41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4.25" customHeight="1" x14ac:dyDescent="0.3">
      <c r="A894" s="410"/>
      <c r="B894" s="410"/>
      <c r="C894" s="147"/>
      <c r="D894" s="411"/>
      <c r="E894" s="411"/>
      <c r="F894" s="411"/>
      <c r="G894" s="41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4.25" customHeight="1" x14ac:dyDescent="0.3">
      <c r="A895" s="410"/>
      <c r="B895" s="410"/>
      <c r="C895" s="147"/>
      <c r="D895" s="411"/>
      <c r="E895" s="411"/>
      <c r="F895" s="411"/>
      <c r="G895" s="41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4.25" customHeight="1" x14ac:dyDescent="0.3">
      <c r="A896" s="410"/>
      <c r="B896" s="410"/>
      <c r="C896" s="147"/>
      <c r="D896" s="411"/>
      <c r="E896" s="411"/>
      <c r="F896" s="411"/>
      <c r="G896" s="41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4.25" customHeight="1" x14ac:dyDescent="0.3">
      <c r="A897" s="410"/>
      <c r="B897" s="410"/>
      <c r="C897" s="147"/>
      <c r="D897" s="411"/>
      <c r="E897" s="411"/>
      <c r="F897" s="411"/>
      <c r="G897" s="41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4.25" customHeight="1" x14ac:dyDescent="0.3">
      <c r="A898" s="410"/>
      <c r="B898" s="410"/>
      <c r="C898" s="147"/>
      <c r="D898" s="411"/>
      <c r="E898" s="411"/>
      <c r="F898" s="411"/>
      <c r="G898" s="41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4.25" customHeight="1" x14ac:dyDescent="0.3">
      <c r="A899" s="410"/>
      <c r="B899" s="410"/>
      <c r="C899" s="147"/>
      <c r="D899" s="411"/>
      <c r="E899" s="411"/>
      <c r="F899" s="411"/>
      <c r="G899" s="41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4.25" customHeight="1" x14ac:dyDescent="0.3">
      <c r="A900" s="410"/>
      <c r="B900" s="410"/>
      <c r="C900" s="147"/>
      <c r="D900" s="411"/>
      <c r="E900" s="411"/>
      <c r="F900" s="411"/>
      <c r="G900" s="41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4.25" customHeight="1" x14ac:dyDescent="0.3">
      <c r="A901" s="410"/>
      <c r="B901" s="410"/>
      <c r="C901" s="147"/>
      <c r="D901" s="411"/>
      <c r="E901" s="411"/>
      <c r="F901" s="411"/>
      <c r="G901" s="41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4.25" customHeight="1" x14ac:dyDescent="0.3">
      <c r="A902" s="410"/>
      <c r="B902" s="410"/>
      <c r="C902" s="147"/>
      <c r="D902" s="411"/>
      <c r="E902" s="411"/>
      <c r="F902" s="411"/>
      <c r="G902" s="41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4.25" customHeight="1" x14ac:dyDescent="0.3">
      <c r="A903" s="410"/>
      <c r="B903" s="410"/>
      <c r="C903" s="147"/>
      <c r="D903" s="411"/>
      <c r="E903" s="411"/>
      <c r="F903" s="411"/>
      <c r="G903" s="41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4.25" customHeight="1" x14ac:dyDescent="0.3">
      <c r="A904" s="410"/>
      <c r="B904" s="410"/>
      <c r="C904" s="147"/>
      <c r="D904" s="411"/>
      <c r="E904" s="411"/>
      <c r="F904" s="411"/>
      <c r="G904" s="41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4.25" customHeight="1" x14ac:dyDescent="0.3">
      <c r="A905" s="410"/>
      <c r="B905" s="410"/>
      <c r="C905" s="147"/>
      <c r="D905" s="411"/>
      <c r="E905" s="411"/>
      <c r="F905" s="411"/>
      <c r="G905" s="41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4.25" customHeight="1" x14ac:dyDescent="0.3">
      <c r="A906" s="410"/>
      <c r="B906" s="410"/>
      <c r="C906" s="147"/>
      <c r="D906" s="411"/>
      <c r="E906" s="411"/>
      <c r="F906" s="411"/>
      <c r="G906" s="41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4.25" customHeight="1" x14ac:dyDescent="0.3">
      <c r="A907" s="410"/>
      <c r="B907" s="410"/>
      <c r="C907" s="147"/>
      <c r="D907" s="411"/>
      <c r="E907" s="411"/>
      <c r="F907" s="411"/>
      <c r="G907" s="41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4.25" customHeight="1" x14ac:dyDescent="0.3">
      <c r="A908" s="410"/>
      <c r="B908" s="410"/>
      <c r="C908" s="147"/>
      <c r="D908" s="411"/>
      <c r="E908" s="411"/>
      <c r="F908" s="411"/>
      <c r="G908" s="41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4.25" customHeight="1" x14ac:dyDescent="0.3">
      <c r="A909" s="410"/>
      <c r="B909" s="410"/>
      <c r="C909" s="147"/>
      <c r="D909" s="411"/>
      <c r="E909" s="411"/>
      <c r="F909" s="411"/>
      <c r="G909" s="41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4.25" customHeight="1" x14ac:dyDescent="0.3">
      <c r="A910" s="410"/>
      <c r="B910" s="410"/>
      <c r="C910" s="147"/>
      <c r="D910" s="411"/>
      <c r="E910" s="411"/>
      <c r="F910" s="411"/>
      <c r="G910" s="41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4.25" customHeight="1" x14ac:dyDescent="0.3">
      <c r="A911" s="410"/>
      <c r="B911" s="410"/>
      <c r="C911" s="147"/>
      <c r="D911" s="411"/>
      <c r="E911" s="411"/>
      <c r="F911" s="411"/>
      <c r="G911" s="41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4.25" customHeight="1" x14ac:dyDescent="0.3">
      <c r="A912" s="410"/>
      <c r="B912" s="410"/>
      <c r="C912" s="147"/>
      <c r="D912" s="411"/>
      <c r="E912" s="411"/>
      <c r="F912" s="411"/>
      <c r="G912" s="41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4.25" customHeight="1" x14ac:dyDescent="0.3">
      <c r="A913" s="410"/>
      <c r="B913" s="410"/>
      <c r="C913" s="147"/>
      <c r="D913" s="411"/>
      <c r="E913" s="411"/>
      <c r="F913" s="411"/>
      <c r="G913" s="41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4.25" customHeight="1" x14ac:dyDescent="0.3">
      <c r="A914" s="410"/>
      <c r="B914" s="410"/>
      <c r="C914" s="147"/>
      <c r="D914" s="411"/>
      <c r="E914" s="411"/>
      <c r="F914" s="411"/>
      <c r="G914" s="41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4.25" customHeight="1" x14ac:dyDescent="0.3">
      <c r="A915" s="410"/>
      <c r="B915" s="410"/>
      <c r="C915" s="147"/>
      <c r="D915" s="411"/>
      <c r="E915" s="411"/>
      <c r="F915" s="411"/>
      <c r="G915" s="41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4.25" customHeight="1" x14ac:dyDescent="0.3">
      <c r="A916" s="410"/>
      <c r="B916" s="410"/>
      <c r="C916" s="147"/>
      <c r="D916" s="411"/>
      <c r="E916" s="411"/>
      <c r="F916" s="411"/>
      <c r="G916" s="41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4.25" customHeight="1" x14ac:dyDescent="0.3">
      <c r="A917" s="410"/>
      <c r="B917" s="410"/>
      <c r="C917" s="147"/>
      <c r="D917" s="411"/>
      <c r="E917" s="411"/>
      <c r="F917" s="411"/>
      <c r="G917" s="41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4.25" customHeight="1" x14ac:dyDescent="0.3">
      <c r="A918" s="410"/>
      <c r="B918" s="410"/>
      <c r="C918" s="147"/>
      <c r="D918" s="411"/>
      <c r="E918" s="411"/>
      <c r="F918" s="411"/>
      <c r="G918" s="41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4.25" customHeight="1" x14ac:dyDescent="0.3">
      <c r="A919" s="410"/>
      <c r="B919" s="410"/>
      <c r="C919" s="147"/>
      <c r="D919" s="411"/>
      <c r="E919" s="411"/>
      <c r="F919" s="411"/>
      <c r="G919" s="41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4.25" customHeight="1" x14ac:dyDescent="0.3">
      <c r="A920" s="410"/>
      <c r="B920" s="410"/>
      <c r="C920" s="147"/>
      <c r="D920" s="411"/>
      <c r="E920" s="411"/>
      <c r="F920" s="411"/>
      <c r="G920" s="41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4.25" customHeight="1" x14ac:dyDescent="0.3">
      <c r="A921" s="410"/>
      <c r="B921" s="410"/>
      <c r="C921" s="147"/>
      <c r="D921" s="411"/>
      <c r="E921" s="411"/>
      <c r="F921" s="411"/>
      <c r="G921" s="41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4.25" customHeight="1" x14ac:dyDescent="0.3">
      <c r="A922" s="410"/>
      <c r="B922" s="410"/>
      <c r="C922" s="147"/>
      <c r="D922" s="411"/>
      <c r="E922" s="411"/>
      <c r="F922" s="411"/>
      <c r="G922" s="41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4.25" customHeight="1" x14ac:dyDescent="0.3">
      <c r="A923" s="410"/>
      <c r="B923" s="410"/>
      <c r="C923" s="147"/>
      <c r="D923" s="411"/>
      <c r="E923" s="411"/>
      <c r="F923" s="411"/>
      <c r="G923" s="41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4.25" customHeight="1" x14ac:dyDescent="0.3">
      <c r="A924" s="410"/>
      <c r="B924" s="410"/>
      <c r="C924" s="147"/>
      <c r="D924" s="411"/>
      <c r="E924" s="411"/>
      <c r="F924" s="411"/>
      <c r="G924" s="41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4.25" customHeight="1" x14ac:dyDescent="0.3">
      <c r="A925" s="410"/>
      <c r="B925" s="410"/>
      <c r="C925" s="147"/>
      <c r="D925" s="411"/>
      <c r="E925" s="411"/>
      <c r="F925" s="411"/>
      <c r="G925" s="41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4.25" customHeight="1" x14ac:dyDescent="0.3">
      <c r="A926" s="410"/>
      <c r="B926" s="410"/>
      <c r="C926" s="147"/>
      <c r="D926" s="411"/>
      <c r="E926" s="411"/>
      <c r="F926" s="411"/>
      <c r="G926" s="41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4.25" customHeight="1" x14ac:dyDescent="0.3">
      <c r="A927" s="410"/>
      <c r="B927" s="410"/>
      <c r="C927" s="147"/>
      <c r="D927" s="411"/>
      <c r="E927" s="411"/>
      <c r="F927" s="411"/>
      <c r="G927" s="41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4.25" customHeight="1" x14ac:dyDescent="0.3">
      <c r="A928" s="410"/>
      <c r="B928" s="410"/>
      <c r="C928" s="147"/>
      <c r="D928" s="411"/>
      <c r="E928" s="411"/>
      <c r="F928" s="411"/>
      <c r="G928" s="41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4.25" customHeight="1" x14ac:dyDescent="0.3">
      <c r="A929" s="410"/>
      <c r="B929" s="410"/>
      <c r="C929" s="147"/>
      <c r="D929" s="411"/>
      <c r="E929" s="411"/>
      <c r="F929" s="411"/>
      <c r="G929" s="41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4.25" customHeight="1" x14ac:dyDescent="0.3">
      <c r="A930" s="410"/>
      <c r="B930" s="410"/>
      <c r="C930" s="147"/>
      <c r="D930" s="411"/>
      <c r="E930" s="411"/>
      <c r="F930" s="411"/>
      <c r="G930" s="41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4.25" customHeight="1" x14ac:dyDescent="0.3">
      <c r="A931" s="410"/>
      <c r="B931" s="410"/>
      <c r="C931" s="147"/>
      <c r="D931" s="411"/>
      <c r="E931" s="411"/>
      <c r="F931" s="411"/>
      <c r="G931" s="41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4.25" customHeight="1" x14ac:dyDescent="0.3">
      <c r="A932" s="410"/>
      <c r="B932" s="410"/>
      <c r="C932" s="147"/>
      <c r="D932" s="411"/>
      <c r="E932" s="411"/>
      <c r="F932" s="411"/>
      <c r="G932" s="41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4.25" customHeight="1" x14ac:dyDescent="0.3">
      <c r="A933" s="410"/>
      <c r="B933" s="410"/>
      <c r="C933" s="147"/>
      <c r="D933" s="411"/>
      <c r="E933" s="411"/>
      <c r="F933" s="411"/>
      <c r="G933" s="41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4.25" customHeight="1" x14ac:dyDescent="0.3">
      <c r="A934" s="410"/>
      <c r="B934" s="410"/>
      <c r="C934" s="147"/>
      <c r="D934" s="411"/>
      <c r="E934" s="411"/>
      <c r="F934" s="411"/>
      <c r="G934" s="41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4.25" customHeight="1" x14ac:dyDescent="0.3">
      <c r="A935" s="410"/>
      <c r="B935" s="410"/>
      <c r="C935" s="147"/>
      <c r="D935" s="411"/>
      <c r="E935" s="411"/>
      <c r="F935" s="411"/>
      <c r="G935" s="41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4.25" customHeight="1" x14ac:dyDescent="0.3">
      <c r="A936" s="410"/>
      <c r="B936" s="410"/>
      <c r="C936" s="147"/>
      <c r="D936" s="411"/>
      <c r="E936" s="411"/>
      <c r="F936" s="411"/>
      <c r="G936" s="41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4.25" customHeight="1" x14ac:dyDescent="0.3">
      <c r="A937" s="410"/>
      <c r="B937" s="410"/>
      <c r="C937" s="147"/>
      <c r="D937" s="411"/>
      <c r="E937" s="411"/>
      <c r="F937" s="411"/>
      <c r="G937" s="41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4.25" customHeight="1" x14ac:dyDescent="0.3">
      <c r="A938" s="410"/>
      <c r="B938" s="410"/>
      <c r="C938" s="147"/>
      <c r="D938" s="411"/>
      <c r="E938" s="411"/>
      <c r="F938" s="411"/>
      <c r="G938" s="41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4.25" customHeight="1" x14ac:dyDescent="0.3">
      <c r="A939" s="410"/>
      <c r="B939" s="410"/>
      <c r="C939" s="147"/>
      <c r="D939" s="411"/>
      <c r="E939" s="411"/>
      <c r="F939" s="411"/>
      <c r="G939" s="41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4.25" customHeight="1" x14ac:dyDescent="0.3">
      <c r="A940" s="410"/>
      <c r="B940" s="410"/>
      <c r="C940" s="147"/>
      <c r="D940" s="411"/>
      <c r="E940" s="411"/>
      <c r="F940" s="411"/>
      <c r="G940" s="41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4.25" customHeight="1" x14ac:dyDescent="0.3">
      <c r="A941" s="410"/>
      <c r="B941" s="410"/>
      <c r="C941" s="147"/>
      <c r="D941" s="411"/>
      <c r="E941" s="411"/>
      <c r="F941" s="411"/>
      <c r="G941" s="41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4.25" customHeight="1" x14ac:dyDescent="0.3">
      <c r="A942" s="410"/>
      <c r="B942" s="410"/>
      <c r="C942" s="147"/>
      <c r="D942" s="411"/>
      <c r="E942" s="411"/>
      <c r="F942" s="411"/>
      <c r="G942" s="41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4.25" customHeight="1" x14ac:dyDescent="0.3">
      <c r="A943" s="410"/>
      <c r="B943" s="410"/>
      <c r="C943" s="147"/>
      <c r="D943" s="411"/>
      <c r="E943" s="411"/>
      <c r="F943" s="411"/>
      <c r="G943" s="41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4.25" customHeight="1" x14ac:dyDescent="0.3">
      <c r="A944" s="410"/>
      <c r="B944" s="410"/>
      <c r="C944" s="147"/>
      <c r="D944" s="411"/>
      <c r="E944" s="411"/>
      <c r="F944" s="411"/>
      <c r="G944" s="41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4.25" customHeight="1" x14ac:dyDescent="0.3">
      <c r="A945" s="410"/>
      <c r="B945" s="410"/>
      <c r="C945" s="147"/>
      <c r="D945" s="411"/>
      <c r="E945" s="411"/>
      <c r="F945" s="411"/>
      <c r="G945" s="41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4.25" customHeight="1" x14ac:dyDescent="0.3">
      <c r="A946" s="410"/>
      <c r="B946" s="410"/>
      <c r="C946" s="147"/>
      <c r="D946" s="411"/>
      <c r="E946" s="411"/>
      <c r="F946" s="411"/>
      <c r="G946" s="41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4.25" customHeight="1" x14ac:dyDescent="0.3">
      <c r="A947" s="410"/>
      <c r="B947" s="410"/>
      <c r="C947" s="147"/>
      <c r="D947" s="411"/>
      <c r="E947" s="411"/>
      <c r="F947" s="411"/>
      <c r="G947" s="41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4.25" customHeight="1" x14ac:dyDescent="0.3">
      <c r="A948" s="410"/>
      <c r="B948" s="410"/>
      <c r="C948" s="147"/>
      <c r="D948" s="411"/>
      <c r="E948" s="411"/>
      <c r="F948" s="411"/>
      <c r="G948" s="41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4.25" customHeight="1" x14ac:dyDescent="0.3">
      <c r="A949" s="410"/>
      <c r="B949" s="410"/>
      <c r="C949" s="147"/>
      <c r="D949" s="411"/>
      <c r="E949" s="411"/>
      <c r="F949" s="411"/>
      <c r="G949" s="41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4.25" customHeight="1" x14ac:dyDescent="0.3">
      <c r="A950" s="410"/>
      <c r="B950" s="410"/>
      <c r="C950" s="147"/>
      <c r="D950" s="411"/>
      <c r="E950" s="411"/>
      <c r="F950" s="411"/>
      <c r="G950" s="41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4.25" customHeight="1" x14ac:dyDescent="0.3">
      <c r="A951" s="410"/>
      <c r="B951" s="410"/>
      <c r="C951" s="147"/>
      <c r="D951" s="411"/>
      <c r="E951" s="411"/>
      <c r="F951" s="411"/>
      <c r="G951" s="41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4.25" customHeight="1" x14ac:dyDescent="0.3">
      <c r="A952" s="410"/>
      <c r="B952" s="410"/>
      <c r="C952" s="147"/>
      <c r="D952" s="411"/>
      <c r="E952" s="411"/>
      <c r="F952" s="411"/>
      <c r="G952" s="41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4.25" customHeight="1" x14ac:dyDescent="0.3">
      <c r="A953" s="410"/>
      <c r="B953" s="410"/>
      <c r="C953" s="147"/>
      <c r="D953" s="411"/>
      <c r="E953" s="411"/>
      <c r="F953" s="411"/>
      <c r="G953" s="41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4.25" customHeight="1" x14ac:dyDescent="0.3">
      <c r="A954" s="410"/>
      <c r="B954" s="410"/>
      <c r="C954" s="147"/>
      <c r="D954" s="411"/>
      <c r="E954" s="411"/>
      <c r="F954" s="411"/>
      <c r="G954" s="41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4.25" customHeight="1" x14ac:dyDescent="0.3">
      <c r="A955" s="410"/>
      <c r="B955" s="410"/>
      <c r="C955" s="147"/>
      <c r="D955" s="411"/>
      <c r="E955" s="411"/>
      <c r="F955" s="411"/>
      <c r="G955" s="41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4.25" customHeight="1" x14ac:dyDescent="0.3">
      <c r="A956" s="410"/>
      <c r="B956" s="410"/>
      <c r="C956" s="147"/>
      <c r="D956" s="411"/>
      <c r="E956" s="411"/>
      <c r="F956" s="411"/>
      <c r="G956" s="41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4.25" customHeight="1" x14ac:dyDescent="0.3">
      <c r="A957" s="410"/>
      <c r="B957" s="410"/>
      <c r="C957" s="147"/>
      <c r="D957" s="411"/>
      <c r="E957" s="411"/>
      <c r="F957" s="411"/>
      <c r="G957" s="41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4.25" customHeight="1" x14ac:dyDescent="0.3">
      <c r="A958" s="410"/>
      <c r="B958" s="410"/>
      <c r="C958" s="147"/>
      <c r="D958" s="411"/>
      <c r="E958" s="411"/>
      <c r="F958" s="411"/>
      <c r="G958" s="41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4.25" customHeight="1" x14ac:dyDescent="0.3">
      <c r="A959" s="410"/>
      <c r="B959" s="410"/>
      <c r="C959" s="147"/>
      <c r="D959" s="411"/>
      <c r="E959" s="411"/>
      <c r="F959" s="411"/>
      <c r="G959" s="41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4.25" customHeight="1" x14ac:dyDescent="0.3">
      <c r="A960" s="410"/>
      <c r="B960" s="410"/>
      <c r="C960" s="147"/>
      <c r="D960" s="411"/>
      <c r="E960" s="411"/>
      <c r="F960" s="411"/>
      <c r="G960" s="41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4.25" customHeight="1" x14ac:dyDescent="0.3">
      <c r="A961" s="410"/>
      <c r="B961" s="410"/>
      <c r="C961" s="147"/>
      <c r="D961" s="411"/>
      <c r="E961" s="411"/>
      <c r="F961" s="411"/>
      <c r="G961" s="41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4.25" customHeight="1" x14ac:dyDescent="0.3">
      <c r="A962" s="410"/>
      <c r="B962" s="410"/>
      <c r="C962" s="147"/>
      <c r="D962" s="411"/>
      <c r="E962" s="411"/>
      <c r="F962" s="411"/>
      <c r="G962" s="41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4.25" customHeight="1" x14ac:dyDescent="0.3">
      <c r="A963" s="410"/>
      <c r="B963" s="410"/>
      <c r="C963" s="147"/>
      <c r="D963" s="411"/>
      <c r="E963" s="411"/>
      <c r="F963" s="411"/>
      <c r="G963" s="41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4.25" customHeight="1" x14ac:dyDescent="0.3">
      <c r="A964" s="410"/>
      <c r="B964" s="410"/>
      <c r="C964" s="147"/>
      <c r="D964" s="411"/>
      <c r="E964" s="411"/>
      <c r="F964" s="411"/>
      <c r="G964" s="41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4.25" customHeight="1" x14ac:dyDescent="0.3">
      <c r="A965" s="410"/>
      <c r="B965" s="410"/>
      <c r="C965" s="147"/>
      <c r="D965" s="411"/>
      <c r="E965" s="411"/>
      <c r="F965" s="411"/>
      <c r="G965" s="41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4.25" customHeight="1" x14ac:dyDescent="0.3">
      <c r="A966" s="410"/>
      <c r="B966" s="410"/>
      <c r="C966" s="147"/>
      <c r="D966" s="411"/>
      <c r="E966" s="411"/>
      <c r="F966" s="411"/>
      <c r="G966" s="41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4.25" customHeight="1" x14ac:dyDescent="0.3">
      <c r="A967" s="410"/>
      <c r="B967" s="410"/>
      <c r="C967" s="147"/>
      <c r="D967" s="411"/>
      <c r="E967" s="411"/>
      <c r="F967" s="411"/>
      <c r="G967" s="41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4.25" customHeight="1" x14ac:dyDescent="0.3">
      <c r="A968" s="410"/>
      <c r="B968" s="410"/>
      <c r="C968" s="147"/>
      <c r="D968" s="411"/>
      <c r="E968" s="411"/>
      <c r="F968" s="411"/>
      <c r="G968" s="41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4.25" customHeight="1" x14ac:dyDescent="0.3">
      <c r="A969" s="410"/>
      <c r="B969" s="410"/>
      <c r="C969" s="147"/>
      <c r="D969" s="411"/>
      <c r="E969" s="411"/>
      <c r="F969" s="411"/>
      <c r="G969" s="41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4.25" customHeight="1" x14ac:dyDescent="0.3">
      <c r="A970" s="410"/>
      <c r="B970" s="410"/>
      <c r="C970" s="147"/>
      <c r="D970" s="411"/>
      <c r="E970" s="411"/>
      <c r="F970" s="411"/>
      <c r="G970" s="41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4.25" customHeight="1" x14ac:dyDescent="0.3">
      <c r="A971" s="410"/>
      <c r="B971" s="410"/>
      <c r="C971" s="147"/>
      <c r="D971" s="411"/>
      <c r="E971" s="411"/>
      <c r="F971" s="411"/>
      <c r="G971" s="41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4.25" customHeight="1" x14ac:dyDescent="0.3">
      <c r="A972" s="410"/>
      <c r="B972" s="410"/>
      <c r="C972" s="147"/>
      <c r="D972" s="411"/>
      <c r="E972" s="411"/>
      <c r="F972" s="411"/>
      <c r="G972" s="41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4.25" customHeight="1" x14ac:dyDescent="0.3">
      <c r="A973" s="410"/>
      <c r="B973" s="410"/>
      <c r="C973" s="147"/>
      <c r="D973" s="411"/>
      <c r="E973" s="411"/>
      <c r="F973" s="411"/>
      <c r="G973" s="41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4.25" customHeight="1" x14ac:dyDescent="0.3">
      <c r="A974" s="410"/>
      <c r="B974" s="410"/>
      <c r="C974" s="147"/>
      <c r="D974" s="411"/>
      <c r="E974" s="411"/>
      <c r="F974" s="411"/>
      <c r="G974" s="41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4.25" customHeight="1" x14ac:dyDescent="0.3">
      <c r="A975" s="410"/>
      <c r="B975" s="410"/>
      <c r="C975" s="147"/>
      <c r="D975" s="411"/>
      <c r="E975" s="411"/>
      <c r="F975" s="411"/>
      <c r="G975" s="41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4.25" customHeight="1" x14ac:dyDescent="0.3">
      <c r="A976" s="410"/>
      <c r="B976" s="410"/>
      <c r="C976" s="147"/>
      <c r="D976" s="411"/>
      <c r="E976" s="411"/>
      <c r="F976" s="411"/>
      <c r="G976" s="41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4.25" customHeight="1" x14ac:dyDescent="0.3">
      <c r="A977" s="410"/>
      <c r="B977" s="410"/>
      <c r="C977" s="147"/>
      <c r="D977" s="411"/>
      <c r="E977" s="411"/>
      <c r="F977" s="411"/>
      <c r="G977" s="41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4.25" customHeight="1" x14ac:dyDescent="0.3">
      <c r="A978" s="410"/>
      <c r="B978" s="410"/>
      <c r="C978" s="147"/>
      <c r="D978" s="411"/>
      <c r="E978" s="411"/>
      <c r="F978" s="411"/>
      <c r="G978" s="41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4.25" customHeight="1" x14ac:dyDescent="0.3">
      <c r="A979" s="410"/>
      <c r="B979" s="410"/>
      <c r="C979" s="147"/>
      <c r="D979" s="411"/>
      <c r="E979" s="411"/>
      <c r="F979" s="411"/>
      <c r="G979" s="41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4.25" customHeight="1" x14ac:dyDescent="0.3">
      <c r="A980" s="410"/>
      <c r="B980" s="410"/>
      <c r="C980" s="147"/>
      <c r="D980" s="411"/>
      <c r="E980" s="411"/>
      <c r="F980" s="411"/>
      <c r="G980" s="41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4.25" customHeight="1" x14ac:dyDescent="0.3">
      <c r="A981" s="410"/>
      <c r="B981" s="410"/>
      <c r="C981" s="147"/>
      <c r="D981" s="411"/>
      <c r="E981" s="411"/>
      <c r="F981" s="411"/>
      <c r="G981" s="41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4.25" customHeight="1" x14ac:dyDescent="0.3">
      <c r="A982" s="410"/>
      <c r="B982" s="410"/>
      <c r="C982" s="147"/>
      <c r="D982" s="411"/>
      <c r="E982" s="411"/>
      <c r="F982" s="411"/>
      <c r="G982" s="41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4.25" customHeight="1" x14ac:dyDescent="0.3">
      <c r="A983" s="410"/>
      <c r="B983" s="410"/>
      <c r="C983" s="147"/>
      <c r="D983" s="411"/>
      <c r="E983" s="411"/>
      <c r="F983" s="411"/>
      <c r="G983" s="41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4.25" customHeight="1" x14ac:dyDescent="0.3">
      <c r="A984" s="410"/>
      <c r="B984" s="410"/>
      <c r="C984" s="147"/>
      <c r="D984" s="411"/>
      <c r="E984" s="411"/>
      <c r="F984" s="411"/>
      <c r="G984" s="41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4.25" customHeight="1" x14ac:dyDescent="0.3">
      <c r="A985" s="410"/>
      <c r="B985" s="410"/>
      <c r="C985" s="147"/>
      <c r="D985" s="411"/>
      <c r="E985" s="411"/>
      <c r="F985" s="411"/>
      <c r="G985" s="41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4.25" customHeight="1" x14ac:dyDescent="0.3">
      <c r="A986" s="410"/>
      <c r="B986" s="410"/>
      <c r="C986" s="147"/>
      <c r="D986" s="411"/>
      <c r="E986" s="411"/>
      <c r="F986" s="411"/>
      <c r="G986" s="41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4.25" customHeight="1" x14ac:dyDescent="0.3">
      <c r="A987" s="410"/>
      <c r="B987" s="410"/>
      <c r="C987" s="147"/>
      <c r="D987" s="411"/>
      <c r="E987" s="411"/>
      <c r="F987" s="411"/>
      <c r="G987" s="41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4.25" customHeight="1" x14ac:dyDescent="0.3">
      <c r="A988" s="410"/>
      <c r="B988" s="410"/>
      <c r="C988" s="147"/>
      <c r="D988" s="411"/>
      <c r="E988" s="411"/>
      <c r="F988" s="411"/>
      <c r="G988" s="41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4.25" customHeight="1" x14ac:dyDescent="0.3">
      <c r="A989" s="410"/>
      <c r="B989" s="410"/>
      <c r="C989" s="147"/>
      <c r="D989" s="411"/>
      <c r="E989" s="411"/>
      <c r="F989" s="411"/>
      <c r="G989" s="41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4.25" customHeight="1" x14ac:dyDescent="0.3">
      <c r="A990" s="410"/>
      <c r="B990" s="410"/>
      <c r="C990" s="147"/>
      <c r="D990" s="411"/>
      <c r="E990" s="411"/>
      <c r="F990" s="411"/>
      <c r="G990" s="41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4.25" customHeight="1" x14ac:dyDescent="0.3">
      <c r="A991" s="410"/>
      <c r="B991" s="410"/>
      <c r="C991" s="147"/>
      <c r="D991" s="411"/>
      <c r="E991" s="411"/>
      <c r="F991" s="411"/>
      <c r="G991" s="41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4.25" customHeight="1" x14ac:dyDescent="0.3">
      <c r="A992" s="410"/>
      <c r="B992" s="410"/>
      <c r="C992" s="147"/>
      <c r="D992" s="411"/>
      <c r="E992" s="411"/>
      <c r="F992" s="411"/>
      <c r="G992" s="41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4.25" customHeight="1" x14ac:dyDescent="0.3">
      <c r="A993" s="410"/>
      <c r="B993" s="410"/>
      <c r="C993" s="147"/>
      <c r="D993" s="411"/>
      <c r="E993" s="411"/>
      <c r="F993" s="411"/>
      <c r="G993" s="41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4.25" customHeight="1" x14ac:dyDescent="0.3">
      <c r="A994" s="410"/>
      <c r="B994" s="410"/>
      <c r="C994" s="147"/>
      <c r="D994" s="411"/>
      <c r="E994" s="411"/>
      <c r="F994" s="411"/>
      <c r="G994" s="41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4.25" customHeight="1" x14ac:dyDescent="0.3">
      <c r="A995" s="410"/>
      <c r="B995" s="410"/>
      <c r="C995" s="147"/>
      <c r="D995" s="411"/>
      <c r="E995" s="411"/>
      <c r="F995" s="411"/>
      <c r="G995" s="41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4.25" customHeight="1" x14ac:dyDescent="0.3">
      <c r="A996" s="410"/>
      <c r="B996" s="410"/>
      <c r="C996" s="147"/>
      <c r="D996" s="411"/>
      <c r="E996" s="411"/>
      <c r="F996" s="411"/>
      <c r="G996" s="41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4.25" customHeight="1" x14ac:dyDescent="0.3">
      <c r="A997" s="410"/>
      <c r="B997" s="410"/>
      <c r="C997" s="147"/>
      <c r="D997" s="411"/>
      <c r="E997" s="411"/>
      <c r="F997" s="411"/>
      <c r="G997" s="41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4.25" customHeight="1" x14ac:dyDescent="0.3">
      <c r="A998" s="410"/>
      <c r="B998" s="410"/>
      <c r="C998" s="147"/>
      <c r="D998" s="411"/>
      <c r="E998" s="411"/>
      <c r="F998" s="411"/>
      <c r="G998" s="41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4.25" customHeight="1" x14ac:dyDescent="0.3">
      <c r="A999" s="410"/>
      <c r="B999" s="410"/>
      <c r="C999" s="147"/>
      <c r="D999" s="411"/>
      <c r="E999" s="411"/>
      <c r="F999" s="411"/>
      <c r="G999" s="41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4.25" customHeight="1" x14ac:dyDescent="0.3">
      <c r="A1000" s="410"/>
      <c r="B1000" s="410"/>
      <c r="C1000" s="147"/>
      <c r="D1000" s="411"/>
      <c r="E1000" s="411"/>
      <c r="F1000" s="411"/>
      <c r="G1000" s="41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spans="1:26" ht="14.25" customHeight="1" x14ac:dyDescent="0.3">
      <c r="A1001" s="410"/>
      <c r="B1001" s="410"/>
      <c r="C1001" s="147"/>
      <c r="D1001" s="411"/>
      <c r="E1001" s="411"/>
      <c r="F1001" s="411"/>
      <c r="G1001" s="41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 spans="1:26" ht="14.25" customHeight="1" x14ac:dyDescent="0.3">
      <c r="A1002" s="410"/>
      <c r="B1002" s="410"/>
      <c r="C1002" s="147"/>
      <c r="D1002" s="411"/>
      <c r="E1002" s="411"/>
      <c r="F1002" s="411"/>
      <c r="G1002" s="41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 spans="1:26" ht="14.25" customHeight="1" x14ac:dyDescent="0.3">
      <c r="A1003" s="410"/>
      <c r="B1003" s="410"/>
      <c r="C1003" s="147"/>
      <c r="D1003" s="411"/>
      <c r="E1003" s="411"/>
      <c r="F1003" s="411"/>
      <c r="G1003" s="41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  <row r="1004" spans="1:26" ht="14.25" customHeight="1" x14ac:dyDescent="0.3">
      <c r="A1004" s="410"/>
      <c r="B1004" s="410"/>
      <c r="C1004" s="147"/>
      <c r="D1004" s="411"/>
      <c r="E1004" s="411"/>
      <c r="F1004" s="411"/>
      <c r="G1004" s="41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</row>
    <row r="1005" spans="1:26" ht="14.25" customHeight="1" x14ac:dyDescent="0.3">
      <c r="A1005" s="410"/>
      <c r="B1005" s="410"/>
      <c r="C1005" s="147"/>
      <c r="D1005" s="411"/>
      <c r="E1005" s="411"/>
      <c r="F1005" s="411"/>
      <c r="G1005" s="41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</row>
    <row r="1006" spans="1:26" ht="14.25" customHeight="1" x14ac:dyDescent="0.3">
      <c r="A1006" s="410"/>
      <c r="B1006" s="410"/>
      <c r="C1006" s="147"/>
      <c r="D1006" s="411"/>
      <c r="E1006" s="411"/>
      <c r="F1006" s="411"/>
      <c r="G1006" s="41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</row>
    <row r="1007" spans="1:26" ht="14.25" customHeight="1" x14ac:dyDescent="0.3">
      <c r="A1007" s="410"/>
      <c r="B1007" s="410"/>
      <c r="C1007" s="147"/>
      <c r="D1007" s="411"/>
      <c r="E1007" s="411"/>
      <c r="F1007" s="411"/>
      <c r="G1007" s="41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</row>
    <row r="1008" spans="1:26" ht="14.25" customHeight="1" x14ac:dyDescent="0.3">
      <c r="A1008" s="410"/>
      <c r="B1008" s="410"/>
      <c r="C1008" s="147"/>
      <c r="D1008" s="411"/>
      <c r="E1008" s="411"/>
      <c r="F1008" s="411"/>
      <c r="G1008" s="41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</row>
    <row r="1009" spans="1:26" ht="14.25" customHeight="1" x14ac:dyDescent="0.3">
      <c r="A1009" s="410"/>
      <c r="B1009" s="410"/>
      <c r="C1009" s="147"/>
      <c r="D1009" s="411"/>
      <c r="E1009" s="411"/>
      <c r="F1009" s="411"/>
      <c r="G1009" s="41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</row>
  </sheetData>
  <autoFilter ref="A1:G402" xr:uid="{00000000-0009-0000-0000-000007000000}"/>
  <conditionalFormatting sqref="A2:G402">
    <cfRule type="expression" dxfId="2809" priority="1">
      <formula>$A2=2</formula>
    </cfRule>
  </conditionalFormatting>
  <hyperlinks>
    <hyperlink ref="B286" r:id="rId1" xr:uid="{00000000-0004-0000-0700-000000000000}"/>
  </hyperlinks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EECE1"/>
    <outlinePr summaryBelow="0"/>
  </sheetPr>
  <dimension ref="A1:Z1441"/>
  <sheetViews>
    <sheetView showGridLines="0" workbookViewId="0">
      <pane ySplit="1" topLeftCell="A610" activePane="bottomLeft" state="frozen"/>
      <selection pane="bottomLeft" activeCell="D623" sqref="D623"/>
    </sheetView>
  </sheetViews>
  <sheetFormatPr defaultColWidth="12.6640625" defaultRowHeight="15" customHeight="1" outlineLevelRow="2" x14ac:dyDescent="0.25"/>
  <cols>
    <col min="1" max="1" width="5.44140625" customWidth="1"/>
    <col min="2" max="2" width="9.109375" customWidth="1"/>
    <col min="3" max="3" width="15.33203125" customWidth="1"/>
    <col min="4" max="4" width="53.33203125" customWidth="1"/>
    <col min="5" max="5" width="9.88671875" customWidth="1"/>
    <col min="6" max="6" width="11.44140625" customWidth="1"/>
    <col min="7" max="7" width="15.109375" customWidth="1"/>
    <col min="8" max="9" width="11.44140625" customWidth="1"/>
    <col min="10" max="10" width="9.109375" customWidth="1"/>
    <col min="11" max="11" width="18.109375" customWidth="1"/>
    <col min="12" max="12" width="15.44140625" customWidth="1"/>
    <col min="13" max="13" width="15.6640625" customWidth="1"/>
    <col min="14" max="26" width="9.109375" customWidth="1"/>
  </cols>
  <sheetData>
    <row r="1" spans="1:26" ht="14.25" customHeight="1" x14ac:dyDescent="0.3">
      <c r="A1" s="61" t="s">
        <v>931</v>
      </c>
      <c r="B1" s="61" t="s">
        <v>1381</v>
      </c>
      <c r="C1" s="61" t="s">
        <v>7</v>
      </c>
      <c r="D1" s="147" t="s">
        <v>7</v>
      </c>
      <c r="E1" s="147" t="s">
        <v>932</v>
      </c>
      <c r="F1" s="412" t="s">
        <v>9</v>
      </c>
      <c r="G1" s="405" t="s">
        <v>1382</v>
      </c>
      <c r="H1" s="405" t="s">
        <v>1383</v>
      </c>
      <c r="I1" s="405" t="s">
        <v>206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25" customHeight="1" collapsed="1" x14ac:dyDescent="0.3">
      <c r="A2" s="413">
        <f t="shared" ref="A2:A65" si="0">COUNTIFS($D$2:$D$1438,D2,$B$2:$B$1438,B2)</f>
        <v>1</v>
      </c>
      <c r="B2" s="413" t="s">
        <v>591</v>
      </c>
      <c r="C2" s="413" t="str">
        <f t="shared" ref="C2:C181" si="1">IF(B2="serviço",D2,C1)</f>
        <v>Descrição</v>
      </c>
      <c r="D2" s="413" t="s">
        <v>1384</v>
      </c>
      <c r="E2" s="414"/>
      <c r="F2" s="413"/>
      <c r="G2" s="415"/>
      <c r="H2" s="415" t="str">
        <f>_xlfn.IFS(B2="Serviço",SUMIFS($H3:H$1539,$C3:C$1539,$C2),B2="Insumo",F2*G2,B2="Etapa","")</f>
        <v/>
      </c>
      <c r="I2" s="415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4.25" hidden="1" customHeight="1" outlineLevel="1" x14ac:dyDescent="0.3">
      <c r="A3" s="406">
        <f t="shared" si="0"/>
        <v>1</v>
      </c>
      <c r="B3" s="406" t="s">
        <v>593</v>
      </c>
      <c r="C3" s="406" t="str">
        <f t="shared" si="1"/>
        <v>Central de aço</v>
      </c>
      <c r="D3" s="406" t="s">
        <v>166</v>
      </c>
      <c r="E3" s="407" t="s">
        <v>958</v>
      </c>
      <c r="F3" s="406"/>
      <c r="G3" s="408"/>
      <c r="H3" s="415">
        <f>_xlfn.IFS(B3="Serviço",SUMIFS($H4:H$1539,$C4:C$1539,$C3),B3="Insumo",F3*G3,B3="Etapa","")</f>
        <v>118.10449999999999</v>
      </c>
      <c r="I3" s="408" t="s">
        <v>167</v>
      </c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4.25" hidden="1" customHeight="1" outlineLevel="2" x14ac:dyDescent="0.3">
      <c r="A4" s="406">
        <f t="shared" si="0"/>
        <v>3</v>
      </c>
      <c r="B4" s="406" t="s">
        <v>1385</v>
      </c>
      <c r="C4" s="406" t="str">
        <f t="shared" si="1"/>
        <v>Central de aço</v>
      </c>
      <c r="D4" s="406" t="s">
        <v>1226</v>
      </c>
      <c r="E4" s="407" t="str">
        <f>VLOOKUP(D4,Insumos!$B$1:$C$15011,2,FALSE)</f>
        <v>M2</v>
      </c>
      <c r="F4" s="416">
        <v>1</v>
      </c>
      <c r="G4" s="417">
        <f>VLOOKUP(D4,Insumos!$B$1:$D$15011,3,FALSE)</f>
        <v>1.25</v>
      </c>
      <c r="H4" s="415">
        <f>_xlfn.IFS(B4="Serviço",SUMIFS($H5:H$1539,$C5:C$1539,$C4),B4="Insumo",F4*G4,B4="Etapa","")</f>
        <v>1.25</v>
      </c>
      <c r="I4" s="40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4.25" hidden="1" customHeight="1" outlineLevel="2" x14ac:dyDescent="0.3">
      <c r="A5" s="406">
        <f t="shared" si="0"/>
        <v>3</v>
      </c>
      <c r="B5" s="406" t="s">
        <v>1385</v>
      </c>
      <c r="C5" s="406" t="str">
        <f t="shared" si="1"/>
        <v>Central de aço</v>
      </c>
      <c r="D5" s="406" t="s">
        <v>1026</v>
      </c>
      <c r="E5" s="407" t="str">
        <f>VLOOKUP(D5,Insumos!$B$1:$C$15011,2,FALSE)</f>
        <v>M2</v>
      </c>
      <c r="F5" s="416">
        <v>1</v>
      </c>
      <c r="G5" s="417">
        <f>VLOOKUP(D5,Insumos!$B$1:$D$15011,3,FALSE)</f>
        <v>31</v>
      </c>
      <c r="H5" s="415">
        <f>_xlfn.IFS(B5="Serviço",SUMIFS($H6:H$1539,$C6:C$1539,$C5),B5="Insumo",F5*G5,B5="Etapa","")</f>
        <v>31</v>
      </c>
      <c r="I5" s="40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4.25" hidden="1" customHeight="1" outlineLevel="2" x14ac:dyDescent="0.3">
      <c r="A6" s="406">
        <f t="shared" si="0"/>
        <v>8</v>
      </c>
      <c r="B6" s="406" t="s">
        <v>1385</v>
      </c>
      <c r="C6" s="406" t="str">
        <f t="shared" si="1"/>
        <v>Central de aço</v>
      </c>
      <c r="D6" s="406" t="s">
        <v>1031</v>
      </c>
      <c r="E6" s="407" t="str">
        <f>VLOOKUP(D6,Insumos!$B$1:$C$15011,2,FALSE)</f>
        <v>M3</v>
      </c>
      <c r="F6" s="416">
        <v>7.3999999999999996E-2</v>
      </c>
      <c r="G6" s="417">
        <f>VLOOKUP(D6,Insumos!$B$1:$D$15011,3,FALSE)</f>
        <v>490</v>
      </c>
      <c r="H6" s="415">
        <f>_xlfn.IFS(B6="Serviço",SUMIFS($H7:H$1539,$C7:C$1539,$C6),B6="Insumo",F6*G6,B6="Etapa","")</f>
        <v>36.26</v>
      </c>
      <c r="I6" s="40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4.25" hidden="1" customHeight="1" outlineLevel="2" x14ac:dyDescent="0.3">
      <c r="A7" s="406">
        <f t="shared" si="0"/>
        <v>3</v>
      </c>
      <c r="B7" s="406" t="s">
        <v>1385</v>
      </c>
      <c r="C7" s="406" t="str">
        <f t="shared" si="1"/>
        <v>Central de aço</v>
      </c>
      <c r="D7" s="406" t="s">
        <v>1276</v>
      </c>
      <c r="E7" s="407" t="str">
        <f>VLOOKUP(D7,Insumos!$B$1:$C$15011,2,FALSE)</f>
        <v>KG</v>
      </c>
      <c r="F7" s="416">
        <v>0.15</v>
      </c>
      <c r="G7" s="417">
        <f>VLOOKUP(D7,Insumos!$B$1:$D$15011,3,FALSE)</f>
        <v>10.029999999999999</v>
      </c>
      <c r="H7" s="415">
        <f>_xlfn.IFS(B7="Serviço",SUMIFS($H8:H$1539,$C8:C$1539,$C7),B7="Insumo",F7*G7,B7="Etapa","")</f>
        <v>1.5044999999999999</v>
      </c>
      <c r="I7" s="40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4.25" hidden="1" customHeight="1" outlineLevel="2" x14ac:dyDescent="0.3">
      <c r="A8" s="406">
        <f t="shared" si="0"/>
        <v>3</v>
      </c>
      <c r="B8" s="406" t="s">
        <v>1385</v>
      </c>
      <c r="C8" s="406" t="str">
        <f t="shared" si="1"/>
        <v>Central de aço</v>
      </c>
      <c r="D8" s="406" t="s">
        <v>959</v>
      </c>
      <c r="E8" s="407" t="str">
        <f>VLOOKUP(D8,Insumos!$B$1:$C$15011,2,FALSE)</f>
        <v>UN</v>
      </c>
      <c r="F8" s="416">
        <v>9</v>
      </c>
      <c r="G8" s="417">
        <f>VLOOKUP(D8,Insumos!$B$1:$D$15011,3,FALSE)</f>
        <v>2.95</v>
      </c>
      <c r="H8" s="415">
        <f>_xlfn.IFS(B8="Serviço",SUMIFS($H9:H$1539,$C9:C$1539,$C8),B8="Insumo",F8*G8,B8="Etapa","")</f>
        <v>26.55</v>
      </c>
      <c r="I8" s="40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4.25" hidden="1" customHeight="1" outlineLevel="2" x14ac:dyDescent="0.3">
      <c r="A9" s="406">
        <f t="shared" si="0"/>
        <v>3</v>
      </c>
      <c r="B9" s="406" t="s">
        <v>1385</v>
      </c>
      <c r="C9" s="406" t="str">
        <f t="shared" si="1"/>
        <v>Central de aço</v>
      </c>
      <c r="D9" s="406" t="s">
        <v>982</v>
      </c>
      <c r="E9" s="407" t="str">
        <f>VLOOKUP(D9,Insumos!$B$1:$C$15011,2,FALSE)</f>
        <v>KG</v>
      </c>
      <c r="F9" s="416">
        <v>24</v>
      </c>
      <c r="G9" s="417">
        <f>VLOOKUP(D9,Insumos!$B$1:$D$15011,3,FALSE)</f>
        <v>0.46</v>
      </c>
      <c r="H9" s="415">
        <f>_xlfn.IFS(B9="Serviço",SUMIFS($H10:H$1539,$C10:C$1539,$C9),B9="Insumo",F9*G9,B9="Etapa","")</f>
        <v>11.040000000000001</v>
      </c>
      <c r="I9" s="40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4.25" hidden="1" customHeight="1" outlineLevel="2" x14ac:dyDescent="0.3">
      <c r="A10" s="406">
        <f t="shared" si="0"/>
        <v>3</v>
      </c>
      <c r="B10" s="406" t="s">
        <v>1385</v>
      </c>
      <c r="C10" s="406" t="str">
        <f t="shared" si="1"/>
        <v>Central de aço</v>
      </c>
      <c r="D10" s="406" t="s">
        <v>1351</v>
      </c>
      <c r="E10" s="407" t="str">
        <f>VLOOKUP(D10,Insumos!$B$1:$C$15011,2,FALSE)</f>
        <v>M2</v>
      </c>
      <c r="F10" s="416">
        <v>1</v>
      </c>
      <c r="G10" s="417">
        <f>VLOOKUP(D10,Insumos!$B$1:$D$15011,3,FALSE)</f>
        <v>10.5</v>
      </c>
      <c r="H10" s="415">
        <f>_xlfn.IFS(B10="Serviço",SUMIFS($H11:H$1539,$C11:C$1539,$C10),B10="Insumo",F10*G10,B10="Etapa","")</f>
        <v>10.5</v>
      </c>
      <c r="I10" s="40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4.25" hidden="1" customHeight="1" outlineLevel="1" x14ac:dyDescent="0.3">
      <c r="A11" s="406">
        <f t="shared" si="0"/>
        <v>1</v>
      </c>
      <c r="B11" s="406" t="s">
        <v>593</v>
      </c>
      <c r="C11" s="406" t="str">
        <f t="shared" si="1"/>
        <v>Central de fôrmas</v>
      </c>
      <c r="D11" s="406" t="s">
        <v>168</v>
      </c>
      <c r="E11" s="407"/>
      <c r="F11" s="406"/>
      <c r="G11" s="417"/>
      <c r="H11" s="415">
        <f>_xlfn.IFS(B11="Serviço",SUMIFS($H12:H$1539,$C12:C$1539,$C11),B11="Insumo",F11*G11,B11="Etapa","")</f>
        <v>118.10449999999999</v>
      </c>
      <c r="I11" s="408" t="s">
        <v>167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4.25" hidden="1" customHeight="1" outlineLevel="2" x14ac:dyDescent="0.3">
      <c r="A12" s="406">
        <f t="shared" si="0"/>
        <v>3</v>
      </c>
      <c r="B12" s="406" t="s">
        <v>1385</v>
      </c>
      <c r="C12" s="406" t="str">
        <f t="shared" si="1"/>
        <v>Central de fôrmas</v>
      </c>
      <c r="D12" s="406" t="s">
        <v>1226</v>
      </c>
      <c r="E12" s="407" t="str">
        <f>VLOOKUP(D12,Insumos!$B$1:$C$15011,2,FALSE)</f>
        <v>M2</v>
      </c>
      <c r="F12" s="416">
        <v>1</v>
      </c>
      <c r="G12" s="417">
        <f>VLOOKUP(D12,Insumos!$B$1:$D$15011,3,FALSE)</f>
        <v>1.25</v>
      </c>
      <c r="H12" s="415">
        <f>_xlfn.IFS(B12="Serviço",SUMIFS($H13:H$1539,$C13:C$1539,$C12),B12="Insumo",F12*G12,B12="Etapa","")</f>
        <v>1.25</v>
      </c>
      <c r="I12" s="40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4.25" hidden="1" customHeight="1" outlineLevel="2" x14ac:dyDescent="0.3">
      <c r="A13" s="406">
        <f t="shared" si="0"/>
        <v>3</v>
      </c>
      <c r="B13" s="406" t="s">
        <v>1385</v>
      </c>
      <c r="C13" s="406" t="str">
        <f t="shared" si="1"/>
        <v>Central de fôrmas</v>
      </c>
      <c r="D13" s="406" t="s">
        <v>1026</v>
      </c>
      <c r="E13" s="407" t="str">
        <f>VLOOKUP(D13,Insumos!$B$1:$C$15011,2,FALSE)</f>
        <v>M2</v>
      </c>
      <c r="F13" s="416">
        <v>1</v>
      </c>
      <c r="G13" s="417">
        <f>VLOOKUP(D13,Insumos!$B$1:$D$15011,3,FALSE)</f>
        <v>31</v>
      </c>
      <c r="H13" s="415">
        <f>_xlfn.IFS(B13="Serviço",SUMIFS($H14:H$1539,$C14:C$1539,$C13),B13="Insumo",F13*G13,B13="Etapa","")</f>
        <v>31</v>
      </c>
      <c r="I13" s="40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4.25" hidden="1" customHeight="1" outlineLevel="2" x14ac:dyDescent="0.3">
      <c r="A14" s="406">
        <f t="shared" si="0"/>
        <v>8</v>
      </c>
      <c r="B14" s="406" t="s">
        <v>1385</v>
      </c>
      <c r="C14" s="406" t="str">
        <f t="shared" si="1"/>
        <v>Central de fôrmas</v>
      </c>
      <c r="D14" s="406" t="s">
        <v>1031</v>
      </c>
      <c r="E14" s="407" t="str">
        <f>VLOOKUP(D14,Insumos!$B$1:$C$15011,2,FALSE)</f>
        <v>M3</v>
      </c>
      <c r="F14" s="416">
        <v>7.3999999999999996E-2</v>
      </c>
      <c r="G14" s="417">
        <f>VLOOKUP(D14,Insumos!$B$1:$D$15011,3,FALSE)</f>
        <v>490</v>
      </c>
      <c r="H14" s="415">
        <f>_xlfn.IFS(B14="Serviço",SUMIFS($H15:H$1539,$C15:C$1539,$C14),B14="Insumo",F14*G14,B14="Etapa","")</f>
        <v>36.26</v>
      </c>
      <c r="I14" s="40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4.25" hidden="1" customHeight="1" outlineLevel="2" x14ac:dyDescent="0.3">
      <c r="A15" s="406">
        <f t="shared" si="0"/>
        <v>3</v>
      </c>
      <c r="B15" s="406" t="s">
        <v>1385</v>
      </c>
      <c r="C15" s="406" t="str">
        <f t="shared" si="1"/>
        <v>Central de fôrmas</v>
      </c>
      <c r="D15" s="406" t="s">
        <v>1276</v>
      </c>
      <c r="E15" s="407" t="str">
        <f>VLOOKUP(D15,Insumos!$B$1:$C$15011,2,FALSE)</f>
        <v>KG</v>
      </c>
      <c r="F15" s="416">
        <v>0.15</v>
      </c>
      <c r="G15" s="417">
        <f>VLOOKUP(D15,Insumos!$B$1:$D$15011,3,FALSE)</f>
        <v>10.029999999999999</v>
      </c>
      <c r="H15" s="415">
        <f>_xlfn.IFS(B15="Serviço",SUMIFS($H16:H$1539,$C16:C$1539,$C15),B15="Insumo",F15*G15,B15="Etapa","")</f>
        <v>1.5044999999999999</v>
      </c>
      <c r="I15" s="40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4.25" hidden="1" customHeight="1" outlineLevel="2" x14ac:dyDescent="0.3">
      <c r="A16" s="406">
        <f t="shared" si="0"/>
        <v>3</v>
      </c>
      <c r="B16" s="406" t="s">
        <v>1385</v>
      </c>
      <c r="C16" s="406" t="str">
        <f t="shared" si="1"/>
        <v>Central de fôrmas</v>
      </c>
      <c r="D16" s="406" t="s">
        <v>959</v>
      </c>
      <c r="E16" s="407" t="str">
        <f>VLOOKUP(D16,Insumos!$B$1:$C$15011,2,FALSE)</f>
        <v>UN</v>
      </c>
      <c r="F16" s="416">
        <v>9</v>
      </c>
      <c r="G16" s="417">
        <f>VLOOKUP(D16,Insumos!$B$1:$D$15011,3,FALSE)</f>
        <v>2.95</v>
      </c>
      <c r="H16" s="415">
        <f>_xlfn.IFS(B16="Serviço",SUMIFS($H17:H$1539,$C17:C$1539,$C16),B16="Insumo",F16*G16,B16="Etapa","")</f>
        <v>26.55</v>
      </c>
      <c r="I16" s="40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4.25" hidden="1" customHeight="1" outlineLevel="2" x14ac:dyDescent="0.3">
      <c r="A17" s="406">
        <f t="shared" si="0"/>
        <v>3</v>
      </c>
      <c r="B17" s="406" t="s">
        <v>1385</v>
      </c>
      <c r="C17" s="406" t="str">
        <f t="shared" si="1"/>
        <v>Central de fôrmas</v>
      </c>
      <c r="D17" s="406" t="s">
        <v>982</v>
      </c>
      <c r="E17" s="407" t="str">
        <f>VLOOKUP(D17,Insumos!$B$1:$C$15011,2,FALSE)</f>
        <v>KG</v>
      </c>
      <c r="F17" s="416">
        <v>24</v>
      </c>
      <c r="G17" s="417">
        <f>VLOOKUP(D17,Insumos!$B$1:$D$15011,3,FALSE)</f>
        <v>0.46</v>
      </c>
      <c r="H17" s="415">
        <f>_xlfn.IFS(B17="Serviço",SUMIFS($H18:H$1539,$C18:C$1539,$C17),B17="Insumo",F17*G17,B17="Etapa","")</f>
        <v>11.040000000000001</v>
      </c>
      <c r="I17" s="40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4.25" hidden="1" customHeight="1" outlineLevel="2" x14ac:dyDescent="0.3">
      <c r="A18" s="406">
        <f t="shared" si="0"/>
        <v>3</v>
      </c>
      <c r="B18" s="406" t="s">
        <v>1385</v>
      </c>
      <c r="C18" s="406" t="str">
        <f t="shared" si="1"/>
        <v>Central de fôrmas</v>
      </c>
      <c r="D18" s="406" t="s">
        <v>1351</v>
      </c>
      <c r="E18" s="407" t="str">
        <f>VLOOKUP(D18,Insumos!$B$1:$C$15011,2,FALSE)</f>
        <v>M2</v>
      </c>
      <c r="F18" s="416">
        <v>1</v>
      </c>
      <c r="G18" s="417">
        <f>VLOOKUP(D18,Insumos!$B$1:$D$15011,3,FALSE)</f>
        <v>10.5</v>
      </c>
      <c r="H18" s="415">
        <f>_xlfn.IFS(B18="Serviço",SUMIFS($H19:H$1539,$C19:C$1539,$C18),B18="Insumo",F18*G18,B18="Etapa","")</f>
        <v>10.5</v>
      </c>
      <c r="I18" s="40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4.25" hidden="1" customHeight="1" outlineLevel="1" x14ac:dyDescent="0.3">
      <c r="A19" s="406">
        <f t="shared" si="0"/>
        <v>1</v>
      </c>
      <c r="B19" s="406" t="s">
        <v>593</v>
      </c>
      <c r="C19" s="406" t="str">
        <f t="shared" si="1"/>
        <v>Central de Argamassa</v>
      </c>
      <c r="D19" s="406" t="s">
        <v>169</v>
      </c>
      <c r="E19" s="407"/>
      <c r="F19" s="406"/>
      <c r="G19" s="417"/>
      <c r="H19" s="415">
        <f>_xlfn.IFS(B19="Serviço",SUMIFS($H20:H$1539,$C20:C$1539,$C19),B19="Insumo",F19*G19,B19="Etapa","")</f>
        <v>118.10449999999999</v>
      </c>
      <c r="I19" s="408" t="s">
        <v>167</v>
      </c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4.25" hidden="1" customHeight="1" outlineLevel="2" x14ac:dyDescent="0.3">
      <c r="A20" s="406">
        <f t="shared" si="0"/>
        <v>3</v>
      </c>
      <c r="B20" s="406" t="s">
        <v>1385</v>
      </c>
      <c r="C20" s="406" t="str">
        <f t="shared" si="1"/>
        <v>Central de Argamassa</v>
      </c>
      <c r="D20" s="406" t="s">
        <v>1226</v>
      </c>
      <c r="E20" s="407" t="str">
        <f>VLOOKUP(D20,Insumos!$B$1:$C$15011,2,FALSE)</f>
        <v>M2</v>
      </c>
      <c r="F20" s="416">
        <v>1</v>
      </c>
      <c r="G20" s="417">
        <f>VLOOKUP(D20,Insumos!$B$1:$D$15011,3,FALSE)</f>
        <v>1.25</v>
      </c>
      <c r="H20" s="415">
        <f>_xlfn.IFS(B20="Serviço",SUMIFS($H21:H$1539,$C21:C$1539,$C20),B20="Insumo",F20*G20,B20="Etapa","")</f>
        <v>1.25</v>
      </c>
      <c r="I20" s="40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4.25" hidden="1" customHeight="1" outlineLevel="2" x14ac:dyDescent="0.3">
      <c r="A21" s="406">
        <f t="shared" si="0"/>
        <v>3</v>
      </c>
      <c r="B21" s="406" t="s">
        <v>1385</v>
      </c>
      <c r="C21" s="406" t="str">
        <f t="shared" si="1"/>
        <v>Central de Argamassa</v>
      </c>
      <c r="D21" s="406" t="s">
        <v>1026</v>
      </c>
      <c r="E21" s="407" t="str">
        <f>VLOOKUP(D21,Insumos!$B$1:$C$15011,2,FALSE)</f>
        <v>M2</v>
      </c>
      <c r="F21" s="416">
        <v>1</v>
      </c>
      <c r="G21" s="417">
        <f>VLOOKUP(D21,Insumos!$B$1:$D$15011,3,FALSE)</f>
        <v>31</v>
      </c>
      <c r="H21" s="415">
        <f>_xlfn.IFS(B21="Serviço",SUMIFS($H22:H$1539,$C22:C$1539,$C21),B21="Insumo",F21*G21,B21="Etapa","")</f>
        <v>31</v>
      </c>
      <c r="I21" s="40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4.25" hidden="1" customHeight="1" outlineLevel="2" x14ac:dyDescent="0.3">
      <c r="A22" s="406">
        <f t="shared" si="0"/>
        <v>8</v>
      </c>
      <c r="B22" s="406" t="s">
        <v>1385</v>
      </c>
      <c r="C22" s="406" t="str">
        <f t="shared" si="1"/>
        <v>Central de Argamassa</v>
      </c>
      <c r="D22" s="406" t="s">
        <v>1031</v>
      </c>
      <c r="E22" s="407" t="str">
        <f>VLOOKUP(D22,Insumos!$B$1:$C$15011,2,FALSE)</f>
        <v>M3</v>
      </c>
      <c r="F22" s="416">
        <v>7.3999999999999996E-2</v>
      </c>
      <c r="G22" s="417">
        <f>VLOOKUP(D22,Insumos!$B$1:$D$15011,3,FALSE)</f>
        <v>490</v>
      </c>
      <c r="H22" s="415">
        <f>_xlfn.IFS(B22="Serviço",SUMIFS($H23:H$1539,$C23:C$1539,$C22),B22="Insumo",F22*G22,B22="Etapa","")</f>
        <v>36.26</v>
      </c>
      <c r="I22" s="40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4.25" hidden="1" customHeight="1" outlineLevel="2" x14ac:dyDescent="0.3">
      <c r="A23" s="406">
        <f t="shared" si="0"/>
        <v>3</v>
      </c>
      <c r="B23" s="406" t="s">
        <v>1385</v>
      </c>
      <c r="C23" s="406" t="str">
        <f t="shared" si="1"/>
        <v>Central de Argamassa</v>
      </c>
      <c r="D23" s="406" t="s">
        <v>1276</v>
      </c>
      <c r="E23" s="407" t="str">
        <f>VLOOKUP(D23,Insumos!$B$1:$C$15011,2,FALSE)</f>
        <v>KG</v>
      </c>
      <c r="F23" s="416">
        <v>0.15</v>
      </c>
      <c r="G23" s="417">
        <f>VLOOKUP(D23,Insumos!$B$1:$D$15011,3,FALSE)</f>
        <v>10.029999999999999</v>
      </c>
      <c r="H23" s="415">
        <f>_xlfn.IFS(B23="Serviço",SUMIFS($H24:H$1539,$C24:C$1539,$C23),B23="Insumo",F23*G23,B23="Etapa","")</f>
        <v>1.5044999999999999</v>
      </c>
      <c r="I23" s="40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4.25" hidden="1" customHeight="1" outlineLevel="2" x14ac:dyDescent="0.3">
      <c r="A24" s="406">
        <f t="shared" si="0"/>
        <v>3</v>
      </c>
      <c r="B24" s="406" t="s">
        <v>1385</v>
      </c>
      <c r="C24" s="406" t="str">
        <f t="shared" si="1"/>
        <v>Central de Argamassa</v>
      </c>
      <c r="D24" s="406" t="s">
        <v>959</v>
      </c>
      <c r="E24" s="407" t="str">
        <f>VLOOKUP(D24,Insumos!$B$1:$C$15011,2,FALSE)</f>
        <v>UN</v>
      </c>
      <c r="F24" s="416">
        <v>9</v>
      </c>
      <c r="G24" s="417">
        <f>VLOOKUP(D24,Insumos!$B$1:$D$15011,3,FALSE)</f>
        <v>2.95</v>
      </c>
      <c r="H24" s="415">
        <f>_xlfn.IFS(B24="Serviço",SUMIFS($H25:H$1539,$C25:C$1539,$C24),B24="Insumo",F24*G24,B24="Etapa","")</f>
        <v>26.55</v>
      </c>
      <c r="I24" s="40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4.25" hidden="1" customHeight="1" outlineLevel="2" x14ac:dyDescent="0.3">
      <c r="A25" s="406">
        <f t="shared" si="0"/>
        <v>3</v>
      </c>
      <c r="B25" s="406" t="s">
        <v>1385</v>
      </c>
      <c r="C25" s="406" t="str">
        <f t="shared" si="1"/>
        <v>Central de Argamassa</v>
      </c>
      <c r="D25" s="406" t="s">
        <v>982</v>
      </c>
      <c r="E25" s="407" t="str">
        <f>VLOOKUP(D25,Insumos!$B$1:$C$15011,2,FALSE)</f>
        <v>KG</v>
      </c>
      <c r="F25" s="416">
        <v>24</v>
      </c>
      <c r="G25" s="417">
        <f>VLOOKUP(D25,Insumos!$B$1:$D$15011,3,FALSE)</f>
        <v>0.46</v>
      </c>
      <c r="H25" s="415">
        <f>_xlfn.IFS(B25="Serviço",SUMIFS($H26:H$1539,$C26:C$1539,$C25),B25="Insumo",F25*G25,B25="Etapa","")</f>
        <v>11.040000000000001</v>
      </c>
      <c r="I25" s="40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4.25" hidden="1" customHeight="1" outlineLevel="2" x14ac:dyDescent="0.3">
      <c r="A26" s="406">
        <f t="shared" si="0"/>
        <v>3</v>
      </c>
      <c r="B26" s="406" t="s">
        <v>1385</v>
      </c>
      <c r="C26" s="406" t="str">
        <f t="shared" si="1"/>
        <v>Central de Argamassa</v>
      </c>
      <c r="D26" s="406" t="s">
        <v>1351</v>
      </c>
      <c r="E26" s="407" t="str">
        <f>VLOOKUP(D26,Insumos!$B$1:$C$15011,2,FALSE)</f>
        <v>M2</v>
      </c>
      <c r="F26" s="416">
        <v>1</v>
      </c>
      <c r="G26" s="417">
        <f>VLOOKUP(D26,Insumos!$B$1:$D$15011,3,FALSE)</f>
        <v>10.5</v>
      </c>
      <c r="H26" s="415">
        <f>_xlfn.IFS(B26="Serviço",SUMIFS($H27:H$1539,$C27:C$1539,$C26),B26="Insumo",F26*G26,B26="Etapa","")</f>
        <v>10.5</v>
      </c>
      <c r="I26" s="40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4.25" hidden="1" customHeight="1" outlineLevel="1" x14ac:dyDescent="0.3">
      <c r="A27" s="406">
        <f t="shared" si="0"/>
        <v>1</v>
      </c>
      <c r="B27" s="406" t="s">
        <v>593</v>
      </c>
      <c r="C27" s="406" t="str">
        <f t="shared" si="1"/>
        <v>Armazenamento de cerâmicas*</v>
      </c>
      <c r="D27" s="406" t="s">
        <v>170</v>
      </c>
      <c r="E27" s="407"/>
      <c r="F27" s="406"/>
      <c r="G27" s="417"/>
      <c r="H27" s="415">
        <f>_xlfn.IFS(B27="Serviço",SUMIFS($H28:H$1539,$C28:C$1539,$C27),B27="Insumo",F27*G27,B27="Etapa","")</f>
        <v>204.33801499999998</v>
      </c>
      <c r="I27" s="408" t="s">
        <v>167</v>
      </c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4.25" hidden="1" customHeight="1" outlineLevel="2" x14ac:dyDescent="0.3">
      <c r="A28" s="406">
        <f t="shared" si="0"/>
        <v>10</v>
      </c>
      <c r="B28" s="406" t="s">
        <v>1385</v>
      </c>
      <c r="C28" s="406" t="str">
        <f t="shared" si="1"/>
        <v>Armazenamento de cerâmicas*</v>
      </c>
      <c r="D28" s="406" t="s">
        <v>1185</v>
      </c>
      <c r="E28" s="407" t="str">
        <f>VLOOKUP(D28,Insumos!$B$1:$C$15011,2,FALSE)</f>
        <v>M2</v>
      </c>
      <c r="F28" s="416">
        <v>0.59099999999999997</v>
      </c>
      <c r="G28" s="417">
        <f>VLOOKUP(D28,Insumos!$B$1:$D$15011,3,FALSE)</f>
        <v>46.5</v>
      </c>
      <c r="H28" s="415">
        <f>_xlfn.IFS(B28="Serviço",SUMIFS($H29:H$1539,$C29:C$1539,$C28),B28="Insumo",F28*G28,B28="Etapa","")</f>
        <v>27.481499999999997</v>
      </c>
      <c r="I28" s="40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4.25" hidden="1" customHeight="1" outlineLevel="2" x14ac:dyDescent="0.3">
      <c r="A29" s="406">
        <f t="shared" si="0"/>
        <v>10</v>
      </c>
      <c r="B29" s="406" t="s">
        <v>1385</v>
      </c>
      <c r="C29" s="406" t="str">
        <f t="shared" si="1"/>
        <v>Armazenamento de cerâmicas*</v>
      </c>
      <c r="D29" s="406" t="s">
        <v>1174</v>
      </c>
      <c r="E29" s="407" t="str">
        <f>VLOOKUP(D29,Insumos!$B$1:$C$15011,2,FALSE)</f>
        <v>UN</v>
      </c>
      <c r="F29" s="416">
        <v>0.40400000000000003</v>
      </c>
      <c r="G29" s="417">
        <f>VLOOKUP(D29,Insumos!$B$1:$D$15011,3,FALSE)</f>
        <v>58.46</v>
      </c>
      <c r="H29" s="415">
        <f>_xlfn.IFS(B29="Serviço",SUMIFS($H30:H$1539,$C30:C$1539,$C29),B29="Insumo",F29*G29,B29="Etapa","")</f>
        <v>23.617840000000001</v>
      </c>
      <c r="I29" s="40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4.25" hidden="1" customHeight="1" outlineLevel="2" x14ac:dyDescent="0.3">
      <c r="A30" s="406">
        <f t="shared" si="0"/>
        <v>18</v>
      </c>
      <c r="B30" s="406" t="s">
        <v>1385</v>
      </c>
      <c r="C30" s="406" t="str">
        <f t="shared" si="1"/>
        <v>Armazenamento de cerâmicas*</v>
      </c>
      <c r="D30" s="406" t="s">
        <v>1182</v>
      </c>
      <c r="E30" s="407" t="str">
        <f>VLOOKUP(D30,Insumos!$B$1:$C$15011,2,FALSE)</f>
        <v>M</v>
      </c>
      <c r="F30" s="416">
        <v>4.3899999999999997</v>
      </c>
      <c r="G30" s="417">
        <f>VLOOKUP(D30,Insumos!$B$1:$D$15011,3,FALSE)</f>
        <v>6.1875</v>
      </c>
      <c r="H30" s="415">
        <f>_xlfn.IFS(B30="Serviço",SUMIFS($H31:H$1539,$C31:C$1539,$C30),B30="Insumo",F30*G30,B30="Etapa","")</f>
        <v>27.163124999999997</v>
      </c>
      <c r="I30" s="40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4.25" hidden="1" customHeight="1" outlineLevel="2" x14ac:dyDescent="0.3">
      <c r="A31" s="406">
        <f t="shared" si="0"/>
        <v>10</v>
      </c>
      <c r="B31" s="406" t="s">
        <v>1385</v>
      </c>
      <c r="C31" s="406" t="str">
        <f t="shared" si="1"/>
        <v>Armazenamento de cerâmicas*</v>
      </c>
      <c r="D31" s="406" t="s">
        <v>1184</v>
      </c>
      <c r="E31" s="407" t="str">
        <f>VLOOKUP(D31,Insumos!$B$1:$C$15011,2,FALSE)</f>
        <v>M2</v>
      </c>
      <c r="F31" s="416">
        <v>0.15</v>
      </c>
      <c r="G31" s="417">
        <f>VLOOKUP(D31,Insumos!$B$1:$D$15011,3,FALSE)</f>
        <v>46.5</v>
      </c>
      <c r="H31" s="415">
        <f>_xlfn.IFS(B31="Serviço",SUMIFS($H32:H$1539,$C32:C$1539,$C31),B31="Insumo",F31*G31,B31="Etapa","")</f>
        <v>6.9749999999999996</v>
      </c>
      <c r="I31" s="40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4.25" hidden="1" customHeight="1" outlineLevel="2" x14ac:dyDescent="0.3">
      <c r="A32" s="406">
        <f t="shared" si="0"/>
        <v>10</v>
      </c>
      <c r="B32" s="406" t="s">
        <v>1385</v>
      </c>
      <c r="C32" s="406" t="str">
        <f t="shared" si="1"/>
        <v>Armazenamento de cerâmicas*</v>
      </c>
      <c r="D32" s="406" t="s">
        <v>1183</v>
      </c>
      <c r="E32" s="407" t="str">
        <f>VLOOKUP(D32,Insumos!$B$1:$C$15011,2,FALSE)</f>
        <v>M</v>
      </c>
      <c r="F32" s="416">
        <v>1</v>
      </c>
      <c r="G32" s="417">
        <f>VLOOKUP(D32,Insumos!$B$1:$D$15011,3,FALSE)</f>
        <v>2</v>
      </c>
      <c r="H32" s="415">
        <f>_xlfn.IFS(B32="Serviço",SUMIFS($H33:H$1539,$C33:C$1539,$C32),B32="Insumo",F32*G32,B32="Etapa","")</f>
        <v>2</v>
      </c>
      <c r="I32" s="40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4.25" hidden="1" customHeight="1" outlineLevel="2" x14ac:dyDescent="0.3">
      <c r="A33" s="406">
        <f t="shared" si="0"/>
        <v>27</v>
      </c>
      <c r="B33" s="406" t="s">
        <v>1385</v>
      </c>
      <c r="C33" s="406" t="str">
        <f t="shared" si="1"/>
        <v>Armazenamento de cerâmicas*</v>
      </c>
      <c r="D33" s="406" t="s">
        <v>1271</v>
      </c>
      <c r="E33" s="407" t="str">
        <f>VLOOKUP(D33,Insumos!$B$1:$C$15011,2,FALSE)</f>
        <v>KG</v>
      </c>
      <c r="F33" s="416">
        <v>1</v>
      </c>
      <c r="G33" s="417">
        <f>VLOOKUP(D33,Insumos!$B$1:$D$15011,3,FALSE)</f>
        <v>18.93</v>
      </c>
      <c r="H33" s="415">
        <f>_xlfn.IFS(B33="Serviço",SUMIFS($H34:H$1539,$C34:C$1539,$C33),B33="Insumo",F33*G33,B33="Etapa","")</f>
        <v>18.93</v>
      </c>
      <c r="I33" s="40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4.25" hidden="1" customHeight="1" outlineLevel="2" x14ac:dyDescent="0.3">
      <c r="A34" s="406">
        <f t="shared" si="0"/>
        <v>10</v>
      </c>
      <c r="B34" s="406" t="s">
        <v>1385</v>
      </c>
      <c r="C34" s="406" t="str">
        <f t="shared" si="1"/>
        <v>Armazenamento de cerâmicas*</v>
      </c>
      <c r="D34" s="406" t="s">
        <v>1127</v>
      </c>
      <c r="E34" s="407" t="str">
        <f>VLOOKUP(D34,Insumos!$B$1:$C$15011,2,FALSE)</f>
        <v>UN</v>
      </c>
      <c r="F34" s="416">
        <v>1.4999999999999999E-2</v>
      </c>
      <c r="G34" s="417">
        <f>VLOOKUP(D34,Insumos!$B$1:$D$15011,3,FALSE)</f>
        <v>185.37</v>
      </c>
      <c r="H34" s="415">
        <f>_xlfn.IFS(B34="Serviço",SUMIFS($H35:H$1539,$C35:C$1539,$C34),B34="Insumo",F34*G34,B34="Etapa","")</f>
        <v>2.7805499999999999</v>
      </c>
      <c r="I34" s="40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4.25" hidden="1" customHeight="1" outlineLevel="2" x14ac:dyDescent="0.3">
      <c r="A35" s="406">
        <f t="shared" si="0"/>
        <v>10</v>
      </c>
      <c r="B35" s="406" t="s">
        <v>1385</v>
      </c>
      <c r="C35" s="406" t="str">
        <f t="shared" si="1"/>
        <v>Armazenamento de cerâmicas*</v>
      </c>
      <c r="D35" s="406" t="s">
        <v>1362</v>
      </c>
      <c r="E35" s="407" t="str">
        <f>VLOOKUP(D35,Insumos!$B$1:$C$15011,2,FALSE)</f>
        <v>VB</v>
      </c>
      <c r="F35" s="416">
        <v>1</v>
      </c>
      <c r="G35" s="417">
        <f>VLOOKUP(D35,Insumos!$B$1:$D$15011,3,FALSE)</f>
        <v>45.39</v>
      </c>
      <c r="H35" s="415">
        <f>_xlfn.IFS(B35="Serviço",SUMIFS($H36:H$1539,$C36:C$1539,$C35),B35="Insumo",F35*G35,B35="Etapa","")</f>
        <v>45.39</v>
      </c>
      <c r="I35" s="40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4.25" hidden="1" customHeight="1" outlineLevel="2" x14ac:dyDescent="0.3">
      <c r="A36" s="406">
        <f t="shared" si="0"/>
        <v>10</v>
      </c>
      <c r="B36" s="406" t="s">
        <v>1385</v>
      </c>
      <c r="C36" s="406" t="str">
        <f t="shared" si="1"/>
        <v>Armazenamento de cerâmicas*</v>
      </c>
      <c r="D36" s="406" t="s">
        <v>1352</v>
      </c>
      <c r="E36" s="407" t="str">
        <f>VLOOKUP(D36,Insumos!$B$1:$C$15011,2,FALSE)</f>
        <v>M2</v>
      </c>
      <c r="F36" s="416">
        <v>1</v>
      </c>
      <c r="G36" s="417">
        <f>VLOOKUP(D36,Insumos!$B$1:$D$15011,3,FALSE)</f>
        <v>50</v>
      </c>
      <c r="H36" s="415">
        <f>_xlfn.IFS(B36="Serviço",SUMIFS($H37:H$1539,$C37:C$1539,$C36),B36="Insumo",F36*G36,B36="Etapa","")</f>
        <v>50</v>
      </c>
      <c r="I36" s="40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4.25" hidden="1" customHeight="1" outlineLevel="1" x14ac:dyDescent="0.3">
      <c r="A37" s="406">
        <f t="shared" si="0"/>
        <v>1</v>
      </c>
      <c r="B37" s="406" t="s">
        <v>593</v>
      </c>
      <c r="C37" s="406" t="str">
        <f t="shared" si="1"/>
        <v>Armazenamento de placas degesso*</v>
      </c>
      <c r="D37" s="406" t="s">
        <v>171</v>
      </c>
      <c r="E37" s="407"/>
      <c r="F37" s="406"/>
      <c r="G37" s="417"/>
      <c r="H37" s="415">
        <f>_xlfn.IFS(B37="Serviço",SUMIFS($H38:H$1539,$C38:C$1539,$C37),B37="Insumo",F37*G37,B37="Etapa","")</f>
        <v>204.33801499999998</v>
      </c>
      <c r="I37" s="408" t="s">
        <v>167</v>
      </c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4.25" hidden="1" customHeight="1" outlineLevel="2" x14ac:dyDescent="0.3">
      <c r="A38" s="406">
        <f t="shared" si="0"/>
        <v>10</v>
      </c>
      <c r="B38" s="406" t="s">
        <v>1385</v>
      </c>
      <c r="C38" s="406" t="str">
        <f t="shared" si="1"/>
        <v>Armazenamento de placas degesso*</v>
      </c>
      <c r="D38" s="406" t="s">
        <v>1185</v>
      </c>
      <c r="E38" s="407" t="str">
        <f>VLOOKUP(D38,Insumos!$B$1:$C$15011,2,FALSE)</f>
        <v>M2</v>
      </c>
      <c r="F38" s="416">
        <v>0.59099999999999997</v>
      </c>
      <c r="G38" s="417">
        <f>VLOOKUP(D38,Insumos!$B$1:$D$15011,3,FALSE)</f>
        <v>46.5</v>
      </c>
      <c r="H38" s="415">
        <f>_xlfn.IFS(B38="Serviço",SUMIFS($H39:H$1539,$C39:C$1539,$C38),B38="Insumo",F38*G38,B38="Etapa","")</f>
        <v>27.481499999999997</v>
      </c>
      <c r="I38" s="40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4.25" hidden="1" customHeight="1" outlineLevel="2" x14ac:dyDescent="0.3">
      <c r="A39" s="406">
        <f t="shared" si="0"/>
        <v>10</v>
      </c>
      <c r="B39" s="406" t="s">
        <v>1385</v>
      </c>
      <c r="C39" s="406" t="str">
        <f t="shared" si="1"/>
        <v>Armazenamento de placas degesso*</v>
      </c>
      <c r="D39" s="406" t="s">
        <v>1174</v>
      </c>
      <c r="E39" s="407" t="str">
        <f>VLOOKUP(D39,Insumos!$B$1:$C$15011,2,FALSE)</f>
        <v>UN</v>
      </c>
      <c r="F39" s="416">
        <v>0.40400000000000003</v>
      </c>
      <c r="G39" s="417">
        <f>VLOOKUP(D39,Insumos!$B$1:$D$15011,3,FALSE)</f>
        <v>58.46</v>
      </c>
      <c r="H39" s="415">
        <f>_xlfn.IFS(B39="Serviço",SUMIFS($H40:H$1539,$C40:C$1539,$C39),B39="Insumo",F39*G39,B39="Etapa","")</f>
        <v>23.617840000000001</v>
      </c>
      <c r="I39" s="40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4.25" hidden="1" customHeight="1" outlineLevel="2" x14ac:dyDescent="0.3">
      <c r="A40" s="406">
        <f t="shared" si="0"/>
        <v>18</v>
      </c>
      <c r="B40" s="406" t="s">
        <v>1385</v>
      </c>
      <c r="C40" s="406" t="str">
        <f t="shared" si="1"/>
        <v>Armazenamento de placas degesso*</v>
      </c>
      <c r="D40" s="406" t="s">
        <v>1182</v>
      </c>
      <c r="E40" s="407" t="str">
        <f>VLOOKUP(D40,Insumos!$B$1:$C$15011,2,FALSE)</f>
        <v>M</v>
      </c>
      <c r="F40" s="416">
        <v>4.3899999999999997</v>
      </c>
      <c r="G40" s="417">
        <f>VLOOKUP(D40,Insumos!$B$1:$D$15011,3,FALSE)</f>
        <v>6.1875</v>
      </c>
      <c r="H40" s="415">
        <f>_xlfn.IFS(B40="Serviço",SUMIFS($H41:H$1539,$C41:C$1539,$C40),B40="Insumo",F40*G40,B40="Etapa","")</f>
        <v>27.163124999999997</v>
      </c>
      <c r="I40" s="40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4.25" hidden="1" customHeight="1" outlineLevel="2" x14ac:dyDescent="0.3">
      <c r="A41" s="406">
        <f t="shared" si="0"/>
        <v>10</v>
      </c>
      <c r="B41" s="406" t="s">
        <v>1385</v>
      </c>
      <c r="C41" s="406" t="str">
        <f t="shared" si="1"/>
        <v>Armazenamento de placas degesso*</v>
      </c>
      <c r="D41" s="406" t="s">
        <v>1184</v>
      </c>
      <c r="E41" s="407" t="str">
        <f>VLOOKUP(D41,Insumos!$B$1:$C$15011,2,FALSE)</f>
        <v>M2</v>
      </c>
      <c r="F41" s="416">
        <v>0.15</v>
      </c>
      <c r="G41" s="417">
        <f>VLOOKUP(D41,Insumos!$B$1:$D$15011,3,FALSE)</f>
        <v>46.5</v>
      </c>
      <c r="H41" s="415">
        <f>_xlfn.IFS(B41="Serviço",SUMIFS($H42:H$1539,$C42:C$1539,$C41),B41="Insumo",F41*G41,B41="Etapa","")</f>
        <v>6.9749999999999996</v>
      </c>
      <c r="I41" s="40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4.25" hidden="1" customHeight="1" outlineLevel="2" x14ac:dyDescent="0.3">
      <c r="A42" s="406">
        <f t="shared" si="0"/>
        <v>10</v>
      </c>
      <c r="B42" s="406" t="s">
        <v>1385</v>
      </c>
      <c r="C42" s="406" t="str">
        <f t="shared" si="1"/>
        <v>Armazenamento de placas degesso*</v>
      </c>
      <c r="D42" s="406" t="s">
        <v>1183</v>
      </c>
      <c r="E42" s="407" t="str">
        <f>VLOOKUP(D42,Insumos!$B$1:$C$15011,2,FALSE)</f>
        <v>M</v>
      </c>
      <c r="F42" s="416">
        <v>1</v>
      </c>
      <c r="G42" s="417">
        <f>VLOOKUP(D42,Insumos!$B$1:$D$15011,3,FALSE)</f>
        <v>2</v>
      </c>
      <c r="H42" s="415">
        <f>_xlfn.IFS(B42="Serviço",SUMIFS($H43:H$1539,$C43:C$1539,$C42),B42="Insumo",F42*G42,B42="Etapa","")</f>
        <v>2</v>
      </c>
      <c r="I42" s="40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4.25" hidden="1" customHeight="1" outlineLevel="2" x14ac:dyDescent="0.3">
      <c r="A43" s="406">
        <f t="shared" si="0"/>
        <v>27</v>
      </c>
      <c r="B43" s="406" t="s">
        <v>1385</v>
      </c>
      <c r="C43" s="406" t="str">
        <f t="shared" si="1"/>
        <v>Armazenamento de placas degesso*</v>
      </c>
      <c r="D43" s="406" t="s">
        <v>1271</v>
      </c>
      <c r="E43" s="407" t="str">
        <f>VLOOKUP(D43,Insumos!$B$1:$C$15011,2,FALSE)</f>
        <v>KG</v>
      </c>
      <c r="F43" s="416">
        <v>1</v>
      </c>
      <c r="G43" s="417">
        <f>VLOOKUP(D43,Insumos!$B$1:$D$15011,3,FALSE)</f>
        <v>18.93</v>
      </c>
      <c r="H43" s="415">
        <f>_xlfn.IFS(B43="Serviço",SUMIFS($H44:H$1539,$C44:C$1539,$C43),B43="Insumo",F43*G43,B43="Etapa","")</f>
        <v>18.93</v>
      </c>
      <c r="I43" s="40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4.25" hidden="1" customHeight="1" outlineLevel="2" x14ac:dyDescent="0.3">
      <c r="A44" s="406">
        <f t="shared" si="0"/>
        <v>10</v>
      </c>
      <c r="B44" s="406" t="s">
        <v>1385</v>
      </c>
      <c r="C44" s="406" t="str">
        <f t="shared" si="1"/>
        <v>Armazenamento de placas degesso*</v>
      </c>
      <c r="D44" s="406" t="s">
        <v>1127</v>
      </c>
      <c r="E44" s="407" t="str">
        <f>VLOOKUP(D44,Insumos!$B$1:$C$15011,2,FALSE)</f>
        <v>UN</v>
      </c>
      <c r="F44" s="416">
        <v>1.4999999999999999E-2</v>
      </c>
      <c r="G44" s="417">
        <f>VLOOKUP(D44,Insumos!$B$1:$D$15011,3,FALSE)</f>
        <v>185.37</v>
      </c>
      <c r="H44" s="415">
        <f>_xlfn.IFS(B44="Serviço",SUMIFS($H45:H$1539,$C45:C$1539,$C44),B44="Insumo",F44*G44,B44="Etapa","")</f>
        <v>2.7805499999999999</v>
      </c>
      <c r="I44" s="40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4.25" hidden="1" customHeight="1" outlineLevel="2" x14ac:dyDescent="0.3">
      <c r="A45" s="406">
        <f t="shared" si="0"/>
        <v>10</v>
      </c>
      <c r="B45" s="406" t="s">
        <v>1385</v>
      </c>
      <c r="C45" s="406" t="str">
        <f t="shared" si="1"/>
        <v>Armazenamento de placas degesso*</v>
      </c>
      <c r="D45" s="406" t="s">
        <v>1362</v>
      </c>
      <c r="E45" s="407" t="str">
        <f>VLOOKUP(D45,Insumos!$B$1:$C$15011,2,FALSE)</f>
        <v>VB</v>
      </c>
      <c r="F45" s="416">
        <v>1</v>
      </c>
      <c r="G45" s="417">
        <f>VLOOKUP(D45,Insumos!$B$1:$D$15011,3,FALSE)</f>
        <v>45.39</v>
      </c>
      <c r="H45" s="415">
        <f>_xlfn.IFS(B45="Serviço",SUMIFS($H46:H$1539,$C46:C$1539,$C45),B45="Insumo",F45*G45,B45="Etapa","")</f>
        <v>45.39</v>
      </c>
      <c r="I45" s="40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4.25" hidden="1" customHeight="1" outlineLevel="2" x14ac:dyDescent="0.3">
      <c r="A46" s="406">
        <f t="shared" si="0"/>
        <v>10</v>
      </c>
      <c r="B46" s="406" t="s">
        <v>1385</v>
      </c>
      <c r="C46" s="406" t="str">
        <f t="shared" si="1"/>
        <v>Armazenamento de placas degesso*</v>
      </c>
      <c r="D46" s="406" t="s">
        <v>1352</v>
      </c>
      <c r="E46" s="407" t="str">
        <f>VLOOKUP(D46,Insumos!$B$1:$C$15011,2,FALSE)</f>
        <v>M2</v>
      </c>
      <c r="F46" s="416">
        <v>1</v>
      </c>
      <c r="G46" s="417">
        <f>VLOOKUP(D46,Insumos!$B$1:$D$15011,3,FALSE)</f>
        <v>50</v>
      </c>
      <c r="H46" s="415">
        <f>_xlfn.IFS(B46="Serviço",SUMIFS($H47:H$1539,$C47:C$1539,$C46),B46="Insumo",F46*G46,B46="Etapa","")</f>
        <v>50</v>
      </c>
      <c r="I46" s="40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4.25" hidden="1" customHeight="1" outlineLevel="1" x14ac:dyDescent="0.3">
      <c r="A47" s="406">
        <f t="shared" si="0"/>
        <v>1</v>
      </c>
      <c r="B47" s="406" t="s">
        <v>593</v>
      </c>
      <c r="C47" s="406" t="str">
        <f t="shared" si="1"/>
        <v>Armazenamento de blocos*</v>
      </c>
      <c r="D47" s="406" t="s">
        <v>173</v>
      </c>
      <c r="E47" s="407"/>
      <c r="F47" s="406"/>
      <c r="G47" s="417"/>
      <c r="H47" s="415">
        <f>_xlfn.IFS(B47="Serviço",SUMIFS($H48:H$1539,$C48:C$1539,$C47),B47="Insumo",F47*G47,B47="Etapa","")</f>
        <v>204.33801499999998</v>
      </c>
      <c r="I47" s="408" t="s">
        <v>167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4.25" hidden="1" customHeight="1" outlineLevel="2" x14ac:dyDescent="0.3">
      <c r="A48" s="406">
        <f t="shared" si="0"/>
        <v>10</v>
      </c>
      <c r="B48" s="406" t="s">
        <v>1385</v>
      </c>
      <c r="C48" s="406" t="str">
        <f t="shared" si="1"/>
        <v>Armazenamento de blocos*</v>
      </c>
      <c r="D48" s="406" t="s">
        <v>1185</v>
      </c>
      <c r="E48" s="407" t="str">
        <f>VLOOKUP(D48,Insumos!$B$1:$C$15011,2,FALSE)</f>
        <v>M2</v>
      </c>
      <c r="F48" s="416">
        <v>0.59099999999999997</v>
      </c>
      <c r="G48" s="417">
        <f>VLOOKUP(D48,Insumos!$B$1:$D$15011,3,FALSE)</f>
        <v>46.5</v>
      </c>
      <c r="H48" s="415">
        <f>_xlfn.IFS(B48="Serviço",SUMIFS($H49:H$1539,$C49:C$1539,$C48),B48="Insumo",F48*G48,B48="Etapa","")</f>
        <v>27.481499999999997</v>
      </c>
      <c r="I48" s="40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4.25" hidden="1" customHeight="1" outlineLevel="2" x14ac:dyDescent="0.3">
      <c r="A49" s="406">
        <f t="shared" si="0"/>
        <v>10</v>
      </c>
      <c r="B49" s="406" t="s">
        <v>1385</v>
      </c>
      <c r="C49" s="406" t="str">
        <f t="shared" si="1"/>
        <v>Armazenamento de blocos*</v>
      </c>
      <c r="D49" s="406" t="s">
        <v>1174</v>
      </c>
      <c r="E49" s="407" t="str">
        <f>VLOOKUP(D49,Insumos!$B$1:$C$15011,2,FALSE)</f>
        <v>UN</v>
      </c>
      <c r="F49" s="416">
        <v>0.40400000000000003</v>
      </c>
      <c r="G49" s="417">
        <f>VLOOKUP(D49,Insumos!$B$1:$D$15011,3,FALSE)</f>
        <v>58.46</v>
      </c>
      <c r="H49" s="415">
        <f>_xlfn.IFS(B49="Serviço",SUMIFS($H50:H$1539,$C50:C$1539,$C49),B49="Insumo",F49*G49,B49="Etapa","")</f>
        <v>23.617840000000001</v>
      </c>
      <c r="I49" s="40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4.25" hidden="1" customHeight="1" outlineLevel="2" x14ac:dyDescent="0.3">
      <c r="A50" s="406">
        <f t="shared" si="0"/>
        <v>18</v>
      </c>
      <c r="B50" s="406" t="s">
        <v>1385</v>
      </c>
      <c r="C50" s="406" t="str">
        <f t="shared" si="1"/>
        <v>Armazenamento de blocos*</v>
      </c>
      <c r="D50" s="406" t="s">
        <v>1182</v>
      </c>
      <c r="E50" s="407" t="str">
        <f>VLOOKUP(D50,Insumos!$B$1:$C$15011,2,FALSE)</f>
        <v>M</v>
      </c>
      <c r="F50" s="416">
        <v>4.3899999999999997</v>
      </c>
      <c r="G50" s="417">
        <f>VLOOKUP(D50,Insumos!$B$1:$D$15011,3,FALSE)</f>
        <v>6.1875</v>
      </c>
      <c r="H50" s="415">
        <f>_xlfn.IFS(B50="Serviço",SUMIFS($H51:H$1539,$C51:C$1539,$C50),B50="Insumo",F50*G50,B50="Etapa","")</f>
        <v>27.163124999999997</v>
      </c>
      <c r="I50" s="40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4.25" hidden="1" customHeight="1" outlineLevel="2" x14ac:dyDescent="0.3">
      <c r="A51" s="406">
        <f t="shared" si="0"/>
        <v>10</v>
      </c>
      <c r="B51" s="406" t="s">
        <v>1385</v>
      </c>
      <c r="C51" s="406" t="str">
        <f t="shared" si="1"/>
        <v>Armazenamento de blocos*</v>
      </c>
      <c r="D51" s="406" t="s">
        <v>1184</v>
      </c>
      <c r="E51" s="407" t="str">
        <f>VLOOKUP(D51,Insumos!$B$1:$C$15011,2,FALSE)</f>
        <v>M2</v>
      </c>
      <c r="F51" s="416">
        <v>0.15</v>
      </c>
      <c r="G51" s="417">
        <f>VLOOKUP(D51,Insumos!$B$1:$D$15011,3,FALSE)</f>
        <v>46.5</v>
      </c>
      <c r="H51" s="415">
        <f>_xlfn.IFS(B51="Serviço",SUMIFS($H52:H$1539,$C52:C$1539,$C51),B51="Insumo",F51*G51,B51="Etapa","")</f>
        <v>6.9749999999999996</v>
      </c>
      <c r="I51" s="40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4.25" hidden="1" customHeight="1" outlineLevel="2" x14ac:dyDescent="0.3">
      <c r="A52" s="406">
        <f t="shared" si="0"/>
        <v>10</v>
      </c>
      <c r="B52" s="406" t="s">
        <v>1385</v>
      </c>
      <c r="C52" s="406" t="str">
        <f t="shared" si="1"/>
        <v>Armazenamento de blocos*</v>
      </c>
      <c r="D52" s="406" t="s">
        <v>1183</v>
      </c>
      <c r="E52" s="407" t="str">
        <f>VLOOKUP(D52,Insumos!$B$1:$C$15011,2,FALSE)</f>
        <v>M</v>
      </c>
      <c r="F52" s="416">
        <v>1</v>
      </c>
      <c r="G52" s="417">
        <f>VLOOKUP(D52,Insumos!$B$1:$D$15011,3,FALSE)</f>
        <v>2</v>
      </c>
      <c r="H52" s="415">
        <f>_xlfn.IFS(B52="Serviço",SUMIFS($H53:H$1539,$C53:C$1539,$C52),B52="Insumo",F52*G52,B52="Etapa","")</f>
        <v>2</v>
      </c>
      <c r="I52" s="40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4.25" hidden="1" customHeight="1" outlineLevel="2" x14ac:dyDescent="0.3">
      <c r="A53" s="406">
        <f t="shared" si="0"/>
        <v>27</v>
      </c>
      <c r="B53" s="406" t="s">
        <v>1385</v>
      </c>
      <c r="C53" s="406" t="str">
        <f t="shared" si="1"/>
        <v>Armazenamento de blocos*</v>
      </c>
      <c r="D53" s="406" t="s">
        <v>1271</v>
      </c>
      <c r="E53" s="407" t="str">
        <f>VLOOKUP(D53,Insumos!$B$1:$C$15011,2,FALSE)</f>
        <v>KG</v>
      </c>
      <c r="F53" s="416">
        <v>1</v>
      </c>
      <c r="G53" s="417">
        <f>VLOOKUP(D53,Insumos!$B$1:$D$15011,3,FALSE)</f>
        <v>18.93</v>
      </c>
      <c r="H53" s="415">
        <f>_xlfn.IFS(B53="Serviço",SUMIFS($H54:H$1539,$C54:C$1539,$C53),B53="Insumo",F53*G53,B53="Etapa","")</f>
        <v>18.93</v>
      </c>
      <c r="I53" s="40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4.25" hidden="1" customHeight="1" outlineLevel="2" x14ac:dyDescent="0.3">
      <c r="A54" s="406">
        <f t="shared" si="0"/>
        <v>10</v>
      </c>
      <c r="B54" s="406" t="s">
        <v>1385</v>
      </c>
      <c r="C54" s="406" t="str">
        <f t="shared" si="1"/>
        <v>Armazenamento de blocos*</v>
      </c>
      <c r="D54" s="406" t="s">
        <v>1127</v>
      </c>
      <c r="E54" s="407" t="str">
        <f>VLOOKUP(D54,Insumos!$B$1:$C$15011,2,FALSE)</f>
        <v>UN</v>
      </c>
      <c r="F54" s="416">
        <v>1.4999999999999999E-2</v>
      </c>
      <c r="G54" s="417">
        <f>VLOOKUP(D54,Insumos!$B$1:$D$15011,3,FALSE)</f>
        <v>185.37</v>
      </c>
      <c r="H54" s="415">
        <f>_xlfn.IFS(B54="Serviço",SUMIFS($H55:H$1539,$C55:C$1539,$C54),B54="Insumo",F54*G54,B54="Etapa","")</f>
        <v>2.7805499999999999</v>
      </c>
      <c r="I54" s="40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4.25" hidden="1" customHeight="1" outlineLevel="2" x14ac:dyDescent="0.3">
      <c r="A55" s="406">
        <f t="shared" si="0"/>
        <v>10</v>
      </c>
      <c r="B55" s="406" t="s">
        <v>1385</v>
      </c>
      <c r="C55" s="406" t="str">
        <f t="shared" si="1"/>
        <v>Armazenamento de blocos*</v>
      </c>
      <c r="D55" s="406" t="s">
        <v>1362</v>
      </c>
      <c r="E55" s="407" t="str">
        <f>VLOOKUP(D55,Insumos!$B$1:$C$15011,2,FALSE)</f>
        <v>VB</v>
      </c>
      <c r="F55" s="416">
        <v>1</v>
      </c>
      <c r="G55" s="417">
        <f>VLOOKUP(D55,Insumos!$B$1:$D$15011,3,FALSE)</f>
        <v>45.39</v>
      </c>
      <c r="H55" s="415">
        <f>_xlfn.IFS(B55="Serviço",SUMIFS($H56:H$1539,$C56:C$1539,$C55),B55="Insumo",F55*G55,B55="Etapa","")</f>
        <v>45.39</v>
      </c>
      <c r="I55" s="40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4.25" hidden="1" customHeight="1" outlineLevel="2" x14ac:dyDescent="0.3">
      <c r="A56" s="406">
        <f t="shared" si="0"/>
        <v>10</v>
      </c>
      <c r="B56" s="406" t="s">
        <v>1385</v>
      </c>
      <c r="C56" s="406" t="str">
        <f t="shared" si="1"/>
        <v>Armazenamento de blocos*</v>
      </c>
      <c r="D56" s="406" t="s">
        <v>1352</v>
      </c>
      <c r="E56" s="407" t="str">
        <f>VLOOKUP(D56,Insumos!$B$1:$C$15011,2,FALSE)</f>
        <v>M2</v>
      </c>
      <c r="F56" s="416">
        <v>1</v>
      </c>
      <c r="G56" s="417">
        <f>VLOOKUP(D56,Insumos!$B$1:$D$15011,3,FALSE)</f>
        <v>50</v>
      </c>
      <c r="H56" s="415">
        <f>_xlfn.IFS(B56="Serviço",SUMIFS($H57:H$1539,$C57:C$1539,$C56),B56="Insumo",F56*G56,B56="Etapa","")</f>
        <v>50</v>
      </c>
      <c r="I56" s="40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4.25" hidden="1" customHeight="1" outlineLevel="1" x14ac:dyDescent="0.3">
      <c r="A57" s="406">
        <f t="shared" si="0"/>
        <v>1</v>
      </c>
      <c r="B57" s="406" t="s">
        <v>593</v>
      </c>
      <c r="C57" s="406" t="str">
        <f t="shared" si="1"/>
        <v>Armazenamento de contramarcos*</v>
      </c>
      <c r="D57" s="406" t="s">
        <v>174</v>
      </c>
      <c r="E57" s="407" t="e">
        <f>VLOOKUP(D57,Insumos!$B$1:$C$15011,2,FALSE)</f>
        <v>#N/A</v>
      </c>
      <c r="F57" s="406"/>
      <c r="G57" s="417" t="e">
        <f>VLOOKUP(D57,Insumos!$B$1:$D$15011,3,FALSE)</f>
        <v>#N/A</v>
      </c>
      <c r="H57" s="415">
        <f>_xlfn.IFS(B57="Serviço",SUMIFS($H58:H$1539,$C58:C$1539,$C57),B57="Insumo",F57*G57,B57="Etapa","")</f>
        <v>204.33801499999998</v>
      </c>
      <c r="I57" s="408" t="s">
        <v>167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4.25" hidden="1" customHeight="1" outlineLevel="2" x14ac:dyDescent="0.3">
      <c r="A58" s="406">
        <f t="shared" si="0"/>
        <v>10</v>
      </c>
      <c r="B58" s="406" t="s">
        <v>1385</v>
      </c>
      <c r="C58" s="406" t="str">
        <f t="shared" si="1"/>
        <v>Armazenamento de contramarcos*</v>
      </c>
      <c r="D58" s="406" t="s">
        <v>1185</v>
      </c>
      <c r="E58" s="407" t="str">
        <f>VLOOKUP(D58,Insumos!$B$1:$C$15011,2,FALSE)</f>
        <v>M2</v>
      </c>
      <c r="F58" s="416">
        <v>0.59099999999999997</v>
      </c>
      <c r="G58" s="417">
        <f>VLOOKUP(D58,Insumos!$B$1:$D$15011,3,FALSE)</f>
        <v>46.5</v>
      </c>
      <c r="H58" s="415">
        <f>_xlfn.IFS(B58="Serviço",SUMIFS($H59:H$1539,$C59:C$1539,$C58),B58="Insumo",F58*G58,B58="Etapa","")</f>
        <v>27.481499999999997</v>
      </c>
      <c r="I58" s="40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4.25" hidden="1" customHeight="1" outlineLevel="2" x14ac:dyDescent="0.3">
      <c r="A59" s="406">
        <f t="shared" si="0"/>
        <v>10</v>
      </c>
      <c r="B59" s="406" t="s">
        <v>1385</v>
      </c>
      <c r="C59" s="406" t="str">
        <f t="shared" si="1"/>
        <v>Armazenamento de contramarcos*</v>
      </c>
      <c r="D59" s="406" t="s">
        <v>1174</v>
      </c>
      <c r="E59" s="407" t="str">
        <f>VLOOKUP(D59,Insumos!$B$1:$C$15011,2,FALSE)</f>
        <v>UN</v>
      </c>
      <c r="F59" s="416">
        <v>0.40400000000000003</v>
      </c>
      <c r="G59" s="417">
        <f>VLOOKUP(D59,Insumos!$B$1:$D$15011,3,FALSE)</f>
        <v>58.46</v>
      </c>
      <c r="H59" s="415">
        <f>_xlfn.IFS(B59="Serviço",SUMIFS($H60:H$1539,$C60:C$1539,$C59),B59="Insumo",F59*G59,B59="Etapa","")</f>
        <v>23.617840000000001</v>
      </c>
      <c r="I59" s="40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4.25" hidden="1" customHeight="1" outlineLevel="2" x14ac:dyDescent="0.3">
      <c r="A60" s="406">
        <f t="shared" si="0"/>
        <v>18</v>
      </c>
      <c r="B60" s="406" t="s">
        <v>1385</v>
      </c>
      <c r="C60" s="406" t="str">
        <f t="shared" si="1"/>
        <v>Armazenamento de contramarcos*</v>
      </c>
      <c r="D60" s="406" t="s">
        <v>1182</v>
      </c>
      <c r="E60" s="407" t="str">
        <f>VLOOKUP(D60,Insumos!$B$1:$C$15011,2,FALSE)</f>
        <v>M</v>
      </c>
      <c r="F60" s="416">
        <v>4.3899999999999997</v>
      </c>
      <c r="G60" s="417">
        <f>VLOOKUP(D60,Insumos!$B$1:$D$15011,3,FALSE)</f>
        <v>6.1875</v>
      </c>
      <c r="H60" s="415">
        <f>_xlfn.IFS(B60="Serviço",SUMIFS($H61:H$1539,$C61:C$1539,$C60),B60="Insumo",F60*G60,B60="Etapa","")</f>
        <v>27.163124999999997</v>
      </c>
      <c r="I60" s="40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4.25" hidden="1" customHeight="1" outlineLevel="2" x14ac:dyDescent="0.3">
      <c r="A61" s="406">
        <f t="shared" si="0"/>
        <v>10</v>
      </c>
      <c r="B61" s="406" t="s">
        <v>1385</v>
      </c>
      <c r="C61" s="406" t="str">
        <f t="shared" si="1"/>
        <v>Armazenamento de contramarcos*</v>
      </c>
      <c r="D61" s="406" t="s">
        <v>1184</v>
      </c>
      <c r="E61" s="407" t="str">
        <f>VLOOKUP(D61,Insumos!$B$1:$C$15011,2,FALSE)</f>
        <v>M2</v>
      </c>
      <c r="F61" s="416">
        <v>0.15</v>
      </c>
      <c r="G61" s="417">
        <f>VLOOKUP(D61,Insumos!$B$1:$D$15011,3,FALSE)</f>
        <v>46.5</v>
      </c>
      <c r="H61" s="415">
        <f>_xlfn.IFS(B61="Serviço",SUMIFS($H62:H$1539,$C62:C$1539,$C61),B61="Insumo",F61*G61,B61="Etapa","")</f>
        <v>6.9749999999999996</v>
      </c>
      <c r="I61" s="40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4.25" hidden="1" customHeight="1" outlineLevel="2" x14ac:dyDescent="0.3">
      <c r="A62" s="406">
        <f t="shared" si="0"/>
        <v>10</v>
      </c>
      <c r="B62" s="406" t="s">
        <v>1385</v>
      </c>
      <c r="C62" s="406" t="str">
        <f t="shared" si="1"/>
        <v>Armazenamento de contramarcos*</v>
      </c>
      <c r="D62" s="406" t="s">
        <v>1183</v>
      </c>
      <c r="E62" s="407" t="str">
        <f>VLOOKUP(D62,Insumos!$B$1:$C$15011,2,FALSE)</f>
        <v>M</v>
      </c>
      <c r="F62" s="416">
        <v>1</v>
      </c>
      <c r="G62" s="417">
        <f>VLOOKUP(D62,Insumos!$B$1:$D$15011,3,FALSE)</f>
        <v>2</v>
      </c>
      <c r="H62" s="415">
        <f>_xlfn.IFS(B62="Serviço",SUMIFS($H63:H$1539,$C63:C$1539,$C62),B62="Insumo",F62*G62,B62="Etapa","")</f>
        <v>2</v>
      </c>
      <c r="I62" s="40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4.25" hidden="1" customHeight="1" outlineLevel="2" x14ac:dyDescent="0.3">
      <c r="A63" s="406">
        <f t="shared" si="0"/>
        <v>27</v>
      </c>
      <c r="B63" s="406" t="s">
        <v>1385</v>
      </c>
      <c r="C63" s="406" t="str">
        <f t="shared" si="1"/>
        <v>Armazenamento de contramarcos*</v>
      </c>
      <c r="D63" s="406" t="s">
        <v>1271</v>
      </c>
      <c r="E63" s="407" t="str">
        <f>VLOOKUP(D63,Insumos!$B$1:$C$15011,2,FALSE)</f>
        <v>KG</v>
      </c>
      <c r="F63" s="416">
        <v>1</v>
      </c>
      <c r="G63" s="417">
        <f>VLOOKUP(D63,Insumos!$B$1:$D$15011,3,FALSE)</f>
        <v>18.93</v>
      </c>
      <c r="H63" s="415">
        <f>_xlfn.IFS(B63="Serviço",SUMIFS($H64:H$1539,$C64:C$1539,$C63),B63="Insumo",F63*G63,B63="Etapa","")</f>
        <v>18.93</v>
      </c>
      <c r="I63" s="40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4.25" hidden="1" customHeight="1" outlineLevel="2" x14ac:dyDescent="0.3">
      <c r="A64" s="406">
        <f t="shared" si="0"/>
        <v>10</v>
      </c>
      <c r="B64" s="406" t="s">
        <v>1385</v>
      </c>
      <c r="C64" s="406" t="str">
        <f t="shared" si="1"/>
        <v>Armazenamento de contramarcos*</v>
      </c>
      <c r="D64" s="406" t="s">
        <v>1127</v>
      </c>
      <c r="E64" s="407" t="str">
        <f>VLOOKUP(D64,Insumos!$B$1:$C$15011,2,FALSE)</f>
        <v>UN</v>
      </c>
      <c r="F64" s="416">
        <v>1.4999999999999999E-2</v>
      </c>
      <c r="G64" s="417">
        <f>VLOOKUP(D64,Insumos!$B$1:$D$15011,3,FALSE)</f>
        <v>185.37</v>
      </c>
      <c r="H64" s="415">
        <f>_xlfn.IFS(B64="Serviço",SUMIFS($H65:H$1539,$C65:C$1539,$C64),B64="Insumo",F64*G64,B64="Etapa","")</f>
        <v>2.7805499999999999</v>
      </c>
      <c r="I64" s="40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4.25" hidden="1" customHeight="1" outlineLevel="2" x14ac:dyDescent="0.3">
      <c r="A65" s="406">
        <f t="shared" si="0"/>
        <v>10</v>
      </c>
      <c r="B65" s="406" t="s">
        <v>1385</v>
      </c>
      <c r="C65" s="406" t="str">
        <f t="shared" si="1"/>
        <v>Armazenamento de contramarcos*</v>
      </c>
      <c r="D65" s="406" t="s">
        <v>1362</v>
      </c>
      <c r="E65" s="407" t="str">
        <f>VLOOKUP(D65,Insumos!$B$1:$C$15011,2,FALSE)</f>
        <v>VB</v>
      </c>
      <c r="F65" s="416">
        <v>1</v>
      </c>
      <c r="G65" s="417">
        <f>VLOOKUP(D65,Insumos!$B$1:$D$15011,3,FALSE)</f>
        <v>45.39</v>
      </c>
      <c r="H65" s="415">
        <f>_xlfn.IFS(B65="Serviço",SUMIFS($H66:H$1539,$C66:C$1539,$C65),B65="Insumo",F65*G65,B65="Etapa","")</f>
        <v>45.39</v>
      </c>
      <c r="I65" s="40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4.25" hidden="1" customHeight="1" outlineLevel="2" x14ac:dyDescent="0.3">
      <c r="A66" s="406">
        <f t="shared" ref="A66:A129" si="2">COUNTIFS($D$2:$D$1438,D66,$B$2:$B$1438,B66)</f>
        <v>10</v>
      </c>
      <c r="B66" s="406" t="s">
        <v>1385</v>
      </c>
      <c r="C66" s="406" t="str">
        <f t="shared" si="1"/>
        <v>Armazenamento de contramarcos*</v>
      </c>
      <c r="D66" s="406" t="s">
        <v>1352</v>
      </c>
      <c r="E66" s="407" t="str">
        <f>VLOOKUP(D66,Insumos!$B$1:$C$15011,2,FALSE)</f>
        <v>M2</v>
      </c>
      <c r="F66" s="416">
        <v>1</v>
      </c>
      <c r="G66" s="417">
        <f>VLOOKUP(D66,Insumos!$B$1:$D$15011,3,FALSE)</f>
        <v>50</v>
      </c>
      <c r="H66" s="415">
        <f>_xlfn.IFS(B66="Serviço",SUMIFS($H67:H$1539,$C67:C$1539,$C66),B66="Insumo",F66*G66,B66="Etapa","")</f>
        <v>50</v>
      </c>
      <c r="I66" s="40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4.25" hidden="1" customHeight="1" outlineLevel="1" x14ac:dyDescent="0.3">
      <c r="A67" s="406">
        <f t="shared" si="2"/>
        <v>1</v>
      </c>
      <c r="B67" s="406" t="s">
        <v>593</v>
      </c>
      <c r="C67" s="406" t="str">
        <f t="shared" si="1"/>
        <v>Armazenamento de portas e rodapés*</v>
      </c>
      <c r="D67" s="406" t="s">
        <v>175</v>
      </c>
      <c r="E67" s="407" t="e">
        <f>VLOOKUP(D67,Insumos!$B$1:$C$15011,2,FALSE)</f>
        <v>#N/A</v>
      </c>
      <c r="F67" s="406"/>
      <c r="G67" s="417" t="e">
        <f>VLOOKUP(D67,Insumos!$B$1:$D$15011,3,FALSE)</f>
        <v>#N/A</v>
      </c>
      <c r="H67" s="415">
        <f>_xlfn.IFS(B67="Serviço",SUMIFS($H68:H$1539,$C68:C$1539,$C67),B67="Insumo",F67*G67,B67="Etapa","")</f>
        <v>204.33801499999998</v>
      </c>
      <c r="I67" s="408" t="s">
        <v>167</v>
      </c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4.25" hidden="1" customHeight="1" outlineLevel="2" x14ac:dyDescent="0.3">
      <c r="A68" s="406">
        <f t="shared" si="2"/>
        <v>10</v>
      </c>
      <c r="B68" s="406" t="s">
        <v>1385</v>
      </c>
      <c r="C68" s="406" t="str">
        <f t="shared" si="1"/>
        <v>Armazenamento de portas e rodapés*</v>
      </c>
      <c r="D68" s="406" t="s">
        <v>1185</v>
      </c>
      <c r="E68" s="407" t="str">
        <f>VLOOKUP(D68,Insumos!$B$1:$C$15011,2,FALSE)</f>
        <v>M2</v>
      </c>
      <c r="F68" s="416">
        <v>0.59099999999999997</v>
      </c>
      <c r="G68" s="417">
        <f>VLOOKUP(D68,Insumos!$B$1:$D$15011,3,FALSE)</f>
        <v>46.5</v>
      </c>
      <c r="H68" s="415">
        <f>_xlfn.IFS(B68="Serviço",SUMIFS($H69:H$1539,$C69:C$1539,$C68),B68="Insumo",F68*G68,B68="Etapa","")</f>
        <v>27.481499999999997</v>
      </c>
      <c r="I68" s="40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4.25" hidden="1" customHeight="1" outlineLevel="2" x14ac:dyDescent="0.3">
      <c r="A69" s="406">
        <f t="shared" si="2"/>
        <v>10</v>
      </c>
      <c r="B69" s="406" t="s">
        <v>1385</v>
      </c>
      <c r="C69" s="406" t="str">
        <f t="shared" si="1"/>
        <v>Armazenamento de portas e rodapés*</v>
      </c>
      <c r="D69" s="406" t="s">
        <v>1174</v>
      </c>
      <c r="E69" s="407" t="str">
        <f>VLOOKUP(D69,Insumos!$B$1:$C$15011,2,FALSE)</f>
        <v>UN</v>
      </c>
      <c r="F69" s="416">
        <v>0.40400000000000003</v>
      </c>
      <c r="G69" s="417">
        <f>VLOOKUP(D69,Insumos!$B$1:$D$15011,3,FALSE)</f>
        <v>58.46</v>
      </c>
      <c r="H69" s="415">
        <f>_xlfn.IFS(B69="Serviço",SUMIFS($H70:H$1539,$C70:C$1539,$C69),B69="Insumo",F69*G69,B69="Etapa","")</f>
        <v>23.617840000000001</v>
      </c>
      <c r="I69" s="40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4.25" hidden="1" customHeight="1" outlineLevel="2" x14ac:dyDescent="0.3">
      <c r="A70" s="406">
        <f t="shared" si="2"/>
        <v>18</v>
      </c>
      <c r="B70" s="406" t="s">
        <v>1385</v>
      </c>
      <c r="C70" s="406" t="str">
        <f t="shared" si="1"/>
        <v>Armazenamento de portas e rodapés*</v>
      </c>
      <c r="D70" s="406" t="s">
        <v>1182</v>
      </c>
      <c r="E70" s="407" t="str">
        <f>VLOOKUP(D70,Insumos!$B$1:$C$15011,2,FALSE)</f>
        <v>M</v>
      </c>
      <c r="F70" s="416">
        <v>4.3899999999999997</v>
      </c>
      <c r="G70" s="417">
        <f>VLOOKUP(D70,Insumos!$B$1:$D$15011,3,FALSE)</f>
        <v>6.1875</v>
      </c>
      <c r="H70" s="415">
        <f>_xlfn.IFS(B70="Serviço",SUMIFS($H71:H$1539,$C71:C$1539,$C70),B70="Insumo",F70*G70,B70="Etapa","")</f>
        <v>27.163124999999997</v>
      </c>
      <c r="I70" s="40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4.25" hidden="1" customHeight="1" outlineLevel="2" x14ac:dyDescent="0.3">
      <c r="A71" s="406">
        <f t="shared" si="2"/>
        <v>10</v>
      </c>
      <c r="B71" s="406" t="s">
        <v>1385</v>
      </c>
      <c r="C71" s="406" t="str">
        <f t="shared" si="1"/>
        <v>Armazenamento de portas e rodapés*</v>
      </c>
      <c r="D71" s="406" t="s">
        <v>1184</v>
      </c>
      <c r="E71" s="407" t="str">
        <f>VLOOKUP(D71,Insumos!$B$1:$C$15011,2,FALSE)</f>
        <v>M2</v>
      </c>
      <c r="F71" s="416">
        <v>0.15</v>
      </c>
      <c r="G71" s="417">
        <f>VLOOKUP(D71,Insumos!$B$1:$D$15011,3,FALSE)</f>
        <v>46.5</v>
      </c>
      <c r="H71" s="415">
        <f>_xlfn.IFS(B71="Serviço",SUMIFS($H72:H$1539,$C72:C$1539,$C71),B71="Insumo",F71*G71,B71="Etapa","")</f>
        <v>6.9749999999999996</v>
      </c>
      <c r="I71" s="40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4.25" hidden="1" customHeight="1" outlineLevel="2" x14ac:dyDescent="0.3">
      <c r="A72" s="406">
        <f t="shared" si="2"/>
        <v>10</v>
      </c>
      <c r="B72" s="406" t="s">
        <v>1385</v>
      </c>
      <c r="C72" s="406" t="str">
        <f t="shared" si="1"/>
        <v>Armazenamento de portas e rodapés*</v>
      </c>
      <c r="D72" s="406" t="s">
        <v>1183</v>
      </c>
      <c r="E72" s="407" t="str">
        <f>VLOOKUP(D72,Insumos!$B$1:$C$15011,2,FALSE)</f>
        <v>M</v>
      </c>
      <c r="F72" s="416">
        <v>1</v>
      </c>
      <c r="G72" s="417">
        <f>VLOOKUP(D72,Insumos!$B$1:$D$15011,3,FALSE)</f>
        <v>2</v>
      </c>
      <c r="H72" s="415">
        <f>_xlfn.IFS(B72="Serviço",SUMIFS($H73:H$1539,$C73:C$1539,$C72),B72="Insumo",F72*G72,B72="Etapa","")</f>
        <v>2</v>
      </c>
      <c r="I72" s="40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4.25" hidden="1" customHeight="1" outlineLevel="2" x14ac:dyDescent="0.3">
      <c r="A73" s="406">
        <f t="shared" si="2"/>
        <v>27</v>
      </c>
      <c r="B73" s="406" t="s">
        <v>1385</v>
      </c>
      <c r="C73" s="406" t="str">
        <f t="shared" si="1"/>
        <v>Armazenamento de portas e rodapés*</v>
      </c>
      <c r="D73" s="406" t="s">
        <v>1271</v>
      </c>
      <c r="E73" s="407" t="str">
        <f>VLOOKUP(D73,Insumos!$B$1:$C$15011,2,FALSE)</f>
        <v>KG</v>
      </c>
      <c r="F73" s="416">
        <v>1</v>
      </c>
      <c r="G73" s="417">
        <f>VLOOKUP(D73,Insumos!$B$1:$D$15011,3,FALSE)</f>
        <v>18.93</v>
      </c>
      <c r="H73" s="415">
        <f>_xlfn.IFS(B73="Serviço",SUMIFS($H74:H$1539,$C74:C$1539,$C73),B73="Insumo",F73*G73,B73="Etapa","")</f>
        <v>18.93</v>
      </c>
      <c r="I73" s="40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4.25" hidden="1" customHeight="1" outlineLevel="2" x14ac:dyDescent="0.3">
      <c r="A74" s="406">
        <f t="shared" si="2"/>
        <v>10</v>
      </c>
      <c r="B74" s="406" t="s">
        <v>1385</v>
      </c>
      <c r="C74" s="406" t="str">
        <f t="shared" si="1"/>
        <v>Armazenamento de portas e rodapés*</v>
      </c>
      <c r="D74" s="406" t="s">
        <v>1127</v>
      </c>
      <c r="E74" s="407" t="str">
        <f>VLOOKUP(D74,Insumos!$B$1:$C$15011,2,FALSE)</f>
        <v>UN</v>
      </c>
      <c r="F74" s="416">
        <v>1.4999999999999999E-2</v>
      </c>
      <c r="G74" s="417">
        <f>VLOOKUP(D74,Insumos!$B$1:$D$15011,3,FALSE)</f>
        <v>185.37</v>
      </c>
      <c r="H74" s="415">
        <f>_xlfn.IFS(B74="Serviço",SUMIFS($H75:H$1539,$C75:C$1539,$C74),B74="Insumo",F74*G74,B74="Etapa","")</f>
        <v>2.7805499999999999</v>
      </c>
      <c r="I74" s="40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4.25" hidden="1" customHeight="1" outlineLevel="2" x14ac:dyDescent="0.3">
      <c r="A75" s="406">
        <f t="shared" si="2"/>
        <v>10</v>
      </c>
      <c r="B75" s="406" t="s">
        <v>1385</v>
      </c>
      <c r="C75" s="406" t="str">
        <f t="shared" si="1"/>
        <v>Armazenamento de portas e rodapés*</v>
      </c>
      <c r="D75" s="406" t="s">
        <v>1362</v>
      </c>
      <c r="E75" s="407" t="str">
        <f>VLOOKUP(D75,Insumos!$B$1:$C$15011,2,FALSE)</f>
        <v>VB</v>
      </c>
      <c r="F75" s="416">
        <v>1</v>
      </c>
      <c r="G75" s="417">
        <f>VLOOKUP(D75,Insumos!$B$1:$D$15011,3,FALSE)</f>
        <v>45.39</v>
      </c>
      <c r="H75" s="415">
        <f>_xlfn.IFS(B75="Serviço",SUMIFS($H76:H$1539,$C76:C$1539,$C75),B75="Insumo",F75*G75,B75="Etapa","")</f>
        <v>45.39</v>
      </c>
      <c r="I75" s="40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4.25" hidden="1" customHeight="1" outlineLevel="2" x14ac:dyDescent="0.3">
      <c r="A76" s="406">
        <f t="shared" si="2"/>
        <v>10</v>
      </c>
      <c r="B76" s="406" t="s">
        <v>1385</v>
      </c>
      <c r="C76" s="406" t="str">
        <f t="shared" si="1"/>
        <v>Armazenamento de portas e rodapés*</v>
      </c>
      <c r="D76" s="406" t="s">
        <v>1352</v>
      </c>
      <c r="E76" s="407" t="str">
        <f>VLOOKUP(D76,Insumos!$B$1:$C$15011,2,FALSE)</f>
        <v>M2</v>
      </c>
      <c r="F76" s="416">
        <v>1</v>
      </c>
      <c r="G76" s="417">
        <f>VLOOKUP(D76,Insumos!$B$1:$D$15011,3,FALSE)</f>
        <v>50</v>
      </c>
      <c r="H76" s="415">
        <f>_xlfn.IFS(B76="Serviço",SUMIFS($H77:H$1539,$C77:C$1539,$C76),B76="Insumo",F76*G76,B76="Etapa","")</f>
        <v>50</v>
      </c>
      <c r="I76" s="40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4.25" hidden="1" customHeight="1" outlineLevel="1" x14ac:dyDescent="0.3">
      <c r="A77" s="406">
        <f t="shared" si="2"/>
        <v>1</v>
      </c>
      <c r="B77" s="406" t="s">
        <v>593</v>
      </c>
      <c r="C77" s="406" t="str">
        <f t="shared" si="1"/>
        <v>Armazenamento de esquadrias*</v>
      </c>
      <c r="D77" s="406" t="s">
        <v>176</v>
      </c>
      <c r="E77" s="407" t="e">
        <f>VLOOKUP(D77,Insumos!$B$1:$C$15011,2,FALSE)</f>
        <v>#N/A</v>
      </c>
      <c r="F77" s="406"/>
      <c r="G77" s="417" t="e">
        <f>VLOOKUP(D77,Insumos!$B$1:$D$15011,3,FALSE)</f>
        <v>#N/A</v>
      </c>
      <c r="H77" s="415">
        <f>_xlfn.IFS(B77="Serviço",SUMIFS($H78:H$1539,$C78:C$1539,$C77),B77="Insumo",F77*G77,B77="Etapa","")</f>
        <v>204.33801499999998</v>
      </c>
      <c r="I77" s="408" t="s">
        <v>167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4.25" hidden="1" customHeight="1" outlineLevel="2" x14ac:dyDescent="0.3">
      <c r="A78" s="406">
        <f t="shared" si="2"/>
        <v>10</v>
      </c>
      <c r="B78" s="406" t="s">
        <v>1385</v>
      </c>
      <c r="C78" s="406" t="str">
        <f t="shared" si="1"/>
        <v>Armazenamento de esquadrias*</v>
      </c>
      <c r="D78" s="406" t="s">
        <v>1185</v>
      </c>
      <c r="E78" s="407" t="str">
        <f>VLOOKUP(D78,Insumos!$B$1:$C$15011,2,FALSE)</f>
        <v>M2</v>
      </c>
      <c r="F78" s="416">
        <v>0.59099999999999997</v>
      </c>
      <c r="G78" s="417">
        <f>VLOOKUP(D78,Insumos!$B$1:$D$15011,3,FALSE)</f>
        <v>46.5</v>
      </c>
      <c r="H78" s="415">
        <f>_xlfn.IFS(B78="Serviço",SUMIFS($H79:H$1539,$C79:C$1539,$C78),B78="Insumo",F78*G78,B78="Etapa","")</f>
        <v>27.481499999999997</v>
      </c>
      <c r="I78" s="40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4.25" hidden="1" customHeight="1" outlineLevel="2" x14ac:dyDescent="0.3">
      <c r="A79" s="406">
        <f t="shared" si="2"/>
        <v>10</v>
      </c>
      <c r="B79" s="406" t="s">
        <v>1385</v>
      </c>
      <c r="C79" s="406" t="str">
        <f t="shared" si="1"/>
        <v>Armazenamento de esquadrias*</v>
      </c>
      <c r="D79" s="406" t="s">
        <v>1174</v>
      </c>
      <c r="E79" s="407" t="str">
        <f>VLOOKUP(D79,Insumos!$B$1:$C$15011,2,FALSE)</f>
        <v>UN</v>
      </c>
      <c r="F79" s="416">
        <v>0.40400000000000003</v>
      </c>
      <c r="G79" s="417">
        <f>VLOOKUP(D79,Insumos!$B$1:$D$15011,3,FALSE)</f>
        <v>58.46</v>
      </c>
      <c r="H79" s="415">
        <f>_xlfn.IFS(B79="Serviço",SUMIFS($H80:H$1539,$C80:C$1539,$C79),B79="Insumo",F79*G79,B79="Etapa","")</f>
        <v>23.617840000000001</v>
      </c>
      <c r="I79" s="40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4.25" hidden="1" customHeight="1" outlineLevel="2" x14ac:dyDescent="0.3">
      <c r="A80" s="406">
        <f t="shared" si="2"/>
        <v>18</v>
      </c>
      <c r="B80" s="406" t="s">
        <v>1385</v>
      </c>
      <c r="C80" s="406" t="str">
        <f t="shared" si="1"/>
        <v>Armazenamento de esquadrias*</v>
      </c>
      <c r="D80" s="406" t="s">
        <v>1182</v>
      </c>
      <c r="E80" s="407" t="str">
        <f>VLOOKUP(D80,Insumos!$B$1:$C$15011,2,FALSE)</f>
        <v>M</v>
      </c>
      <c r="F80" s="416">
        <v>4.3899999999999997</v>
      </c>
      <c r="G80" s="417">
        <f>VLOOKUP(D80,Insumos!$B$1:$D$15011,3,FALSE)</f>
        <v>6.1875</v>
      </c>
      <c r="H80" s="415">
        <f>_xlfn.IFS(B80="Serviço",SUMIFS($H81:H$1539,$C81:C$1539,$C80),B80="Insumo",F80*G80,B80="Etapa","")</f>
        <v>27.163124999999997</v>
      </c>
      <c r="I80" s="40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4.25" hidden="1" customHeight="1" outlineLevel="2" x14ac:dyDescent="0.3">
      <c r="A81" s="406">
        <f t="shared" si="2"/>
        <v>10</v>
      </c>
      <c r="B81" s="406" t="s">
        <v>1385</v>
      </c>
      <c r="C81" s="406" t="str">
        <f t="shared" si="1"/>
        <v>Armazenamento de esquadrias*</v>
      </c>
      <c r="D81" s="406" t="s">
        <v>1184</v>
      </c>
      <c r="E81" s="407" t="str">
        <f>VLOOKUP(D81,Insumos!$B$1:$C$15011,2,FALSE)</f>
        <v>M2</v>
      </c>
      <c r="F81" s="416">
        <v>0.15</v>
      </c>
      <c r="G81" s="417">
        <f>VLOOKUP(D81,Insumos!$B$1:$D$15011,3,FALSE)</f>
        <v>46.5</v>
      </c>
      <c r="H81" s="415">
        <f>_xlfn.IFS(B81="Serviço",SUMIFS($H82:H$1539,$C82:C$1539,$C81),B81="Insumo",F81*G81,B81="Etapa","")</f>
        <v>6.9749999999999996</v>
      </c>
      <c r="I81" s="40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4.25" hidden="1" customHeight="1" outlineLevel="2" x14ac:dyDescent="0.3">
      <c r="A82" s="406">
        <f t="shared" si="2"/>
        <v>10</v>
      </c>
      <c r="B82" s="406" t="s">
        <v>1385</v>
      </c>
      <c r="C82" s="406" t="str">
        <f t="shared" si="1"/>
        <v>Armazenamento de esquadrias*</v>
      </c>
      <c r="D82" s="406" t="s">
        <v>1183</v>
      </c>
      <c r="E82" s="407" t="str">
        <f>VLOOKUP(D82,Insumos!$B$1:$C$15011,2,FALSE)</f>
        <v>M</v>
      </c>
      <c r="F82" s="416">
        <v>1</v>
      </c>
      <c r="G82" s="417">
        <f>VLOOKUP(D82,Insumos!$B$1:$D$15011,3,FALSE)</f>
        <v>2</v>
      </c>
      <c r="H82" s="415">
        <f>_xlfn.IFS(B82="Serviço",SUMIFS($H83:H$1539,$C83:C$1539,$C82),B82="Insumo",F82*G82,B82="Etapa","")</f>
        <v>2</v>
      </c>
      <c r="I82" s="40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4.25" hidden="1" customHeight="1" outlineLevel="2" x14ac:dyDescent="0.3">
      <c r="A83" s="406">
        <f t="shared" si="2"/>
        <v>27</v>
      </c>
      <c r="B83" s="406" t="s">
        <v>1385</v>
      </c>
      <c r="C83" s="406" t="str">
        <f t="shared" si="1"/>
        <v>Armazenamento de esquadrias*</v>
      </c>
      <c r="D83" s="406" t="s">
        <v>1271</v>
      </c>
      <c r="E83" s="407" t="str">
        <f>VLOOKUP(D83,Insumos!$B$1:$C$15011,2,FALSE)</f>
        <v>KG</v>
      </c>
      <c r="F83" s="416">
        <v>1</v>
      </c>
      <c r="G83" s="417">
        <f>VLOOKUP(D83,Insumos!$B$1:$D$15011,3,FALSE)</f>
        <v>18.93</v>
      </c>
      <c r="H83" s="415">
        <f>_xlfn.IFS(B83="Serviço",SUMIFS($H84:H$1539,$C84:C$1539,$C83),B83="Insumo",F83*G83,B83="Etapa","")</f>
        <v>18.93</v>
      </c>
      <c r="I83" s="40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4.25" hidden="1" customHeight="1" outlineLevel="2" x14ac:dyDescent="0.3">
      <c r="A84" s="406">
        <f t="shared" si="2"/>
        <v>10</v>
      </c>
      <c r="B84" s="406" t="s">
        <v>1385</v>
      </c>
      <c r="C84" s="406" t="str">
        <f t="shared" si="1"/>
        <v>Armazenamento de esquadrias*</v>
      </c>
      <c r="D84" s="406" t="s">
        <v>1127</v>
      </c>
      <c r="E84" s="407" t="str">
        <f>VLOOKUP(D84,Insumos!$B$1:$C$15011,2,FALSE)</f>
        <v>UN</v>
      </c>
      <c r="F84" s="416">
        <v>1.4999999999999999E-2</v>
      </c>
      <c r="G84" s="417">
        <f>VLOOKUP(D84,Insumos!$B$1:$D$15011,3,FALSE)</f>
        <v>185.37</v>
      </c>
      <c r="H84" s="415">
        <f>_xlfn.IFS(B84="Serviço",SUMIFS($H85:H$1539,$C85:C$1539,$C84),B84="Insumo",F84*G84,B84="Etapa","")</f>
        <v>2.7805499999999999</v>
      </c>
      <c r="I84" s="40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4.25" hidden="1" customHeight="1" outlineLevel="2" x14ac:dyDescent="0.3">
      <c r="A85" s="406">
        <f t="shared" si="2"/>
        <v>10</v>
      </c>
      <c r="B85" s="406" t="s">
        <v>1385</v>
      </c>
      <c r="C85" s="406" t="str">
        <f t="shared" si="1"/>
        <v>Armazenamento de esquadrias*</v>
      </c>
      <c r="D85" s="406" t="s">
        <v>1362</v>
      </c>
      <c r="E85" s="407" t="str">
        <f>VLOOKUP(D85,Insumos!$B$1:$C$15011,2,FALSE)</f>
        <v>VB</v>
      </c>
      <c r="F85" s="416">
        <v>1</v>
      </c>
      <c r="G85" s="417">
        <f>VLOOKUP(D85,Insumos!$B$1:$D$15011,3,FALSE)</f>
        <v>45.39</v>
      </c>
      <c r="H85" s="415">
        <f>_xlfn.IFS(B85="Serviço",SUMIFS($H86:H$1539,$C86:C$1539,$C85),B85="Insumo",F85*G85,B85="Etapa","")</f>
        <v>45.39</v>
      </c>
      <c r="I85" s="40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4.25" hidden="1" customHeight="1" outlineLevel="2" x14ac:dyDescent="0.3">
      <c r="A86" s="406">
        <f t="shared" si="2"/>
        <v>10</v>
      </c>
      <c r="B86" s="406" t="s">
        <v>1385</v>
      </c>
      <c r="C86" s="406" t="str">
        <f t="shared" si="1"/>
        <v>Armazenamento de esquadrias*</v>
      </c>
      <c r="D86" s="406" t="s">
        <v>1352</v>
      </c>
      <c r="E86" s="407" t="str">
        <f>VLOOKUP(D86,Insumos!$B$1:$C$15011,2,FALSE)</f>
        <v>M2</v>
      </c>
      <c r="F86" s="416">
        <v>1</v>
      </c>
      <c r="G86" s="417">
        <f>VLOOKUP(D86,Insumos!$B$1:$D$15011,3,FALSE)</f>
        <v>50</v>
      </c>
      <c r="H86" s="415">
        <f>_xlfn.IFS(B86="Serviço",SUMIFS($H87:H$1539,$C87:C$1539,$C86),B86="Insumo",F86*G86,B86="Etapa","")</f>
        <v>50</v>
      </c>
      <c r="I86" s="40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4.25" hidden="1" customHeight="1" outlineLevel="1" x14ac:dyDescent="0.3">
      <c r="A87" s="406">
        <f t="shared" si="2"/>
        <v>1</v>
      </c>
      <c r="B87" s="406" t="s">
        <v>593</v>
      </c>
      <c r="C87" s="406" t="str">
        <f t="shared" si="1"/>
        <v>Armazenamento de instalações complementares*</v>
      </c>
      <c r="D87" s="406" t="s">
        <v>177</v>
      </c>
      <c r="E87" s="407" t="e">
        <f>VLOOKUP(D87,Insumos!$B$1:$C$15011,2,FALSE)</f>
        <v>#N/A</v>
      </c>
      <c r="F87" s="406"/>
      <c r="G87" s="417" t="e">
        <f>VLOOKUP(D87,Insumos!$B$1:$D$15011,3,FALSE)</f>
        <v>#N/A</v>
      </c>
      <c r="H87" s="415">
        <f>_xlfn.IFS(B87="Serviço",SUMIFS($H88:H$1539,$C88:C$1539,$C87),B87="Insumo",F87*G87,B87="Etapa","")</f>
        <v>204.33801499999998</v>
      </c>
      <c r="I87" s="408" t="s">
        <v>167</v>
      </c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4.25" hidden="1" customHeight="1" outlineLevel="2" x14ac:dyDescent="0.3">
      <c r="A88" s="406">
        <f t="shared" si="2"/>
        <v>10</v>
      </c>
      <c r="B88" s="406" t="s">
        <v>1385</v>
      </c>
      <c r="C88" s="406" t="str">
        <f t="shared" si="1"/>
        <v>Armazenamento de instalações complementares*</v>
      </c>
      <c r="D88" s="406" t="s">
        <v>1185</v>
      </c>
      <c r="E88" s="407" t="str">
        <f>VLOOKUP(D88,Insumos!$B$1:$C$15011,2,FALSE)</f>
        <v>M2</v>
      </c>
      <c r="F88" s="416">
        <v>0.59099999999999997</v>
      </c>
      <c r="G88" s="417">
        <f>VLOOKUP(D88,Insumos!$B$1:$D$15011,3,FALSE)</f>
        <v>46.5</v>
      </c>
      <c r="H88" s="415">
        <f>_xlfn.IFS(B88="Serviço",SUMIFS($H89:H$1539,$C89:C$1539,$C88),B88="Insumo",F88*G88,B88="Etapa","")</f>
        <v>27.481499999999997</v>
      </c>
      <c r="I88" s="40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4.25" hidden="1" customHeight="1" outlineLevel="2" x14ac:dyDescent="0.3">
      <c r="A89" s="406">
        <f t="shared" si="2"/>
        <v>10</v>
      </c>
      <c r="B89" s="406" t="s">
        <v>1385</v>
      </c>
      <c r="C89" s="406" t="str">
        <f t="shared" si="1"/>
        <v>Armazenamento de instalações complementares*</v>
      </c>
      <c r="D89" s="406" t="s">
        <v>1174</v>
      </c>
      <c r="E89" s="407" t="str">
        <f>VLOOKUP(D89,Insumos!$B$1:$C$15011,2,FALSE)</f>
        <v>UN</v>
      </c>
      <c r="F89" s="416">
        <v>0.40400000000000003</v>
      </c>
      <c r="G89" s="417">
        <f>VLOOKUP(D89,Insumos!$B$1:$D$15011,3,FALSE)</f>
        <v>58.46</v>
      </c>
      <c r="H89" s="415">
        <f>_xlfn.IFS(B89="Serviço",SUMIFS($H90:H$1539,$C90:C$1539,$C89),B89="Insumo",F89*G89,B89="Etapa","")</f>
        <v>23.617840000000001</v>
      </c>
      <c r="I89" s="40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4.25" hidden="1" customHeight="1" outlineLevel="2" x14ac:dyDescent="0.3">
      <c r="A90" s="406">
        <f t="shared" si="2"/>
        <v>18</v>
      </c>
      <c r="B90" s="406" t="s">
        <v>1385</v>
      </c>
      <c r="C90" s="406" t="str">
        <f t="shared" si="1"/>
        <v>Armazenamento de instalações complementares*</v>
      </c>
      <c r="D90" s="406" t="s">
        <v>1182</v>
      </c>
      <c r="E90" s="407" t="str">
        <f>VLOOKUP(D90,Insumos!$B$1:$C$15011,2,FALSE)</f>
        <v>M</v>
      </c>
      <c r="F90" s="416">
        <v>4.3899999999999997</v>
      </c>
      <c r="G90" s="417">
        <f>VLOOKUP(D90,Insumos!$B$1:$D$15011,3,FALSE)</f>
        <v>6.1875</v>
      </c>
      <c r="H90" s="415">
        <f>_xlfn.IFS(B90="Serviço",SUMIFS($H91:H$1539,$C91:C$1539,$C90),B90="Insumo",F90*G90,B90="Etapa","")</f>
        <v>27.163124999999997</v>
      </c>
      <c r="I90" s="40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4.25" hidden="1" customHeight="1" outlineLevel="2" x14ac:dyDescent="0.3">
      <c r="A91" s="406">
        <f t="shared" si="2"/>
        <v>10</v>
      </c>
      <c r="B91" s="406" t="s">
        <v>1385</v>
      </c>
      <c r="C91" s="406" t="str">
        <f t="shared" si="1"/>
        <v>Armazenamento de instalações complementares*</v>
      </c>
      <c r="D91" s="406" t="s">
        <v>1184</v>
      </c>
      <c r="E91" s="407" t="str">
        <f>VLOOKUP(D91,Insumos!$B$1:$C$15011,2,FALSE)</f>
        <v>M2</v>
      </c>
      <c r="F91" s="416">
        <v>0.15</v>
      </c>
      <c r="G91" s="417">
        <f>VLOOKUP(D91,Insumos!$B$1:$D$15011,3,FALSE)</f>
        <v>46.5</v>
      </c>
      <c r="H91" s="415">
        <f>_xlfn.IFS(B91="Serviço",SUMIFS($H92:H$1539,$C92:C$1539,$C91),B91="Insumo",F91*G91,B91="Etapa","")</f>
        <v>6.9749999999999996</v>
      </c>
      <c r="I91" s="40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4.25" hidden="1" customHeight="1" outlineLevel="2" x14ac:dyDescent="0.3">
      <c r="A92" s="406">
        <f t="shared" si="2"/>
        <v>10</v>
      </c>
      <c r="B92" s="406" t="s">
        <v>1385</v>
      </c>
      <c r="C92" s="406" t="str">
        <f t="shared" si="1"/>
        <v>Armazenamento de instalações complementares*</v>
      </c>
      <c r="D92" s="406" t="s">
        <v>1183</v>
      </c>
      <c r="E92" s="407" t="str">
        <f>VLOOKUP(D92,Insumos!$B$1:$C$15011,2,FALSE)</f>
        <v>M</v>
      </c>
      <c r="F92" s="416">
        <v>1</v>
      </c>
      <c r="G92" s="417">
        <f>VLOOKUP(D92,Insumos!$B$1:$D$15011,3,FALSE)</f>
        <v>2</v>
      </c>
      <c r="H92" s="415">
        <f>_xlfn.IFS(B92="Serviço",SUMIFS($H93:H$1539,$C93:C$1539,$C92),B92="Insumo",F92*G92,B92="Etapa","")</f>
        <v>2</v>
      </c>
      <c r="I92" s="40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4.25" hidden="1" customHeight="1" outlineLevel="2" x14ac:dyDescent="0.3">
      <c r="A93" s="406">
        <f t="shared" si="2"/>
        <v>27</v>
      </c>
      <c r="B93" s="406" t="s">
        <v>1385</v>
      </c>
      <c r="C93" s="406" t="str">
        <f t="shared" si="1"/>
        <v>Armazenamento de instalações complementares*</v>
      </c>
      <c r="D93" s="406" t="s">
        <v>1271</v>
      </c>
      <c r="E93" s="407" t="str">
        <f>VLOOKUP(D93,Insumos!$B$1:$C$15011,2,FALSE)</f>
        <v>KG</v>
      </c>
      <c r="F93" s="416">
        <v>1</v>
      </c>
      <c r="G93" s="417">
        <f>VLOOKUP(D93,Insumos!$B$1:$D$15011,3,FALSE)</f>
        <v>18.93</v>
      </c>
      <c r="H93" s="415">
        <f>_xlfn.IFS(B93="Serviço",SUMIFS($H94:H$1539,$C94:C$1539,$C93),B93="Insumo",F93*G93,B93="Etapa","")</f>
        <v>18.93</v>
      </c>
      <c r="I93" s="40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4.25" hidden="1" customHeight="1" outlineLevel="2" x14ac:dyDescent="0.3">
      <c r="A94" s="406">
        <f t="shared" si="2"/>
        <v>10</v>
      </c>
      <c r="B94" s="406" t="s">
        <v>1385</v>
      </c>
      <c r="C94" s="406" t="str">
        <f t="shared" si="1"/>
        <v>Armazenamento de instalações complementares*</v>
      </c>
      <c r="D94" s="406" t="s">
        <v>1127</v>
      </c>
      <c r="E94" s="407" t="str">
        <f>VLOOKUP(D94,Insumos!$B$1:$C$15011,2,FALSE)</f>
        <v>UN</v>
      </c>
      <c r="F94" s="416">
        <v>1.4999999999999999E-2</v>
      </c>
      <c r="G94" s="417">
        <f>VLOOKUP(D94,Insumos!$B$1:$D$15011,3,FALSE)</f>
        <v>185.37</v>
      </c>
      <c r="H94" s="415">
        <f>_xlfn.IFS(B94="Serviço",SUMIFS($H95:H$1539,$C95:C$1539,$C94),B94="Insumo",F94*G94,B94="Etapa","")</f>
        <v>2.7805499999999999</v>
      </c>
      <c r="I94" s="40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4.25" hidden="1" customHeight="1" outlineLevel="2" x14ac:dyDescent="0.3">
      <c r="A95" s="406">
        <f t="shared" si="2"/>
        <v>10</v>
      </c>
      <c r="B95" s="406" t="s">
        <v>1385</v>
      </c>
      <c r="C95" s="406" t="str">
        <f t="shared" si="1"/>
        <v>Armazenamento de instalações complementares*</v>
      </c>
      <c r="D95" s="406" t="s">
        <v>1362</v>
      </c>
      <c r="E95" s="407" t="str">
        <f>VLOOKUP(D95,Insumos!$B$1:$C$15011,2,FALSE)</f>
        <v>VB</v>
      </c>
      <c r="F95" s="416">
        <v>1</v>
      </c>
      <c r="G95" s="417">
        <f>VLOOKUP(D95,Insumos!$B$1:$D$15011,3,FALSE)</f>
        <v>45.39</v>
      </c>
      <c r="H95" s="415">
        <f>_xlfn.IFS(B95="Serviço",SUMIFS($H96:H$1539,$C96:C$1539,$C95),B95="Insumo",F95*G95,B95="Etapa","")</f>
        <v>45.39</v>
      </c>
      <c r="I95" s="40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4.25" hidden="1" customHeight="1" outlineLevel="2" x14ac:dyDescent="0.3">
      <c r="A96" s="406">
        <f t="shared" si="2"/>
        <v>10</v>
      </c>
      <c r="B96" s="406" t="s">
        <v>1385</v>
      </c>
      <c r="C96" s="406" t="str">
        <f t="shared" si="1"/>
        <v>Armazenamento de instalações complementares*</v>
      </c>
      <c r="D96" s="406" t="s">
        <v>1352</v>
      </c>
      <c r="E96" s="407" t="str">
        <f>VLOOKUP(D96,Insumos!$B$1:$C$15011,2,FALSE)</f>
        <v>M2</v>
      </c>
      <c r="F96" s="416">
        <v>1</v>
      </c>
      <c r="G96" s="417">
        <f>VLOOKUP(D96,Insumos!$B$1:$D$15011,3,FALSE)</f>
        <v>50</v>
      </c>
      <c r="H96" s="415">
        <f>_xlfn.IFS(B96="Serviço",SUMIFS($H97:H$1539,$C97:C$1539,$C96),B96="Insumo",F96*G96,B96="Etapa","")</f>
        <v>50</v>
      </c>
      <c r="I96" s="40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4.25" hidden="1" customHeight="1" outlineLevel="1" x14ac:dyDescent="0.3">
      <c r="A97" s="406">
        <f t="shared" si="2"/>
        <v>1</v>
      </c>
      <c r="B97" s="406" t="s">
        <v>593</v>
      </c>
      <c r="C97" s="406" t="str">
        <f t="shared" si="1"/>
        <v>Armazenamento para estoque geral*</v>
      </c>
      <c r="D97" s="406" t="s">
        <v>178</v>
      </c>
      <c r="E97" s="407" t="e">
        <f>VLOOKUP(D97,Insumos!$B$1:$C$15011,2,FALSE)</f>
        <v>#N/A</v>
      </c>
      <c r="F97" s="406"/>
      <c r="G97" s="417" t="e">
        <f>VLOOKUP(D97,Insumos!$B$1:$D$15011,3,FALSE)</f>
        <v>#N/A</v>
      </c>
      <c r="H97" s="415">
        <f>_xlfn.IFS(B97="Serviço",SUMIFS($H98:H$1539,$C98:C$1539,$C97),B97="Insumo",F97*G97,B97="Etapa","")</f>
        <v>204.33801499999998</v>
      </c>
      <c r="I97" s="408" t="s">
        <v>167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4.25" hidden="1" customHeight="1" outlineLevel="2" x14ac:dyDescent="0.3">
      <c r="A98" s="406">
        <f t="shared" si="2"/>
        <v>10</v>
      </c>
      <c r="B98" s="406" t="s">
        <v>1385</v>
      </c>
      <c r="C98" s="406" t="str">
        <f t="shared" si="1"/>
        <v>Armazenamento para estoque geral*</v>
      </c>
      <c r="D98" s="406" t="s">
        <v>1185</v>
      </c>
      <c r="E98" s="407" t="str">
        <f>VLOOKUP(D98,Insumos!$B$1:$C$15011,2,FALSE)</f>
        <v>M2</v>
      </c>
      <c r="F98" s="416">
        <v>0.59099999999999997</v>
      </c>
      <c r="G98" s="417">
        <f>VLOOKUP(D98,Insumos!$B$1:$D$15011,3,FALSE)</f>
        <v>46.5</v>
      </c>
      <c r="H98" s="415">
        <f>_xlfn.IFS(B98="Serviço",SUMIFS($H99:H$1539,$C99:C$1539,$C98),B98="Insumo",F98*G98,B98="Etapa","")</f>
        <v>27.481499999999997</v>
      </c>
      <c r="I98" s="40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4.25" hidden="1" customHeight="1" outlineLevel="2" x14ac:dyDescent="0.3">
      <c r="A99" s="406">
        <f t="shared" si="2"/>
        <v>10</v>
      </c>
      <c r="B99" s="406" t="s">
        <v>1385</v>
      </c>
      <c r="C99" s="406" t="str">
        <f t="shared" si="1"/>
        <v>Armazenamento para estoque geral*</v>
      </c>
      <c r="D99" s="406" t="s">
        <v>1174</v>
      </c>
      <c r="E99" s="407" t="str">
        <f>VLOOKUP(D99,Insumos!$B$1:$C$15011,2,FALSE)</f>
        <v>UN</v>
      </c>
      <c r="F99" s="416">
        <v>0.40400000000000003</v>
      </c>
      <c r="G99" s="417">
        <f>VLOOKUP(D99,Insumos!$B$1:$D$15011,3,FALSE)</f>
        <v>58.46</v>
      </c>
      <c r="H99" s="415">
        <f>_xlfn.IFS(B99="Serviço",SUMIFS($H100:H$1539,$C100:C$1539,$C99),B99="Insumo",F99*G99,B99="Etapa","")</f>
        <v>23.617840000000001</v>
      </c>
      <c r="I99" s="40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4.25" hidden="1" customHeight="1" outlineLevel="2" x14ac:dyDescent="0.3">
      <c r="A100" s="406">
        <f t="shared" si="2"/>
        <v>18</v>
      </c>
      <c r="B100" s="406" t="s">
        <v>1385</v>
      </c>
      <c r="C100" s="406" t="str">
        <f t="shared" si="1"/>
        <v>Armazenamento para estoque geral*</v>
      </c>
      <c r="D100" s="406" t="s">
        <v>1182</v>
      </c>
      <c r="E100" s="407" t="str">
        <f>VLOOKUP(D100,Insumos!$B$1:$C$15011,2,FALSE)</f>
        <v>M</v>
      </c>
      <c r="F100" s="416">
        <v>4.3899999999999997</v>
      </c>
      <c r="G100" s="417">
        <f>VLOOKUP(D100,Insumos!$B$1:$D$15011,3,FALSE)</f>
        <v>6.1875</v>
      </c>
      <c r="H100" s="415">
        <f>_xlfn.IFS(B100="Serviço",SUMIFS($H101:H$1539,$C101:C$1539,$C100),B100="Insumo",F100*G100,B100="Etapa","")</f>
        <v>27.163124999999997</v>
      </c>
      <c r="I100" s="40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4.25" hidden="1" customHeight="1" outlineLevel="2" x14ac:dyDescent="0.3">
      <c r="A101" s="406">
        <f t="shared" si="2"/>
        <v>10</v>
      </c>
      <c r="B101" s="406" t="s">
        <v>1385</v>
      </c>
      <c r="C101" s="406" t="str">
        <f t="shared" si="1"/>
        <v>Armazenamento para estoque geral*</v>
      </c>
      <c r="D101" s="406" t="s">
        <v>1184</v>
      </c>
      <c r="E101" s="407" t="str">
        <f>VLOOKUP(D101,Insumos!$B$1:$C$15011,2,FALSE)</f>
        <v>M2</v>
      </c>
      <c r="F101" s="416">
        <v>0.15</v>
      </c>
      <c r="G101" s="417">
        <f>VLOOKUP(D101,Insumos!$B$1:$D$15011,3,FALSE)</f>
        <v>46.5</v>
      </c>
      <c r="H101" s="415">
        <f>_xlfn.IFS(B101="Serviço",SUMIFS($H102:H$1539,$C102:C$1539,$C101),B101="Insumo",F101*G101,B101="Etapa","")</f>
        <v>6.9749999999999996</v>
      </c>
      <c r="I101" s="40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4.25" hidden="1" customHeight="1" outlineLevel="2" x14ac:dyDescent="0.3">
      <c r="A102" s="406">
        <f t="shared" si="2"/>
        <v>10</v>
      </c>
      <c r="B102" s="406" t="s">
        <v>1385</v>
      </c>
      <c r="C102" s="406" t="str">
        <f t="shared" si="1"/>
        <v>Armazenamento para estoque geral*</v>
      </c>
      <c r="D102" s="406" t="s">
        <v>1183</v>
      </c>
      <c r="E102" s="407" t="str">
        <f>VLOOKUP(D102,Insumos!$B$1:$C$15011,2,FALSE)</f>
        <v>M</v>
      </c>
      <c r="F102" s="416">
        <v>1</v>
      </c>
      <c r="G102" s="417">
        <f>VLOOKUP(D102,Insumos!$B$1:$D$15011,3,FALSE)</f>
        <v>2</v>
      </c>
      <c r="H102" s="415">
        <f>_xlfn.IFS(B102="Serviço",SUMIFS($H103:H$1539,$C103:C$1539,$C102),B102="Insumo",F102*G102,B102="Etapa","")</f>
        <v>2</v>
      </c>
      <c r="I102" s="40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4.25" hidden="1" customHeight="1" outlineLevel="2" x14ac:dyDescent="0.3">
      <c r="A103" s="406">
        <f t="shared" si="2"/>
        <v>27</v>
      </c>
      <c r="B103" s="406" t="s">
        <v>1385</v>
      </c>
      <c r="C103" s="406" t="str">
        <f t="shared" si="1"/>
        <v>Armazenamento para estoque geral*</v>
      </c>
      <c r="D103" s="406" t="s">
        <v>1271</v>
      </c>
      <c r="E103" s="407" t="str">
        <f>VLOOKUP(D103,Insumos!$B$1:$C$15011,2,FALSE)</f>
        <v>KG</v>
      </c>
      <c r="F103" s="416">
        <v>1</v>
      </c>
      <c r="G103" s="417">
        <f>VLOOKUP(D103,Insumos!$B$1:$D$15011,3,FALSE)</f>
        <v>18.93</v>
      </c>
      <c r="H103" s="415">
        <f>_xlfn.IFS(B103="Serviço",SUMIFS($H104:H$1539,$C104:C$1539,$C103),B103="Insumo",F103*G103,B103="Etapa","")</f>
        <v>18.93</v>
      </c>
      <c r="I103" s="40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4.25" hidden="1" customHeight="1" outlineLevel="2" x14ac:dyDescent="0.3">
      <c r="A104" s="406">
        <f t="shared" si="2"/>
        <v>10</v>
      </c>
      <c r="B104" s="406" t="s">
        <v>1385</v>
      </c>
      <c r="C104" s="406" t="str">
        <f t="shared" si="1"/>
        <v>Armazenamento para estoque geral*</v>
      </c>
      <c r="D104" s="406" t="s">
        <v>1127</v>
      </c>
      <c r="E104" s="407" t="str">
        <f>VLOOKUP(D104,Insumos!$B$1:$C$15011,2,FALSE)</f>
        <v>UN</v>
      </c>
      <c r="F104" s="416">
        <v>1.4999999999999999E-2</v>
      </c>
      <c r="G104" s="417">
        <f>VLOOKUP(D104,Insumos!$B$1:$D$15011,3,FALSE)</f>
        <v>185.37</v>
      </c>
      <c r="H104" s="415">
        <f>_xlfn.IFS(B104="Serviço",SUMIFS($H105:H$1539,$C105:C$1539,$C104),B104="Insumo",F104*G104,B104="Etapa","")</f>
        <v>2.7805499999999999</v>
      </c>
      <c r="I104" s="40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4.25" hidden="1" customHeight="1" outlineLevel="2" x14ac:dyDescent="0.3">
      <c r="A105" s="406">
        <f t="shared" si="2"/>
        <v>10</v>
      </c>
      <c r="B105" s="406" t="s">
        <v>1385</v>
      </c>
      <c r="C105" s="406" t="str">
        <f t="shared" si="1"/>
        <v>Armazenamento para estoque geral*</v>
      </c>
      <c r="D105" s="406" t="s">
        <v>1362</v>
      </c>
      <c r="E105" s="407" t="str">
        <f>VLOOKUP(D105,Insumos!$B$1:$C$15011,2,FALSE)</f>
        <v>VB</v>
      </c>
      <c r="F105" s="416">
        <v>1</v>
      </c>
      <c r="G105" s="417">
        <f>VLOOKUP(D105,Insumos!$B$1:$D$15011,3,FALSE)</f>
        <v>45.39</v>
      </c>
      <c r="H105" s="415">
        <f>_xlfn.IFS(B105="Serviço",SUMIFS($H106:H$1539,$C106:C$1539,$C105),B105="Insumo",F105*G105,B105="Etapa","")</f>
        <v>45.39</v>
      </c>
      <c r="I105" s="40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4.25" hidden="1" customHeight="1" outlineLevel="2" x14ac:dyDescent="0.3">
      <c r="A106" s="406">
        <f t="shared" si="2"/>
        <v>10</v>
      </c>
      <c r="B106" s="406" t="s">
        <v>1385</v>
      </c>
      <c r="C106" s="406" t="str">
        <f t="shared" si="1"/>
        <v>Armazenamento para estoque geral*</v>
      </c>
      <c r="D106" s="406" t="s">
        <v>1352</v>
      </c>
      <c r="E106" s="407" t="str">
        <f>VLOOKUP(D106,Insumos!$B$1:$C$15011,2,FALSE)</f>
        <v>M2</v>
      </c>
      <c r="F106" s="416">
        <v>1</v>
      </c>
      <c r="G106" s="417">
        <f>VLOOKUP(D106,Insumos!$B$1:$D$15011,3,FALSE)</f>
        <v>50</v>
      </c>
      <c r="H106" s="415">
        <f>_xlfn.IFS(B106="Serviço",SUMIFS($H107:H$1539,$C107:C$1539,$C106),B106="Insumo",F106*G106,B106="Etapa","")</f>
        <v>50</v>
      </c>
      <c r="I106" s="40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4.25" hidden="1" customHeight="1" outlineLevel="1" x14ac:dyDescent="0.3">
      <c r="A107" s="406">
        <f t="shared" si="2"/>
        <v>1</v>
      </c>
      <c r="B107" s="406" t="s">
        <v>593</v>
      </c>
      <c r="C107" s="406" t="str">
        <f t="shared" si="1"/>
        <v>Construções temporárias</v>
      </c>
      <c r="D107" s="406" t="s">
        <v>179</v>
      </c>
      <c r="E107" s="407" t="e">
        <f>VLOOKUP(D107,Insumos!$B$1:$C$15011,2,FALSE)</f>
        <v>#N/A</v>
      </c>
      <c r="F107" s="406"/>
      <c r="G107" s="417" t="e">
        <f>VLOOKUP(D107,Insumos!$B$1:$D$15011,3,FALSE)</f>
        <v>#N/A</v>
      </c>
      <c r="H107" s="415">
        <f>_xlfn.IFS(B107="Serviço",SUMIFS($H108:H$1539,$C108:C$1539,$C107),B107="Insumo",F107*G107,B107="Etapa","")</f>
        <v>278.608025</v>
      </c>
      <c r="I107" s="408" t="s">
        <v>167</v>
      </c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4.25" hidden="1" customHeight="1" outlineLevel="2" x14ac:dyDescent="0.3">
      <c r="A108" s="406">
        <f t="shared" si="2"/>
        <v>10</v>
      </c>
      <c r="B108" s="406" t="s">
        <v>1385</v>
      </c>
      <c r="C108" s="406" t="str">
        <f t="shared" si="1"/>
        <v>Construções temporárias</v>
      </c>
      <c r="D108" s="406" t="s">
        <v>1185</v>
      </c>
      <c r="E108" s="407" t="str">
        <f>VLOOKUP(D108,Insumos!$B$1:$C$15011,2,FALSE)</f>
        <v>M2</v>
      </c>
      <c r="F108" s="416">
        <v>0.59099999999999997</v>
      </c>
      <c r="G108" s="417">
        <f>VLOOKUP(D108,Insumos!$B$1:$D$15011,3,FALSE)</f>
        <v>46.5</v>
      </c>
      <c r="H108" s="415">
        <f>_xlfn.IFS(B108="Serviço",SUMIFS($H109:H$1539,$C109:C$1539,$C108),B108="Insumo",F108*G108,B108="Etapa","")</f>
        <v>27.481499999999997</v>
      </c>
      <c r="I108" s="40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4.25" hidden="1" customHeight="1" outlineLevel="2" x14ac:dyDescent="0.3">
      <c r="A109" s="406">
        <f t="shared" si="2"/>
        <v>10</v>
      </c>
      <c r="B109" s="406" t="s">
        <v>1385</v>
      </c>
      <c r="C109" s="406" t="str">
        <f t="shared" si="1"/>
        <v>Construções temporárias</v>
      </c>
      <c r="D109" s="406" t="s">
        <v>1174</v>
      </c>
      <c r="E109" s="407" t="str">
        <f>VLOOKUP(D109,Insumos!$B$1:$C$15011,2,FALSE)</f>
        <v>UN</v>
      </c>
      <c r="F109" s="416">
        <v>0.40400000000000003</v>
      </c>
      <c r="G109" s="417">
        <f>VLOOKUP(D109,Insumos!$B$1:$D$15011,3,FALSE)</f>
        <v>58.46</v>
      </c>
      <c r="H109" s="415">
        <f>_xlfn.IFS(B109="Serviço",SUMIFS($H110:H$1539,$C110:C$1539,$C109),B109="Insumo",F109*G109,B109="Etapa","")</f>
        <v>23.617840000000001</v>
      </c>
      <c r="I109" s="40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4.25" hidden="1" customHeight="1" outlineLevel="2" x14ac:dyDescent="0.3">
      <c r="A110" s="406">
        <f t="shared" si="2"/>
        <v>18</v>
      </c>
      <c r="B110" s="406" t="s">
        <v>1385</v>
      </c>
      <c r="C110" s="406" t="str">
        <f t="shared" si="1"/>
        <v>Construções temporárias</v>
      </c>
      <c r="D110" s="406" t="s">
        <v>1182</v>
      </c>
      <c r="E110" s="407" t="str">
        <f>VLOOKUP(D110,Insumos!$B$1:$C$15011,2,FALSE)</f>
        <v>M</v>
      </c>
      <c r="F110" s="416">
        <v>4.3899999999999997</v>
      </c>
      <c r="G110" s="417">
        <f>VLOOKUP(D110,Insumos!$B$1:$D$15011,3,FALSE)</f>
        <v>6.1875</v>
      </c>
      <c r="H110" s="415">
        <f>_xlfn.IFS(B110="Serviço",SUMIFS($H111:H$1539,$C111:C$1539,$C110),B110="Insumo",F110*G110,B110="Etapa","")</f>
        <v>27.163124999999997</v>
      </c>
      <c r="I110" s="40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4.25" hidden="1" customHeight="1" outlineLevel="2" x14ac:dyDescent="0.3">
      <c r="A111" s="406">
        <f t="shared" si="2"/>
        <v>10</v>
      </c>
      <c r="B111" s="406" t="s">
        <v>1385</v>
      </c>
      <c r="C111" s="406" t="str">
        <f t="shared" si="1"/>
        <v>Construções temporárias</v>
      </c>
      <c r="D111" s="406" t="s">
        <v>1184</v>
      </c>
      <c r="E111" s="407" t="str">
        <f>VLOOKUP(D111,Insumos!$B$1:$C$15011,2,FALSE)</f>
        <v>M2</v>
      </c>
      <c r="F111" s="416">
        <v>0.15</v>
      </c>
      <c r="G111" s="417">
        <f>VLOOKUP(D111,Insumos!$B$1:$D$15011,3,FALSE)</f>
        <v>46.5</v>
      </c>
      <c r="H111" s="415">
        <f>_xlfn.IFS(B111="Serviço",SUMIFS($H112:H$1539,$C112:C$1539,$C111),B111="Insumo",F111*G111,B111="Etapa","")</f>
        <v>6.9749999999999996</v>
      </c>
      <c r="I111" s="40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4.25" hidden="1" customHeight="1" outlineLevel="2" x14ac:dyDescent="0.3">
      <c r="A112" s="406">
        <f t="shared" si="2"/>
        <v>10</v>
      </c>
      <c r="B112" s="406" t="s">
        <v>1385</v>
      </c>
      <c r="C112" s="406" t="str">
        <f t="shared" si="1"/>
        <v>Construções temporárias</v>
      </c>
      <c r="D112" s="406" t="s">
        <v>1183</v>
      </c>
      <c r="E112" s="407" t="str">
        <f>VLOOKUP(D112,Insumos!$B$1:$C$15011,2,FALSE)</f>
        <v>M</v>
      </c>
      <c r="F112" s="416">
        <v>1</v>
      </c>
      <c r="G112" s="417">
        <f>VLOOKUP(D112,Insumos!$B$1:$D$15011,3,FALSE)</f>
        <v>2</v>
      </c>
      <c r="H112" s="415">
        <f>_xlfn.IFS(B112="Serviço",SUMIFS($H113:H$1539,$C113:C$1539,$C112),B112="Insumo",F112*G112,B112="Etapa","")</f>
        <v>2</v>
      </c>
      <c r="I112" s="40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4.25" hidden="1" customHeight="1" outlineLevel="2" x14ac:dyDescent="0.3">
      <c r="A113" s="406">
        <f t="shared" si="2"/>
        <v>27</v>
      </c>
      <c r="B113" s="406" t="s">
        <v>1385</v>
      </c>
      <c r="C113" s="406" t="str">
        <f t="shared" si="1"/>
        <v>Construções temporárias</v>
      </c>
      <c r="D113" s="406" t="s">
        <v>1271</v>
      </c>
      <c r="E113" s="407" t="str">
        <f>VLOOKUP(D113,Insumos!$B$1:$C$15011,2,FALSE)</f>
        <v>KG</v>
      </c>
      <c r="F113" s="416">
        <v>1</v>
      </c>
      <c r="G113" s="417">
        <f>VLOOKUP(D113,Insumos!$B$1:$D$15011,3,FALSE)</f>
        <v>18.93</v>
      </c>
      <c r="H113" s="415">
        <f>_xlfn.IFS(B113="Serviço",SUMIFS($H114:H$1539,$C114:C$1539,$C113),B113="Insumo",F113*G113,B113="Etapa","")</f>
        <v>18.93</v>
      </c>
      <c r="I113" s="40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4.25" hidden="1" customHeight="1" outlineLevel="2" x14ac:dyDescent="0.3">
      <c r="A114" s="406">
        <f t="shared" si="2"/>
        <v>8</v>
      </c>
      <c r="B114" s="406" t="s">
        <v>1385</v>
      </c>
      <c r="C114" s="406" t="str">
        <f t="shared" si="1"/>
        <v>Construções temporárias</v>
      </c>
      <c r="D114" s="406" t="s">
        <v>1031</v>
      </c>
      <c r="E114" s="407" t="str">
        <f>VLOOKUP(D114,Insumos!$B$1:$C$15011,2,FALSE)</f>
        <v>M3</v>
      </c>
      <c r="F114" s="416">
        <v>7.3999999999999996E-2</v>
      </c>
      <c r="G114" s="417">
        <f>VLOOKUP(D114,Insumos!$B$1:$D$15011,3,FALSE)</f>
        <v>490</v>
      </c>
      <c r="H114" s="415">
        <f>_xlfn.IFS(B114="Serviço",SUMIFS($H115:H$1539,$C115:C$1539,$C114),B114="Insumo",F114*G114,B114="Etapa","")</f>
        <v>36.26</v>
      </c>
      <c r="I114" s="40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4.25" hidden="1" customHeight="1" outlineLevel="2" x14ac:dyDescent="0.3">
      <c r="A115" s="406">
        <f t="shared" si="2"/>
        <v>2</v>
      </c>
      <c r="B115" s="406" t="s">
        <v>1385</v>
      </c>
      <c r="C115" s="406" t="str">
        <f t="shared" si="1"/>
        <v>Construções temporárias</v>
      </c>
      <c r="D115" s="406" t="s">
        <v>952</v>
      </c>
      <c r="E115" s="407" t="str">
        <f>VLOOKUP(D115,Insumos!$B$1:$C$15011,2,FALSE)</f>
        <v>KG</v>
      </c>
      <c r="F115" s="416">
        <v>1.3339999999999999</v>
      </c>
      <c r="G115" s="417">
        <f>VLOOKUP(D115,Insumos!$B$1:$D$15011,3,FALSE)</f>
        <v>6.1</v>
      </c>
      <c r="H115" s="415">
        <f>_xlfn.IFS(B115="Serviço",SUMIFS($H116:H$1539,$C116:C$1539,$C115),B115="Insumo",F115*G115,B115="Etapa","")</f>
        <v>8.1373999999999977</v>
      </c>
      <c r="I115" s="40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4.25" hidden="1" customHeight="1" outlineLevel="2" x14ac:dyDescent="0.3">
      <c r="A116" s="406">
        <f t="shared" si="2"/>
        <v>2</v>
      </c>
      <c r="B116" s="406" t="s">
        <v>1385</v>
      </c>
      <c r="C116" s="406" t="str">
        <f t="shared" si="1"/>
        <v>Construções temporárias</v>
      </c>
      <c r="D116" s="406" t="s">
        <v>1025</v>
      </c>
      <c r="E116" s="407" t="str">
        <f>VLOOKUP(D116,Insumos!$B$1:$C$15011,2,FALSE)</f>
        <v>M2</v>
      </c>
      <c r="F116" s="416">
        <v>1.19</v>
      </c>
      <c r="G116" s="417">
        <f>VLOOKUP(D116,Insumos!$B$1:$D$15011,3,FALSE)</f>
        <v>21.31</v>
      </c>
      <c r="H116" s="415">
        <f>_xlfn.IFS(B116="Serviço",SUMIFS($H117:H$1539,$C117:C$1539,$C116),B116="Insumo",F116*G116,B116="Etapa","")</f>
        <v>25.358899999999998</v>
      </c>
      <c r="I116" s="40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4.25" hidden="1" customHeight="1" outlineLevel="2" x14ac:dyDescent="0.3">
      <c r="A117" s="406">
        <f t="shared" si="2"/>
        <v>2</v>
      </c>
      <c r="B117" s="406" t="s">
        <v>1385</v>
      </c>
      <c r="C117" s="406" t="str">
        <f t="shared" si="1"/>
        <v>Construções temporárias</v>
      </c>
      <c r="D117" s="406" t="s">
        <v>1380</v>
      </c>
      <c r="E117" s="407" t="str">
        <f>VLOOKUP(D117,Insumos!$B$1:$C$15011,2,FALSE)</f>
        <v>L</v>
      </c>
      <c r="F117" s="416">
        <v>0.18</v>
      </c>
      <c r="G117" s="417">
        <f>VLOOKUP(D117,Insumos!$B$1:$D$15011,3,FALSE)</f>
        <v>8.5</v>
      </c>
      <c r="H117" s="415">
        <f>_xlfn.IFS(B117="Serviço",SUMIFS($H118:H$1539,$C118:C$1539,$C117),B117="Insumo",F117*G117,B117="Etapa","")</f>
        <v>1.53</v>
      </c>
      <c r="I117" s="40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4.25" hidden="1" customHeight="1" outlineLevel="2" x14ac:dyDescent="0.3">
      <c r="A118" s="406">
        <f t="shared" si="2"/>
        <v>2</v>
      </c>
      <c r="B118" s="406" t="s">
        <v>1385</v>
      </c>
      <c r="C118" s="406" t="str">
        <f t="shared" si="1"/>
        <v>Construções temporárias</v>
      </c>
      <c r="D118" s="406" t="s">
        <v>1379</v>
      </c>
      <c r="E118" s="407" t="str">
        <f>VLOOKUP(D118,Insumos!$B$1:$C$15011,2,FALSE)</f>
        <v>L</v>
      </c>
      <c r="F118" s="416">
        <v>0.06</v>
      </c>
      <c r="G118" s="417">
        <f>VLOOKUP(D118,Insumos!$B$1:$D$15011,3,FALSE)</f>
        <v>40.5</v>
      </c>
      <c r="H118" s="415">
        <f>_xlfn.IFS(B118="Serviço",SUMIFS($H119:H$1539,$C119:C$1539,$C118),B118="Insumo",F118*G118,B118="Etapa","")</f>
        <v>2.4299999999999997</v>
      </c>
      <c r="I118" s="40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4.25" hidden="1" customHeight="1" outlineLevel="2" x14ac:dyDescent="0.3">
      <c r="A119" s="406">
        <f t="shared" si="2"/>
        <v>2</v>
      </c>
      <c r="B119" s="406" t="s">
        <v>1385</v>
      </c>
      <c r="C119" s="406" t="str">
        <f t="shared" si="1"/>
        <v>Construções temporárias</v>
      </c>
      <c r="D119" s="406" t="s">
        <v>1369</v>
      </c>
      <c r="E119" s="407" t="str">
        <f>VLOOKUP(D119,Insumos!$B$1:$C$15011,2,FALSE)</f>
        <v>L</v>
      </c>
      <c r="F119" s="416">
        <v>0.03</v>
      </c>
      <c r="G119" s="417">
        <f>VLOOKUP(D119,Insumos!$B$1:$D$15011,3,FALSE)</f>
        <v>16</v>
      </c>
      <c r="H119" s="415">
        <f>_xlfn.IFS(B119="Serviço",SUMIFS($H120:H$1539,$C120:C$1539,$C119),B119="Insumo",F119*G119,B119="Etapa","")</f>
        <v>0.48</v>
      </c>
      <c r="I119" s="40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4.25" hidden="1" customHeight="1" outlineLevel="2" x14ac:dyDescent="0.3">
      <c r="A120" s="406">
        <f t="shared" si="2"/>
        <v>11</v>
      </c>
      <c r="B120" s="406" t="s">
        <v>1385</v>
      </c>
      <c r="C120" s="406" t="str">
        <f t="shared" si="1"/>
        <v>Construções temporárias</v>
      </c>
      <c r="D120" s="406" t="s">
        <v>1224</v>
      </c>
      <c r="E120" s="407" t="str">
        <f>VLOOKUP(D120,Insumos!$B$1:$C$15011,2,FALSE)</f>
        <v>UN</v>
      </c>
      <c r="F120" s="416">
        <v>3.9E-2</v>
      </c>
      <c r="G120" s="417">
        <f>VLOOKUP(D120,Insumos!$B$1:$D$15011,3,FALSE)</f>
        <v>1.89</v>
      </c>
      <c r="H120" s="415">
        <f>_xlfn.IFS(B120="Serviço",SUMIFS($H121:H$1539,$C121:C$1539,$C120),B120="Insumo",F120*G120,B120="Etapa","")</f>
        <v>7.3709999999999998E-2</v>
      </c>
      <c r="I120" s="40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4.25" hidden="1" customHeight="1" outlineLevel="2" x14ac:dyDescent="0.3">
      <c r="A121" s="406">
        <f t="shared" si="2"/>
        <v>10</v>
      </c>
      <c r="B121" s="406" t="s">
        <v>1385</v>
      </c>
      <c r="C121" s="406" t="str">
        <f t="shared" si="1"/>
        <v>Construções temporárias</v>
      </c>
      <c r="D121" s="406" t="s">
        <v>1127</v>
      </c>
      <c r="E121" s="407" t="str">
        <f>VLOOKUP(D121,Insumos!$B$1:$C$15011,2,FALSE)</f>
        <v>UN</v>
      </c>
      <c r="F121" s="416">
        <v>1.4999999999999999E-2</v>
      </c>
      <c r="G121" s="417">
        <f>VLOOKUP(D121,Insumos!$B$1:$D$15011,3,FALSE)</f>
        <v>185.37</v>
      </c>
      <c r="H121" s="415">
        <f>_xlfn.IFS(B121="Serviço",SUMIFS($H122:H$1539,$C122:C$1539,$C121),B121="Insumo",F121*G121,B121="Etapa","")</f>
        <v>2.7805499999999999</v>
      </c>
      <c r="I121" s="40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4.25" hidden="1" customHeight="1" outlineLevel="2" x14ac:dyDescent="0.3">
      <c r="A122" s="406">
        <f t="shared" si="2"/>
        <v>10</v>
      </c>
      <c r="B122" s="406" t="s">
        <v>1385</v>
      </c>
      <c r="C122" s="406" t="str">
        <f t="shared" si="1"/>
        <v>Construções temporárias</v>
      </c>
      <c r="D122" s="406" t="s">
        <v>1362</v>
      </c>
      <c r="E122" s="407" t="str">
        <f>VLOOKUP(D122,Insumos!$B$1:$C$15011,2,FALSE)</f>
        <v>VB</v>
      </c>
      <c r="F122" s="416">
        <v>1</v>
      </c>
      <c r="G122" s="417">
        <f>VLOOKUP(D122,Insumos!$B$1:$D$15011,3,FALSE)</f>
        <v>45.39</v>
      </c>
      <c r="H122" s="415">
        <f>_xlfn.IFS(B122="Serviço",SUMIFS($H123:H$1539,$C123:C$1539,$C122),B122="Insumo",F122*G122,B122="Etapa","")</f>
        <v>45.39</v>
      </c>
      <c r="I122" s="40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4.25" hidden="1" customHeight="1" outlineLevel="2" x14ac:dyDescent="0.3">
      <c r="A123" s="406">
        <f t="shared" si="2"/>
        <v>10</v>
      </c>
      <c r="B123" s="406" t="s">
        <v>1385</v>
      </c>
      <c r="C123" s="406" t="str">
        <f t="shared" si="1"/>
        <v>Construções temporárias</v>
      </c>
      <c r="D123" s="406" t="s">
        <v>1352</v>
      </c>
      <c r="E123" s="407" t="str">
        <f>VLOOKUP(D123,Insumos!$B$1:$C$15011,2,FALSE)</f>
        <v>M2</v>
      </c>
      <c r="F123" s="416">
        <v>1</v>
      </c>
      <c r="G123" s="417">
        <f>VLOOKUP(D123,Insumos!$B$1:$D$15011,3,FALSE)</f>
        <v>50</v>
      </c>
      <c r="H123" s="415">
        <f>_xlfn.IFS(B123="Serviço",SUMIFS($H124:H$1539,$C124:C$1539,$C123),B123="Insumo",F123*G123,B123="Etapa","")</f>
        <v>50</v>
      </c>
      <c r="I123" s="40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4.25" hidden="1" customHeight="1" outlineLevel="1" x14ac:dyDescent="0.3">
      <c r="A124" s="406">
        <f t="shared" si="2"/>
        <v>1</v>
      </c>
      <c r="B124" s="406" t="s">
        <v>593</v>
      </c>
      <c r="C124" s="406" t="str">
        <f t="shared" si="1"/>
        <v>Almoxarifado geral</v>
      </c>
      <c r="D124" s="406" t="s">
        <v>180</v>
      </c>
      <c r="E124" s="407" t="e">
        <f>VLOOKUP(D124,Insumos!$B$1:$C$15011,2,FALSE)</f>
        <v>#N/A</v>
      </c>
      <c r="F124" s="406"/>
      <c r="G124" s="417" t="e">
        <f>VLOOKUP(D124,Insumos!$B$1:$D$15011,3,FALSE)</f>
        <v>#N/A</v>
      </c>
      <c r="H124" s="415">
        <f>_xlfn.IFS(B124="Serviço",SUMIFS($H125:H$1539,$C125:C$1539,$C124),B124="Insumo",F124*G124,B124="Etapa","")</f>
        <v>278.608025</v>
      </c>
      <c r="I124" s="408" t="s">
        <v>167</v>
      </c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4.25" hidden="1" customHeight="1" outlineLevel="2" x14ac:dyDescent="0.3">
      <c r="A125" s="406">
        <f t="shared" si="2"/>
        <v>10</v>
      </c>
      <c r="B125" s="406" t="s">
        <v>1385</v>
      </c>
      <c r="C125" s="406" t="str">
        <f t="shared" si="1"/>
        <v>Almoxarifado geral</v>
      </c>
      <c r="D125" s="406" t="s">
        <v>1185</v>
      </c>
      <c r="E125" s="407" t="str">
        <f>VLOOKUP(D125,Insumos!$B$1:$C$15011,2,FALSE)</f>
        <v>M2</v>
      </c>
      <c r="F125" s="416">
        <v>0.59099999999999997</v>
      </c>
      <c r="G125" s="417">
        <f>VLOOKUP(D125,Insumos!$B$1:$D$15011,3,FALSE)</f>
        <v>46.5</v>
      </c>
      <c r="H125" s="415">
        <f>_xlfn.IFS(B125="Serviço",SUMIFS($H126:H$1539,$C126:C$1539,$C125),B125="Insumo",F125*G125,B125="Etapa","")</f>
        <v>27.481499999999997</v>
      </c>
      <c r="I125" s="40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4.25" hidden="1" customHeight="1" outlineLevel="2" x14ac:dyDescent="0.3">
      <c r="A126" s="406">
        <f t="shared" si="2"/>
        <v>10</v>
      </c>
      <c r="B126" s="406" t="s">
        <v>1385</v>
      </c>
      <c r="C126" s="406" t="str">
        <f t="shared" si="1"/>
        <v>Almoxarifado geral</v>
      </c>
      <c r="D126" s="406" t="s">
        <v>1174</v>
      </c>
      <c r="E126" s="407" t="str">
        <f>VLOOKUP(D126,Insumos!$B$1:$C$15011,2,FALSE)</f>
        <v>UN</v>
      </c>
      <c r="F126" s="416">
        <v>0.40400000000000003</v>
      </c>
      <c r="G126" s="417">
        <f>VLOOKUP(D126,Insumos!$B$1:$D$15011,3,FALSE)</f>
        <v>58.46</v>
      </c>
      <c r="H126" s="415">
        <f>_xlfn.IFS(B126="Serviço",SUMIFS($H127:H$1539,$C127:C$1539,$C126),B126="Insumo",F126*G126,B126="Etapa","")</f>
        <v>23.617840000000001</v>
      </c>
      <c r="I126" s="40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4.25" hidden="1" customHeight="1" outlineLevel="2" x14ac:dyDescent="0.3">
      <c r="A127" s="406">
        <f t="shared" si="2"/>
        <v>18</v>
      </c>
      <c r="B127" s="406" t="s">
        <v>1385</v>
      </c>
      <c r="C127" s="406" t="str">
        <f t="shared" si="1"/>
        <v>Almoxarifado geral</v>
      </c>
      <c r="D127" s="406" t="s">
        <v>1182</v>
      </c>
      <c r="E127" s="407" t="str">
        <f>VLOOKUP(D127,Insumos!$B$1:$C$15011,2,FALSE)</f>
        <v>M</v>
      </c>
      <c r="F127" s="416">
        <v>4.3899999999999997</v>
      </c>
      <c r="G127" s="417">
        <f>VLOOKUP(D127,Insumos!$B$1:$D$15011,3,FALSE)</f>
        <v>6.1875</v>
      </c>
      <c r="H127" s="415">
        <f>_xlfn.IFS(B127="Serviço",SUMIFS($H128:H$1539,$C128:C$1539,$C127),B127="Insumo",F127*G127,B127="Etapa","")</f>
        <v>27.163124999999997</v>
      </c>
      <c r="I127" s="40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4.25" hidden="1" customHeight="1" outlineLevel="2" x14ac:dyDescent="0.3">
      <c r="A128" s="406">
        <f t="shared" si="2"/>
        <v>10</v>
      </c>
      <c r="B128" s="406" t="s">
        <v>1385</v>
      </c>
      <c r="C128" s="406" t="str">
        <f t="shared" si="1"/>
        <v>Almoxarifado geral</v>
      </c>
      <c r="D128" s="406" t="s">
        <v>1184</v>
      </c>
      <c r="E128" s="407" t="str">
        <f>VLOOKUP(D128,Insumos!$B$1:$C$15011,2,FALSE)</f>
        <v>M2</v>
      </c>
      <c r="F128" s="416">
        <v>0.15</v>
      </c>
      <c r="G128" s="417">
        <f>VLOOKUP(D128,Insumos!$B$1:$D$15011,3,FALSE)</f>
        <v>46.5</v>
      </c>
      <c r="H128" s="415">
        <f>_xlfn.IFS(B128="Serviço",SUMIFS($H129:H$1539,$C129:C$1539,$C128),B128="Insumo",F128*G128,B128="Etapa","")</f>
        <v>6.9749999999999996</v>
      </c>
      <c r="I128" s="40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4.25" hidden="1" customHeight="1" outlineLevel="2" x14ac:dyDescent="0.3">
      <c r="A129" s="406">
        <f t="shared" si="2"/>
        <v>10</v>
      </c>
      <c r="B129" s="406" t="s">
        <v>1385</v>
      </c>
      <c r="C129" s="406" t="str">
        <f t="shared" si="1"/>
        <v>Almoxarifado geral</v>
      </c>
      <c r="D129" s="406" t="s">
        <v>1183</v>
      </c>
      <c r="E129" s="407" t="str">
        <f>VLOOKUP(D129,Insumos!$B$1:$C$15011,2,FALSE)</f>
        <v>M</v>
      </c>
      <c r="F129" s="416">
        <v>1</v>
      </c>
      <c r="G129" s="417">
        <f>VLOOKUP(D129,Insumos!$B$1:$D$15011,3,FALSE)</f>
        <v>2</v>
      </c>
      <c r="H129" s="415">
        <f>_xlfn.IFS(B129="Serviço",SUMIFS($H130:H$1539,$C130:C$1539,$C129),B129="Insumo",F129*G129,B129="Etapa","")</f>
        <v>2</v>
      </c>
      <c r="I129" s="40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4.25" hidden="1" customHeight="1" outlineLevel="2" x14ac:dyDescent="0.3">
      <c r="A130" s="406">
        <f t="shared" ref="A130:A193" si="3">COUNTIFS($D$2:$D$1438,D130,$B$2:$B$1438,B130)</f>
        <v>27</v>
      </c>
      <c r="B130" s="406" t="s">
        <v>1385</v>
      </c>
      <c r="C130" s="406" t="str">
        <f t="shared" si="1"/>
        <v>Almoxarifado geral</v>
      </c>
      <c r="D130" s="406" t="s">
        <v>1271</v>
      </c>
      <c r="E130" s="407" t="str">
        <f>VLOOKUP(D130,Insumos!$B$1:$C$15011,2,FALSE)</f>
        <v>KG</v>
      </c>
      <c r="F130" s="416">
        <v>1</v>
      </c>
      <c r="G130" s="417">
        <f>VLOOKUP(D130,Insumos!$B$1:$D$15011,3,FALSE)</f>
        <v>18.93</v>
      </c>
      <c r="H130" s="415">
        <f>_xlfn.IFS(B130="Serviço",SUMIFS($H131:H$1539,$C131:C$1539,$C130),B130="Insumo",F130*G130,B130="Etapa","")</f>
        <v>18.93</v>
      </c>
      <c r="I130" s="40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4.25" hidden="1" customHeight="1" outlineLevel="2" x14ac:dyDescent="0.3">
      <c r="A131" s="406">
        <f t="shared" si="3"/>
        <v>8</v>
      </c>
      <c r="B131" s="406" t="s">
        <v>1385</v>
      </c>
      <c r="C131" s="406" t="str">
        <f t="shared" si="1"/>
        <v>Almoxarifado geral</v>
      </c>
      <c r="D131" s="406" t="s">
        <v>1031</v>
      </c>
      <c r="E131" s="407" t="str">
        <f>VLOOKUP(D131,Insumos!$B$1:$C$15011,2,FALSE)</f>
        <v>M3</v>
      </c>
      <c r="F131" s="416">
        <v>7.3999999999999996E-2</v>
      </c>
      <c r="G131" s="417">
        <f>VLOOKUP(D131,Insumos!$B$1:$D$15011,3,FALSE)</f>
        <v>490</v>
      </c>
      <c r="H131" s="415">
        <f>_xlfn.IFS(B131="Serviço",SUMIFS($H132:H$1539,$C132:C$1539,$C131),B131="Insumo",F131*G131,B131="Etapa","")</f>
        <v>36.26</v>
      </c>
      <c r="I131" s="40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4.25" hidden="1" customHeight="1" outlineLevel="2" x14ac:dyDescent="0.3">
      <c r="A132" s="406">
        <f t="shared" si="3"/>
        <v>2</v>
      </c>
      <c r="B132" s="406" t="s">
        <v>1385</v>
      </c>
      <c r="C132" s="406" t="str">
        <f t="shared" si="1"/>
        <v>Almoxarifado geral</v>
      </c>
      <c r="D132" s="406" t="s">
        <v>952</v>
      </c>
      <c r="E132" s="407" t="str">
        <f>VLOOKUP(D132,Insumos!$B$1:$C$15011,2,FALSE)</f>
        <v>KG</v>
      </c>
      <c r="F132" s="416">
        <v>1.3339999999999999</v>
      </c>
      <c r="G132" s="417">
        <f>VLOOKUP(D132,Insumos!$B$1:$D$15011,3,FALSE)</f>
        <v>6.1</v>
      </c>
      <c r="H132" s="415">
        <f>_xlfn.IFS(B132="Serviço",SUMIFS($H133:H$1539,$C133:C$1539,$C132),B132="Insumo",F132*G132,B132="Etapa","")</f>
        <v>8.1373999999999977</v>
      </c>
      <c r="I132" s="40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4.25" hidden="1" customHeight="1" outlineLevel="2" x14ac:dyDescent="0.3">
      <c r="A133" s="406">
        <f t="shared" si="3"/>
        <v>2</v>
      </c>
      <c r="B133" s="406" t="s">
        <v>1385</v>
      </c>
      <c r="C133" s="406" t="str">
        <f t="shared" si="1"/>
        <v>Almoxarifado geral</v>
      </c>
      <c r="D133" s="406" t="s">
        <v>1025</v>
      </c>
      <c r="E133" s="407" t="str">
        <f>VLOOKUP(D133,Insumos!$B$1:$C$15011,2,FALSE)</f>
        <v>M2</v>
      </c>
      <c r="F133" s="416">
        <v>1.19</v>
      </c>
      <c r="G133" s="417">
        <f>VLOOKUP(D133,Insumos!$B$1:$D$15011,3,FALSE)</f>
        <v>21.31</v>
      </c>
      <c r="H133" s="415">
        <f>_xlfn.IFS(B133="Serviço",SUMIFS($H134:H$1539,$C134:C$1539,$C133),B133="Insumo",F133*G133,B133="Etapa","")</f>
        <v>25.358899999999998</v>
      </c>
      <c r="I133" s="40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4.25" hidden="1" customHeight="1" outlineLevel="2" x14ac:dyDescent="0.3">
      <c r="A134" s="406">
        <f t="shared" si="3"/>
        <v>2</v>
      </c>
      <c r="B134" s="406" t="s">
        <v>1385</v>
      </c>
      <c r="C134" s="406" t="str">
        <f t="shared" si="1"/>
        <v>Almoxarifado geral</v>
      </c>
      <c r="D134" s="406" t="s">
        <v>1380</v>
      </c>
      <c r="E134" s="407" t="str">
        <f>VLOOKUP(D134,Insumos!$B$1:$C$15011,2,FALSE)</f>
        <v>L</v>
      </c>
      <c r="F134" s="416">
        <v>0.18</v>
      </c>
      <c r="G134" s="417">
        <f>VLOOKUP(D134,Insumos!$B$1:$D$15011,3,FALSE)</f>
        <v>8.5</v>
      </c>
      <c r="H134" s="415">
        <f>_xlfn.IFS(B134="Serviço",SUMIFS($H135:H$1539,$C135:C$1539,$C134),B134="Insumo",F134*G134,B134="Etapa","")</f>
        <v>1.53</v>
      </c>
      <c r="I134" s="40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4.25" hidden="1" customHeight="1" outlineLevel="2" x14ac:dyDescent="0.3">
      <c r="A135" s="406">
        <f t="shared" si="3"/>
        <v>2</v>
      </c>
      <c r="B135" s="406" t="s">
        <v>1385</v>
      </c>
      <c r="C135" s="406" t="str">
        <f t="shared" si="1"/>
        <v>Almoxarifado geral</v>
      </c>
      <c r="D135" s="406" t="s">
        <v>1379</v>
      </c>
      <c r="E135" s="407" t="str">
        <f>VLOOKUP(D135,Insumos!$B$1:$C$15011,2,FALSE)</f>
        <v>L</v>
      </c>
      <c r="F135" s="416">
        <v>0.06</v>
      </c>
      <c r="G135" s="417">
        <f>VLOOKUP(D135,Insumos!$B$1:$D$15011,3,FALSE)</f>
        <v>40.5</v>
      </c>
      <c r="H135" s="415">
        <f>_xlfn.IFS(B135="Serviço",SUMIFS($H136:H$1539,$C136:C$1539,$C135),B135="Insumo",F135*G135,B135="Etapa","")</f>
        <v>2.4299999999999997</v>
      </c>
      <c r="I135" s="40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4.25" hidden="1" customHeight="1" outlineLevel="2" x14ac:dyDescent="0.3">
      <c r="A136" s="406">
        <f t="shared" si="3"/>
        <v>2</v>
      </c>
      <c r="B136" s="406" t="s">
        <v>1385</v>
      </c>
      <c r="C136" s="406" t="str">
        <f t="shared" si="1"/>
        <v>Almoxarifado geral</v>
      </c>
      <c r="D136" s="406" t="s">
        <v>1369</v>
      </c>
      <c r="E136" s="407" t="str">
        <f>VLOOKUP(D136,Insumos!$B$1:$C$15011,2,FALSE)</f>
        <v>L</v>
      </c>
      <c r="F136" s="416">
        <v>0.03</v>
      </c>
      <c r="G136" s="417">
        <f>VLOOKUP(D136,Insumos!$B$1:$D$15011,3,FALSE)</f>
        <v>16</v>
      </c>
      <c r="H136" s="415">
        <f>_xlfn.IFS(B136="Serviço",SUMIFS($H137:H$1539,$C137:C$1539,$C136),B136="Insumo",F136*G136,B136="Etapa","")</f>
        <v>0.48</v>
      </c>
      <c r="I136" s="40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4.25" hidden="1" customHeight="1" outlineLevel="2" x14ac:dyDescent="0.3">
      <c r="A137" s="406">
        <f t="shared" si="3"/>
        <v>11</v>
      </c>
      <c r="B137" s="406" t="s">
        <v>1385</v>
      </c>
      <c r="C137" s="406" t="str">
        <f t="shared" si="1"/>
        <v>Almoxarifado geral</v>
      </c>
      <c r="D137" s="406" t="s">
        <v>1224</v>
      </c>
      <c r="E137" s="407" t="str">
        <f>VLOOKUP(D137,Insumos!$B$1:$C$15011,2,FALSE)</f>
        <v>UN</v>
      </c>
      <c r="F137" s="416">
        <v>3.9E-2</v>
      </c>
      <c r="G137" s="417">
        <f>VLOOKUP(D137,Insumos!$B$1:$D$15011,3,FALSE)</f>
        <v>1.89</v>
      </c>
      <c r="H137" s="415">
        <f>_xlfn.IFS(B137="Serviço",SUMIFS($H138:H$1539,$C138:C$1539,$C137),B137="Insumo",F137*G137,B137="Etapa","")</f>
        <v>7.3709999999999998E-2</v>
      </c>
      <c r="I137" s="40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4.25" hidden="1" customHeight="1" outlineLevel="2" x14ac:dyDescent="0.3">
      <c r="A138" s="406">
        <f t="shared" si="3"/>
        <v>10</v>
      </c>
      <c r="B138" s="406" t="s">
        <v>1385</v>
      </c>
      <c r="C138" s="406" t="str">
        <f t="shared" si="1"/>
        <v>Almoxarifado geral</v>
      </c>
      <c r="D138" s="406" t="s">
        <v>1127</v>
      </c>
      <c r="E138" s="407" t="str">
        <f>VLOOKUP(D138,Insumos!$B$1:$C$15011,2,FALSE)</f>
        <v>UN</v>
      </c>
      <c r="F138" s="416">
        <v>1.4999999999999999E-2</v>
      </c>
      <c r="G138" s="417">
        <f>VLOOKUP(D138,Insumos!$B$1:$D$15011,3,FALSE)</f>
        <v>185.37</v>
      </c>
      <c r="H138" s="415">
        <f>_xlfn.IFS(B138="Serviço",SUMIFS($H139:H$1539,$C139:C$1539,$C138),B138="Insumo",F138*G138,B138="Etapa","")</f>
        <v>2.7805499999999999</v>
      </c>
      <c r="I138" s="40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4.25" hidden="1" customHeight="1" outlineLevel="2" x14ac:dyDescent="0.3">
      <c r="A139" s="406">
        <f t="shared" si="3"/>
        <v>10</v>
      </c>
      <c r="B139" s="406" t="s">
        <v>1385</v>
      </c>
      <c r="C139" s="406" t="str">
        <f t="shared" si="1"/>
        <v>Almoxarifado geral</v>
      </c>
      <c r="D139" s="406" t="s">
        <v>1362</v>
      </c>
      <c r="E139" s="407" t="str">
        <f>VLOOKUP(D139,Insumos!$B$1:$C$15011,2,FALSE)</f>
        <v>VB</v>
      </c>
      <c r="F139" s="416">
        <v>1</v>
      </c>
      <c r="G139" s="417">
        <f>VLOOKUP(D139,Insumos!$B$1:$D$15011,3,FALSE)</f>
        <v>45.39</v>
      </c>
      <c r="H139" s="415">
        <f>_xlfn.IFS(B139="Serviço",SUMIFS($H140:H$1539,$C140:C$1539,$C139),B139="Insumo",F139*G139,B139="Etapa","")</f>
        <v>45.39</v>
      </c>
      <c r="I139" s="40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4.25" hidden="1" customHeight="1" outlineLevel="2" x14ac:dyDescent="0.3">
      <c r="A140" s="406">
        <f t="shared" si="3"/>
        <v>10</v>
      </c>
      <c r="B140" s="406" t="s">
        <v>1385</v>
      </c>
      <c r="C140" s="406" t="str">
        <f t="shared" si="1"/>
        <v>Almoxarifado geral</v>
      </c>
      <c r="D140" s="406" t="s">
        <v>1352</v>
      </c>
      <c r="E140" s="407" t="str">
        <f>VLOOKUP(D140,Insumos!$B$1:$C$15011,2,FALSE)</f>
        <v>M2</v>
      </c>
      <c r="F140" s="416">
        <v>1</v>
      </c>
      <c r="G140" s="417">
        <f>VLOOKUP(D140,Insumos!$B$1:$D$15011,3,FALSE)</f>
        <v>50</v>
      </c>
      <c r="H140" s="415">
        <f>_xlfn.IFS(B140="Serviço",SUMIFS($H141:H$1539,$C141:C$1539,$C140),B140="Insumo",F140*G140,B140="Etapa","")</f>
        <v>50</v>
      </c>
      <c r="I140" s="40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4.25" hidden="1" customHeight="1" outlineLevel="1" x14ac:dyDescent="0.3">
      <c r="A141" s="406">
        <f t="shared" si="3"/>
        <v>1</v>
      </c>
      <c r="B141" s="406" t="s">
        <v>593</v>
      </c>
      <c r="C141" s="406" t="str">
        <f t="shared" si="1"/>
        <v>Placa indicativa fixada na estrutura por pregos</v>
      </c>
      <c r="D141" s="406" t="s">
        <v>185</v>
      </c>
      <c r="E141" s="407" t="e">
        <f>VLOOKUP(D141,Insumos!$B$1:$C$15011,2,FALSE)</f>
        <v>#N/A</v>
      </c>
      <c r="F141" s="406"/>
      <c r="G141" s="417" t="e">
        <f>VLOOKUP(D141,Insumos!$B$1:$D$15011,3,FALSE)</f>
        <v>#N/A</v>
      </c>
      <c r="H141" s="415">
        <f>_xlfn.IFS(B141="Serviço",SUMIFS($H142:H$1539,$C142:C$1539,$C141),B141="Insumo",F141*G141,B141="Etapa","")</f>
        <v>7891.02</v>
      </c>
      <c r="I141" s="408" t="s">
        <v>167</v>
      </c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4.25" hidden="1" customHeight="1" outlineLevel="2" x14ac:dyDescent="0.3">
      <c r="A142" s="406">
        <f t="shared" si="3"/>
        <v>1</v>
      </c>
      <c r="B142" s="406" t="s">
        <v>1385</v>
      </c>
      <c r="C142" s="406" t="str">
        <f t="shared" si="1"/>
        <v>Placa indicativa fixada na estrutura por pregos</v>
      </c>
      <c r="D142" s="406" t="s">
        <v>1216</v>
      </c>
      <c r="E142" s="407" t="str">
        <f>VLOOKUP(D142,Insumos!$B$1:$C$15011,2,FALSE)</f>
        <v>UN</v>
      </c>
      <c r="F142" s="416">
        <v>3</v>
      </c>
      <c r="G142" s="417">
        <f>VLOOKUP(D142,Insumos!$B$1:$D$15011,3,FALSE)</f>
        <v>1052.1099999999999</v>
      </c>
      <c r="H142" s="415">
        <f>_xlfn.IFS(B142="Serviço",SUMIFS($H143:H$1539,$C143:C$1539,$C142),B142="Insumo",F142*G142,B142="Etapa","")</f>
        <v>3156.33</v>
      </c>
      <c r="I142" s="40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4.25" hidden="1" customHeight="1" outlineLevel="2" x14ac:dyDescent="0.3">
      <c r="A143" s="406">
        <f t="shared" si="3"/>
        <v>1</v>
      </c>
      <c r="B143" s="406" t="s">
        <v>1385</v>
      </c>
      <c r="C143" s="406" t="str">
        <f t="shared" si="1"/>
        <v>Placa indicativa fixada na estrutura por pregos</v>
      </c>
      <c r="D143" s="406" t="s">
        <v>1064</v>
      </c>
      <c r="E143" s="407" t="str">
        <f>VLOOKUP(D143,Insumos!$B$1:$C$15011,2,FALSE)</f>
        <v>UN</v>
      </c>
      <c r="F143" s="416">
        <v>3</v>
      </c>
      <c r="G143" s="417">
        <f>VLOOKUP(D143,Insumos!$B$1:$D$15011,3,FALSE)</f>
        <v>536.53</v>
      </c>
      <c r="H143" s="415">
        <f>_xlfn.IFS(B143="Serviço",SUMIFS($H144:H$1539,$C144:C$1539,$C143),B143="Insumo",F143*G143,B143="Etapa","")</f>
        <v>1609.59</v>
      </c>
      <c r="I143" s="40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4.25" hidden="1" customHeight="1" outlineLevel="2" x14ac:dyDescent="0.3">
      <c r="A144" s="406">
        <f t="shared" si="3"/>
        <v>1</v>
      </c>
      <c r="B144" s="406" t="s">
        <v>1385</v>
      </c>
      <c r="C144" s="406" t="str">
        <f t="shared" si="1"/>
        <v>Placa indicativa fixada na estrutura por pregos</v>
      </c>
      <c r="D144" s="406" t="s">
        <v>1065</v>
      </c>
      <c r="E144" s="407" t="str">
        <f>VLOOKUP(D144,Insumos!$B$1:$C$15011,2,FALSE)</f>
        <v>UN</v>
      </c>
      <c r="F144" s="416">
        <v>6</v>
      </c>
      <c r="G144" s="417">
        <f>VLOOKUP(D144,Insumos!$B$1:$D$15011,3,FALSE)</f>
        <v>520.85</v>
      </c>
      <c r="H144" s="415">
        <f>_xlfn.IFS(B144="Serviço",SUMIFS($H145:H$1539,$C145:C$1539,$C144),B144="Insumo",F144*G144,B144="Etapa","")</f>
        <v>3125.1000000000004</v>
      </c>
      <c r="I144" s="40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4.25" customHeight="1" collapsed="1" x14ac:dyDescent="0.3">
      <c r="A145" s="413">
        <f t="shared" si="3"/>
        <v>1</v>
      </c>
      <c r="B145" s="413" t="s">
        <v>591</v>
      </c>
      <c r="C145" s="413" t="str">
        <f t="shared" si="1"/>
        <v>Placa indicativa fixada na estrutura por pregos</v>
      </c>
      <c r="D145" s="413" t="s">
        <v>1386</v>
      </c>
      <c r="E145" s="407" t="e">
        <f>VLOOKUP(D145,Insumos!$B$1:$C$15011,2,FALSE)</f>
        <v>#N/A</v>
      </c>
      <c r="F145" s="415"/>
      <c r="G145" s="417" t="e">
        <f>VLOOKUP(D145,Insumos!$B$1:$D$15011,3,FALSE)</f>
        <v>#N/A</v>
      </c>
      <c r="H145" s="415" t="str">
        <f>_xlfn.IFS(B145="Serviço",SUMIFS($H146:H$1539,$C146:C$1539,$C145),B145="Insumo",F145*G145,B145="Etapa","")</f>
        <v/>
      </c>
      <c r="I145" s="415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4.25" hidden="1" customHeight="1" outlineLevel="1" x14ac:dyDescent="0.3">
      <c r="A146" s="406">
        <f t="shared" si="3"/>
        <v>1</v>
      </c>
      <c r="B146" s="406" t="s">
        <v>593</v>
      </c>
      <c r="C146" s="406" t="str">
        <f t="shared" si="1"/>
        <v>Bandeja de Proteção Primária com estrutura metálica e trama de madeira</v>
      </c>
      <c r="D146" s="406" t="s">
        <v>467</v>
      </c>
      <c r="E146" s="407" t="e">
        <f>VLOOKUP(D146,Insumos!$B$1:$C$15011,2,FALSE)</f>
        <v>#N/A</v>
      </c>
      <c r="F146" s="406"/>
      <c r="G146" s="417" t="e">
        <f>VLOOKUP(D146,Insumos!$B$1:$D$15011,3,FALSE)</f>
        <v>#N/A</v>
      </c>
      <c r="H146" s="415">
        <f>_xlfn.IFS(B146="Serviço",SUMIFS($H147:H$1539,$C147:C$1539,$C146),B146="Insumo",F146*G146,B146="Etapa","")</f>
        <v>284.79860000000002</v>
      </c>
      <c r="I146" s="408" t="s">
        <v>167</v>
      </c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4.25" hidden="1" customHeight="1" outlineLevel="2" x14ac:dyDescent="0.3">
      <c r="A147" s="406">
        <f t="shared" si="3"/>
        <v>2</v>
      </c>
      <c r="B147" s="406" t="s">
        <v>1385</v>
      </c>
      <c r="C147" s="406" t="str">
        <f t="shared" si="1"/>
        <v>Bandeja de Proteção Primária com estrutura metálica e trama de madeira</v>
      </c>
      <c r="D147" s="406" t="s">
        <v>1270</v>
      </c>
      <c r="E147" s="407" t="str">
        <f>VLOOKUP(D147,Insumos!$B$1:$C$15011,2,FALSE)</f>
        <v>KG</v>
      </c>
      <c r="F147" s="416">
        <v>0.17</v>
      </c>
      <c r="G147" s="417">
        <f>VLOOKUP(D147,Insumos!$B$1:$D$15011,3,FALSE)</f>
        <v>13.08</v>
      </c>
      <c r="H147" s="415">
        <f>_xlfn.IFS(B147="Serviço",SUMIFS($H148:H$1539,$C148:C$1539,$C147),B147="Insumo",F147*G147,B147="Etapa","")</f>
        <v>2.2236000000000002</v>
      </c>
      <c r="I147" s="40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4.25" hidden="1" customHeight="1" outlineLevel="2" x14ac:dyDescent="0.3">
      <c r="A148" s="406">
        <f t="shared" si="3"/>
        <v>2</v>
      </c>
      <c r="B148" s="406" t="s">
        <v>1385</v>
      </c>
      <c r="C148" s="406" t="str">
        <f t="shared" si="1"/>
        <v>Bandeja de Proteção Primária com estrutura metálica e trama de madeira</v>
      </c>
      <c r="D148" s="406" t="s">
        <v>1171</v>
      </c>
      <c r="E148" s="407" t="str">
        <f>VLOOKUP(D148,Insumos!$B$1:$C$15011,2,FALSE)</f>
        <v>M2</v>
      </c>
      <c r="F148" s="416">
        <v>2.54</v>
      </c>
      <c r="G148" s="417">
        <f>VLOOKUP(D148,Insumos!$B$1:$D$15011,3,FALSE)</f>
        <v>62.2</v>
      </c>
      <c r="H148" s="415">
        <f>_xlfn.IFS(B148="Serviço",SUMIFS($H149:H$1539,$C149:C$1539,$C148),B148="Insumo",F148*G148,B148="Etapa","")</f>
        <v>157.988</v>
      </c>
      <c r="I148" s="40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4.25" hidden="1" customHeight="1" outlineLevel="2" x14ac:dyDescent="0.3">
      <c r="A149" s="406">
        <f t="shared" si="3"/>
        <v>2</v>
      </c>
      <c r="B149" s="406" t="s">
        <v>1385</v>
      </c>
      <c r="C149" s="406" t="str">
        <f t="shared" si="1"/>
        <v>Bandeja de Proteção Primária com estrutura metálica e trama de madeira</v>
      </c>
      <c r="D149" s="406" t="s">
        <v>1218</v>
      </c>
      <c r="E149" s="407" t="str">
        <f>VLOOKUP(D149,Insumos!$B$1:$C$15011,2,FALSE)</f>
        <v>UN</v>
      </c>
      <c r="F149" s="416">
        <v>3.39</v>
      </c>
      <c r="G149" s="417">
        <f>VLOOKUP(D149,Insumos!$B$1:$D$15011,3,FALSE)</f>
        <v>5.3</v>
      </c>
      <c r="H149" s="415">
        <f>_xlfn.IFS(B149="Serviço",SUMIFS($H150:H$1539,$C150:C$1539,$C149),B149="Insumo",F149*G149,B149="Etapa","")</f>
        <v>17.966999999999999</v>
      </c>
      <c r="I149" s="40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4.25" hidden="1" customHeight="1" outlineLevel="2" x14ac:dyDescent="0.3">
      <c r="A150" s="406">
        <f t="shared" si="3"/>
        <v>2</v>
      </c>
      <c r="B150" s="406" t="s">
        <v>1385</v>
      </c>
      <c r="C150" s="406" t="str">
        <f t="shared" si="1"/>
        <v>Bandeja de Proteção Primária com estrutura metálica e trama de madeira</v>
      </c>
      <c r="D150" s="406" t="s">
        <v>1063</v>
      </c>
      <c r="E150" s="407" t="str">
        <f>VLOOKUP(D150,Insumos!$B$1:$C$15011,2,FALSE)</f>
        <v>UN</v>
      </c>
      <c r="F150" s="416">
        <v>1.1299999999999999</v>
      </c>
      <c r="G150" s="417">
        <f>VLOOKUP(D150,Insumos!$B$1:$D$15011,3,FALSE)</f>
        <v>45</v>
      </c>
      <c r="H150" s="415">
        <f>_xlfn.IFS(B150="Serviço",SUMIFS($H151:H$1539,$C151:C$1539,$C150),B150="Insumo",F150*G150,B150="Etapa","")</f>
        <v>50.849999999999994</v>
      </c>
      <c r="I150" s="40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4.25" hidden="1" customHeight="1" outlineLevel="2" x14ac:dyDescent="0.3">
      <c r="A151" s="406">
        <f t="shared" si="3"/>
        <v>7</v>
      </c>
      <c r="B151" s="406" t="s">
        <v>1385</v>
      </c>
      <c r="C151" s="406" t="str">
        <f t="shared" si="1"/>
        <v>Bandeja de Proteção Primária com estrutura metálica e trama de madeira</v>
      </c>
      <c r="D151" s="406" t="s">
        <v>1186</v>
      </c>
      <c r="E151" s="407" t="str">
        <f>VLOOKUP(D151,Insumos!$B$1:$C$15011,2,FALSE)</f>
        <v>M3</v>
      </c>
      <c r="F151" s="416">
        <v>5.0700000000000002E-2</v>
      </c>
      <c r="G151" s="417">
        <f>VLOOKUP(D151,Insumos!$B$1:$D$15011,3,FALSE)</f>
        <v>1100</v>
      </c>
      <c r="H151" s="415">
        <f>_xlfn.IFS(B151="Serviço",SUMIFS($H152:H$1539,$C152:C$1539,$C151),B151="Insumo",F151*G151,B151="Etapa","")</f>
        <v>55.77</v>
      </c>
      <c r="I151" s="40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4.25" hidden="1" customHeight="1" outlineLevel="1" x14ac:dyDescent="0.3">
      <c r="A152" s="406">
        <f t="shared" si="3"/>
        <v>1</v>
      </c>
      <c r="B152" s="406" t="s">
        <v>593</v>
      </c>
      <c r="C152" s="406" t="str">
        <f t="shared" si="1"/>
        <v>Bandeja de Proteção Secundária com estrutura metálica e trama de madeira</v>
      </c>
      <c r="D152" s="406" t="s">
        <v>468</v>
      </c>
      <c r="E152" s="407" t="e">
        <f>VLOOKUP(D152,Insumos!$B$1:$C$15011,2,FALSE)</f>
        <v>#N/A</v>
      </c>
      <c r="F152" s="406"/>
      <c r="G152" s="417" t="e">
        <f>VLOOKUP(D152,Insumos!$B$1:$D$15011,3,FALSE)</f>
        <v>#N/A</v>
      </c>
      <c r="H152" s="415">
        <f>_xlfn.IFS(B152="Serviço",SUMIFS($H153:H$1539,$C153:C$1539,$C152),B152="Insumo",F152*G152,B152="Etapa","")</f>
        <v>270.93860000000001</v>
      </c>
      <c r="I152" s="408" t="s">
        <v>167</v>
      </c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4.25" hidden="1" customHeight="1" outlineLevel="2" x14ac:dyDescent="0.3">
      <c r="A153" s="406">
        <f t="shared" si="3"/>
        <v>2</v>
      </c>
      <c r="B153" s="406" t="s">
        <v>1385</v>
      </c>
      <c r="C153" s="406" t="str">
        <f t="shared" si="1"/>
        <v>Bandeja de Proteção Secundária com estrutura metálica e trama de madeira</v>
      </c>
      <c r="D153" s="406" t="s">
        <v>1270</v>
      </c>
      <c r="E153" s="407" t="str">
        <f>VLOOKUP(D153,Insumos!$B$1:$C$15011,2,FALSE)</f>
        <v>KG</v>
      </c>
      <c r="F153" s="416">
        <v>0.17</v>
      </c>
      <c r="G153" s="417">
        <f>VLOOKUP(D153,Insumos!$B$1:$D$15011,3,FALSE)</f>
        <v>13.08</v>
      </c>
      <c r="H153" s="415">
        <f>_xlfn.IFS(B153="Serviço",SUMIFS($H154:H$1539,$C154:C$1539,$C153),B153="Insumo",F153*G153,B153="Etapa","")</f>
        <v>2.2236000000000002</v>
      </c>
      <c r="I153" s="40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4.25" hidden="1" customHeight="1" outlineLevel="2" x14ac:dyDescent="0.3">
      <c r="A154" s="406">
        <f t="shared" si="3"/>
        <v>2</v>
      </c>
      <c r="B154" s="406" t="s">
        <v>1385</v>
      </c>
      <c r="C154" s="406" t="str">
        <f t="shared" si="1"/>
        <v>Bandeja de Proteção Secundária com estrutura metálica e trama de madeira</v>
      </c>
      <c r="D154" s="406" t="s">
        <v>1171</v>
      </c>
      <c r="E154" s="407" t="str">
        <f>VLOOKUP(D154,Insumos!$B$1:$C$15011,2,FALSE)</f>
        <v>M2</v>
      </c>
      <c r="F154" s="416">
        <v>2.54</v>
      </c>
      <c r="G154" s="417">
        <f>VLOOKUP(D154,Insumos!$B$1:$D$15011,3,FALSE)</f>
        <v>62.2</v>
      </c>
      <c r="H154" s="415">
        <f>_xlfn.IFS(B154="Serviço",SUMIFS($H155:H$1539,$C155:C$1539,$C154),B154="Insumo",F154*G154,B154="Etapa","")</f>
        <v>157.988</v>
      </c>
      <c r="I154" s="40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4.25" hidden="1" customHeight="1" outlineLevel="2" x14ac:dyDescent="0.3">
      <c r="A155" s="406">
        <f t="shared" si="3"/>
        <v>2</v>
      </c>
      <c r="B155" s="406" t="s">
        <v>1385</v>
      </c>
      <c r="C155" s="406" t="str">
        <f t="shared" si="1"/>
        <v>Bandeja de Proteção Secundária com estrutura metálica e trama de madeira</v>
      </c>
      <c r="D155" s="406" t="s">
        <v>1218</v>
      </c>
      <c r="E155" s="407" t="str">
        <f>VLOOKUP(D155,Insumos!$B$1:$C$15011,2,FALSE)</f>
        <v>UN</v>
      </c>
      <c r="F155" s="416">
        <v>3.39</v>
      </c>
      <c r="G155" s="417">
        <f>VLOOKUP(D155,Insumos!$B$1:$D$15011,3,FALSE)</f>
        <v>5.3</v>
      </c>
      <c r="H155" s="415">
        <f>_xlfn.IFS(B155="Serviço",SUMIFS($H156:H$1539,$C156:C$1539,$C155),B155="Insumo",F155*G155,B155="Etapa","")</f>
        <v>17.966999999999999</v>
      </c>
      <c r="I155" s="40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4.25" hidden="1" customHeight="1" outlineLevel="2" x14ac:dyDescent="0.3">
      <c r="A156" s="406">
        <f t="shared" si="3"/>
        <v>2</v>
      </c>
      <c r="B156" s="406" t="s">
        <v>1385</v>
      </c>
      <c r="C156" s="406" t="str">
        <f t="shared" si="1"/>
        <v>Bandeja de Proteção Secundária com estrutura metálica e trama de madeira</v>
      </c>
      <c r="D156" s="406" t="s">
        <v>1063</v>
      </c>
      <c r="E156" s="407" t="str">
        <f>VLOOKUP(D156,Insumos!$B$1:$C$15011,2,FALSE)</f>
        <v>UN</v>
      </c>
      <c r="F156" s="416">
        <v>1.1299999999999999</v>
      </c>
      <c r="G156" s="417">
        <f>VLOOKUP(D156,Insumos!$B$1:$D$15011,3,FALSE)</f>
        <v>45</v>
      </c>
      <c r="H156" s="415">
        <f>_xlfn.IFS(B156="Serviço",SUMIFS($H157:H$1539,$C157:C$1539,$C156),B156="Insumo",F156*G156,B156="Etapa","")</f>
        <v>50.849999999999994</v>
      </c>
      <c r="I156" s="40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4.25" hidden="1" customHeight="1" outlineLevel="2" x14ac:dyDescent="0.3">
      <c r="A157" s="406">
        <f t="shared" si="3"/>
        <v>7</v>
      </c>
      <c r="B157" s="406" t="s">
        <v>1385</v>
      </c>
      <c r="C157" s="406" t="str">
        <f t="shared" si="1"/>
        <v>Bandeja de Proteção Secundária com estrutura metálica e trama de madeira</v>
      </c>
      <c r="D157" s="406" t="s">
        <v>1186</v>
      </c>
      <c r="E157" s="407" t="str">
        <f>VLOOKUP(D157,Insumos!$B$1:$C$15011,2,FALSE)</f>
        <v>M3</v>
      </c>
      <c r="F157" s="416">
        <v>3.8100000000000002E-2</v>
      </c>
      <c r="G157" s="417">
        <f>VLOOKUP(D157,Insumos!$B$1:$D$15011,3,FALSE)</f>
        <v>1100</v>
      </c>
      <c r="H157" s="415">
        <f>_xlfn.IFS(B157="Serviço",SUMIFS($H158:H$1539,$C158:C$1539,$C157),B157="Insumo",F157*G157,B157="Etapa","")</f>
        <v>41.910000000000004</v>
      </c>
      <c r="I157" s="40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4.25" hidden="1" customHeight="1" outlineLevel="1" x14ac:dyDescent="0.3">
      <c r="A158" s="406">
        <f t="shared" si="3"/>
        <v>1</v>
      </c>
      <c r="B158" s="406" t="s">
        <v>593</v>
      </c>
      <c r="C158" s="406" t="str">
        <f t="shared" si="1"/>
        <v>Guarda-corpo de vãos, fixado em fôrma de madeira, em trama de madeira com tela de polipropileno</v>
      </c>
      <c r="D158" s="406" t="s">
        <v>469</v>
      </c>
      <c r="E158" s="407" t="e">
        <f>VLOOKUP(D158,Insumos!$B$1:$C$15011,2,FALSE)</f>
        <v>#N/A</v>
      </c>
      <c r="F158" s="406"/>
      <c r="G158" s="417" t="e">
        <f>VLOOKUP(D158,Insumos!$B$1:$D$15011,3,FALSE)</f>
        <v>#N/A</v>
      </c>
      <c r="H158" s="415">
        <f>_xlfn.IFS(B158="Serviço",SUMIFS($H159:H$1539,$C159:C$1539,$C158),B158="Insumo",F158*G158,B158="Etapa","")</f>
        <v>26.841827000000002</v>
      </c>
      <c r="I158" s="408" t="s">
        <v>167</v>
      </c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4.25" hidden="1" customHeight="1" outlineLevel="2" x14ac:dyDescent="0.3">
      <c r="A159" s="406">
        <f t="shared" si="3"/>
        <v>27</v>
      </c>
      <c r="B159" s="406" t="s">
        <v>1385</v>
      </c>
      <c r="C159" s="406" t="str">
        <f t="shared" si="1"/>
        <v>Guarda-corpo de vãos, fixado em fôrma de madeira, em trama de madeira com tela de polipropileno</v>
      </c>
      <c r="D159" s="406" t="s">
        <v>1271</v>
      </c>
      <c r="E159" s="407" t="str">
        <f>VLOOKUP(D159,Insumos!$B$1:$C$15011,2,FALSE)</f>
        <v>KG</v>
      </c>
      <c r="F159" s="416">
        <v>3.8899999999999997E-2</v>
      </c>
      <c r="G159" s="417">
        <f>VLOOKUP(D159,Insumos!$B$1:$D$15011,3,FALSE)</f>
        <v>18.93</v>
      </c>
      <c r="H159" s="415">
        <f>_xlfn.IFS(B159="Serviço",SUMIFS($H160:H$1539,$C160:C$1539,$C159),B159="Insumo",F159*G159,B159="Etapa","")</f>
        <v>0.73637699999999995</v>
      </c>
      <c r="I159" s="40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4.25" hidden="1" customHeight="1" outlineLevel="2" x14ac:dyDescent="0.3">
      <c r="A160" s="406">
        <f t="shared" si="3"/>
        <v>3</v>
      </c>
      <c r="B160" s="406" t="s">
        <v>1385</v>
      </c>
      <c r="C160" s="406" t="str">
        <f t="shared" si="1"/>
        <v>Guarda-corpo de vãos, fixado em fôrma de madeira, em trama de madeira com tela de polipropileno</v>
      </c>
      <c r="D160" s="406" t="s">
        <v>1190</v>
      </c>
      <c r="E160" s="407" t="str">
        <f>VLOOKUP(D160,Insumos!$B$1:$C$15011,2,FALSE)</f>
        <v>M</v>
      </c>
      <c r="F160" s="416">
        <v>1.4179999999999999</v>
      </c>
      <c r="G160" s="417">
        <f>VLOOKUP(D160,Insumos!$B$1:$D$15011,3,FALSE)</f>
        <v>12.9</v>
      </c>
      <c r="H160" s="415">
        <f>_xlfn.IFS(B160="Serviço",SUMIFS($H161:H$1539,$C161:C$1539,$C160),B160="Insumo",F160*G160,B160="Etapa","")</f>
        <v>18.292200000000001</v>
      </c>
      <c r="I160" s="40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4.25" hidden="1" customHeight="1" outlineLevel="2" x14ac:dyDescent="0.3">
      <c r="A161" s="406">
        <f t="shared" si="3"/>
        <v>2</v>
      </c>
      <c r="B161" s="406" t="s">
        <v>1385</v>
      </c>
      <c r="C161" s="406" t="str">
        <f t="shared" si="1"/>
        <v>Guarda-corpo de vãos, fixado em fôrma de madeira, em trama de madeira com tela de polipropileno</v>
      </c>
      <c r="D161" s="406" t="s">
        <v>1069</v>
      </c>
      <c r="E161" s="407" t="str">
        <f>VLOOKUP(D161,Insumos!$B$1:$C$15011,2,FALSE)</f>
        <v>M</v>
      </c>
      <c r="F161" s="416">
        <v>0.52500000000000002</v>
      </c>
      <c r="G161" s="417">
        <f>VLOOKUP(D161,Insumos!$B$1:$D$15011,3,FALSE)</f>
        <v>2.73</v>
      </c>
      <c r="H161" s="415">
        <f>_xlfn.IFS(B161="Serviço",SUMIFS($H162:H$1539,$C162:C$1539,$C161),B161="Insumo",F161*G161,B161="Etapa","")</f>
        <v>1.4332500000000001</v>
      </c>
      <c r="I161" s="40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4.25" hidden="1" customHeight="1" outlineLevel="2" x14ac:dyDescent="0.3">
      <c r="A162" s="406">
        <f t="shared" si="3"/>
        <v>7</v>
      </c>
      <c r="B162" s="406" t="s">
        <v>1385</v>
      </c>
      <c r="C162" s="406" t="str">
        <f t="shared" si="1"/>
        <v>Guarda-corpo de vãos, fixado em fôrma de madeira, em trama de madeira com tela de polipropileno</v>
      </c>
      <c r="D162" s="406" t="s">
        <v>1186</v>
      </c>
      <c r="E162" s="407" t="str">
        <f>VLOOKUP(D162,Insumos!$B$1:$C$15011,2,FALSE)</f>
        <v>M3</v>
      </c>
      <c r="F162" s="416">
        <v>5.7999999999999996E-3</v>
      </c>
      <c r="G162" s="417">
        <f>VLOOKUP(D162,Insumos!$B$1:$D$15011,3,FALSE)</f>
        <v>1100</v>
      </c>
      <c r="H162" s="415">
        <f>_xlfn.IFS(B162="Serviço",SUMIFS($H163:H$1539,$C163:C$1539,$C162),B162="Insumo",F162*G162,B162="Etapa","")</f>
        <v>6.38</v>
      </c>
      <c r="I162" s="40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4.25" hidden="1" customHeight="1" outlineLevel="1" x14ac:dyDescent="0.3">
      <c r="A163" s="406">
        <f t="shared" si="3"/>
        <v>1</v>
      </c>
      <c r="B163" s="406" t="s">
        <v>593</v>
      </c>
      <c r="C163" s="406" t="str">
        <f t="shared" si="1"/>
        <v>Guarda corpo de laje após desforma de pontalete de madeira, travessões e tela</v>
      </c>
      <c r="D163" s="406" t="s">
        <v>470</v>
      </c>
      <c r="E163" s="407" t="e">
        <f>VLOOKUP(D163,Insumos!$B$1:$C$15011,2,FALSE)</f>
        <v>#N/A</v>
      </c>
      <c r="F163" s="406"/>
      <c r="G163" s="417" t="e">
        <f>VLOOKUP(D163,Insumos!$B$1:$D$15011,3,FALSE)</f>
        <v>#N/A</v>
      </c>
      <c r="H163" s="415">
        <f>_xlfn.IFS(B163="Serviço",SUMIFS($H164:H$1539,$C164:C$1539,$C163),B163="Insumo",F163*G163,B163="Etapa","")</f>
        <v>29.291876999999999</v>
      </c>
      <c r="I163" s="408" t="s">
        <v>167</v>
      </c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4.25" hidden="1" customHeight="1" outlineLevel="2" x14ac:dyDescent="0.3">
      <c r="A164" s="406">
        <f t="shared" si="3"/>
        <v>27</v>
      </c>
      <c r="B164" s="406" t="s">
        <v>1385</v>
      </c>
      <c r="C164" s="406" t="str">
        <f t="shared" si="1"/>
        <v>Guarda corpo de laje após desforma de pontalete de madeira, travessões e tela</v>
      </c>
      <c r="D164" s="406" t="s">
        <v>1271</v>
      </c>
      <c r="E164" s="407" t="str">
        <f>VLOOKUP(D164,Insumos!$B$1:$C$15011,2,FALSE)</f>
        <v>KG</v>
      </c>
      <c r="F164" s="416">
        <v>3.8899999999999997E-2</v>
      </c>
      <c r="G164" s="417">
        <f>VLOOKUP(D164,Insumos!$B$1:$D$15011,3,FALSE)</f>
        <v>18.93</v>
      </c>
      <c r="H164" s="415">
        <f>_xlfn.IFS(B164="Serviço",SUMIFS($H165:H$1539,$C165:C$1539,$C164),B164="Insumo",F164*G164,B164="Etapa","")</f>
        <v>0.73637699999999995</v>
      </c>
      <c r="I164" s="40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4.25" hidden="1" customHeight="1" outlineLevel="2" x14ac:dyDescent="0.3">
      <c r="A165" s="406">
        <f t="shared" si="3"/>
        <v>3</v>
      </c>
      <c r="B165" s="406" t="s">
        <v>1385</v>
      </c>
      <c r="C165" s="406" t="str">
        <f t="shared" si="1"/>
        <v>Guarda corpo de laje após desforma de pontalete de madeira, travessões e tela</v>
      </c>
      <c r="D165" s="406" t="s">
        <v>1190</v>
      </c>
      <c r="E165" s="407" t="str">
        <f>VLOOKUP(D165,Insumos!$B$1:$C$15011,2,FALSE)</f>
        <v>M</v>
      </c>
      <c r="F165" s="416">
        <v>1.41</v>
      </c>
      <c r="G165" s="417">
        <f>VLOOKUP(D165,Insumos!$B$1:$D$15011,3,FALSE)</f>
        <v>12.9</v>
      </c>
      <c r="H165" s="415">
        <f>_xlfn.IFS(B165="Serviço",SUMIFS($H166:H$1539,$C166:C$1539,$C165),B165="Insumo",F165*G165,B165="Etapa","")</f>
        <v>18.189</v>
      </c>
      <c r="I165" s="40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4.25" hidden="1" customHeight="1" outlineLevel="2" x14ac:dyDescent="0.3">
      <c r="A166" s="406">
        <f t="shared" si="3"/>
        <v>1</v>
      </c>
      <c r="B166" s="406" t="s">
        <v>1385</v>
      </c>
      <c r="C166" s="406" t="str">
        <f t="shared" si="1"/>
        <v>Guarda corpo de laje após desforma de pontalete de madeira, travessões e tela</v>
      </c>
      <c r="D166" s="406" t="s">
        <v>1077</v>
      </c>
      <c r="E166" s="407" t="str">
        <f>VLOOKUP(D166,Insumos!$B$1:$C$15011,2,FALSE)</f>
        <v>UN</v>
      </c>
      <c r="F166" s="416">
        <v>0.1</v>
      </c>
      <c r="G166" s="417">
        <f>VLOOKUP(D166,Insumos!$B$1:$D$15011,3,FALSE)</f>
        <v>24.85</v>
      </c>
      <c r="H166" s="415">
        <f>_xlfn.IFS(B166="Serviço",SUMIFS($H167:H$1539,$C167:C$1539,$C166),B166="Insumo",F166*G166,B166="Etapa","")</f>
        <v>2.4850000000000003</v>
      </c>
      <c r="I166" s="40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4.25" hidden="1" customHeight="1" outlineLevel="2" x14ac:dyDescent="0.3">
      <c r="A167" s="406">
        <f t="shared" si="3"/>
        <v>2</v>
      </c>
      <c r="B167" s="406" t="s">
        <v>1385</v>
      </c>
      <c r="C167" s="406" t="str">
        <f t="shared" si="1"/>
        <v>Guarda corpo de laje após desforma de pontalete de madeira, travessões e tela</v>
      </c>
      <c r="D167" s="406" t="s">
        <v>1069</v>
      </c>
      <c r="E167" s="407" t="str">
        <f>VLOOKUP(D167,Insumos!$B$1:$C$15011,2,FALSE)</f>
        <v>M</v>
      </c>
      <c r="F167" s="416">
        <v>0.55000000000000004</v>
      </c>
      <c r="G167" s="417">
        <f>VLOOKUP(D167,Insumos!$B$1:$D$15011,3,FALSE)</f>
        <v>2.73</v>
      </c>
      <c r="H167" s="415">
        <f>_xlfn.IFS(B167="Serviço",SUMIFS($H168:H$1539,$C168:C$1539,$C167),B167="Insumo",F167*G167,B167="Etapa","")</f>
        <v>1.5015000000000001</v>
      </c>
      <c r="I167" s="40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4.25" hidden="1" customHeight="1" outlineLevel="2" x14ac:dyDescent="0.3">
      <c r="A168" s="406">
        <f t="shared" si="3"/>
        <v>7</v>
      </c>
      <c r="B168" s="406" t="s">
        <v>1385</v>
      </c>
      <c r="C168" s="406" t="str">
        <f t="shared" si="1"/>
        <v>Guarda corpo de laje após desforma de pontalete de madeira, travessões e tela</v>
      </c>
      <c r="D168" s="406" t="s">
        <v>1186</v>
      </c>
      <c r="E168" s="407" t="str">
        <f>VLOOKUP(D168,Insumos!$B$1:$C$15011,2,FALSE)</f>
        <v>M3</v>
      </c>
      <c r="F168" s="416">
        <v>5.7999999999999996E-3</v>
      </c>
      <c r="G168" s="417">
        <f>VLOOKUP(D168,Insumos!$B$1:$D$15011,3,FALSE)</f>
        <v>1100</v>
      </c>
      <c r="H168" s="415">
        <f>_xlfn.IFS(B168="Serviço",SUMIFS($H169:H$1539,$C169:C$1539,$C168),B168="Insumo",F168*G168,B168="Etapa","")</f>
        <v>6.38</v>
      </c>
      <c r="I168" s="40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4.25" hidden="1" customHeight="1" outlineLevel="1" x14ac:dyDescent="0.3">
      <c r="A169" s="406">
        <f t="shared" si="3"/>
        <v>1</v>
      </c>
      <c r="B169" s="406" t="s">
        <v>593</v>
      </c>
      <c r="C169" s="406" t="str">
        <f t="shared" si="1"/>
        <v>Tela fachadeira mosqueteiro reforçada simples</v>
      </c>
      <c r="D169" s="406" t="s">
        <v>471</v>
      </c>
      <c r="E169" s="407" t="e">
        <f>VLOOKUP(D169,Insumos!$B$1:$C$15011,2,FALSE)</f>
        <v>#N/A</v>
      </c>
      <c r="F169" s="406"/>
      <c r="G169" s="417" t="e">
        <f>VLOOKUP(D169,Insumos!$B$1:$D$15011,3,FALSE)</f>
        <v>#N/A</v>
      </c>
      <c r="H169" s="415">
        <f>_xlfn.IFS(B169="Serviço",SUMIFS($H170:H$1539,$C170:C$1539,$C169),B169="Insumo",F169*G169,B169="Etapa","")</f>
        <v>7.9493</v>
      </c>
      <c r="I169" s="408" t="s">
        <v>167</v>
      </c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4.25" hidden="1" customHeight="1" outlineLevel="2" x14ac:dyDescent="0.3">
      <c r="A170" s="406">
        <f t="shared" si="3"/>
        <v>27</v>
      </c>
      <c r="B170" s="406" t="s">
        <v>1385</v>
      </c>
      <c r="C170" s="406" t="str">
        <f t="shared" si="1"/>
        <v>Tela fachadeira mosqueteiro reforçada simples</v>
      </c>
      <c r="D170" s="406" t="s">
        <v>1271</v>
      </c>
      <c r="E170" s="407" t="str">
        <f>VLOOKUP(D170,Insumos!$B$1:$C$15011,2,FALSE)</f>
        <v>KG</v>
      </c>
      <c r="F170" s="416">
        <v>0.01</v>
      </c>
      <c r="G170" s="417">
        <f>VLOOKUP(D170,Insumos!$B$1:$D$15011,3,FALSE)</f>
        <v>18.93</v>
      </c>
      <c r="H170" s="415">
        <f>_xlfn.IFS(B170="Serviço",SUMIFS($H171:H$1539,$C171:C$1539,$C170),B170="Insumo",F170*G170,B170="Etapa","")</f>
        <v>0.1893</v>
      </c>
      <c r="I170" s="40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4.25" hidden="1" customHeight="1" outlineLevel="2" x14ac:dyDescent="0.3">
      <c r="A171" s="406">
        <f t="shared" si="3"/>
        <v>1</v>
      </c>
      <c r="B171" s="406" t="s">
        <v>1385</v>
      </c>
      <c r="C171" s="406" t="str">
        <f t="shared" si="1"/>
        <v>Tela fachadeira mosqueteiro reforçada simples</v>
      </c>
      <c r="D171" s="406" t="s">
        <v>1068</v>
      </c>
      <c r="E171" s="407" t="str">
        <f>VLOOKUP(D171,Insumos!$B$1:$C$15011,2,FALSE)</f>
        <v>M2</v>
      </c>
      <c r="F171" s="416">
        <v>1.05</v>
      </c>
      <c r="G171" s="417">
        <f>VLOOKUP(D171,Insumos!$B$1:$D$15011,3,FALSE)</f>
        <v>3.5</v>
      </c>
      <c r="H171" s="415">
        <f>_xlfn.IFS(B171="Serviço",SUMIFS($H172:H$1539,$C172:C$1539,$C171),B171="Insumo",F171*G171,B171="Etapa","")</f>
        <v>3.6750000000000003</v>
      </c>
      <c r="I171" s="40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4.25" hidden="1" customHeight="1" outlineLevel="2" x14ac:dyDescent="0.3">
      <c r="A172" s="406">
        <f t="shared" si="3"/>
        <v>7</v>
      </c>
      <c r="B172" s="406" t="s">
        <v>1385</v>
      </c>
      <c r="C172" s="406" t="str">
        <f t="shared" si="1"/>
        <v>Tela fachadeira mosqueteiro reforçada simples</v>
      </c>
      <c r="D172" s="406" t="s">
        <v>1186</v>
      </c>
      <c r="E172" s="407" t="str">
        <f>VLOOKUP(D172,Insumos!$B$1:$C$15011,2,FALSE)</f>
        <v>M3</v>
      </c>
      <c r="F172" s="416">
        <v>1.9E-3</v>
      </c>
      <c r="G172" s="417">
        <f>VLOOKUP(D172,Insumos!$B$1:$D$15011,3,FALSE)</f>
        <v>1100</v>
      </c>
      <c r="H172" s="415">
        <f>_xlfn.IFS(B172="Serviço",SUMIFS($H173:H$1539,$C173:C$1539,$C172),B172="Insumo",F172*G172,B172="Etapa","")</f>
        <v>2.09</v>
      </c>
      <c r="I172" s="40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4.25" hidden="1" customHeight="1" outlineLevel="2" x14ac:dyDescent="0.3">
      <c r="A173" s="406">
        <f t="shared" si="3"/>
        <v>11</v>
      </c>
      <c r="B173" s="406" t="s">
        <v>1385</v>
      </c>
      <c r="C173" s="406" t="str">
        <f t="shared" si="1"/>
        <v>Tela fachadeira mosqueteiro reforçada simples</v>
      </c>
      <c r="D173" s="406" t="s">
        <v>1188</v>
      </c>
      <c r="E173" s="407" t="str">
        <f>VLOOKUP(D173,Insumos!$B$1:$C$15011,2,FALSE)</f>
        <v>M3</v>
      </c>
      <c r="F173" s="416">
        <v>1.9E-3</v>
      </c>
      <c r="G173" s="417">
        <f>VLOOKUP(D173,Insumos!$B$1:$D$15011,3,FALSE)</f>
        <v>1050</v>
      </c>
      <c r="H173" s="415">
        <f>_xlfn.IFS(B173="Serviço",SUMIFS($H174:H$1539,$C174:C$1539,$C173),B173="Insumo",F173*G173,B173="Etapa","")</f>
        <v>1.9950000000000001</v>
      </c>
      <c r="I173" s="40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4.25" hidden="1" customHeight="1" outlineLevel="1" x14ac:dyDescent="0.3">
      <c r="A174" s="406">
        <f t="shared" si="3"/>
        <v>1</v>
      </c>
      <c r="B174" s="406" t="s">
        <v>593</v>
      </c>
      <c r="C174" s="406" t="str">
        <f t="shared" si="1"/>
        <v>Fechamento removível de vãos de porta de elevador em madeira</v>
      </c>
      <c r="D174" s="406" t="s">
        <v>472</v>
      </c>
      <c r="E174" s="407" t="e">
        <f>VLOOKUP(D174,Insumos!$B$1:$C$15011,2,FALSE)</f>
        <v>#N/A</v>
      </c>
      <c r="F174" s="406"/>
      <c r="G174" s="417" t="e">
        <f>VLOOKUP(D174,Insumos!$B$1:$D$15011,3,FALSE)</f>
        <v>#N/A</v>
      </c>
      <c r="H174" s="415">
        <f>_xlfn.IFS(B174="Serviço",SUMIFS($H175:H$1539,$C175:C$1539,$C174),B174="Insumo",F174*G174,B174="Etapa","")</f>
        <v>47.353011000000002</v>
      </c>
      <c r="I174" s="408" t="s">
        <v>167</v>
      </c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4.25" hidden="1" customHeight="1" outlineLevel="2" x14ac:dyDescent="0.3">
      <c r="A175" s="406">
        <f t="shared" si="3"/>
        <v>27</v>
      </c>
      <c r="B175" s="406" t="s">
        <v>1385</v>
      </c>
      <c r="C175" s="406" t="str">
        <f t="shared" si="1"/>
        <v>Fechamento removível de vãos de porta de elevador em madeira</v>
      </c>
      <c r="D175" s="406" t="s">
        <v>1271</v>
      </c>
      <c r="E175" s="407" t="str">
        <f>VLOOKUP(D175,Insumos!$B$1:$C$15011,2,FALSE)</f>
        <v>KG</v>
      </c>
      <c r="F175" s="416">
        <v>6.6699999999999995E-2</v>
      </c>
      <c r="G175" s="417">
        <f>VLOOKUP(D175,Insumos!$B$1:$D$15011,3,FALSE)</f>
        <v>18.93</v>
      </c>
      <c r="H175" s="415">
        <f>_xlfn.IFS(B175="Serviço",SUMIFS($H176:H$1539,$C176:C$1539,$C175),B175="Insumo",F175*G175,B175="Etapa","")</f>
        <v>1.2626309999999998</v>
      </c>
      <c r="I175" s="40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4.25" hidden="1" customHeight="1" outlineLevel="2" x14ac:dyDescent="0.3">
      <c r="A176" s="406">
        <f t="shared" si="3"/>
        <v>2</v>
      </c>
      <c r="B176" s="406" t="s">
        <v>1385</v>
      </c>
      <c r="C176" s="406" t="str">
        <f t="shared" si="1"/>
        <v>Fechamento removível de vãos de porta de elevador em madeira</v>
      </c>
      <c r="D176" s="406" t="s">
        <v>1173</v>
      </c>
      <c r="E176" s="407" t="str">
        <f>VLOOKUP(D176,Insumos!$B$1:$C$15011,2,FALSE)</f>
        <v>M2</v>
      </c>
      <c r="F176" s="416">
        <v>1.071</v>
      </c>
      <c r="G176" s="417">
        <f>VLOOKUP(D176,Insumos!$B$1:$D$15011,3,FALSE)</f>
        <v>35.78</v>
      </c>
      <c r="H176" s="415">
        <f>_xlfn.IFS(B176="Serviço",SUMIFS($H177:H$1539,$C177:C$1539,$C176),B176="Insumo",F176*G176,B176="Etapa","")</f>
        <v>38.32038</v>
      </c>
      <c r="I176" s="40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4.25" hidden="1" customHeight="1" outlineLevel="2" x14ac:dyDescent="0.3">
      <c r="A177" s="406">
        <f t="shared" si="3"/>
        <v>11</v>
      </c>
      <c r="B177" s="406" t="s">
        <v>1385</v>
      </c>
      <c r="C177" s="406" t="str">
        <f t="shared" si="1"/>
        <v>Fechamento removível de vãos de porta de elevador em madeira</v>
      </c>
      <c r="D177" s="406" t="s">
        <v>1188</v>
      </c>
      <c r="E177" s="407" t="str">
        <f>VLOOKUP(D177,Insumos!$B$1:$C$15011,2,FALSE)</f>
        <v>M3</v>
      </c>
      <c r="F177" s="416">
        <v>7.4000000000000003E-3</v>
      </c>
      <c r="G177" s="417">
        <f>VLOOKUP(D177,Insumos!$B$1:$D$15011,3,FALSE)</f>
        <v>1050</v>
      </c>
      <c r="H177" s="415">
        <f>_xlfn.IFS(B177="Serviço",SUMIFS($H178:H$1539,$C178:C$1539,$C177),B177="Insumo",F177*G177,B177="Etapa","")</f>
        <v>7.7700000000000005</v>
      </c>
      <c r="I177" s="40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4.25" hidden="1" customHeight="1" outlineLevel="1" x14ac:dyDescent="0.3">
      <c r="A178" s="406">
        <f t="shared" si="3"/>
        <v>1</v>
      </c>
      <c r="B178" s="406" t="s">
        <v>593</v>
      </c>
      <c r="C178" s="406" t="str">
        <f t="shared" si="1"/>
        <v>Fechamento removível de vãos de porta de entrada dos aptos. em madeira</v>
      </c>
      <c r="D178" s="406" t="s">
        <v>473</v>
      </c>
      <c r="E178" s="407" t="e">
        <f>VLOOKUP(D178,Insumos!$B$1:$C$15011,2,FALSE)</f>
        <v>#N/A</v>
      </c>
      <c r="F178" s="406"/>
      <c r="G178" s="417" t="e">
        <f>VLOOKUP(D178,Insumos!$B$1:$D$15011,3,FALSE)</f>
        <v>#N/A</v>
      </c>
      <c r="H178" s="415">
        <f>_xlfn.IFS(B178="Serviço",SUMIFS($H179:H$1539,$C179:C$1539,$C178),B178="Insumo",F178*G178,B178="Etapa","")</f>
        <v>47.353011000000002</v>
      </c>
      <c r="I178" s="408" t="s">
        <v>167</v>
      </c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4.25" hidden="1" customHeight="1" outlineLevel="2" x14ac:dyDescent="0.3">
      <c r="A179" s="406">
        <f t="shared" si="3"/>
        <v>27</v>
      </c>
      <c r="B179" s="406" t="s">
        <v>1385</v>
      </c>
      <c r="C179" s="406" t="str">
        <f t="shared" si="1"/>
        <v>Fechamento removível de vãos de porta de entrada dos aptos. em madeira</v>
      </c>
      <c r="D179" s="406" t="s">
        <v>1271</v>
      </c>
      <c r="E179" s="407" t="str">
        <f>VLOOKUP(D179,Insumos!$B$1:$C$15011,2,FALSE)</f>
        <v>KG</v>
      </c>
      <c r="F179" s="416">
        <v>6.6699999999999995E-2</v>
      </c>
      <c r="G179" s="417">
        <f>VLOOKUP(D179,Insumos!$B$1:$D$15011,3,FALSE)</f>
        <v>18.93</v>
      </c>
      <c r="H179" s="415">
        <f>_xlfn.IFS(B179="Serviço",SUMIFS($H180:H$1539,$C180:C$1539,$C179),B179="Insumo",F179*G179,B179="Etapa","")</f>
        <v>1.2626309999999998</v>
      </c>
      <c r="I179" s="40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4.25" hidden="1" customHeight="1" outlineLevel="2" x14ac:dyDescent="0.3">
      <c r="A180" s="406">
        <f t="shared" si="3"/>
        <v>2</v>
      </c>
      <c r="B180" s="406" t="s">
        <v>1385</v>
      </c>
      <c r="C180" s="406" t="str">
        <f t="shared" si="1"/>
        <v>Fechamento removível de vãos de porta de entrada dos aptos. em madeira</v>
      </c>
      <c r="D180" s="406" t="s">
        <v>1173</v>
      </c>
      <c r="E180" s="407" t="str">
        <f>VLOOKUP(D180,Insumos!$B$1:$C$15011,2,FALSE)</f>
        <v>M2</v>
      </c>
      <c r="F180" s="416">
        <v>1.071</v>
      </c>
      <c r="G180" s="417">
        <f>VLOOKUP(D180,Insumos!$B$1:$D$15011,3,FALSE)</f>
        <v>35.78</v>
      </c>
      <c r="H180" s="415">
        <f>_xlfn.IFS(B180="Serviço",SUMIFS($H181:H$1539,$C181:C$1539,$C180),B180="Insumo",F180*G180,B180="Etapa","")</f>
        <v>38.32038</v>
      </c>
      <c r="I180" s="40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4.25" hidden="1" customHeight="1" outlineLevel="2" x14ac:dyDescent="0.3">
      <c r="A181" s="406">
        <f t="shared" si="3"/>
        <v>11</v>
      </c>
      <c r="B181" s="406" t="s">
        <v>1385</v>
      </c>
      <c r="C181" s="406" t="str">
        <f t="shared" si="1"/>
        <v>Fechamento removível de vãos de porta de entrada dos aptos. em madeira</v>
      </c>
      <c r="D181" s="406" t="s">
        <v>1188</v>
      </c>
      <c r="E181" s="407" t="str">
        <f>VLOOKUP(D181,Insumos!$B$1:$C$15011,2,FALSE)</f>
        <v>M3</v>
      </c>
      <c r="F181" s="416">
        <v>7.4000000000000003E-3</v>
      </c>
      <c r="G181" s="417">
        <f>VLOOKUP(D181,Insumos!$B$1:$D$15011,3,FALSE)</f>
        <v>1050</v>
      </c>
      <c r="H181" s="415">
        <f>_xlfn.IFS(B181="Serviço",SUMIFS($H182:H$1539,$C182:C$1539,$C181),B181="Insumo",F181*G181,B181="Etapa","")</f>
        <v>7.7700000000000005</v>
      </c>
      <c r="I181" s="40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4.25" hidden="1" customHeight="1" outlineLevel="1" x14ac:dyDescent="0.3">
      <c r="A182" s="406">
        <f t="shared" si="3"/>
        <v>1</v>
      </c>
      <c r="B182" s="406" t="s">
        <v>593</v>
      </c>
      <c r="C182" s="406" t="str">
        <f>IF(B182="serviço",D182,C177)</f>
        <v>Cobertura para Proteção de Pedestres</v>
      </c>
      <c r="D182" s="406" t="s">
        <v>117</v>
      </c>
      <c r="E182" s="407" t="e">
        <f>VLOOKUP(D182,Insumos!$B$1:$C$15011,2,FALSE)</f>
        <v>#N/A</v>
      </c>
      <c r="F182" s="406"/>
      <c r="G182" s="417" t="e">
        <f>VLOOKUP(D182,Insumos!$B$1:$D$15011,3,FALSE)</f>
        <v>#N/A</v>
      </c>
      <c r="H182" s="415">
        <f>_xlfn.IFS(B182="Serviço",SUMIFS($H183:H$1539,$C183:C$1539,$C182),B182="Insumo",F182*G182,B182="Etapa","")</f>
        <v>880</v>
      </c>
      <c r="I182" s="408" t="s">
        <v>172</v>
      </c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4.25" hidden="1" customHeight="1" outlineLevel="2" x14ac:dyDescent="0.3">
      <c r="A183" s="406">
        <f t="shared" si="3"/>
        <v>1</v>
      </c>
      <c r="B183" s="406" t="s">
        <v>1385</v>
      </c>
      <c r="C183" s="406" t="str">
        <f t="shared" ref="C183:C200" si="4">IF(B183="serviço",D183,C182)</f>
        <v>Cobertura para Proteção de Pedestres</v>
      </c>
      <c r="D183" s="406" t="s">
        <v>1062</v>
      </c>
      <c r="E183" s="407" t="str">
        <f>VLOOKUP(D183,Insumos!$B$1:$C$15011,2,FALSE)</f>
        <v>m2</v>
      </c>
      <c r="F183" s="416">
        <v>1</v>
      </c>
      <c r="G183" s="417">
        <f>VLOOKUP(D183,Insumos!$B$1:$D$15011,3,FALSE)</f>
        <v>880</v>
      </c>
      <c r="H183" s="415">
        <f>_xlfn.IFS(B183="Serviço",SUMIFS($H184:H$1539,$C184:C$1539,$C183),B183="Insumo",F183*G183,B183="Etapa","")</f>
        <v>880</v>
      </c>
      <c r="I183" s="40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4.25" hidden="1" customHeight="1" outlineLevel="1" x14ac:dyDescent="0.3">
      <c r="A184" s="406">
        <f t="shared" si="3"/>
        <v>1</v>
      </c>
      <c r="B184" s="406" t="s">
        <v>593</v>
      </c>
      <c r="C184" s="406" t="str">
        <f t="shared" si="4"/>
        <v>Tapume de telha metálica trapezoidal</v>
      </c>
      <c r="D184" s="406" t="s">
        <v>474</v>
      </c>
      <c r="E184" s="407" t="e">
        <f>VLOOKUP(D184,Insumos!$B$1:$C$15011,2,FALSE)</f>
        <v>#N/A</v>
      </c>
      <c r="F184" s="406"/>
      <c r="G184" s="417" t="e">
        <f>VLOOKUP(D184,Insumos!$B$1:$D$15011,3,FALSE)</f>
        <v>#N/A</v>
      </c>
      <c r="H184" s="415">
        <f>_xlfn.IFS(B184="Serviço",SUMIFS($H185:H$1539,$C185:C$1539,$C184),B184="Insumo",F184*G184,B184="Etapa","")</f>
        <v>147.41660000000002</v>
      </c>
      <c r="I184" s="408" t="s">
        <v>167</v>
      </c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4.25" hidden="1" customHeight="1" outlineLevel="2" x14ac:dyDescent="0.3">
      <c r="A185" s="406">
        <f t="shared" si="3"/>
        <v>6</v>
      </c>
      <c r="B185" s="406" t="s">
        <v>1385</v>
      </c>
      <c r="C185" s="406" t="str">
        <f t="shared" si="4"/>
        <v>Tapume de telha metálica trapezoidal</v>
      </c>
      <c r="D185" s="406" t="s">
        <v>1273</v>
      </c>
      <c r="E185" s="407" t="str">
        <f>VLOOKUP(D185,Insumos!$B$1:$C$15011,2,FALSE)</f>
        <v>KG</v>
      </c>
      <c r="F185" s="416">
        <v>6.8000000000000005E-2</v>
      </c>
      <c r="G185" s="417">
        <f>VLOOKUP(D185,Insumos!$B$1:$D$15011,3,FALSE)</f>
        <v>15.65</v>
      </c>
      <c r="H185" s="415">
        <f>_xlfn.IFS(B185="Serviço",SUMIFS($H186:H$1539,$C186:C$1539,$C185),B185="Insumo",F185*G185,B185="Etapa","")</f>
        <v>1.0642</v>
      </c>
      <c r="I185" s="40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4.25" hidden="1" customHeight="1" outlineLevel="2" x14ac:dyDescent="0.3">
      <c r="A186" s="406">
        <f t="shared" si="3"/>
        <v>7</v>
      </c>
      <c r="B186" s="406" t="s">
        <v>1385</v>
      </c>
      <c r="C186" s="406" t="str">
        <f t="shared" si="4"/>
        <v>Tapume de telha metálica trapezoidal</v>
      </c>
      <c r="D186" s="406" t="s">
        <v>1186</v>
      </c>
      <c r="E186" s="407" t="str">
        <f>VLOOKUP(D186,Insumos!$B$1:$C$15011,2,FALSE)</f>
        <v>M3</v>
      </c>
      <c r="F186" s="416">
        <v>7.7999999999999996E-3</v>
      </c>
      <c r="G186" s="417">
        <f>VLOOKUP(D186,Insumos!$B$1:$D$15011,3,FALSE)</f>
        <v>1100</v>
      </c>
      <c r="H186" s="415">
        <f>_xlfn.IFS(B186="Serviço",SUMIFS($H187:H$1539,$C187:C$1539,$C186),B186="Insumo",F186*G186,B186="Etapa","")</f>
        <v>8.58</v>
      </c>
      <c r="I186" s="40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4.25" hidden="1" customHeight="1" outlineLevel="2" x14ac:dyDescent="0.3">
      <c r="A187" s="406">
        <f t="shared" si="3"/>
        <v>3</v>
      </c>
      <c r="B187" s="406" t="s">
        <v>1385</v>
      </c>
      <c r="C187" s="406" t="str">
        <f t="shared" si="4"/>
        <v>Tapume de telha metálica trapezoidal</v>
      </c>
      <c r="D187" s="406" t="s">
        <v>1190</v>
      </c>
      <c r="E187" s="407" t="str">
        <f>VLOOKUP(D187,Insumos!$B$1:$C$15011,2,FALSE)</f>
        <v>M</v>
      </c>
      <c r="F187" s="416">
        <v>2</v>
      </c>
      <c r="G187" s="417">
        <f>VLOOKUP(D187,Insumos!$B$1:$D$15011,3,FALSE)</f>
        <v>12.9</v>
      </c>
      <c r="H187" s="415">
        <f>_xlfn.IFS(B187="Serviço",SUMIFS($H188:H$1539,$C188:C$1539,$C187),B187="Insumo",F187*G187,B187="Etapa","")</f>
        <v>25.8</v>
      </c>
      <c r="I187" s="40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4.25" hidden="1" customHeight="1" outlineLevel="2" x14ac:dyDescent="0.3">
      <c r="A188" s="406">
        <f t="shared" si="3"/>
        <v>1</v>
      </c>
      <c r="B188" s="406" t="s">
        <v>1385</v>
      </c>
      <c r="C188" s="406" t="str">
        <f t="shared" si="4"/>
        <v>Tapume de telha metálica trapezoidal</v>
      </c>
      <c r="D188" s="406" t="s">
        <v>1027</v>
      </c>
      <c r="E188" s="407" t="str">
        <f>VLOOKUP(D188,Insumos!$B$1:$C$15011,2,FALSE)</f>
        <v>M2</v>
      </c>
      <c r="F188" s="416">
        <v>1.1499999999999999</v>
      </c>
      <c r="G188" s="417">
        <f>VLOOKUP(D188,Insumos!$B$1:$D$15011,3,FALSE)</f>
        <v>97</v>
      </c>
      <c r="H188" s="415">
        <f>_xlfn.IFS(B188="Serviço",SUMIFS($H189:H$1539,$C189:C$1539,$C188),B188="Insumo",F188*G188,B188="Etapa","")</f>
        <v>111.55</v>
      </c>
      <c r="I188" s="40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4.25" hidden="1" customHeight="1" outlineLevel="2" x14ac:dyDescent="0.3">
      <c r="A189" s="406">
        <f t="shared" si="3"/>
        <v>2</v>
      </c>
      <c r="B189" s="406" t="s">
        <v>1385</v>
      </c>
      <c r="C189" s="406" t="str">
        <f t="shared" si="4"/>
        <v>Tapume de telha metálica trapezoidal</v>
      </c>
      <c r="D189" s="406" t="s">
        <v>1029</v>
      </c>
      <c r="E189" s="407" t="str">
        <f>VLOOKUP(D189,Insumos!$B$1:$C$15011,2,FALSE)</f>
        <v>M3</v>
      </c>
      <c r="F189" s="416">
        <v>1.1999999999999999E-3</v>
      </c>
      <c r="G189" s="417">
        <f>VLOOKUP(D189,Insumos!$B$1:$D$15011,3,FALSE)</f>
        <v>352</v>
      </c>
      <c r="H189" s="415">
        <f>_xlfn.IFS(B189="Serviço",SUMIFS($H190:H$1539,$C190:C$1539,$C189),B189="Insumo",F189*G189,B189="Etapa","")</f>
        <v>0.42239999999999994</v>
      </c>
      <c r="I189" s="40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4.25" hidden="1" customHeight="1" outlineLevel="1" x14ac:dyDescent="0.3">
      <c r="A190" s="406">
        <f t="shared" si="3"/>
        <v>1</v>
      </c>
      <c r="B190" s="406" t="s">
        <v>593</v>
      </c>
      <c r="C190" s="406" t="str">
        <f t="shared" si="4"/>
        <v>Linha de vida</v>
      </c>
      <c r="D190" s="406" t="s">
        <v>624</v>
      </c>
      <c r="E190" s="407" t="e">
        <f>VLOOKUP(D190,Insumos!$B$1:$C$15011,2,FALSE)</f>
        <v>#N/A</v>
      </c>
      <c r="F190" s="406"/>
      <c r="G190" s="417" t="e">
        <f>VLOOKUP(D190,Insumos!$B$1:$D$15011,3,FALSE)</f>
        <v>#N/A</v>
      </c>
      <c r="H190" s="415">
        <f>_xlfn.IFS(B190="Serviço",SUMIFS($H191:H$1539,$C191:C$1539,$C190),B190="Insumo",F190*G190,B190="Etapa","")</f>
        <v>87.213999999999999</v>
      </c>
      <c r="I190" s="408" t="s">
        <v>167</v>
      </c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4.25" hidden="1" customHeight="1" outlineLevel="2" x14ac:dyDescent="0.3">
      <c r="A191" s="406">
        <f t="shared" si="3"/>
        <v>1</v>
      </c>
      <c r="B191" s="406" t="s">
        <v>1385</v>
      </c>
      <c r="C191" s="406" t="str">
        <f t="shared" si="4"/>
        <v>Linha de vida</v>
      </c>
      <c r="D191" s="406" t="s">
        <v>1067</v>
      </c>
      <c r="E191" s="407" t="str">
        <f>VLOOKUP(D191,Insumos!$B$1:$C$15011,2,FALSE)</f>
        <v>M</v>
      </c>
      <c r="F191" s="416">
        <v>1</v>
      </c>
      <c r="G191" s="417">
        <f>VLOOKUP(D191,Insumos!$B$1:$D$15011,3,FALSE)</f>
        <v>5.2</v>
      </c>
      <c r="H191" s="415">
        <f>_xlfn.IFS(B191="Serviço",SUMIFS($H192:H$1539,$C192:C$1539,$C191),B191="Insumo",F191*G191,B191="Etapa","")</f>
        <v>5.2</v>
      </c>
      <c r="I191" s="40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4.25" hidden="1" customHeight="1" outlineLevel="2" x14ac:dyDescent="0.3">
      <c r="A192" s="406">
        <f t="shared" si="3"/>
        <v>1</v>
      </c>
      <c r="B192" s="406" t="s">
        <v>1385</v>
      </c>
      <c r="C192" s="406" t="str">
        <f t="shared" si="4"/>
        <v>Linha de vida</v>
      </c>
      <c r="D192" s="406" t="s">
        <v>1219</v>
      </c>
      <c r="E192" s="407" t="str">
        <f>VLOOKUP(D192,Insumos!$B$1:$C$15011,2,FALSE)</f>
        <v>UN</v>
      </c>
      <c r="F192" s="416">
        <v>0.92</v>
      </c>
      <c r="G192" s="417">
        <f>VLOOKUP(D192,Insumos!$B$1:$D$15011,3,FALSE)</f>
        <v>1.7</v>
      </c>
      <c r="H192" s="415">
        <f>_xlfn.IFS(B192="Serviço",SUMIFS($H193:H$1539,$C193:C$1539,$C192),B192="Insumo",F192*G192,B192="Etapa","")</f>
        <v>1.5640000000000001</v>
      </c>
      <c r="I192" s="40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4.25" hidden="1" customHeight="1" outlineLevel="2" x14ac:dyDescent="0.3">
      <c r="A193" s="406">
        <f t="shared" si="3"/>
        <v>1</v>
      </c>
      <c r="B193" s="406" t="s">
        <v>1385</v>
      </c>
      <c r="C193" s="406" t="str">
        <f t="shared" si="4"/>
        <v>Linha de vida</v>
      </c>
      <c r="D193" s="406" t="s">
        <v>1066</v>
      </c>
      <c r="E193" s="407" t="str">
        <f>VLOOKUP(D193,Insumos!$B$1:$C$15011,2,FALSE)</f>
        <v>UN</v>
      </c>
      <c r="F193" s="416">
        <v>1.609</v>
      </c>
      <c r="G193" s="417">
        <f>VLOOKUP(D193,Insumos!$B$1:$D$15011,3,FALSE)</f>
        <v>50</v>
      </c>
      <c r="H193" s="415">
        <f>_xlfn.IFS(B193="Serviço",SUMIFS($H194:H$1539,$C194:C$1539,$C193),B193="Insumo",F193*G193,B193="Etapa","")</f>
        <v>80.45</v>
      </c>
      <c r="I193" s="40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4.25" hidden="1" customHeight="1" outlineLevel="1" x14ac:dyDescent="0.3">
      <c r="A194" s="406">
        <f t="shared" ref="A194:A257" si="5">COUNTIFS($D$2:$D$1438,D194,$B$2:$B$1438,B194)</f>
        <v>1</v>
      </c>
      <c r="B194" s="406" t="s">
        <v>593</v>
      </c>
      <c r="C194" s="406" t="str">
        <f t="shared" si="4"/>
        <v>Rede de proteção, SLQA, leve</v>
      </c>
      <c r="D194" s="406" t="s">
        <v>476</v>
      </c>
      <c r="E194" s="407" t="e">
        <f>VLOOKUP(D194,Insumos!$B$1:$C$15011,2,FALSE)</f>
        <v>#N/A</v>
      </c>
      <c r="F194" s="406"/>
      <c r="G194" s="417" t="e">
        <f>VLOOKUP(D194,Insumos!$B$1:$D$15011,3,FALSE)</f>
        <v>#N/A</v>
      </c>
      <c r="H194" s="415">
        <f>_xlfn.IFS(B194="Serviço",SUMIFS($H195:H$1539,$C195:C$1539,$C194),B194="Insumo",F194*G194,B194="Etapa","")</f>
        <v>417.43900000000002</v>
      </c>
      <c r="I194" s="408" t="s">
        <v>172</v>
      </c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4.25" hidden="1" customHeight="1" outlineLevel="2" x14ac:dyDescent="0.3">
      <c r="A195" s="406">
        <f t="shared" si="5"/>
        <v>1</v>
      </c>
      <c r="B195" s="406" t="s">
        <v>1385</v>
      </c>
      <c r="C195" s="406" t="str">
        <f t="shared" si="4"/>
        <v>Rede de proteção, SLQA, leve</v>
      </c>
      <c r="D195" s="406" t="s">
        <v>1058</v>
      </c>
      <c r="E195" s="407" t="str">
        <f>VLOOKUP(D195,Insumos!$B$1:$C$15011,2,FALSE)</f>
        <v>m</v>
      </c>
      <c r="F195" s="416">
        <v>1</v>
      </c>
      <c r="G195" s="417">
        <f>VLOOKUP(D195,Insumos!$B$1:$D$15011,3,FALSE)</f>
        <v>417.43900000000002</v>
      </c>
      <c r="H195" s="415">
        <f>_xlfn.IFS(B195="Serviço",SUMIFS($H196:H$1539,$C196:C$1539,$C195),B195="Insumo",F195*G195,B195="Etapa","")</f>
        <v>417.43900000000002</v>
      </c>
      <c r="I195" s="40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4.25" customHeight="1" collapsed="1" x14ac:dyDescent="0.3">
      <c r="A196" s="413">
        <f t="shared" si="5"/>
        <v>1</v>
      </c>
      <c r="B196" s="413" t="s">
        <v>591</v>
      </c>
      <c r="C196" s="413" t="str">
        <f t="shared" si="4"/>
        <v>Rede de proteção, SLQA, leve</v>
      </c>
      <c r="D196" s="413" t="s">
        <v>36</v>
      </c>
      <c r="E196" s="407" t="e">
        <f>VLOOKUP(D196,Insumos!$B$1:$C$15011,2,FALSE)</f>
        <v>#N/A</v>
      </c>
      <c r="F196" s="415"/>
      <c r="G196" s="417" t="e">
        <f>VLOOKUP(D196,Insumos!$B$1:$D$15011,3,FALSE)</f>
        <v>#N/A</v>
      </c>
      <c r="H196" s="415" t="str">
        <f>_xlfn.IFS(B196="Serviço",SUMIFS($H197:H$1539,$C197:C$1539,$C196),B196="Insumo",F196*G196,B196="Etapa","")</f>
        <v/>
      </c>
      <c r="I196" s="415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4.25" hidden="1" customHeight="1" outlineLevel="1" x14ac:dyDescent="0.3">
      <c r="A197" s="406">
        <f t="shared" si="5"/>
        <v>1</v>
      </c>
      <c r="B197" s="406" t="s">
        <v>593</v>
      </c>
      <c r="C197" s="406" t="str">
        <f t="shared" si="4"/>
        <v>Escavação mecanizada para blocos de fundação, vigas de fundação e poço de elevador, com retroescavadeira</v>
      </c>
      <c r="D197" s="406" t="s">
        <v>642</v>
      </c>
      <c r="E197" s="407" t="e">
        <f>VLOOKUP(D197,Insumos!$B$1:$C$15011,2,FALSE)</f>
        <v>#N/A</v>
      </c>
      <c r="F197" s="406"/>
      <c r="G197" s="417" t="e">
        <f>VLOOKUP(D197,Insumos!$B$1:$D$15011,3,FALSE)</f>
        <v>#N/A</v>
      </c>
      <c r="H197" s="415">
        <f>_xlfn.IFS(B197="Serviço",SUMIFS($H198:H$1539,$C198:C$1539,$C197),B197="Insumo",F197*G197,B197="Etapa","")</f>
        <v>36.36</v>
      </c>
      <c r="I197" s="408" t="s">
        <v>167</v>
      </c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4.25" hidden="1" customHeight="1" outlineLevel="2" x14ac:dyDescent="0.3">
      <c r="A198" s="406">
        <f t="shared" si="5"/>
        <v>1</v>
      </c>
      <c r="B198" s="406" t="s">
        <v>1385</v>
      </c>
      <c r="C198" s="406" t="str">
        <f t="shared" si="4"/>
        <v>Escavação mecanizada para blocos de fundação, vigas de fundação e poço de elevador, com retroescavadeira</v>
      </c>
      <c r="D198" s="406" t="s">
        <v>1307</v>
      </c>
      <c r="E198" s="407" t="str">
        <f>VLOOKUP(D198,Insumos!$B$1:$C$15011,2,FALSE)</f>
        <v>M3</v>
      </c>
      <c r="F198" s="416">
        <v>1</v>
      </c>
      <c r="G198" s="417">
        <f>VLOOKUP(D198,Insumos!$B$1:$D$15011,3,FALSE)</f>
        <v>36.36</v>
      </c>
      <c r="H198" s="415">
        <f>_xlfn.IFS(B198="Serviço",SUMIFS($H199:H$1539,$C199:C$1539,$C198),B198="Insumo",F198*G198,B198="Etapa","")</f>
        <v>36.36</v>
      </c>
      <c r="I198" s="40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4.25" hidden="1" customHeight="1" outlineLevel="1" x14ac:dyDescent="0.3">
      <c r="A199" s="406">
        <f t="shared" si="5"/>
        <v>1</v>
      </c>
      <c r="B199" s="406" t="s">
        <v>593</v>
      </c>
      <c r="C199" s="406" t="str">
        <f t="shared" si="4"/>
        <v>Escavação mecanizada para subsolos, com retroescavadeira</v>
      </c>
      <c r="D199" s="406" t="s">
        <v>645</v>
      </c>
      <c r="E199" s="407" t="e">
        <f>VLOOKUP(D199,Insumos!$B$1:$C$15011,2,FALSE)</f>
        <v>#N/A</v>
      </c>
      <c r="F199" s="406"/>
      <c r="G199" s="417" t="e">
        <f>VLOOKUP(D199,Insumos!$B$1:$D$15011,3,FALSE)</f>
        <v>#N/A</v>
      </c>
      <c r="H199" s="415">
        <f>_xlfn.IFS(B199="Serviço",SUMIFS($H200:H$1539,$C200:C$1539,$C199),B199="Insumo",F199*G199,B199="Etapa","")</f>
        <v>4.41</v>
      </c>
      <c r="I199" s="408" t="s">
        <v>167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4.25" hidden="1" customHeight="1" outlineLevel="2" x14ac:dyDescent="0.3">
      <c r="A200" s="406">
        <f t="shared" si="5"/>
        <v>1</v>
      </c>
      <c r="B200" s="406" t="s">
        <v>1385</v>
      </c>
      <c r="C200" s="406" t="str">
        <f t="shared" si="4"/>
        <v>Escavação mecanizada para subsolos, com retroescavadeira</v>
      </c>
      <c r="D200" s="406" t="s">
        <v>1310</v>
      </c>
      <c r="E200" s="407" t="str">
        <f>VLOOKUP(D200,Insumos!$B$1:$C$15011,2,FALSE)</f>
        <v>M3</v>
      </c>
      <c r="F200" s="416">
        <v>1</v>
      </c>
      <c r="G200" s="417">
        <f>VLOOKUP(D200,Insumos!$B$1:$D$15011,3,FALSE)</f>
        <v>4.41</v>
      </c>
      <c r="H200" s="415">
        <f>_xlfn.IFS(B200="Serviço",SUMIFS($H201:H$1539,$C201:C$1539,$C200),B200="Insumo",F200*G200,B200="Etapa","")</f>
        <v>4.41</v>
      </c>
      <c r="I200" s="40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4.25" hidden="1" customHeight="1" outlineLevel="1" x14ac:dyDescent="0.3">
      <c r="A201" s="406">
        <f t="shared" si="5"/>
        <v>1</v>
      </c>
      <c r="B201" s="406" t="s">
        <v>593</v>
      </c>
      <c r="C201" s="406" t="str">
        <f>IF(B201="serviço",D201,C198)</f>
        <v>Reaterro mecanizado de valas para blocos e vigas de fundação, com retroescavadeira</v>
      </c>
      <c r="D201" s="406" t="s">
        <v>647</v>
      </c>
      <c r="E201" s="407" t="e">
        <f>VLOOKUP(D201,Insumos!$B$1:$C$15011,2,FALSE)</f>
        <v>#N/A</v>
      </c>
      <c r="F201" s="406"/>
      <c r="G201" s="417" t="e">
        <f>VLOOKUP(D201,Insumos!$B$1:$D$15011,3,FALSE)</f>
        <v>#N/A</v>
      </c>
      <c r="H201" s="415">
        <f>_xlfn.IFS(B201="Serviço",SUMIFS($H202:H$1539,$C202:C$1539,$C201),B201="Insumo",F201*G201,B201="Etapa","")</f>
        <v>14.55</v>
      </c>
      <c r="I201" s="408" t="s">
        <v>167</v>
      </c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4.25" hidden="1" customHeight="1" outlineLevel="2" x14ac:dyDescent="0.3">
      <c r="A202" s="406">
        <f t="shared" si="5"/>
        <v>1</v>
      </c>
      <c r="B202" s="406" t="s">
        <v>1385</v>
      </c>
      <c r="C202" s="406" t="str">
        <f t="shared" ref="C202:C212" si="6">IF(B202="serviço",D202,C201)</f>
        <v>Reaterro mecanizado de valas para blocos e vigas de fundação, com retroescavadeira</v>
      </c>
      <c r="D202" s="406" t="s">
        <v>1346</v>
      </c>
      <c r="E202" s="407" t="str">
        <f>VLOOKUP(D202,Insumos!$B$1:$C$15011,2,FALSE)</f>
        <v>M3</v>
      </c>
      <c r="F202" s="416">
        <v>1</v>
      </c>
      <c r="G202" s="417">
        <f>VLOOKUP(D202,Insumos!$B$1:$D$15011,3,FALSE)</f>
        <v>14.55</v>
      </c>
      <c r="H202" s="415">
        <f>_xlfn.IFS(B202="Serviço",SUMIFS($H203:H$1539,$C203:C$1539,$C202),B202="Insumo",F202*G202,B202="Etapa","")</f>
        <v>14.55</v>
      </c>
      <c r="I202" s="40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4.25" hidden="1" customHeight="1" outlineLevel="1" x14ac:dyDescent="0.3">
      <c r="A203" s="406">
        <f t="shared" si="5"/>
        <v>1</v>
      </c>
      <c r="B203" s="406" t="s">
        <v>593</v>
      </c>
      <c r="C203" s="406" t="str">
        <f t="shared" si="6"/>
        <v>Lastro de Concreto Magro, Aplicado em Blocos de Fundação, e=10cm</v>
      </c>
      <c r="D203" s="406" t="s">
        <v>650</v>
      </c>
      <c r="E203" s="407" t="e">
        <f>VLOOKUP(D203,Insumos!$B$1:$C$15011,2,FALSE)</f>
        <v>#N/A</v>
      </c>
      <c r="F203" s="406"/>
      <c r="G203" s="417" t="e">
        <f>VLOOKUP(D203,Insumos!$B$1:$D$15011,3,FALSE)</f>
        <v>#N/A</v>
      </c>
      <c r="H203" s="415">
        <f>_xlfn.IFS(B203="Serviço",SUMIFS($H204:H$1539,$C204:C$1539,$C203),B203="Insumo",F203*G203,B203="Etapa","")</f>
        <v>412.36</v>
      </c>
      <c r="I203" s="408" t="s">
        <v>167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4.25" hidden="1" customHeight="1" outlineLevel="2" x14ac:dyDescent="0.3">
      <c r="A204" s="406">
        <f t="shared" si="5"/>
        <v>2</v>
      </c>
      <c r="B204" s="406" t="s">
        <v>1385</v>
      </c>
      <c r="C204" s="406" t="str">
        <f t="shared" si="6"/>
        <v>Lastro de Concreto Magro, Aplicado em Blocos de Fundação, e=10cm</v>
      </c>
      <c r="D204" s="406" t="s">
        <v>1029</v>
      </c>
      <c r="E204" s="407" t="str">
        <f>VLOOKUP(D204,Insumos!$B$1:$C$15011,2,FALSE)</f>
        <v>M3</v>
      </c>
      <c r="F204" s="416">
        <v>1.05</v>
      </c>
      <c r="G204" s="417">
        <f>VLOOKUP(D204,Insumos!$B$1:$D$15011,3,FALSE)</f>
        <v>352</v>
      </c>
      <c r="H204" s="415">
        <f>_xlfn.IFS(B204="Serviço",SUMIFS($H205:H$1539,$C205:C$1539,$C204),B204="Insumo",F204*G204,B204="Etapa","")</f>
        <v>369.6</v>
      </c>
      <c r="I204" s="40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4.25" hidden="1" customHeight="1" outlineLevel="2" x14ac:dyDescent="0.3">
      <c r="A205" s="406">
        <f t="shared" si="5"/>
        <v>16</v>
      </c>
      <c r="B205" s="406" t="s">
        <v>1385</v>
      </c>
      <c r="C205" s="406" t="str">
        <f t="shared" si="6"/>
        <v>Lastro de Concreto Magro, Aplicado em Blocos de Fundação, e=10cm</v>
      </c>
      <c r="D205" s="406" t="s">
        <v>1349</v>
      </c>
      <c r="E205" s="407" t="str">
        <f>VLOOKUP(D205,Insumos!$B$1:$C$15011,2,FALSE)</f>
        <v>M3</v>
      </c>
      <c r="F205" s="416">
        <v>1.05</v>
      </c>
      <c r="G205" s="417">
        <f>VLOOKUP(D205,Insumos!$B$1:$D$15011,3,FALSE)</f>
        <v>40</v>
      </c>
      <c r="H205" s="415">
        <f>_xlfn.IFS(B205="Serviço",SUMIFS($H206:H$1539,$C206:C$1539,$C205),B205="Insumo",F205*G205,B205="Etapa","")</f>
        <v>42</v>
      </c>
      <c r="I205" s="40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4.25" hidden="1" customHeight="1" outlineLevel="2" x14ac:dyDescent="0.3">
      <c r="A206" s="406">
        <f t="shared" si="5"/>
        <v>36</v>
      </c>
      <c r="B206" s="406" t="s">
        <v>1385</v>
      </c>
      <c r="C206" s="406" t="str">
        <f t="shared" si="6"/>
        <v>Lastro de Concreto Magro, Aplicado em Blocos de Fundação, e=10cm</v>
      </c>
      <c r="D206" s="406" t="s">
        <v>1243</v>
      </c>
      <c r="E206" s="407" t="str">
        <f>VLOOKUP(D206,Insumos!$B$1:$C$15011,2,FALSE)</f>
        <v>KG</v>
      </c>
      <c r="F206" s="416">
        <v>1</v>
      </c>
      <c r="G206" s="417">
        <f>VLOOKUP(D206,Insumos!$B$1:$D$15011,3,FALSE)</f>
        <v>0.76</v>
      </c>
      <c r="H206" s="415">
        <f>_xlfn.IFS(B206="Serviço",SUMIFS($H207:H$1539,$C207:C$1539,$C206),B206="Insumo",F206*G206,B206="Etapa","")</f>
        <v>0.76</v>
      </c>
      <c r="I206" s="40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4.25" hidden="1" customHeight="1" outlineLevel="1" x14ac:dyDescent="0.3">
      <c r="A207" s="406">
        <f t="shared" si="5"/>
        <v>1</v>
      </c>
      <c r="B207" s="406" t="s">
        <v>593</v>
      </c>
      <c r="C207" s="406" t="str">
        <f t="shared" si="6"/>
        <v>Lastro de Brita, Aplicado em Lajes de Fundação, e= 5cm</v>
      </c>
      <c r="D207" s="406" t="s">
        <v>652</v>
      </c>
      <c r="E207" s="407" t="e">
        <f>VLOOKUP(D207,Insumos!$B$1:$C$15011,2,FALSE)</f>
        <v>#N/A</v>
      </c>
      <c r="F207" s="406"/>
      <c r="G207" s="417" t="e">
        <f>VLOOKUP(D207,Insumos!$B$1:$D$15011,3,FALSE)</f>
        <v>#N/A</v>
      </c>
      <c r="H207" s="415">
        <f>_xlfn.IFS(B207="Serviço",SUMIFS($H208:H$1539,$C208:C$1539,$C207),B207="Insumo",F207*G207,B207="Etapa","")</f>
        <v>155.25</v>
      </c>
      <c r="I207" s="408" t="s">
        <v>167</v>
      </c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4.25" hidden="1" customHeight="1" outlineLevel="2" x14ac:dyDescent="0.3">
      <c r="A208" s="406">
        <f t="shared" si="5"/>
        <v>2</v>
      </c>
      <c r="B208" s="406" t="s">
        <v>1385</v>
      </c>
      <c r="C208" s="406" t="str">
        <f t="shared" si="6"/>
        <v>Lastro de Brita, Aplicado em Lajes de Fundação, e= 5cm</v>
      </c>
      <c r="D208" s="406" t="s">
        <v>1237</v>
      </c>
      <c r="E208" s="407" t="str">
        <f>VLOOKUP(D208,Insumos!$B$1:$C$15011,2,FALSE)</f>
        <v>M3</v>
      </c>
      <c r="F208" s="416">
        <v>1.38</v>
      </c>
      <c r="G208" s="417">
        <f>VLOOKUP(D208,Insumos!$B$1:$D$15011,3,FALSE)</f>
        <v>112.5</v>
      </c>
      <c r="H208" s="415">
        <f>_xlfn.IFS(B208="Serviço",SUMIFS($H209:H$1539,$C209:C$1539,$C208),B208="Insumo",F208*G208,B208="Etapa","")</f>
        <v>155.25</v>
      </c>
      <c r="I208" s="40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4.25" hidden="1" customHeight="1" outlineLevel="1" x14ac:dyDescent="0.3">
      <c r="A209" s="406">
        <f t="shared" si="5"/>
        <v>1</v>
      </c>
      <c r="B209" s="406" t="s">
        <v>593</v>
      </c>
      <c r="C209" s="406" t="str">
        <f t="shared" si="6"/>
        <v>Movimentação de terra para bota-fora - valas de fundação</v>
      </c>
      <c r="D209" s="406" t="s">
        <v>655</v>
      </c>
      <c r="E209" s="407" t="e">
        <f>VLOOKUP(D209,Insumos!$B$1:$C$15011,2,FALSE)</f>
        <v>#N/A</v>
      </c>
      <c r="F209" s="406"/>
      <c r="G209" s="417" t="e">
        <f>VLOOKUP(D209,Insumos!$B$1:$D$15011,3,FALSE)</f>
        <v>#N/A</v>
      </c>
      <c r="H209" s="415">
        <f>_xlfn.IFS(B209="Serviço",SUMIFS($H210:H$1539,$C210:C$1539,$C209),B209="Insumo",F209*G209,B209="Etapa","")</f>
        <v>45.45</v>
      </c>
      <c r="I209" s="408" t="s">
        <v>167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4.25" hidden="1" customHeight="1" outlineLevel="2" x14ac:dyDescent="0.3">
      <c r="A210" s="406">
        <f t="shared" si="5"/>
        <v>2</v>
      </c>
      <c r="B210" s="406" t="s">
        <v>1385</v>
      </c>
      <c r="C210" s="406" t="str">
        <f t="shared" si="6"/>
        <v>Movimentação de terra para bota-fora - valas de fundação</v>
      </c>
      <c r="D210" s="406" t="s">
        <v>1345</v>
      </c>
      <c r="E210" s="407" t="str">
        <f>VLOOKUP(D210,Insumos!$B$1:$C$15011,2,FALSE)</f>
        <v>M3</v>
      </c>
      <c r="F210" s="416">
        <v>1</v>
      </c>
      <c r="G210" s="417">
        <f>VLOOKUP(D210,Insumos!$B$1:$D$15011,3,FALSE)</f>
        <v>45.45</v>
      </c>
      <c r="H210" s="415">
        <f>_xlfn.IFS(B210="Serviço",SUMIFS($H211:H$1539,$C211:C$1539,$C210),B210="Insumo",F210*G210,B210="Etapa","")</f>
        <v>45.45</v>
      </c>
      <c r="I210" s="40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4.25" hidden="1" customHeight="1" outlineLevel="1" x14ac:dyDescent="0.3">
      <c r="A211" s="406">
        <f t="shared" si="5"/>
        <v>1</v>
      </c>
      <c r="B211" s="406" t="s">
        <v>593</v>
      </c>
      <c r="C211" s="406" t="str">
        <f t="shared" si="6"/>
        <v>Movimentação de terra para bota-fora - subsolos</v>
      </c>
      <c r="D211" s="406" t="s">
        <v>657</v>
      </c>
      <c r="E211" s="407" t="e">
        <f>VLOOKUP(D211,Insumos!$B$1:$C$15011,2,FALSE)</f>
        <v>#N/A</v>
      </c>
      <c r="F211" s="406"/>
      <c r="G211" s="417" t="e">
        <f>VLOOKUP(D211,Insumos!$B$1:$D$15011,3,FALSE)</f>
        <v>#N/A</v>
      </c>
      <c r="H211" s="415">
        <f>_xlfn.IFS(B211="Serviço",SUMIFS($H212:H$1539,$C212:C$1539,$C211),B211="Insumo",F211*G211,B211="Etapa","")</f>
        <v>45.45</v>
      </c>
      <c r="I211" s="408" t="s">
        <v>167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4.25" hidden="1" customHeight="1" outlineLevel="2" x14ac:dyDescent="0.3">
      <c r="A212" s="406">
        <f t="shared" si="5"/>
        <v>2</v>
      </c>
      <c r="B212" s="406" t="s">
        <v>1385</v>
      </c>
      <c r="C212" s="406" t="str">
        <f t="shared" si="6"/>
        <v>Movimentação de terra para bota-fora - subsolos</v>
      </c>
      <c r="D212" s="406" t="s">
        <v>1345</v>
      </c>
      <c r="E212" s="407" t="str">
        <f>VLOOKUP(D212,Insumos!$B$1:$C$15011,2,FALSE)</f>
        <v>M3</v>
      </c>
      <c r="F212" s="416">
        <v>1</v>
      </c>
      <c r="G212" s="417">
        <f>VLOOKUP(D212,Insumos!$B$1:$D$15011,3,FALSE)</f>
        <v>45.45</v>
      </c>
      <c r="H212" s="415">
        <f>_xlfn.IFS(B212="Serviço",SUMIFS($H213:H$1539,$C213:C$1539,$C212),B212="Insumo",F212*G212,B212="Etapa","")</f>
        <v>45.45</v>
      </c>
      <c r="I212" s="40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4.25" hidden="1" customHeight="1" outlineLevel="1" x14ac:dyDescent="0.3">
      <c r="A213" s="406">
        <f t="shared" si="5"/>
        <v>1</v>
      </c>
      <c r="B213" s="406" t="s">
        <v>593</v>
      </c>
      <c r="C213" s="406" t="str">
        <f>IF(B213="serviço",D213,C210)</f>
        <v>Movimentação de terra para bota-fora - Estacas</v>
      </c>
      <c r="D213" s="406" t="s">
        <v>658</v>
      </c>
      <c r="E213" s="407" t="str">
        <f>VLOOKUP(D213,Insumos!$B$1:$C$15011,2,FALSE)</f>
        <v>M3</v>
      </c>
      <c r="F213" s="406"/>
      <c r="G213" s="417">
        <f>VLOOKUP(D213,Insumos!$B$1:$D$15011,3,FALSE)</f>
        <v>68.180000000000007</v>
      </c>
      <c r="H213" s="415">
        <f>_xlfn.IFS(B213="Serviço",SUMIFS($H214:H$1539,$C214:C$1539,$C213),B213="Insumo",F213*G213,B213="Etapa","")</f>
        <v>68.180000000000007</v>
      </c>
      <c r="I213" s="408" t="s">
        <v>167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4.25" hidden="1" customHeight="1" outlineLevel="2" x14ac:dyDescent="0.3">
      <c r="A214" s="406">
        <f t="shared" si="5"/>
        <v>1</v>
      </c>
      <c r="B214" s="406" t="s">
        <v>1385</v>
      </c>
      <c r="C214" s="406" t="str">
        <f>IF(B214="serviço",D214,C213)</f>
        <v>Movimentação de terra para bota-fora - Estacas</v>
      </c>
      <c r="D214" s="406" t="s">
        <v>658</v>
      </c>
      <c r="E214" s="407" t="str">
        <f>VLOOKUP(D214,Insumos!$B$1:$C$15011,2,FALSE)</f>
        <v>M3</v>
      </c>
      <c r="F214" s="416">
        <v>1</v>
      </c>
      <c r="G214" s="417">
        <f>VLOOKUP(D214,Insumos!$B$1:$D$15011,3,FALSE)</f>
        <v>68.180000000000007</v>
      </c>
      <c r="H214" s="415">
        <f>_xlfn.IFS(B214="Serviço",SUMIFS($H215:H$1539,$C215:C$1539,$C214),B214="Insumo",F214*G214,B214="Etapa","")</f>
        <v>68.180000000000007</v>
      </c>
      <c r="I214" s="40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4.25" hidden="1" customHeight="1" outlineLevel="1" x14ac:dyDescent="0.3">
      <c r="A215" s="406">
        <f t="shared" si="5"/>
        <v>1</v>
      </c>
      <c r="B215" s="406" t="s">
        <v>593</v>
      </c>
      <c r="C215" s="406" t="str">
        <f>IF(B215="serviço",D215,C212)</f>
        <v>Movimentação de terra para bota-fora - Contenção</v>
      </c>
      <c r="D215" s="406" t="s">
        <v>659</v>
      </c>
      <c r="E215" s="407" t="str">
        <f>VLOOKUP(D215,Insumos!$B$1:$C$15011,2,FALSE)</f>
        <v>M3</v>
      </c>
      <c r="F215" s="406"/>
      <c r="G215" s="417">
        <f>VLOOKUP(D215,Insumos!$B$1:$D$15011,3,FALSE)</f>
        <v>68.180000000000007</v>
      </c>
      <c r="H215" s="415">
        <f>_xlfn.IFS(B215="Serviço",SUMIFS($H216:H$1539,$C216:C$1539,$C215),B215="Insumo",F215*G215,B215="Etapa","")</f>
        <v>68.180000000000007</v>
      </c>
      <c r="I215" s="408" t="s">
        <v>167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4.25" hidden="1" customHeight="1" outlineLevel="2" x14ac:dyDescent="0.3">
      <c r="A216" s="406">
        <f t="shared" si="5"/>
        <v>1</v>
      </c>
      <c r="B216" s="406" t="s">
        <v>1385</v>
      </c>
      <c r="C216" s="406" t="str">
        <f>IF(B216="serviço",D216,C215)</f>
        <v>Movimentação de terra para bota-fora - Contenção</v>
      </c>
      <c r="D216" s="406" t="s">
        <v>659</v>
      </c>
      <c r="E216" s="407" t="str">
        <f>VLOOKUP(D216,Insumos!$B$1:$C$15011,2,FALSE)</f>
        <v>M3</v>
      </c>
      <c r="F216" s="416">
        <v>1</v>
      </c>
      <c r="G216" s="417">
        <f>VLOOKUP(D216,Insumos!$B$1:$D$15011,3,FALSE)</f>
        <v>68.180000000000007</v>
      </c>
      <c r="H216" s="415">
        <f>_xlfn.IFS(B216="Serviço",SUMIFS($H217:H$1539,$C217:C$1539,$C216),B216="Insumo",F216*G216,B216="Etapa","")</f>
        <v>68.180000000000007</v>
      </c>
      <c r="I216" s="40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4.25" customHeight="1" collapsed="1" x14ac:dyDescent="0.3">
      <c r="A217" s="413">
        <f t="shared" si="5"/>
        <v>1</v>
      </c>
      <c r="B217" s="413" t="s">
        <v>591</v>
      </c>
      <c r="C217" s="413" t="str">
        <f>IF(B217="serviço",D217,C214)</f>
        <v>Movimentação de terra para bota-fora - Estacas</v>
      </c>
      <c r="D217" s="413" t="s">
        <v>660</v>
      </c>
      <c r="E217" s="407" t="e">
        <f>VLOOKUP(D217,Insumos!$B$1:$C$15011,2,FALSE)</f>
        <v>#N/A</v>
      </c>
      <c r="F217" s="415"/>
      <c r="G217" s="417" t="e">
        <f>VLOOKUP(D217,Insumos!$B$1:$D$15011,3,FALSE)</f>
        <v>#N/A</v>
      </c>
      <c r="H217" s="415" t="str">
        <f>_xlfn.IFS(B217="Serviço",SUMIFS($H218:H$1539,$C218:C$1539,$C217),B217="Insumo",F217*G217,B217="Etapa","")</f>
        <v/>
      </c>
      <c r="I217" s="415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4.25" hidden="1" customHeight="1" outlineLevel="1" x14ac:dyDescent="0.3">
      <c r="A218" s="406">
        <f t="shared" si="5"/>
        <v>1</v>
      </c>
      <c r="B218" s="406" t="s">
        <v>593</v>
      </c>
      <c r="C218" s="406" t="str">
        <f t="shared" ref="C218:C239" si="7">IF(B218="serviço",D218,C217)</f>
        <v>Execucao Estaca Helice Continua 030Cm</v>
      </c>
      <c r="D218" s="406" t="s">
        <v>1313</v>
      </c>
      <c r="E218" s="407" t="str">
        <f>VLOOKUP(D218,Insumos!$B$1:$C$15011,2,FALSE)</f>
        <v>M</v>
      </c>
      <c r="F218" s="406"/>
      <c r="G218" s="417">
        <f>VLOOKUP(D218,Insumos!$B$1:$D$15011,3,FALSE)</f>
        <v>45</v>
      </c>
      <c r="H218" s="415">
        <f>_xlfn.IFS(B218="Serviço",SUMIFS($H219:H$1539,$C219:C$1539,$C218),B218="Insumo",F218*G218,B218="Etapa","")</f>
        <v>45</v>
      </c>
      <c r="I218" s="408" t="s">
        <v>167</v>
      </c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4.25" hidden="1" customHeight="1" outlineLevel="2" x14ac:dyDescent="0.3">
      <c r="A219" s="406">
        <f t="shared" si="5"/>
        <v>1</v>
      </c>
      <c r="B219" s="406" t="s">
        <v>1385</v>
      </c>
      <c r="C219" s="406" t="str">
        <f t="shared" si="7"/>
        <v>Execucao Estaca Helice Continua 030Cm</v>
      </c>
      <c r="D219" s="406" t="s">
        <v>1313</v>
      </c>
      <c r="E219" s="407" t="str">
        <f>VLOOKUP(D219,Insumos!$B$1:$C$15011,2,FALSE)</f>
        <v>M</v>
      </c>
      <c r="F219" s="416">
        <v>1</v>
      </c>
      <c r="G219" s="417">
        <f>VLOOKUP(D219,Insumos!$B$1:$D$15011,3,FALSE)</f>
        <v>45</v>
      </c>
      <c r="H219" s="415">
        <f>_xlfn.IFS(B219="Serviço",SUMIFS($H220:H$1539,$C220:C$1539,$C219),B219="Insumo",F219*G219,B219="Etapa","")</f>
        <v>45</v>
      </c>
      <c r="I219" s="40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4.25" hidden="1" customHeight="1" outlineLevel="1" x14ac:dyDescent="0.3">
      <c r="A220" s="406">
        <f t="shared" si="5"/>
        <v>1</v>
      </c>
      <c r="B220" s="406" t="s">
        <v>593</v>
      </c>
      <c r="C220" s="406" t="str">
        <f t="shared" si="7"/>
        <v>Execucao Estaca Helice Continua 040Cm</v>
      </c>
      <c r="D220" s="406" t="s">
        <v>1314</v>
      </c>
      <c r="E220" s="407" t="str">
        <f>VLOOKUP(D220,Insumos!$B$1:$C$15011,2,FALSE)</f>
        <v>M</v>
      </c>
      <c r="F220" s="406"/>
      <c r="G220" s="417">
        <f>VLOOKUP(D220,Insumos!$B$1:$D$15011,3,FALSE)</f>
        <v>60</v>
      </c>
      <c r="H220" s="415">
        <f>_xlfn.IFS(B220="Serviço",SUMIFS($H221:H$1539,$C221:C$1539,$C220),B220="Insumo",F220*G220,B220="Etapa","")</f>
        <v>60</v>
      </c>
      <c r="I220" s="408" t="s">
        <v>167</v>
      </c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4.25" hidden="1" customHeight="1" outlineLevel="2" x14ac:dyDescent="0.3">
      <c r="A221" s="406">
        <f t="shared" si="5"/>
        <v>1</v>
      </c>
      <c r="B221" s="406" t="s">
        <v>1385</v>
      </c>
      <c r="C221" s="406" t="str">
        <f t="shared" si="7"/>
        <v>Execucao Estaca Helice Continua 040Cm</v>
      </c>
      <c r="D221" s="406" t="s">
        <v>1314</v>
      </c>
      <c r="E221" s="407" t="str">
        <f>VLOOKUP(D221,Insumos!$B$1:$C$15011,2,FALSE)</f>
        <v>M</v>
      </c>
      <c r="F221" s="416">
        <v>1</v>
      </c>
      <c r="G221" s="417">
        <f>VLOOKUP(D221,Insumos!$B$1:$D$15011,3,FALSE)</f>
        <v>60</v>
      </c>
      <c r="H221" s="415">
        <f>_xlfn.IFS(B221="Serviço",SUMIFS($H222:H$1539,$C222:C$1539,$C221),B221="Insumo",F221*G221,B221="Etapa","")</f>
        <v>60</v>
      </c>
      <c r="I221" s="40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4.25" hidden="1" customHeight="1" outlineLevel="1" x14ac:dyDescent="0.3">
      <c r="A222" s="406">
        <f t="shared" si="5"/>
        <v>1</v>
      </c>
      <c r="B222" s="406" t="s">
        <v>593</v>
      </c>
      <c r="C222" s="406" t="str">
        <f t="shared" si="7"/>
        <v>Execucao Estaca Helice Continua 050Cm</v>
      </c>
      <c r="D222" s="406" t="s">
        <v>1315</v>
      </c>
      <c r="E222" s="407" t="str">
        <f>VLOOKUP(D222,Insumos!$B$1:$C$15011,2,FALSE)</f>
        <v>M</v>
      </c>
      <c r="F222" s="406"/>
      <c r="G222" s="417">
        <f>VLOOKUP(D222,Insumos!$B$1:$D$15011,3,FALSE)</f>
        <v>75</v>
      </c>
      <c r="H222" s="415">
        <f>_xlfn.IFS(B222="Serviço",SUMIFS($H223:H$1539,$C223:C$1539,$C222),B222="Insumo",F222*G222,B222="Etapa","")</f>
        <v>75</v>
      </c>
      <c r="I222" s="408" t="s">
        <v>167</v>
      </c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4.25" hidden="1" customHeight="1" outlineLevel="2" x14ac:dyDescent="0.3">
      <c r="A223" s="406">
        <f t="shared" si="5"/>
        <v>1</v>
      </c>
      <c r="B223" s="406" t="s">
        <v>1385</v>
      </c>
      <c r="C223" s="406" t="str">
        <f t="shared" si="7"/>
        <v>Execucao Estaca Helice Continua 050Cm</v>
      </c>
      <c r="D223" s="406" t="s">
        <v>1315</v>
      </c>
      <c r="E223" s="407" t="str">
        <f>VLOOKUP(D223,Insumos!$B$1:$C$15011,2,FALSE)</f>
        <v>M</v>
      </c>
      <c r="F223" s="416">
        <v>1</v>
      </c>
      <c r="G223" s="417">
        <f>VLOOKUP(D223,Insumos!$B$1:$D$15011,3,FALSE)</f>
        <v>75</v>
      </c>
      <c r="H223" s="415">
        <f>_xlfn.IFS(B223="Serviço",SUMIFS($H224:H$1539,$C224:C$1539,$C223),B223="Insumo",F223*G223,B223="Etapa","")</f>
        <v>75</v>
      </c>
      <c r="I223" s="40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4.25" hidden="1" customHeight="1" outlineLevel="1" x14ac:dyDescent="0.3">
      <c r="A224" s="406">
        <f t="shared" si="5"/>
        <v>1</v>
      </c>
      <c r="B224" s="406" t="s">
        <v>593</v>
      </c>
      <c r="C224" s="406" t="str">
        <f t="shared" si="7"/>
        <v>Execucao Estaca Helice Continua 060Cm</v>
      </c>
      <c r="D224" s="406" t="s">
        <v>1316</v>
      </c>
      <c r="E224" s="407" t="str">
        <f>VLOOKUP(D224,Insumos!$B$1:$C$15011,2,FALSE)</f>
        <v>M</v>
      </c>
      <c r="F224" s="406"/>
      <c r="G224" s="417">
        <f>VLOOKUP(D224,Insumos!$B$1:$D$15011,3,FALSE)</f>
        <v>90</v>
      </c>
      <c r="H224" s="415">
        <f>_xlfn.IFS(B224="Serviço",SUMIFS($H225:H$1539,$C225:C$1539,$C224),B224="Insumo",F224*G224,B224="Etapa","")</f>
        <v>90</v>
      </c>
      <c r="I224" s="408" t="s">
        <v>167</v>
      </c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4.25" hidden="1" customHeight="1" outlineLevel="2" x14ac:dyDescent="0.3">
      <c r="A225" s="406">
        <f t="shared" si="5"/>
        <v>1</v>
      </c>
      <c r="B225" s="406" t="s">
        <v>1385</v>
      </c>
      <c r="C225" s="406" t="str">
        <f t="shared" si="7"/>
        <v>Execucao Estaca Helice Continua 060Cm</v>
      </c>
      <c r="D225" s="406" t="s">
        <v>1316</v>
      </c>
      <c r="E225" s="407" t="str">
        <f>VLOOKUP(D225,Insumos!$B$1:$C$15011,2,FALSE)</f>
        <v>M</v>
      </c>
      <c r="F225" s="416">
        <v>1</v>
      </c>
      <c r="G225" s="417">
        <f>VLOOKUP(D225,Insumos!$B$1:$D$15011,3,FALSE)</f>
        <v>90</v>
      </c>
      <c r="H225" s="415">
        <f>_xlfn.IFS(B225="Serviço",SUMIFS($H226:H$1539,$C226:C$1539,$C225),B225="Insumo",F225*G225,B225="Etapa","")</f>
        <v>90</v>
      </c>
      <c r="I225" s="40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4.25" hidden="1" customHeight="1" outlineLevel="1" x14ac:dyDescent="0.3">
      <c r="A226" s="406">
        <f t="shared" si="5"/>
        <v>1</v>
      </c>
      <c r="B226" s="406" t="s">
        <v>593</v>
      </c>
      <c r="C226" s="406" t="str">
        <f t="shared" si="7"/>
        <v>Execucao Estaca Helice Continua 070Cm</v>
      </c>
      <c r="D226" s="406" t="s">
        <v>662</v>
      </c>
      <c r="E226" s="407" t="str">
        <f>VLOOKUP(D226,Insumos!$B$1:$C$15011,2,FALSE)</f>
        <v>M</v>
      </c>
      <c r="F226" s="406"/>
      <c r="G226" s="417">
        <f>VLOOKUP(D226,Insumos!$B$1:$D$15011,3,FALSE)</f>
        <v>105</v>
      </c>
      <c r="H226" s="415">
        <f>_xlfn.IFS(B226="Serviço",SUMIFS($H227:H$1539,$C227:C$1539,$C226),B226="Insumo",F226*G226,B226="Etapa","")</f>
        <v>105</v>
      </c>
      <c r="I226" s="408" t="s">
        <v>167</v>
      </c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4.25" hidden="1" customHeight="1" outlineLevel="2" x14ac:dyDescent="0.3">
      <c r="A227" s="406">
        <f t="shared" si="5"/>
        <v>1</v>
      </c>
      <c r="B227" s="406" t="s">
        <v>1385</v>
      </c>
      <c r="C227" s="406" t="str">
        <f t="shared" si="7"/>
        <v>Execucao Estaca Helice Continua 070Cm</v>
      </c>
      <c r="D227" s="406" t="s">
        <v>662</v>
      </c>
      <c r="E227" s="407" t="str">
        <f>VLOOKUP(D227,Insumos!$B$1:$C$15011,2,FALSE)</f>
        <v>M</v>
      </c>
      <c r="F227" s="416">
        <v>1</v>
      </c>
      <c r="G227" s="417">
        <f>VLOOKUP(D227,Insumos!$B$1:$D$15011,3,FALSE)</f>
        <v>105</v>
      </c>
      <c r="H227" s="415">
        <f>_xlfn.IFS(B227="Serviço",SUMIFS($H228:H$1539,$C228:C$1539,$C227),B227="Insumo",F227*G227,B227="Etapa","")</f>
        <v>105</v>
      </c>
      <c r="I227" s="40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4.25" hidden="1" customHeight="1" outlineLevel="1" x14ac:dyDescent="0.3">
      <c r="A228" s="406">
        <f t="shared" si="5"/>
        <v>1</v>
      </c>
      <c r="B228" s="406" t="s">
        <v>593</v>
      </c>
      <c r="C228" s="406" t="str">
        <f t="shared" si="7"/>
        <v>Execucao Estaca Helice Continua 080Cm</v>
      </c>
      <c r="D228" s="406" t="s">
        <v>1317</v>
      </c>
      <c r="E228" s="407" t="str">
        <f>VLOOKUP(D228,Insumos!$B$1:$C$15011,2,FALSE)</f>
        <v>M</v>
      </c>
      <c r="F228" s="406"/>
      <c r="G228" s="417">
        <f>VLOOKUP(D228,Insumos!$B$1:$D$15011,3,FALSE)</f>
        <v>120</v>
      </c>
      <c r="H228" s="415">
        <f>_xlfn.IFS(B228="Serviço",SUMIFS($H229:H$1539,$C229:C$1539,$C228),B228="Insumo",F228*G228,B228="Etapa","")</f>
        <v>120</v>
      </c>
      <c r="I228" s="408" t="s">
        <v>167</v>
      </c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4.25" hidden="1" customHeight="1" outlineLevel="2" x14ac:dyDescent="0.3">
      <c r="A229" s="406">
        <f t="shared" si="5"/>
        <v>1</v>
      </c>
      <c r="B229" s="406" t="s">
        <v>1385</v>
      </c>
      <c r="C229" s="406" t="str">
        <f t="shared" si="7"/>
        <v>Execucao Estaca Helice Continua 080Cm</v>
      </c>
      <c r="D229" s="406" t="s">
        <v>1317</v>
      </c>
      <c r="E229" s="407" t="str">
        <f>VLOOKUP(D229,Insumos!$B$1:$C$15011,2,FALSE)</f>
        <v>M</v>
      </c>
      <c r="F229" s="416">
        <v>1</v>
      </c>
      <c r="G229" s="417">
        <f>VLOOKUP(D229,Insumos!$B$1:$D$15011,3,FALSE)</f>
        <v>120</v>
      </c>
      <c r="H229" s="415">
        <f>_xlfn.IFS(B229="Serviço",SUMIFS($H230:H$1539,$C230:C$1539,$C229),B229="Insumo",F229*G229,B229="Etapa","")</f>
        <v>120</v>
      </c>
      <c r="I229" s="40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4.25" hidden="1" customHeight="1" outlineLevel="1" x14ac:dyDescent="0.3">
      <c r="A230" s="406">
        <f t="shared" si="5"/>
        <v>1</v>
      </c>
      <c r="B230" s="406" t="s">
        <v>593</v>
      </c>
      <c r="C230" s="406" t="str">
        <f t="shared" si="7"/>
        <v>Execucao Estaca Helice Continua 090Cm</v>
      </c>
      <c r="D230" s="406" t="s">
        <v>1318</v>
      </c>
      <c r="E230" s="407" t="str">
        <f>VLOOKUP(D230,Insumos!$B$1:$C$15011,2,FALSE)</f>
        <v>M</v>
      </c>
      <c r="F230" s="406"/>
      <c r="G230" s="417">
        <f>VLOOKUP(D230,Insumos!$B$1:$D$15011,3,FALSE)</f>
        <v>135</v>
      </c>
      <c r="H230" s="415">
        <f>_xlfn.IFS(B230="Serviço",SUMIFS($H231:H$1539,$C231:C$1539,$C230),B230="Insumo",F230*G230,B230="Etapa","")</f>
        <v>135</v>
      </c>
      <c r="I230" s="408" t="s">
        <v>167</v>
      </c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4.25" hidden="1" customHeight="1" outlineLevel="2" x14ac:dyDescent="0.3">
      <c r="A231" s="406">
        <f t="shared" si="5"/>
        <v>1</v>
      </c>
      <c r="B231" s="406" t="s">
        <v>1385</v>
      </c>
      <c r="C231" s="406" t="str">
        <f t="shared" si="7"/>
        <v>Execucao Estaca Helice Continua 090Cm</v>
      </c>
      <c r="D231" s="406" t="s">
        <v>1318</v>
      </c>
      <c r="E231" s="407" t="str">
        <f>VLOOKUP(D231,Insumos!$B$1:$C$15011,2,FALSE)</f>
        <v>M</v>
      </c>
      <c r="F231" s="416">
        <v>1</v>
      </c>
      <c r="G231" s="417">
        <f>VLOOKUP(D231,Insumos!$B$1:$D$15011,3,FALSE)</f>
        <v>135</v>
      </c>
      <c r="H231" s="415">
        <f>_xlfn.IFS(B231="Serviço",SUMIFS($H232:H$1539,$C232:C$1539,$C231),B231="Insumo",F231*G231,B231="Etapa","")</f>
        <v>135</v>
      </c>
      <c r="I231" s="40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4.25" hidden="1" customHeight="1" outlineLevel="1" x14ac:dyDescent="0.3">
      <c r="A232" s="406">
        <f t="shared" si="5"/>
        <v>1</v>
      </c>
      <c r="B232" s="406" t="s">
        <v>593</v>
      </c>
      <c r="C232" s="406" t="str">
        <f t="shared" si="7"/>
        <v>Execucao Estaca Helice Continua 100Cm</v>
      </c>
      <c r="D232" s="406" t="s">
        <v>1319</v>
      </c>
      <c r="E232" s="407" t="str">
        <f>VLOOKUP(D232,Insumos!$B$1:$C$15011,2,FALSE)</f>
        <v>M</v>
      </c>
      <c r="F232" s="406"/>
      <c r="G232" s="417">
        <f>VLOOKUP(D232,Insumos!$B$1:$D$15011,3,FALSE)</f>
        <v>150</v>
      </c>
      <c r="H232" s="415">
        <f>_xlfn.IFS(B232="Serviço",SUMIFS($H233:H$1539,$C233:C$1539,$C232),B232="Insumo",F232*G232,B232="Etapa","")</f>
        <v>150</v>
      </c>
      <c r="I232" s="408" t="s">
        <v>167</v>
      </c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4.25" hidden="1" customHeight="1" outlineLevel="2" x14ac:dyDescent="0.3">
      <c r="A233" s="406">
        <f t="shared" si="5"/>
        <v>1</v>
      </c>
      <c r="B233" s="406" t="s">
        <v>1385</v>
      </c>
      <c r="C233" s="406" t="str">
        <f t="shared" si="7"/>
        <v>Execucao Estaca Helice Continua 100Cm</v>
      </c>
      <c r="D233" s="406" t="s">
        <v>1319</v>
      </c>
      <c r="E233" s="407" t="str">
        <f>VLOOKUP(D233,Insumos!$B$1:$C$15011,2,FALSE)</f>
        <v>M</v>
      </c>
      <c r="F233" s="416">
        <v>1</v>
      </c>
      <c r="G233" s="417">
        <f>VLOOKUP(D233,Insumos!$B$1:$D$15011,3,FALSE)</f>
        <v>150</v>
      </c>
      <c r="H233" s="415">
        <f>_xlfn.IFS(B233="Serviço",SUMIFS($H234:H$1539,$C234:C$1539,$C233),B233="Insumo",F233*G233,B233="Etapa","")</f>
        <v>150</v>
      </c>
      <c r="I233" s="40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4.25" hidden="1" customHeight="1" outlineLevel="1" x14ac:dyDescent="0.3">
      <c r="A234" s="406">
        <f t="shared" si="5"/>
        <v>1</v>
      </c>
      <c r="B234" s="406" t="s">
        <v>593</v>
      </c>
      <c r="C234" s="406" t="str">
        <f t="shared" si="7"/>
        <v xml:space="preserve">Perfuração de estaca Escavada Ø 25cm	</v>
      </c>
      <c r="D234" s="406" t="s">
        <v>1387</v>
      </c>
      <c r="E234" s="407" t="e">
        <f>VLOOKUP(D234,Insumos!$B$1:$C$15011,2,FALSE)</f>
        <v>#N/A</v>
      </c>
      <c r="F234" s="406"/>
      <c r="G234" s="417" t="e">
        <f>VLOOKUP(D234,Insumos!$B$1:$D$15011,3,FALSE)</f>
        <v>#N/A</v>
      </c>
      <c r="H234" s="415">
        <f>_xlfn.IFS(B234="Serviço",SUMIFS($H235:H$1539,$C235:C$1539,$C234),B234="Insumo",F234*G234,B234="Etapa","")</f>
        <v>33</v>
      </c>
      <c r="I234" s="408" t="s">
        <v>167</v>
      </c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4.25" hidden="1" customHeight="1" outlineLevel="2" x14ac:dyDescent="0.3">
      <c r="A235" s="406">
        <f t="shared" si="5"/>
        <v>1</v>
      </c>
      <c r="B235" s="406" t="s">
        <v>1385</v>
      </c>
      <c r="C235" s="406" t="str">
        <f t="shared" si="7"/>
        <v xml:space="preserve">Perfuração de estaca Escavada Ø 25cm	</v>
      </c>
      <c r="D235" s="406" t="s">
        <v>1311</v>
      </c>
      <c r="E235" s="407" t="str">
        <f>VLOOKUP(D235,Insumos!$B$1:$C$15011,2,FALSE)</f>
        <v>M</v>
      </c>
      <c r="F235" s="416">
        <v>1</v>
      </c>
      <c r="G235" s="417">
        <f>VLOOKUP(D235,Insumos!$B$1:$D$15011,3,FALSE)</f>
        <v>33</v>
      </c>
      <c r="H235" s="415">
        <f>_xlfn.IFS(B235="Serviço",SUMIFS($H236:H$1539,$C236:C$1539,$C235),B235="Insumo",F235*G235,B235="Etapa","")</f>
        <v>33</v>
      </c>
      <c r="I235" s="40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4.25" hidden="1" customHeight="1" outlineLevel="1" x14ac:dyDescent="0.3">
      <c r="A236" s="406">
        <f t="shared" si="5"/>
        <v>1</v>
      </c>
      <c r="B236" s="406" t="s">
        <v>593</v>
      </c>
      <c r="C236" s="406" t="str">
        <f t="shared" si="7"/>
        <v xml:space="preserve">Perfuração de estaca Escavada Ø 30cm	</v>
      </c>
      <c r="D236" s="406" t="s">
        <v>1388</v>
      </c>
      <c r="E236" s="407" t="e">
        <f>VLOOKUP(D236,Insumos!$B$1:$C$15011,2,FALSE)</f>
        <v>#N/A</v>
      </c>
      <c r="F236" s="406"/>
      <c r="G236" s="417" t="e">
        <f>VLOOKUP(D236,Insumos!$B$1:$D$15011,3,FALSE)</f>
        <v>#N/A</v>
      </c>
      <c r="H236" s="415">
        <f>_xlfn.IFS(B236="Serviço",SUMIFS($H237:H$1539,$C237:C$1539,$C236),B236="Insumo",F236*G236,B236="Etapa","")</f>
        <v>39</v>
      </c>
      <c r="I236" s="408" t="s">
        <v>167</v>
      </c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4.25" hidden="1" customHeight="1" outlineLevel="2" x14ac:dyDescent="0.3">
      <c r="A237" s="406">
        <f t="shared" si="5"/>
        <v>2</v>
      </c>
      <c r="B237" s="406" t="s">
        <v>1385</v>
      </c>
      <c r="C237" s="406" t="str">
        <f t="shared" si="7"/>
        <v xml:space="preserve">Perfuração de estaca Escavada Ø 30cm	</v>
      </c>
      <c r="D237" s="406" t="s">
        <v>1312</v>
      </c>
      <c r="E237" s="407" t="str">
        <f>VLOOKUP(D237,Insumos!$B$1:$C$15011,2,FALSE)</f>
        <v>M</v>
      </c>
      <c r="F237" s="416">
        <v>1</v>
      </c>
      <c r="G237" s="417">
        <f>VLOOKUP(D237,Insumos!$B$1:$D$15011,3,FALSE)</f>
        <v>39</v>
      </c>
      <c r="H237" s="415">
        <f>_xlfn.IFS(B237="Serviço",SUMIFS($H238:H$1539,$C238:C$1539,$C237),B237="Insumo",F237*G237,B237="Etapa","")</f>
        <v>39</v>
      </c>
      <c r="I237" s="40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4.25" hidden="1" customHeight="1" outlineLevel="1" x14ac:dyDescent="0.3">
      <c r="A238" s="406">
        <f t="shared" si="5"/>
        <v>1</v>
      </c>
      <c r="B238" s="406" t="s">
        <v>593</v>
      </c>
      <c r="C238" s="406" t="str">
        <f t="shared" si="7"/>
        <v xml:space="preserve">	Mobilização e desmobilização de equipamentos - Para execução de estaca hélice</v>
      </c>
      <c r="D238" s="406" t="s">
        <v>664</v>
      </c>
      <c r="E238" s="407" t="str">
        <f>VLOOKUP(D238,Insumos!$B$1:$C$15011,2,FALSE)</f>
        <v>VB</v>
      </c>
      <c r="F238" s="406"/>
      <c r="G238" s="417">
        <f>VLOOKUP(D238,Insumos!$B$1:$D$15011,3,FALSE)</f>
        <v>15600</v>
      </c>
      <c r="H238" s="415">
        <f>_xlfn.IFS(B238="Serviço",SUMIFS($H239:H$1539,$C239:C$1539,$C238),B238="Insumo",F238*G238,B238="Etapa","")</f>
        <v>15600</v>
      </c>
      <c r="I238" s="408" t="s">
        <v>167</v>
      </c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3.5" hidden="1" customHeight="1" outlineLevel="2" x14ac:dyDescent="0.3">
      <c r="A239" s="406">
        <f t="shared" si="5"/>
        <v>1</v>
      </c>
      <c r="B239" s="406" t="s">
        <v>1385</v>
      </c>
      <c r="C239" s="406" t="str">
        <f t="shared" si="7"/>
        <v xml:space="preserve">	Mobilização e desmobilização de equipamentos - Para execução de estaca hélice</v>
      </c>
      <c r="D239" s="406" t="s">
        <v>664</v>
      </c>
      <c r="E239" s="407" t="str">
        <f>VLOOKUP(D239,Insumos!$B$1:$C$15011,2,FALSE)</f>
        <v>VB</v>
      </c>
      <c r="F239" s="416">
        <v>1</v>
      </c>
      <c r="G239" s="417">
        <f>VLOOKUP(D239,Insumos!$B$1:$D$15011,3,FALSE)</f>
        <v>15600</v>
      </c>
      <c r="H239" s="415">
        <f>_xlfn.IFS(B239="Serviço",SUMIFS($H240:H$1539,$C240:C$1539,$C239),B239="Insumo",F239*G239,B239="Etapa","")</f>
        <v>15600</v>
      </c>
      <c r="I239" s="40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4.25" hidden="1" customHeight="1" outlineLevel="1" x14ac:dyDescent="0.3">
      <c r="A240" s="406">
        <f t="shared" si="5"/>
        <v>1</v>
      </c>
      <c r="B240" s="406" t="s">
        <v>593</v>
      </c>
      <c r="C240" s="406" t="str">
        <f>IF(B240="serviço",D240,C237)</f>
        <v>Corte e Preparo de Cabeça de Estaca</v>
      </c>
      <c r="D240" s="406" t="s">
        <v>666</v>
      </c>
      <c r="E240" s="407"/>
      <c r="F240" s="406"/>
      <c r="G240" s="417"/>
      <c r="H240" s="415">
        <f>_xlfn.IFS(B240="Serviço",SUMIFS($H241:H$1539,$C241:C$1539,$C240),B240="Insumo",F240*G240,B240="Etapa","")</f>
        <v>300</v>
      </c>
      <c r="I240" s="408" t="s">
        <v>167</v>
      </c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4.25" hidden="1" customHeight="1" outlineLevel="2" x14ac:dyDescent="0.3">
      <c r="A241" s="406">
        <f t="shared" si="5"/>
        <v>1</v>
      </c>
      <c r="B241" s="406" t="s">
        <v>1385</v>
      </c>
      <c r="C241" s="406" t="str">
        <f>IF(B241="serviço",D241,C240)</f>
        <v>Corte e Preparo de Cabeça de Estaca</v>
      </c>
      <c r="D241" s="406" t="s">
        <v>1389</v>
      </c>
      <c r="E241" s="407" t="s">
        <v>88</v>
      </c>
      <c r="F241" s="416">
        <v>1</v>
      </c>
      <c r="G241" s="417">
        <v>300</v>
      </c>
      <c r="H241" s="415">
        <f>_xlfn.IFS(B241="Serviço",SUMIFS($H242:H$1539,$C242:C$1539,$C241),B241="Insumo",F241*G241,B241="Etapa","")</f>
        <v>300</v>
      </c>
      <c r="I241" s="40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4.25" hidden="1" customHeight="1" outlineLevel="1" x14ac:dyDescent="0.3">
      <c r="A242" s="406">
        <f t="shared" si="5"/>
        <v>1</v>
      </c>
      <c r="B242" s="406" t="s">
        <v>593</v>
      </c>
      <c r="C242" s="406" t="str">
        <f>IF(B242="serviço",D242,C239)</f>
        <v xml:space="preserve">	Mobilização e desmobilização de equipamentos - Para execução de estaca Escavada</v>
      </c>
      <c r="D242" s="406" t="s">
        <v>1070</v>
      </c>
      <c r="E242" s="407" t="str">
        <f>VLOOKUP(D242,Insumos!$B$1:$C$15011,2,FALSE)</f>
        <v>VB</v>
      </c>
      <c r="F242" s="406"/>
      <c r="G242" s="417">
        <f>VLOOKUP(D242,Insumos!$B$1:$D$15011,3,FALSE)</f>
        <v>15600</v>
      </c>
      <c r="H242" s="415">
        <f>_xlfn.IFS(B242="Serviço",SUMIFS($H243:H$1539,$C243:C$1539,$C242),B242="Insumo",F242*G242,B242="Etapa","")</f>
        <v>15600</v>
      </c>
      <c r="I242" s="408" t="s">
        <v>167</v>
      </c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4.25" hidden="1" customHeight="1" outlineLevel="2" x14ac:dyDescent="0.3">
      <c r="A243" s="406">
        <f t="shared" si="5"/>
        <v>1</v>
      </c>
      <c r="B243" s="406" t="s">
        <v>1385</v>
      </c>
      <c r="C243" s="406" t="str">
        <f t="shared" ref="C243:C300" si="8">IF(B243="serviço",D243,C242)</f>
        <v xml:space="preserve">	Mobilização e desmobilização de equipamentos - Para execução de estaca Escavada</v>
      </c>
      <c r="D243" s="406" t="s">
        <v>1070</v>
      </c>
      <c r="E243" s="407" t="str">
        <f>VLOOKUP(D243,Insumos!$B$1:$C$15011,2,FALSE)</f>
        <v>VB</v>
      </c>
      <c r="F243" s="416">
        <v>1</v>
      </c>
      <c r="G243" s="417">
        <f>VLOOKUP(D243,Insumos!$B$1:$D$15011,3,FALSE)</f>
        <v>15600</v>
      </c>
      <c r="H243" s="415">
        <f>_xlfn.IFS(B243="Serviço",SUMIFS($H244:H$1539,$C244:C$1539,$C243),B243="Insumo",F243*G243,B243="Etapa","")</f>
        <v>15600</v>
      </c>
      <c r="I243" s="40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4.25" hidden="1" customHeight="1" outlineLevel="1" x14ac:dyDescent="0.3">
      <c r="A244" s="406">
        <f t="shared" si="5"/>
        <v>1</v>
      </c>
      <c r="B244" s="406" t="s">
        <v>593</v>
      </c>
      <c r="C244" s="406" t="str">
        <f t="shared" si="8"/>
        <v>Armação aço CA-50 ø 6,3mm para estaca (corte e dobra em obra)</v>
      </c>
      <c r="D244" s="406" t="s">
        <v>668</v>
      </c>
      <c r="E244" s="407" t="e">
        <f>VLOOKUP(D244,Insumos!$B$1:$C$15011,2,FALSE)</f>
        <v>#N/A</v>
      </c>
      <c r="F244" s="406"/>
      <c r="G244" s="417" t="e">
        <f>VLOOKUP(D244,Insumos!$B$1:$D$15011,3,FALSE)</f>
        <v>#N/A</v>
      </c>
      <c r="H244" s="415">
        <f>_xlfn.IFS(B244="Serviço",SUMIFS($H245:H$1539,$C245:C$1539,$C244),B244="Insumo",F244*G244,B244="Etapa","")</f>
        <v>7.3284518707482995</v>
      </c>
      <c r="I244" s="408" t="s">
        <v>167</v>
      </c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4.25" hidden="1" customHeight="1" outlineLevel="2" x14ac:dyDescent="0.3">
      <c r="A245" s="406">
        <f t="shared" si="5"/>
        <v>4</v>
      </c>
      <c r="B245" s="406" t="s">
        <v>1385</v>
      </c>
      <c r="C245" s="406" t="str">
        <f t="shared" si="8"/>
        <v>Armação aço CA-50 ø 6,3mm para estaca (corte e dobra em obra)</v>
      </c>
      <c r="D245" s="406" t="s">
        <v>941</v>
      </c>
      <c r="E245" s="407" t="str">
        <f>VLOOKUP(D245,Insumos!$B$1:$C$15011,2,FALSE)</f>
        <v>KG</v>
      </c>
      <c r="F245" s="416">
        <v>1.1000000000000001</v>
      </c>
      <c r="G245" s="417">
        <f>VLOOKUP(D245,Insumos!$B$1:$D$15011,3,FALSE)</f>
        <v>6.129251700680272</v>
      </c>
      <c r="H245" s="415">
        <f>_xlfn.IFS(B245="Serviço",SUMIFS($H246:H$1539,$C246:C$1539,$C245),B245="Insumo",F245*G245,B245="Etapa","")</f>
        <v>6.7421768707482999</v>
      </c>
      <c r="I245" s="40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4.25" hidden="1" customHeight="1" outlineLevel="2" x14ac:dyDescent="0.3">
      <c r="A246" s="406">
        <f t="shared" si="5"/>
        <v>30</v>
      </c>
      <c r="B246" s="406" t="s">
        <v>1385</v>
      </c>
      <c r="C246" s="406" t="str">
        <f t="shared" si="8"/>
        <v>Armação aço CA-50 ø 6,3mm para estaca (corte e dobra em obra)</v>
      </c>
      <c r="D246" s="406" t="s">
        <v>937</v>
      </c>
      <c r="E246" s="407" t="str">
        <f>VLOOKUP(D246,Insumos!$B$1:$C$15011,2,FALSE)</f>
        <v>KG</v>
      </c>
      <c r="F246" s="416">
        <v>2.0500000000000001E-2</v>
      </c>
      <c r="G246" s="417">
        <f>VLOOKUP(D246,Insumos!$B$1:$D$15011,3,FALSE)</f>
        <v>27.55</v>
      </c>
      <c r="H246" s="415">
        <f>_xlfn.IFS(B246="Serviço",SUMIFS($H247:H$1539,$C247:C$1539,$C246),B246="Insumo",F246*G246,B246="Etapa","")</f>
        <v>0.56477500000000003</v>
      </c>
      <c r="I246" s="40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4.25" hidden="1" customHeight="1" outlineLevel="2" x14ac:dyDescent="0.3">
      <c r="A247" s="406">
        <f t="shared" si="5"/>
        <v>30</v>
      </c>
      <c r="B247" s="406" t="s">
        <v>1385</v>
      </c>
      <c r="C247" s="406" t="str">
        <f t="shared" si="8"/>
        <v>Armação aço CA-50 ø 6,3mm para estaca (corte e dobra em obra)</v>
      </c>
      <c r="D247" s="406" t="s">
        <v>1281</v>
      </c>
      <c r="E247" s="407" t="str">
        <f>VLOOKUP(D247,Insumos!$B$1:$C$15011,2,FALSE)</f>
        <v>UN</v>
      </c>
      <c r="F247" s="416">
        <v>0.05</v>
      </c>
      <c r="G247" s="417">
        <f>VLOOKUP(D247,Insumos!$B$1:$D$15011,3,FALSE)</f>
        <v>0.43</v>
      </c>
      <c r="H247" s="415">
        <f>_xlfn.IFS(B247="Serviço",SUMIFS($H248:H$1539,$C248:C$1539,$C247),B247="Insumo",F247*G247,B247="Etapa","")</f>
        <v>2.1500000000000002E-2</v>
      </c>
      <c r="I247" s="40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4.25" hidden="1" customHeight="1" outlineLevel="1" x14ac:dyDescent="0.3">
      <c r="A248" s="406">
        <f t="shared" si="5"/>
        <v>1</v>
      </c>
      <c r="B248" s="406" t="s">
        <v>593</v>
      </c>
      <c r="C248" s="406" t="str">
        <f t="shared" si="8"/>
        <v>Armação aço CA-50 ø 8,0mm para estaca (corte e dobra em obra)</v>
      </c>
      <c r="D248" s="406" t="s">
        <v>1390</v>
      </c>
      <c r="E248" s="407" t="e">
        <f>VLOOKUP(D248,Insumos!$B$1:$C$15011,2,FALSE)</f>
        <v>#N/A</v>
      </c>
      <c r="F248" s="406"/>
      <c r="G248" s="417" t="e">
        <f>VLOOKUP(D248,Insumos!$B$1:$D$15011,3,FALSE)</f>
        <v>#N/A</v>
      </c>
      <c r="H248" s="415">
        <f>_xlfn.IFS(B248="Serviço",SUMIFS($H249:H$1539,$C249:C$1539,$C248),B248="Insumo",F248*G248,B248="Etapa","")</f>
        <v>7.0652749999999997</v>
      </c>
      <c r="I248" s="408" t="s">
        <v>167</v>
      </c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4.25" hidden="1" customHeight="1" outlineLevel="2" x14ac:dyDescent="0.3">
      <c r="A249" s="406">
        <f t="shared" si="5"/>
        <v>5</v>
      </c>
      <c r="B249" s="406" t="s">
        <v>1385</v>
      </c>
      <c r="C249" s="406" t="str">
        <f t="shared" si="8"/>
        <v>Armação aço CA-50 ø 8,0mm para estaca (corte e dobra em obra)</v>
      </c>
      <c r="D249" s="406" t="s">
        <v>943</v>
      </c>
      <c r="E249" s="407" t="str">
        <f>VLOOKUP(D249,Insumos!$B$1:$C$15011,2,FALSE)</f>
        <v>KG</v>
      </c>
      <c r="F249" s="416">
        <v>1.1000000000000001</v>
      </c>
      <c r="G249" s="417">
        <f>VLOOKUP(D249,Insumos!$B$1:$D$15011,3,FALSE)</f>
        <v>5.89</v>
      </c>
      <c r="H249" s="415">
        <f>_xlfn.IFS(B249="Serviço",SUMIFS($H250:H$1539,$C250:C$1539,$C249),B249="Insumo",F249*G249,B249="Etapa","")</f>
        <v>6.4790000000000001</v>
      </c>
      <c r="I249" s="40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4.25" hidden="1" customHeight="1" outlineLevel="2" x14ac:dyDescent="0.3">
      <c r="A250" s="406">
        <f t="shared" si="5"/>
        <v>30</v>
      </c>
      <c r="B250" s="406" t="s">
        <v>1385</v>
      </c>
      <c r="C250" s="406" t="str">
        <f t="shared" si="8"/>
        <v>Armação aço CA-50 ø 8,0mm para estaca (corte e dobra em obra)</v>
      </c>
      <c r="D250" s="406" t="s">
        <v>937</v>
      </c>
      <c r="E250" s="407" t="str">
        <f>VLOOKUP(D250,Insumos!$B$1:$C$15011,2,FALSE)</f>
        <v>KG</v>
      </c>
      <c r="F250" s="416">
        <v>2.0500000000000001E-2</v>
      </c>
      <c r="G250" s="417">
        <f>VLOOKUP(D250,Insumos!$B$1:$D$15011,3,FALSE)</f>
        <v>27.55</v>
      </c>
      <c r="H250" s="415">
        <f>_xlfn.IFS(B250="Serviço",SUMIFS($H251:H$1539,$C251:C$1539,$C250),B250="Insumo",F250*G250,B250="Etapa","")</f>
        <v>0.56477500000000003</v>
      </c>
      <c r="I250" s="40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4.25" hidden="1" customHeight="1" outlineLevel="2" x14ac:dyDescent="0.3">
      <c r="A251" s="406">
        <f t="shared" si="5"/>
        <v>30</v>
      </c>
      <c r="B251" s="406" t="s">
        <v>1385</v>
      </c>
      <c r="C251" s="406" t="str">
        <f t="shared" si="8"/>
        <v>Armação aço CA-50 ø 8,0mm para estaca (corte e dobra em obra)</v>
      </c>
      <c r="D251" s="406" t="s">
        <v>1281</v>
      </c>
      <c r="E251" s="407" t="str">
        <f>VLOOKUP(D251,Insumos!$B$1:$C$15011,2,FALSE)</f>
        <v>UN</v>
      </c>
      <c r="F251" s="416">
        <v>0.05</v>
      </c>
      <c r="G251" s="417">
        <f>VLOOKUP(D251,Insumos!$B$1:$D$15011,3,FALSE)</f>
        <v>0.43</v>
      </c>
      <c r="H251" s="415">
        <f>_xlfn.IFS(B251="Serviço",SUMIFS($H252:H$1539,$C252:C$1539,$C251),B251="Insumo",F251*G251,B251="Etapa","")</f>
        <v>2.1500000000000002E-2</v>
      </c>
      <c r="I251" s="40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4.25" hidden="1" customHeight="1" outlineLevel="1" x14ac:dyDescent="0.3">
      <c r="A252" s="406">
        <f t="shared" si="5"/>
        <v>1</v>
      </c>
      <c r="B252" s="406" t="s">
        <v>593</v>
      </c>
      <c r="C252" s="406" t="str">
        <f t="shared" si="8"/>
        <v>Armação aço CA-50 ø 10,0mm para estaca (corte e dobra em obra)</v>
      </c>
      <c r="D252" s="406" t="s">
        <v>1391</v>
      </c>
      <c r="E252" s="407" t="e">
        <f>VLOOKUP(D252,Insumos!$B$1:$C$15011,2,FALSE)</f>
        <v>#N/A</v>
      </c>
      <c r="F252" s="406"/>
      <c r="G252" s="417" t="e">
        <f>VLOOKUP(D252,Insumos!$B$1:$D$15011,3,FALSE)</f>
        <v>#N/A</v>
      </c>
      <c r="H252" s="415">
        <f>_xlfn.IFS(B252="Serviço",SUMIFS($H253:H$1539,$C253:C$1539,$C252),B252="Insumo",F252*G252,B252="Etapa","")</f>
        <v>7.0652749999999997</v>
      </c>
      <c r="I252" s="408" t="s">
        <v>167</v>
      </c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4.25" hidden="1" customHeight="1" outlineLevel="2" x14ac:dyDescent="0.3">
      <c r="A253" s="406">
        <f t="shared" si="5"/>
        <v>4</v>
      </c>
      <c r="B253" s="406" t="s">
        <v>1385</v>
      </c>
      <c r="C253" s="406" t="str">
        <f t="shared" si="8"/>
        <v>Armação aço CA-50 ø 10,0mm para estaca (corte e dobra em obra)</v>
      </c>
      <c r="D253" s="406" t="s">
        <v>944</v>
      </c>
      <c r="E253" s="407" t="str">
        <f>VLOOKUP(D253,Insumos!$B$1:$C$15011,2,FALSE)</f>
        <v>KG</v>
      </c>
      <c r="F253" s="416">
        <v>1.1000000000000001</v>
      </c>
      <c r="G253" s="417">
        <f>VLOOKUP(D253,Insumos!$B$1:$D$15011,3,FALSE)</f>
        <v>5.89</v>
      </c>
      <c r="H253" s="415">
        <f>_xlfn.IFS(B253="Serviço",SUMIFS($H254:H$1539,$C254:C$1539,$C253),B253="Insumo",F253*G253,B253="Etapa","")</f>
        <v>6.4790000000000001</v>
      </c>
      <c r="I253" s="40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4.25" hidden="1" customHeight="1" outlineLevel="2" x14ac:dyDescent="0.3">
      <c r="A254" s="406">
        <f t="shared" si="5"/>
        <v>30</v>
      </c>
      <c r="B254" s="406" t="s">
        <v>1385</v>
      </c>
      <c r="C254" s="406" t="str">
        <f t="shared" si="8"/>
        <v>Armação aço CA-50 ø 10,0mm para estaca (corte e dobra em obra)</v>
      </c>
      <c r="D254" s="406" t="s">
        <v>937</v>
      </c>
      <c r="E254" s="407" t="str">
        <f>VLOOKUP(D254,Insumos!$B$1:$C$15011,2,FALSE)</f>
        <v>KG</v>
      </c>
      <c r="F254" s="416">
        <v>2.0500000000000001E-2</v>
      </c>
      <c r="G254" s="417">
        <f>VLOOKUP(D254,Insumos!$B$1:$D$15011,3,FALSE)</f>
        <v>27.55</v>
      </c>
      <c r="H254" s="415">
        <f>_xlfn.IFS(B254="Serviço",SUMIFS($H255:H$1539,$C255:C$1539,$C254),B254="Insumo",F254*G254,B254="Etapa","")</f>
        <v>0.56477500000000003</v>
      </c>
      <c r="I254" s="40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4.25" hidden="1" customHeight="1" outlineLevel="2" x14ac:dyDescent="0.3">
      <c r="A255" s="406">
        <f t="shared" si="5"/>
        <v>30</v>
      </c>
      <c r="B255" s="406" t="s">
        <v>1385</v>
      </c>
      <c r="C255" s="406" t="str">
        <f t="shared" si="8"/>
        <v>Armação aço CA-50 ø 10,0mm para estaca (corte e dobra em obra)</v>
      </c>
      <c r="D255" s="406" t="s">
        <v>1281</v>
      </c>
      <c r="E255" s="407" t="str">
        <f>VLOOKUP(D255,Insumos!$B$1:$C$15011,2,FALSE)</f>
        <v>UN</v>
      </c>
      <c r="F255" s="416">
        <v>0.05</v>
      </c>
      <c r="G255" s="417">
        <f>VLOOKUP(D255,Insumos!$B$1:$D$15011,3,FALSE)</f>
        <v>0.43</v>
      </c>
      <c r="H255" s="415">
        <f>_xlfn.IFS(B255="Serviço",SUMIFS($H256:H$1539,$C256:C$1539,$C255),B255="Insumo",F255*G255,B255="Etapa","")</f>
        <v>2.1500000000000002E-2</v>
      </c>
      <c r="I255" s="40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4.25" hidden="1" customHeight="1" outlineLevel="1" x14ac:dyDescent="0.3">
      <c r="A256" s="406">
        <f t="shared" si="5"/>
        <v>1</v>
      </c>
      <c r="B256" s="406" t="s">
        <v>593</v>
      </c>
      <c r="C256" s="406" t="str">
        <f t="shared" si="8"/>
        <v>Armação aço CA-50 ø 16,0mm para estaca (corte e dobra em obra)</v>
      </c>
      <c r="D256" s="406" t="s">
        <v>670</v>
      </c>
      <c r="E256" s="407" t="e">
        <f>VLOOKUP(D256,Insumos!$B$1:$C$15011,2,FALSE)</f>
        <v>#N/A</v>
      </c>
      <c r="F256" s="406"/>
      <c r="G256" s="417" t="e">
        <f>VLOOKUP(D256,Insumos!$B$1:$D$15011,3,FALSE)</f>
        <v>#N/A</v>
      </c>
      <c r="H256" s="415">
        <f>_xlfn.IFS(B256="Serviço",SUMIFS($H257:H$1539,$C257:C$1539,$C256),B256="Insumo",F256*G256,B256="Etapa","")</f>
        <v>6.6893451754385973</v>
      </c>
      <c r="I256" s="408" t="s">
        <v>167</v>
      </c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4.25" hidden="1" customHeight="1" outlineLevel="2" x14ac:dyDescent="0.3">
      <c r="A257" s="406">
        <f t="shared" si="5"/>
        <v>4</v>
      </c>
      <c r="B257" s="406" t="s">
        <v>1385</v>
      </c>
      <c r="C257" s="406" t="str">
        <f t="shared" si="8"/>
        <v>Armação aço CA-50 ø 16,0mm para estaca (corte e dobra em obra)</v>
      </c>
      <c r="D257" s="406" t="s">
        <v>946</v>
      </c>
      <c r="E257" s="407" t="str">
        <f>VLOOKUP(D257,Insumos!$B$1:$C$15011,2,FALSE)</f>
        <v>KG</v>
      </c>
      <c r="F257" s="416">
        <v>1.1000000000000001</v>
      </c>
      <c r="G257" s="417">
        <f>VLOOKUP(D257,Insumos!$B$1:$D$15011,3,FALSE)</f>
        <v>5.5482456140350882</v>
      </c>
      <c r="H257" s="415">
        <f>_xlfn.IFS(B257="Serviço",SUMIFS($H258:H$1539,$C258:C$1539,$C257),B257="Insumo",F257*G257,B257="Etapa","")</f>
        <v>6.1030701754385976</v>
      </c>
      <c r="I257" s="40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4.25" hidden="1" customHeight="1" outlineLevel="2" x14ac:dyDescent="0.3">
      <c r="A258" s="406">
        <f t="shared" ref="A258:A321" si="9">COUNTIFS($D$2:$D$1438,D258,$B$2:$B$1438,B258)</f>
        <v>30</v>
      </c>
      <c r="B258" s="406" t="s">
        <v>1385</v>
      </c>
      <c r="C258" s="406" t="str">
        <f t="shared" si="8"/>
        <v>Armação aço CA-50 ø 16,0mm para estaca (corte e dobra em obra)</v>
      </c>
      <c r="D258" s="406" t="s">
        <v>937</v>
      </c>
      <c r="E258" s="407" t="str">
        <f>VLOOKUP(D258,Insumos!$B$1:$C$15011,2,FALSE)</f>
        <v>KG</v>
      </c>
      <c r="F258" s="416">
        <v>2.0500000000000001E-2</v>
      </c>
      <c r="G258" s="417">
        <f>VLOOKUP(D258,Insumos!$B$1:$D$15011,3,FALSE)</f>
        <v>27.55</v>
      </c>
      <c r="H258" s="415">
        <f>_xlfn.IFS(B258="Serviço",SUMIFS($H259:H$1539,$C259:C$1539,$C258),B258="Insumo",F258*G258,B258="Etapa","")</f>
        <v>0.56477500000000003</v>
      </c>
      <c r="I258" s="40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4.25" hidden="1" customHeight="1" outlineLevel="2" x14ac:dyDescent="0.3">
      <c r="A259" s="406">
        <f t="shared" si="9"/>
        <v>30</v>
      </c>
      <c r="B259" s="406" t="s">
        <v>1385</v>
      </c>
      <c r="C259" s="406" t="str">
        <f t="shared" si="8"/>
        <v>Armação aço CA-50 ø 16,0mm para estaca (corte e dobra em obra)</v>
      </c>
      <c r="D259" s="406" t="s">
        <v>1281</v>
      </c>
      <c r="E259" s="407" t="str">
        <f>VLOOKUP(D259,Insumos!$B$1:$C$15011,2,FALSE)</f>
        <v>UN</v>
      </c>
      <c r="F259" s="416">
        <v>0.05</v>
      </c>
      <c r="G259" s="417">
        <f>VLOOKUP(D259,Insumos!$B$1:$D$15011,3,FALSE)</f>
        <v>0.43</v>
      </c>
      <c r="H259" s="415">
        <f>_xlfn.IFS(B259="Serviço",SUMIFS($H260:H$1539,$C260:C$1539,$C259),B259="Insumo",F259*G259,B259="Etapa","")</f>
        <v>2.1500000000000002E-2</v>
      </c>
      <c r="I259" s="40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4.25" hidden="1" customHeight="1" outlineLevel="1" x14ac:dyDescent="0.3">
      <c r="A260" s="406">
        <f t="shared" si="9"/>
        <v>1</v>
      </c>
      <c r="B260" s="406" t="s">
        <v>593</v>
      </c>
      <c r="C260" s="406" t="str">
        <f t="shared" si="8"/>
        <v>Armação aço CA-50 ø 20,0mm para estaca (corte e dobra em obra)</v>
      </c>
      <c r="D260" s="406" t="s">
        <v>1392</v>
      </c>
      <c r="E260" s="407" t="e">
        <f>VLOOKUP(D260,Insumos!$B$1:$C$15011,2,FALSE)</f>
        <v>#N/A</v>
      </c>
      <c r="F260" s="406"/>
      <c r="G260" s="417" t="e">
        <f>VLOOKUP(D260,Insumos!$B$1:$D$15011,3,FALSE)</f>
        <v>#N/A</v>
      </c>
      <c r="H260" s="415">
        <f>_xlfn.IFS(B260="Serviço",SUMIFS($H261:H$1539,$C261:C$1539,$C260),B260="Insumo",F260*G260,B260="Etapa","")</f>
        <v>6.6893451754385973</v>
      </c>
      <c r="I260" s="408" t="s">
        <v>167</v>
      </c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4.25" hidden="1" customHeight="1" outlineLevel="2" x14ac:dyDescent="0.3">
      <c r="A261" s="406">
        <f t="shared" si="9"/>
        <v>4</v>
      </c>
      <c r="B261" s="406" t="s">
        <v>1385</v>
      </c>
      <c r="C261" s="406" t="str">
        <f t="shared" si="8"/>
        <v>Armação aço CA-50 ø 20,0mm para estaca (corte e dobra em obra)</v>
      </c>
      <c r="D261" s="406" t="s">
        <v>947</v>
      </c>
      <c r="E261" s="407" t="str">
        <f>VLOOKUP(D261,Insumos!$B$1:$C$15011,2,FALSE)</f>
        <v>KG</v>
      </c>
      <c r="F261" s="416">
        <v>1.1000000000000001</v>
      </c>
      <c r="G261" s="417">
        <f>VLOOKUP(D261,Insumos!$B$1:$D$15011,3,FALSE)</f>
        <v>5.5482456140350882</v>
      </c>
      <c r="H261" s="415">
        <f>_xlfn.IFS(B261="Serviço",SUMIFS($H262:H$1539,$C262:C$1539,$C261),B261="Insumo",F261*G261,B261="Etapa","")</f>
        <v>6.1030701754385976</v>
      </c>
      <c r="I261" s="40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4.25" hidden="1" customHeight="1" outlineLevel="2" x14ac:dyDescent="0.3">
      <c r="A262" s="406">
        <f t="shared" si="9"/>
        <v>30</v>
      </c>
      <c r="B262" s="406" t="s">
        <v>1385</v>
      </c>
      <c r="C262" s="406" t="str">
        <f t="shared" si="8"/>
        <v>Armação aço CA-50 ø 20,0mm para estaca (corte e dobra em obra)</v>
      </c>
      <c r="D262" s="406" t="s">
        <v>937</v>
      </c>
      <c r="E262" s="407" t="str">
        <f>VLOOKUP(D262,Insumos!$B$1:$C$15011,2,FALSE)</f>
        <v>KG</v>
      </c>
      <c r="F262" s="416">
        <v>2.0500000000000001E-2</v>
      </c>
      <c r="G262" s="417">
        <f>VLOOKUP(D262,Insumos!$B$1:$D$15011,3,FALSE)</f>
        <v>27.55</v>
      </c>
      <c r="H262" s="415">
        <f>_xlfn.IFS(B262="Serviço",SUMIFS($H263:H$1539,$C263:C$1539,$C262),B262="Insumo",F262*G262,B262="Etapa","")</f>
        <v>0.56477500000000003</v>
      </c>
      <c r="I262" s="40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4.25" hidden="1" customHeight="1" outlineLevel="2" x14ac:dyDescent="0.3">
      <c r="A263" s="406">
        <f t="shared" si="9"/>
        <v>30</v>
      </c>
      <c r="B263" s="406" t="s">
        <v>1385</v>
      </c>
      <c r="C263" s="406" t="str">
        <f t="shared" si="8"/>
        <v>Armação aço CA-50 ø 20,0mm para estaca (corte e dobra em obra)</v>
      </c>
      <c r="D263" s="406" t="s">
        <v>1281</v>
      </c>
      <c r="E263" s="407" t="str">
        <f>VLOOKUP(D263,Insumos!$B$1:$C$15011,2,FALSE)</f>
        <v>UN</v>
      </c>
      <c r="F263" s="416">
        <v>0.05</v>
      </c>
      <c r="G263" s="417">
        <f>VLOOKUP(D263,Insumos!$B$1:$D$15011,3,FALSE)</f>
        <v>0.43</v>
      </c>
      <c r="H263" s="415">
        <f>_xlfn.IFS(B263="Serviço",SUMIFS($H264:H$1539,$C264:C$1539,$C263),B263="Insumo",F263*G263,B263="Etapa","")</f>
        <v>2.1500000000000002E-2</v>
      </c>
      <c r="I263" s="40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4.25" hidden="1" customHeight="1" outlineLevel="1" x14ac:dyDescent="0.3">
      <c r="A264" s="406">
        <f t="shared" si="9"/>
        <v>1</v>
      </c>
      <c r="B264" s="406" t="s">
        <v>593</v>
      </c>
      <c r="C264" s="406" t="str">
        <f t="shared" si="8"/>
        <v xml:space="preserve">Armação aço CA-60 ø 5,00mm para estaca (corte e dobra em obra) </v>
      </c>
      <c r="D264" s="406" t="s">
        <v>1393</v>
      </c>
      <c r="E264" s="407" t="e">
        <f>VLOOKUP(D264,Insumos!$B$1:$C$15011,2,FALSE)</f>
        <v>#N/A</v>
      </c>
      <c r="F264" s="406"/>
      <c r="G264" s="417" t="e">
        <f>VLOOKUP(D264,Insumos!$B$1:$D$15011,3,FALSE)</f>
        <v>#N/A</v>
      </c>
      <c r="H264" s="415">
        <f>_xlfn.IFS(B264="Serviço",SUMIFS($H265:H$1539,$C265:C$1539,$C264),B264="Insumo",F264*G264,B264="Etapa","")</f>
        <v>8.0327035714285717</v>
      </c>
      <c r="I264" s="408" t="s">
        <v>167</v>
      </c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4.25" hidden="1" customHeight="1" outlineLevel="2" x14ac:dyDescent="0.3">
      <c r="A265" s="406">
        <f t="shared" si="9"/>
        <v>4</v>
      </c>
      <c r="B265" s="406" t="s">
        <v>1385</v>
      </c>
      <c r="C265" s="406" t="str">
        <f t="shared" si="8"/>
        <v xml:space="preserve">Armação aço CA-60 ø 5,00mm para estaca (corte e dobra em obra) </v>
      </c>
      <c r="D265" s="406" t="s">
        <v>949</v>
      </c>
      <c r="E265" s="407" t="str">
        <f>VLOOKUP(D265,Insumos!$B$1:$C$15011,2,FALSE)</f>
        <v>KG</v>
      </c>
      <c r="F265" s="416">
        <v>1.1000000000000001</v>
      </c>
      <c r="G265" s="417">
        <f>VLOOKUP(D265,Insumos!$B$1:$D$15011,3,FALSE)</f>
        <v>6.7694805194805197</v>
      </c>
      <c r="H265" s="415">
        <f>_xlfn.IFS(B265="Serviço",SUMIFS($H266:H$1539,$C266:C$1539,$C265),B265="Insumo",F265*G265,B265="Etapa","")</f>
        <v>7.4464285714285721</v>
      </c>
      <c r="I265" s="40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4.25" hidden="1" customHeight="1" outlineLevel="2" x14ac:dyDescent="0.3">
      <c r="A266" s="406">
        <f t="shared" si="9"/>
        <v>30</v>
      </c>
      <c r="B266" s="406" t="s">
        <v>1385</v>
      </c>
      <c r="C266" s="406" t="str">
        <f t="shared" si="8"/>
        <v xml:space="preserve">Armação aço CA-60 ø 5,00mm para estaca (corte e dobra em obra) </v>
      </c>
      <c r="D266" s="406" t="s">
        <v>937</v>
      </c>
      <c r="E266" s="407" t="str">
        <f>VLOOKUP(D266,Insumos!$B$1:$C$15011,2,FALSE)</f>
        <v>KG</v>
      </c>
      <c r="F266" s="416">
        <v>2.0500000000000001E-2</v>
      </c>
      <c r="G266" s="417">
        <f>VLOOKUP(D266,Insumos!$B$1:$D$15011,3,FALSE)</f>
        <v>27.55</v>
      </c>
      <c r="H266" s="415">
        <f>_xlfn.IFS(B266="Serviço",SUMIFS($H267:H$1539,$C267:C$1539,$C266),B266="Insumo",F266*G266,B266="Etapa","")</f>
        <v>0.56477500000000003</v>
      </c>
      <c r="I266" s="40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4.25" hidden="1" customHeight="1" outlineLevel="2" x14ac:dyDescent="0.3">
      <c r="A267" s="406">
        <f t="shared" si="9"/>
        <v>30</v>
      </c>
      <c r="B267" s="406" t="s">
        <v>1385</v>
      </c>
      <c r="C267" s="406" t="str">
        <f t="shared" si="8"/>
        <v xml:space="preserve">Armação aço CA-60 ø 5,00mm para estaca (corte e dobra em obra) </v>
      </c>
      <c r="D267" s="406" t="s">
        <v>1281</v>
      </c>
      <c r="E267" s="407" t="str">
        <f>VLOOKUP(D267,Insumos!$B$1:$C$15011,2,FALSE)</f>
        <v>UN</v>
      </c>
      <c r="F267" s="416">
        <v>0.05</v>
      </c>
      <c r="G267" s="417">
        <f>VLOOKUP(D267,Insumos!$B$1:$D$15011,3,FALSE)</f>
        <v>0.43</v>
      </c>
      <c r="H267" s="415">
        <f>_xlfn.IFS(B267="Serviço",SUMIFS($H268:H$1539,$C268:C$1539,$C267),B267="Insumo",F267*G267,B267="Etapa","")</f>
        <v>2.1500000000000002E-2</v>
      </c>
      <c r="I267" s="40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4.25" hidden="1" customHeight="1" outlineLevel="1" x14ac:dyDescent="0.3">
      <c r="A268" s="406">
        <f t="shared" si="9"/>
        <v>1</v>
      </c>
      <c r="B268" s="406" t="s">
        <v>593</v>
      </c>
      <c r="C268" s="406" t="str">
        <f t="shared" si="8"/>
        <v>Concreto Usinado bombeável para estacas 25MPa  - incluindo serviço de bombeamento</v>
      </c>
      <c r="D268" s="406" t="s">
        <v>1394</v>
      </c>
      <c r="E268" s="407" t="e">
        <f>VLOOKUP(D268,Insumos!$B$1:$C$15011,2,FALSE)</f>
        <v>#N/A</v>
      </c>
      <c r="F268" s="406"/>
      <c r="G268" s="417" t="e">
        <f>VLOOKUP(D268,Insumos!$B$1:$D$15011,3,FALSE)</f>
        <v>#N/A</v>
      </c>
      <c r="H268" s="415">
        <f>_xlfn.IFS(B268="Serviço",SUMIFS($H269:H$1539,$C269:C$1539,$C268),B268="Insumo",F268*G268,B268="Etapa","")</f>
        <v>693.66</v>
      </c>
      <c r="I268" s="408" t="s">
        <v>167</v>
      </c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4.25" hidden="1" customHeight="1" outlineLevel="2" x14ac:dyDescent="0.3">
      <c r="A269" s="406">
        <f t="shared" si="9"/>
        <v>3</v>
      </c>
      <c r="B269" s="406" t="s">
        <v>1385</v>
      </c>
      <c r="C269" s="406" t="str">
        <f t="shared" si="8"/>
        <v>Concreto Usinado bombeável para estacas 25MPa  - incluindo serviço de bombeamento</v>
      </c>
      <c r="D269" s="406" t="s">
        <v>1032</v>
      </c>
      <c r="E269" s="407" t="str">
        <f>VLOOKUP(D269,Insumos!$B$1:$C$15011,2,FALSE)</f>
        <v>M3</v>
      </c>
      <c r="F269" s="416">
        <v>1.3</v>
      </c>
      <c r="G269" s="417">
        <f>VLOOKUP(D269,Insumos!$B$1:$D$15011,3,FALSE)</f>
        <v>492.99999999999994</v>
      </c>
      <c r="H269" s="415">
        <f>_xlfn.IFS(B269="Serviço",SUMIFS($H270:H$1539,$C270:C$1539,$C269),B269="Insumo",F269*G269,B269="Etapa","")</f>
        <v>640.9</v>
      </c>
      <c r="I269" s="40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4.25" hidden="1" customHeight="1" outlineLevel="2" x14ac:dyDescent="0.3">
      <c r="A270" s="406">
        <f t="shared" si="9"/>
        <v>16</v>
      </c>
      <c r="B270" s="406" t="s">
        <v>1385</v>
      </c>
      <c r="C270" s="406" t="str">
        <f t="shared" si="8"/>
        <v>Concreto Usinado bombeável para estacas 25MPa  - incluindo serviço de bombeamento</v>
      </c>
      <c r="D270" s="406" t="s">
        <v>1349</v>
      </c>
      <c r="E270" s="407" t="str">
        <f>VLOOKUP(D270,Insumos!$B$1:$C$15011,2,FALSE)</f>
        <v>M3</v>
      </c>
      <c r="F270" s="416">
        <v>1.3</v>
      </c>
      <c r="G270" s="417">
        <f>VLOOKUP(D270,Insumos!$B$1:$D$15011,3,FALSE)</f>
        <v>40</v>
      </c>
      <c r="H270" s="415">
        <f>_xlfn.IFS(B270="Serviço",SUMIFS($H271:H$1539,$C271:C$1539,$C270),B270="Insumo",F270*G270,B270="Etapa","")</f>
        <v>52</v>
      </c>
      <c r="I270" s="40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4.25" hidden="1" customHeight="1" outlineLevel="2" x14ac:dyDescent="0.3">
      <c r="A271" s="406">
        <f t="shared" si="9"/>
        <v>36</v>
      </c>
      <c r="B271" s="406" t="s">
        <v>1385</v>
      </c>
      <c r="C271" s="406" t="str">
        <f t="shared" si="8"/>
        <v>Concreto Usinado bombeável para estacas 25MPa  - incluindo serviço de bombeamento</v>
      </c>
      <c r="D271" s="406" t="s">
        <v>1243</v>
      </c>
      <c r="E271" s="407" t="str">
        <f>VLOOKUP(D271,Insumos!$B$1:$C$15011,2,FALSE)</f>
        <v>KG</v>
      </c>
      <c r="F271" s="416">
        <v>1</v>
      </c>
      <c r="G271" s="417">
        <f>VLOOKUP(D271,Insumos!$B$1:$D$15011,3,FALSE)</f>
        <v>0.76</v>
      </c>
      <c r="H271" s="415">
        <f>_xlfn.IFS(B271="Serviço",SUMIFS($H272:H$1539,$C272:C$1539,$C271),B271="Insumo",F271*G271,B271="Etapa","")</f>
        <v>0.76</v>
      </c>
      <c r="I271" s="40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4.25" hidden="1" customHeight="1" outlineLevel="1" x14ac:dyDescent="0.3">
      <c r="A272" s="406">
        <f t="shared" si="9"/>
        <v>1</v>
      </c>
      <c r="B272" s="406" t="s">
        <v>593</v>
      </c>
      <c r="C272" s="406" t="str">
        <f t="shared" si="8"/>
        <v>Concreto Usinado bombeável para estacas 30MPa  - incluindo serviço de bombeamento</v>
      </c>
      <c r="D272" s="406" t="s">
        <v>1395</v>
      </c>
      <c r="E272" s="407" t="e">
        <f>VLOOKUP(D272,Insumos!$B$1:$C$15011,2,FALSE)</f>
        <v>#N/A</v>
      </c>
      <c r="F272" s="406"/>
      <c r="G272" s="417" t="e">
        <f>VLOOKUP(D272,Insumos!$B$1:$D$15011,3,FALSE)</f>
        <v>#N/A</v>
      </c>
      <c r="H272" s="415">
        <f>_xlfn.IFS(B272="Serviço",SUMIFS($H273:H$1539,$C273:C$1539,$C272),B272="Insumo",F272*G272,B272="Etapa","")</f>
        <v>725.70500000000004</v>
      </c>
      <c r="I272" s="408" t="s">
        <v>167</v>
      </c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4.25" hidden="1" customHeight="1" outlineLevel="2" x14ac:dyDescent="0.3">
      <c r="A273" s="406">
        <f t="shared" si="9"/>
        <v>1</v>
      </c>
      <c r="B273" s="406" t="s">
        <v>1385</v>
      </c>
      <c r="C273" s="406" t="str">
        <f t="shared" si="8"/>
        <v>Concreto Usinado bombeável para estacas 30MPa  - incluindo serviço de bombeamento</v>
      </c>
      <c r="D273" s="406" t="s">
        <v>1034</v>
      </c>
      <c r="E273" s="407" t="str">
        <f>VLOOKUP(D273,Insumos!$B$1:$C$15011,2,FALSE)</f>
        <v>M3</v>
      </c>
      <c r="F273" s="416">
        <v>1.3</v>
      </c>
      <c r="G273" s="417">
        <f>VLOOKUP(D273,Insumos!$B$1:$D$15011,3,FALSE)</f>
        <v>517.65</v>
      </c>
      <c r="H273" s="415">
        <f>_xlfn.IFS(B273="Serviço",SUMIFS($H274:H$1539,$C274:C$1539,$C273),B273="Insumo",F273*G273,B273="Etapa","")</f>
        <v>672.94500000000005</v>
      </c>
      <c r="I273" s="40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4.25" hidden="1" customHeight="1" outlineLevel="2" x14ac:dyDescent="0.3">
      <c r="A274" s="406">
        <f t="shared" si="9"/>
        <v>16</v>
      </c>
      <c r="B274" s="406" t="s">
        <v>1385</v>
      </c>
      <c r="C274" s="406" t="str">
        <f t="shared" si="8"/>
        <v>Concreto Usinado bombeável para estacas 30MPa  - incluindo serviço de bombeamento</v>
      </c>
      <c r="D274" s="406" t="s">
        <v>1349</v>
      </c>
      <c r="E274" s="407" t="str">
        <f>VLOOKUP(D274,Insumos!$B$1:$C$15011,2,FALSE)</f>
        <v>M3</v>
      </c>
      <c r="F274" s="416">
        <v>1.3</v>
      </c>
      <c r="G274" s="417">
        <f>VLOOKUP(D274,Insumos!$B$1:$D$15011,3,FALSE)</f>
        <v>40</v>
      </c>
      <c r="H274" s="415">
        <f>_xlfn.IFS(B274="Serviço",SUMIFS($H275:H$1539,$C275:C$1539,$C274),B274="Insumo",F274*G274,B274="Etapa","")</f>
        <v>52</v>
      </c>
      <c r="I274" s="40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4.25" hidden="1" customHeight="1" outlineLevel="2" x14ac:dyDescent="0.3">
      <c r="A275" s="406">
        <f t="shared" si="9"/>
        <v>36</v>
      </c>
      <c r="B275" s="406" t="s">
        <v>1385</v>
      </c>
      <c r="C275" s="406" t="str">
        <f t="shared" si="8"/>
        <v>Concreto Usinado bombeável para estacas 30MPa  - incluindo serviço de bombeamento</v>
      </c>
      <c r="D275" s="406" t="s">
        <v>1243</v>
      </c>
      <c r="E275" s="407" t="str">
        <f>VLOOKUP(D275,Insumos!$B$1:$C$15011,2,FALSE)</f>
        <v>KG</v>
      </c>
      <c r="F275" s="416">
        <v>1</v>
      </c>
      <c r="G275" s="417">
        <f>VLOOKUP(D275,Insumos!$B$1:$D$15011,3,FALSE)</f>
        <v>0.76</v>
      </c>
      <c r="H275" s="415">
        <f>_xlfn.IFS(B275="Serviço",SUMIFS($H276:H$1539,$C276:C$1539,$C275),B275="Insumo",F275*G275,B275="Etapa","")</f>
        <v>0.76</v>
      </c>
      <c r="I275" s="40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4.25" hidden="1" customHeight="1" outlineLevel="1" x14ac:dyDescent="0.3">
      <c r="A276" s="406">
        <f t="shared" si="9"/>
        <v>1</v>
      </c>
      <c r="B276" s="406" t="s">
        <v>593</v>
      </c>
      <c r="C276" s="406" t="str">
        <f t="shared" si="8"/>
        <v>Concreto Usinado bombeável para estacas 35MPa  - incluindo serviço de bombeamento</v>
      </c>
      <c r="D276" s="406" t="s">
        <v>1396</v>
      </c>
      <c r="E276" s="407" t="e">
        <f>VLOOKUP(D276,Insumos!$B$1:$C$15011,2,FALSE)</f>
        <v>#N/A</v>
      </c>
      <c r="F276" s="406"/>
      <c r="G276" s="417" t="e">
        <f>VLOOKUP(D276,Insumos!$B$1:$D$15011,3,FALSE)</f>
        <v>#N/A</v>
      </c>
      <c r="H276" s="415">
        <f>_xlfn.IFS(B276="Serviço",SUMIFS($H277:H$1539,$C277:C$1539,$C276),B276="Insumo",F276*G276,B276="Etapa","")</f>
        <v>787.26</v>
      </c>
      <c r="I276" s="408" t="s">
        <v>167</v>
      </c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4.25" hidden="1" customHeight="1" outlineLevel="2" x14ac:dyDescent="0.3">
      <c r="A277" s="406">
        <f t="shared" si="9"/>
        <v>1</v>
      </c>
      <c r="B277" s="406" t="s">
        <v>1385</v>
      </c>
      <c r="C277" s="406" t="str">
        <f t="shared" si="8"/>
        <v>Concreto Usinado bombeável para estacas 35MPa  - incluindo serviço de bombeamento</v>
      </c>
      <c r="D277" s="406" t="s">
        <v>1036</v>
      </c>
      <c r="E277" s="407" t="str">
        <f>VLOOKUP(D277,Insumos!$B$1:$C$15011,2,FALSE)</f>
        <v>M3</v>
      </c>
      <c r="F277" s="416">
        <v>1.3</v>
      </c>
      <c r="G277" s="417">
        <f>VLOOKUP(D277,Insumos!$B$1:$D$15011,3,FALSE)</f>
        <v>565</v>
      </c>
      <c r="H277" s="415">
        <f>_xlfn.IFS(B277="Serviço",SUMIFS($H278:H$1539,$C278:C$1539,$C277),B277="Insumo",F277*G277,B277="Etapa","")</f>
        <v>734.5</v>
      </c>
      <c r="I277" s="40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4.25" hidden="1" customHeight="1" outlineLevel="2" x14ac:dyDescent="0.3">
      <c r="A278" s="406">
        <f t="shared" si="9"/>
        <v>16</v>
      </c>
      <c r="B278" s="406" t="s">
        <v>1385</v>
      </c>
      <c r="C278" s="406" t="str">
        <f t="shared" si="8"/>
        <v>Concreto Usinado bombeável para estacas 35MPa  - incluindo serviço de bombeamento</v>
      </c>
      <c r="D278" s="406" t="s">
        <v>1349</v>
      </c>
      <c r="E278" s="407" t="str">
        <f>VLOOKUP(D278,Insumos!$B$1:$C$15011,2,FALSE)</f>
        <v>M3</v>
      </c>
      <c r="F278" s="416">
        <v>1.3</v>
      </c>
      <c r="G278" s="417">
        <f>VLOOKUP(D278,Insumos!$B$1:$D$15011,3,FALSE)</f>
        <v>40</v>
      </c>
      <c r="H278" s="415">
        <f>_xlfn.IFS(B278="Serviço",SUMIFS($H279:H$1539,$C279:C$1539,$C278),B278="Insumo",F278*G278,B278="Etapa","")</f>
        <v>52</v>
      </c>
      <c r="I278" s="40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4.25" hidden="1" customHeight="1" outlineLevel="2" x14ac:dyDescent="0.3">
      <c r="A279" s="406">
        <f t="shared" si="9"/>
        <v>36</v>
      </c>
      <c r="B279" s="406" t="s">
        <v>1385</v>
      </c>
      <c r="C279" s="406" t="str">
        <f t="shared" si="8"/>
        <v>Concreto Usinado bombeável para estacas 35MPa  - incluindo serviço de bombeamento</v>
      </c>
      <c r="D279" s="406" t="s">
        <v>1243</v>
      </c>
      <c r="E279" s="407" t="str">
        <f>VLOOKUP(D279,Insumos!$B$1:$C$15011,2,FALSE)</f>
        <v>KG</v>
      </c>
      <c r="F279" s="416">
        <v>1</v>
      </c>
      <c r="G279" s="417">
        <f>VLOOKUP(D279,Insumos!$B$1:$D$15011,3,FALSE)</f>
        <v>0.76</v>
      </c>
      <c r="H279" s="415">
        <f>_xlfn.IFS(B279="Serviço",SUMIFS($H280:H$1539,$C280:C$1539,$C279),B279="Insumo",F279*G279,B279="Etapa","")</f>
        <v>0.76</v>
      </c>
      <c r="I279" s="40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4.25" hidden="1" customHeight="1" outlineLevel="1" x14ac:dyDescent="0.3">
      <c r="A280" s="406">
        <f t="shared" si="9"/>
        <v>1</v>
      </c>
      <c r="B280" s="406" t="s">
        <v>593</v>
      </c>
      <c r="C280" s="406" t="str">
        <f t="shared" si="8"/>
        <v>Concreto Usinado bombeável para estacas 40MPa  - incluindo serviço de bombeamento</v>
      </c>
      <c r="D280" s="406" t="s">
        <v>672</v>
      </c>
      <c r="E280" s="407" t="e">
        <f>VLOOKUP(D280,Insumos!$B$1:$C$15011,2,FALSE)</f>
        <v>#N/A</v>
      </c>
      <c r="F280" s="406"/>
      <c r="G280" s="417" t="e">
        <f>VLOOKUP(D280,Insumos!$B$1:$D$15011,3,FALSE)</f>
        <v>#N/A</v>
      </c>
      <c r="H280" s="415">
        <f>_xlfn.IFS(B280="Serviço",SUMIFS($H281:H$1539,$C281:C$1539,$C280),B280="Insumo",F280*G280,B280="Etapa","")</f>
        <v>826.26</v>
      </c>
      <c r="I280" s="408" t="s">
        <v>167</v>
      </c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4.25" hidden="1" customHeight="1" outlineLevel="2" x14ac:dyDescent="0.3">
      <c r="A281" s="406">
        <f t="shared" si="9"/>
        <v>1</v>
      </c>
      <c r="B281" s="406" t="s">
        <v>1385</v>
      </c>
      <c r="C281" s="406" t="str">
        <f t="shared" si="8"/>
        <v>Concreto Usinado bombeável para estacas 40MPa  - incluindo serviço de bombeamento</v>
      </c>
      <c r="D281" s="406" t="s">
        <v>1037</v>
      </c>
      <c r="E281" s="407" t="str">
        <f>VLOOKUP(D281,Insumos!$B$1:$C$15011,2,FALSE)</f>
        <v>M3</v>
      </c>
      <c r="F281" s="416">
        <v>1.3</v>
      </c>
      <c r="G281" s="417">
        <f>VLOOKUP(D281,Insumos!$B$1:$D$15011,3,FALSE)</f>
        <v>595</v>
      </c>
      <c r="H281" s="415">
        <f>_xlfn.IFS(B281="Serviço",SUMIFS($H282:H$1539,$C282:C$1539,$C281),B281="Insumo",F281*G281,B281="Etapa","")</f>
        <v>773.5</v>
      </c>
      <c r="I281" s="40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4.25" hidden="1" customHeight="1" outlineLevel="2" x14ac:dyDescent="0.3">
      <c r="A282" s="406">
        <f t="shared" si="9"/>
        <v>16</v>
      </c>
      <c r="B282" s="406" t="s">
        <v>1385</v>
      </c>
      <c r="C282" s="406" t="str">
        <f t="shared" si="8"/>
        <v>Concreto Usinado bombeável para estacas 40MPa  - incluindo serviço de bombeamento</v>
      </c>
      <c r="D282" s="406" t="s">
        <v>1349</v>
      </c>
      <c r="E282" s="407" t="str">
        <f>VLOOKUP(D282,Insumos!$B$1:$C$15011,2,FALSE)</f>
        <v>M3</v>
      </c>
      <c r="F282" s="416">
        <v>1.3</v>
      </c>
      <c r="G282" s="417">
        <f>VLOOKUP(D282,Insumos!$B$1:$D$15011,3,FALSE)</f>
        <v>40</v>
      </c>
      <c r="H282" s="415">
        <f>_xlfn.IFS(B282="Serviço",SUMIFS($H283:H$1539,$C283:C$1539,$C282),B282="Insumo",F282*G282,B282="Etapa","")</f>
        <v>52</v>
      </c>
      <c r="I282" s="40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4.25" hidden="1" customHeight="1" outlineLevel="2" x14ac:dyDescent="0.3">
      <c r="A283" s="406">
        <f t="shared" si="9"/>
        <v>36</v>
      </c>
      <c r="B283" s="406" t="s">
        <v>1385</v>
      </c>
      <c r="C283" s="406" t="str">
        <f t="shared" si="8"/>
        <v>Concreto Usinado bombeável para estacas 40MPa  - incluindo serviço de bombeamento</v>
      </c>
      <c r="D283" s="406" t="s">
        <v>1243</v>
      </c>
      <c r="E283" s="407" t="str">
        <f>VLOOKUP(D283,Insumos!$B$1:$C$15011,2,FALSE)</f>
        <v>KG</v>
      </c>
      <c r="F283" s="416">
        <v>1</v>
      </c>
      <c r="G283" s="417">
        <f>VLOOKUP(D283,Insumos!$B$1:$D$15011,3,FALSE)</f>
        <v>0.76</v>
      </c>
      <c r="H283" s="415">
        <f>_xlfn.IFS(B283="Serviço",SUMIFS($H284:H$1539,$C284:C$1539,$C283),B283="Insumo",F283*G283,B283="Etapa","")</f>
        <v>0.76</v>
      </c>
      <c r="I283" s="40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4.25" hidden="1" customHeight="1" outlineLevel="1" x14ac:dyDescent="0.3">
      <c r="A284" s="406">
        <f t="shared" si="9"/>
        <v>1</v>
      </c>
      <c r="B284" s="406" t="s">
        <v>593</v>
      </c>
      <c r="C284" s="406" t="str">
        <f t="shared" si="8"/>
        <v>Serviço de Arrasamento Mecanizado de Estacas</v>
      </c>
      <c r="D284" s="406" t="s">
        <v>1389</v>
      </c>
      <c r="E284" s="407" t="e">
        <f>VLOOKUP(D284,Insumos!$B$1:$C$15011,2,FALSE)</f>
        <v>#N/A</v>
      </c>
      <c r="F284" s="406"/>
      <c r="G284" s="417" t="e">
        <f>VLOOKUP(D284,Insumos!$B$1:$D$15011,3,FALSE)</f>
        <v>#N/A</v>
      </c>
      <c r="H284" s="415">
        <f>_xlfn.IFS(B284="Serviço",SUMIFS($H285:H$1539,$C285:C$1539,$C284),B284="Insumo",F284*G284,B284="Etapa","")</f>
        <v>300</v>
      </c>
      <c r="I284" s="408" t="s">
        <v>167</v>
      </c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4.25" hidden="1" customHeight="1" outlineLevel="2" x14ac:dyDescent="0.3">
      <c r="A285" s="406">
        <f t="shared" si="9"/>
        <v>1</v>
      </c>
      <c r="B285" s="406" t="s">
        <v>1385</v>
      </c>
      <c r="C285" s="406" t="str">
        <f t="shared" si="8"/>
        <v>Serviço de Arrasamento Mecanizado de Estacas</v>
      </c>
      <c r="D285" s="406" t="s">
        <v>1348</v>
      </c>
      <c r="E285" s="407" t="str">
        <f>VLOOKUP(D285,Insumos!$B$1:$C$15011,2,FALSE)</f>
        <v>UN</v>
      </c>
      <c r="F285" s="416">
        <v>1</v>
      </c>
      <c r="G285" s="417">
        <f>VLOOKUP(D285,Insumos!$B$1:$D$15011,3,FALSE)</f>
        <v>300</v>
      </c>
      <c r="H285" s="415">
        <f>_xlfn.IFS(B285="Serviço",SUMIFS($H286:H$1539,$C286:C$1539,$C285),B285="Insumo",F285*G285,B285="Etapa","")</f>
        <v>300</v>
      </c>
      <c r="I285" s="40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4.25" customHeight="1" collapsed="1" x14ac:dyDescent="0.3">
      <c r="A286" s="413">
        <f t="shared" si="9"/>
        <v>1</v>
      </c>
      <c r="B286" s="413" t="s">
        <v>591</v>
      </c>
      <c r="C286" s="413" t="str">
        <f t="shared" si="8"/>
        <v>Serviço de Arrasamento Mecanizado de Estacas</v>
      </c>
      <c r="D286" s="413" t="s">
        <v>674</v>
      </c>
      <c r="E286" s="407" t="e">
        <f>VLOOKUP(D286,Insumos!$B$1:$C$15011,2,FALSE)</f>
        <v>#N/A</v>
      </c>
      <c r="F286" s="415"/>
      <c r="G286" s="417" t="e">
        <f>VLOOKUP(D286,Insumos!$B$1:$D$15011,3,FALSE)</f>
        <v>#N/A</v>
      </c>
      <c r="H286" s="415" t="str">
        <f>_xlfn.IFS(B286="Serviço",SUMIFS($H287:H$1539,$C287:C$1539,$C286),B286="Insumo",F286*G286,B286="Etapa","")</f>
        <v/>
      </c>
      <c r="I286" s="415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4.25" hidden="1" customHeight="1" outlineLevel="1" x14ac:dyDescent="0.3">
      <c r="A287" s="406">
        <f t="shared" si="9"/>
        <v>1</v>
      </c>
      <c r="B287" s="406" t="s">
        <v>593</v>
      </c>
      <c r="C287" s="406" t="str">
        <f t="shared" si="8"/>
        <v>Forma para infraestrutura em Tábuas de Madeira Serrada 2x reaproveitamento</v>
      </c>
      <c r="D287" s="837" t="s">
        <v>2605</v>
      </c>
      <c r="E287" s="839" t="s">
        <v>958</v>
      </c>
      <c r="F287" s="406"/>
      <c r="G287" s="417" t="e">
        <f>VLOOKUP(D287,Insumos!$B$1:$D$15011,3,FALSE)</f>
        <v>#N/A</v>
      </c>
      <c r="H287" s="415">
        <f>_xlfn.IFS(B287="Serviço",SUMIFS($H288:H$1539,$C288:C$1539,$C287),B287="Insumo",F287*G287,B287="Etapa","")</f>
        <v>37.350679999999997</v>
      </c>
      <c r="I287" s="408" t="s">
        <v>167</v>
      </c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4.25" hidden="1" customHeight="1" outlineLevel="2" x14ac:dyDescent="0.3">
      <c r="A288" s="406">
        <f t="shared" si="9"/>
        <v>3</v>
      </c>
      <c r="B288" s="406" t="s">
        <v>1385</v>
      </c>
      <c r="C288" s="406" t="str">
        <f t="shared" si="8"/>
        <v>Forma para infraestrutura em Tábuas de Madeira Serrada 2x reaproveitamento</v>
      </c>
      <c r="D288" s="406" t="s">
        <v>1269</v>
      </c>
      <c r="E288" s="407" t="str">
        <f>VLOOKUP(D288,Insumos!$B$1:$C$15011,2,FALSE)</f>
        <v>KG</v>
      </c>
      <c r="F288" s="838">
        <v>4.2000000000000003E-2</v>
      </c>
      <c r="G288" s="417">
        <f>VLOOKUP(D288,Insumos!$B$1:$D$15011,3,FALSE)</f>
        <v>18.8</v>
      </c>
      <c r="H288" s="415">
        <f>_xlfn.IFS(B288="Serviço",SUMIFS($H289:H$1539,$C289:C$1539,$C288),B288="Insumo",F288*G288,B288="Etapa","")</f>
        <v>0.78960000000000008</v>
      </c>
      <c r="I288" s="40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4.25" hidden="1" customHeight="1" outlineLevel="2" x14ac:dyDescent="0.3">
      <c r="A289" s="406">
        <f t="shared" si="9"/>
        <v>27</v>
      </c>
      <c r="B289" s="406" t="s">
        <v>1385</v>
      </c>
      <c r="C289" s="406" t="str">
        <f t="shared" si="8"/>
        <v>Forma para infraestrutura em Tábuas de Madeira Serrada 2x reaproveitamento</v>
      </c>
      <c r="D289" s="406" t="s">
        <v>1271</v>
      </c>
      <c r="E289" s="407" t="str">
        <f>VLOOKUP(D289,Insumos!$B$1:$C$15011,2,FALSE)</f>
        <v>KG</v>
      </c>
      <c r="F289" s="838">
        <v>2.9000000000000001E-2</v>
      </c>
      <c r="G289" s="417">
        <f>VLOOKUP(D289,Insumos!$B$1:$D$15011,3,FALSE)</f>
        <v>18.93</v>
      </c>
      <c r="H289" s="415">
        <f>_xlfn.IFS(B289="Serviço",SUMIFS($H290:H$1539,$C290:C$1539,$C289),B289="Insumo",F289*G289,B289="Etapa","")</f>
        <v>0.54897000000000007</v>
      </c>
      <c r="I289" s="40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4.25" hidden="1" customHeight="1" outlineLevel="2" x14ac:dyDescent="0.3">
      <c r="A290" s="406">
        <f t="shared" si="9"/>
        <v>8</v>
      </c>
      <c r="B290" s="406" t="s">
        <v>1385</v>
      </c>
      <c r="C290" s="406" t="str">
        <f t="shared" si="8"/>
        <v>Forma para infraestrutura em Tábuas de Madeira Serrada 2x reaproveitamento</v>
      </c>
      <c r="D290" s="406" t="s">
        <v>1178</v>
      </c>
      <c r="E290" s="407" t="str">
        <f>VLOOKUP(D290,Insumos!$B$1:$C$15011,2,FALSE)</f>
        <v>L</v>
      </c>
      <c r="F290" s="838">
        <v>1.67E-2</v>
      </c>
      <c r="G290" s="417">
        <f>VLOOKUP(D290,Insumos!$B$1:$D$15011,3,FALSE)</f>
        <v>15.55</v>
      </c>
      <c r="H290" s="415">
        <f>_xlfn.IFS(B290="Serviço",SUMIFS($H291:H$1539,$C291:C$1539,$C290),B290="Insumo",F290*G290,B290="Etapa","")</f>
        <v>0.259685</v>
      </c>
      <c r="I290" s="40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4.25" hidden="1" customHeight="1" outlineLevel="2" x14ac:dyDescent="0.3">
      <c r="A291" s="406">
        <f t="shared" si="9"/>
        <v>18</v>
      </c>
      <c r="B291" s="406" t="s">
        <v>1385</v>
      </c>
      <c r="C291" s="406" t="str">
        <f t="shared" si="8"/>
        <v>Forma para infraestrutura em Tábuas de Madeira Serrada 2x reaproveitamento</v>
      </c>
      <c r="D291" s="406" t="s">
        <v>1182</v>
      </c>
      <c r="E291" s="407" t="str">
        <f>VLOOKUP(D291,Insumos!$B$1:$C$15011,2,FALSE)</f>
        <v>M</v>
      </c>
      <c r="F291" s="838">
        <v>1.1555555555555554</v>
      </c>
      <c r="G291" s="417">
        <f>VLOOKUP(D291,Insumos!$B$1:$D$15011,3,FALSE)</f>
        <v>6.1875</v>
      </c>
      <c r="H291" s="415">
        <f>_xlfn.IFS(B291="Serviço",SUMIFS($H292:H$1539,$C292:C$1539,$C291),B291="Insumo",F291*G291,B291="Etapa","")</f>
        <v>7.1499999999999995</v>
      </c>
      <c r="I291" s="40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4.25" hidden="1" customHeight="1" outlineLevel="2" x14ac:dyDescent="0.3">
      <c r="A292" s="406">
        <f t="shared" si="9"/>
        <v>11</v>
      </c>
      <c r="B292" s="406" t="s">
        <v>1385</v>
      </c>
      <c r="C292" s="406" t="str">
        <f t="shared" si="8"/>
        <v>Forma para infraestrutura em Tábuas de Madeira Serrada 2x reaproveitamento</v>
      </c>
      <c r="D292" s="406" t="s">
        <v>1188</v>
      </c>
      <c r="E292" s="407" t="str">
        <f>VLOOKUP(D292,Insumos!$B$1:$C$15011,2,FALSE)</f>
        <v>M3</v>
      </c>
      <c r="F292" s="838">
        <v>3.0785000000000001E-3</v>
      </c>
      <c r="G292" s="417">
        <f>VLOOKUP(D292,Insumos!$B$1:$D$15011,3,FALSE)</f>
        <v>1050</v>
      </c>
      <c r="H292" s="415">
        <f>_xlfn.IFS(B292="Serviço",SUMIFS($H293:H$1539,$C293:C$1539,$C292),B292="Insumo",F292*G292,B292="Etapa","")</f>
        <v>3.2324250000000001</v>
      </c>
      <c r="I292" s="40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4.25" hidden="1" customHeight="1" outlineLevel="2" x14ac:dyDescent="0.3">
      <c r="A293" s="406">
        <f t="shared" si="9"/>
        <v>5</v>
      </c>
      <c r="B293" s="406" t="s">
        <v>1385</v>
      </c>
      <c r="C293" s="406" t="str">
        <f t="shared" si="8"/>
        <v>Forma para infraestrutura em Tábuas de Madeira Serrada 2x reaproveitamento</v>
      </c>
      <c r="D293" s="406" t="s">
        <v>1191</v>
      </c>
      <c r="E293" s="407" t="str">
        <f>VLOOKUP(D293,Insumos!$B$1:$C$15011,2,FALSE)</f>
        <v>M</v>
      </c>
      <c r="F293" s="838">
        <v>1.9666666666666666</v>
      </c>
      <c r="G293" s="417">
        <f>VLOOKUP(D293,Insumos!$B$1:$D$15011,3,FALSE)</f>
        <v>12.9</v>
      </c>
      <c r="H293" s="415">
        <f>_xlfn.IFS(B293="Serviço",SUMIFS($H294:H$1539,$C294:C$1539,$C293),B293="Insumo",F293*G293,B293="Etapa","")</f>
        <v>25.37</v>
      </c>
      <c r="I293" s="40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4.25" hidden="1" customHeight="1" outlineLevel="1" x14ac:dyDescent="0.3">
      <c r="A294" s="406">
        <f t="shared" si="9"/>
        <v>1</v>
      </c>
      <c r="B294" s="406" t="s">
        <v>593</v>
      </c>
      <c r="C294" s="406" t="str">
        <f t="shared" si="8"/>
        <v>Forma para infraestrutura em Tábuas de Madeira Serrada sem reaproveitamento</v>
      </c>
      <c r="D294" s="406" t="s">
        <v>1397</v>
      </c>
      <c r="E294" s="839" t="s">
        <v>958</v>
      </c>
      <c r="F294" s="406"/>
      <c r="G294" s="417" t="e">
        <f>VLOOKUP(D294,Insumos!$B$1:$D$15011,3,FALSE)</f>
        <v>#N/A</v>
      </c>
      <c r="H294" s="415">
        <f>_xlfn.IFS(B294="Serviço",SUMIFS($H295:H$1539,$C295:C$1539,$C294),B294="Insumo",F294*G294,B294="Etapa","")</f>
        <v>73.103104999999999</v>
      </c>
      <c r="I294" s="408" t="s">
        <v>167</v>
      </c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4.25" hidden="1" customHeight="1" outlineLevel="2" x14ac:dyDescent="0.3">
      <c r="A295" s="406">
        <f t="shared" si="9"/>
        <v>3</v>
      </c>
      <c r="B295" s="406" t="s">
        <v>1385</v>
      </c>
      <c r="C295" s="406" t="str">
        <f t="shared" si="8"/>
        <v>Forma para infraestrutura em Tábuas de Madeira Serrada sem reaproveitamento</v>
      </c>
      <c r="D295" s="406" t="s">
        <v>1269</v>
      </c>
      <c r="E295" s="407" t="str">
        <f>VLOOKUP(D295,Insumos!$B$1:$C$15011,2,FALSE)</f>
        <v>KG</v>
      </c>
      <c r="F295" s="416">
        <v>4.2000000000000003E-2</v>
      </c>
      <c r="G295" s="417">
        <f>VLOOKUP(D295,Insumos!$B$1:$D$15011,3,FALSE)</f>
        <v>18.8</v>
      </c>
      <c r="H295" s="415">
        <f>_xlfn.IFS(B295="Serviço",SUMIFS($H296:H$1539,$C296:C$1539,$C295),B295="Insumo",F295*G295,B295="Etapa","")</f>
        <v>0.78960000000000008</v>
      </c>
      <c r="I295" s="40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4.25" hidden="1" customHeight="1" outlineLevel="2" x14ac:dyDescent="0.3">
      <c r="A296" s="406">
        <f t="shared" si="9"/>
        <v>27</v>
      </c>
      <c r="B296" s="406" t="s">
        <v>1385</v>
      </c>
      <c r="C296" s="406" t="str">
        <f t="shared" si="8"/>
        <v>Forma para infraestrutura em Tábuas de Madeira Serrada sem reaproveitamento</v>
      </c>
      <c r="D296" s="406" t="s">
        <v>1271</v>
      </c>
      <c r="E296" s="407" t="str">
        <f>VLOOKUP(D296,Insumos!$B$1:$C$15011,2,FALSE)</f>
        <v>KG</v>
      </c>
      <c r="F296" s="416">
        <v>2.9000000000000001E-2</v>
      </c>
      <c r="G296" s="417">
        <f>VLOOKUP(D296,Insumos!$B$1:$D$15011,3,FALSE)</f>
        <v>18.93</v>
      </c>
      <c r="H296" s="415">
        <f>_xlfn.IFS(B296="Serviço",SUMIFS($H297:H$1539,$C297:C$1539,$C296),B296="Insumo",F296*G296,B296="Etapa","")</f>
        <v>0.54897000000000007</v>
      </c>
      <c r="I296" s="40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4.25" hidden="1" customHeight="1" outlineLevel="2" x14ac:dyDescent="0.3">
      <c r="A297" s="406">
        <f t="shared" si="9"/>
        <v>8</v>
      </c>
      <c r="B297" s="406" t="s">
        <v>1385</v>
      </c>
      <c r="C297" s="406" t="str">
        <f t="shared" si="8"/>
        <v>Forma para infraestrutura em Tábuas de Madeira Serrada sem reaproveitamento</v>
      </c>
      <c r="D297" s="406" t="s">
        <v>1178</v>
      </c>
      <c r="E297" s="407" t="str">
        <f>VLOOKUP(D297,Insumos!$B$1:$C$15011,2,FALSE)</f>
        <v>L</v>
      </c>
      <c r="F297" s="416">
        <v>1.67E-2</v>
      </c>
      <c r="G297" s="417">
        <f>VLOOKUP(D297,Insumos!$B$1:$D$15011,3,FALSE)</f>
        <v>15.55</v>
      </c>
      <c r="H297" s="415">
        <f>_xlfn.IFS(B297="Serviço",SUMIFS($H298:H$1539,$C298:C$1539,$C297),B297="Insumo",F297*G297,B297="Etapa","")</f>
        <v>0.259685</v>
      </c>
      <c r="I297" s="40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4.25" hidden="1" customHeight="1" outlineLevel="2" x14ac:dyDescent="0.3">
      <c r="A298" s="406">
        <f t="shared" si="9"/>
        <v>18</v>
      </c>
      <c r="B298" s="406" t="s">
        <v>1385</v>
      </c>
      <c r="C298" s="406" t="str">
        <f t="shared" si="8"/>
        <v>Forma para infraestrutura em Tábuas de Madeira Serrada sem reaproveitamento</v>
      </c>
      <c r="D298" s="406" t="s">
        <v>1182</v>
      </c>
      <c r="E298" s="407" t="str">
        <f>VLOOKUP(D298,Insumos!$B$1:$C$15011,2,FALSE)</f>
        <v>M</v>
      </c>
      <c r="F298" s="416">
        <v>2.3111111111111109</v>
      </c>
      <c r="G298" s="417">
        <f>VLOOKUP(D298,Insumos!$B$1:$D$15011,3,FALSE)</f>
        <v>6.1875</v>
      </c>
      <c r="H298" s="415">
        <f>_xlfn.IFS(B298="Serviço",SUMIFS($H299:H$1539,$C299:C$1539,$C298),B298="Insumo",F298*G298,B298="Etapa","")</f>
        <v>14.299999999999999</v>
      </c>
      <c r="I298" s="40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4.25" hidden="1" customHeight="1" outlineLevel="2" x14ac:dyDescent="0.3">
      <c r="A299" s="406">
        <f t="shared" si="9"/>
        <v>11</v>
      </c>
      <c r="B299" s="406" t="s">
        <v>1385</v>
      </c>
      <c r="C299" s="406" t="str">
        <f t="shared" si="8"/>
        <v>Forma para infraestrutura em Tábuas de Madeira Serrada sem reaproveitamento</v>
      </c>
      <c r="D299" s="406" t="s">
        <v>1188</v>
      </c>
      <c r="E299" s="407" t="str">
        <f>VLOOKUP(D299,Insumos!$B$1:$C$15011,2,FALSE)</f>
        <v>M3</v>
      </c>
      <c r="F299" s="416">
        <v>6.1570000000000001E-3</v>
      </c>
      <c r="G299" s="417">
        <f>VLOOKUP(D299,Insumos!$B$1:$D$15011,3,FALSE)</f>
        <v>1050</v>
      </c>
      <c r="H299" s="415">
        <f>_xlfn.IFS(B299="Serviço",SUMIFS($H300:H$1539,$C300:C$1539,$C299),B299="Insumo",F299*G299,B299="Etapa","")</f>
        <v>6.4648500000000002</v>
      </c>
      <c r="I299" s="40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4.25" hidden="1" customHeight="1" outlineLevel="2" x14ac:dyDescent="0.3">
      <c r="A300" s="406">
        <f t="shared" si="9"/>
        <v>5</v>
      </c>
      <c r="B300" s="406" t="s">
        <v>1385</v>
      </c>
      <c r="C300" s="406" t="str">
        <f t="shared" si="8"/>
        <v>Forma para infraestrutura em Tábuas de Madeira Serrada sem reaproveitamento</v>
      </c>
      <c r="D300" s="406" t="s">
        <v>1191</v>
      </c>
      <c r="E300" s="407" t="str">
        <f>VLOOKUP(D300,Insumos!$B$1:$C$15011,2,FALSE)</f>
        <v>M</v>
      </c>
      <c r="F300" s="416">
        <v>3.9333333333333331</v>
      </c>
      <c r="G300" s="417">
        <f>VLOOKUP(D300,Insumos!$B$1:$D$15011,3,FALSE)</f>
        <v>12.9</v>
      </c>
      <c r="H300" s="415">
        <f>_xlfn.IFS(B300="Serviço",SUMIFS($H301:H$1539,$C301:C$1539,$C300),B300="Insumo",F300*G300,B300="Etapa","")</f>
        <v>50.74</v>
      </c>
      <c r="I300" s="40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4.25" hidden="1" customHeight="1" outlineLevel="1" x14ac:dyDescent="0.3">
      <c r="A301" s="406">
        <f t="shared" si="9"/>
        <v>1</v>
      </c>
      <c r="B301" s="406" t="s">
        <v>593</v>
      </c>
      <c r="C301" s="406" t="str">
        <f>IF(B301="serviço",D301,C293)</f>
        <v>Armação aço CA-50 ø 6,3mm para infraestrutura (corte e dobra em obra)</v>
      </c>
      <c r="D301" s="406" t="s">
        <v>676</v>
      </c>
      <c r="E301" s="407" t="e">
        <f>VLOOKUP(D301,Insumos!$B$1:$C$15011,2,FALSE)</f>
        <v>#N/A</v>
      </c>
      <c r="F301" s="406"/>
      <c r="G301" s="417" t="e">
        <f>VLOOKUP(D301,Insumos!$B$1:$D$15011,3,FALSE)</f>
        <v>#N/A</v>
      </c>
      <c r="H301" s="415">
        <f>_xlfn.IFS(B301="Serviço",SUMIFS($H302:H$1539,$C302:C$1539,$C301),B301="Insumo",F301*G301,B301="Etapa","")</f>
        <v>7.3284518707482995</v>
      </c>
      <c r="I301" s="408" t="s">
        <v>167</v>
      </c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4.25" hidden="1" customHeight="1" outlineLevel="2" x14ac:dyDescent="0.3">
      <c r="A302" s="406">
        <f t="shared" si="9"/>
        <v>4</v>
      </c>
      <c r="B302" s="406" t="s">
        <v>1385</v>
      </c>
      <c r="C302" s="406" t="str">
        <f t="shared" ref="C302:C351" si="10">IF(B302="serviço",D302,C301)</f>
        <v>Armação aço CA-50 ø 6,3mm para infraestrutura (corte e dobra em obra)</v>
      </c>
      <c r="D302" s="406" t="s">
        <v>941</v>
      </c>
      <c r="E302" s="407" t="str">
        <f>VLOOKUP(D302,Insumos!$B$1:$C$15011,2,FALSE)</f>
        <v>KG</v>
      </c>
      <c r="F302" s="416">
        <v>1.1000000000000001</v>
      </c>
      <c r="G302" s="417">
        <f>VLOOKUP(D302,Insumos!$B$1:$D$15011,3,FALSE)</f>
        <v>6.129251700680272</v>
      </c>
      <c r="H302" s="415">
        <f>_xlfn.IFS(B302="Serviço",SUMIFS($H303:H$1539,$C303:C$1539,$C302),B302="Insumo",F302*G302,B302="Etapa","")</f>
        <v>6.7421768707482999</v>
      </c>
      <c r="I302" s="40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4.25" hidden="1" customHeight="1" outlineLevel="2" x14ac:dyDescent="0.3">
      <c r="A303" s="406">
        <f t="shared" si="9"/>
        <v>30</v>
      </c>
      <c r="B303" s="406" t="s">
        <v>1385</v>
      </c>
      <c r="C303" s="406" t="str">
        <f t="shared" si="10"/>
        <v>Armação aço CA-50 ø 6,3mm para infraestrutura (corte e dobra em obra)</v>
      </c>
      <c r="D303" s="406" t="s">
        <v>937</v>
      </c>
      <c r="E303" s="407" t="str">
        <f>VLOOKUP(D303,Insumos!$B$1:$C$15011,2,FALSE)</f>
        <v>KG</v>
      </c>
      <c r="F303" s="416">
        <v>2.0500000000000001E-2</v>
      </c>
      <c r="G303" s="417">
        <f>VLOOKUP(D303,Insumos!$B$1:$D$15011,3,FALSE)</f>
        <v>27.55</v>
      </c>
      <c r="H303" s="415">
        <f>_xlfn.IFS(B303="Serviço",SUMIFS($H304:H$1539,$C304:C$1539,$C303),B303="Insumo",F303*G303,B303="Etapa","")</f>
        <v>0.56477500000000003</v>
      </c>
      <c r="I303" s="40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4.25" hidden="1" customHeight="1" outlineLevel="2" x14ac:dyDescent="0.3">
      <c r="A304" s="406">
        <f t="shared" si="9"/>
        <v>30</v>
      </c>
      <c r="B304" s="406" t="s">
        <v>1385</v>
      </c>
      <c r="C304" s="406" t="str">
        <f t="shared" si="10"/>
        <v>Armação aço CA-50 ø 6,3mm para infraestrutura (corte e dobra em obra)</v>
      </c>
      <c r="D304" s="406" t="s">
        <v>1281</v>
      </c>
      <c r="E304" s="407" t="str">
        <f>VLOOKUP(D304,Insumos!$B$1:$C$15011,2,FALSE)</f>
        <v>UN</v>
      </c>
      <c r="F304" s="416">
        <v>0.05</v>
      </c>
      <c r="G304" s="417">
        <f>VLOOKUP(D304,Insumos!$B$1:$D$15011,3,FALSE)</f>
        <v>0.43</v>
      </c>
      <c r="H304" s="415">
        <f>_xlfn.IFS(B304="Serviço",SUMIFS($H305:H$1539,$C305:C$1539,$C304),B304="Insumo",F304*G304,B304="Etapa","")</f>
        <v>2.1500000000000002E-2</v>
      </c>
      <c r="I304" s="40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4.25" hidden="1" customHeight="1" outlineLevel="1" x14ac:dyDescent="0.3">
      <c r="A305" s="406">
        <f t="shared" si="9"/>
        <v>1</v>
      </c>
      <c r="B305" s="406" t="s">
        <v>593</v>
      </c>
      <c r="C305" s="406" t="str">
        <f t="shared" si="10"/>
        <v>Armação aço CA-50 ø 8,0mm para infraestrutura (corte e dobra em obra)</v>
      </c>
      <c r="D305" s="406" t="s">
        <v>678</v>
      </c>
      <c r="E305" s="407" t="e">
        <f>VLOOKUP(D305,Insumos!$B$1:$C$15011,2,FALSE)</f>
        <v>#N/A</v>
      </c>
      <c r="F305" s="406"/>
      <c r="G305" s="417" t="e">
        <f>VLOOKUP(D305,Insumos!$B$1:$D$15011,3,FALSE)</f>
        <v>#N/A</v>
      </c>
      <c r="H305" s="415">
        <f>_xlfn.IFS(B305="Serviço",SUMIFS($H306:H$1539,$C306:C$1539,$C305),B305="Insumo",F305*G305,B305="Etapa","")</f>
        <v>7.0652749999999997</v>
      </c>
      <c r="I305" s="408" t="s">
        <v>167</v>
      </c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4.25" hidden="1" customHeight="1" outlineLevel="2" x14ac:dyDescent="0.3">
      <c r="A306" s="406">
        <f t="shared" si="9"/>
        <v>5</v>
      </c>
      <c r="B306" s="406" t="s">
        <v>1385</v>
      </c>
      <c r="C306" s="406" t="str">
        <f t="shared" si="10"/>
        <v>Armação aço CA-50 ø 8,0mm para infraestrutura (corte e dobra em obra)</v>
      </c>
      <c r="D306" s="406" t="s">
        <v>943</v>
      </c>
      <c r="E306" s="407" t="str">
        <f>VLOOKUP(D306,Insumos!$B$1:$C$15011,2,FALSE)</f>
        <v>KG</v>
      </c>
      <c r="F306" s="416">
        <v>1.1000000000000001</v>
      </c>
      <c r="G306" s="417">
        <f>VLOOKUP(D306,Insumos!$B$1:$D$15011,3,FALSE)</f>
        <v>5.89</v>
      </c>
      <c r="H306" s="415">
        <f>_xlfn.IFS(B306="Serviço",SUMIFS($H307:H$1539,$C307:C$1539,$C306),B306="Insumo",F306*G306,B306="Etapa","")</f>
        <v>6.4790000000000001</v>
      </c>
      <c r="I306" s="40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4.25" hidden="1" customHeight="1" outlineLevel="2" x14ac:dyDescent="0.3">
      <c r="A307" s="406">
        <f t="shared" si="9"/>
        <v>30</v>
      </c>
      <c r="B307" s="406" t="s">
        <v>1385</v>
      </c>
      <c r="C307" s="406" t="str">
        <f t="shared" si="10"/>
        <v>Armação aço CA-50 ø 8,0mm para infraestrutura (corte e dobra em obra)</v>
      </c>
      <c r="D307" s="406" t="s">
        <v>937</v>
      </c>
      <c r="E307" s="407" t="str">
        <f>VLOOKUP(D307,Insumos!$B$1:$C$15011,2,FALSE)</f>
        <v>KG</v>
      </c>
      <c r="F307" s="416">
        <v>2.0500000000000001E-2</v>
      </c>
      <c r="G307" s="417">
        <f>VLOOKUP(D307,Insumos!$B$1:$D$15011,3,FALSE)</f>
        <v>27.55</v>
      </c>
      <c r="H307" s="415">
        <f>_xlfn.IFS(B307="Serviço",SUMIFS($H308:H$1539,$C308:C$1539,$C307),B307="Insumo",F307*G307,B307="Etapa","")</f>
        <v>0.56477500000000003</v>
      </c>
      <c r="I307" s="40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4.25" hidden="1" customHeight="1" outlineLevel="2" x14ac:dyDescent="0.3">
      <c r="A308" s="406">
        <f t="shared" si="9"/>
        <v>30</v>
      </c>
      <c r="B308" s="406" t="s">
        <v>1385</v>
      </c>
      <c r="C308" s="406" t="str">
        <f t="shared" si="10"/>
        <v>Armação aço CA-50 ø 8,0mm para infraestrutura (corte e dobra em obra)</v>
      </c>
      <c r="D308" s="406" t="s">
        <v>1281</v>
      </c>
      <c r="E308" s="407" t="str">
        <f>VLOOKUP(D308,Insumos!$B$1:$C$15011,2,FALSE)</f>
        <v>UN</v>
      </c>
      <c r="F308" s="416">
        <v>0.05</v>
      </c>
      <c r="G308" s="417">
        <f>VLOOKUP(D308,Insumos!$B$1:$D$15011,3,FALSE)</f>
        <v>0.43</v>
      </c>
      <c r="H308" s="415">
        <f>_xlfn.IFS(B308="Serviço",SUMIFS($H309:H$1539,$C309:C$1539,$C308),B308="Insumo",F308*G308,B308="Etapa","")</f>
        <v>2.1500000000000002E-2</v>
      </c>
      <c r="I308" s="40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4.25" hidden="1" customHeight="1" outlineLevel="1" x14ac:dyDescent="0.3">
      <c r="A309" s="406">
        <f t="shared" si="9"/>
        <v>1</v>
      </c>
      <c r="B309" s="406" t="s">
        <v>593</v>
      </c>
      <c r="C309" s="406" t="str">
        <f t="shared" si="10"/>
        <v>Armação aço CA-50 ø 10,0mm para infraestrutura (corte e dobra em obra)</v>
      </c>
      <c r="D309" s="406" t="s">
        <v>679</v>
      </c>
      <c r="E309" s="407" t="e">
        <f>VLOOKUP(D309,Insumos!$B$1:$C$15011,2,FALSE)</f>
        <v>#N/A</v>
      </c>
      <c r="F309" s="406"/>
      <c r="G309" s="417" t="e">
        <f>VLOOKUP(D309,Insumos!$B$1:$D$15011,3,FALSE)</f>
        <v>#N/A</v>
      </c>
      <c r="H309" s="415">
        <f>_xlfn.IFS(B309="Serviço",SUMIFS($H310:H$1539,$C310:C$1539,$C309),B309="Insumo",F309*G309,B309="Etapa","")</f>
        <v>7.0652749999999997</v>
      </c>
      <c r="I309" s="408" t="s">
        <v>167</v>
      </c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4.25" hidden="1" customHeight="1" outlineLevel="2" x14ac:dyDescent="0.3">
      <c r="A310" s="406">
        <f t="shared" si="9"/>
        <v>4</v>
      </c>
      <c r="B310" s="406" t="s">
        <v>1385</v>
      </c>
      <c r="C310" s="406" t="str">
        <f t="shared" si="10"/>
        <v>Armação aço CA-50 ø 10,0mm para infraestrutura (corte e dobra em obra)</v>
      </c>
      <c r="D310" s="406" t="s">
        <v>944</v>
      </c>
      <c r="E310" s="407" t="str">
        <f>VLOOKUP(D310,Insumos!$B$1:$C$15011,2,FALSE)</f>
        <v>KG</v>
      </c>
      <c r="F310" s="416">
        <v>1.1000000000000001</v>
      </c>
      <c r="G310" s="417">
        <f>VLOOKUP(D310,Insumos!$B$1:$D$15011,3,FALSE)</f>
        <v>5.89</v>
      </c>
      <c r="H310" s="415">
        <f>_xlfn.IFS(B310="Serviço",SUMIFS($H311:H$1539,$C311:C$1539,$C310),B310="Insumo",F310*G310,B310="Etapa","")</f>
        <v>6.4790000000000001</v>
      </c>
      <c r="I310" s="40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4.25" hidden="1" customHeight="1" outlineLevel="2" x14ac:dyDescent="0.3">
      <c r="A311" s="406">
        <f t="shared" si="9"/>
        <v>30</v>
      </c>
      <c r="B311" s="406" t="s">
        <v>1385</v>
      </c>
      <c r="C311" s="406" t="str">
        <f t="shared" si="10"/>
        <v>Armação aço CA-50 ø 10,0mm para infraestrutura (corte e dobra em obra)</v>
      </c>
      <c r="D311" s="406" t="s">
        <v>937</v>
      </c>
      <c r="E311" s="407" t="str">
        <f>VLOOKUP(D311,Insumos!$B$1:$C$15011,2,FALSE)</f>
        <v>KG</v>
      </c>
      <c r="F311" s="416">
        <v>2.0500000000000001E-2</v>
      </c>
      <c r="G311" s="417">
        <f>VLOOKUP(D311,Insumos!$B$1:$D$15011,3,FALSE)</f>
        <v>27.55</v>
      </c>
      <c r="H311" s="415">
        <f>_xlfn.IFS(B311="Serviço",SUMIFS($H312:H$1539,$C312:C$1539,$C311),B311="Insumo",F311*G311,B311="Etapa","")</f>
        <v>0.56477500000000003</v>
      </c>
      <c r="I311" s="40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4.25" hidden="1" customHeight="1" outlineLevel="2" x14ac:dyDescent="0.3">
      <c r="A312" s="406">
        <f t="shared" si="9"/>
        <v>30</v>
      </c>
      <c r="B312" s="406" t="s">
        <v>1385</v>
      </c>
      <c r="C312" s="406" t="str">
        <f t="shared" si="10"/>
        <v>Armação aço CA-50 ø 10,0mm para infraestrutura (corte e dobra em obra)</v>
      </c>
      <c r="D312" s="406" t="s">
        <v>1281</v>
      </c>
      <c r="E312" s="407" t="str">
        <f>VLOOKUP(D312,Insumos!$B$1:$C$15011,2,FALSE)</f>
        <v>UN</v>
      </c>
      <c r="F312" s="416">
        <v>0.05</v>
      </c>
      <c r="G312" s="417">
        <f>VLOOKUP(D312,Insumos!$B$1:$D$15011,3,FALSE)</f>
        <v>0.43</v>
      </c>
      <c r="H312" s="415">
        <f>_xlfn.IFS(B312="Serviço",SUMIFS($H313:H$1539,$C313:C$1539,$C312),B312="Insumo",F312*G312,B312="Etapa","")</f>
        <v>2.1500000000000002E-2</v>
      </c>
      <c r="I312" s="40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4.25" hidden="1" customHeight="1" outlineLevel="1" x14ac:dyDescent="0.3">
      <c r="A313" s="406">
        <f t="shared" si="9"/>
        <v>1</v>
      </c>
      <c r="B313" s="406" t="s">
        <v>593</v>
      </c>
      <c r="C313" s="406" t="str">
        <f t="shared" si="10"/>
        <v xml:space="preserve">Armação aço CA-50 ø 12,5mm para infraestrutura (corte e dobra em obra) </v>
      </c>
      <c r="D313" s="406" t="s">
        <v>680</v>
      </c>
      <c r="E313" s="407" t="e">
        <f>VLOOKUP(D313,Insumos!$B$1:$C$15011,2,FALSE)</f>
        <v>#N/A</v>
      </c>
      <c r="F313" s="406"/>
      <c r="G313" s="417" t="e">
        <f>VLOOKUP(D313,Insumos!$B$1:$D$15011,3,FALSE)</f>
        <v>#N/A</v>
      </c>
      <c r="H313" s="415">
        <f>_xlfn.IFS(B313="Serviço",SUMIFS($H314:H$1539,$C314:C$1539,$C313),B313="Insumo",F313*G313,B313="Etapa","")</f>
        <v>6.6893451754385973</v>
      </c>
      <c r="I313" s="408" t="s">
        <v>167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4.25" hidden="1" customHeight="1" outlineLevel="2" x14ac:dyDescent="0.3">
      <c r="A314" s="406">
        <f t="shared" si="9"/>
        <v>3</v>
      </c>
      <c r="B314" s="406" t="s">
        <v>1385</v>
      </c>
      <c r="C314" s="406" t="str">
        <f t="shared" si="10"/>
        <v xml:space="preserve">Armação aço CA-50 ø 12,5mm para infraestrutura (corte e dobra em obra) </v>
      </c>
      <c r="D314" s="406" t="s">
        <v>945</v>
      </c>
      <c r="E314" s="407" t="str">
        <f>VLOOKUP(D314,Insumos!$B$1:$C$15011,2,FALSE)</f>
        <v>KG</v>
      </c>
      <c r="F314" s="416">
        <v>1.1000000000000001</v>
      </c>
      <c r="G314" s="417">
        <f>VLOOKUP(D314,Insumos!$B$1:$D$15011,3,FALSE)</f>
        <v>5.5482456140350882</v>
      </c>
      <c r="H314" s="415">
        <f>_xlfn.IFS(B314="Serviço",SUMIFS($H315:H$1539,$C315:C$1539,$C314),B314="Insumo",F314*G314,B314="Etapa","")</f>
        <v>6.1030701754385976</v>
      </c>
      <c r="I314" s="40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4.25" hidden="1" customHeight="1" outlineLevel="2" x14ac:dyDescent="0.3">
      <c r="A315" s="406">
        <f t="shared" si="9"/>
        <v>30</v>
      </c>
      <c r="B315" s="406" t="s">
        <v>1385</v>
      </c>
      <c r="C315" s="406" t="str">
        <f t="shared" si="10"/>
        <v xml:space="preserve">Armação aço CA-50 ø 12,5mm para infraestrutura (corte e dobra em obra) </v>
      </c>
      <c r="D315" s="406" t="s">
        <v>937</v>
      </c>
      <c r="E315" s="407" t="str">
        <f>VLOOKUP(D315,Insumos!$B$1:$C$15011,2,FALSE)</f>
        <v>KG</v>
      </c>
      <c r="F315" s="416">
        <v>2.0500000000000001E-2</v>
      </c>
      <c r="G315" s="417">
        <f>VLOOKUP(D315,Insumos!$B$1:$D$15011,3,FALSE)</f>
        <v>27.55</v>
      </c>
      <c r="H315" s="415">
        <f>_xlfn.IFS(B315="Serviço",SUMIFS($H316:H$1539,$C316:C$1539,$C315),B315="Insumo",F315*G315,B315="Etapa","")</f>
        <v>0.56477500000000003</v>
      </c>
      <c r="I315" s="40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4.25" hidden="1" customHeight="1" outlineLevel="2" x14ac:dyDescent="0.3">
      <c r="A316" s="406">
        <f t="shared" si="9"/>
        <v>30</v>
      </c>
      <c r="B316" s="406" t="s">
        <v>1385</v>
      </c>
      <c r="C316" s="406" t="str">
        <f t="shared" si="10"/>
        <v xml:space="preserve">Armação aço CA-50 ø 12,5mm para infraestrutura (corte e dobra em obra) </v>
      </c>
      <c r="D316" s="406" t="s">
        <v>1281</v>
      </c>
      <c r="E316" s="407" t="str">
        <f>VLOOKUP(D316,Insumos!$B$1:$C$15011,2,FALSE)</f>
        <v>UN</v>
      </c>
      <c r="F316" s="416">
        <v>0.05</v>
      </c>
      <c r="G316" s="417">
        <f>VLOOKUP(D316,Insumos!$B$1:$D$15011,3,FALSE)</f>
        <v>0.43</v>
      </c>
      <c r="H316" s="415">
        <f>_xlfn.IFS(B316="Serviço",SUMIFS($H317:H$1539,$C317:C$1539,$C316),B316="Insumo",F316*G316,B316="Etapa","")</f>
        <v>2.1500000000000002E-2</v>
      </c>
      <c r="I316" s="40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4.25" hidden="1" customHeight="1" outlineLevel="1" x14ac:dyDescent="0.3">
      <c r="A317" s="406">
        <f t="shared" si="9"/>
        <v>1</v>
      </c>
      <c r="B317" s="406" t="s">
        <v>593</v>
      </c>
      <c r="C317" s="406" t="str">
        <f t="shared" si="10"/>
        <v>Armação aço CA-50 ø 16,0mm para infraestrutura (corte e dobra em obra)</v>
      </c>
      <c r="D317" s="406" t="s">
        <v>681</v>
      </c>
      <c r="E317" s="407" t="e">
        <f>VLOOKUP(D317,Insumos!$B$1:$C$15011,2,FALSE)</f>
        <v>#N/A</v>
      </c>
      <c r="F317" s="406"/>
      <c r="G317" s="417" t="e">
        <f>VLOOKUP(D317,Insumos!$B$1:$D$15011,3,FALSE)</f>
        <v>#N/A</v>
      </c>
      <c r="H317" s="415">
        <f>_xlfn.IFS(B317="Serviço",SUMIFS($H318:H$1539,$C318:C$1539,$C317),B317="Insumo",F317*G317,B317="Etapa","")</f>
        <v>6.6893451754385973</v>
      </c>
      <c r="I317" s="408" t="s">
        <v>167</v>
      </c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4.25" hidden="1" customHeight="1" outlineLevel="2" x14ac:dyDescent="0.3">
      <c r="A318" s="406">
        <f t="shared" si="9"/>
        <v>4</v>
      </c>
      <c r="B318" s="406" t="s">
        <v>1385</v>
      </c>
      <c r="C318" s="406" t="str">
        <f t="shared" si="10"/>
        <v>Armação aço CA-50 ø 16,0mm para infraestrutura (corte e dobra em obra)</v>
      </c>
      <c r="D318" s="406" t="s">
        <v>946</v>
      </c>
      <c r="E318" s="407" t="str">
        <f>VLOOKUP(D318,Insumos!$B$1:$C$15011,2,FALSE)</f>
        <v>KG</v>
      </c>
      <c r="F318" s="416">
        <v>1.1000000000000001</v>
      </c>
      <c r="G318" s="417">
        <f>VLOOKUP(D318,Insumos!$B$1:$D$15011,3,FALSE)</f>
        <v>5.5482456140350882</v>
      </c>
      <c r="H318" s="415">
        <f>_xlfn.IFS(B318="Serviço",SUMIFS($H319:H$1539,$C319:C$1539,$C318),B318="Insumo",F318*G318,B318="Etapa","")</f>
        <v>6.1030701754385976</v>
      </c>
      <c r="I318" s="40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4.25" hidden="1" customHeight="1" outlineLevel="2" x14ac:dyDescent="0.3">
      <c r="A319" s="406">
        <f t="shared" si="9"/>
        <v>30</v>
      </c>
      <c r="B319" s="406" t="s">
        <v>1385</v>
      </c>
      <c r="C319" s="406" t="str">
        <f t="shared" si="10"/>
        <v>Armação aço CA-50 ø 16,0mm para infraestrutura (corte e dobra em obra)</v>
      </c>
      <c r="D319" s="406" t="s">
        <v>937</v>
      </c>
      <c r="E319" s="407" t="str">
        <f>VLOOKUP(D319,Insumos!$B$1:$C$15011,2,FALSE)</f>
        <v>KG</v>
      </c>
      <c r="F319" s="416">
        <v>2.0500000000000001E-2</v>
      </c>
      <c r="G319" s="417">
        <f>VLOOKUP(D319,Insumos!$B$1:$D$15011,3,FALSE)</f>
        <v>27.55</v>
      </c>
      <c r="H319" s="415">
        <f>_xlfn.IFS(B319="Serviço",SUMIFS($H320:H$1539,$C320:C$1539,$C319),B319="Insumo",F319*G319,B319="Etapa","")</f>
        <v>0.56477500000000003</v>
      </c>
      <c r="I319" s="40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4.25" hidden="1" customHeight="1" outlineLevel="2" x14ac:dyDescent="0.3">
      <c r="A320" s="406">
        <f t="shared" si="9"/>
        <v>30</v>
      </c>
      <c r="B320" s="406" t="s">
        <v>1385</v>
      </c>
      <c r="C320" s="406" t="str">
        <f t="shared" si="10"/>
        <v>Armação aço CA-50 ø 16,0mm para infraestrutura (corte e dobra em obra)</v>
      </c>
      <c r="D320" s="406" t="s">
        <v>1281</v>
      </c>
      <c r="E320" s="407" t="str">
        <f>VLOOKUP(D320,Insumos!$B$1:$C$15011,2,FALSE)</f>
        <v>UN</v>
      </c>
      <c r="F320" s="416">
        <v>0.05</v>
      </c>
      <c r="G320" s="417">
        <f>VLOOKUP(D320,Insumos!$B$1:$D$15011,3,FALSE)</f>
        <v>0.43</v>
      </c>
      <c r="H320" s="415">
        <f>_xlfn.IFS(B320="Serviço",SUMIFS($H321:H$1539,$C321:C$1539,$C320),B320="Insumo",F320*G320,B320="Etapa","")</f>
        <v>2.1500000000000002E-2</v>
      </c>
      <c r="I320" s="40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4.25" hidden="1" customHeight="1" outlineLevel="1" x14ac:dyDescent="0.3">
      <c r="A321" s="406">
        <f t="shared" si="9"/>
        <v>1</v>
      </c>
      <c r="B321" s="406" t="s">
        <v>593</v>
      </c>
      <c r="C321" s="406" t="str">
        <f t="shared" si="10"/>
        <v xml:space="preserve">Armação aço CA-50 ø 20,0mm para infraestrutura (corte e dobra em obra) </v>
      </c>
      <c r="D321" s="406" t="s">
        <v>682</v>
      </c>
      <c r="E321" s="407" t="e">
        <f>VLOOKUP(D321,Insumos!$B$1:$C$15011,2,FALSE)</f>
        <v>#N/A</v>
      </c>
      <c r="F321" s="406"/>
      <c r="G321" s="417" t="e">
        <f>VLOOKUP(D321,Insumos!$B$1:$D$15011,3,FALSE)</f>
        <v>#N/A</v>
      </c>
      <c r="H321" s="415">
        <f>_xlfn.IFS(B321="Serviço",SUMIFS($H322:H$1539,$C322:C$1539,$C321),B321="Insumo",F321*G321,B321="Etapa","")</f>
        <v>6.6893451754385973</v>
      </c>
      <c r="I321" s="408" t="s">
        <v>167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4.25" hidden="1" customHeight="1" outlineLevel="2" x14ac:dyDescent="0.3">
      <c r="A322" s="406">
        <f t="shared" ref="A322:A385" si="11">COUNTIFS($D$2:$D$1438,D322,$B$2:$B$1438,B322)</f>
        <v>4</v>
      </c>
      <c r="B322" s="406" t="s">
        <v>1385</v>
      </c>
      <c r="C322" s="406" t="str">
        <f t="shared" si="10"/>
        <v xml:space="preserve">Armação aço CA-50 ø 20,0mm para infraestrutura (corte e dobra em obra) </v>
      </c>
      <c r="D322" s="406" t="s">
        <v>947</v>
      </c>
      <c r="E322" s="407" t="str">
        <f>VLOOKUP(D322,Insumos!$B$1:$C$15011,2,FALSE)</f>
        <v>KG</v>
      </c>
      <c r="F322" s="416">
        <v>1.1000000000000001</v>
      </c>
      <c r="G322" s="417">
        <f>VLOOKUP(D322,Insumos!$B$1:$D$15011,3,FALSE)</f>
        <v>5.5482456140350882</v>
      </c>
      <c r="H322" s="415">
        <f>_xlfn.IFS(B322="Serviço",SUMIFS($H323:H$1539,$C323:C$1539,$C322),B322="Insumo",F322*G322,B322="Etapa","")</f>
        <v>6.1030701754385976</v>
      </c>
      <c r="I322" s="40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4.25" hidden="1" customHeight="1" outlineLevel="2" x14ac:dyDescent="0.3">
      <c r="A323" s="406">
        <f t="shared" si="11"/>
        <v>30</v>
      </c>
      <c r="B323" s="406" t="s">
        <v>1385</v>
      </c>
      <c r="C323" s="406" t="str">
        <f t="shared" si="10"/>
        <v xml:space="preserve">Armação aço CA-50 ø 20,0mm para infraestrutura (corte e dobra em obra) </v>
      </c>
      <c r="D323" s="406" t="s">
        <v>937</v>
      </c>
      <c r="E323" s="407" t="str">
        <f>VLOOKUP(D323,Insumos!$B$1:$C$15011,2,FALSE)</f>
        <v>KG</v>
      </c>
      <c r="F323" s="416">
        <v>2.0500000000000001E-2</v>
      </c>
      <c r="G323" s="417">
        <f>VLOOKUP(D323,Insumos!$B$1:$D$15011,3,FALSE)</f>
        <v>27.55</v>
      </c>
      <c r="H323" s="415">
        <f>_xlfn.IFS(B323="Serviço",SUMIFS($H324:H$1539,$C324:C$1539,$C323),B323="Insumo",F323*G323,B323="Etapa","")</f>
        <v>0.56477500000000003</v>
      </c>
      <c r="I323" s="40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4.25" hidden="1" customHeight="1" outlineLevel="2" x14ac:dyDescent="0.3">
      <c r="A324" s="406">
        <f t="shared" si="11"/>
        <v>30</v>
      </c>
      <c r="B324" s="406" t="s">
        <v>1385</v>
      </c>
      <c r="C324" s="406" t="str">
        <f t="shared" si="10"/>
        <v xml:space="preserve">Armação aço CA-50 ø 20,0mm para infraestrutura (corte e dobra em obra) </v>
      </c>
      <c r="D324" s="406" t="s">
        <v>1281</v>
      </c>
      <c r="E324" s="407" t="str">
        <f>VLOOKUP(D324,Insumos!$B$1:$C$15011,2,FALSE)</f>
        <v>UN</v>
      </c>
      <c r="F324" s="416">
        <v>0.05</v>
      </c>
      <c r="G324" s="417">
        <f>VLOOKUP(D324,Insumos!$B$1:$D$15011,3,FALSE)</f>
        <v>0.43</v>
      </c>
      <c r="H324" s="415">
        <f>_xlfn.IFS(B324="Serviço",SUMIFS($H325:H$1539,$C325:C$1539,$C324),B324="Insumo",F324*G324,B324="Etapa","")</f>
        <v>2.1500000000000002E-2</v>
      </c>
      <c r="I324" s="40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4.25" hidden="1" customHeight="1" outlineLevel="1" x14ac:dyDescent="0.3">
      <c r="A325" s="406">
        <f t="shared" si="11"/>
        <v>1</v>
      </c>
      <c r="B325" s="406" t="s">
        <v>593</v>
      </c>
      <c r="C325" s="406" t="str">
        <f t="shared" si="10"/>
        <v xml:space="preserve">Armação aço CA-50 ø 25,0mm para infraestrutura (corte e dobra em obra) </v>
      </c>
      <c r="D325" s="406" t="s">
        <v>683</v>
      </c>
      <c r="E325" s="407" t="e">
        <f>VLOOKUP(D325,Insumos!$B$1:$C$15011,2,FALSE)</f>
        <v>#N/A</v>
      </c>
      <c r="F325" s="406"/>
      <c r="G325" s="417" t="e">
        <f>VLOOKUP(D325,Insumos!$B$1:$D$15011,3,FALSE)</f>
        <v>#N/A</v>
      </c>
      <c r="H325" s="415">
        <f>_xlfn.IFS(B325="Serviço",SUMIFS($H326:H$1539,$C326:C$1539,$C325),B325="Insumo",F325*G325,B325="Etapa","")</f>
        <v>6.9992749999999999</v>
      </c>
      <c r="I325" s="408" t="s">
        <v>167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4.25" hidden="1" customHeight="1" outlineLevel="2" x14ac:dyDescent="0.3">
      <c r="A326" s="406">
        <f t="shared" si="11"/>
        <v>2</v>
      </c>
      <c r="B326" s="406" t="s">
        <v>1385</v>
      </c>
      <c r="C326" s="406" t="str">
        <f t="shared" si="10"/>
        <v xml:space="preserve">Armação aço CA-50 ø 25,0mm para infraestrutura (corte e dobra em obra) </v>
      </c>
      <c r="D326" s="406" t="s">
        <v>948</v>
      </c>
      <c r="E326" s="407" t="str">
        <f>VLOOKUP(D326,Insumos!$B$1:$C$15011,2,FALSE)</f>
        <v>KG</v>
      </c>
      <c r="F326" s="416">
        <v>1.1000000000000001</v>
      </c>
      <c r="G326" s="417">
        <f>VLOOKUP(D326,Insumos!$B$1:$D$15011,3,FALSE)</f>
        <v>5.83</v>
      </c>
      <c r="H326" s="415">
        <f>_xlfn.IFS(B326="Serviço",SUMIFS($H327:H$1539,$C327:C$1539,$C326),B326="Insumo",F326*G326,B326="Etapa","")</f>
        <v>6.4130000000000003</v>
      </c>
      <c r="I326" s="40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4.25" hidden="1" customHeight="1" outlineLevel="2" x14ac:dyDescent="0.3">
      <c r="A327" s="406">
        <f t="shared" si="11"/>
        <v>30</v>
      </c>
      <c r="B327" s="406" t="s">
        <v>1385</v>
      </c>
      <c r="C327" s="406" t="str">
        <f t="shared" si="10"/>
        <v xml:space="preserve">Armação aço CA-50 ø 25,0mm para infraestrutura (corte e dobra em obra) </v>
      </c>
      <c r="D327" s="406" t="s">
        <v>937</v>
      </c>
      <c r="E327" s="407" t="str">
        <f>VLOOKUP(D327,Insumos!$B$1:$C$15011,2,FALSE)</f>
        <v>KG</v>
      </c>
      <c r="F327" s="416">
        <v>2.0500000000000001E-2</v>
      </c>
      <c r="G327" s="417">
        <f>VLOOKUP(D327,Insumos!$B$1:$D$15011,3,FALSE)</f>
        <v>27.55</v>
      </c>
      <c r="H327" s="415">
        <f>_xlfn.IFS(B327="Serviço",SUMIFS($H328:H$1539,$C328:C$1539,$C327),B327="Insumo",F327*G327,B327="Etapa","")</f>
        <v>0.56477500000000003</v>
      </c>
      <c r="I327" s="40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4.25" hidden="1" customHeight="1" outlineLevel="2" x14ac:dyDescent="0.3">
      <c r="A328" s="406">
        <f t="shared" si="11"/>
        <v>30</v>
      </c>
      <c r="B328" s="406" t="s">
        <v>1385</v>
      </c>
      <c r="C328" s="406" t="str">
        <f t="shared" si="10"/>
        <v xml:space="preserve">Armação aço CA-50 ø 25,0mm para infraestrutura (corte e dobra em obra) </v>
      </c>
      <c r="D328" s="406" t="s">
        <v>1281</v>
      </c>
      <c r="E328" s="407" t="str">
        <f>VLOOKUP(D328,Insumos!$B$1:$C$15011,2,FALSE)</f>
        <v>UN</v>
      </c>
      <c r="F328" s="416">
        <v>0.05</v>
      </c>
      <c r="G328" s="417">
        <f>VLOOKUP(D328,Insumos!$B$1:$D$15011,3,FALSE)</f>
        <v>0.43</v>
      </c>
      <c r="H328" s="415">
        <f>_xlfn.IFS(B328="Serviço",SUMIFS($H329:H$1539,$C329:C$1539,$C328),B328="Insumo",F328*G328,B328="Etapa","")</f>
        <v>2.1500000000000002E-2</v>
      </c>
      <c r="I328" s="40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4.25" hidden="1" customHeight="1" outlineLevel="1" x14ac:dyDescent="0.3">
      <c r="A329" s="406">
        <f t="shared" si="11"/>
        <v>1</v>
      </c>
      <c r="B329" s="406" t="s">
        <v>593</v>
      </c>
      <c r="C329" s="406" t="str">
        <f t="shared" si="10"/>
        <v xml:space="preserve">Armação aço CA-60 ø 5,00mm para infraestrutura (corte e dobra em obra) </v>
      </c>
      <c r="D329" s="406" t="s">
        <v>684</v>
      </c>
      <c r="E329" s="407" t="e">
        <f>VLOOKUP(D329,Insumos!$B$1:$C$15011,2,FALSE)</f>
        <v>#N/A</v>
      </c>
      <c r="F329" s="406"/>
      <c r="G329" s="417" t="e">
        <f>VLOOKUP(D329,Insumos!$B$1:$D$15011,3,FALSE)</f>
        <v>#N/A</v>
      </c>
      <c r="H329" s="415">
        <f>_xlfn.IFS(B329="Serviço",SUMIFS($H330:H$1539,$C330:C$1539,$C329),B329="Insumo",F329*G329,B329="Etapa","")</f>
        <v>8.0327035714285717</v>
      </c>
      <c r="I329" s="408" t="s">
        <v>167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4.25" hidden="1" customHeight="1" outlineLevel="2" x14ac:dyDescent="0.3">
      <c r="A330" s="406">
        <f t="shared" si="11"/>
        <v>4</v>
      </c>
      <c r="B330" s="406" t="s">
        <v>1385</v>
      </c>
      <c r="C330" s="406" t="str">
        <f t="shared" si="10"/>
        <v xml:space="preserve">Armação aço CA-60 ø 5,00mm para infraestrutura (corte e dobra em obra) </v>
      </c>
      <c r="D330" s="406" t="s">
        <v>949</v>
      </c>
      <c r="E330" s="407" t="str">
        <f>VLOOKUP(D330,Insumos!$B$1:$C$15011,2,FALSE)</f>
        <v>KG</v>
      </c>
      <c r="F330" s="416">
        <v>1.1000000000000001</v>
      </c>
      <c r="G330" s="417">
        <f>VLOOKUP(D330,Insumos!$B$1:$D$15011,3,FALSE)</f>
        <v>6.7694805194805197</v>
      </c>
      <c r="H330" s="415">
        <f>_xlfn.IFS(B330="Serviço",SUMIFS($H331:H$1539,$C331:C$1539,$C330),B330="Insumo",F330*G330,B330="Etapa","")</f>
        <v>7.4464285714285721</v>
      </c>
      <c r="I330" s="40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4.25" hidden="1" customHeight="1" outlineLevel="2" x14ac:dyDescent="0.3">
      <c r="A331" s="406">
        <f t="shared" si="11"/>
        <v>30</v>
      </c>
      <c r="B331" s="406" t="s">
        <v>1385</v>
      </c>
      <c r="C331" s="406" t="str">
        <f t="shared" si="10"/>
        <v xml:space="preserve">Armação aço CA-60 ø 5,00mm para infraestrutura (corte e dobra em obra) </v>
      </c>
      <c r="D331" s="406" t="s">
        <v>937</v>
      </c>
      <c r="E331" s="407" t="str">
        <f>VLOOKUP(D331,Insumos!$B$1:$C$15011,2,FALSE)</f>
        <v>KG</v>
      </c>
      <c r="F331" s="416">
        <v>2.0500000000000001E-2</v>
      </c>
      <c r="G331" s="417">
        <f>VLOOKUP(D331,Insumos!$B$1:$D$15011,3,FALSE)</f>
        <v>27.55</v>
      </c>
      <c r="H331" s="415">
        <f>_xlfn.IFS(B331="Serviço",SUMIFS($H332:H$1539,$C332:C$1539,$C331),B331="Insumo",F331*G331,B331="Etapa","")</f>
        <v>0.56477500000000003</v>
      </c>
      <c r="I331" s="40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4.25" hidden="1" customHeight="1" outlineLevel="2" x14ac:dyDescent="0.3">
      <c r="A332" s="406">
        <f t="shared" si="11"/>
        <v>30</v>
      </c>
      <c r="B332" s="406" t="s">
        <v>1385</v>
      </c>
      <c r="C332" s="406" t="str">
        <f t="shared" si="10"/>
        <v xml:space="preserve">Armação aço CA-60 ø 5,00mm para infraestrutura (corte e dobra em obra) </v>
      </c>
      <c r="D332" s="406" t="s">
        <v>1281</v>
      </c>
      <c r="E332" s="407" t="str">
        <f>VLOOKUP(D332,Insumos!$B$1:$C$15011,2,FALSE)</f>
        <v>UN</v>
      </c>
      <c r="F332" s="416">
        <v>0.05</v>
      </c>
      <c r="G332" s="417">
        <f>VLOOKUP(D332,Insumos!$B$1:$D$15011,3,FALSE)</f>
        <v>0.43</v>
      </c>
      <c r="H332" s="415">
        <f>_xlfn.IFS(B332="Serviço",SUMIFS($H333:H$1539,$C333:C$1539,$C332),B332="Insumo",F332*G332,B332="Etapa","")</f>
        <v>2.1500000000000002E-2</v>
      </c>
      <c r="I332" s="40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4.25" hidden="1" customHeight="1" outlineLevel="1" x14ac:dyDescent="0.3">
      <c r="A333" s="406">
        <f t="shared" si="11"/>
        <v>1</v>
      </c>
      <c r="B333" s="406" t="s">
        <v>593</v>
      </c>
      <c r="C333" s="406" t="str">
        <f t="shared" si="10"/>
        <v>Concreto Usinado bombeável 30MPa para infraestrutura - incluindo serviço de bombeamento</v>
      </c>
      <c r="D333" s="406" t="s">
        <v>1398</v>
      </c>
      <c r="E333" s="407" t="e">
        <f>VLOOKUP(D333,Insumos!$B$1:$C$15011,2,FALSE)</f>
        <v>#N/A</v>
      </c>
      <c r="F333" s="406"/>
      <c r="G333" s="417" t="e">
        <f>VLOOKUP(D333,Insumos!$B$1:$D$15011,3,FALSE)</f>
        <v>#N/A</v>
      </c>
      <c r="H333" s="415">
        <f>_xlfn.IFS(B333="Serviço",SUMIFS($H334:H$1539,$C334:C$1539,$C333),B333="Insumo",F333*G333,B333="Etapa","")</f>
        <v>576.37</v>
      </c>
      <c r="I333" s="408" t="s">
        <v>167</v>
      </c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4.25" hidden="1" customHeight="1" outlineLevel="2" x14ac:dyDescent="0.3">
      <c r="A334" s="406">
        <f t="shared" si="11"/>
        <v>3</v>
      </c>
      <c r="B334" s="406" t="s">
        <v>1385</v>
      </c>
      <c r="C334" s="406" t="str">
        <f t="shared" si="10"/>
        <v>Concreto Usinado bombeável 30MPa para infraestrutura - incluindo serviço de bombeamento</v>
      </c>
      <c r="D334" s="406" t="s">
        <v>1033</v>
      </c>
      <c r="E334" s="407" t="str">
        <f>VLOOKUP(D334,Insumos!$B$1:$C$15011,2,FALSE)</f>
        <v>M3</v>
      </c>
      <c r="F334" s="416">
        <v>1.05</v>
      </c>
      <c r="G334" s="417">
        <f>VLOOKUP(D334,Insumos!$B$1:$D$15011,3,FALSE)</f>
        <v>508.2</v>
      </c>
      <c r="H334" s="415">
        <f>_xlfn.IFS(B334="Serviço",SUMIFS($H335:H$1539,$C335:C$1539,$C334),B334="Insumo",F334*G334,B334="Etapa","")</f>
        <v>533.61</v>
      </c>
      <c r="I334" s="40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4.25" hidden="1" customHeight="1" outlineLevel="2" x14ac:dyDescent="0.3">
      <c r="A335" s="406">
        <f t="shared" si="11"/>
        <v>16</v>
      </c>
      <c r="B335" s="406" t="s">
        <v>1385</v>
      </c>
      <c r="C335" s="406" t="str">
        <f t="shared" si="10"/>
        <v>Concreto Usinado bombeável 30MPa para infraestrutura - incluindo serviço de bombeamento</v>
      </c>
      <c r="D335" s="406" t="s">
        <v>1349</v>
      </c>
      <c r="E335" s="407" t="str">
        <f>VLOOKUP(D335,Insumos!$B$1:$C$15011,2,FALSE)</f>
        <v>M3</v>
      </c>
      <c r="F335" s="416">
        <v>1.05</v>
      </c>
      <c r="G335" s="417">
        <f>VLOOKUP(D335,Insumos!$B$1:$D$15011,3,FALSE)</f>
        <v>40</v>
      </c>
      <c r="H335" s="415">
        <f>_xlfn.IFS(B335="Serviço",SUMIFS($H336:H$1539,$C336:C$1539,$C335),B335="Insumo",F335*G335,B335="Etapa","")</f>
        <v>42</v>
      </c>
      <c r="I335" s="40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4.25" hidden="1" customHeight="1" outlineLevel="2" x14ac:dyDescent="0.3">
      <c r="A336" s="406">
        <f t="shared" si="11"/>
        <v>36</v>
      </c>
      <c r="B336" s="406" t="s">
        <v>1385</v>
      </c>
      <c r="C336" s="406" t="str">
        <f t="shared" si="10"/>
        <v>Concreto Usinado bombeável 30MPa para infraestrutura - incluindo serviço de bombeamento</v>
      </c>
      <c r="D336" s="406" t="s">
        <v>1243</v>
      </c>
      <c r="E336" s="407" t="str">
        <f>VLOOKUP(D336,Insumos!$B$1:$C$15011,2,FALSE)</f>
        <v>KG</v>
      </c>
      <c r="F336" s="416">
        <v>1</v>
      </c>
      <c r="G336" s="417">
        <f>VLOOKUP(D336,Insumos!$B$1:$D$15011,3,FALSE)</f>
        <v>0.76</v>
      </c>
      <c r="H336" s="415">
        <f>_xlfn.IFS(B336="Serviço",SUMIFS($H337:H$1539,$C337:C$1539,$C336),B336="Insumo",F336*G336,B336="Etapa","")</f>
        <v>0.76</v>
      </c>
      <c r="I336" s="40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4.25" hidden="1" customHeight="1" outlineLevel="1" x14ac:dyDescent="0.3">
      <c r="A337" s="406">
        <f t="shared" si="11"/>
        <v>1</v>
      </c>
      <c r="B337" s="406" t="s">
        <v>593</v>
      </c>
      <c r="C337" s="406" t="str">
        <f t="shared" si="10"/>
        <v>Concreto Usinado bombeável 35MPa para infraestrutura - incluindo serviço de bombeamento</v>
      </c>
      <c r="D337" s="406" t="s">
        <v>686</v>
      </c>
      <c r="E337" s="407" t="e">
        <f>VLOOKUP(D337,Insumos!$B$1:$C$15011,2,FALSE)</f>
        <v>#N/A</v>
      </c>
      <c r="F337" s="406"/>
      <c r="G337" s="417" t="e">
        <f>VLOOKUP(D337,Insumos!$B$1:$D$15011,3,FALSE)</f>
        <v>#N/A</v>
      </c>
      <c r="H337" s="415">
        <f>_xlfn.IFS(B337="Serviço",SUMIFS($H338:H$1539,$C338:C$1539,$C337),B337="Insumo",F337*G337,B337="Etapa","")</f>
        <v>636.01</v>
      </c>
      <c r="I337" s="408" t="s">
        <v>167</v>
      </c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4.25" hidden="1" customHeight="1" outlineLevel="2" x14ac:dyDescent="0.3">
      <c r="A338" s="406">
        <f t="shared" si="11"/>
        <v>3</v>
      </c>
      <c r="B338" s="406" t="s">
        <v>1385</v>
      </c>
      <c r="C338" s="406" t="str">
        <f t="shared" si="10"/>
        <v>Concreto Usinado bombeável 35MPa para infraestrutura - incluindo serviço de bombeamento</v>
      </c>
      <c r="D338" s="406" t="s">
        <v>1035</v>
      </c>
      <c r="E338" s="407" t="str">
        <f>VLOOKUP(D338,Insumos!$B$1:$C$15011,2,FALSE)</f>
        <v>M3</v>
      </c>
      <c r="F338" s="416">
        <v>1.05</v>
      </c>
      <c r="G338" s="417">
        <f>VLOOKUP(D338,Insumos!$B$1:$D$15011,3,FALSE)</f>
        <v>565</v>
      </c>
      <c r="H338" s="415">
        <f>_xlfn.IFS(B338="Serviço",SUMIFS($H339:H$1539,$C339:C$1539,$C338),B338="Insumo",F338*G338,B338="Etapa","")</f>
        <v>593.25</v>
      </c>
      <c r="I338" s="40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4.25" hidden="1" customHeight="1" outlineLevel="2" x14ac:dyDescent="0.3">
      <c r="A339" s="406">
        <f t="shared" si="11"/>
        <v>16</v>
      </c>
      <c r="B339" s="406" t="s">
        <v>1385</v>
      </c>
      <c r="C339" s="406" t="str">
        <f t="shared" si="10"/>
        <v>Concreto Usinado bombeável 35MPa para infraestrutura - incluindo serviço de bombeamento</v>
      </c>
      <c r="D339" s="406" t="s">
        <v>1349</v>
      </c>
      <c r="E339" s="407" t="str">
        <f>VLOOKUP(D339,Insumos!$B$1:$C$15011,2,FALSE)</f>
        <v>M3</v>
      </c>
      <c r="F339" s="416">
        <v>1.05</v>
      </c>
      <c r="G339" s="417">
        <f>VLOOKUP(D339,Insumos!$B$1:$D$15011,3,FALSE)</f>
        <v>40</v>
      </c>
      <c r="H339" s="415">
        <f>_xlfn.IFS(B339="Serviço",SUMIFS($H340:H$1539,$C340:C$1539,$C339),B339="Insumo",F339*G339,B339="Etapa","")</f>
        <v>42</v>
      </c>
      <c r="I339" s="40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4.25" hidden="1" customHeight="1" outlineLevel="2" x14ac:dyDescent="0.3">
      <c r="A340" s="406">
        <f t="shared" si="11"/>
        <v>36</v>
      </c>
      <c r="B340" s="406" t="s">
        <v>1385</v>
      </c>
      <c r="C340" s="406" t="str">
        <f t="shared" si="10"/>
        <v>Concreto Usinado bombeável 35MPa para infraestrutura - incluindo serviço de bombeamento</v>
      </c>
      <c r="D340" s="406" t="s">
        <v>1243</v>
      </c>
      <c r="E340" s="407" t="str">
        <f>VLOOKUP(D340,Insumos!$B$1:$C$15011,2,FALSE)</f>
        <v>KG</v>
      </c>
      <c r="F340" s="416">
        <v>1</v>
      </c>
      <c r="G340" s="417">
        <f>VLOOKUP(D340,Insumos!$B$1:$D$15011,3,FALSE)</f>
        <v>0.76</v>
      </c>
      <c r="H340" s="415">
        <f>_xlfn.IFS(B340="Serviço",SUMIFS($H341:H$1539,$C341:C$1539,$C340),B340="Insumo",F340*G340,B340="Etapa","")</f>
        <v>0.76</v>
      </c>
      <c r="I340" s="40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4.25" hidden="1" customHeight="1" outlineLevel="1" x14ac:dyDescent="0.3">
      <c r="A341" s="406">
        <f t="shared" si="11"/>
        <v>1</v>
      </c>
      <c r="B341" s="406" t="s">
        <v>593</v>
      </c>
      <c r="C341" s="406" t="str">
        <f t="shared" si="10"/>
        <v>Concreto Usinado bombeável 40MPa para infraestrutura- incluindo serviço de bombeamento</v>
      </c>
      <c r="D341" s="406" t="s">
        <v>687</v>
      </c>
      <c r="E341" s="407" t="e">
        <f>VLOOKUP(D341,Insumos!$B$1:$C$15011,2,FALSE)</f>
        <v>#N/A</v>
      </c>
      <c r="F341" s="406"/>
      <c r="G341" s="417" t="e">
        <f>VLOOKUP(D341,Insumos!$B$1:$D$15011,3,FALSE)</f>
        <v>#N/A</v>
      </c>
      <c r="H341" s="415">
        <f>_xlfn.IFS(B341="Serviço",SUMIFS($H342:H$1539,$C342:C$1539,$C341),B341="Insumo",F341*G341,B341="Etapa","")</f>
        <v>667.51</v>
      </c>
      <c r="I341" s="408" t="s">
        <v>167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4.25" hidden="1" customHeight="1" outlineLevel="2" x14ac:dyDescent="0.3">
      <c r="A342" s="406">
        <f t="shared" si="11"/>
        <v>1</v>
      </c>
      <c r="B342" s="406" t="s">
        <v>1385</v>
      </c>
      <c r="C342" s="406" t="str">
        <f t="shared" si="10"/>
        <v>Concreto Usinado bombeável 40MPa para infraestrutura- incluindo serviço de bombeamento</v>
      </c>
      <c r="D342" s="406" t="s">
        <v>1038</v>
      </c>
      <c r="E342" s="407" t="str">
        <f>VLOOKUP(D342,Insumos!$B$1:$C$15011,2,FALSE)</f>
        <v>M3</v>
      </c>
      <c r="F342" s="416">
        <v>1.05</v>
      </c>
      <c r="G342" s="417">
        <f>VLOOKUP(D342,Insumos!$B$1:$D$15011,3,FALSE)</f>
        <v>595</v>
      </c>
      <c r="H342" s="415">
        <f>_xlfn.IFS(B342="Serviço",SUMIFS($H343:H$1539,$C343:C$1539,$C342),B342="Insumo",F342*G342,B342="Etapa","")</f>
        <v>624.75</v>
      </c>
      <c r="I342" s="40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4.25" hidden="1" customHeight="1" outlineLevel="2" x14ac:dyDescent="0.3">
      <c r="A343" s="406">
        <f t="shared" si="11"/>
        <v>16</v>
      </c>
      <c r="B343" s="406" t="s">
        <v>1385</v>
      </c>
      <c r="C343" s="406" t="str">
        <f t="shared" si="10"/>
        <v>Concreto Usinado bombeável 40MPa para infraestrutura- incluindo serviço de bombeamento</v>
      </c>
      <c r="D343" s="406" t="s">
        <v>1349</v>
      </c>
      <c r="E343" s="407" t="str">
        <f>VLOOKUP(D343,Insumos!$B$1:$C$15011,2,FALSE)</f>
        <v>M3</v>
      </c>
      <c r="F343" s="416">
        <v>1.05</v>
      </c>
      <c r="G343" s="417">
        <f>VLOOKUP(D343,Insumos!$B$1:$D$15011,3,FALSE)</f>
        <v>40</v>
      </c>
      <c r="H343" s="415">
        <f>_xlfn.IFS(B343="Serviço",SUMIFS($H344:H$1539,$C344:C$1539,$C343),B343="Insumo",F343*G343,B343="Etapa","")</f>
        <v>42</v>
      </c>
      <c r="I343" s="40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4.25" hidden="1" customHeight="1" outlineLevel="2" x14ac:dyDescent="0.3">
      <c r="A344" s="406">
        <f t="shared" si="11"/>
        <v>36</v>
      </c>
      <c r="B344" s="406" t="s">
        <v>1385</v>
      </c>
      <c r="C344" s="406" t="str">
        <f t="shared" si="10"/>
        <v>Concreto Usinado bombeável 40MPa para infraestrutura- incluindo serviço de bombeamento</v>
      </c>
      <c r="D344" s="406" t="s">
        <v>1243</v>
      </c>
      <c r="E344" s="407" t="str">
        <f>VLOOKUP(D344,Insumos!$B$1:$C$15011,2,FALSE)</f>
        <v>KG</v>
      </c>
      <c r="F344" s="416">
        <v>1</v>
      </c>
      <c r="G344" s="417">
        <f>VLOOKUP(D344,Insumos!$B$1:$D$15011,3,FALSE)</f>
        <v>0.76</v>
      </c>
      <c r="H344" s="415">
        <f>_xlfn.IFS(B344="Serviço",SUMIFS($H345:H$1539,$C345:C$1539,$C344),B344="Insumo",F344*G344,B344="Etapa","")</f>
        <v>0.76</v>
      </c>
      <c r="I344" s="40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4.25" customHeight="1" collapsed="1" x14ac:dyDescent="0.3">
      <c r="A345" s="413">
        <f t="shared" si="11"/>
        <v>1</v>
      </c>
      <c r="B345" s="413" t="s">
        <v>591</v>
      </c>
      <c r="C345" s="413" t="str">
        <f t="shared" si="10"/>
        <v>Concreto Usinado bombeável 40MPa para infraestrutura- incluindo serviço de bombeamento</v>
      </c>
      <c r="D345" s="413" t="s">
        <v>1399</v>
      </c>
      <c r="E345" s="407" t="e">
        <f>VLOOKUP(D345,Insumos!$B$1:$C$15011,2,FALSE)</f>
        <v>#N/A</v>
      </c>
      <c r="F345" s="415"/>
      <c r="G345" s="417" t="e">
        <f>VLOOKUP(D345,Insumos!$B$1:$D$15011,3,FALSE)</f>
        <v>#N/A</v>
      </c>
      <c r="H345" s="415" t="str">
        <f>_xlfn.IFS(B345="Serviço",SUMIFS($H346:H$1539,$C346:C$1539,$C345),B345="Insumo",F345*G345,B345="Etapa","")</f>
        <v/>
      </c>
      <c r="I345" s="415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4.25" hidden="1" customHeight="1" outlineLevel="1" x14ac:dyDescent="0.3">
      <c r="A346" s="406">
        <f t="shared" si="11"/>
        <v>1</v>
      </c>
      <c r="B346" s="406" t="s">
        <v>593</v>
      </c>
      <c r="C346" s="406" t="str">
        <f t="shared" si="10"/>
        <v xml:space="preserve">Perfuração de estaca Escavada para contenção Ø 30cm	</v>
      </c>
      <c r="D346" s="406" t="s">
        <v>1400</v>
      </c>
      <c r="E346" s="407" t="e">
        <f>VLOOKUP(D346,Insumos!$B$1:$C$15011,2,FALSE)</f>
        <v>#N/A</v>
      </c>
      <c r="F346" s="406"/>
      <c r="G346" s="417" t="e">
        <f>VLOOKUP(D346,Insumos!$B$1:$D$15011,3,FALSE)</f>
        <v>#N/A</v>
      </c>
      <c r="H346" s="415">
        <f>_xlfn.IFS(B346="Serviço",SUMIFS($H347:H$1539,$C347:C$1539,$C346),B346="Insumo",F346*G346,B346="Etapa","")</f>
        <v>39</v>
      </c>
      <c r="I346" s="408" t="s">
        <v>167</v>
      </c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4.25" hidden="1" customHeight="1" outlineLevel="2" x14ac:dyDescent="0.3">
      <c r="A347" s="406">
        <f t="shared" si="11"/>
        <v>2</v>
      </c>
      <c r="B347" s="406" t="s">
        <v>1385</v>
      </c>
      <c r="C347" s="406" t="str">
        <f t="shared" si="10"/>
        <v xml:space="preserve">Perfuração de estaca Escavada para contenção Ø 30cm	</v>
      </c>
      <c r="D347" s="406" t="s">
        <v>1312</v>
      </c>
      <c r="E347" s="407" t="str">
        <f>VLOOKUP(D347,Insumos!$B$1:$C$15011,2,FALSE)</f>
        <v>M</v>
      </c>
      <c r="F347" s="416">
        <v>1</v>
      </c>
      <c r="G347" s="417">
        <f>VLOOKUP(D347,Insumos!$B$1:$D$15011,3,FALSE)</f>
        <v>39</v>
      </c>
      <c r="H347" s="415">
        <f>_xlfn.IFS(B347="Serviço",SUMIFS($H348:H$1539,$C348:C$1539,$C347),B347="Insumo",F347*G347,B347="Etapa","")</f>
        <v>39</v>
      </c>
      <c r="I347" s="40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4.25" hidden="1" customHeight="1" outlineLevel="1" x14ac:dyDescent="0.3">
      <c r="A348" s="406">
        <f t="shared" si="11"/>
        <v>1</v>
      </c>
      <c r="B348" s="406" t="s">
        <v>593</v>
      </c>
      <c r="C348" s="406" t="str">
        <f t="shared" si="10"/>
        <v>Concreto Usinado bombeável 40MPa para contenção, com cristalizante- incluindo serviço de bombeamento</v>
      </c>
      <c r="D348" s="406" t="s">
        <v>692</v>
      </c>
      <c r="E348" s="407" t="e">
        <f>VLOOKUP(D348,Insumos!$B$1:$C$15011,2,FALSE)</f>
        <v>#N/A</v>
      </c>
      <c r="F348" s="406"/>
      <c r="G348" s="417" t="e">
        <f>VLOOKUP(D348,Insumos!$B$1:$D$15011,3,FALSE)</f>
        <v>#N/A</v>
      </c>
      <c r="H348" s="415">
        <f>_xlfn.IFS(B348="Serviço",SUMIFS($H349:H$1539,$C349:C$1539,$C348),B348="Insumo",F348*G348,B348="Etapa","")</f>
        <v>772.51</v>
      </c>
      <c r="I348" s="408" t="s">
        <v>167</v>
      </c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4.25" hidden="1" customHeight="1" outlineLevel="2" x14ac:dyDescent="0.3">
      <c r="A349" s="406">
        <f t="shared" si="11"/>
        <v>1</v>
      </c>
      <c r="B349" s="406" t="s">
        <v>1385</v>
      </c>
      <c r="C349" s="406" t="str">
        <f t="shared" si="10"/>
        <v>Concreto Usinado bombeável 40MPa para contenção, com cristalizante- incluindo serviço de bombeamento</v>
      </c>
      <c r="D349" s="406" t="s">
        <v>1039</v>
      </c>
      <c r="E349" s="407" t="str">
        <f>VLOOKUP(D349,Insumos!$B$1:$C$15011,2,FALSE)</f>
        <v>M3</v>
      </c>
      <c r="F349" s="416">
        <v>1.05</v>
      </c>
      <c r="G349" s="417">
        <f>VLOOKUP(D349,Insumos!$B$1:$D$15011,3,FALSE)</f>
        <v>695</v>
      </c>
      <c r="H349" s="415">
        <f>_xlfn.IFS(B349="Serviço",SUMIFS($H350:H$1539,$C350:C$1539,$C349),B349="Insumo",F349*G349,B349="Etapa","")</f>
        <v>729.75</v>
      </c>
      <c r="I349" s="40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4.25" hidden="1" customHeight="1" outlineLevel="2" x14ac:dyDescent="0.3">
      <c r="A350" s="406">
        <f t="shared" si="11"/>
        <v>16</v>
      </c>
      <c r="B350" s="406" t="s">
        <v>1385</v>
      </c>
      <c r="C350" s="406" t="str">
        <f t="shared" si="10"/>
        <v>Concreto Usinado bombeável 40MPa para contenção, com cristalizante- incluindo serviço de bombeamento</v>
      </c>
      <c r="D350" s="406" t="s">
        <v>1349</v>
      </c>
      <c r="E350" s="407" t="str">
        <f>VLOOKUP(D350,Insumos!$B$1:$C$15011,2,FALSE)</f>
        <v>M3</v>
      </c>
      <c r="F350" s="416">
        <v>1.05</v>
      </c>
      <c r="G350" s="417">
        <f>VLOOKUP(D350,Insumos!$B$1:$D$15011,3,FALSE)</f>
        <v>40</v>
      </c>
      <c r="H350" s="415">
        <f>_xlfn.IFS(B350="Serviço",SUMIFS($H351:H$1539,$C351:C$1539,$C350),B350="Insumo",F350*G350,B350="Etapa","")</f>
        <v>42</v>
      </c>
      <c r="I350" s="40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4.25" hidden="1" customHeight="1" outlineLevel="2" x14ac:dyDescent="0.3">
      <c r="A351" s="406">
        <f t="shared" si="11"/>
        <v>36</v>
      </c>
      <c r="B351" s="406" t="s">
        <v>1385</v>
      </c>
      <c r="C351" s="406" t="str">
        <f t="shared" si="10"/>
        <v>Concreto Usinado bombeável 40MPa para contenção, com cristalizante- incluindo serviço de bombeamento</v>
      </c>
      <c r="D351" s="406" t="s">
        <v>1243</v>
      </c>
      <c r="E351" s="407" t="str">
        <f>VLOOKUP(D351,Insumos!$B$1:$C$15011,2,FALSE)</f>
        <v>KG</v>
      </c>
      <c r="F351" s="416">
        <v>1</v>
      </c>
      <c r="G351" s="417">
        <f>VLOOKUP(D351,Insumos!$B$1:$D$15011,3,FALSE)</f>
        <v>0.76</v>
      </c>
      <c r="H351" s="415">
        <f>_xlfn.IFS(B351="Serviço",SUMIFS($H352:H$1539,$C352:C$1539,$C351),B351="Insumo",F351*G351,B351="Etapa","")</f>
        <v>0.76</v>
      </c>
      <c r="I351" s="40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4.25" hidden="1" customHeight="1" outlineLevel="1" x14ac:dyDescent="0.3">
      <c r="A352" s="406">
        <f t="shared" si="11"/>
        <v>1</v>
      </c>
      <c r="B352" s="406" t="s">
        <v>593</v>
      </c>
      <c r="C352" s="406" t="str">
        <f>IF(B352="serviço",D352,C347)</f>
        <v>Concreto Usinado bombeável para estaca das Contenções 25MPa  - incluindo serviço de bombeamento</v>
      </c>
      <c r="D352" s="406" t="s">
        <v>1401</v>
      </c>
      <c r="E352" s="407" t="e">
        <f>VLOOKUP(D352,Insumos!$B$1:$C$15011,2,FALSE)</f>
        <v>#N/A</v>
      </c>
      <c r="F352" s="406"/>
      <c r="G352" s="417" t="e">
        <f>VLOOKUP(D352,Insumos!$B$1:$D$15011,3,FALSE)</f>
        <v>#N/A</v>
      </c>
      <c r="H352" s="415">
        <f>_xlfn.IFS(B352="Serviço",SUMIFS($H353:H$1539,$C353:C$1539,$C352),B352="Insumo",F352*G352,B352="Etapa","")</f>
        <v>693.66</v>
      </c>
      <c r="I352" s="408" t="s">
        <v>167</v>
      </c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4.25" hidden="1" customHeight="1" outlineLevel="2" x14ac:dyDescent="0.3">
      <c r="A353" s="406">
        <f t="shared" si="11"/>
        <v>3</v>
      </c>
      <c r="B353" s="406" t="s">
        <v>1385</v>
      </c>
      <c r="C353" s="406" t="str">
        <f t="shared" ref="C353:C473" si="12">IF(B353="serviço",D353,C352)</f>
        <v>Concreto Usinado bombeável para estaca das Contenções 25MPa  - incluindo serviço de bombeamento</v>
      </c>
      <c r="D353" s="406" t="s">
        <v>1032</v>
      </c>
      <c r="E353" s="407" t="str">
        <f>VLOOKUP(D353,Insumos!$B$1:$C$15011,2,FALSE)</f>
        <v>M3</v>
      </c>
      <c r="F353" s="416">
        <v>1.3</v>
      </c>
      <c r="G353" s="417">
        <f>VLOOKUP(D353,Insumos!$B$1:$D$15011,3,FALSE)</f>
        <v>492.99999999999994</v>
      </c>
      <c r="H353" s="415">
        <f>_xlfn.IFS(B353="Serviço",SUMIFS($H354:H$1539,$C354:C$1539,$C353),B353="Insumo",F353*G353,B353="Etapa","")</f>
        <v>640.9</v>
      </c>
      <c r="I353" s="40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4.25" hidden="1" customHeight="1" outlineLevel="2" x14ac:dyDescent="0.3">
      <c r="A354" s="406">
        <f t="shared" si="11"/>
        <v>16</v>
      </c>
      <c r="B354" s="406" t="s">
        <v>1385</v>
      </c>
      <c r="C354" s="406" t="str">
        <f t="shared" si="12"/>
        <v>Concreto Usinado bombeável para estaca das Contenções 25MPa  - incluindo serviço de bombeamento</v>
      </c>
      <c r="D354" s="406" t="s">
        <v>1349</v>
      </c>
      <c r="E354" s="407" t="str">
        <f>VLOOKUP(D354,Insumos!$B$1:$C$15011,2,FALSE)</f>
        <v>M3</v>
      </c>
      <c r="F354" s="416">
        <v>1.3</v>
      </c>
      <c r="G354" s="417">
        <f>VLOOKUP(D354,Insumos!$B$1:$D$15011,3,FALSE)</f>
        <v>40</v>
      </c>
      <c r="H354" s="415">
        <f>_xlfn.IFS(B354="Serviço",SUMIFS($H355:H$1539,$C355:C$1539,$C354),B354="Insumo",F354*G354,B354="Etapa","")</f>
        <v>52</v>
      </c>
      <c r="I354" s="40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4.25" hidden="1" customHeight="1" outlineLevel="2" x14ac:dyDescent="0.3">
      <c r="A355" s="406">
        <f t="shared" si="11"/>
        <v>36</v>
      </c>
      <c r="B355" s="406" t="s">
        <v>1385</v>
      </c>
      <c r="C355" s="406" t="str">
        <f t="shared" si="12"/>
        <v>Concreto Usinado bombeável para estaca das Contenções 25MPa  - incluindo serviço de bombeamento</v>
      </c>
      <c r="D355" s="406" t="s">
        <v>1243</v>
      </c>
      <c r="E355" s="407" t="str">
        <f>VLOOKUP(D355,Insumos!$B$1:$C$15011,2,FALSE)</f>
        <v>KG</v>
      </c>
      <c r="F355" s="416">
        <v>1</v>
      </c>
      <c r="G355" s="417">
        <f>VLOOKUP(D355,Insumos!$B$1:$D$15011,3,FALSE)</f>
        <v>0.76</v>
      </c>
      <c r="H355" s="415">
        <f>_xlfn.IFS(B355="Serviço",SUMIFS($H356:H$1539,$C356:C$1539,$C355),B355="Insumo",F355*G355,B355="Etapa","")</f>
        <v>0.76</v>
      </c>
      <c r="I355" s="40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4.25" hidden="1" customHeight="1" outlineLevel="1" x14ac:dyDescent="0.3">
      <c r="A356" s="406">
        <f t="shared" si="11"/>
        <v>1</v>
      </c>
      <c r="B356" s="406" t="s">
        <v>593</v>
      </c>
      <c r="C356" s="406" t="str">
        <f t="shared" si="12"/>
        <v>Forma para Contenções em Tábuas de Madeira Serrada 17mm 4x reaproveitamento</v>
      </c>
      <c r="D356" s="406" t="s">
        <v>1402</v>
      </c>
      <c r="E356" s="407" t="e">
        <f>VLOOKUP(D356,Insumos!$B$1:$C$15011,2,FALSE)</f>
        <v>#N/A</v>
      </c>
      <c r="F356" s="406"/>
      <c r="G356" s="417" t="e">
        <f>VLOOKUP(D356,Insumos!$B$1:$D$15011,3,FALSE)</f>
        <v>#N/A</v>
      </c>
      <c r="H356" s="415">
        <f>_xlfn.IFS(B356="Serviço",SUMIFS($H357:H$1539,$C357:C$1539,$C356),B356="Insumo",F356*G356,B356="Etapa","")</f>
        <v>24.500071428571431</v>
      </c>
      <c r="I356" s="408" t="s">
        <v>167</v>
      </c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4.25" hidden="1" customHeight="1" outlineLevel="2" x14ac:dyDescent="0.3">
      <c r="A357" s="406">
        <f t="shared" si="11"/>
        <v>3</v>
      </c>
      <c r="B357" s="406" t="s">
        <v>1385</v>
      </c>
      <c r="C357" s="406" t="str">
        <f t="shared" si="12"/>
        <v>Forma para Contenções em Tábuas de Madeira Serrada 17mm 4x reaproveitamento</v>
      </c>
      <c r="D357" s="406" t="s">
        <v>1269</v>
      </c>
      <c r="E357" s="407" t="str">
        <f>VLOOKUP(D357,Insumos!$B$1:$C$15011,2,FALSE)</f>
        <v>KG</v>
      </c>
      <c r="F357" s="416">
        <v>1.0999999999999999E-2</v>
      </c>
      <c r="G357" s="417">
        <f>VLOOKUP(D357,Insumos!$B$1:$D$15011,3,FALSE)</f>
        <v>18.8</v>
      </c>
      <c r="H357" s="415">
        <f>_xlfn.IFS(B357="Serviço",SUMIFS($H358:H$1539,$C358:C$1539,$C357),B357="Insumo",F357*G357,B357="Etapa","")</f>
        <v>0.20679999999999998</v>
      </c>
      <c r="I357" s="40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4.25" hidden="1" customHeight="1" outlineLevel="2" x14ac:dyDescent="0.3">
      <c r="A358" s="406">
        <f t="shared" si="11"/>
        <v>27</v>
      </c>
      <c r="B358" s="406" t="s">
        <v>1385</v>
      </c>
      <c r="C358" s="406" t="str">
        <f t="shared" si="12"/>
        <v>Forma para Contenções em Tábuas de Madeira Serrada 17mm 4x reaproveitamento</v>
      </c>
      <c r="D358" s="406" t="s">
        <v>1271</v>
      </c>
      <c r="E358" s="407" t="str">
        <f>VLOOKUP(D358,Insumos!$B$1:$C$15011,2,FALSE)</f>
        <v>KG</v>
      </c>
      <c r="F358" s="416">
        <v>9.5000000000000001E-2</v>
      </c>
      <c r="G358" s="417">
        <f>VLOOKUP(D358,Insumos!$B$1:$D$15011,3,FALSE)</f>
        <v>18.93</v>
      </c>
      <c r="H358" s="415">
        <f>_xlfn.IFS(B358="Serviço",SUMIFS($H359:H$1539,$C359:C$1539,$C358),B358="Insumo",F358*G358,B358="Etapa","")</f>
        <v>1.7983499999999999</v>
      </c>
      <c r="I358" s="40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4.25" hidden="1" customHeight="1" outlineLevel="2" x14ac:dyDescent="0.3">
      <c r="A359" s="406">
        <f t="shared" si="11"/>
        <v>8</v>
      </c>
      <c r="B359" s="406" t="s">
        <v>1385</v>
      </c>
      <c r="C359" s="406" t="str">
        <f t="shared" si="12"/>
        <v>Forma para Contenções em Tábuas de Madeira Serrada 17mm 4x reaproveitamento</v>
      </c>
      <c r="D359" s="406" t="s">
        <v>1178</v>
      </c>
      <c r="E359" s="407" t="str">
        <f>VLOOKUP(D359,Insumos!$B$1:$C$15011,2,FALSE)</f>
        <v>L</v>
      </c>
      <c r="F359" s="416">
        <v>1.7000000000000001E-2</v>
      </c>
      <c r="G359" s="417">
        <f>VLOOKUP(D359,Insumos!$B$1:$D$15011,3,FALSE)</f>
        <v>15.55</v>
      </c>
      <c r="H359" s="415">
        <f>_xlfn.IFS(B359="Serviço",SUMIFS($H360:H$1539,$C360:C$1539,$C359),B359="Insumo",F359*G359,B359="Etapa","")</f>
        <v>0.26435000000000003</v>
      </c>
      <c r="I359" s="40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4.25" hidden="1" customHeight="1" outlineLevel="2" x14ac:dyDescent="0.3">
      <c r="A360" s="406">
        <f t="shared" si="11"/>
        <v>18</v>
      </c>
      <c r="B360" s="406" t="s">
        <v>1385</v>
      </c>
      <c r="C360" s="406" t="str">
        <f t="shared" si="12"/>
        <v>Forma para Contenções em Tábuas de Madeira Serrada 17mm 4x reaproveitamento</v>
      </c>
      <c r="D360" s="406" t="s">
        <v>1182</v>
      </c>
      <c r="E360" s="407" t="str">
        <f>VLOOKUP(D360,Insumos!$B$1:$C$15011,2,FALSE)</f>
        <v>M</v>
      </c>
      <c r="F360" s="416">
        <v>0.73714285714285721</v>
      </c>
      <c r="G360" s="417">
        <f>VLOOKUP(D360,Insumos!$B$1:$D$15011,3,FALSE)</f>
        <v>6.1875</v>
      </c>
      <c r="H360" s="415">
        <f>_xlfn.IFS(B360="Serviço",SUMIFS($H361:H$1539,$C361:C$1539,$C360),B360="Insumo",F360*G360,B360="Etapa","")</f>
        <v>4.5610714285714291</v>
      </c>
      <c r="I360" s="40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4.25" hidden="1" customHeight="1" outlineLevel="2" x14ac:dyDescent="0.3">
      <c r="A361" s="406">
        <f t="shared" si="11"/>
        <v>11</v>
      </c>
      <c r="B361" s="406" t="s">
        <v>1385</v>
      </c>
      <c r="C361" s="406" t="str">
        <f t="shared" si="12"/>
        <v>Forma para Contenções em Tábuas de Madeira Serrada 17mm 4x reaproveitamento</v>
      </c>
      <c r="D361" s="406" t="s">
        <v>1188</v>
      </c>
      <c r="E361" s="407" t="str">
        <f>VLOOKUP(D361,Insumos!$B$1:$C$15011,2,FALSE)</f>
        <v>M3</v>
      </c>
      <c r="F361" s="416">
        <v>2.638095238095238E-3</v>
      </c>
      <c r="G361" s="417">
        <f>VLOOKUP(D361,Insumos!$B$1:$D$15011,3,FALSE)</f>
        <v>1050</v>
      </c>
      <c r="H361" s="415">
        <f>_xlfn.IFS(B361="Serviço",SUMIFS($H362:H$1539,$C362:C$1539,$C361),B361="Insumo",F361*G361,B361="Etapa","")</f>
        <v>2.77</v>
      </c>
      <c r="I361" s="40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4.25" hidden="1" customHeight="1" outlineLevel="2" x14ac:dyDescent="0.3">
      <c r="A362" s="406">
        <f t="shared" si="11"/>
        <v>5</v>
      </c>
      <c r="B362" s="406" t="s">
        <v>1385</v>
      </c>
      <c r="C362" s="406" t="str">
        <f t="shared" si="12"/>
        <v>Forma para Contenções em Tábuas de Madeira Serrada 17mm 4x reaproveitamento</v>
      </c>
      <c r="D362" s="406" t="s">
        <v>1191</v>
      </c>
      <c r="E362" s="407" t="str">
        <f>VLOOKUP(D362,Insumos!$B$1:$C$15011,2,FALSE)</f>
        <v>M</v>
      </c>
      <c r="F362" s="416">
        <v>1.155</v>
      </c>
      <c r="G362" s="417">
        <f>VLOOKUP(D362,Insumos!$B$1:$D$15011,3,FALSE)</f>
        <v>12.9</v>
      </c>
      <c r="H362" s="415">
        <f>_xlfn.IFS(B362="Serviço",SUMIFS($H363:H$1539,$C363:C$1539,$C362),B362="Insumo",F362*G362,B362="Etapa","")</f>
        <v>14.899500000000002</v>
      </c>
      <c r="I362" s="40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4.25" hidden="1" customHeight="1" outlineLevel="1" x14ac:dyDescent="0.3">
      <c r="A363" s="406">
        <f t="shared" si="11"/>
        <v>1</v>
      </c>
      <c r="B363" s="406" t="s">
        <v>593</v>
      </c>
      <c r="C363" s="406" t="str">
        <f t="shared" si="12"/>
        <v>Armação aço CA-50 ø 6,3mm para Contenções (corte e dobra em obra)</v>
      </c>
      <c r="D363" s="406" t="s">
        <v>1403</v>
      </c>
      <c r="E363" s="407" t="e">
        <f>VLOOKUP(D363,Insumos!$B$1:$C$15011,2,FALSE)</f>
        <v>#N/A</v>
      </c>
      <c r="F363" s="406"/>
      <c r="G363" s="417" t="e">
        <f>VLOOKUP(D363,Insumos!$B$1:$D$15011,3,FALSE)</f>
        <v>#N/A</v>
      </c>
      <c r="H363" s="415">
        <f>_xlfn.IFS(B363="Serviço",SUMIFS($H364:H$1539,$C364:C$1539,$C363),B363="Insumo",F363*G363,B363="Etapa","")</f>
        <v>7.3284518707482995</v>
      </c>
      <c r="I363" s="408" t="s">
        <v>167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4.25" hidden="1" customHeight="1" outlineLevel="2" x14ac:dyDescent="0.3">
      <c r="A364" s="406">
        <f t="shared" si="11"/>
        <v>4</v>
      </c>
      <c r="B364" s="406" t="s">
        <v>1385</v>
      </c>
      <c r="C364" s="406" t="str">
        <f t="shared" si="12"/>
        <v>Armação aço CA-50 ø 6,3mm para Contenções (corte e dobra em obra)</v>
      </c>
      <c r="D364" s="406" t="s">
        <v>941</v>
      </c>
      <c r="E364" s="407" t="str">
        <f>VLOOKUP(D364,Insumos!$B$1:$C$15011,2,FALSE)</f>
        <v>KG</v>
      </c>
      <c r="F364" s="416">
        <v>1.1000000000000001</v>
      </c>
      <c r="G364" s="417">
        <f>VLOOKUP(D364,Insumos!$B$1:$D$15011,3,FALSE)</f>
        <v>6.129251700680272</v>
      </c>
      <c r="H364" s="415">
        <f>_xlfn.IFS(B364="Serviço",SUMIFS($H365:H$1539,$C365:C$1539,$C364),B364="Insumo",F364*G364,B364="Etapa","")</f>
        <v>6.7421768707482999</v>
      </c>
      <c r="I364" s="40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4.25" hidden="1" customHeight="1" outlineLevel="2" x14ac:dyDescent="0.3">
      <c r="A365" s="406">
        <f t="shared" si="11"/>
        <v>30</v>
      </c>
      <c r="B365" s="406" t="s">
        <v>1385</v>
      </c>
      <c r="C365" s="406" t="str">
        <f t="shared" si="12"/>
        <v>Armação aço CA-50 ø 6,3mm para Contenções (corte e dobra em obra)</v>
      </c>
      <c r="D365" s="406" t="s">
        <v>937</v>
      </c>
      <c r="E365" s="407" t="str">
        <f>VLOOKUP(D365,Insumos!$B$1:$C$15011,2,FALSE)</f>
        <v>KG</v>
      </c>
      <c r="F365" s="416">
        <v>2.0500000000000001E-2</v>
      </c>
      <c r="G365" s="417">
        <f>VLOOKUP(D365,Insumos!$B$1:$D$15011,3,FALSE)</f>
        <v>27.55</v>
      </c>
      <c r="H365" s="415">
        <f>_xlfn.IFS(B365="Serviço",SUMIFS($H366:H$1539,$C366:C$1539,$C365),B365="Insumo",F365*G365,B365="Etapa","")</f>
        <v>0.56477500000000003</v>
      </c>
      <c r="I365" s="40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4.25" hidden="1" customHeight="1" outlineLevel="2" x14ac:dyDescent="0.3">
      <c r="A366" s="406">
        <f t="shared" si="11"/>
        <v>30</v>
      </c>
      <c r="B366" s="406" t="s">
        <v>1385</v>
      </c>
      <c r="C366" s="406" t="str">
        <f t="shared" si="12"/>
        <v>Armação aço CA-50 ø 6,3mm para Contenções (corte e dobra em obra)</v>
      </c>
      <c r="D366" s="406" t="s">
        <v>1281</v>
      </c>
      <c r="E366" s="407" t="str">
        <f>VLOOKUP(D366,Insumos!$B$1:$C$15011,2,FALSE)</f>
        <v>UN</v>
      </c>
      <c r="F366" s="416">
        <v>0.05</v>
      </c>
      <c r="G366" s="417">
        <f>VLOOKUP(D366,Insumos!$B$1:$D$15011,3,FALSE)</f>
        <v>0.43</v>
      </c>
      <c r="H366" s="415">
        <f>_xlfn.IFS(B366="Serviço",SUMIFS($H367:H$1539,$C367:C$1539,$C366),B366="Insumo",F366*G366,B366="Etapa","")</f>
        <v>2.1500000000000002E-2</v>
      </c>
      <c r="I366" s="40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4.25" hidden="1" customHeight="1" outlineLevel="1" x14ac:dyDescent="0.3">
      <c r="A367" s="406">
        <f t="shared" si="11"/>
        <v>1</v>
      </c>
      <c r="B367" s="406" t="s">
        <v>593</v>
      </c>
      <c r="C367" s="406" t="str">
        <f t="shared" si="12"/>
        <v>Armação aço CA-50 ø 8,0mm para Contenções (corte e dobra em obra)</v>
      </c>
      <c r="D367" s="406" t="s">
        <v>1404</v>
      </c>
      <c r="E367" s="407" t="e">
        <f>VLOOKUP(D367,Insumos!$B$1:$C$15011,2,FALSE)</f>
        <v>#N/A</v>
      </c>
      <c r="F367" s="406"/>
      <c r="G367" s="417" t="e">
        <f>VLOOKUP(D367,Insumos!$B$1:$D$15011,3,FALSE)</f>
        <v>#N/A</v>
      </c>
      <c r="H367" s="415">
        <f>_xlfn.IFS(B367="Serviço",SUMIFS($H368:H$1539,$C368:C$1539,$C367),B367="Insumo",F367*G367,B367="Etapa","")</f>
        <v>7.0652749999999997</v>
      </c>
      <c r="I367" s="408" t="s">
        <v>167</v>
      </c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4.25" hidden="1" customHeight="1" outlineLevel="2" x14ac:dyDescent="0.3">
      <c r="A368" s="406">
        <f t="shared" si="11"/>
        <v>5</v>
      </c>
      <c r="B368" s="406" t="s">
        <v>1385</v>
      </c>
      <c r="C368" s="406" t="str">
        <f t="shared" si="12"/>
        <v>Armação aço CA-50 ø 8,0mm para Contenções (corte e dobra em obra)</v>
      </c>
      <c r="D368" s="406" t="s">
        <v>943</v>
      </c>
      <c r="E368" s="407" t="str">
        <f>VLOOKUP(D368,Insumos!$B$1:$C$15011,2,FALSE)</f>
        <v>KG</v>
      </c>
      <c r="F368" s="416">
        <v>1.1000000000000001</v>
      </c>
      <c r="G368" s="417">
        <f>VLOOKUP(D368,Insumos!$B$1:$D$15011,3,FALSE)</f>
        <v>5.89</v>
      </c>
      <c r="H368" s="415">
        <f>_xlfn.IFS(B368="Serviço",SUMIFS($H369:H$1539,$C369:C$1539,$C368),B368="Insumo",F368*G368,B368="Etapa","")</f>
        <v>6.4790000000000001</v>
      </c>
      <c r="I368" s="40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4.25" hidden="1" customHeight="1" outlineLevel="2" x14ac:dyDescent="0.3">
      <c r="A369" s="406">
        <f t="shared" si="11"/>
        <v>30</v>
      </c>
      <c r="B369" s="406" t="s">
        <v>1385</v>
      </c>
      <c r="C369" s="406" t="str">
        <f t="shared" si="12"/>
        <v>Armação aço CA-50 ø 8,0mm para Contenções (corte e dobra em obra)</v>
      </c>
      <c r="D369" s="406" t="s">
        <v>937</v>
      </c>
      <c r="E369" s="407" t="str">
        <f>VLOOKUP(D369,Insumos!$B$1:$C$15011,2,FALSE)</f>
        <v>KG</v>
      </c>
      <c r="F369" s="416">
        <v>2.0500000000000001E-2</v>
      </c>
      <c r="G369" s="417">
        <f>VLOOKUP(D369,Insumos!$B$1:$D$15011,3,FALSE)</f>
        <v>27.55</v>
      </c>
      <c r="H369" s="415">
        <f>_xlfn.IFS(B369="Serviço",SUMIFS($H370:H$1539,$C370:C$1539,$C369),B369="Insumo",F369*G369,B369="Etapa","")</f>
        <v>0.56477500000000003</v>
      </c>
      <c r="I369" s="40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4.25" hidden="1" customHeight="1" outlineLevel="2" x14ac:dyDescent="0.3">
      <c r="A370" s="406">
        <f t="shared" si="11"/>
        <v>30</v>
      </c>
      <c r="B370" s="406" t="s">
        <v>1385</v>
      </c>
      <c r="C370" s="406" t="str">
        <f t="shared" si="12"/>
        <v>Armação aço CA-50 ø 8,0mm para Contenções (corte e dobra em obra)</v>
      </c>
      <c r="D370" s="406" t="s">
        <v>1281</v>
      </c>
      <c r="E370" s="407" t="str">
        <f>VLOOKUP(D370,Insumos!$B$1:$C$15011,2,FALSE)</f>
        <v>UN</v>
      </c>
      <c r="F370" s="416">
        <v>0.05</v>
      </c>
      <c r="G370" s="417">
        <f>VLOOKUP(D370,Insumos!$B$1:$D$15011,3,FALSE)</f>
        <v>0.43</v>
      </c>
      <c r="H370" s="415">
        <f>_xlfn.IFS(B370="Serviço",SUMIFS($H371:H$1539,$C371:C$1539,$C370),B370="Insumo",F370*G370,B370="Etapa","")</f>
        <v>2.1500000000000002E-2</v>
      </c>
      <c r="I370" s="40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4.25" hidden="1" customHeight="1" outlineLevel="1" x14ac:dyDescent="0.3">
      <c r="A371" s="406">
        <f t="shared" si="11"/>
        <v>1</v>
      </c>
      <c r="B371" s="406" t="s">
        <v>593</v>
      </c>
      <c r="C371" s="406" t="str">
        <f t="shared" si="12"/>
        <v>Armação aço CA-50 ø 10,0mm para Contenções (corte e dobra em obra)</v>
      </c>
      <c r="D371" s="406" t="s">
        <v>1405</v>
      </c>
      <c r="E371" s="407" t="e">
        <f>VLOOKUP(D371,Insumos!$B$1:$C$15011,2,FALSE)</f>
        <v>#N/A</v>
      </c>
      <c r="F371" s="406"/>
      <c r="G371" s="417" t="e">
        <f>VLOOKUP(D371,Insumos!$B$1:$D$15011,3,FALSE)</f>
        <v>#N/A</v>
      </c>
      <c r="H371" s="415">
        <f>_xlfn.IFS(B371="Serviço",SUMIFS($H372:H$1539,$C372:C$1539,$C371),B371="Insumo",F371*G371,B371="Etapa","")</f>
        <v>7.0652749999999997</v>
      </c>
      <c r="I371" s="408" t="s">
        <v>167</v>
      </c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4.25" hidden="1" customHeight="1" outlineLevel="2" x14ac:dyDescent="0.3">
      <c r="A372" s="406">
        <f t="shared" si="11"/>
        <v>4</v>
      </c>
      <c r="B372" s="406" t="s">
        <v>1385</v>
      </c>
      <c r="C372" s="406" t="str">
        <f t="shared" si="12"/>
        <v>Armação aço CA-50 ø 10,0mm para Contenções (corte e dobra em obra)</v>
      </c>
      <c r="D372" s="406" t="s">
        <v>944</v>
      </c>
      <c r="E372" s="407" t="str">
        <f>VLOOKUP(D372,Insumos!$B$1:$C$15011,2,FALSE)</f>
        <v>KG</v>
      </c>
      <c r="F372" s="416">
        <v>1.1000000000000001</v>
      </c>
      <c r="G372" s="417">
        <f>VLOOKUP(D372,Insumos!$B$1:$D$15011,3,FALSE)</f>
        <v>5.89</v>
      </c>
      <c r="H372" s="415">
        <f>_xlfn.IFS(B372="Serviço",SUMIFS($H373:H$1539,$C373:C$1539,$C372),B372="Insumo",F372*G372,B372="Etapa","")</f>
        <v>6.4790000000000001</v>
      </c>
      <c r="I372" s="40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4.25" hidden="1" customHeight="1" outlineLevel="2" x14ac:dyDescent="0.3">
      <c r="A373" s="406">
        <f t="shared" si="11"/>
        <v>30</v>
      </c>
      <c r="B373" s="406" t="s">
        <v>1385</v>
      </c>
      <c r="C373" s="406" t="str">
        <f t="shared" si="12"/>
        <v>Armação aço CA-50 ø 10,0mm para Contenções (corte e dobra em obra)</v>
      </c>
      <c r="D373" s="406" t="s">
        <v>937</v>
      </c>
      <c r="E373" s="407" t="str">
        <f>VLOOKUP(D373,Insumos!$B$1:$C$15011,2,FALSE)</f>
        <v>KG</v>
      </c>
      <c r="F373" s="416">
        <v>2.0500000000000001E-2</v>
      </c>
      <c r="G373" s="417">
        <f>VLOOKUP(D373,Insumos!$B$1:$D$15011,3,FALSE)</f>
        <v>27.55</v>
      </c>
      <c r="H373" s="415">
        <f>_xlfn.IFS(B373="Serviço",SUMIFS($H374:H$1539,$C374:C$1539,$C373),B373="Insumo",F373*G373,B373="Etapa","")</f>
        <v>0.56477500000000003</v>
      </c>
      <c r="I373" s="40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4.25" hidden="1" customHeight="1" outlineLevel="2" x14ac:dyDescent="0.3">
      <c r="A374" s="406">
        <f t="shared" si="11"/>
        <v>30</v>
      </c>
      <c r="B374" s="406" t="s">
        <v>1385</v>
      </c>
      <c r="C374" s="406" t="str">
        <f t="shared" si="12"/>
        <v>Armação aço CA-50 ø 10,0mm para Contenções (corte e dobra em obra)</v>
      </c>
      <c r="D374" s="406" t="s">
        <v>1281</v>
      </c>
      <c r="E374" s="407" t="str">
        <f>VLOOKUP(D374,Insumos!$B$1:$C$15011,2,FALSE)</f>
        <v>UN</v>
      </c>
      <c r="F374" s="416">
        <v>0.05</v>
      </c>
      <c r="G374" s="417">
        <f>VLOOKUP(D374,Insumos!$B$1:$D$15011,3,FALSE)</f>
        <v>0.43</v>
      </c>
      <c r="H374" s="415">
        <f>_xlfn.IFS(B374="Serviço",SUMIFS($H375:H$1539,$C375:C$1539,$C374),B374="Insumo",F374*G374,B374="Etapa","")</f>
        <v>2.1500000000000002E-2</v>
      </c>
      <c r="I374" s="40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4.25" hidden="1" customHeight="1" outlineLevel="1" x14ac:dyDescent="0.3">
      <c r="A375" s="406">
        <f t="shared" si="11"/>
        <v>1</v>
      </c>
      <c r="B375" s="406" t="s">
        <v>593</v>
      </c>
      <c r="C375" s="406" t="str">
        <f t="shared" si="12"/>
        <v xml:space="preserve">Armação aço CA-50 ø 12,5mm para Contenções (corte e dobra em obra) </v>
      </c>
      <c r="D375" s="406" t="s">
        <v>1406</v>
      </c>
      <c r="E375" s="407" t="e">
        <f>VLOOKUP(D375,Insumos!$B$1:$C$15011,2,FALSE)</f>
        <v>#N/A</v>
      </c>
      <c r="F375" s="406"/>
      <c r="G375" s="417" t="e">
        <f>VLOOKUP(D375,Insumos!$B$1:$D$15011,3,FALSE)</f>
        <v>#N/A</v>
      </c>
      <c r="H375" s="415">
        <f>_xlfn.IFS(B375="Serviço",SUMIFS($H376:H$1539,$C376:C$1539,$C375),B375="Insumo",F375*G375,B375="Etapa","")</f>
        <v>6.6893451754385973</v>
      </c>
      <c r="I375" s="408" t="s">
        <v>167</v>
      </c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4.25" hidden="1" customHeight="1" outlineLevel="2" x14ac:dyDescent="0.3">
      <c r="A376" s="406">
        <f t="shared" si="11"/>
        <v>3</v>
      </c>
      <c r="B376" s="406" t="s">
        <v>1385</v>
      </c>
      <c r="C376" s="406" t="str">
        <f t="shared" si="12"/>
        <v xml:space="preserve">Armação aço CA-50 ø 12,5mm para Contenções (corte e dobra em obra) </v>
      </c>
      <c r="D376" s="406" t="s">
        <v>945</v>
      </c>
      <c r="E376" s="407" t="str">
        <f>VLOOKUP(D376,Insumos!$B$1:$C$15011,2,FALSE)</f>
        <v>KG</v>
      </c>
      <c r="F376" s="416">
        <v>1.1000000000000001</v>
      </c>
      <c r="G376" s="417">
        <f>VLOOKUP(D376,Insumos!$B$1:$D$15011,3,FALSE)</f>
        <v>5.5482456140350882</v>
      </c>
      <c r="H376" s="415">
        <f>_xlfn.IFS(B376="Serviço",SUMIFS($H377:H$1539,$C377:C$1539,$C376),B376="Insumo",F376*G376,B376="Etapa","")</f>
        <v>6.1030701754385976</v>
      </c>
      <c r="I376" s="40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4.25" hidden="1" customHeight="1" outlineLevel="2" x14ac:dyDescent="0.3">
      <c r="A377" s="406">
        <f t="shared" si="11"/>
        <v>30</v>
      </c>
      <c r="B377" s="406" t="s">
        <v>1385</v>
      </c>
      <c r="C377" s="406" t="str">
        <f t="shared" si="12"/>
        <v xml:space="preserve">Armação aço CA-50 ø 12,5mm para Contenções (corte e dobra em obra) </v>
      </c>
      <c r="D377" s="406" t="s">
        <v>937</v>
      </c>
      <c r="E377" s="407" t="str">
        <f>VLOOKUP(D377,Insumos!$B$1:$C$15011,2,FALSE)</f>
        <v>KG</v>
      </c>
      <c r="F377" s="416">
        <v>2.0500000000000001E-2</v>
      </c>
      <c r="G377" s="417">
        <f>VLOOKUP(D377,Insumos!$B$1:$D$15011,3,FALSE)</f>
        <v>27.55</v>
      </c>
      <c r="H377" s="415">
        <f>_xlfn.IFS(B377="Serviço",SUMIFS($H378:H$1539,$C378:C$1539,$C377),B377="Insumo",F377*G377,B377="Etapa","")</f>
        <v>0.56477500000000003</v>
      </c>
      <c r="I377" s="40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4.25" hidden="1" customHeight="1" outlineLevel="2" x14ac:dyDescent="0.3">
      <c r="A378" s="406">
        <f t="shared" si="11"/>
        <v>30</v>
      </c>
      <c r="B378" s="406" t="s">
        <v>1385</v>
      </c>
      <c r="C378" s="406" t="str">
        <f t="shared" si="12"/>
        <v xml:space="preserve">Armação aço CA-50 ø 12,5mm para Contenções (corte e dobra em obra) </v>
      </c>
      <c r="D378" s="406" t="s">
        <v>1281</v>
      </c>
      <c r="E378" s="407" t="str">
        <f>VLOOKUP(D378,Insumos!$B$1:$C$15011,2,FALSE)</f>
        <v>UN</v>
      </c>
      <c r="F378" s="416">
        <v>0.05</v>
      </c>
      <c r="G378" s="417">
        <f>VLOOKUP(D378,Insumos!$B$1:$D$15011,3,FALSE)</f>
        <v>0.43</v>
      </c>
      <c r="H378" s="415">
        <f>_xlfn.IFS(B378="Serviço",SUMIFS($H379:H$1539,$C379:C$1539,$C378),B378="Insumo",F378*G378,B378="Etapa","")</f>
        <v>2.1500000000000002E-2</v>
      </c>
      <c r="I378" s="40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4.25" hidden="1" customHeight="1" outlineLevel="1" x14ac:dyDescent="0.3">
      <c r="A379" s="406">
        <f t="shared" si="11"/>
        <v>1</v>
      </c>
      <c r="B379" s="406" t="s">
        <v>593</v>
      </c>
      <c r="C379" s="406" t="str">
        <f t="shared" si="12"/>
        <v>Armação aço CA-50 ø 16,0mm para Contenções (corte e dobra em obra)</v>
      </c>
      <c r="D379" s="406" t="s">
        <v>1407</v>
      </c>
      <c r="E379" s="407" t="e">
        <f>VLOOKUP(D379,Insumos!$B$1:$C$15011,2,FALSE)</f>
        <v>#N/A</v>
      </c>
      <c r="F379" s="406"/>
      <c r="G379" s="417" t="e">
        <f>VLOOKUP(D379,Insumos!$B$1:$D$15011,3,FALSE)</f>
        <v>#N/A</v>
      </c>
      <c r="H379" s="415">
        <f>_xlfn.IFS(B379="Serviço",SUMIFS($H380:H$1539,$C380:C$1539,$C379),B379="Insumo",F379*G379,B379="Etapa","")</f>
        <v>6.6893451754385973</v>
      </c>
      <c r="I379" s="408" t="s">
        <v>167</v>
      </c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4.25" hidden="1" customHeight="1" outlineLevel="2" x14ac:dyDescent="0.3">
      <c r="A380" s="406">
        <f t="shared" si="11"/>
        <v>4</v>
      </c>
      <c r="B380" s="406" t="s">
        <v>1385</v>
      </c>
      <c r="C380" s="406" t="str">
        <f t="shared" si="12"/>
        <v>Armação aço CA-50 ø 16,0mm para Contenções (corte e dobra em obra)</v>
      </c>
      <c r="D380" s="406" t="s">
        <v>946</v>
      </c>
      <c r="E380" s="407" t="str">
        <f>VLOOKUP(D380,Insumos!$B$1:$C$15011,2,FALSE)</f>
        <v>KG</v>
      </c>
      <c r="F380" s="416">
        <v>1.1000000000000001</v>
      </c>
      <c r="G380" s="417">
        <f>VLOOKUP(D380,Insumos!$B$1:$D$15011,3,FALSE)</f>
        <v>5.5482456140350882</v>
      </c>
      <c r="H380" s="415">
        <f>_xlfn.IFS(B380="Serviço",SUMIFS($H381:H$1539,$C381:C$1539,$C380),B380="Insumo",F380*G380,B380="Etapa","")</f>
        <v>6.1030701754385976</v>
      </c>
      <c r="I380" s="40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4.25" hidden="1" customHeight="1" outlineLevel="2" x14ac:dyDescent="0.3">
      <c r="A381" s="406">
        <f t="shared" si="11"/>
        <v>30</v>
      </c>
      <c r="B381" s="406" t="s">
        <v>1385</v>
      </c>
      <c r="C381" s="406" t="str">
        <f t="shared" si="12"/>
        <v>Armação aço CA-50 ø 16,0mm para Contenções (corte e dobra em obra)</v>
      </c>
      <c r="D381" s="406" t="s">
        <v>937</v>
      </c>
      <c r="E381" s="407" t="str">
        <f>VLOOKUP(D381,Insumos!$B$1:$C$15011,2,FALSE)</f>
        <v>KG</v>
      </c>
      <c r="F381" s="416">
        <v>2.0500000000000001E-2</v>
      </c>
      <c r="G381" s="417">
        <f>VLOOKUP(D381,Insumos!$B$1:$D$15011,3,FALSE)</f>
        <v>27.55</v>
      </c>
      <c r="H381" s="415">
        <f>_xlfn.IFS(B381="Serviço",SUMIFS($H382:H$1539,$C382:C$1539,$C381),B381="Insumo",F381*G381,B381="Etapa","")</f>
        <v>0.56477500000000003</v>
      </c>
      <c r="I381" s="40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4.25" hidden="1" customHeight="1" outlineLevel="2" x14ac:dyDescent="0.3">
      <c r="A382" s="406">
        <f t="shared" si="11"/>
        <v>30</v>
      </c>
      <c r="B382" s="406" t="s">
        <v>1385</v>
      </c>
      <c r="C382" s="406" t="str">
        <f t="shared" si="12"/>
        <v>Armação aço CA-50 ø 16,0mm para Contenções (corte e dobra em obra)</v>
      </c>
      <c r="D382" s="406" t="s">
        <v>1281</v>
      </c>
      <c r="E382" s="407" t="str">
        <f>VLOOKUP(D382,Insumos!$B$1:$C$15011,2,FALSE)</f>
        <v>UN</v>
      </c>
      <c r="F382" s="416">
        <v>0.05</v>
      </c>
      <c r="G382" s="417">
        <f>VLOOKUP(D382,Insumos!$B$1:$D$15011,3,FALSE)</f>
        <v>0.43</v>
      </c>
      <c r="H382" s="415">
        <f>_xlfn.IFS(B382="Serviço",SUMIFS($H383:H$1539,$C383:C$1539,$C382),B382="Insumo",F382*G382,B382="Etapa","")</f>
        <v>2.1500000000000002E-2</v>
      </c>
      <c r="I382" s="40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4.25" hidden="1" customHeight="1" outlineLevel="1" x14ac:dyDescent="0.3">
      <c r="A383" s="406">
        <f t="shared" si="11"/>
        <v>1</v>
      </c>
      <c r="B383" s="406" t="s">
        <v>593</v>
      </c>
      <c r="C383" s="406" t="str">
        <f t="shared" si="12"/>
        <v xml:space="preserve">Armação aço CA-50 ø 20,0mm para Contenções (corte e dobra em obra) </v>
      </c>
      <c r="D383" s="406" t="s">
        <v>1408</v>
      </c>
      <c r="E383" s="407" t="e">
        <f>VLOOKUP(D383,Insumos!$B$1:$C$15011,2,FALSE)</f>
        <v>#N/A</v>
      </c>
      <c r="F383" s="406"/>
      <c r="G383" s="417" t="e">
        <f>VLOOKUP(D383,Insumos!$B$1:$D$15011,3,FALSE)</f>
        <v>#N/A</v>
      </c>
      <c r="H383" s="415">
        <f>_xlfn.IFS(B383="Serviço",SUMIFS($H384:H$1539,$C384:C$1539,$C383),B383="Insumo",F383*G383,B383="Etapa","")</f>
        <v>6.6893451754385973</v>
      </c>
      <c r="I383" s="408" t="s">
        <v>167</v>
      </c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4.25" hidden="1" customHeight="1" outlineLevel="2" x14ac:dyDescent="0.3">
      <c r="A384" s="406">
        <f t="shared" si="11"/>
        <v>4</v>
      </c>
      <c r="B384" s="406" t="s">
        <v>1385</v>
      </c>
      <c r="C384" s="406" t="str">
        <f t="shared" si="12"/>
        <v xml:space="preserve">Armação aço CA-50 ø 20,0mm para Contenções (corte e dobra em obra) </v>
      </c>
      <c r="D384" s="406" t="s">
        <v>947</v>
      </c>
      <c r="E384" s="407" t="str">
        <f>VLOOKUP(D384,Insumos!$B$1:$C$15011,2,FALSE)</f>
        <v>KG</v>
      </c>
      <c r="F384" s="416">
        <v>1.1000000000000001</v>
      </c>
      <c r="G384" s="417">
        <f>VLOOKUP(D384,Insumos!$B$1:$D$15011,3,FALSE)</f>
        <v>5.5482456140350882</v>
      </c>
      <c r="H384" s="415">
        <f>_xlfn.IFS(B384="Serviço",SUMIFS($H385:H$1539,$C385:C$1539,$C384),B384="Insumo",F384*G384,B384="Etapa","")</f>
        <v>6.1030701754385976</v>
      </c>
      <c r="I384" s="40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4.25" hidden="1" customHeight="1" outlineLevel="2" x14ac:dyDescent="0.3">
      <c r="A385" s="406">
        <f t="shared" si="11"/>
        <v>30</v>
      </c>
      <c r="B385" s="406" t="s">
        <v>1385</v>
      </c>
      <c r="C385" s="406" t="str">
        <f t="shared" si="12"/>
        <v xml:space="preserve">Armação aço CA-50 ø 20,0mm para Contenções (corte e dobra em obra) </v>
      </c>
      <c r="D385" s="406" t="s">
        <v>937</v>
      </c>
      <c r="E385" s="407" t="str">
        <f>VLOOKUP(D385,Insumos!$B$1:$C$15011,2,FALSE)</f>
        <v>KG</v>
      </c>
      <c r="F385" s="416">
        <v>2.0500000000000001E-2</v>
      </c>
      <c r="G385" s="417">
        <f>VLOOKUP(D385,Insumos!$B$1:$D$15011,3,FALSE)</f>
        <v>27.55</v>
      </c>
      <c r="H385" s="415">
        <f>_xlfn.IFS(B385="Serviço",SUMIFS($H386:H$1539,$C386:C$1539,$C385),B385="Insumo",F385*G385,B385="Etapa","")</f>
        <v>0.56477500000000003</v>
      </c>
      <c r="I385" s="40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4.25" hidden="1" customHeight="1" outlineLevel="2" x14ac:dyDescent="0.3">
      <c r="A386" s="406">
        <f t="shared" ref="A386:A449" si="13">COUNTIFS($D$2:$D$1438,D386,$B$2:$B$1438,B386)</f>
        <v>30</v>
      </c>
      <c r="B386" s="406" t="s">
        <v>1385</v>
      </c>
      <c r="C386" s="406" t="str">
        <f t="shared" si="12"/>
        <v xml:space="preserve">Armação aço CA-50 ø 20,0mm para Contenções (corte e dobra em obra) </v>
      </c>
      <c r="D386" s="406" t="s">
        <v>1281</v>
      </c>
      <c r="E386" s="407" t="str">
        <f>VLOOKUP(D386,Insumos!$B$1:$C$15011,2,FALSE)</f>
        <v>UN</v>
      </c>
      <c r="F386" s="416">
        <v>0.05</v>
      </c>
      <c r="G386" s="417">
        <f>VLOOKUP(D386,Insumos!$B$1:$D$15011,3,FALSE)</f>
        <v>0.43</v>
      </c>
      <c r="H386" s="415">
        <f>_xlfn.IFS(B386="Serviço",SUMIFS($H387:H$1539,$C387:C$1539,$C386),B386="Insumo",F386*G386,B386="Etapa","")</f>
        <v>2.1500000000000002E-2</v>
      </c>
      <c r="I386" s="40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4.25" hidden="1" customHeight="1" outlineLevel="1" x14ac:dyDescent="0.3">
      <c r="A387" s="406">
        <f t="shared" si="13"/>
        <v>1</v>
      </c>
      <c r="B387" s="406" t="s">
        <v>593</v>
      </c>
      <c r="C387" s="406" t="str">
        <f t="shared" si="12"/>
        <v xml:space="preserve">Armação aço CA-50 ø 25,0mm para Contenções (corte e dobra em obra) </v>
      </c>
      <c r="D387" s="406" t="s">
        <v>1409</v>
      </c>
      <c r="E387" s="407" t="e">
        <f>VLOOKUP(D387,Insumos!$B$1:$C$15011,2,FALSE)</f>
        <v>#N/A</v>
      </c>
      <c r="F387" s="406"/>
      <c r="G387" s="417" t="e">
        <f>VLOOKUP(D387,Insumos!$B$1:$D$15011,3,FALSE)</f>
        <v>#N/A</v>
      </c>
      <c r="H387" s="415">
        <f>_xlfn.IFS(B387="Serviço",SUMIFS($H388:H$1539,$C388:C$1539,$C387),B387="Insumo",F387*G387,B387="Etapa","")</f>
        <v>6.9992749999999999</v>
      </c>
      <c r="I387" s="408" t="s">
        <v>167</v>
      </c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4.25" hidden="1" customHeight="1" outlineLevel="2" x14ac:dyDescent="0.3">
      <c r="A388" s="406">
        <f t="shared" si="13"/>
        <v>2</v>
      </c>
      <c r="B388" s="406" t="s">
        <v>1385</v>
      </c>
      <c r="C388" s="406" t="str">
        <f t="shared" si="12"/>
        <v xml:space="preserve">Armação aço CA-50 ø 25,0mm para Contenções (corte e dobra em obra) </v>
      </c>
      <c r="D388" s="406" t="s">
        <v>948</v>
      </c>
      <c r="E388" s="407" t="str">
        <f>VLOOKUP(D388,Insumos!$B$1:$C$15011,2,FALSE)</f>
        <v>KG</v>
      </c>
      <c r="F388" s="416">
        <v>1.1000000000000001</v>
      </c>
      <c r="G388" s="417">
        <f>VLOOKUP(D388,Insumos!$B$1:$D$15011,3,FALSE)</f>
        <v>5.83</v>
      </c>
      <c r="H388" s="415">
        <f>_xlfn.IFS(B388="Serviço",SUMIFS($H389:H$1539,$C389:C$1539,$C388),B388="Insumo",F388*G388,B388="Etapa","")</f>
        <v>6.4130000000000003</v>
      </c>
      <c r="I388" s="40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4.25" hidden="1" customHeight="1" outlineLevel="2" x14ac:dyDescent="0.3">
      <c r="A389" s="406">
        <f t="shared" si="13"/>
        <v>30</v>
      </c>
      <c r="B389" s="406" t="s">
        <v>1385</v>
      </c>
      <c r="C389" s="406" t="str">
        <f t="shared" si="12"/>
        <v xml:space="preserve">Armação aço CA-50 ø 25,0mm para Contenções (corte e dobra em obra) </v>
      </c>
      <c r="D389" s="406" t="s">
        <v>937</v>
      </c>
      <c r="E389" s="407" t="str">
        <f>VLOOKUP(D389,Insumos!$B$1:$C$15011,2,FALSE)</f>
        <v>KG</v>
      </c>
      <c r="F389" s="416">
        <v>2.0500000000000001E-2</v>
      </c>
      <c r="G389" s="417">
        <f>VLOOKUP(D389,Insumos!$B$1:$D$15011,3,FALSE)</f>
        <v>27.55</v>
      </c>
      <c r="H389" s="415">
        <f>_xlfn.IFS(B389="Serviço",SUMIFS($H390:H$1539,$C390:C$1539,$C389),B389="Insumo",F389*G389,B389="Etapa","")</f>
        <v>0.56477500000000003</v>
      </c>
      <c r="I389" s="40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4.25" hidden="1" customHeight="1" outlineLevel="2" x14ac:dyDescent="0.3">
      <c r="A390" s="406">
        <f t="shared" si="13"/>
        <v>30</v>
      </c>
      <c r="B390" s="406" t="s">
        <v>1385</v>
      </c>
      <c r="C390" s="406" t="str">
        <f t="shared" si="12"/>
        <v xml:space="preserve">Armação aço CA-50 ø 25,0mm para Contenções (corte e dobra em obra) </v>
      </c>
      <c r="D390" s="406" t="s">
        <v>1281</v>
      </c>
      <c r="E390" s="407" t="str">
        <f>VLOOKUP(D390,Insumos!$B$1:$C$15011,2,FALSE)</f>
        <v>UN</v>
      </c>
      <c r="F390" s="416">
        <v>0.05</v>
      </c>
      <c r="G390" s="417">
        <f>VLOOKUP(D390,Insumos!$B$1:$D$15011,3,FALSE)</f>
        <v>0.43</v>
      </c>
      <c r="H390" s="415">
        <f>_xlfn.IFS(B390="Serviço",SUMIFS($H391:H$1539,$C391:C$1539,$C390),B390="Insumo",F390*G390,B390="Etapa","")</f>
        <v>2.1500000000000002E-2</v>
      </c>
      <c r="I390" s="40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4.25" hidden="1" customHeight="1" outlineLevel="1" x14ac:dyDescent="0.3">
      <c r="A391" s="406">
        <f t="shared" si="13"/>
        <v>1</v>
      </c>
      <c r="B391" s="406" t="s">
        <v>593</v>
      </c>
      <c r="C391" s="406" t="str">
        <f t="shared" si="12"/>
        <v xml:space="preserve">Armação aço CA-60 ø 5,00mm para Contenções (corte e dobra em obra) </v>
      </c>
      <c r="D391" s="406" t="s">
        <v>1410</v>
      </c>
      <c r="E391" s="407" t="e">
        <f>VLOOKUP(D391,Insumos!$B$1:$C$15011,2,FALSE)</f>
        <v>#N/A</v>
      </c>
      <c r="F391" s="406"/>
      <c r="G391" s="417" t="e">
        <f>VLOOKUP(D391,Insumos!$B$1:$D$15011,3,FALSE)</f>
        <v>#N/A</v>
      </c>
      <c r="H391" s="415">
        <f>_xlfn.IFS(B391="Serviço",SUMIFS($H392:H$1539,$C392:C$1539,$C391),B391="Insumo",F391*G391,B391="Etapa","")</f>
        <v>8.0327035714285717</v>
      </c>
      <c r="I391" s="408" t="s">
        <v>167</v>
      </c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4.25" hidden="1" customHeight="1" outlineLevel="2" x14ac:dyDescent="0.3">
      <c r="A392" s="406">
        <f t="shared" si="13"/>
        <v>4</v>
      </c>
      <c r="B392" s="406" t="s">
        <v>1385</v>
      </c>
      <c r="C392" s="406" t="str">
        <f t="shared" si="12"/>
        <v xml:space="preserve">Armação aço CA-60 ø 5,00mm para Contenções (corte e dobra em obra) </v>
      </c>
      <c r="D392" s="406" t="s">
        <v>949</v>
      </c>
      <c r="E392" s="407" t="str">
        <f>VLOOKUP(D392,Insumos!$B$1:$C$15011,2,FALSE)</f>
        <v>KG</v>
      </c>
      <c r="F392" s="416">
        <v>1.1000000000000001</v>
      </c>
      <c r="G392" s="417">
        <f>VLOOKUP(D392,Insumos!$B$1:$D$15011,3,FALSE)</f>
        <v>6.7694805194805197</v>
      </c>
      <c r="H392" s="415">
        <f>_xlfn.IFS(B392="Serviço",SUMIFS($H393:H$1539,$C393:C$1539,$C392),B392="Insumo",F392*G392,B392="Etapa","")</f>
        <v>7.4464285714285721</v>
      </c>
      <c r="I392" s="40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4.25" hidden="1" customHeight="1" outlineLevel="2" x14ac:dyDescent="0.3">
      <c r="A393" s="406">
        <f t="shared" si="13"/>
        <v>30</v>
      </c>
      <c r="B393" s="406" t="s">
        <v>1385</v>
      </c>
      <c r="C393" s="406" t="str">
        <f t="shared" si="12"/>
        <v xml:space="preserve">Armação aço CA-60 ø 5,00mm para Contenções (corte e dobra em obra) </v>
      </c>
      <c r="D393" s="406" t="s">
        <v>937</v>
      </c>
      <c r="E393" s="407" t="str">
        <f>VLOOKUP(D393,Insumos!$B$1:$C$15011,2,FALSE)</f>
        <v>KG</v>
      </c>
      <c r="F393" s="416">
        <v>2.0500000000000001E-2</v>
      </c>
      <c r="G393" s="417">
        <f>VLOOKUP(D393,Insumos!$B$1:$D$15011,3,FALSE)</f>
        <v>27.55</v>
      </c>
      <c r="H393" s="415">
        <f>_xlfn.IFS(B393="Serviço",SUMIFS($H394:H$1539,$C394:C$1539,$C393),B393="Insumo",F393*G393,B393="Etapa","")</f>
        <v>0.56477500000000003</v>
      </c>
      <c r="I393" s="40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4.25" hidden="1" customHeight="1" outlineLevel="2" x14ac:dyDescent="0.3">
      <c r="A394" s="406">
        <f t="shared" si="13"/>
        <v>30</v>
      </c>
      <c r="B394" s="406" t="s">
        <v>1385</v>
      </c>
      <c r="C394" s="406" t="str">
        <f t="shared" si="12"/>
        <v xml:space="preserve">Armação aço CA-60 ø 5,00mm para Contenções (corte e dobra em obra) </v>
      </c>
      <c r="D394" s="406" t="s">
        <v>1281</v>
      </c>
      <c r="E394" s="407" t="str">
        <f>VLOOKUP(D394,Insumos!$B$1:$C$15011,2,FALSE)</f>
        <v>UN</v>
      </c>
      <c r="F394" s="416">
        <v>0.05</v>
      </c>
      <c r="G394" s="417">
        <f>VLOOKUP(D394,Insumos!$B$1:$D$15011,3,FALSE)</f>
        <v>0.43</v>
      </c>
      <c r="H394" s="415">
        <f>_xlfn.IFS(B394="Serviço",SUMIFS($H395:H$1539,$C395:C$1539,$C394),B394="Insumo",F394*G394,B394="Etapa","")</f>
        <v>2.1500000000000002E-2</v>
      </c>
      <c r="I394" s="40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4.25" hidden="1" customHeight="1" outlineLevel="1" x14ac:dyDescent="0.3">
      <c r="A395" s="406">
        <f t="shared" si="13"/>
        <v>1</v>
      </c>
      <c r="B395" s="406" t="s">
        <v>593</v>
      </c>
      <c r="C395" s="406" t="str">
        <f t="shared" si="12"/>
        <v>Concreto Usinado bombeável para Contenções 25MPa  - incluindo serviço de bombeamento</v>
      </c>
      <c r="D395" s="406" t="s">
        <v>1411</v>
      </c>
      <c r="E395" s="407" t="e">
        <f>VLOOKUP(D395,Insumos!$B$1:$C$15011,2,FALSE)</f>
        <v>#N/A</v>
      </c>
      <c r="F395" s="406"/>
      <c r="G395" s="417" t="e">
        <f>VLOOKUP(D395,Insumos!$B$1:$D$15011,3,FALSE)</f>
        <v>#N/A</v>
      </c>
      <c r="H395" s="415">
        <f>_xlfn.IFS(B395="Serviço",SUMIFS($H396:H$1539,$C396:C$1539,$C395),B395="Insumo",F395*G395,B395="Etapa","")</f>
        <v>634.3599999999999</v>
      </c>
      <c r="I395" s="408" t="s">
        <v>167</v>
      </c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4.25" hidden="1" customHeight="1" outlineLevel="2" x14ac:dyDescent="0.3">
      <c r="A396" s="406">
        <f t="shared" si="13"/>
        <v>3</v>
      </c>
      <c r="B396" s="406" t="s">
        <v>1385</v>
      </c>
      <c r="C396" s="406" t="str">
        <f t="shared" si="12"/>
        <v>Concreto Usinado bombeável para Contenções 25MPa  - incluindo serviço de bombeamento</v>
      </c>
      <c r="D396" s="406" t="s">
        <v>1032</v>
      </c>
      <c r="E396" s="407" t="str">
        <f>VLOOKUP(D396,Insumos!$B$1:$C$15011,2,FALSE)</f>
        <v>M3</v>
      </c>
      <c r="F396" s="416">
        <v>1.2</v>
      </c>
      <c r="G396" s="417">
        <f>VLOOKUP(D396,Insumos!$B$1:$D$15011,3,FALSE)</f>
        <v>492.99999999999994</v>
      </c>
      <c r="H396" s="415">
        <f>_xlfn.IFS(B396="Serviço",SUMIFS($H397:H$1539,$C397:C$1539,$C396),B396="Insumo",F396*G396,B396="Etapa","")</f>
        <v>591.59999999999991</v>
      </c>
      <c r="I396" s="40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4.25" hidden="1" customHeight="1" outlineLevel="2" x14ac:dyDescent="0.3">
      <c r="A397" s="406">
        <f t="shared" si="13"/>
        <v>16</v>
      </c>
      <c r="B397" s="406" t="s">
        <v>1385</v>
      </c>
      <c r="C397" s="406" t="str">
        <f t="shared" si="12"/>
        <v>Concreto Usinado bombeável para Contenções 25MPa  - incluindo serviço de bombeamento</v>
      </c>
      <c r="D397" s="406" t="s">
        <v>1349</v>
      </c>
      <c r="E397" s="407" t="str">
        <f>VLOOKUP(D397,Insumos!$B$1:$C$15011,2,FALSE)</f>
        <v>M3</v>
      </c>
      <c r="F397" s="416">
        <v>1.05</v>
      </c>
      <c r="G397" s="417">
        <f>VLOOKUP(D397,Insumos!$B$1:$D$15011,3,FALSE)</f>
        <v>40</v>
      </c>
      <c r="H397" s="415">
        <f>_xlfn.IFS(B397="Serviço",SUMIFS($H398:H$1539,$C398:C$1539,$C397),B397="Insumo",F397*G397,B397="Etapa","")</f>
        <v>42</v>
      </c>
      <c r="I397" s="40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4.25" hidden="1" customHeight="1" outlineLevel="2" x14ac:dyDescent="0.3">
      <c r="A398" s="406">
        <f t="shared" si="13"/>
        <v>36</v>
      </c>
      <c r="B398" s="406" t="s">
        <v>1385</v>
      </c>
      <c r="C398" s="406" t="str">
        <f t="shared" si="12"/>
        <v>Concreto Usinado bombeável para Contenções 25MPa  - incluindo serviço de bombeamento</v>
      </c>
      <c r="D398" s="406" t="s">
        <v>1243</v>
      </c>
      <c r="E398" s="407" t="str">
        <f>VLOOKUP(D398,Insumos!$B$1:$C$15011,2,FALSE)</f>
        <v>KG</v>
      </c>
      <c r="F398" s="416">
        <v>1</v>
      </c>
      <c r="G398" s="417">
        <f>VLOOKUP(D398,Insumos!$B$1:$D$15011,3,FALSE)</f>
        <v>0.76</v>
      </c>
      <c r="H398" s="415">
        <f>_xlfn.IFS(B398="Serviço",SUMIFS($H399:H$1539,$C399:C$1539,$C398),B398="Insumo",F398*G398,B398="Etapa","")</f>
        <v>0.76</v>
      </c>
      <c r="I398" s="40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4.25" customHeight="1" collapsed="1" x14ac:dyDescent="0.3">
      <c r="A399" s="413">
        <f t="shared" si="13"/>
        <v>1</v>
      </c>
      <c r="B399" s="413" t="s">
        <v>591</v>
      </c>
      <c r="C399" s="413" t="str">
        <f t="shared" si="12"/>
        <v>Concreto Usinado bombeável para Contenções 25MPa  - incluindo serviço de bombeamento</v>
      </c>
      <c r="D399" s="413" t="s">
        <v>39</v>
      </c>
      <c r="E399" s="407" t="e">
        <f>VLOOKUP(D399,Insumos!$B$1:$C$15011,2,FALSE)</f>
        <v>#N/A</v>
      </c>
      <c r="F399" s="415"/>
      <c r="G399" s="417" t="e">
        <f>VLOOKUP(D399,Insumos!$B$1:$D$15011,3,FALSE)</f>
        <v>#N/A</v>
      </c>
      <c r="H399" s="415" t="str">
        <f>_xlfn.IFS(B399="Serviço",SUMIFS($H400:H$1539,$C400:C$1539,$C399),B399="Insumo",F399*G399,B399="Etapa","")</f>
        <v/>
      </c>
      <c r="I399" s="415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4.25" hidden="1" customHeight="1" outlineLevel="1" x14ac:dyDescent="0.3">
      <c r="A400" s="406">
        <f t="shared" si="13"/>
        <v>1</v>
      </c>
      <c r="B400" s="406" t="s">
        <v>593</v>
      </c>
      <c r="C400" s="406" t="str">
        <f t="shared" si="12"/>
        <v>Forma para Laje Contrapiso Térreo em Tábuas de Madeira Serrada 17mm 4x reaproveitamento</v>
      </c>
      <c r="D400" s="406" t="s">
        <v>1412</v>
      </c>
      <c r="E400" s="407" t="e">
        <f>VLOOKUP(D400,Insumos!$B$1:$C$15011,2,FALSE)</f>
        <v>#N/A</v>
      </c>
      <c r="F400" s="406"/>
      <c r="G400" s="417" t="e">
        <f>VLOOKUP(D400,Insumos!$B$1:$D$15011,3,FALSE)</f>
        <v>#N/A</v>
      </c>
      <c r="H400" s="415">
        <f>_xlfn.IFS(B400="Serviço",SUMIFS($H401:H$1539,$C401:C$1539,$C400),B400="Insumo",F400*G400,B400="Etapa","")</f>
        <v>64.752885714285711</v>
      </c>
      <c r="I400" s="408" t="s">
        <v>167</v>
      </c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4.25" hidden="1" customHeight="1" outlineLevel="2" x14ac:dyDescent="0.3">
      <c r="A401" s="406">
        <f t="shared" si="13"/>
        <v>27</v>
      </c>
      <c r="B401" s="406" t="s">
        <v>1385</v>
      </c>
      <c r="C401" s="406" t="str">
        <f t="shared" si="12"/>
        <v>Forma para Laje Contrapiso Térreo em Tábuas de Madeira Serrada 17mm 4x reaproveitamento</v>
      </c>
      <c r="D401" s="406" t="s">
        <v>1271</v>
      </c>
      <c r="E401" s="407" t="str">
        <f>VLOOKUP(D401,Insumos!$B$1:$C$15011,2,FALSE)</f>
        <v>KG</v>
      </c>
      <c r="F401" s="416">
        <v>9.5000000000000001E-2</v>
      </c>
      <c r="G401" s="417">
        <f>VLOOKUP(D401,Insumos!$B$1:$D$15011,3,FALSE)</f>
        <v>18.93</v>
      </c>
      <c r="H401" s="415">
        <f>_xlfn.IFS(B401="Serviço",SUMIFS($H402:H$1539,$C402:C$1539,$C401),B401="Insumo",F401*G401,B401="Etapa","")</f>
        <v>1.7983499999999999</v>
      </c>
      <c r="I401" s="40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4.25" hidden="1" customHeight="1" outlineLevel="2" x14ac:dyDescent="0.3">
      <c r="A402" s="406">
        <f t="shared" si="13"/>
        <v>8</v>
      </c>
      <c r="B402" s="406" t="s">
        <v>1385</v>
      </c>
      <c r="C402" s="406" t="str">
        <f t="shared" si="12"/>
        <v>Forma para Laje Contrapiso Térreo em Tábuas de Madeira Serrada 17mm 4x reaproveitamento</v>
      </c>
      <c r="D402" s="406" t="s">
        <v>1178</v>
      </c>
      <c r="E402" s="407" t="str">
        <f>VLOOKUP(D402,Insumos!$B$1:$C$15011,2,FALSE)</f>
        <v>L</v>
      </c>
      <c r="F402" s="416">
        <v>1.7000000000000001E-2</v>
      </c>
      <c r="G402" s="417">
        <f>VLOOKUP(D402,Insumos!$B$1:$D$15011,3,FALSE)</f>
        <v>15.55</v>
      </c>
      <c r="H402" s="415">
        <f>_xlfn.IFS(B402="Serviço",SUMIFS($H403:H$1539,$C403:C$1539,$C402),B402="Insumo",F402*G402,B402="Etapa","")</f>
        <v>0.26435000000000003</v>
      </c>
      <c r="I402" s="40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4.25" hidden="1" customHeight="1" outlineLevel="2" x14ac:dyDescent="0.3">
      <c r="A403" s="406">
        <f t="shared" si="13"/>
        <v>18</v>
      </c>
      <c r="B403" s="406" t="s">
        <v>1385</v>
      </c>
      <c r="C403" s="406" t="str">
        <f t="shared" si="12"/>
        <v>Forma para Laje Contrapiso Térreo em Tábuas de Madeira Serrada 17mm 4x reaproveitamento</v>
      </c>
      <c r="D403" s="406" t="s">
        <v>1182</v>
      </c>
      <c r="E403" s="407" t="str">
        <f>VLOOKUP(D403,Insumos!$B$1:$C$15011,2,FALSE)</f>
        <v>M</v>
      </c>
      <c r="F403" s="416">
        <v>0.44857142857142857</v>
      </c>
      <c r="G403" s="417">
        <f>VLOOKUP(D403,Insumos!$B$1:$D$15011,3,FALSE)</f>
        <v>6.1875</v>
      </c>
      <c r="H403" s="415">
        <f>_xlfn.IFS(B403="Serviço",SUMIFS($H404:H$1539,$C404:C$1539,$C403),B403="Insumo",F403*G403,B403="Etapa","")</f>
        <v>2.7755357142857142</v>
      </c>
      <c r="I403" s="40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4.25" hidden="1" customHeight="1" outlineLevel="2" x14ac:dyDescent="0.3">
      <c r="A404" s="406">
        <f t="shared" si="13"/>
        <v>11</v>
      </c>
      <c r="B404" s="406" t="s">
        <v>1385</v>
      </c>
      <c r="C404" s="406" t="str">
        <f t="shared" si="12"/>
        <v>Forma para Laje Contrapiso Térreo em Tábuas de Madeira Serrada 17mm 4x reaproveitamento</v>
      </c>
      <c r="D404" s="406" t="s">
        <v>1188</v>
      </c>
      <c r="E404" s="407" t="str">
        <f>VLOOKUP(D404,Insumos!$B$1:$C$15011,2,FALSE)</f>
        <v>M3</v>
      </c>
      <c r="F404" s="416">
        <v>1.2570000000000001E-3</v>
      </c>
      <c r="G404" s="417">
        <f>VLOOKUP(D404,Insumos!$B$1:$D$15011,3,FALSE)</f>
        <v>1050</v>
      </c>
      <c r="H404" s="415">
        <f>_xlfn.IFS(B404="Serviço",SUMIFS($H405:H$1539,$C405:C$1539,$C404),B404="Insumo",F404*G404,B404="Etapa","")</f>
        <v>1.3198500000000002</v>
      </c>
      <c r="I404" s="40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4.25" hidden="1" customHeight="1" outlineLevel="2" x14ac:dyDescent="0.3">
      <c r="A405" s="406">
        <f t="shared" si="13"/>
        <v>3</v>
      </c>
      <c r="B405" s="406" t="s">
        <v>1385</v>
      </c>
      <c r="C405" s="406" t="str">
        <f t="shared" si="12"/>
        <v>Forma para Laje Contrapiso Térreo em Tábuas de Madeira Serrada 17mm 4x reaproveitamento</v>
      </c>
      <c r="D405" s="406" t="s">
        <v>1192</v>
      </c>
      <c r="E405" s="407" t="str">
        <f>VLOOKUP(D405,Insumos!$B$1:$C$15011,2,FALSE)</f>
        <v>M</v>
      </c>
      <c r="F405" s="416">
        <v>1.38</v>
      </c>
      <c r="G405" s="417">
        <f>VLOOKUP(D405,Insumos!$B$1:$D$15011,3,FALSE)</f>
        <v>42.46</v>
      </c>
      <c r="H405" s="415">
        <f>_xlfn.IFS(B405="Serviço",SUMIFS($H406:H$1539,$C406:C$1539,$C405),B405="Insumo",F405*G405,B405="Etapa","")</f>
        <v>58.594799999999999</v>
      </c>
      <c r="I405" s="40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4.25" hidden="1" customHeight="1" outlineLevel="1" x14ac:dyDescent="0.3">
      <c r="A406" s="406">
        <f t="shared" si="13"/>
        <v>1</v>
      </c>
      <c r="B406" s="406" t="s">
        <v>593</v>
      </c>
      <c r="C406" s="406" t="str">
        <f t="shared" si="12"/>
        <v>Fabricação de Fôrma para Pilares, em Chapa de Madeira Compensada Resinada, E=17mm</v>
      </c>
      <c r="D406" s="406" t="s">
        <v>1413</v>
      </c>
      <c r="E406" s="407" t="e">
        <f>VLOOKUP(D406,Insumos!$B$1:$C$15011,2,FALSE)</f>
        <v>#N/A</v>
      </c>
      <c r="F406" s="406"/>
      <c r="G406" s="417" t="e">
        <f>VLOOKUP(D406,Insumos!$B$1:$D$15011,3,FALSE)</f>
        <v>#N/A</v>
      </c>
      <c r="H406" s="415">
        <f>_xlfn.IFS(B406="Serviço",SUMIFS($H407:H$1539,$C407:C$1539,$C406),B406="Insumo",F406*G406,B406="Etapa","")</f>
        <v>110.04637403187721</v>
      </c>
      <c r="I406" s="408" t="s">
        <v>167</v>
      </c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4.25" hidden="1" customHeight="1" outlineLevel="2" x14ac:dyDescent="0.3">
      <c r="A407" s="406">
        <f t="shared" si="13"/>
        <v>27</v>
      </c>
      <c r="B407" s="406" t="s">
        <v>1385</v>
      </c>
      <c r="C407" s="406" t="str">
        <f t="shared" si="12"/>
        <v>Fabricação de Fôrma para Pilares, em Chapa de Madeira Compensada Resinada, E=17mm</v>
      </c>
      <c r="D407" s="406" t="s">
        <v>1271</v>
      </c>
      <c r="E407" s="407" t="str">
        <f>VLOOKUP(D407,Insumos!$B$1:$C$15011,2,FALSE)</f>
        <v>KG</v>
      </c>
      <c r="F407" s="416">
        <v>0.20799999999999999</v>
      </c>
      <c r="G407" s="417">
        <f>VLOOKUP(D407,Insumos!$B$1:$D$15011,3,FALSE)</f>
        <v>18.93</v>
      </c>
      <c r="H407" s="415">
        <f>_xlfn.IFS(B407="Serviço",SUMIFS($H408:H$1539,$C408:C$1539,$C407),B407="Insumo",F407*G407,B407="Etapa","")</f>
        <v>3.9374399999999996</v>
      </c>
      <c r="I407" s="40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4.25" hidden="1" customHeight="1" outlineLevel="2" x14ac:dyDescent="0.3">
      <c r="A408" s="406">
        <f t="shared" si="13"/>
        <v>3</v>
      </c>
      <c r="B408" s="406" t="s">
        <v>1385</v>
      </c>
      <c r="C408" s="406" t="str">
        <f t="shared" si="12"/>
        <v>Fabricação de Fôrma para Pilares, em Chapa de Madeira Compensada Resinada, E=17mm</v>
      </c>
      <c r="D408" s="406" t="s">
        <v>1172</v>
      </c>
      <c r="E408" s="407" t="str">
        <f>VLOOKUP(D408,Insumos!$B$1:$C$15011,2,FALSE)</f>
        <v>M2</v>
      </c>
      <c r="F408" s="416">
        <v>1.3360000000000001</v>
      </c>
      <c r="G408" s="417">
        <f>VLOOKUP(D408,Insumos!$B$1:$D$15011,3,FALSE)</f>
        <v>59.297520661157016</v>
      </c>
      <c r="H408" s="415">
        <f>_xlfn.IFS(B408="Serviço",SUMIFS($H409:H$1539,$C409:C$1539,$C408),B408="Insumo",F408*G408,B408="Etapa","")</f>
        <v>79.221487603305775</v>
      </c>
      <c r="I408" s="40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4.25" hidden="1" customHeight="1" outlineLevel="2" x14ac:dyDescent="0.3">
      <c r="A409" s="406">
        <f t="shared" si="13"/>
        <v>18</v>
      </c>
      <c r="B409" s="406" t="s">
        <v>1385</v>
      </c>
      <c r="C409" s="406" t="str">
        <f t="shared" si="12"/>
        <v>Fabricação de Fôrma para Pilares, em Chapa de Madeira Compensada Resinada, E=17mm</v>
      </c>
      <c r="D409" s="406" t="s">
        <v>1182</v>
      </c>
      <c r="E409" s="407" t="str">
        <f>VLOOKUP(D409,Insumos!$B$1:$C$15011,2,FALSE)</f>
        <v>M</v>
      </c>
      <c r="F409" s="416">
        <v>0.42714285714285716</v>
      </c>
      <c r="G409" s="417">
        <f>VLOOKUP(D409,Insumos!$B$1:$D$15011,3,FALSE)</f>
        <v>6.1875</v>
      </c>
      <c r="H409" s="415">
        <f>_xlfn.IFS(B409="Serviço",SUMIFS($H410:H$1539,$C410:C$1539,$C409),B409="Insumo",F409*G409,B409="Etapa","")</f>
        <v>2.6429464285714288</v>
      </c>
      <c r="I409" s="40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4.25" hidden="1" customHeight="1" outlineLevel="2" x14ac:dyDescent="0.3">
      <c r="A410" s="406">
        <f t="shared" si="13"/>
        <v>11</v>
      </c>
      <c r="B410" s="406" t="s">
        <v>1385</v>
      </c>
      <c r="C410" s="406" t="str">
        <f t="shared" si="12"/>
        <v>Fabricação de Fôrma para Pilares, em Chapa de Madeira Compensada Resinada, E=17mm</v>
      </c>
      <c r="D410" s="406" t="s">
        <v>1188</v>
      </c>
      <c r="E410" s="407" t="str">
        <f>VLOOKUP(D410,Insumos!$B$1:$C$15011,2,FALSE)</f>
        <v>M3</v>
      </c>
      <c r="F410" s="416">
        <v>2.3089999999999999E-2</v>
      </c>
      <c r="G410" s="417">
        <f>VLOOKUP(D410,Insumos!$B$1:$D$15011,3,FALSE)</f>
        <v>1050</v>
      </c>
      <c r="H410" s="415">
        <f>_xlfn.IFS(B410="Serviço",SUMIFS($H411:H$1539,$C411:C$1539,$C410),B410="Insumo",F410*G410,B410="Etapa","")</f>
        <v>24.244499999999999</v>
      </c>
      <c r="I410" s="40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4.25" hidden="1" customHeight="1" outlineLevel="1" x14ac:dyDescent="0.3">
      <c r="A411" s="406">
        <f t="shared" si="13"/>
        <v>1</v>
      </c>
      <c r="B411" s="406" t="s">
        <v>593</v>
      </c>
      <c r="C411" s="406" t="str">
        <f t="shared" si="12"/>
        <v>Fabricação de Fôrma para Vigas, em Chapa de Madeira Compensada Resinada, E=17mm</v>
      </c>
      <c r="D411" s="406" t="s">
        <v>704</v>
      </c>
      <c r="E411" s="407" t="e">
        <f>VLOOKUP(D411,Insumos!$B$1:$C$15011,2,FALSE)</f>
        <v>#N/A</v>
      </c>
      <c r="F411" s="406"/>
      <c r="G411" s="417" t="e">
        <f>VLOOKUP(D411,Insumos!$B$1:$D$15011,3,FALSE)</f>
        <v>#N/A</v>
      </c>
      <c r="H411" s="415">
        <f>_xlfn.IFS(B411="Serviço",SUMIFS($H412:H$1539,$C412:C$1539,$C411),B411="Insumo",F411*G411,B411="Etapa","")</f>
        <v>91.288727487209755</v>
      </c>
      <c r="I411" s="408" t="s">
        <v>167</v>
      </c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4.25" hidden="1" customHeight="1" outlineLevel="2" x14ac:dyDescent="0.3">
      <c r="A412" s="406">
        <f t="shared" si="13"/>
        <v>27</v>
      </c>
      <c r="B412" s="406" t="s">
        <v>1385</v>
      </c>
      <c r="C412" s="406" t="str">
        <f t="shared" si="12"/>
        <v>Fabricação de Fôrma para Vigas, em Chapa de Madeira Compensada Resinada, E=17mm</v>
      </c>
      <c r="D412" s="406" t="s">
        <v>1271</v>
      </c>
      <c r="E412" s="407" t="str">
        <f>VLOOKUP(D412,Insumos!$B$1:$C$15011,2,FALSE)</f>
        <v>KG</v>
      </c>
      <c r="F412" s="416">
        <v>0.159</v>
      </c>
      <c r="G412" s="417">
        <f>VLOOKUP(D412,Insumos!$B$1:$D$15011,3,FALSE)</f>
        <v>18.93</v>
      </c>
      <c r="H412" s="415">
        <f>_xlfn.IFS(B412="Serviço",SUMIFS($H413:H$1539,$C413:C$1539,$C412),B412="Insumo",F412*G412,B412="Etapa","")</f>
        <v>3.0098699999999998</v>
      </c>
      <c r="I412" s="40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4.25" hidden="1" customHeight="1" outlineLevel="2" x14ac:dyDescent="0.3">
      <c r="A413" s="406">
        <f t="shared" si="13"/>
        <v>3</v>
      </c>
      <c r="B413" s="406" t="s">
        <v>1385</v>
      </c>
      <c r="C413" s="406" t="str">
        <f t="shared" si="12"/>
        <v>Fabricação de Fôrma para Vigas, em Chapa de Madeira Compensada Resinada, E=17mm</v>
      </c>
      <c r="D413" s="406" t="s">
        <v>1172</v>
      </c>
      <c r="E413" s="407" t="str">
        <f>VLOOKUP(D413,Insumos!$B$1:$C$15011,2,FALSE)</f>
        <v>M2</v>
      </c>
      <c r="F413" s="416">
        <v>1.1459999999999999</v>
      </c>
      <c r="G413" s="417">
        <f>VLOOKUP(D413,Insumos!$B$1:$D$15011,3,FALSE)</f>
        <v>59.297520661157016</v>
      </c>
      <c r="H413" s="415">
        <f>_xlfn.IFS(B413="Serviço",SUMIFS($H414:H$1539,$C414:C$1539,$C413),B413="Insumo",F413*G413,B413="Etapa","")</f>
        <v>67.954958677685937</v>
      </c>
      <c r="I413" s="40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4.25" hidden="1" customHeight="1" outlineLevel="2" x14ac:dyDescent="0.3">
      <c r="A414" s="406">
        <f t="shared" si="13"/>
        <v>18</v>
      </c>
      <c r="B414" s="406" t="s">
        <v>1385</v>
      </c>
      <c r="C414" s="406" t="str">
        <f t="shared" si="12"/>
        <v>Fabricação de Fôrma para Vigas, em Chapa de Madeira Compensada Resinada, E=17mm</v>
      </c>
      <c r="D414" s="406" t="s">
        <v>1182</v>
      </c>
      <c r="E414" s="407" t="str">
        <f>VLOOKUP(D414,Insumos!$B$1:$C$15011,2,FALSE)</f>
        <v>M</v>
      </c>
      <c r="F414" s="416">
        <v>0.33571428571428574</v>
      </c>
      <c r="G414" s="417">
        <f>VLOOKUP(D414,Insumos!$B$1:$D$15011,3,FALSE)</f>
        <v>6.1875</v>
      </c>
      <c r="H414" s="415">
        <f>_xlfn.IFS(B414="Serviço",SUMIFS($H415:H$1539,$C415:C$1539,$C414),B414="Insumo",F414*G414,B414="Etapa","")</f>
        <v>2.077232142857143</v>
      </c>
      <c r="I414" s="40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4.25" hidden="1" customHeight="1" outlineLevel="2" x14ac:dyDescent="0.3">
      <c r="A415" s="406">
        <f t="shared" si="13"/>
        <v>11</v>
      </c>
      <c r="B415" s="406" t="s">
        <v>1385</v>
      </c>
      <c r="C415" s="406" t="str">
        <f t="shared" si="12"/>
        <v>Fabricação de Fôrma para Vigas, em Chapa de Madeira Compensada Resinada, E=17mm</v>
      </c>
      <c r="D415" s="406" t="s">
        <v>1188</v>
      </c>
      <c r="E415" s="407" t="str">
        <f>VLOOKUP(D415,Insumos!$B$1:$C$15011,2,FALSE)</f>
        <v>M3</v>
      </c>
      <c r="F415" s="416">
        <v>1.737777777777778E-2</v>
      </c>
      <c r="G415" s="417">
        <f>VLOOKUP(D415,Insumos!$B$1:$D$15011,3,FALSE)</f>
        <v>1050</v>
      </c>
      <c r="H415" s="415">
        <f>_xlfn.IFS(B415="Serviço",SUMIFS($H416:H$1539,$C416:C$1539,$C415),B415="Insumo",F415*G415,B415="Etapa","")</f>
        <v>18.24666666666667</v>
      </c>
      <c r="I415" s="40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4.25" hidden="1" customHeight="1" outlineLevel="1" x14ac:dyDescent="0.3">
      <c r="A416" s="406">
        <f t="shared" si="13"/>
        <v>1</v>
      </c>
      <c r="B416" s="406" t="s">
        <v>593</v>
      </c>
      <c r="C416" s="406" t="str">
        <f t="shared" si="12"/>
        <v>Fabricação de Fôrma para Lajes, em Chapa de Madeira Compensada Resinada, E=17mm</v>
      </c>
      <c r="D416" s="406" t="s">
        <v>1414</v>
      </c>
      <c r="E416" s="407" t="e">
        <f>VLOOKUP(D416,Insumos!$B$1:$C$15011,2,FALSE)</f>
        <v>#N/A</v>
      </c>
      <c r="F416" s="406"/>
      <c r="G416" s="417" t="e">
        <f>VLOOKUP(D416,Insumos!$B$1:$D$15011,3,FALSE)</f>
        <v>#N/A</v>
      </c>
      <c r="H416" s="415">
        <f>_xlfn.IFS(B416="Serviço",SUMIFS($H417:H$1539,$C417:C$1539,$C416),B416="Insumo",F416*G416,B416="Etapa","")</f>
        <v>70.964828677685944</v>
      </c>
      <c r="I416" s="408" t="s">
        <v>167</v>
      </c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4.25" hidden="1" customHeight="1" outlineLevel="2" x14ac:dyDescent="0.3">
      <c r="A417" s="406">
        <f t="shared" si="13"/>
        <v>27</v>
      </c>
      <c r="B417" s="406" t="s">
        <v>1385</v>
      </c>
      <c r="C417" s="406" t="str">
        <f t="shared" si="12"/>
        <v>Fabricação de Fôrma para Lajes, em Chapa de Madeira Compensada Resinada, E=17mm</v>
      </c>
      <c r="D417" s="406" t="s">
        <v>1271</v>
      </c>
      <c r="E417" s="407" t="str">
        <f>VLOOKUP(D417,Insumos!$B$1:$C$15011,2,FALSE)</f>
        <v>KG</v>
      </c>
      <c r="F417" s="416">
        <v>0.159</v>
      </c>
      <c r="G417" s="417">
        <f>VLOOKUP(D417,Insumos!$B$1:$D$15011,3,FALSE)</f>
        <v>18.93</v>
      </c>
      <c r="H417" s="415">
        <f>_xlfn.IFS(B417="Serviço",SUMIFS($H418:H$1539,$C418:C$1539,$C417),B417="Insumo",F417*G417,B417="Etapa","")</f>
        <v>3.0098699999999998</v>
      </c>
      <c r="I417" s="40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4.25" hidden="1" customHeight="1" outlineLevel="2" x14ac:dyDescent="0.3">
      <c r="A418" s="406">
        <f t="shared" si="13"/>
        <v>3</v>
      </c>
      <c r="B418" s="406" t="s">
        <v>1385</v>
      </c>
      <c r="C418" s="406" t="str">
        <f t="shared" si="12"/>
        <v>Fabricação de Fôrma para Lajes, em Chapa de Madeira Compensada Resinada, E=17mm</v>
      </c>
      <c r="D418" s="406" t="s">
        <v>1172</v>
      </c>
      <c r="E418" s="407" t="str">
        <f>VLOOKUP(D418,Insumos!$B$1:$C$15011,2,FALSE)</f>
        <v>M2</v>
      </c>
      <c r="F418" s="416">
        <v>1.1459999999999999</v>
      </c>
      <c r="G418" s="417">
        <f>VLOOKUP(D418,Insumos!$B$1:$D$15011,3,FALSE)</f>
        <v>59.297520661157016</v>
      </c>
      <c r="H418" s="415">
        <f>_xlfn.IFS(B418="Serviço",SUMIFS($H419:H$1539,$C419:C$1539,$C418),B418="Insumo",F418*G418,B418="Etapa","")</f>
        <v>67.954958677685937</v>
      </c>
      <c r="I418" s="40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4.25" hidden="1" customHeight="1" outlineLevel="1" x14ac:dyDescent="0.3">
      <c r="A419" s="406">
        <f t="shared" si="13"/>
        <v>1</v>
      </c>
      <c r="B419" s="406" t="s">
        <v>593</v>
      </c>
      <c r="C419" s="406" t="str">
        <f t="shared" si="12"/>
        <v>Montagem e Desmontagem de Fôrma de Pilares, em Chapa de Madeira Compensada Resinada</v>
      </c>
      <c r="D419" s="406" t="s">
        <v>1415</v>
      </c>
      <c r="E419" s="407" t="e">
        <f>VLOOKUP(D419,Insumos!$B$1:$C$15011,2,FALSE)</f>
        <v>#N/A</v>
      </c>
      <c r="F419" s="406"/>
      <c r="G419" s="417" t="e">
        <f>VLOOKUP(D419,Insumos!$B$1:$D$15011,3,FALSE)</f>
        <v>#N/A</v>
      </c>
      <c r="H419" s="415">
        <f>_xlfn.IFS(B419="Serviço",SUMIFS($H420:H$1539,$C420:C$1539,$C419),B419="Insumo",F419*G419,B419="Etapa","")</f>
        <v>0.71326000000000001</v>
      </c>
      <c r="I419" s="408" t="s">
        <v>167</v>
      </c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4.25" hidden="1" customHeight="1" outlineLevel="2" x14ac:dyDescent="0.3">
      <c r="A420" s="406">
        <f t="shared" si="13"/>
        <v>27</v>
      </c>
      <c r="B420" s="406" t="s">
        <v>1385</v>
      </c>
      <c r="C420" s="406" t="str">
        <f t="shared" si="12"/>
        <v>Montagem e Desmontagem de Fôrma de Pilares, em Chapa de Madeira Compensada Resinada</v>
      </c>
      <c r="D420" s="406" t="s">
        <v>1271</v>
      </c>
      <c r="E420" s="407" t="str">
        <f>VLOOKUP(D420,Insumos!$B$1:$C$15011,2,FALSE)</f>
        <v>KG</v>
      </c>
      <c r="F420" s="416">
        <v>2.7E-2</v>
      </c>
      <c r="G420" s="417">
        <f>VLOOKUP(D420,Insumos!$B$1:$D$15011,3,FALSE)</f>
        <v>18.93</v>
      </c>
      <c r="H420" s="415">
        <f>_xlfn.IFS(B420="Serviço",SUMIFS($H421:H$1539,$C421:C$1539,$C420),B420="Insumo",F420*G420,B420="Etapa","")</f>
        <v>0.51110999999999995</v>
      </c>
      <c r="I420" s="40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4.25" hidden="1" customHeight="1" outlineLevel="2" x14ac:dyDescent="0.3">
      <c r="A421" s="406">
        <f t="shared" si="13"/>
        <v>8</v>
      </c>
      <c r="B421" s="406" t="s">
        <v>1385</v>
      </c>
      <c r="C421" s="406" t="str">
        <f t="shared" si="12"/>
        <v>Montagem e Desmontagem de Fôrma de Pilares, em Chapa de Madeira Compensada Resinada</v>
      </c>
      <c r="D421" s="406" t="s">
        <v>1178</v>
      </c>
      <c r="E421" s="407" t="str">
        <f>VLOOKUP(D421,Insumos!$B$1:$C$15011,2,FALSE)</f>
        <v>L</v>
      </c>
      <c r="F421" s="416">
        <v>1.2999999999999999E-2</v>
      </c>
      <c r="G421" s="417">
        <f>VLOOKUP(D421,Insumos!$B$1:$D$15011,3,FALSE)</f>
        <v>15.55</v>
      </c>
      <c r="H421" s="415">
        <f>_xlfn.IFS(B421="Serviço",SUMIFS($H422:H$1539,$C422:C$1539,$C421),B421="Insumo",F421*G421,B421="Etapa","")</f>
        <v>0.20215</v>
      </c>
      <c r="I421" s="40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6.5" hidden="1" customHeight="1" outlineLevel="1" x14ac:dyDescent="0.3">
      <c r="A422" s="406">
        <f t="shared" si="13"/>
        <v>1</v>
      </c>
      <c r="B422" s="406" t="s">
        <v>593</v>
      </c>
      <c r="C422" s="406" t="str">
        <f t="shared" si="12"/>
        <v>Montagem e Desmontagem de Fôrma de Vigas, em Chapa de Madeira Compensada Resinada</v>
      </c>
      <c r="D422" s="406" t="s">
        <v>706</v>
      </c>
      <c r="E422" s="407" t="e">
        <f>VLOOKUP(D422,Insumos!$B$1:$C$15011,2,FALSE)</f>
        <v>#N/A</v>
      </c>
      <c r="F422" s="406"/>
      <c r="G422" s="417" t="e">
        <f>VLOOKUP(D422,Insumos!$B$1:$D$15011,3,FALSE)</f>
        <v>#N/A</v>
      </c>
      <c r="H422" s="415">
        <f>_xlfn.IFS(B422="Serviço",SUMIFS($H423:H$1539,$C423:C$1539,$C422),B422="Insumo",F422*G422,B422="Etapa","")</f>
        <v>3.6099991428571427</v>
      </c>
      <c r="I422" s="408" t="s">
        <v>167</v>
      </c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4.25" hidden="1" customHeight="1" outlineLevel="2" x14ac:dyDescent="0.3">
      <c r="A423" s="406">
        <f t="shared" si="13"/>
        <v>27</v>
      </c>
      <c r="B423" s="406" t="s">
        <v>1385</v>
      </c>
      <c r="C423" s="406" t="str">
        <f t="shared" si="12"/>
        <v>Montagem e Desmontagem de Fôrma de Vigas, em Chapa de Madeira Compensada Resinada</v>
      </c>
      <c r="D423" s="406" t="s">
        <v>1271</v>
      </c>
      <c r="E423" s="407" t="str">
        <f>VLOOKUP(D423,Insumos!$B$1:$C$15011,2,FALSE)</f>
        <v>KG</v>
      </c>
      <c r="F423" s="416">
        <v>6.6000000000000003E-2</v>
      </c>
      <c r="G423" s="417">
        <f>VLOOKUP(D423,Insumos!$B$1:$D$15011,3,FALSE)</f>
        <v>18.93</v>
      </c>
      <c r="H423" s="415">
        <f>_xlfn.IFS(B423="Serviço",SUMIFS($H424:H$1539,$C424:C$1539,$C423),B423="Insumo",F423*G423,B423="Etapa","")</f>
        <v>1.2493799999999999</v>
      </c>
      <c r="I423" s="40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4.25" hidden="1" customHeight="1" outlineLevel="2" x14ac:dyDescent="0.3">
      <c r="A424" s="406">
        <f t="shared" si="13"/>
        <v>8</v>
      </c>
      <c r="B424" s="406" t="s">
        <v>1385</v>
      </c>
      <c r="C424" s="406" t="str">
        <f t="shared" si="12"/>
        <v>Montagem e Desmontagem de Fôrma de Vigas, em Chapa de Madeira Compensada Resinada</v>
      </c>
      <c r="D424" s="406" t="s">
        <v>1178</v>
      </c>
      <c r="E424" s="407" t="str">
        <f>VLOOKUP(D424,Insumos!$B$1:$C$15011,2,FALSE)</f>
        <v>L</v>
      </c>
      <c r="F424" s="416">
        <v>1.2999999999999999E-2</v>
      </c>
      <c r="G424" s="417">
        <f>VLOOKUP(D424,Insumos!$B$1:$D$15011,3,FALSE)</f>
        <v>15.55</v>
      </c>
      <c r="H424" s="415">
        <f>_xlfn.IFS(B424="Serviço",SUMIFS($H425:H$1539,$C425:C$1539,$C424),B424="Insumo",F424*G424,B424="Etapa","")</f>
        <v>0.20215</v>
      </c>
      <c r="I424" s="40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4.25" hidden="1" customHeight="1" outlineLevel="2" x14ac:dyDescent="0.3">
      <c r="A425" s="406">
        <f t="shared" si="13"/>
        <v>18</v>
      </c>
      <c r="B425" s="406" t="s">
        <v>1385</v>
      </c>
      <c r="C425" s="406" t="str">
        <f t="shared" si="12"/>
        <v>Montagem e Desmontagem de Fôrma de Vigas, em Chapa de Madeira Compensada Resinada</v>
      </c>
      <c r="D425" s="406" t="s">
        <v>1182</v>
      </c>
      <c r="E425" s="407" t="str">
        <f>VLOOKUP(D425,Insumos!$B$1:$C$15011,2,FALSE)</f>
        <v>M</v>
      </c>
      <c r="F425" s="416">
        <v>0.2857142857142857</v>
      </c>
      <c r="G425" s="417">
        <f>VLOOKUP(D425,Insumos!$B$1:$D$15011,3,FALSE)</f>
        <v>6.1875</v>
      </c>
      <c r="H425" s="415">
        <f>_xlfn.IFS(B425="Serviço",SUMIFS($H426:H$1539,$C426:C$1539,$C425),B425="Insumo",F425*G425,B425="Etapa","")</f>
        <v>1.7678571428571428</v>
      </c>
      <c r="I425" s="40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4.25" hidden="1" customHeight="1" outlineLevel="2" x14ac:dyDescent="0.3">
      <c r="A426" s="406">
        <f t="shared" si="13"/>
        <v>5</v>
      </c>
      <c r="B426" s="406" t="s">
        <v>1385</v>
      </c>
      <c r="C426" s="406" t="str">
        <f t="shared" si="12"/>
        <v>Montagem e Desmontagem de Fôrma de Vigas, em Chapa de Madeira Compensada Resinada</v>
      </c>
      <c r="D426" s="406" t="s">
        <v>1191</v>
      </c>
      <c r="E426" s="407" t="str">
        <f>VLOOKUP(D426,Insumos!$B$1:$C$15011,2,FALSE)</f>
        <v>M</v>
      </c>
      <c r="F426" s="416">
        <v>3.0280000000000001E-2</v>
      </c>
      <c r="G426" s="417">
        <f>VLOOKUP(D426,Insumos!$B$1:$D$15011,3,FALSE)</f>
        <v>12.9</v>
      </c>
      <c r="H426" s="415">
        <f>_xlfn.IFS(B426="Serviço",SUMIFS($H427:H$1539,$C427:C$1539,$C426),B426="Insumo",F426*G426,B426="Etapa","")</f>
        <v>0.39061200000000001</v>
      </c>
      <c r="I426" s="40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4.25" hidden="1" customHeight="1" outlineLevel="1" x14ac:dyDescent="0.3">
      <c r="A427" s="406">
        <f t="shared" si="13"/>
        <v>1</v>
      </c>
      <c r="B427" s="406" t="s">
        <v>593</v>
      </c>
      <c r="C427" s="406" t="str">
        <f t="shared" si="12"/>
        <v>Montagem e Desmontagem de Fôrma de Lajes, em Chapa de Madeira Compensada Resinada</v>
      </c>
      <c r="D427" s="406" t="s">
        <v>1416</v>
      </c>
      <c r="E427" s="407" t="e">
        <f>VLOOKUP(D427,Insumos!$B$1:$C$15011,2,FALSE)</f>
        <v>#N/A</v>
      </c>
      <c r="F427" s="406"/>
      <c r="G427" s="417" t="e">
        <f>VLOOKUP(D427,Insumos!$B$1:$D$15011,3,FALSE)</f>
        <v>#N/A</v>
      </c>
      <c r="H427" s="415">
        <f>_xlfn.IFS(B427="Serviço",SUMIFS($H428:H$1539,$C428:C$1539,$C427),B427="Insumo",F427*G427,B427="Etapa","")</f>
        <v>0.71326000000000001</v>
      </c>
      <c r="I427" s="408" t="s">
        <v>167</v>
      </c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4.25" hidden="1" customHeight="1" outlineLevel="2" x14ac:dyDescent="0.3">
      <c r="A428" s="406">
        <f t="shared" si="13"/>
        <v>27</v>
      </c>
      <c r="B428" s="406" t="s">
        <v>1385</v>
      </c>
      <c r="C428" s="406" t="str">
        <f t="shared" si="12"/>
        <v>Montagem e Desmontagem de Fôrma de Lajes, em Chapa de Madeira Compensada Resinada</v>
      </c>
      <c r="D428" s="406" t="s">
        <v>1271</v>
      </c>
      <c r="E428" s="407" t="str">
        <f>VLOOKUP(D428,Insumos!$B$1:$C$15011,2,FALSE)</f>
        <v>KG</v>
      </c>
      <c r="F428" s="416">
        <v>2.7E-2</v>
      </c>
      <c r="G428" s="417">
        <f>VLOOKUP(D428,Insumos!$B$1:$D$15011,3,FALSE)</f>
        <v>18.93</v>
      </c>
      <c r="H428" s="415">
        <f>_xlfn.IFS(B428="Serviço",SUMIFS($H429:H$1539,$C429:C$1539,$C428),B428="Insumo",F428*G428,B428="Etapa","")</f>
        <v>0.51110999999999995</v>
      </c>
      <c r="I428" s="40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4.25" hidden="1" customHeight="1" outlineLevel="2" x14ac:dyDescent="0.3">
      <c r="A429" s="406">
        <f t="shared" si="13"/>
        <v>8</v>
      </c>
      <c r="B429" s="406" t="s">
        <v>1385</v>
      </c>
      <c r="C429" s="406" t="str">
        <f t="shared" si="12"/>
        <v>Montagem e Desmontagem de Fôrma de Lajes, em Chapa de Madeira Compensada Resinada</v>
      </c>
      <c r="D429" s="406" t="s">
        <v>1178</v>
      </c>
      <c r="E429" s="407" t="str">
        <f>VLOOKUP(D429,Insumos!$B$1:$C$15011,2,FALSE)</f>
        <v>L</v>
      </c>
      <c r="F429" s="416">
        <v>1.2999999999999999E-2</v>
      </c>
      <c r="G429" s="417">
        <f>VLOOKUP(D429,Insumos!$B$1:$D$15011,3,FALSE)</f>
        <v>15.55</v>
      </c>
      <c r="H429" s="415">
        <f>_xlfn.IFS(B429="Serviço",SUMIFS($H430:H$1539,$C430:C$1539,$C429),B429="Insumo",F429*G429,B429="Etapa","")</f>
        <v>0.20215</v>
      </c>
      <c r="I429" s="40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4.25" hidden="1" customHeight="1" outlineLevel="1" x14ac:dyDescent="0.3">
      <c r="A430" s="406">
        <f t="shared" si="13"/>
        <v>1</v>
      </c>
      <c r="B430" s="406" t="s">
        <v>593</v>
      </c>
      <c r="C430" s="406" t="str">
        <f t="shared" si="12"/>
        <v>Armação Aço CA-60, Diâmetro de 5,0mm para Supraestrutura, Corte e Dobra em Obra</v>
      </c>
      <c r="D430" s="406" t="s">
        <v>1417</v>
      </c>
      <c r="E430" s="407" t="e">
        <f>VLOOKUP(D430,Insumos!$B$1:$C$15011,2,FALSE)</f>
        <v>#N/A</v>
      </c>
      <c r="F430" s="406"/>
      <c r="G430" s="417" t="e">
        <f>VLOOKUP(D430,Insumos!$B$1:$D$15011,3,FALSE)</f>
        <v>#N/A</v>
      </c>
      <c r="H430" s="415">
        <f>_xlfn.IFS(B430="Serviço",SUMIFS($H431:H$1539,$C431:C$1539,$C430),B430="Insumo",F430*G430,B430="Etapa","")</f>
        <v>8.0327035714285717</v>
      </c>
      <c r="I430" s="408" t="s">
        <v>167</v>
      </c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4.25" hidden="1" customHeight="1" outlineLevel="2" x14ac:dyDescent="0.3">
      <c r="A431" s="406">
        <f t="shared" si="13"/>
        <v>4</v>
      </c>
      <c r="B431" s="406" t="s">
        <v>1385</v>
      </c>
      <c r="C431" s="406" t="str">
        <f t="shared" si="12"/>
        <v>Armação Aço CA-60, Diâmetro de 5,0mm para Supraestrutura, Corte e Dobra em Obra</v>
      </c>
      <c r="D431" s="406" t="s">
        <v>949</v>
      </c>
      <c r="E431" s="407" t="str">
        <f>VLOOKUP(D431,Insumos!$B$1:$C$15011,2,FALSE)</f>
        <v>KG</v>
      </c>
      <c r="F431" s="416">
        <v>1.1000000000000001</v>
      </c>
      <c r="G431" s="417">
        <f>VLOOKUP(D431,Insumos!$B$1:$D$15011,3,FALSE)</f>
        <v>6.7694805194805197</v>
      </c>
      <c r="H431" s="415">
        <f>_xlfn.IFS(B431="Serviço",SUMIFS($H432:H$1539,$C432:C$1539,$C431),B431="Insumo",F431*G431,B431="Etapa","")</f>
        <v>7.4464285714285721</v>
      </c>
      <c r="I431" s="40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4.25" hidden="1" customHeight="1" outlineLevel="2" x14ac:dyDescent="0.3">
      <c r="A432" s="406">
        <f t="shared" si="13"/>
        <v>30</v>
      </c>
      <c r="B432" s="406" t="s">
        <v>1385</v>
      </c>
      <c r="C432" s="406" t="str">
        <f t="shared" si="12"/>
        <v>Armação Aço CA-60, Diâmetro de 5,0mm para Supraestrutura, Corte e Dobra em Obra</v>
      </c>
      <c r="D432" s="406" t="s">
        <v>937</v>
      </c>
      <c r="E432" s="407" t="str">
        <f>VLOOKUP(D432,Insumos!$B$1:$C$15011,2,FALSE)</f>
        <v>KG</v>
      </c>
      <c r="F432" s="416">
        <v>2.0500000000000001E-2</v>
      </c>
      <c r="G432" s="417">
        <f>VLOOKUP(D432,Insumos!$B$1:$D$15011,3,FALSE)</f>
        <v>27.55</v>
      </c>
      <c r="H432" s="415">
        <f>_xlfn.IFS(B432="Serviço",SUMIFS($H433:H$1539,$C433:C$1539,$C432),B432="Insumo",F432*G432,B432="Etapa","")</f>
        <v>0.56477500000000003</v>
      </c>
      <c r="I432" s="40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4.25" hidden="1" customHeight="1" outlineLevel="2" x14ac:dyDescent="0.3">
      <c r="A433" s="406">
        <f t="shared" si="13"/>
        <v>30</v>
      </c>
      <c r="B433" s="406" t="s">
        <v>1385</v>
      </c>
      <c r="C433" s="406" t="str">
        <f t="shared" si="12"/>
        <v>Armação Aço CA-60, Diâmetro de 5,0mm para Supraestrutura, Corte e Dobra em Obra</v>
      </c>
      <c r="D433" s="406" t="s">
        <v>1281</v>
      </c>
      <c r="E433" s="407" t="str">
        <f>VLOOKUP(D433,Insumos!$B$1:$C$15011,2,FALSE)</f>
        <v>UN</v>
      </c>
      <c r="F433" s="416">
        <v>0.05</v>
      </c>
      <c r="G433" s="417">
        <f>VLOOKUP(D433,Insumos!$B$1:$D$15011,3,FALSE)</f>
        <v>0.43</v>
      </c>
      <c r="H433" s="415">
        <f>_xlfn.IFS(B433="Serviço",SUMIFS($H434:H$1539,$C434:C$1539,$C433),B433="Insumo",F433*G433,B433="Etapa","")</f>
        <v>2.1500000000000002E-2</v>
      </c>
      <c r="I433" s="40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4.25" hidden="1" customHeight="1" outlineLevel="1" x14ac:dyDescent="0.3">
      <c r="A434" s="406">
        <f t="shared" si="13"/>
        <v>1</v>
      </c>
      <c r="B434" s="406" t="s">
        <v>593</v>
      </c>
      <c r="C434" s="406" t="str">
        <f t="shared" si="12"/>
        <v>Armação Aço CA-50, Diâmetro de 6,3mm para Supraestrutura, Corte e Dobra em Obr</v>
      </c>
      <c r="D434" s="406" t="s">
        <v>1418</v>
      </c>
      <c r="E434" s="407" t="e">
        <f>VLOOKUP(D434,Insumos!$B$1:$C$15011,2,FALSE)</f>
        <v>#N/A</v>
      </c>
      <c r="F434" s="406"/>
      <c r="G434" s="417" t="e">
        <f>VLOOKUP(D434,Insumos!$B$1:$D$15011,3,FALSE)</f>
        <v>#N/A</v>
      </c>
      <c r="H434" s="415">
        <f>_xlfn.IFS(B434="Serviço",SUMIFS($H435:H$1539,$C435:C$1539,$C434),B434="Insumo",F434*G434,B434="Etapa","")</f>
        <v>7.3284518707482995</v>
      </c>
      <c r="I434" s="408" t="s">
        <v>167</v>
      </c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4.25" hidden="1" customHeight="1" outlineLevel="2" x14ac:dyDescent="0.3">
      <c r="A435" s="406">
        <f t="shared" si="13"/>
        <v>4</v>
      </c>
      <c r="B435" s="406" t="s">
        <v>1385</v>
      </c>
      <c r="C435" s="406" t="str">
        <f t="shared" si="12"/>
        <v>Armação Aço CA-50, Diâmetro de 6,3mm para Supraestrutura, Corte e Dobra em Obr</v>
      </c>
      <c r="D435" s="406" t="s">
        <v>941</v>
      </c>
      <c r="E435" s="407" t="str">
        <f>VLOOKUP(D435,Insumos!$B$1:$C$15011,2,FALSE)</f>
        <v>KG</v>
      </c>
      <c r="F435" s="416">
        <v>1.1000000000000001</v>
      </c>
      <c r="G435" s="417">
        <f>VLOOKUP(D435,Insumos!$B$1:$D$15011,3,FALSE)</f>
        <v>6.129251700680272</v>
      </c>
      <c r="H435" s="415">
        <f>_xlfn.IFS(B435="Serviço",SUMIFS($H436:H$1539,$C436:C$1539,$C435),B435="Insumo",F435*G435,B435="Etapa","")</f>
        <v>6.7421768707482999</v>
      </c>
      <c r="I435" s="40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4.25" hidden="1" customHeight="1" outlineLevel="2" x14ac:dyDescent="0.3">
      <c r="A436" s="406">
        <f t="shared" si="13"/>
        <v>30</v>
      </c>
      <c r="B436" s="406" t="s">
        <v>1385</v>
      </c>
      <c r="C436" s="406" t="str">
        <f t="shared" si="12"/>
        <v>Armação Aço CA-50, Diâmetro de 6,3mm para Supraestrutura, Corte e Dobra em Obr</v>
      </c>
      <c r="D436" s="406" t="s">
        <v>937</v>
      </c>
      <c r="E436" s="407" t="str">
        <f>VLOOKUP(D436,Insumos!$B$1:$C$15011,2,FALSE)</f>
        <v>KG</v>
      </c>
      <c r="F436" s="416">
        <v>2.0500000000000001E-2</v>
      </c>
      <c r="G436" s="417">
        <f>VLOOKUP(D436,Insumos!$B$1:$D$15011,3,FALSE)</f>
        <v>27.55</v>
      </c>
      <c r="H436" s="415">
        <f>_xlfn.IFS(B436="Serviço",SUMIFS($H437:H$1539,$C437:C$1539,$C436),B436="Insumo",F436*G436,B436="Etapa","")</f>
        <v>0.56477500000000003</v>
      </c>
      <c r="I436" s="40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4.25" hidden="1" customHeight="1" outlineLevel="2" x14ac:dyDescent="0.3">
      <c r="A437" s="406">
        <f t="shared" si="13"/>
        <v>30</v>
      </c>
      <c r="B437" s="406" t="s">
        <v>1385</v>
      </c>
      <c r="C437" s="406" t="str">
        <f t="shared" si="12"/>
        <v>Armação Aço CA-50, Diâmetro de 6,3mm para Supraestrutura, Corte e Dobra em Obr</v>
      </c>
      <c r="D437" s="406" t="s">
        <v>1281</v>
      </c>
      <c r="E437" s="407" t="str">
        <f>VLOOKUP(D437,Insumos!$B$1:$C$15011,2,FALSE)</f>
        <v>UN</v>
      </c>
      <c r="F437" s="416">
        <v>0.05</v>
      </c>
      <c r="G437" s="417">
        <f>VLOOKUP(D437,Insumos!$B$1:$D$15011,3,FALSE)</f>
        <v>0.43</v>
      </c>
      <c r="H437" s="415">
        <f>_xlfn.IFS(B437="Serviço",SUMIFS($H438:H$1539,$C438:C$1539,$C437),B437="Insumo",F437*G437,B437="Etapa","")</f>
        <v>2.1500000000000002E-2</v>
      </c>
      <c r="I437" s="40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4.25" hidden="1" customHeight="1" outlineLevel="1" x14ac:dyDescent="0.3">
      <c r="A438" s="406">
        <f t="shared" si="13"/>
        <v>1</v>
      </c>
      <c r="B438" s="406" t="s">
        <v>593</v>
      </c>
      <c r="C438" s="406" t="str">
        <f t="shared" si="12"/>
        <v>Armação Aço CA-50, Diâmetro de 8,0mm para Supraestrutura, Corte e Dobra em Obra</v>
      </c>
      <c r="D438" s="406" t="s">
        <v>1419</v>
      </c>
      <c r="E438" s="407" t="e">
        <f>VLOOKUP(D438,Insumos!$B$1:$C$15011,2,FALSE)</f>
        <v>#N/A</v>
      </c>
      <c r="F438" s="406"/>
      <c r="G438" s="417" t="e">
        <f>VLOOKUP(D438,Insumos!$B$1:$D$15011,3,FALSE)</f>
        <v>#N/A</v>
      </c>
      <c r="H438" s="415">
        <f>_xlfn.IFS(B438="Serviço",SUMIFS($H439:H$1539,$C439:C$1539,$C438),B438="Insumo",F438*G438,B438="Etapa","")</f>
        <v>7.0652749999999997</v>
      </c>
      <c r="I438" s="408" t="s">
        <v>167</v>
      </c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4.25" hidden="1" customHeight="1" outlineLevel="2" x14ac:dyDescent="0.3">
      <c r="A439" s="406">
        <f t="shared" si="13"/>
        <v>5</v>
      </c>
      <c r="B439" s="406" t="s">
        <v>1385</v>
      </c>
      <c r="C439" s="406" t="str">
        <f t="shared" si="12"/>
        <v>Armação Aço CA-50, Diâmetro de 8,0mm para Supraestrutura, Corte e Dobra em Obra</v>
      </c>
      <c r="D439" s="406" t="s">
        <v>943</v>
      </c>
      <c r="E439" s="407" t="str">
        <f>VLOOKUP(D439,Insumos!$B$1:$C$15011,2,FALSE)</f>
        <v>KG</v>
      </c>
      <c r="F439" s="416">
        <v>1.1000000000000001</v>
      </c>
      <c r="G439" s="417">
        <f>VLOOKUP(D439,Insumos!$B$1:$D$15011,3,FALSE)</f>
        <v>5.89</v>
      </c>
      <c r="H439" s="415">
        <f>_xlfn.IFS(B439="Serviço",SUMIFS($H440:H$1539,$C440:C$1539,$C439),B439="Insumo",F439*G439,B439="Etapa","")</f>
        <v>6.4790000000000001</v>
      </c>
      <c r="I439" s="40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4.25" hidden="1" customHeight="1" outlineLevel="2" x14ac:dyDescent="0.3">
      <c r="A440" s="406">
        <f t="shared" si="13"/>
        <v>30</v>
      </c>
      <c r="B440" s="406" t="s">
        <v>1385</v>
      </c>
      <c r="C440" s="406" t="str">
        <f t="shared" si="12"/>
        <v>Armação Aço CA-50, Diâmetro de 8,0mm para Supraestrutura, Corte e Dobra em Obra</v>
      </c>
      <c r="D440" s="406" t="s">
        <v>937</v>
      </c>
      <c r="E440" s="407" t="str">
        <f>VLOOKUP(D440,Insumos!$B$1:$C$15011,2,FALSE)</f>
        <v>KG</v>
      </c>
      <c r="F440" s="416">
        <v>2.0500000000000001E-2</v>
      </c>
      <c r="G440" s="417">
        <f>VLOOKUP(D440,Insumos!$B$1:$D$15011,3,FALSE)</f>
        <v>27.55</v>
      </c>
      <c r="H440" s="415">
        <f>_xlfn.IFS(B440="Serviço",SUMIFS($H441:H$1539,$C441:C$1539,$C440),B440="Insumo",F440*G440,B440="Etapa","")</f>
        <v>0.56477500000000003</v>
      </c>
      <c r="I440" s="40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4.25" hidden="1" customHeight="1" outlineLevel="2" x14ac:dyDescent="0.3">
      <c r="A441" s="406">
        <f t="shared" si="13"/>
        <v>30</v>
      </c>
      <c r="B441" s="406" t="s">
        <v>1385</v>
      </c>
      <c r="C441" s="406" t="str">
        <f t="shared" si="12"/>
        <v>Armação Aço CA-50, Diâmetro de 8,0mm para Supraestrutura, Corte e Dobra em Obra</v>
      </c>
      <c r="D441" s="406" t="s">
        <v>1281</v>
      </c>
      <c r="E441" s="407" t="str">
        <f>VLOOKUP(D441,Insumos!$B$1:$C$15011,2,FALSE)</f>
        <v>UN</v>
      </c>
      <c r="F441" s="416">
        <v>0.05</v>
      </c>
      <c r="G441" s="417">
        <f>VLOOKUP(D441,Insumos!$B$1:$D$15011,3,FALSE)</f>
        <v>0.43</v>
      </c>
      <c r="H441" s="415">
        <f>_xlfn.IFS(B441="Serviço",SUMIFS($H442:H$1539,$C442:C$1539,$C441),B441="Insumo",F441*G441,B441="Etapa","")</f>
        <v>2.1500000000000002E-2</v>
      </c>
      <c r="I441" s="40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4.25" hidden="1" customHeight="1" outlineLevel="1" x14ac:dyDescent="0.3">
      <c r="A442" s="406">
        <f t="shared" si="13"/>
        <v>1</v>
      </c>
      <c r="B442" s="406" t="s">
        <v>593</v>
      </c>
      <c r="C442" s="406" t="str">
        <f t="shared" si="12"/>
        <v>Armação Aço CA-50, Diâmetro de 10,0mm para Supraestrutura, Corte e Dobra em Obra</v>
      </c>
      <c r="D442" s="406" t="s">
        <v>707</v>
      </c>
      <c r="E442" s="407" t="e">
        <f>VLOOKUP(D442,Insumos!$B$1:$C$15011,2,FALSE)</f>
        <v>#N/A</v>
      </c>
      <c r="F442" s="406"/>
      <c r="G442" s="417" t="e">
        <f>VLOOKUP(D442,Insumos!$B$1:$D$15011,3,FALSE)</f>
        <v>#N/A</v>
      </c>
      <c r="H442" s="415">
        <f>_xlfn.IFS(B442="Serviço",SUMIFS($H443:H$1539,$C443:C$1539,$C442),B442="Insumo",F442*G442,B442="Etapa","")</f>
        <v>7.0652749999999997</v>
      </c>
      <c r="I442" s="408" t="s">
        <v>167</v>
      </c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4.25" hidden="1" customHeight="1" outlineLevel="2" x14ac:dyDescent="0.3">
      <c r="A443" s="406">
        <f t="shared" si="13"/>
        <v>4</v>
      </c>
      <c r="B443" s="406" t="s">
        <v>1385</v>
      </c>
      <c r="C443" s="406" t="str">
        <f t="shared" si="12"/>
        <v>Armação Aço CA-50, Diâmetro de 10,0mm para Supraestrutura, Corte e Dobra em Obra</v>
      </c>
      <c r="D443" s="406" t="s">
        <v>944</v>
      </c>
      <c r="E443" s="407" t="str">
        <f>VLOOKUP(D443,Insumos!$B$1:$C$15011,2,FALSE)</f>
        <v>KG</v>
      </c>
      <c r="F443" s="416">
        <v>1.1000000000000001</v>
      </c>
      <c r="G443" s="417">
        <f>VLOOKUP(D443,Insumos!$B$1:$D$15011,3,FALSE)</f>
        <v>5.89</v>
      </c>
      <c r="H443" s="415">
        <f>_xlfn.IFS(B443="Serviço",SUMIFS($H444:H$1539,$C444:C$1539,$C443),B443="Insumo",F443*G443,B443="Etapa","")</f>
        <v>6.4790000000000001</v>
      </c>
      <c r="I443" s="40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4.25" hidden="1" customHeight="1" outlineLevel="2" x14ac:dyDescent="0.3">
      <c r="A444" s="406">
        <f t="shared" si="13"/>
        <v>30</v>
      </c>
      <c r="B444" s="406" t="s">
        <v>1385</v>
      </c>
      <c r="C444" s="406" t="str">
        <f t="shared" si="12"/>
        <v>Armação Aço CA-50, Diâmetro de 10,0mm para Supraestrutura, Corte e Dobra em Obra</v>
      </c>
      <c r="D444" s="406" t="s">
        <v>937</v>
      </c>
      <c r="E444" s="407" t="str">
        <f>VLOOKUP(D444,Insumos!$B$1:$C$15011,2,FALSE)</f>
        <v>KG</v>
      </c>
      <c r="F444" s="416">
        <v>2.0500000000000001E-2</v>
      </c>
      <c r="G444" s="417">
        <f>VLOOKUP(D444,Insumos!$B$1:$D$15011,3,FALSE)</f>
        <v>27.55</v>
      </c>
      <c r="H444" s="415">
        <f>_xlfn.IFS(B444="Serviço",SUMIFS($H445:H$1539,$C445:C$1539,$C444),B444="Insumo",F444*G444,B444="Etapa","")</f>
        <v>0.56477500000000003</v>
      </c>
      <c r="I444" s="40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4.25" hidden="1" customHeight="1" outlineLevel="2" x14ac:dyDescent="0.3">
      <c r="A445" s="406">
        <f t="shared" si="13"/>
        <v>30</v>
      </c>
      <c r="B445" s="406" t="s">
        <v>1385</v>
      </c>
      <c r="C445" s="406" t="str">
        <f t="shared" si="12"/>
        <v>Armação Aço CA-50, Diâmetro de 10,0mm para Supraestrutura, Corte e Dobra em Obra</v>
      </c>
      <c r="D445" s="406" t="s">
        <v>1281</v>
      </c>
      <c r="E445" s="407" t="str">
        <f>VLOOKUP(D445,Insumos!$B$1:$C$15011,2,FALSE)</f>
        <v>UN</v>
      </c>
      <c r="F445" s="416">
        <v>0.05</v>
      </c>
      <c r="G445" s="417">
        <f>VLOOKUP(D445,Insumos!$B$1:$D$15011,3,FALSE)</f>
        <v>0.43</v>
      </c>
      <c r="H445" s="415">
        <f>_xlfn.IFS(B445="Serviço",SUMIFS($H446:H$1539,$C446:C$1539,$C445),B445="Insumo",F445*G445,B445="Etapa","")</f>
        <v>2.1500000000000002E-2</v>
      </c>
      <c r="I445" s="40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4.25" hidden="1" customHeight="1" outlineLevel="1" x14ac:dyDescent="0.3">
      <c r="A446" s="406">
        <f t="shared" si="13"/>
        <v>1</v>
      </c>
      <c r="B446" s="406" t="s">
        <v>593</v>
      </c>
      <c r="C446" s="406" t="str">
        <f t="shared" si="12"/>
        <v>Armação Aço CA-50, Diâmetro de 12,5mm para Supraestrutura, Corte e Dobra em Obra</v>
      </c>
      <c r="D446" s="406" t="s">
        <v>1420</v>
      </c>
      <c r="E446" s="407" t="e">
        <f>VLOOKUP(D446,Insumos!$B$1:$C$15011,2,FALSE)</f>
        <v>#N/A</v>
      </c>
      <c r="F446" s="406"/>
      <c r="G446" s="417" t="e">
        <f>VLOOKUP(D446,Insumos!$B$1:$D$15011,3,FALSE)</f>
        <v>#N/A</v>
      </c>
      <c r="H446" s="415">
        <f>_xlfn.IFS(B446="Serviço",SUMIFS($H447:H$1539,$C447:C$1539,$C446),B446="Insumo",F446*G446,B446="Etapa","")</f>
        <v>6.6893451754385973</v>
      </c>
      <c r="I446" s="408" t="s">
        <v>167</v>
      </c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4.25" hidden="1" customHeight="1" outlineLevel="2" x14ac:dyDescent="0.3">
      <c r="A447" s="406">
        <f t="shared" si="13"/>
        <v>3</v>
      </c>
      <c r="B447" s="406" t="s">
        <v>1385</v>
      </c>
      <c r="C447" s="406" t="str">
        <f t="shared" si="12"/>
        <v>Armação Aço CA-50, Diâmetro de 12,5mm para Supraestrutura, Corte e Dobra em Obra</v>
      </c>
      <c r="D447" s="406" t="s">
        <v>945</v>
      </c>
      <c r="E447" s="407" t="str">
        <f>VLOOKUP(D447,Insumos!$B$1:$C$15011,2,FALSE)</f>
        <v>KG</v>
      </c>
      <c r="F447" s="416">
        <v>1.1000000000000001</v>
      </c>
      <c r="G447" s="417">
        <f>VLOOKUP(D447,Insumos!$B$1:$D$15011,3,FALSE)</f>
        <v>5.5482456140350882</v>
      </c>
      <c r="H447" s="415">
        <f>_xlfn.IFS(B447="Serviço",SUMIFS($H448:H$1539,$C448:C$1539,$C447),B447="Insumo",F447*G447,B447="Etapa","")</f>
        <v>6.1030701754385976</v>
      </c>
      <c r="I447" s="40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4.25" hidden="1" customHeight="1" outlineLevel="2" x14ac:dyDescent="0.3">
      <c r="A448" s="406">
        <f t="shared" si="13"/>
        <v>30</v>
      </c>
      <c r="B448" s="406" t="s">
        <v>1385</v>
      </c>
      <c r="C448" s="406" t="str">
        <f t="shared" si="12"/>
        <v>Armação Aço CA-50, Diâmetro de 12,5mm para Supraestrutura, Corte e Dobra em Obra</v>
      </c>
      <c r="D448" s="406" t="s">
        <v>937</v>
      </c>
      <c r="E448" s="407" t="str">
        <f>VLOOKUP(D448,Insumos!$B$1:$C$15011,2,FALSE)</f>
        <v>KG</v>
      </c>
      <c r="F448" s="416">
        <v>2.0500000000000001E-2</v>
      </c>
      <c r="G448" s="417">
        <f>VLOOKUP(D448,Insumos!$B$1:$D$15011,3,FALSE)</f>
        <v>27.55</v>
      </c>
      <c r="H448" s="415">
        <f>_xlfn.IFS(B448="Serviço",SUMIFS($H449:H$1539,$C449:C$1539,$C448),B448="Insumo",F448*G448,B448="Etapa","")</f>
        <v>0.56477500000000003</v>
      </c>
      <c r="I448" s="40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4.25" hidden="1" customHeight="1" outlineLevel="2" x14ac:dyDescent="0.3">
      <c r="A449" s="406">
        <f t="shared" si="13"/>
        <v>30</v>
      </c>
      <c r="B449" s="406" t="s">
        <v>1385</v>
      </c>
      <c r="C449" s="406" t="str">
        <f t="shared" si="12"/>
        <v>Armação Aço CA-50, Diâmetro de 12,5mm para Supraestrutura, Corte e Dobra em Obra</v>
      </c>
      <c r="D449" s="406" t="s">
        <v>1281</v>
      </c>
      <c r="E449" s="407" t="str">
        <f>VLOOKUP(D449,Insumos!$B$1:$C$15011,2,FALSE)</f>
        <v>UN</v>
      </c>
      <c r="F449" s="416">
        <v>0.05</v>
      </c>
      <c r="G449" s="417">
        <f>VLOOKUP(D449,Insumos!$B$1:$D$15011,3,FALSE)</f>
        <v>0.43</v>
      </c>
      <c r="H449" s="415">
        <f>_xlfn.IFS(B449="Serviço",SUMIFS($H450:H$1539,$C450:C$1539,$C449),B449="Insumo",F449*G449,B449="Etapa","")</f>
        <v>2.1500000000000002E-2</v>
      </c>
      <c r="I449" s="40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4.25" hidden="1" customHeight="1" outlineLevel="1" x14ac:dyDescent="0.3">
      <c r="A450" s="406">
        <f t="shared" ref="A450:A513" si="14">COUNTIFS($D$2:$D$1438,D450,$B$2:$B$1438,B450)</f>
        <v>1</v>
      </c>
      <c r="B450" s="406" t="s">
        <v>593</v>
      </c>
      <c r="C450" s="406" t="str">
        <f t="shared" si="12"/>
        <v>Armação Aço CA-50, Diâmetro de 16,0mm para Supraestrutura, Corte e Dobra em Obra</v>
      </c>
      <c r="D450" s="406" t="s">
        <v>1421</v>
      </c>
      <c r="E450" s="407" t="e">
        <f>VLOOKUP(D450,Insumos!$B$1:$C$15011,2,FALSE)</f>
        <v>#N/A</v>
      </c>
      <c r="F450" s="406"/>
      <c r="G450" s="417" t="e">
        <f>VLOOKUP(D450,Insumos!$B$1:$D$15011,3,FALSE)</f>
        <v>#N/A</v>
      </c>
      <c r="H450" s="415">
        <f>_xlfn.IFS(B450="Serviço",SUMIFS($H451:H$1539,$C451:C$1539,$C450),B450="Insumo",F450*G450,B450="Etapa","")</f>
        <v>6.6893451754385973</v>
      </c>
      <c r="I450" s="408" t="s">
        <v>167</v>
      </c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4.25" hidden="1" customHeight="1" outlineLevel="2" x14ac:dyDescent="0.3">
      <c r="A451" s="406">
        <f t="shared" si="14"/>
        <v>4</v>
      </c>
      <c r="B451" s="406" t="s">
        <v>1385</v>
      </c>
      <c r="C451" s="406" t="str">
        <f t="shared" si="12"/>
        <v>Armação Aço CA-50, Diâmetro de 16,0mm para Supraestrutura, Corte e Dobra em Obra</v>
      </c>
      <c r="D451" s="406" t="s">
        <v>946</v>
      </c>
      <c r="E451" s="407" t="str">
        <f>VLOOKUP(D451,Insumos!$B$1:$C$15011,2,FALSE)</f>
        <v>KG</v>
      </c>
      <c r="F451" s="416">
        <v>1.1000000000000001</v>
      </c>
      <c r="G451" s="417">
        <f>VLOOKUP(D451,Insumos!$B$1:$D$15011,3,FALSE)</f>
        <v>5.5482456140350882</v>
      </c>
      <c r="H451" s="415">
        <f>_xlfn.IFS(B451="Serviço",SUMIFS($H452:H$1539,$C452:C$1539,$C451),B451="Insumo",F451*G451,B451="Etapa","")</f>
        <v>6.1030701754385976</v>
      </c>
      <c r="I451" s="40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4.25" hidden="1" customHeight="1" outlineLevel="2" x14ac:dyDescent="0.3">
      <c r="A452" s="406">
        <f t="shared" si="14"/>
        <v>30</v>
      </c>
      <c r="B452" s="406" t="s">
        <v>1385</v>
      </c>
      <c r="C452" s="406" t="str">
        <f t="shared" si="12"/>
        <v>Armação Aço CA-50, Diâmetro de 16,0mm para Supraestrutura, Corte e Dobra em Obra</v>
      </c>
      <c r="D452" s="406" t="s">
        <v>937</v>
      </c>
      <c r="E452" s="407" t="str">
        <f>VLOOKUP(D452,Insumos!$B$1:$C$15011,2,FALSE)</f>
        <v>KG</v>
      </c>
      <c r="F452" s="416">
        <v>2.0500000000000001E-2</v>
      </c>
      <c r="G452" s="417">
        <f>VLOOKUP(D452,Insumos!$B$1:$D$15011,3,FALSE)</f>
        <v>27.55</v>
      </c>
      <c r="H452" s="415">
        <f>_xlfn.IFS(B452="Serviço",SUMIFS($H453:H$1539,$C453:C$1539,$C452),B452="Insumo",F452*G452,B452="Etapa","")</f>
        <v>0.56477500000000003</v>
      </c>
      <c r="I452" s="40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4.25" hidden="1" customHeight="1" outlineLevel="2" x14ac:dyDescent="0.3">
      <c r="A453" s="406">
        <f t="shared" si="14"/>
        <v>30</v>
      </c>
      <c r="B453" s="406" t="s">
        <v>1385</v>
      </c>
      <c r="C453" s="406" t="str">
        <f t="shared" si="12"/>
        <v>Armação Aço CA-50, Diâmetro de 16,0mm para Supraestrutura, Corte e Dobra em Obra</v>
      </c>
      <c r="D453" s="406" t="s">
        <v>1281</v>
      </c>
      <c r="E453" s="407" t="str">
        <f>VLOOKUP(D453,Insumos!$B$1:$C$15011,2,FALSE)</f>
        <v>UN</v>
      </c>
      <c r="F453" s="416">
        <v>0.05</v>
      </c>
      <c r="G453" s="417">
        <f>VLOOKUP(D453,Insumos!$B$1:$D$15011,3,FALSE)</f>
        <v>0.43</v>
      </c>
      <c r="H453" s="415">
        <f>_xlfn.IFS(B453="Serviço",SUMIFS($H454:H$1539,$C454:C$1539,$C453),B453="Insumo",F453*G453,B453="Etapa","")</f>
        <v>2.1500000000000002E-2</v>
      </c>
      <c r="I453" s="40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4.25" hidden="1" customHeight="1" outlineLevel="1" x14ac:dyDescent="0.3">
      <c r="A454" s="406">
        <f t="shared" si="14"/>
        <v>1</v>
      </c>
      <c r="B454" s="406" t="s">
        <v>593</v>
      </c>
      <c r="C454" s="406" t="str">
        <f t="shared" si="12"/>
        <v>Armação Aço CA-50, Diâmetro de 20,0mm para Supraestrutura, Corte e Dobra em Obra</v>
      </c>
      <c r="D454" s="406" t="s">
        <v>1422</v>
      </c>
      <c r="E454" s="407" t="e">
        <f>VLOOKUP(D454,Insumos!$B$1:$C$15011,2,FALSE)</f>
        <v>#N/A</v>
      </c>
      <c r="F454" s="406"/>
      <c r="G454" s="417" t="e">
        <f>VLOOKUP(D454,Insumos!$B$1:$D$15011,3,FALSE)</f>
        <v>#N/A</v>
      </c>
      <c r="H454" s="415">
        <f>_xlfn.IFS(B454="Serviço",SUMIFS($H455:H$1539,$C455:C$1539,$C454),B454="Insumo",F454*G454,B454="Etapa","")</f>
        <v>6.6893451754385973</v>
      </c>
      <c r="I454" s="408" t="s">
        <v>167</v>
      </c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4.25" hidden="1" customHeight="1" outlineLevel="2" x14ac:dyDescent="0.3">
      <c r="A455" s="406">
        <f t="shared" si="14"/>
        <v>4</v>
      </c>
      <c r="B455" s="406" t="s">
        <v>1385</v>
      </c>
      <c r="C455" s="406" t="str">
        <f t="shared" si="12"/>
        <v>Armação Aço CA-50, Diâmetro de 20,0mm para Supraestrutura, Corte e Dobra em Obra</v>
      </c>
      <c r="D455" s="406" t="s">
        <v>947</v>
      </c>
      <c r="E455" s="407" t="str">
        <f>VLOOKUP(D455,Insumos!$B$1:$C$15011,2,FALSE)</f>
        <v>KG</v>
      </c>
      <c r="F455" s="416">
        <v>1.1000000000000001</v>
      </c>
      <c r="G455" s="417">
        <f>VLOOKUP(D455,Insumos!$B$1:$D$15011,3,FALSE)</f>
        <v>5.5482456140350882</v>
      </c>
      <c r="H455" s="415">
        <f>_xlfn.IFS(B455="Serviço",SUMIFS($H456:H$1539,$C456:C$1539,$C455),B455="Insumo",F455*G455,B455="Etapa","")</f>
        <v>6.1030701754385976</v>
      </c>
      <c r="I455" s="40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4.25" hidden="1" customHeight="1" outlineLevel="2" x14ac:dyDescent="0.3">
      <c r="A456" s="406">
        <f t="shared" si="14"/>
        <v>30</v>
      </c>
      <c r="B456" s="406" t="s">
        <v>1385</v>
      </c>
      <c r="C456" s="406" t="str">
        <f t="shared" si="12"/>
        <v>Armação Aço CA-50, Diâmetro de 20,0mm para Supraestrutura, Corte e Dobra em Obra</v>
      </c>
      <c r="D456" s="406" t="s">
        <v>937</v>
      </c>
      <c r="E456" s="407" t="str">
        <f>VLOOKUP(D456,Insumos!$B$1:$C$15011,2,FALSE)</f>
        <v>KG</v>
      </c>
      <c r="F456" s="416">
        <v>2.0500000000000001E-2</v>
      </c>
      <c r="G456" s="417">
        <f>VLOOKUP(D456,Insumos!$B$1:$D$15011,3,FALSE)</f>
        <v>27.55</v>
      </c>
      <c r="H456" s="415">
        <f>_xlfn.IFS(B456="Serviço",SUMIFS($H457:H$1539,$C457:C$1539,$C456),B456="Insumo",F456*G456,B456="Etapa","")</f>
        <v>0.56477500000000003</v>
      </c>
      <c r="I456" s="40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4.25" hidden="1" customHeight="1" outlineLevel="2" x14ac:dyDescent="0.3">
      <c r="A457" s="406">
        <f t="shared" si="14"/>
        <v>30</v>
      </c>
      <c r="B457" s="406" t="s">
        <v>1385</v>
      </c>
      <c r="C457" s="406" t="str">
        <f t="shared" si="12"/>
        <v>Armação Aço CA-50, Diâmetro de 20,0mm para Supraestrutura, Corte e Dobra em Obra</v>
      </c>
      <c r="D457" s="406" t="s">
        <v>1281</v>
      </c>
      <c r="E457" s="407" t="str">
        <f>VLOOKUP(D457,Insumos!$B$1:$C$15011,2,FALSE)</f>
        <v>UN</v>
      </c>
      <c r="F457" s="416">
        <v>0.05</v>
      </c>
      <c r="G457" s="417">
        <f>VLOOKUP(D457,Insumos!$B$1:$D$15011,3,FALSE)</f>
        <v>0.43</v>
      </c>
      <c r="H457" s="415">
        <f>_xlfn.IFS(B457="Serviço",SUMIFS($H458:H$1539,$C458:C$1539,$C457),B457="Insumo",F457*G457,B457="Etapa","")</f>
        <v>2.1500000000000002E-2</v>
      </c>
      <c r="I457" s="40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4.25" hidden="1" customHeight="1" outlineLevel="1" x14ac:dyDescent="0.3">
      <c r="A458" s="406">
        <f t="shared" si="14"/>
        <v>1</v>
      </c>
      <c r="B458" s="406" t="s">
        <v>593</v>
      </c>
      <c r="C458" s="406" t="str">
        <f t="shared" si="12"/>
        <v>Armação tela Q92 para ContraPiso Armado (corte e dobra em indústria)</v>
      </c>
      <c r="D458" s="406" t="s">
        <v>1423</v>
      </c>
      <c r="E458" s="407" t="e">
        <f>VLOOKUP(D458,Insumos!$B$1:$C$15011,2,FALSE)</f>
        <v>#N/A</v>
      </c>
      <c r="F458" s="406"/>
      <c r="G458" s="417" t="e">
        <f>VLOOKUP(D458,Insumos!$B$1:$D$15011,3,FALSE)</f>
        <v>#N/A</v>
      </c>
      <c r="H458" s="415">
        <f>_xlfn.IFS(B458="Serviço",SUMIFS($H459:H$1539,$C459:C$1539,$C458),B458="Insumo",F458*G458,B458="Etapa","")</f>
        <v>5.954275</v>
      </c>
      <c r="I458" s="408" t="s">
        <v>167</v>
      </c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4.25" hidden="1" customHeight="1" outlineLevel="2" x14ac:dyDescent="0.3">
      <c r="A459" s="406">
        <f t="shared" si="14"/>
        <v>1</v>
      </c>
      <c r="B459" s="406" t="s">
        <v>1385</v>
      </c>
      <c r="C459" s="406" t="str">
        <f t="shared" si="12"/>
        <v>Armação tela Q92 para ContraPiso Armado (corte e dobra em indústria)</v>
      </c>
      <c r="D459" s="406" t="s">
        <v>954</v>
      </c>
      <c r="E459" s="407" t="str">
        <f>VLOOKUP(D459,Insumos!$B$1:$C$15011,2,FALSE)</f>
        <v>KG</v>
      </c>
      <c r="F459" s="416">
        <v>1.1000000000000001</v>
      </c>
      <c r="G459" s="417">
        <f>VLOOKUP(D459,Insumos!$B$1:$D$15011,3,FALSE)</f>
        <v>4.88</v>
      </c>
      <c r="H459" s="415">
        <f>_xlfn.IFS(B459="Serviço",SUMIFS($H460:H$1539,$C460:C$1539,$C459),B459="Insumo",F459*G459,B459="Etapa","")</f>
        <v>5.3680000000000003</v>
      </c>
      <c r="I459" s="40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4.25" hidden="1" customHeight="1" outlineLevel="2" x14ac:dyDescent="0.3">
      <c r="A460" s="406">
        <f t="shared" si="14"/>
        <v>30</v>
      </c>
      <c r="B460" s="406" t="s">
        <v>1385</v>
      </c>
      <c r="C460" s="406" t="str">
        <f t="shared" si="12"/>
        <v>Armação tela Q92 para ContraPiso Armado (corte e dobra em indústria)</v>
      </c>
      <c r="D460" s="406" t="s">
        <v>937</v>
      </c>
      <c r="E460" s="407" t="str">
        <f>VLOOKUP(D460,Insumos!$B$1:$C$15011,2,FALSE)</f>
        <v>KG</v>
      </c>
      <c r="F460" s="416">
        <v>2.0500000000000001E-2</v>
      </c>
      <c r="G460" s="417">
        <f>VLOOKUP(D460,Insumos!$B$1:$D$15011,3,FALSE)</f>
        <v>27.55</v>
      </c>
      <c r="H460" s="415">
        <f>_xlfn.IFS(B460="Serviço",SUMIFS($H461:H$1539,$C461:C$1539,$C460),B460="Insumo",F460*G460,B460="Etapa","")</f>
        <v>0.56477500000000003</v>
      </c>
      <c r="I460" s="40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4.25" hidden="1" customHeight="1" outlineLevel="2" x14ac:dyDescent="0.3">
      <c r="A461" s="406">
        <f t="shared" si="14"/>
        <v>30</v>
      </c>
      <c r="B461" s="406" t="s">
        <v>1385</v>
      </c>
      <c r="C461" s="406" t="str">
        <f t="shared" si="12"/>
        <v>Armação tela Q92 para ContraPiso Armado (corte e dobra em indústria)</v>
      </c>
      <c r="D461" s="406" t="s">
        <v>1281</v>
      </c>
      <c r="E461" s="407" t="str">
        <f>VLOOKUP(D461,Insumos!$B$1:$C$15011,2,FALSE)</f>
        <v>UN</v>
      </c>
      <c r="F461" s="416">
        <v>0.05</v>
      </c>
      <c r="G461" s="417">
        <f>VLOOKUP(D461,Insumos!$B$1:$D$15011,3,FALSE)</f>
        <v>0.43</v>
      </c>
      <c r="H461" s="415">
        <f>_xlfn.IFS(B461="Serviço",SUMIFS($H462:H$1539,$C462:C$1539,$C461),B461="Insumo",F461*G461,B461="Etapa","")</f>
        <v>2.1500000000000002E-2</v>
      </c>
      <c r="I461" s="40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4.25" hidden="1" customHeight="1" outlineLevel="1" x14ac:dyDescent="0.3">
      <c r="A462" s="406">
        <f t="shared" si="14"/>
        <v>1</v>
      </c>
      <c r="B462" s="406" t="s">
        <v>593</v>
      </c>
      <c r="C462" s="406" t="str">
        <f t="shared" si="12"/>
        <v>Concreto Usinado FCK = 20MPa Bombeavel</v>
      </c>
      <c r="D462" s="406" t="s">
        <v>1424</v>
      </c>
      <c r="E462" s="407" t="e">
        <f>VLOOKUP(D462,Insumos!$B$1:$C$15011,2,FALSE)</f>
        <v>#N/A</v>
      </c>
      <c r="F462" s="406"/>
      <c r="G462" s="417" t="e">
        <f>VLOOKUP(D462,Insumos!$B$1:$D$15011,3,FALSE)</f>
        <v>#N/A</v>
      </c>
      <c r="H462" s="415">
        <f>_xlfn.IFS(B462="Serviço",SUMIFS($H463:H$1539,$C463:C$1539,$C462),B462="Insumo",F462*G462,B462="Etapa","")</f>
        <v>557.26</v>
      </c>
      <c r="I462" s="408" t="s">
        <v>167</v>
      </c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4.25" hidden="1" customHeight="1" outlineLevel="2" x14ac:dyDescent="0.3">
      <c r="A463" s="406">
        <f t="shared" si="14"/>
        <v>8</v>
      </c>
      <c r="B463" s="406" t="s">
        <v>1385</v>
      </c>
      <c r="C463" s="406" t="str">
        <f t="shared" si="12"/>
        <v>Concreto Usinado FCK = 20MPa Bombeavel</v>
      </c>
      <c r="D463" s="406" t="s">
        <v>1031</v>
      </c>
      <c r="E463" s="407" t="str">
        <f>VLOOKUP(D463,Insumos!$B$1:$C$15011,2,FALSE)</f>
        <v>M3</v>
      </c>
      <c r="F463" s="416">
        <v>1.05</v>
      </c>
      <c r="G463" s="417">
        <f>VLOOKUP(D463,Insumos!$B$1:$D$15011,3,FALSE)</f>
        <v>490</v>
      </c>
      <c r="H463" s="415">
        <f>_xlfn.IFS(B463="Serviço",SUMIFS($H464:H$1539,$C464:C$1539,$C463),B463="Insumo",F463*G463,B463="Etapa","")</f>
        <v>514.5</v>
      </c>
      <c r="I463" s="40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4.25" hidden="1" customHeight="1" outlineLevel="2" x14ac:dyDescent="0.3">
      <c r="A464" s="406">
        <f t="shared" si="14"/>
        <v>16</v>
      </c>
      <c r="B464" s="406" t="s">
        <v>1385</v>
      </c>
      <c r="C464" s="406" t="str">
        <f t="shared" si="12"/>
        <v>Concreto Usinado FCK = 20MPa Bombeavel</v>
      </c>
      <c r="D464" s="406" t="s">
        <v>1349</v>
      </c>
      <c r="E464" s="407" t="str">
        <f>VLOOKUP(D464,Insumos!$B$1:$C$15011,2,FALSE)</f>
        <v>M3</v>
      </c>
      <c r="F464" s="416">
        <v>1.05</v>
      </c>
      <c r="G464" s="417">
        <f>VLOOKUP(D464,Insumos!$B$1:$D$15011,3,FALSE)</f>
        <v>40</v>
      </c>
      <c r="H464" s="415">
        <f>_xlfn.IFS(B464="Serviço",SUMIFS($H465:H$1539,$C465:C$1539,$C464),B464="Insumo",F464*G464,B464="Etapa","")</f>
        <v>42</v>
      </c>
      <c r="I464" s="40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4.25" hidden="1" customHeight="1" outlineLevel="2" x14ac:dyDescent="0.3">
      <c r="A465" s="406">
        <f t="shared" si="14"/>
        <v>36</v>
      </c>
      <c r="B465" s="406" t="s">
        <v>1385</v>
      </c>
      <c r="C465" s="406" t="str">
        <f t="shared" si="12"/>
        <v>Concreto Usinado FCK = 20MPa Bombeavel</v>
      </c>
      <c r="D465" s="406" t="s">
        <v>1243</v>
      </c>
      <c r="E465" s="407" t="str">
        <f>VLOOKUP(D465,Insumos!$B$1:$C$15011,2,FALSE)</f>
        <v>KG</v>
      </c>
      <c r="F465" s="416">
        <v>1</v>
      </c>
      <c r="G465" s="417">
        <f>VLOOKUP(D465,Insumos!$B$1:$D$15011,3,FALSE)</f>
        <v>0.76</v>
      </c>
      <c r="H465" s="415">
        <f>_xlfn.IFS(B465="Serviço",SUMIFS($H466:H$1539,$C466:C$1539,$C465),B465="Insumo",F465*G465,B465="Etapa","")</f>
        <v>0.76</v>
      </c>
      <c r="I465" s="40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4.25" hidden="1" customHeight="1" outlineLevel="1" x14ac:dyDescent="0.3">
      <c r="A466" s="406">
        <f t="shared" si="14"/>
        <v>1</v>
      </c>
      <c r="B466" s="406" t="s">
        <v>593</v>
      </c>
      <c r="C466" s="406" t="str">
        <f t="shared" si="12"/>
        <v>Concreto Usinado FCK = 30MPa Bombeavel</v>
      </c>
      <c r="D466" s="406" t="s">
        <v>1425</v>
      </c>
      <c r="E466" s="407" t="e">
        <f>VLOOKUP(D466,Insumos!$B$1:$C$15011,2,FALSE)</f>
        <v>#N/A</v>
      </c>
      <c r="F466" s="406"/>
      <c r="G466" s="417" t="e">
        <f>VLOOKUP(D466,Insumos!$B$1:$D$15011,3,FALSE)</f>
        <v>#N/A</v>
      </c>
      <c r="H466" s="415">
        <f>_xlfn.IFS(B466="Serviço",SUMIFS($H467:H$1539,$C467:C$1539,$C466),B466="Insumo",F466*G466,B466="Etapa","")</f>
        <v>576.37</v>
      </c>
      <c r="I466" s="408" t="s">
        <v>167</v>
      </c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4.25" hidden="1" customHeight="1" outlineLevel="2" x14ac:dyDescent="0.3">
      <c r="A467" s="406">
        <f t="shared" si="14"/>
        <v>3</v>
      </c>
      <c r="B467" s="406" t="s">
        <v>1385</v>
      </c>
      <c r="C467" s="406" t="str">
        <f t="shared" si="12"/>
        <v>Concreto Usinado FCK = 30MPa Bombeavel</v>
      </c>
      <c r="D467" s="406" t="s">
        <v>1033</v>
      </c>
      <c r="E467" s="407" t="str">
        <f>VLOOKUP(D467,Insumos!$B$1:$C$15011,2,FALSE)</f>
        <v>M3</v>
      </c>
      <c r="F467" s="416">
        <v>1.05</v>
      </c>
      <c r="G467" s="417">
        <f>VLOOKUP(D467,Insumos!$B$1:$D$15011,3,FALSE)</f>
        <v>508.2</v>
      </c>
      <c r="H467" s="415">
        <f>_xlfn.IFS(B467="Serviço",SUMIFS($H468:H$1539,$C468:C$1539,$C467),B467="Insumo",F467*G467,B467="Etapa","")</f>
        <v>533.61</v>
      </c>
      <c r="I467" s="40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4.25" hidden="1" customHeight="1" outlineLevel="2" x14ac:dyDescent="0.3">
      <c r="A468" s="406">
        <f t="shared" si="14"/>
        <v>16</v>
      </c>
      <c r="B468" s="406" t="s">
        <v>1385</v>
      </c>
      <c r="C468" s="406" t="str">
        <f t="shared" si="12"/>
        <v>Concreto Usinado FCK = 30MPa Bombeavel</v>
      </c>
      <c r="D468" s="406" t="s">
        <v>1349</v>
      </c>
      <c r="E468" s="407" t="str">
        <f>VLOOKUP(D468,Insumos!$B$1:$C$15011,2,FALSE)</f>
        <v>M3</v>
      </c>
      <c r="F468" s="416">
        <v>1.05</v>
      </c>
      <c r="G468" s="417">
        <f>VLOOKUP(D468,Insumos!$B$1:$D$15011,3,FALSE)</f>
        <v>40</v>
      </c>
      <c r="H468" s="415">
        <f>_xlfn.IFS(B468="Serviço",SUMIFS($H469:H$1539,$C469:C$1539,$C468),B468="Insumo",F468*G468,B468="Etapa","")</f>
        <v>42</v>
      </c>
      <c r="I468" s="40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4.25" hidden="1" customHeight="1" outlineLevel="2" x14ac:dyDescent="0.3">
      <c r="A469" s="406">
        <f t="shared" si="14"/>
        <v>36</v>
      </c>
      <c r="B469" s="406" t="s">
        <v>1385</v>
      </c>
      <c r="C469" s="406" t="str">
        <f t="shared" si="12"/>
        <v>Concreto Usinado FCK = 30MPa Bombeavel</v>
      </c>
      <c r="D469" s="406" t="s">
        <v>1243</v>
      </c>
      <c r="E469" s="407" t="str">
        <f>VLOOKUP(D469,Insumos!$B$1:$C$15011,2,FALSE)</f>
        <v>KG</v>
      </c>
      <c r="F469" s="416">
        <v>1</v>
      </c>
      <c r="G469" s="417">
        <f>VLOOKUP(D469,Insumos!$B$1:$D$15011,3,FALSE)</f>
        <v>0.76</v>
      </c>
      <c r="H469" s="415">
        <f>_xlfn.IFS(B469="Serviço",SUMIFS($H470:H$1539,$C470:C$1539,$C469),B469="Insumo",F469*G469,B469="Etapa","")</f>
        <v>0.76</v>
      </c>
      <c r="I469" s="40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4.25" hidden="1" customHeight="1" outlineLevel="1" x14ac:dyDescent="0.3">
      <c r="A470" s="406">
        <f t="shared" si="14"/>
        <v>1</v>
      </c>
      <c r="B470" s="406" t="s">
        <v>593</v>
      </c>
      <c r="C470" s="406" t="str">
        <f t="shared" si="12"/>
        <v>Concreto Usinado FCK = 35MPa Bombeavel</v>
      </c>
      <c r="D470" s="406" t="s">
        <v>709</v>
      </c>
      <c r="E470" s="407" t="e">
        <f>VLOOKUP(D470,Insumos!$B$1:$C$15011,2,FALSE)</f>
        <v>#N/A</v>
      </c>
      <c r="F470" s="406"/>
      <c r="G470" s="417" t="e">
        <f>VLOOKUP(D470,Insumos!$B$1:$D$15011,3,FALSE)</f>
        <v>#N/A</v>
      </c>
      <c r="H470" s="415">
        <f>_xlfn.IFS(B470="Serviço",SUMIFS($H471:H$1539,$C471:C$1539,$C470),B470="Insumo",F470*G470,B470="Etapa","")</f>
        <v>636.01</v>
      </c>
      <c r="I470" s="408" t="s">
        <v>167</v>
      </c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4.25" hidden="1" customHeight="1" outlineLevel="2" x14ac:dyDescent="0.3">
      <c r="A471" s="406">
        <f t="shared" si="14"/>
        <v>3</v>
      </c>
      <c r="B471" s="406" t="s">
        <v>1385</v>
      </c>
      <c r="C471" s="406" t="str">
        <f t="shared" si="12"/>
        <v>Concreto Usinado FCK = 35MPa Bombeavel</v>
      </c>
      <c r="D471" s="406" t="s">
        <v>1035</v>
      </c>
      <c r="E471" s="407" t="str">
        <f>VLOOKUP(D471,Insumos!$B$1:$C$15011,2,FALSE)</f>
        <v>M3</v>
      </c>
      <c r="F471" s="416">
        <v>1.05</v>
      </c>
      <c r="G471" s="417">
        <f>VLOOKUP(D471,Insumos!$B$1:$D$15011,3,FALSE)</f>
        <v>565</v>
      </c>
      <c r="H471" s="415">
        <f>_xlfn.IFS(B471="Serviço",SUMIFS($H472:H$1539,$C472:C$1539,$C471),B471="Insumo",F471*G471,B471="Etapa","")</f>
        <v>593.25</v>
      </c>
      <c r="I471" s="40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4.25" hidden="1" customHeight="1" outlineLevel="2" x14ac:dyDescent="0.3">
      <c r="A472" s="406">
        <f t="shared" si="14"/>
        <v>16</v>
      </c>
      <c r="B472" s="406" t="s">
        <v>1385</v>
      </c>
      <c r="C472" s="406" t="str">
        <f t="shared" si="12"/>
        <v>Concreto Usinado FCK = 35MPa Bombeavel</v>
      </c>
      <c r="D472" s="406" t="s">
        <v>1349</v>
      </c>
      <c r="E472" s="407" t="str">
        <f>VLOOKUP(D472,Insumos!$B$1:$C$15011,2,FALSE)</f>
        <v>M3</v>
      </c>
      <c r="F472" s="416">
        <v>1.05</v>
      </c>
      <c r="G472" s="417">
        <f>VLOOKUP(D472,Insumos!$B$1:$D$15011,3,FALSE)</f>
        <v>40</v>
      </c>
      <c r="H472" s="415">
        <f>_xlfn.IFS(B472="Serviço",SUMIFS($H473:H$1539,$C473:C$1539,$C472),B472="Insumo",F472*G472,B472="Etapa","")</f>
        <v>42</v>
      </c>
      <c r="I472" s="40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4.25" hidden="1" customHeight="1" outlineLevel="2" x14ac:dyDescent="0.3">
      <c r="A473" s="406">
        <f t="shared" si="14"/>
        <v>36</v>
      </c>
      <c r="B473" s="406" t="s">
        <v>1385</v>
      </c>
      <c r="C473" s="406" t="str">
        <f t="shared" si="12"/>
        <v>Concreto Usinado FCK = 35MPa Bombeavel</v>
      </c>
      <c r="D473" s="406" t="s">
        <v>1243</v>
      </c>
      <c r="E473" s="407" t="str">
        <f>VLOOKUP(D473,Insumos!$B$1:$C$15011,2,FALSE)</f>
        <v>KG</v>
      </c>
      <c r="F473" s="416">
        <v>1</v>
      </c>
      <c r="G473" s="417">
        <f>VLOOKUP(D473,Insumos!$B$1:$D$15011,3,FALSE)</f>
        <v>0.76</v>
      </c>
      <c r="H473" s="415">
        <f>_xlfn.IFS(B473="Serviço",SUMIFS($H474:H$1539,$C474:C$1539,$C473),B473="Insumo",F473*G473,B473="Etapa","")</f>
        <v>0.76</v>
      </c>
      <c r="I473" s="40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4.25" hidden="1" customHeight="1" outlineLevel="1" x14ac:dyDescent="0.3">
      <c r="A474" s="406">
        <f t="shared" si="14"/>
        <v>1</v>
      </c>
      <c r="B474" s="406" t="s">
        <v>593</v>
      </c>
      <c r="C474" s="406" t="str">
        <f>IF(B474="serviço",D474,C469)</f>
        <v>Concreto Usinado FCK = 45MPa Bombeavel</v>
      </c>
      <c r="D474" s="406" t="s">
        <v>1426</v>
      </c>
      <c r="E474" s="407" t="e">
        <f>VLOOKUP(D474,Insumos!$B$1:$C$15011,2,FALSE)</f>
        <v>#N/A</v>
      </c>
      <c r="F474" s="406"/>
      <c r="G474" s="417" t="e">
        <f>VLOOKUP(D474,Insumos!$B$1:$D$15011,3,FALSE)</f>
        <v>#N/A</v>
      </c>
      <c r="H474" s="415" t="e">
        <f>_xlfn.IFS(B474="Serviço",SUMIFS($H475:H$1539,$C475:C$1539,$C474),B474="Insumo",F474*G474,B474="Etapa","")</f>
        <v>#N/A</v>
      </c>
      <c r="I474" s="408" t="s">
        <v>167</v>
      </c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4.25" hidden="1" customHeight="1" outlineLevel="2" x14ac:dyDescent="0.3">
      <c r="A475" s="406">
        <f t="shared" si="14"/>
        <v>1</v>
      </c>
      <c r="B475" s="406" t="s">
        <v>1385</v>
      </c>
      <c r="C475" s="406" t="str">
        <f t="shared" ref="C475:C492" si="15">IF(B475="serviço",D475,C474)</f>
        <v>Concreto Usinado FCK = 45MPa Bombeavel</v>
      </c>
      <c r="D475" s="406" t="s">
        <v>1427</v>
      </c>
      <c r="E475" s="407" t="e">
        <f>VLOOKUP(D475,Insumos!$B$1:$C$15011,2,FALSE)</f>
        <v>#N/A</v>
      </c>
      <c r="F475" s="416">
        <v>1.05</v>
      </c>
      <c r="G475" s="417" t="e">
        <f>VLOOKUP(D475,Insumos!$B$1:$D$15011,3,FALSE)</f>
        <v>#N/A</v>
      </c>
      <c r="H475" s="415" t="e">
        <f>_xlfn.IFS(B475="Serviço",SUMIFS($H476:H$1539,$C476:C$1539,$C475),B475="Insumo",F475*G475,B475="Etapa","")</f>
        <v>#N/A</v>
      </c>
      <c r="I475" s="40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4.25" hidden="1" customHeight="1" outlineLevel="2" x14ac:dyDescent="0.3">
      <c r="A476" s="406">
        <f t="shared" si="14"/>
        <v>16</v>
      </c>
      <c r="B476" s="406" t="s">
        <v>1385</v>
      </c>
      <c r="C476" s="406" t="str">
        <f t="shared" si="15"/>
        <v>Concreto Usinado FCK = 45MPa Bombeavel</v>
      </c>
      <c r="D476" s="406" t="s">
        <v>1349</v>
      </c>
      <c r="E476" s="407" t="str">
        <f>VLOOKUP(D476,Insumos!$B$1:$C$15011,2,FALSE)</f>
        <v>M3</v>
      </c>
      <c r="F476" s="416">
        <v>1.05</v>
      </c>
      <c r="G476" s="417">
        <f>VLOOKUP(D476,Insumos!$B$1:$D$15011,3,FALSE)</f>
        <v>40</v>
      </c>
      <c r="H476" s="415">
        <f>_xlfn.IFS(B476="Serviço",SUMIFS($H477:H$1539,$C477:C$1539,$C476),B476="Insumo",F476*G476,B476="Etapa","")</f>
        <v>42</v>
      </c>
      <c r="I476" s="40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4.25" hidden="1" customHeight="1" outlineLevel="2" x14ac:dyDescent="0.3">
      <c r="A477" s="406">
        <f t="shared" si="14"/>
        <v>36</v>
      </c>
      <c r="B477" s="406" t="s">
        <v>1385</v>
      </c>
      <c r="C477" s="406" t="str">
        <f t="shared" si="15"/>
        <v>Concreto Usinado FCK = 45MPa Bombeavel</v>
      </c>
      <c r="D477" s="406" t="s">
        <v>1243</v>
      </c>
      <c r="E477" s="407" t="str">
        <f>VLOOKUP(D477,Insumos!$B$1:$C$15011,2,FALSE)</f>
        <v>KG</v>
      </c>
      <c r="F477" s="416">
        <v>1</v>
      </c>
      <c r="G477" s="417">
        <f>VLOOKUP(D477,Insumos!$B$1:$D$15011,3,FALSE)</f>
        <v>0.76</v>
      </c>
      <c r="H477" s="415">
        <f>_xlfn.IFS(B477="Serviço",SUMIFS($H478:H$1539,$C478:C$1539,$C477),B477="Insumo",F477*G477,B477="Etapa","")</f>
        <v>0.76</v>
      </c>
      <c r="I477" s="40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4.25" hidden="1" customHeight="1" outlineLevel="1" x14ac:dyDescent="0.3">
      <c r="A478" s="406">
        <f t="shared" si="14"/>
        <v>1</v>
      </c>
      <c r="B478" s="406" t="s">
        <v>593</v>
      </c>
      <c r="C478" s="406" t="str">
        <f t="shared" si="15"/>
        <v>Laje pré-moldada unidirecional enchimento em cerâmica, vigota convencional,</v>
      </c>
      <c r="D478" s="406" t="s">
        <v>1428</v>
      </c>
      <c r="E478" s="407" t="e">
        <f>VLOOKUP(D478,Insumos!$B$1:$C$15011,2,FALSE)</f>
        <v>#N/A</v>
      </c>
      <c r="F478" s="406"/>
      <c r="G478" s="417" t="e">
        <f>VLOOKUP(D478,Insumos!$B$1:$D$15011,3,FALSE)</f>
        <v>#N/A</v>
      </c>
      <c r="H478" s="415">
        <f>_xlfn.IFS(B478="Serviço",SUMIFS($H479:H$1539,$C479:C$1539,$C478),B478="Insumo",F478*G478,B478="Etapa","")</f>
        <v>169.40260000000001</v>
      </c>
      <c r="I478" s="408" t="s">
        <v>167</v>
      </c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4.25" hidden="1" customHeight="1" outlineLevel="2" x14ac:dyDescent="0.3">
      <c r="A479" s="406">
        <f t="shared" si="14"/>
        <v>1</v>
      </c>
      <c r="B479" s="406" t="s">
        <v>1385</v>
      </c>
      <c r="C479" s="406" t="str">
        <f t="shared" si="15"/>
        <v>Laje pré-moldada unidirecional enchimento em cerâmica, vigota convencional,</v>
      </c>
      <c r="D479" s="406" t="s">
        <v>1278</v>
      </c>
      <c r="E479" s="407" t="str">
        <f>VLOOKUP(D479,Insumos!$B$1:$C$15011,2,FALSE)</f>
        <v>M2</v>
      </c>
      <c r="F479" s="416">
        <v>1</v>
      </c>
      <c r="G479" s="417">
        <f>VLOOKUP(D479,Insumos!$B$1:$D$15011,3,FALSE)</f>
        <v>59.4</v>
      </c>
      <c r="H479" s="415">
        <f>_xlfn.IFS(B479="Serviço",SUMIFS($H480:H$1539,$C480:C$1539,$C479),B479="Insumo",F479*G479,B479="Etapa","")</f>
        <v>59.4</v>
      </c>
      <c r="I479" s="40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4.25" hidden="1" customHeight="1" outlineLevel="2" x14ac:dyDescent="0.3">
      <c r="A480" s="406">
        <f t="shared" si="14"/>
        <v>3</v>
      </c>
      <c r="B480" s="406" t="s">
        <v>1385</v>
      </c>
      <c r="C480" s="406" t="str">
        <f t="shared" si="15"/>
        <v>Laje pré-moldada unidirecional enchimento em cerâmica, vigota convencional,</v>
      </c>
      <c r="D480" s="406" t="s">
        <v>1192</v>
      </c>
      <c r="E480" s="407" t="str">
        <f>VLOOKUP(D480,Insumos!$B$1:$C$15011,2,FALSE)</f>
        <v>M</v>
      </c>
      <c r="F480" s="416">
        <v>1.87</v>
      </c>
      <c r="G480" s="417">
        <f>VLOOKUP(D480,Insumos!$B$1:$D$15011,3,FALSE)</f>
        <v>42.46</v>
      </c>
      <c r="H480" s="415">
        <f>_xlfn.IFS(B480="Serviço",SUMIFS($H481:H$1539,$C481:C$1539,$C480),B480="Insumo",F480*G480,B480="Etapa","")</f>
        <v>79.400200000000012</v>
      </c>
      <c r="I480" s="40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4.25" hidden="1" customHeight="1" outlineLevel="2" x14ac:dyDescent="0.3">
      <c r="A481" s="406">
        <f t="shared" si="14"/>
        <v>1</v>
      </c>
      <c r="B481" s="406" t="s">
        <v>1385</v>
      </c>
      <c r="C481" s="406" t="str">
        <f t="shared" si="15"/>
        <v>Laje pré-moldada unidirecional enchimento em cerâmica, vigota convencional,</v>
      </c>
      <c r="D481" s="406" t="s">
        <v>1272</v>
      </c>
      <c r="E481" s="407" t="str">
        <f>VLOOKUP(D481,Insumos!$B$1:$C$15011,2,FALSE)</f>
        <v>KG</v>
      </c>
      <c r="F481" s="416">
        <v>0.04</v>
      </c>
      <c r="G481" s="417">
        <f>VLOOKUP(D481,Insumos!$B$1:$D$15011,3,FALSE)</f>
        <v>15.06</v>
      </c>
      <c r="H481" s="415">
        <f>_xlfn.IFS(B481="Serviço",SUMIFS($H482:H$1539,$C482:C$1539,$C481),B481="Insumo",F481*G481,B481="Etapa","")</f>
        <v>0.60240000000000005</v>
      </c>
      <c r="I481" s="40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4.25" hidden="1" customHeight="1" outlineLevel="2" x14ac:dyDescent="0.3">
      <c r="A482" s="406">
        <f t="shared" si="14"/>
        <v>1</v>
      </c>
      <c r="B482" s="406" t="s">
        <v>1385</v>
      </c>
      <c r="C482" s="406" t="str">
        <f t="shared" si="15"/>
        <v>Laje pré-moldada unidirecional enchimento em cerâmica, vigota convencional,</v>
      </c>
      <c r="D482" s="406" t="s">
        <v>1350</v>
      </c>
      <c r="E482" s="407" t="str">
        <f>VLOOKUP(D482,Insumos!$B$1:$C$15011,2,FALSE)</f>
        <v>M2</v>
      </c>
      <c r="F482" s="416">
        <v>1</v>
      </c>
      <c r="G482" s="417">
        <f>VLOOKUP(D482,Insumos!$B$1:$D$15011,3,FALSE)</f>
        <v>30</v>
      </c>
      <c r="H482" s="415">
        <f>_xlfn.IFS(B482="Serviço",SUMIFS($H483:H$1539,$C483:C$1539,$C482),B482="Insumo",F482*G482,B482="Etapa","")</f>
        <v>30</v>
      </c>
      <c r="I482" s="40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4.25" hidden="1" customHeight="1" outlineLevel="1" x14ac:dyDescent="0.3">
      <c r="A483" s="406">
        <f t="shared" si="14"/>
        <v>1</v>
      </c>
      <c r="B483" s="406" t="s">
        <v>593</v>
      </c>
      <c r="C483" s="406" t="str">
        <f t="shared" si="15"/>
        <v>Lona Plastica para Contrapiso Armado</v>
      </c>
      <c r="D483" s="406" t="s">
        <v>1429</v>
      </c>
      <c r="E483" s="407" t="e">
        <f>VLOOKUP(D483,Insumos!$B$1:$C$15011,2,FALSE)</f>
        <v>#N/A</v>
      </c>
      <c r="F483" s="406"/>
      <c r="G483" s="417" t="e">
        <f>VLOOKUP(D483,Insumos!$B$1:$D$15011,3,FALSE)</f>
        <v>#N/A</v>
      </c>
      <c r="H483" s="415">
        <f>_xlfn.IFS(B483="Serviço",SUMIFS($H484:H$1539,$C484:C$1539,$C483),B483="Insumo",F483*G483,B483="Etapa","")</f>
        <v>2.7630000000000003</v>
      </c>
      <c r="I483" s="408" t="s">
        <v>167</v>
      </c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4.25" hidden="1" customHeight="1" outlineLevel="2" x14ac:dyDescent="0.3">
      <c r="A484" s="406">
        <f t="shared" si="14"/>
        <v>1</v>
      </c>
      <c r="B484" s="406" t="s">
        <v>1385</v>
      </c>
      <c r="C484" s="406" t="str">
        <f t="shared" si="15"/>
        <v>Lona Plastica para Contrapiso Armado</v>
      </c>
      <c r="D484" s="406" t="s">
        <v>1227</v>
      </c>
      <c r="E484" s="407" t="str">
        <f>VLOOKUP(D484,Insumos!$B$1:$C$15011,2,FALSE)</f>
        <v>M2</v>
      </c>
      <c r="F484" s="416">
        <v>1.2</v>
      </c>
      <c r="G484" s="417">
        <f>VLOOKUP(D484,Insumos!$B$1:$D$15011,3,FALSE)</f>
        <v>2.3025000000000002</v>
      </c>
      <c r="H484" s="415">
        <f>_xlfn.IFS(B484="Serviço",SUMIFS($H485:H$1539,$C485:C$1539,$C484),B484="Insumo",F484*G484,B484="Etapa","")</f>
        <v>2.7630000000000003</v>
      </c>
      <c r="I484" s="40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4.25" hidden="1" customHeight="1" outlineLevel="1" x14ac:dyDescent="0.3">
      <c r="A485" s="406">
        <f t="shared" si="14"/>
        <v>1</v>
      </c>
      <c r="B485" s="406" t="s">
        <v>593</v>
      </c>
      <c r="C485" s="406" t="str">
        <f t="shared" si="15"/>
        <v>Escoramento de Lajes com escoras de Madeira</v>
      </c>
      <c r="D485" s="406" t="s">
        <v>1430</v>
      </c>
      <c r="E485" s="407" t="e">
        <f>VLOOKUP(D485,Insumos!$B$1:$C$15011,2,FALSE)</f>
        <v>#N/A</v>
      </c>
      <c r="F485" s="406"/>
      <c r="G485" s="417" t="e">
        <f>VLOOKUP(D485,Insumos!$B$1:$D$15011,3,FALSE)</f>
        <v>#N/A</v>
      </c>
      <c r="H485" s="415">
        <f>_xlfn.IFS(B485="Serviço",SUMIFS($H486:H$1539,$C486:C$1539,$C485),B485="Insumo",F485*G485,B485="Etapa","")</f>
        <v>10.934863175</v>
      </c>
      <c r="I485" s="408" t="s">
        <v>167</v>
      </c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4.25" hidden="1" customHeight="1" outlineLevel="2" x14ac:dyDescent="0.3">
      <c r="A486" s="406">
        <f t="shared" si="14"/>
        <v>27</v>
      </c>
      <c r="B486" s="406" t="s">
        <v>1385</v>
      </c>
      <c r="C486" s="406" t="str">
        <f t="shared" si="15"/>
        <v>Escoramento de Lajes com escoras de Madeira</v>
      </c>
      <c r="D486" s="406" t="s">
        <v>1271</v>
      </c>
      <c r="E486" s="407" t="str">
        <f>VLOOKUP(D486,Insumos!$B$1:$C$15011,2,FALSE)</f>
        <v>KG</v>
      </c>
      <c r="F486" s="416">
        <v>2.3535E-2</v>
      </c>
      <c r="G486" s="417">
        <f>VLOOKUP(D486,Insumos!$B$1:$D$15011,3,FALSE)</f>
        <v>18.93</v>
      </c>
      <c r="H486" s="415">
        <f>_xlfn.IFS(B486="Serviço",SUMIFS($H487:H$1539,$C487:C$1539,$C486),B486="Insumo",F486*G486,B486="Etapa","")</f>
        <v>0.44551754999999998</v>
      </c>
      <c r="I486" s="40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4.25" hidden="1" customHeight="1" outlineLevel="2" x14ac:dyDescent="0.3">
      <c r="A487" s="406">
        <f t="shared" si="14"/>
        <v>3</v>
      </c>
      <c r="B487" s="406" t="s">
        <v>1385</v>
      </c>
      <c r="C487" s="406" t="str">
        <f t="shared" si="15"/>
        <v>Escoramento de Lajes com escoras de Madeira</v>
      </c>
      <c r="D487" s="406" t="s">
        <v>1192</v>
      </c>
      <c r="E487" s="407" t="str">
        <f>VLOOKUP(D487,Insumos!$B$1:$C$15011,2,FALSE)</f>
        <v>M</v>
      </c>
      <c r="F487" s="416">
        <v>0.14299999999999999</v>
      </c>
      <c r="G487" s="417">
        <f>VLOOKUP(D487,Insumos!$B$1:$D$15011,3,FALSE)</f>
        <v>42.46</v>
      </c>
      <c r="H487" s="415">
        <f>_xlfn.IFS(B487="Serviço",SUMIFS($H488:H$1539,$C488:C$1539,$C487),B487="Insumo",F487*G487,B487="Etapa","")</f>
        <v>6.0717799999999995</v>
      </c>
      <c r="I487" s="40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4.25" hidden="1" customHeight="1" outlineLevel="2" x14ac:dyDescent="0.3">
      <c r="A488" s="406">
        <f t="shared" si="14"/>
        <v>18</v>
      </c>
      <c r="B488" s="406" t="s">
        <v>1385</v>
      </c>
      <c r="C488" s="406" t="str">
        <f t="shared" si="15"/>
        <v>Escoramento de Lajes com escoras de Madeira</v>
      </c>
      <c r="D488" s="406" t="s">
        <v>1182</v>
      </c>
      <c r="E488" s="407" t="str">
        <f>VLOOKUP(D488,Insumos!$B$1:$C$15011,2,FALSE)</f>
        <v>M</v>
      </c>
      <c r="F488" s="416">
        <v>0.71395000000000008</v>
      </c>
      <c r="G488" s="417">
        <f>VLOOKUP(D488,Insumos!$B$1:$D$15011,3,FALSE)</f>
        <v>6.1875</v>
      </c>
      <c r="H488" s="415">
        <f>_xlfn.IFS(B488="Serviço",SUMIFS($H489:H$1539,$C489:C$1539,$C488),B488="Insumo",F488*G488,B488="Etapa","")</f>
        <v>4.4175656250000008</v>
      </c>
      <c r="I488" s="40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4.25" customHeight="1" collapsed="1" x14ac:dyDescent="0.3">
      <c r="A489" s="413">
        <f t="shared" si="14"/>
        <v>1</v>
      </c>
      <c r="B489" s="413" t="s">
        <v>591</v>
      </c>
      <c r="C489" s="413" t="str">
        <f t="shared" si="15"/>
        <v>Escoramento de Lajes com escoras de Madeira</v>
      </c>
      <c r="D489" s="413" t="s">
        <v>717</v>
      </c>
      <c r="E489" s="407" t="e">
        <f>VLOOKUP(D489,Insumos!$B$1:$C$15011,2,FALSE)</f>
        <v>#N/A</v>
      </c>
      <c r="F489" s="415"/>
      <c r="G489" s="417" t="e">
        <f>VLOOKUP(D489,Insumos!$B$1:$D$15011,3,FALSE)</f>
        <v>#N/A</v>
      </c>
      <c r="H489" s="415" t="str">
        <f>_xlfn.IFS(B489="Serviço",SUMIFS($H490:H$1539,$C490:C$1539,$C489),B489="Insumo",F489*G489,B489="Etapa","")</f>
        <v/>
      </c>
      <c r="I489" s="415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4.25" hidden="1" customHeight="1" outlineLevel="1" x14ac:dyDescent="0.3">
      <c r="A490" s="406">
        <f t="shared" si="14"/>
        <v>1</v>
      </c>
      <c r="B490" s="406" t="s">
        <v>593</v>
      </c>
      <c r="C490" s="406" t="str">
        <f t="shared" si="15"/>
        <v>Alvenaria de vedacao de blocos ceramicos furados na horizontal de 9x19x19cm (espessura 9cm) com argamassa industrializada de assentamento</v>
      </c>
      <c r="D490" s="406" t="s">
        <v>719</v>
      </c>
      <c r="E490" s="407" t="s">
        <v>958</v>
      </c>
      <c r="F490" s="406"/>
      <c r="G490" s="417" t="e">
        <f>VLOOKUP(D490,Insumos!$B$1:$D$15011,3,FALSE)</f>
        <v>#N/A</v>
      </c>
      <c r="H490" s="415">
        <f>_xlfn.IFS(B490="Serviço",SUMIFS($H491:H$1539,$C491:C$1539,$C490),B490="Insumo",F490*G490,B490="Etapa","")</f>
        <v>37.92</v>
      </c>
      <c r="I490" s="408" t="s">
        <v>167</v>
      </c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4.25" hidden="1" customHeight="1" outlineLevel="2" x14ac:dyDescent="0.3">
      <c r="A491" s="406">
        <f t="shared" si="14"/>
        <v>1</v>
      </c>
      <c r="B491" s="406" t="s">
        <v>1385</v>
      </c>
      <c r="C491" s="406" t="str">
        <f t="shared" si="15"/>
        <v>Alvenaria de vedacao de blocos ceramicos furados na horizontal de 9x19x19cm (espessura 9cm) com argamassa industrializada de assentamento</v>
      </c>
      <c r="D491" s="406" t="s">
        <v>979</v>
      </c>
      <c r="E491" s="407" t="s">
        <v>17</v>
      </c>
      <c r="F491" s="416">
        <v>28</v>
      </c>
      <c r="G491" s="417">
        <f>VLOOKUP(D491,Insumos!$B$1:$D$15011,3,FALSE)</f>
        <v>0.99</v>
      </c>
      <c r="H491" s="415">
        <f>_xlfn.IFS(B491="Serviço",SUMIFS($H492:H$1539,$C492:C$1539,$C491),B491="Insumo",F491*G491,B491="Etapa","")</f>
        <v>27.72</v>
      </c>
      <c r="I491" s="408"/>
      <c r="J491" s="61"/>
      <c r="K491" s="61">
        <v>9</v>
      </c>
      <c r="L491" s="418">
        <v>0.99</v>
      </c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4.25" hidden="1" customHeight="1" outlineLevel="2" x14ac:dyDescent="0.3">
      <c r="A492" s="406">
        <f t="shared" si="14"/>
        <v>5</v>
      </c>
      <c r="B492" s="406" t="s">
        <v>1385</v>
      </c>
      <c r="C492" s="406" t="str">
        <f t="shared" si="15"/>
        <v>Alvenaria de vedacao de blocos ceramicos furados na horizontal de 9x19x19cm (espessura 9cm) com argamassa industrializada de assentamento</v>
      </c>
      <c r="D492" s="406" t="s">
        <v>999</v>
      </c>
      <c r="E492" s="407" t="s">
        <v>992</v>
      </c>
      <c r="F492" s="416">
        <v>2.4E-2</v>
      </c>
      <c r="G492" s="417">
        <f>VLOOKUP(D492,Insumos!$B$1:$D$15011,3,FALSE)</f>
        <v>425</v>
      </c>
      <c r="H492" s="415">
        <f>_xlfn.IFS(B492="Serviço",SUMIFS($H493:H$1539,$C493:C$1539,$C492),B492="Insumo",F492*G492,B492="Etapa","")</f>
        <v>10.200000000000001</v>
      </c>
      <c r="I492" s="408"/>
      <c r="J492" s="61"/>
      <c r="K492" s="61">
        <v>11.5</v>
      </c>
      <c r="L492" s="418">
        <f>AVERAGE(L496,L491)</f>
        <v>1.1949999999999998</v>
      </c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4.25" hidden="1" customHeight="1" outlineLevel="1" x14ac:dyDescent="0.3">
      <c r="A493" s="406">
        <f t="shared" si="14"/>
        <v>1</v>
      </c>
      <c r="B493" s="406" t="s">
        <v>593</v>
      </c>
      <c r="C493" s="406" t="str">
        <f>IF(B493="serviço",D493,C489)</f>
        <v>Alvenaria de vedacao de blocos ceramicos furados na horizontal de 14x19x19cm (espessura 14cm) com argamassa industrializada de assentamento</v>
      </c>
      <c r="D493" s="406" t="s">
        <v>722</v>
      </c>
      <c r="E493" s="407" t="s">
        <v>958</v>
      </c>
      <c r="F493" s="406"/>
      <c r="G493" s="417" t="e">
        <f>VLOOKUP(D493,Insumos!$B$1:$D$15011,3,FALSE)</f>
        <v>#N/A</v>
      </c>
      <c r="H493" s="415">
        <f>_xlfn.IFS(B493="Serviço",SUMIFS($H494:H$1539,$C494:C$1539,$C493),B493="Insumo",F493*G493,B493="Etapa","")</f>
        <v>44.92</v>
      </c>
      <c r="I493" s="408" t="s">
        <v>167</v>
      </c>
      <c r="J493" s="61"/>
      <c r="K493" s="61">
        <v>14</v>
      </c>
      <c r="L493" s="418">
        <v>1.4</v>
      </c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4.25" hidden="1" customHeight="1" outlineLevel="2" x14ac:dyDescent="0.3">
      <c r="A494" s="406">
        <f t="shared" si="14"/>
        <v>1</v>
      </c>
      <c r="B494" s="406" t="s">
        <v>1385</v>
      </c>
      <c r="C494" s="406" t="str">
        <f t="shared" ref="C494:C495" si="16">IF(B494="serviço",D494,C493)</f>
        <v>Alvenaria de vedacao de blocos ceramicos furados na horizontal de 14x19x19cm (espessura 14cm) com argamassa industrializada de assentamento</v>
      </c>
      <c r="D494" s="406" t="s">
        <v>1431</v>
      </c>
      <c r="E494" s="407" t="s">
        <v>17</v>
      </c>
      <c r="F494" s="416">
        <v>28</v>
      </c>
      <c r="G494" s="417">
        <v>1.24</v>
      </c>
      <c r="H494" s="415">
        <f>_xlfn.IFS(B494="Serviço",SUMIFS($H495:H$1539,$C495:C$1539,$C494),B494="Insumo",F494*G494,B494="Etapa","")</f>
        <v>34.72</v>
      </c>
      <c r="I494" s="408"/>
      <c r="J494" s="61"/>
      <c r="K494" s="61">
        <v>17</v>
      </c>
      <c r="L494" s="418" t="e">
        <f>AVERAGE(L488/K488,L489/K489,L493/K493)*17</f>
        <v>#DIV/0!</v>
      </c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4.25" hidden="1" customHeight="1" outlineLevel="2" x14ac:dyDescent="0.3">
      <c r="A495" s="406">
        <f t="shared" si="14"/>
        <v>5</v>
      </c>
      <c r="B495" s="406" t="s">
        <v>1385</v>
      </c>
      <c r="C495" s="406" t="str">
        <f t="shared" si="16"/>
        <v>Alvenaria de vedacao de blocos ceramicos furados na horizontal de 14x19x19cm (espessura 14cm) com argamassa industrializada de assentamento</v>
      </c>
      <c r="D495" s="406" t="s">
        <v>999</v>
      </c>
      <c r="E495" s="407" t="s">
        <v>992</v>
      </c>
      <c r="F495" s="416">
        <v>2.4E-2</v>
      </c>
      <c r="G495" s="417">
        <f>VLOOKUP(D495,Insumos!$B$1:$D$15011,3,FALSE)</f>
        <v>425</v>
      </c>
      <c r="H495" s="415">
        <f>_xlfn.IFS(B495="Serviço",SUMIFS($H496:H$1539,$C496:C$1539,$C495),B495="Insumo",F495*G495,B495="Etapa","")</f>
        <v>10.200000000000001</v>
      </c>
      <c r="I495" s="40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4.25" hidden="1" customHeight="1" outlineLevel="1" x14ac:dyDescent="0.3">
      <c r="A496" s="406">
        <f t="shared" si="14"/>
        <v>1</v>
      </c>
      <c r="B496" s="406" t="s">
        <v>593</v>
      </c>
      <c r="C496" s="406" t="str">
        <f>IF(B496="serviço",D496,C492)</f>
        <v>Alvenaria de vedacao de blocos ceramicos furados na horizontal de 11,5x19x19cm (espessura 11,5cm) com argamassa industrializada de assentamento</v>
      </c>
      <c r="D496" s="406" t="s">
        <v>721</v>
      </c>
      <c r="E496" s="407" t="s">
        <v>958</v>
      </c>
      <c r="F496" s="406"/>
      <c r="G496" s="417" t="e">
        <f>VLOOKUP(D496,Insumos!$B$1:$D$15011,3,FALSE)</f>
        <v>#N/A</v>
      </c>
      <c r="H496" s="415">
        <f>_xlfn.IFS(B496="Serviço",SUMIFS($H497:H$1539,$C497:C$1539,$C496),B496="Insumo",F496*G496,B496="Etapa","")</f>
        <v>83</v>
      </c>
      <c r="I496" s="408" t="s">
        <v>167</v>
      </c>
      <c r="J496" s="61"/>
      <c r="K496" s="61">
        <v>14</v>
      </c>
      <c r="L496" s="418">
        <v>1.4</v>
      </c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4.25" hidden="1" customHeight="1" outlineLevel="2" x14ac:dyDescent="0.3">
      <c r="A497" s="406">
        <f t="shared" si="14"/>
        <v>1</v>
      </c>
      <c r="B497" s="406" t="s">
        <v>1385</v>
      </c>
      <c r="C497" s="406" t="str">
        <f t="shared" ref="C497:C498" si="17">IF(B497="serviço",D497,C496)</f>
        <v>Alvenaria de vedacao de blocos ceramicos furados na horizontal de 11,5x19x19cm (espessura 11,5cm) com argamassa industrializada de assentamento</v>
      </c>
      <c r="D497" s="406" t="s">
        <v>1432</v>
      </c>
      <c r="E497" s="407" t="s">
        <v>17</v>
      </c>
      <c r="F497" s="416">
        <v>28</v>
      </c>
      <c r="G497" s="417">
        <v>2.6</v>
      </c>
      <c r="H497" s="415">
        <f>_xlfn.IFS(B497="Serviço",SUMIFS($H498:H$1539,$C498:C$1539,$C497),B497="Insumo",F497*G497,B497="Etapa","")</f>
        <v>72.8</v>
      </c>
      <c r="I497" s="408"/>
      <c r="J497" s="61"/>
      <c r="K497" s="61">
        <v>17</v>
      </c>
      <c r="L497" s="418">
        <f>AVERAGE(L491/K491,L492/K492,L496/K496)*17</f>
        <v>1.7788405797101448</v>
      </c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4.25" hidden="1" customHeight="1" outlineLevel="2" x14ac:dyDescent="0.3">
      <c r="A498" s="406">
        <f t="shared" si="14"/>
        <v>5</v>
      </c>
      <c r="B498" s="406" t="s">
        <v>1385</v>
      </c>
      <c r="C498" s="406" t="str">
        <f t="shared" si="17"/>
        <v>Alvenaria de vedacao de blocos ceramicos furados na horizontal de 11,5x19x19cm (espessura 11,5cm) com argamassa industrializada de assentamento</v>
      </c>
      <c r="D498" s="406" t="s">
        <v>999</v>
      </c>
      <c r="E498" s="407" t="s">
        <v>992</v>
      </c>
      <c r="F498" s="416">
        <v>2.4E-2</v>
      </c>
      <c r="G498" s="417">
        <f>VLOOKUP(D498,Insumos!$B$1:$D$15011,3,FALSE)</f>
        <v>425</v>
      </c>
      <c r="H498" s="415">
        <f>_xlfn.IFS(B498="Serviço",SUMIFS($H499:H$1539,$C499:C$1539,$C498),B498="Insumo",F498*G498,B498="Etapa","")</f>
        <v>10.200000000000001</v>
      </c>
      <c r="I498" s="40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4.25" hidden="1" customHeight="1" outlineLevel="1" x14ac:dyDescent="0.3">
      <c r="A499" s="406">
        <f t="shared" si="14"/>
        <v>1</v>
      </c>
      <c r="B499" s="406" t="s">
        <v>593</v>
      </c>
      <c r="C499" s="406" t="str">
        <f>IF(B499="serviço",D499,C495)</f>
        <v>Alvenaria de vedacao de blocos ceramicos furados na horizontal de 17x19x19cm (espessura 17cm) com argamassa industrializada de assentamento</v>
      </c>
      <c r="D499" s="406" t="s">
        <v>723</v>
      </c>
      <c r="E499" s="407" t="s">
        <v>958</v>
      </c>
      <c r="F499" s="406"/>
      <c r="G499" s="417" t="e">
        <f>VLOOKUP(D499,Insumos!$B$1:$D$15011,3,FALSE)</f>
        <v>#N/A</v>
      </c>
      <c r="H499" s="415">
        <f>_xlfn.IFS(B499="Serviço",SUMIFS($H500:H$1539,$C500:C$1539,$C499),B499="Insumo",F499*G499,B499="Etapa","")</f>
        <v>105.68</v>
      </c>
      <c r="I499" s="408" t="s">
        <v>167</v>
      </c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4.25" hidden="1" customHeight="1" outlineLevel="2" x14ac:dyDescent="0.3">
      <c r="A500" s="406">
        <f t="shared" si="14"/>
        <v>1</v>
      </c>
      <c r="B500" s="406" t="s">
        <v>1385</v>
      </c>
      <c r="C500" s="406" t="str">
        <f t="shared" ref="C500:C501" si="18">IF(B500="serviço",D500,C499)</f>
        <v>Alvenaria de vedacao de blocos ceramicos furados na horizontal de 17x19x19cm (espessura 17cm) com argamassa industrializada de assentamento</v>
      </c>
      <c r="D500" s="406" t="s">
        <v>1433</v>
      </c>
      <c r="E500" s="407" t="s">
        <v>17</v>
      </c>
      <c r="F500" s="416">
        <v>28</v>
      </c>
      <c r="G500" s="417">
        <v>3.41</v>
      </c>
      <c r="H500" s="415">
        <f>_xlfn.IFS(B500="Serviço",SUMIFS($H501:H$1539,$C501:C$1539,$C500),B500="Insumo",F500*G500,B500="Etapa","")</f>
        <v>95.48</v>
      </c>
      <c r="I500" s="40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4.25" hidden="1" customHeight="1" outlineLevel="2" x14ac:dyDescent="0.3">
      <c r="A501" s="406">
        <f t="shared" si="14"/>
        <v>5</v>
      </c>
      <c r="B501" s="406" t="s">
        <v>1385</v>
      </c>
      <c r="C501" s="406" t="str">
        <f t="shared" si="18"/>
        <v>Alvenaria de vedacao de blocos ceramicos furados na horizontal de 17x19x19cm (espessura 17cm) com argamassa industrializada de assentamento</v>
      </c>
      <c r="D501" s="406" t="s">
        <v>999</v>
      </c>
      <c r="E501" s="407" t="s">
        <v>992</v>
      </c>
      <c r="F501" s="416">
        <v>2.4E-2</v>
      </c>
      <c r="G501" s="417">
        <f>VLOOKUP(D501,Insumos!$B$1:$D$15011,3,FALSE)</f>
        <v>425</v>
      </c>
      <c r="H501" s="415">
        <f>_xlfn.IFS(B501="Serviço",SUMIFS($H502:H$1539,$C502:C$1539,$C501),B501="Insumo",F501*G501,B501="Etapa","")</f>
        <v>10.200000000000001</v>
      </c>
      <c r="I501" s="40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4.25" hidden="1" customHeight="1" outlineLevel="1" x14ac:dyDescent="0.3">
      <c r="A502" s="406">
        <f t="shared" si="14"/>
        <v>1</v>
      </c>
      <c r="B502" s="406" t="s">
        <v>593</v>
      </c>
      <c r="C502" s="406" t="str">
        <f>IF(B502="serviço",D502,C498)</f>
        <v>Alvenaria em Bloco De Concreto Celular 60x30x15cm Sical com argamassa industrializada de assentamento</v>
      </c>
      <c r="D502" s="406" t="s">
        <v>725</v>
      </c>
      <c r="E502" s="407" t="s">
        <v>958</v>
      </c>
      <c r="F502" s="406"/>
      <c r="G502" s="417" t="e">
        <f>VLOOKUP(D502,Insumos!$B$1:$D$15011,3,FALSE)</f>
        <v>#N/A</v>
      </c>
      <c r="H502" s="415">
        <f>_xlfn.IFS(B502="Serviço",SUMIFS($H503:H$1539,$C503:C$1539,$C502),B502="Insumo",F502*G502,B502="Etapa","")</f>
        <v>117.66000000000001</v>
      </c>
      <c r="I502" s="408" t="s">
        <v>167</v>
      </c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4.25" hidden="1" customHeight="1" outlineLevel="2" x14ac:dyDescent="0.3">
      <c r="A503" s="406">
        <f t="shared" si="14"/>
        <v>1</v>
      </c>
      <c r="B503" s="406" t="s">
        <v>1385</v>
      </c>
      <c r="C503" s="406" t="str">
        <f t="shared" ref="C503:C757" si="19">IF(B503="serviço",D503,C502)</f>
        <v>Alvenaria em Bloco De Concreto Celular 60x30x15cm Sical com argamassa industrializada de assentamento</v>
      </c>
      <c r="D503" s="406" t="s">
        <v>1434</v>
      </c>
      <c r="E503" s="407" t="s">
        <v>992</v>
      </c>
      <c r="F503" s="416">
        <v>6</v>
      </c>
      <c r="G503" s="417">
        <v>17.91</v>
      </c>
      <c r="H503" s="415">
        <f>_xlfn.IFS(B503="Serviço",SUMIFS($H504:H$1539,$C504:C$1539,$C503),B503="Insumo",F503*G503,B503="Etapa","")</f>
        <v>107.46000000000001</v>
      </c>
      <c r="I503" s="40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4.25" hidden="1" customHeight="1" outlineLevel="2" x14ac:dyDescent="0.3">
      <c r="A504" s="406">
        <f t="shared" si="14"/>
        <v>6</v>
      </c>
      <c r="B504" s="406" t="s">
        <v>1385</v>
      </c>
      <c r="C504" s="406" t="str">
        <f t="shared" si="19"/>
        <v>Alvenaria em Bloco De Concreto Celular 60x30x15cm Sical com argamassa industrializada de assentamento</v>
      </c>
      <c r="D504" s="406" t="s">
        <v>996</v>
      </c>
      <c r="E504" s="407" t="s">
        <v>992</v>
      </c>
      <c r="F504" s="416">
        <v>2.4E-2</v>
      </c>
      <c r="G504" s="417">
        <f>VLOOKUP(D504,Insumos!$B$1:$D$15011,3,FALSE)</f>
        <v>425</v>
      </c>
      <c r="H504" s="415">
        <f>_xlfn.IFS(B504="Serviço",SUMIFS($H505:H$1539,$C505:C$1539,$C504),B504="Insumo",F504*G504,B504="Etapa","")</f>
        <v>10.200000000000001</v>
      </c>
      <c r="I504" s="40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4.25" hidden="1" customHeight="1" outlineLevel="1" x14ac:dyDescent="0.3">
      <c r="A505" s="406">
        <f t="shared" si="14"/>
        <v>1</v>
      </c>
      <c r="B505" s="406" t="s">
        <v>593</v>
      </c>
      <c r="C505" s="406" t="str">
        <f t="shared" si="19"/>
        <v>Alvenaria Estrutural Bloco de concreto de 4,0 MPA, com argamassa estabilizada</v>
      </c>
      <c r="D505" s="406" t="s">
        <v>1435</v>
      </c>
      <c r="E505" s="407" t="e">
        <f>VLOOKUP(D505,Insumos!$B$1:$C$15011,2,FALSE)</f>
        <v>#N/A</v>
      </c>
      <c r="F505" s="406"/>
      <c r="G505" s="417" t="e">
        <f>VLOOKUP(D505,Insumos!$B$1:$D$15011,3,FALSE)</f>
        <v>#N/A</v>
      </c>
      <c r="H505" s="415">
        <f>_xlfn.IFS(B505="Serviço",SUMIFS($H506:H$1539,$C506:C$1539,$C505),B505="Insumo",F505*G505,B505="Etapa","")</f>
        <v>12.290469464289249</v>
      </c>
      <c r="I505" s="408" t="s">
        <v>167</v>
      </c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4.25" hidden="1" customHeight="1" outlineLevel="2" x14ac:dyDescent="0.3">
      <c r="A506" s="406">
        <f t="shared" si="14"/>
        <v>1</v>
      </c>
      <c r="B506" s="406" t="s">
        <v>1385</v>
      </c>
      <c r="C506" s="406" t="str">
        <f t="shared" si="19"/>
        <v>Alvenaria Estrutural Bloco de concreto de 4,0 MPA, com argamassa estabilizada</v>
      </c>
      <c r="D506" s="406" t="s">
        <v>967</v>
      </c>
      <c r="E506" s="407" t="str">
        <f>VLOOKUP(D506,Insumos!$B$1:$C$15011,2,FALSE)</f>
        <v>UN</v>
      </c>
      <c r="F506" s="416">
        <v>3.8590172369436584E-2</v>
      </c>
      <c r="G506" s="417">
        <f>VLOOKUP(D506,Insumos!$B$1:$D$15011,3,FALSE)</f>
        <v>4.0199999999999996</v>
      </c>
      <c r="H506" s="415">
        <f>_xlfn.IFS(B506="Serviço",SUMIFS($H507:H$1539,$C507:C$1539,$C506),B506="Insumo",F506*G506,B506="Etapa","")</f>
        <v>0.15513249292513506</v>
      </c>
      <c r="I506" s="40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4.25" hidden="1" customHeight="1" outlineLevel="2" x14ac:dyDescent="0.3">
      <c r="A507" s="406">
        <f t="shared" si="14"/>
        <v>1</v>
      </c>
      <c r="B507" s="406" t="s">
        <v>1385</v>
      </c>
      <c r="C507" s="406" t="str">
        <f t="shared" si="19"/>
        <v>Alvenaria Estrutural Bloco de concreto de 4,0 MPA, com argamassa estabilizada</v>
      </c>
      <c r="D507" s="406" t="s">
        <v>966</v>
      </c>
      <c r="E507" s="407" t="str">
        <f>VLOOKUP(D507,Insumos!$B$1:$C$15011,2,FALSE)</f>
        <v>UN</v>
      </c>
      <c r="F507" s="416">
        <v>1.6063159248777978</v>
      </c>
      <c r="G507" s="417">
        <f>VLOOKUP(D507,Insumos!$B$1:$D$15011,3,FALSE)</f>
        <v>1.998</v>
      </c>
      <c r="H507" s="415">
        <f>_xlfn.IFS(B507="Serviço",SUMIFS($H508:H$1539,$C508:C$1539,$C507),B507="Insumo",F507*G507,B507="Etapa","")</f>
        <v>3.2094192179058401</v>
      </c>
      <c r="I507" s="40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4.25" hidden="1" customHeight="1" outlineLevel="2" x14ac:dyDescent="0.3">
      <c r="A508" s="406">
        <f t="shared" si="14"/>
        <v>1</v>
      </c>
      <c r="B508" s="406" t="s">
        <v>1385</v>
      </c>
      <c r="C508" s="406" t="str">
        <f t="shared" si="19"/>
        <v>Alvenaria Estrutural Bloco de concreto de 4,0 MPA, com argamassa estabilizada</v>
      </c>
      <c r="D508" s="406" t="s">
        <v>965</v>
      </c>
      <c r="E508" s="407" t="str">
        <f>VLOOKUP(D508,Insumos!$B$1:$C$15011,2,FALSE)</f>
        <v>UN</v>
      </c>
      <c r="F508" s="416">
        <v>9.0043735528685373E-2</v>
      </c>
      <c r="G508" s="417">
        <f>VLOOKUP(D508,Insumos!$B$1:$D$15011,3,FALSE)</f>
        <v>1.3760000000000001</v>
      </c>
      <c r="H508" s="415">
        <f>_xlfn.IFS(B508="Serviço",SUMIFS($H509:H$1539,$C509:C$1539,$C508),B508="Insumo",F508*G508,B508="Etapa","")</f>
        <v>0.12390018008747108</v>
      </c>
      <c r="I508" s="40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4.25" hidden="1" customHeight="1" outlineLevel="2" x14ac:dyDescent="0.3">
      <c r="A509" s="406">
        <f t="shared" si="14"/>
        <v>1</v>
      </c>
      <c r="B509" s="406" t="s">
        <v>1385</v>
      </c>
      <c r="C509" s="406" t="str">
        <f t="shared" si="19"/>
        <v>Alvenaria Estrutural Bloco de concreto de 4,0 MPA, com argamassa estabilizada</v>
      </c>
      <c r="D509" s="406" t="s">
        <v>964</v>
      </c>
      <c r="E509" s="407" t="str">
        <f>VLOOKUP(D509,Insumos!$B$1:$C$15011,2,FALSE)</f>
        <v>UN</v>
      </c>
      <c r="F509" s="416">
        <v>3.8590172369436584E-2</v>
      </c>
      <c r="G509" s="417">
        <f>VLOOKUP(D509,Insumos!$B$1:$D$15011,3,FALSE)</f>
        <v>3.9889743589743589</v>
      </c>
      <c r="H509" s="415">
        <f>_xlfn.IFS(B509="Serviço",SUMIFS($H510:H$1539,$C510:C$1539,$C509),B509="Insumo",F509*G509,B509="Etapa","")</f>
        <v>0.15393520809008332</v>
      </c>
      <c r="I509" s="40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4.25" hidden="1" customHeight="1" outlineLevel="2" x14ac:dyDescent="0.3">
      <c r="A510" s="406">
        <f t="shared" si="14"/>
        <v>1</v>
      </c>
      <c r="B510" s="406" t="s">
        <v>1385</v>
      </c>
      <c r="C510" s="406" t="str">
        <f t="shared" si="19"/>
        <v>Alvenaria Estrutural Bloco de concreto de 4,0 MPA, com argamassa estabilizada</v>
      </c>
      <c r="D510" s="406" t="s">
        <v>963</v>
      </c>
      <c r="E510" s="407" t="str">
        <f>VLOOKUP(D510,Insumos!$B$1:$C$15011,2,FALSE)</f>
        <v>UN</v>
      </c>
      <c r="F510" s="416">
        <v>3.5374324671983537E-2</v>
      </c>
      <c r="G510" s="417">
        <f>VLOOKUP(D510,Insumos!$B$1:$D$15011,3,FALSE)</f>
        <v>4.1861538461538466</v>
      </c>
      <c r="H510" s="415">
        <f>_xlfn.IFS(B510="Serviço",SUMIFS($H511:H$1539,$C511:C$1539,$C510),B510="Insumo",F510*G510,B510="Etapa","")</f>
        <v>0.1480823652807188</v>
      </c>
      <c r="I510" s="40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4.25" hidden="1" customHeight="1" outlineLevel="2" x14ac:dyDescent="0.3">
      <c r="A511" s="406">
        <f t="shared" si="14"/>
        <v>6</v>
      </c>
      <c r="B511" s="406" t="s">
        <v>1385</v>
      </c>
      <c r="C511" s="406" t="str">
        <f t="shared" si="19"/>
        <v>Alvenaria Estrutural Bloco de concreto de 4,0 MPA, com argamassa estabilizada</v>
      </c>
      <c r="D511" s="406" t="s">
        <v>996</v>
      </c>
      <c r="E511" s="407" t="str">
        <f>VLOOKUP(D511,Insumos!$B$1:$C$15011,2,FALSE)</f>
        <v>M3</v>
      </c>
      <c r="F511" s="416">
        <v>0.02</v>
      </c>
      <c r="G511" s="417">
        <f>VLOOKUP(D511,Insumos!$B$1:$D$15011,3,FALSE)</f>
        <v>425</v>
      </c>
      <c r="H511" s="415">
        <f>_xlfn.IFS(B511="Serviço",SUMIFS($H512:H$1539,$C512:C$1539,$C511),B511="Insumo",F511*G511,B511="Etapa","")</f>
        <v>8.5</v>
      </c>
      <c r="I511" s="40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4.25" hidden="1" customHeight="1" outlineLevel="1" x14ac:dyDescent="0.3">
      <c r="A512" s="406">
        <f t="shared" si="14"/>
        <v>1</v>
      </c>
      <c r="B512" s="406" t="s">
        <v>593</v>
      </c>
      <c r="C512" s="406" t="str">
        <f t="shared" si="19"/>
        <v>Alvenaria Estrutural Bloco de concreto de 6,0 MPA, com argamassa estabilizada</v>
      </c>
      <c r="D512" s="406" t="s">
        <v>1436</v>
      </c>
      <c r="E512" s="407" t="e">
        <f>VLOOKUP(D512,Insumos!$B$1:$C$15011,2,FALSE)</f>
        <v>#N/A</v>
      </c>
      <c r="F512" s="406"/>
      <c r="G512" s="417" t="e">
        <f>VLOOKUP(D512,Insumos!$B$1:$D$15011,3,FALSE)</f>
        <v>#N/A</v>
      </c>
      <c r="H512" s="415">
        <f>_xlfn.IFS(B512="Serviço",SUMIFS($H513:H$1539,$C513:C$1539,$C512),B512="Insumo",F512*G512,B512="Etapa","")</f>
        <v>45.96608760180635</v>
      </c>
      <c r="I512" s="408" t="s">
        <v>167</v>
      </c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4.25" hidden="1" customHeight="1" outlineLevel="2" x14ac:dyDescent="0.3">
      <c r="A513" s="406">
        <f t="shared" si="14"/>
        <v>1</v>
      </c>
      <c r="B513" s="406" t="s">
        <v>1385</v>
      </c>
      <c r="C513" s="406" t="str">
        <f t="shared" si="19"/>
        <v>Alvenaria Estrutural Bloco de concreto de 6,0 MPA, com argamassa estabilizada</v>
      </c>
      <c r="D513" s="406" t="s">
        <v>972</v>
      </c>
      <c r="E513" s="407" t="str">
        <f>VLOOKUP(D513,Insumos!$B$1:$C$15011,2,FALSE)</f>
        <v>UN</v>
      </c>
      <c r="F513" s="416">
        <v>0.15200739173199007</v>
      </c>
      <c r="G513" s="417">
        <f>VLOOKUP(D513,Insumos!$B$1:$D$15011,3,FALSE)</f>
        <v>4.1890000000000001</v>
      </c>
      <c r="H513" s="415">
        <f>_xlfn.IFS(B513="Serviço",SUMIFS($H514:H$1539,$C514:C$1539,$C513),B513="Insumo",F513*G513,B513="Etapa","")</f>
        <v>0.6367589639653064</v>
      </c>
      <c r="I513" s="40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4.25" hidden="1" customHeight="1" outlineLevel="2" x14ac:dyDescent="0.3">
      <c r="A514" s="406">
        <f t="shared" ref="A514:A577" si="20">COUNTIFS($D$2:$D$1438,D514,$B$2:$B$1438,B514)</f>
        <v>1</v>
      </c>
      <c r="B514" s="406" t="s">
        <v>1385</v>
      </c>
      <c r="C514" s="406" t="str">
        <f t="shared" si="19"/>
        <v>Alvenaria Estrutural Bloco de concreto de 6,0 MPA, com argamassa estabilizada</v>
      </c>
      <c r="D514" s="406" t="s">
        <v>971</v>
      </c>
      <c r="E514" s="407" t="str">
        <f>VLOOKUP(D514,Insumos!$B$1:$C$15011,2,FALSE)</f>
        <v>UN</v>
      </c>
      <c r="F514" s="416">
        <v>11.710530237548804</v>
      </c>
      <c r="G514" s="417">
        <f>VLOOKUP(D514,Insumos!$B$1:$D$15011,3,FALSE)</f>
        <v>2.0979999999999999</v>
      </c>
      <c r="H514" s="415">
        <f>_xlfn.IFS(B514="Serviço",SUMIFS($H515:H$1539,$C515:C$1539,$C514),B514="Insumo",F514*G514,B514="Etapa","")</f>
        <v>24.56869243837739</v>
      </c>
      <c r="I514" s="40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4.25" hidden="1" customHeight="1" outlineLevel="2" x14ac:dyDescent="0.3">
      <c r="A515" s="406">
        <f t="shared" si="20"/>
        <v>1</v>
      </c>
      <c r="B515" s="406" t="s">
        <v>1385</v>
      </c>
      <c r="C515" s="406" t="str">
        <f t="shared" si="19"/>
        <v>Alvenaria Estrutural Bloco de concreto de 6,0 MPA, com argamassa estabilizada</v>
      </c>
      <c r="D515" s="406" t="s">
        <v>970</v>
      </c>
      <c r="E515" s="407" t="str">
        <f>VLOOKUP(D515,Insumos!$B$1:$C$15011,2,FALSE)</f>
        <v>UN</v>
      </c>
      <c r="F515" s="416">
        <v>0.75705642156716635</v>
      </c>
      <c r="G515" s="417">
        <f>VLOOKUP(D515,Insumos!$B$1:$D$15011,3,FALSE)</f>
        <v>1.4359999999999999</v>
      </c>
      <c r="H515" s="415">
        <f>_xlfn.IFS(B515="Serviço",SUMIFS($H516:H$1539,$C516:C$1539,$C515),B515="Insumo",F515*G515,B515="Etapa","")</f>
        <v>1.0871330213704509</v>
      </c>
      <c r="I515" s="40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4.25" hidden="1" customHeight="1" outlineLevel="2" x14ac:dyDescent="0.3">
      <c r="A516" s="406">
        <f t="shared" si="20"/>
        <v>1</v>
      </c>
      <c r="B516" s="406" t="s">
        <v>1385</v>
      </c>
      <c r="C516" s="406" t="str">
        <f t="shared" si="19"/>
        <v>Alvenaria Estrutural Bloco de concreto de 6,0 MPA, com argamassa estabilizada</v>
      </c>
      <c r="D516" s="406" t="s">
        <v>969</v>
      </c>
      <c r="E516" s="407" t="str">
        <f>VLOOKUP(D516,Insumos!$B$1:$C$15011,2,FALSE)</f>
        <v>UN</v>
      </c>
      <c r="F516" s="416">
        <v>0.4142946558969926</v>
      </c>
      <c r="G516" s="417">
        <f>VLOOKUP(D516,Insumos!$B$1:$D$15011,3,FALSE)</f>
        <v>3.9889743589743589</v>
      </c>
      <c r="H516" s="415">
        <f>_xlfn.IFS(B516="Serviço",SUMIFS($H517:H$1539,$C517:C$1539,$C516),B516="Insumo",F516*G516,B516="Etapa","")</f>
        <v>1.6526107594332087</v>
      </c>
      <c r="I516" s="40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4.25" hidden="1" customHeight="1" outlineLevel="2" x14ac:dyDescent="0.3">
      <c r="A517" s="406">
        <f t="shared" si="20"/>
        <v>1</v>
      </c>
      <c r="B517" s="406" t="s">
        <v>1385</v>
      </c>
      <c r="C517" s="406" t="str">
        <f t="shared" si="19"/>
        <v>Alvenaria Estrutural Bloco de concreto de 6,0 MPA, com argamassa estabilizada</v>
      </c>
      <c r="D517" s="406" t="s">
        <v>968</v>
      </c>
      <c r="E517" s="407" t="str">
        <f>VLOOKUP(D517,Insumos!$B$1:$C$15011,2,FALSE)</f>
        <v>UN</v>
      </c>
      <c r="F517" s="416">
        <v>0.63187386367023324</v>
      </c>
      <c r="G517" s="417">
        <f>VLOOKUP(D517,Insumos!$B$1:$D$15011,3,FALSE)</f>
        <v>4.1861538461538466</v>
      </c>
      <c r="H517" s="415">
        <f>_xlfn.IFS(B517="Serviço",SUMIFS($H518:H$1539,$C518:C$1539,$C517),B517="Insumo",F517*G517,B517="Etapa","")</f>
        <v>2.6451212046872383</v>
      </c>
      <c r="I517" s="40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4.25" hidden="1" customHeight="1" outlineLevel="2" x14ac:dyDescent="0.3">
      <c r="A518" s="406">
        <f t="shared" si="20"/>
        <v>1</v>
      </c>
      <c r="B518" s="406" t="s">
        <v>1385</v>
      </c>
      <c r="C518" s="406" t="str">
        <f t="shared" si="19"/>
        <v>Alvenaria Estrutural Bloco de concreto de 6,0 MPA, com argamassa estabilizada</v>
      </c>
      <c r="D518" s="406" t="s">
        <v>974</v>
      </c>
      <c r="E518" s="407" t="str">
        <f>VLOOKUP(D518,Insumos!$B$1:$C$15011,2,FALSE)</f>
        <v>UN</v>
      </c>
      <c r="F518" s="416">
        <v>2.0804148907633153</v>
      </c>
      <c r="G518" s="417">
        <f>VLOOKUP(D518,Insumos!$B$1:$D$15011,3,FALSE)</f>
        <v>3.3050000000000002</v>
      </c>
      <c r="H518" s="415">
        <f>_xlfn.IFS(B518="Serviço",SUMIFS($H519:H$1539,$C519:C$1539,$C518),B518="Insumo",F518*G518,B518="Etapa","")</f>
        <v>6.8757712139727571</v>
      </c>
      <c r="I518" s="40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4.25" hidden="1" customHeight="1" outlineLevel="2" x14ac:dyDescent="0.3">
      <c r="A519" s="406">
        <f t="shared" si="20"/>
        <v>6</v>
      </c>
      <c r="B519" s="406" t="s">
        <v>1385</v>
      </c>
      <c r="C519" s="406" t="str">
        <f t="shared" si="19"/>
        <v>Alvenaria Estrutural Bloco de concreto de 6,0 MPA, com argamassa estabilizada</v>
      </c>
      <c r="D519" s="406" t="s">
        <v>996</v>
      </c>
      <c r="E519" s="407" t="str">
        <f>VLOOKUP(D519,Insumos!$B$1:$C$15011,2,FALSE)</f>
        <v>M3</v>
      </c>
      <c r="F519" s="416">
        <v>0.02</v>
      </c>
      <c r="G519" s="417">
        <f>VLOOKUP(D519,Insumos!$B$1:$D$15011,3,FALSE)</f>
        <v>425</v>
      </c>
      <c r="H519" s="415">
        <f>_xlfn.IFS(B519="Serviço",SUMIFS($H520:H$1539,$C520:C$1539,$C519),B519="Insumo",F519*G519,B519="Etapa","")</f>
        <v>8.5</v>
      </c>
      <c r="I519" s="40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4.25" hidden="1" customHeight="1" outlineLevel="1" x14ac:dyDescent="0.3">
      <c r="A520" s="406">
        <f t="shared" si="20"/>
        <v>1</v>
      </c>
      <c r="B520" s="406" t="s">
        <v>593</v>
      </c>
      <c r="C520" s="406" t="str">
        <f t="shared" si="19"/>
        <v>Alvenaria Estrutural Bloco de concreto de 8,0 MPA, com argamassa estabilizada</v>
      </c>
      <c r="D520" s="406" t="s">
        <v>1437</v>
      </c>
      <c r="E520" s="407" t="e">
        <f>VLOOKUP(D520,Insumos!$B$1:$C$15011,2,FALSE)</f>
        <v>#N/A</v>
      </c>
      <c r="F520" s="406"/>
      <c r="G520" s="417" t="e">
        <f>VLOOKUP(D520,Insumos!$B$1:$D$15011,3,FALSE)</f>
        <v>#N/A</v>
      </c>
      <c r="H520" s="415">
        <f>_xlfn.IFS(B520="Serviço",SUMIFS($H521:H$1539,$C521:C$1539,$C520),B520="Insumo",F520*G520,B520="Etapa","")</f>
        <v>58.163310258023913</v>
      </c>
      <c r="I520" s="408" t="s">
        <v>167</v>
      </c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4.25" hidden="1" customHeight="1" outlineLevel="2" x14ac:dyDescent="0.3">
      <c r="A521" s="406">
        <f t="shared" si="20"/>
        <v>1</v>
      </c>
      <c r="B521" s="406" t="s">
        <v>1385</v>
      </c>
      <c r="C521" s="406" t="str">
        <f t="shared" si="19"/>
        <v>Alvenaria Estrutural Bloco de concreto de 8,0 MPA, com argamassa estabilizada</v>
      </c>
      <c r="D521" s="406" t="s">
        <v>973</v>
      </c>
      <c r="E521" s="407" t="str">
        <f>VLOOKUP(D521,Insumos!$B$1:$C$15011,2,FALSE)</f>
        <v>UN</v>
      </c>
      <c r="F521" s="416">
        <v>12.146003775959723</v>
      </c>
      <c r="G521" s="417">
        <f>VLOOKUP(D521,Insumos!$B$1:$D$15011,3,FALSE)</f>
        <v>3.22</v>
      </c>
      <c r="H521" s="415">
        <f>_xlfn.IFS(B521="Serviço",SUMIFS($H522:H$1539,$C522:C$1539,$C521),B521="Insumo",F521*G521,B521="Etapa","")</f>
        <v>39.110132158590311</v>
      </c>
      <c r="I521" s="40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4.25" hidden="1" customHeight="1" outlineLevel="2" x14ac:dyDescent="0.3">
      <c r="A522" s="406">
        <f t="shared" si="20"/>
        <v>1</v>
      </c>
      <c r="B522" s="406" t="s">
        <v>1385</v>
      </c>
      <c r="C522" s="406" t="str">
        <f t="shared" si="19"/>
        <v>Alvenaria Estrutural Bloco de concreto de 8,0 MPA, com argamassa estabilizada</v>
      </c>
      <c r="D522" s="406" t="s">
        <v>975</v>
      </c>
      <c r="E522" s="407" t="str">
        <f>VLOOKUP(D522,Insumos!$B$1:$C$15011,2,FALSE)</f>
        <v>UN</v>
      </c>
      <c r="F522" s="416">
        <v>2.5802391441157959</v>
      </c>
      <c r="G522" s="417">
        <f>VLOOKUP(D522,Insumos!$B$1:$D$15011,3,FALSE)</f>
        <v>4.09</v>
      </c>
      <c r="H522" s="415">
        <f>_xlfn.IFS(B522="Serviço",SUMIFS($H523:H$1539,$C523:C$1539,$C522),B522="Insumo",F522*G522,B522="Etapa","")</f>
        <v>10.553178099433605</v>
      </c>
      <c r="I522" s="40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4.25" hidden="1" customHeight="1" outlineLevel="2" x14ac:dyDescent="0.3">
      <c r="A523" s="406">
        <f t="shared" si="20"/>
        <v>6</v>
      </c>
      <c r="B523" s="406" t="s">
        <v>1385</v>
      </c>
      <c r="C523" s="406" t="str">
        <f t="shared" si="19"/>
        <v>Alvenaria Estrutural Bloco de concreto de 8,0 MPA, com argamassa estabilizada</v>
      </c>
      <c r="D523" s="406" t="s">
        <v>996</v>
      </c>
      <c r="E523" s="407" t="str">
        <f>VLOOKUP(D523,Insumos!$B$1:$C$15011,2,FALSE)</f>
        <v>M3</v>
      </c>
      <c r="F523" s="416">
        <v>0.02</v>
      </c>
      <c r="G523" s="417">
        <f>VLOOKUP(D523,Insumos!$B$1:$D$15011,3,FALSE)</f>
        <v>425</v>
      </c>
      <c r="H523" s="415">
        <f>_xlfn.IFS(B523="Serviço",SUMIFS($H524:H$1539,$C524:C$1539,$C523),B523="Insumo",F523*G523,B523="Etapa","")</f>
        <v>8.5</v>
      </c>
      <c r="I523" s="40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4.25" hidden="1" customHeight="1" outlineLevel="1" x14ac:dyDescent="0.3">
      <c r="A524" s="406">
        <f t="shared" si="20"/>
        <v>1</v>
      </c>
      <c r="B524" s="406" t="s">
        <v>593</v>
      </c>
      <c r="C524" s="406" t="str">
        <f t="shared" si="19"/>
        <v>Grout 15 Mpa</v>
      </c>
      <c r="D524" s="406" t="s">
        <v>1040</v>
      </c>
      <c r="E524" s="407" t="str">
        <f>VLOOKUP(D524,Insumos!$B$1:$C$15011,2,FALSE)</f>
        <v>M3</v>
      </c>
      <c r="F524" s="406"/>
      <c r="G524" s="417">
        <f>VLOOKUP(D524,Insumos!$B$1:$D$15011,3,FALSE)</f>
        <v>468.86</v>
      </c>
      <c r="H524" s="415">
        <f>_xlfn.IFS(B524="Serviço",SUMIFS($H525:H$1539,$C525:C$1539,$C524),B524="Insumo",F524*G524,B524="Etapa","")</f>
        <v>492.30300000000005</v>
      </c>
      <c r="I524" s="408" t="s">
        <v>167</v>
      </c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4.25" hidden="1" customHeight="1" outlineLevel="2" x14ac:dyDescent="0.3">
      <c r="A525" s="406">
        <f t="shared" si="20"/>
        <v>1</v>
      </c>
      <c r="B525" s="406" t="s">
        <v>1385</v>
      </c>
      <c r="C525" s="406" t="str">
        <f t="shared" si="19"/>
        <v>Grout 15 Mpa</v>
      </c>
      <c r="D525" s="406" t="s">
        <v>1040</v>
      </c>
      <c r="E525" s="407" t="str">
        <f>VLOOKUP(D525,Insumos!$B$1:$C$15011,2,FALSE)</f>
        <v>M3</v>
      </c>
      <c r="F525" s="416">
        <v>1.05</v>
      </c>
      <c r="G525" s="417">
        <f>VLOOKUP(D525,Insumos!$B$1:$D$15011,3,FALSE)</f>
        <v>468.86</v>
      </c>
      <c r="H525" s="415">
        <f>_xlfn.IFS(B525="Serviço",SUMIFS($H526:H$1539,$C526:C$1539,$C525),B525="Insumo",F525*G525,B525="Etapa","")</f>
        <v>492.30300000000005</v>
      </c>
      <c r="I525" s="40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4.25" hidden="1" customHeight="1" outlineLevel="1" x14ac:dyDescent="0.3">
      <c r="A526" s="406">
        <f t="shared" si="20"/>
        <v>1</v>
      </c>
      <c r="B526" s="406" t="s">
        <v>593</v>
      </c>
      <c r="C526" s="406" t="str">
        <f t="shared" si="19"/>
        <v>Grout 20 Mpa</v>
      </c>
      <c r="D526" s="406" t="s">
        <v>1041</v>
      </c>
      <c r="E526" s="407" t="str">
        <f>VLOOKUP(D526,Insumos!$B$1:$C$15011,2,FALSE)</f>
        <v>M3</v>
      </c>
      <c r="F526" s="406"/>
      <c r="G526" s="417">
        <f>VLOOKUP(D526,Insumos!$B$1:$D$15011,3,FALSE)</f>
        <v>493.5</v>
      </c>
      <c r="H526" s="415">
        <f>_xlfn.IFS(B526="Serviço",SUMIFS($H527:H$1539,$C527:C$1539,$C526),B526="Insumo",F526*G526,B526="Etapa","")</f>
        <v>518.17500000000007</v>
      </c>
      <c r="I526" s="408" t="s">
        <v>167</v>
      </c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4.25" hidden="1" customHeight="1" outlineLevel="2" x14ac:dyDescent="0.3">
      <c r="A527" s="406">
        <f t="shared" si="20"/>
        <v>1</v>
      </c>
      <c r="B527" s="406" t="s">
        <v>1385</v>
      </c>
      <c r="C527" s="406" t="str">
        <f t="shared" si="19"/>
        <v>Grout 20 Mpa</v>
      </c>
      <c r="D527" s="406" t="s">
        <v>1041</v>
      </c>
      <c r="E527" s="407" t="str">
        <f>VLOOKUP(D527,Insumos!$B$1:$C$15011,2,FALSE)</f>
        <v>M3</v>
      </c>
      <c r="F527" s="416">
        <v>1.05</v>
      </c>
      <c r="G527" s="417">
        <f>VLOOKUP(D527,Insumos!$B$1:$D$15011,3,FALSE)</f>
        <v>493.5</v>
      </c>
      <c r="H527" s="415">
        <f>_xlfn.IFS(B527="Serviço",SUMIFS($H528:H$1539,$C528:C$1539,$C527),B527="Insumo",F527*G527,B527="Etapa","")</f>
        <v>518.17500000000007</v>
      </c>
      <c r="I527" s="40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4.25" hidden="1" customHeight="1" outlineLevel="1" x14ac:dyDescent="0.3">
      <c r="A528" s="406">
        <f t="shared" si="20"/>
        <v>1</v>
      </c>
      <c r="B528" s="406" t="s">
        <v>593</v>
      </c>
      <c r="C528" s="406" t="str">
        <f t="shared" si="19"/>
        <v>Cobogó em concreto vazado 20x20cm</v>
      </c>
      <c r="D528" s="406" t="s">
        <v>1438</v>
      </c>
      <c r="E528" s="407" t="e">
        <f>VLOOKUP(D528,Insumos!$B$1:$C$15011,2,FALSE)</f>
        <v>#N/A</v>
      </c>
      <c r="F528" s="406"/>
      <c r="G528" s="417" t="e">
        <f>VLOOKUP(D528,Insumos!$B$1:$D$15011,3,FALSE)</f>
        <v>#N/A</v>
      </c>
      <c r="H528" s="415">
        <f>_xlfn.IFS(B528="Serviço",SUMIFS($H529:H$1539,$C529:C$1539,$C528),B528="Insumo",F528*G528,B528="Etapa","")</f>
        <v>309.52499999999998</v>
      </c>
      <c r="I528" s="408" t="s">
        <v>167</v>
      </c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4.25" hidden="1" customHeight="1" outlineLevel="2" x14ac:dyDescent="0.3">
      <c r="A529" s="406">
        <f t="shared" si="20"/>
        <v>6</v>
      </c>
      <c r="B529" s="406" t="s">
        <v>1385</v>
      </c>
      <c r="C529" s="406" t="str">
        <f t="shared" si="19"/>
        <v>Cobogó em concreto vazado 20x20cm</v>
      </c>
      <c r="D529" s="406" t="s">
        <v>996</v>
      </c>
      <c r="E529" s="407" t="str">
        <f>VLOOKUP(D529,Insumos!$B$1:$C$15011,2,FALSE)</f>
        <v>M3</v>
      </c>
      <c r="F529" s="416">
        <v>2.3E-2</v>
      </c>
      <c r="G529" s="417">
        <f>VLOOKUP(D529,Insumos!$B$1:$D$15011,3,FALSE)</f>
        <v>425</v>
      </c>
      <c r="H529" s="415">
        <f>_xlfn.IFS(B529="Serviço",SUMIFS($H530:H$1539,$C530:C$1539,$C529),B529="Insumo",F529*G529,B529="Etapa","")</f>
        <v>9.7750000000000004</v>
      </c>
      <c r="I529" s="40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4.25" hidden="1" customHeight="1" outlineLevel="2" x14ac:dyDescent="0.3">
      <c r="A530" s="406">
        <f t="shared" si="20"/>
        <v>1</v>
      </c>
      <c r="B530" s="406" t="s">
        <v>1385</v>
      </c>
      <c r="C530" s="406" t="str">
        <f t="shared" si="19"/>
        <v>Cobogó em concreto vazado 20x20cm</v>
      </c>
      <c r="D530" s="406" t="s">
        <v>981</v>
      </c>
      <c r="E530" s="407" t="str">
        <f>VLOOKUP(D530,Insumos!$B$1:$C$15011,2,FALSE)</f>
        <v>UN</v>
      </c>
      <c r="F530" s="416">
        <v>25</v>
      </c>
      <c r="G530" s="417">
        <f>VLOOKUP(D530,Insumos!$B$1:$D$15011,3,FALSE)</f>
        <v>11.99</v>
      </c>
      <c r="H530" s="415">
        <f>_xlfn.IFS(B530="Serviço",SUMIFS($H531:H$1539,$C531:C$1539,$C530),B530="Insumo",F530*G530,B530="Etapa","")</f>
        <v>299.75</v>
      </c>
      <c r="I530" s="40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4.25" hidden="1" customHeight="1" outlineLevel="1" x14ac:dyDescent="0.3">
      <c r="A531" s="406">
        <f t="shared" si="20"/>
        <v>1</v>
      </c>
      <c r="B531" s="406" t="s">
        <v>593</v>
      </c>
      <c r="C531" s="406" t="str">
        <f t="shared" si="19"/>
        <v>Tijolo refratário para churrasqueiras 2,5x11,5x23cm com argamassa</v>
      </c>
      <c r="D531" s="406" t="s">
        <v>1439</v>
      </c>
      <c r="E531" s="407" t="e">
        <f>VLOOKUP(D531,Insumos!$B$1:$C$15011,2,FALSE)</f>
        <v>#N/A</v>
      </c>
      <c r="F531" s="406"/>
      <c r="G531" s="417" t="e">
        <f>VLOOKUP(D531,Insumos!$B$1:$D$15011,3,FALSE)</f>
        <v>#N/A</v>
      </c>
      <c r="H531" s="415">
        <f>_xlfn.IFS(B531="Serviço",SUMIFS($H532:H$1539,$C532:C$1539,$C531),B531="Insumo",F531*G531,B531="Etapa","")</f>
        <v>301.25</v>
      </c>
      <c r="I531" s="408" t="s">
        <v>167</v>
      </c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4.25" hidden="1" customHeight="1" outlineLevel="2" x14ac:dyDescent="0.3">
      <c r="A532" s="406">
        <f t="shared" si="20"/>
        <v>1</v>
      </c>
      <c r="B532" s="406" t="s">
        <v>1385</v>
      </c>
      <c r="C532" s="406" t="str">
        <f t="shared" si="19"/>
        <v>Tijolo refratário para churrasqueiras 2,5x11,5x23cm com argamassa</v>
      </c>
      <c r="D532" s="406" t="s">
        <v>1373</v>
      </c>
      <c r="E532" s="407" t="str">
        <f>VLOOKUP(D532,Insumos!$B$1:$C$15011,2,FALSE)</f>
        <v>UN</v>
      </c>
      <c r="F532" s="416">
        <v>125</v>
      </c>
      <c r="G532" s="417">
        <f>VLOOKUP(D532,Insumos!$B$1:$D$15011,3,FALSE)</f>
        <v>1.85</v>
      </c>
      <c r="H532" s="415">
        <f>_xlfn.IFS(B532="Serviço",SUMIFS($H533:H$1539,$C533:C$1539,$C532),B532="Insumo",F532*G532,B532="Etapa","")</f>
        <v>231.25</v>
      </c>
      <c r="I532" s="40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4.25" hidden="1" customHeight="1" outlineLevel="2" x14ac:dyDescent="0.3">
      <c r="A533" s="406">
        <f t="shared" si="20"/>
        <v>1</v>
      </c>
      <c r="B533" s="406" t="s">
        <v>1385</v>
      </c>
      <c r="C533" s="406" t="str">
        <f t="shared" si="19"/>
        <v>Tijolo refratário para churrasqueiras 2,5x11,5x23cm com argamassa</v>
      </c>
      <c r="D533" s="406" t="s">
        <v>991</v>
      </c>
      <c r="E533" s="407" t="str">
        <f>VLOOKUP(D533,Insumos!$B$1:$C$15011,2,FALSE)</f>
        <v>M3</v>
      </c>
      <c r="F533" s="416">
        <v>40</v>
      </c>
      <c r="G533" s="417">
        <f>VLOOKUP(D533,Insumos!$B$1:$D$15011,3,FALSE)</f>
        <v>1.75</v>
      </c>
      <c r="H533" s="415">
        <f>_xlfn.IFS(B533="Serviço",SUMIFS($H534:H$1539,$C534:C$1539,$C533),B533="Insumo",F533*G533,B533="Etapa","")</f>
        <v>70</v>
      </c>
      <c r="I533" s="40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4.25" hidden="1" customHeight="1" outlineLevel="1" x14ac:dyDescent="0.3">
      <c r="A534" s="406">
        <f t="shared" si="20"/>
        <v>1</v>
      </c>
      <c r="B534" s="406" t="s">
        <v>593</v>
      </c>
      <c r="C534" s="406" t="str">
        <f t="shared" si="19"/>
        <v>Encunhamento De Alvenaria De Vedação Com Argamassa Expansiva</v>
      </c>
      <c r="D534" s="406" t="s">
        <v>1440</v>
      </c>
      <c r="E534" s="407" t="e">
        <f>VLOOKUP(D534,Insumos!$B$1:$C$15011,2,FALSE)</f>
        <v>#N/A</v>
      </c>
      <c r="F534" s="406"/>
      <c r="G534" s="417" t="e">
        <f>VLOOKUP(D534,Insumos!$B$1:$D$15011,3,FALSE)</f>
        <v>#N/A</v>
      </c>
      <c r="H534" s="415">
        <f>_xlfn.IFS(B534="Serviço",SUMIFS($H535:H$1539,$C535:C$1539,$C534),B534="Insumo",F534*G534,B534="Etapa","")</f>
        <v>14.787500000000001</v>
      </c>
      <c r="I534" s="408" t="s">
        <v>167</v>
      </c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4.25" hidden="1" customHeight="1" outlineLevel="2" x14ac:dyDescent="0.3">
      <c r="A535" s="406">
        <f t="shared" si="20"/>
        <v>6</v>
      </c>
      <c r="B535" s="406" t="s">
        <v>1385</v>
      </c>
      <c r="C535" s="406" t="str">
        <f t="shared" si="19"/>
        <v>Encunhamento De Alvenaria De Vedação Com Argamassa Expansiva</v>
      </c>
      <c r="D535" s="406" t="s">
        <v>996</v>
      </c>
      <c r="E535" s="407" t="str">
        <f>VLOOKUP(D535,Insumos!$B$1:$C$15011,2,FALSE)</f>
        <v>M3</v>
      </c>
      <c r="F535" s="416">
        <v>3.5000000000000001E-3</v>
      </c>
      <c r="G535" s="417">
        <f>VLOOKUP(D535,Insumos!$B$1:$D$15011,3,FALSE)</f>
        <v>425</v>
      </c>
      <c r="H535" s="415">
        <f>_xlfn.IFS(B535="Serviço",SUMIFS($H536:H$1539,$C536:C$1539,$C535),B535="Insumo",F535*G535,B535="Etapa","")</f>
        <v>1.4875</v>
      </c>
      <c r="I535" s="40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4.25" hidden="1" customHeight="1" outlineLevel="2" x14ac:dyDescent="0.3">
      <c r="A536" s="406">
        <f t="shared" si="20"/>
        <v>2</v>
      </c>
      <c r="B536" s="406" t="s">
        <v>1385</v>
      </c>
      <c r="C536" s="406" t="str">
        <f t="shared" si="19"/>
        <v>Encunhamento De Alvenaria De Vedação Com Argamassa Expansiva</v>
      </c>
      <c r="D536" s="406" t="s">
        <v>1215</v>
      </c>
      <c r="E536" s="407" t="str">
        <f>VLOOKUP(D536,Insumos!$B$1:$C$15011,2,FALSE)</f>
        <v>KG</v>
      </c>
      <c r="F536" s="416">
        <v>7.0000000000000007E-2</v>
      </c>
      <c r="G536" s="417">
        <f>VLOOKUP(D536,Insumos!$B$1:$D$15011,3,FALSE)</f>
        <v>190</v>
      </c>
      <c r="H536" s="415">
        <f>_xlfn.IFS(B536="Serviço",SUMIFS($H537:H$1539,$C537:C$1539,$C536),B536="Insumo",F536*G536,B536="Etapa","")</f>
        <v>13.3</v>
      </c>
      <c r="I536" s="40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4.25" hidden="1" customHeight="1" outlineLevel="1" x14ac:dyDescent="0.3">
      <c r="A537" s="406">
        <f t="shared" si="20"/>
        <v>1</v>
      </c>
      <c r="B537" s="406" t="s">
        <v>593</v>
      </c>
      <c r="C537" s="406" t="str">
        <f t="shared" si="19"/>
        <v>Tela soldada para ligacao alvenaria/estrutura</v>
      </c>
      <c r="D537" s="406" t="s">
        <v>730</v>
      </c>
      <c r="E537" s="407" t="e">
        <f>VLOOKUP(D537,Insumos!$B$1:$C$15011,2,FALSE)</f>
        <v>#N/A</v>
      </c>
      <c r="F537" s="406"/>
      <c r="G537" s="417" t="e">
        <f>VLOOKUP(D537,Insumos!$B$1:$D$15011,3,FALSE)</f>
        <v>#N/A</v>
      </c>
      <c r="H537" s="415">
        <f>_xlfn.IFS(B537="Serviço",SUMIFS($H538:H$1539,$C538:C$1539,$C537),B537="Insumo",F537*G537,B537="Etapa","")</f>
        <v>4.1071999999999997</v>
      </c>
      <c r="I537" s="408" t="s">
        <v>167</v>
      </c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4.25" hidden="1" customHeight="1" outlineLevel="2" x14ac:dyDescent="0.3">
      <c r="A538" s="406">
        <f t="shared" si="20"/>
        <v>1</v>
      </c>
      <c r="B538" s="406" t="s">
        <v>1385</v>
      </c>
      <c r="C538" s="406" t="str">
        <f t="shared" si="19"/>
        <v>Tela soldada para ligacao alvenaria/estrutura</v>
      </c>
      <c r="D538" s="406" t="s">
        <v>1056</v>
      </c>
      <c r="E538" s="407" t="str">
        <f>VLOOKUP(D538,Insumos!$B$1:$C$15011,2,FALSE)</f>
        <v>UN</v>
      </c>
      <c r="F538" s="416">
        <v>2</v>
      </c>
      <c r="G538" s="417">
        <f>VLOOKUP(D538,Insumos!$B$1:$D$15011,3,FALSE)</f>
        <v>0.43359999999999999</v>
      </c>
      <c r="H538" s="415">
        <f>_xlfn.IFS(B538="Serviço",SUMIFS($H539:H$1539,$C539:C$1539,$C538),B538="Insumo",F538*G538,B538="Etapa","")</f>
        <v>0.86719999999999997</v>
      </c>
      <c r="I538" s="40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4.25" hidden="1" customHeight="1" outlineLevel="2" x14ac:dyDescent="0.3">
      <c r="A539" s="406">
        <f t="shared" si="20"/>
        <v>1</v>
      </c>
      <c r="B539" s="406" t="s">
        <v>1385</v>
      </c>
      <c r="C539" s="406" t="str">
        <f t="shared" si="19"/>
        <v>Tela soldada para ligacao alvenaria/estrutura</v>
      </c>
      <c r="D539" s="406" t="s">
        <v>955</v>
      </c>
      <c r="E539" s="407" t="str">
        <f>VLOOKUP(D539,Insumos!$B$1:$C$15011,2,FALSE)</f>
        <v>UN</v>
      </c>
      <c r="F539" s="416">
        <v>1</v>
      </c>
      <c r="G539" s="417">
        <f>VLOOKUP(D539,Insumos!$B$1:$D$15011,3,FALSE)</f>
        <v>2.5</v>
      </c>
      <c r="H539" s="415">
        <f>_xlfn.IFS(B539="Serviço",SUMIFS($H540:H$1539,$C540:C$1539,$C539),B539="Insumo",F539*G539,B539="Etapa","")</f>
        <v>2.5</v>
      </c>
      <c r="I539" s="40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4.25" hidden="1" customHeight="1" outlineLevel="2" x14ac:dyDescent="0.3">
      <c r="A540" s="406">
        <f t="shared" si="20"/>
        <v>1</v>
      </c>
      <c r="B540" s="406" t="s">
        <v>1385</v>
      </c>
      <c r="C540" s="406" t="str">
        <f t="shared" si="19"/>
        <v>Tela soldada para ligacao alvenaria/estrutura</v>
      </c>
      <c r="D540" s="406" t="s">
        <v>1217</v>
      </c>
      <c r="E540" s="407" t="str">
        <f>VLOOKUP(D540,Insumos!$B$1:$C$15011,2,FALSE)</f>
        <v>UN</v>
      </c>
      <c r="F540" s="416">
        <v>2</v>
      </c>
      <c r="G540" s="417">
        <f>VLOOKUP(D540,Insumos!$B$1:$D$15011,3,FALSE)</f>
        <v>0.37</v>
      </c>
      <c r="H540" s="415">
        <f>_xlfn.IFS(B540="Serviço",SUMIFS($H541:H$1539,$C541:C$1539,$C540),B540="Insumo",F540*G540,B540="Etapa","")</f>
        <v>0.74</v>
      </c>
      <c r="I540" s="40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4.25" hidden="1" customHeight="1" outlineLevel="1" x14ac:dyDescent="0.3">
      <c r="A541" s="406">
        <f t="shared" si="20"/>
        <v>1</v>
      </c>
      <c r="B541" s="406" t="s">
        <v>593</v>
      </c>
      <c r="C541" s="406" t="str">
        <f t="shared" si="19"/>
        <v>Verga/contraverga de concreto, moldada in loco</v>
      </c>
      <c r="D541" s="406" t="s">
        <v>731</v>
      </c>
      <c r="E541" s="407" t="e">
        <f>VLOOKUP(D541,Insumos!$B$1:$C$15011,2,FALSE)</f>
        <v>#N/A</v>
      </c>
      <c r="F541" s="406"/>
      <c r="G541" s="417" t="e">
        <f>VLOOKUP(D541,Insumos!$B$1:$D$15011,3,FALSE)</f>
        <v>#N/A</v>
      </c>
      <c r="H541" s="415">
        <f>_xlfn.IFS(B541="Serviço",SUMIFS($H542:H$1539,$C542:C$1539,$C541),B541="Insumo",F541*G541,B541="Etapa","")</f>
        <v>54.16429590245879</v>
      </c>
      <c r="I541" s="408" t="s">
        <v>167</v>
      </c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4.25" hidden="1" customHeight="1" outlineLevel="2" x14ac:dyDescent="0.3">
      <c r="A542" s="406">
        <f t="shared" si="20"/>
        <v>5</v>
      </c>
      <c r="B542" s="406" t="s">
        <v>1385</v>
      </c>
      <c r="C542" s="406" t="str">
        <f t="shared" si="19"/>
        <v>Verga/contraverga de concreto, moldada in loco</v>
      </c>
      <c r="D542" s="406" t="s">
        <v>943</v>
      </c>
      <c r="E542" s="407" t="str">
        <f>VLOOKUP(D542,Insumos!$B$1:$C$15011,2,FALSE)</f>
        <v>KG</v>
      </c>
      <c r="F542" s="416">
        <v>0.87690000000000001</v>
      </c>
      <c r="G542" s="417">
        <f>VLOOKUP(D542,Insumos!$B$1:$D$15011,3,FALSE)</f>
        <v>5.89</v>
      </c>
      <c r="H542" s="415">
        <f>_xlfn.IFS(B542="Serviço",SUMIFS($H543:H$1539,$C543:C$1539,$C542),B542="Insumo",F542*G542,B542="Etapa","")</f>
        <v>5.1649409999999998</v>
      </c>
      <c r="I542" s="40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4.25" hidden="1" customHeight="1" outlineLevel="2" x14ac:dyDescent="0.3">
      <c r="A543" s="406">
        <f t="shared" si="20"/>
        <v>27</v>
      </c>
      <c r="B543" s="406" t="s">
        <v>1385</v>
      </c>
      <c r="C543" s="406" t="str">
        <f t="shared" si="19"/>
        <v>Verga/contraverga de concreto, moldada in loco</v>
      </c>
      <c r="D543" s="406" t="s">
        <v>1271</v>
      </c>
      <c r="E543" s="407" t="str">
        <f>VLOOKUP(D543,Insumos!$B$1:$C$15011,2,FALSE)</f>
        <v>KG</v>
      </c>
      <c r="F543" s="416">
        <v>9.7280000000000005E-3</v>
      </c>
      <c r="G543" s="417">
        <f>VLOOKUP(D543,Insumos!$B$1:$D$15011,3,FALSE)</f>
        <v>18.93</v>
      </c>
      <c r="H543" s="415">
        <f>_xlfn.IFS(B543="Serviço",SUMIFS($H544:H$1539,$C544:C$1539,$C543),B543="Insumo",F543*G543,B543="Etapa","")</f>
        <v>0.18415104000000002</v>
      </c>
      <c r="I543" s="40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4.25" hidden="1" customHeight="1" outlineLevel="2" x14ac:dyDescent="0.3">
      <c r="A544" s="406">
        <f t="shared" si="20"/>
        <v>1</v>
      </c>
      <c r="B544" s="406" t="s">
        <v>1385</v>
      </c>
      <c r="C544" s="406" t="str">
        <f t="shared" si="19"/>
        <v>Verga/contraverga de concreto, moldada in loco</v>
      </c>
      <c r="D544" s="406" t="s">
        <v>950</v>
      </c>
      <c r="E544" s="407" t="str">
        <f>VLOOKUP(D544,Insumos!$B$1:$C$15011,2,FALSE)</f>
        <v>UN</v>
      </c>
      <c r="F544" s="416">
        <v>6</v>
      </c>
      <c r="G544" s="417">
        <f>VLOOKUP(D544,Insumos!$B$1:$D$15011,3,FALSE)</f>
        <v>0.43</v>
      </c>
      <c r="H544" s="415">
        <f>_xlfn.IFS(B544="Serviço",SUMIFS($H545:H$1539,$C545:C$1539,$C544),B544="Insumo",F544*G544,B544="Etapa","")</f>
        <v>2.58</v>
      </c>
      <c r="I544" s="40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4.25" hidden="1" customHeight="1" outlineLevel="2" x14ac:dyDescent="0.3">
      <c r="A545" s="406">
        <f t="shared" si="20"/>
        <v>3</v>
      </c>
      <c r="B545" s="406" t="s">
        <v>1385</v>
      </c>
      <c r="C545" s="406" t="str">
        <f t="shared" si="19"/>
        <v>Verga/contraverga de concreto, moldada in loco</v>
      </c>
      <c r="D545" s="406" t="s">
        <v>1033</v>
      </c>
      <c r="E545" s="407" t="str">
        <f>VLOOKUP(D545,Insumos!$B$1:$C$15011,2,FALSE)</f>
        <v>M3</v>
      </c>
      <c r="F545" s="416">
        <v>3.2000000000000001E-2</v>
      </c>
      <c r="G545" s="417">
        <f>VLOOKUP(D545,Insumos!$B$1:$D$15011,3,FALSE)</f>
        <v>508.2</v>
      </c>
      <c r="H545" s="415">
        <f>_xlfn.IFS(B545="Serviço",SUMIFS($H546:H$1539,$C546:C$1539,$C545),B545="Insumo",F545*G545,B545="Etapa","")</f>
        <v>16.2624</v>
      </c>
      <c r="I545" s="40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4.25" hidden="1" customHeight="1" outlineLevel="2" x14ac:dyDescent="0.3">
      <c r="A546" s="406">
        <f t="shared" si="20"/>
        <v>8</v>
      </c>
      <c r="B546" s="406" t="s">
        <v>1385</v>
      </c>
      <c r="C546" s="406" t="str">
        <f t="shared" si="19"/>
        <v>Verga/contraverga de concreto, moldada in loco</v>
      </c>
      <c r="D546" s="406" t="s">
        <v>1178</v>
      </c>
      <c r="E546" s="407" t="str">
        <f>VLOOKUP(D546,Insumos!$B$1:$C$15011,2,FALSE)</f>
        <v>L</v>
      </c>
      <c r="F546" s="416">
        <v>8.9999999999999993E-3</v>
      </c>
      <c r="G546" s="417">
        <f>VLOOKUP(D546,Insumos!$B$1:$D$15011,3,FALSE)</f>
        <v>15.55</v>
      </c>
      <c r="H546" s="415">
        <f>_xlfn.IFS(B546="Serviço",SUMIFS($H547:H$1539,$C547:C$1539,$C546),B546="Insumo",F546*G546,B546="Etapa","")</f>
        <v>0.13994999999999999</v>
      </c>
      <c r="I546" s="419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4.25" hidden="1" customHeight="1" outlineLevel="2" x14ac:dyDescent="0.3">
      <c r="A547" s="406">
        <f t="shared" si="20"/>
        <v>7</v>
      </c>
      <c r="B547" s="406" t="s">
        <v>1385</v>
      </c>
      <c r="C547" s="406" t="str">
        <f t="shared" si="19"/>
        <v>Verga/contraverga de concreto, moldada in loco</v>
      </c>
      <c r="D547" s="406" t="s">
        <v>1186</v>
      </c>
      <c r="E547" s="407" t="str">
        <f>VLOOKUP(D547,Insumos!$B$1:$C$15011,2,FALSE)</f>
        <v>M3</v>
      </c>
      <c r="F547" s="416">
        <v>1.5225000000000001E-2</v>
      </c>
      <c r="G547" s="417">
        <f>VLOOKUP(D547,Insumos!$B$1:$D$15011,3,FALSE)</f>
        <v>1100</v>
      </c>
      <c r="H547" s="415">
        <f>_xlfn.IFS(B547="Serviço",SUMIFS($H548:H$1539,$C548:C$1539,$C547),B547="Insumo",F547*G547,B547="Etapa","")</f>
        <v>16.747500000000002</v>
      </c>
      <c r="I547" s="40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4.25" hidden="1" customHeight="1" outlineLevel="2" x14ac:dyDescent="0.3">
      <c r="A548" s="406">
        <f t="shared" si="20"/>
        <v>11</v>
      </c>
      <c r="B548" s="406" t="s">
        <v>1385</v>
      </c>
      <c r="C548" s="406" t="str">
        <f t="shared" si="19"/>
        <v>Verga/contraverga de concreto, moldada in loco</v>
      </c>
      <c r="D548" s="406" t="s">
        <v>1188</v>
      </c>
      <c r="E548" s="407" t="str">
        <f>VLOOKUP(D548,Insumos!$B$1:$C$15011,2,FALSE)</f>
        <v>M3</v>
      </c>
      <c r="F548" s="416">
        <v>1.8749999999999999E-3</v>
      </c>
      <c r="G548" s="417">
        <f>VLOOKUP(D548,Insumos!$B$1:$D$15011,3,FALSE)</f>
        <v>1050</v>
      </c>
      <c r="H548" s="415">
        <f>_xlfn.IFS(B548="Serviço",SUMIFS($H549:H$1539,$C549:C$1539,$C548),B548="Insumo",F548*G548,B548="Etapa","")</f>
        <v>1.96875</v>
      </c>
      <c r="I548" s="40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4.25" hidden="1" customHeight="1" outlineLevel="2" x14ac:dyDescent="0.3">
      <c r="A549" s="406">
        <f t="shared" si="20"/>
        <v>5</v>
      </c>
      <c r="B549" s="406" t="s">
        <v>1385</v>
      </c>
      <c r="C549" s="406" t="str">
        <f t="shared" si="19"/>
        <v>Verga/contraverga de concreto, moldada in loco</v>
      </c>
      <c r="D549" s="406" t="s">
        <v>1191</v>
      </c>
      <c r="E549" s="407" t="str">
        <f>VLOOKUP(D549,Insumos!$B$1:$C$15011,2,FALSE)</f>
        <v>M</v>
      </c>
      <c r="F549" s="416">
        <v>0.86175223739990581</v>
      </c>
      <c r="G549" s="417">
        <f>VLOOKUP(D549,Insumos!$B$1:$D$15011,3,FALSE)</f>
        <v>12.9</v>
      </c>
      <c r="H549" s="415">
        <f>_xlfn.IFS(B549="Serviço",SUMIFS($H550:H$1539,$C550:C$1539,$C549),B549="Insumo",F549*G549,B549="Etapa","")</f>
        <v>11.116603862458785</v>
      </c>
      <c r="I549" s="40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4.25" hidden="1" customHeight="1" outlineLevel="1" x14ac:dyDescent="0.3">
      <c r="A550" s="406">
        <f t="shared" si="20"/>
        <v>1</v>
      </c>
      <c r="B550" s="406" t="s">
        <v>593</v>
      </c>
      <c r="C550" s="406" t="str">
        <f t="shared" si="19"/>
        <v>Parede Com Sistema Em Chapas De Gesso Para Drywall, Uso Interno, Montante 70mm, Com Duas Face Simples Standart e isolamento com Lâ de Vidro (ST/70/ST)</v>
      </c>
      <c r="D550" s="406" t="s">
        <v>1441</v>
      </c>
      <c r="E550" s="407" t="e">
        <f>VLOOKUP(D550,Insumos!$B$1:$C$15011,2,FALSE)</f>
        <v>#N/A</v>
      </c>
      <c r="F550" s="406"/>
      <c r="G550" s="417" t="e">
        <f>VLOOKUP(D550,Insumos!$B$1:$D$15011,3,FALSE)</f>
        <v>#N/A</v>
      </c>
      <c r="H550" s="415">
        <f>_xlfn.IFS(B550="Serviço",SUMIFS($H551:H$1539,$C551:C$1539,$C550),B550="Insumo",F550*G550,B550="Etapa","")</f>
        <v>278.15992300000005</v>
      </c>
      <c r="I550" s="408" t="s">
        <v>167</v>
      </c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4.25" hidden="1" customHeight="1" outlineLevel="2" x14ac:dyDescent="0.3">
      <c r="A551" s="406">
        <f t="shared" si="20"/>
        <v>5</v>
      </c>
      <c r="B551" s="406" t="s">
        <v>1385</v>
      </c>
      <c r="C551" s="406" t="str">
        <f t="shared" si="19"/>
        <v>Parede Com Sistema Em Chapas De Gesso Para Drywall, Uso Interno, Montante 70mm, Com Duas Face Simples Standart e isolamento com Lâ de Vidro (ST/70/ST)</v>
      </c>
      <c r="D551" s="406" t="s">
        <v>1347</v>
      </c>
      <c r="E551" s="407" t="str">
        <f>VLOOKUP(D551,Insumos!$B$1:$C$15011,2,FALSE)</f>
        <v>M2</v>
      </c>
      <c r="F551" s="416">
        <v>1</v>
      </c>
      <c r="G551" s="417">
        <f>VLOOKUP(D551,Insumos!$B$1:$D$15011,3,FALSE)</f>
        <v>40</v>
      </c>
      <c r="H551" s="415">
        <f>_xlfn.IFS(B551="Serviço",SUMIFS($H552:H$1539,$C552:C$1539,$C551),B551="Insumo",F551*G551,B551="Etapa","")</f>
        <v>40</v>
      </c>
      <c r="I551" s="40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4.25" hidden="1" customHeight="1" outlineLevel="2" x14ac:dyDescent="0.3">
      <c r="A552" s="406">
        <f t="shared" si="20"/>
        <v>2</v>
      </c>
      <c r="B552" s="406" t="s">
        <v>1385</v>
      </c>
      <c r="C552" s="406" t="str">
        <f t="shared" si="19"/>
        <v>Parede Com Sistema Em Chapas De Gesso Para Drywall, Uso Interno, Montante 70mm, Com Duas Face Simples Standart e isolamento com Lâ de Vidro (ST/70/ST)</v>
      </c>
      <c r="D552" s="406" t="s">
        <v>1047</v>
      </c>
      <c r="E552" s="407" t="str">
        <f>VLOOKUP(D552,Insumos!$B$1:$C$15011,2,FALSE)</f>
        <v>M2</v>
      </c>
      <c r="F552" s="416">
        <v>2.1059999999999999</v>
      </c>
      <c r="G552" s="417">
        <f>VLOOKUP(D552,Insumos!$B$1:$D$15011,3,FALSE)</f>
        <v>19.8</v>
      </c>
      <c r="H552" s="415">
        <f>_xlfn.IFS(B552="Serviço",SUMIFS($H553:H$1539,$C553:C$1539,$C552),B552="Insumo",F552*G552,B552="Etapa","")</f>
        <v>41.698799999999999</v>
      </c>
      <c r="I552" s="40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4.25" hidden="1" customHeight="1" outlineLevel="2" x14ac:dyDescent="0.3">
      <c r="A553" s="406">
        <f t="shared" si="20"/>
        <v>5</v>
      </c>
      <c r="B553" s="406" t="s">
        <v>1385</v>
      </c>
      <c r="C553" s="406" t="str">
        <f t="shared" si="19"/>
        <v>Parede Com Sistema Em Chapas De Gesso Para Drywall, Uso Interno, Montante 70mm, Com Duas Face Simples Standart e isolamento com Lâ de Vidro (ST/70/ST)</v>
      </c>
      <c r="D553" s="406" t="s">
        <v>1055</v>
      </c>
      <c r="E553" s="407" t="str">
        <f>VLOOKUP(D553,Insumos!$B$1:$C$15011,2,FALSE)</f>
        <v>UN</v>
      </c>
      <c r="F553" s="416">
        <v>5.92</v>
      </c>
      <c r="G553" s="417">
        <f>VLOOKUP(D553,Insumos!$B$1:$D$15011,3,FALSE)</f>
        <v>0.504</v>
      </c>
      <c r="H553" s="415">
        <f>_xlfn.IFS(B553="Serviço",SUMIFS($H554:H$1539,$C554:C$1539,$C553),B553="Insumo",F553*G553,B553="Etapa","")</f>
        <v>2.9836800000000001</v>
      </c>
      <c r="I553" s="40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4.25" hidden="1" customHeight="1" outlineLevel="2" x14ac:dyDescent="0.3">
      <c r="A554" s="406">
        <f t="shared" si="20"/>
        <v>4</v>
      </c>
      <c r="B554" s="406" t="s">
        <v>1385</v>
      </c>
      <c r="C554" s="406" t="str">
        <f t="shared" si="19"/>
        <v>Parede Com Sistema Em Chapas De Gesso Para Drywall, Uso Interno, Montante 70mm, Com Duas Face Simples Standart e isolamento com Lâ de Vidro (ST/70/ST)</v>
      </c>
      <c r="D554" s="406" t="s">
        <v>1051</v>
      </c>
      <c r="E554" s="407" t="str">
        <f>VLOOKUP(D554,Insumos!$B$1:$C$15011,2,FALSE)</f>
        <v>M</v>
      </c>
      <c r="F554" s="416">
        <v>1.8233999999999999</v>
      </c>
      <c r="G554" s="417">
        <f>VLOOKUP(D554,Insumos!$B$1:$D$15011,3,FALSE)</f>
        <v>7.03</v>
      </c>
      <c r="H554" s="415">
        <f>_xlfn.IFS(B554="Serviço",SUMIFS($H555:H$1539,$C555:C$1539,$C554),B554="Insumo",F554*G554,B554="Etapa","")</f>
        <v>12.818502000000001</v>
      </c>
      <c r="I554" s="40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4.25" hidden="1" customHeight="1" outlineLevel="2" x14ac:dyDescent="0.3">
      <c r="A555" s="406">
        <f t="shared" si="20"/>
        <v>4</v>
      </c>
      <c r="B555" s="406" t="s">
        <v>1385</v>
      </c>
      <c r="C555" s="406" t="str">
        <f t="shared" si="19"/>
        <v>Parede Com Sistema Em Chapas De Gesso Para Drywall, Uso Interno, Montante 70mm, Com Duas Face Simples Standart e isolamento com Lâ de Vidro (ST/70/ST)</v>
      </c>
      <c r="D555" s="406" t="s">
        <v>1053</v>
      </c>
      <c r="E555" s="407" t="str">
        <f>VLOOKUP(D555,Insumos!$B$1:$C$15011,2,FALSE)</f>
        <v>M</v>
      </c>
      <c r="F555" s="416">
        <v>5.8277999999999999</v>
      </c>
      <c r="G555" s="417">
        <f>VLOOKUP(D555,Insumos!$B$1:$D$15011,3,FALSE)</f>
        <v>7.98</v>
      </c>
      <c r="H555" s="415">
        <f>_xlfn.IFS(B555="Serviço",SUMIFS($H556:H$1539,$C556:C$1539,$C555),B555="Insumo",F555*G555,B555="Etapa","")</f>
        <v>46.505844000000003</v>
      </c>
      <c r="I555" s="40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4.25" hidden="1" customHeight="1" outlineLevel="2" x14ac:dyDescent="0.3">
      <c r="A556" s="406">
        <f t="shared" si="20"/>
        <v>5</v>
      </c>
      <c r="B556" s="406" t="s">
        <v>1385</v>
      </c>
      <c r="C556" s="406" t="str">
        <f t="shared" si="19"/>
        <v>Parede Com Sistema Em Chapas De Gesso Para Drywall, Uso Interno, Montante 70mm, Com Duas Face Simples Standart e isolamento com Lâ de Vidro (ST/70/ST)</v>
      </c>
      <c r="D556" s="406" t="s">
        <v>1045</v>
      </c>
      <c r="E556" s="407" t="str">
        <f>VLOOKUP(D556,Insumos!$B$1:$C$15011,2,FALSE)</f>
        <v>KG</v>
      </c>
      <c r="F556" s="416">
        <v>1.0978000000000001</v>
      </c>
      <c r="G556" s="417">
        <f>VLOOKUP(D556,Insumos!$B$1:$D$15011,3,FALSE)</f>
        <v>3.43</v>
      </c>
      <c r="H556" s="415">
        <f>_xlfn.IFS(B556="Serviço",SUMIFS($H557:H$1539,$C557:C$1539,$C556),B556="Insumo",F556*G556,B556="Etapa","")</f>
        <v>3.7654540000000005</v>
      </c>
      <c r="I556" s="40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4.25" hidden="1" customHeight="1" outlineLevel="2" x14ac:dyDescent="0.3">
      <c r="A557" s="406">
        <f t="shared" si="20"/>
        <v>5</v>
      </c>
      <c r="B557" s="406" t="s">
        <v>1385</v>
      </c>
      <c r="C557" s="406" t="str">
        <f t="shared" si="19"/>
        <v>Parede Com Sistema Em Chapas De Gesso Para Drywall, Uso Interno, Montante 70mm, Com Duas Face Simples Standart e isolamento com Lâ de Vidro (ST/70/ST)</v>
      </c>
      <c r="D557" s="406" t="s">
        <v>1042</v>
      </c>
      <c r="E557" s="407" t="str">
        <f>VLOOKUP(D557,Insumos!$B$1:$C$15011,2,FALSE)</f>
        <v>M</v>
      </c>
      <c r="F557" s="416">
        <v>2.5026999999999999</v>
      </c>
      <c r="G557" s="417">
        <f>VLOOKUP(D557,Insumos!$B$1:$D$15011,3,FALSE)</f>
        <v>0.31</v>
      </c>
      <c r="H557" s="415">
        <f>_xlfn.IFS(B557="Serviço",SUMIFS($H558:H$1539,$C558:C$1539,$C557),B557="Insumo",F557*G557,B557="Etapa","")</f>
        <v>0.775837</v>
      </c>
      <c r="I557" s="40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4.25" hidden="1" customHeight="1" outlineLevel="2" x14ac:dyDescent="0.3">
      <c r="A558" s="406">
        <f t="shared" si="20"/>
        <v>5</v>
      </c>
      <c r="B558" s="406" t="s">
        <v>1385</v>
      </c>
      <c r="C558" s="406" t="str">
        <f t="shared" si="19"/>
        <v>Parede Com Sistema Em Chapas De Gesso Para Drywall, Uso Interno, Montante 70mm, Com Duas Face Simples Standart e isolamento com Lâ de Vidro (ST/70/ST)</v>
      </c>
      <c r="D558" s="406" t="s">
        <v>1044</v>
      </c>
      <c r="E558" s="407" t="str">
        <f>VLOOKUP(D558,Insumos!$B$1:$C$15011,2,FALSE)</f>
        <v>M</v>
      </c>
      <c r="F558" s="416">
        <v>1.5851</v>
      </c>
      <c r="G558" s="417">
        <f>VLOOKUP(D558,Insumos!$B$1:$D$15011,3,FALSE)</f>
        <v>2.74</v>
      </c>
      <c r="H558" s="415">
        <f>_xlfn.IFS(B558="Serviço",SUMIFS($H559:H$1539,$C559:C$1539,$C558),B558="Insumo",F558*G558,B558="Etapa","")</f>
        <v>4.3431740000000003</v>
      </c>
      <c r="I558" s="40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4.25" hidden="1" customHeight="1" outlineLevel="2" x14ac:dyDescent="0.3">
      <c r="A559" s="406">
        <f t="shared" si="20"/>
        <v>5</v>
      </c>
      <c r="B559" s="406" t="s">
        <v>1385</v>
      </c>
      <c r="C559" s="406" t="str">
        <f t="shared" si="19"/>
        <v>Parede Com Sistema Em Chapas De Gesso Para Drywall, Uso Interno, Montante 70mm, Com Duas Face Simples Standart e isolamento com Lâ de Vidro (ST/70/ST)</v>
      </c>
      <c r="D559" s="406" t="s">
        <v>1049</v>
      </c>
      <c r="E559" s="407" t="str">
        <f>VLOOKUP(D559,Insumos!$B$1:$C$15011,2,FALSE)</f>
        <v>UN</v>
      </c>
      <c r="F559" s="416">
        <v>20.186800000000002</v>
      </c>
      <c r="G559" s="417">
        <f>VLOOKUP(D559,Insumos!$B$1:$D$15011,3,FALSE)</f>
        <v>0.09</v>
      </c>
      <c r="H559" s="415">
        <f>_xlfn.IFS(B559="Serviço",SUMIFS($H560:H$1539,$C560:C$1539,$C559),B559="Insumo",F559*G559,B559="Etapa","")</f>
        <v>1.8168120000000001</v>
      </c>
      <c r="I559" s="40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4.25" hidden="1" customHeight="1" outlineLevel="2" x14ac:dyDescent="0.3">
      <c r="A560" s="406">
        <f t="shared" si="20"/>
        <v>5</v>
      </c>
      <c r="B560" s="406" t="s">
        <v>1385</v>
      </c>
      <c r="C560" s="406" t="str">
        <f t="shared" si="19"/>
        <v>Parede Com Sistema Em Chapas De Gesso Para Drywall, Uso Interno, Montante 70mm, Com Duas Face Simples Standart e isolamento com Lâ de Vidro (ST/70/ST)</v>
      </c>
      <c r="D560" s="406" t="s">
        <v>1050</v>
      </c>
      <c r="E560" s="407" t="str">
        <f>VLOOKUP(D560,Insumos!$B$1:$C$15011,2,FALSE)</f>
        <v>UN</v>
      </c>
      <c r="F560" s="416">
        <v>0.54410000000000003</v>
      </c>
      <c r="G560" s="417">
        <f>VLOOKUP(D560,Insumos!$B$1:$D$15011,3,FALSE)</f>
        <v>0.2</v>
      </c>
      <c r="H560" s="415">
        <f>_xlfn.IFS(B560="Serviço",SUMIFS($H561:H$1539,$C561:C$1539,$C560),B560="Insumo",F560*G560,B560="Etapa","")</f>
        <v>0.10882000000000001</v>
      </c>
      <c r="I560" s="40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4.25" hidden="1" customHeight="1" outlineLevel="2" x14ac:dyDescent="0.3">
      <c r="A561" s="406">
        <f t="shared" si="20"/>
        <v>5</v>
      </c>
      <c r="B561" s="406" t="s">
        <v>1385</v>
      </c>
      <c r="C561" s="406" t="str">
        <f t="shared" si="19"/>
        <v>Parede Com Sistema Em Chapas De Gesso Para Drywall, Uso Interno, Montante 70mm, Com Duas Face Simples Standart e isolamento com Lâ de Vidro (ST/70/ST)</v>
      </c>
      <c r="D561" s="406" t="s">
        <v>1048</v>
      </c>
      <c r="E561" s="407" t="str">
        <f>VLOOKUP(D561,Insumos!$B$1:$C$15011,2,FALSE)</f>
        <v>M2</v>
      </c>
      <c r="F561" s="416">
        <v>1.1000000000000001</v>
      </c>
      <c r="G561" s="417">
        <f>VLOOKUP(D561,Insumos!$B$1:$D$15011,3,FALSE)</f>
        <v>112.13</v>
      </c>
      <c r="H561" s="415">
        <f>_xlfn.IFS(B561="Serviço",SUMIFS($H562:H$1539,$C562:C$1539,$C561),B561="Insumo",F561*G561,B561="Etapa","")</f>
        <v>123.343</v>
      </c>
      <c r="I561" s="40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4.25" hidden="1" customHeight="1" outlineLevel="1" x14ac:dyDescent="0.3">
      <c r="A562" s="406">
        <f t="shared" si="20"/>
        <v>1</v>
      </c>
      <c r="B562" s="406" t="s">
        <v>593</v>
      </c>
      <c r="C562" s="406" t="str">
        <f t="shared" si="19"/>
        <v>Fechamento de Shaft em Chapas De Gesso Para Drywall, Uso Interno, Montante 90mm, Com Duas Face Simples Resistente à Umidade e isolamento com Lâ de Vidro (RU/90/RU)</v>
      </c>
      <c r="D562" s="406" t="s">
        <v>1442</v>
      </c>
      <c r="E562" s="407" t="e">
        <f>VLOOKUP(D562,Insumos!$B$1:$C$15011,2,FALSE)</f>
        <v>#N/A</v>
      </c>
      <c r="F562" s="406"/>
      <c r="G562" s="417" t="e">
        <f>VLOOKUP(D562,Insumos!$B$1:$D$15011,3,FALSE)</f>
        <v>#N/A</v>
      </c>
      <c r="H562" s="415">
        <f>_xlfn.IFS(B562="Serviço",SUMIFS($H563:H$1539,$C563:C$1539,$C562),B562="Insumo",F562*G562,B562="Etapa","")</f>
        <v>330.14203600000002</v>
      </c>
      <c r="I562" s="408" t="s">
        <v>167</v>
      </c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4.25" hidden="1" customHeight="1" outlineLevel="2" x14ac:dyDescent="0.3">
      <c r="A563" s="406">
        <f t="shared" si="20"/>
        <v>5</v>
      </c>
      <c r="B563" s="406" t="s">
        <v>1385</v>
      </c>
      <c r="C563" s="406" t="str">
        <f t="shared" si="19"/>
        <v>Fechamento de Shaft em Chapas De Gesso Para Drywall, Uso Interno, Montante 90mm, Com Duas Face Simples Resistente à Umidade e isolamento com Lâ de Vidro (RU/90/RU)</v>
      </c>
      <c r="D563" s="406" t="s">
        <v>1347</v>
      </c>
      <c r="E563" s="407" t="str">
        <f>VLOOKUP(D563,Insumos!$B$1:$C$15011,2,FALSE)</f>
        <v>M2</v>
      </c>
      <c r="F563" s="416">
        <v>1</v>
      </c>
      <c r="G563" s="417">
        <f>VLOOKUP(D563,Insumos!$B$1:$D$15011,3,FALSE)</f>
        <v>40</v>
      </c>
      <c r="H563" s="415">
        <f>_xlfn.IFS(B563="Serviço",SUMIFS($H564:H$1539,$C564:C$1539,$C563),B563="Insumo",F563*G563,B563="Etapa","")</f>
        <v>40</v>
      </c>
      <c r="I563" s="40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4.25" hidden="1" customHeight="1" outlineLevel="2" x14ac:dyDescent="0.3">
      <c r="A564" s="406">
        <f t="shared" si="20"/>
        <v>3</v>
      </c>
      <c r="B564" s="406" t="s">
        <v>1385</v>
      </c>
      <c r="C564" s="406" t="str">
        <f t="shared" si="19"/>
        <v>Fechamento de Shaft em Chapas De Gesso Para Drywall, Uso Interno, Montante 90mm, Com Duas Face Simples Resistente à Umidade e isolamento com Lâ de Vidro (RU/90/RU)</v>
      </c>
      <c r="D564" s="406" t="s">
        <v>1046</v>
      </c>
      <c r="E564" s="407" t="str">
        <f>VLOOKUP(D564,Insumos!$B$1:$C$15011,2,FALSE)</f>
        <v>M2</v>
      </c>
      <c r="F564" s="416">
        <v>2.1059999999999999</v>
      </c>
      <c r="G564" s="417">
        <f>VLOOKUP(D564,Insumos!$B$1:$D$15011,3,FALSE)</f>
        <v>26.12</v>
      </c>
      <c r="H564" s="415">
        <f>_xlfn.IFS(B564="Serviço",SUMIFS($H565:H$1539,$C565:C$1539,$C564),B564="Insumo",F564*G564,B564="Etapa","")</f>
        <v>55.008719999999997</v>
      </c>
      <c r="I564" s="40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4.25" hidden="1" customHeight="1" outlineLevel="2" x14ac:dyDescent="0.3">
      <c r="A565" s="406">
        <f t="shared" si="20"/>
        <v>5</v>
      </c>
      <c r="B565" s="406" t="s">
        <v>1385</v>
      </c>
      <c r="C565" s="406" t="str">
        <f t="shared" si="19"/>
        <v>Fechamento de Shaft em Chapas De Gesso Para Drywall, Uso Interno, Montante 90mm, Com Duas Face Simples Resistente à Umidade e isolamento com Lâ de Vidro (RU/90/RU)</v>
      </c>
      <c r="D565" s="406" t="s">
        <v>1055</v>
      </c>
      <c r="E565" s="407" t="str">
        <f>VLOOKUP(D565,Insumos!$B$1:$C$15011,2,FALSE)</f>
        <v>UN</v>
      </c>
      <c r="F565" s="416">
        <v>5.92</v>
      </c>
      <c r="G565" s="417">
        <f>VLOOKUP(D565,Insumos!$B$1:$D$15011,3,FALSE)</f>
        <v>0.504</v>
      </c>
      <c r="H565" s="415">
        <f>_xlfn.IFS(B565="Serviço",SUMIFS($H566:H$1539,$C566:C$1539,$C565),B565="Insumo",F565*G565,B565="Etapa","")</f>
        <v>2.9836800000000001</v>
      </c>
      <c r="I565" s="40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4.25" hidden="1" customHeight="1" outlineLevel="2" x14ac:dyDescent="0.3">
      <c r="A566" s="406">
        <f t="shared" si="20"/>
        <v>1</v>
      </c>
      <c r="B566" s="406" t="s">
        <v>1385</v>
      </c>
      <c r="C566" s="406" t="str">
        <f t="shared" si="19"/>
        <v>Fechamento de Shaft em Chapas De Gesso Para Drywall, Uso Interno, Montante 90mm, Com Duas Face Simples Resistente à Umidade e isolamento com Lâ de Vidro (RU/90/RU)</v>
      </c>
      <c r="D566" s="406" t="s">
        <v>1052</v>
      </c>
      <c r="E566" s="407" t="str">
        <f>VLOOKUP(D566,Insumos!$B$1:$C$15011,2,FALSE)</f>
        <v>M</v>
      </c>
      <c r="F566" s="416">
        <v>1.5247999999999999</v>
      </c>
      <c r="G566" s="417">
        <f>VLOOKUP(D566,Insumos!$B$1:$D$15011,3,FALSE)</f>
        <v>16.8</v>
      </c>
      <c r="H566" s="415">
        <f>_xlfn.IFS(B566="Serviço",SUMIFS($H567:H$1539,$C567:C$1539,$C566),B566="Insumo",F566*G566,B566="Etapa","")</f>
        <v>25.61664</v>
      </c>
      <c r="I566" s="40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4.25" hidden="1" customHeight="1" outlineLevel="2" x14ac:dyDescent="0.3">
      <c r="A567" s="406">
        <f t="shared" si="20"/>
        <v>1</v>
      </c>
      <c r="B567" s="406" t="s">
        <v>1385</v>
      </c>
      <c r="C567" s="406" t="str">
        <f t="shared" si="19"/>
        <v>Fechamento de Shaft em Chapas De Gesso Para Drywall, Uso Interno, Montante 90mm, Com Duas Face Simples Resistente à Umidade e isolamento com Lâ de Vidro (RU/90/RU)</v>
      </c>
      <c r="D567" s="406" t="s">
        <v>1054</v>
      </c>
      <c r="E567" s="407" t="str">
        <f>VLOOKUP(D567,Insumos!$B$1:$C$15011,2,FALSE)</f>
        <v>M</v>
      </c>
      <c r="F567" s="416">
        <v>4.0011000000000001</v>
      </c>
      <c r="G567" s="417">
        <f>VLOOKUP(D567,Insumos!$B$1:$D$15011,3,FALSE)</f>
        <v>18.09</v>
      </c>
      <c r="H567" s="415">
        <f>_xlfn.IFS(B567="Serviço",SUMIFS($H568:H$1539,$C568:C$1539,$C567),B567="Insumo",F567*G567,B567="Etapa","")</f>
        <v>72.379898999999995</v>
      </c>
      <c r="I567" s="40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4.25" hidden="1" customHeight="1" outlineLevel="2" x14ac:dyDescent="0.3">
      <c r="A568" s="406">
        <f t="shared" si="20"/>
        <v>5</v>
      </c>
      <c r="B568" s="406" t="s">
        <v>1385</v>
      </c>
      <c r="C568" s="406" t="str">
        <f t="shared" si="19"/>
        <v>Fechamento de Shaft em Chapas De Gesso Para Drywall, Uso Interno, Montante 90mm, Com Duas Face Simples Resistente à Umidade e isolamento com Lâ de Vidro (RU/90/RU)</v>
      </c>
      <c r="D568" s="406" t="s">
        <v>1045</v>
      </c>
      <c r="E568" s="407" t="str">
        <f>VLOOKUP(D568,Insumos!$B$1:$C$15011,2,FALSE)</f>
        <v>KG</v>
      </c>
      <c r="F568" s="416">
        <v>1.0978000000000001</v>
      </c>
      <c r="G568" s="417">
        <f>VLOOKUP(D568,Insumos!$B$1:$D$15011,3,FALSE)</f>
        <v>3.43</v>
      </c>
      <c r="H568" s="415">
        <f>_xlfn.IFS(B568="Serviço",SUMIFS($H569:H$1539,$C569:C$1539,$C568),B568="Insumo",F568*G568,B568="Etapa","")</f>
        <v>3.7654540000000005</v>
      </c>
      <c r="I568" s="40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4.25" hidden="1" customHeight="1" outlineLevel="2" x14ac:dyDescent="0.3">
      <c r="A569" s="406">
        <f t="shared" si="20"/>
        <v>5</v>
      </c>
      <c r="B569" s="406" t="s">
        <v>1385</v>
      </c>
      <c r="C569" s="406" t="str">
        <f t="shared" si="19"/>
        <v>Fechamento de Shaft em Chapas De Gesso Para Drywall, Uso Interno, Montante 90mm, Com Duas Face Simples Resistente à Umidade e isolamento com Lâ de Vidro (RU/90/RU)</v>
      </c>
      <c r="D569" s="406" t="s">
        <v>1042</v>
      </c>
      <c r="E569" s="407" t="str">
        <f>VLOOKUP(D569,Insumos!$B$1:$C$15011,2,FALSE)</f>
        <v>M</v>
      </c>
      <c r="F569" s="416">
        <v>2.5026999999999999</v>
      </c>
      <c r="G569" s="417">
        <f>VLOOKUP(D569,Insumos!$B$1:$D$15011,3,FALSE)</f>
        <v>0.31</v>
      </c>
      <c r="H569" s="415">
        <f>_xlfn.IFS(B569="Serviço",SUMIFS($H570:H$1539,$C570:C$1539,$C569),B569="Insumo",F569*G569,B569="Etapa","")</f>
        <v>0.775837</v>
      </c>
      <c r="I569" s="40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4.25" hidden="1" customHeight="1" outlineLevel="2" x14ac:dyDescent="0.3">
      <c r="A570" s="406">
        <f t="shared" si="20"/>
        <v>5</v>
      </c>
      <c r="B570" s="406" t="s">
        <v>1385</v>
      </c>
      <c r="C570" s="406" t="str">
        <f t="shared" si="19"/>
        <v>Fechamento de Shaft em Chapas De Gesso Para Drywall, Uso Interno, Montante 90mm, Com Duas Face Simples Resistente à Umidade e isolamento com Lâ de Vidro (RU/90/RU)</v>
      </c>
      <c r="D570" s="406" t="s">
        <v>1044</v>
      </c>
      <c r="E570" s="407" t="str">
        <f>VLOOKUP(D570,Insumos!$B$1:$C$15011,2,FALSE)</f>
        <v>M</v>
      </c>
      <c r="F570" s="416">
        <v>1.5851</v>
      </c>
      <c r="G570" s="417">
        <f>VLOOKUP(D570,Insumos!$B$1:$D$15011,3,FALSE)</f>
        <v>2.74</v>
      </c>
      <c r="H570" s="415">
        <f>_xlfn.IFS(B570="Serviço",SUMIFS($H571:H$1539,$C571:C$1539,$C570),B570="Insumo",F570*G570,B570="Etapa","")</f>
        <v>4.3431740000000003</v>
      </c>
      <c r="I570" s="40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4.25" hidden="1" customHeight="1" outlineLevel="2" x14ac:dyDescent="0.3">
      <c r="A571" s="406">
        <f t="shared" si="20"/>
        <v>5</v>
      </c>
      <c r="B571" s="406" t="s">
        <v>1385</v>
      </c>
      <c r="C571" s="406" t="str">
        <f t="shared" si="19"/>
        <v>Fechamento de Shaft em Chapas De Gesso Para Drywall, Uso Interno, Montante 90mm, Com Duas Face Simples Resistente à Umidade e isolamento com Lâ de Vidro (RU/90/RU)</v>
      </c>
      <c r="D571" s="406" t="s">
        <v>1049</v>
      </c>
      <c r="E571" s="407" t="str">
        <f>VLOOKUP(D571,Insumos!$B$1:$C$15011,2,FALSE)</f>
        <v>UN</v>
      </c>
      <c r="F571" s="416">
        <v>20.186800000000002</v>
      </c>
      <c r="G571" s="417">
        <f>VLOOKUP(D571,Insumos!$B$1:$D$15011,3,FALSE)</f>
        <v>0.09</v>
      </c>
      <c r="H571" s="415">
        <f>_xlfn.IFS(B571="Serviço",SUMIFS($H572:H$1539,$C572:C$1539,$C571),B571="Insumo",F571*G571,B571="Etapa","")</f>
        <v>1.8168120000000001</v>
      </c>
      <c r="I571" s="40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4.25" hidden="1" customHeight="1" outlineLevel="2" x14ac:dyDescent="0.3">
      <c r="A572" s="406">
        <f t="shared" si="20"/>
        <v>5</v>
      </c>
      <c r="B572" s="406" t="s">
        <v>1385</v>
      </c>
      <c r="C572" s="406" t="str">
        <f t="shared" si="19"/>
        <v>Fechamento de Shaft em Chapas De Gesso Para Drywall, Uso Interno, Montante 90mm, Com Duas Face Simples Resistente à Umidade e isolamento com Lâ de Vidro (RU/90/RU)</v>
      </c>
      <c r="D572" s="406" t="s">
        <v>1050</v>
      </c>
      <c r="E572" s="407" t="str">
        <f>VLOOKUP(D572,Insumos!$B$1:$C$15011,2,FALSE)</f>
        <v>UN</v>
      </c>
      <c r="F572" s="416">
        <v>0.54410000000000003</v>
      </c>
      <c r="G572" s="417">
        <f>VLOOKUP(D572,Insumos!$B$1:$D$15011,3,FALSE)</f>
        <v>0.2</v>
      </c>
      <c r="H572" s="415">
        <f>_xlfn.IFS(B572="Serviço",SUMIFS($H573:H$1539,$C573:C$1539,$C572),B572="Insumo",F572*G572,B572="Etapa","")</f>
        <v>0.10882000000000001</v>
      </c>
      <c r="I572" s="40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4.25" hidden="1" customHeight="1" outlineLevel="2" x14ac:dyDescent="0.3">
      <c r="A573" s="406">
        <f t="shared" si="20"/>
        <v>5</v>
      </c>
      <c r="B573" s="406" t="s">
        <v>1385</v>
      </c>
      <c r="C573" s="406" t="str">
        <f t="shared" si="19"/>
        <v>Fechamento de Shaft em Chapas De Gesso Para Drywall, Uso Interno, Montante 90mm, Com Duas Face Simples Resistente à Umidade e isolamento com Lâ de Vidro (RU/90/RU)</v>
      </c>
      <c r="D573" s="406" t="s">
        <v>1048</v>
      </c>
      <c r="E573" s="407" t="str">
        <f>VLOOKUP(D573,Insumos!$B$1:$C$15011,2,FALSE)</f>
        <v>M2</v>
      </c>
      <c r="F573" s="416">
        <v>1.1000000000000001</v>
      </c>
      <c r="G573" s="417">
        <f>VLOOKUP(D573,Insumos!$B$1:$D$15011,3,FALSE)</f>
        <v>112.13</v>
      </c>
      <c r="H573" s="415">
        <f>_xlfn.IFS(B573="Serviço",SUMIFS($H574:H$1539,$C574:C$1539,$C573),B573="Insumo",F573*G573,B573="Etapa","")</f>
        <v>123.343</v>
      </c>
      <c r="I573" s="40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4.25" hidden="1" customHeight="1" outlineLevel="1" x14ac:dyDescent="0.3">
      <c r="A574" s="406">
        <f t="shared" si="20"/>
        <v>1</v>
      </c>
      <c r="B574" s="406" t="s">
        <v>593</v>
      </c>
      <c r="C574" s="406" t="str">
        <f t="shared" si="19"/>
        <v>Parede Com Sistema Em Chapas De Gesso Para Drywall, Uso Interno, Montante 70mm, Com Uma Face Simples Resistente à Umidade e isolamento com Lâ de Vidro (RU/70)</v>
      </c>
      <c r="D574" s="406" t="s">
        <v>1443</v>
      </c>
      <c r="E574" s="407" t="e">
        <f>VLOOKUP(D574,Insumos!$B$1:$C$15011,2,FALSE)</f>
        <v>#N/A</v>
      </c>
      <c r="F574" s="406"/>
      <c r="G574" s="417" t="e">
        <f>VLOOKUP(D574,Insumos!$B$1:$D$15011,3,FALSE)</f>
        <v>#N/A</v>
      </c>
      <c r="H574" s="415">
        <f>_xlfn.IFS(B574="Serviço",SUMIFS($H575:H$1539,$C575:C$1539,$C574),B574="Insumo",F574*G574,B574="Etapa","")</f>
        <v>258.56043449999999</v>
      </c>
      <c r="I574" s="408" t="s">
        <v>167</v>
      </c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4.25" hidden="1" customHeight="1" outlineLevel="2" x14ac:dyDescent="0.3">
      <c r="A575" s="406">
        <f t="shared" si="20"/>
        <v>5</v>
      </c>
      <c r="B575" s="406" t="s">
        <v>1385</v>
      </c>
      <c r="C575" s="406" t="str">
        <f t="shared" si="19"/>
        <v>Parede Com Sistema Em Chapas De Gesso Para Drywall, Uso Interno, Montante 70mm, Com Uma Face Simples Resistente à Umidade e isolamento com Lâ de Vidro (RU/70)</v>
      </c>
      <c r="D575" s="406" t="s">
        <v>1347</v>
      </c>
      <c r="E575" s="407" t="str">
        <f>VLOOKUP(D575,Insumos!$B$1:$C$15011,2,FALSE)</f>
        <v>M2</v>
      </c>
      <c r="F575" s="416">
        <v>1</v>
      </c>
      <c r="G575" s="417">
        <f>VLOOKUP(D575,Insumos!$B$1:$D$15011,3,FALSE)</f>
        <v>40</v>
      </c>
      <c r="H575" s="415">
        <f>_xlfn.IFS(B575="Serviço",SUMIFS($H576:H$1539,$C576:C$1539,$C575),B575="Insumo",F575*G575,B575="Etapa","")</f>
        <v>40</v>
      </c>
      <c r="I575" s="40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4.25" hidden="1" customHeight="1" outlineLevel="2" x14ac:dyDescent="0.3">
      <c r="A576" s="406">
        <f t="shared" si="20"/>
        <v>3</v>
      </c>
      <c r="B576" s="406" t="s">
        <v>1385</v>
      </c>
      <c r="C576" s="406" t="str">
        <f t="shared" si="19"/>
        <v>Parede Com Sistema Em Chapas De Gesso Para Drywall, Uso Interno, Montante 70mm, Com Uma Face Simples Resistente à Umidade e isolamento com Lâ de Vidro (RU/70)</v>
      </c>
      <c r="D576" s="406" t="s">
        <v>1046</v>
      </c>
      <c r="E576" s="407" t="str">
        <f>VLOOKUP(D576,Insumos!$B$1:$C$15011,2,FALSE)</f>
        <v>M2</v>
      </c>
      <c r="F576" s="416">
        <v>1.0529999999999999</v>
      </c>
      <c r="G576" s="417">
        <f>VLOOKUP(D576,Insumos!$B$1:$D$15011,3,FALSE)</f>
        <v>26.12</v>
      </c>
      <c r="H576" s="415">
        <f>_xlfn.IFS(B576="Serviço",SUMIFS($H577:H$1539,$C577:C$1539,$C576),B576="Insumo",F576*G576,B576="Etapa","")</f>
        <v>27.504359999999998</v>
      </c>
      <c r="I576" s="40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4.25" hidden="1" customHeight="1" outlineLevel="2" x14ac:dyDescent="0.3">
      <c r="A577" s="406">
        <f t="shared" si="20"/>
        <v>5</v>
      </c>
      <c r="B577" s="406" t="s">
        <v>1385</v>
      </c>
      <c r="C577" s="406" t="str">
        <f t="shared" si="19"/>
        <v>Parede Com Sistema Em Chapas De Gesso Para Drywall, Uso Interno, Montante 70mm, Com Uma Face Simples Resistente à Umidade e isolamento com Lâ de Vidro (RU/70)</v>
      </c>
      <c r="D577" s="406" t="s">
        <v>1055</v>
      </c>
      <c r="E577" s="407" t="str">
        <f>VLOOKUP(D577,Insumos!$B$1:$C$15011,2,FALSE)</f>
        <v>UN</v>
      </c>
      <c r="F577" s="416">
        <v>5.92</v>
      </c>
      <c r="G577" s="417">
        <f>VLOOKUP(D577,Insumos!$B$1:$D$15011,3,FALSE)</f>
        <v>0.504</v>
      </c>
      <c r="H577" s="415">
        <f>_xlfn.IFS(B577="Serviço",SUMIFS($H578:H$1539,$C578:C$1539,$C577),B577="Insumo",F577*G577,B577="Etapa","")</f>
        <v>2.9836800000000001</v>
      </c>
      <c r="I577" s="40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4.25" hidden="1" customHeight="1" outlineLevel="2" x14ac:dyDescent="0.3">
      <c r="A578" s="406">
        <f t="shared" ref="A578:A641" si="21">COUNTIFS($D$2:$D$1438,D578,$B$2:$B$1438,B578)</f>
        <v>4</v>
      </c>
      <c r="B578" s="406" t="s">
        <v>1385</v>
      </c>
      <c r="C578" s="406" t="str">
        <f t="shared" si="19"/>
        <v>Parede Com Sistema Em Chapas De Gesso Para Drywall, Uso Interno, Montante 70mm, Com Uma Face Simples Resistente à Umidade e isolamento com Lâ de Vidro (RU/70)</v>
      </c>
      <c r="D578" s="406" t="s">
        <v>1051</v>
      </c>
      <c r="E578" s="407" t="str">
        <f>VLOOKUP(D578,Insumos!$B$1:$C$15011,2,FALSE)</f>
        <v>M</v>
      </c>
      <c r="F578" s="416">
        <v>1.8233999999999999</v>
      </c>
      <c r="G578" s="417">
        <f>VLOOKUP(D578,Insumos!$B$1:$D$15011,3,FALSE)</f>
        <v>7.03</v>
      </c>
      <c r="H578" s="415">
        <f>_xlfn.IFS(B578="Serviço",SUMIFS($H579:H$1539,$C579:C$1539,$C578),B578="Insumo",F578*G578,B578="Etapa","")</f>
        <v>12.818502000000001</v>
      </c>
      <c r="I578" s="40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4.25" hidden="1" customHeight="1" outlineLevel="2" x14ac:dyDescent="0.3">
      <c r="A579" s="406">
        <f t="shared" si="21"/>
        <v>4</v>
      </c>
      <c r="B579" s="406" t="s">
        <v>1385</v>
      </c>
      <c r="C579" s="406" t="str">
        <f t="shared" si="19"/>
        <v>Parede Com Sistema Em Chapas De Gesso Para Drywall, Uso Interno, Montante 70mm, Com Uma Face Simples Resistente à Umidade e isolamento com Lâ de Vidro (RU/70)</v>
      </c>
      <c r="D579" s="406" t="s">
        <v>1053</v>
      </c>
      <c r="E579" s="407" t="str">
        <f>VLOOKUP(D579,Insumos!$B$1:$C$15011,2,FALSE)</f>
        <v>M</v>
      </c>
      <c r="F579" s="416">
        <v>5.8277999999999999</v>
      </c>
      <c r="G579" s="417">
        <f>VLOOKUP(D579,Insumos!$B$1:$D$15011,3,FALSE)</f>
        <v>7.98</v>
      </c>
      <c r="H579" s="415">
        <f>_xlfn.IFS(B579="Serviço",SUMIFS($H580:H$1539,$C580:C$1539,$C579),B579="Insumo",F579*G579,B579="Etapa","")</f>
        <v>46.505844000000003</v>
      </c>
      <c r="I579" s="40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4.25" hidden="1" customHeight="1" outlineLevel="2" x14ac:dyDescent="0.3">
      <c r="A580" s="406">
        <f t="shared" si="21"/>
        <v>5</v>
      </c>
      <c r="B580" s="406" t="s">
        <v>1385</v>
      </c>
      <c r="C580" s="406" t="str">
        <f t="shared" si="19"/>
        <v>Parede Com Sistema Em Chapas De Gesso Para Drywall, Uso Interno, Montante 70mm, Com Uma Face Simples Resistente à Umidade e isolamento com Lâ de Vidro (RU/70)</v>
      </c>
      <c r="D580" s="406" t="s">
        <v>1045</v>
      </c>
      <c r="E580" s="407" t="str">
        <f>VLOOKUP(D580,Insumos!$B$1:$C$15011,2,FALSE)</f>
        <v>KG</v>
      </c>
      <c r="F580" s="416">
        <v>0.54890000000000005</v>
      </c>
      <c r="G580" s="417">
        <f>VLOOKUP(D580,Insumos!$B$1:$D$15011,3,FALSE)</f>
        <v>3.43</v>
      </c>
      <c r="H580" s="415">
        <f>_xlfn.IFS(B580="Serviço",SUMIFS($H581:H$1539,$C581:C$1539,$C580),B580="Insumo",F580*G580,B580="Etapa","")</f>
        <v>1.8827270000000003</v>
      </c>
      <c r="I580" s="40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4.25" hidden="1" customHeight="1" outlineLevel="2" x14ac:dyDescent="0.3">
      <c r="A581" s="406">
        <f t="shared" si="21"/>
        <v>5</v>
      </c>
      <c r="B581" s="406" t="s">
        <v>1385</v>
      </c>
      <c r="C581" s="406" t="str">
        <f t="shared" si="19"/>
        <v>Parede Com Sistema Em Chapas De Gesso Para Drywall, Uso Interno, Montante 70mm, Com Uma Face Simples Resistente à Umidade e isolamento com Lâ de Vidro (RU/70)</v>
      </c>
      <c r="D581" s="406" t="s">
        <v>1042</v>
      </c>
      <c r="E581" s="407" t="str">
        <f>VLOOKUP(D581,Insumos!$B$1:$C$15011,2,FALSE)</f>
        <v>M</v>
      </c>
      <c r="F581" s="416">
        <v>1.25135</v>
      </c>
      <c r="G581" s="417">
        <f>VLOOKUP(D581,Insumos!$B$1:$D$15011,3,FALSE)</f>
        <v>0.31</v>
      </c>
      <c r="H581" s="415">
        <f>_xlfn.IFS(B581="Serviço",SUMIFS($H582:H$1539,$C582:C$1539,$C581),B581="Insumo",F581*G581,B581="Etapa","")</f>
        <v>0.3879185</v>
      </c>
      <c r="I581" s="40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4.25" hidden="1" customHeight="1" outlineLevel="2" x14ac:dyDescent="0.3">
      <c r="A582" s="406">
        <f t="shared" si="21"/>
        <v>5</v>
      </c>
      <c r="B582" s="406" t="s">
        <v>1385</v>
      </c>
      <c r="C582" s="406" t="str">
        <f t="shared" si="19"/>
        <v>Parede Com Sistema Em Chapas De Gesso Para Drywall, Uso Interno, Montante 70mm, Com Uma Face Simples Resistente à Umidade e isolamento com Lâ de Vidro (RU/70)</v>
      </c>
      <c r="D582" s="406" t="s">
        <v>1044</v>
      </c>
      <c r="E582" s="407" t="str">
        <f>VLOOKUP(D582,Insumos!$B$1:$C$15011,2,FALSE)</f>
        <v>M</v>
      </c>
      <c r="F582" s="416">
        <v>0.79254999999999998</v>
      </c>
      <c r="G582" s="417">
        <f>VLOOKUP(D582,Insumos!$B$1:$D$15011,3,FALSE)</f>
        <v>2.74</v>
      </c>
      <c r="H582" s="415">
        <f>_xlfn.IFS(B582="Serviço",SUMIFS($H583:H$1539,$C583:C$1539,$C582),B582="Insumo",F582*G582,B582="Etapa","")</f>
        <v>2.1715870000000002</v>
      </c>
      <c r="I582" s="40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4.25" hidden="1" customHeight="1" outlineLevel="2" x14ac:dyDescent="0.3">
      <c r="A583" s="406">
        <f t="shared" si="21"/>
        <v>5</v>
      </c>
      <c r="B583" s="406" t="s">
        <v>1385</v>
      </c>
      <c r="C583" s="406" t="str">
        <f t="shared" si="19"/>
        <v>Parede Com Sistema Em Chapas De Gesso Para Drywall, Uso Interno, Montante 70mm, Com Uma Face Simples Resistente à Umidade e isolamento com Lâ de Vidro (RU/70)</v>
      </c>
      <c r="D583" s="406" t="s">
        <v>1049</v>
      </c>
      <c r="E583" s="407" t="str">
        <f>VLOOKUP(D583,Insumos!$B$1:$C$15011,2,FALSE)</f>
        <v>UN</v>
      </c>
      <c r="F583" s="416">
        <v>10.093400000000001</v>
      </c>
      <c r="G583" s="417">
        <f>VLOOKUP(D583,Insumos!$B$1:$D$15011,3,FALSE)</f>
        <v>0.09</v>
      </c>
      <c r="H583" s="415">
        <f>_xlfn.IFS(B583="Serviço",SUMIFS($H584:H$1539,$C584:C$1539,$C583),B583="Insumo",F583*G583,B583="Etapa","")</f>
        <v>0.90840600000000005</v>
      </c>
      <c r="I583" s="40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4.25" hidden="1" customHeight="1" outlineLevel="2" x14ac:dyDescent="0.3">
      <c r="A584" s="406">
        <f t="shared" si="21"/>
        <v>5</v>
      </c>
      <c r="B584" s="406" t="s">
        <v>1385</v>
      </c>
      <c r="C584" s="406" t="str">
        <f t="shared" si="19"/>
        <v>Parede Com Sistema Em Chapas De Gesso Para Drywall, Uso Interno, Montante 70mm, Com Uma Face Simples Resistente à Umidade e isolamento com Lâ de Vidro (RU/70)</v>
      </c>
      <c r="D584" s="406" t="s">
        <v>1050</v>
      </c>
      <c r="E584" s="407" t="str">
        <f>VLOOKUP(D584,Insumos!$B$1:$C$15011,2,FALSE)</f>
        <v>UN</v>
      </c>
      <c r="F584" s="416">
        <v>0.27205000000000001</v>
      </c>
      <c r="G584" s="417">
        <f>VLOOKUP(D584,Insumos!$B$1:$D$15011,3,FALSE)</f>
        <v>0.2</v>
      </c>
      <c r="H584" s="415">
        <f>_xlfn.IFS(B584="Serviço",SUMIFS($H585:H$1539,$C585:C$1539,$C584),B584="Insumo",F584*G584,B584="Etapa","")</f>
        <v>5.4410000000000007E-2</v>
      </c>
      <c r="I584" s="40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4.25" hidden="1" customHeight="1" outlineLevel="2" x14ac:dyDescent="0.3">
      <c r="A585" s="406">
        <f t="shared" si="21"/>
        <v>5</v>
      </c>
      <c r="B585" s="406" t="s">
        <v>1385</v>
      </c>
      <c r="C585" s="406" t="str">
        <f t="shared" si="19"/>
        <v>Parede Com Sistema Em Chapas De Gesso Para Drywall, Uso Interno, Montante 70mm, Com Uma Face Simples Resistente à Umidade e isolamento com Lâ de Vidro (RU/70)</v>
      </c>
      <c r="D585" s="406" t="s">
        <v>1048</v>
      </c>
      <c r="E585" s="407" t="str">
        <f>VLOOKUP(D585,Insumos!$B$1:$C$15011,2,FALSE)</f>
        <v>M2</v>
      </c>
      <c r="F585" s="416">
        <v>1.1000000000000001</v>
      </c>
      <c r="G585" s="417">
        <f>VLOOKUP(D585,Insumos!$B$1:$D$15011,3,FALSE)</f>
        <v>112.13</v>
      </c>
      <c r="H585" s="415">
        <f>_xlfn.IFS(B585="Serviço",SUMIFS($H586:H$1539,$C586:C$1539,$C585),B585="Insumo",F585*G585,B585="Etapa","")</f>
        <v>123.343</v>
      </c>
      <c r="I585" s="40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4.25" hidden="1" customHeight="1" outlineLevel="1" x14ac:dyDescent="0.3">
      <c r="A586" s="406">
        <f t="shared" si="21"/>
        <v>1</v>
      </c>
      <c r="B586" s="406" t="s">
        <v>593</v>
      </c>
      <c r="C586" s="406" t="str">
        <f t="shared" si="19"/>
        <v>Enchimento de parede em Chapas De Gesso Para Drywall, Uso Interno, Montante 70mm, Com Uma Face Simples Resistente à Umidade e isolamento com Lâ de Vidro (RU/70)</v>
      </c>
      <c r="D586" s="406" t="s">
        <v>1444</v>
      </c>
      <c r="E586" s="407" t="e">
        <f>VLOOKUP(D586,Insumos!$B$1:$C$15011,2,FALSE)</f>
        <v>#N/A</v>
      </c>
      <c r="F586" s="406"/>
      <c r="G586" s="417" t="e">
        <f>VLOOKUP(D586,Insumos!$B$1:$D$15011,3,FALSE)</f>
        <v>#N/A</v>
      </c>
      <c r="H586" s="415">
        <f>_xlfn.IFS(B586="Serviço",SUMIFS($H587:H$1539,$C587:C$1539,$C586),B586="Insumo",F586*G586,B586="Etapa","")</f>
        <v>258.56043449999999</v>
      </c>
      <c r="I586" s="408" t="s">
        <v>167</v>
      </c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4.25" hidden="1" customHeight="1" outlineLevel="2" x14ac:dyDescent="0.3">
      <c r="A587" s="406">
        <f t="shared" si="21"/>
        <v>5</v>
      </c>
      <c r="B587" s="406" t="s">
        <v>1385</v>
      </c>
      <c r="C587" s="406" t="str">
        <f t="shared" si="19"/>
        <v>Enchimento de parede em Chapas De Gesso Para Drywall, Uso Interno, Montante 70mm, Com Uma Face Simples Resistente à Umidade e isolamento com Lâ de Vidro (RU/70)</v>
      </c>
      <c r="D587" s="406" t="s">
        <v>1347</v>
      </c>
      <c r="E587" s="407" t="str">
        <f>VLOOKUP(D587,Insumos!$B$1:$C$15011,2,FALSE)</f>
        <v>M2</v>
      </c>
      <c r="F587" s="416">
        <v>1</v>
      </c>
      <c r="G587" s="417">
        <f>VLOOKUP(D587,Insumos!$B$1:$D$15011,3,FALSE)</f>
        <v>40</v>
      </c>
      <c r="H587" s="415">
        <f>_xlfn.IFS(B587="Serviço",SUMIFS($H588:H$1539,$C588:C$1539,$C587),B587="Insumo",F587*G587,B587="Etapa","")</f>
        <v>40</v>
      </c>
      <c r="I587" s="40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4.25" hidden="1" customHeight="1" outlineLevel="2" x14ac:dyDescent="0.3">
      <c r="A588" s="406">
        <f t="shared" si="21"/>
        <v>3</v>
      </c>
      <c r="B588" s="406" t="s">
        <v>1385</v>
      </c>
      <c r="C588" s="406" t="str">
        <f t="shared" si="19"/>
        <v>Enchimento de parede em Chapas De Gesso Para Drywall, Uso Interno, Montante 70mm, Com Uma Face Simples Resistente à Umidade e isolamento com Lâ de Vidro (RU/70)</v>
      </c>
      <c r="D588" s="406" t="s">
        <v>1046</v>
      </c>
      <c r="E588" s="407" t="str">
        <f>VLOOKUP(D588,Insumos!$B$1:$C$15011,2,FALSE)</f>
        <v>M2</v>
      </c>
      <c r="F588" s="416">
        <v>1.0529999999999999</v>
      </c>
      <c r="G588" s="417">
        <f>VLOOKUP(D588,Insumos!$B$1:$D$15011,3,FALSE)</f>
        <v>26.12</v>
      </c>
      <c r="H588" s="415">
        <f>_xlfn.IFS(B588="Serviço",SUMIFS($H589:H$1539,$C589:C$1539,$C588),B588="Insumo",F588*G588,B588="Etapa","")</f>
        <v>27.504359999999998</v>
      </c>
      <c r="I588" s="40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4.25" hidden="1" customHeight="1" outlineLevel="2" x14ac:dyDescent="0.3">
      <c r="A589" s="406">
        <f t="shared" si="21"/>
        <v>5</v>
      </c>
      <c r="B589" s="406" t="s">
        <v>1385</v>
      </c>
      <c r="C589" s="406" t="str">
        <f t="shared" si="19"/>
        <v>Enchimento de parede em Chapas De Gesso Para Drywall, Uso Interno, Montante 70mm, Com Uma Face Simples Resistente à Umidade e isolamento com Lâ de Vidro (RU/70)</v>
      </c>
      <c r="D589" s="406" t="s">
        <v>1055</v>
      </c>
      <c r="E589" s="407" t="str">
        <f>VLOOKUP(D589,Insumos!$B$1:$C$15011,2,FALSE)</f>
        <v>UN</v>
      </c>
      <c r="F589" s="416">
        <v>5.92</v>
      </c>
      <c r="G589" s="417">
        <f>VLOOKUP(D589,Insumos!$B$1:$D$15011,3,FALSE)</f>
        <v>0.504</v>
      </c>
      <c r="H589" s="415">
        <f>_xlfn.IFS(B589="Serviço",SUMIFS($H590:H$1539,$C590:C$1539,$C589),B589="Insumo",F589*G589,B589="Etapa","")</f>
        <v>2.9836800000000001</v>
      </c>
      <c r="I589" s="40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4.25" hidden="1" customHeight="1" outlineLevel="2" x14ac:dyDescent="0.3">
      <c r="A590" s="406">
        <f t="shared" si="21"/>
        <v>4</v>
      </c>
      <c r="B590" s="406" t="s">
        <v>1385</v>
      </c>
      <c r="C590" s="406" t="str">
        <f t="shared" si="19"/>
        <v>Enchimento de parede em Chapas De Gesso Para Drywall, Uso Interno, Montante 70mm, Com Uma Face Simples Resistente à Umidade e isolamento com Lâ de Vidro (RU/70)</v>
      </c>
      <c r="D590" s="406" t="s">
        <v>1051</v>
      </c>
      <c r="E590" s="407" t="str">
        <f>VLOOKUP(D590,Insumos!$B$1:$C$15011,2,FALSE)</f>
        <v>M</v>
      </c>
      <c r="F590" s="416">
        <v>1.8233999999999999</v>
      </c>
      <c r="G590" s="417">
        <f>VLOOKUP(D590,Insumos!$B$1:$D$15011,3,FALSE)</f>
        <v>7.03</v>
      </c>
      <c r="H590" s="415">
        <f>_xlfn.IFS(B590="Serviço",SUMIFS($H591:H$1539,$C591:C$1539,$C590),B590="Insumo",F590*G590,B590="Etapa","")</f>
        <v>12.818502000000001</v>
      </c>
      <c r="I590" s="40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4.25" hidden="1" customHeight="1" outlineLevel="2" x14ac:dyDescent="0.3">
      <c r="A591" s="406">
        <f t="shared" si="21"/>
        <v>4</v>
      </c>
      <c r="B591" s="406" t="s">
        <v>1385</v>
      </c>
      <c r="C591" s="406" t="str">
        <f t="shared" si="19"/>
        <v>Enchimento de parede em Chapas De Gesso Para Drywall, Uso Interno, Montante 70mm, Com Uma Face Simples Resistente à Umidade e isolamento com Lâ de Vidro (RU/70)</v>
      </c>
      <c r="D591" s="406" t="s">
        <v>1053</v>
      </c>
      <c r="E591" s="407" t="str">
        <f>VLOOKUP(D591,Insumos!$B$1:$C$15011,2,FALSE)</f>
        <v>M</v>
      </c>
      <c r="F591" s="416">
        <v>5.8277999999999999</v>
      </c>
      <c r="G591" s="417">
        <f>VLOOKUP(D591,Insumos!$B$1:$D$15011,3,FALSE)</f>
        <v>7.98</v>
      </c>
      <c r="H591" s="415">
        <f>_xlfn.IFS(B591="Serviço",SUMIFS($H592:H$1539,$C592:C$1539,$C591),B591="Insumo",F591*G591,B591="Etapa","")</f>
        <v>46.505844000000003</v>
      </c>
      <c r="I591" s="40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4.25" hidden="1" customHeight="1" outlineLevel="2" x14ac:dyDescent="0.3">
      <c r="A592" s="406">
        <f t="shared" si="21"/>
        <v>5</v>
      </c>
      <c r="B592" s="406" t="s">
        <v>1385</v>
      </c>
      <c r="C592" s="406" t="str">
        <f t="shared" si="19"/>
        <v>Enchimento de parede em Chapas De Gesso Para Drywall, Uso Interno, Montante 70mm, Com Uma Face Simples Resistente à Umidade e isolamento com Lâ de Vidro (RU/70)</v>
      </c>
      <c r="D592" s="406" t="s">
        <v>1045</v>
      </c>
      <c r="E592" s="407" t="str">
        <f>VLOOKUP(D592,Insumos!$B$1:$C$15011,2,FALSE)</f>
        <v>KG</v>
      </c>
      <c r="F592" s="416">
        <v>0.54890000000000005</v>
      </c>
      <c r="G592" s="417">
        <f>VLOOKUP(D592,Insumos!$B$1:$D$15011,3,FALSE)</f>
        <v>3.43</v>
      </c>
      <c r="H592" s="415">
        <f>_xlfn.IFS(B592="Serviço",SUMIFS($H593:H$1539,$C593:C$1539,$C592),B592="Insumo",F592*G592,B592="Etapa","")</f>
        <v>1.8827270000000003</v>
      </c>
      <c r="I592" s="40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4.25" hidden="1" customHeight="1" outlineLevel="2" x14ac:dyDescent="0.3">
      <c r="A593" s="406">
        <f t="shared" si="21"/>
        <v>5</v>
      </c>
      <c r="B593" s="406" t="s">
        <v>1385</v>
      </c>
      <c r="C593" s="406" t="str">
        <f t="shared" si="19"/>
        <v>Enchimento de parede em Chapas De Gesso Para Drywall, Uso Interno, Montante 70mm, Com Uma Face Simples Resistente à Umidade e isolamento com Lâ de Vidro (RU/70)</v>
      </c>
      <c r="D593" s="406" t="s">
        <v>1042</v>
      </c>
      <c r="E593" s="407" t="str">
        <f>VLOOKUP(D593,Insumos!$B$1:$C$15011,2,FALSE)</f>
        <v>M</v>
      </c>
      <c r="F593" s="416">
        <v>1.25135</v>
      </c>
      <c r="G593" s="417">
        <f>VLOOKUP(D593,Insumos!$B$1:$D$15011,3,FALSE)</f>
        <v>0.31</v>
      </c>
      <c r="H593" s="415">
        <f>_xlfn.IFS(B593="Serviço",SUMIFS($H594:H$1539,$C594:C$1539,$C593),B593="Insumo",F593*G593,B593="Etapa","")</f>
        <v>0.3879185</v>
      </c>
      <c r="I593" s="40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4.25" hidden="1" customHeight="1" outlineLevel="2" x14ac:dyDescent="0.3">
      <c r="A594" s="406">
        <f t="shared" si="21"/>
        <v>5</v>
      </c>
      <c r="B594" s="406" t="s">
        <v>1385</v>
      </c>
      <c r="C594" s="406" t="str">
        <f t="shared" si="19"/>
        <v>Enchimento de parede em Chapas De Gesso Para Drywall, Uso Interno, Montante 70mm, Com Uma Face Simples Resistente à Umidade e isolamento com Lâ de Vidro (RU/70)</v>
      </c>
      <c r="D594" s="406" t="s">
        <v>1044</v>
      </c>
      <c r="E594" s="407" t="str">
        <f>VLOOKUP(D594,Insumos!$B$1:$C$15011,2,FALSE)</f>
        <v>M</v>
      </c>
      <c r="F594" s="416">
        <v>0.79254999999999998</v>
      </c>
      <c r="G594" s="417">
        <f>VLOOKUP(D594,Insumos!$B$1:$D$15011,3,FALSE)</f>
        <v>2.74</v>
      </c>
      <c r="H594" s="415">
        <f>_xlfn.IFS(B594="Serviço",SUMIFS($H595:H$1539,$C595:C$1539,$C594),B594="Insumo",F594*G594,B594="Etapa","")</f>
        <v>2.1715870000000002</v>
      </c>
      <c r="I594" s="40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4.25" hidden="1" customHeight="1" outlineLevel="2" x14ac:dyDescent="0.3">
      <c r="A595" s="406">
        <f t="shared" si="21"/>
        <v>5</v>
      </c>
      <c r="B595" s="406" t="s">
        <v>1385</v>
      </c>
      <c r="C595" s="406" t="str">
        <f t="shared" si="19"/>
        <v>Enchimento de parede em Chapas De Gesso Para Drywall, Uso Interno, Montante 70mm, Com Uma Face Simples Resistente à Umidade e isolamento com Lâ de Vidro (RU/70)</v>
      </c>
      <c r="D595" s="406" t="s">
        <v>1049</v>
      </c>
      <c r="E595" s="407" t="str">
        <f>VLOOKUP(D595,Insumos!$B$1:$C$15011,2,FALSE)</f>
        <v>UN</v>
      </c>
      <c r="F595" s="416">
        <v>10.093400000000001</v>
      </c>
      <c r="G595" s="417">
        <f>VLOOKUP(D595,Insumos!$B$1:$D$15011,3,FALSE)</f>
        <v>0.09</v>
      </c>
      <c r="H595" s="415">
        <f>_xlfn.IFS(B595="Serviço",SUMIFS($H596:H$1539,$C596:C$1539,$C595),B595="Insumo",F595*G595,B595="Etapa","")</f>
        <v>0.90840600000000005</v>
      </c>
      <c r="I595" s="40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4.25" hidden="1" customHeight="1" outlineLevel="2" x14ac:dyDescent="0.3">
      <c r="A596" s="406">
        <f t="shared" si="21"/>
        <v>5</v>
      </c>
      <c r="B596" s="406" t="s">
        <v>1385</v>
      </c>
      <c r="C596" s="406" t="str">
        <f t="shared" si="19"/>
        <v>Enchimento de parede em Chapas De Gesso Para Drywall, Uso Interno, Montante 70mm, Com Uma Face Simples Resistente à Umidade e isolamento com Lâ de Vidro (RU/70)</v>
      </c>
      <c r="D596" s="406" t="s">
        <v>1050</v>
      </c>
      <c r="E596" s="407" t="str">
        <f>VLOOKUP(D596,Insumos!$B$1:$C$15011,2,FALSE)</f>
        <v>UN</v>
      </c>
      <c r="F596" s="416">
        <v>0.27205000000000001</v>
      </c>
      <c r="G596" s="417">
        <f>VLOOKUP(D596,Insumos!$B$1:$D$15011,3,FALSE)</f>
        <v>0.2</v>
      </c>
      <c r="H596" s="415">
        <f>_xlfn.IFS(B596="Serviço",SUMIFS($H597:H$1539,$C597:C$1539,$C596),B596="Insumo",F596*G596,B596="Etapa","")</f>
        <v>5.4410000000000007E-2</v>
      </c>
      <c r="I596" s="40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4.25" hidden="1" customHeight="1" outlineLevel="2" x14ac:dyDescent="0.3">
      <c r="A597" s="406">
        <f t="shared" si="21"/>
        <v>5</v>
      </c>
      <c r="B597" s="406" t="s">
        <v>1385</v>
      </c>
      <c r="C597" s="406" t="str">
        <f t="shared" si="19"/>
        <v>Enchimento de parede em Chapas De Gesso Para Drywall, Uso Interno, Montante 70mm, Com Uma Face Simples Resistente à Umidade e isolamento com Lâ de Vidro (RU/70)</v>
      </c>
      <c r="D597" s="406" t="s">
        <v>1048</v>
      </c>
      <c r="E597" s="407" t="str">
        <f>VLOOKUP(D597,Insumos!$B$1:$C$15011,2,FALSE)</f>
        <v>M2</v>
      </c>
      <c r="F597" s="416">
        <v>1.1000000000000001</v>
      </c>
      <c r="G597" s="417">
        <f>VLOOKUP(D597,Insumos!$B$1:$D$15011,3,FALSE)</f>
        <v>112.13</v>
      </c>
      <c r="H597" s="415">
        <f>_xlfn.IFS(B597="Serviço",SUMIFS($H598:H$1539,$C598:C$1539,$C597),B597="Insumo",F597*G597,B597="Etapa","")</f>
        <v>123.343</v>
      </c>
      <c r="I597" s="40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4.25" hidden="1" customHeight="1" outlineLevel="1" x14ac:dyDescent="0.3">
      <c r="A598" s="406">
        <f t="shared" si="21"/>
        <v>1</v>
      </c>
      <c r="B598" s="406" t="s">
        <v>593</v>
      </c>
      <c r="C598" s="406" t="str">
        <f t="shared" si="19"/>
        <v>Enchimento de parede em Chapas De Gesso Para Drywall, Uso Interno, Montante 70mm, Com Uma Face SimplesStandart e isolamento com Lâ de Vidro (ST/70/ST)</v>
      </c>
      <c r="D598" s="406" t="s">
        <v>1445</v>
      </c>
      <c r="E598" s="407" t="e">
        <f>VLOOKUP(D598,Insumos!$B$1:$C$15011,2,FALSE)</f>
        <v>#N/A</v>
      </c>
      <c r="F598" s="406"/>
      <c r="G598" s="417" t="e">
        <f>VLOOKUP(D598,Insumos!$B$1:$D$15011,3,FALSE)</f>
        <v>#N/A</v>
      </c>
      <c r="H598" s="415">
        <f>_xlfn.IFS(B598="Serviço",SUMIFS($H599:H$1539,$C599:C$1539,$C598),B598="Insumo",F598*G598,B598="Etapa","")</f>
        <v>278.15992300000005</v>
      </c>
      <c r="I598" s="408" t="s">
        <v>167</v>
      </c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4.25" hidden="1" customHeight="1" outlineLevel="2" x14ac:dyDescent="0.3">
      <c r="A599" s="406">
        <f t="shared" si="21"/>
        <v>5</v>
      </c>
      <c r="B599" s="406" t="s">
        <v>1385</v>
      </c>
      <c r="C599" s="406" t="str">
        <f t="shared" si="19"/>
        <v>Enchimento de parede em Chapas De Gesso Para Drywall, Uso Interno, Montante 70mm, Com Uma Face SimplesStandart e isolamento com Lâ de Vidro (ST/70/ST)</v>
      </c>
      <c r="D599" s="406" t="s">
        <v>1347</v>
      </c>
      <c r="E599" s="407" t="str">
        <f>VLOOKUP(D599,Insumos!$B$1:$C$15011,2,FALSE)</f>
        <v>M2</v>
      </c>
      <c r="F599" s="416">
        <v>1</v>
      </c>
      <c r="G599" s="417">
        <f>VLOOKUP(D599,Insumos!$B$1:$D$15011,3,FALSE)</f>
        <v>40</v>
      </c>
      <c r="H599" s="415">
        <f>_xlfn.IFS(B599="Serviço",SUMIFS($H600:H$1539,$C600:C$1539,$C599),B599="Insumo",F599*G599,B599="Etapa","")</f>
        <v>40</v>
      </c>
      <c r="I599" s="40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4.25" hidden="1" customHeight="1" outlineLevel="2" x14ac:dyDescent="0.3">
      <c r="A600" s="406">
        <f t="shared" si="21"/>
        <v>2</v>
      </c>
      <c r="B600" s="406" t="s">
        <v>1385</v>
      </c>
      <c r="C600" s="406" t="str">
        <f t="shared" si="19"/>
        <v>Enchimento de parede em Chapas De Gesso Para Drywall, Uso Interno, Montante 70mm, Com Uma Face SimplesStandart e isolamento com Lâ de Vidro (ST/70/ST)</v>
      </c>
      <c r="D600" s="406" t="s">
        <v>1047</v>
      </c>
      <c r="E600" s="407" t="str">
        <f>VLOOKUP(D600,Insumos!$B$1:$C$15011,2,FALSE)</f>
        <v>M2</v>
      </c>
      <c r="F600" s="416">
        <v>2.1059999999999999</v>
      </c>
      <c r="G600" s="417">
        <f>VLOOKUP(D600,Insumos!$B$1:$D$15011,3,FALSE)</f>
        <v>19.8</v>
      </c>
      <c r="H600" s="415">
        <f>_xlfn.IFS(B600="Serviço",SUMIFS($H601:H$1539,$C601:C$1539,$C600),B600="Insumo",F600*G600,B600="Etapa","")</f>
        <v>41.698799999999999</v>
      </c>
      <c r="I600" s="40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4.25" hidden="1" customHeight="1" outlineLevel="2" x14ac:dyDescent="0.3">
      <c r="A601" s="406">
        <f t="shared" si="21"/>
        <v>5</v>
      </c>
      <c r="B601" s="406" t="s">
        <v>1385</v>
      </c>
      <c r="C601" s="406" t="str">
        <f t="shared" si="19"/>
        <v>Enchimento de parede em Chapas De Gesso Para Drywall, Uso Interno, Montante 70mm, Com Uma Face SimplesStandart e isolamento com Lâ de Vidro (ST/70/ST)</v>
      </c>
      <c r="D601" s="406" t="s">
        <v>1055</v>
      </c>
      <c r="E601" s="407" t="str">
        <f>VLOOKUP(D601,Insumos!$B$1:$C$15011,2,FALSE)</f>
        <v>UN</v>
      </c>
      <c r="F601" s="416">
        <v>5.92</v>
      </c>
      <c r="G601" s="417">
        <f>VLOOKUP(D601,Insumos!$B$1:$D$15011,3,FALSE)</f>
        <v>0.504</v>
      </c>
      <c r="H601" s="415">
        <f>_xlfn.IFS(B601="Serviço",SUMIFS($H602:H$1539,$C602:C$1539,$C601),B601="Insumo",F601*G601,B601="Etapa","")</f>
        <v>2.9836800000000001</v>
      </c>
      <c r="I601" s="40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4.25" hidden="1" customHeight="1" outlineLevel="2" x14ac:dyDescent="0.3">
      <c r="A602" s="406">
        <f t="shared" si="21"/>
        <v>4</v>
      </c>
      <c r="B602" s="406" t="s">
        <v>1385</v>
      </c>
      <c r="C602" s="406" t="str">
        <f t="shared" si="19"/>
        <v>Enchimento de parede em Chapas De Gesso Para Drywall, Uso Interno, Montante 70mm, Com Uma Face SimplesStandart e isolamento com Lâ de Vidro (ST/70/ST)</v>
      </c>
      <c r="D602" s="406" t="s">
        <v>1051</v>
      </c>
      <c r="E602" s="407" t="str">
        <f>VLOOKUP(D602,Insumos!$B$1:$C$15011,2,FALSE)</f>
        <v>M</v>
      </c>
      <c r="F602" s="416">
        <v>1.8233999999999999</v>
      </c>
      <c r="G602" s="417">
        <f>VLOOKUP(D602,Insumos!$B$1:$D$15011,3,FALSE)</f>
        <v>7.03</v>
      </c>
      <c r="H602" s="415">
        <f>_xlfn.IFS(B602="Serviço",SUMIFS($H603:H$1539,$C603:C$1539,$C602),B602="Insumo",F602*G602,B602="Etapa","")</f>
        <v>12.818502000000001</v>
      </c>
      <c r="I602" s="40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4.25" hidden="1" customHeight="1" outlineLevel="2" x14ac:dyDescent="0.3">
      <c r="A603" s="406">
        <f t="shared" si="21"/>
        <v>4</v>
      </c>
      <c r="B603" s="406" t="s">
        <v>1385</v>
      </c>
      <c r="C603" s="406" t="str">
        <f t="shared" si="19"/>
        <v>Enchimento de parede em Chapas De Gesso Para Drywall, Uso Interno, Montante 70mm, Com Uma Face SimplesStandart e isolamento com Lâ de Vidro (ST/70/ST)</v>
      </c>
      <c r="D603" s="406" t="s">
        <v>1053</v>
      </c>
      <c r="E603" s="407" t="str">
        <f>VLOOKUP(D603,Insumos!$B$1:$C$15011,2,FALSE)</f>
        <v>M</v>
      </c>
      <c r="F603" s="416">
        <v>5.8277999999999999</v>
      </c>
      <c r="G603" s="417">
        <f>VLOOKUP(D603,Insumos!$B$1:$D$15011,3,FALSE)</f>
        <v>7.98</v>
      </c>
      <c r="H603" s="415">
        <f>_xlfn.IFS(B603="Serviço",SUMIFS($H604:H$1539,$C604:C$1539,$C603),B603="Insumo",F603*G603,B603="Etapa","")</f>
        <v>46.505844000000003</v>
      </c>
      <c r="I603" s="40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4.25" hidden="1" customHeight="1" outlineLevel="2" x14ac:dyDescent="0.3">
      <c r="A604" s="406">
        <f t="shared" si="21"/>
        <v>5</v>
      </c>
      <c r="B604" s="406" t="s">
        <v>1385</v>
      </c>
      <c r="C604" s="406" t="str">
        <f t="shared" si="19"/>
        <v>Enchimento de parede em Chapas De Gesso Para Drywall, Uso Interno, Montante 70mm, Com Uma Face SimplesStandart e isolamento com Lâ de Vidro (ST/70/ST)</v>
      </c>
      <c r="D604" s="406" t="s">
        <v>1045</v>
      </c>
      <c r="E604" s="407" t="str">
        <f>VLOOKUP(D604,Insumos!$B$1:$C$15011,2,FALSE)</f>
        <v>KG</v>
      </c>
      <c r="F604" s="416">
        <v>1.0978000000000001</v>
      </c>
      <c r="G604" s="417">
        <f>VLOOKUP(D604,Insumos!$B$1:$D$15011,3,FALSE)</f>
        <v>3.43</v>
      </c>
      <c r="H604" s="415">
        <f>_xlfn.IFS(B604="Serviço",SUMIFS($H605:H$1539,$C605:C$1539,$C604),B604="Insumo",F604*G604,B604="Etapa","")</f>
        <v>3.7654540000000005</v>
      </c>
      <c r="I604" s="40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4.25" hidden="1" customHeight="1" outlineLevel="2" x14ac:dyDescent="0.3">
      <c r="A605" s="406">
        <f t="shared" si="21"/>
        <v>5</v>
      </c>
      <c r="B605" s="406" t="s">
        <v>1385</v>
      </c>
      <c r="C605" s="406" t="str">
        <f t="shared" si="19"/>
        <v>Enchimento de parede em Chapas De Gesso Para Drywall, Uso Interno, Montante 70mm, Com Uma Face SimplesStandart e isolamento com Lâ de Vidro (ST/70/ST)</v>
      </c>
      <c r="D605" s="406" t="s">
        <v>1042</v>
      </c>
      <c r="E605" s="407" t="str">
        <f>VLOOKUP(D605,Insumos!$B$1:$C$15011,2,FALSE)</f>
        <v>M</v>
      </c>
      <c r="F605" s="416">
        <v>2.5026999999999999</v>
      </c>
      <c r="G605" s="417">
        <f>VLOOKUP(D605,Insumos!$B$1:$D$15011,3,FALSE)</f>
        <v>0.31</v>
      </c>
      <c r="H605" s="415">
        <f>_xlfn.IFS(B605="Serviço",SUMIFS($H606:H$1539,$C606:C$1539,$C605),B605="Insumo",F605*G605,B605="Etapa","")</f>
        <v>0.775837</v>
      </c>
      <c r="I605" s="40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4.25" hidden="1" customHeight="1" outlineLevel="2" x14ac:dyDescent="0.3">
      <c r="A606" s="406">
        <f t="shared" si="21"/>
        <v>5</v>
      </c>
      <c r="B606" s="406" t="s">
        <v>1385</v>
      </c>
      <c r="C606" s="406" t="str">
        <f t="shared" si="19"/>
        <v>Enchimento de parede em Chapas De Gesso Para Drywall, Uso Interno, Montante 70mm, Com Uma Face SimplesStandart e isolamento com Lâ de Vidro (ST/70/ST)</v>
      </c>
      <c r="D606" s="406" t="s">
        <v>1044</v>
      </c>
      <c r="E606" s="407" t="str">
        <f>VLOOKUP(D606,Insumos!$B$1:$C$15011,2,FALSE)</f>
        <v>M</v>
      </c>
      <c r="F606" s="416">
        <v>1.5851</v>
      </c>
      <c r="G606" s="417">
        <f>VLOOKUP(D606,Insumos!$B$1:$D$15011,3,FALSE)</f>
        <v>2.74</v>
      </c>
      <c r="H606" s="415">
        <f>_xlfn.IFS(B606="Serviço",SUMIFS($H607:H$1539,$C607:C$1539,$C606),B606="Insumo",F606*G606,B606="Etapa","")</f>
        <v>4.3431740000000003</v>
      </c>
      <c r="I606" s="40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4.25" hidden="1" customHeight="1" outlineLevel="2" x14ac:dyDescent="0.3">
      <c r="A607" s="406">
        <f t="shared" si="21"/>
        <v>5</v>
      </c>
      <c r="B607" s="406" t="s">
        <v>1385</v>
      </c>
      <c r="C607" s="406" t="str">
        <f t="shared" si="19"/>
        <v>Enchimento de parede em Chapas De Gesso Para Drywall, Uso Interno, Montante 70mm, Com Uma Face SimplesStandart e isolamento com Lâ de Vidro (ST/70/ST)</v>
      </c>
      <c r="D607" s="406" t="s">
        <v>1049</v>
      </c>
      <c r="E607" s="407" t="str">
        <f>VLOOKUP(D607,Insumos!$B$1:$C$15011,2,FALSE)</f>
        <v>UN</v>
      </c>
      <c r="F607" s="416">
        <v>20.186800000000002</v>
      </c>
      <c r="G607" s="417">
        <f>VLOOKUP(D607,Insumos!$B$1:$D$15011,3,FALSE)</f>
        <v>0.09</v>
      </c>
      <c r="H607" s="415">
        <f>_xlfn.IFS(B607="Serviço",SUMIFS($H608:H$1539,$C608:C$1539,$C607),B607="Insumo",F607*G607,B607="Etapa","")</f>
        <v>1.8168120000000001</v>
      </c>
      <c r="I607" s="40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4.25" hidden="1" customHeight="1" outlineLevel="2" x14ac:dyDescent="0.3">
      <c r="A608" s="406">
        <f t="shared" si="21"/>
        <v>5</v>
      </c>
      <c r="B608" s="406" t="s">
        <v>1385</v>
      </c>
      <c r="C608" s="406" t="str">
        <f t="shared" si="19"/>
        <v>Enchimento de parede em Chapas De Gesso Para Drywall, Uso Interno, Montante 70mm, Com Uma Face SimplesStandart e isolamento com Lâ de Vidro (ST/70/ST)</v>
      </c>
      <c r="D608" s="406" t="s">
        <v>1050</v>
      </c>
      <c r="E608" s="407" t="str">
        <f>VLOOKUP(D608,Insumos!$B$1:$C$15011,2,FALSE)</f>
        <v>UN</v>
      </c>
      <c r="F608" s="416">
        <v>0.54410000000000003</v>
      </c>
      <c r="G608" s="417">
        <f>VLOOKUP(D608,Insumos!$B$1:$D$15011,3,FALSE)</f>
        <v>0.2</v>
      </c>
      <c r="H608" s="415">
        <f>_xlfn.IFS(B608="Serviço",SUMIFS($H609:H$1539,$C609:C$1539,$C608),B608="Insumo",F608*G608,B608="Etapa","")</f>
        <v>0.10882000000000001</v>
      </c>
      <c r="I608" s="40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4.25" hidden="1" customHeight="1" outlineLevel="2" x14ac:dyDescent="0.3">
      <c r="A609" s="406">
        <f t="shared" si="21"/>
        <v>5</v>
      </c>
      <c r="B609" s="406" t="s">
        <v>1385</v>
      </c>
      <c r="C609" s="406" t="str">
        <f t="shared" si="19"/>
        <v>Enchimento de parede em Chapas De Gesso Para Drywall, Uso Interno, Montante 70mm, Com Uma Face SimplesStandart e isolamento com Lâ de Vidro (ST/70/ST)</v>
      </c>
      <c r="D609" s="406" t="s">
        <v>1048</v>
      </c>
      <c r="E609" s="407" t="str">
        <f>VLOOKUP(D609,Insumos!$B$1:$C$15011,2,FALSE)</f>
        <v>M2</v>
      </c>
      <c r="F609" s="416">
        <v>1.1000000000000001</v>
      </c>
      <c r="G609" s="417">
        <f>VLOOKUP(D609,Insumos!$B$1:$D$15011,3,FALSE)</f>
        <v>112.13</v>
      </c>
      <c r="H609" s="415">
        <f>_xlfn.IFS(B609="Serviço",SUMIFS($H610:H$1539,$C610:C$1539,$C609),B609="Insumo",F609*G609,B609="Etapa","")</f>
        <v>123.343</v>
      </c>
      <c r="I609" s="40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4.25" customHeight="1" x14ac:dyDescent="0.3">
      <c r="A610" s="413">
        <f t="shared" si="21"/>
        <v>1</v>
      </c>
      <c r="B610" s="413" t="s">
        <v>591</v>
      </c>
      <c r="C610" s="413" t="str">
        <f t="shared" si="19"/>
        <v>Enchimento de parede em Chapas De Gesso Para Drywall, Uso Interno, Montante 70mm, Com Uma Face SimplesStandart e isolamento com Lâ de Vidro (ST/70/ST)</v>
      </c>
      <c r="D610" s="413" t="s">
        <v>734</v>
      </c>
      <c r="E610" s="407" t="e">
        <f>VLOOKUP(D610,Insumos!$B$1:$C$15011,2,FALSE)</f>
        <v>#N/A</v>
      </c>
      <c r="F610" s="415"/>
      <c r="G610" s="417" t="e">
        <f>VLOOKUP(D610,Insumos!$B$1:$D$15011,3,FALSE)</f>
        <v>#N/A</v>
      </c>
      <c r="H610" s="415" t="str">
        <f>_xlfn.IFS(B610="Serviço",SUMIFS($H611:H$1539,$C611:C$1539,$C610),B610="Insumo",F610*G610,B610="Etapa","")</f>
        <v/>
      </c>
      <c r="I610" s="415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4.25" customHeight="1" outlineLevel="1" x14ac:dyDescent="0.3">
      <c r="A611" s="406">
        <f t="shared" si="21"/>
        <v>1</v>
      </c>
      <c r="B611" s="406" t="s">
        <v>593</v>
      </c>
      <c r="C611" s="406" t="str">
        <f t="shared" si="19"/>
        <v xml:space="preserve">Regularização de superfície para impermeabilização </v>
      </c>
      <c r="D611" s="406" t="s">
        <v>736</v>
      </c>
      <c r="E611" s="407" t="e">
        <f>VLOOKUP(D611,Insumos!$B$1:$C$15011,2,FALSE)</f>
        <v>#N/A</v>
      </c>
      <c r="F611" s="406"/>
      <c r="G611" s="417" t="e">
        <f>VLOOKUP(D611,Insumos!$B$1:$D$15011,3,FALSE)</f>
        <v>#N/A</v>
      </c>
      <c r="H611" s="415">
        <f>_xlfn.IFS(B611="Serviço",SUMIFS($H612:H$1539,$C612:C$1539,$C611),B611="Insumo",F611*G611,B611="Etapa","")</f>
        <v>7.8879999999999999</v>
      </c>
      <c r="I611" s="408" t="s">
        <v>167</v>
      </c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4.25" customHeight="1" outlineLevel="2" x14ac:dyDescent="0.3">
      <c r="A612" s="406">
        <f t="shared" si="21"/>
        <v>5</v>
      </c>
      <c r="B612" s="406" t="s">
        <v>1385</v>
      </c>
      <c r="C612" s="406" t="str">
        <f t="shared" si="19"/>
        <v xml:space="preserve">Regularização de superfície para impermeabilização </v>
      </c>
      <c r="D612" s="406" t="s">
        <v>1234</v>
      </c>
      <c r="E612" s="407" t="str">
        <f>VLOOKUP(D612,Insumos!$B$1:$C$15011,2,FALSE)</f>
        <v>M3</v>
      </c>
      <c r="F612" s="416">
        <v>1.55E-2</v>
      </c>
      <c r="G612" s="417">
        <f>VLOOKUP(D612,Insumos!$B$1:$D$15011,3,FALSE)</f>
        <v>200</v>
      </c>
      <c r="H612" s="415">
        <f>_xlfn.IFS(B612="Serviço",SUMIFS($H613:H$1539,$C613:C$1539,$C612),B612="Insumo",F612*G612,B612="Etapa","")</f>
        <v>3.1</v>
      </c>
      <c r="I612" s="40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4.25" customHeight="1" outlineLevel="2" x14ac:dyDescent="0.3">
      <c r="A613" s="406">
        <f t="shared" si="21"/>
        <v>36</v>
      </c>
      <c r="B613" s="406" t="s">
        <v>1385</v>
      </c>
      <c r="C613" s="406" t="str">
        <f t="shared" si="19"/>
        <v xml:space="preserve">Regularização de superfície para impermeabilização </v>
      </c>
      <c r="D613" s="406" t="s">
        <v>1243</v>
      </c>
      <c r="E613" s="407" t="str">
        <f>VLOOKUP(D613,Insumos!$B$1:$C$15011,2,FALSE)</f>
        <v>KG</v>
      </c>
      <c r="F613" s="416">
        <v>6.3</v>
      </c>
      <c r="G613" s="417">
        <f>VLOOKUP(D613,Insumos!$B$1:$D$15011,3,FALSE)</f>
        <v>0.76</v>
      </c>
      <c r="H613" s="415">
        <f>_xlfn.IFS(B613="Serviço",SUMIFS($H614:H$1539,$C614:C$1539,$C613),B613="Insumo",F613*G613,B613="Etapa","")</f>
        <v>4.7880000000000003</v>
      </c>
      <c r="I613" s="40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4.25" customHeight="1" outlineLevel="1" x14ac:dyDescent="0.3">
      <c r="A614" s="406">
        <f t="shared" si="21"/>
        <v>1</v>
      </c>
      <c r="B614" s="406" t="s">
        <v>593</v>
      </c>
      <c r="C614" s="406" t="str">
        <f t="shared" si="19"/>
        <v>Proteção mecânica de superfície com argamassa de cimento e areia, traço 1:3 E=5cm</v>
      </c>
      <c r="D614" s="406" t="s">
        <v>737</v>
      </c>
      <c r="E614" s="407" t="e">
        <f>VLOOKUP(D614,Insumos!$B$1:$C$15011,2,FALSE)</f>
        <v>#N/A</v>
      </c>
      <c r="F614" s="406"/>
      <c r="G614" s="417" t="e">
        <f>VLOOKUP(D614,Insumos!$B$1:$D$15011,3,FALSE)</f>
        <v>#N/A</v>
      </c>
      <c r="H614" s="415">
        <f>_xlfn.IFS(B614="Serviço",SUMIFS($H615:H$1539,$C615:C$1539,$C614),B614="Insumo",F614*G614,B614="Etapa","")</f>
        <v>49.358499999999999</v>
      </c>
      <c r="I614" s="408" t="s">
        <v>167</v>
      </c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4.25" customHeight="1" outlineLevel="2" x14ac:dyDescent="0.3">
      <c r="A615" s="406">
        <f t="shared" si="21"/>
        <v>20</v>
      </c>
      <c r="B615" s="406" t="s">
        <v>1385</v>
      </c>
      <c r="C615" s="406" t="str">
        <f t="shared" si="19"/>
        <v>Proteção mecânica de superfície com argamassa de cimento e areia, traço 1:3 E=5cm</v>
      </c>
      <c r="D615" s="406" t="s">
        <v>994</v>
      </c>
      <c r="E615" s="407" t="str">
        <f>VLOOKUP(D615,Insumos!$B$1:$C$15011,2,FALSE)</f>
        <v>M3</v>
      </c>
      <c r="F615" s="416">
        <v>6.25E-2</v>
      </c>
      <c r="G615" s="417">
        <f>VLOOKUP(D615,Insumos!$B$1:$D$15011,3,FALSE)</f>
        <v>550</v>
      </c>
      <c r="H615" s="415">
        <f>_xlfn.IFS(B615="Serviço",SUMIFS($H616:H$1539,$C616:C$1539,$C615),B615="Insumo",F615*G615,B615="Etapa","")</f>
        <v>34.375</v>
      </c>
      <c r="I615" s="40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4.25" customHeight="1" outlineLevel="2" x14ac:dyDescent="0.3">
      <c r="A616" s="406">
        <f t="shared" si="21"/>
        <v>2</v>
      </c>
      <c r="B616" s="406" t="s">
        <v>1385</v>
      </c>
      <c r="C616" s="406" t="str">
        <f t="shared" si="19"/>
        <v>Proteção mecânica de superfície com argamassa de cimento e areia, traço 1:3 E=5cm</v>
      </c>
      <c r="D616" s="406" t="s">
        <v>957</v>
      </c>
      <c r="E616" s="407" t="str">
        <f>VLOOKUP(D616,Insumos!$B$1:$C$15011,2,FALSE)</f>
        <v>M2</v>
      </c>
      <c r="F616" s="416">
        <v>1.05</v>
      </c>
      <c r="G616" s="417">
        <f>VLOOKUP(D616,Insumos!$B$1:$D$15011,3,FALSE)</f>
        <v>14.27</v>
      </c>
      <c r="H616" s="415">
        <f>_xlfn.IFS(B616="Serviço",SUMIFS($H617:H$1539,$C617:C$1539,$C616),B616="Insumo",F616*G616,B616="Etapa","")</f>
        <v>14.983499999999999</v>
      </c>
      <c r="I616" s="40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4.25" customHeight="1" outlineLevel="1" x14ac:dyDescent="0.3">
      <c r="A617" s="406">
        <f t="shared" si="21"/>
        <v>1</v>
      </c>
      <c r="B617" s="406" t="s">
        <v>593</v>
      </c>
      <c r="C617" s="406" t="str">
        <f t="shared" si="19"/>
        <v>Impermeabilização de Baldrames com Tinta Asfáltica (Neutrol)</v>
      </c>
      <c r="D617" s="406" t="s">
        <v>738</v>
      </c>
      <c r="E617" s="407" t="e">
        <f>VLOOKUP(D617,Insumos!$B$1:$C$15011,2,FALSE)</f>
        <v>#N/A</v>
      </c>
      <c r="F617" s="406"/>
      <c r="G617" s="417" t="e">
        <f>VLOOKUP(D617,Insumos!$B$1:$D$15011,3,FALSE)</f>
        <v>#N/A</v>
      </c>
      <c r="H617" s="415">
        <f>_xlfn.IFS(B617="Serviço",SUMIFS($H618:H$1539,$C618:C$1539,$C617),B617="Insumo",F617*G617,B617="Etapa","")</f>
        <v>24.900000000000002</v>
      </c>
      <c r="I617" s="408" t="s">
        <v>167</v>
      </c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4.25" customHeight="1" outlineLevel="2" x14ac:dyDescent="0.3">
      <c r="A618" s="406">
        <f t="shared" si="21"/>
        <v>1</v>
      </c>
      <c r="B618" s="406" t="s">
        <v>1385</v>
      </c>
      <c r="C618" s="406" t="str">
        <f t="shared" si="19"/>
        <v>Impermeabilização de Baldrames com Tinta Asfáltica (Neutrol)</v>
      </c>
      <c r="D618" s="406" t="s">
        <v>1114</v>
      </c>
      <c r="E618" s="407" t="str">
        <f>VLOOKUP(D618,Insumos!$B$1:$C$15011,2,FALSE)</f>
        <v>L</v>
      </c>
      <c r="F618" s="416">
        <v>1.5</v>
      </c>
      <c r="G618" s="417">
        <f>VLOOKUP(D618,Insumos!$B$1:$D$15011,3,FALSE)</f>
        <v>16.600000000000001</v>
      </c>
      <c r="H618" s="415">
        <f>_xlfn.IFS(B618="Serviço",SUMIFS($H619:H$1539,$C619:C$1539,$C618),B618="Insumo",F618*G618,B618="Etapa","")</f>
        <v>24.900000000000002</v>
      </c>
      <c r="I618" s="40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4.25" customHeight="1" outlineLevel="1" x14ac:dyDescent="0.3">
      <c r="A619" s="406">
        <f t="shared" si="21"/>
        <v>1</v>
      </c>
      <c r="B619" s="406" t="s">
        <v>593</v>
      </c>
      <c r="C619" s="406" t="str">
        <f t="shared" si="19"/>
        <v>Impermeabilização De Superfície Com Manta Asfáltica, Uma Camada, Inclusive Aplicação De Primer Asfáltico</v>
      </c>
      <c r="D619" s="406" t="s">
        <v>1446</v>
      </c>
      <c r="E619" s="407" t="e">
        <f>VLOOKUP(D619,Insumos!$B$1:$C$15011,2,FALSE)</f>
        <v>#N/A</v>
      </c>
      <c r="F619" s="406"/>
      <c r="G619" s="417" t="e">
        <f>VLOOKUP(D619,Insumos!$B$1:$D$15011,3,FALSE)</f>
        <v>#N/A</v>
      </c>
      <c r="H619" s="415">
        <f>_xlfn.IFS(B619="Serviço",SUMIFS($H620:H$1539,$C620:C$1539,$C619),B619="Insumo",F619*G619,B619="Etapa","")</f>
        <v>90.162299999999988</v>
      </c>
      <c r="I619" s="408" t="s">
        <v>167</v>
      </c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4.25" customHeight="1" outlineLevel="2" x14ac:dyDescent="0.3">
      <c r="A620" s="406">
        <f t="shared" si="21"/>
        <v>3</v>
      </c>
      <c r="B620" s="406" t="s">
        <v>1385</v>
      </c>
      <c r="C620" s="406" t="str">
        <f t="shared" si="19"/>
        <v>Impermeabilização De Superfície Com Manta Asfáltica, Uma Camada, Inclusive Aplicação De Primer Asfáltico</v>
      </c>
      <c r="D620" s="406" t="s">
        <v>1121</v>
      </c>
      <c r="E620" s="407" t="str">
        <f>VLOOKUP(D620,Insumos!$B$1:$C$15011,2,FALSE)</f>
        <v>L</v>
      </c>
      <c r="F620" s="416">
        <v>0.61499999999999999</v>
      </c>
      <c r="G620" s="417">
        <f>VLOOKUP(D620,Insumos!$B$1:$D$15011,3,FALSE)</f>
        <v>18.52</v>
      </c>
      <c r="H620" s="415">
        <f>_xlfn.IFS(B620="Serviço",SUMIFS($H621:H$1539,$C621:C$1539,$C620),B620="Insumo",F620*G620,B620="Etapa","")</f>
        <v>11.389799999999999</v>
      </c>
      <c r="I620" s="40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4.25" customHeight="1" outlineLevel="2" x14ac:dyDescent="0.3">
      <c r="A621" s="406">
        <f t="shared" si="21"/>
        <v>2</v>
      </c>
      <c r="B621" s="406" t="s">
        <v>1385</v>
      </c>
      <c r="C621" s="406" t="str">
        <f t="shared" si="19"/>
        <v>Impermeabilização De Superfície Com Manta Asfáltica, Uma Camada, Inclusive Aplicação De Primer Asfáltico</v>
      </c>
      <c r="D621" s="406" t="s">
        <v>1119</v>
      </c>
      <c r="E621" s="407" t="str">
        <f>VLOOKUP(D621,Insumos!$B$1:$C$15011,2,FALSE)</f>
        <v>M2</v>
      </c>
      <c r="F621" s="416">
        <v>1.125</v>
      </c>
      <c r="G621" s="417">
        <f>VLOOKUP(D621,Insumos!$B$1:$D$15011,3,FALSE)</f>
        <v>70.02</v>
      </c>
      <c r="H621" s="415">
        <f>_xlfn.IFS(B621="Serviço",SUMIFS($H622:H$1539,$C622:C$1539,$C621),B621="Insumo",F621*G621,B621="Etapa","")</f>
        <v>78.772499999999994</v>
      </c>
      <c r="I621" s="40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4.25" customHeight="1" outlineLevel="1" x14ac:dyDescent="0.3">
      <c r="A622" s="406">
        <f t="shared" si="21"/>
        <v>1</v>
      </c>
      <c r="B622" s="406" t="s">
        <v>593</v>
      </c>
      <c r="C622" s="406" t="str">
        <f t="shared" si="19"/>
        <v>Impermeabilização De Superfície Com Manta Asfáltica, Duas Camada, Inclusive Aplicação De Primer Asfáltico</v>
      </c>
      <c r="D622" s="406" t="s">
        <v>740</v>
      </c>
      <c r="E622" s="407" t="e">
        <f>VLOOKUP(D622,Insumos!$B$1:$C$15011,2,FALSE)</f>
        <v>#N/A</v>
      </c>
      <c r="F622" s="406"/>
      <c r="G622" s="417" t="e">
        <f>VLOOKUP(D622,Insumos!$B$1:$D$15011,3,FALSE)</f>
        <v>#N/A</v>
      </c>
      <c r="H622" s="415">
        <f>_xlfn.IFS(B622="Serviço",SUMIFS($H623:H$1539,$C623:C$1539,$C622),B622="Insumo",F622*G622,B622="Etapa","")</f>
        <v>154.3098</v>
      </c>
      <c r="I622" s="408" t="s">
        <v>167</v>
      </c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4.25" customHeight="1" outlineLevel="2" x14ac:dyDescent="0.3">
      <c r="A623" s="406">
        <f t="shared" si="21"/>
        <v>3</v>
      </c>
      <c r="B623" s="406" t="s">
        <v>1385</v>
      </c>
      <c r="C623" s="406" t="str">
        <f t="shared" si="19"/>
        <v>Impermeabilização De Superfície Com Manta Asfáltica, Duas Camada, Inclusive Aplicação De Primer Asfáltico</v>
      </c>
      <c r="D623" s="406" t="s">
        <v>1121</v>
      </c>
      <c r="E623" s="407" t="str">
        <f>VLOOKUP(D623,Insumos!$B$1:$C$15011,2,FALSE)</f>
        <v>L</v>
      </c>
      <c r="F623" s="416">
        <v>0.61499999999999999</v>
      </c>
      <c r="G623" s="417">
        <f>VLOOKUP(D623,Insumos!$B$1:$D$15011,3,FALSE)</f>
        <v>18.52</v>
      </c>
      <c r="H623" s="415">
        <f>_xlfn.IFS(B623="Serviço",SUMIFS($H624:H$1539,$C624:C$1539,$C623),B623="Insumo",F623*G623,B623="Etapa","")</f>
        <v>11.389799999999999</v>
      </c>
      <c r="I623" s="40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4.25" customHeight="1" outlineLevel="2" x14ac:dyDescent="0.3">
      <c r="A624" s="406">
        <f t="shared" si="21"/>
        <v>1</v>
      </c>
      <c r="B624" s="406" t="s">
        <v>1385</v>
      </c>
      <c r="C624" s="406" t="str">
        <f t="shared" si="19"/>
        <v>Impermeabilização De Superfície Com Manta Asfáltica, Duas Camada, Inclusive Aplicação De Primer Asfáltico</v>
      </c>
      <c r="D624" s="406" t="s">
        <v>1118</v>
      </c>
      <c r="E624" s="407" t="str">
        <f>VLOOKUP(D624,Insumos!$B$1:$C$15011,2,FALSE)</f>
        <v>M2</v>
      </c>
      <c r="F624" s="416">
        <v>1.125</v>
      </c>
      <c r="G624" s="417">
        <f>VLOOKUP(D624,Insumos!$B$1:$D$15011,3,FALSE)</f>
        <v>57.02</v>
      </c>
      <c r="H624" s="415">
        <f>_xlfn.IFS(B624="Serviço",SUMIFS($H625:H$1539,$C625:C$1539,$C624),B624="Insumo",F624*G624,B624="Etapa","")</f>
        <v>64.147500000000008</v>
      </c>
      <c r="I624" s="40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4.25" customHeight="1" outlineLevel="2" x14ac:dyDescent="0.3">
      <c r="A625" s="406">
        <f t="shared" si="21"/>
        <v>2</v>
      </c>
      <c r="B625" s="406" t="s">
        <v>1385</v>
      </c>
      <c r="C625" s="406" t="str">
        <f t="shared" si="19"/>
        <v>Impermeabilização De Superfície Com Manta Asfáltica, Duas Camada, Inclusive Aplicação De Primer Asfáltico</v>
      </c>
      <c r="D625" s="406" t="s">
        <v>1119</v>
      </c>
      <c r="E625" s="407" t="str">
        <f>VLOOKUP(D625,Insumos!$B$1:$C$15011,2,FALSE)</f>
        <v>M2</v>
      </c>
      <c r="F625" s="416">
        <v>1.125</v>
      </c>
      <c r="G625" s="417">
        <f>VLOOKUP(D625,Insumos!$B$1:$D$15011,3,FALSE)</f>
        <v>70.02</v>
      </c>
      <c r="H625" s="415">
        <f>_xlfn.IFS(B625="Serviço",SUMIFS($H626:H$1539,$C626:C$1539,$C625),B625="Insumo",F625*G625,B625="Etapa","")</f>
        <v>78.772499999999994</v>
      </c>
      <c r="I625" s="40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4.25" customHeight="1" outlineLevel="1" x14ac:dyDescent="0.3">
      <c r="A626" s="406">
        <f t="shared" si="21"/>
        <v>1</v>
      </c>
      <c r="B626" s="406" t="s">
        <v>593</v>
      </c>
      <c r="C626" s="406" t="str">
        <f t="shared" si="19"/>
        <v>Impermeabilização com manta aluminio em telhados</v>
      </c>
      <c r="D626" s="406" t="s">
        <v>1447</v>
      </c>
      <c r="E626" s="407" t="e">
        <f>VLOOKUP(D626,Insumos!$B$1:$C$15011,2,FALSE)</f>
        <v>#N/A</v>
      </c>
      <c r="F626" s="406"/>
      <c r="G626" s="417" t="e">
        <f>VLOOKUP(D626,Insumos!$B$1:$D$15011,3,FALSE)</f>
        <v>#N/A</v>
      </c>
      <c r="H626" s="415">
        <f>_xlfn.IFS(B626="Serviço",SUMIFS($H627:H$1539,$C627:C$1539,$C626),B626="Insumo",F626*G626,B626="Etapa","")</f>
        <v>54.128550000000004</v>
      </c>
      <c r="I626" s="408" t="s">
        <v>167</v>
      </c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4.25" customHeight="1" outlineLevel="2" x14ac:dyDescent="0.3">
      <c r="A627" s="406">
        <f t="shared" si="21"/>
        <v>3</v>
      </c>
      <c r="B627" s="406" t="s">
        <v>1385</v>
      </c>
      <c r="C627" s="406" t="str">
        <f t="shared" si="19"/>
        <v>Impermeabilização com manta aluminio em telhados</v>
      </c>
      <c r="D627" s="406" t="s">
        <v>1121</v>
      </c>
      <c r="E627" s="407" t="str">
        <f>VLOOKUP(D627,Insumos!$B$1:$C$15011,2,FALSE)</f>
        <v>L</v>
      </c>
      <c r="F627" s="416">
        <v>0.61499999999999999</v>
      </c>
      <c r="G627" s="417">
        <f>VLOOKUP(D627,Insumos!$B$1:$D$15011,3,FALSE)</f>
        <v>18.52</v>
      </c>
      <c r="H627" s="415">
        <f>_xlfn.IFS(B627="Serviço",SUMIFS($H628:H$1539,$C628:C$1539,$C627),B627="Insumo",F627*G627,B627="Etapa","")</f>
        <v>11.389799999999999</v>
      </c>
      <c r="I627" s="40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4.25" customHeight="1" outlineLevel="2" x14ac:dyDescent="0.3">
      <c r="A628" s="406">
        <f t="shared" si="21"/>
        <v>1</v>
      </c>
      <c r="B628" s="406" t="s">
        <v>1385</v>
      </c>
      <c r="C628" s="406" t="str">
        <f t="shared" si="19"/>
        <v>Impermeabilização com manta aluminio em telhados</v>
      </c>
      <c r="D628" s="406" t="s">
        <v>1117</v>
      </c>
      <c r="E628" s="407" t="str">
        <f>VLOOKUP(D628,Insumos!$B$1:$C$15011,2,FALSE)</f>
        <v>M2</v>
      </c>
      <c r="F628" s="416">
        <v>1.125</v>
      </c>
      <c r="G628" s="417">
        <f>VLOOKUP(D628,Insumos!$B$1:$D$15011,3,FALSE)</f>
        <v>37.99</v>
      </c>
      <c r="H628" s="415">
        <f>_xlfn.IFS(B628="Serviço",SUMIFS($H629:H$1539,$C629:C$1539,$C628),B628="Insumo",F628*G628,B628="Etapa","")</f>
        <v>42.738750000000003</v>
      </c>
      <c r="I628" s="40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4.25" customHeight="1" outlineLevel="1" x14ac:dyDescent="0.3">
      <c r="A629" s="406">
        <f t="shared" si="21"/>
        <v>1</v>
      </c>
      <c r="B629" s="406" t="s">
        <v>593</v>
      </c>
      <c r="C629" s="406" t="str">
        <f t="shared" si="19"/>
        <v>Impermeabilização De Superfície Com Argamassa Polimérica / Membrana Acrílica, 3 Demãos</v>
      </c>
      <c r="D629" s="406" t="s">
        <v>739</v>
      </c>
      <c r="E629" s="407" t="e">
        <f>VLOOKUP(D629,Insumos!$B$1:$C$15011,2,FALSE)</f>
        <v>#N/A</v>
      </c>
      <c r="F629" s="406"/>
      <c r="G629" s="417" t="e">
        <f>VLOOKUP(D629,Insumos!$B$1:$D$15011,3,FALSE)</f>
        <v>#N/A</v>
      </c>
      <c r="H629" s="415">
        <f>_xlfn.IFS(B629="Serviço",SUMIFS($H630:H$1539,$C630:C$1539,$C629),B629="Insumo",F629*G629,B629="Etapa","")</f>
        <v>36.256</v>
      </c>
      <c r="I629" s="408" t="s">
        <v>167</v>
      </c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4.25" customHeight="1" outlineLevel="2" x14ac:dyDescent="0.3">
      <c r="A630" s="406">
        <f t="shared" si="21"/>
        <v>2</v>
      </c>
      <c r="B630" s="406" t="s">
        <v>1385</v>
      </c>
      <c r="C630" s="406" t="str">
        <f t="shared" si="19"/>
        <v>Impermeabilização De Superfície Com Argamassa Polimérica / Membrana Acrílica, 3 Demãos</v>
      </c>
      <c r="D630" s="406" t="s">
        <v>1111</v>
      </c>
      <c r="E630" s="407" t="str">
        <f>VLOOKUP(D630,Insumos!$B$1:$C$15011,2,FALSE)</f>
        <v>KG</v>
      </c>
      <c r="F630" s="416">
        <v>3.2</v>
      </c>
      <c r="G630" s="417">
        <f>VLOOKUP(D630,Insumos!$B$1:$D$15011,3,FALSE)</f>
        <v>11.33</v>
      </c>
      <c r="H630" s="415">
        <f>_xlfn.IFS(B630="Serviço",SUMIFS($H631:H$1539,$C631:C$1539,$C630),B630="Insumo",F630*G630,B630="Etapa","")</f>
        <v>36.256</v>
      </c>
      <c r="I630" s="40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4.25" customHeight="1" outlineLevel="1" x14ac:dyDescent="0.3">
      <c r="A631" s="406">
        <f t="shared" si="21"/>
        <v>1</v>
      </c>
      <c r="B631" s="406" t="s">
        <v>593</v>
      </c>
      <c r="C631" s="406" t="str">
        <f t="shared" si="19"/>
        <v>Impermeabilização com manta liquida em peitoris</v>
      </c>
      <c r="D631" s="406" t="s">
        <v>1448</v>
      </c>
      <c r="E631" s="407" t="e">
        <f>VLOOKUP(D631,Insumos!$B$1:$C$15011,2,FALSE)</f>
        <v>#N/A</v>
      </c>
      <c r="F631" s="406"/>
      <c r="G631" s="417" t="e">
        <f>VLOOKUP(D631,Insumos!$B$1:$D$15011,3,FALSE)</f>
        <v>#N/A</v>
      </c>
      <c r="H631" s="415">
        <f>_xlfn.IFS(B631="Serviço",SUMIFS($H632:H$1539,$C632:C$1539,$C631),B631="Insumo",F631*G631,B631="Etapa","")</f>
        <v>40.17</v>
      </c>
      <c r="I631" s="408" t="s">
        <v>167</v>
      </c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4.25" customHeight="1" outlineLevel="2" x14ac:dyDescent="0.3">
      <c r="A632" s="406">
        <f t="shared" si="21"/>
        <v>1</v>
      </c>
      <c r="B632" s="406" t="s">
        <v>1385</v>
      </c>
      <c r="C632" s="406" t="str">
        <f t="shared" si="19"/>
        <v>Impermeabilização com manta liquida em peitoris</v>
      </c>
      <c r="D632" s="406" t="s">
        <v>1116</v>
      </c>
      <c r="E632" s="407" t="str">
        <f>VLOOKUP(D632,Insumos!$B$1:$C$15011,2,FALSE)</f>
        <v>KG</v>
      </c>
      <c r="F632" s="416">
        <v>1.56</v>
      </c>
      <c r="G632" s="417">
        <f>VLOOKUP(D632,Insumos!$B$1:$D$15011,3,FALSE)</f>
        <v>25.75</v>
      </c>
      <c r="H632" s="415">
        <f>_xlfn.IFS(B632="Serviço",SUMIFS($H633:H$1539,$C633:C$1539,$C632),B632="Insumo",F632*G632,B632="Etapa","")</f>
        <v>40.17</v>
      </c>
      <c r="I632" s="40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4.25" customHeight="1" outlineLevel="1" x14ac:dyDescent="0.3">
      <c r="A633" s="406">
        <f t="shared" si="21"/>
        <v>1</v>
      </c>
      <c r="B633" s="406" t="s">
        <v>593</v>
      </c>
      <c r="C633" s="406" t="str">
        <f t="shared" si="19"/>
        <v>Tratamento de ralo com manta de poliéster</v>
      </c>
      <c r="D633" s="406" t="s">
        <v>1449</v>
      </c>
      <c r="E633" s="407" t="e">
        <f>VLOOKUP(D633,Insumos!$B$1:$C$15011,2,FALSE)</f>
        <v>#N/A</v>
      </c>
      <c r="F633" s="406"/>
      <c r="G633" s="417" t="e">
        <f>VLOOKUP(D633,Insumos!$B$1:$D$15011,3,FALSE)</f>
        <v>#N/A</v>
      </c>
      <c r="H633" s="415">
        <f>_xlfn.IFS(B633="Serviço",SUMIFS($H634:H$1539,$C634:C$1539,$C633),B633="Insumo",F633*G633,B633="Etapa","")</f>
        <v>8.760015000000001</v>
      </c>
      <c r="I633" s="408" t="s">
        <v>167</v>
      </c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4.25" customHeight="1" outlineLevel="2" x14ac:dyDescent="0.3">
      <c r="A634" s="406">
        <f t="shared" si="21"/>
        <v>2</v>
      </c>
      <c r="B634" s="406" t="s">
        <v>1385</v>
      </c>
      <c r="C634" s="406" t="str">
        <f t="shared" si="19"/>
        <v>Tratamento de ralo com manta de poliéster</v>
      </c>
      <c r="D634" s="406" t="s">
        <v>1111</v>
      </c>
      <c r="E634" s="407" t="str">
        <f>VLOOKUP(D634,Insumos!$B$1:$C$15011,2,FALSE)</f>
        <v>KG</v>
      </c>
      <c r="F634" s="416">
        <v>0.73850000000000005</v>
      </c>
      <c r="G634" s="417">
        <f>VLOOKUP(D634,Insumos!$B$1:$D$15011,3,FALSE)</f>
        <v>11.33</v>
      </c>
      <c r="H634" s="415">
        <f>_xlfn.IFS(B634="Serviço",SUMIFS($H635:H$1539,$C635:C$1539,$C634),B634="Insumo",F634*G634,B634="Etapa","")</f>
        <v>8.3672050000000002</v>
      </c>
      <c r="I634" s="40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4.25" customHeight="1" outlineLevel="2" x14ac:dyDescent="0.3">
      <c r="A635" s="406">
        <f t="shared" si="21"/>
        <v>1</v>
      </c>
      <c r="B635" s="406" t="s">
        <v>1385</v>
      </c>
      <c r="C635" s="406" t="str">
        <f t="shared" si="19"/>
        <v>Tratamento de ralo com manta de poliéster</v>
      </c>
      <c r="D635" s="406" t="s">
        <v>1122</v>
      </c>
      <c r="E635" s="407" t="str">
        <f>VLOOKUP(D635,Insumos!$B$1:$C$15011,2,FALSE)</f>
        <v>M2</v>
      </c>
      <c r="F635" s="416">
        <v>0.35709999999999997</v>
      </c>
      <c r="G635" s="417">
        <f>VLOOKUP(D635,Insumos!$B$1:$D$15011,3,FALSE)</f>
        <v>1.1000000000000001</v>
      </c>
      <c r="H635" s="415">
        <f>_xlfn.IFS(B635="Serviço",SUMIFS($H636:H$1539,$C636:C$1539,$C635),B635="Insumo",F635*G635,B635="Etapa","")</f>
        <v>0.39280999999999999</v>
      </c>
      <c r="I635" s="40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4.25" customHeight="1" collapsed="1" x14ac:dyDescent="0.3">
      <c r="A636" s="413">
        <f t="shared" si="21"/>
        <v>1</v>
      </c>
      <c r="B636" s="413" t="s">
        <v>591</v>
      </c>
      <c r="C636" s="413" t="str">
        <f t="shared" si="19"/>
        <v>Tratamento de ralo com manta de poliéster</v>
      </c>
      <c r="D636" s="413" t="s">
        <v>43</v>
      </c>
      <c r="E636" s="407" t="e">
        <f>VLOOKUP(D636,Insumos!$B$1:$C$15011,2,FALSE)</f>
        <v>#N/A</v>
      </c>
      <c r="F636" s="415"/>
      <c r="G636" s="417" t="e">
        <f>VLOOKUP(D636,Insumos!$B$1:$D$15011,3,FALSE)</f>
        <v>#N/A</v>
      </c>
      <c r="H636" s="415" t="str">
        <f>_xlfn.IFS(B636="Serviço",SUMIFS($H637:H$1539,$C637:C$1539,$C636),B636="Insumo",F636*G636,B636="Etapa","")</f>
        <v/>
      </c>
      <c r="I636" s="415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4.25" hidden="1" customHeight="1" outlineLevel="1" x14ac:dyDescent="0.3">
      <c r="A637" s="406">
        <f t="shared" si="21"/>
        <v>1</v>
      </c>
      <c r="B637" s="406" t="s">
        <v>593</v>
      </c>
      <c r="C637" s="406" t="str">
        <f t="shared" si="19"/>
        <v>Chapisco aplicado em estruturas de concreto, de argamassa ACIII, com desempenadeira dentada</v>
      </c>
      <c r="D637" s="406" t="s">
        <v>800</v>
      </c>
      <c r="E637" s="407" t="e">
        <f>VLOOKUP(D637,Insumos!$B$1:$C$15011,2,FALSE)</f>
        <v>#N/A</v>
      </c>
      <c r="F637" s="406"/>
      <c r="G637" s="417" t="e">
        <f>VLOOKUP(D637,Insumos!$B$1:$D$15011,3,FALSE)</f>
        <v>#N/A</v>
      </c>
      <c r="H637" s="415">
        <f>_xlfn.IFS(B637="Serviço",SUMIFS($H638:H$1539,$C638:C$1539,$C637),B637="Insumo",F637*G637,B637="Etapa","")</f>
        <v>7.1999999999999993</v>
      </c>
      <c r="I637" s="408" t="s">
        <v>167</v>
      </c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4.25" hidden="1" customHeight="1" outlineLevel="2" x14ac:dyDescent="0.3">
      <c r="A638" s="406">
        <f t="shared" si="21"/>
        <v>32</v>
      </c>
      <c r="B638" s="406" t="s">
        <v>1385</v>
      </c>
      <c r="C638" s="406" t="str">
        <f t="shared" si="19"/>
        <v>Chapisco aplicado em estruturas de concreto, de argamassa ACIII, com desempenadeira dentada</v>
      </c>
      <c r="D638" s="406" t="s">
        <v>987</v>
      </c>
      <c r="E638" s="407" t="str">
        <f>VLOOKUP(D638,Insumos!$B$1:$C$15011,2,FALSE)</f>
        <v>KG</v>
      </c>
      <c r="F638" s="416">
        <v>5</v>
      </c>
      <c r="G638" s="417">
        <f>VLOOKUP(D638,Insumos!$B$1:$D$15011,3,FALSE)</f>
        <v>1.44</v>
      </c>
      <c r="H638" s="415">
        <f>_xlfn.IFS(B638="Serviço",SUMIFS($H639:H$1539,$C639:C$1539,$C638),B638="Insumo",F638*G638,B638="Etapa","")</f>
        <v>7.1999999999999993</v>
      </c>
      <c r="I638" s="40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4.25" hidden="1" customHeight="1" outlineLevel="1" x14ac:dyDescent="0.3">
      <c r="A639" s="406">
        <f t="shared" si="21"/>
        <v>1</v>
      </c>
      <c r="B639" s="406" t="s">
        <v>593</v>
      </c>
      <c r="C639" s="406" t="str">
        <f t="shared" si="19"/>
        <v>Chapisco aplicado em estruturas de concreto, com argamassa pré-fabricada adesiva de cimento colante, aplicação convencional</v>
      </c>
      <c r="D639" s="406" t="s">
        <v>1450</v>
      </c>
      <c r="E639" s="407" t="e">
        <f>VLOOKUP(D639,Insumos!$B$1:$C$15011,2,FALSE)</f>
        <v>#N/A</v>
      </c>
      <c r="F639" s="406"/>
      <c r="G639" s="417"/>
      <c r="H639" s="415">
        <f>_xlfn.IFS(B639="Serviço",SUMIFS($H640:H$1539,$C640:C$1539,$C639),B639="Insumo",F639*G639,B639="Etapa","")</f>
        <v>12.49845</v>
      </c>
      <c r="I639" s="408" t="s">
        <v>167</v>
      </c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4.25" hidden="1" customHeight="1" outlineLevel="2" x14ac:dyDescent="0.3">
      <c r="A640" s="406">
        <f t="shared" si="21"/>
        <v>32</v>
      </c>
      <c r="B640" s="406" t="s">
        <v>1385</v>
      </c>
      <c r="C640" s="406" t="str">
        <f t="shared" si="19"/>
        <v>Chapisco aplicado em estruturas de concreto, com argamassa pré-fabricada adesiva de cimento colante, aplicação convencional</v>
      </c>
      <c r="D640" s="406" t="s">
        <v>987</v>
      </c>
      <c r="E640" s="407" t="str">
        <f>VLOOKUP(D640,Insumos!$B$1:$C$15011,2,FALSE)</f>
        <v>KG</v>
      </c>
      <c r="F640" s="416">
        <v>6.34</v>
      </c>
      <c r="G640" s="417">
        <f>VLOOKUP(D640,Insumos!$B$1:$D$15011,3,FALSE)</f>
        <v>1.44</v>
      </c>
      <c r="H640" s="415">
        <f>_xlfn.IFS(B640="Serviço",SUMIFS($H641:H$1539,$C641:C$1539,$C640),B640="Insumo",F640*G640,B640="Etapa","")</f>
        <v>9.1295999999999999</v>
      </c>
      <c r="I640" s="40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4.25" hidden="1" customHeight="1" outlineLevel="2" x14ac:dyDescent="0.3">
      <c r="A641" s="406">
        <f t="shared" si="21"/>
        <v>3</v>
      </c>
      <c r="B641" s="406" t="s">
        <v>1385</v>
      </c>
      <c r="C641" s="406" t="str">
        <f t="shared" si="19"/>
        <v>Chapisco aplicado em estruturas de concreto, com argamassa pré-fabricada adesiva de cimento colante, aplicação convencional</v>
      </c>
      <c r="D641" s="406" t="s">
        <v>1214</v>
      </c>
      <c r="E641" s="407" t="str">
        <f>VLOOKUP(D641,Insumos!$B$1:$C$15011,2,FALSE)</f>
        <v>KG</v>
      </c>
      <c r="F641" s="416">
        <v>0.3</v>
      </c>
      <c r="G641" s="417">
        <f>VLOOKUP(D641,Insumos!$B$1:$D$15011,3,FALSE)</f>
        <v>11.2295</v>
      </c>
      <c r="H641" s="415">
        <f>_xlfn.IFS(B641="Serviço",SUMIFS($H642:H$1539,$C642:C$1539,$C641),B641="Insumo",F641*G641,B641="Etapa","")</f>
        <v>3.3688499999999997</v>
      </c>
      <c r="I641" s="40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4.25" hidden="1" customHeight="1" outlineLevel="1" x14ac:dyDescent="0.3">
      <c r="A642" s="406">
        <f t="shared" ref="A642:A705" si="22">COUNTIFS($D$2:$D$1438,D642,$B$2:$B$1438,B642)</f>
        <v>1</v>
      </c>
      <c r="B642" s="406" t="s">
        <v>593</v>
      </c>
      <c r="C642" s="406" t="str">
        <f t="shared" si="19"/>
        <v>Chapisco aplicados em alvenaria, com argamassa estabilizada, aplicação convencional.</v>
      </c>
      <c r="D642" s="406" t="s">
        <v>1451</v>
      </c>
      <c r="E642" s="407" t="e">
        <f>VLOOKUP(D642,Insumos!$B$1:$C$15011,2,FALSE)</f>
        <v>#N/A</v>
      </c>
      <c r="F642" s="406"/>
      <c r="G642" s="417"/>
      <c r="H642" s="415">
        <f>_xlfn.IFS(B642="Serviço",SUMIFS($H643:H$1539,$C643:C$1539,$C642),B642="Insumo",F642*G642,B642="Etapa","")</f>
        <v>2.016</v>
      </c>
      <c r="I642" s="408" t="s">
        <v>167</v>
      </c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4.25" hidden="1" customHeight="1" outlineLevel="2" x14ac:dyDescent="0.3">
      <c r="A643" s="406">
        <f t="shared" si="22"/>
        <v>1</v>
      </c>
      <c r="B643" s="406" t="s">
        <v>1385</v>
      </c>
      <c r="C643" s="406" t="str">
        <f t="shared" si="19"/>
        <v>Chapisco aplicados em alvenaria, com argamassa estabilizada, aplicação convencional.</v>
      </c>
      <c r="D643" s="406" t="s">
        <v>998</v>
      </c>
      <c r="E643" s="407" t="str">
        <f>VLOOKUP(D643,Insumos!$B$1:$C$15011,2,FALSE)</f>
        <v>M3</v>
      </c>
      <c r="F643" s="416">
        <v>4.1999999999999997E-3</v>
      </c>
      <c r="G643" s="417">
        <f>VLOOKUP(D643,Insumos!$B$1:$D$15011,3,FALSE)</f>
        <v>480</v>
      </c>
      <c r="H643" s="415">
        <f>_xlfn.IFS(B643="Serviço",SUMIFS($H644:H$1539,$C644:C$1539,$C643),B643="Insumo",F643*G643,B643="Etapa","")</f>
        <v>2.016</v>
      </c>
      <c r="I643" s="40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4.25" hidden="1" customHeight="1" outlineLevel="1" x14ac:dyDescent="0.3">
      <c r="A644" s="406">
        <f t="shared" si="22"/>
        <v>1</v>
      </c>
      <c r="B644" s="406" t="s">
        <v>593</v>
      </c>
      <c r="C644" s="406" t="str">
        <f t="shared" si="19"/>
        <v xml:space="preserve">Chapisco externo de argamassaestabilizada, aplicados em alvenaria, aplicação convencional em paredes externas </v>
      </c>
      <c r="D644" s="406" t="s">
        <v>1452</v>
      </c>
      <c r="E644" s="407" t="e">
        <f>VLOOKUP(D644,Insumos!$B$1:$C$15011,2,FALSE)</f>
        <v>#N/A</v>
      </c>
      <c r="F644" s="406"/>
      <c r="G644" s="417"/>
      <c r="H644" s="415">
        <f>_xlfn.IFS(B644="Serviço",SUMIFS($H645:H$1539,$C645:C$1539,$C644),B644="Insumo",F644*G644,B644="Etapa","")</f>
        <v>14.688000000000001</v>
      </c>
      <c r="I644" s="408" t="s">
        <v>167</v>
      </c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4.25" hidden="1" customHeight="1" outlineLevel="2" x14ac:dyDescent="0.3">
      <c r="A645" s="406">
        <f t="shared" si="22"/>
        <v>3</v>
      </c>
      <c r="B645" s="406" t="s">
        <v>1385</v>
      </c>
      <c r="C645" s="406" t="str">
        <f t="shared" si="19"/>
        <v xml:space="preserve">Chapisco externo de argamassaestabilizada, aplicados em alvenaria, aplicação convencional em paredes externas </v>
      </c>
      <c r="D645" s="406" t="s">
        <v>989</v>
      </c>
      <c r="E645" s="407" t="str">
        <f>VLOOKUP(D645,Insumos!$B$1:$C$15011,2,FALSE)</f>
        <v>KG</v>
      </c>
      <c r="F645" s="416">
        <v>6.4</v>
      </c>
      <c r="G645" s="417">
        <f>VLOOKUP(D645,Insumos!$B$1:$D$15011,3,FALSE)</f>
        <v>2.2949999999999999</v>
      </c>
      <c r="H645" s="415">
        <f>_xlfn.IFS(B645="Serviço",SUMIFS($H646:H$1539,$C646:C$1539,$C645),B645="Insumo",F645*G645,B645="Etapa","")</f>
        <v>14.688000000000001</v>
      </c>
      <c r="I645" s="40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4.25" hidden="1" customHeight="1" outlineLevel="1" x14ac:dyDescent="0.3">
      <c r="A646" s="406">
        <f t="shared" si="22"/>
        <v>1</v>
      </c>
      <c r="B646" s="406" t="s">
        <v>593</v>
      </c>
      <c r="C646" s="406" t="str">
        <f t="shared" si="19"/>
        <v>Chapisco convencional com adesivo sintético de alto desempenho aplicados em alvenaria, aplicação convencional.</v>
      </c>
      <c r="D646" s="406" t="s">
        <v>802</v>
      </c>
      <c r="E646" s="407" t="e">
        <f>VLOOKUP(D646,Insumos!$B$1:$C$15011,2,FALSE)</f>
        <v>#N/A</v>
      </c>
      <c r="F646" s="406"/>
      <c r="G646" s="417"/>
      <c r="H646" s="415">
        <f>_xlfn.IFS(B646="Serviço",SUMIFS($H647:H$1539,$C647:C$1539,$C646),B646="Insumo",F646*G646,B646="Etapa","")</f>
        <v>7.4998500000000003</v>
      </c>
      <c r="I646" s="408" t="s">
        <v>167</v>
      </c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4.25" hidden="1" customHeight="1" outlineLevel="2" x14ac:dyDescent="0.3">
      <c r="A647" s="406">
        <f t="shared" si="22"/>
        <v>3</v>
      </c>
      <c r="B647" s="406" t="s">
        <v>1385</v>
      </c>
      <c r="C647" s="406" t="str">
        <f t="shared" si="19"/>
        <v>Chapisco convencional com adesivo sintético de alto desempenho aplicados em alvenaria, aplicação convencional.</v>
      </c>
      <c r="D647" s="406" t="s">
        <v>989</v>
      </c>
      <c r="E647" s="407" t="str">
        <f>VLOOKUP(D647,Insumos!$B$1:$C$15011,2,FALSE)</f>
        <v>KG</v>
      </c>
      <c r="F647" s="416">
        <v>1.8</v>
      </c>
      <c r="G647" s="417">
        <f>VLOOKUP(D647,Insumos!$B$1:$D$15011,3,FALSE)</f>
        <v>2.2949999999999999</v>
      </c>
      <c r="H647" s="415">
        <f>_xlfn.IFS(B647="Serviço",SUMIFS($H648:H$1539,$C648:C$1539,$C647),B647="Insumo",F647*G647,B647="Etapa","")</f>
        <v>4.1310000000000002</v>
      </c>
      <c r="I647" s="40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4.25" hidden="1" customHeight="1" outlineLevel="2" x14ac:dyDescent="0.3">
      <c r="A648" s="406">
        <f t="shared" si="22"/>
        <v>3</v>
      </c>
      <c r="B648" s="406" t="s">
        <v>1385</v>
      </c>
      <c r="C648" s="406" t="str">
        <f t="shared" si="19"/>
        <v>Chapisco convencional com adesivo sintético de alto desempenho aplicados em alvenaria, aplicação convencional.</v>
      </c>
      <c r="D648" s="406" t="s">
        <v>1214</v>
      </c>
      <c r="E648" s="407" t="str">
        <f>VLOOKUP(D648,Insumos!$B$1:$C$15011,2,FALSE)</f>
        <v>KG</v>
      </c>
      <c r="F648" s="416">
        <v>0.3</v>
      </c>
      <c r="G648" s="417">
        <f>VLOOKUP(D648,Insumos!$B$1:$D$15011,3,FALSE)</f>
        <v>11.2295</v>
      </c>
      <c r="H648" s="415">
        <f>_xlfn.IFS(B648="Serviço",SUMIFS($H649:H$1539,$C649:C$1539,$C648),B648="Insumo",F648*G648,B648="Etapa","")</f>
        <v>3.3688499999999997</v>
      </c>
      <c r="I648" s="40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4.25" hidden="1" customHeight="1" outlineLevel="1" x14ac:dyDescent="0.3">
      <c r="A649" s="406">
        <f t="shared" si="22"/>
        <v>1</v>
      </c>
      <c r="B649" s="406" t="s">
        <v>593</v>
      </c>
      <c r="C649" s="406" t="str">
        <f t="shared" si="19"/>
        <v>Aplicação manual de gesso sarrafeado em paredes, espessura de 1,5cm, com execução de taliscas</v>
      </c>
      <c r="D649" s="406" t="s">
        <v>1453</v>
      </c>
      <c r="E649" s="407" t="e">
        <f>VLOOKUP(D649,Insumos!$B$1:$C$15011,2,FALSE)</f>
        <v>#N/A</v>
      </c>
      <c r="F649" s="406"/>
      <c r="G649" s="417"/>
      <c r="H649" s="415">
        <f>_xlfn.IFS(B649="Serviço",SUMIFS($H650:H$1539,$C650:C$1539,$C649),B649="Insumo",F649*G649,B649="Etapa","")</f>
        <v>10.093500000000001</v>
      </c>
      <c r="I649" s="408" t="s">
        <v>167</v>
      </c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4.25" hidden="1" customHeight="1" outlineLevel="2" x14ac:dyDescent="0.3">
      <c r="A650" s="406">
        <f t="shared" si="22"/>
        <v>1</v>
      </c>
      <c r="B650" s="406" t="s">
        <v>1385</v>
      </c>
      <c r="C650" s="406" t="str">
        <f t="shared" si="19"/>
        <v>Aplicação manual de gesso sarrafeado em paredes, espessura de 1,5cm, com execução de taliscas</v>
      </c>
      <c r="D650" s="406" t="s">
        <v>1246</v>
      </c>
      <c r="E650" s="407" t="str">
        <f>VLOOKUP(D650,Insumos!$B$1:$C$15011,2,FALSE)</f>
        <v>KG</v>
      </c>
      <c r="F650" s="416">
        <v>22.43</v>
      </c>
      <c r="G650" s="417">
        <f>VLOOKUP(D650,Insumos!$B$1:$D$15011,3,FALSE)</f>
        <v>0.45</v>
      </c>
      <c r="H650" s="415">
        <f>_xlfn.IFS(B650="Serviço",SUMIFS($H651:H$1539,$C651:C$1539,$C650),B650="Insumo",F650*G650,B650="Etapa","")</f>
        <v>10.093500000000001</v>
      </c>
      <c r="I650" s="40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4.25" hidden="1" customHeight="1" outlineLevel="1" x14ac:dyDescent="0.3">
      <c r="A651" s="406">
        <f t="shared" si="22"/>
        <v>1</v>
      </c>
      <c r="B651" s="406" t="s">
        <v>593</v>
      </c>
      <c r="C651" s="406" t="str">
        <f t="shared" si="19"/>
        <v>Massa unica para reboco interno em argamassa estabilizada, espessura de 2,5cm, com execução de taliscas</v>
      </c>
      <c r="D651" s="406" t="s">
        <v>804</v>
      </c>
      <c r="E651" s="407" t="e">
        <f>VLOOKUP(D651,Insumos!$B$1:$C$15011,2,FALSE)</f>
        <v>#N/A</v>
      </c>
      <c r="F651" s="406"/>
      <c r="G651" s="417"/>
      <c r="H651" s="415">
        <f>_xlfn.IFS(B651="Serviço",SUMIFS($H652:H$1539,$C652:C$1539,$C651),B651="Insumo",F651*G651,B651="Etapa","")</f>
        <v>15.898575000000001</v>
      </c>
      <c r="I651" s="408" t="s">
        <v>167</v>
      </c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4.25" hidden="1" customHeight="1" outlineLevel="2" x14ac:dyDescent="0.3">
      <c r="A652" s="406">
        <f t="shared" si="22"/>
        <v>2</v>
      </c>
      <c r="B652" s="406" t="s">
        <v>1385</v>
      </c>
      <c r="C652" s="406" t="str">
        <f t="shared" si="19"/>
        <v>Massa unica para reboco interno em argamassa estabilizada, espessura de 2,5cm, com execução de taliscas</v>
      </c>
      <c r="D652" s="406" t="s">
        <v>993</v>
      </c>
      <c r="E652" s="407" t="str">
        <f>VLOOKUP(D652,Insumos!$B$1:$C$15011,2,FALSE)</f>
        <v>M3</v>
      </c>
      <c r="F652" s="416">
        <v>2.6250000000000002E-2</v>
      </c>
      <c r="G652" s="417">
        <f>VLOOKUP(D652,Insumos!$B$1:$D$15011,3,FALSE)</f>
        <v>605.66</v>
      </c>
      <c r="H652" s="415">
        <f>_xlfn.IFS(B652="Serviço",SUMIFS($H653:H$1539,$C653:C$1539,$C652),B652="Insumo",F652*G652,B652="Etapa","")</f>
        <v>15.898575000000001</v>
      </c>
      <c r="I652" s="40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4.25" hidden="1" customHeight="1" outlineLevel="1" x14ac:dyDescent="0.3">
      <c r="A653" s="406">
        <f t="shared" si="22"/>
        <v>1</v>
      </c>
      <c r="B653" s="406" t="s">
        <v>593</v>
      </c>
      <c r="C653" s="406" t="str">
        <f t="shared" si="19"/>
        <v>Estucamento de estrutura de concreto em pilares e vigas</v>
      </c>
      <c r="D653" s="406" t="s">
        <v>805</v>
      </c>
      <c r="E653" s="407" t="e">
        <f>VLOOKUP(D653,Insumos!$B$1:$C$15011,2,FALSE)</f>
        <v>#N/A</v>
      </c>
      <c r="F653" s="406"/>
      <c r="G653" s="417"/>
      <c r="H653" s="415">
        <f>_xlfn.IFS(B653="Serviço",SUMIFS($H654:H$1539,$C654:C$1539,$C653),B653="Insumo",F653*G653,B653="Etapa","")</f>
        <v>5.1029166666666663</v>
      </c>
      <c r="I653" s="408" t="s">
        <v>167</v>
      </c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4.25" hidden="1" customHeight="1" outlineLevel="2" x14ac:dyDescent="0.3">
      <c r="A654" s="406">
        <f t="shared" si="22"/>
        <v>36</v>
      </c>
      <c r="B654" s="406" t="s">
        <v>1385</v>
      </c>
      <c r="C654" s="406" t="str">
        <f t="shared" si="19"/>
        <v>Estucamento de estrutura de concreto em pilares e vigas</v>
      </c>
      <c r="D654" s="406" t="s">
        <v>1243</v>
      </c>
      <c r="E654" s="407" t="str">
        <f>VLOOKUP(D654,Insumos!$B$1:$C$15011,2,FALSE)</f>
        <v>KG</v>
      </c>
      <c r="F654" s="416">
        <v>0.6</v>
      </c>
      <c r="G654" s="417">
        <f>VLOOKUP(D654,Insumos!$B$1:$D$15011,3,FALSE)</f>
        <v>0.76</v>
      </c>
      <c r="H654" s="415">
        <f>_xlfn.IFS(B654="Serviço",SUMIFS($H655:H$1539,$C655:C$1539,$C654),B654="Insumo",F654*G654,B654="Etapa","")</f>
        <v>0.45599999999999996</v>
      </c>
      <c r="I654" s="40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4.25" hidden="1" customHeight="1" outlineLevel="2" x14ac:dyDescent="0.3">
      <c r="A655" s="406">
        <f t="shared" si="22"/>
        <v>3</v>
      </c>
      <c r="B655" s="406" t="s">
        <v>1385</v>
      </c>
      <c r="C655" s="406" t="str">
        <f t="shared" si="19"/>
        <v>Estucamento de estrutura de concreto em pilares e vigas</v>
      </c>
      <c r="D655" s="406" t="s">
        <v>1225</v>
      </c>
      <c r="E655" s="407" t="str">
        <f>VLOOKUP(D655,Insumos!$B$1:$C$15011,2,FALSE)</f>
        <v>UN</v>
      </c>
      <c r="F655" s="416">
        <v>0.05</v>
      </c>
      <c r="G655" s="417">
        <f>VLOOKUP(D655,Insumos!$B$1:$D$15011,3,FALSE)</f>
        <v>3.13</v>
      </c>
      <c r="H655" s="415">
        <f>_xlfn.IFS(B655="Serviço",SUMIFS($H656:H$1539,$C656:C$1539,$C655),B655="Insumo",F655*G655,B655="Etapa","")</f>
        <v>0.1565</v>
      </c>
      <c r="I655" s="40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4.25" hidden="1" customHeight="1" outlineLevel="2" x14ac:dyDescent="0.3">
      <c r="A656" s="406">
        <f t="shared" si="22"/>
        <v>3</v>
      </c>
      <c r="B656" s="406" t="s">
        <v>1385</v>
      </c>
      <c r="C656" s="406" t="str">
        <f t="shared" si="19"/>
        <v>Estucamento de estrutura de concreto em pilares e vigas</v>
      </c>
      <c r="D656" s="406" t="s">
        <v>1242</v>
      </c>
      <c r="E656" s="407" t="str">
        <f>VLOOKUP(D656,Insumos!$B$1:$C$15011,2,FALSE)</f>
        <v>KG</v>
      </c>
      <c r="F656" s="416">
        <v>0.3</v>
      </c>
      <c r="G656" s="417">
        <f>VLOOKUP(D656,Insumos!$B$1:$D$15011,3,FALSE)</f>
        <v>3.49</v>
      </c>
      <c r="H656" s="415">
        <f>_xlfn.IFS(B656="Serviço",SUMIFS($H657:H$1539,$C657:C$1539,$C656),B656="Insumo",F656*G656,B656="Etapa","")</f>
        <v>1.0469999999999999</v>
      </c>
      <c r="I656" s="40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4.25" hidden="1" customHeight="1" outlineLevel="2" x14ac:dyDescent="0.3">
      <c r="A657" s="406">
        <f t="shared" si="22"/>
        <v>3</v>
      </c>
      <c r="B657" s="406" t="s">
        <v>1385</v>
      </c>
      <c r="C657" s="406" t="str">
        <f t="shared" si="19"/>
        <v>Estucamento de estrutura de concreto em pilares e vigas</v>
      </c>
      <c r="D657" s="406" t="s">
        <v>1212</v>
      </c>
      <c r="E657" s="407" t="str">
        <f>VLOOKUP(D657,Insumos!$B$1:$C$15011,2,FALSE)</f>
        <v>KG</v>
      </c>
      <c r="F657" s="416">
        <v>0.15</v>
      </c>
      <c r="G657" s="417">
        <f>VLOOKUP(D657,Insumos!$B$1:$D$15011,3,FALSE)</f>
        <v>22.95611111111111</v>
      </c>
      <c r="H657" s="415">
        <f>_xlfn.IFS(B657="Serviço",SUMIFS($H658:H$1539,$C658:C$1539,$C657),B657="Insumo",F657*G657,B657="Etapa","")</f>
        <v>3.4434166666666663</v>
      </c>
      <c r="I657" s="40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4.25" hidden="1" customHeight="1" outlineLevel="1" x14ac:dyDescent="0.3">
      <c r="A658" s="406">
        <f t="shared" si="22"/>
        <v>1</v>
      </c>
      <c r="B658" s="406" t="s">
        <v>593</v>
      </c>
      <c r="C658" s="406" t="str">
        <f t="shared" si="19"/>
        <v xml:space="preserve">Regularização de Parede 0,50 cm </v>
      </c>
      <c r="D658" s="406" t="s">
        <v>1454</v>
      </c>
      <c r="E658" s="407" t="e">
        <f>VLOOKUP(D658,Insumos!$B$1:$C$15011,2,FALSE)</f>
        <v>#N/A</v>
      </c>
      <c r="F658" s="406"/>
      <c r="G658" s="417" t="e">
        <f>VLOOKUP(D658,Insumos!$B$1:$D$15011,3,FALSE)</f>
        <v>#N/A</v>
      </c>
      <c r="H658" s="415">
        <f>_xlfn.IFS(B658="Serviço",SUMIFS($H659:H$1539,$C659:C$1539,$C658),B658="Insumo",F658*G658,B658="Etapa","")</f>
        <v>3.1560233333333336</v>
      </c>
      <c r="I658" s="408" t="s">
        <v>167</v>
      </c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4.25" hidden="1" customHeight="1" outlineLevel="2" x14ac:dyDescent="0.3">
      <c r="A659" s="406">
        <f t="shared" si="22"/>
        <v>20</v>
      </c>
      <c r="B659" s="406" t="s">
        <v>1385</v>
      </c>
      <c r="C659" s="406" t="str">
        <f t="shared" si="19"/>
        <v xml:space="preserve">Regularização de Parede 0,50 cm </v>
      </c>
      <c r="D659" s="406" t="s">
        <v>994</v>
      </c>
      <c r="E659" s="407" t="str">
        <f>VLOOKUP(D659,Insumos!$B$1:$C$15011,2,FALSE)</f>
        <v>M3</v>
      </c>
      <c r="F659" s="416">
        <v>5.5000000000000005E-3</v>
      </c>
      <c r="G659" s="417">
        <f>VLOOKUP(D659,Insumos!$B$1:$D$15011,3,FALSE)</f>
        <v>550</v>
      </c>
      <c r="H659" s="415">
        <f>_xlfn.IFS(B659="Serviço",SUMIFS($H660:H$1539,$C660:C$1539,$C659),B659="Insumo",F659*G659,B659="Etapa","")</f>
        <v>3.0250000000000004</v>
      </c>
      <c r="I659" s="40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4.25" hidden="1" customHeight="1" outlineLevel="2" x14ac:dyDescent="0.3">
      <c r="A660" s="406">
        <f t="shared" si="22"/>
        <v>18</v>
      </c>
      <c r="B660" s="406" t="s">
        <v>1385</v>
      </c>
      <c r="C660" s="406" t="str">
        <f t="shared" si="19"/>
        <v xml:space="preserve">Regularização de Parede 0,50 cm </v>
      </c>
      <c r="D660" s="406" t="s">
        <v>1213</v>
      </c>
      <c r="E660" s="407" t="str">
        <f>VLOOKUP(D660,Insumos!$B$1:$C$15011,2,FALSE)</f>
        <v>L</v>
      </c>
      <c r="F660" s="416">
        <v>3.5000000000000005E-3</v>
      </c>
      <c r="G660" s="417">
        <f>VLOOKUP(D660,Insumos!$B$1:$D$15011,3,FALSE)</f>
        <v>19.34</v>
      </c>
      <c r="H660" s="415">
        <f>_xlfn.IFS(B660="Serviço",SUMIFS($H661:H$1539,$C661:C$1539,$C660),B660="Insumo",F660*G660,B660="Etapa","")</f>
        <v>6.7690000000000014E-2</v>
      </c>
      <c r="I660" s="40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4.25" hidden="1" customHeight="1" outlineLevel="2" x14ac:dyDescent="0.3">
      <c r="A661" s="406">
        <f t="shared" si="22"/>
        <v>36</v>
      </c>
      <c r="B661" s="406" t="s">
        <v>1385</v>
      </c>
      <c r="C661" s="406" t="str">
        <f t="shared" si="19"/>
        <v xml:space="preserve">Regularização de Parede 0,50 cm </v>
      </c>
      <c r="D661" s="406" t="s">
        <v>1243</v>
      </c>
      <c r="E661" s="407" t="str">
        <f>VLOOKUP(D661,Insumos!$B$1:$C$15011,2,FALSE)</f>
        <v>KG</v>
      </c>
      <c r="F661" s="416">
        <v>8.3333333333333343E-2</v>
      </c>
      <c r="G661" s="417">
        <f>VLOOKUP(D661,Insumos!$B$1:$D$15011,3,FALSE)</f>
        <v>0.76</v>
      </c>
      <c r="H661" s="415">
        <f>_xlfn.IFS(B661="Serviço",SUMIFS($H662:H$1539,$C662:C$1539,$C661),B661="Insumo",F661*G661,B661="Etapa","")</f>
        <v>6.3333333333333339E-2</v>
      </c>
      <c r="I661" s="40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4.25" hidden="1" customHeight="1" outlineLevel="1" x14ac:dyDescent="0.3">
      <c r="A662" s="406">
        <f t="shared" si="22"/>
        <v>1</v>
      </c>
      <c r="B662" s="406" t="s">
        <v>593</v>
      </c>
      <c r="C662" s="406" t="str">
        <f t="shared" si="19"/>
        <v>Revestimento de cerâmico retificado em Paredes, Placa 60,5 x 60,5cm com Junta de 2mm</v>
      </c>
      <c r="D662" s="406" t="s">
        <v>809</v>
      </c>
      <c r="E662" s="407" t="e">
        <f>VLOOKUP(D662,Insumos!$B$1:$C$15011,2,FALSE)</f>
        <v>#N/A</v>
      </c>
      <c r="F662" s="406"/>
      <c r="G662" s="417"/>
      <c r="H662" s="415">
        <f>_xlfn.IFS(B662="Serviço",SUMIFS($H663:H$1539,$C663:C$1539,$C662),B662="Insumo",F662*G662,B662="Etapa","")</f>
        <v>70.807999999999993</v>
      </c>
      <c r="I662" s="408" t="s">
        <v>167</v>
      </c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4.25" hidden="1" customHeight="1" outlineLevel="2" x14ac:dyDescent="0.3">
      <c r="A663" s="406">
        <f t="shared" si="22"/>
        <v>1</v>
      </c>
      <c r="B663" s="406" t="s">
        <v>1385</v>
      </c>
      <c r="C663" s="406" t="str">
        <f t="shared" si="19"/>
        <v>Revestimento de cerâmico retificado em Paredes, Placa 60,5 x 60,5cm com Junta de 2mm</v>
      </c>
      <c r="D663" s="409" t="s">
        <v>1288</v>
      </c>
      <c r="E663" s="407" t="str">
        <f>VLOOKUP(D663,Insumos!$B$1:$C$15011,2,FALSE)</f>
        <v>M2</v>
      </c>
      <c r="F663" s="416">
        <v>1.1000000000000001</v>
      </c>
      <c r="G663" s="417">
        <f>VLOOKUP(D663,Insumos!$B$1:$D$15011,3,FALSE)</f>
        <v>47.23</v>
      </c>
      <c r="H663" s="415">
        <f>_xlfn.IFS(B663="Serviço",SUMIFS($H664:H$1539,$C664:C$1539,$C663),B663="Insumo",F663*G663,B663="Etapa","")</f>
        <v>51.953000000000003</v>
      </c>
      <c r="I663" s="40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4.25" hidden="1" customHeight="1" outlineLevel="2" x14ac:dyDescent="0.3">
      <c r="A664" s="406">
        <f t="shared" si="22"/>
        <v>32</v>
      </c>
      <c r="B664" s="406" t="s">
        <v>1385</v>
      </c>
      <c r="C664" s="406" t="str">
        <f t="shared" si="19"/>
        <v>Revestimento de cerâmico retificado em Paredes, Placa 60,5 x 60,5cm com Junta de 2mm</v>
      </c>
      <c r="D664" s="406" t="s">
        <v>987</v>
      </c>
      <c r="E664" s="407" t="str">
        <f>VLOOKUP(D664,Insumos!$B$1:$C$15011,2,FALSE)</f>
        <v>KG</v>
      </c>
      <c r="F664" s="416">
        <v>9</v>
      </c>
      <c r="G664" s="417">
        <v>1.44</v>
      </c>
      <c r="H664" s="415">
        <f>_xlfn.IFS(B664="Serviço",SUMIFS($H665:H$1539,$C665:C$1539,$C664),B664="Insumo",F664*G664,B664="Etapa","")</f>
        <v>12.959999999999999</v>
      </c>
      <c r="I664" s="40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4.25" hidden="1" customHeight="1" outlineLevel="2" x14ac:dyDescent="0.3">
      <c r="A665" s="406">
        <f t="shared" si="22"/>
        <v>19</v>
      </c>
      <c r="B665" s="406" t="s">
        <v>1385</v>
      </c>
      <c r="C665" s="406" t="str">
        <f t="shared" si="19"/>
        <v>Revestimento de cerâmico retificado em Paredes, Placa 60,5 x 60,5cm com Junta de 2mm</v>
      </c>
      <c r="D665" s="406" t="s">
        <v>1282</v>
      </c>
      <c r="E665" s="407" t="str">
        <f>VLOOKUP(D665,Insumos!$B$1:$C$15011,2,FALSE)</f>
        <v>UN</v>
      </c>
      <c r="F665" s="416">
        <v>4</v>
      </c>
      <c r="G665" s="417">
        <f>VLOOKUP(D665,Insumos!$B$1:$D$15011,3,FALSE)</f>
        <v>0.08</v>
      </c>
      <c r="H665" s="415">
        <f>_xlfn.IFS(B665="Serviço",SUMIFS($H666:H$1539,$C666:C$1539,$C665),B665="Insumo",F665*G665,B665="Etapa","")</f>
        <v>0.32</v>
      </c>
      <c r="I665" s="40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4.25" hidden="1" customHeight="1" outlineLevel="2" x14ac:dyDescent="0.3">
      <c r="A666" s="406">
        <f t="shared" si="22"/>
        <v>24</v>
      </c>
      <c r="B666" s="406" t="s">
        <v>1385</v>
      </c>
      <c r="C666" s="406" t="str">
        <f t="shared" si="19"/>
        <v>Revestimento de cerâmico retificado em Paredes, Placa 60,5 x 60,5cm com Junta de 2mm</v>
      </c>
      <c r="D666" s="406" t="s">
        <v>1285</v>
      </c>
      <c r="E666" s="407" t="str">
        <f>VLOOKUP(D666,Insumos!$B$1:$C$15011,2,FALSE)</f>
        <v>KG</v>
      </c>
      <c r="F666" s="416">
        <v>0.5</v>
      </c>
      <c r="G666" s="417">
        <f>VLOOKUP(D666,Insumos!$B$1:$D$15011,3,FALSE)</f>
        <v>11.15</v>
      </c>
      <c r="H666" s="415">
        <f>_xlfn.IFS(B666="Serviço",SUMIFS($H667:H$1539,$C667:C$1539,$C666),B666="Insumo",F666*G666,B666="Etapa","")</f>
        <v>5.5750000000000002</v>
      </c>
      <c r="I666" s="40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4.25" hidden="1" customHeight="1" outlineLevel="1" x14ac:dyDescent="0.3">
      <c r="A667" s="406">
        <f t="shared" si="22"/>
        <v>1</v>
      </c>
      <c r="B667" s="406" t="s">
        <v>593</v>
      </c>
      <c r="C667" s="406" t="str">
        <f t="shared" si="19"/>
        <v>Revestimento de parede em porcelanato, placa 30x90cm</v>
      </c>
      <c r="D667" s="406" t="s">
        <v>808</v>
      </c>
      <c r="E667" s="407" t="str">
        <f>VLOOKUP(D667,Insumos!$B$1:$C$15011,2,FALSE)</f>
        <v>M2</v>
      </c>
      <c r="F667" s="406"/>
      <c r="G667" s="417">
        <f>VLOOKUP(D667,Insumos!$B$1:$D$15011,3,FALSE)</f>
        <v>112.22500000000001</v>
      </c>
      <c r="H667" s="415">
        <f>_xlfn.IFS(B667="Serviço",SUMIFS($H668:H$1539,$C668:C$1539,$C667),B667="Insumo",F667*G667,B667="Etapa","")</f>
        <v>102.235</v>
      </c>
      <c r="I667" s="408" t="s">
        <v>167</v>
      </c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4.25" hidden="1" customHeight="1" outlineLevel="2" x14ac:dyDescent="0.3">
      <c r="A668" s="406">
        <f t="shared" si="22"/>
        <v>2</v>
      </c>
      <c r="B668" s="406" t="s">
        <v>1385</v>
      </c>
      <c r="C668" s="406" t="str">
        <f t="shared" si="19"/>
        <v>Revestimento de parede em porcelanato, placa 30x90cm</v>
      </c>
      <c r="D668" s="406" t="s">
        <v>1292</v>
      </c>
      <c r="E668" s="407" t="str">
        <f>VLOOKUP(D668,Insumos!$B$1:$C$15011,2,FALSE)</f>
        <v>M2</v>
      </c>
      <c r="F668" s="416">
        <v>1.1000000000000001</v>
      </c>
      <c r="G668" s="417">
        <f>VLOOKUP(D668,Insumos!$B$1:$D$15011,3,FALSE)</f>
        <v>75.8</v>
      </c>
      <c r="H668" s="415">
        <f>_xlfn.IFS(B668="Serviço",SUMIFS($H669:H$1539,$C669:C$1539,$C668),B668="Insumo",F668*G668,B668="Etapa","")</f>
        <v>83.38000000000001</v>
      </c>
      <c r="I668" s="40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4.25" hidden="1" customHeight="1" outlineLevel="2" x14ac:dyDescent="0.3">
      <c r="A669" s="406">
        <f t="shared" si="22"/>
        <v>32</v>
      </c>
      <c r="B669" s="406" t="s">
        <v>1385</v>
      </c>
      <c r="C669" s="406" t="str">
        <f t="shared" si="19"/>
        <v>Revestimento de parede em porcelanato, placa 30x90cm</v>
      </c>
      <c r="D669" s="406" t="s">
        <v>987</v>
      </c>
      <c r="E669" s="407" t="str">
        <f>VLOOKUP(D669,Insumos!$B$1:$C$15011,2,FALSE)</f>
        <v>KG</v>
      </c>
      <c r="F669" s="416">
        <v>9</v>
      </c>
      <c r="G669" s="417">
        <v>1.44</v>
      </c>
      <c r="H669" s="415">
        <f>_xlfn.IFS(B669="Serviço",SUMIFS($H670:H$1539,$C670:C$1539,$C669),B669="Insumo",F669*G669,B669="Etapa","")</f>
        <v>12.959999999999999</v>
      </c>
      <c r="I669" s="40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4.25" hidden="1" customHeight="1" outlineLevel="2" x14ac:dyDescent="0.3">
      <c r="A670" s="406">
        <f t="shared" si="22"/>
        <v>19</v>
      </c>
      <c r="B670" s="406" t="s">
        <v>1385</v>
      </c>
      <c r="C670" s="406" t="str">
        <f t="shared" si="19"/>
        <v>Revestimento de parede em porcelanato, placa 30x90cm</v>
      </c>
      <c r="D670" s="406" t="s">
        <v>1282</v>
      </c>
      <c r="E670" s="407" t="str">
        <f>VLOOKUP(D670,Insumos!$B$1:$C$15011,2,FALSE)</f>
        <v>UN</v>
      </c>
      <c r="F670" s="416">
        <v>4</v>
      </c>
      <c r="G670" s="417">
        <f>VLOOKUP(D670,Insumos!$B$1:$D$15011,3,FALSE)</f>
        <v>0.08</v>
      </c>
      <c r="H670" s="415">
        <f>_xlfn.IFS(B670="Serviço",SUMIFS($H671:H$1539,$C671:C$1539,$C670),B670="Insumo",F670*G670,B670="Etapa","")</f>
        <v>0.32</v>
      </c>
      <c r="I670" s="40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4.25" hidden="1" customHeight="1" outlineLevel="2" x14ac:dyDescent="0.3">
      <c r="A671" s="406">
        <f t="shared" si="22"/>
        <v>24</v>
      </c>
      <c r="B671" s="406" t="s">
        <v>1385</v>
      </c>
      <c r="C671" s="406" t="str">
        <f t="shared" si="19"/>
        <v>Revestimento de parede em porcelanato, placa 30x90cm</v>
      </c>
      <c r="D671" s="406" t="s">
        <v>1285</v>
      </c>
      <c r="E671" s="407" t="str">
        <f>VLOOKUP(D671,Insumos!$B$1:$C$15011,2,FALSE)</f>
        <v>KG</v>
      </c>
      <c r="F671" s="416">
        <v>0.5</v>
      </c>
      <c r="G671" s="417">
        <f>VLOOKUP(D671,Insumos!$B$1:$D$15011,3,FALSE)</f>
        <v>11.15</v>
      </c>
      <c r="H671" s="415">
        <f>_xlfn.IFS(B671="Serviço",SUMIFS($H672:H$1539,$C672:C$1539,$C671),B671="Insumo",F671*G671,B671="Etapa","")</f>
        <v>5.5750000000000002</v>
      </c>
      <c r="I671" s="40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4.25" hidden="1" customHeight="1" outlineLevel="1" x14ac:dyDescent="0.3">
      <c r="A672" s="406">
        <f t="shared" si="22"/>
        <v>1</v>
      </c>
      <c r="B672" s="406" t="s">
        <v>593</v>
      </c>
      <c r="C672" s="406" t="str">
        <f t="shared" si="19"/>
        <v>Revestimento em Pastilhas Cerâmicas Paredes Interna, 6 x 24cm com Junta de 3mm</v>
      </c>
      <c r="D672" s="406" t="s">
        <v>1455</v>
      </c>
      <c r="E672" s="407" t="e">
        <f>VLOOKUP(D672,Insumos!$B$1:$C$15011,2,FALSE)</f>
        <v>#N/A</v>
      </c>
      <c r="F672" s="406"/>
      <c r="G672" s="417" t="e">
        <f>VLOOKUP(D672,Insumos!$B$1:$D$15011,3,FALSE)</f>
        <v>#N/A</v>
      </c>
      <c r="H672" s="415">
        <f>_xlfn.IFS(B672="Serviço",SUMIFS($H673:H$1539,$C673:C$1539,$C672),B672="Insumo",F672*G672,B672="Etapa","")</f>
        <v>111.08000000000001</v>
      </c>
      <c r="I672" s="408" t="s">
        <v>167</v>
      </c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4.25" hidden="1" customHeight="1" outlineLevel="2" x14ac:dyDescent="0.3">
      <c r="A673" s="406">
        <f t="shared" si="22"/>
        <v>1</v>
      </c>
      <c r="B673" s="406" t="s">
        <v>1385</v>
      </c>
      <c r="C673" s="406" t="str">
        <f t="shared" si="19"/>
        <v>Revestimento em Pastilhas Cerâmicas Paredes Interna, 6 x 24cm com Junta de 3mm</v>
      </c>
      <c r="D673" s="406" t="s">
        <v>1299</v>
      </c>
      <c r="E673" s="407" t="str">
        <f>VLOOKUP(D673,Insumos!$B$1:$C$15011,2,FALSE)</f>
        <v>M2</v>
      </c>
      <c r="F673" s="416">
        <v>1.1000000000000001</v>
      </c>
      <c r="G673" s="417">
        <f>VLOOKUP(D673,Insumos!$B$1:$D$15011,3,FALSE)</f>
        <v>83.95</v>
      </c>
      <c r="H673" s="415">
        <f>_xlfn.IFS(B673="Serviço",SUMIFS($H674:H$1539,$C674:C$1539,$C673),B673="Insumo",F673*G673,B673="Etapa","")</f>
        <v>92.345000000000013</v>
      </c>
      <c r="I673" s="40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4.25" hidden="1" customHeight="1" outlineLevel="2" x14ac:dyDescent="0.3">
      <c r="A674" s="406">
        <f t="shared" si="22"/>
        <v>32</v>
      </c>
      <c r="B674" s="406" t="s">
        <v>1385</v>
      </c>
      <c r="C674" s="406" t="str">
        <f t="shared" si="19"/>
        <v>Revestimento em Pastilhas Cerâmicas Paredes Interna, 6 x 24cm com Junta de 3mm</v>
      </c>
      <c r="D674" s="406" t="s">
        <v>987</v>
      </c>
      <c r="E674" s="407" t="str">
        <f>VLOOKUP(D674,Insumos!$B$1:$C$15011,2,FALSE)</f>
        <v>KG</v>
      </c>
      <c r="F674" s="416">
        <v>9</v>
      </c>
      <c r="G674" s="417">
        <f>VLOOKUP(D674,Insumos!$B$1:$D$15011,3,FALSE)</f>
        <v>1.44</v>
      </c>
      <c r="H674" s="415">
        <f>_xlfn.IFS(B674="Serviço",SUMIFS($H675:H$1539,$C675:C$1539,$C674),B674="Insumo",F674*G674,B674="Etapa","")</f>
        <v>12.959999999999999</v>
      </c>
      <c r="I674" s="40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4.25" hidden="1" customHeight="1" outlineLevel="2" x14ac:dyDescent="0.3">
      <c r="A675" s="406">
        <f t="shared" si="22"/>
        <v>5</v>
      </c>
      <c r="B675" s="406" t="s">
        <v>1385</v>
      </c>
      <c r="C675" s="406" t="str">
        <f t="shared" si="19"/>
        <v>Revestimento em Pastilhas Cerâmicas Paredes Interna, 6 x 24cm com Junta de 3mm</v>
      </c>
      <c r="D675" s="406" t="s">
        <v>1283</v>
      </c>
      <c r="E675" s="407" t="str">
        <f>VLOOKUP(D675,Insumos!$B$1:$C$15011,2,FALSE)</f>
        <v>UN</v>
      </c>
      <c r="F675" s="416">
        <v>4</v>
      </c>
      <c r="G675" s="417">
        <f>VLOOKUP(D675,Insumos!$B$1:$D$15011,3,FALSE)</f>
        <v>0.05</v>
      </c>
      <c r="H675" s="415">
        <f>_xlfn.IFS(B675="Serviço",SUMIFS($H676:H$1539,$C676:C$1539,$C675),B675="Insumo",F675*G675,B675="Etapa","")</f>
        <v>0.2</v>
      </c>
      <c r="I675" s="40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4.25" hidden="1" customHeight="1" outlineLevel="2" x14ac:dyDescent="0.3">
      <c r="A676" s="406">
        <f t="shared" si="22"/>
        <v>24</v>
      </c>
      <c r="B676" s="406" t="s">
        <v>1385</v>
      </c>
      <c r="C676" s="406" t="str">
        <f t="shared" si="19"/>
        <v>Revestimento em Pastilhas Cerâmicas Paredes Interna, 6 x 24cm com Junta de 3mm</v>
      </c>
      <c r="D676" s="406" t="s">
        <v>1285</v>
      </c>
      <c r="E676" s="407" t="str">
        <f>VLOOKUP(D676,Insumos!$B$1:$C$15011,2,FALSE)</f>
        <v>KG</v>
      </c>
      <c r="F676" s="416">
        <v>0.5</v>
      </c>
      <c r="G676" s="417">
        <f>VLOOKUP(D676,Insumos!$B$1:$D$15011,3,FALSE)</f>
        <v>11.15</v>
      </c>
      <c r="H676" s="415">
        <f>_xlfn.IFS(B676="Serviço",SUMIFS($H677:H$1539,$C677:C$1539,$C676),B676="Insumo",F676*G676,B676="Etapa","")</f>
        <v>5.5750000000000002</v>
      </c>
      <c r="I676" s="40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4.25" hidden="1" customHeight="1" outlineLevel="1" x14ac:dyDescent="0.3">
      <c r="A677" s="406">
        <f t="shared" si="22"/>
        <v>1</v>
      </c>
      <c r="B677" s="406" t="s">
        <v>593</v>
      </c>
      <c r="C677" s="406" t="str">
        <f t="shared" si="19"/>
        <v>Revestimento de parede em porcelanato em piscina, placa 30x90cm</v>
      </c>
      <c r="D677" s="406" t="s">
        <v>4427</v>
      </c>
      <c r="E677" s="407" t="s">
        <v>958</v>
      </c>
      <c r="F677" s="406"/>
      <c r="G677" s="417" t="e">
        <f>VLOOKUP(D677,Insumos!$B$1:$D$15011,3,FALSE)</f>
        <v>#N/A</v>
      </c>
      <c r="H677" s="415">
        <f>_xlfn.IFS(B677="Serviço",SUMIFS($H678:H$1539,$C678:C$1539,$C677),B677="Insumo",F677*G677,B677="Etapa","")</f>
        <v>102.235</v>
      </c>
      <c r="I677" s="408" t="s">
        <v>167</v>
      </c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4.25" hidden="1" customHeight="1" outlineLevel="2" x14ac:dyDescent="0.3">
      <c r="A678" s="406">
        <f t="shared" si="22"/>
        <v>2</v>
      </c>
      <c r="B678" s="406" t="s">
        <v>1385</v>
      </c>
      <c r="C678" s="406" t="str">
        <f t="shared" si="19"/>
        <v>Revestimento de parede em porcelanato em piscina, placa 30x90cm</v>
      </c>
      <c r="D678" s="406" t="s">
        <v>1292</v>
      </c>
      <c r="E678" s="407" t="str">
        <f>VLOOKUP(D678,Insumos!$B$1:$C$15011,2,FALSE)</f>
        <v>M2</v>
      </c>
      <c r="F678" s="416">
        <v>1.1000000000000001</v>
      </c>
      <c r="G678" s="417">
        <f>VLOOKUP(D678,Insumos!$B$1:$D$15011,3,FALSE)</f>
        <v>75.8</v>
      </c>
      <c r="H678" s="415">
        <f>_xlfn.IFS(B678="Serviço",SUMIFS($H679:H$1539,$C679:C$1539,$C678),B678="Insumo",F678*G678,B678="Etapa","")</f>
        <v>83.38000000000001</v>
      </c>
      <c r="I678" s="40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4.25" hidden="1" customHeight="1" outlineLevel="2" x14ac:dyDescent="0.3">
      <c r="A679" s="406">
        <f t="shared" si="22"/>
        <v>32</v>
      </c>
      <c r="B679" s="406" t="s">
        <v>1385</v>
      </c>
      <c r="C679" s="406" t="str">
        <f t="shared" si="19"/>
        <v>Revestimento de parede em porcelanato em piscina, placa 30x90cm</v>
      </c>
      <c r="D679" s="406" t="s">
        <v>987</v>
      </c>
      <c r="E679" s="407" t="str">
        <f>VLOOKUP(D679,Insumos!$B$1:$C$15011,2,FALSE)</f>
        <v>KG</v>
      </c>
      <c r="F679" s="416">
        <v>9</v>
      </c>
      <c r="G679" s="417">
        <f>VLOOKUP(D679,Insumos!$B$1:$D$15011,3,FALSE)</f>
        <v>1.44</v>
      </c>
      <c r="H679" s="415">
        <f>_xlfn.IFS(B679="Serviço",SUMIFS($H680:H$1539,$C680:C$1539,$C679),B679="Insumo",F679*G679,B679="Etapa","")</f>
        <v>12.959999999999999</v>
      </c>
      <c r="I679" s="40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4.25" hidden="1" customHeight="1" outlineLevel="2" x14ac:dyDescent="0.3">
      <c r="A680" s="406">
        <f t="shared" si="22"/>
        <v>19</v>
      </c>
      <c r="B680" s="406" t="s">
        <v>1385</v>
      </c>
      <c r="C680" s="406" t="str">
        <f t="shared" si="19"/>
        <v>Revestimento de parede em porcelanato em piscina, placa 30x90cm</v>
      </c>
      <c r="D680" s="406" t="s">
        <v>1282</v>
      </c>
      <c r="E680" s="407" t="str">
        <f>VLOOKUP(D680,Insumos!$B$1:$C$15011,2,FALSE)</f>
        <v>UN</v>
      </c>
      <c r="F680" s="416">
        <v>4</v>
      </c>
      <c r="G680" s="417">
        <f>VLOOKUP(D680,Insumos!$B$1:$D$15011,3,FALSE)</f>
        <v>0.08</v>
      </c>
      <c r="H680" s="415">
        <f>_xlfn.IFS(B680="Serviço",SUMIFS($H681:H$1539,$C681:C$1539,$C680),B680="Insumo",F680*G680,B680="Etapa","")</f>
        <v>0.32</v>
      </c>
      <c r="I680" s="40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4.25" hidden="1" customHeight="1" outlineLevel="2" x14ac:dyDescent="0.3">
      <c r="A681" s="406">
        <f t="shared" si="22"/>
        <v>24</v>
      </c>
      <c r="B681" s="406" t="s">
        <v>1385</v>
      </c>
      <c r="C681" s="406" t="str">
        <f t="shared" si="19"/>
        <v>Revestimento de parede em porcelanato em piscina, placa 30x90cm</v>
      </c>
      <c r="D681" s="406" t="s">
        <v>1285</v>
      </c>
      <c r="E681" s="407" t="str">
        <f>VLOOKUP(D681,Insumos!$B$1:$C$15011,2,FALSE)</f>
        <v>KG</v>
      </c>
      <c r="F681" s="416">
        <v>0.5</v>
      </c>
      <c r="G681" s="417">
        <f>VLOOKUP(D681,Insumos!$B$1:$D$15011,3,FALSE)</f>
        <v>11.15</v>
      </c>
      <c r="H681" s="415">
        <f>_xlfn.IFS(B681="Serviço",SUMIFS($H682:H$1539,$C682:C$1539,$C681),B681="Insumo",F681*G681,B681="Etapa","")</f>
        <v>5.5750000000000002</v>
      </c>
      <c r="I681" s="40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4.25" hidden="1" customHeight="1" outlineLevel="1" x14ac:dyDescent="0.3">
      <c r="A682" s="406">
        <f t="shared" si="22"/>
        <v>1</v>
      </c>
      <c r="B682" s="406" t="s">
        <v>593</v>
      </c>
      <c r="C682" s="406" t="str">
        <f t="shared" si="19"/>
        <v>Peitoril em pedra natural,  esp. 2cm</v>
      </c>
      <c r="D682" s="406" t="s">
        <v>813</v>
      </c>
      <c r="E682" s="407" t="e">
        <f>VLOOKUP(D682,Insumos!$B$1:$C$15011,2,FALSE)</f>
        <v>#N/A</v>
      </c>
      <c r="F682" s="406"/>
      <c r="G682" s="417" t="e">
        <f>VLOOKUP(D682,Insumos!$B$1:$D$15011,3,FALSE)</f>
        <v>#N/A</v>
      </c>
      <c r="H682" s="415">
        <f>_xlfn.IFS(B682="Serviço",SUMIFS($H683:H$1539,$C683:C$1539,$C682),B682="Insumo",F682*G682,B682="Etapa","")</f>
        <v>589.88400000000001</v>
      </c>
      <c r="I682" s="408" t="s">
        <v>167</v>
      </c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4.25" hidden="1" customHeight="1" outlineLevel="2" x14ac:dyDescent="0.3">
      <c r="A683" s="406">
        <f t="shared" si="22"/>
        <v>7</v>
      </c>
      <c r="B683" s="406" t="s">
        <v>1385</v>
      </c>
      <c r="C683" s="406" t="str">
        <f t="shared" si="19"/>
        <v>Peitoril em pedra natural,  esp. 2cm</v>
      </c>
      <c r="D683" s="406" t="s">
        <v>1257</v>
      </c>
      <c r="E683" s="407" t="str">
        <f>VLOOKUP(D683,Insumos!$B$1:$C$15011,2,FALSE)</f>
        <v>M2</v>
      </c>
      <c r="F683" s="416">
        <v>1.05</v>
      </c>
      <c r="G683" s="417">
        <f>VLOOKUP(D683,Insumos!$B$1:$D$15011,3,FALSE)</f>
        <v>550</v>
      </c>
      <c r="H683" s="415">
        <f>_xlfn.IFS(B683="Serviço",SUMIFS($H684:H$1539,$C684:C$1539,$C683),B683="Insumo",F683*G683,B683="Etapa","")</f>
        <v>577.5</v>
      </c>
      <c r="I683" s="40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4.25" hidden="1" customHeight="1" outlineLevel="2" x14ac:dyDescent="0.3">
      <c r="A684" s="406">
        <f t="shared" si="22"/>
        <v>32</v>
      </c>
      <c r="B684" s="406" t="s">
        <v>1385</v>
      </c>
      <c r="C684" s="406" t="str">
        <f t="shared" si="19"/>
        <v>Peitoril em pedra natural,  esp. 2cm</v>
      </c>
      <c r="D684" s="406" t="s">
        <v>987</v>
      </c>
      <c r="E684" s="407" t="str">
        <f>VLOOKUP(D684,Insumos!$B$1:$C$15011,2,FALSE)</f>
        <v>KG</v>
      </c>
      <c r="F684" s="416">
        <v>8.6</v>
      </c>
      <c r="G684" s="417">
        <f>VLOOKUP(D684,Insumos!$B$1:$D$15011,3,FALSE)</f>
        <v>1.44</v>
      </c>
      <c r="H684" s="415">
        <f>_xlfn.IFS(B684="Serviço",SUMIFS($H685:H$1539,$C685:C$1539,$C684),B684="Insumo",F684*G684,B684="Etapa","")</f>
        <v>12.383999999999999</v>
      </c>
      <c r="I684" s="40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4.25" hidden="1" customHeight="1" outlineLevel="1" x14ac:dyDescent="0.3">
      <c r="A685" s="406">
        <f t="shared" si="22"/>
        <v>1</v>
      </c>
      <c r="B685" s="406" t="s">
        <v>593</v>
      </c>
      <c r="C685" s="406" t="str">
        <f t="shared" si="19"/>
        <v>Revestimento de Pedras Naturais em Paredes</v>
      </c>
      <c r="D685" s="406" t="s">
        <v>1456</v>
      </c>
      <c r="E685" s="407" t="e">
        <f>VLOOKUP(D685,Insumos!$B$1:$C$15011,2,FALSE)</f>
        <v>#N/A</v>
      </c>
      <c r="F685" s="406"/>
      <c r="G685" s="417" t="e">
        <f>VLOOKUP(D685,Insumos!$B$1:$D$15011,3,FALSE)</f>
        <v>#N/A</v>
      </c>
      <c r="H685" s="415">
        <f>_xlfn.IFS(B685="Serviço",SUMIFS($H686:H$1539,$C686:C$1539,$C685),B685="Insumo",F685*G685,B685="Etapa","")</f>
        <v>626.625</v>
      </c>
      <c r="I685" s="408" t="s">
        <v>167</v>
      </c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4.25" hidden="1" customHeight="1" outlineLevel="2" x14ac:dyDescent="0.3">
      <c r="A686" s="406">
        <f t="shared" si="22"/>
        <v>7</v>
      </c>
      <c r="B686" s="406" t="s">
        <v>1385</v>
      </c>
      <c r="C686" s="406" t="str">
        <f t="shared" si="19"/>
        <v>Revestimento de Pedras Naturais em Paredes</v>
      </c>
      <c r="D686" s="406" t="s">
        <v>1257</v>
      </c>
      <c r="E686" s="407" t="str">
        <f>VLOOKUP(D686,Insumos!$B$1:$C$15011,2,FALSE)</f>
        <v>M2</v>
      </c>
      <c r="F686" s="416">
        <v>1.1000000000000001</v>
      </c>
      <c r="G686" s="417">
        <f>VLOOKUP(D686,Insumos!$B$1:$D$15011,3,FALSE)</f>
        <v>550</v>
      </c>
      <c r="H686" s="415">
        <f>_xlfn.IFS(B686="Serviço",SUMIFS($H687:H$1539,$C687:C$1539,$C686),B686="Insumo",F686*G686,B686="Etapa","")</f>
        <v>605</v>
      </c>
      <c r="I686" s="40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4.25" hidden="1" customHeight="1" outlineLevel="2" x14ac:dyDescent="0.3">
      <c r="A687" s="406">
        <f t="shared" si="22"/>
        <v>32</v>
      </c>
      <c r="B687" s="406" t="s">
        <v>1385</v>
      </c>
      <c r="C687" s="406" t="str">
        <f t="shared" si="19"/>
        <v>Revestimento de Pedras Naturais em Paredes</v>
      </c>
      <c r="D687" s="406" t="s">
        <v>987</v>
      </c>
      <c r="E687" s="407" t="str">
        <f>VLOOKUP(D687,Insumos!$B$1:$C$15011,2,FALSE)</f>
        <v>KG</v>
      </c>
      <c r="F687" s="416">
        <v>9</v>
      </c>
      <c r="G687" s="417">
        <f>VLOOKUP(D687,Insumos!$B$1:$D$15011,3,FALSE)</f>
        <v>1.44</v>
      </c>
      <c r="H687" s="415">
        <f>_xlfn.IFS(B687="Serviço",SUMIFS($H688:H$1539,$C688:C$1539,$C687),B687="Insumo",F687*G687,B687="Etapa","")</f>
        <v>12.959999999999999</v>
      </c>
      <c r="I687" s="40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4.25" hidden="1" customHeight="1" outlineLevel="2" x14ac:dyDescent="0.3">
      <c r="A688" s="406">
        <f t="shared" si="22"/>
        <v>6</v>
      </c>
      <c r="B688" s="406" t="s">
        <v>1385</v>
      </c>
      <c r="C688" s="406" t="str">
        <f t="shared" si="19"/>
        <v>Revestimento de Pedras Naturais em Paredes</v>
      </c>
      <c r="D688" s="406" t="s">
        <v>1360</v>
      </c>
      <c r="E688" s="407" t="str">
        <f>VLOOKUP(D688,Insumos!$B$1:$C$15011,2,FALSE)</f>
        <v>UN</v>
      </c>
      <c r="F688" s="416">
        <v>0.5</v>
      </c>
      <c r="G688" s="417">
        <f>VLOOKUP(D688,Insumos!$B$1:$D$15011,3,FALSE)</f>
        <v>17.329999999999998</v>
      </c>
      <c r="H688" s="415">
        <f>_xlfn.IFS(B688="Serviço",SUMIFS($H689:H$1539,$C689:C$1539,$C688),B688="Insumo",F688*G688,B688="Etapa","")</f>
        <v>8.6649999999999991</v>
      </c>
      <c r="I688" s="40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4.25" customHeight="1" collapsed="1" x14ac:dyDescent="0.3">
      <c r="A689" s="413">
        <f t="shared" si="22"/>
        <v>1</v>
      </c>
      <c r="B689" s="413" t="s">
        <v>591</v>
      </c>
      <c r="C689" s="413" t="str">
        <f t="shared" si="19"/>
        <v>Revestimento de Pedras Naturais em Paredes</v>
      </c>
      <c r="D689" s="413" t="s">
        <v>44</v>
      </c>
      <c r="E689" s="407" t="e">
        <f>VLOOKUP(D689,Insumos!$B$1:$C$15011,2,FALSE)</f>
        <v>#N/A</v>
      </c>
      <c r="F689" s="415"/>
      <c r="G689" s="417" t="e">
        <f>VLOOKUP(D689,Insumos!$B$1:$D$15011,3,FALSE)</f>
        <v>#N/A</v>
      </c>
      <c r="H689" s="415" t="str">
        <f>_xlfn.IFS(B689="Serviço",SUMIFS($H690:H$1539,$C690:C$1539,$C689),B689="Insumo",F689*G689,B689="Etapa","")</f>
        <v/>
      </c>
      <c r="I689" s="415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4.25" hidden="1" customHeight="1" outlineLevel="1" x14ac:dyDescent="0.3">
      <c r="A690" s="406">
        <f t="shared" si="22"/>
        <v>1</v>
      </c>
      <c r="B690" s="406" t="s">
        <v>593</v>
      </c>
      <c r="C690" s="406" t="str">
        <f t="shared" si="19"/>
        <v xml:space="preserve">Regularização de Teto 0,50 cm </v>
      </c>
      <c r="D690" s="406" t="s">
        <v>1457</v>
      </c>
      <c r="E690" s="407" t="e">
        <f>VLOOKUP(D690,Insumos!$B$1:$C$15011,2,FALSE)</f>
        <v>#N/A</v>
      </c>
      <c r="F690" s="406"/>
      <c r="G690" s="417" t="e">
        <f>VLOOKUP(D690,Insumos!$B$1:$D$15011,3,FALSE)</f>
        <v>#N/A</v>
      </c>
      <c r="H690" s="415">
        <f>_xlfn.IFS(B690="Serviço",SUMIFS($H691:H$1539,$C691:C$1539,$C690),B690="Insumo",F690*G690,B690="Etapa","")</f>
        <v>3.1560233333333336</v>
      </c>
      <c r="I690" s="408" t="s">
        <v>167</v>
      </c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4.25" hidden="1" customHeight="1" outlineLevel="2" x14ac:dyDescent="0.3">
      <c r="A691" s="406">
        <f t="shared" si="22"/>
        <v>20</v>
      </c>
      <c r="B691" s="406" t="s">
        <v>1385</v>
      </c>
      <c r="C691" s="406" t="str">
        <f t="shared" si="19"/>
        <v xml:space="preserve">Regularização de Teto 0,50 cm </v>
      </c>
      <c r="D691" s="406" t="s">
        <v>994</v>
      </c>
      <c r="E691" s="407" t="str">
        <f>VLOOKUP(D691,Insumos!$B$1:$C$15011,2,FALSE)</f>
        <v>M3</v>
      </c>
      <c r="F691" s="416">
        <v>5.5000000000000005E-3</v>
      </c>
      <c r="G691" s="417">
        <f>VLOOKUP(D691,Insumos!$B$1:$D$15011,3,FALSE)</f>
        <v>550</v>
      </c>
      <c r="H691" s="415">
        <f>_xlfn.IFS(B691="Serviço",SUMIFS($H692:H$1539,$C692:C$1539,$C691),B691="Insumo",F691*G691,B691="Etapa","")</f>
        <v>3.0250000000000004</v>
      </c>
      <c r="I691" s="40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4.25" hidden="1" customHeight="1" outlineLevel="2" x14ac:dyDescent="0.3">
      <c r="A692" s="406">
        <f t="shared" si="22"/>
        <v>18</v>
      </c>
      <c r="B692" s="406" t="s">
        <v>1385</v>
      </c>
      <c r="C692" s="406" t="str">
        <f t="shared" si="19"/>
        <v xml:space="preserve">Regularização de Teto 0,50 cm </v>
      </c>
      <c r="D692" s="406" t="s">
        <v>1213</v>
      </c>
      <c r="E692" s="407" t="str">
        <f>VLOOKUP(D692,Insumos!$B$1:$C$15011,2,FALSE)</f>
        <v>L</v>
      </c>
      <c r="F692" s="416">
        <v>3.5000000000000005E-3</v>
      </c>
      <c r="G692" s="417">
        <f>VLOOKUP(D692,Insumos!$B$1:$D$15011,3,FALSE)</f>
        <v>19.34</v>
      </c>
      <c r="H692" s="415">
        <f>_xlfn.IFS(B692="Serviço",SUMIFS($H693:H$1539,$C693:C$1539,$C692),B692="Insumo",F692*G692,B692="Etapa","")</f>
        <v>6.7690000000000014E-2</v>
      </c>
      <c r="I692" s="40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4.25" hidden="1" customHeight="1" outlineLevel="2" x14ac:dyDescent="0.3">
      <c r="A693" s="406">
        <f t="shared" si="22"/>
        <v>36</v>
      </c>
      <c r="B693" s="406" t="s">
        <v>1385</v>
      </c>
      <c r="C693" s="406" t="str">
        <f t="shared" si="19"/>
        <v xml:space="preserve">Regularização de Teto 0,50 cm </v>
      </c>
      <c r="D693" s="406" t="s">
        <v>1243</v>
      </c>
      <c r="E693" s="407" t="str">
        <f>VLOOKUP(D693,Insumos!$B$1:$C$15011,2,FALSE)</f>
        <v>KG</v>
      </c>
      <c r="F693" s="416">
        <v>8.3333333333333343E-2</v>
      </c>
      <c r="G693" s="417">
        <f>VLOOKUP(D693,Insumos!$B$1:$D$15011,3,FALSE)</f>
        <v>0.76</v>
      </c>
      <c r="H693" s="415">
        <f>_xlfn.IFS(B693="Serviço",SUMIFS($H694:H$1539,$C694:C$1539,$C693),B693="Insumo",F693*G693,B693="Etapa","")</f>
        <v>6.3333333333333339E-2</v>
      </c>
      <c r="I693" s="40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4.25" hidden="1" customHeight="1" outlineLevel="1" x14ac:dyDescent="0.3">
      <c r="A694" s="406">
        <f t="shared" si="22"/>
        <v>1</v>
      </c>
      <c r="B694" s="406" t="s">
        <v>593</v>
      </c>
      <c r="C694" s="406" t="str">
        <f t="shared" si="19"/>
        <v>Estucamento de teto</v>
      </c>
      <c r="D694" s="406" t="s">
        <v>822</v>
      </c>
      <c r="E694" s="407" t="e">
        <f>VLOOKUP(D694,Insumos!$B$1:$C$15011,2,FALSE)</f>
        <v>#N/A</v>
      </c>
      <c r="F694" s="406"/>
      <c r="G694" s="417" t="e">
        <f>VLOOKUP(D694,Insumos!$B$1:$D$15011,3,FALSE)</f>
        <v>#N/A</v>
      </c>
      <c r="H694" s="415">
        <f>_xlfn.IFS(B694="Serviço",SUMIFS($H695:H$1539,$C695:C$1539,$C694),B694="Insumo",F694*G694,B694="Etapa","")</f>
        <v>5.1029166666666663</v>
      </c>
      <c r="I694" s="408" t="s">
        <v>167</v>
      </c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4.25" hidden="1" customHeight="1" outlineLevel="2" x14ac:dyDescent="0.3">
      <c r="A695" s="406">
        <f t="shared" si="22"/>
        <v>36</v>
      </c>
      <c r="B695" s="406" t="s">
        <v>1385</v>
      </c>
      <c r="C695" s="406" t="str">
        <f t="shared" si="19"/>
        <v>Estucamento de teto</v>
      </c>
      <c r="D695" s="406" t="s">
        <v>1243</v>
      </c>
      <c r="E695" s="407" t="str">
        <f>VLOOKUP(D695,Insumos!$B$1:$C$15011,2,FALSE)</f>
        <v>KG</v>
      </c>
      <c r="F695" s="416">
        <v>0.6</v>
      </c>
      <c r="G695" s="417">
        <f>VLOOKUP(D695,Insumos!$B$1:$D$15011,3,FALSE)</f>
        <v>0.76</v>
      </c>
      <c r="H695" s="415">
        <f>_xlfn.IFS(B695="Serviço",SUMIFS($H696:H$1539,$C696:C$1539,$C695),B695="Insumo",F695*G695,B695="Etapa","")</f>
        <v>0.45599999999999996</v>
      </c>
      <c r="I695" s="40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4.25" hidden="1" customHeight="1" outlineLevel="2" x14ac:dyDescent="0.3">
      <c r="A696" s="406">
        <f t="shared" si="22"/>
        <v>3</v>
      </c>
      <c r="B696" s="406" t="s">
        <v>1385</v>
      </c>
      <c r="C696" s="406" t="str">
        <f t="shared" si="19"/>
        <v>Estucamento de teto</v>
      </c>
      <c r="D696" s="406" t="s">
        <v>1225</v>
      </c>
      <c r="E696" s="407" t="str">
        <f>VLOOKUP(D696,Insumos!$B$1:$C$15011,2,FALSE)</f>
        <v>UN</v>
      </c>
      <c r="F696" s="416">
        <v>0.05</v>
      </c>
      <c r="G696" s="417">
        <f>VLOOKUP(D696,Insumos!$B$1:$D$15011,3,FALSE)</f>
        <v>3.13</v>
      </c>
      <c r="H696" s="415">
        <f>_xlfn.IFS(B696="Serviço",SUMIFS($H697:H$1539,$C697:C$1539,$C696),B696="Insumo",F696*G696,B696="Etapa","")</f>
        <v>0.1565</v>
      </c>
      <c r="I696" s="40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4.25" hidden="1" customHeight="1" outlineLevel="2" x14ac:dyDescent="0.3">
      <c r="A697" s="406">
        <f t="shared" si="22"/>
        <v>3</v>
      </c>
      <c r="B697" s="406" t="s">
        <v>1385</v>
      </c>
      <c r="C697" s="406" t="str">
        <f t="shared" si="19"/>
        <v>Estucamento de teto</v>
      </c>
      <c r="D697" s="406" t="s">
        <v>1242</v>
      </c>
      <c r="E697" s="407" t="str">
        <f>VLOOKUP(D697,Insumos!$B$1:$C$15011,2,FALSE)</f>
        <v>KG</v>
      </c>
      <c r="F697" s="416">
        <v>0.3</v>
      </c>
      <c r="G697" s="417">
        <f>VLOOKUP(D697,Insumos!$B$1:$D$15011,3,FALSE)</f>
        <v>3.49</v>
      </c>
      <c r="H697" s="415">
        <f>_xlfn.IFS(B697="Serviço",SUMIFS($H698:H$1539,$C698:C$1539,$C697),B697="Insumo",F697*G697,B697="Etapa","")</f>
        <v>1.0469999999999999</v>
      </c>
      <c r="I697" s="40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4.25" hidden="1" customHeight="1" outlineLevel="2" x14ac:dyDescent="0.3">
      <c r="A698" s="406">
        <f t="shared" si="22"/>
        <v>3</v>
      </c>
      <c r="B698" s="406" t="s">
        <v>1385</v>
      </c>
      <c r="C698" s="406" t="str">
        <f t="shared" si="19"/>
        <v>Estucamento de teto</v>
      </c>
      <c r="D698" s="406" t="s">
        <v>1212</v>
      </c>
      <c r="E698" s="407" t="str">
        <f>VLOOKUP(D698,Insumos!$B$1:$C$15011,2,FALSE)</f>
        <v>KG</v>
      </c>
      <c r="F698" s="416">
        <v>0.15</v>
      </c>
      <c r="G698" s="417">
        <f>VLOOKUP(D698,Insumos!$B$1:$D$15011,3,FALSE)</f>
        <v>22.95611111111111</v>
      </c>
      <c r="H698" s="415">
        <f>_xlfn.IFS(B698="Serviço",SUMIFS($H699:H$1539,$C699:C$1539,$C698),B698="Insumo",F698*G698,B698="Etapa","")</f>
        <v>3.4434166666666663</v>
      </c>
      <c r="I698" s="40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4.25" hidden="1" customHeight="1" outlineLevel="1" x14ac:dyDescent="0.3">
      <c r="A699" s="406">
        <f t="shared" si="22"/>
        <v>1</v>
      </c>
      <c r="B699" s="406" t="s">
        <v>593</v>
      </c>
      <c r="C699" s="406" t="str">
        <f t="shared" si="19"/>
        <v>Gesso corrido em tetos - Material e Mão de Obra</v>
      </c>
      <c r="D699" s="406" t="s">
        <v>1458</v>
      </c>
      <c r="E699" s="407" t="e">
        <f>VLOOKUP(D699,Insumos!$B$1:$C$15011,2,FALSE)</f>
        <v>#N/A</v>
      </c>
      <c r="F699" s="406"/>
      <c r="G699" s="417" t="e">
        <f>VLOOKUP(D699,Insumos!$B$1:$D$15011,3,FALSE)</f>
        <v>#N/A</v>
      </c>
      <c r="H699" s="415">
        <f>_xlfn.IFS(B699="Serviço",SUMIFS($H700:H$1539,$C700:C$1539,$C699),B699="Insumo",F699*G699,B699="Etapa","")</f>
        <v>60</v>
      </c>
      <c r="I699" s="408" t="s">
        <v>167</v>
      </c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4.25" hidden="1" customHeight="1" outlineLevel="2" x14ac:dyDescent="0.3">
      <c r="A700" s="406">
        <f t="shared" si="22"/>
        <v>1</v>
      </c>
      <c r="B700" s="406" t="s">
        <v>1385</v>
      </c>
      <c r="C700" s="406" t="str">
        <f t="shared" si="19"/>
        <v>Gesso corrido em tetos - Material e Mão de Obra</v>
      </c>
      <c r="D700" s="406" t="s">
        <v>1320</v>
      </c>
      <c r="E700" s="407" t="str">
        <f>VLOOKUP(D700,Insumos!$B$1:$C$15011,2,FALSE)</f>
        <v>M2</v>
      </c>
      <c r="F700" s="416">
        <v>1</v>
      </c>
      <c r="G700" s="417">
        <f>VLOOKUP(D700,Insumos!$B$1:$D$15011,3,FALSE)</f>
        <v>60</v>
      </c>
      <c r="H700" s="415">
        <f>_xlfn.IFS(B700="Serviço",SUMIFS($H701:H$1539,$C701:C$1539,$C700),B700="Insumo",F700*G700,B700="Etapa","")</f>
        <v>60</v>
      </c>
      <c r="I700" s="40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4.25" hidden="1" customHeight="1" outlineLevel="1" x14ac:dyDescent="0.3">
      <c r="A701" s="406">
        <f t="shared" si="22"/>
        <v>1</v>
      </c>
      <c r="B701" s="406" t="s">
        <v>593</v>
      </c>
      <c r="C701" s="406" t="str">
        <f t="shared" si="19"/>
        <v>Forro de gesso acartonado - áreas secas - Material e Mão de Obra</v>
      </c>
      <c r="D701" s="406" t="s">
        <v>824</v>
      </c>
      <c r="E701" s="407" t="str">
        <f>VLOOKUP(D701,Insumos!$B$1:$C$15011,2,FALSE)</f>
        <v>M2</v>
      </c>
      <c r="F701" s="406"/>
      <c r="G701" s="417">
        <f>VLOOKUP(D701,Insumos!$B$1:$D$15011,3,FALSE)</f>
        <v>120</v>
      </c>
      <c r="H701" s="415">
        <f>_xlfn.IFS(B701="Serviço",SUMIFS($H702:H$1539,$C702:C$1539,$C701),B701="Insumo",F701*G701,B701="Etapa","")</f>
        <v>120</v>
      </c>
      <c r="I701" s="408" t="s">
        <v>167</v>
      </c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4.25" hidden="1" customHeight="1" outlineLevel="2" x14ac:dyDescent="0.3">
      <c r="A702" s="406">
        <f t="shared" si="22"/>
        <v>1</v>
      </c>
      <c r="B702" s="406" t="s">
        <v>1385</v>
      </c>
      <c r="C702" s="406" t="str">
        <f t="shared" si="19"/>
        <v>Forro de gesso acartonado - áreas secas - Material e Mão de Obra</v>
      </c>
      <c r="D702" s="406" t="s">
        <v>824</v>
      </c>
      <c r="E702" s="407" t="str">
        <f>VLOOKUP(D702,Insumos!$B$1:$C$15011,2,FALSE)</f>
        <v>M2</v>
      </c>
      <c r="F702" s="416">
        <v>1</v>
      </c>
      <c r="G702" s="417">
        <f>VLOOKUP(D702,Insumos!$B$1:$D$15011,3,FALSE)</f>
        <v>120</v>
      </c>
      <c r="H702" s="415">
        <f>_xlfn.IFS(B702="Serviço",SUMIFS($H703:H$1539,$C703:C$1539,$C702),B702="Insumo",F702*G702,B702="Etapa","")</f>
        <v>120</v>
      </c>
      <c r="I702" s="40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4.25" hidden="1" customHeight="1" outlineLevel="1" x14ac:dyDescent="0.3">
      <c r="A703" s="406">
        <f t="shared" si="22"/>
        <v>1</v>
      </c>
      <c r="B703" s="406" t="s">
        <v>593</v>
      </c>
      <c r="C703" s="406" t="str">
        <f t="shared" si="19"/>
        <v>Forro de madeira - Material e Mão de Obra</v>
      </c>
      <c r="D703" s="406" t="s">
        <v>826</v>
      </c>
      <c r="E703" s="407" t="e">
        <f>VLOOKUP(D703,Insumos!$B$1:$C$15011,2,FALSE)</f>
        <v>#N/A</v>
      </c>
      <c r="F703" s="406"/>
      <c r="G703" s="417" t="e">
        <f>VLOOKUP(D703,Insumos!$B$1:$D$15011,3,FALSE)</f>
        <v>#N/A</v>
      </c>
      <c r="H703" s="415">
        <f>_xlfn.IFS(B703="Serviço",SUMIFS($H704:H$1539,$C704:C$1539,$C703),B703="Insumo",F703*G703,B703="Etapa","")</f>
        <v>249</v>
      </c>
      <c r="I703" s="408" t="s">
        <v>167</v>
      </c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4.25" hidden="1" customHeight="1" outlineLevel="2" x14ac:dyDescent="0.3">
      <c r="A704" s="406">
        <f t="shared" si="22"/>
        <v>1</v>
      </c>
      <c r="B704" s="406" t="s">
        <v>1385</v>
      </c>
      <c r="C704" s="406" t="str">
        <f t="shared" si="19"/>
        <v>Forro de madeira - Material e Mão de Obra</v>
      </c>
      <c r="D704" s="406" t="s">
        <v>1181</v>
      </c>
      <c r="E704" s="407" t="str">
        <f>VLOOKUP(D704,Insumos!$B$1:$C$15011,2,FALSE)</f>
        <v>M2</v>
      </c>
      <c r="F704" s="416">
        <v>1.1000000000000001</v>
      </c>
      <c r="G704" s="417">
        <f>VLOOKUP(D704,Insumos!$B$1:$D$15011,3,FALSE)</f>
        <v>90</v>
      </c>
      <c r="H704" s="415">
        <f>_xlfn.IFS(B704="Serviço",SUMIFS($H705:H$1539,$C705:C$1539,$C704),B704="Insumo",F704*G704,B704="Etapa","")</f>
        <v>99.000000000000014</v>
      </c>
      <c r="I704" s="40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4.25" hidden="1" customHeight="1" outlineLevel="2" x14ac:dyDescent="0.3">
      <c r="A705" s="406">
        <f t="shared" si="22"/>
        <v>1</v>
      </c>
      <c r="B705" s="406" t="s">
        <v>1385</v>
      </c>
      <c r="C705" s="406" t="str">
        <f t="shared" si="19"/>
        <v>Forro de madeira - Material e Mão de Obra</v>
      </c>
      <c r="D705" s="406" t="s">
        <v>1335</v>
      </c>
      <c r="E705" s="407" t="str">
        <f>VLOOKUP(D705,Insumos!$B$1:$C$15011,2,FALSE)</f>
        <v>M2</v>
      </c>
      <c r="F705" s="416">
        <v>1</v>
      </c>
      <c r="G705" s="417">
        <f>VLOOKUP(D705,Insumos!$B$1:$D$15011,3,FALSE)</f>
        <v>150</v>
      </c>
      <c r="H705" s="415">
        <f>_xlfn.IFS(B705="Serviço",SUMIFS($H706:H$1539,$C706:C$1539,$C705),B705="Insumo",F705*G705,B705="Etapa","")</f>
        <v>150</v>
      </c>
      <c r="I705" s="40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4.25" hidden="1" customHeight="1" outlineLevel="1" x14ac:dyDescent="0.3">
      <c r="A706" s="406">
        <f t="shared" ref="A706:A769" si="23">COUNTIFS($D$2:$D$1438,D706,$B$2:$B$1438,B706)</f>
        <v>1</v>
      </c>
      <c r="B706" s="406" t="s">
        <v>593</v>
      </c>
      <c r="C706" s="406" t="str">
        <f t="shared" si="19"/>
        <v>Forro de Porcelanato - Material e Mão de Obra</v>
      </c>
      <c r="D706" s="406" t="s">
        <v>1459</v>
      </c>
      <c r="E706" s="407" t="e">
        <f>VLOOKUP(D706,Insumos!$B$1:$C$15011,2,FALSE)</f>
        <v>#N/A</v>
      </c>
      <c r="F706" s="406"/>
      <c r="G706" s="417" t="e">
        <f>VLOOKUP(D706,Insumos!$B$1:$D$15011,3,FALSE)</f>
        <v>#N/A</v>
      </c>
      <c r="H706" s="415">
        <f>_xlfn.IFS(B706="Serviço",SUMIFS($H707:H$1539,$C707:C$1539,$C706),B706="Insumo",F706*G706,B706="Etapa","")</f>
        <v>273.44749999999999</v>
      </c>
      <c r="I706" s="408" t="s">
        <v>167</v>
      </c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4.25" hidden="1" customHeight="1" outlineLevel="2" x14ac:dyDescent="0.3">
      <c r="A707" s="406">
        <f t="shared" si="23"/>
        <v>1</v>
      </c>
      <c r="B707" s="406" t="s">
        <v>1385</v>
      </c>
      <c r="C707" s="406" t="str">
        <f t="shared" si="19"/>
        <v>Forro de Porcelanato - Material e Mão de Obra</v>
      </c>
      <c r="D707" s="406" t="s">
        <v>808</v>
      </c>
      <c r="E707" s="407" t="str">
        <f>VLOOKUP(D707,Insumos!$B$1:$C$15011,2,FALSE)</f>
        <v>M2</v>
      </c>
      <c r="F707" s="416">
        <v>1.1000000000000001</v>
      </c>
      <c r="G707" s="417">
        <f>VLOOKUP(D707,Insumos!$B$1:$D$15011,3,FALSE)</f>
        <v>112.22500000000001</v>
      </c>
      <c r="H707" s="415">
        <f>_xlfn.IFS(B707="Serviço",SUMIFS($H708:H$1539,$C708:C$1539,$C707),B707="Insumo",F707*G707,B707="Etapa","")</f>
        <v>123.44750000000002</v>
      </c>
      <c r="I707" s="40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4.25" hidden="1" customHeight="1" outlineLevel="2" x14ac:dyDescent="0.3">
      <c r="A708" s="406">
        <f t="shared" si="23"/>
        <v>1</v>
      </c>
      <c r="B708" s="406" t="s">
        <v>1385</v>
      </c>
      <c r="C708" s="406" t="str">
        <f t="shared" si="19"/>
        <v>Forro de Porcelanato - Material e Mão de Obra</v>
      </c>
      <c r="D708" s="406" t="s">
        <v>1336</v>
      </c>
      <c r="E708" s="407" t="str">
        <f>VLOOKUP(D708,Insumos!$B$1:$C$15011,2,FALSE)</f>
        <v>M2</v>
      </c>
      <c r="F708" s="416">
        <v>1</v>
      </c>
      <c r="G708" s="417">
        <f>VLOOKUP(D708,Insumos!$B$1:$D$15011,3,FALSE)</f>
        <v>150</v>
      </c>
      <c r="H708" s="415">
        <f>_xlfn.IFS(B708="Serviço",SUMIFS($H709:H$1539,$C709:C$1539,$C708),B708="Insumo",F708*G708,B708="Etapa","")</f>
        <v>150</v>
      </c>
      <c r="I708" s="40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4.25" customHeight="1" collapsed="1" x14ac:dyDescent="0.3">
      <c r="A709" s="413">
        <f t="shared" si="23"/>
        <v>1</v>
      </c>
      <c r="B709" s="413" t="s">
        <v>591</v>
      </c>
      <c r="C709" s="413" t="str">
        <f t="shared" si="19"/>
        <v>Forro de Porcelanato - Material e Mão de Obra</v>
      </c>
      <c r="D709" s="413" t="s">
        <v>45</v>
      </c>
      <c r="E709" s="407" t="e">
        <f>VLOOKUP(D709,Insumos!$B$1:$C$15011,2,FALSE)</f>
        <v>#N/A</v>
      </c>
      <c r="F709" s="415"/>
      <c r="G709" s="417" t="e">
        <f>VLOOKUP(D709,Insumos!$B$1:$D$15011,3,FALSE)</f>
        <v>#N/A</v>
      </c>
      <c r="H709" s="415" t="str">
        <f>_xlfn.IFS(B709="Serviço",SUMIFS($H710:H$1539,$C710:C$1539,$C709),B709="Insumo",F709*G709,B709="Etapa","")</f>
        <v/>
      </c>
      <c r="I709" s="415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4.25" hidden="1" customHeight="1" outlineLevel="1" x14ac:dyDescent="0.3">
      <c r="A710" s="406">
        <f t="shared" si="23"/>
        <v>1</v>
      </c>
      <c r="B710" s="406" t="s">
        <v>593</v>
      </c>
      <c r="C710" s="406" t="str">
        <f t="shared" si="19"/>
        <v>Enchimento de escada com Concreto Magro, e=10cm</v>
      </c>
      <c r="D710" s="406" t="s">
        <v>1460</v>
      </c>
      <c r="E710" s="407" t="e">
        <f>VLOOKUP(D710,Insumos!$B$1:$C$15011,2,FALSE)</f>
        <v>#N/A</v>
      </c>
      <c r="F710" s="406"/>
      <c r="G710" s="417" t="e">
        <f>VLOOKUP(D710,Insumos!$B$1:$D$15011,3,FALSE)</f>
        <v>#N/A</v>
      </c>
      <c r="H710" s="415">
        <f>_xlfn.IFS(B710="Serviço",SUMIFS($H711:H$1539,$C711:C$1539,$C710),B710="Insumo",F710*G710,B710="Etapa","")</f>
        <v>495.24700000000001</v>
      </c>
      <c r="I710" s="408" t="s">
        <v>167</v>
      </c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4.25" hidden="1" customHeight="1" outlineLevel="2" x14ac:dyDescent="0.3">
      <c r="A711" s="406">
        <f t="shared" si="23"/>
        <v>1</v>
      </c>
      <c r="B711" s="406" t="s">
        <v>1385</v>
      </c>
      <c r="C711" s="406" t="str">
        <f t="shared" si="19"/>
        <v>Enchimento de escada com Concreto Magro, e=10cm</v>
      </c>
      <c r="D711" s="406" t="s">
        <v>1028</v>
      </c>
      <c r="E711" s="407" t="str">
        <f>VLOOKUP(D711,Insumos!$B$1:$C$15011,2,FALSE)</f>
        <v>M3</v>
      </c>
      <c r="F711" s="416">
        <v>1.05</v>
      </c>
      <c r="G711" s="417">
        <f>VLOOKUP(D711,Insumos!$B$1:$D$15011,3,FALSE)</f>
        <v>430.94</v>
      </c>
      <c r="H711" s="415">
        <f>_xlfn.IFS(B711="Serviço",SUMIFS($H712:H$1539,$C712:C$1539,$C711),B711="Insumo",F711*G711,B711="Etapa","")</f>
        <v>452.48700000000002</v>
      </c>
      <c r="I711" s="40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4.25" hidden="1" customHeight="1" outlineLevel="2" x14ac:dyDescent="0.3">
      <c r="A712" s="406">
        <f t="shared" si="23"/>
        <v>16</v>
      </c>
      <c r="B712" s="406" t="s">
        <v>1385</v>
      </c>
      <c r="C712" s="406" t="str">
        <f t="shared" si="19"/>
        <v>Enchimento de escada com Concreto Magro, e=10cm</v>
      </c>
      <c r="D712" s="406" t="s">
        <v>1349</v>
      </c>
      <c r="E712" s="407" t="str">
        <f>VLOOKUP(D712,Insumos!$B$1:$C$15011,2,FALSE)</f>
        <v>M3</v>
      </c>
      <c r="F712" s="416">
        <v>1.05</v>
      </c>
      <c r="G712" s="417">
        <f>VLOOKUP(D712,Insumos!$B$1:$D$15011,3,FALSE)</f>
        <v>40</v>
      </c>
      <c r="H712" s="415">
        <f>_xlfn.IFS(B712="Serviço",SUMIFS($H713:H$1539,$C713:C$1539,$C712),B712="Insumo",F712*G712,B712="Etapa","")</f>
        <v>42</v>
      </c>
      <c r="I712" s="40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4.25" hidden="1" customHeight="1" outlineLevel="2" x14ac:dyDescent="0.3">
      <c r="A713" s="406">
        <f t="shared" si="23"/>
        <v>36</v>
      </c>
      <c r="B713" s="406" t="s">
        <v>1385</v>
      </c>
      <c r="C713" s="406" t="str">
        <f t="shared" si="19"/>
        <v>Enchimento de escada com Concreto Magro, e=10cm</v>
      </c>
      <c r="D713" s="406" t="s">
        <v>1243</v>
      </c>
      <c r="E713" s="407" t="str">
        <f>VLOOKUP(D713,Insumos!$B$1:$C$15011,2,FALSE)</f>
        <v>KG</v>
      </c>
      <c r="F713" s="416">
        <v>1</v>
      </c>
      <c r="G713" s="417">
        <f>VLOOKUP(D713,Insumos!$B$1:$D$15011,3,FALSE)</f>
        <v>0.76</v>
      </c>
      <c r="H713" s="415">
        <f>_xlfn.IFS(B713="Serviço",SUMIFS($H714:H$1539,$C714:C$1539,$C713),B713="Insumo",F713*G713,B713="Etapa","")</f>
        <v>0.76</v>
      </c>
      <c r="I713" s="40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4.25" hidden="1" customHeight="1" outlineLevel="1" x14ac:dyDescent="0.3">
      <c r="A714" s="406">
        <f t="shared" si="23"/>
        <v>1</v>
      </c>
      <c r="B714" s="406" t="s">
        <v>593</v>
      </c>
      <c r="C714" s="406" t="str">
        <f t="shared" si="19"/>
        <v>Contrapiso comum em argamassa estabilizada, nao aderido, espessura 2cm</v>
      </c>
      <c r="D714" s="406" t="s">
        <v>1461</v>
      </c>
      <c r="E714" s="407" t="e">
        <f>VLOOKUP(D714,Insumos!$B$1:$C$15011,2,FALSE)</f>
        <v>#N/A</v>
      </c>
      <c r="F714" s="406"/>
      <c r="G714" s="417" t="e">
        <f>VLOOKUP(D714,Insumos!$B$1:$D$15011,3,FALSE)</f>
        <v>#N/A</v>
      </c>
      <c r="H714" s="415">
        <f>_xlfn.IFS(B714="Serviço",SUMIFS($H715:H$1539,$C715:C$1539,$C714),B714="Insumo",F714*G714,B714="Etapa","")</f>
        <v>12.886140000000003</v>
      </c>
      <c r="I714" s="408" t="s">
        <v>167</v>
      </c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4.25" hidden="1" customHeight="1" outlineLevel="2" x14ac:dyDescent="0.3">
      <c r="A715" s="406">
        <f t="shared" si="23"/>
        <v>20</v>
      </c>
      <c r="B715" s="406" t="s">
        <v>1385</v>
      </c>
      <c r="C715" s="406" t="str">
        <f t="shared" si="19"/>
        <v>Contrapiso comum em argamassa estabilizada, nao aderido, espessura 2cm</v>
      </c>
      <c r="D715" s="406" t="s">
        <v>994</v>
      </c>
      <c r="E715" s="407" t="str">
        <f>VLOOKUP(D715,Insumos!$B$1:$C$15011,2,FALSE)</f>
        <v>M3</v>
      </c>
      <c r="F715" s="416">
        <v>2.2000000000000002E-2</v>
      </c>
      <c r="G715" s="417">
        <f>VLOOKUP(D715,Insumos!$B$1:$D$15011,3,FALSE)</f>
        <v>550</v>
      </c>
      <c r="H715" s="415">
        <f>_xlfn.IFS(B715="Serviço",SUMIFS($H716:H$1539,$C716:C$1539,$C715),B715="Insumo",F715*G715,B715="Etapa","")</f>
        <v>12.100000000000001</v>
      </c>
      <c r="I715" s="40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4.25" hidden="1" customHeight="1" outlineLevel="2" x14ac:dyDescent="0.3">
      <c r="A716" s="406">
        <f t="shared" si="23"/>
        <v>18</v>
      </c>
      <c r="B716" s="406" t="s">
        <v>1385</v>
      </c>
      <c r="C716" s="406" t="str">
        <f t="shared" si="19"/>
        <v>Contrapiso comum em argamassa estabilizada, nao aderido, espessura 2cm</v>
      </c>
      <c r="D716" s="406" t="s">
        <v>1213</v>
      </c>
      <c r="E716" s="407" t="str">
        <f>VLOOKUP(D716,Insumos!$B$1:$C$15011,2,FALSE)</f>
        <v>L</v>
      </c>
      <c r="F716" s="416">
        <v>2.1000000000000001E-2</v>
      </c>
      <c r="G716" s="417">
        <f>VLOOKUP(D716,Insumos!$B$1:$D$15011,3,FALSE)</f>
        <v>19.34</v>
      </c>
      <c r="H716" s="415">
        <f>_xlfn.IFS(B716="Serviço",SUMIFS($H717:H$1539,$C717:C$1539,$C716),B716="Insumo",F716*G716,B716="Etapa","")</f>
        <v>0.40614</v>
      </c>
      <c r="I716" s="40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4.25" hidden="1" customHeight="1" outlineLevel="2" x14ac:dyDescent="0.3">
      <c r="A717" s="406">
        <f t="shared" si="23"/>
        <v>36</v>
      </c>
      <c r="B717" s="406" t="s">
        <v>1385</v>
      </c>
      <c r="C717" s="406" t="str">
        <f t="shared" si="19"/>
        <v>Contrapiso comum em argamassa estabilizada, nao aderido, espessura 2cm</v>
      </c>
      <c r="D717" s="406" t="s">
        <v>1243</v>
      </c>
      <c r="E717" s="407" t="str">
        <f>VLOOKUP(D717,Insumos!$B$1:$C$15011,2,FALSE)</f>
        <v>KG</v>
      </c>
      <c r="F717" s="416">
        <v>0.5</v>
      </c>
      <c r="G717" s="417">
        <f>VLOOKUP(D717,Insumos!$B$1:$D$15011,3,FALSE)</f>
        <v>0.76</v>
      </c>
      <c r="H717" s="415">
        <f>_xlfn.IFS(B717="Serviço",SUMIFS($H718:H$1539,$C718:C$1539,$C717),B717="Insumo",F717*G717,B717="Etapa","")</f>
        <v>0.38</v>
      </c>
      <c r="I717" s="40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4.25" hidden="1" customHeight="1" outlineLevel="1" x14ac:dyDescent="0.3">
      <c r="A718" s="406">
        <f t="shared" si="23"/>
        <v>1</v>
      </c>
      <c r="B718" s="406" t="s">
        <v>593</v>
      </c>
      <c r="C718" s="406" t="str">
        <f t="shared" si="19"/>
        <v>Contrapiso comum em argamassa estabilizada, nao aderido, espessura 2,5cm</v>
      </c>
      <c r="D718" s="406" t="s">
        <v>1462</v>
      </c>
      <c r="E718" s="407" t="e">
        <f>VLOOKUP(D718,Insumos!$B$1:$C$15011,2,FALSE)</f>
        <v>#N/A</v>
      </c>
      <c r="F718" s="406"/>
      <c r="G718" s="417" t="e">
        <f>VLOOKUP(D718,Insumos!$B$1:$D$15011,3,FALSE)</f>
        <v>#N/A</v>
      </c>
      <c r="H718" s="415">
        <f>_xlfn.IFS(B718="Serviço",SUMIFS($H719:H$1539,$C719:C$1539,$C718),B718="Insumo",F718*G718,B718="Etapa","")</f>
        <v>15.911140000000003</v>
      </c>
      <c r="I718" s="408" t="s">
        <v>167</v>
      </c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4.25" hidden="1" customHeight="1" outlineLevel="2" x14ac:dyDescent="0.3">
      <c r="A719" s="406">
        <f t="shared" si="23"/>
        <v>20</v>
      </c>
      <c r="B719" s="406" t="s">
        <v>1385</v>
      </c>
      <c r="C719" s="406" t="str">
        <f t="shared" si="19"/>
        <v>Contrapiso comum em argamassa estabilizada, nao aderido, espessura 2,5cm</v>
      </c>
      <c r="D719" s="406" t="s">
        <v>994</v>
      </c>
      <c r="E719" s="407" t="str">
        <f>VLOOKUP(D719,Insumos!$B$1:$C$15011,2,FALSE)</f>
        <v>M3</v>
      </c>
      <c r="F719" s="416">
        <v>2.7500000000000004E-2</v>
      </c>
      <c r="G719" s="417">
        <f>VLOOKUP(D719,Insumos!$B$1:$D$15011,3,FALSE)</f>
        <v>550</v>
      </c>
      <c r="H719" s="415">
        <f>_xlfn.IFS(B719="Serviço",SUMIFS($H720:H$1539,$C720:C$1539,$C719),B719="Insumo",F719*G719,B719="Etapa","")</f>
        <v>15.125000000000002</v>
      </c>
      <c r="I719" s="40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4.25" hidden="1" customHeight="1" outlineLevel="2" x14ac:dyDescent="0.3">
      <c r="A720" s="406">
        <f t="shared" si="23"/>
        <v>18</v>
      </c>
      <c r="B720" s="406" t="s">
        <v>1385</v>
      </c>
      <c r="C720" s="406" t="str">
        <f t="shared" si="19"/>
        <v>Contrapiso comum em argamassa estabilizada, nao aderido, espessura 2,5cm</v>
      </c>
      <c r="D720" s="406" t="s">
        <v>1213</v>
      </c>
      <c r="E720" s="407" t="str">
        <f>VLOOKUP(D720,Insumos!$B$1:$C$15011,2,FALSE)</f>
        <v>L</v>
      </c>
      <c r="F720" s="416">
        <v>2.1000000000000001E-2</v>
      </c>
      <c r="G720" s="417">
        <f>VLOOKUP(D720,Insumos!$B$1:$D$15011,3,FALSE)</f>
        <v>19.34</v>
      </c>
      <c r="H720" s="415">
        <f>_xlfn.IFS(B720="Serviço",SUMIFS($H721:H$1539,$C721:C$1539,$C720),B720="Insumo",F720*G720,B720="Etapa","")</f>
        <v>0.40614</v>
      </c>
      <c r="I720" s="40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4.25" hidden="1" customHeight="1" outlineLevel="2" x14ac:dyDescent="0.3">
      <c r="A721" s="406">
        <f t="shared" si="23"/>
        <v>36</v>
      </c>
      <c r="B721" s="406" t="s">
        <v>1385</v>
      </c>
      <c r="C721" s="406" t="str">
        <f t="shared" si="19"/>
        <v>Contrapiso comum em argamassa estabilizada, nao aderido, espessura 2,5cm</v>
      </c>
      <c r="D721" s="406" t="s">
        <v>1243</v>
      </c>
      <c r="E721" s="407" t="str">
        <f>VLOOKUP(D721,Insumos!$B$1:$C$15011,2,FALSE)</f>
        <v>KG</v>
      </c>
      <c r="F721" s="416">
        <v>0.5</v>
      </c>
      <c r="G721" s="417">
        <f>VLOOKUP(D721,Insumos!$B$1:$D$15011,3,FALSE)</f>
        <v>0.76</v>
      </c>
      <c r="H721" s="415">
        <f>_xlfn.IFS(B721="Serviço",SUMIFS($H722:H$1539,$C722:C$1539,$C721),B721="Insumo",F721*G721,B721="Etapa","")</f>
        <v>0.38</v>
      </c>
      <c r="I721" s="40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4.25" hidden="1" customHeight="1" outlineLevel="1" x14ac:dyDescent="0.3">
      <c r="A722" s="406">
        <f t="shared" si="23"/>
        <v>1</v>
      </c>
      <c r="B722" s="406" t="s">
        <v>593</v>
      </c>
      <c r="C722" s="406" t="str">
        <f t="shared" si="19"/>
        <v>Contrapiso comum em argamassa estabilizada, nao aderido, espessura 3cm</v>
      </c>
      <c r="D722" s="406" t="s">
        <v>830</v>
      </c>
      <c r="E722" s="407" t="e">
        <f>VLOOKUP(D722,Insumos!$B$1:$C$15011,2,FALSE)</f>
        <v>#N/A</v>
      </c>
      <c r="F722" s="406"/>
      <c r="G722" s="417" t="e">
        <f>VLOOKUP(D722,Insumos!$B$1:$D$15011,3,FALSE)</f>
        <v>#N/A</v>
      </c>
      <c r="H722" s="415">
        <f>_xlfn.IFS(B722="Serviço",SUMIFS($H723:H$1539,$C723:C$1539,$C722),B722="Insumo",F722*G722,B722="Etapa","")</f>
        <v>18.936140000000002</v>
      </c>
      <c r="I722" s="408" t="s">
        <v>167</v>
      </c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4.25" hidden="1" customHeight="1" outlineLevel="2" x14ac:dyDescent="0.3">
      <c r="A723" s="406">
        <f t="shared" si="23"/>
        <v>20</v>
      </c>
      <c r="B723" s="406" t="s">
        <v>1385</v>
      </c>
      <c r="C723" s="406" t="str">
        <f t="shared" si="19"/>
        <v>Contrapiso comum em argamassa estabilizada, nao aderido, espessura 3cm</v>
      </c>
      <c r="D723" s="406" t="s">
        <v>994</v>
      </c>
      <c r="E723" s="407" t="str">
        <f>VLOOKUP(D723,Insumos!$B$1:$C$15011,2,FALSE)</f>
        <v>M3</v>
      </c>
      <c r="F723" s="416">
        <v>3.3000000000000002E-2</v>
      </c>
      <c r="G723" s="417">
        <f>VLOOKUP(D723,Insumos!$B$1:$D$15011,3,FALSE)</f>
        <v>550</v>
      </c>
      <c r="H723" s="415">
        <f>_xlfn.IFS(B723="Serviço",SUMIFS($H724:H$1539,$C724:C$1539,$C723),B723="Insumo",F723*G723,B723="Etapa","")</f>
        <v>18.150000000000002</v>
      </c>
      <c r="I723" s="40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4.25" hidden="1" customHeight="1" outlineLevel="2" x14ac:dyDescent="0.3">
      <c r="A724" s="406">
        <f t="shared" si="23"/>
        <v>18</v>
      </c>
      <c r="B724" s="406" t="s">
        <v>1385</v>
      </c>
      <c r="C724" s="406" t="str">
        <f t="shared" si="19"/>
        <v>Contrapiso comum em argamassa estabilizada, nao aderido, espessura 3cm</v>
      </c>
      <c r="D724" s="406" t="s">
        <v>1213</v>
      </c>
      <c r="E724" s="407" t="str">
        <f>VLOOKUP(D724,Insumos!$B$1:$C$15011,2,FALSE)</f>
        <v>L</v>
      </c>
      <c r="F724" s="416">
        <v>2.1000000000000001E-2</v>
      </c>
      <c r="G724" s="417">
        <f>VLOOKUP(D724,Insumos!$B$1:$D$15011,3,FALSE)</f>
        <v>19.34</v>
      </c>
      <c r="H724" s="415">
        <f>_xlfn.IFS(B724="Serviço",SUMIFS($H725:H$1539,$C725:C$1539,$C724),B724="Insumo",F724*G724,B724="Etapa","")</f>
        <v>0.40614</v>
      </c>
      <c r="I724" s="40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4.25" hidden="1" customHeight="1" outlineLevel="2" x14ac:dyDescent="0.3">
      <c r="A725" s="406">
        <f t="shared" si="23"/>
        <v>36</v>
      </c>
      <c r="B725" s="406" t="s">
        <v>1385</v>
      </c>
      <c r="C725" s="406" t="str">
        <f t="shared" si="19"/>
        <v>Contrapiso comum em argamassa estabilizada, nao aderido, espessura 3cm</v>
      </c>
      <c r="D725" s="406" t="s">
        <v>1243</v>
      </c>
      <c r="E725" s="407" t="str">
        <f>VLOOKUP(D725,Insumos!$B$1:$C$15011,2,FALSE)</f>
        <v>KG</v>
      </c>
      <c r="F725" s="416">
        <v>0.5</v>
      </c>
      <c r="G725" s="417">
        <f>VLOOKUP(D725,Insumos!$B$1:$D$15011,3,FALSE)</f>
        <v>0.76</v>
      </c>
      <c r="H725" s="415">
        <f>_xlfn.IFS(B725="Serviço",SUMIFS($H726:H$1539,$C726:C$1539,$C725),B725="Insumo",F725*G725,B725="Etapa","")</f>
        <v>0.38</v>
      </c>
      <c r="I725" s="40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4.25" hidden="1" customHeight="1" outlineLevel="1" x14ac:dyDescent="0.3">
      <c r="A726" s="406">
        <f t="shared" si="23"/>
        <v>1</v>
      </c>
      <c r="B726" s="406" t="s">
        <v>593</v>
      </c>
      <c r="C726" s="406" t="str">
        <f t="shared" si="19"/>
        <v>Contrapiso comum em argamassa estabilizada, auto nivelado, espessura 2cm</v>
      </c>
      <c r="D726" s="406" t="s">
        <v>1463</v>
      </c>
      <c r="E726" s="407" t="e">
        <f>VLOOKUP(D726,Insumos!$B$1:$C$15011,2,FALSE)</f>
        <v>#N/A</v>
      </c>
      <c r="F726" s="406"/>
      <c r="G726" s="417" t="e">
        <f>VLOOKUP(D726,Insumos!$B$1:$D$15011,3,FALSE)</f>
        <v>#N/A</v>
      </c>
      <c r="H726" s="415">
        <f>_xlfn.IFS(B726="Serviço",SUMIFS($H727:H$1539,$C727:C$1539,$C726),B726="Insumo",F726*G726,B726="Etapa","")</f>
        <v>21.856140000000003</v>
      </c>
      <c r="I726" s="408" t="s">
        <v>167</v>
      </c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4.25" hidden="1" customHeight="1" outlineLevel="2" x14ac:dyDescent="0.3">
      <c r="A727" s="406">
        <f t="shared" si="23"/>
        <v>20</v>
      </c>
      <c r="B727" s="406" t="s">
        <v>1385</v>
      </c>
      <c r="C727" s="406" t="str">
        <f t="shared" si="19"/>
        <v>Contrapiso comum em argamassa estabilizada, auto nivelado, espessura 2cm</v>
      </c>
      <c r="D727" s="406" t="s">
        <v>994</v>
      </c>
      <c r="E727" s="407" t="str">
        <f>VLOOKUP(D727,Insumos!$B$1:$C$15011,2,FALSE)</f>
        <v>M3</v>
      </c>
      <c r="F727" s="416">
        <v>2.2000000000000002E-2</v>
      </c>
      <c r="G727" s="417">
        <f>VLOOKUP(D727,Insumos!$B$1:$D$15011,3,FALSE)</f>
        <v>550</v>
      </c>
      <c r="H727" s="415">
        <f>_xlfn.IFS(B727="Serviço",SUMIFS($H728:H$1539,$C728:C$1539,$C727),B727="Insumo",F727*G727,B727="Etapa","")</f>
        <v>12.100000000000001</v>
      </c>
      <c r="I727" s="40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4.25" hidden="1" customHeight="1" outlineLevel="2" x14ac:dyDescent="0.3">
      <c r="A728" s="406">
        <f t="shared" si="23"/>
        <v>18</v>
      </c>
      <c r="B728" s="406" t="s">
        <v>1385</v>
      </c>
      <c r="C728" s="406" t="str">
        <f t="shared" si="19"/>
        <v>Contrapiso comum em argamassa estabilizada, auto nivelado, espessura 2cm</v>
      </c>
      <c r="D728" s="406" t="s">
        <v>1213</v>
      </c>
      <c r="E728" s="407" t="str">
        <f>VLOOKUP(D728,Insumos!$B$1:$C$15011,2,FALSE)</f>
        <v>L</v>
      </c>
      <c r="F728" s="416">
        <v>2.1000000000000001E-2</v>
      </c>
      <c r="G728" s="417">
        <f>VLOOKUP(D728,Insumos!$B$1:$D$15011,3,FALSE)</f>
        <v>19.34</v>
      </c>
      <c r="H728" s="415">
        <f>_xlfn.IFS(B728="Serviço",SUMIFS($H729:H$1539,$C729:C$1539,$C728),B728="Insumo",F728*G728,B728="Etapa","")</f>
        <v>0.40614</v>
      </c>
      <c r="I728" s="40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4.25" hidden="1" customHeight="1" outlineLevel="2" x14ac:dyDescent="0.3">
      <c r="A729" s="406">
        <f t="shared" si="23"/>
        <v>3</v>
      </c>
      <c r="B729" s="406" t="s">
        <v>1385</v>
      </c>
      <c r="C729" s="406" t="str">
        <f t="shared" si="19"/>
        <v>Contrapiso comum em argamassa estabilizada, auto nivelado, espessura 2cm</v>
      </c>
      <c r="D729" s="406" t="s">
        <v>1240</v>
      </c>
      <c r="E729" s="407" t="str">
        <f>VLOOKUP(D729,Insumos!$B$1:$C$15011,2,FALSE)</f>
        <v>KG</v>
      </c>
      <c r="F729" s="416">
        <v>2.2000000000000002</v>
      </c>
      <c r="G729" s="417">
        <f>VLOOKUP(D729,Insumos!$B$1:$D$15011,3,FALSE)</f>
        <v>4.25</v>
      </c>
      <c r="H729" s="415">
        <f>_xlfn.IFS(B729="Serviço",SUMIFS($H730:H$1539,$C730:C$1539,$C729),B729="Insumo",F729*G729,B729="Etapa","")</f>
        <v>9.3500000000000014</v>
      </c>
      <c r="I729" s="40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4.25" hidden="1" customHeight="1" outlineLevel="1" x14ac:dyDescent="0.3">
      <c r="A730" s="406">
        <f t="shared" si="23"/>
        <v>1</v>
      </c>
      <c r="B730" s="406" t="s">
        <v>593</v>
      </c>
      <c r="C730" s="406" t="str">
        <f t="shared" si="19"/>
        <v>Contrapiso comum em argamassa estabilizada, auto nivelado, espessura 2,5cm</v>
      </c>
      <c r="D730" s="406" t="s">
        <v>1464</v>
      </c>
      <c r="E730" s="407" t="e">
        <f>VLOOKUP(D730,Insumos!$B$1:$C$15011,2,FALSE)</f>
        <v>#N/A</v>
      </c>
      <c r="F730" s="406"/>
      <c r="G730" s="417" t="e">
        <f>VLOOKUP(D730,Insumos!$B$1:$D$15011,3,FALSE)</f>
        <v>#N/A</v>
      </c>
      <c r="H730" s="415">
        <f>_xlfn.IFS(B730="Serviço",SUMIFS($H731:H$1539,$C731:C$1539,$C730),B730="Insumo",F730*G730,B730="Etapa","")</f>
        <v>24.881140000000002</v>
      </c>
      <c r="I730" s="408" t="s">
        <v>167</v>
      </c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4.25" hidden="1" customHeight="1" outlineLevel="2" x14ac:dyDescent="0.3">
      <c r="A731" s="406">
        <f t="shared" si="23"/>
        <v>20</v>
      </c>
      <c r="B731" s="406" t="s">
        <v>1385</v>
      </c>
      <c r="C731" s="406" t="str">
        <f t="shared" si="19"/>
        <v>Contrapiso comum em argamassa estabilizada, auto nivelado, espessura 2,5cm</v>
      </c>
      <c r="D731" s="406" t="s">
        <v>994</v>
      </c>
      <c r="E731" s="407" t="str">
        <f>VLOOKUP(D731,Insumos!$B$1:$C$15011,2,FALSE)</f>
        <v>M3</v>
      </c>
      <c r="F731" s="416">
        <v>2.7500000000000004E-2</v>
      </c>
      <c r="G731" s="417">
        <f>VLOOKUP(D731,Insumos!$B$1:$D$15011,3,FALSE)</f>
        <v>550</v>
      </c>
      <c r="H731" s="415">
        <f>_xlfn.IFS(B731="Serviço",SUMIFS($H732:H$1539,$C732:C$1539,$C731),B731="Insumo",F731*G731,B731="Etapa","")</f>
        <v>15.125000000000002</v>
      </c>
      <c r="I731" s="40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4.25" hidden="1" customHeight="1" outlineLevel="2" x14ac:dyDescent="0.3">
      <c r="A732" s="406">
        <f t="shared" si="23"/>
        <v>18</v>
      </c>
      <c r="B732" s="406" t="s">
        <v>1385</v>
      </c>
      <c r="C732" s="406" t="str">
        <f t="shared" si="19"/>
        <v>Contrapiso comum em argamassa estabilizada, auto nivelado, espessura 2,5cm</v>
      </c>
      <c r="D732" s="406" t="s">
        <v>1213</v>
      </c>
      <c r="E732" s="407" t="str">
        <f>VLOOKUP(D732,Insumos!$B$1:$C$15011,2,FALSE)</f>
        <v>L</v>
      </c>
      <c r="F732" s="416">
        <v>2.1000000000000001E-2</v>
      </c>
      <c r="G732" s="417">
        <f>VLOOKUP(D732,Insumos!$B$1:$D$15011,3,FALSE)</f>
        <v>19.34</v>
      </c>
      <c r="H732" s="415">
        <f>_xlfn.IFS(B732="Serviço",SUMIFS($H733:H$1539,$C733:C$1539,$C732),B732="Insumo",F732*G732,B732="Etapa","")</f>
        <v>0.40614</v>
      </c>
      <c r="I732" s="40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4.25" hidden="1" customHeight="1" outlineLevel="2" x14ac:dyDescent="0.3">
      <c r="A733" s="406">
        <f t="shared" si="23"/>
        <v>3</v>
      </c>
      <c r="B733" s="406" t="s">
        <v>1385</v>
      </c>
      <c r="C733" s="406" t="str">
        <f t="shared" si="19"/>
        <v>Contrapiso comum em argamassa estabilizada, auto nivelado, espessura 2,5cm</v>
      </c>
      <c r="D733" s="406" t="s">
        <v>1240</v>
      </c>
      <c r="E733" s="407" t="str">
        <f>VLOOKUP(D733,Insumos!$B$1:$C$15011,2,FALSE)</f>
        <v>KG</v>
      </c>
      <c r="F733" s="416">
        <v>2.2000000000000002</v>
      </c>
      <c r="G733" s="417">
        <f>VLOOKUP(D733,Insumos!$B$1:$D$15011,3,FALSE)</f>
        <v>4.25</v>
      </c>
      <c r="H733" s="415">
        <f>_xlfn.IFS(B733="Serviço",SUMIFS($H734:H$1539,$C734:C$1539,$C733),B733="Insumo",F733*G733,B733="Etapa","")</f>
        <v>9.3500000000000014</v>
      </c>
      <c r="I733" s="40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4.25" hidden="1" customHeight="1" outlineLevel="1" x14ac:dyDescent="0.3">
      <c r="A734" s="406">
        <f t="shared" si="23"/>
        <v>1</v>
      </c>
      <c r="B734" s="406" t="s">
        <v>593</v>
      </c>
      <c r="C734" s="406" t="str">
        <f t="shared" si="19"/>
        <v>Contrapiso comum em argamassa estabilizada, auto nivelado, espessura 3cm</v>
      </c>
      <c r="D734" s="406" t="s">
        <v>1465</v>
      </c>
      <c r="E734" s="407" t="e">
        <f>VLOOKUP(D734,Insumos!$B$1:$C$15011,2,FALSE)</f>
        <v>#N/A</v>
      </c>
      <c r="F734" s="406"/>
      <c r="G734" s="417" t="e">
        <f>VLOOKUP(D734,Insumos!$B$1:$D$15011,3,FALSE)</f>
        <v>#N/A</v>
      </c>
      <c r="H734" s="415">
        <f>_xlfn.IFS(B734="Serviço",SUMIFS($H735:H$1539,$C735:C$1539,$C734),B734="Insumo",F734*G734,B734="Etapa","")</f>
        <v>27.906140000000004</v>
      </c>
      <c r="I734" s="408" t="s">
        <v>167</v>
      </c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4.25" hidden="1" customHeight="1" outlineLevel="2" x14ac:dyDescent="0.3">
      <c r="A735" s="406">
        <f t="shared" si="23"/>
        <v>20</v>
      </c>
      <c r="B735" s="406" t="s">
        <v>1385</v>
      </c>
      <c r="C735" s="406" t="str">
        <f t="shared" si="19"/>
        <v>Contrapiso comum em argamassa estabilizada, auto nivelado, espessura 3cm</v>
      </c>
      <c r="D735" s="406" t="s">
        <v>994</v>
      </c>
      <c r="E735" s="407" t="str">
        <f>VLOOKUP(D735,Insumos!$B$1:$C$15011,2,FALSE)</f>
        <v>M3</v>
      </c>
      <c r="F735" s="416">
        <v>3.3000000000000002E-2</v>
      </c>
      <c r="G735" s="417">
        <f>VLOOKUP(D735,Insumos!$B$1:$D$15011,3,FALSE)</f>
        <v>550</v>
      </c>
      <c r="H735" s="415">
        <f>_xlfn.IFS(B735="Serviço",SUMIFS($H736:H$1539,$C736:C$1539,$C735),B735="Insumo",F735*G735,B735="Etapa","")</f>
        <v>18.150000000000002</v>
      </c>
      <c r="I735" s="40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4.25" hidden="1" customHeight="1" outlineLevel="2" x14ac:dyDescent="0.3">
      <c r="A736" s="406">
        <f t="shared" si="23"/>
        <v>18</v>
      </c>
      <c r="B736" s="406" t="s">
        <v>1385</v>
      </c>
      <c r="C736" s="406" t="str">
        <f t="shared" si="19"/>
        <v>Contrapiso comum em argamassa estabilizada, auto nivelado, espessura 3cm</v>
      </c>
      <c r="D736" s="406" t="s">
        <v>1213</v>
      </c>
      <c r="E736" s="407" t="str">
        <f>VLOOKUP(D736,Insumos!$B$1:$C$15011,2,FALSE)</f>
        <v>L</v>
      </c>
      <c r="F736" s="416">
        <v>2.1000000000000001E-2</v>
      </c>
      <c r="G736" s="417">
        <f>VLOOKUP(D736,Insumos!$B$1:$D$15011,3,FALSE)</f>
        <v>19.34</v>
      </c>
      <c r="H736" s="415">
        <f>_xlfn.IFS(B736="Serviço",SUMIFS($H737:H$1539,$C737:C$1539,$C736),B736="Insumo",F736*G736,B736="Etapa","")</f>
        <v>0.40614</v>
      </c>
      <c r="I736" s="40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4.25" hidden="1" customHeight="1" outlineLevel="2" x14ac:dyDescent="0.3">
      <c r="A737" s="406">
        <f t="shared" si="23"/>
        <v>3</v>
      </c>
      <c r="B737" s="406" t="s">
        <v>1385</v>
      </c>
      <c r="C737" s="406" t="str">
        <f t="shared" si="19"/>
        <v>Contrapiso comum em argamassa estabilizada, auto nivelado, espessura 3cm</v>
      </c>
      <c r="D737" s="406" t="s">
        <v>1240</v>
      </c>
      <c r="E737" s="407" t="str">
        <f>VLOOKUP(D737,Insumos!$B$1:$C$15011,2,FALSE)</f>
        <v>KG</v>
      </c>
      <c r="F737" s="416">
        <v>2.2000000000000002</v>
      </c>
      <c r="G737" s="417">
        <f>VLOOKUP(D737,Insumos!$B$1:$D$15011,3,FALSE)</f>
        <v>4.25</v>
      </c>
      <c r="H737" s="415">
        <f>_xlfn.IFS(B737="Serviço",SUMIFS($H738:H$1539,$C738:C$1539,$C737),B737="Insumo",F737*G737,B737="Etapa","")</f>
        <v>9.3500000000000014</v>
      </c>
      <c r="I737" s="40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4.25" hidden="1" customHeight="1" outlineLevel="1" x14ac:dyDescent="0.3">
      <c r="A738" s="406">
        <f t="shared" si="23"/>
        <v>1</v>
      </c>
      <c r="B738" s="406" t="s">
        <v>593</v>
      </c>
      <c r="C738" s="406" t="str">
        <f t="shared" si="19"/>
        <v>Contrapiso comum em argamassa estabilizada, nao aderido, espessura 5cm</v>
      </c>
      <c r="D738" s="406" t="s">
        <v>831</v>
      </c>
      <c r="E738" s="407" t="e">
        <f>VLOOKUP(D738,Insumos!$B$1:$C$15011,2,FALSE)</f>
        <v>#N/A</v>
      </c>
      <c r="F738" s="406"/>
      <c r="G738" s="417" t="e">
        <f>VLOOKUP(D738,Insumos!$B$1:$D$15011,3,FALSE)</f>
        <v>#N/A</v>
      </c>
      <c r="H738" s="415">
        <f>_xlfn.IFS(B738="Serviço",SUMIFS($H739:H$1539,$C739:C$1539,$C738),B738="Insumo",F738*G738,B738="Etapa","")</f>
        <v>31.560233333333336</v>
      </c>
      <c r="I738" s="408" t="s">
        <v>167</v>
      </c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4.25" hidden="1" customHeight="1" outlineLevel="2" x14ac:dyDescent="0.3">
      <c r="A739" s="406">
        <f t="shared" si="23"/>
        <v>20</v>
      </c>
      <c r="B739" s="406" t="s">
        <v>1385</v>
      </c>
      <c r="C739" s="406" t="str">
        <f t="shared" si="19"/>
        <v>Contrapiso comum em argamassa estabilizada, nao aderido, espessura 5cm</v>
      </c>
      <c r="D739" s="406" t="s">
        <v>994</v>
      </c>
      <c r="E739" s="407" t="str">
        <f>VLOOKUP(D739,Insumos!$B$1:$C$15011,2,FALSE)</f>
        <v>M3</v>
      </c>
      <c r="F739" s="416">
        <v>5.5000000000000007E-2</v>
      </c>
      <c r="G739" s="417">
        <f>VLOOKUP(D739,Insumos!$B$1:$D$15011,3,FALSE)</f>
        <v>550</v>
      </c>
      <c r="H739" s="415">
        <f>_xlfn.IFS(B739="Serviço",SUMIFS($H740:H$1539,$C740:C$1539,$C739),B739="Insumo",F739*G739,B739="Etapa","")</f>
        <v>30.250000000000004</v>
      </c>
      <c r="I739" s="408"/>
      <c r="J739" s="61"/>
      <c r="K739" s="61"/>
      <c r="L739" s="420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4.25" hidden="1" customHeight="1" outlineLevel="2" x14ac:dyDescent="0.3">
      <c r="A740" s="406">
        <f t="shared" si="23"/>
        <v>18</v>
      </c>
      <c r="B740" s="406" t="s">
        <v>1385</v>
      </c>
      <c r="C740" s="406" t="str">
        <f t="shared" si="19"/>
        <v>Contrapiso comum em argamassa estabilizada, nao aderido, espessura 5cm</v>
      </c>
      <c r="D740" s="406" t="s">
        <v>1213</v>
      </c>
      <c r="E740" s="407" t="str">
        <f>VLOOKUP(D740,Insumos!$B$1:$C$15011,2,FALSE)</f>
        <v>L</v>
      </c>
      <c r="F740" s="416">
        <v>3.5000000000000003E-2</v>
      </c>
      <c r="G740" s="417">
        <f>VLOOKUP(D740,Insumos!$B$1:$D$15011,3,FALSE)</f>
        <v>19.34</v>
      </c>
      <c r="H740" s="415">
        <f>_xlfn.IFS(B740="Serviço",SUMIFS($H741:H$1539,$C741:C$1539,$C740),B740="Insumo",F740*G740,B740="Etapa","")</f>
        <v>0.67690000000000006</v>
      </c>
      <c r="I740" s="408"/>
      <c r="J740" s="61"/>
      <c r="K740" s="61"/>
      <c r="L740" s="420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4.25" hidden="1" customHeight="1" outlineLevel="2" x14ac:dyDescent="0.3">
      <c r="A741" s="406">
        <f t="shared" si="23"/>
        <v>36</v>
      </c>
      <c r="B741" s="406" t="s">
        <v>1385</v>
      </c>
      <c r="C741" s="406" t="str">
        <f t="shared" si="19"/>
        <v>Contrapiso comum em argamassa estabilizada, nao aderido, espessura 5cm</v>
      </c>
      <c r="D741" s="406" t="s">
        <v>1243</v>
      </c>
      <c r="E741" s="407" t="str">
        <f>VLOOKUP(D741,Insumos!$B$1:$C$15011,2,FALSE)</f>
        <v>KG</v>
      </c>
      <c r="F741" s="416">
        <v>0.83333333333333348</v>
      </c>
      <c r="G741" s="417">
        <f>VLOOKUP(D741,Insumos!$B$1:$D$15011,3,FALSE)</f>
        <v>0.76</v>
      </c>
      <c r="H741" s="415">
        <f>_xlfn.IFS(B741="Serviço",SUMIFS($H742:H$1539,$C742:C$1539,$C741),B741="Insumo",F741*G741,B741="Etapa","")</f>
        <v>0.63333333333333341</v>
      </c>
      <c r="I741" s="408"/>
      <c r="J741" s="61"/>
      <c r="K741" s="61"/>
      <c r="L741" s="420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4.25" hidden="1" customHeight="1" outlineLevel="1" x14ac:dyDescent="0.3">
      <c r="A742" s="406">
        <f t="shared" si="23"/>
        <v>1</v>
      </c>
      <c r="B742" s="406" t="s">
        <v>593</v>
      </c>
      <c r="C742" s="406" t="str">
        <f t="shared" si="19"/>
        <v>Contrapiso comum em argamassa estabilizada, nao aderido, espessura 6cm</v>
      </c>
      <c r="D742" s="406" t="s">
        <v>1466</v>
      </c>
      <c r="E742" s="407" t="e">
        <f>VLOOKUP(D742,Insumos!$B$1:$C$15011,2,FALSE)</f>
        <v>#N/A</v>
      </c>
      <c r="F742" s="406"/>
      <c r="G742" s="417" t="e">
        <f>VLOOKUP(D742,Insumos!$B$1:$D$15011,3,FALSE)</f>
        <v>#N/A</v>
      </c>
      <c r="H742" s="415">
        <f>_xlfn.IFS(B742="Serviço",SUMIFS($H743:H$1539,$C743:C$1539,$C742),B742="Insumo",F742*G742,B742="Etapa","")</f>
        <v>37.872280000000003</v>
      </c>
      <c r="I742" s="408" t="s">
        <v>167</v>
      </c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4.25" hidden="1" customHeight="1" outlineLevel="2" x14ac:dyDescent="0.3">
      <c r="A743" s="406">
        <f t="shared" si="23"/>
        <v>20</v>
      </c>
      <c r="B743" s="406" t="s">
        <v>1385</v>
      </c>
      <c r="C743" s="406" t="str">
        <f t="shared" si="19"/>
        <v>Contrapiso comum em argamassa estabilizada, nao aderido, espessura 6cm</v>
      </c>
      <c r="D743" s="406" t="s">
        <v>994</v>
      </c>
      <c r="E743" s="407" t="str">
        <f>VLOOKUP(D743,Insumos!$B$1:$C$15011,2,FALSE)</f>
        <v>M3</v>
      </c>
      <c r="F743" s="416">
        <v>6.6000000000000003E-2</v>
      </c>
      <c r="G743" s="417">
        <f>VLOOKUP(D743,Insumos!$B$1:$D$15011,3,FALSE)</f>
        <v>550</v>
      </c>
      <c r="H743" s="415">
        <f>_xlfn.IFS(B743="Serviço",SUMIFS($H744:H$1539,$C744:C$1539,$C743),B743="Insumo",F743*G743,B743="Etapa","")</f>
        <v>36.300000000000004</v>
      </c>
      <c r="I743" s="408"/>
      <c r="J743" s="61"/>
      <c r="K743" s="420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4.25" hidden="1" customHeight="1" outlineLevel="2" x14ac:dyDescent="0.3">
      <c r="A744" s="406">
        <f t="shared" si="23"/>
        <v>18</v>
      </c>
      <c r="B744" s="406" t="s">
        <v>1385</v>
      </c>
      <c r="C744" s="406" t="str">
        <f t="shared" si="19"/>
        <v>Contrapiso comum em argamassa estabilizada, nao aderido, espessura 6cm</v>
      </c>
      <c r="D744" s="406" t="s">
        <v>1213</v>
      </c>
      <c r="E744" s="407" t="str">
        <f>VLOOKUP(D744,Insumos!$B$1:$C$15011,2,FALSE)</f>
        <v>L</v>
      </c>
      <c r="F744" s="416">
        <v>4.2000000000000003E-2</v>
      </c>
      <c r="G744" s="417">
        <f>VLOOKUP(D744,Insumos!$B$1:$D$15011,3,FALSE)</f>
        <v>19.34</v>
      </c>
      <c r="H744" s="415">
        <f>_xlfn.IFS(B744="Serviço",SUMIFS($H745:H$1539,$C745:C$1539,$C744),B744="Insumo",F744*G744,B744="Etapa","")</f>
        <v>0.81228</v>
      </c>
      <c r="I744" s="408"/>
      <c r="J744" s="61"/>
      <c r="K744" s="420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4.25" hidden="1" customHeight="1" outlineLevel="2" x14ac:dyDescent="0.3">
      <c r="A745" s="406">
        <f t="shared" si="23"/>
        <v>36</v>
      </c>
      <c r="B745" s="406" t="s">
        <v>1385</v>
      </c>
      <c r="C745" s="406" t="str">
        <f t="shared" si="19"/>
        <v>Contrapiso comum em argamassa estabilizada, nao aderido, espessura 6cm</v>
      </c>
      <c r="D745" s="406" t="s">
        <v>1243</v>
      </c>
      <c r="E745" s="407" t="str">
        <f>VLOOKUP(D745,Insumos!$B$1:$C$15011,2,FALSE)</f>
        <v>KG</v>
      </c>
      <c r="F745" s="416">
        <v>1</v>
      </c>
      <c r="G745" s="417">
        <f>VLOOKUP(D745,Insumos!$B$1:$D$15011,3,FALSE)</f>
        <v>0.76</v>
      </c>
      <c r="H745" s="415">
        <f>_xlfn.IFS(B745="Serviço",SUMIFS($H746:H$1539,$C746:C$1539,$C745),B745="Insumo",F745*G745,B745="Etapa","")</f>
        <v>0.76</v>
      </c>
      <c r="I745" s="408"/>
      <c r="J745" s="61"/>
      <c r="K745" s="420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4.25" hidden="1" customHeight="1" outlineLevel="1" x14ac:dyDescent="0.3">
      <c r="A746" s="406">
        <f t="shared" si="23"/>
        <v>1</v>
      </c>
      <c r="B746" s="406" t="s">
        <v>593</v>
      </c>
      <c r="C746" s="406" t="str">
        <f t="shared" si="19"/>
        <v>Contrapiso comum em argamassa estabilizada, nao aderido, espessura 5,5cm</v>
      </c>
      <c r="D746" s="406" t="s">
        <v>1467</v>
      </c>
      <c r="E746" s="407" t="e">
        <f>VLOOKUP(D746,Insumos!$B$1:$C$15011,2,FALSE)</f>
        <v>#N/A</v>
      </c>
      <c r="F746" s="406"/>
      <c r="G746" s="417" t="e">
        <f>VLOOKUP(D746,Insumos!$B$1:$D$15011,3,FALSE)</f>
        <v>#N/A</v>
      </c>
      <c r="H746" s="415">
        <f>_xlfn.IFS(B746="Serviço",SUMIFS($H747:H$1539,$C747:C$1539,$C746),B746="Insumo",F746*G746,B746="Etapa","")</f>
        <v>34.716256666666673</v>
      </c>
      <c r="I746" s="408" t="s">
        <v>167</v>
      </c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4.25" hidden="1" customHeight="1" outlineLevel="2" x14ac:dyDescent="0.3">
      <c r="A747" s="406">
        <f t="shared" si="23"/>
        <v>20</v>
      </c>
      <c r="B747" s="406" t="s">
        <v>1385</v>
      </c>
      <c r="C747" s="406" t="str">
        <f t="shared" si="19"/>
        <v>Contrapiso comum em argamassa estabilizada, nao aderido, espessura 5,5cm</v>
      </c>
      <c r="D747" s="406" t="s">
        <v>994</v>
      </c>
      <c r="E747" s="407" t="str">
        <f>VLOOKUP(D747,Insumos!$B$1:$C$15011,2,FALSE)</f>
        <v>M3</v>
      </c>
      <c r="F747" s="416">
        <v>6.0500000000000005E-2</v>
      </c>
      <c r="G747" s="417">
        <f>VLOOKUP(D747,Insumos!$B$1:$D$15011,3,FALSE)</f>
        <v>550</v>
      </c>
      <c r="H747" s="415">
        <f>_xlfn.IFS(B747="Serviço",SUMIFS($H748:H$1539,$C748:C$1539,$C747),B747="Insumo",F747*G747,B747="Etapa","")</f>
        <v>33.275000000000006</v>
      </c>
      <c r="I747" s="40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4.25" hidden="1" customHeight="1" outlineLevel="2" x14ac:dyDescent="0.3">
      <c r="A748" s="406">
        <f t="shared" si="23"/>
        <v>18</v>
      </c>
      <c r="B748" s="406" t="s">
        <v>1385</v>
      </c>
      <c r="C748" s="406" t="str">
        <f t="shared" si="19"/>
        <v>Contrapiso comum em argamassa estabilizada, nao aderido, espessura 5,5cm</v>
      </c>
      <c r="D748" s="406" t="s">
        <v>1213</v>
      </c>
      <c r="E748" s="407" t="str">
        <f>VLOOKUP(D748,Insumos!$B$1:$C$15011,2,FALSE)</f>
        <v>L</v>
      </c>
      <c r="F748" s="416">
        <v>3.8500000000000006E-2</v>
      </c>
      <c r="G748" s="417">
        <f>VLOOKUP(D748,Insumos!$B$1:$D$15011,3,FALSE)</f>
        <v>19.34</v>
      </c>
      <c r="H748" s="415">
        <f>_xlfn.IFS(B748="Serviço",SUMIFS($H749:H$1539,$C749:C$1539,$C748),B748="Insumo",F748*G748,B748="Etapa","")</f>
        <v>0.74459000000000009</v>
      </c>
      <c r="I748" s="40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4.25" hidden="1" customHeight="1" outlineLevel="2" x14ac:dyDescent="0.3">
      <c r="A749" s="406">
        <f t="shared" si="23"/>
        <v>36</v>
      </c>
      <c r="B749" s="406" t="s">
        <v>1385</v>
      </c>
      <c r="C749" s="406" t="str">
        <f t="shared" si="19"/>
        <v>Contrapiso comum em argamassa estabilizada, nao aderido, espessura 5,5cm</v>
      </c>
      <c r="D749" s="406" t="s">
        <v>1243</v>
      </c>
      <c r="E749" s="407" t="str">
        <f>VLOOKUP(D749,Insumos!$B$1:$C$15011,2,FALSE)</f>
        <v>KG</v>
      </c>
      <c r="F749" s="416">
        <v>0.91666666666666674</v>
      </c>
      <c r="G749" s="417">
        <f>VLOOKUP(D749,Insumos!$B$1:$D$15011,3,FALSE)</f>
        <v>0.76</v>
      </c>
      <c r="H749" s="415">
        <f>_xlfn.IFS(B749="Serviço",SUMIFS($H750:H$1539,$C750:C$1539,$C749),B749="Insumo",F749*G749,B749="Etapa","")</f>
        <v>0.69666666666666677</v>
      </c>
      <c r="I749" s="40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4.25" hidden="1" customHeight="1" outlineLevel="1" x14ac:dyDescent="0.3">
      <c r="A750" s="406">
        <f t="shared" si="23"/>
        <v>1</v>
      </c>
      <c r="B750" s="406" t="s">
        <v>593</v>
      </c>
      <c r="C750" s="406" t="str">
        <f t="shared" si="19"/>
        <v xml:space="preserve">Acústica para Contrapiso </v>
      </c>
      <c r="D750" s="406" t="s">
        <v>1468</v>
      </c>
      <c r="E750" s="407" t="e">
        <f>VLOOKUP(D750,Insumos!$B$1:$C$15011,2,FALSE)</f>
        <v>#N/A</v>
      </c>
      <c r="F750" s="406"/>
      <c r="G750" s="417" t="e">
        <f>VLOOKUP(D750,Insumos!$B$1:$D$15011,3,FALSE)</f>
        <v>#N/A</v>
      </c>
      <c r="H750" s="415">
        <f>_xlfn.IFS(B750="Serviço",SUMIFS($H751:H$1539,$C751:C$1539,$C750),B750="Insumo",F750*G750,B750="Etapa","")</f>
        <v>26.585210000000004</v>
      </c>
      <c r="I750" s="408" t="s">
        <v>167</v>
      </c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4.25" hidden="1" customHeight="1" outlineLevel="2" x14ac:dyDescent="0.3">
      <c r="A751" s="406">
        <f t="shared" si="23"/>
        <v>1</v>
      </c>
      <c r="B751" s="406" t="s">
        <v>1385</v>
      </c>
      <c r="C751" s="406" t="str">
        <f t="shared" si="19"/>
        <v xml:space="preserve">Acústica para Contrapiso </v>
      </c>
      <c r="D751" s="406" t="s">
        <v>1120</v>
      </c>
      <c r="E751" s="407" t="str">
        <f>VLOOKUP(D751,Insumos!$B$1:$C$15011,2,FALSE)</f>
        <v>L</v>
      </c>
      <c r="F751" s="416">
        <v>1.4350000000000001</v>
      </c>
      <c r="G751" s="417">
        <f>VLOOKUP(D751,Insumos!$B$1:$D$15011,3,FALSE)</f>
        <v>7.16</v>
      </c>
      <c r="H751" s="415">
        <f>_xlfn.IFS(B751="Serviço",SUMIFS($H752:H$1539,$C752:C$1539,$C751),B751="Insumo",F751*G751,B751="Etapa","")</f>
        <v>10.274600000000001</v>
      </c>
      <c r="I751" s="40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4.25" hidden="1" customHeight="1" outlineLevel="2" x14ac:dyDescent="0.3">
      <c r="A752" s="406">
        <f t="shared" si="23"/>
        <v>2</v>
      </c>
      <c r="B752" s="406" t="s">
        <v>1385</v>
      </c>
      <c r="C752" s="406" t="str">
        <f t="shared" si="19"/>
        <v xml:space="preserve">Acústica para Contrapiso </v>
      </c>
      <c r="D752" s="406" t="s">
        <v>957</v>
      </c>
      <c r="E752" s="407" t="str">
        <f>VLOOKUP(D752,Insumos!$B$1:$C$15011,2,FALSE)</f>
        <v>M2</v>
      </c>
      <c r="F752" s="416">
        <v>1.143</v>
      </c>
      <c r="G752" s="417">
        <f>VLOOKUP(D752,Insumos!$B$1:$D$15011,3,FALSE)</f>
        <v>14.27</v>
      </c>
      <c r="H752" s="415">
        <f>_xlfn.IFS(B752="Serviço",SUMIFS($H753:H$1539,$C753:C$1539,$C752),B752="Insumo",F752*G752,B752="Etapa","")</f>
        <v>16.31061</v>
      </c>
      <c r="I752" s="40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4.25" hidden="1" customHeight="1" outlineLevel="1" x14ac:dyDescent="0.3">
      <c r="A753" s="406">
        <f t="shared" si="23"/>
        <v>1</v>
      </c>
      <c r="B753" s="406" t="s">
        <v>593</v>
      </c>
      <c r="C753" s="406" t="str">
        <f t="shared" si="19"/>
        <v xml:space="preserve">Regularização de Piso 0,50 cm </v>
      </c>
      <c r="D753" s="406" t="s">
        <v>1469</v>
      </c>
      <c r="E753" s="407" t="e">
        <f>VLOOKUP(D753,Insumos!$B$1:$C$15011,2,FALSE)</f>
        <v>#N/A</v>
      </c>
      <c r="F753" s="406"/>
      <c r="G753" s="417" t="e">
        <f>VLOOKUP(D753,Insumos!$B$1:$D$15011,3,FALSE)</f>
        <v>#N/A</v>
      </c>
      <c r="H753" s="415">
        <f>_xlfn.IFS(B753="Serviço",SUMIFS($H754:H$1539,$C754:C$1539,$C753),B753="Insumo",F753*G753,B753="Etapa","")</f>
        <v>3.1560233333333336</v>
      </c>
      <c r="I753" s="408" t="s">
        <v>167</v>
      </c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4.25" hidden="1" customHeight="1" outlineLevel="2" x14ac:dyDescent="0.3">
      <c r="A754" s="406">
        <f t="shared" si="23"/>
        <v>20</v>
      </c>
      <c r="B754" s="406" t="s">
        <v>1385</v>
      </c>
      <c r="C754" s="406" t="str">
        <f t="shared" si="19"/>
        <v xml:space="preserve">Regularização de Piso 0,50 cm </v>
      </c>
      <c r="D754" s="406" t="s">
        <v>994</v>
      </c>
      <c r="E754" s="407" t="str">
        <f>VLOOKUP(D754,Insumos!$B$1:$C$15011,2,FALSE)</f>
        <v>M3</v>
      </c>
      <c r="F754" s="416">
        <v>5.5000000000000005E-3</v>
      </c>
      <c r="G754" s="417">
        <f>VLOOKUP(D754,Insumos!$B$1:$D$15011,3,FALSE)</f>
        <v>550</v>
      </c>
      <c r="H754" s="415">
        <f>_xlfn.IFS(B754="Serviço",SUMIFS($H755:H$1539,$C755:C$1539,$C754),B754="Insumo",F754*G754,B754="Etapa","")</f>
        <v>3.0250000000000004</v>
      </c>
      <c r="I754" s="40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4.25" hidden="1" customHeight="1" outlineLevel="2" x14ac:dyDescent="0.3">
      <c r="A755" s="406">
        <f t="shared" si="23"/>
        <v>18</v>
      </c>
      <c r="B755" s="406" t="s">
        <v>1385</v>
      </c>
      <c r="C755" s="406" t="str">
        <f t="shared" si="19"/>
        <v xml:space="preserve">Regularização de Piso 0,50 cm </v>
      </c>
      <c r="D755" s="406" t="s">
        <v>1213</v>
      </c>
      <c r="E755" s="407" t="str">
        <f>VLOOKUP(D755,Insumos!$B$1:$C$15011,2,FALSE)</f>
        <v>L</v>
      </c>
      <c r="F755" s="416">
        <v>3.5000000000000005E-3</v>
      </c>
      <c r="G755" s="417">
        <f>VLOOKUP(D755,Insumos!$B$1:$D$15011,3,FALSE)</f>
        <v>19.34</v>
      </c>
      <c r="H755" s="415">
        <f>_xlfn.IFS(B755="Serviço",SUMIFS($H756:H$1539,$C756:C$1539,$C755),B755="Insumo",F755*G755,B755="Etapa","")</f>
        <v>6.7690000000000014E-2</v>
      </c>
      <c r="I755" s="40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4.25" hidden="1" customHeight="1" outlineLevel="2" x14ac:dyDescent="0.3">
      <c r="A756" s="406">
        <f t="shared" si="23"/>
        <v>36</v>
      </c>
      <c r="B756" s="406" t="s">
        <v>1385</v>
      </c>
      <c r="C756" s="406" t="str">
        <f t="shared" si="19"/>
        <v xml:space="preserve">Regularização de Piso 0,50 cm </v>
      </c>
      <c r="D756" s="406" t="s">
        <v>1243</v>
      </c>
      <c r="E756" s="407" t="str">
        <f>VLOOKUP(D756,Insumos!$B$1:$C$15011,2,FALSE)</f>
        <v>KG</v>
      </c>
      <c r="F756" s="416">
        <v>8.3333333333333343E-2</v>
      </c>
      <c r="G756" s="417">
        <f>VLOOKUP(D756,Insumos!$B$1:$D$15011,3,FALSE)</f>
        <v>0.76</v>
      </c>
      <c r="H756" s="415">
        <f>_xlfn.IFS(B756="Serviço",SUMIFS($H757:H$1539,$C757:C$1539,$C756),B756="Insumo",F756*G756,B756="Etapa","")</f>
        <v>6.3333333333333339E-2</v>
      </c>
      <c r="I756" s="40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4.25" hidden="1" customHeight="1" outlineLevel="1" x14ac:dyDescent="0.3">
      <c r="A757" s="406">
        <f t="shared" si="23"/>
        <v>1</v>
      </c>
      <c r="B757" s="406" t="s">
        <v>593</v>
      </c>
      <c r="C757" s="406" t="str">
        <f t="shared" si="19"/>
        <v xml:space="preserve">Regularização de Piso 1,00 cm </v>
      </c>
      <c r="D757" s="406" t="s">
        <v>1470</v>
      </c>
      <c r="E757" s="407" t="e">
        <f>VLOOKUP(D757,Insumos!$B$1:$C$15011,2,FALSE)</f>
        <v>#N/A</v>
      </c>
      <c r="F757" s="406"/>
      <c r="G757" s="417" t="e">
        <f>VLOOKUP(D757,Insumos!$B$1:$D$15011,3,FALSE)</f>
        <v>#N/A</v>
      </c>
      <c r="H757" s="415">
        <f>_xlfn.IFS(B757="Serviço",SUMIFS($H758:H$1539,$C758:C$1539,$C757),B757="Insumo",F757*G757,B757="Etapa","")</f>
        <v>6.3120466666666672</v>
      </c>
      <c r="I757" s="408" t="s">
        <v>167</v>
      </c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4.25" hidden="1" customHeight="1" outlineLevel="2" x14ac:dyDescent="0.3">
      <c r="A758" s="406">
        <f t="shared" si="23"/>
        <v>20</v>
      </c>
      <c r="B758" s="406" t="s">
        <v>1385</v>
      </c>
      <c r="C758" s="406" t="str">
        <f t="shared" ref="C758:C1044" si="24">IF(B758="serviço",D758,C757)</f>
        <v xml:space="preserve">Regularização de Piso 1,00 cm </v>
      </c>
      <c r="D758" s="406" t="s">
        <v>994</v>
      </c>
      <c r="E758" s="407" t="str">
        <f>VLOOKUP(D758,Insumos!$B$1:$C$15011,2,FALSE)</f>
        <v>M3</v>
      </c>
      <c r="F758" s="416">
        <v>1.1000000000000001E-2</v>
      </c>
      <c r="G758" s="417">
        <f>VLOOKUP(D758,Insumos!$B$1:$D$15011,3,FALSE)</f>
        <v>550</v>
      </c>
      <c r="H758" s="415">
        <f>_xlfn.IFS(B758="Serviço",SUMIFS($H759:H$1539,$C759:C$1539,$C758),B758="Insumo",F758*G758,B758="Etapa","")</f>
        <v>6.0500000000000007</v>
      </c>
      <c r="I758" s="40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4.25" hidden="1" customHeight="1" outlineLevel="2" x14ac:dyDescent="0.3">
      <c r="A759" s="406">
        <f t="shared" si="23"/>
        <v>18</v>
      </c>
      <c r="B759" s="406" t="s">
        <v>1385</v>
      </c>
      <c r="C759" s="406" t="str">
        <f t="shared" si="24"/>
        <v xml:space="preserve">Regularização de Piso 1,00 cm </v>
      </c>
      <c r="D759" s="406" t="s">
        <v>1213</v>
      </c>
      <c r="E759" s="407" t="str">
        <f>VLOOKUP(D759,Insumos!$B$1:$C$15011,2,FALSE)</f>
        <v>L</v>
      </c>
      <c r="F759" s="416">
        <v>7.000000000000001E-3</v>
      </c>
      <c r="G759" s="417">
        <f>VLOOKUP(D759,Insumos!$B$1:$D$15011,3,FALSE)</f>
        <v>19.34</v>
      </c>
      <c r="H759" s="415">
        <f>_xlfn.IFS(B759="Serviço",SUMIFS($H760:H$1539,$C760:C$1539,$C759),B759="Insumo",F759*G759,B759="Etapa","")</f>
        <v>0.13538000000000003</v>
      </c>
      <c r="I759" s="40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4.25" hidden="1" customHeight="1" outlineLevel="2" x14ac:dyDescent="0.3">
      <c r="A760" s="406">
        <f t="shared" si="23"/>
        <v>36</v>
      </c>
      <c r="B760" s="406" t="s">
        <v>1385</v>
      </c>
      <c r="C760" s="406" t="str">
        <f t="shared" si="24"/>
        <v xml:space="preserve">Regularização de Piso 1,00 cm </v>
      </c>
      <c r="D760" s="406" t="s">
        <v>1243</v>
      </c>
      <c r="E760" s="407" t="str">
        <f>VLOOKUP(D760,Insumos!$B$1:$C$15011,2,FALSE)</f>
        <v>KG</v>
      </c>
      <c r="F760" s="416">
        <v>0.16666666666666669</v>
      </c>
      <c r="G760" s="417">
        <f>VLOOKUP(D760,Insumos!$B$1:$D$15011,3,FALSE)</f>
        <v>0.76</v>
      </c>
      <c r="H760" s="415">
        <f>_xlfn.IFS(B760="Serviço",SUMIFS($H761:H$1539,$C761:C$1539,$C760),B760="Insumo",F760*G760,B760="Etapa","")</f>
        <v>0.12666666666666668</v>
      </c>
      <c r="I760" s="40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4.25" hidden="1" customHeight="1" outlineLevel="1" x14ac:dyDescent="0.3">
      <c r="A761" s="406">
        <f t="shared" si="23"/>
        <v>1</v>
      </c>
      <c r="B761" s="406" t="s">
        <v>593</v>
      </c>
      <c r="C761" s="406" t="str">
        <f t="shared" si="24"/>
        <v xml:space="preserve">Regularização de Piso 1,50 cm </v>
      </c>
      <c r="D761" s="406" t="s">
        <v>1471</v>
      </c>
      <c r="E761" s="407" t="e">
        <f>VLOOKUP(D761,Insumos!$B$1:$C$15011,2,FALSE)</f>
        <v>#N/A</v>
      </c>
      <c r="F761" s="406"/>
      <c r="G761" s="417" t="e">
        <f>VLOOKUP(D761,Insumos!$B$1:$D$15011,3,FALSE)</f>
        <v>#N/A</v>
      </c>
      <c r="H761" s="415">
        <f>_xlfn.IFS(B761="Serviço",SUMIFS($H762:H$1539,$C762:C$1539,$C761),B761="Insumo",F761*G761,B761="Etapa","")</f>
        <v>9.4680700000000009</v>
      </c>
      <c r="I761" s="408" t="s">
        <v>167</v>
      </c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4.25" hidden="1" customHeight="1" outlineLevel="2" x14ac:dyDescent="0.3">
      <c r="A762" s="406">
        <f t="shared" si="23"/>
        <v>20</v>
      </c>
      <c r="B762" s="406" t="s">
        <v>1385</v>
      </c>
      <c r="C762" s="406" t="str">
        <f t="shared" si="24"/>
        <v xml:space="preserve">Regularização de Piso 1,50 cm </v>
      </c>
      <c r="D762" s="406" t="s">
        <v>994</v>
      </c>
      <c r="E762" s="407" t="str">
        <f>VLOOKUP(D762,Insumos!$B$1:$C$15011,2,FALSE)</f>
        <v>M3</v>
      </c>
      <c r="F762" s="416">
        <v>1.6500000000000001E-2</v>
      </c>
      <c r="G762" s="417">
        <f>VLOOKUP(D762,Insumos!$B$1:$D$15011,3,FALSE)</f>
        <v>550</v>
      </c>
      <c r="H762" s="415">
        <f>_xlfn.IFS(B762="Serviço",SUMIFS($H763:H$1539,$C763:C$1539,$C762),B762="Insumo",F762*G762,B762="Etapa","")</f>
        <v>9.0750000000000011</v>
      </c>
      <c r="I762" s="40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4.25" hidden="1" customHeight="1" outlineLevel="2" x14ac:dyDescent="0.3">
      <c r="A763" s="406">
        <f t="shared" si="23"/>
        <v>18</v>
      </c>
      <c r="B763" s="406" t="s">
        <v>1385</v>
      </c>
      <c r="C763" s="406" t="str">
        <f t="shared" si="24"/>
        <v xml:space="preserve">Regularização de Piso 1,50 cm </v>
      </c>
      <c r="D763" s="406" t="s">
        <v>1213</v>
      </c>
      <c r="E763" s="407" t="str">
        <f>VLOOKUP(D763,Insumos!$B$1:$C$15011,2,FALSE)</f>
        <v>L</v>
      </c>
      <c r="F763" s="416">
        <v>1.0500000000000001E-2</v>
      </c>
      <c r="G763" s="417">
        <f>VLOOKUP(D763,Insumos!$B$1:$D$15011,3,FALSE)</f>
        <v>19.34</v>
      </c>
      <c r="H763" s="415">
        <f>_xlfn.IFS(B763="Serviço",SUMIFS($H764:H$1539,$C764:C$1539,$C763),B763="Insumo",F763*G763,B763="Etapa","")</f>
        <v>0.20307</v>
      </c>
      <c r="I763" s="40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4.25" hidden="1" customHeight="1" outlineLevel="2" x14ac:dyDescent="0.3">
      <c r="A764" s="406">
        <f t="shared" si="23"/>
        <v>36</v>
      </c>
      <c r="B764" s="406" t="s">
        <v>1385</v>
      </c>
      <c r="C764" s="406" t="str">
        <f t="shared" si="24"/>
        <v xml:space="preserve">Regularização de Piso 1,50 cm </v>
      </c>
      <c r="D764" s="406" t="s">
        <v>1243</v>
      </c>
      <c r="E764" s="407" t="str">
        <f>VLOOKUP(D764,Insumos!$B$1:$C$15011,2,FALSE)</f>
        <v>KG</v>
      </c>
      <c r="F764" s="416">
        <v>0.25</v>
      </c>
      <c r="G764" s="417">
        <f>VLOOKUP(D764,Insumos!$B$1:$D$15011,3,FALSE)</f>
        <v>0.76</v>
      </c>
      <c r="H764" s="415">
        <f>_xlfn.IFS(B764="Serviço",SUMIFS($H765:H$1539,$C765:C$1539,$C764),B764="Insumo",F764*G764,B764="Etapa","")</f>
        <v>0.19</v>
      </c>
      <c r="I764" s="40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4.25" hidden="1" customHeight="1" outlineLevel="1" x14ac:dyDescent="0.3">
      <c r="A765" s="406">
        <f t="shared" si="23"/>
        <v>1</v>
      </c>
      <c r="B765" s="406" t="s">
        <v>593</v>
      </c>
      <c r="C765" s="406" t="str">
        <f t="shared" si="24"/>
        <v xml:space="preserve">Regularização de Piso 2,00 cm </v>
      </c>
      <c r="D765" s="406" t="s">
        <v>1472</v>
      </c>
      <c r="E765" s="407" t="e">
        <f>VLOOKUP(D765,Insumos!$B$1:$C$15011,2,FALSE)</f>
        <v>#N/A</v>
      </c>
      <c r="F765" s="406"/>
      <c r="G765" s="417" t="e">
        <f>VLOOKUP(D765,Insumos!$B$1:$D$15011,3,FALSE)</f>
        <v>#N/A</v>
      </c>
      <c r="H765" s="415">
        <f>_xlfn.IFS(B765="Serviço",SUMIFS($H766:H$1539,$C766:C$1539,$C765),B765="Insumo",F765*G765,B765="Etapa","")</f>
        <v>12.624093333333334</v>
      </c>
      <c r="I765" s="408" t="s">
        <v>167</v>
      </c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4.25" hidden="1" customHeight="1" outlineLevel="2" x14ac:dyDescent="0.3">
      <c r="A766" s="406">
        <f t="shared" si="23"/>
        <v>20</v>
      </c>
      <c r="B766" s="406" t="s">
        <v>1385</v>
      </c>
      <c r="C766" s="406" t="str">
        <f t="shared" si="24"/>
        <v xml:space="preserve">Regularização de Piso 2,00 cm </v>
      </c>
      <c r="D766" s="406" t="s">
        <v>994</v>
      </c>
      <c r="E766" s="407" t="str">
        <f>VLOOKUP(D766,Insumos!$B$1:$C$15011,2,FALSE)</f>
        <v>M3</v>
      </c>
      <c r="F766" s="416">
        <v>2.2000000000000002E-2</v>
      </c>
      <c r="G766" s="417">
        <f>VLOOKUP(D766,Insumos!$B$1:$D$15011,3,FALSE)</f>
        <v>550</v>
      </c>
      <c r="H766" s="415">
        <f>_xlfn.IFS(B766="Serviço",SUMIFS($H767:H$1539,$C767:C$1539,$C766),B766="Insumo",F766*G766,B766="Etapa","")</f>
        <v>12.100000000000001</v>
      </c>
      <c r="I766" s="40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4.25" hidden="1" customHeight="1" outlineLevel="2" x14ac:dyDescent="0.3">
      <c r="A767" s="406">
        <f t="shared" si="23"/>
        <v>18</v>
      </c>
      <c r="B767" s="406" t="s">
        <v>1385</v>
      </c>
      <c r="C767" s="406" t="str">
        <f t="shared" si="24"/>
        <v xml:space="preserve">Regularização de Piso 2,00 cm </v>
      </c>
      <c r="D767" s="406" t="s">
        <v>1213</v>
      </c>
      <c r="E767" s="407" t="str">
        <f>VLOOKUP(D767,Insumos!$B$1:$C$15011,2,FALSE)</f>
        <v>L</v>
      </c>
      <c r="F767" s="416">
        <v>1.4000000000000002E-2</v>
      </c>
      <c r="G767" s="417">
        <f>VLOOKUP(D767,Insumos!$B$1:$D$15011,3,FALSE)</f>
        <v>19.34</v>
      </c>
      <c r="H767" s="415">
        <f>_xlfn.IFS(B767="Serviço",SUMIFS($H768:H$1539,$C768:C$1539,$C767),B767="Insumo",F767*G767,B767="Etapa","")</f>
        <v>0.27076000000000006</v>
      </c>
      <c r="I767" s="40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4.25" hidden="1" customHeight="1" outlineLevel="2" x14ac:dyDescent="0.3">
      <c r="A768" s="406">
        <f t="shared" si="23"/>
        <v>36</v>
      </c>
      <c r="B768" s="406" t="s">
        <v>1385</v>
      </c>
      <c r="C768" s="406" t="str">
        <f t="shared" si="24"/>
        <v xml:space="preserve">Regularização de Piso 2,00 cm </v>
      </c>
      <c r="D768" s="406" t="s">
        <v>1243</v>
      </c>
      <c r="E768" s="407" t="str">
        <f>VLOOKUP(D768,Insumos!$B$1:$C$15011,2,FALSE)</f>
        <v>KG</v>
      </c>
      <c r="F768" s="416">
        <v>0.33333333333333337</v>
      </c>
      <c r="G768" s="417">
        <f>VLOOKUP(D768,Insumos!$B$1:$D$15011,3,FALSE)</f>
        <v>0.76</v>
      </c>
      <c r="H768" s="415">
        <f>_xlfn.IFS(B768="Serviço",SUMIFS($H769:H$1539,$C769:C$1539,$C768),B768="Insumo",F768*G768,B768="Etapa","")</f>
        <v>0.25333333333333335</v>
      </c>
      <c r="I768" s="40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4.25" hidden="1" customHeight="1" outlineLevel="1" x14ac:dyDescent="0.3">
      <c r="A769" s="406">
        <f t="shared" si="23"/>
        <v>1</v>
      </c>
      <c r="B769" s="406" t="s">
        <v>593</v>
      </c>
      <c r="C769" s="406" t="str">
        <f t="shared" si="24"/>
        <v xml:space="preserve">Regularização de Piso 3,00 cm </v>
      </c>
      <c r="D769" s="406" t="s">
        <v>1473</v>
      </c>
      <c r="E769" s="407" t="e">
        <f>VLOOKUP(D769,Insumos!$B$1:$C$15011,2,FALSE)</f>
        <v>#N/A</v>
      </c>
      <c r="F769" s="406"/>
      <c r="G769" s="417" t="e">
        <f>VLOOKUP(D769,Insumos!$B$1:$D$15011,3,FALSE)</f>
        <v>#N/A</v>
      </c>
      <c r="H769" s="415">
        <f>_xlfn.IFS(B769="Serviço",SUMIFS($H770:H$1539,$C770:C$1539,$C769),B769="Insumo",F769*G769,B769="Etapa","")</f>
        <v>18.936140000000002</v>
      </c>
      <c r="I769" s="408" t="s">
        <v>167</v>
      </c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4.25" hidden="1" customHeight="1" outlineLevel="2" x14ac:dyDescent="0.3">
      <c r="A770" s="406">
        <f t="shared" ref="A770:A833" si="25">COUNTIFS($D$2:$D$1438,D770,$B$2:$B$1438,B770)</f>
        <v>20</v>
      </c>
      <c r="B770" s="406" t="s">
        <v>1385</v>
      </c>
      <c r="C770" s="406" t="str">
        <f t="shared" si="24"/>
        <v xml:space="preserve">Regularização de Piso 3,00 cm </v>
      </c>
      <c r="D770" s="406" t="s">
        <v>994</v>
      </c>
      <c r="E770" s="407" t="str">
        <f>VLOOKUP(D770,Insumos!$B$1:$C$15011,2,FALSE)</f>
        <v>M3</v>
      </c>
      <c r="F770" s="416">
        <v>3.3000000000000002E-2</v>
      </c>
      <c r="G770" s="417">
        <f>VLOOKUP(D770,Insumos!$B$1:$D$15011,3,FALSE)</f>
        <v>550</v>
      </c>
      <c r="H770" s="415">
        <f>_xlfn.IFS(B770="Serviço",SUMIFS($H771:H$1539,$C771:C$1539,$C770),B770="Insumo",F770*G770,B770="Etapa","")</f>
        <v>18.150000000000002</v>
      </c>
      <c r="I770" s="40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4.25" hidden="1" customHeight="1" outlineLevel="2" x14ac:dyDescent="0.3">
      <c r="A771" s="406">
        <f t="shared" si="25"/>
        <v>18</v>
      </c>
      <c r="B771" s="406" t="s">
        <v>1385</v>
      </c>
      <c r="C771" s="406" t="str">
        <f t="shared" si="24"/>
        <v xml:space="preserve">Regularização de Piso 3,00 cm </v>
      </c>
      <c r="D771" s="406" t="s">
        <v>1213</v>
      </c>
      <c r="E771" s="407" t="str">
        <f>VLOOKUP(D771,Insumos!$B$1:$C$15011,2,FALSE)</f>
        <v>L</v>
      </c>
      <c r="F771" s="416">
        <v>2.1000000000000001E-2</v>
      </c>
      <c r="G771" s="417">
        <f>VLOOKUP(D771,Insumos!$B$1:$D$15011,3,FALSE)</f>
        <v>19.34</v>
      </c>
      <c r="H771" s="415">
        <f>_xlfn.IFS(B771="Serviço",SUMIFS($H772:H$1539,$C772:C$1539,$C771),B771="Insumo",F771*G771,B771="Etapa","")</f>
        <v>0.40614</v>
      </c>
      <c r="I771" s="40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4.25" hidden="1" customHeight="1" outlineLevel="2" x14ac:dyDescent="0.3">
      <c r="A772" s="406">
        <f t="shared" si="25"/>
        <v>36</v>
      </c>
      <c r="B772" s="406" t="s">
        <v>1385</v>
      </c>
      <c r="C772" s="406" t="str">
        <f t="shared" si="24"/>
        <v xml:space="preserve">Regularização de Piso 3,00 cm </v>
      </c>
      <c r="D772" s="406" t="s">
        <v>1243</v>
      </c>
      <c r="E772" s="407" t="str">
        <f>VLOOKUP(D772,Insumos!$B$1:$C$15011,2,FALSE)</f>
        <v>KG</v>
      </c>
      <c r="F772" s="416">
        <v>0.5</v>
      </c>
      <c r="G772" s="417">
        <f>VLOOKUP(D772,Insumos!$B$1:$D$15011,3,FALSE)</f>
        <v>0.76</v>
      </c>
      <c r="H772" s="415">
        <f>_xlfn.IFS(B772="Serviço",SUMIFS($H773:H$1539,$C773:C$1539,$C772),B772="Insumo",F772*G772,B772="Etapa","")</f>
        <v>0.38</v>
      </c>
      <c r="I772" s="40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4.25" hidden="1" customHeight="1" outlineLevel="1" x14ac:dyDescent="0.3">
      <c r="A773" s="406">
        <f t="shared" si="25"/>
        <v>1</v>
      </c>
      <c r="B773" s="406" t="s">
        <v>593</v>
      </c>
      <c r="C773" s="406" t="str">
        <f t="shared" si="24"/>
        <v>Regularização de Piso 3,00 cm - argila expansiva</v>
      </c>
      <c r="D773" s="406" t="s">
        <v>1474</v>
      </c>
      <c r="E773" s="407" t="e">
        <f>VLOOKUP(D773,Insumos!$B$1:$C$15011,2,FALSE)</f>
        <v>#N/A</v>
      </c>
      <c r="F773" s="406"/>
      <c r="G773" s="417" t="e">
        <f>VLOOKUP(D773,Insumos!$B$1:$D$15011,3,FALSE)</f>
        <v>#N/A</v>
      </c>
      <c r="H773" s="415">
        <f>_xlfn.IFS(B773="Serviço",SUMIFS($H774:H$1539,$C774:C$1539,$C773),B773="Insumo",F773*G773,B773="Etapa","")</f>
        <v>23.124200000000002</v>
      </c>
      <c r="I773" s="408" t="s">
        <v>167</v>
      </c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4.25" hidden="1" customHeight="1" outlineLevel="2" x14ac:dyDescent="0.3">
      <c r="A774" s="406">
        <f t="shared" si="25"/>
        <v>20</v>
      </c>
      <c r="B774" s="406" t="s">
        <v>1385</v>
      </c>
      <c r="C774" s="406" t="str">
        <f t="shared" si="24"/>
        <v>Regularização de Piso 3,00 cm - argila expansiva</v>
      </c>
      <c r="D774" s="406" t="s">
        <v>994</v>
      </c>
      <c r="E774" s="407" t="str">
        <f>VLOOKUP(D774,Insumos!$B$1:$C$15011,2,FALSE)</f>
        <v>M3</v>
      </c>
      <c r="F774" s="416">
        <v>3.3000000000000002E-2</v>
      </c>
      <c r="G774" s="417">
        <f>VLOOKUP(D774,Insumos!$B$1:$D$15011,3,FALSE)</f>
        <v>550</v>
      </c>
      <c r="H774" s="415">
        <f>_xlfn.IFS(B774="Serviço",SUMIFS($H775:H$1539,$C775:C$1539,$C774),B774="Insumo",F774*G774,B774="Etapa","")</f>
        <v>18.150000000000002</v>
      </c>
      <c r="I774" s="40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4.25" hidden="1" customHeight="1" outlineLevel="2" x14ac:dyDescent="0.3">
      <c r="A775" s="406">
        <f t="shared" si="25"/>
        <v>1</v>
      </c>
      <c r="B775" s="406" t="s">
        <v>1385</v>
      </c>
      <c r="C775" s="406" t="str">
        <f t="shared" si="24"/>
        <v>Regularização de Piso 3,00 cm - argila expansiva</v>
      </c>
      <c r="D775" s="406" t="s">
        <v>995</v>
      </c>
      <c r="E775" s="407" t="str">
        <f>VLOOKUP(D775,Insumos!$B$1:$C$15011,2,FALSE)</f>
        <v>KG</v>
      </c>
      <c r="F775" s="416">
        <v>1.56</v>
      </c>
      <c r="G775" s="417">
        <f>VLOOKUP(D775,Insumos!$B$1:$D$15011,3,FALSE)</f>
        <v>2.9449999999999998</v>
      </c>
      <c r="H775" s="415">
        <f>_xlfn.IFS(B775="Serviço",SUMIFS($H776:H$1539,$C776:C$1539,$C775),B775="Insumo",F775*G775,B775="Etapa","")</f>
        <v>4.5941999999999998</v>
      </c>
      <c r="I775" s="40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4.25" hidden="1" customHeight="1" outlineLevel="2" x14ac:dyDescent="0.3">
      <c r="A776" s="406">
        <f t="shared" si="25"/>
        <v>36</v>
      </c>
      <c r="B776" s="406" t="s">
        <v>1385</v>
      </c>
      <c r="C776" s="406" t="str">
        <f t="shared" si="24"/>
        <v>Regularização de Piso 3,00 cm - argila expansiva</v>
      </c>
      <c r="D776" s="406" t="s">
        <v>1243</v>
      </c>
      <c r="E776" s="407" t="str">
        <f>VLOOKUP(D776,Insumos!$B$1:$C$15011,2,FALSE)</f>
        <v>KG</v>
      </c>
      <c r="F776" s="416">
        <v>0.5</v>
      </c>
      <c r="G776" s="417">
        <f>VLOOKUP(D776,Insumos!$B$1:$D$15011,3,FALSE)</f>
        <v>0.76</v>
      </c>
      <c r="H776" s="415">
        <f>_xlfn.IFS(B776="Serviço",SUMIFS($H777:H$1539,$C777:C$1539,$C776),B776="Insumo",F776*G776,B776="Etapa","")</f>
        <v>0.38</v>
      </c>
      <c r="I776" s="40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4.25" hidden="1" customHeight="1" outlineLevel="1" x14ac:dyDescent="0.3">
      <c r="A777" s="406">
        <f t="shared" si="25"/>
        <v>1</v>
      </c>
      <c r="B777" s="406" t="s">
        <v>593</v>
      </c>
      <c r="C777" s="406" t="str">
        <f t="shared" si="24"/>
        <v xml:space="preserve">Piso concreto Vassourado </v>
      </c>
      <c r="D777" s="406" t="s">
        <v>1475</v>
      </c>
      <c r="E777" s="407" t="e">
        <f>VLOOKUP(D777,Insumos!$B$1:$C$15011,2,FALSE)</f>
        <v>#N/A</v>
      </c>
      <c r="F777" s="406"/>
      <c r="G777" s="417" t="e">
        <f>VLOOKUP(D777,Insumos!$B$1:$D$15011,3,FALSE)</f>
        <v>#N/A</v>
      </c>
      <c r="H777" s="415">
        <f>_xlfn.IFS(B777="Serviço",SUMIFS($H778:H$1539,$C778:C$1539,$C777),B777="Insumo",F777*G777,B777="Etapa","")</f>
        <v>12.624093333333334</v>
      </c>
      <c r="I777" s="408" t="s">
        <v>167</v>
      </c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4.25" hidden="1" customHeight="1" outlineLevel="2" x14ac:dyDescent="0.3">
      <c r="A778" s="406">
        <f t="shared" si="25"/>
        <v>20</v>
      </c>
      <c r="B778" s="406" t="s">
        <v>1385</v>
      </c>
      <c r="C778" s="406" t="str">
        <f t="shared" si="24"/>
        <v xml:space="preserve">Piso concreto Vassourado </v>
      </c>
      <c r="D778" s="406" t="s">
        <v>994</v>
      </c>
      <c r="E778" s="407" t="str">
        <f>VLOOKUP(D778,Insumos!$B$1:$C$15011,2,FALSE)</f>
        <v>M3</v>
      </c>
      <c r="F778" s="416">
        <v>2.2000000000000002E-2</v>
      </c>
      <c r="G778" s="417">
        <f>VLOOKUP(D778,Insumos!$B$1:$D$15011,3,FALSE)</f>
        <v>550</v>
      </c>
      <c r="H778" s="415">
        <f>_xlfn.IFS(B778="Serviço",SUMIFS($H779:H$1539,$C779:C$1539,$C778),B778="Insumo",F778*G778,B778="Etapa","")</f>
        <v>12.100000000000001</v>
      </c>
      <c r="I778" s="40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4.25" hidden="1" customHeight="1" outlineLevel="2" x14ac:dyDescent="0.3">
      <c r="A779" s="406">
        <f t="shared" si="25"/>
        <v>18</v>
      </c>
      <c r="B779" s="406" t="s">
        <v>1385</v>
      </c>
      <c r="C779" s="406" t="str">
        <f t="shared" si="24"/>
        <v xml:space="preserve">Piso concreto Vassourado </v>
      </c>
      <c r="D779" s="406" t="s">
        <v>1213</v>
      </c>
      <c r="E779" s="407" t="str">
        <f>VLOOKUP(D779,Insumos!$B$1:$C$15011,2,FALSE)</f>
        <v>L</v>
      </c>
      <c r="F779" s="416">
        <v>1.4000000000000002E-2</v>
      </c>
      <c r="G779" s="417">
        <f>VLOOKUP(D779,Insumos!$B$1:$D$15011,3,FALSE)</f>
        <v>19.34</v>
      </c>
      <c r="H779" s="415">
        <f>_xlfn.IFS(B779="Serviço",SUMIFS($H780:H$1539,$C780:C$1539,$C779),B779="Insumo",F779*G779,B779="Etapa","")</f>
        <v>0.27076000000000006</v>
      </c>
      <c r="I779" s="40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4.25" hidden="1" customHeight="1" outlineLevel="2" x14ac:dyDescent="0.3">
      <c r="A780" s="406">
        <f t="shared" si="25"/>
        <v>36</v>
      </c>
      <c r="B780" s="406" t="s">
        <v>1385</v>
      </c>
      <c r="C780" s="406" t="str">
        <f t="shared" si="24"/>
        <v xml:space="preserve">Piso concreto Vassourado </v>
      </c>
      <c r="D780" s="406" t="s">
        <v>1243</v>
      </c>
      <c r="E780" s="407" t="str">
        <f>VLOOKUP(D780,Insumos!$B$1:$C$15011,2,FALSE)</f>
        <v>KG</v>
      </c>
      <c r="F780" s="416">
        <v>0.33333333333333337</v>
      </c>
      <c r="G780" s="417">
        <f>VLOOKUP(D780,Insumos!$B$1:$D$15011,3,FALSE)</f>
        <v>0.76</v>
      </c>
      <c r="H780" s="415">
        <f>_xlfn.IFS(B780="Serviço",SUMIFS($H781:H$1539,$C781:C$1539,$C780),B780="Insumo",F780*G780,B780="Etapa","")</f>
        <v>0.25333333333333335</v>
      </c>
      <c r="I780" s="40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4.25" hidden="1" customHeight="1" outlineLevel="1" x14ac:dyDescent="0.3">
      <c r="A781" s="406">
        <f t="shared" si="25"/>
        <v>1</v>
      </c>
      <c r="B781" s="406" t="s">
        <v>593</v>
      </c>
      <c r="C781" s="406" t="str">
        <f t="shared" si="24"/>
        <v xml:space="preserve">Piso de concreto polido, espessura 2cm </v>
      </c>
      <c r="D781" s="406" t="s">
        <v>1476</v>
      </c>
      <c r="E781" s="407" t="e">
        <f>VLOOKUP(D781,Insumos!$B$1:$C$15011,2,FALSE)</f>
        <v>#N/A</v>
      </c>
      <c r="F781" s="406"/>
      <c r="G781" s="417" t="e">
        <f>VLOOKUP(D781,Insumos!$B$1:$D$15011,3,FALSE)</f>
        <v>#N/A</v>
      </c>
      <c r="H781" s="415">
        <f>_xlfn.IFS(B781="Serviço",SUMIFS($H782:H$1539,$C782:C$1539,$C781),B781="Insumo",F781*G781,B781="Etapa","")</f>
        <v>13.7295</v>
      </c>
      <c r="I781" s="408" t="s">
        <v>167</v>
      </c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4.25" hidden="1" customHeight="1" outlineLevel="2" x14ac:dyDescent="0.3">
      <c r="A782" s="406">
        <f t="shared" si="25"/>
        <v>3</v>
      </c>
      <c r="B782" s="406" t="s">
        <v>1385</v>
      </c>
      <c r="C782" s="406" t="str">
        <f t="shared" si="24"/>
        <v xml:space="preserve">Piso de concreto polido, espessura 2cm </v>
      </c>
      <c r="D782" s="406" t="s">
        <v>1035</v>
      </c>
      <c r="E782" s="407" t="str">
        <f>VLOOKUP(D782,Insumos!$B$1:$C$15011,2,FALSE)</f>
        <v>M3</v>
      </c>
      <c r="F782" s="416">
        <v>2.4299999999999999E-2</v>
      </c>
      <c r="G782" s="417">
        <f>VLOOKUP(D782,Insumos!$B$1:$D$15011,3,FALSE)</f>
        <v>565</v>
      </c>
      <c r="H782" s="415">
        <f>_xlfn.IFS(B782="Serviço",SUMIFS($H783:H$1539,$C783:C$1539,$C782),B782="Insumo",F782*G782,B782="Etapa","")</f>
        <v>13.7295</v>
      </c>
      <c r="I782" s="40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4.25" hidden="1" customHeight="1" outlineLevel="1" x14ac:dyDescent="0.3">
      <c r="A783" s="406">
        <f t="shared" si="25"/>
        <v>1</v>
      </c>
      <c r="B783" s="406" t="s">
        <v>593</v>
      </c>
      <c r="C783" s="406" t="str">
        <f t="shared" si="24"/>
        <v xml:space="preserve">Piso concreto Queimado </v>
      </c>
      <c r="D783" s="406" t="s">
        <v>1477</v>
      </c>
      <c r="E783" s="407" t="e">
        <f>VLOOKUP(D783,Insumos!$B$1:$C$15011,2,FALSE)</f>
        <v>#N/A</v>
      </c>
      <c r="F783" s="406"/>
      <c r="G783" s="417" t="e">
        <f>VLOOKUP(D783,Insumos!$B$1:$D$15011,3,FALSE)</f>
        <v>#N/A</v>
      </c>
      <c r="H783" s="415">
        <f>_xlfn.IFS(B783="Serviço",SUMIFS($H784:H$1539,$C784:C$1539,$C783),B783="Insumo",F783*G783,B783="Etapa","")</f>
        <v>12.624093333333334</v>
      </c>
      <c r="I783" s="408" t="s">
        <v>167</v>
      </c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4.25" hidden="1" customHeight="1" outlineLevel="2" x14ac:dyDescent="0.3">
      <c r="A784" s="406">
        <f t="shared" si="25"/>
        <v>20</v>
      </c>
      <c r="B784" s="406" t="s">
        <v>1385</v>
      </c>
      <c r="C784" s="406" t="str">
        <f t="shared" si="24"/>
        <v xml:space="preserve">Piso concreto Queimado </v>
      </c>
      <c r="D784" s="406" t="s">
        <v>994</v>
      </c>
      <c r="E784" s="407" t="str">
        <f>VLOOKUP(D784,Insumos!$B$1:$C$15011,2,FALSE)</f>
        <v>M3</v>
      </c>
      <c r="F784" s="416">
        <v>2.2000000000000002E-2</v>
      </c>
      <c r="G784" s="417">
        <f>VLOOKUP(D784,Insumos!$B$1:$D$15011,3,FALSE)</f>
        <v>550</v>
      </c>
      <c r="H784" s="415">
        <f>_xlfn.IFS(B784="Serviço",SUMIFS($H785:H$1539,$C785:C$1539,$C784),B784="Insumo",F784*G784,B784="Etapa","")</f>
        <v>12.100000000000001</v>
      </c>
      <c r="I784" s="40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4.25" hidden="1" customHeight="1" outlineLevel="2" x14ac:dyDescent="0.3">
      <c r="A785" s="406">
        <f t="shared" si="25"/>
        <v>18</v>
      </c>
      <c r="B785" s="406" t="s">
        <v>1385</v>
      </c>
      <c r="C785" s="406" t="str">
        <f t="shared" si="24"/>
        <v xml:space="preserve">Piso concreto Queimado </v>
      </c>
      <c r="D785" s="406" t="s">
        <v>1213</v>
      </c>
      <c r="E785" s="407" t="str">
        <f>VLOOKUP(D785,Insumos!$B$1:$C$15011,2,FALSE)</f>
        <v>L</v>
      </c>
      <c r="F785" s="416">
        <v>1.4000000000000002E-2</v>
      </c>
      <c r="G785" s="417">
        <f>VLOOKUP(D785,Insumos!$B$1:$D$15011,3,FALSE)</f>
        <v>19.34</v>
      </c>
      <c r="H785" s="415">
        <f>_xlfn.IFS(B785="Serviço",SUMIFS($H786:H$1539,$C786:C$1539,$C785),B785="Insumo",F785*G785,B785="Etapa","")</f>
        <v>0.27076000000000006</v>
      </c>
      <c r="I785" s="40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4.25" hidden="1" customHeight="1" outlineLevel="2" x14ac:dyDescent="0.3">
      <c r="A786" s="406">
        <f t="shared" si="25"/>
        <v>36</v>
      </c>
      <c r="B786" s="406" t="s">
        <v>1385</v>
      </c>
      <c r="C786" s="406" t="str">
        <f t="shared" si="24"/>
        <v xml:space="preserve">Piso concreto Queimado </v>
      </c>
      <c r="D786" s="406" t="s">
        <v>1243</v>
      </c>
      <c r="E786" s="407" t="str">
        <f>VLOOKUP(D786,Insumos!$B$1:$C$15011,2,FALSE)</f>
        <v>KG</v>
      </c>
      <c r="F786" s="416">
        <v>0.33333333333333337</v>
      </c>
      <c r="G786" s="417">
        <f>VLOOKUP(D786,Insumos!$B$1:$D$15011,3,FALSE)</f>
        <v>0.76</v>
      </c>
      <c r="H786" s="415">
        <f>_xlfn.IFS(B786="Serviço",SUMIFS($H787:H$1539,$C787:C$1539,$C786),B786="Insumo",F786*G786,B786="Etapa","")</f>
        <v>0.25333333333333335</v>
      </c>
      <c r="I786" s="40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4.25" hidden="1" customHeight="1" outlineLevel="1" x14ac:dyDescent="0.3">
      <c r="A787" s="406">
        <f t="shared" si="25"/>
        <v>1</v>
      </c>
      <c r="B787" s="406" t="s">
        <v>593</v>
      </c>
      <c r="C787" s="406" t="str">
        <f t="shared" si="24"/>
        <v>Piso de concreto, acabamento desempenado, espessura 6 cm</v>
      </c>
      <c r="D787" s="406" t="s">
        <v>1478</v>
      </c>
      <c r="E787" s="407" t="e">
        <f>VLOOKUP(D787,Insumos!$B$1:$C$15011,2,FALSE)</f>
        <v>#N/A</v>
      </c>
      <c r="F787" s="406"/>
      <c r="G787" s="417" t="e">
        <f>VLOOKUP(D787,Insumos!$B$1:$D$15011,3,FALSE)</f>
        <v>#N/A</v>
      </c>
      <c r="H787" s="415">
        <f>_xlfn.IFS(B787="Serviço",SUMIFS($H788:H$1539,$C788:C$1539,$C787),B787="Insumo",F787*G787,B787="Etapa","")</f>
        <v>179.42099999999999</v>
      </c>
      <c r="I787" s="408" t="s">
        <v>167</v>
      </c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4.25" hidden="1" customHeight="1" outlineLevel="2" x14ac:dyDescent="0.3">
      <c r="A788" s="406">
        <f t="shared" si="25"/>
        <v>11</v>
      </c>
      <c r="B788" s="406" t="s">
        <v>1385</v>
      </c>
      <c r="C788" s="406" t="str">
        <f t="shared" si="24"/>
        <v>Piso de concreto, acabamento desempenado, espessura 6 cm</v>
      </c>
      <c r="D788" s="406" t="s">
        <v>1188</v>
      </c>
      <c r="E788" s="407" t="str">
        <f>VLOOKUP(D788,Insumos!$B$1:$C$15011,2,FALSE)</f>
        <v>M3</v>
      </c>
      <c r="F788" s="416">
        <v>1.125E-2</v>
      </c>
      <c r="G788" s="417">
        <f>VLOOKUP(D788,Insumos!$B$1:$D$15011,3,FALSE)</f>
        <v>1050</v>
      </c>
      <c r="H788" s="415">
        <f>_xlfn.IFS(B788="Serviço",SUMIFS($H789:H$1539,$C789:C$1539,$C788),B788="Insumo",F788*G788,B788="Etapa","")</f>
        <v>11.8125</v>
      </c>
      <c r="I788" s="40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4.25" hidden="1" customHeight="1" outlineLevel="2" x14ac:dyDescent="0.3">
      <c r="A789" s="406">
        <f t="shared" si="25"/>
        <v>8</v>
      </c>
      <c r="B789" s="406" t="s">
        <v>1385</v>
      </c>
      <c r="C789" s="406" t="str">
        <f t="shared" si="24"/>
        <v>Piso de concreto, acabamento desempenado, espessura 6 cm</v>
      </c>
      <c r="D789" s="406" t="s">
        <v>1031</v>
      </c>
      <c r="E789" s="407" t="str">
        <f>VLOOKUP(D789,Insumos!$B$1:$C$15011,2,FALSE)</f>
        <v>M3</v>
      </c>
      <c r="F789" s="416">
        <v>7.2900000000000006E-2</v>
      </c>
      <c r="G789" s="417">
        <f>VLOOKUP(D789,Insumos!$B$1:$D$15011,3,FALSE)</f>
        <v>490</v>
      </c>
      <c r="H789" s="415">
        <f>_xlfn.IFS(B789="Serviço",SUMIFS($H790:H$1539,$C790:C$1539,$C789),B789="Insumo",F789*G789,B789="Etapa","")</f>
        <v>35.721000000000004</v>
      </c>
      <c r="I789" s="40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4.25" hidden="1" customHeight="1" outlineLevel="2" x14ac:dyDescent="0.3">
      <c r="A790" s="406">
        <f t="shared" si="25"/>
        <v>1</v>
      </c>
      <c r="B790" s="406" t="s">
        <v>1385</v>
      </c>
      <c r="C790" s="406" t="str">
        <f t="shared" si="24"/>
        <v>Piso de concreto, acabamento desempenado, espessura 6 cm</v>
      </c>
      <c r="D790" s="406" t="s">
        <v>1189</v>
      </c>
      <c r="E790" s="407" t="str">
        <f>VLOOKUP(D790,Insumos!$B$1:$C$15011,2,FALSE)</f>
        <v>M3</v>
      </c>
      <c r="F790" s="416">
        <v>1.8749999999999999E-2</v>
      </c>
      <c r="G790" s="417">
        <f>VLOOKUP(D790,Insumos!$B$1:$D$15011,3,FALSE)</f>
        <v>1050</v>
      </c>
      <c r="H790" s="415">
        <f>_xlfn.IFS(B790="Serviço",SUMIFS($H791:H$1539,$C791:C$1539,$C790),B790="Insumo",F790*G790,B790="Etapa","")</f>
        <v>19.6875</v>
      </c>
      <c r="I790" s="40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4.25" hidden="1" customHeight="1" outlineLevel="2" x14ac:dyDescent="0.3">
      <c r="A791" s="406">
        <f t="shared" si="25"/>
        <v>1</v>
      </c>
      <c r="B791" s="406" t="s">
        <v>1385</v>
      </c>
      <c r="C791" s="406" t="str">
        <f t="shared" si="24"/>
        <v>Piso de concreto, acabamento desempenado, espessura 6 cm</v>
      </c>
      <c r="D791" s="406" t="s">
        <v>1245</v>
      </c>
      <c r="E791" s="407" t="str">
        <f>VLOOKUP(D791,Insumos!$B$1:$C$15011,2,FALSE)</f>
        <v>KG</v>
      </c>
      <c r="F791" s="416">
        <v>12</v>
      </c>
      <c r="G791" s="417">
        <f>VLOOKUP(D791,Insumos!$B$1:$D$15011,3,FALSE)</f>
        <v>9.35</v>
      </c>
      <c r="H791" s="415">
        <f>_xlfn.IFS(B791="Serviço",SUMIFS($H792:H$1539,$C792:C$1539,$C791),B791="Insumo",F791*G791,B791="Etapa","")</f>
        <v>112.19999999999999</v>
      </c>
      <c r="I791" s="40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4.25" hidden="1" customHeight="1" outlineLevel="1" x14ac:dyDescent="0.3">
      <c r="A792" s="406">
        <f t="shared" si="25"/>
        <v>1</v>
      </c>
      <c r="B792" s="406" t="s">
        <v>593</v>
      </c>
      <c r="C792" s="406" t="str">
        <f t="shared" si="24"/>
        <v>Enchimento de piso - com areia média - Material e Mão de obra</v>
      </c>
      <c r="D792" s="406" t="s">
        <v>1479</v>
      </c>
      <c r="E792" s="407" t="e">
        <f>VLOOKUP(D792,Insumos!$B$1:$C$15011,2,FALSE)</f>
        <v>#N/A</v>
      </c>
      <c r="F792" s="406"/>
      <c r="G792" s="417" t="e">
        <f>VLOOKUP(D792,Insumos!$B$1:$D$15011,3,FALSE)</f>
        <v>#N/A</v>
      </c>
      <c r="H792" s="415">
        <f>_xlfn.IFS(B792="Serviço",SUMIFS($H793:H$1539,$C793:C$1539,$C792),B792="Insumo",F792*G792,B792="Etapa","")</f>
        <v>254.75</v>
      </c>
      <c r="I792" s="408" t="s">
        <v>167</v>
      </c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4.25" hidden="1" customHeight="1" outlineLevel="2" x14ac:dyDescent="0.3">
      <c r="A793" s="406">
        <f t="shared" si="25"/>
        <v>1</v>
      </c>
      <c r="B793" s="406" t="s">
        <v>1385</v>
      </c>
      <c r="C793" s="406" t="str">
        <f t="shared" si="24"/>
        <v>Enchimento de piso - com areia média - Material e Mão de obra</v>
      </c>
      <c r="D793" s="406" t="s">
        <v>1327</v>
      </c>
      <c r="E793" s="407" t="str">
        <f>VLOOKUP(D793,Insumos!$B$1:$C$15011,2,FALSE)</f>
        <v>M2</v>
      </c>
      <c r="F793" s="416">
        <v>1</v>
      </c>
      <c r="G793" s="417">
        <f>VLOOKUP(D793,Insumos!$B$1:$D$15011,3,FALSE)</f>
        <v>16.75</v>
      </c>
      <c r="H793" s="415">
        <f>_xlfn.IFS(B793="Serviço",SUMIFS($H794:H$1539,$C794:C$1539,$C793),B793="Insumo",F793*G793,B793="Etapa","")</f>
        <v>16.75</v>
      </c>
      <c r="I793" s="40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4.25" hidden="1" customHeight="1" outlineLevel="2" x14ac:dyDescent="0.3">
      <c r="A794" s="406">
        <f t="shared" si="25"/>
        <v>5</v>
      </c>
      <c r="B794" s="406" t="s">
        <v>1385</v>
      </c>
      <c r="C794" s="406" t="str">
        <f t="shared" si="24"/>
        <v>Enchimento de piso - com areia média - Material e Mão de obra</v>
      </c>
      <c r="D794" s="406" t="s">
        <v>1234</v>
      </c>
      <c r="E794" s="407" t="str">
        <f>VLOOKUP(D794,Insumos!$B$1:$C$15011,2,FALSE)</f>
        <v>M3</v>
      </c>
      <c r="F794" s="416">
        <v>1.19</v>
      </c>
      <c r="G794" s="417">
        <f>VLOOKUP(D794,Insumos!$B$1:$D$15011,3,FALSE)</f>
        <v>200</v>
      </c>
      <c r="H794" s="415">
        <f>_xlfn.IFS(B794="Serviço",SUMIFS($H795:H$1539,$C795:C$1539,$C794),B794="Insumo",F794*G794,B794="Etapa","")</f>
        <v>238</v>
      </c>
      <c r="I794" s="40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4.25" hidden="1" customHeight="1" outlineLevel="1" x14ac:dyDescent="0.3">
      <c r="A795" s="406">
        <f t="shared" si="25"/>
        <v>1</v>
      </c>
      <c r="B795" s="406" t="s">
        <v>593</v>
      </c>
      <c r="C795" s="406" t="str">
        <f t="shared" si="24"/>
        <v xml:space="preserve">Deck de madeira - material e mão de obra </v>
      </c>
      <c r="D795" s="406" t="s">
        <v>1480</v>
      </c>
      <c r="E795" s="407" t="e">
        <f>VLOOKUP(D795,Insumos!$B$1:$C$15011,2,FALSE)</f>
        <v>#N/A</v>
      </c>
      <c r="F795" s="406"/>
      <c r="G795" s="417" t="e">
        <f>VLOOKUP(D795,Insumos!$B$1:$D$15011,3,FALSE)</f>
        <v>#N/A</v>
      </c>
      <c r="H795" s="415">
        <f>_xlfn.IFS(B795="Serviço",SUMIFS($H796:H$1539,$C796:C$1539,$C795),B795="Insumo",F795*G795,B795="Etapa","")</f>
        <v>822.7</v>
      </c>
      <c r="I795" s="408" t="s">
        <v>167</v>
      </c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4.25" hidden="1" customHeight="1" outlineLevel="2" x14ac:dyDescent="0.3">
      <c r="A796" s="406">
        <f t="shared" si="25"/>
        <v>1</v>
      </c>
      <c r="B796" s="406" t="s">
        <v>1385</v>
      </c>
      <c r="C796" s="406" t="str">
        <f t="shared" si="24"/>
        <v xml:space="preserve">Deck de madeira - material e mão de obra </v>
      </c>
      <c r="D796" s="406" t="s">
        <v>1175</v>
      </c>
      <c r="E796" s="407" t="str">
        <f>VLOOKUP(D796,Insumos!$B$1:$C$15011,2,FALSE)</f>
        <v>M2</v>
      </c>
      <c r="F796" s="416">
        <v>1.1000000000000001</v>
      </c>
      <c r="G796" s="417">
        <f>VLOOKUP(D796,Insumos!$B$1:$D$15011,3,FALSE)</f>
        <v>557</v>
      </c>
      <c r="H796" s="415">
        <f>_xlfn.IFS(B796="Serviço",SUMIFS($H797:H$1539,$C797:C$1539,$C796),B796="Insumo",F796*G796,B796="Etapa","")</f>
        <v>612.70000000000005</v>
      </c>
      <c r="I796" s="40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4.25" hidden="1" customHeight="1" outlineLevel="2" x14ac:dyDescent="0.3">
      <c r="A797" s="406">
        <f t="shared" si="25"/>
        <v>1</v>
      </c>
      <c r="B797" s="406" t="s">
        <v>1385</v>
      </c>
      <c r="C797" s="406" t="str">
        <f t="shared" si="24"/>
        <v xml:space="preserve">Deck de madeira - material e mão de obra </v>
      </c>
      <c r="D797" s="406" t="s">
        <v>1328</v>
      </c>
      <c r="E797" s="407" t="str">
        <f>VLOOKUP(D797,Insumos!$B$1:$C$15011,2,FALSE)</f>
        <v>M2</v>
      </c>
      <c r="F797" s="416">
        <v>1</v>
      </c>
      <c r="G797" s="417">
        <f>VLOOKUP(D797,Insumos!$B$1:$D$15011,3,FALSE)</f>
        <v>210</v>
      </c>
      <c r="H797" s="415">
        <f>_xlfn.IFS(B797="Serviço",SUMIFS($H798:H$1539,$C798:C$1539,$C797),B797="Insumo",F797*G797,B797="Etapa","")</f>
        <v>210</v>
      </c>
      <c r="I797" s="40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4.25" hidden="1" customHeight="1" outlineLevel="1" x14ac:dyDescent="0.3">
      <c r="A798" s="406">
        <f t="shared" si="25"/>
        <v>1</v>
      </c>
      <c r="B798" s="406" t="s">
        <v>593</v>
      </c>
      <c r="C798" s="421" t="str">
        <f t="shared" si="24"/>
        <v>Gradil metálico para Piso - Material e Mão de obra</v>
      </c>
      <c r="D798" s="421" t="s">
        <v>839</v>
      </c>
      <c r="E798" s="407" t="e">
        <f>VLOOKUP(D798,Insumos!$B$1:$C$15011,2,FALSE)</f>
        <v>#N/A</v>
      </c>
      <c r="F798" s="421"/>
      <c r="G798" s="417" t="e">
        <f>VLOOKUP(D798,Insumos!$B$1:$D$15011,3,FALSE)</f>
        <v>#N/A</v>
      </c>
      <c r="H798" s="415">
        <f>_xlfn.IFS(B798="Serviço",SUMIFS($H799:H$1539,$C799:C$1539,$C798),B798="Insumo",F798*G798,B798="Etapa","")</f>
        <v>1454.69</v>
      </c>
      <c r="I798" s="422" t="s">
        <v>167</v>
      </c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4.25" hidden="1" customHeight="1" outlineLevel="2" x14ac:dyDescent="0.3">
      <c r="A799" s="406">
        <f t="shared" si="25"/>
        <v>1</v>
      </c>
      <c r="B799" s="406" t="s">
        <v>1385</v>
      </c>
      <c r="C799" s="406" t="str">
        <f t="shared" si="24"/>
        <v>Gradil metálico para Piso - Material e Mão de obra</v>
      </c>
      <c r="D799" s="406" t="s">
        <v>1104</v>
      </c>
      <c r="E799" s="407" t="str">
        <f>VLOOKUP(D799,Insumos!$B$1:$C$15011,2,FALSE)</f>
        <v>VB</v>
      </c>
      <c r="F799" s="416">
        <v>1</v>
      </c>
      <c r="G799" s="417">
        <f>VLOOKUP(D799,Insumos!$B$1:$D$15011,3,FALSE)</f>
        <v>1454.69</v>
      </c>
      <c r="H799" s="415">
        <f>_xlfn.IFS(B799="Serviço",SUMIFS($H800:H$1539,$C800:C$1539,$C799),B799="Insumo",F799*G799,B799="Etapa","")</f>
        <v>1454.69</v>
      </c>
      <c r="I799" s="40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4.25" hidden="1" customHeight="1" outlineLevel="1" x14ac:dyDescent="0.3">
      <c r="A800" s="406">
        <f t="shared" si="25"/>
        <v>1</v>
      </c>
      <c r="B800" s="406" t="s">
        <v>593</v>
      </c>
      <c r="C800" s="406" t="str">
        <f t="shared" si="24"/>
        <v>Piso elevado - Material e Mão de obra</v>
      </c>
      <c r="D800" s="406" t="s">
        <v>1481</v>
      </c>
      <c r="E800" s="407" t="e">
        <f>VLOOKUP(D800,Insumos!$B$1:$C$15011,2,FALSE)</f>
        <v>#N/A</v>
      </c>
      <c r="F800" s="406"/>
      <c r="G800" s="417" t="e">
        <f>VLOOKUP(D800,Insumos!$B$1:$D$15011,3,FALSE)</f>
        <v>#N/A</v>
      </c>
      <c r="H800" s="415">
        <f>_xlfn.IFS(B800="Serviço",SUMIFS($H801:H$1539,$C801:C$1539,$C800),B800="Insumo",F800*G800,B800="Etapa","")</f>
        <v>296.7</v>
      </c>
      <c r="I800" s="408" t="s">
        <v>167</v>
      </c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4.25" hidden="1" customHeight="1" outlineLevel="2" x14ac:dyDescent="0.3">
      <c r="A801" s="406">
        <f t="shared" si="25"/>
        <v>1</v>
      </c>
      <c r="B801" s="406" t="s">
        <v>1385</v>
      </c>
      <c r="C801" s="406" t="str">
        <f t="shared" si="24"/>
        <v>Piso elevado - Material e Mão de obra</v>
      </c>
      <c r="D801" s="406" t="s">
        <v>1290</v>
      </c>
      <c r="E801" s="407" t="str">
        <f>VLOOKUP(D801,Insumos!$B$1:$C$15011,2,FALSE)</f>
        <v>M2</v>
      </c>
      <c r="F801" s="416">
        <v>1</v>
      </c>
      <c r="G801" s="417">
        <f>VLOOKUP(D801,Insumos!$B$1:$D$15011,3,FALSE)</f>
        <v>146.69999999999999</v>
      </c>
      <c r="H801" s="415">
        <f>_xlfn.IFS(B801="Serviço",SUMIFS($H802:H$1539,$C802:C$1539,$C801),B801="Insumo",F801*G801,B801="Etapa","")</f>
        <v>146.69999999999999</v>
      </c>
      <c r="I801" s="40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4.25" hidden="1" customHeight="1" outlineLevel="2" x14ac:dyDescent="0.3">
      <c r="A802" s="406">
        <f t="shared" si="25"/>
        <v>1</v>
      </c>
      <c r="B802" s="406" t="s">
        <v>1385</v>
      </c>
      <c r="C802" s="406" t="str">
        <f t="shared" si="24"/>
        <v>Piso elevado - Material e Mão de obra</v>
      </c>
      <c r="D802" s="406" t="s">
        <v>1331</v>
      </c>
      <c r="E802" s="407" t="str">
        <f>VLOOKUP(D802,Insumos!$B$1:$C$15011,2,FALSE)</f>
        <v>M2</v>
      </c>
      <c r="F802" s="416">
        <v>1</v>
      </c>
      <c r="G802" s="417">
        <f>VLOOKUP(D802,Insumos!$B$1:$D$15011,3,FALSE)</f>
        <v>150</v>
      </c>
      <c r="H802" s="415">
        <f>_xlfn.IFS(B802="Serviço",SUMIFS($H803:H$1539,$C803:C$1539,$C802),B802="Insumo",F802*G802,B802="Etapa","")</f>
        <v>150</v>
      </c>
      <c r="I802" s="40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4.25" hidden="1" customHeight="1" outlineLevel="1" x14ac:dyDescent="0.3">
      <c r="A803" s="406">
        <f t="shared" si="25"/>
        <v>1</v>
      </c>
      <c r="B803" s="406" t="s">
        <v>593</v>
      </c>
      <c r="C803" s="406" t="str">
        <f t="shared" si="24"/>
        <v>Filete metálico - divisória entre pisos</v>
      </c>
      <c r="D803" s="406" t="s">
        <v>1284</v>
      </c>
      <c r="E803" s="407" t="str">
        <f>VLOOKUP(D803,Insumos!$B$1:$C$15011,2,FALSE)</f>
        <v>M</v>
      </c>
      <c r="F803" s="406"/>
      <c r="G803" s="417">
        <f>VLOOKUP(D803,Insumos!$B$1:$D$15011,3,FALSE)</f>
        <v>77.777777777777771</v>
      </c>
      <c r="H803" s="415">
        <f>_xlfn.IFS(B803="Serviço",SUMIFS($H804:H$1539,$C804:C$1539,$C803),B803="Insumo",F803*G803,B803="Etapa","")</f>
        <v>77.777777777777771</v>
      </c>
      <c r="I803" s="408" t="s">
        <v>167</v>
      </c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4.25" hidden="1" customHeight="1" outlineLevel="2" x14ac:dyDescent="0.3">
      <c r="A804" s="406">
        <f t="shared" si="25"/>
        <v>1</v>
      </c>
      <c r="B804" s="406" t="s">
        <v>1385</v>
      </c>
      <c r="C804" s="406" t="str">
        <f t="shared" si="24"/>
        <v>Filete metálico - divisória entre pisos</v>
      </c>
      <c r="D804" s="406" t="s">
        <v>1284</v>
      </c>
      <c r="E804" s="407" t="str">
        <f>VLOOKUP(D804,Insumos!$B$1:$C$15011,2,FALSE)</f>
        <v>M</v>
      </c>
      <c r="F804" s="416">
        <v>1</v>
      </c>
      <c r="G804" s="417">
        <f>VLOOKUP(D804,Insumos!$B$1:$D$15011,3,FALSE)</f>
        <v>77.777777777777771</v>
      </c>
      <c r="H804" s="415">
        <f>_xlfn.IFS(B804="Serviço",SUMIFS($H805:H$1539,$C805:C$1539,$C804),B804="Insumo",F804*G804,B804="Etapa","")</f>
        <v>77.777777777777771</v>
      </c>
      <c r="I804" s="40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4.25" hidden="1" customHeight="1" outlineLevel="1" x14ac:dyDescent="0.3">
      <c r="A805" s="406">
        <f t="shared" si="25"/>
        <v>1</v>
      </c>
      <c r="B805" s="406" t="s">
        <v>593</v>
      </c>
      <c r="C805" s="406" t="str">
        <f t="shared" si="24"/>
        <v>Revestimento de piso em grama</v>
      </c>
      <c r="D805" s="406" t="s">
        <v>1482</v>
      </c>
      <c r="E805" s="407" t="e">
        <f>VLOOKUP(D805,Insumos!$B$1:$C$15011,2,FALSE)</f>
        <v>#N/A</v>
      </c>
      <c r="F805" s="406"/>
      <c r="G805" s="417" t="e">
        <f>VLOOKUP(D805,Insumos!$B$1:$D$15011,3,FALSE)</f>
        <v>#N/A</v>
      </c>
      <c r="H805" s="415">
        <f>_xlfn.IFS(B805="Serviço",SUMIFS($H806:H$1539,$C806:C$1539,$C805),B805="Insumo",F805*G805,B805="Etapa","")</f>
        <v>13.476141999999999</v>
      </c>
      <c r="I805" s="408" t="s">
        <v>167</v>
      </c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4.25" hidden="1" customHeight="1" outlineLevel="2" x14ac:dyDescent="0.3">
      <c r="A806" s="406">
        <f t="shared" si="25"/>
        <v>1</v>
      </c>
      <c r="B806" s="406" t="s">
        <v>1385</v>
      </c>
      <c r="C806" s="406" t="str">
        <f t="shared" si="24"/>
        <v>Revestimento de piso em grama</v>
      </c>
      <c r="D806" s="406" t="s">
        <v>1252</v>
      </c>
      <c r="E806" s="407" t="str">
        <f>VLOOKUP(D806,Insumos!$B$1:$C$15011,2,FALSE)</f>
        <v>M3</v>
      </c>
      <c r="F806" s="416">
        <v>4.4600000000000001E-2</v>
      </c>
      <c r="G806" s="417">
        <f>VLOOKUP(D806,Insumos!$B$1:$D$15011,3,FALSE)</f>
        <v>143.57</v>
      </c>
      <c r="H806" s="415">
        <f>_xlfn.IFS(B806="Serviço",SUMIFS($H807:H$1539,$C807:C$1539,$C806),B806="Insumo",F806*G806,B806="Etapa","")</f>
        <v>6.4032219999999995</v>
      </c>
      <c r="I806" s="40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4.25" hidden="1" customHeight="1" outlineLevel="2" x14ac:dyDescent="0.3">
      <c r="A807" s="406">
        <f t="shared" si="25"/>
        <v>1</v>
      </c>
      <c r="B807" s="406" t="s">
        <v>1385</v>
      </c>
      <c r="C807" s="406" t="str">
        <f t="shared" si="24"/>
        <v>Revestimento de piso em grama</v>
      </c>
      <c r="D807" s="406" t="s">
        <v>1250</v>
      </c>
      <c r="E807" s="407" t="str">
        <f>VLOOKUP(D807,Insumos!$B$1:$C$15011,2,FALSE)</f>
        <v>M2</v>
      </c>
      <c r="F807" s="416">
        <v>0.63719999999999999</v>
      </c>
      <c r="G807" s="417">
        <f>VLOOKUP(D807,Insumos!$B$1:$D$15011,3,FALSE)</f>
        <v>11.1</v>
      </c>
      <c r="H807" s="415">
        <f>_xlfn.IFS(B807="Serviço",SUMIFS($H808:H$1539,$C808:C$1539,$C807),B807="Insumo",F807*G807,B807="Etapa","")</f>
        <v>7.0729199999999999</v>
      </c>
      <c r="I807" s="40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4.25" hidden="1" customHeight="1" outlineLevel="1" x14ac:dyDescent="0.3">
      <c r="A808" s="406">
        <f t="shared" si="25"/>
        <v>1</v>
      </c>
      <c r="B808" s="406" t="s">
        <v>593</v>
      </c>
      <c r="C808" s="406" t="str">
        <f t="shared" si="24"/>
        <v>Revestimento em Porcelanato amadeirado 19x117cm para Piso, rejunte cimentício, aplicação em áreas comuns internas</v>
      </c>
      <c r="D808" s="406" t="s">
        <v>1483</v>
      </c>
      <c r="E808" s="407" t="e">
        <f>VLOOKUP(D808,Insumos!$B$1:$C$15011,2,FALSE)</f>
        <v>#N/A</v>
      </c>
      <c r="F808" s="406"/>
      <c r="G808" s="417" t="e">
        <f>VLOOKUP(D808,Insumos!$B$1:$D$15011,3,FALSE)</f>
        <v>#N/A</v>
      </c>
      <c r="H808" s="415">
        <f>_xlfn.IFS(B808="Serviço",SUMIFS($H809:H$1539,$C809:C$1539,$C808),B808="Insumo",F808*G808,B808="Etapa","")</f>
        <v>139.73399999999998</v>
      </c>
      <c r="I808" s="408" t="s">
        <v>167</v>
      </c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4.25" hidden="1" customHeight="1" outlineLevel="2" x14ac:dyDescent="0.3">
      <c r="A809" s="406">
        <f t="shared" si="25"/>
        <v>2</v>
      </c>
      <c r="B809" s="406" t="s">
        <v>1385</v>
      </c>
      <c r="C809" s="406" t="str">
        <f t="shared" si="24"/>
        <v>Revestimento em Porcelanato amadeirado 19x117cm para Piso, rejunte cimentício, aplicação em áreas comuns internas</v>
      </c>
      <c r="D809" s="406" t="s">
        <v>1294</v>
      </c>
      <c r="E809" s="407" t="str">
        <f>VLOOKUP(D809,Insumos!$B$1:$C$15011,2,FALSE)</f>
        <v>M2</v>
      </c>
      <c r="F809" s="416">
        <v>1.1000000000000001</v>
      </c>
      <c r="G809" s="417">
        <f>VLOOKUP(D809,Insumos!$B$1:$D$15011,3,FALSE)</f>
        <v>109.89</v>
      </c>
      <c r="H809" s="415">
        <f>_xlfn.IFS(B809="Serviço",SUMIFS($H810:H$1539,$C810:C$1539,$C809),B809="Insumo",F809*G809,B809="Etapa","")</f>
        <v>120.879</v>
      </c>
      <c r="I809" s="40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4.25" hidden="1" customHeight="1" outlineLevel="2" x14ac:dyDescent="0.3">
      <c r="A810" s="406">
        <f t="shared" si="25"/>
        <v>32</v>
      </c>
      <c r="B810" s="406" t="s">
        <v>1385</v>
      </c>
      <c r="C810" s="406" t="str">
        <f t="shared" si="24"/>
        <v>Revestimento em Porcelanato amadeirado 19x117cm para Piso, rejunte cimentício, aplicação em áreas comuns internas</v>
      </c>
      <c r="D810" s="406" t="s">
        <v>987</v>
      </c>
      <c r="E810" s="407" t="str">
        <f>VLOOKUP(D810,Insumos!$B$1:$C$15011,2,FALSE)</f>
        <v>KG</v>
      </c>
      <c r="F810" s="416">
        <v>9</v>
      </c>
      <c r="G810" s="417">
        <f>VLOOKUP(D810,Insumos!$B$1:$D$15011,3,FALSE)</f>
        <v>1.44</v>
      </c>
      <c r="H810" s="415">
        <f>_xlfn.IFS(B810="Serviço",SUMIFS($H811:H$1539,$C811:C$1539,$C810),B810="Insumo",F810*G810,B810="Etapa","")</f>
        <v>12.959999999999999</v>
      </c>
      <c r="I810" s="40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4.25" hidden="1" customHeight="1" outlineLevel="2" x14ac:dyDescent="0.3">
      <c r="A811" s="406">
        <f t="shared" si="25"/>
        <v>19</v>
      </c>
      <c r="B811" s="406" t="s">
        <v>1385</v>
      </c>
      <c r="C811" s="406" t="str">
        <f t="shared" si="24"/>
        <v>Revestimento em Porcelanato amadeirado 19x117cm para Piso, rejunte cimentício, aplicação em áreas comuns internas</v>
      </c>
      <c r="D811" s="406" t="s">
        <v>1282</v>
      </c>
      <c r="E811" s="407" t="str">
        <f>VLOOKUP(D811,Insumos!$B$1:$C$15011,2,FALSE)</f>
        <v>UN</v>
      </c>
      <c r="F811" s="416">
        <v>4</v>
      </c>
      <c r="G811" s="417">
        <f>VLOOKUP(D811,Insumos!$B$1:$D$15011,3,FALSE)</f>
        <v>0.08</v>
      </c>
      <c r="H811" s="415">
        <f>_xlfn.IFS(B811="Serviço",SUMIFS($H812:H$1539,$C812:C$1539,$C811),B811="Insumo",F811*G811,B811="Etapa","")</f>
        <v>0.32</v>
      </c>
      <c r="I811" s="40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4.25" hidden="1" customHeight="1" outlineLevel="2" x14ac:dyDescent="0.3">
      <c r="A812" s="406">
        <f t="shared" si="25"/>
        <v>24</v>
      </c>
      <c r="B812" s="406" t="s">
        <v>1385</v>
      </c>
      <c r="C812" s="406" t="str">
        <f t="shared" si="24"/>
        <v>Revestimento em Porcelanato amadeirado 19x117cm para Piso, rejunte cimentício, aplicação em áreas comuns internas</v>
      </c>
      <c r="D812" s="406" t="s">
        <v>1285</v>
      </c>
      <c r="E812" s="407" t="str">
        <f>VLOOKUP(D812,Insumos!$B$1:$C$15011,2,FALSE)</f>
        <v>KG</v>
      </c>
      <c r="F812" s="416">
        <v>0.5</v>
      </c>
      <c r="G812" s="417">
        <f>VLOOKUP(D812,Insumos!$B$1:$D$15011,3,FALSE)</f>
        <v>11.15</v>
      </c>
      <c r="H812" s="415">
        <f>_xlfn.IFS(B812="Serviço",SUMIFS($H813:H$1539,$C813:C$1539,$C812),B812="Insumo",F812*G812,B812="Etapa","")</f>
        <v>5.5750000000000002</v>
      </c>
      <c r="I812" s="40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4.25" hidden="1" customHeight="1" outlineLevel="1" x14ac:dyDescent="0.3">
      <c r="A813" s="406">
        <f t="shared" si="25"/>
        <v>1</v>
      </c>
      <c r="B813" s="406" t="s">
        <v>593</v>
      </c>
      <c r="C813" s="406" t="str">
        <f t="shared" si="24"/>
        <v>Revestimento de Piso Porcelanato Polido, Placa 90x90cm</v>
      </c>
      <c r="D813" s="406" t="s">
        <v>835</v>
      </c>
      <c r="E813" s="407" t="e">
        <f>VLOOKUP(D813,Insumos!$B$1:$C$15011,2,FALSE)</f>
        <v>#N/A</v>
      </c>
      <c r="F813" s="406"/>
      <c r="G813" s="417" t="e">
        <f>VLOOKUP(D813,Insumos!$B$1:$D$15011,3,FALSE)</f>
        <v>#N/A</v>
      </c>
      <c r="H813" s="415">
        <f>_xlfn.IFS(B813="Serviço",SUMIFS($H814:H$1539,$C814:C$1539,$C813),B813="Insumo",F813*G813,B813="Etapa","")</f>
        <v>93.49</v>
      </c>
      <c r="I813" s="408" t="s">
        <v>167</v>
      </c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4.25" hidden="1" customHeight="1" outlineLevel="2" x14ac:dyDescent="0.3">
      <c r="A814" s="406">
        <f t="shared" si="25"/>
        <v>4</v>
      </c>
      <c r="B814" s="406" t="s">
        <v>1385</v>
      </c>
      <c r="C814" s="406" t="str">
        <f t="shared" si="24"/>
        <v>Revestimento de Piso Porcelanato Polido, Placa 90x90cm</v>
      </c>
      <c r="D814" s="406" t="s">
        <v>1293</v>
      </c>
      <c r="E814" s="407" t="str">
        <f>VLOOKUP(D814,Insumos!$B$1:$C$15011,2,FALSE)</f>
        <v>M2</v>
      </c>
      <c r="F814" s="416">
        <v>1.1000000000000001</v>
      </c>
      <c r="G814" s="417">
        <f>VLOOKUP(D814,Insumos!$B$1:$D$15011,3,FALSE)</f>
        <v>67.849999999999994</v>
      </c>
      <c r="H814" s="415">
        <f>_xlfn.IFS(B814="Serviço",SUMIFS($H815:H$1539,$C815:C$1539,$C814),B814="Insumo",F814*G814,B814="Etapa","")</f>
        <v>74.635000000000005</v>
      </c>
      <c r="I814" s="40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4.25" hidden="1" customHeight="1" outlineLevel="2" x14ac:dyDescent="0.3">
      <c r="A815" s="406">
        <f t="shared" si="25"/>
        <v>32</v>
      </c>
      <c r="B815" s="406" t="s">
        <v>1385</v>
      </c>
      <c r="C815" s="406" t="str">
        <f t="shared" si="24"/>
        <v>Revestimento de Piso Porcelanato Polido, Placa 90x90cm</v>
      </c>
      <c r="D815" s="406" t="s">
        <v>987</v>
      </c>
      <c r="E815" s="407" t="str">
        <f>VLOOKUP(D815,Insumos!$B$1:$C$15011,2,FALSE)</f>
        <v>KG</v>
      </c>
      <c r="F815" s="416">
        <v>9</v>
      </c>
      <c r="G815" s="417">
        <f>VLOOKUP(D815,Insumos!$B$1:$D$15011,3,FALSE)</f>
        <v>1.44</v>
      </c>
      <c r="H815" s="415">
        <f>_xlfn.IFS(B815="Serviço",SUMIFS($H816:H$1539,$C816:C$1539,$C815),B815="Insumo",F815*G815,B815="Etapa","")</f>
        <v>12.959999999999999</v>
      </c>
      <c r="I815" s="40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4.25" hidden="1" customHeight="1" outlineLevel="2" x14ac:dyDescent="0.3">
      <c r="A816" s="406">
        <f t="shared" si="25"/>
        <v>19</v>
      </c>
      <c r="B816" s="406" t="s">
        <v>1385</v>
      </c>
      <c r="C816" s="406" t="str">
        <f t="shared" si="24"/>
        <v>Revestimento de Piso Porcelanato Polido, Placa 90x90cm</v>
      </c>
      <c r="D816" s="406" t="s">
        <v>1282</v>
      </c>
      <c r="E816" s="407" t="str">
        <f>VLOOKUP(D816,Insumos!$B$1:$C$15011,2,FALSE)</f>
        <v>UN</v>
      </c>
      <c r="F816" s="416">
        <v>4</v>
      </c>
      <c r="G816" s="417">
        <f>VLOOKUP(D816,Insumos!$B$1:$D$15011,3,FALSE)</f>
        <v>0.08</v>
      </c>
      <c r="H816" s="415">
        <f>_xlfn.IFS(B816="Serviço",SUMIFS($H817:H$1539,$C817:C$1539,$C816),B816="Insumo",F816*G816,B816="Etapa","")</f>
        <v>0.32</v>
      </c>
      <c r="I816" s="40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4.25" hidden="1" customHeight="1" outlineLevel="2" x14ac:dyDescent="0.3">
      <c r="A817" s="406">
        <f t="shared" si="25"/>
        <v>24</v>
      </c>
      <c r="B817" s="406" t="s">
        <v>1385</v>
      </c>
      <c r="C817" s="406" t="str">
        <f t="shared" si="24"/>
        <v>Revestimento de Piso Porcelanato Polido, Placa 90x90cm</v>
      </c>
      <c r="D817" s="406" t="s">
        <v>1285</v>
      </c>
      <c r="E817" s="407" t="str">
        <f>VLOOKUP(D817,Insumos!$B$1:$C$15011,2,FALSE)</f>
        <v>KG</v>
      </c>
      <c r="F817" s="416">
        <v>0.5</v>
      </c>
      <c r="G817" s="417">
        <f>VLOOKUP(D817,Insumos!$B$1:$D$15011,3,FALSE)</f>
        <v>11.15</v>
      </c>
      <c r="H817" s="415">
        <f>_xlfn.IFS(B817="Serviço",SUMIFS($H818:H$1539,$C818:C$1539,$C817),B817="Insumo",F817*G817,B817="Etapa","")</f>
        <v>5.5750000000000002</v>
      </c>
      <c r="I817" s="40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4.25" hidden="1" customHeight="1" outlineLevel="1" x14ac:dyDescent="0.3">
      <c r="A818" s="406">
        <f t="shared" si="25"/>
        <v>1</v>
      </c>
      <c r="B818" s="406" t="s">
        <v>593</v>
      </c>
      <c r="C818" s="406" t="str">
        <f t="shared" si="24"/>
        <v>Revestimento em Cerâmicas Paredes Interna, 60x 60cm com Junta de 3mm</v>
      </c>
      <c r="D818" s="406" t="s">
        <v>836</v>
      </c>
      <c r="E818" s="407" t="e">
        <f>VLOOKUP(D818,Insumos!$B$1:$C$15011,2,FALSE)</f>
        <v>#N/A</v>
      </c>
      <c r="F818" s="406"/>
      <c r="G818" s="417" t="e">
        <f>VLOOKUP(D818,Insumos!$B$1:$D$15011,3,FALSE)</f>
        <v>#N/A</v>
      </c>
      <c r="H818" s="415">
        <f>_xlfn.IFS(B818="Serviço",SUMIFS($H819:H$1539,$C819:C$1539,$C818),B818="Insumo",F818*G818,B818="Etapa","")</f>
        <v>58.176500000000011</v>
      </c>
      <c r="I818" s="408" t="s">
        <v>167</v>
      </c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4.25" hidden="1" customHeight="1" outlineLevel="2" x14ac:dyDescent="0.3">
      <c r="A819" s="406">
        <f t="shared" si="25"/>
        <v>3</v>
      </c>
      <c r="B819" s="406" t="s">
        <v>1385</v>
      </c>
      <c r="C819" s="406" t="str">
        <f t="shared" si="24"/>
        <v>Revestimento em Cerâmicas Paredes Interna, 60x 60cm com Junta de 3mm</v>
      </c>
      <c r="D819" s="406" t="s">
        <v>1297</v>
      </c>
      <c r="E819" s="407" t="str">
        <f>VLOOKUP(D819,Insumos!$B$1:$C$15011,2,FALSE)</f>
        <v>M2</v>
      </c>
      <c r="F819" s="416">
        <v>1.1000000000000001</v>
      </c>
      <c r="G819" s="417">
        <f>VLOOKUP(D819,Insumos!$B$1:$D$15011,3,FALSE)</f>
        <v>39.64</v>
      </c>
      <c r="H819" s="415">
        <f>_xlfn.IFS(B819="Serviço",SUMIFS($H820:H$1539,$C820:C$1539,$C819),B819="Insumo",F819*G819,B819="Etapa","")</f>
        <v>43.604000000000006</v>
      </c>
      <c r="I819" s="40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4.25" hidden="1" customHeight="1" outlineLevel="2" x14ac:dyDescent="0.3">
      <c r="A820" s="406">
        <f t="shared" si="25"/>
        <v>4</v>
      </c>
      <c r="B820" s="406" t="s">
        <v>1385</v>
      </c>
      <c r="C820" s="406" t="str">
        <f t="shared" si="24"/>
        <v>Revestimento em Cerâmicas Paredes Interna, 60x 60cm com Junta de 3mm</v>
      </c>
      <c r="D820" s="406" t="s">
        <v>985</v>
      </c>
      <c r="E820" s="407" t="str">
        <f>VLOOKUP(D820,Insumos!$B$1:$C$15011,2,FALSE)</f>
        <v>KG</v>
      </c>
      <c r="F820" s="416">
        <v>9</v>
      </c>
      <c r="G820" s="417">
        <f>VLOOKUP(D820,Insumos!$B$1:$D$15011,3,FALSE)</f>
        <v>0.97750000000000004</v>
      </c>
      <c r="H820" s="415">
        <f>_xlfn.IFS(B820="Serviço",SUMIFS($H821:H$1539,$C821:C$1539,$C820),B820="Insumo",F820*G820,B820="Etapa","")</f>
        <v>8.7974999999999994</v>
      </c>
      <c r="I820" s="40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4.25" hidden="1" customHeight="1" outlineLevel="2" x14ac:dyDescent="0.3">
      <c r="A821" s="406">
        <f t="shared" si="25"/>
        <v>5</v>
      </c>
      <c r="B821" s="406" t="s">
        <v>1385</v>
      </c>
      <c r="C821" s="406" t="str">
        <f t="shared" si="24"/>
        <v>Revestimento em Cerâmicas Paredes Interna, 60x 60cm com Junta de 3mm</v>
      </c>
      <c r="D821" s="406" t="s">
        <v>1283</v>
      </c>
      <c r="E821" s="407" t="str">
        <f>VLOOKUP(D821,Insumos!$B$1:$C$15011,2,FALSE)</f>
        <v>UN</v>
      </c>
      <c r="F821" s="416">
        <v>4</v>
      </c>
      <c r="G821" s="417">
        <f>VLOOKUP(D821,Insumos!$B$1:$D$15011,3,FALSE)</f>
        <v>0.05</v>
      </c>
      <c r="H821" s="415">
        <f>_xlfn.IFS(B821="Serviço",SUMIFS($H822:H$1539,$C822:C$1539,$C821),B821="Insumo",F821*G821,B821="Etapa","")</f>
        <v>0.2</v>
      </c>
      <c r="I821" s="40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4.25" hidden="1" customHeight="1" outlineLevel="2" x14ac:dyDescent="0.3">
      <c r="A822" s="406">
        <f t="shared" si="25"/>
        <v>24</v>
      </c>
      <c r="B822" s="406" t="s">
        <v>1385</v>
      </c>
      <c r="C822" s="406" t="str">
        <f t="shared" si="24"/>
        <v>Revestimento em Cerâmicas Paredes Interna, 60x 60cm com Junta de 3mm</v>
      </c>
      <c r="D822" s="406" t="s">
        <v>1285</v>
      </c>
      <c r="E822" s="407" t="str">
        <f>VLOOKUP(D822,Insumos!$B$1:$C$15011,2,FALSE)</f>
        <v>KG</v>
      </c>
      <c r="F822" s="416">
        <v>0.5</v>
      </c>
      <c r="G822" s="417">
        <f>VLOOKUP(D822,Insumos!$B$1:$D$15011,3,FALSE)</f>
        <v>11.15</v>
      </c>
      <c r="H822" s="415">
        <f>_xlfn.IFS(B822="Serviço",SUMIFS($H833:H$1539,$C833:C$1539,$C822),B822="Insumo",F822*G822,B822="Etapa","")</f>
        <v>5.5750000000000002</v>
      </c>
      <c r="I822" s="40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4.25" hidden="1" customHeight="1" outlineLevel="1" x14ac:dyDescent="0.3">
      <c r="A823" s="406">
        <f t="shared" si="25"/>
        <v>1</v>
      </c>
      <c r="B823" s="406" t="s">
        <v>593</v>
      </c>
      <c r="C823" s="406" t="str">
        <f>IF(B823="serviço",D823,C812)</f>
        <v>Revestimento em Cerâmico Piso Garagem, 60x 60cm com Junta de 3mm</v>
      </c>
      <c r="D823" s="837" t="s">
        <v>4697</v>
      </c>
      <c r="E823" s="407" t="e">
        <f>VLOOKUP(D823,Insumos!$B$1:$C$15011,2,FALSE)</f>
        <v>#N/A</v>
      </c>
      <c r="F823" s="406"/>
      <c r="G823" s="417" t="e">
        <f>VLOOKUP(D823,Insumos!$B$1:$D$15011,3,FALSE)</f>
        <v>#N/A</v>
      </c>
      <c r="H823" s="415">
        <f>_xlfn.IFS(B823="Serviço",SUMIFS($H824:H$1539,$C824:C$1539,$C823),B823="Insumo",F823*G823,B823="Etapa","")</f>
        <v>58.176500000000011</v>
      </c>
      <c r="I823" s="408" t="s">
        <v>167</v>
      </c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4.25" hidden="1" customHeight="1" outlineLevel="2" x14ac:dyDescent="0.3">
      <c r="A824" s="406">
        <f t="shared" si="25"/>
        <v>3</v>
      </c>
      <c r="B824" s="406" t="s">
        <v>1385</v>
      </c>
      <c r="C824" s="406" t="str">
        <f t="shared" ref="C824:C827" si="26">IF(B824="serviço",D824,C823)</f>
        <v>Revestimento em Cerâmico Piso Garagem, 60x 60cm com Junta de 3mm</v>
      </c>
      <c r="D824" s="406" t="s">
        <v>1297</v>
      </c>
      <c r="E824" s="407" t="str">
        <f>VLOOKUP(D824,Insumos!$B$1:$C$15011,2,FALSE)</f>
        <v>M2</v>
      </c>
      <c r="F824" s="416">
        <v>1.1000000000000001</v>
      </c>
      <c r="G824" s="417">
        <f>VLOOKUP(D824,Insumos!$B$1:$D$15011,3,FALSE)</f>
        <v>39.64</v>
      </c>
      <c r="H824" s="415">
        <f>_xlfn.IFS(B824="Serviço",SUMIFS($H825:H$1539,$C825:C$1539,$C824),B824="Insumo",F824*G824,B824="Etapa","")</f>
        <v>43.604000000000006</v>
      </c>
      <c r="I824" s="40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4.25" hidden="1" customHeight="1" outlineLevel="2" x14ac:dyDescent="0.3">
      <c r="A825" s="406">
        <f t="shared" si="25"/>
        <v>4</v>
      </c>
      <c r="B825" s="406" t="s">
        <v>1385</v>
      </c>
      <c r="C825" s="406" t="str">
        <f t="shared" si="26"/>
        <v>Revestimento em Cerâmico Piso Garagem, 60x 60cm com Junta de 3mm</v>
      </c>
      <c r="D825" s="406" t="s">
        <v>985</v>
      </c>
      <c r="E825" s="407" t="str">
        <f>VLOOKUP(D825,Insumos!$B$1:$C$15011,2,FALSE)</f>
        <v>KG</v>
      </c>
      <c r="F825" s="416">
        <v>9</v>
      </c>
      <c r="G825" s="417">
        <f>VLOOKUP(D825,Insumos!$B$1:$D$15011,3,FALSE)</f>
        <v>0.97750000000000004</v>
      </c>
      <c r="H825" s="415">
        <f>_xlfn.IFS(B825="Serviço",SUMIFS($H826:H$1539,$C826:C$1539,$C825),B825="Insumo",F825*G825,B825="Etapa","")</f>
        <v>8.7974999999999994</v>
      </c>
      <c r="I825" s="40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4.25" hidden="1" customHeight="1" outlineLevel="2" x14ac:dyDescent="0.3">
      <c r="A826" s="406">
        <f t="shared" si="25"/>
        <v>5</v>
      </c>
      <c r="B826" s="406" t="s">
        <v>1385</v>
      </c>
      <c r="C826" s="406" t="str">
        <f t="shared" si="26"/>
        <v>Revestimento em Cerâmico Piso Garagem, 60x 60cm com Junta de 3mm</v>
      </c>
      <c r="D826" s="406" t="s">
        <v>1283</v>
      </c>
      <c r="E826" s="407" t="str">
        <f>VLOOKUP(D826,Insumos!$B$1:$C$15011,2,FALSE)</f>
        <v>UN</v>
      </c>
      <c r="F826" s="416">
        <v>4</v>
      </c>
      <c r="G826" s="417">
        <f>VLOOKUP(D826,Insumos!$B$1:$D$15011,3,FALSE)</f>
        <v>0.05</v>
      </c>
      <c r="H826" s="415">
        <f>_xlfn.IFS(B826="Serviço",SUMIFS($H827:H$1539,$C827:C$1539,$C826),B826="Insumo",F826*G826,B826="Etapa","")</f>
        <v>0.2</v>
      </c>
      <c r="I826" s="40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4.25" hidden="1" customHeight="1" outlineLevel="2" x14ac:dyDescent="0.3">
      <c r="A827" s="406">
        <f t="shared" si="25"/>
        <v>24</v>
      </c>
      <c r="B827" s="406" t="s">
        <v>1385</v>
      </c>
      <c r="C827" s="406" t="str">
        <f t="shared" si="26"/>
        <v>Revestimento em Cerâmico Piso Garagem, 60x 60cm com Junta de 3mm</v>
      </c>
      <c r="D827" s="406" t="s">
        <v>1285</v>
      </c>
      <c r="E827" s="407" t="str">
        <f>VLOOKUP(D827,Insumos!$B$1:$C$15011,2,FALSE)</f>
        <v>KG</v>
      </c>
      <c r="F827" s="416">
        <v>0.5</v>
      </c>
      <c r="G827" s="417">
        <f>VLOOKUP(D827,Insumos!$B$1:$D$15011,3,FALSE)</f>
        <v>11.15</v>
      </c>
      <c r="H827" s="415">
        <f>_xlfn.IFS(B827="Serviço",SUMIFS($H828:H$1539,$C828:C$1539,$C827),B827="Insumo",F827*G827,B827="Etapa","")</f>
        <v>5.5750000000000002</v>
      </c>
      <c r="I827" s="40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4.25" hidden="1" customHeight="1" outlineLevel="1" x14ac:dyDescent="0.3">
      <c r="A828" s="406">
        <f t="shared" si="25"/>
        <v>1</v>
      </c>
      <c r="B828" s="406" t="s">
        <v>593</v>
      </c>
      <c r="C828" s="406" t="str">
        <f>IF(B828="serviço",D828,C817)</f>
        <v>Revestimento em Cerâmicas de Piso Interno, 60x 60cm com Junta de 3mm</v>
      </c>
      <c r="D828" s="406" t="s">
        <v>4822</v>
      </c>
      <c r="E828" s="407" t="e">
        <f>VLOOKUP(D828,Insumos!$B$1:$C$15011,2,FALSE)</f>
        <v>#N/A</v>
      </c>
      <c r="F828" s="406"/>
      <c r="G828" s="417" t="e">
        <f>VLOOKUP(D828,Insumos!$B$1:$D$15011,3,FALSE)</f>
        <v>#N/A</v>
      </c>
      <c r="H828" s="415">
        <f>_xlfn.IFS(B828="Serviço",SUMIFS($H829:H$1539,$C829:C$1539,$C828),B828="Insumo",F828*G828,B828="Etapa","")</f>
        <v>58.176500000000011</v>
      </c>
      <c r="I828" s="408" t="s">
        <v>167</v>
      </c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4.25" hidden="1" customHeight="1" outlineLevel="2" x14ac:dyDescent="0.3">
      <c r="A829" s="406">
        <f t="shared" si="25"/>
        <v>1</v>
      </c>
      <c r="B829" s="406" t="s">
        <v>1385</v>
      </c>
      <c r="C829" s="406" t="str">
        <f t="shared" ref="C829:C832" si="27">IF(B829="serviço",D829,C828)</f>
        <v>Revestimento em Cerâmicas de Piso Interno, 60x 60cm com Junta de 3mm</v>
      </c>
      <c r="D829" s="406" t="s">
        <v>4823</v>
      </c>
      <c r="E829" s="407" t="str">
        <f>VLOOKUP(D829,Insumos!$B$1:$C$15011,2,FALSE)</f>
        <v>M2</v>
      </c>
      <c r="F829" s="416">
        <v>1.1000000000000001</v>
      </c>
      <c r="G829" s="417">
        <f>VLOOKUP(D829,Insumos!$B$1:$D$15011,3,FALSE)</f>
        <v>39.64</v>
      </c>
      <c r="H829" s="415">
        <f>_xlfn.IFS(B829="Serviço",SUMIFS($H830:H$1539,$C830:C$1539,$C829),B829="Insumo",F829*G829,B829="Etapa","")</f>
        <v>43.604000000000006</v>
      </c>
      <c r="I829" s="40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4.25" hidden="1" customHeight="1" outlineLevel="2" x14ac:dyDescent="0.3">
      <c r="A830" s="406">
        <f t="shared" si="25"/>
        <v>4</v>
      </c>
      <c r="B830" s="406" t="s">
        <v>1385</v>
      </c>
      <c r="C830" s="406" t="str">
        <f t="shared" si="27"/>
        <v>Revestimento em Cerâmicas de Piso Interno, 60x 60cm com Junta de 3mm</v>
      </c>
      <c r="D830" s="406" t="s">
        <v>985</v>
      </c>
      <c r="E830" s="407" t="str">
        <f>VLOOKUP(D830,Insumos!$B$1:$C$15011,2,FALSE)</f>
        <v>KG</v>
      </c>
      <c r="F830" s="416">
        <v>9</v>
      </c>
      <c r="G830" s="417">
        <f>VLOOKUP(D830,Insumos!$B$1:$D$15011,3,FALSE)</f>
        <v>0.97750000000000004</v>
      </c>
      <c r="H830" s="415">
        <f>_xlfn.IFS(B830="Serviço",SUMIFS($H831:H$1539,$C831:C$1539,$C830),B830="Insumo",F830*G830,B830="Etapa","")</f>
        <v>8.7974999999999994</v>
      </c>
      <c r="I830" s="40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4.25" hidden="1" customHeight="1" outlineLevel="2" x14ac:dyDescent="0.3">
      <c r="A831" s="406">
        <f t="shared" si="25"/>
        <v>5</v>
      </c>
      <c r="B831" s="406" t="s">
        <v>1385</v>
      </c>
      <c r="C831" s="406" t="str">
        <f t="shared" si="27"/>
        <v>Revestimento em Cerâmicas de Piso Interno, 60x 60cm com Junta de 3mm</v>
      </c>
      <c r="D831" s="406" t="s">
        <v>1283</v>
      </c>
      <c r="E831" s="407" t="str">
        <f>VLOOKUP(D831,Insumos!$B$1:$C$15011,2,FALSE)</f>
        <v>UN</v>
      </c>
      <c r="F831" s="416">
        <v>4</v>
      </c>
      <c r="G831" s="417">
        <f>VLOOKUP(D831,Insumos!$B$1:$D$15011,3,FALSE)</f>
        <v>0.05</v>
      </c>
      <c r="H831" s="415">
        <f>_xlfn.IFS(B831="Serviço",SUMIFS($H832:H$1539,$C832:C$1539,$C831),B831="Insumo",F831*G831,B831="Etapa","")</f>
        <v>0.2</v>
      </c>
      <c r="I831" s="40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4.25" hidden="1" customHeight="1" outlineLevel="2" x14ac:dyDescent="0.3">
      <c r="A832" s="406">
        <f t="shared" si="25"/>
        <v>24</v>
      </c>
      <c r="B832" s="406" t="s">
        <v>1385</v>
      </c>
      <c r="C832" s="406" t="str">
        <f t="shared" si="27"/>
        <v>Revestimento em Cerâmicas de Piso Interno, 60x 60cm com Junta de 3mm</v>
      </c>
      <c r="D832" s="406" t="s">
        <v>1285</v>
      </c>
      <c r="E832" s="407" t="str">
        <f>VLOOKUP(D832,Insumos!$B$1:$C$15011,2,FALSE)</f>
        <v>KG</v>
      </c>
      <c r="F832" s="416">
        <v>0.5</v>
      </c>
      <c r="G832" s="417">
        <f>VLOOKUP(D832,Insumos!$B$1:$D$15011,3,FALSE)</f>
        <v>11.15</v>
      </c>
      <c r="H832" s="415">
        <f>_xlfn.IFS(B832="Serviço",SUMIFS($H833:H$1539,$C833:C$1539,$C832),B832="Insumo",F832*G832,B832="Etapa","")</f>
        <v>5.5750000000000002</v>
      </c>
      <c r="I832" s="40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4.25" hidden="1" customHeight="1" outlineLevel="1" x14ac:dyDescent="0.3">
      <c r="A833" s="406">
        <f t="shared" si="25"/>
        <v>1</v>
      </c>
      <c r="B833" s="406" t="s">
        <v>593</v>
      </c>
      <c r="C833" s="406" t="str">
        <f>IF(B833="serviço",D833,C822)</f>
        <v>Revestimento em Porcelanato Piso Externo, 60x 60cm com Junta de 3mm</v>
      </c>
      <c r="D833" s="406" t="s">
        <v>1484</v>
      </c>
      <c r="E833" s="407" t="e">
        <f>VLOOKUP(D833,Insumos!$B$1:$C$15011,2,FALSE)</f>
        <v>#N/A</v>
      </c>
      <c r="F833" s="406"/>
      <c r="G833" s="417" t="e">
        <f>VLOOKUP(D833,Insumos!$B$1:$D$15011,3,FALSE)</f>
        <v>#N/A</v>
      </c>
      <c r="H833" s="415">
        <f>_xlfn.IFS(B833="Serviço",SUMIFS($H834:H$1539,$C834:C$1539,$C833),B833="Insumo",F833*G833,B833="Etapa","")</f>
        <v>139.11449999999999</v>
      </c>
      <c r="I833" s="408" t="s">
        <v>167</v>
      </c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4.25" hidden="1" customHeight="1" outlineLevel="2" x14ac:dyDescent="0.3">
      <c r="A834" s="406">
        <f t="shared" ref="A834:A897" si="28">COUNTIFS($D$2:$D$1438,D834,$B$2:$B$1438,B834)</f>
        <v>1</v>
      </c>
      <c r="B834" s="406" t="s">
        <v>1385</v>
      </c>
      <c r="C834" s="406" t="str">
        <f t="shared" si="24"/>
        <v>Revestimento em Porcelanato Piso Externo, 60x 60cm com Junta de 3mm</v>
      </c>
      <c r="D834" s="409" t="s">
        <v>1295</v>
      </c>
      <c r="E834" s="407" t="str">
        <f>VLOOKUP(D834,Insumos!$B$1:$C$15011,2,FALSE)</f>
        <v>M2</v>
      </c>
      <c r="F834" s="416">
        <v>1.1000000000000001</v>
      </c>
      <c r="G834" s="417">
        <f>VLOOKUP(D834,Insumos!$B$1:$D$15011,3,FALSE)</f>
        <v>113.22</v>
      </c>
      <c r="H834" s="415">
        <f>_xlfn.IFS(B834="Serviço",SUMIFS($H835:H$1539,$C835:C$1539,$C834),B834="Insumo",F834*G834,B834="Etapa","")</f>
        <v>124.54200000000002</v>
      </c>
      <c r="I834" s="40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4.25" hidden="1" customHeight="1" outlineLevel="2" x14ac:dyDescent="0.3">
      <c r="A835" s="406">
        <f t="shared" si="28"/>
        <v>4</v>
      </c>
      <c r="B835" s="406" t="s">
        <v>1385</v>
      </c>
      <c r="C835" s="406" t="str">
        <f t="shared" si="24"/>
        <v>Revestimento em Porcelanato Piso Externo, 60x 60cm com Junta de 3mm</v>
      </c>
      <c r="D835" s="406" t="s">
        <v>985</v>
      </c>
      <c r="E835" s="407" t="str">
        <f>VLOOKUP(D835,Insumos!$B$1:$C$15011,2,FALSE)</f>
        <v>KG</v>
      </c>
      <c r="F835" s="416">
        <v>9</v>
      </c>
      <c r="G835" s="417">
        <f>VLOOKUP(D835,Insumos!$B$1:$D$15011,3,FALSE)</f>
        <v>0.97750000000000004</v>
      </c>
      <c r="H835" s="415">
        <f>_xlfn.IFS(B835="Serviço",SUMIFS($H836:H$1539,$C836:C$1539,$C835),B835="Insumo",F835*G835,B835="Etapa","")</f>
        <v>8.7974999999999994</v>
      </c>
      <c r="I835" s="40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4.25" hidden="1" customHeight="1" outlineLevel="2" x14ac:dyDescent="0.3">
      <c r="A836" s="406">
        <f t="shared" si="28"/>
        <v>5</v>
      </c>
      <c r="B836" s="406" t="s">
        <v>1385</v>
      </c>
      <c r="C836" s="406" t="str">
        <f t="shared" si="24"/>
        <v>Revestimento em Porcelanato Piso Externo, 60x 60cm com Junta de 3mm</v>
      </c>
      <c r="D836" s="406" t="s">
        <v>1283</v>
      </c>
      <c r="E836" s="407" t="str">
        <f>VLOOKUP(D836,Insumos!$B$1:$C$15011,2,FALSE)</f>
        <v>UN</v>
      </c>
      <c r="F836" s="416">
        <v>4</v>
      </c>
      <c r="G836" s="417">
        <f>VLOOKUP(D836,Insumos!$B$1:$D$15011,3,FALSE)</f>
        <v>0.05</v>
      </c>
      <c r="H836" s="415">
        <f>_xlfn.IFS(B836="Serviço",SUMIFS($H837:H$1539,$C837:C$1539,$C836),B836="Insumo",F836*G836,B836="Etapa","")</f>
        <v>0.2</v>
      </c>
      <c r="I836" s="40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4.25" hidden="1" customHeight="1" outlineLevel="2" x14ac:dyDescent="0.3">
      <c r="A837" s="406">
        <f t="shared" si="28"/>
        <v>24</v>
      </c>
      <c r="B837" s="406" t="s">
        <v>1385</v>
      </c>
      <c r="C837" s="406" t="str">
        <f t="shared" si="24"/>
        <v>Revestimento em Porcelanato Piso Externo, 60x 60cm com Junta de 3mm</v>
      </c>
      <c r="D837" s="406" t="s">
        <v>1285</v>
      </c>
      <c r="E837" s="407" t="str">
        <f>VLOOKUP(D837,Insumos!$B$1:$C$15011,2,FALSE)</f>
        <v>KG</v>
      </c>
      <c r="F837" s="416">
        <v>0.5</v>
      </c>
      <c r="G837" s="417">
        <f>VLOOKUP(D837,Insumos!$B$1:$D$15011,3,FALSE)</f>
        <v>11.15</v>
      </c>
      <c r="H837" s="415">
        <f>_xlfn.IFS(B837="Serviço",SUMIFS($H838:H$1539,$C838:C$1539,$C837),B837="Insumo",F837*G837,B837="Etapa","")</f>
        <v>5.5750000000000002</v>
      </c>
      <c r="I837" s="40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4.25" hidden="1" customHeight="1" outlineLevel="1" x14ac:dyDescent="0.3">
      <c r="A838" s="406">
        <f t="shared" si="28"/>
        <v>1</v>
      </c>
      <c r="B838" s="406" t="s">
        <v>593</v>
      </c>
      <c r="C838" s="406" t="str">
        <f t="shared" si="24"/>
        <v xml:space="preserve">Revestimento em Pastilhas Cerâmicas Para Piscinas , 20 x 20cm com Junta de 2mm </v>
      </c>
      <c r="D838" s="406" t="s">
        <v>1485</v>
      </c>
      <c r="E838" s="407" t="e">
        <f>VLOOKUP(D838,Insumos!$B$1:$C$15011,2,FALSE)</f>
        <v>#N/A</v>
      </c>
      <c r="F838" s="406"/>
      <c r="G838" s="417" t="e">
        <f>VLOOKUP(D838,Insumos!$B$1:$D$15011,3,FALSE)</f>
        <v>#N/A</v>
      </c>
      <c r="H838" s="415">
        <f>_xlfn.IFS(B838="Serviço",SUMIFS($H839:H$1539,$C839:C$1539,$C838),B838="Insumo",F838*G838,B838="Etapa","")</f>
        <v>219.54999999999998</v>
      </c>
      <c r="I838" s="408" t="s">
        <v>167</v>
      </c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4.25" hidden="1" customHeight="1" outlineLevel="2" x14ac:dyDescent="0.3">
      <c r="A839" s="406">
        <f t="shared" si="28"/>
        <v>1</v>
      </c>
      <c r="B839" s="406" t="s">
        <v>1385</v>
      </c>
      <c r="C839" s="406" t="str">
        <f t="shared" si="24"/>
        <v xml:space="preserve">Revestimento em Pastilhas Cerâmicas Para Piscinas , 20 x 20cm com Junta de 2mm </v>
      </c>
      <c r="D839" s="406" t="s">
        <v>1301</v>
      </c>
      <c r="E839" s="407" t="str">
        <f>VLOOKUP(D839,Insumos!$B$1:$C$15011,2,FALSE)</f>
        <v>M2</v>
      </c>
      <c r="F839" s="416">
        <v>1.1000000000000001</v>
      </c>
      <c r="G839" s="417">
        <f>VLOOKUP(D839,Insumos!$B$1:$D$15011,3,FALSE)</f>
        <v>182.45</v>
      </c>
      <c r="H839" s="415">
        <f>_xlfn.IFS(B839="Serviço",SUMIFS($H840:H$1539,$C840:C$1539,$C839),B839="Insumo",F839*G839,B839="Etapa","")</f>
        <v>200.69499999999999</v>
      </c>
      <c r="I839" s="40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4.25" hidden="1" customHeight="1" outlineLevel="2" x14ac:dyDescent="0.3">
      <c r="A840" s="406">
        <f t="shared" si="28"/>
        <v>32</v>
      </c>
      <c r="B840" s="406" t="s">
        <v>1385</v>
      </c>
      <c r="C840" s="406" t="str">
        <f t="shared" si="24"/>
        <v xml:space="preserve">Revestimento em Pastilhas Cerâmicas Para Piscinas , 20 x 20cm com Junta de 2mm </v>
      </c>
      <c r="D840" s="406" t="s">
        <v>987</v>
      </c>
      <c r="E840" s="407" t="str">
        <f>VLOOKUP(D840,Insumos!$B$1:$C$15011,2,FALSE)</f>
        <v>KG</v>
      </c>
      <c r="F840" s="416">
        <v>9</v>
      </c>
      <c r="G840" s="417">
        <f>VLOOKUP(D840,Insumos!$B$1:$D$15011,3,FALSE)</f>
        <v>1.44</v>
      </c>
      <c r="H840" s="415">
        <f>_xlfn.IFS(B840="Serviço",SUMIFS($H841:H$1539,$C841:C$1539,$C840),B840="Insumo",F840*G840,B840="Etapa","")</f>
        <v>12.959999999999999</v>
      </c>
      <c r="I840" s="40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4.25" hidden="1" customHeight="1" outlineLevel="2" x14ac:dyDescent="0.3">
      <c r="A841" s="406">
        <f t="shared" si="28"/>
        <v>19</v>
      </c>
      <c r="B841" s="406" t="s">
        <v>1385</v>
      </c>
      <c r="C841" s="406" t="str">
        <f t="shared" si="24"/>
        <v xml:space="preserve">Revestimento em Pastilhas Cerâmicas Para Piscinas , 20 x 20cm com Junta de 2mm </v>
      </c>
      <c r="D841" s="406" t="s">
        <v>1282</v>
      </c>
      <c r="E841" s="407" t="str">
        <f>VLOOKUP(D841,Insumos!$B$1:$C$15011,2,FALSE)</f>
        <v>UN</v>
      </c>
      <c r="F841" s="416">
        <v>4</v>
      </c>
      <c r="G841" s="417">
        <f>VLOOKUP(D841,Insumos!$B$1:$D$15011,3,FALSE)</f>
        <v>0.08</v>
      </c>
      <c r="H841" s="415">
        <f>_xlfn.IFS(B841="Serviço",SUMIFS($H842:H$1539,$C842:C$1539,$C841),B841="Insumo",F841*G841,B841="Etapa","")</f>
        <v>0.32</v>
      </c>
      <c r="I841" s="408"/>
      <c r="J841" s="61"/>
      <c r="K841" s="61"/>
      <c r="L841" s="11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4.25" hidden="1" customHeight="1" outlineLevel="2" x14ac:dyDescent="0.3">
      <c r="A842" s="406">
        <f t="shared" si="28"/>
        <v>24</v>
      </c>
      <c r="B842" s="406" t="s">
        <v>1385</v>
      </c>
      <c r="C842" s="406" t="str">
        <f t="shared" si="24"/>
        <v xml:space="preserve">Revestimento em Pastilhas Cerâmicas Para Piscinas , 20 x 20cm com Junta de 2mm </v>
      </c>
      <c r="D842" s="406" t="s">
        <v>1285</v>
      </c>
      <c r="E842" s="407" t="str">
        <f>VLOOKUP(D842,Insumos!$B$1:$C$15011,2,FALSE)</f>
        <v>KG</v>
      </c>
      <c r="F842" s="416">
        <v>0.5</v>
      </c>
      <c r="G842" s="417">
        <f>VLOOKUP(D842,Insumos!$B$1:$D$15011,3,FALSE)</f>
        <v>11.15</v>
      </c>
      <c r="H842" s="415">
        <f>_xlfn.IFS(B842="Serviço",SUMIFS($H843:H$1539,$C843:C$1539,$C842),B842="Insumo",F842*G842,B842="Etapa","")</f>
        <v>5.5750000000000002</v>
      </c>
      <c r="I842" s="408"/>
      <c r="J842" s="61"/>
      <c r="K842" s="61"/>
      <c r="L842" s="11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4.25" hidden="1" customHeight="1" outlineLevel="1" x14ac:dyDescent="0.3">
      <c r="A843" s="406">
        <f t="shared" si="28"/>
        <v>1</v>
      </c>
      <c r="B843" s="406" t="s">
        <v>593</v>
      </c>
      <c r="C843" s="406" t="str">
        <f t="shared" si="24"/>
        <v xml:space="preserve">Revestimento em Pastilhas Cerâmicas Para Piscinas , 14,5 x 14,5cm com Junta de 2mm </v>
      </c>
      <c r="D843" s="406" t="s">
        <v>1486</v>
      </c>
      <c r="E843" s="407" t="e">
        <f>VLOOKUP(D843,Insumos!$B$1:$C$15011,2,FALSE)</f>
        <v>#N/A</v>
      </c>
      <c r="F843" s="406"/>
      <c r="G843" s="417" t="e">
        <f>VLOOKUP(D843,Insumos!$B$1:$D$15011,3,FALSE)</f>
        <v>#N/A</v>
      </c>
      <c r="H843" s="415">
        <f>_xlfn.IFS(B843="Serviço",SUMIFS($H844:H$1539,$C844:C$1539,$C843),B843="Insumo",F843*G843,B843="Etapa","")</f>
        <v>159.54500000000002</v>
      </c>
      <c r="I843" s="408" t="s">
        <v>167</v>
      </c>
      <c r="J843" s="61"/>
      <c r="K843" s="1161"/>
      <c r="L843" s="1162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4.25" hidden="1" customHeight="1" outlineLevel="2" x14ac:dyDescent="0.3">
      <c r="A844" s="406">
        <f t="shared" si="28"/>
        <v>1</v>
      </c>
      <c r="B844" s="406" t="s">
        <v>1385</v>
      </c>
      <c r="C844" s="406" t="str">
        <f t="shared" si="24"/>
        <v xml:space="preserve">Revestimento em Pastilhas Cerâmicas Para Piscinas , 14,5 x 14,5cm com Junta de 2mm </v>
      </c>
      <c r="D844" s="406" t="s">
        <v>1300</v>
      </c>
      <c r="E844" s="407" t="str">
        <f>VLOOKUP(D844,Insumos!$B$1:$C$15011,2,FALSE)</f>
        <v>M2</v>
      </c>
      <c r="F844" s="416">
        <v>1.1000000000000001</v>
      </c>
      <c r="G844" s="417">
        <f>VLOOKUP(D844,Insumos!$B$1:$D$15011,3,FALSE)</f>
        <v>127.9</v>
      </c>
      <c r="H844" s="415">
        <f>_xlfn.IFS(B844="Serviço",SUMIFS($H845:H$1539,$C845:C$1539,$C844),B844="Insumo",F844*G844,B844="Etapa","")</f>
        <v>140.69000000000003</v>
      </c>
      <c r="I844" s="408"/>
      <c r="J844" s="61"/>
      <c r="K844" s="11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4.25" hidden="1" customHeight="1" outlineLevel="2" x14ac:dyDescent="0.3">
      <c r="A845" s="406">
        <f t="shared" si="28"/>
        <v>32</v>
      </c>
      <c r="B845" s="406" t="s">
        <v>1385</v>
      </c>
      <c r="C845" s="406" t="str">
        <f t="shared" si="24"/>
        <v xml:space="preserve">Revestimento em Pastilhas Cerâmicas Para Piscinas , 14,5 x 14,5cm com Junta de 2mm </v>
      </c>
      <c r="D845" s="406" t="s">
        <v>987</v>
      </c>
      <c r="E845" s="407" t="str">
        <f>VLOOKUP(D845,Insumos!$B$1:$C$15011,2,FALSE)</f>
        <v>KG</v>
      </c>
      <c r="F845" s="416">
        <v>9</v>
      </c>
      <c r="G845" s="417">
        <f>VLOOKUP(D845,Insumos!$B$1:$D$15011,3,FALSE)</f>
        <v>1.44</v>
      </c>
      <c r="H845" s="415">
        <f>_xlfn.IFS(B845="Serviço",SUMIFS($H846:H$1539,$C846:C$1539,$C845),B845="Insumo",F845*G845,B845="Etapa","")</f>
        <v>12.959999999999999</v>
      </c>
      <c r="I845" s="40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4.25" hidden="1" customHeight="1" outlineLevel="2" x14ac:dyDescent="0.3">
      <c r="A846" s="406">
        <f t="shared" si="28"/>
        <v>19</v>
      </c>
      <c r="B846" s="406" t="s">
        <v>1385</v>
      </c>
      <c r="C846" s="406" t="str">
        <f t="shared" si="24"/>
        <v xml:space="preserve">Revestimento em Pastilhas Cerâmicas Para Piscinas , 14,5 x 14,5cm com Junta de 2mm </v>
      </c>
      <c r="D846" s="406" t="s">
        <v>1282</v>
      </c>
      <c r="E846" s="407" t="str">
        <f>VLOOKUP(D846,Insumos!$B$1:$C$15011,2,FALSE)</f>
        <v>UN</v>
      </c>
      <c r="F846" s="416">
        <v>4</v>
      </c>
      <c r="G846" s="417">
        <f>VLOOKUP(D846,Insumos!$B$1:$D$15011,3,FALSE)</f>
        <v>0.08</v>
      </c>
      <c r="H846" s="415">
        <f>_xlfn.IFS(B846="Serviço",SUMIFS($H847:H$1539,$C847:C$1539,$C846),B846="Insumo",F846*G846,B846="Etapa","")</f>
        <v>0.32</v>
      </c>
      <c r="I846" s="40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4.25" hidden="1" customHeight="1" outlineLevel="2" x14ac:dyDescent="0.3">
      <c r="A847" s="406">
        <f t="shared" si="28"/>
        <v>24</v>
      </c>
      <c r="B847" s="406" t="s">
        <v>1385</v>
      </c>
      <c r="C847" s="406" t="str">
        <f t="shared" si="24"/>
        <v xml:space="preserve">Revestimento em Pastilhas Cerâmicas Para Piscinas , 14,5 x 14,5cm com Junta de 2mm </v>
      </c>
      <c r="D847" s="406" t="s">
        <v>1285</v>
      </c>
      <c r="E847" s="407" t="str">
        <f>VLOOKUP(D847,Insumos!$B$1:$C$15011,2,FALSE)</f>
        <v>KG</v>
      </c>
      <c r="F847" s="416">
        <v>0.5</v>
      </c>
      <c r="G847" s="417">
        <f>VLOOKUP(D847,Insumos!$B$1:$D$15011,3,FALSE)</f>
        <v>11.15</v>
      </c>
      <c r="H847" s="415">
        <f>_xlfn.IFS(B847="Serviço",SUMIFS($H853:H$1539,$C853:C$1539,$C847),B847="Insumo",F847*G847,B847="Etapa","")</f>
        <v>5.5750000000000002</v>
      </c>
      <c r="I847" s="40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4.25" hidden="1" customHeight="1" outlineLevel="1" x14ac:dyDescent="0.3">
      <c r="A848" s="406">
        <f t="shared" si="28"/>
        <v>1</v>
      </c>
      <c r="B848" s="406" t="s">
        <v>593</v>
      </c>
      <c r="C848" s="406" t="str">
        <f t="shared" ref="C848:C852" si="29">IF(B848="serviço",D848,C847)</f>
        <v xml:space="preserve">Revestimento em Pastilhas Cerâmicas Para Demarcação de Vagas , 10 x 10cm com Junta de 2mm </v>
      </c>
      <c r="D848" s="837" t="s">
        <v>4701</v>
      </c>
      <c r="E848" s="407" t="e">
        <f>VLOOKUP(D848,Insumos!$B$1:$C$15011,2,FALSE)</f>
        <v>#N/A</v>
      </c>
      <c r="F848" s="406"/>
      <c r="G848" s="417" t="e">
        <f>VLOOKUP(D848,Insumos!$B$1:$D$15011,3,FALSE)</f>
        <v>#N/A</v>
      </c>
      <c r="H848" s="415">
        <f>_xlfn.IFS(B848="Serviço",SUMIFS($H849:H$1539,$C849:C$1539,$C848),B848="Insumo",F848*G848,B848="Etapa","")</f>
        <v>131.64750000000001</v>
      </c>
      <c r="I848" s="408" t="s">
        <v>167</v>
      </c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4.25" hidden="1" customHeight="1" outlineLevel="2" x14ac:dyDescent="0.3">
      <c r="A849" s="406">
        <f t="shared" si="28"/>
        <v>1</v>
      </c>
      <c r="B849" s="406" t="s">
        <v>1385</v>
      </c>
      <c r="C849" s="406" t="str">
        <f t="shared" si="29"/>
        <v xml:space="preserve">Revestimento em Pastilhas Cerâmicas Para Demarcação de Vagas , 10 x 10cm com Junta de 2mm </v>
      </c>
      <c r="D849" s="406" t="s">
        <v>4700</v>
      </c>
      <c r="E849" s="407" t="str">
        <f>VLOOKUP(D849,Insumos!$B$1:$C$15011,2,FALSE)</f>
        <v>M2</v>
      </c>
      <c r="F849" s="416">
        <v>1.1000000000000001</v>
      </c>
      <c r="G849" s="417">
        <f>VLOOKUP(D849,Insumos!$B$1:$D$15011,3,FALSE)</f>
        <v>79.2</v>
      </c>
      <c r="H849" s="415">
        <f>_xlfn.IFS(B849="Serviço",SUMIFS($H850:H$1539,$C850:C$1539,$C849),B849="Insumo",F849*G849,B849="Etapa","")</f>
        <v>87.12</v>
      </c>
      <c r="I849" s="40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4.25" hidden="1" customHeight="1" outlineLevel="2" x14ac:dyDescent="0.3">
      <c r="A850" s="406">
        <f t="shared" si="28"/>
        <v>32</v>
      </c>
      <c r="B850" s="406" t="s">
        <v>1385</v>
      </c>
      <c r="C850" s="406" t="str">
        <f t="shared" si="29"/>
        <v xml:space="preserve">Revestimento em Pastilhas Cerâmicas Para Demarcação de Vagas , 10 x 10cm com Junta de 2mm </v>
      </c>
      <c r="D850" s="406" t="s">
        <v>987</v>
      </c>
      <c r="E850" s="407" t="str">
        <f>VLOOKUP(D850,Insumos!$B$1:$C$15011,2,FALSE)</f>
        <v>KG</v>
      </c>
      <c r="F850" s="416">
        <v>9</v>
      </c>
      <c r="G850" s="417">
        <f>VLOOKUP(D850,Insumos!$B$1:$D$15011,3,FALSE)</f>
        <v>1.44</v>
      </c>
      <c r="H850" s="415">
        <f>_xlfn.IFS(B850="Serviço",SUMIFS($H851:H$1539,$C851:C$1539,$C850),B850="Insumo",F850*G850,B850="Etapa","")</f>
        <v>12.959999999999999</v>
      </c>
      <c r="I850" s="40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4.25" hidden="1" customHeight="1" outlineLevel="2" x14ac:dyDescent="0.3">
      <c r="A851" s="406">
        <f t="shared" si="28"/>
        <v>19</v>
      </c>
      <c r="B851" s="406" t="s">
        <v>1385</v>
      </c>
      <c r="C851" s="406" t="str">
        <f t="shared" si="29"/>
        <v xml:space="preserve">Revestimento em Pastilhas Cerâmicas Para Demarcação de Vagas , 10 x 10cm com Junta de 2mm </v>
      </c>
      <c r="D851" s="406" t="s">
        <v>1282</v>
      </c>
      <c r="E851" s="407" t="str">
        <f>VLOOKUP(D851,Insumos!$B$1:$C$15011,2,FALSE)</f>
        <v>UN</v>
      </c>
      <c r="F851" s="416">
        <f>9*9</f>
        <v>81</v>
      </c>
      <c r="G851" s="417">
        <f>VLOOKUP(D851,Insumos!$B$1:$D$15011,3,FALSE)</f>
        <v>0.08</v>
      </c>
      <c r="H851" s="415">
        <f>_xlfn.IFS(B851="Serviço",SUMIFS($H852:H$1539,$C852:C$1539,$C851),B851="Insumo",F851*G851,B851="Etapa","")</f>
        <v>6.48</v>
      </c>
      <c r="I851" s="40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4.25" hidden="1" customHeight="1" outlineLevel="2" x14ac:dyDescent="0.3">
      <c r="A852" s="406">
        <f t="shared" si="28"/>
        <v>24</v>
      </c>
      <c r="B852" s="406" t="s">
        <v>1385</v>
      </c>
      <c r="C852" s="406" t="str">
        <f t="shared" si="29"/>
        <v xml:space="preserve">Revestimento em Pastilhas Cerâmicas Para Demarcação de Vagas , 10 x 10cm com Junta de 2mm </v>
      </c>
      <c r="D852" s="406" t="s">
        <v>1285</v>
      </c>
      <c r="E852" s="407" t="str">
        <f>VLOOKUP(D852,Insumos!$B$1:$C$15011,2,FALSE)</f>
        <v>KG</v>
      </c>
      <c r="F852" s="416">
        <v>2.25</v>
      </c>
      <c r="G852" s="417">
        <f>VLOOKUP(D852,Insumos!$B$1:$D$15011,3,FALSE)</f>
        <v>11.15</v>
      </c>
      <c r="H852" s="415">
        <f>_xlfn.IFS(B852="Serviço",SUMIFS($H853:H$1539,$C853:C$1539,$C852),B852="Insumo",F852*G852,B852="Etapa","")</f>
        <v>25.087500000000002</v>
      </c>
      <c r="I852" s="408"/>
      <c r="J852" s="61">
        <f>F852/F851</f>
        <v>2.7777777777777776E-2</v>
      </c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4.25" hidden="1" customHeight="1" outlineLevel="1" x14ac:dyDescent="0.3">
      <c r="A853" s="406">
        <f t="shared" si="28"/>
        <v>1</v>
      </c>
      <c r="B853" s="406" t="s">
        <v>593</v>
      </c>
      <c r="C853" s="406" t="str">
        <f>IF(B853="serviço",D853,C847)</f>
        <v>Revestimento emborrachado piso interno (Academia)- Material e Mão de Obra</v>
      </c>
      <c r="D853" s="406" t="s">
        <v>838</v>
      </c>
      <c r="E853" s="407" t="e">
        <f>VLOOKUP(D853,Insumos!$B$1:$C$15011,2,FALSE)</f>
        <v>#N/A</v>
      </c>
      <c r="F853" s="406"/>
      <c r="G853" s="417" t="e">
        <f>VLOOKUP(D853,Insumos!$B$1:$D$15011,3,FALSE)</f>
        <v>#N/A</v>
      </c>
      <c r="H853" s="415">
        <f>_xlfn.IFS(B853="Serviço",SUMIFS($H854:H$1539,$C854:C$1539,$C853),B853="Insumo",F853*G853,B853="Etapa","")</f>
        <v>101.998107</v>
      </c>
      <c r="I853" s="408" t="s">
        <v>167</v>
      </c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4.25" hidden="1" customHeight="1" outlineLevel="2" x14ac:dyDescent="0.3">
      <c r="A854" s="406">
        <f t="shared" si="28"/>
        <v>4</v>
      </c>
      <c r="B854" s="406" t="s">
        <v>1385</v>
      </c>
      <c r="C854" s="406" t="str">
        <f t="shared" si="24"/>
        <v>Revestimento emborrachado piso interno (Academia)- Material e Mão de Obra</v>
      </c>
      <c r="D854" s="406" t="s">
        <v>1209</v>
      </c>
      <c r="E854" s="407" t="str">
        <f>VLOOKUP(D854,Insumos!$B$1:$C$15011,2,FALSE)</f>
        <v>KG</v>
      </c>
      <c r="F854" s="416">
        <v>0.56369999999999998</v>
      </c>
      <c r="G854" s="417">
        <f>VLOOKUP(D854,Insumos!$B$1:$D$15011,3,FALSE)</f>
        <v>25.11</v>
      </c>
      <c r="H854" s="415">
        <f>_xlfn.IFS(B854="Serviço",SUMIFS($H855:H$1539,$C855:C$1539,$C854),B854="Insumo",F854*G854,B854="Etapa","")</f>
        <v>14.154506999999999</v>
      </c>
      <c r="I854" s="40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4.25" hidden="1" customHeight="1" outlineLevel="2" x14ac:dyDescent="0.3">
      <c r="A855" s="406">
        <f t="shared" si="28"/>
        <v>1</v>
      </c>
      <c r="B855" s="406" t="s">
        <v>1385</v>
      </c>
      <c r="C855" s="406" t="str">
        <f t="shared" si="24"/>
        <v>Revestimento emborrachado piso interno (Academia)- Material e Mão de Obra</v>
      </c>
      <c r="D855" s="406" t="s">
        <v>1289</v>
      </c>
      <c r="E855" s="407" t="str">
        <f>VLOOKUP(D855,Insumos!$B$1:$C$15011,2,FALSE)</f>
        <v>M2</v>
      </c>
      <c r="F855" s="416">
        <v>1.1000000000000001</v>
      </c>
      <c r="G855" s="417">
        <f>VLOOKUP(D855,Insumos!$B$1:$D$15011,3,FALSE)</f>
        <v>56.675999999999995</v>
      </c>
      <c r="H855" s="415">
        <f>_xlfn.IFS(B855="Serviço",SUMIFS($H856:H$1539,$C856:C$1539,$C855),B855="Insumo",F855*G855,B855="Etapa","")</f>
        <v>62.343600000000002</v>
      </c>
      <c r="I855" s="40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4.25" hidden="1" customHeight="1" outlineLevel="2" x14ac:dyDescent="0.3">
      <c r="A856" s="406">
        <f t="shared" si="28"/>
        <v>1</v>
      </c>
      <c r="B856" s="406" t="s">
        <v>1385</v>
      </c>
      <c r="C856" s="406" t="str">
        <f t="shared" si="24"/>
        <v>Revestimento emborrachado piso interno (Academia)- Material e Mão de Obra</v>
      </c>
      <c r="D856" s="406" t="s">
        <v>1321</v>
      </c>
      <c r="E856" s="407" t="str">
        <f>VLOOKUP(D856,Insumos!$B$1:$C$15011,2,FALSE)</f>
        <v>M2</v>
      </c>
      <c r="F856" s="416">
        <v>1</v>
      </c>
      <c r="G856" s="417">
        <f>VLOOKUP(D856,Insumos!$B$1:$D$15011,3,FALSE)</f>
        <v>25.5</v>
      </c>
      <c r="H856" s="415">
        <f>_xlfn.IFS(B856="Serviço",SUMIFS($H859:H$1539,$C859:C$1539,$C856),B856="Insumo",F856*G856,B856="Etapa","")</f>
        <v>25.5</v>
      </c>
      <c r="I856" s="40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4.25" hidden="1" customHeight="1" outlineLevel="1" x14ac:dyDescent="0.3">
      <c r="A857" s="406">
        <f t="shared" si="28"/>
        <v>1</v>
      </c>
      <c r="B857" s="406" t="s">
        <v>593</v>
      </c>
      <c r="C857" s="406" t="str">
        <f t="shared" ref="C857" si="30">IF(B857="serviço",D857,C856)</f>
        <v>Revestimento em Ladrilho Hidráulico</v>
      </c>
      <c r="D857" s="406" t="s">
        <v>4695</v>
      </c>
      <c r="E857" s="407" t="e">
        <f>VLOOKUP(D857,Insumos!$B$1:$C$15011,2,FALSE)</f>
        <v>#N/A</v>
      </c>
      <c r="F857" s="406"/>
      <c r="G857" s="417" t="e">
        <f>VLOOKUP(D857,Insumos!$B$1:$D$15011,3,FALSE)</f>
        <v>#N/A</v>
      </c>
      <c r="H857" s="415">
        <f>_xlfn.IFS(B857="Serviço",SUMIFS($H858:H$1539,$C858:C$1539,$C857),B857="Insumo",F857*G857,B857="Etapa","")</f>
        <v>93.600000000000009</v>
      </c>
      <c r="I857" s="408" t="s">
        <v>167</v>
      </c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4.25" hidden="1" customHeight="1" outlineLevel="2" x14ac:dyDescent="0.3">
      <c r="A858" s="406">
        <f t="shared" si="28"/>
        <v>1</v>
      </c>
      <c r="B858" s="406" t="s">
        <v>1385</v>
      </c>
      <c r="C858" s="406" t="str">
        <f>IF(B858="serviço",D858,C857)</f>
        <v>Revestimento em Ladrilho Hidráulico</v>
      </c>
      <c r="D858" s="406" t="s">
        <v>4696</v>
      </c>
      <c r="E858" s="407" t="str">
        <f>VLOOKUP(D858,Insumos!$B$1:$C$15011,2,FALSE)</f>
        <v>UN</v>
      </c>
      <c r="F858" s="416">
        <v>18</v>
      </c>
      <c r="G858" s="417">
        <f>VLOOKUP(D858,Insumos!$B$1:$D$15011,3,FALSE)</f>
        <v>5.2</v>
      </c>
      <c r="H858" s="415">
        <f>_xlfn.IFS(B858="Serviço",SUMIFS($H859:H$1539,$C859:C$1539,$C858),B858="Insumo",F858*G858,B858="Etapa","")</f>
        <v>93.600000000000009</v>
      </c>
      <c r="I858" s="40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4.25" hidden="1" customHeight="1" outlineLevel="1" x14ac:dyDescent="0.3">
      <c r="A859" s="406">
        <f t="shared" si="28"/>
        <v>1</v>
      </c>
      <c r="B859" s="406" t="s">
        <v>593</v>
      </c>
      <c r="C859" s="406" t="str">
        <f>IF(B859="serviço",D859,C856)</f>
        <v>Revestimento de Pedras Naturais em Pisos</v>
      </c>
      <c r="D859" s="406" t="s">
        <v>1487</v>
      </c>
      <c r="E859" s="407" t="e">
        <f>VLOOKUP(D859,Insumos!$B$1:$C$15011,2,FALSE)</f>
        <v>#N/A</v>
      </c>
      <c r="F859" s="406"/>
      <c r="G859" s="417" t="e">
        <f>VLOOKUP(D859,Insumos!$B$1:$D$15011,3,FALSE)</f>
        <v>#N/A</v>
      </c>
      <c r="H859" s="415">
        <f>_xlfn.IFS(B859="Serviço",SUMIFS($H860:H$1539,$C860:C$1539,$C859),B859="Insumo",F859*G859,B859="Etapa","")</f>
        <v>626.625</v>
      </c>
      <c r="I859" s="408" t="s">
        <v>167</v>
      </c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4.25" hidden="1" customHeight="1" outlineLevel="2" x14ac:dyDescent="0.3">
      <c r="A860" s="406">
        <f t="shared" si="28"/>
        <v>7</v>
      </c>
      <c r="B860" s="406" t="s">
        <v>1385</v>
      </c>
      <c r="C860" s="406" t="str">
        <f t="shared" si="24"/>
        <v>Revestimento de Pedras Naturais em Pisos</v>
      </c>
      <c r="D860" s="406" t="s">
        <v>1257</v>
      </c>
      <c r="E860" s="407" t="str">
        <f>VLOOKUP(D860,Insumos!$B$1:$C$15011,2,FALSE)</f>
        <v>M2</v>
      </c>
      <c r="F860" s="416">
        <v>1.1000000000000001</v>
      </c>
      <c r="G860" s="417">
        <f>VLOOKUP(D860,Insumos!$B$1:$D$15011,3,FALSE)</f>
        <v>550</v>
      </c>
      <c r="H860" s="415">
        <f>_xlfn.IFS(B860="Serviço",SUMIFS($H861:H$1539,$C861:C$1539,$C860),B860="Insumo",F860*G860,B860="Etapa","")</f>
        <v>605</v>
      </c>
      <c r="I860" s="40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4.25" hidden="1" customHeight="1" outlineLevel="2" x14ac:dyDescent="0.3">
      <c r="A861" s="406">
        <f t="shared" si="28"/>
        <v>32</v>
      </c>
      <c r="B861" s="406" t="s">
        <v>1385</v>
      </c>
      <c r="C861" s="406" t="str">
        <f t="shared" si="24"/>
        <v>Revestimento de Pedras Naturais em Pisos</v>
      </c>
      <c r="D861" s="406" t="s">
        <v>987</v>
      </c>
      <c r="E861" s="407" t="str">
        <f>VLOOKUP(D861,Insumos!$B$1:$C$15011,2,FALSE)</f>
        <v>KG</v>
      </c>
      <c r="F861" s="416">
        <v>9</v>
      </c>
      <c r="G861" s="417">
        <f>VLOOKUP(D861,Insumos!$B$1:$D$15011,3,FALSE)</f>
        <v>1.44</v>
      </c>
      <c r="H861" s="415">
        <f>_xlfn.IFS(B861="Serviço",SUMIFS($H862:H$1539,$C862:C$1539,$C861),B861="Insumo",F861*G861,B861="Etapa","")</f>
        <v>12.959999999999999</v>
      </c>
      <c r="I861" s="40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4.25" hidden="1" customHeight="1" outlineLevel="2" x14ac:dyDescent="0.3">
      <c r="A862" s="406">
        <f t="shared" si="28"/>
        <v>6</v>
      </c>
      <c r="B862" s="406" t="s">
        <v>1385</v>
      </c>
      <c r="C862" s="406" t="str">
        <f t="shared" si="24"/>
        <v>Revestimento de Pedras Naturais em Pisos</v>
      </c>
      <c r="D862" s="406" t="s">
        <v>1360</v>
      </c>
      <c r="E862" s="407" t="str">
        <f>VLOOKUP(D862,Insumos!$B$1:$C$15011,2,FALSE)</f>
        <v>UN</v>
      </c>
      <c r="F862" s="416">
        <v>0.5</v>
      </c>
      <c r="G862" s="417">
        <f>VLOOKUP(D862,Insumos!$B$1:$D$15011,3,FALSE)</f>
        <v>17.329999999999998</v>
      </c>
      <c r="H862" s="415">
        <f>_xlfn.IFS(B862="Serviço",SUMIFS($H863:H$1539,$C863:C$1539,$C862),B862="Insumo",F862*G862,B862="Etapa","")</f>
        <v>8.6649999999999991</v>
      </c>
      <c r="I862" s="40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4.25" hidden="1" customHeight="1" outlineLevel="1" x14ac:dyDescent="0.3">
      <c r="A863" s="406">
        <f t="shared" si="28"/>
        <v>1</v>
      </c>
      <c r="B863" s="406" t="s">
        <v>593</v>
      </c>
      <c r="C863" s="406" t="str">
        <f t="shared" si="24"/>
        <v>Revestimento de piso vinilico, nas áreas privativas - Material e Mão de Obra</v>
      </c>
      <c r="D863" s="406" t="s">
        <v>1488</v>
      </c>
      <c r="E863" s="407" t="e">
        <f>VLOOKUP(D863,Insumos!$B$1:$C$15011,2,FALSE)</f>
        <v>#N/A</v>
      </c>
      <c r="F863" s="406"/>
      <c r="G863" s="417" t="e">
        <f>VLOOKUP(D863,Insumos!$B$1:$D$15011,3,FALSE)</f>
        <v>#N/A</v>
      </c>
      <c r="H863" s="415">
        <f>_xlfn.IFS(B863="Serviço",SUMIFS($H864:H$1539,$C864:C$1539,$C863),B863="Insumo",F863*G863,B863="Etapa","")</f>
        <v>163.60345000000001</v>
      </c>
      <c r="I863" s="408" t="s">
        <v>167</v>
      </c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4.25" hidden="1" customHeight="1" outlineLevel="2" x14ac:dyDescent="0.3">
      <c r="A864" s="406">
        <f t="shared" si="28"/>
        <v>4</v>
      </c>
      <c r="B864" s="406" t="s">
        <v>1385</v>
      </c>
      <c r="C864" s="406" t="str">
        <f t="shared" si="24"/>
        <v>Revestimento de piso vinilico, nas áreas privativas - Material e Mão de Obra</v>
      </c>
      <c r="D864" s="406" t="s">
        <v>1209</v>
      </c>
      <c r="E864" s="407" t="str">
        <f>VLOOKUP(D864,Insumos!$B$1:$C$15011,2,FALSE)</f>
        <v>KG</v>
      </c>
      <c r="F864" s="416">
        <v>9.5000000000000001E-2</v>
      </c>
      <c r="G864" s="417">
        <f>VLOOKUP(D864,Insumos!$B$1:$D$15011,3,FALSE)</f>
        <v>25.11</v>
      </c>
      <c r="H864" s="415">
        <f>_xlfn.IFS(B864="Serviço",SUMIFS($H865:H$1539,$C865:C$1539,$C864),B864="Insumo",F864*G864,B864="Etapa","")</f>
        <v>2.3854500000000001</v>
      </c>
      <c r="I864" s="40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4.25" hidden="1" customHeight="1" outlineLevel="2" x14ac:dyDescent="0.3">
      <c r="A865" s="406">
        <f t="shared" si="28"/>
        <v>1</v>
      </c>
      <c r="B865" s="406" t="s">
        <v>1385</v>
      </c>
      <c r="C865" s="406" t="str">
        <f t="shared" si="24"/>
        <v>Revestimento de piso vinilico, nas áreas privativas - Material e Mão de Obra</v>
      </c>
      <c r="D865" s="406" t="s">
        <v>1291</v>
      </c>
      <c r="E865" s="407" t="str">
        <f>VLOOKUP(D865,Insumos!$B$1:$C$15011,2,FALSE)</f>
        <v>M2</v>
      </c>
      <c r="F865" s="416">
        <v>1.1000000000000001</v>
      </c>
      <c r="G865" s="417">
        <f>VLOOKUP(D865,Insumos!$B$1:$D$15011,3,FALSE)</f>
        <v>123.38</v>
      </c>
      <c r="H865" s="415">
        <f>_xlfn.IFS(B865="Serviço",SUMIFS($H866:H$1539,$C866:C$1539,$C865),B865="Insumo",F865*G865,B865="Etapa","")</f>
        <v>135.71800000000002</v>
      </c>
      <c r="I865" s="40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4.25" hidden="1" customHeight="1" outlineLevel="2" x14ac:dyDescent="0.3">
      <c r="A866" s="406">
        <f t="shared" si="28"/>
        <v>1</v>
      </c>
      <c r="B866" s="406" t="s">
        <v>1385</v>
      </c>
      <c r="C866" s="406" t="str">
        <f t="shared" si="24"/>
        <v>Revestimento de piso vinilico, nas áreas privativas - Material e Mão de Obra</v>
      </c>
      <c r="D866" s="406" t="s">
        <v>1322</v>
      </c>
      <c r="E866" s="407" t="str">
        <f>VLOOKUP(D866,Insumos!$B$1:$C$15011,2,FALSE)</f>
        <v>M2</v>
      </c>
      <c r="F866" s="416">
        <v>1</v>
      </c>
      <c r="G866" s="417">
        <f>VLOOKUP(D866,Insumos!$B$1:$D$15011,3,FALSE)</f>
        <v>25.5</v>
      </c>
      <c r="H866" s="415">
        <f>_xlfn.IFS(B866="Serviço",SUMIFS($H867:H$1539,$C867:C$1539,$C866),B866="Insumo",F866*G866,B866="Etapa","")</f>
        <v>25.5</v>
      </c>
      <c r="I866" s="40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4.25" hidden="1" customHeight="1" outlineLevel="1" x14ac:dyDescent="0.3">
      <c r="A867" s="406">
        <f t="shared" si="28"/>
        <v>1</v>
      </c>
      <c r="B867" s="406" t="s">
        <v>593</v>
      </c>
      <c r="C867" s="406" t="str">
        <f t="shared" si="24"/>
        <v>Rodapé de MDF h=5cm</v>
      </c>
      <c r="D867" s="406" t="s">
        <v>1303</v>
      </c>
      <c r="E867" s="407" t="str">
        <f>VLOOKUP(D867,Insumos!$B$1:$C$15011,2,FALSE)</f>
        <v>M2</v>
      </c>
      <c r="F867" s="406"/>
      <c r="G867" s="417">
        <f>VLOOKUP(D867,Insumos!$B$1:$D$15011,3,FALSE)</f>
        <v>17.95</v>
      </c>
      <c r="H867" s="415">
        <f>_xlfn.IFS(B867="Serviço",SUMIFS($H868:H$1539,$C868:C$1539,$C867),B867="Insumo",F867*G867,B867="Etapa","")</f>
        <v>20.021439000000001</v>
      </c>
      <c r="I867" s="408" t="s">
        <v>167</v>
      </c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4.25" hidden="1" customHeight="1" outlineLevel="2" x14ac:dyDescent="0.3">
      <c r="A868" s="406">
        <f t="shared" si="28"/>
        <v>1</v>
      </c>
      <c r="B868" s="406" t="s">
        <v>1385</v>
      </c>
      <c r="C868" s="406" t="str">
        <f t="shared" si="24"/>
        <v>Rodapé de MDF h=5cm</v>
      </c>
      <c r="D868" s="406" t="s">
        <v>1220</v>
      </c>
      <c r="E868" s="407" t="str">
        <f>VLOOKUP(D868,Insumos!$B$1:$C$15011,2,FALSE)</f>
        <v>M2</v>
      </c>
      <c r="F868" s="416">
        <v>4.0300000000000002E-2</v>
      </c>
      <c r="G868" s="417">
        <f>VLOOKUP(D868,Insumos!$B$1:$D$15011,3,FALSE)</f>
        <v>29.13</v>
      </c>
      <c r="H868" s="415">
        <f>_xlfn.IFS(B868="Serviço",SUMIFS($H869:H$1539,$C869:C$1539,$C868),B868="Insumo",F868*G868,B868="Etapa","")</f>
        <v>1.1739390000000001</v>
      </c>
      <c r="I868" s="40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4.25" hidden="1" customHeight="1" outlineLevel="2" x14ac:dyDescent="0.3">
      <c r="A869" s="406">
        <f t="shared" si="28"/>
        <v>1</v>
      </c>
      <c r="B869" s="406" t="s">
        <v>1385</v>
      </c>
      <c r="C869" s="406" t="str">
        <f t="shared" si="24"/>
        <v>Rodapé de MDF h=5cm</v>
      </c>
      <c r="D869" s="406" t="s">
        <v>1303</v>
      </c>
      <c r="E869" s="407" t="str">
        <f>VLOOKUP(D869,Insumos!$B$1:$C$15011,2,FALSE)</f>
        <v>M2</v>
      </c>
      <c r="F869" s="416">
        <v>1.05</v>
      </c>
      <c r="G869" s="417">
        <f>VLOOKUP(D869,Insumos!$B$1:$D$15011,3,FALSE)</f>
        <v>17.95</v>
      </c>
      <c r="H869" s="415">
        <f>_xlfn.IFS(B869="Serviço",SUMIFS($H870:H$1539,$C870:C$1539,$C869),B869="Insumo",F869*G869,B869="Etapa","")</f>
        <v>18.8475</v>
      </c>
      <c r="I869" s="40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4.25" hidden="1" customHeight="1" outlineLevel="1" x14ac:dyDescent="0.3">
      <c r="A870" s="406">
        <f t="shared" si="28"/>
        <v>1</v>
      </c>
      <c r="B870" s="406" t="s">
        <v>593</v>
      </c>
      <c r="C870" s="406" t="str">
        <f t="shared" si="24"/>
        <v>Rodapé de Pedra Natural h=5cm</v>
      </c>
      <c r="D870" s="406" t="s">
        <v>1489</v>
      </c>
      <c r="E870" s="407" t="e">
        <f>VLOOKUP(D870,Insumos!$B$1:$C$15011,2,FALSE)</f>
        <v>#N/A</v>
      </c>
      <c r="F870" s="406"/>
      <c r="G870" s="417" t="e">
        <f>VLOOKUP(D870,Insumos!$B$1:$D$15011,3,FALSE)</f>
        <v>#N/A</v>
      </c>
      <c r="H870" s="415">
        <f>_xlfn.IFS(B870="Serviço",SUMIFS($H871:H$1539,$C871:C$1539,$C870),B870="Insumo",F870*G870,B870="Etapa","")</f>
        <v>31.331250000000004</v>
      </c>
      <c r="I870" s="408" t="s">
        <v>167</v>
      </c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4.25" hidden="1" customHeight="1" outlineLevel="2" x14ac:dyDescent="0.3">
      <c r="A871" s="406">
        <f t="shared" si="28"/>
        <v>7</v>
      </c>
      <c r="B871" s="406" t="s">
        <v>1385</v>
      </c>
      <c r="C871" s="406" t="str">
        <f t="shared" si="24"/>
        <v>Rodapé de Pedra Natural h=5cm</v>
      </c>
      <c r="D871" s="406" t="s">
        <v>1257</v>
      </c>
      <c r="E871" s="407" t="str">
        <f>VLOOKUP(D871,Insumos!$B$1:$C$15011,2,FALSE)</f>
        <v>M2</v>
      </c>
      <c r="F871" s="416">
        <v>5.5000000000000007E-2</v>
      </c>
      <c r="G871" s="417">
        <f>VLOOKUP(D871,Insumos!$B$1:$D$15011,3,FALSE)</f>
        <v>550</v>
      </c>
      <c r="H871" s="415">
        <f>_xlfn.IFS(B871="Serviço",SUMIFS($H872:H$1539,$C872:C$1539,$C871),B871="Insumo",F871*G871,B871="Etapa","")</f>
        <v>30.250000000000004</v>
      </c>
      <c r="I871" s="40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4.25" hidden="1" customHeight="1" outlineLevel="2" x14ac:dyDescent="0.3">
      <c r="A872" s="406">
        <f t="shared" si="28"/>
        <v>32</v>
      </c>
      <c r="B872" s="406" t="s">
        <v>1385</v>
      </c>
      <c r="C872" s="406" t="str">
        <f t="shared" si="24"/>
        <v>Rodapé de Pedra Natural h=5cm</v>
      </c>
      <c r="D872" s="406" t="s">
        <v>987</v>
      </c>
      <c r="E872" s="407" t="str">
        <f>VLOOKUP(D872,Insumos!$B$1:$C$15011,2,FALSE)</f>
        <v>KG</v>
      </c>
      <c r="F872" s="416">
        <v>0.45</v>
      </c>
      <c r="G872" s="417">
        <f>VLOOKUP(D872,Insumos!$B$1:$D$15011,3,FALSE)</f>
        <v>1.44</v>
      </c>
      <c r="H872" s="415">
        <f>_xlfn.IFS(B872="Serviço",SUMIFS($H873:H$1539,$C873:C$1539,$C872),B872="Insumo",F872*G872,B872="Etapa","")</f>
        <v>0.64800000000000002</v>
      </c>
      <c r="I872" s="40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4.25" hidden="1" customHeight="1" outlineLevel="2" x14ac:dyDescent="0.3">
      <c r="A873" s="406">
        <f t="shared" si="28"/>
        <v>6</v>
      </c>
      <c r="B873" s="406" t="s">
        <v>1385</v>
      </c>
      <c r="C873" s="406" t="str">
        <f t="shared" si="24"/>
        <v>Rodapé de Pedra Natural h=5cm</v>
      </c>
      <c r="D873" s="406" t="s">
        <v>1360</v>
      </c>
      <c r="E873" s="407" t="str">
        <f>VLOOKUP(D873,Insumos!$B$1:$C$15011,2,FALSE)</f>
        <v>UN</v>
      </c>
      <c r="F873" s="416">
        <v>2.5000000000000001E-2</v>
      </c>
      <c r="G873" s="417">
        <f>VLOOKUP(D873,Insumos!$B$1:$D$15011,3,FALSE)</f>
        <v>17.329999999999998</v>
      </c>
      <c r="H873" s="415">
        <f>_xlfn.IFS(B873="Serviço",SUMIFS($H874:H$1539,$C874:C$1539,$C873),B873="Insumo",F873*G873,B873="Etapa","")</f>
        <v>0.43324999999999997</v>
      </c>
      <c r="I873" s="40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4.25" hidden="1" customHeight="1" outlineLevel="1" x14ac:dyDescent="0.3">
      <c r="A874" s="406">
        <f t="shared" si="28"/>
        <v>1</v>
      </c>
      <c r="B874" s="406" t="s">
        <v>593</v>
      </c>
      <c r="C874" s="406" t="str">
        <f t="shared" si="24"/>
        <v>Rodapé de Pedra Natural h=15cm</v>
      </c>
      <c r="D874" s="406" t="s">
        <v>1490</v>
      </c>
      <c r="E874" s="407" t="e">
        <f>VLOOKUP(D874,Insumos!$B$1:$C$15011,2,FALSE)</f>
        <v>#N/A</v>
      </c>
      <c r="F874" s="406"/>
      <c r="G874" s="417" t="e">
        <f>VLOOKUP(D874,Insumos!$B$1:$D$15011,3,FALSE)</f>
        <v>#N/A</v>
      </c>
      <c r="H874" s="415">
        <f>_xlfn.IFS(B874="Serviço",SUMIFS($H875:H$1539,$C875:C$1539,$C874),B874="Insumo",F874*G874,B874="Etapa","")</f>
        <v>93.993750000000006</v>
      </c>
      <c r="I874" s="408" t="s">
        <v>167</v>
      </c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4.25" hidden="1" customHeight="1" outlineLevel="2" x14ac:dyDescent="0.3">
      <c r="A875" s="406">
        <f t="shared" si="28"/>
        <v>7</v>
      </c>
      <c r="B875" s="406" t="s">
        <v>1385</v>
      </c>
      <c r="C875" s="406" t="str">
        <f t="shared" si="24"/>
        <v>Rodapé de Pedra Natural h=15cm</v>
      </c>
      <c r="D875" s="406" t="s">
        <v>1257</v>
      </c>
      <c r="E875" s="407" t="str">
        <f>VLOOKUP(D875,Insumos!$B$1:$C$15011,2,FALSE)</f>
        <v>M2</v>
      </c>
      <c r="F875" s="416">
        <v>0.16500000000000001</v>
      </c>
      <c r="G875" s="417">
        <f>VLOOKUP(D875,Insumos!$B$1:$D$15011,3,FALSE)</f>
        <v>550</v>
      </c>
      <c r="H875" s="415">
        <f>_xlfn.IFS(B875="Serviço",SUMIFS($H876:H$1539,$C876:C$1539,$C875),B875="Insumo",F875*G875,B875="Etapa","")</f>
        <v>90.75</v>
      </c>
      <c r="I875" s="40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4.25" hidden="1" customHeight="1" outlineLevel="2" x14ac:dyDescent="0.3">
      <c r="A876" s="406">
        <f t="shared" si="28"/>
        <v>32</v>
      </c>
      <c r="B876" s="406" t="s">
        <v>1385</v>
      </c>
      <c r="C876" s="406" t="str">
        <f t="shared" si="24"/>
        <v>Rodapé de Pedra Natural h=15cm</v>
      </c>
      <c r="D876" s="406" t="s">
        <v>987</v>
      </c>
      <c r="E876" s="407" t="str">
        <f>VLOOKUP(D876,Insumos!$B$1:$C$15011,2,FALSE)</f>
        <v>KG</v>
      </c>
      <c r="F876" s="416">
        <v>1.3499999999999999</v>
      </c>
      <c r="G876" s="417">
        <f>VLOOKUP(D876,Insumos!$B$1:$D$15011,3,FALSE)</f>
        <v>1.44</v>
      </c>
      <c r="H876" s="415">
        <f>_xlfn.IFS(B876="Serviço",SUMIFS($H877:H$1539,$C877:C$1539,$C876),B876="Insumo",F876*G876,B876="Etapa","")</f>
        <v>1.9439999999999997</v>
      </c>
      <c r="I876" s="40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4.25" hidden="1" customHeight="1" outlineLevel="2" x14ac:dyDescent="0.3">
      <c r="A877" s="406">
        <f t="shared" si="28"/>
        <v>6</v>
      </c>
      <c r="B877" s="406" t="s">
        <v>1385</v>
      </c>
      <c r="C877" s="406" t="str">
        <f t="shared" si="24"/>
        <v>Rodapé de Pedra Natural h=15cm</v>
      </c>
      <c r="D877" s="406" t="s">
        <v>1360</v>
      </c>
      <c r="E877" s="407" t="str">
        <f>VLOOKUP(D877,Insumos!$B$1:$C$15011,2,FALSE)</f>
        <v>UN</v>
      </c>
      <c r="F877" s="416">
        <v>7.4999999999999997E-2</v>
      </c>
      <c r="G877" s="417">
        <f>VLOOKUP(D877,Insumos!$B$1:$D$15011,3,FALSE)</f>
        <v>17.329999999999998</v>
      </c>
      <c r="H877" s="415">
        <f>_xlfn.IFS(B877="Serviço",SUMIFS($H878:H$1539,$C878:C$1539,$C877),B877="Insumo",F877*G877,B877="Etapa","")</f>
        <v>1.2997499999999997</v>
      </c>
      <c r="I877" s="40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4.25" hidden="1" customHeight="1" outlineLevel="1" x14ac:dyDescent="0.3">
      <c r="A878" s="406">
        <f t="shared" si="28"/>
        <v>1</v>
      </c>
      <c r="B878" s="406" t="s">
        <v>593</v>
      </c>
      <c r="C878" s="406" t="str">
        <f t="shared" si="24"/>
        <v>Rodapé de poliestireno h=10cm</v>
      </c>
      <c r="D878" s="406" t="s">
        <v>843</v>
      </c>
      <c r="E878" s="407" t="e">
        <f>VLOOKUP(D878,Insumos!$B$1:$C$15011,2,FALSE)</f>
        <v>#N/A</v>
      </c>
      <c r="F878" s="406"/>
      <c r="G878" s="417" t="e">
        <f>VLOOKUP(D878,Insumos!$B$1:$D$15011,3,FALSE)</f>
        <v>#N/A</v>
      </c>
      <c r="H878" s="415">
        <f>_xlfn.IFS(B878="Serviço",SUMIFS($H879:H$1539,$C879:C$1539,$C878),B878="Insumo",F878*G878,B878="Etapa","")</f>
        <v>33.872200000000007</v>
      </c>
      <c r="I878" s="408" t="s">
        <v>167</v>
      </c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4.25" hidden="1" customHeight="1" outlineLevel="2" x14ac:dyDescent="0.3">
      <c r="A879" s="406">
        <f t="shared" si="28"/>
        <v>4</v>
      </c>
      <c r="B879" s="406" t="s">
        <v>1385</v>
      </c>
      <c r="C879" s="406" t="str">
        <f t="shared" si="24"/>
        <v>Rodapé de poliestireno h=10cm</v>
      </c>
      <c r="D879" s="406" t="s">
        <v>1209</v>
      </c>
      <c r="E879" s="407" t="str">
        <f>VLOOKUP(D879,Insumos!$B$1:$C$15011,2,FALSE)</f>
        <v>KG</v>
      </c>
      <c r="F879" s="416">
        <v>0.2</v>
      </c>
      <c r="G879" s="417">
        <f>VLOOKUP(D879,Insumos!$B$1:$D$15011,3,FALSE)</f>
        <v>25.11</v>
      </c>
      <c r="H879" s="415">
        <f>_xlfn.IFS(B879="Serviço",SUMIFS($H880:H$1539,$C880:C$1539,$C879),B879="Insumo",F879*G879,B879="Etapa","")</f>
        <v>5.0220000000000002</v>
      </c>
      <c r="I879" s="40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4.25" hidden="1" customHeight="1" outlineLevel="2" x14ac:dyDescent="0.3">
      <c r="A880" s="406">
        <f t="shared" si="28"/>
        <v>1</v>
      </c>
      <c r="B880" s="406" t="s">
        <v>1385</v>
      </c>
      <c r="C880" s="406" t="str">
        <f t="shared" si="24"/>
        <v>Rodapé de poliestireno h=10cm</v>
      </c>
      <c r="D880" s="406" t="s">
        <v>1305</v>
      </c>
      <c r="E880" s="407" t="str">
        <f>VLOOKUP(D880,Insumos!$B$1:$C$15011,2,FALSE)</f>
        <v>M</v>
      </c>
      <c r="F880" s="416">
        <v>1.34</v>
      </c>
      <c r="G880" s="417">
        <f>VLOOKUP(D880,Insumos!$B$1:$D$15011,3,FALSE)</f>
        <v>21.53</v>
      </c>
      <c r="H880" s="415">
        <f>_xlfn.IFS(B880="Serviço",SUMIFS($H881:H$1539,$C881:C$1539,$C880),B880="Insumo",F880*G880,B880="Etapa","")</f>
        <v>28.850200000000005</v>
      </c>
      <c r="I880" s="40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6.5" hidden="1" customHeight="1" outlineLevel="1" x14ac:dyDescent="0.3">
      <c r="A881" s="406">
        <f t="shared" si="28"/>
        <v>1</v>
      </c>
      <c r="B881" s="406" t="s">
        <v>593</v>
      </c>
      <c r="C881" s="406" t="str">
        <f t="shared" si="24"/>
        <v>Rodapé de poliestireno h=7cm</v>
      </c>
      <c r="D881" s="406" t="s">
        <v>1491</v>
      </c>
      <c r="E881" s="407" t="e">
        <f>VLOOKUP(D881,Insumos!$B$1:$C$15011,2,FALSE)</f>
        <v>#N/A</v>
      </c>
      <c r="F881" s="406"/>
      <c r="G881" s="417" t="e">
        <f>VLOOKUP(D881,Insumos!$B$1:$D$15011,3,FALSE)</f>
        <v>#N/A</v>
      </c>
      <c r="H881" s="415">
        <f>_xlfn.IFS(B881="Serviço",SUMIFS($H882:H$1539,$C882:C$1539,$C881),B881="Insumo",F881*G881,B881="Etapa","")</f>
        <v>27.926352000000001</v>
      </c>
      <c r="I881" s="408" t="s">
        <v>167</v>
      </c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4.25" hidden="1" customHeight="1" outlineLevel="2" x14ac:dyDescent="0.3">
      <c r="A882" s="406">
        <f t="shared" si="28"/>
        <v>4</v>
      </c>
      <c r="B882" s="406" t="s">
        <v>1385</v>
      </c>
      <c r="C882" s="406" t="str">
        <f t="shared" si="24"/>
        <v>Rodapé de poliestireno h=7cm</v>
      </c>
      <c r="D882" s="406" t="s">
        <v>1209</v>
      </c>
      <c r="E882" s="407" t="str">
        <f>VLOOKUP(D882,Insumos!$B$1:$C$15011,2,FALSE)</f>
        <v>KG</v>
      </c>
      <c r="F882" s="416">
        <v>0.2</v>
      </c>
      <c r="G882" s="417">
        <f>VLOOKUP(D882,Insumos!$B$1:$D$15011,3,FALSE)</f>
        <v>25.11</v>
      </c>
      <c r="H882" s="415">
        <f>_xlfn.IFS(B882="Serviço",SUMIFS($H883:H$1539,$C883:C$1539,$C882),B882="Insumo",F882*G882,B882="Etapa","")</f>
        <v>5.0220000000000002</v>
      </c>
      <c r="I882" s="40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4.25" hidden="1" customHeight="1" outlineLevel="2" x14ac:dyDescent="0.3">
      <c r="A883" s="406">
        <f t="shared" si="28"/>
        <v>1</v>
      </c>
      <c r="B883" s="406" t="s">
        <v>1385</v>
      </c>
      <c r="C883" s="406" t="str">
        <f t="shared" si="24"/>
        <v>Rodapé de poliestireno h=7cm</v>
      </c>
      <c r="D883" s="406" t="s">
        <v>1306</v>
      </c>
      <c r="E883" s="407" t="str">
        <f>VLOOKUP(D883,Insumos!$B$1:$C$15011,2,FALSE)</f>
        <v>UN</v>
      </c>
      <c r="F883" s="416">
        <v>1.34</v>
      </c>
      <c r="G883" s="417">
        <f>VLOOKUP(D883,Insumos!$B$1:$D$15011,3,FALSE)</f>
        <v>17.0928</v>
      </c>
      <c r="H883" s="415">
        <f>_xlfn.IFS(B883="Serviço",SUMIFS($H889:H$1539,$C889:C$1539,$C883),B883="Insumo",F883*G883,B883="Etapa","")</f>
        <v>22.904352000000003</v>
      </c>
      <c r="I883" s="40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4.25" hidden="1" customHeight="1" outlineLevel="1" x14ac:dyDescent="0.3">
      <c r="A884" s="406">
        <f t="shared" si="28"/>
        <v>1</v>
      </c>
      <c r="B884" s="406" t="s">
        <v>593</v>
      </c>
      <c r="C884" s="406" t="str">
        <f>IF(B884="serviço",D884,C878)</f>
        <v>Rodapé de cerâmica h=10cm</v>
      </c>
      <c r="D884" s="406" t="s">
        <v>842</v>
      </c>
      <c r="E884" s="407" t="e">
        <f>VLOOKUP(D884,Insumos!$B$1:$C$15011,2,FALSE)</f>
        <v>#N/A</v>
      </c>
      <c r="F884" s="406"/>
      <c r="G884" s="417" t="e">
        <f>VLOOKUP(D884,Insumos!$B$1:$D$15011,3,FALSE)</f>
        <v>#N/A</v>
      </c>
      <c r="H884" s="415">
        <f>_xlfn.IFS(B884="Serviço",SUMIFS($H885:H$1539,$C885:C$1539,$C884),B884="Insumo",F884*G884,B884="Etapa","")</f>
        <v>6.2459000000000007</v>
      </c>
      <c r="I884" s="408" t="s">
        <v>167</v>
      </c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4.25" hidden="1" customHeight="1" outlineLevel="2" x14ac:dyDescent="0.3">
      <c r="A885" s="406">
        <f t="shared" si="28"/>
        <v>3</v>
      </c>
      <c r="B885" s="406" t="s">
        <v>1385</v>
      </c>
      <c r="C885" s="406" t="str">
        <f t="shared" ref="C885:C888" si="31">IF(B885="serviço",D885,C884)</f>
        <v>Rodapé de cerâmica h=10cm</v>
      </c>
      <c r="D885" s="406" t="s">
        <v>1297</v>
      </c>
      <c r="E885" s="407" t="str">
        <f>VLOOKUP(D885,Insumos!$B$1:$C$15011,2,FALSE)</f>
        <v>M2</v>
      </c>
      <c r="F885" s="416">
        <v>0.11000000000000001</v>
      </c>
      <c r="G885" s="417">
        <f>VLOOKUP(D885,Insumos!$B$1:$D$15011,3,FALSE)</f>
        <v>39.64</v>
      </c>
      <c r="H885" s="415">
        <f>_xlfn.IFS(B885="Serviço",SUMIFS($H886:H$1539,$C886:C$1539,$C885),B885="Insumo",F885*G885,B885="Etapa","")</f>
        <v>4.3604000000000003</v>
      </c>
      <c r="I885" s="40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4.25" hidden="1" customHeight="1" outlineLevel="2" x14ac:dyDescent="0.3">
      <c r="A886" s="406">
        <f t="shared" si="28"/>
        <v>32</v>
      </c>
      <c r="B886" s="406" t="s">
        <v>1385</v>
      </c>
      <c r="C886" s="406" t="str">
        <f t="shared" si="31"/>
        <v>Rodapé de cerâmica h=10cm</v>
      </c>
      <c r="D886" s="406" t="s">
        <v>987</v>
      </c>
      <c r="E886" s="407" t="str">
        <f>VLOOKUP(D886,Insumos!$B$1:$C$15011,2,FALSE)</f>
        <v>KG</v>
      </c>
      <c r="F886" s="416">
        <v>0.9</v>
      </c>
      <c r="G886" s="417">
        <f>VLOOKUP(D886,Insumos!$B$1:$D$15011,3,FALSE)</f>
        <v>1.44</v>
      </c>
      <c r="H886" s="415">
        <f>_xlfn.IFS(B886="Serviço",SUMIFS($H887:H$1539,$C887:C$1539,$C886),B886="Insumo",F886*G886,B886="Etapa","")</f>
        <v>1.296</v>
      </c>
      <c r="I886" s="40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4.25" hidden="1" customHeight="1" outlineLevel="2" x14ac:dyDescent="0.3">
      <c r="A887" s="406">
        <f t="shared" si="28"/>
        <v>19</v>
      </c>
      <c r="B887" s="406" t="s">
        <v>1385</v>
      </c>
      <c r="C887" s="406" t="str">
        <f t="shared" si="31"/>
        <v>Rodapé de cerâmica h=10cm</v>
      </c>
      <c r="D887" s="406" t="s">
        <v>1282</v>
      </c>
      <c r="E887" s="407" t="str">
        <f>VLOOKUP(D887,Insumos!$B$1:$C$15011,2,FALSE)</f>
        <v>UN</v>
      </c>
      <c r="F887" s="416">
        <v>0.4</v>
      </c>
      <c r="G887" s="417">
        <f>VLOOKUP(D887,Insumos!$B$1:$D$15011,3,FALSE)</f>
        <v>0.08</v>
      </c>
      <c r="H887" s="415">
        <f>_xlfn.IFS(B887="Serviço",SUMIFS($H888:H$1539,$C888:C$1539,$C887),B887="Insumo",F887*G887,B887="Etapa","")</f>
        <v>3.2000000000000001E-2</v>
      </c>
      <c r="I887" s="40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4.25" hidden="1" customHeight="1" outlineLevel="2" x14ac:dyDescent="0.3">
      <c r="A888" s="406">
        <f t="shared" si="28"/>
        <v>24</v>
      </c>
      <c r="B888" s="406" t="s">
        <v>1385</v>
      </c>
      <c r="C888" s="406" t="str">
        <f t="shared" si="31"/>
        <v>Rodapé de cerâmica h=10cm</v>
      </c>
      <c r="D888" s="406" t="s">
        <v>1285</v>
      </c>
      <c r="E888" s="407" t="str">
        <f>VLOOKUP(D888,Insumos!$B$1:$C$15011,2,FALSE)</f>
        <v>KG</v>
      </c>
      <c r="F888" s="416">
        <v>0.05</v>
      </c>
      <c r="G888" s="417">
        <f>VLOOKUP(D888,Insumos!$B$1:$D$15011,3,FALSE)</f>
        <v>11.15</v>
      </c>
      <c r="H888" s="415">
        <f>_xlfn.IFS(B888="Serviço",SUMIFS($H889:H$1539,$C889:C$1539,$C888),B888="Insumo",F888*G888,B888="Etapa","")</f>
        <v>0.5575</v>
      </c>
      <c r="I888" s="40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4.25" hidden="1" customHeight="1" outlineLevel="1" x14ac:dyDescent="0.3">
      <c r="A889" s="406">
        <f t="shared" si="28"/>
        <v>1</v>
      </c>
      <c r="B889" s="406" t="s">
        <v>593</v>
      </c>
      <c r="C889" s="406" t="str">
        <f>IF(B889="serviço",D889,C883)</f>
        <v>Rodapé de porcelanato h=10cm</v>
      </c>
      <c r="D889" s="406" t="s">
        <v>841</v>
      </c>
      <c r="E889" s="407" t="e">
        <f>VLOOKUP(D889,Insumos!$B$1:$C$15011,2,FALSE)</f>
        <v>#N/A</v>
      </c>
      <c r="F889" s="406"/>
      <c r="G889" s="417" t="e">
        <f>VLOOKUP(D889,Insumos!$B$1:$D$15011,3,FALSE)</f>
        <v>#N/A</v>
      </c>
      <c r="H889" s="415">
        <f>_xlfn.IFS(B889="Serviço",SUMIFS($H890:H$1539,$C890:C$1539,$C889),B889="Insumo",F889*G889,B889="Etapa","")</f>
        <v>9.3490000000000002</v>
      </c>
      <c r="I889" s="408" t="s">
        <v>167</v>
      </c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4.25" hidden="1" customHeight="1" outlineLevel="2" x14ac:dyDescent="0.3">
      <c r="A890" s="406">
        <f t="shared" si="28"/>
        <v>4</v>
      </c>
      <c r="B890" s="406" t="s">
        <v>1385</v>
      </c>
      <c r="C890" s="406" t="str">
        <f t="shared" si="24"/>
        <v>Rodapé de porcelanato h=10cm</v>
      </c>
      <c r="D890" s="406" t="s">
        <v>1293</v>
      </c>
      <c r="E890" s="407" t="str">
        <f>VLOOKUP(D890,Insumos!$B$1:$C$15011,2,FALSE)</f>
        <v>M2</v>
      </c>
      <c r="F890" s="416">
        <v>0.11000000000000001</v>
      </c>
      <c r="G890" s="417">
        <f>VLOOKUP(D890,Insumos!$B$1:$D$15011,3,FALSE)</f>
        <v>67.849999999999994</v>
      </c>
      <c r="H890" s="415">
        <f>_xlfn.IFS(B890="Serviço",SUMIFS($H891:H$1539,$C891:C$1539,$C890),B890="Insumo",F890*G890,B890="Etapa","")</f>
        <v>7.4635000000000007</v>
      </c>
      <c r="I890" s="40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4.25" hidden="1" customHeight="1" outlineLevel="2" x14ac:dyDescent="0.3">
      <c r="A891" s="406">
        <f t="shared" si="28"/>
        <v>32</v>
      </c>
      <c r="B891" s="406" t="s">
        <v>1385</v>
      </c>
      <c r="C891" s="406" t="str">
        <f t="shared" si="24"/>
        <v>Rodapé de porcelanato h=10cm</v>
      </c>
      <c r="D891" s="406" t="s">
        <v>987</v>
      </c>
      <c r="E891" s="407" t="str">
        <f>VLOOKUP(D891,Insumos!$B$1:$C$15011,2,FALSE)</f>
        <v>KG</v>
      </c>
      <c r="F891" s="416">
        <v>0.9</v>
      </c>
      <c r="G891" s="417">
        <f>VLOOKUP(D891,Insumos!$B$1:$D$15011,3,FALSE)</f>
        <v>1.44</v>
      </c>
      <c r="H891" s="415">
        <f>_xlfn.IFS(B891="Serviço",SUMIFS($H892:H$1539,$C892:C$1539,$C891),B891="Insumo",F891*G891,B891="Etapa","")</f>
        <v>1.296</v>
      </c>
      <c r="I891" s="40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4.25" hidden="1" customHeight="1" outlineLevel="2" x14ac:dyDescent="0.3">
      <c r="A892" s="406">
        <f t="shared" si="28"/>
        <v>19</v>
      </c>
      <c r="B892" s="406" t="s">
        <v>1385</v>
      </c>
      <c r="C892" s="406" t="str">
        <f t="shared" si="24"/>
        <v>Rodapé de porcelanato h=10cm</v>
      </c>
      <c r="D892" s="406" t="s">
        <v>1282</v>
      </c>
      <c r="E892" s="407" t="str">
        <f>VLOOKUP(D892,Insumos!$B$1:$C$15011,2,FALSE)</f>
        <v>UN</v>
      </c>
      <c r="F892" s="416">
        <v>0.4</v>
      </c>
      <c r="G892" s="417">
        <f>VLOOKUP(D892,Insumos!$B$1:$D$15011,3,FALSE)</f>
        <v>0.08</v>
      </c>
      <c r="H892" s="415">
        <f>_xlfn.IFS(B892="Serviço",SUMIFS($H893:H$1539,$C893:C$1539,$C892),B892="Insumo",F892*G892,B892="Etapa","")</f>
        <v>3.2000000000000001E-2</v>
      </c>
      <c r="I892" s="40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4.25" hidden="1" customHeight="1" outlineLevel="2" x14ac:dyDescent="0.3">
      <c r="A893" s="406">
        <f t="shared" si="28"/>
        <v>24</v>
      </c>
      <c r="B893" s="406" t="s">
        <v>1385</v>
      </c>
      <c r="C893" s="406" t="str">
        <f t="shared" si="24"/>
        <v>Rodapé de porcelanato h=10cm</v>
      </c>
      <c r="D893" s="406" t="s">
        <v>1285</v>
      </c>
      <c r="E893" s="407" t="str">
        <f>VLOOKUP(D893,Insumos!$B$1:$C$15011,2,FALSE)</f>
        <v>KG</v>
      </c>
      <c r="F893" s="416">
        <v>0.05</v>
      </c>
      <c r="G893" s="417">
        <f>VLOOKUP(D893,Insumos!$B$1:$D$15011,3,FALSE)</f>
        <v>11.15</v>
      </c>
      <c r="H893" s="415">
        <f>_xlfn.IFS(B893="Serviço",SUMIFS($H894:H$1539,$C894:C$1539,$C893),B893="Insumo",F893*G893,B893="Etapa","")</f>
        <v>0.5575</v>
      </c>
      <c r="I893" s="40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4.25" hidden="1" customHeight="1" outlineLevel="1" x14ac:dyDescent="0.3">
      <c r="A894" s="406">
        <f t="shared" si="28"/>
        <v>1</v>
      </c>
      <c r="B894" s="406" t="s">
        <v>593</v>
      </c>
      <c r="C894" s="406" t="str">
        <f t="shared" si="24"/>
        <v>Rodapé de porcelanato h=15cm</v>
      </c>
      <c r="D894" s="406" t="s">
        <v>1492</v>
      </c>
      <c r="E894" s="407" t="e">
        <f>VLOOKUP(D894,Insumos!$B$1:$C$15011,2,FALSE)</f>
        <v>#N/A</v>
      </c>
      <c r="F894" s="406"/>
      <c r="G894" s="417" t="e">
        <f>VLOOKUP(D894,Insumos!$B$1:$D$15011,3,FALSE)</f>
        <v>#N/A</v>
      </c>
      <c r="H894" s="415">
        <f>_xlfn.IFS(B894="Serviço",SUMIFS($H895:H$1539,$C895:C$1539,$C894),B894="Insumo",F894*G894,B894="Etapa","")</f>
        <v>14.023499999999999</v>
      </c>
      <c r="I894" s="408" t="s">
        <v>167</v>
      </c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4.25" hidden="1" customHeight="1" outlineLevel="2" x14ac:dyDescent="0.3">
      <c r="A895" s="406">
        <f t="shared" si="28"/>
        <v>4</v>
      </c>
      <c r="B895" s="406" t="s">
        <v>1385</v>
      </c>
      <c r="C895" s="406" t="str">
        <f t="shared" si="24"/>
        <v>Rodapé de porcelanato h=15cm</v>
      </c>
      <c r="D895" s="406" t="s">
        <v>1293</v>
      </c>
      <c r="E895" s="407" t="str">
        <f>VLOOKUP(D895,Insumos!$B$1:$C$15011,2,FALSE)</f>
        <v>M2</v>
      </c>
      <c r="F895" s="416">
        <v>0.16500000000000001</v>
      </c>
      <c r="G895" s="417">
        <f>VLOOKUP(D895,Insumos!$B$1:$D$15011,3,FALSE)</f>
        <v>67.849999999999994</v>
      </c>
      <c r="H895" s="415">
        <f>_xlfn.IFS(B895="Serviço",SUMIFS($H896:H$1539,$C896:C$1539,$C895),B895="Insumo",F895*G895,B895="Etapa","")</f>
        <v>11.19525</v>
      </c>
      <c r="I895" s="40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4.25" hidden="1" customHeight="1" outlineLevel="2" x14ac:dyDescent="0.3">
      <c r="A896" s="406">
        <f t="shared" si="28"/>
        <v>32</v>
      </c>
      <c r="B896" s="406" t="s">
        <v>1385</v>
      </c>
      <c r="C896" s="406" t="str">
        <f t="shared" si="24"/>
        <v>Rodapé de porcelanato h=15cm</v>
      </c>
      <c r="D896" s="406" t="s">
        <v>987</v>
      </c>
      <c r="E896" s="407" t="str">
        <f>VLOOKUP(D896,Insumos!$B$1:$C$15011,2,FALSE)</f>
        <v>KG</v>
      </c>
      <c r="F896" s="416">
        <v>1.3499999999999999</v>
      </c>
      <c r="G896" s="417">
        <f>VLOOKUP(D896,Insumos!$B$1:$D$15011,3,FALSE)</f>
        <v>1.44</v>
      </c>
      <c r="H896" s="415">
        <f>_xlfn.IFS(B896="Serviço",SUMIFS($H897:H$1539,$C897:C$1539,$C896),B896="Insumo",F896*G896,B896="Etapa","")</f>
        <v>1.9439999999999997</v>
      </c>
      <c r="I896" s="40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4.25" hidden="1" customHeight="1" outlineLevel="2" x14ac:dyDescent="0.3">
      <c r="A897" s="406">
        <f t="shared" si="28"/>
        <v>19</v>
      </c>
      <c r="B897" s="406" t="s">
        <v>1385</v>
      </c>
      <c r="C897" s="406" t="str">
        <f t="shared" si="24"/>
        <v>Rodapé de porcelanato h=15cm</v>
      </c>
      <c r="D897" s="406" t="s">
        <v>1282</v>
      </c>
      <c r="E897" s="407" t="str">
        <f>VLOOKUP(D897,Insumos!$B$1:$C$15011,2,FALSE)</f>
        <v>UN</v>
      </c>
      <c r="F897" s="416">
        <v>0.6</v>
      </c>
      <c r="G897" s="417">
        <f>VLOOKUP(D897,Insumos!$B$1:$D$15011,3,FALSE)</f>
        <v>0.08</v>
      </c>
      <c r="H897" s="415">
        <f>_xlfn.IFS(B897="Serviço",SUMIFS($H898:H$1539,$C898:C$1539,$C897),B897="Insumo",F897*G897,B897="Etapa","")</f>
        <v>4.8000000000000001E-2</v>
      </c>
      <c r="I897" s="40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4.25" hidden="1" customHeight="1" outlineLevel="2" x14ac:dyDescent="0.3">
      <c r="A898" s="406">
        <f t="shared" ref="A898:A961" si="32">COUNTIFS($D$2:$D$1438,D898,$B$2:$B$1438,B898)</f>
        <v>24</v>
      </c>
      <c r="B898" s="406" t="s">
        <v>1385</v>
      </c>
      <c r="C898" s="406" t="str">
        <f t="shared" si="24"/>
        <v>Rodapé de porcelanato h=15cm</v>
      </c>
      <c r="D898" s="406" t="s">
        <v>1285</v>
      </c>
      <c r="E898" s="407" t="str">
        <f>VLOOKUP(D898,Insumos!$B$1:$C$15011,2,FALSE)</f>
        <v>KG</v>
      </c>
      <c r="F898" s="416">
        <v>7.4999999999999997E-2</v>
      </c>
      <c r="G898" s="417">
        <f>VLOOKUP(D898,Insumos!$B$1:$D$15011,3,FALSE)</f>
        <v>11.15</v>
      </c>
      <c r="H898" s="415">
        <f>_xlfn.IFS(B898="Serviço",SUMIFS($H899:H$1539,$C899:C$1539,$C898),B898="Insumo",F898*G898,B898="Etapa","")</f>
        <v>0.83625000000000005</v>
      </c>
      <c r="I898" s="40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4.25" hidden="1" customHeight="1" outlineLevel="1" x14ac:dyDescent="0.3">
      <c r="A899" s="406">
        <f t="shared" si="32"/>
        <v>1</v>
      </c>
      <c r="B899" s="406" t="s">
        <v>593</v>
      </c>
      <c r="C899" s="406" t="str">
        <f t="shared" si="24"/>
        <v>Rodapé de porcelanato h=16,5cm</v>
      </c>
      <c r="D899" s="406" t="s">
        <v>1493</v>
      </c>
      <c r="E899" s="407" t="e">
        <f>VLOOKUP(D899,Insumos!$B$1:$C$15011,2,FALSE)</f>
        <v>#N/A</v>
      </c>
      <c r="F899" s="406"/>
      <c r="G899" s="417" t="e">
        <f>VLOOKUP(D899,Insumos!$B$1:$D$15011,3,FALSE)</f>
        <v>#N/A</v>
      </c>
      <c r="H899" s="415">
        <f>_xlfn.IFS(B899="Serviço",SUMIFS($H900:H$1539,$C900:C$1539,$C899),B899="Insumo",F899*G899,B899="Etapa","")</f>
        <v>15.425850000000001</v>
      </c>
      <c r="I899" s="408" t="s">
        <v>167</v>
      </c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4.25" hidden="1" customHeight="1" outlineLevel="2" x14ac:dyDescent="0.3">
      <c r="A900" s="406">
        <f t="shared" si="32"/>
        <v>4</v>
      </c>
      <c r="B900" s="406" t="s">
        <v>1385</v>
      </c>
      <c r="C900" s="406" t="str">
        <f t="shared" si="24"/>
        <v>Rodapé de porcelanato h=16,5cm</v>
      </c>
      <c r="D900" s="406" t="s">
        <v>1293</v>
      </c>
      <c r="E900" s="407" t="str">
        <f>VLOOKUP(D900,Insumos!$B$1:$C$15011,2,FALSE)</f>
        <v>M2</v>
      </c>
      <c r="F900" s="416">
        <v>0.18150000000000002</v>
      </c>
      <c r="G900" s="417">
        <f>VLOOKUP(D900,Insumos!$B$1:$D$15011,3,FALSE)</f>
        <v>67.849999999999994</v>
      </c>
      <c r="H900" s="415">
        <f>_xlfn.IFS(B900="Serviço",SUMIFS($H901:H$1539,$C901:C$1539,$C900),B900="Insumo",F900*G900,B900="Etapa","")</f>
        <v>12.314775000000001</v>
      </c>
      <c r="I900" s="40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4.25" hidden="1" customHeight="1" outlineLevel="2" x14ac:dyDescent="0.3">
      <c r="A901" s="406">
        <f t="shared" si="32"/>
        <v>32</v>
      </c>
      <c r="B901" s="406" t="s">
        <v>1385</v>
      </c>
      <c r="C901" s="406" t="str">
        <f t="shared" si="24"/>
        <v>Rodapé de porcelanato h=16,5cm</v>
      </c>
      <c r="D901" s="406" t="s">
        <v>987</v>
      </c>
      <c r="E901" s="407" t="str">
        <f>VLOOKUP(D901,Insumos!$B$1:$C$15011,2,FALSE)</f>
        <v>KG</v>
      </c>
      <c r="F901" s="416">
        <v>1.4850000000000001</v>
      </c>
      <c r="G901" s="417">
        <f>VLOOKUP(D901,Insumos!$B$1:$D$15011,3,FALSE)</f>
        <v>1.44</v>
      </c>
      <c r="H901" s="415">
        <f>_xlfn.IFS(B901="Serviço",SUMIFS($H902:H$1539,$C902:C$1539,$C901),B901="Insumo",F901*G901,B901="Etapa","")</f>
        <v>2.1383999999999999</v>
      </c>
      <c r="I901" s="40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4.25" hidden="1" customHeight="1" outlineLevel="2" x14ac:dyDescent="0.3">
      <c r="A902" s="406">
        <f t="shared" si="32"/>
        <v>19</v>
      </c>
      <c r="B902" s="406" t="s">
        <v>1385</v>
      </c>
      <c r="C902" s="406" t="str">
        <f t="shared" si="24"/>
        <v>Rodapé de porcelanato h=16,5cm</v>
      </c>
      <c r="D902" s="406" t="s">
        <v>1282</v>
      </c>
      <c r="E902" s="407" t="str">
        <f>VLOOKUP(D902,Insumos!$B$1:$C$15011,2,FALSE)</f>
        <v>UN</v>
      </c>
      <c r="F902" s="416">
        <v>0.66</v>
      </c>
      <c r="G902" s="417">
        <f>VLOOKUP(D902,Insumos!$B$1:$D$15011,3,FALSE)</f>
        <v>0.08</v>
      </c>
      <c r="H902" s="415">
        <f>_xlfn.IFS(B902="Serviço",SUMIFS($H903:H$1539,$C903:C$1539,$C902),B902="Insumo",F902*G902,B902="Etapa","")</f>
        <v>5.2800000000000007E-2</v>
      </c>
      <c r="I902" s="40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4.25" hidden="1" customHeight="1" outlineLevel="2" x14ac:dyDescent="0.3">
      <c r="A903" s="406">
        <f t="shared" si="32"/>
        <v>24</v>
      </c>
      <c r="B903" s="406" t="s">
        <v>1385</v>
      </c>
      <c r="C903" s="406" t="str">
        <f t="shared" si="24"/>
        <v>Rodapé de porcelanato h=16,5cm</v>
      </c>
      <c r="D903" s="406" t="s">
        <v>1285</v>
      </c>
      <c r="E903" s="407" t="str">
        <f>VLOOKUP(D903,Insumos!$B$1:$C$15011,2,FALSE)</f>
        <v>KG</v>
      </c>
      <c r="F903" s="416">
        <v>8.2500000000000004E-2</v>
      </c>
      <c r="G903" s="417">
        <f>VLOOKUP(D903,Insumos!$B$1:$D$15011,3,FALSE)</f>
        <v>11.15</v>
      </c>
      <c r="H903" s="415">
        <f>_xlfn.IFS(B903="Serviço",SUMIFS($H904:H$1539,$C904:C$1539,$C903),B903="Insumo",F903*G903,B903="Etapa","")</f>
        <v>0.91987500000000011</v>
      </c>
      <c r="I903" s="40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4.25" hidden="1" customHeight="1" outlineLevel="1" x14ac:dyDescent="0.3">
      <c r="A904" s="406">
        <f t="shared" si="32"/>
        <v>1</v>
      </c>
      <c r="B904" s="406" t="s">
        <v>593</v>
      </c>
      <c r="C904" s="406" t="str">
        <f t="shared" si="24"/>
        <v>Soleira em pedra natural, largura 15cm - espessura 2cm</v>
      </c>
      <c r="D904" s="406" t="s">
        <v>1494</v>
      </c>
      <c r="E904" s="407" t="e">
        <f>VLOOKUP(D904,Insumos!$B$1:$C$15011,2,FALSE)</f>
        <v>#N/A</v>
      </c>
      <c r="F904" s="406"/>
      <c r="G904" s="417" t="e">
        <f>VLOOKUP(D904,Insumos!$B$1:$D$15011,3,FALSE)</f>
        <v>#N/A</v>
      </c>
      <c r="H904" s="415">
        <f>_xlfn.IFS(B904="Serviço",SUMIFS($H905:H$1539,$C905:C$1539,$C904),B904="Insumo",F904*G904,B904="Etapa","")</f>
        <v>579.35760000000005</v>
      </c>
      <c r="I904" s="408" t="s">
        <v>167</v>
      </c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4.25" hidden="1" customHeight="1" outlineLevel="2" x14ac:dyDescent="0.3">
      <c r="A905" s="406">
        <f t="shared" si="32"/>
        <v>7</v>
      </c>
      <c r="B905" s="406" t="s">
        <v>1385</v>
      </c>
      <c r="C905" s="406" t="str">
        <f t="shared" si="24"/>
        <v>Soleira em pedra natural, largura 15cm - espessura 2cm</v>
      </c>
      <c r="D905" s="406" t="s">
        <v>1257</v>
      </c>
      <c r="E905" s="407" t="str">
        <f>VLOOKUP(D905,Insumos!$B$1:$C$15011,2,FALSE)</f>
        <v>M2</v>
      </c>
      <c r="F905" s="416">
        <v>1.05</v>
      </c>
      <c r="G905" s="417">
        <f>VLOOKUP(D905,Insumos!$B$1:$D$15011,3,FALSE)</f>
        <v>550</v>
      </c>
      <c r="H905" s="415">
        <f>_xlfn.IFS(B905="Serviço",SUMIFS($H906:H$1539,$C906:C$1539,$C905),B905="Insumo",F905*G905,B905="Etapa","")</f>
        <v>577.5</v>
      </c>
      <c r="I905" s="408"/>
      <c r="J905" s="61"/>
      <c r="K905" s="135"/>
      <c r="L905" s="61"/>
      <c r="M905" s="423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4.25" hidden="1" customHeight="1" outlineLevel="2" x14ac:dyDescent="0.3">
      <c r="A906" s="406">
        <f t="shared" si="32"/>
        <v>32</v>
      </c>
      <c r="B906" s="406" t="s">
        <v>1385</v>
      </c>
      <c r="C906" s="406" t="str">
        <f t="shared" si="24"/>
        <v>Soleira em pedra natural, largura 15cm - espessura 2cm</v>
      </c>
      <c r="D906" s="406" t="s">
        <v>987</v>
      </c>
      <c r="E906" s="407" t="str">
        <f>VLOOKUP(D906,Insumos!$B$1:$C$15011,2,FALSE)</f>
        <v>KG</v>
      </c>
      <c r="F906" s="416">
        <v>1.29</v>
      </c>
      <c r="G906" s="417">
        <f>VLOOKUP(D906,Insumos!$B$1:$D$15011,3,FALSE)</f>
        <v>1.44</v>
      </c>
      <c r="H906" s="415">
        <f>_xlfn.IFS(B906="Serviço",SUMIFS($H907:H$1539,$C907:C$1539,$C906),B906="Insumo",F906*G906,B906="Etapa","")</f>
        <v>1.8575999999999999</v>
      </c>
      <c r="I906" s="408"/>
      <c r="J906" s="61"/>
      <c r="K906" s="135"/>
      <c r="L906" s="61"/>
      <c r="M906" s="423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4.25" hidden="1" customHeight="1" outlineLevel="1" x14ac:dyDescent="0.3">
      <c r="A907" s="406">
        <f t="shared" si="32"/>
        <v>1</v>
      </c>
      <c r="B907" s="406" t="s">
        <v>593</v>
      </c>
      <c r="C907" s="406" t="str">
        <f t="shared" si="24"/>
        <v>Piso em concreto intertravado</v>
      </c>
      <c r="D907" s="406" t="s">
        <v>1495</v>
      </c>
      <c r="E907" s="407" t="e">
        <f>VLOOKUP(D907,Insumos!$B$1:$C$15011,2,FALSE)</f>
        <v>#N/A</v>
      </c>
      <c r="F907" s="406"/>
      <c r="G907" s="417" t="e">
        <f>VLOOKUP(D907,Insumos!$B$1:$D$15011,3,FALSE)</f>
        <v>#N/A</v>
      </c>
      <c r="H907" s="415">
        <f>_xlfn.IFS(B907="Serviço",SUMIFS($H908:H$1539,$C908:C$1539,$C907),B907="Insumo",F907*G907,B907="Etapa","")</f>
        <v>81.252686000000011</v>
      </c>
      <c r="I907" s="408" t="s">
        <v>167</v>
      </c>
      <c r="J907" s="61"/>
      <c r="K907" s="61"/>
      <c r="L907" s="61"/>
      <c r="M907" s="423" t="e">
        <f>K907*G907</f>
        <v>#N/A</v>
      </c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4.25" hidden="1" customHeight="1" outlineLevel="2" x14ac:dyDescent="0.3">
      <c r="A908" s="406">
        <f t="shared" si="32"/>
        <v>2</v>
      </c>
      <c r="B908" s="406" t="s">
        <v>1385</v>
      </c>
      <c r="C908" s="406" t="str">
        <f t="shared" si="24"/>
        <v>Piso em concreto intertravado</v>
      </c>
      <c r="D908" s="406" t="s">
        <v>1003</v>
      </c>
      <c r="E908" s="407" t="str">
        <f>VLOOKUP(D908,Insumos!$B$1:$C$15011,2,FALSE)</f>
        <v>M2</v>
      </c>
      <c r="F908" s="416">
        <v>1.05</v>
      </c>
      <c r="G908" s="417">
        <f>VLOOKUP(D908,Insumos!$B$1:$D$15011,3,FALSE)</f>
        <v>65.900000000000006</v>
      </c>
      <c r="H908" s="415">
        <f>_xlfn.IFS(B908="Serviço",SUMIFS($H909:H$1539,$C909:C$1539,$C908),B908="Insumo",F908*G908,B908="Etapa","")</f>
        <v>69.195000000000007</v>
      </c>
      <c r="I908" s="408"/>
      <c r="J908" s="61"/>
      <c r="K908" s="135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4.25" hidden="1" customHeight="1" outlineLevel="2" x14ac:dyDescent="0.3">
      <c r="A909" s="406">
        <f t="shared" si="32"/>
        <v>3</v>
      </c>
      <c r="B909" s="406" t="s">
        <v>1385</v>
      </c>
      <c r="C909" s="406" t="str">
        <f t="shared" si="24"/>
        <v>Piso em concreto intertravado</v>
      </c>
      <c r="D909" s="406" t="s">
        <v>1238</v>
      </c>
      <c r="E909" s="407" t="str">
        <f>VLOOKUP(D909,Insumos!$B$1:$C$15011,2,FALSE)</f>
        <v>M3</v>
      </c>
      <c r="F909" s="416">
        <v>6.6E-3</v>
      </c>
      <c r="G909" s="417">
        <f>VLOOKUP(D909,Insumos!$B$1:$D$15011,3,FALSE)</f>
        <v>105.71</v>
      </c>
      <c r="H909" s="415">
        <f>_xlfn.IFS(B909="Serviço",SUMIFS($H910:H$1539,$C910:C$1539,$C909),B909="Insumo",F909*G909,B909="Etapa","")</f>
        <v>0.69768599999999992</v>
      </c>
      <c r="I909" s="40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4.25" hidden="1" customHeight="1" outlineLevel="2" x14ac:dyDescent="0.3">
      <c r="A910" s="406">
        <f t="shared" si="32"/>
        <v>5</v>
      </c>
      <c r="B910" s="406" t="s">
        <v>1385</v>
      </c>
      <c r="C910" s="406" t="str">
        <f t="shared" si="24"/>
        <v>Piso em concreto intertravado</v>
      </c>
      <c r="D910" s="406" t="s">
        <v>1234</v>
      </c>
      <c r="E910" s="407" t="str">
        <f>VLOOKUP(D910,Insumos!$B$1:$C$15011,2,FALSE)</f>
        <v>M3</v>
      </c>
      <c r="F910" s="416">
        <v>5.6800000000000003E-2</v>
      </c>
      <c r="G910" s="417">
        <f>VLOOKUP(D910,Insumos!$B$1:$D$15011,3,FALSE)</f>
        <v>200</v>
      </c>
      <c r="H910" s="415">
        <f>_xlfn.IFS(B910="Serviço",SUMIFS($H911:H$1539,$C911:C$1539,$C910),B910="Insumo",F910*G910,B910="Etapa","")</f>
        <v>11.360000000000001</v>
      </c>
      <c r="I910" s="40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4.25" customHeight="1" collapsed="1" x14ac:dyDescent="0.3">
      <c r="A911" s="413">
        <f t="shared" si="32"/>
        <v>1</v>
      </c>
      <c r="B911" s="413" t="s">
        <v>591</v>
      </c>
      <c r="C911" s="413" t="str">
        <f t="shared" si="24"/>
        <v>Piso em concreto intertravado</v>
      </c>
      <c r="D911" s="413" t="s">
        <v>46</v>
      </c>
      <c r="E911" s="407" t="e">
        <f>VLOOKUP(D911,Insumos!$B$1:$C$15011,2,FALSE)</f>
        <v>#N/A</v>
      </c>
      <c r="F911" s="415"/>
      <c r="G911" s="417" t="e">
        <f>VLOOKUP(D911,Insumos!$B$1:$D$15011,3,FALSE)</f>
        <v>#N/A</v>
      </c>
      <c r="H911" s="415" t="str">
        <f>_xlfn.IFS(B911="Serviço",SUMIFS($H912:H$1539,$C912:C$1539,$C911),B911="Insumo",F911*G911,B911="Etapa","")</f>
        <v/>
      </c>
      <c r="I911" s="415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4.25" hidden="1" customHeight="1" outlineLevel="1" x14ac:dyDescent="0.3">
      <c r="A912" s="406">
        <f t="shared" si="32"/>
        <v>1</v>
      </c>
      <c r="B912" s="406" t="s">
        <v>593</v>
      </c>
      <c r="C912" s="406" t="str">
        <f>IF(B912="serviço",D912,C911)</f>
        <v>Pintura em tinta para piso, Aplicação Manual, 2 Demãos</v>
      </c>
      <c r="D912" s="406" t="s">
        <v>4824</v>
      </c>
      <c r="E912" s="407" t="e">
        <f>VLOOKUP(D912,Insumos!$B$1:$C$15011,2,FALSE)</f>
        <v>#N/A</v>
      </c>
      <c r="F912" s="406"/>
      <c r="G912" s="417" t="e">
        <f>VLOOKUP(D912,Insumos!$B$1:$D$15011,3,FALSE)</f>
        <v>#N/A</v>
      </c>
      <c r="H912" s="415">
        <f>_xlfn.IFS(B912="Serviço",SUMIFS($H913:H$1539,$C913:C$1539,$C912),B912="Insumo",F912*G912,B912="Etapa","")</f>
        <v>9.7726000000000006</v>
      </c>
      <c r="I912" s="408" t="s">
        <v>167</v>
      </c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4.25" hidden="1" customHeight="1" outlineLevel="2" x14ac:dyDescent="0.3">
      <c r="A913" s="406">
        <f t="shared" si="32"/>
        <v>5</v>
      </c>
      <c r="B913" s="406" t="s">
        <v>1385</v>
      </c>
      <c r="C913" s="406" t="str">
        <f t="shared" ref="C913:C914" si="33">IF(B913="serviço",D913,C912)</f>
        <v>Pintura em tinta para piso, Aplicação Manual, 2 Demãos</v>
      </c>
      <c r="D913" s="406" t="s">
        <v>1223</v>
      </c>
      <c r="E913" s="407" t="str">
        <f>VLOOKUP(D913,Insumos!$B$1:$C$15011,2,FALSE)</f>
        <v>UN</v>
      </c>
      <c r="F913" s="416">
        <v>0.01</v>
      </c>
      <c r="G913" s="417">
        <f>VLOOKUP(D913,Insumos!$B$1:$D$15011,3,FALSE)</f>
        <v>11.26</v>
      </c>
      <c r="H913" s="415">
        <f>_xlfn.IFS(B913="Serviço",SUMIFS($H914:H$1539,$C914:C$1539,$C913),B913="Insumo",F913*G913,B913="Etapa","")</f>
        <v>0.11260000000000001</v>
      </c>
      <c r="I913" s="40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4.25" hidden="1" customHeight="1" outlineLevel="2" x14ac:dyDescent="0.3">
      <c r="A914" s="406">
        <f t="shared" si="32"/>
        <v>1</v>
      </c>
      <c r="B914" s="406" t="s">
        <v>1385</v>
      </c>
      <c r="C914" s="406" t="str">
        <f t="shared" si="33"/>
        <v>Pintura em tinta para piso, Aplicação Manual, 2 Demãos</v>
      </c>
      <c r="D914" s="406" t="s">
        <v>4825</v>
      </c>
      <c r="E914" s="407" t="str">
        <f>VLOOKUP(D914,Insumos!$B$1:$C$15011,2,FALSE)</f>
        <v>L</v>
      </c>
      <c r="F914" s="416">
        <v>0.48299999999999998</v>
      </c>
      <c r="G914" s="417">
        <f>VLOOKUP(D914,Insumos!$B$1:$D$15011,3,FALSE)</f>
        <v>20</v>
      </c>
      <c r="H914" s="415">
        <f>_xlfn.IFS(B914="Serviço",SUMIFS($H915:H$1539,$C915:C$1539,$C914),B914="Insumo",F914*G914,B914="Etapa","")</f>
        <v>9.66</v>
      </c>
      <c r="I914" s="40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4.25" hidden="1" customHeight="1" outlineLevel="1" x14ac:dyDescent="0.3">
      <c r="A915" s="406">
        <f t="shared" si="32"/>
        <v>1</v>
      </c>
      <c r="B915" s="406" t="s">
        <v>593</v>
      </c>
      <c r="C915" s="406" t="str">
        <f>IF(B915="serviço",D915,#REF!)</f>
        <v>Pintura em Resina para demarcação de vagas em piso, 1 demão</v>
      </c>
      <c r="D915" s="406" t="s">
        <v>853</v>
      </c>
      <c r="E915" s="407" t="e">
        <f>VLOOKUP(D915,Insumos!$B$1:$C$15011,2,FALSE)</f>
        <v>#N/A</v>
      </c>
      <c r="F915" s="406"/>
      <c r="G915" s="417" t="e">
        <f>VLOOKUP(D915,Insumos!$B$1:$D$15011,3,FALSE)</f>
        <v>#N/A</v>
      </c>
      <c r="H915" s="415">
        <f>_xlfn.IFS(B915="Serviço",SUMIFS($H916:H$1539,$C916:C$1539,$C915),B915="Insumo",F915*G915,B915="Etapa","")</f>
        <v>6.0553933333333338</v>
      </c>
      <c r="I915" s="408" t="s">
        <v>167</v>
      </c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4.25" hidden="1" customHeight="1" outlineLevel="2" x14ac:dyDescent="0.3">
      <c r="A916" s="406">
        <f t="shared" si="32"/>
        <v>4</v>
      </c>
      <c r="B916" s="406" t="s">
        <v>1385</v>
      </c>
      <c r="C916" s="406" t="str">
        <f t="shared" si="24"/>
        <v>Pintura em Resina para demarcação de vagas em piso, 1 demão</v>
      </c>
      <c r="D916" s="406" t="s">
        <v>1357</v>
      </c>
      <c r="E916" s="407" t="str">
        <f>VLOOKUP(D916,Insumos!$B$1:$C$15011,2,FALSE)</f>
        <v>L</v>
      </c>
      <c r="F916" s="416">
        <v>2.1000000000000001E-2</v>
      </c>
      <c r="G916" s="417">
        <f>VLOOKUP(D916,Insumos!$B$1:$D$15011,3,FALSE)</f>
        <v>21.99</v>
      </c>
      <c r="H916" s="415">
        <f>_xlfn.IFS(B916="Serviço",SUMIFS($H917:H$1539,$C917:C$1539,$C916),B916="Insumo",F916*G916,B916="Etapa","")</f>
        <v>0.46178999999999998</v>
      </c>
      <c r="I916" s="40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4.25" hidden="1" customHeight="1" outlineLevel="2" x14ac:dyDescent="0.3">
      <c r="A917" s="406">
        <f t="shared" si="32"/>
        <v>5</v>
      </c>
      <c r="B917" s="406" t="s">
        <v>1385</v>
      </c>
      <c r="C917" s="406" t="str">
        <f t="shared" si="24"/>
        <v>Pintura em Resina para demarcação de vagas em piso, 1 demão</v>
      </c>
      <c r="D917" s="406" t="s">
        <v>1223</v>
      </c>
      <c r="E917" s="407" t="str">
        <f>VLOOKUP(D917,Insumos!$B$1:$C$15011,2,FALSE)</f>
        <v>UN</v>
      </c>
      <c r="F917" s="416">
        <v>1.2E-2</v>
      </c>
      <c r="G917" s="417">
        <f>VLOOKUP(D917,Insumos!$B$1:$D$15011,3,FALSE)</f>
        <v>11.26</v>
      </c>
      <c r="H917" s="415">
        <f>_xlfn.IFS(B917="Serviço",SUMIFS($H918:H$1539,$C918:C$1539,$C917),B917="Insumo",F917*G917,B917="Etapa","")</f>
        <v>0.13511999999999999</v>
      </c>
      <c r="I917" s="40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4.25" hidden="1" customHeight="1" outlineLevel="2" x14ac:dyDescent="0.3">
      <c r="A918" s="406">
        <f t="shared" si="32"/>
        <v>1</v>
      </c>
      <c r="B918" s="406" t="s">
        <v>1385</v>
      </c>
      <c r="C918" s="406" t="str">
        <f t="shared" si="24"/>
        <v>Pintura em Resina para demarcação de vagas em piso, 1 demão</v>
      </c>
      <c r="D918" s="406" t="s">
        <v>1374</v>
      </c>
      <c r="E918" s="407" t="str">
        <f>VLOOKUP(D918,Insumos!$B$1:$C$15011,2,FALSE)</f>
        <v>L</v>
      </c>
      <c r="F918" s="416">
        <v>0.23722222222222222</v>
      </c>
      <c r="G918" s="417">
        <f>VLOOKUP(D918,Insumos!$B$1:$D$15011,3,FALSE)</f>
        <v>23.01</v>
      </c>
      <c r="H918" s="415">
        <f>_xlfn.IFS(B918="Serviço",SUMIFS($H919:H$1539,$C919:C$1539,$C918),B918="Insumo",F918*G918,B918="Etapa","")</f>
        <v>5.4584833333333336</v>
      </c>
      <c r="I918" s="40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4.25" hidden="1" customHeight="1" outlineLevel="1" x14ac:dyDescent="0.3">
      <c r="A919" s="406">
        <f t="shared" si="32"/>
        <v>1</v>
      </c>
      <c r="B919" s="406" t="s">
        <v>593</v>
      </c>
      <c r="C919" s="406" t="str">
        <f>IF(B919="serviço",D919,C918)</f>
        <v>Pintura em Resina em Piso, Aplicação Manual, 2 Demãos</v>
      </c>
      <c r="D919" s="406" t="s">
        <v>854</v>
      </c>
      <c r="E919" s="407" t="e">
        <f>VLOOKUP(D919,Insumos!$B$1:$C$15011,2,FALSE)</f>
        <v>#N/A</v>
      </c>
      <c r="F919" s="406"/>
      <c r="G919" s="417" t="e">
        <f>VLOOKUP(D919,Insumos!$B$1:$D$15011,3,FALSE)</f>
        <v>#N/A</v>
      </c>
      <c r="H919" s="415">
        <f>_xlfn.IFS(B919="Serviço",SUMIFS($H920:H$1539,$C920:C$1539,$C919),B919="Insumo",F919*G919,B919="Etapa","")</f>
        <v>77.910935999999992</v>
      </c>
      <c r="I919" s="408" t="s">
        <v>167</v>
      </c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4.25" hidden="1" customHeight="1" outlineLevel="2" x14ac:dyDescent="0.3">
      <c r="A920" s="406">
        <f t="shared" si="32"/>
        <v>1</v>
      </c>
      <c r="B920" s="406" t="s">
        <v>1385</v>
      </c>
      <c r="C920" s="406" t="str">
        <f t="shared" si="24"/>
        <v>Pintura em Resina em Piso, Aplicação Manual, 2 Demãos</v>
      </c>
      <c r="D920" s="406" t="s">
        <v>1358</v>
      </c>
      <c r="E920" s="407" t="str">
        <f>VLOOKUP(D920,Insumos!$B$1:$C$15011,2,FALSE)</f>
        <v>L</v>
      </c>
      <c r="F920" s="416">
        <v>6.4000000000000001E-2</v>
      </c>
      <c r="G920" s="417">
        <f>VLOOKUP(D920,Insumos!$B$1:$D$15011,3,FALSE)</f>
        <v>50.12</v>
      </c>
      <c r="H920" s="415">
        <f>_xlfn.IFS(B920="Serviço",SUMIFS($H921:H$1539,$C921:C$1539,$C920),B920="Insumo",F920*G920,B920="Etapa","")</f>
        <v>3.2076799999999999</v>
      </c>
      <c r="I920" s="40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4.25" hidden="1" customHeight="1" outlineLevel="2" x14ac:dyDescent="0.3">
      <c r="A921" s="406">
        <f t="shared" si="32"/>
        <v>5</v>
      </c>
      <c r="B921" s="406" t="s">
        <v>1385</v>
      </c>
      <c r="C921" s="406" t="str">
        <f t="shared" si="24"/>
        <v>Pintura em Resina em Piso, Aplicação Manual, 2 Demãos</v>
      </c>
      <c r="D921" s="406" t="s">
        <v>1223</v>
      </c>
      <c r="E921" s="407" t="str">
        <f>VLOOKUP(D921,Insumos!$B$1:$C$15011,2,FALSE)</f>
        <v>UN</v>
      </c>
      <c r="F921" s="416">
        <v>0.01</v>
      </c>
      <c r="G921" s="417">
        <f>VLOOKUP(D921,Insumos!$B$1:$D$15011,3,FALSE)</f>
        <v>11.26</v>
      </c>
      <c r="H921" s="415">
        <f>_xlfn.IFS(B921="Serviço",SUMIFS($H922:H$1539,$C922:C$1539,$C921),B921="Insumo",F921*G921,B921="Etapa","")</f>
        <v>0.11260000000000001</v>
      </c>
      <c r="I921" s="40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4.25" hidden="1" customHeight="1" outlineLevel="2" x14ac:dyDescent="0.3">
      <c r="A922" s="406">
        <f t="shared" si="32"/>
        <v>1</v>
      </c>
      <c r="B922" s="406" t="s">
        <v>1385</v>
      </c>
      <c r="C922" s="406" t="str">
        <f t="shared" si="24"/>
        <v>Pintura em Resina em Piso, Aplicação Manual, 2 Demãos</v>
      </c>
      <c r="D922" s="406" t="s">
        <v>1365</v>
      </c>
      <c r="E922" s="407" t="str">
        <f>VLOOKUP(D922,Insumos!$B$1:$C$15011,2,FALSE)</f>
        <v>L</v>
      </c>
      <c r="F922" s="416">
        <v>0.2016</v>
      </c>
      <c r="G922" s="417">
        <f>VLOOKUP(D922,Insumos!$B$1:$D$15011,3,FALSE)</f>
        <v>125.81</v>
      </c>
      <c r="H922" s="415">
        <f>_xlfn.IFS(B922="Serviço",SUMIFS($H923:H$1539,$C923:C$1539,$C922),B922="Insumo",F922*G922,B922="Etapa","")</f>
        <v>25.363296000000002</v>
      </c>
      <c r="I922" s="40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4.25" hidden="1" customHeight="1" outlineLevel="2" x14ac:dyDescent="0.3">
      <c r="A923" s="406">
        <f t="shared" si="32"/>
        <v>1</v>
      </c>
      <c r="B923" s="406" t="s">
        <v>1385</v>
      </c>
      <c r="C923" s="406" t="str">
        <f t="shared" si="24"/>
        <v>Pintura em Resina em Piso, Aplicação Manual, 2 Demãos</v>
      </c>
      <c r="D923" s="406" t="s">
        <v>1377</v>
      </c>
      <c r="E923" s="407" t="str">
        <f>VLOOKUP(D923,Insumos!$B$1:$C$15011,2,FALSE)</f>
        <v>L</v>
      </c>
      <c r="F923" s="416">
        <v>0.48299999999999998</v>
      </c>
      <c r="G923" s="417">
        <f>VLOOKUP(D923,Insumos!$B$1:$D$15011,3,FALSE)</f>
        <v>101.92</v>
      </c>
      <c r="H923" s="415">
        <f>_xlfn.IFS(B923="Serviço",SUMIFS($H924:H$1539,$C924:C$1539,$C923),B923="Insumo",F923*G923,B923="Etapa","")</f>
        <v>49.227359999999997</v>
      </c>
      <c r="I923" s="40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4.25" hidden="1" customHeight="1" outlineLevel="1" x14ac:dyDescent="0.3">
      <c r="A924" s="406">
        <f t="shared" si="32"/>
        <v>1</v>
      </c>
      <c r="B924" s="406" t="s">
        <v>593</v>
      </c>
      <c r="C924" s="406" t="str">
        <f t="shared" si="24"/>
        <v>Pintura em Látex Acrilica para demarcação de vagas em piso, 1 demão</v>
      </c>
      <c r="D924" s="406" t="s">
        <v>1496</v>
      </c>
      <c r="E924" s="407" t="e">
        <f>VLOOKUP(D924,Insumos!$B$1:$C$15011,2,FALSE)</f>
        <v>#N/A</v>
      </c>
      <c r="F924" s="406"/>
      <c r="G924" s="417" t="e">
        <f>VLOOKUP(D924,Insumos!$B$1:$D$15011,3,FALSE)</f>
        <v>#N/A</v>
      </c>
      <c r="H924" s="415">
        <f>_xlfn.IFS(B924="Serviço",SUMIFS($H925:H$1539,$C925:C$1539,$C924),B924="Insumo",F924*G924,B924="Etapa","")</f>
        <v>6.2860350000000009</v>
      </c>
      <c r="I924" s="408" t="s">
        <v>167</v>
      </c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4.25" hidden="1" customHeight="1" outlineLevel="2" x14ac:dyDescent="0.3">
      <c r="A925" s="406">
        <f t="shared" si="32"/>
        <v>7</v>
      </c>
      <c r="B925" s="406" t="s">
        <v>1385</v>
      </c>
      <c r="C925" s="406" t="str">
        <f t="shared" si="24"/>
        <v>Pintura em Látex Acrilica para demarcação de vagas em piso, 1 demão</v>
      </c>
      <c r="D925" s="406" t="s">
        <v>1376</v>
      </c>
      <c r="E925" s="407" t="str">
        <f>VLOOKUP(D925,Insumos!$B$1:$C$15011,2,FALSE)</f>
        <v>L</v>
      </c>
      <c r="F925" s="416">
        <v>0.22850000000000001</v>
      </c>
      <c r="G925" s="417">
        <f>VLOOKUP(D925,Insumos!$B$1:$D$15011,3,FALSE)</f>
        <v>27.51</v>
      </c>
      <c r="H925" s="415">
        <f>_xlfn.IFS(B925="Serviço",SUMIFS($H926:H$1539,$C926:C$1539,$C925),B925="Insumo",F925*G925,B925="Etapa","")</f>
        <v>6.2860350000000009</v>
      </c>
      <c r="I925" s="40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4.25" hidden="1" customHeight="1" outlineLevel="1" x14ac:dyDescent="0.3">
      <c r="A926" s="406">
        <f t="shared" si="32"/>
        <v>1</v>
      </c>
      <c r="B926" s="406" t="s">
        <v>593</v>
      </c>
      <c r="C926" s="406" t="str">
        <f>IF(B926="serviço",D926,#REF!)</f>
        <v>Pintura em Látex Acrilica para demarcação de Paredes, 2 demão</v>
      </c>
      <c r="D926" s="406" t="s">
        <v>4827</v>
      </c>
      <c r="E926" s="407" t="e">
        <f>VLOOKUP(D926,Insumos!$B$1:$C$15011,2,FALSE)</f>
        <v>#N/A</v>
      </c>
      <c r="F926" s="406"/>
      <c r="G926" s="417" t="e">
        <f>VLOOKUP(D926,Insumos!$B$1:$D$15011,3,FALSE)</f>
        <v>#N/A</v>
      </c>
      <c r="H926" s="415">
        <f>_xlfn.IFS(B926="Serviço",SUMIFS($H927:H$1539,$C927:C$1539,$C926),B926="Insumo",F926*G926,B926="Etapa","")</f>
        <v>10.59826</v>
      </c>
      <c r="I926" s="408" t="s">
        <v>167</v>
      </c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4.25" hidden="1" customHeight="1" outlineLevel="2" x14ac:dyDescent="0.3">
      <c r="A927" s="406">
        <f t="shared" si="32"/>
        <v>5</v>
      </c>
      <c r="B927" s="406" t="s">
        <v>1385</v>
      </c>
      <c r="C927" s="406" t="str">
        <f t="shared" ref="C927:C929" si="34">IF(B927="serviço",D927,C926)</f>
        <v>Pintura em Látex Acrilica para demarcação de Paredes, 2 demão</v>
      </c>
      <c r="D927" s="406" t="s">
        <v>1223</v>
      </c>
      <c r="E927" s="407" t="str">
        <f>VLOOKUP(D927,Insumos!$B$1:$C$15011,2,FALSE)</f>
        <v>UN</v>
      </c>
      <c r="F927" s="416">
        <v>0.01</v>
      </c>
      <c r="G927" s="417">
        <f>VLOOKUP(D927,Insumos!$B$1:$D$15011,3,FALSE)</f>
        <v>11.26</v>
      </c>
      <c r="H927" s="415">
        <f>_xlfn.IFS(B927="Serviço",SUMIFS($H928:H$1539,$C928:C$1539,$C927),B927="Insumo",F927*G927,B927="Etapa","")</f>
        <v>0.11260000000000001</v>
      </c>
      <c r="I927" s="40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4.25" hidden="1" customHeight="1" outlineLevel="2" x14ac:dyDescent="0.3">
      <c r="A928" s="406">
        <f t="shared" si="32"/>
        <v>4</v>
      </c>
      <c r="B928" s="406" t="s">
        <v>1385</v>
      </c>
      <c r="C928" s="406" t="str">
        <f t="shared" si="34"/>
        <v>Pintura em Látex Acrilica para demarcação de Paredes, 2 demão</v>
      </c>
      <c r="D928" s="406" t="s">
        <v>1357</v>
      </c>
      <c r="E928" s="407" t="str">
        <f>VLOOKUP(D928,Insumos!$B$1:$C$15011,2,FALSE)</f>
        <v>L</v>
      </c>
      <c r="F928" s="838">
        <v>6.4000000000000001E-2</v>
      </c>
      <c r="G928" s="417">
        <f>VLOOKUP(D928,Insumos!$B$1:$D$15011,3,FALSE)</f>
        <v>21.99</v>
      </c>
      <c r="H928" s="415">
        <f>_xlfn.IFS(B928="Serviço",SUMIFS($H929:H$1539,$C929:C$1539,$C928),B928="Insumo",F928*G928,B928="Etapa","")</f>
        <v>1.4073599999999999</v>
      </c>
      <c r="I928" s="40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4.25" hidden="1" customHeight="1" outlineLevel="2" x14ac:dyDescent="0.3">
      <c r="A929" s="406">
        <f t="shared" si="32"/>
        <v>7</v>
      </c>
      <c r="B929" s="406" t="s">
        <v>1385</v>
      </c>
      <c r="C929" s="406" t="str">
        <f t="shared" si="34"/>
        <v>Pintura em Látex Acrilica para demarcação de Paredes, 2 demão</v>
      </c>
      <c r="D929" s="406" t="s">
        <v>1376</v>
      </c>
      <c r="E929" s="407" t="str">
        <f>VLOOKUP(D929,Insumos!$B$1:$C$15011,2,FALSE)</f>
        <v>L</v>
      </c>
      <c r="F929" s="838">
        <v>0.33</v>
      </c>
      <c r="G929" s="417">
        <f>VLOOKUP(D929,Insumos!$B$1:$D$15011,3,FALSE)</f>
        <v>27.51</v>
      </c>
      <c r="H929" s="415">
        <f>_xlfn.IFS(B929="Serviço",SUMIFS($H930:H$1539,$C930:C$1539,$C929),B929="Insumo",F929*G929,B929="Etapa","")</f>
        <v>9.0783000000000005</v>
      </c>
      <c r="I929" s="40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hidden="1" customHeight="1" outlineLevel="1" x14ac:dyDescent="0.25">
      <c r="A930" s="406">
        <f t="shared" si="32"/>
        <v>1</v>
      </c>
      <c r="B930" s="1168" t="s">
        <v>593</v>
      </c>
      <c r="C930" s="1168" t="str">
        <f>IF(B930="Serviço",D930,C929)</f>
        <v>Selador acrilico em Paredes Internas</v>
      </c>
      <c r="D930" s="1168" t="s">
        <v>4828</v>
      </c>
      <c r="E930" s="1169" t="s">
        <v>958</v>
      </c>
      <c r="F930" s="1170"/>
      <c r="G930" s="1171"/>
      <c r="H930" s="415">
        <f>_xlfn.IFS(B930="Serviço",SUMIFS($H931:H$1539,$C931:C$1539,$C930),B930="Insumo",F930*G930,B930="Etapa","")</f>
        <v>2.7766666672220004</v>
      </c>
      <c r="I930" s="1171" t="s">
        <v>167</v>
      </c>
      <c r="J930" s="1172">
        <v>0</v>
      </c>
    </row>
    <row r="931" spans="1:26" ht="15.75" hidden="1" customHeight="1" outlineLevel="2" x14ac:dyDescent="0.25">
      <c r="A931" s="406">
        <f t="shared" si="32"/>
        <v>10</v>
      </c>
      <c r="B931" s="1173" t="s">
        <v>1385</v>
      </c>
      <c r="C931" s="1173" t="str">
        <f>IF(B931="Serviço",D931,C930)</f>
        <v>Selador acrilico em Paredes Internas</v>
      </c>
      <c r="D931" s="1173" t="s">
        <v>1367</v>
      </c>
      <c r="E931" s="1174" t="s">
        <v>1115</v>
      </c>
      <c r="F931" s="838">
        <v>0.1666</v>
      </c>
      <c r="G931" s="1175">
        <v>16.666666670000001</v>
      </c>
      <c r="H931" s="415">
        <f>_xlfn.IFS(B931="Serviço",SUMIFS($H932:H$1539,$C932:C$1539,$C931),B931="Insumo",F931*G931,B931="Etapa","")</f>
        <v>2.7766666672220004</v>
      </c>
      <c r="I931" s="1175"/>
      <c r="J931" s="1172">
        <v>0</v>
      </c>
    </row>
    <row r="932" spans="1:26" ht="15.75" hidden="1" customHeight="1" outlineLevel="1" x14ac:dyDescent="0.25">
      <c r="A932" s="406">
        <f t="shared" si="32"/>
        <v>1</v>
      </c>
      <c r="B932" s="1168" t="s">
        <v>593</v>
      </c>
      <c r="C932" s="1168" t="str">
        <f>IF(B932="Serviço",D932,#REF!)</f>
        <v>Emassamento de Paredes Internas, 2 demãos</v>
      </c>
      <c r="D932" s="1168" t="s">
        <v>4829</v>
      </c>
      <c r="E932" s="1169" t="s">
        <v>958</v>
      </c>
      <c r="F932" s="1170"/>
      <c r="G932" s="1171"/>
      <c r="H932" s="415">
        <f>_xlfn.IFS(B932="Serviço",SUMIFS($H933:H$1539,$C933:C$1539,$C932),B932="Insumo",F932*G932,B932="Etapa","")</f>
        <v>5.7965489999999997</v>
      </c>
      <c r="I932" s="1171" t="s">
        <v>167</v>
      </c>
      <c r="J932" s="1172">
        <v>0</v>
      </c>
    </row>
    <row r="933" spans="1:26" ht="15.75" hidden="1" customHeight="1" outlineLevel="2" x14ac:dyDescent="0.25">
      <c r="A933" s="406">
        <f t="shared" si="32"/>
        <v>11</v>
      </c>
      <c r="B933" s="1173" t="s">
        <v>1385</v>
      </c>
      <c r="C933" s="1173" t="str">
        <f t="shared" ref="C933:C934" si="35">IF(B933="Serviço",D933,C932)</f>
        <v>Emassamento de Paredes Internas, 2 demãos</v>
      </c>
      <c r="D933" s="1173" t="s">
        <v>1224</v>
      </c>
      <c r="E933" s="1174" t="s">
        <v>17</v>
      </c>
      <c r="F933" s="838">
        <v>0.1</v>
      </c>
      <c r="G933" s="1175">
        <v>1.89</v>
      </c>
      <c r="H933" s="415">
        <f>_xlfn.IFS(B933="Serviço",SUMIFS($H934:H$1539,$C934:C$1539,$C933),B933="Insumo",F933*G933,B933="Etapa","")</f>
        <v>0.189</v>
      </c>
      <c r="I933" s="1175"/>
      <c r="J933" s="1172">
        <v>0</v>
      </c>
    </row>
    <row r="934" spans="1:26" ht="15.75" hidden="1" customHeight="1" outlineLevel="2" x14ac:dyDescent="0.25">
      <c r="A934" s="406">
        <f t="shared" si="32"/>
        <v>9</v>
      </c>
      <c r="B934" s="1173" t="s">
        <v>1385</v>
      </c>
      <c r="C934" s="1173" t="str">
        <f t="shared" si="35"/>
        <v>Emassamento de Paredes Internas, 2 demãos</v>
      </c>
      <c r="D934" s="1173" t="s">
        <v>1359</v>
      </c>
      <c r="E934" s="1174" t="s">
        <v>938</v>
      </c>
      <c r="F934" s="838">
        <v>0.86670000000000003</v>
      </c>
      <c r="G934" s="1175">
        <v>6.47</v>
      </c>
      <c r="H934" s="415">
        <f>_xlfn.IFS(B934="Serviço",SUMIFS($H935:H$1539,$C935:C$1539,$C934),B934="Insumo",F934*G934,B934="Etapa","")</f>
        <v>5.6075489999999997</v>
      </c>
      <c r="I934" s="1175"/>
      <c r="J934" s="1172">
        <v>0</v>
      </c>
    </row>
    <row r="935" spans="1:26" ht="15.75" hidden="1" customHeight="1" outlineLevel="1" x14ac:dyDescent="0.25">
      <c r="A935" s="406">
        <f t="shared" si="32"/>
        <v>1</v>
      </c>
      <c r="B935" s="1168" t="s">
        <v>593</v>
      </c>
      <c r="C935" s="1168" t="str">
        <f>IF(B935="Serviço",D935,C929)</f>
        <v>Pintura Com Tinta Latex Acrilica em Paredes Internas, 3 Demaos</v>
      </c>
      <c r="D935" s="1168" t="s">
        <v>856</v>
      </c>
      <c r="E935" s="1169" t="s">
        <v>958</v>
      </c>
      <c r="F935" s="1170"/>
      <c r="G935" s="1171"/>
      <c r="H935" s="415">
        <f>_xlfn.IFS(B935="Serviço",SUMIFS($H936:H$1539,$C936:C$1539,$C935),B935="Insumo",F935*G935,B935="Etapa","")</f>
        <v>13.61745</v>
      </c>
      <c r="I935" s="1171" t="s">
        <v>167</v>
      </c>
      <c r="J935" s="1172">
        <v>0</v>
      </c>
    </row>
    <row r="936" spans="1:26" ht="15.75" hidden="1" customHeight="1" outlineLevel="2" x14ac:dyDescent="0.25">
      <c r="A936" s="406">
        <f t="shared" si="32"/>
        <v>7</v>
      </c>
      <c r="B936" s="1173" t="s">
        <v>1385</v>
      </c>
      <c r="C936" s="1173" t="str">
        <f t="shared" ref="C936" si="36">IF(B936="Serviço",D936,C935)</f>
        <v>Pintura Com Tinta Latex Acrilica em Paredes Internas, 3 Demaos</v>
      </c>
      <c r="D936" s="1173" t="s">
        <v>1376</v>
      </c>
      <c r="E936" s="1174" t="s">
        <v>1115</v>
      </c>
      <c r="F936" s="838">
        <v>0.495</v>
      </c>
      <c r="G936" s="1175">
        <v>27.51</v>
      </c>
      <c r="H936" s="415">
        <f>_xlfn.IFS(B936="Serviço",SUMIFS($H937:H$1539,$C937:C$1539,$C936),B936="Insumo",F936*G936,B936="Etapa","")</f>
        <v>13.61745</v>
      </c>
      <c r="I936" s="1175"/>
      <c r="J936" s="1172">
        <v>0</v>
      </c>
    </row>
    <row r="937" spans="1:26" ht="14.25" hidden="1" customHeight="1" outlineLevel="1" x14ac:dyDescent="0.3">
      <c r="A937" s="406">
        <f t="shared" si="32"/>
        <v>1</v>
      </c>
      <c r="B937" s="406" t="s">
        <v>593</v>
      </c>
      <c r="C937" s="406" t="str">
        <f>IF(B937="serviço",D937,#REF!)</f>
        <v>Textura acrílica aplicação em paredes internas, 1 demão</v>
      </c>
      <c r="D937" s="406" t="s">
        <v>857</v>
      </c>
      <c r="E937" s="407" t="e">
        <f>VLOOKUP(D937,Insumos!$B$1:$C$15011,2,FALSE)</f>
        <v>#N/A</v>
      </c>
      <c r="F937" s="406"/>
      <c r="G937" s="417" t="e">
        <f>VLOOKUP(D937,Insumos!$B$1:$D$15011,3,FALSE)</f>
        <v>#N/A</v>
      </c>
      <c r="H937" s="415">
        <f>_xlfn.IFS(B937="Serviço",SUMIFS($H938:H$1539,$C938:C$1539,$C937),B937="Insumo",F937*G937,B937="Etapa","")</f>
        <v>6.7440659999999992</v>
      </c>
      <c r="I937" s="408" t="s">
        <v>167</v>
      </c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4.25" hidden="1" customHeight="1" outlineLevel="2" x14ac:dyDescent="0.3">
      <c r="A938" s="406">
        <f t="shared" si="32"/>
        <v>2</v>
      </c>
      <c r="B938" s="406" t="s">
        <v>1385</v>
      </c>
      <c r="C938" s="406" t="str">
        <f t="shared" si="24"/>
        <v>Textura acrílica aplicação em paredes internas, 1 demão</v>
      </c>
      <c r="D938" s="406" t="s">
        <v>1361</v>
      </c>
      <c r="E938" s="407" t="str">
        <f>VLOOKUP(D938,Insumos!$B$1:$C$15011,2,FALSE)</f>
        <v>KG</v>
      </c>
      <c r="F938" s="416">
        <v>1.1073999999999999</v>
      </c>
      <c r="G938" s="417">
        <f>VLOOKUP(D938,Insumos!$B$1:$D$15011,3,FALSE)</f>
        <v>6.09</v>
      </c>
      <c r="H938" s="415">
        <f>_xlfn.IFS(B938="Serviço",SUMIFS($H939:H$1539,$C939:C$1539,$C938),B938="Insumo",F938*G938,B938="Etapa","")</f>
        <v>6.7440659999999992</v>
      </c>
      <c r="I938" s="40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4.25" hidden="1" customHeight="1" outlineLevel="1" x14ac:dyDescent="0.3">
      <c r="A939" s="406">
        <f t="shared" si="32"/>
        <v>1</v>
      </c>
      <c r="B939" s="406" t="s">
        <v>593</v>
      </c>
      <c r="C939" s="406" t="str">
        <f t="shared" si="24"/>
        <v>Pintura com tinta látex acrílica, 3 demãos</v>
      </c>
      <c r="D939" s="406" t="s">
        <v>859</v>
      </c>
      <c r="E939" s="407" t="e">
        <f>VLOOKUP(D939,Insumos!$B$1:$C$15011,2,FALSE)</f>
        <v>#N/A</v>
      </c>
      <c r="F939" s="406"/>
      <c r="G939" s="417" t="e">
        <f>VLOOKUP(D939,Insumos!$B$1:$D$15011,3,FALSE)</f>
        <v>#N/A</v>
      </c>
      <c r="H939" s="415">
        <f>_xlfn.IFS(B939="Serviço",SUMIFS($H940:H$1539,$C940:C$1539,$C939),B939="Insumo",F939*G939,B939="Etapa","")</f>
        <v>22.190665666666668</v>
      </c>
      <c r="I939" s="408" t="s">
        <v>167</v>
      </c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4.25" hidden="1" customHeight="1" outlineLevel="2" x14ac:dyDescent="0.3">
      <c r="A940" s="406">
        <f t="shared" si="32"/>
        <v>11</v>
      </c>
      <c r="B940" s="406" t="s">
        <v>1385</v>
      </c>
      <c r="C940" s="406" t="str">
        <f t="shared" si="24"/>
        <v>Pintura com tinta látex acrílica, 3 demãos</v>
      </c>
      <c r="D940" s="406" t="s">
        <v>1224</v>
      </c>
      <c r="E940" s="407" t="str">
        <f>VLOOKUP(D940,Insumos!$B$1:$C$15011,2,FALSE)</f>
        <v>UN</v>
      </c>
      <c r="F940" s="416">
        <v>0.1</v>
      </c>
      <c r="G940" s="417">
        <f>VLOOKUP(D940,Insumos!$B$1:$D$15011,3,FALSE)</f>
        <v>1.89</v>
      </c>
      <c r="H940" s="415">
        <f>_xlfn.IFS(B940="Serviço",SUMIFS($H941:H$1539,$C941:C$1539,$C940),B940="Insumo",F940*G940,B940="Etapa","")</f>
        <v>0.189</v>
      </c>
      <c r="I940" s="40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4.25" hidden="1" customHeight="1" outlineLevel="2" x14ac:dyDescent="0.3">
      <c r="A941" s="406">
        <f t="shared" si="32"/>
        <v>9</v>
      </c>
      <c r="B941" s="406" t="s">
        <v>1385</v>
      </c>
      <c r="C941" s="406" t="str">
        <f t="shared" si="24"/>
        <v>Pintura com tinta látex acrílica, 3 demãos</v>
      </c>
      <c r="D941" s="406" t="s">
        <v>1359</v>
      </c>
      <c r="E941" s="407" t="str">
        <f>VLOOKUP(D941,Insumos!$B$1:$C$15011,2,FALSE)</f>
        <v>KG</v>
      </c>
      <c r="F941" s="416">
        <v>0.86670000000000003</v>
      </c>
      <c r="G941" s="417">
        <f>VLOOKUP(D941,Insumos!$B$1:$D$15011,3,FALSE)</f>
        <v>6.47</v>
      </c>
      <c r="H941" s="415">
        <f>_xlfn.IFS(B941="Serviço",SUMIFS($H942:H$1539,$C942:C$1539,$C941),B941="Insumo",F941*G941,B941="Etapa","")</f>
        <v>5.6075489999999997</v>
      </c>
      <c r="I941" s="40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4.25" hidden="1" customHeight="1" outlineLevel="2" x14ac:dyDescent="0.3">
      <c r="A942" s="406">
        <f t="shared" si="32"/>
        <v>10</v>
      </c>
      <c r="B942" s="406" t="s">
        <v>1385</v>
      </c>
      <c r="C942" s="406" t="str">
        <f t="shared" si="24"/>
        <v>Pintura com tinta látex acrílica, 3 demãos</v>
      </c>
      <c r="D942" s="406" t="s">
        <v>1367</v>
      </c>
      <c r="E942" s="407" t="str">
        <f>VLOOKUP(D942,Insumos!$B$1:$C$15011,2,FALSE)</f>
        <v>L</v>
      </c>
      <c r="F942" s="416">
        <v>0.1666</v>
      </c>
      <c r="G942" s="417">
        <f>VLOOKUP(D942,Insumos!$B$1:$D$15011,3,FALSE)</f>
        <v>16.666666666666668</v>
      </c>
      <c r="H942" s="415">
        <f>_xlfn.IFS(B942="Serviço",SUMIFS($H943:H$1539,$C943:C$1539,$C942),B942="Insumo",F942*G942,B942="Etapa","")</f>
        <v>2.7766666666666668</v>
      </c>
      <c r="I942" s="40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4.25" hidden="1" customHeight="1" outlineLevel="2" x14ac:dyDescent="0.3">
      <c r="A943" s="406">
        <f t="shared" si="32"/>
        <v>7</v>
      </c>
      <c r="B943" s="406" t="s">
        <v>1385</v>
      </c>
      <c r="C943" s="406" t="str">
        <f t="shared" si="24"/>
        <v>Pintura com tinta látex acrílica, 3 demãos</v>
      </c>
      <c r="D943" s="406" t="s">
        <v>1376</v>
      </c>
      <c r="E943" s="407" t="str">
        <f>VLOOKUP(D943,Insumos!$B$1:$C$15011,2,FALSE)</f>
        <v>L</v>
      </c>
      <c r="F943" s="416">
        <v>0.495</v>
      </c>
      <c r="G943" s="417">
        <f>VLOOKUP(D943,Insumos!$B$1:$D$15011,3,FALSE)</f>
        <v>27.51</v>
      </c>
      <c r="H943" s="415">
        <f>_xlfn.IFS(B943="Serviço",SUMIFS($H944:H$1539,$C944:C$1539,$C943),B943="Insumo",F943*G943,B943="Etapa","")</f>
        <v>13.61745</v>
      </c>
      <c r="I943" s="40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4.25" hidden="1" customHeight="1" outlineLevel="1" x14ac:dyDescent="0.3">
      <c r="A944" s="406">
        <f t="shared" si="32"/>
        <v>1</v>
      </c>
      <c r="B944" s="406" t="s">
        <v>593</v>
      </c>
      <c r="C944" s="406" t="str">
        <f t="shared" si="24"/>
        <v>Calçadada/passeio em concreto intertravado</v>
      </c>
      <c r="D944" s="406" t="s">
        <v>1497</v>
      </c>
      <c r="E944" s="407" t="e">
        <f>VLOOKUP(D944,Insumos!$B$1:$C$15011,2,FALSE)</f>
        <v>#N/A</v>
      </c>
      <c r="F944" s="406"/>
      <c r="G944" s="417" t="e">
        <f>VLOOKUP(D944,Insumos!$B$1:$D$15011,3,FALSE)</f>
        <v>#N/A</v>
      </c>
      <c r="H944" s="415">
        <f>_xlfn.IFS(B944="Serviço",SUMIFS($H945:H$1539,$C945:C$1539,$C944),B944="Insumo",F944*G944,B944="Etapa","")</f>
        <v>81.252686000000011</v>
      </c>
      <c r="I944" s="408" t="s">
        <v>167</v>
      </c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4.25" hidden="1" customHeight="1" outlineLevel="2" x14ac:dyDescent="0.3">
      <c r="A945" s="406">
        <f t="shared" si="32"/>
        <v>2</v>
      </c>
      <c r="B945" s="406" t="s">
        <v>1385</v>
      </c>
      <c r="C945" s="406" t="str">
        <f t="shared" si="24"/>
        <v>Calçadada/passeio em concreto intertravado</v>
      </c>
      <c r="D945" s="406" t="s">
        <v>1003</v>
      </c>
      <c r="E945" s="407" t="str">
        <f>VLOOKUP(D945,Insumos!$B$1:$C$15011,2,FALSE)</f>
        <v>M2</v>
      </c>
      <c r="F945" s="416">
        <v>1.05</v>
      </c>
      <c r="G945" s="417">
        <f>VLOOKUP(D945,Insumos!$B$1:$D$15011,3,FALSE)</f>
        <v>65.900000000000006</v>
      </c>
      <c r="H945" s="415">
        <f>_xlfn.IFS(B945="Serviço",SUMIFS($H946:H$1539,$C946:C$1539,$C945),B945="Insumo",F945*G945,B945="Etapa","")</f>
        <v>69.195000000000007</v>
      </c>
      <c r="I945" s="40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4.25" hidden="1" customHeight="1" outlineLevel="2" x14ac:dyDescent="0.3">
      <c r="A946" s="406">
        <f t="shared" si="32"/>
        <v>3</v>
      </c>
      <c r="B946" s="406" t="s">
        <v>1385</v>
      </c>
      <c r="C946" s="406" t="str">
        <f t="shared" si="24"/>
        <v>Calçadada/passeio em concreto intertravado</v>
      </c>
      <c r="D946" s="406" t="s">
        <v>1238</v>
      </c>
      <c r="E946" s="407" t="str">
        <f>VLOOKUP(D946,Insumos!$B$1:$C$15011,2,FALSE)</f>
        <v>M3</v>
      </c>
      <c r="F946" s="416">
        <v>6.6E-3</v>
      </c>
      <c r="G946" s="417">
        <f>VLOOKUP(D946,Insumos!$B$1:$D$15011,3,FALSE)</f>
        <v>105.71</v>
      </c>
      <c r="H946" s="415">
        <f>_xlfn.IFS(B946="Serviço",SUMIFS($H947:H$1539,$C947:C$1539,$C946),B946="Insumo",F946*G946,B946="Etapa","")</f>
        <v>0.69768599999999992</v>
      </c>
      <c r="I946" s="40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4.25" hidden="1" customHeight="1" outlineLevel="2" x14ac:dyDescent="0.3">
      <c r="A947" s="406">
        <f t="shared" si="32"/>
        <v>5</v>
      </c>
      <c r="B947" s="406" t="s">
        <v>1385</v>
      </c>
      <c r="C947" s="406" t="str">
        <f t="shared" si="24"/>
        <v>Calçadada/passeio em concreto intertravado</v>
      </c>
      <c r="D947" s="406" t="s">
        <v>1234</v>
      </c>
      <c r="E947" s="407" t="str">
        <f>VLOOKUP(D947,Insumos!$B$1:$C$15011,2,FALSE)</f>
        <v>M3</v>
      </c>
      <c r="F947" s="416">
        <v>5.6800000000000003E-2</v>
      </c>
      <c r="G947" s="417">
        <f>VLOOKUP(D947,Insumos!$B$1:$D$15011,3,FALSE)</f>
        <v>200</v>
      </c>
      <c r="H947" s="415">
        <f>_xlfn.IFS(B947="Serviço",SUMIFS($H948:H$1539,$C948:C$1539,$C947),B947="Insumo",F947*G947,B947="Etapa","")</f>
        <v>11.360000000000001</v>
      </c>
      <c r="I947" s="40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4.25" hidden="1" customHeight="1" outlineLevel="1" x14ac:dyDescent="0.3">
      <c r="A948" s="406">
        <f t="shared" si="32"/>
        <v>1</v>
      </c>
      <c r="B948" s="406" t="s">
        <v>593</v>
      </c>
      <c r="C948" s="406" t="str">
        <f t="shared" si="24"/>
        <v xml:space="preserve">Calçadada/passeio em Podotátil </v>
      </c>
      <c r="D948" s="406" t="s">
        <v>916</v>
      </c>
      <c r="E948" s="407" t="e">
        <f>VLOOKUP(D948,Insumos!$B$1:$C$15011,2,FALSE)</f>
        <v>#N/A</v>
      </c>
      <c r="F948" s="406"/>
      <c r="G948" s="417" t="e">
        <f>VLOOKUP(D948,Insumos!$B$1:$D$15011,3,FALSE)</f>
        <v>#N/A</v>
      </c>
      <c r="H948" s="415">
        <f>_xlfn.IFS(B948="Serviço",SUMIFS($H949:H$1539,$C949:C$1539,$C948),B948="Insumo",F948*G948,B948="Etapa","")</f>
        <v>120.10268600000002</v>
      </c>
      <c r="I948" s="408" t="s">
        <v>167</v>
      </c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4.25" hidden="1" customHeight="1" outlineLevel="2" x14ac:dyDescent="0.3">
      <c r="A949" s="406">
        <f t="shared" si="32"/>
        <v>1</v>
      </c>
      <c r="B949" s="406" t="s">
        <v>1385</v>
      </c>
      <c r="C949" s="406" t="str">
        <f t="shared" si="24"/>
        <v xml:space="preserve">Calçadada/passeio em Podotátil </v>
      </c>
      <c r="D949" s="406" t="s">
        <v>1004</v>
      </c>
      <c r="E949" s="407" t="str">
        <f>VLOOKUP(D949,Insumos!$B$1:$C$15011,2,FALSE)</f>
        <v>M2</v>
      </c>
      <c r="F949" s="416">
        <v>1.05</v>
      </c>
      <c r="G949" s="417">
        <f>VLOOKUP(D949,Insumos!$B$1:$D$15011,3,FALSE)</f>
        <v>102.9</v>
      </c>
      <c r="H949" s="415">
        <f>_xlfn.IFS(B949="Serviço",SUMIFS($H950:H$1539,$C950:C$1539,$C949),B949="Insumo",F949*G949,B949="Etapa","")</f>
        <v>108.04500000000002</v>
      </c>
      <c r="I949" s="40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4.25" hidden="1" customHeight="1" outlineLevel="2" x14ac:dyDescent="0.3">
      <c r="A950" s="406">
        <f t="shared" si="32"/>
        <v>3</v>
      </c>
      <c r="B950" s="406" t="s">
        <v>1385</v>
      </c>
      <c r="C950" s="406" t="str">
        <f t="shared" si="24"/>
        <v xml:space="preserve">Calçadada/passeio em Podotátil </v>
      </c>
      <c r="D950" s="406" t="s">
        <v>1238</v>
      </c>
      <c r="E950" s="407" t="str">
        <f>VLOOKUP(D950,Insumos!$B$1:$C$15011,2,FALSE)</f>
        <v>M3</v>
      </c>
      <c r="F950" s="416">
        <v>6.6E-3</v>
      </c>
      <c r="G950" s="417">
        <f>VLOOKUP(D950,Insumos!$B$1:$D$15011,3,FALSE)</f>
        <v>105.71</v>
      </c>
      <c r="H950" s="415">
        <f>_xlfn.IFS(B950="Serviço",SUMIFS($H951:H$1539,$C951:C$1539,$C950),B950="Insumo",F950*G950,B950="Etapa","")</f>
        <v>0.69768599999999992</v>
      </c>
      <c r="I950" s="40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4.25" hidden="1" customHeight="1" outlineLevel="2" x14ac:dyDescent="0.3">
      <c r="A951" s="406">
        <f t="shared" si="32"/>
        <v>5</v>
      </c>
      <c r="B951" s="406" t="s">
        <v>1385</v>
      </c>
      <c r="C951" s="406" t="str">
        <f t="shared" si="24"/>
        <v xml:space="preserve">Calçadada/passeio em Podotátil </v>
      </c>
      <c r="D951" s="406" t="s">
        <v>1234</v>
      </c>
      <c r="E951" s="407" t="str">
        <f>VLOOKUP(D951,Insumos!$B$1:$C$15011,2,FALSE)</f>
        <v>M3</v>
      </c>
      <c r="F951" s="416">
        <v>5.6800000000000003E-2</v>
      </c>
      <c r="G951" s="417">
        <f>VLOOKUP(D951,Insumos!$B$1:$D$15011,3,FALSE)</f>
        <v>200</v>
      </c>
      <c r="H951" s="415">
        <f>_xlfn.IFS(B951="Serviço",SUMIFS($H952:H$1539,$C952:C$1539,$C951),B951="Insumo",F951*G951,B951="Etapa","")</f>
        <v>11.360000000000001</v>
      </c>
      <c r="I951" s="40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hidden="1" customHeight="1" outlineLevel="1" x14ac:dyDescent="0.25">
      <c r="A952" s="406">
        <f t="shared" si="32"/>
        <v>1</v>
      </c>
      <c r="B952" s="1168" t="s">
        <v>593</v>
      </c>
      <c r="C952" s="1168" t="str">
        <f>IF(B952="Serviço",D952,C946)</f>
        <v>Selador acrilico em Teto</v>
      </c>
      <c r="D952" s="1168" t="s">
        <v>4830</v>
      </c>
      <c r="E952" s="1169" t="s">
        <v>958</v>
      </c>
      <c r="F952" s="1170"/>
      <c r="G952" s="1171"/>
      <c r="H952" s="415">
        <f>_xlfn.IFS(B952="Serviço",SUMIFS($H953:H$1539,$C953:C$1539,$C952),B952="Insumo",F952*G952,B952="Etapa","")</f>
        <v>2.7766666672220004</v>
      </c>
      <c r="I952" s="1171" t="s">
        <v>167</v>
      </c>
      <c r="J952" s="1172">
        <v>0</v>
      </c>
    </row>
    <row r="953" spans="1:26" ht="15.75" hidden="1" customHeight="1" outlineLevel="2" x14ac:dyDescent="0.25">
      <c r="A953" s="406">
        <f t="shared" si="32"/>
        <v>10</v>
      </c>
      <c r="B953" s="1173" t="s">
        <v>1385</v>
      </c>
      <c r="C953" s="1173" t="str">
        <f>IF(B953="Serviço",D953,C952)</f>
        <v>Selador acrilico em Teto</v>
      </c>
      <c r="D953" s="1173" t="s">
        <v>1367</v>
      </c>
      <c r="E953" s="1174" t="s">
        <v>1115</v>
      </c>
      <c r="F953" s="838">
        <v>0.1666</v>
      </c>
      <c r="G953" s="1175">
        <v>16.666666670000001</v>
      </c>
      <c r="H953" s="415">
        <f>_xlfn.IFS(B953="Serviço",SUMIFS($H954:H$1539,$C954:C$1539,$C953),B953="Insumo",F953*G953,B953="Etapa","")</f>
        <v>2.7766666672220004</v>
      </c>
      <c r="I953" s="1175"/>
      <c r="J953" s="1172">
        <v>0</v>
      </c>
    </row>
    <row r="954" spans="1:26" ht="15.75" hidden="1" customHeight="1" outlineLevel="1" x14ac:dyDescent="0.25">
      <c r="A954" s="406">
        <f t="shared" si="32"/>
        <v>1</v>
      </c>
      <c r="B954" s="1168" t="s">
        <v>593</v>
      </c>
      <c r="C954" s="1168" t="str">
        <f>IF(B954="Serviço",D954,C946)</f>
        <v>Emassamento em Teto, 2 demãos</v>
      </c>
      <c r="D954" s="1168" t="s">
        <v>4831</v>
      </c>
      <c r="E954" s="1169" t="s">
        <v>958</v>
      </c>
      <c r="F954" s="1170"/>
      <c r="G954" s="1171"/>
      <c r="H954" s="415">
        <f>_xlfn.IFS(B954="Serviço",SUMIFS($H955:H$1539,$C955:C$1539,$C954),B954="Insumo",F954*G954,B954="Etapa","")</f>
        <v>5.7965489999999997</v>
      </c>
      <c r="I954" s="1171" t="s">
        <v>167</v>
      </c>
      <c r="J954" s="1172">
        <v>0</v>
      </c>
    </row>
    <row r="955" spans="1:26" ht="15.75" hidden="1" customHeight="1" outlineLevel="2" x14ac:dyDescent="0.25">
      <c r="A955" s="406">
        <f t="shared" si="32"/>
        <v>11</v>
      </c>
      <c r="B955" s="1173" t="s">
        <v>1385</v>
      </c>
      <c r="C955" s="1173" t="str">
        <f t="shared" ref="C955:C956" si="37">IF(B955="Serviço",D955,C954)</f>
        <v>Emassamento em Teto, 2 demãos</v>
      </c>
      <c r="D955" s="1173" t="s">
        <v>1224</v>
      </c>
      <c r="E955" s="1174" t="s">
        <v>17</v>
      </c>
      <c r="F955" s="838">
        <v>0.1</v>
      </c>
      <c r="G955" s="1175">
        <v>1.89</v>
      </c>
      <c r="H955" s="415">
        <f>_xlfn.IFS(B955="Serviço",SUMIFS($H956:H$1539,$C956:C$1539,$C955),B955="Insumo",F955*G955,B955="Etapa","")</f>
        <v>0.189</v>
      </c>
      <c r="I955" s="1175"/>
      <c r="J955" s="1172">
        <v>0</v>
      </c>
    </row>
    <row r="956" spans="1:26" ht="15.75" hidden="1" customHeight="1" outlineLevel="2" x14ac:dyDescent="0.25">
      <c r="A956" s="406">
        <f t="shared" si="32"/>
        <v>9</v>
      </c>
      <c r="B956" s="1173" t="s">
        <v>1385</v>
      </c>
      <c r="C956" s="1173" t="str">
        <f t="shared" si="37"/>
        <v>Emassamento em Teto, 2 demãos</v>
      </c>
      <c r="D956" s="1173" t="s">
        <v>1359</v>
      </c>
      <c r="E956" s="1174" t="s">
        <v>938</v>
      </c>
      <c r="F956" s="838">
        <v>0.86670000000000003</v>
      </c>
      <c r="G956" s="1175">
        <v>6.47</v>
      </c>
      <c r="H956" s="415">
        <f>_xlfn.IFS(B956="Serviço",SUMIFS($H957:H$1539,$C957:C$1539,$C956),B956="Insumo",F956*G956,B956="Etapa","")</f>
        <v>5.6075489999999997</v>
      </c>
      <c r="I956" s="1175"/>
      <c r="J956" s="1172">
        <v>0</v>
      </c>
    </row>
    <row r="957" spans="1:26" ht="15.75" hidden="1" customHeight="1" outlineLevel="1" x14ac:dyDescent="0.25">
      <c r="A957" s="406">
        <f t="shared" si="32"/>
        <v>1</v>
      </c>
      <c r="B957" s="1168" t="s">
        <v>593</v>
      </c>
      <c r="C957" s="1168" t="str">
        <f>IF(B957="Serviço",D957,C951)</f>
        <v>Textura acrílica aplicação em tetos, 1 demão</v>
      </c>
      <c r="D957" s="1168" t="s">
        <v>4832</v>
      </c>
      <c r="E957" s="1169" t="s">
        <v>958</v>
      </c>
      <c r="F957" s="1170"/>
      <c r="G957" s="1171"/>
      <c r="H957" s="415">
        <f>_xlfn.IFS(B957="Serviço",SUMIFS($H958:H$1539,$C958:C$1539,$C957),B957="Insumo",F957*G957,B957="Etapa","")</f>
        <v>6.7440659999999992</v>
      </c>
      <c r="I957" s="1171" t="s">
        <v>167</v>
      </c>
      <c r="J957" s="1172">
        <v>0</v>
      </c>
    </row>
    <row r="958" spans="1:26" ht="15.75" hidden="1" customHeight="1" outlineLevel="2" x14ac:dyDescent="0.25">
      <c r="A958" s="406">
        <f t="shared" si="32"/>
        <v>2</v>
      </c>
      <c r="B958" s="1173" t="s">
        <v>1385</v>
      </c>
      <c r="C958" s="1173" t="str">
        <f>IF(B958="Serviço",D958,C957)</f>
        <v>Textura acrílica aplicação em tetos, 1 demão</v>
      </c>
      <c r="D958" s="1173" t="s">
        <v>1361</v>
      </c>
      <c r="E958" s="1174" t="s">
        <v>938</v>
      </c>
      <c r="F958" s="838">
        <v>1.1073999999999999</v>
      </c>
      <c r="G958" s="1175">
        <v>6.09</v>
      </c>
      <c r="H958" s="415">
        <f>_xlfn.IFS(B958="Serviço",SUMIFS($H959:H$1539,$C959:C$1539,$C958),B958="Insumo",F958*G958,B958="Etapa","")</f>
        <v>6.7440659999999992</v>
      </c>
      <c r="I958" s="1175"/>
      <c r="J958" s="1172">
        <v>0</v>
      </c>
    </row>
    <row r="959" spans="1:26" ht="15.75" hidden="1" customHeight="1" outlineLevel="1" x14ac:dyDescent="0.25">
      <c r="A959" s="406">
        <f t="shared" si="32"/>
        <v>1</v>
      </c>
      <c r="B959" s="1168" t="s">
        <v>593</v>
      </c>
      <c r="C959" s="1168" t="str">
        <f>IF(B959="Serviço",D959,#REF!)</f>
        <v>Pintura em teto com tinta látex acrílica, 3 demãos</v>
      </c>
      <c r="D959" s="1168" t="s">
        <v>4833</v>
      </c>
      <c r="E959" s="1169" t="s">
        <v>958</v>
      </c>
      <c r="F959" s="1170"/>
      <c r="G959" s="1171"/>
      <c r="H959" s="415">
        <f>_xlfn.IFS(B959="Serviço",SUMIFS($H960:H$1539,$C960:C$1539,$C959),B959="Insumo",F959*G959,B959="Etapa","")</f>
        <v>13.61745</v>
      </c>
      <c r="I959" s="1171" t="s">
        <v>167</v>
      </c>
      <c r="J959" s="1172">
        <v>0</v>
      </c>
    </row>
    <row r="960" spans="1:26" ht="15.75" hidden="1" customHeight="1" outlineLevel="2" x14ac:dyDescent="0.25">
      <c r="A960" s="406">
        <f t="shared" si="32"/>
        <v>7</v>
      </c>
      <c r="B960" s="1173" t="s">
        <v>1385</v>
      </c>
      <c r="C960" s="1173" t="str">
        <f t="shared" ref="C960" si="38">IF(B960="Serviço",D960,C959)</f>
        <v>Pintura em teto com tinta látex acrílica, 3 demãos</v>
      </c>
      <c r="D960" s="1173" t="s">
        <v>1376</v>
      </c>
      <c r="E960" s="1174" t="s">
        <v>1115</v>
      </c>
      <c r="F960" s="838">
        <v>0.495</v>
      </c>
      <c r="G960" s="1175">
        <v>27.51</v>
      </c>
      <c r="H960" s="415">
        <f>_xlfn.IFS(B960="Serviço",SUMIFS($H961:H$1539,$C961:C$1539,$C960),B960="Insumo",F960*G960,B960="Etapa","")</f>
        <v>13.61745</v>
      </c>
      <c r="I960" s="1175"/>
      <c r="J960" s="1172">
        <v>0</v>
      </c>
    </row>
    <row r="961" spans="1:26" ht="14.25" customHeight="1" collapsed="1" x14ac:dyDescent="0.3">
      <c r="A961" s="413">
        <f t="shared" si="32"/>
        <v>1</v>
      </c>
      <c r="B961" s="413" t="s">
        <v>591</v>
      </c>
      <c r="C961" s="413" t="str">
        <f>IF(B961="serviço",D961,C951)</f>
        <v xml:space="preserve">Calçadada/passeio em Podotátil </v>
      </c>
      <c r="D961" s="413" t="s">
        <v>1498</v>
      </c>
      <c r="E961" s="407" t="e">
        <f>VLOOKUP(D961,Insumos!$B$1:$C$15011,2,FALSE)</f>
        <v>#N/A</v>
      </c>
      <c r="F961" s="415"/>
      <c r="G961" s="417" t="e">
        <f>VLOOKUP(D961,Insumos!$B$1:$D$15011,3,FALSE)</f>
        <v>#N/A</v>
      </c>
      <c r="H961" s="415" t="str">
        <f>_xlfn.IFS(B961="Serviço",SUMIFS($H971:H$1539,$C971:C$1539,$C961),B961="Insumo",F961*G961,B961="Etapa","")</f>
        <v/>
      </c>
      <c r="I961" s="415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4.25" hidden="1" customHeight="1" outlineLevel="1" x14ac:dyDescent="0.3">
      <c r="A962" s="406">
        <f t="shared" ref="A962:A1028" si="39">COUNTIFS($D$2:$D$1438,D962,$B$2:$B$1438,B962)</f>
        <v>1</v>
      </c>
      <c r="B962" s="406" t="s">
        <v>593</v>
      </c>
      <c r="C962" s="406" t="str">
        <f t="shared" si="24"/>
        <v>Esquadrias de Alumínio - fornecimento e instalação</v>
      </c>
      <c r="D962" s="406" t="s">
        <v>868</v>
      </c>
      <c r="E962" s="407" t="str">
        <f>VLOOKUP(D962,Insumos!$B$1:$C$15011,2,FALSE)</f>
        <v>M2</v>
      </c>
      <c r="F962" s="406"/>
      <c r="G962" s="417">
        <f>VLOOKUP(D962,Insumos!$B$1:$D$15011,3,FALSE)</f>
        <v>843.84442354849443</v>
      </c>
      <c r="H962" s="415">
        <f>_xlfn.IFS(B962="Serviço",SUMIFS($H963:H$1539,$C963:C$1539,$C962),B962="Insumo",F962*G962,B962="Etapa","")</f>
        <v>1470.43</v>
      </c>
      <c r="I962" s="408" t="s">
        <v>167</v>
      </c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4.25" hidden="1" customHeight="1" outlineLevel="2" x14ac:dyDescent="0.3">
      <c r="A963" s="406">
        <f t="shared" si="39"/>
        <v>1</v>
      </c>
      <c r="B963" s="406" t="s">
        <v>1385</v>
      </c>
      <c r="C963" s="406" t="str">
        <f t="shared" si="24"/>
        <v>Esquadrias de Alumínio - fornecimento e instalação</v>
      </c>
      <c r="D963" s="406" t="s">
        <v>868</v>
      </c>
      <c r="E963" s="407" t="str">
        <f>VLOOKUP(D963,Insumos!$B$1:$C$15011,2,FALSE)</f>
        <v>M2</v>
      </c>
      <c r="F963" s="416">
        <v>1</v>
      </c>
      <c r="G963" s="417">
        <v>1470.43</v>
      </c>
      <c r="H963" s="415">
        <f>_xlfn.IFS(B963="Serviço",SUMIFS($H964:H$1539,$C964:C$1539,$C963),B963="Insumo",F963*G963,B963="Etapa","")</f>
        <v>1470.43</v>
      </c>
      <c r="I963" s="40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4.25" hidden="1" customHeight="1" outlineLevel="1" x14ac:dyDescent="0.3">
      <c r="A964" s="406">
        <f t="shared" si="39"/>
        <v>1</v>
      </c>
      <c r="B964" s="406" t="s">
        <v>593</v>
      </c>
      <c r="C964" s="406" t="str">
        <f t="shared" si="24"/>
        <v>Brise de Alumínio - Decoração Fachada</v>
      </c>
      <c r="D964" s="406" t="s">
        <v>1499</v>
      </c>
      <c r="E964" s="407" t="e">
        <f>VLOOKUP(D964,Insumos!$B$1:$C$15011,2,FALSE)</f>
        <v>#N/A</v>
      </c>
      <c r="F964" s="406"/>
      <c r="G964" s="417" t="e">
        <f>VLOOKUP(D964,Insumos!$B$1:$D$15011,3,FALSE)</f>
        <v>#N/A</v>
      </c>
      <c r="H964" s="415">
        <f>_xlfn.IFS(B964="Serviço",SUMIFS($H965:H$1539,$C965:C$1539,$C964),B964="Insumo",F964*G964,B964="Etapa","")</f>
        <v>1415.0275930380642</v>
      </c>
      <c r="I964" s="408" t="s">
        <v>167</v>
      </c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4.25" hidden="1" customHeight="1" outlineLevel="2" x14ac:dyDescent="0.3">
      <c r="A965" s="406">
        <f t="shared" si="39"/>
        <v>1</v>
      </c>
      <c r="B965" s="406" t="s">
        <v>1385</v>
      </c>
      <c r="C965" s="406" t="str">
        <f t="shared" si="24"/>
        <v>Brise de Alumínio - Decoração Fachada</v>
      </c>
      <c r="D965" s="406" t="s">
        <v>1091</v>
      </c>
      <c r="E965" s="407" t="str">
        <f>VLOOKUP(D965,Insumos!$B$1:$C$15011,2,FALSE)</f>
        <v>M2</v>
      </c>
      <c r="F965" s="416">
        <v>1</v>
      </c>
      <c r="G965" s="417">
        <f>VLOOKUP(D965,Insumos!$B$1:$D$15011,3,FALSE)</f>
        <v>1415.0275930380642</v>
      </c>
      <c r="H965" s="415">
        <f>_xlfn.IFS(B965="Serviço",SUMIFS($H966:H$1539,$C966:C$1539,$C965),B965="Insumo",F965*G965,B965="Etapa","")</f>
        <v>1415.0275930380642</v>
      </c>
      <c r="I965" s="40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4.25" hidden="1" customHeight="1" outlineLevel="1" x14ac:dyDescent="0.3">
      <c r="A966" s="406">
        <f t="shared" si="39"/>
        <v>1</v>
      </c>
      <c r="B966" s="406" t="s">
        <v>593</v>
      </c>
      <c r="C966" s="406" t="str">
        <f t="shared" si="24"/>
        <v>Guarda Corpo de Vidro e Aluminio - fornecimento e instalação</v>
      </c>
      <c r="D966" s="406" t="s">
        <v>1089</v>
      </c>
      <c r="E966" s="407" t="str">
        <f>VLOOKUP(D966,Insumos!$B$1:$C$15011,2,FALSE)</f>
        <v>M2</v>
      </c>
      <c r="F966" s="406"/>
      <c r="G966" s="417">
        <f>VLOOKUP(D966,Insumos!$B$1:$D$15011,3,FALSE)</f>
        <v>935.99</v>
      </c>
      <c r="H966" s="415">
        <f>_xlfn.IFS(B966="Serviço",SUMIFS($H967:H$1539,$C967:C$1539,$C966),B966="Insumo",F966*G966,B966="Etapa","")</f>
        <v>1716.65</v>
      </c>
      <c r="I966" s="408" t="s">
        <v>167</v>
      </c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4.25" hidden="1" customHeight="1" outlineLevel="2" x14ac:dyDescent="0.3">
      <c r="A967" s="406">
        <f t="shared" si="39"/>
        <v>1</v>
      </c>
      <c r="B967" s="406" t="s">
        <v>1385</v>
      </c>
      <c r="C967" s="406" t="str">
        <f t="shared" si="24"/>
        <v>Guarda Corpo de Vidro e Aluminio - fornecimento e instalação</v>
      </c>
      <c r="D967" s="406" t="s">
        <v>1089</v>
      </c>
      <c r="E967" s="407" t="str">
        <f>VLOOKUP(D967,Insumos!$B$1:$C$15011,2,FALSE)</f>
        <v>M2</v>
      </c>
      <c r="F967" s="416">
        <v>1</v>
      </c>
      <c r="G967" s="417">
        <v>1716.65</v>
      </c>
      <c r="H967" s="415">
        <f>_xlfn.IFS(B967="Serviço",SUMIFS($H968:H$1539,$C968:C$1539,$C967),B967="Insumo",F967*G967,B967="Etapa","")</f>
        <v>1716.65</v>
      </c>
      <c r="I967" s="40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4.25" hidden="1" customHeight="1" outlineLevel="1" x14ac:dyDescent="0.3">
      <c r="A968" s="406">
        <f t="shared" si="39"/>
        <v>1</v>
      </c>
      <c r="B968" s="406" t="s">
        <v>593</v>
      </c>
      <c r="C968" s="406" t="str">
        <f t="shared" si="24"/>
        <v>Guarda Corpo de aluminio (gradil) - fornecimento e instalação</v>
      </c>
      <c r="D968" s="406" t="s">
        <v>1088</v>
      </c>
      <c r="E968" s="407" t="str">
        <f>VLOOKUP(D968,Insumos!$B$1:$C$15011,2,FALSE)</f>
        <v>M2</v>
      </c>
      <c r="F968" s="406"/>
      <c r="G968" s="417">
        <f>VLOOKUP(D968,Insumos!$B$1:$D$15011,3,FALSE)</f>
        <v>599.91</v>
      </c>
      <c r="H968" s="415">
        <f>_xlfn.IFS(B968="Serviço",SUMIFS($H969:H$1539,$C969:C$1539,$C968),B968="Insumo",F968*G968,B968="Etapa","")</f>
        <v>599.91</v>
      </c>
      <c r="I968" s="408" t="s">
        <v>167</v>
      </c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4.25" hidden="1" customHeight="1" outlineLevel="2" x14ac:dyDescent="0.3">
      <c r="A969" s="406">
        <f t="shared" si="39"/>
        <v>1</v>
      </c>
      <c r="B969" s="406" t="s">
        <v>1385</v>
      </c>
      <c r="C969" s="406" t="str">
        <f t="shared" si="24"/>
        <v>Guarda Corpo de aluminio (gradil) - fornecimento e instalação</v>
      </c>
      <c r="D969" s="406" t="s">
        <v>1088</v>
      </c>
      <c r="E969" s="407" t="str">
        <f>VLOOKUP(D969,Insumos!$B$1:$C$15011,2,FALSE)</f>
        <v>M2</v>
      </c>
      <c r="F969" s="416">
        <v>1</v>
      </c>
      <c r="G969" s="417">
        <f>VLOOKUP(D969,Insumos!$B$1:$D$15011,3,FALSE)</f>
        <v>599.91</v>
      </c>
      <c r="H969" s="415">
        <f>_xlfn.IFS(B969="Serviço",SUMIFS($H970:H$1539,$C970:C$1539,$C969),B969="Insumo",F969*G969,B969="Etapa","")</f>
        <v>599.91</v>
      </c>
      <c r="I969" s="40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4.25" hidden="1" customHeight="1" outlineLevel="1" x14ac:dyDescent="0.3">
      <c r="A970" s="406">
        <f t="shared" si="39"/>
        <v>1</v>
      </c>
      <c r="B970" s="406" t="s">
        <v>593</v>
      </c>
      <c r="C970" s="406" t="str">
        <f t="shared" si="24"/>
        <v>Pele de vidro</v>
      </c>
      <c r="D970" s="406" t="s">
        <v>869</v>
      </c>
      <c r="E970" s="407" t="str">
        <f>VLOOKUP(D970,Insumos!$B$1:$C$15011,2,FALSE)</f>
        <v>M2</v>
      </c>
      <c r="F970" s="406"/>
      <c r="G970" s="417">
        <f>VLOOKUP(D970,Insumos!$B$1:$D$15011,3,FALSE)</f>
        <v>980</v>
      </c>
      <c r="H970" s="415">
        <f>_xlfn.IFS(B970="Serviço",SUMIFS($H971:H$1539,$C971:C$1539,$C970),B970="Insumo",F970*G970,B970="Etapa","")</f>
        <v>1533.99</v>
      </c>
      <c r="I970" s="408" t="s">
        <v>167</v>
      </c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4.25" hidden="1" customHeight="1" outlineLevel="2" x14ac:dyDescent="0.3">
      <c r="A971" s="406">
        <f t="shared" si="39"/>
        <v>1</v>
      </c>
      <c r="B971" s="406" t="s">
        <v>1385</v>
      </c>
      <c r="C971" s="406" t="str">
        <f t="shared" si="24"/>
        <v>Pele de vidro</v>
      </c>
      <c r="D971" s="406" t="s">
        <v>869</v>
      </c>
      <c r="E971" s="407" t="str">
        <f>VLOOKUP(D971,Insumos!$B$1:$C$15011,2,FALSE)</f>
        <v>M2</v>
      </c>
      <c r="F971" s="416">
        <v>1</v>
      </c>
      <c r="G971" s="417">
        <v>1533.99</v>
      </c>
      <c r="H971" s="415">
        <f>_xlfn.IFS(B971="Serviço",SUMIFS($H972:H$1539,$C972:C$1539,$C971),B971="Insumo",F971*G971,B971="Etapa","")</f>
        <v>1533.99</v>
      </c>
      <c r="I971" s="40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4.25" hidden="1" customHeight="1" outlineLevel="1" x14ac:dyDescent="0.3">
      <c r="A972" s="406">
        <f t="shared" si="39"/>
        <v>1</v>
      </c>
      <c r="B972" s="406" t="s">
        <v>593</v>
      </c>
      <c r="C972" s="406" t="str">
        <f t="shared" si="24"/>
        <v>Portão de vidro - 85x280 cm</v>
      </c>
      <c r="D972" s="406" t="s">
        <v>1110</v>
      </c>
      <c r="E972" s="407" t="str">
        <f>VLOOKUP(D972,Insumos!$B$1:$C$15011,2,FALSE)</f>
        <v>M2</v>
      </c>
      <c r="F972" s="406"/>
      <c r="G972" s="417">
        <f>VLOOKUP(D972,Insumos!$B$1:$D$15011,3,FALSE)</f>
        <v>3893.2833333333333</v>
      </c>
      <c r="H972" s="415">
        <f>_xlfn.IFS(B972="Serviço",SUMIFS($H973:H$1539,$C973:C$1539,$C972),B972="Insumo",F972*G972,B972="Etapa","")</f>
        <v>3893.2833333333333</v>
      </c>
      <c r="I972" s="408" t="s">
        <v>167</v>
      </c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4.25" hidden="1" customHeight="1" outlineLevel="2" x14ac:dyDescent="0.3">
      <c r="A973" s="406">
        <f t="shared" si="39"/>
        <v>1</v>
      </c>
      <c r="B973" s="406" t="s">
        <v>1385</v>
      </c>
      <c r="C973" s="406" t="str">
        <f t="shared" si="24"/>
        <v>Portão de vidro - 85x280 cm</v>
      </c>
      <c r="D973" s="406" t="s">
        <v>1110</v>
      </c>
      <c r="E973" s="407" t="str">
        <f>VLOOKUP(D973,Insumos!$B$1:$C$15011,2,FALSE)</f>
        <v>M2</v>
      </c>
      <c r="F973" s="416">
        <v>1</v>
      </c>
      <c r="G973" s="417">
        <f>VLOOKUP(D973,Insumos!$B$1:$D$15011,3,FALSE)</f>
        <v>3893.2833333333333</v>
      </c>
      <c r="H973" s="415">
        <f>_xlfn.IFS(B973="Serviço",SUMIFS($H974:H$1539,$C974:C$1539,$C973),B973="Insumo",F973*G973,B973="Etapa","")</f>
        <v>3893.2833333333333</v>
      </c>
      <c r="I973" s="40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4.25" hidden="1" customHeight="1" outlineLevel="1" x14ac:dyDescent="0.3">
      <c r="A974" s="406">
        <f t="shared" ref="A974" si="40">COUNTIFS($D$2:$D$1438,D974,$B$2:$B$1438,B974)</f>
        <v>1</v>
      </c>
      <c r="B974" s="406" t="s">
        <v>593</v>
      </c>
      <c r="C974" s="406" t="str">
        <f t="shared" ref="C974" si="41">IF(B974="serviço",D974,C973)</f>
        <v>Contramarco de Alumínio, Fixação com Argamassa</v>
      </c>
      <c r="D974" s="406" t="s">
        <v>866</v>
      </c>
      <c r="E974" s="407" t="e">
        <f>VLOOKUP(D974,Insumos!$B$1:$C$15011,2,FALSE)</f>
        <v>#N/A</v>
      </c>
      <c r="F974" s="406"/>
      <c r="G974" s="417" t="e">
        <f>VLOOKUP(D974,Insumos!$B$1:$D$15011,3,FALSE)</f>
        <v>#N/A</v>
      </c>
      <c r="H974" s="415">
        <f>_xlfn.IFS(B974="Serviço",SUMIFS($H975:H$1539,$C975:C$1539,$C974),B974="Insumo",F974*G974,B974="Etapa","")</f>
        <v>22.39</v>
      </c>
      <c r="I974" s="408" t="s">
        <v>167</v>
      </c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4.25" hidden="1" customHeight="1" outlineLevel="2" x14ac:dyDescent="0.3">
      <c r="A975" s="406">
        <f t="shared" si="39"/>
        <v>1</v>
      </c>
      <c r="B975" s="406" t="s">
        <v>1385</v>
      </c>
      <c r="C975" s="406" t="str">
        <f t="shared" si="24"/>
        <v>Contramarco de Alumínio, Fixação com Argamassa</v>
      </c>
      <c r="D975" s="406" t="s">
        <v>5537</v>
      </c>
      <c r="E975" s="407" t="s">
        <v>958</v>
      </c>
      <c r="F975" s="416">
        <v>1</v>
      </c>
      <c r="G975" s="417">
        <v>15</v>
      </c>
      <c r="H975" s="415">
        <f>_xlfn.IFS(B975="Serviço",SUMIFS($H976:H$1539,$C976:C$1539,$C975),B975="Insumo",F975*G975,B975="Etapa","")</f>
        <v>15</v>
      </c>
      <c r="I975" s="408"/>
      <c r="J975" s="61">
        <v>0</v>
      </c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4.25" hidden="1" customHeight="1" outlineLevel="2" x14ac:dyDescent="0.3">
      <c r="A976" s="406">
        <f t="shared" si="39"/>
        <v>1</v>
      </c>
      <c r="B976" s="406" t="s">
        <v>1385</v>
      </c>
      <c r="C976" s="406" t="str">
        <f t="shared" si="24"/>
        <v>Contramarco de Alumínio, Fixação com Argamassa</v>
      </c>
      <c r="D976" s="406" t="s">
        <v>5538</v>
      </c>
      <c r="E976" s="407" t="s">
        <v>1011</v>
      </c>
      <c r="F976" s="416">
        <v>1</v>
      </c>
      <c r="G976" s="417">
        <v>7.39</v>
      </c>
      <c r="H976" s="415">
        <f>_xlfn.IFS(B976="Serviço",SUMIFS($H977:H$1539,$C977:C$1539,$C976),B976="Insumo",F976*G976,B976="Etapa","")</f>
        <v>7.39</v>
      </c>
      <c r="I976" s="408"/>
      <c r="J976" s="61">
        <v>0</v>
      </c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4.25" hidden="1" customHeight="1" outlineLevel="1" x14ac:dyDescent="0.3">
      <c r="A977" s="406">
        <f t="shared" si="39"/>
        <v>1</v>
      </c>
      <c r="B977" s="406" t="s">
        <v>593</v>
      </c>
      <c r="C977" s="406" t="str">
        <f>IF(B977="serviço",D977,C973)</f>
        <v>Moldura em alumínio para churrasqueiras - fornecimento e instalação</v>
      </c>
      <c r="D977" s="406" t="s">
        <v>1090</v>
      </c>
      <c r="E977" s="407" t="str">
        <f>VLOOKUP(D977,Insumos!$B$1:$C$15011,2,FALSE)</f>
        <v>M</v>
      </c>
      <c r="F977" s="406"/>
      <c r="G977" s="417">
        <f>VLOOKUP(D977,Insumos!$B$1:$D$15011,3,FALSE)</f>
        <v>530</v>
      </c>
      <c r="H977" s="415">
        <f>_xlfn.IFS(B977="Serviço",SUMIFS($H978:H$1539,$C978:C$1539,$C977),B977="Insumo",F977*G977,B977="Etapa","")</f>
        <v>530</v>
      </c>
      <c r="I977" s="408" t="s">
        <v>167</v>
      </c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4.25" hidden="1" customHeight="1" outlineLevel="2" x14ac:dyDescent="0.3">
      <c r="A978" s="406">
        <f t="shared" si="39"/>
        <v>1</v>
      </c>
      <c r="B978" s="406" t="s">
        <v>1385</v>
      </c>
      <c r="C978" s="406" t="str">
        <f t="shared" si="24"/>
        <v>Moldura em alumínio para churrasqueiras - fornecimento e instalação</v>
      </c>
      <c r="D978" s="406" t="s">
        <v>1090</v>
      </c>
      <c r="E978" s="407" t="str">
        <f>VLOOKUP(D978,Insumos!$B$1:$C$15011,2,FALSE)</f>
        <v>M</v>
      </c>
      <c r="F978" s="416">
        <v>1</v>
      </c>
      <c r="G978" s="417">
        <f>VLOOKUP(D978,Insumos!$B$1:$D$15011,3,FALSE)</f>
        <v>530</v>
      </c>
      <c r="H978" s="415">
        <f>_xlfn.IFS(B978="Serviço",SUMIFS($H979:H$1539,$C979:C$1539,$C978),B978="Insumo",F978*G978,B978="Etapa","")</f>
        <v>530</v>
      </c>
      <c r="I978" s="40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4.25" hidden="1" customHeight="1" outlineLevel="1" x14ac:dyDescent="0.3">
      <c r="A979" s="406">
        <f t="shared" si="39"/>
        <v>1</v>
      </c>
      <c r="B979" s="406" t="s">
        <v>593</v>
      </c>
      <c r="C979" s="406" t="str">
        <f t="shared" si="24"/>
        <v>Enchimento - Esquadrias</v>
      </c>
      <c r="D979" s="406" t="s">
        <v>1500</v>
      </c>
      <c r="E979" s="407" t="e">
        <f>VLOOKUP(D979,Insumos!$B$1:$C$15011,2,FALSE)</f>
        <v>#N/A</v>
      </c>
      <c r="F979" s="406"/>
      <c r="G979" s="417" t="e">
        <f>VLOOKUP(D979,Insumos!$B$1:$D$15011,3,FALSE)</f>
        <v>#N/A</v>
      </c>
      <c r="H979" s="415">
        <f>_xlfn.IFS(B979="Serviço",SUMIFS($H980:H$1539,$C980:C$1539,$C979),B979="Insumo",F979*G979,B979="Etapa","")</f>
        <v>1478.7500000000002</v>
      </c>
      <c r="I979" s="408" t="s">
        <v>167</v>
      </c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4.25" hidden="1" customHeight="1" outlineLevel="2" x14ac:dyDescent="0.3">
      <c r="A980" s="406">
        <f t="shared" si="39"/>
        <v>5</v>
      </c>
      <c r="B980" s="406" t="s">
        <v>1385</v>
      </c>
      <c r="C980" s="406" t="str">
        <f t="shared" si="24"/>
        <v>Enchimento - Esquadrias</v>
      </c>
      <c r="D980" s="406" t="s">
        <v>999</v>
      </c>
      <c r="E980" s="407" t="str">
        <f>VLOOKUP(D980,Insumos!$B$1:$C$15011,2,FALSE)</f>
        <v>M3</v>
      </c>
      <c r="F980" s="416">
        <v>0.35</v>
      </c>
      <c r="G980" s="417">
        <f>VLOOKUP(D980,Insumos!$B$1:$D$15011,3,FALSE)</f>
        <v>425</v>
      </c>
      <c r="H980" s="415">
        <f>_xlfn.IFS(B980="Serviço",SUMIFS($H981:H$1539,$C981:C$1539,$C980),B980="Insumo",F980*G980,B980="Etapa","")</f>
        <v>148.75</v>
      </c>
      <c r="I980" s="40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4.25" hidden="1" customHeight="1" outlineLevel="2" x14ac:dyDescent="0.3">
      <c r="A981" s="406">
        <f t="shared" si="39"/>
        <v>2</v>
      </c>
      <c r="B981" s="406" t="s">
        <v>1385</v>
      </c>
      <c r="C981" s="406" t="str">
        <f t="shared" si="24"/>
        <v>Enchimento - Esquadrias</v>
      </c>
      <c r="D981" s="406" t="s">
        <v>1215</v>
      </c>
      <c r="E981" s="407" t="str">
        <f>VLOOKUP(D981,Insumos!$B$1:$C$15011,2,FALSE)</f>
        <v>KG</v>
      </c>
      <c r="F981" s="416">
        <v>7.0000000000000009</v>
      </c>
      <c r="G981" s="417">
        <f>VLOOKUP(D981,Insumos!$B$1:$D$15011,3,FALSE)</f>
        <v>190</v>
      </c>
      <c r="H981" s="415">
        <f>_xlfn.IFS(B981="Serviço",SUMIFS($H982:H$1539,$C982:C$1539,$C981),B981="Insumo",F981*G981,B981="Etapa","")</f>
        <v>1330.0000000000002</v>
      </c>
      <c r="I981" s="40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4.25" hidden="1" customHeight="1" outlineLevel="1" x14ac:dyDescent="0.3">
      <c r="A982" s="406">
        <f t="shared" si="39"/>
        <v>1</v>
      </c>
      <c r="B982" s="406" t="s">
        <v>593</v>
      </c>
      <c r="C982" s="406" t="str">
        <f t="shared" si="24"/>
        <v>Corrimão de inox - fornecimento e instalação</v>
      </c>
      <c r="D982" s="406" t="s">
        <v>1093</v>
      </c>
      <c r="E982" s="407" t="str">
        <f>VLOOKUP(D982,Insumos!$B$1:$C$15011,2,FALSE)</f>
        <v>M</v>
      </c>
      <c r="F982" s="406"/>
      <c r="G982" s="417">
        <f>VLOOKUP(D982,Insumos!$B$1:$D$15011,3,FALSE)</f>
        <v>650</v>
      </c>
      <c r="H982" s="415">
        <f>_xlfn.IFS(B982="Serviço",SUMIFS($H983:H$1539,$C983:C$1539,$C982),B982="Insumo",F982*G982,B982="Etapa","")</f>
        <v>650</v>
      </c>
      <c r="I982" s="408" t="s">
        <v>167</v>
      </c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4.25" hidden="1" customHeight="1" outlineLevel="2" x14ac:dyDescent="0.3">
      <c r="A983" s="406">
        <f t="shared" si="39"/>
        <v>1</v>
      </c>
      <c r="B983" s="406" t="s">
        <v>1385</v>
      </c>
      <c r="C983" s="406" t="str">
        <f t="shared" si="24"/>
        <v>Corrimão de inox - fornecimento e instalação</v>
      </c>
      <c r="D983" s="406" t="s">
        <v>1093</v>
      </c>
      <c r="E983" s="407" t="str">
        <f>VLOOKUP(D983,Insumos!$B$1:$C$15011,2,FALSE)</f>
        <v>M</v>
      </c>
      <c r="F983" s="416">
        <v>1</v>
      </c>
      <c r="G983" s="417">
        <f>VLOOKUP(D983,Insumos!$B$1:$D$15011,3,FALSE)</f>
        <v>650</v>
      </c>
      <c r="H983" s="415">
        <f>_xlfn.IFS(B983="Serviço",SUMIFS($H984:H$1539,$C984:C$1539,$C983),B983="Insumo",F983*G983,B983="Etapa","")</f>
        <v>650</v>
      </c>
      <c r="I983" s="40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4.25" hidden="1" customHeight="1" outlineLevel="1" x14ac:dyDescent="0.3">
      <c r="A984" s="406">
        <f t="shared" si="39"/>
        <v>1</v>
      </c>
      <c r="B984" s="406" t="s">
        <v>593</v>
      </c>
      <c r="C984" s="406" t="str">
        <f t="shared" si="24"/>
        <v>Porta de madeira de abrir - 60x215cm (kit completo) - fixação com espuma expansiva</v>
      </c>
      <c r="D984" s="406" t="s">
        <v>1501</v>
      </c>
      <c r="E984" s="407" t="e">
        <f>VLOOKUP(D984,Insumos!$B$1:$C$15011,2,FALSE)</f>
        <v>#N/A</v>
      </c>
      <c r="F984" s="406"/>
      <c r="G984" s="417" t="e">
        <f>VLOOKUP(D984,Insumos!$B$1:$D$15011,3,FALSE)</f>
        <v>#N/A</v>
      </c>
      <c r="H984" s="415">
        <f>_xlfn.IFS(B984="Serviço",SUMIFS($H985:H$1539,$C985:C$1539,$C984),B984="Insumo",F984*G984,B984="Etapa","")</f>
        <v>1290</v>
      </c>
      <c r="I984" s="408" t="s">
        <v>167</v>
      </c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4.25" hidden="1" customHeight="1" outlineLevel="2" x14ac:dyDescent="0.3">
      <c r="A985" s="406">
        <f t="shared" si="39"/>
        <v>1</v>
      </c>
      <c r="B985" s="406" t="s">
        <v>1385</v>
      </c>
      <c r="C985" s="406" t="str">
        <f t="shared" si="24"/>
        <v>Porta de madeira de abrir - 60x215cm (kit completo) - fixação com espuma expansiva</v>
      </c>
      <c r="D985" s="406" t="s">
        <v>1099</v>
      </c>
      <c r="E985" s="407" t="str">
        <f>VLOOKUP(D985,Insumos!$B$1:$C$15011,2,FALSE)</f>
        <v>M2</v>
      </c>
      <c r="F985" s="416">
        <v>1</v>
      </c>
      <c r="G985" s="417">
        <f>VLOOKUP(D985,Insumos!$B$1:$D$15011,3,FALSE)</f>
        <v>1235</v>
      </c>
      <c r="H985" s="415">
        <f>_xlfn.IFS(B985="Serviço",SUMIFS($H986:H$1539,$C986:C$1539,$C985),B985="Insumo",F985*G985,B985="Etapa","")</f>
        <v>1235</v>
      </c>
      <c r="I985" s="40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4.25" hidden="1" customHeight="1" outlineLevel="2" x14ac:dyDescent="0.3">
      <c r="A986" s="406">
        <f t="shared" si="39"/>
        <v>7</v>
      </c>
      <c r="B986" s="406" t="s">
        <v>1385</v>
      </c>
      <c r="C986" s="406" t="str">
        <f t="shared" si="24"/>
        <v>Porta de madeira de abrir - 60x215cm (kit completo) - fixação com espuma expansiva</v>
      </c>
      <c r="D986" s="406" t="s">
        <v>1222</v>
      </c>
      <c r="E986" s="407" t="str">
        <f>VLOOKUP(D986,Insumos!$B$1:$C$15011,2,FALSE)</f>
        <v>un</v>
      </c>
      <c r="F986" s="416">
        <v>1</v>
      </c>
      <c r="G986" s="417">
        <f>VLOOKUP(D986,Insumos!$B$1:$D$15011,3,FALSE)</f>
        <v>55</v>
      </c>
      <c r="H986" s="415">
        <f>_xlfn.IFS(B986="Serviço",SUMIFS($H987:H$1539,$C987:C$1539,$C986),B986="Insumo",F986*G986,B986="Etapa","")</f>
        <v>55</v>
      </c>
      <c r="I986" s="40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4.25" hidden="1" customHeight="1" outlineLevel="1" x14ac:dyDescent="0.3">
      <c r="A987" s="406">
        <f t="shared" si="39"/>
        <v>1</v>
      </c>
      <c r="B987" s="406" t="s">
        <v>593</v>
      </c>
      <c r="C987" s="406" t="str">
        <f t="shared" si="24"/>
        <v>Porta de madeira de abrir - 76x210cm (kit completo) - fixação com espuma expansiva</v>
      </c>
      <c r="D987" s="406" t="s">
        <v>875</v>
      </c>
      <c r="E987" s="407" t="e">
        <f>VLOOKUP(D987,Insumos!$B$1:$C$15011,2,FALSE)</f>
        <v>#N/A</v>
      </c>
      <c r="F987" s="406"/>
      <c r="G987" s="417" t="e">
        <f>VLOOKUP(D987,Insumos!$B$1:$D$15011,3,FALSE)</f>
        <v>#N/A</v>
      </c>
      <c r="H987" s="415">
        <f>_xlfn.IFS(B987="Serviço",SUMIFS($H988:H$1539,$C988:C$1539,$C987),B987="Insumo",F987*G987,B987="Etapa","")</f>
        <v>1290</v>
      </c>
      <c r="I987" s="408" t="s">
        <v>167</v>
      </c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4.25" hidden="1" customHeight="1" outlineLevel="2" x14ac:dyDescent="0.3">
      <c r="A988" s="406">
        <f t="shared" si="39"/>
        <v>1</v>
      </c>
      <c r="B988" s="406" t="s">
        <v>1385</v>
      </c>
      <c r="C988" s="406" t="str">
        <f t="shared" si="24"/>
        <v>Porta de madeira de abrir - 76x210cm (kit completo) - fixação com espuma expansiva</v>
      </c>
      <c r="D988" s="406" t="s">
        <v>1100</v>
      </c>
      <c r="E988" s="407" t="str">
        <f>VLOOKUP(D988,Insumos!$B$1:$C$15011,2,FALSE)</f>
        <v>M2</v>
      </c>
      <c r="F988" s="416">
        <v>1</v>
      </c>
      <c r="G988" s="417">
        <f>VLOOKUP(D988,Insumos!$B$1:$D$15011,3,FALSE)</f>
        <v>1235</v>
      </c>
      <c r="H988" s="415">
        <f>_xlfn.IFS(B988="Serviço",SUMIFS($H989:H$1539,$C989:C$1539,$C988),B988="Insumo",F988*G988,B988="Etapa","")</f>
        <v>1235</v>
      </c>
      <c r="I988" s="40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4.25" hidden="1" customHeight="1" outlineLevel="2" x14ac:dyDescent="0.3">
      <c r="A989" s="406">
        <f t="shared" si="39"/>
        <v>7</v>
      </c>
      <c r="B989" s="406" t="s">
        <v>1385</v>
      </c>
      <c r="C989" s="406" t="str">
        <f t="shared" si="24"/>
        <v>Porta de madeira de abrir - 76x210cm (kit completo) - fixação com espuma expansiva</v>
      </c>
      <c r="D989" s="406" t="s">
        <v>1222</v>
      </c>
      <c r="E989" s="407" t="str">
        <f>VLOOKUP(D989,Insumos!$B$1:$C$15011,2,FALSE)</f>
        <v>un</v>
      </c>
      <c r="F989" s="416">
        <v>1</v>
      </c>
      <c r="G989" s="417">
        <f>VLOOKUP(D989,Insumos!$B$1:$D$15011,3,FALSE)</f>
        <v>55</v>
      </c>
      <c r="H989" s="415">
        <f>_xlfn.IFS(B989="Serviço",SUMIFS($H990:H$1539,$C990:C$1539,$C989),B989="Insumo",F989*G989,B989="Etapa","")</f>
        <v>55</v>
      </c>
      <c r="I989" s="40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4.25" hidden="1" customHeight="1" outlineLevel="1" x14ac:dyDescent="0.3">
      <c r="A990" s="406">
        <f t="shared" si="39"/>
        <v>1</v>
      </c>
      <c r="B990" s="406" t="s">
        <v>593</v>
      </c>
      <c r="C990" s="406" t="str">
        <f t="shared" si="24"/>
        <v>Porta de madeira de abrir - 80x215cm (kit completo) - fixação com espuma expansiva</v>
      </c>
      <c r="D990" s="406" t="s">
        <v>876</v>
      </c>
      <c r="E990" s="407" t="e">
        <f>VLOOKUP(D990,Insumos!$B$1:$C$15011,2,FALSE)</f>
        <v>#N/A</v>
      </c>
      <c r="F990" s="406"/>
      <c r="G990" s="417" t="e">
        <f>VLOOKUP(D990,Insumos!$B$1:$D$15011,3,FALSE)</f>
        <v>#N/A</v>
      </c>
      <c r="H990" s="415">
        <f>_xlfn.IFS(B990="Serviço",SUMIFS($H991:H$1539,$C991:C$1539,$C990),B990="Insumo",F990*G990,B990="Etapa","")</f>
        <v>1290</v>
      </c>
      <c r="I990" s="408" t="s">
        <v>167</v>
      </c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4.25" hidden="1" customHeight="1" outlineLevel="2" x14ac:dyDescent="0.3">
      <c r="A991" s="406">
        <f t="shared" si="39"/>
        <v>1</v>
      </c>
      <c r="B991" s="406" t="s">
        <v>1385</v>
      </c>
      <c r="C991" s="406" t="str">
        <f t="shared" si="24"/>
        <v>Porta de madeira de abrir - 80x215cm (kit completo) - fixação com espuma expansiva</v>
      </c>
      <c r="D991" s="406" t="s">
        <v>1102</v>
      </c>
      <c r="E991" s="407" t="str">
        <f>VLOOKUP(D991,Insumos!$B$1:$C$15011,2,FALSE)</f>
        <v>M2</v>
      </c>
      <c r="F991" s="416">
        <v>1</v>
      </c>
      <c r="G991" s="417">
        <f>VLOOKUP(D991,Insumos!$B$1:$D$15011,3,FALSE)</f>
        <v>1235</v>
      </c>
      <c r="H991" s="415">
        <f>_xlfn.IFS(B991="Serviço",SUMIFS($H992:H$1539,$C992:C$1539,$C991),B991="Insumo",F991*G991,B991="Etapa","")</f>
        <v>1235</v>
      </c>
      <c r="I991" s="40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4.25" hidden="1" customHeight="1" outlineLevel="2" x14ac:dyDescent="0.3">
      <c r="A992" s="406">
        <f t="shared" si="39"/>
        <v>7</v>
      </c>
      <c r="B992" s="406" t="s">
        <v>1385</v>
      </c>
      <c r="C992" s="406" t="str">
        <f t="shared" si="24"/>
        <v>Porta de madeira de abrir - 80x215cm (kit completo) - fixação com espuma expansiva</v>
      </c>
      <c r="D992" s="406" t="s">
        <v>1222</v>
      </c>
      <c r="E992" s="407" t="str">
        <f>VLOOKUP(D992,Insumos!$B$1:$C$15011,2,FALSE)</f>
        <v>un</v>
      </c>
      <c r="F992" s="416">
        <v>1</v>
      </c>
      <c r="G992" s="417">
        <f>VLOOKUP(D992,Insumos!$B$1:$D$15011,3,FALSE)</f>
        <v>55</v>
      </c>
      <c r="H992" s="415">
        <f>_xlfn.IFS(B992="Serviço",SUMIFS($H993:H$1539,$C993:C$1539,$C992),B992="Insumo",F992*G992,B992="Etapa","")</f>
        <v>55</v>
      </c>
      <c r="I992" s="40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4.25" hidden="1" customHeight="1" outlineLevel="1" x14ac:dyDescent="0.3">
      <c r="A993" s="406">
        <f t="shared" si="39"/>
        <v>1</v>
      </c>
      <c r="B993" s="406" t="s">
        <v>593</v>
      </c>
      <c r="C993" s="406" t="str">
        <f t="shared" si="24"/>
        <v>Porta de madeira de abrir - 60x210cm (kit completo) - fixação com espuma expansiva</v>
      </c>
      <c r="D993" s="406" t="s">
        <v>874</v>
      </c>
      <c r="E993" s="407" t="e">
        <f>VLOOKUP(D993,Insumos!$B$1:$C$15011,2,FALSE)</f>
        <v>#N/A</v>
      </c>
      <c r="F993" s="406"/>
      <c r="G993" s="417" t="e">
        <f>VLOOKUP(D993,Insumos!$B$1:$D$15011,3,FALSE)</f>
        <v>#N/A</v>
      </c>
      <c r="H993" s="415">
        <f>_xlfn.IFS(B993="Serviço",SUMIFS($H994:H$1539,$C994:C$1539,$C993),B993="Insumo",F993*G993,B993="Etapa","")</f>
        <v>1290</v>
      </c>
      <c r="I993" s="408" t="s">
        <v>167</v>
      </c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4.25" hidden="1" customHeight="1" outlineLevel="2" x14ac:dyDescent="0.3">
      <c r="A994" s="406">
        <f t="shared" si="39"/>
        <v>1</v>
      </c>
      <c r="B994" s="406" t="s">
        <v>1385</v>
      </c>
      <c r="C994" s="406" t="str">
        <f t="shared" si="24"/>
        <v>Porta de madeira de abrir - 60x210cm (kit completo) - fixação com espuma expansiva</v>
      </c>
      <c r="D994" s="406" t="s">
        <v>1098</v>
      </c>
      <c r="E994" s="407" t="str">
        <f>VLOOKUP(D994,Insumos!$B$1:$C$15011,2,FALSE)</f>
        <v>M2</v>
      </c>
      <c r="F994" s="416">
        <v>1</v>
      </c>
      <c r="G994" s="417">
        <f>VLOOKUP(D994,Insumos!$B$1:$D$15011,3,FALSE)</f>
        <v>1235</v>
      </c>
      <c r="H994" s="415">
        <f>_xlfn.IFS(B994="Serviço",SUMIFS($H995:H$1539,$C995:C$1539,$C994),B994="Insumo",F994*G994,B994="Etapa","")</f>
        <v>1235</v>
      </c>
      <c r="I994" s="40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4.25" hidden="1" customHeight="1" outlineLevel="2" x14ac:dyDescent="0.3">
      <c r="A995" s="406">
        <f t="shared" si="39"/>
        <v>7</v>
      </c>
      <c r="B995" s="406" t="s">
        <v>1385</v>
      </c>
      <c r="C995" s="406" t="str">
        <f t="shared" si="24"/>
        <v>Porta de madeira de abrir - 60x210cm (kit completo) - fixação com espuma expansiva</v>
      </c>
      <c r="D995" s="406" t="s">
        <v>1222</v>
      </c>
      <c r="E995" s="407" t="str">
        <f>VLOOKUP(D995,Insumos!$B$1:$C$15011,2,FALSE)</f>
        <v>un</v>
      </c>
      <c r="F995" s="416">
        <v>1</v>
      </c>
      <c r="G995" s="417">
        <f>VLOOKUP(D995,Insumos!$B$1:$D$15011,3,FALSE)</f>
        <v>55</v>
      </c>
      <c r="H995" s="415">
        <f>_xlfn.IFS(B995="Serviço",SUMIFS($H996:H$1539,$C996:C$1539,$C995),B995="Insumo",F995*G995,B995="Etapa","")</f>
        <v>55</v>
      </c>
      <c r="I995" s="40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4.25" hidden="1" customHeight="1" outlineLevel="1" x14ac:dyDescent="0.3">
      <c r="A996" s="406">
        <f t="shared" si="39"/>
        <v>1</v>
      </c>
      <c r="B996" s="406" t="s">
        <v>593</v>
      </c>
      <c r="C996" s="406" t="str">
        <f t="shared" si="24"/>
        <v>Porta de madeira de abrir - 80x210cm (kit completo) - fixação com espuma expansiva</v>
      </c>
      <c r="D996" s="406" t="s">
        <v>1502</v>
      </c>
      <c r="E996" s="407" t="e">
        <f>VLOOKUP(D996,Insumos!$B$1:$C$15011,2,FALSE)</f>
        <v>#N/A</v>
      </c>
      <c r="F996" s="406"/>
      <c r="G996" s="417" t="e">
        <f>VLOOKUP(D996,Insumos!$B$1:$D$15011,3,FALSE)</f>
        <v>#N/A</v>
      </c>
      <c r="H996" s="415">
        <f>_xlfn.IFS(B996="Serviço",SUMIFS($H997:H$1539,$C997:C$1539,$C996),B996="Insumo",F996*G996,B996="Etapa","")</f>
        <v>1290</v>
      </c>
      <c r="I996" s="408" t="s">
        <v>167</v>
      </c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4.25" hidden="1" customHeight="1" outlineLevel="2" x14ac:dyDescent="0.3">
      <c r="A997" s="406">
        <f t="shared" si="39"/>
        <v>1</v>
      </c>
      <c r="B997" s="406" t="s">
        <v>1385</v>
      </c>
      <c r="C997" s="406" t="str">
        <f t="shared" si="24"/>
        <v>Porta de madeira de abrir - 80x210cm (kit completo) - fixação com espuma expansiva</v>
      </c>
      <c r="D997" s="406" t="s">
        <v>1101</v>
      </c>
      <c r="E997" s="407" t="str">
        <f>VLOOKUP(D997,Insumos!$B$1:$C$15011,2,FALSE)</f>
        <v>M2</v>
      </c>
      <c r="F997" s="416">
        <v>1</v>
      </c>
      <c r="G997" s="417">
        <f>VLOOKUP(D997,Insumos!$B$1:$D$15011,3,FALSE)</f>
        <v>1235</v>
      </c>
      <c r="H997" s="415">
        <f>_xlfn.IFS(B997="Serviço",SUMIFS($H998:H$1539,$C998:C$1539,$C997),B997="Insumo",F997*G997,B997="Etapa","")</f>
        <v>1235</v>
      </c>
      <c r="I997" s="40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4.25" hidden="1" customHeight="1" outlineLevel="2" x14ac:dyDescent="0.3">
      <c r="A998" s="406">
        <f t="shared" si="39"/>
        <v>7</v>
      </c>
      <c r="B998" s="406" t="s">
        <v>1385</v>
      </c>
      <c r="C998" s="406" t="str">
        <f t="shared" si="24"/>
        <v>Porta de madeira de abrir - 80x210cm (kit completo) - fixação com espuma expansiva</v>
      </c>
      <c r="D998" s="406" t="s">
        <v>1222</v>
      </c>
      <c r="E998" s="407" t="str">
        <f>VLOOKUP(D998,Insumos!$B$1:$C$15011,2,FALSE)</f>
        <v>un</v>
      </c>
      <c r="F998" s="416">
        <v>1</v>
      </c>
      <c r="G998" s="417">
        <f>VLOOKUP(D998,Insumos!$B$1:$D$15011,3,FALSE)</f>
        <v>55</v>
      </c>
      <c r="H998" s="415">
        <f>_xlfn.IFS(B998="Serviço",SUMIFS($H999:H$1539,$C999:C$1539,$C998),B998="Insumo",F998*G998,B998="Etapa","")</f>
        <v>55</v>
      </c>
      <c r="I998" s="40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4.25" hidden="1" customHeight="1" outlineLevel="1" x14ac:dyDescent="0.3">
      <c r="A999" s="406">
        <f t="shared" si="39"/>
        <v>1</v>
      </c>
      <c r="B999" s="406" t="s">
        <v>593</v>
      </c>
      <c r="C999" s="406" t="str">
        <f t="shared" si="24"/>
        <v>Porta de madeira de abrir - 90x215cm (kit completo) - fixação com espuma expansiva</v>
      </c>
      <c r="D999" s="406" t="s">
        <v>877</v>
      </c>
      <c r="E999" s="407" t="e">
        <f>VLOOKUP(D999,Insumos!$B$1:$C$15011,2,FALSE)</f>
        <v>#N/A</v>
      </c>
      <c r="F999" s="406"/>
      <c r="G999" s="417" t="e">
        <f>VLOOKUP(D999,Insumos!$B$1:$D$15011,3,FALSE)</f>
        <v>#N/A</v>
      </c>
      <c r="H999" s="415">
        <f>_xlfn.IFS(B999="Serviço",SUMIFS($H1000:H$1539,$C1000:C$1539,$C999),B999="Insumo",F999*G999,B999="Etapa","")</f>
        <v>1290</v>
      </c>
      <c r="I999" s="408" t="s">
        <v>167</v>
      </c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4.25" hidden="1" customHeight="1" outlineLevel="2" x14ac:dyDescent="0.3">
      <c r="A1000" s="406">
        <f t="shared" si="39"/>
        <v>1</v>
      </c>
      <c r="B1000" s="406" t="s">
        <v>1385</v>
      </c>
      <c r="C1000" s="406" t="str">
        <f t="shared" si="24"/>
        <v>Porta de madeira de abrir - 90x215cm (kit completo) - fixação com espuma expansiva</v>
      </c>
      <c r="D1000" s="406" t="s">
        <v>1103</v>
      </c>
      <c r="E1000" s="407" t="str">
        <f>VLOOKUP(D1000,Insumos!$B$1:$C$15011,2,FALSE)</f>
        <v>M2</v>
      </c>
      <c r="F1000" s="416">
        <v>1</v>
      </c>
      <c r="G1000" s="417">
        <f>VLOOKUP(D1000,Insumos!$B$1:$D$15011,3,FALSE)</f>
        <v>1235</v>
      </c>
      <c r="H1000" s="415">
        <f>_xlfn.IFS(B1000="Serviço",SUMIFS($H1001:H$1539,$C1001:C$1539,$C1000),B1000="Insumo",F1000*G1000,B1000="Etapa","")</f>
        <v>1235</v>
      </c>
      <c r="I1000" s="40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spans="1:26" ht="14.25" hidden="1" customHeight="1" outlineLevel="2" x14ac:dyDescent="0.3">
      <c r="A1001" s="406">
        <f t="shared" si="39"/>
        <v>7</v>
      </c>
      <c r="B1001" s="406" t="s">
        <v>1385</v>
      </c>
      <c r="C1001" s="406" t="str">
        <f t="shared" si="24"/>
        <v>Porta de madeira de abrir - 90x215cm (kit completo) - fixação com espuma expansiva</v>
      </c>
      <c r="D1001" s="406" t="s">
        <v>1222</v>
      </c>
      <c r="E1001" s="407" t="str">
        <f>VLOOKUP(D1001,Insumos!$B$1:$C$15011,2,FALSE)</f>
        <v>un</v>
      </c>
      <c r="F1001" s="416">
        <v>1</v>
      </c>
      <c r="G1001" s="417">
        <f>VLOOKUP(D1001,Insumos!$B$1:$D$15011,3,FALSE)</f>
        <v>55</v>
      </c>
      <c r="H1001" s="415">
        <f>_xlfn.IFS(B1001="Serviço",SUMIFS($H1002:H$1539,$C1002:C$1539,$C1001),B1001="Insumo",F1001*G1001,B1001="Etapa","")</f>
        <v>55</v>
      </c>
      <c r="I1001" s="408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 spans="1:26" ht="14.25" hidden="1" customHeight="1" outlineLevel="1" x14ac:dyDescent="0.3">
      <c r="A1002" s="406">
        <f t="shared" si="39"/>
        <v>1</v>
      </c>
      <c r="B1002" s="406" t="s">
        <v>593</v>
      </c>
      <c r="C1002" s="406" t="str">
        <f t="shared" si="24"/>
        <v>Porta de madeira de abrir - 105x215cm (kit completo) - fixação com espuma expansiva</v>
      </c>
      <c r="D1002" s="406" t="s">
        <v>1503</v>
      </c>
      <c r="E1002" s="407" t="e">
        <f>VLOOKUP(D1002,Insumos!$B$1:$C$15011,2,FALSE)</f>
        <v>#N/A</v>
      </c>
      <c r="F1002" s="406"/>
      <c r="G1002" s="417" t="e">
        <f>VLOOKUP(D1002,Insumos!$B$1:$D$15011,3,FALSE)</f>
        <v>#N/A</v>
      </c>
      <c r="H1002" s="415">
        <f>_xlfn.IFS(B1002="Serviço",SUMIFS($H1003:H$1539,$C1003:C$1539,$C1002),B1002="Insumo",F1002*G1002,B1002="Etapa","")</f>
        <v>1290</v>
      </c>
      <c r="I1002" s="408" t="s">
        <v>167</v>
      </c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 spans="1:26" ht="14.25" hidden="1" customHeight="1" outlineLevel="2" x14ac:dyDescent="0.3">
      <c r="A1003" s="406">
        <f t="shared" si="39"/>
        <v>1</v>
      </c>
      <c r="B1003" s="406" t="s">
        <v>1385</v>
      </c>
      <c r="C1003" s="406" t="str">
        <f t="shared" si="24"/>
        <v>Porta de madeira de abrir - 105x215cm (kit completo) - fixação com espuma expansiva</v>
      </c>
      <c r="D1003" s="406" t="s">
        <v>1095</v>
      </c>
      <c r="E1003" s="407" t="str">
        <f>VLOOKUP(D1003,Insumos!$B$1:$C$15011,2,FALSE)</f>
        <v>M2</v>
      </c>
      <c r="F1003" s="416">
        <v>1</v>
      </c>
      <c r="G1003" s="417">
        <f>VLOOKUP(D1003,Insumos!$B$1:$D$15011,3,FALSE)</f>
        <v>1235</v>
      </c>
      <c r="H1003" s="415">
        <f>_xlfn.IFS(B1003="Serviço",SUMIFS($H1004:H$1539,$C1004:C$1539,$C1003),B1003="Insumo",F1003*G1003,B1003="Etapa","")</f>
        <v>1235</v>
      </c>
      <c r="I1003" s="408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  <row r="1004" spans="1:26" ht="14.25" hidden="1" customHeight="1" outlineLevel="2" x14ac:dyDescent="0.3">
      <c r="A1004" s="406">
        <f t="shared" si="39"/>
        <v>7</v>
      </c>
      <c r="B1004" s="406" t="s">
        <v>1385</v>
      </c>
      <c r="C1004" s="406" t="str">
        <f t="shared" si="24"/>
        <v>Porta de madeira de abrir - 105x215cm (kit completo) - fixação com espuma expansiva</v>
      </c>
      <c r="D1004" s="406" t="s">
        <v>1222</v>
      </c>
      <c r="E1004" s="407" t="str">
        <f>VLOOKUP(D1004,Insumos!$B$1:$C$15011,2,FALSE)</f>
        <v>un</v>
      </c>
      <c r="F1004" s="416">
        <v>1</v>
      </c>
      <c r="G1004" s="417">
        <f>VLOOKUP(D1004,Insumos!$B$1:$D$15011,3,FALSE)</f>
        <v>55</v>
      </c>
      <c r="H1004" s="415">
        <f>_xlfn.IFS(B1004="Serviço",SUMIFS($H1005:H$1539,$C1005:C$1539,$C1004),B1004="Insumo",F1004*G1004,B1004="Etapa","")</f>
        <v>55</v>
      </c>
      <c r="I1004" s="408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</row>
    <row r="1005" spans="1:26" ht="14.25" customHeight="1" collapsed="1" x14ac:dyDescent="0.3">
      <c r="A1005" s="413">
        <f t="shared" si="39"/>
        <v>1</v>
      </c>
      <c r="B1005" s="413" t="s">
        <v>591</v>
      </c>
      <c r="C1005" s="413" t="str">
        <f t="shared" si="24"/>
        <v>Porta de madeira de abrir - 105x215cm (kit completo) - fixação com espuma expansiva</v>
      </c>
      <c r="D1005" s="413" t="s">
        <v>1504</v>
      </c>
      <c r="E1005" s="407" t="e">
        <f>VLOOKUP(D1005,Insumos!$B$1:$C$15011,2,FALSE)</f>
        <v>#N/A</v>
      </c>
      <c r="F1005" s="415"/>
      <c r="G1005" s="417" t="e">
        <f>VLOOKUP(D1005,Insumos!$B$1:$D$15011,3,FALSE)</f>
        <v>#N/A</v>
      </c>
      <c r="H1005" s="415" t="str">
        <f>_xlfn.IFS(B1005="Serviço",SUMIFS($H1006:H$1539,$C1006:C$1539,$C1005),B1005="Insumo",F1005*G1005,B1005="Etapa","")</f>
        <v/>
      </c>
      <c r="I1005" s="415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</row>
    <row r="1006" spans="1:26" ht="14.25" hidden="1" customHeight="1" outlineLevel="1" x14ac:dyDescent="0.3">
      <c r="A1006" s="406">
        <f t="shared" si="39"/>
        <v>1</v>
      </c>
      <c r="B1006" s="406" t="s">
        <v>593</v>
      </c>
      <c r="C1006" s="406" t="str">
        <f t="shared" si="24"/>
        <v xml:space="preserve">Revestimento em Pastilhas Cerâmicas Para Fachada 7,5x15 com Junta de 3mm </v>
      </c>
      <c r="D1006" s="406" t="s">
        <v>5259</v>
      </c>
      <c r="E1006" s="407" t="e">
        <f>VLOOKUP(D1006,Insumos!$B$1:$C$15011,2,FALSE)</f>
        <v>#N/A</v>
      </c>
      <c r="F1006" s="406"/>
      <c r="G1006" s="417" t="e">
        <f>VLOOKUP(D1006,Insumos!$B$1:$D$15011,3,FALSE)</f>
        <v>#N/A</v>
      </c>
      <c r="H1006" s="415">
        <f>_xlfn.IFS(B1006="Serviço",SUMIFS($H1007:H$1539,$C1007:C$1539,$C1006),B1006="Insumo",F1006*G1006,B1006="Etapa","")</f>
        <v>312.34888888888889</v>
      </c>
      <c r="I1006" s="408" t="s">
        <v>167</v>
      </c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</row>
    <row r="1007" spans="1:26" ht="14.25" hidden="1" customHeight="1" outlineLevel="2" x14ac:dyDescent="0.3">
      <c r="A1007" s="406">
        <f t="shared" si="39"/>
        <v>1</v>
      </c>
      <c r="B1007" s="406" t="s">
        <v>1385</v>
      </c>
      <c r="C1007" s="406" t="str">
        <f t="shared" si="24"/>
        <v xml:space="preserve">Revestimento em Pastilhas Cerâmicas Para Fachada 7,5x15 com Junta de 3mm </v>
      </c>
      <c r="D1007" s="837" t="s">
        <v>5260</v>
      </c>
      <c r="E1007" s="407" t="str">
        <f>VLOOKUP(D1007,Insumos!$B$1:$C$15011,2,FALSE)</f>
        <v>M2</v>
      </c>
      <c r="F1007" s="416">
        <v>1.1000000000000001</v>
      </c>
      <c r="G1007" s="417">
        <f>VLOOKUP(D1007,Insumos!$B$1:$D$15011,3,FALSE)</f>
        <v>258</v>
      </c>
      <c r="H1007" s="415">
        <f>_xlfn.IFS(B1007="Serviço",SUMIFS($H1008:H$1539,$C1008:C$1539,$C1007),B1007="Insumo",F1007*G1007,B1007="Etapa","")</f>
        <v>283.8</v>
      </c>
      <c r="I1007" s="408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</row>
    <row r="1008" spans="1:26" ht="14.25" hidden="1" customHeight="1" outlineLevel="2" x14ac:dyDescent="0.3">
      <c r="A1008" s="406">
        <f t="shared" si="39"/>
        <v>32</v>
      </c>
      <c r="B1008" s="406" t="s">
        <v>1385</v>
      </c>
      <c r="C1008" s="406" t="str">
        <f t="shared" si="24"/>
        <v xml:space="preserve">Revestimento em Pastilhas Cerâmicas Para Fachada 7,5x15 com Junta de 3mm </v>
      </c>
      <c r="D1008" s="406" t="s">
        <v>987</v>
      </c>
      <c r="E1008" s="407" t="str">
        <f>VLOOKUP(D1008,Insumos!$B$1:$C$15011,2,FALSE)</f>
        <v>KG</v>
      </c>
      <c r="F1008" s="416">
        <v>9</v>
      </c>
      <c r="G1008" s="417">
        <f>VLOOKUP(D1008,Insumos!$B$1:$D$15011,3,FALSE)</f>
        <v>1.44</v>
      </c>
      <c r="H1008" s="415">
        <f>_xlfn.IFS(B1008="Serviço",SUMIFS($H1009:H$1539,$C1009:C$1539,$C1008),B1008="Insumo",F1008*G1008,B1008="Etapa","")</f>
        <v>12.959999999999999</v>
      </c>
      <c r="I1008" s="408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</row>
    <row r="1009" spans="1:26" ht="14.25" hidden="1" customHeight="1" outlineLevel="2" x14ac:dyDescent="0.3">
      <c r="A1009" s="406">
        <f t="shared" si="39"/>
        <v>19</v>
      </c>
      <c r="B1009" s="406" t="s">
        <v>1385</v>
      </c>
      <c r="C1009" s="406" t="str">
        <f t="shared" si="24"/>
        <v xml:space="preserve">Revestimento em Pastilhas Cerâmicas Para Fachada 7,5x15 com Junta de 3mm </v>
      </c>
      <c r="D1009" s="406" t="s">
        <v>1282</v>
      </c>
      <c r="E1009" s="407" t="str">
        <f>VLOOKUP(D1009,Insumos!$B$1:$C$15011,2,FALSE)</f>
        <v>UN</v>
      </c>
      <c r="F1009" s="416">
        <f>10*4</f>
        <v>40</v>
      </c>
      <c r="G1009" s="417">
        <f>VLOOKUP(D1009,Insumos!$B$1:$D$15011,3,FALSE)</f>
        <v>0.08</v>
      </c>
      <c r="H1009" s="415">
        <f>_xlfn.IFS(B1009="Serviço",SUMIFS($H1010:H$1539,$C1010:C$1539,$C1009),B1009="Insumo",F1009*G1009,B1009="Etapa","")</f>
        <v>3.2</v>
      </c>
      <c r="I1009" s="408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</row>
    <row r="1010" spans="1:26" ht="14.25" hidden="1" customHeight="1" outlineLevel="2" x14ac:dyDescent="0.3">
      <c r="A1010" s="406">
        <f t="shared" si="39"/>
        <v>24</v>
      </c>
      <c r="B1010" s="406" t="s">
        <v>1385</v>
      </c>
      <c r="C1010" s="406" t="str">
        <f t="shared" si="24"/>
        <v xml:space="preserve">Revestimento em Pastilhas Cerâmicas Para Fachada 7,5x15 com Junta de 3mm </v>
      </c>
      <c r="D1010" s="406" t="s">
        <v>1285</v>
      </c>
      <c r="E1010" s="407" t="str">
        <f>VLOOKUP(D1010,Insumos!$B$1:$C$15011,2,FALSE)</f>
        <v>KG</v>
      </c>
      <c r="F1010" s="416">
        <f>F1009*J852</f>
        <v>1.1111111111111112</v>
      </c>
      <c r="G1010" s="417">
        <f>VLOOKUP(D1010,Insumos!$B$1:$D$15011,3,FALSE)</f>
        <v>11.15</v>
      </c>
      <c r="H1010" s="415">
        <f>_xlfn.IFS(B1010="Serviço",SUMIFS($H1011:H$1539,$C1011:C$1539,$C1010),B1010="Insumo",F1010*G1010,B1010="Etapa","")</f>
        <v>12.388888888888889</v>
      </c>
      <c r="I1010" s="408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</row>
    <row r="1011" spans="1:26" ht="14.25" hidden="1" customHeight="1" outlineLevel="1" x14ac:dyDescent="0.3">
      <c r="A1011" s="406">
        <f t="shared" si="39"/>
        <v>1</v>
      </c>
      <c r="B1011" s="406" t="s">
        <v>593</v>
      </c>
      <c r="C1011" s="406" t="str">
        <f t="shared" si="24"/>
        <v>Revestimento em Porcelanato amadeirado, rejunte cimentício, aplicação em Fachada</v>
      </c>
      <c r="D1011" s="406" t="s">
        <v>1505</v>
      </c>
      <c r="E1011" s="407" t="e">
        <f>VLOOKUP(D1011,Insumos!$B$1:$C$15011,2,FALSE)</f>
        <v>#N/A</v>
      </c>
      <c r="F1011" s="406"/>
      <c r="G1011" s="417" t="e">
        <f>VLOOKUP(D1011,Insumos!$B$1:$D$15011,3,FALSE)</f>
        <v>#N/A</v>
      </c>
      <c r="H1011" s="415">
        <f>_xlfn.IFS(B1011="Serviço",SUMIFS($H1012:H$1539,$C1012:C$1539,$C1011),B1011="Insumo",F1011*G1011,B1011="Etapa","")</f>
        <v>139.73399999999998</v>
      </c>
      <c r="I1011" s="408" t="s">
        <v>167</v>
      </c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</row>
    <row r="1012" spans="1:26" ht="14.25" hidden="1" customHeight="1" outlineLevel="2" x14ac:dyDescent="0.3">
      <c r="A1012" s="406">
        <f t="shared" si="39"/>
        <v>2</v>
      </c>
      <c r="B1012" s="406" t="s">
        <v>1385</v>
      </c>
      <c r="C1012" s="406" t="str">
        <f t="shared" si="24"/>
        <v>Revestimento em Porcelanato amadeirado, rejunte cimentício, aplicação em Fachada</v>
      </c>
      <c r="D1012" s="406" t="s">
        <v>1294</v>
      </c>
      <c r="E1012" s="407" t="str">
        <f>VLOOKUP(D1012,Insumos!$B$1:$C$15011,2,FALSE)</f>
        <v>M2</v>
      </c>
      <c r="F1012" s="416">
        <v>1.1000000000000001</v>
      </c>
      <c r="G1012" s="417">
        <f>VLOOKUP(D1012,Insumos!$B$1:$D$15011,3,FALSE)</f>
        <v>109.89</v>
      </c>
      <c r="H1012" s="415">
        <f>_xlfn.IFS(B1012="Serviço",SUMIFS($H1013:H$1539,$C1013:C$1539,$C1012),B1012="Insumo",F1012*G1012,B1012="Etapa","")</f>
        <v>120.879</v>
      </c>
      <c r="I1012" s="408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</row>
    <row r="1013" spans="1:26" ht="14.25" hidden="1" customHeight="1" outlineLevel="2" x14ac:dyDescent="0.3">
      <c r="A1013" s="406">
        <f t="shared" si="39"/>
        <v>32</v>
      </c>
      <c r="B1013" s="406" t="s">
        <v>1385</v>
      </c>
      <c r="C1013" s="406" t="str">
        <f t="shared" si="24"/>
        <v>Revestimento em Porcelanato amadeirado, rejunte cimentício, aplicação em Fachada</v>
      </c>
      <c r="D1013" s="406" t="s">
        <v>987</v>
      </c>
      <c r="E1013" s="407" t="str">
        <f>VLOOKUP(D1013,Insumos!$B$1:$C$15011,2,FALSE)</f>
        <v>KG</v>
      </c>
      <c r="F1013" s="416">
        <v>9</v>
      </c>
      <c r="G1013" s="417">
        <f>VLOOKUP(D1013,Insumos!$B$1:$D$15011,3,FALSE)</f>
        <v>1.44</v>
      </c>
      <c r="H1013" s="415">
        <f>_xlfn.IFS(B1013="Serviço",SUMIFS($H1014:H$1539,$C1014:C$1539,$C1013),B1013="Insumo",F1013*G1013,B1013="Etapa","")</f>
        <v>12.959999999999999</v>
      </c>
      <c r="I1013" s="408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</row>
    <row r="1014" spans="1:26" ht="14.25" hidden="1" customHeight="1" outlineLevel="2" x14ac:dyDescent="0.3">
      <c r="A1014" s="406">
        <f t="shared" si="39"/>
        <v>19</v>
      </c>
      <c r="B1014" s="406" t="s">
        <v>1385</v>
      </c>
      <c r="C1014" s="406" t="str">
        <f t="shared" si="24"/>
        <v>Revestimento em Porcelanato amadeirado, rejunte cimentício, aplicação em Fachada</v>
      </c>
      <c r="D1014" s="406" t="s">
        <v>1282</v>
      </c>
      <c r="E1014" s="407" t="str">
        <f>VLOOKUP(D1014,Insumos!$B$1:$C$15011,2,FALSE)</f>
        <v>UN</v>
      </c>
      <c r="F1014" s="416">
        <v>4</v>
      </c>
      <c r="G1014" s="417">
        <f>VLOOKUP(D1014,Insumos!$B$1:$D$15011,3,FALSE)</f>
        <v>0.08</v>
      </c>
      <c r="H1014" s="415">
        <f>_xlfn.IFS(B1014="Serviço",SUMIFS($H1015:H$1539,$C1015:C$1539,$C1014),B1014="Insumo",F1014*G1014,B1014="Etapa","")</f>
        <v>0.32</v>
      </c>
      <c r="I1014" s="408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</row>
    <row r="1015" spans="1:26" ht="14.25" hidden="1" customHeight="1" outlineLevel="2" x14ac:dyDescent="0.3">
      <c r="A1015" s="406">
        <f t="shared" si="39"/>
        <v>24</v>
      </c>
      <c r="B1015" s="406" t="s">
        <v>1385</v>
      </c>
      <c r="C1015" s="406" t="str">
        <f t="shared" si="24"/>
        <v>Revestimento em Porcelanato amadeirado, rejunte cimentício, aplicação em Fachada</v>
      </c>
      <c r="D1015" s="406" t="s">
        <v>1285</v>
      </c>
      <c r="E1015" s="407" t="str">
        <f>VLOOKUP(D1015,Insumos!$B$1:$C$15011,2,FALSE)</f>
        <v>KG</v>
      </c>
      <c r="F1015" s="416">
        <v>0.5</v>
      </c>
      <c r="G1015" s="417">
        <f>VLOOKUP(D1015,Insumos!$B$1:$D$15011,3,FALSE)</f>
        <v>11.15</v>
      </c>
      <c r="H1015" s="415">
        <f>_xlfn.IFS(B1015="Serviço",SUMIFS($H1016:H$1539,$C1016:C$1539,$C1015),B1015="Insumo",F1015*G1015,B1015="Etapa","")</f>
        <v>5.5750000000000002</v>
      </c>
      <c r="I1015" s="408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</row>
    <row r="1016" spans="1:26" ht="15.75" hidden="1" customHeight="1" outlineLevel="1" x14ac:dyDescent="0.25">
      <c r="A1016" s="406">
        <f t="shared" si="39"/>
        <v>1</v>
      </c>
      <c r="B1016" s="1168" t="s">
        <v>593</v>
      </c>
      <c r="C1016" s="1168" t="str">
        <f>IF(B1016="Serviço",D1016,C1015)</f>
        <v>Junta de movimentação em emboço</v>
      </c>
      <c r="D1016" s="1168" t="s">
        <v>908</v>
      </c>
      <c r="E1016" s="1169" t="s">
        <v>958</v>
      </c>
      <c r="F1016" s="1170"/>
      <c r="G1016" s="1171" t="s">
        <v>1522</v>
      </c>
      <c r="H1016" s="415">
        <f>_xlfn.IFS(B1016="Serviço",SUMIFS($H1017:H$1539,$C1017:C$1539,$C1016),B1016="Insumo",F1016*G1016,B1016="Etapa","")</f>
        <v>3.79</v>
      </c>
      <c r="I1016" s="1171"/>
      <c r="J1016" s="1172">
        <v>0</v>
      </c>
    </row>
    <row r="1017" spans="1:26" ht="15.75" hidden="1" customHeight="1" outlineLevel="2" x14ac:dyDescent="0.25">
      <c r="A1017" s="406">
        <f t="shared" si="39"/>
        <v>1</v>
      </c>
      <c r="B1017" s="1173" t="s">
        <v>1385</v>
      </c>
      <c r="C1017" s="1173" t="str">
        <f t="shared" ref="C1017:C1018" si="42">IF(B1017="Serviço",D1017,C1016)</f>
        <v>Junta de movimentação em emboço</v>
      </c>
      <c r="D1017" s="1173" t="s">
        <v>5250</v>
      </c>
      <c r="E1017" s="1174" t="s">
        <v>64</v>
      </c>
      <c r="F1017" s="838">
        <v>1</v>
      </c>
      <c r="G1017" s="1175">
        <v>1.72</v>
      </c>
      <c r="H1017" s="415">
        <f>_xlfn.IFS(B1017="Serviço",SUMIFS($H1018:H$1539,$C1018:C$1539,$C1017),B1017="Insumo",F1017*G1017,B1017="Etapa","")</f>
        <v>1.72</v>
      </c>
      <c r="I1017" s="1175"/>
      <c r="J1017" s="1172">
        <v>0</v>
      </c>
    </row>
    <row r="1018" spans="1:26" ht="15.75" hidden="1" customHeight="1" outlineLevel="2" x14ac:dyDescent="0.25">
      <c r="A1018" s="406">
        <f t="shared" si="39"/>
        <v>7</v>
      </c>
      <c r="B1018" s="1173" t="s">
        <v>1385</v>
      </c>
      <c r="C1018" s="1173" t="str">
        <f t="shared" si="42"/>
        <v>Junta de movimentação em emboço</v>
      </c>
      <c r="D1018" s="1173" t="s">
        <v>1368</v>
      </c>
      <c r="E1018" s="1174" t="s">
        <v>17</v>
      </c>
      <c r="F1018" s="838">
        <v>0.1</v>
      </c>
      <c r="G1018" s="1175">
        <v>20.7</v>
      </c>
      <c r="H1018" s="415">
        <f>_xlfn.IFS(B1018="Serviço",SUMIFS($H1019:H$1539,$C1019:C$1539,$C1018),B1018="Insumo",F1018*G1018,B1018="Etapa","")</f>
        <v>2.0699999999999998</v>
      </c>
      <c r="I1018" s="1175"/>
      <c r="J1018" s="1172">
        <v>0</v>
      </c>
    </row>
    <row r="1019" spans="1:26" ht="15.75" hidden="1" customHeight="1" outlineLevel="1" x14ac:dyDescent="0.25">
      <c r="A1019" s="406">
        <f t="shared" si="39"/>
        <v>1</v>
      </c>
      <c r="B1019" s="1168" t="s">
        <v>593</v>
      </c>
      <c r="C1019" s="406" t="str">
        <f>IF(B1019="serviço",D1019,C1015)</f>
        <v xml:space="preserve">Chapisco externo de argamassa estabilizada projetada, em alvenaria, Estrutura Externas </v>
      </c>
      <c r="D1019" s="1168" t="s">
        <v>5249</v>
      </c>
      <c r="E1019" s="1169" t="s">
        <v>958</v>
      </c>
      <c r="F1019" s="1170"/>
      <c r="G1019" s="1171" t="s">
        <v>1522</v>
      </c>
      <c r="H1019" s="415">
        <f>_xlfn.IFS(B1019="Serviço",SUMIFS($H1020:H$1539,$C1020:C$1539,$C1019),B1019="Insumo",F1019*G1019,B1019="Etapa","")</f>
        <v>4</v>
      </c>
      <c r="I1019" s="1171"/>
      <c r="J1019" s="1172">
        <v>0</v>
      </c>
    </row>
    <row r="1020" spans="1:26" ht="15.75" hidden="1" customHeight="1" outlineLevel="2" x14ac:dyDescent="0.25">
      <c r="A1020" s="406">
        <f t="shared" si="39"/>
        <v>3</v>
      </c>
      <c r="B1020" s="1173" t="s">
        <v>1385</v>
      </c>
      <c r="C1020" s="406" t="str">
        <f t="shared" si="24"/>
        <v xml:space="preserve">Chapisco externo de argamassa estabilizada projetada, em alvenaria, Estrutura Externas </v>
      </c>
      <c r="D1020" s="1173" t="s">
        <v>989</v>
      </c>
      <c r="E1020" s="1174" t="s">
        <v>938</v>
      </c>
      <c r="F1020" s="838">
        <v>5</v>
      </c>
      <c r="G1020" s="1175">
        <v>0.8</v>
      </c>
      <c r="H1020" s="415">
        <f>_xlfn.IFS(B1020="Serviço",SUMIFS($H1021:H$1539,$C1021:C$1539,$C1020),B1020="Insumo",F1020*G1020,B1020="Etapa","")</f>
        <v>4</v>
      </c>
      <c r="I1020" s="1175"/>
      <c r="J1020" s="1172">
        <v>0</v>
      </c>
    </row>
    <row r="1021" spans="1:26" ht="13.2" hidden="1" outlineLevel="1" x14ac:dyDescent="0.25">
      <c r="A1021" s="406">
        <f t="shared" si="39"/>
        <v>1</v>
      </c>
      <c r="B1021" s="1178" t="s">
        <v>593</v>
      </c>
      <c r="C1021" s="406" t="str">
        <f>IF(B1021="serviço",D1021,C1015)</f>
        <v>Tratamento em fachada concreto aparente</v>
      </c>
      <c r="D1021" s="1178" t="s">
        <v>5248</v>
      </c>
      <c r="E1021" s="1179" t="s">
        <v>958</v>
      </c>
      <c r="F1021" s="1180"/>
      <c r="G1021" s="1181"/>
      <c r="H1021" s="415">
        <f>_xlfn.IFS(B1021="Serviço",SUMIFS($H1022:H$1539,$C1022:C$1539,$C1021),B1021="Insumo",F1021*G1021,B1021="Etapa","")</f>
        <v>5.1029166664999996</v>
      </c>
      <c r="I1021" s="1181" t="s">
        <v>167</v>
      </c>
      <c r="J1021" s="1182">
        <v>0</v>
      </c>
    </row>
    <row r="1022" spans="1:26" ht="13.2" hidden="1" outlineLevel="2" x14ac:dyDescent="0.25">
      <c r="A1022" s="406">
        <f t="shared" si="39"/>
        <v>36</v>
      </c>
      <c r="B1022" s="1178" t="s">
        <v>1385</v>
      </c>
      <c r="C1022" s="406" t="str">
        <f t="shared" si="24"/>
        <v>Tratamento em fachada concreto aparente</v>
      </c>
      <c r="D1022" s="1178" t="s">
        <v>1243</v>
      </c>
      <c r="E1022" s="1179" t="s">
        <v>938</v>
      </c>
      <c r="F1022" s="1183">
        <v>0.6</v>
      </c>
      <c r="G1022" s="1184">
        <v>0.76</v>
      </c>
      <c r="H1022" s="415">
        <f>_xlfn.IFS(B1022="Serviço",SUMIFS($H1023:H$1539,$C1023:C$1539,$C1022),B1022="Insumo",F1022*G1022,B1022="Etapa","")</f>
        <v>0.45599999999999996</v>
      </c>
      <c r="I1022" s="1184"/>
      <c r="J1022" s="1182">
        <v>0</v>
      </c>
    </row>
    <row r="1023" spans="1:26" ht="13.2" hidden="1" outlineLevel="2" x14ac:dyDescent="0.25">
      <c r="A1023" s="406">
        <f t="shared" si="39"/>
        <v>3</v>
      </c>
      <c r="B1023" s="1178" t="s">
        <v>1385</v>
      </c>
      <c r="C1023" s="1178" t="str">
        <f t="shared" ref="C1023:C1025" si="43">IF(B1023="Serviço",D1023,C1022)</f>
        <v>Tratamento em fachada concreto aparente</v>
      </c>
      <c r="D1023" s="1178" t="s">
        <v>1225</v>
      </c>
      <c r="E1023" s="1179" t="s">
        <v>17</v>
      </c>
      <c r="F1023" s="1183">
        <v>0.05</v>
      </c>
      <c r="G1023" s="1184">
        <v>3.13</v>
      </c>
      <c r="H1023" s="415">
        <f>_xlfn.IFS(B1023="Serviço",SUMIFS($H1024:H$1539,$C1024:C$1539,$C1023),B1023="Insumo",F1023*G1023,B1023="Etapa","")</f>
        <v>0.1565</v>
      </c>
      <c r="I1023" s="1184"/>
      <c r="J1023" s="1182">
        <v>0</v>
      </c>
    </row>
    <row r="1024" spans="1:26" ht="13.2" hidden="1" outlineLevel="2" x14ac:dyDescent="0.25">
      <c r="A1024" s="406">
        <f t="shared" si="39"/>
        <v>3</v>
      </c>
      <c r="B1024" s="1178" t="s">
        <v>1385</v>
      </c>
      <c r="C1024" s="1178" t="str">
        <f t="shared" si="43"/>
        <v>Tratamento em fachada concreto aparente</v>
      </c>
      <c r="D1024" s="1178" t="s">
        <v>1242</v>
      </c>
      <c r="E1024" s="1179" t="s">
        <v>938</v>
      </c>
      <c r="F1024" s="1183">
        <v>0.3</v>
      </c>
      <c r="G1024" s="1184">
        <v>3.49</v>
      </c>
      <c r="H1024" s="415">
        <f>_xlfn.IFS(B1024="Serviço",SUMIFS($H1025:H$1539,$C1025:C$1539,$C1024),B1024="Insumo",F1024*G1024,B1024="Etapa","")</f>
        <v>1.0469999999999999</v>
      </c>
      <c r="I1024" s="1184"/>
      <c r="J1024" s="1182">
        <v>0</v>
      </c>
    </row>
    <row r="1025" spans="1:26" ht="13.2" hidden="1" outlineLevel="2" x14ac:dyDescent="0.25">
      <c r="A1025" s="406">
        <f t="shared" si="39"/>
        <v>3</v>
      </c>
      <c r="B1025" s="1178" t="s">
        <v>1385</v>
      </c>
      <c r="C1025" s="1178" t="str">
        <f t="shared" si="43"/>
        <v>Tratamento em fachada concreto aparente</v>
      </c>
      <c r="D1025" s="1178" t="s">
        <v>1212</v>
      </c>
      <c r="E1025" s="1179" t="s">
        <v>938</v>
      </c>
      <c r="F1025" s="1183">
        <v>0.15</v>
      </c>
      <c r="G1025" s="1184">
        <v>22.956111109999998</v>
      </c>
      <c r="H1025" s="415">
        <f>_xlfn.IFS(B1025="Serviço",SUMIFS($H1026:H$1539,$C1026:C$1539,$C1025),B1025="Insumo",F1025*G1025,B1025="Etapa","")</f>
        <v>3.4434166664999997</v>
      </c>
      <c r="I1025" s="1184"/>
      <c r="J1025" s="1182">
        <v>0</v>
      </c>
    </row>
    <row r="1026" spans="1:26" ht="14.25" hidden="1" customHeight="1" outlineLevel="1" x14ac:dyDescent="0.3">
      <c r="A1026" s="406">
        <f t="shared" si="39"/>
        <v>1</v>
      </c>
      <c r="B1026" s="406" t="s">
        <v>593</v>
      </c>
      <c r="C1026" s="406" t="str">
        <f>IF(B1026="serviço",D1026,C1015)</f>
        <v>Moldura em EPS fachada</v>
      </c>
      <c r="D1026" s="406" t="s">
        <v>1506</v>
      </c>
      <c r="E1026" s="407" t="e">
        <f>VLOOKUP(D1026,Insumos!$B$1:$C$15011,2,FALSE)</f>
        <v>#N/A</v>
      </c>
      <c r="F1026" s="406"/>
      <c r="G1026" s="417" t="e">
        <f>VLOOKUP(D1026,Insumos!$B$1:$D$15011,3,FALSE)</f>
        <v>#N/A</v>
      </c>
      <c r="H1026" s="415">
        <f>_xlfn.IFS(B1026="Serviço",SUMIFS($H1027:H$1539,$C1027:C$1539,$C1026),B1026="Insumo",F1026*G1026,B1026="Etapa","")</f>
        <v>734.78</v>
      </c>
      <c r="I1026" s="408" t="s">
        <v>167</v>
      </c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</row>
    <row r="1027" spans="1:26" ht="14.25" hidden="1" customHeight="1" outlineLevel="2" x14ac:dyDescent="0.3">
      <c r="A1027" s="406">
        <f t="shared" si="39"/>
        <v>1</v>
      </c>
      <c r="B1027" s="406" t="s">
        <v>1385</v>
      </c>
      <c r="C1027" s="406" t="str">
        <f t="shared" si="24"/>
        <v>Moldura em EPS fachada</v>
      </c>
      <c r="D1027" s="406" t="s">
        <v>1228</v>
      </c>
      <c r="E1027" s="407" t="str">
        <f>VLOOKUP(D1027,Insumos!$B$1:$C$15011,2,FALSE)</f>
        <v>M2</v>
      </c>
      <c r="F1027" s="416">
        <v>1.1000000000000001</v>
      </c>
      <c r="G1027" s="417">
        <f>VLOOKUP(D1027,Insumos!$B$1:$D$15011,3,FALSE)</f>
        <v>599.79999999999995</v>
      </c>
      <c r="H1027" s="415">
        <f>_xlfn.IFS(B1027="Serviço",SUMIFS($H1028:H$1539,$C1028:C$1539,$C1027),B1027="Insumo",F1027*G1027,B1027="Etapa","")</f>
        <v>659.78</v>
      </c>
      <c r="I1027" s="408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</row>
    <row r="1028" spans="1:26" ht="14.25" hidden="1" customHeight="1" outlineLevel="2" x14ac:dyDescent="0.3">
      <c r="A1028" s="406">
        <f t="shared" si="39"/>
        <v>32</v>
      </c>
      <c r="B1028" s="406" t="s">
        <v>1385</v>
      </c>
      <c r="C1028" s="406" t="str">
        <f t="shared" si="24"/>
        <v>Moldura em EPS fachada</v>
      </c>
      <c r="D1028" s="406" t="s">
        <v>987</v>
      </c>
      <c r="E1028" s="407" t="str">
        <f>VLOOKUP(D1028,Insumos!$B$1:$C$15011,2,FALSE)</f>
        <v>KG</v>
      </c>
      <c r="F1028" s="416">
        <v>9</v>
      </c>
      <c r="G1028" s="417">
        <f>VLOOKUP(D1028,Insumos!$B$1:$D$15011,3,FALSE)</f>
        <v>1.44</v>
      </c>
      <c r="H1028" s="415">
        <f>_xlfn.IFS(B1028="Serviço",SUMIFS($H1029:H$1539,$C1029:C$1539,$C1028),B1028="Insumo",F1028*G1028,B1028="Etapa","")</f>
        <v>12.959999999999999</v>
      </c>
      <c r="I1028" s="408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</row>
    <row r="1029" spans="1:26" ht="14.25" hidden="1" customHeight="1" outlineLevel="2" x14ac:dyDescent="0.3">
      <c r="A1029" s="406">
        <f t="shared" ref="A1029:A1092" si="44">COUNTIFS($D$2:$D$1438,D1029,$B$2:$B$1438,B1029)</f>
        <v>1</v>
      </c>
      <c r="B1029" s="406" t="s">
        <v>1385</v>
      </c>
      <c r="C1029" s="406" t="str">
        <f t="shared" si="24"/>
        <v>Moldura em EPS fachada</v>
      </c>
      <c r="D1029" s="406" t="s">
        <v>1057</v>
      </c>
      <c r="E1029" s="407" t="str">
        <f>VLOOKUP(D1029,Insumos!$B$1:$C$15011,2,FALSE)</f>
        <v>UN</v>
      </c>
      <c r="F1029" s="416">
        <v>12</v>
      </c>
      <c r="G1029" s="417">
        <f>VLOOKUP(D1029,Insumos!$B$1:$D$15011,3,FALSE)</f>
        <v>5.17</v>
      </c>
      <c r="H1029" s="415">
        <f>_xlfn.IFS(B1029="Serviço",SUMIFS($H1030:H$1539,$C1030:C$1539,$C1029),B1029="Insumo",F1029*G1029,B1029="Etapa","")</f>
        <v>62.04</v>
      </c>
      <c r="I1029" s="408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</row>
    <row r="1030" spans="1:26" ht="14.25" hidden="1" customHeight="1" outlineLevel="1" x14ac:dyDescent="0.3">
      <c r="A1030" s="406">
        <f t="shared" si="44"/>
        <v>1</v>
      </c>
      <c r="B1030" s="406" t="s">
        <v>593</v>
      </c>
      <c r="C1030" s="406" t="str">
        <f t="shared" si="24"/>
        <v>Revestimento em Pedra Natural Aplicado em Fachadas</v>
      </c>
      <c r="D1030" s="406" t="s">
        <v>1507</v>
      </c>
      <c r="E1030" s="407" t="e">
        <f>VLOOKUP(D1030,Insumos!$B$1:$C$15011,2,FALSE)</f>
        <v>#N/A</v>
      </c>
      <c r="F1030" s="406"/>
      <c r="G1030" s="417" t="e">
        <f>VLOOKUP(D1030,Insumos!$B$1:$D$15011,3,FALSE)</f>
        <v>#N/A</v>
      </c>
      <c r="H1030" s="415">
        <f>_xlfn.IFS(B1030="Serviço",SUMIFS($H1031:H$1539,$C1031:C$1539,$C1030),B1030="Insumo",F1030*G1030,B1030="Etapa","")</f>
        <v>626.625</v>
      </c>
      <c r="I1030" s="408" t="s">
        <v>167</v>
      </c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</row>
    <row r="1031" spans="1:26" ht="14.25" hidden="1" customHeight="1" outlineLevel="2" x14ac:dyDescent="0.3">
      <c r="A1031" s="406">
        <f t="shared" si="44"/>
        <v>7</v>
      </c>
      <c r="B1031" s="406" t="s">
        <v>1385</v>
      </c>
      <c r="C1031" s="406" t="str">
        <f t="shared" si="24"/>
        <v>Revestimento em Pedra Natural Aplicado em Fachadas</v>
      </c>
      <c r="D1031" s="406" t="s">
        <v>1257</v>
      </c>
      <c r="E1031" s="407" t="str">
        <f>VLOOKUP(D1031,Insumos!$B$1:$C$15011,2,FALSE)</f>
        <v>M2</v>
      </c>
      <c r="F1031" s="416">
        <v>1.1000000000000001</v>
      </c>
      <c r="G1031" s="417">
        <f>VLOOKUP(D1031,Insumos!$B$1:$D$15011,3,FALSE)</f>
        <v>550</v>
      </c>
      <c r="H1031" s="415">
        <f>_xlfn.IFS(B1031="Serviço",SUMIFS($H1032:H$1539,$C1032:C$1539,$C1031),B1031="Insumo",F1031*G1031,B1031="Etapa","")</f>
        <v>605</v>
      </c>
      <c r="I1031" s="408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</row>
    <row r="1032" spans="1:26" ht="14.25" hidden="1" customHeight="1" outlineLevel="2" x14ac:dyDescent="0.3">
      <c r="A1032" s="406">
        <f t="shared" si="44"/>
        <v>32</v>
      </c>
      <c r="B1032" s="406" t="s">
        <v>1385</v>
      </c>
      <c r="C1032" s="406" t="str">
        <f t="shared" si="24"/>
        <v>Revestimento em Pedra Natural Aplicado em Fachadas</v>
      </c>
      <c r="D1032" s="406" t="s">
        <v>987</v>
      </c>
      <c r="E1032" s="407" t="str">
        <f>VLOOKUP(D1032,Insumos!$B$1:$C$15011,2,FALSE)</f>
        <v>KG</v>
      </c>
      <c r="F1032" s="416">
        <v>9</v>
      </c>
      <c r="G1032" s="417">
        <f>VLOOKUP(D1032,Insumos!$B$1:$D$15011,3,FALSE)</f>
        <v>1.44</v>
      </c>
      <c r="H1032" s="415">
        <f>_xlfn.IFS(B1032="Serviço",SUMIFS($H1033:H$1539,$C1033:C$1539,$C1032),B1032="Insumo",F1032*G1032,B1032="Etapa","")</f>
        <v>12.959999999999999</v>
      </c>
      <c r="I1032" s="408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</row>
    <row r="1033" spans="1:26" ht="14.25" hidden="1" customHeight="1" outlineLevel="2" x14ac:dyDescent="0.3">
      <c r="A1033" s="406">
        <f t="shared" si="44"/>
        <v>6</v>
      </c>
      <c r="B1033" s="406" t="s">
        <v>1385</v>
      </c>
      <c r="C1033" s="406" t="str">
        <f t="shared" si="24"/>
        <v>Revestimento em Pedra Natural Aplicado em Fachadas</v>
      </c>
      <c r="D1033" s="406" t="s">
        <v>1360</v>
      </c>
      <c r="E1033" s="407" t="str">
        <f>VLOOKUP(D1033,Insumos!$B$1:$C$15011,2,FALSE)</f>
        <v>UN</v>
      </c>
      <c r="F1033" s="416">
        <v>0.5</v>
      </c>
      <c r="G1033" s="417">
        <f>VLOOKUP(D1033,Insumos!$B$1:$D$15011,3,FALSE)</f>
        <v>17.329999999999998</v>
      </c>
      <c r="H1033" s="415">
        <f>_xlfn.IFS(B1033="Serviço",SUMIFS($H1034:H$1539,$C1034:C$1539,$C1033),B1033="Insumo",F1033*G1033,B1033="Etapa","")</f>
        <v>8.6649999999999991</v>
      </c>
      <c r="I1033" s="408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</row>
    <row r="1034" spans="1:26" ht="14.25" hidden="1" customHeight="1" outlineLevel="1" x14ac:dyDescent="0.3">
      <c r="A1034" s="406">
        <f t="shared" si="44"/>
        <v>1</v>
      </c>
      <c r="B1034" s="406" t="s">
        <v>593</v>
      </c>
      <c r="C1034" s="406" t="str">
        <f t="shared" si="24"/>
        <v>Revestimento em Pedra Natural São Tomé</v>
      </c>
      <c r="D1034" s="406" t="s">
        <v>1508</v>
      </c>
      <c r="E1034" s="407" t="e">
        <f>VLOOKUP(D1034,Insumos!$B$1:$C$15011,2,FALSE)</f>
        <v>#N/A</v>
      </c>
      <c r="F1034" s="406"/>
      <c r="G1034" s="417" t="e">
        <f>VLOOKUP(D1034,Insumos!$B$1:$D$15011,3,FALSE)</f>
        <v>#N/A</v>
      </c>
      <c r="H1034" s="415">
        <f>_xlfn.IFS(B1034="Serviço",SUMIFS($H1035:H$1539,$C1035:C$1539,$C1034),B1034="Insumo",F1034*G1034,B1034="Etapa","")</f>
        <v>266.06944444444446</v>
      </c>
      <c r="I1034" s="408" t="s">
        <v>167</v>
      </c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</row>
    <row r="1035" spans="1:26" ht="14.25" hidden="1" customHeight="1" outlineLevel="2" x14ac:dyDescent="0.3">
      <c r="A1035" s="406">
        <f t="shared" si="44"/>
        <v>1</v>
      </c>
      <c r="B1035" s="406" t="s">
        <v>1385</v>
      </c>
      <c r="C1035" s="406" t="str">
        <f t="shared" si="24"/>
        <v>Revestimento em Pedra Natural São Tomé</v>
      </c>
      <c r="D1035" s="406" t="s">
        <v>1256</v>
      </c>
      <c r="E1035" s="407" t="str">
        <f>VLOOKUP(D1035,Insumos!$B$1:$C$15011,2,FALSE)</f>
        <v>M2</v>
      </c>
      <c r="F1035" s="416">
        <v>1.1000000000000001</v>
      </c>
      <c r="G1035" s="417">
        <f>VLOOKUP(D1035,Insumos!$B$1:$D$15011,3,FALSE)</f>
        <v>222.22222222222223</v>
      </c>
      <c r="H1035" s="415">
        <f>_xlfn.IFS(B1035="Serviço",SUMIFS($H1036:H$1539,$C1036:C$1539,$C1035),B1035="Insumo",F1035*G1035,B1035="Etapa","")</f>
        <v>244.44444444444446</v>
      </c>
      <c r="I1035" s="408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</row>
    <row r="1036" spans="1:26" ht="14.25" hidden="1" customHeight="1" outlineLevel="2" x14ac:dyDescent="0.3">
      <c r="A1036" s="406">
        <f t="shared" si="44"/>
        <v>32</v>
      </c>
      <c r="B1036" s="406" t="s">
        <v>1385</v>
      </c>
      <c r="C1036" s="406" t="str">
        <f t="shared" si="24"/>
        <v>Revestimento em Pedra Natural São Tomé</v>
      </c>
      <c r="D1036" s="406" t="s">
        <v>987</v>
      </c>
      <c r="E1036" s="407" t="str">
        <f>VLOOKUP(D1036,Insumos!$B$1:$C$15011,2,FALSE)</f>
        <v>KG</v>
      </c>
      <c r="F1036" s="416">
        <v>9</v>
      </c>
      <c r="G1036" s="417">
        <f>VLOOKUP(D1036,Insumos!$B$1:$D$15011,3,FALSE)</f>
        <v>1.44</v>
      </c>
      <c r="H1036" s="415">
        <f>_xlfn.IFS(B1036="Serviço",SUMIFS($H1037:H$1539,$C1037:C$1539,$C1036),B1036="Insumo",F1036*G1036,B1036="Etapa","")</f>
        <v>12.959999999999999</v>
      </c>
      <c r="I1036" s="408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</row>
    <row r="1037" spans="1:26" ht="14.25" hidden="1" customHeight="1" outlineLevel="2" x14ac:dyDescent="0.3">
      <c r="A1037" s="406">
        <f t="shared" si="44"/>
        <v>6</v>
      </c>
      <c r="B1037" s="406" t="s">
        <v>1385</v>
      </c>
      <c r="C1037" s="406" t="str">
        <f t="shared" si="24"/>
        <v>Revestimento em Pedra Natural São Tomé</v>
      </c>
      <c r="D1037" s="406" t="s">
        <v>1360</v>
      </c>
      <c r="E1037" s="407" t="str">
        <f>VLOOKUP(D1037,Insumos!$B$1:$C$15011,2,FALSE)</f>
        <v>UN</v>
      </c>
      <c r="F1037" s="416">
        <v>0.5</v>
      </c>
      <c r="G1037" s="417">
        <f>VLOOKUP(D1037,Insumos!$B$1:$D$15011,3,FALSE)</f>
        <v>17.329999999999998</v>
      </c>
      <c r="H1037" s="415">
        <f>_xlfn.IFS(B1037="Serviço",SUMIFS($H1038:H$1539,$C1038:C$1539,$C1037),B1037="Insumo",F1037*G1037,B1037="Etapa","")</f>
        <v>8.6649999999999991</v>
      </c>
      <c r="I1037" s="408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</row>
    <row r="1038" spans="1:26" ht="14.25" hidden="1" customHeight="1" outlineLevel="1" x14ac:dyDescent="0.3">
      <c r="A1038" s="406">
        <f t="shared" si="44"/>
        <v>1</v>
      </c>
      <c r="B1038" s="406" t="s">
        <v>593</v>
      </c>
      <c r="C1038" s="406" t="str">
        <f t="shared" si="24"/>
        <v>Pintura PVA Acrílica Externa 3 Demãos</v>
      </c>
      <c r="D1038" s="406" t="s">
        <v>1509</v>
      </c>
      <c r="E1038" s="407" t="e">
        <f>VLOOKUP(D1038,Insumos!$B$1:$C$15011,2,FALSE)</f>
        <v>#N/A</v>
      </c>
      <c r="F1038" s="406"/>
      <c r="G1038" s="417" t="e">
        <f>VLOOKUP(D1038,Insumos!$B$1:$D$15011,3,FALSE)</f>
        <v>#N/A</v>
      </c>
      <c r="H1038" s="415">
        <f>_xlfn.IFS(B1038="Serviço",SUMIFS($H1039:H$1539,$C1039:C$1539,$C1038),B1038="Insumo",F1038*G1038,B1038="Etapa","")</f>
        <v>22.190665666666668</v>
      </c>
      <c r="I1038" s="408" t="s">
        <v>167</v>
      </c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</row>
    <row r="1039" spans="1:26" ht="14.25" hidden="1" customHeight="1" outlineLevel="2" x14ac:dyDescent="0.3">
      <c r="A1039" s="406">
        <f t="shared" si="44"/>
        <v>11</v>
      </c>
      <c r="B1039" s="406" t="s">
        <v>1385</v>
      </c>
      <c r="C1039" s="406" t="str">
        <f t="shared" si="24"/>
        <v>Pintura PVA Acrílica Externa 3 Demãos</v>
      </c>
      <c r="D1039" s="406" t="s">
        <v>1224</v>
      </c>
      <c r="E1039" s="407" t="str">
        <f>VLOOKUP(D1039,Insumos!$B$1:$C$15011,2,FALSE)</f>
        <v>UN</v>
      </c>
      <c r="F1039" s="416">
        <v>0.1</v>
      </c>
      <c r="G1039" s="417">
        <f>VLOOKUP(D1039,Insumos!$B$1:$D$15011,3,FALSE)</f>
        <v>1.89</v>
      </c>
      <c r="H1039" s="415">
        <f>_xlfn.IFS(B1039="Serviço",SUMIFS($H1040:H$1539,$C1040:C$1539,$C1039),B1039="Insumo",F1039*G1039,B1039="Etapa","")</f>
        <v>0.189</v>
      </c>
      <c r="I1039" s="408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</row>
    <row r="1040" spans="1:26" ht="14.25" hidden="1" customHeight="1" outlineLevel="2" x14ac:dyDescent="0.3">
      <c r="A1040" s="406">
        <f t="shared" si="44"/>
        <v>9</v>
      </c>
      <c r="B1040" s="406" t="s">
        <v>1385</v>
      </c>
      <c r="C1040" s="406" t="str">
        <f t="shared" si="24"/>
        <v>Pintura PVA Acrílica Externa 3 Demãos</v>
      </c>
      <c r="D1040" s="406" t="s">
        <v>1359</v>
      </c>
      <c r="E1040" s="407" t="str">
        <f>VLOOKUP(D1040,Insumos!$B$1:$C$15011,2,FALSE)</f>
        <v>KG</v>
      </c>
      <c r="F1040" s="416">
        <v>0.86670000000000003</v>
      </c>
      <c r="G1040" s="417">
        <f>VLOOKUP(D1040,Insumos!$B$1:$D$15011,3,FALSE)</f>
        <v>6.47</v>
      </c>
      <c r="H1040" s="415">
        <f>_xlfn.IFS(B1040="Serviço",SUMIFS($H1041:H$1539,$C1041:C$1539,$C1040),B1040="Insumo",F1040*G1040,B1040="Etapa","")</f>
        <v>5.6075489999999997</v>
      </c>
      <c r="I1040" s="408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</row>
    <row r="1041" spans="1:26" ht="14.25" hidden="1" customHeight="1" outlineLevel="2" x14ac:dyDescent="0.3">
      <c r="A1041" s="406">
        <f t="shared" si="44"/>
        <v>10</v>
      </c>
      <c r="B1041" s="406" t="s">
        <v>1385</v>
      </c>
      <c r="C1041" s="406" t="str">
        <f t="shared" si="24"/>
        <v>Pintura PVA Acrílica Externa 3 Demãos</v>
      </c>
      <c r="D1041" s="406" t="s">
        <v>1367</v>
      </c>
      <c r="E1041" s="407" t="str">
        <f>VLOOKUP(D1041,Insumos!$B$1:$C$15011,2,FALSE)</f>
        <v>L</v>
      </c>
      <c r="F1041" s="416">
        <v>0.1666</v>
      </c>
      <c r="G1041" s="417">
        <f>VLOOKUP(D1041,Insumos!$B$1:$D$15011,3,FALSE)</f>
        <v>16.666666666666668</v>
      </c>
      <c r="H1041" s="415">
        <f>_xlfn.IFS(B1041="Serviço",SUMIFS($H1042:H$1539,$C1042:C$1539,$C1041),B1041="Insumo",F1041*G1041,B1041="Etapa","")</f>
        <v>2.7766666666666668</v>
      </c>
      <c r="I1041" s="408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</row>
    <row r="1042" spans="1:26" ht="14.25" hidden="1" customHeight="1" outlineLevel="2" x14ac:dyDescent="0.3">
      <c r="A1042" s="406">
        <f t="shared" si="44"/>
        <v>7</v>
      </c>
      <c r="B1042" s="406" t="s">
        <v>1385</v>
      </c>
      <c r="C1042" s="406" t="str">
        <f t="shared" si="24"/>
        <v>Pintura PVA Acrílica Externa 3 Demãos</v>
      </c>
      <c r="D1042" s="406" t="s">
        <v>1376</v>
      </c>
      <c r="E1042" s="407" t="str">
        <f>VLOOKUP(D1042,Insumos!$B$1:$C$15011,2,FALSE)</f>
        <v>L</v>
      </c>
      <c r="F1042" s="416">
        <v>0.495</v>
      </c>
      <c r="G1042" s="417">
        <f>VLOOKUP(D1042,Insumos!$B$1:$D$15011,3,FALSE)</f>
        <v>27.51</v>
      </c>
      <c r="H1042" s="415">
        <f>_xlfn.IFS(B1042="Serviço",SUMIFS($H1043:H$1539,$C1043:C$1539,$C1042),B1042="Insumo",F1042*G1042,B1042="Etapa","")</f>
        <v>13.61745</v>
      </c>
      <c r="I1042" s="408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</row>
    <row r="1043" spans="1:26" ht="14.25" hidden="1" customHeight="1" outlineLevel="1" x14ac:dyDescent="0.3">
      <c r="A1043" s="406">
        <f t="shared" si="44"/>
        <v>1</v>
      </c>
      <c r="B1043" s="406" t="s">
        <v>593</v>
      </c>
      <c r="C1043" s="406" t="str">
        <f t="shared" si="24"/>
        <v>Revestimento em Pedra Natural Aplicado em Fachadas Para Espelho da água</v>
      </c>
      <c r="D1043" s="406" t="s">
        <v>1510</v>
      </c>
      <c r="E1043" s="407" t="e">
        <f>VLOOKUP(D1043,Insumos!$B$1:$C$15011,2,FALSE)</f>
        <v>#N/A</v>
      </c>
      <c r="F1043" s="406"/>
      <c r="G1043" s="417" t="e">
        <f>VLOOKUP(D1043,Insumos!$B$1:$D$15011,3,FALSE)</f>
        <v>#N/A</v>
      </c>
      <c r="H1043" s="415">
        <f>_xlfn.IFS(B1043="Serviço",SUMIFS($H1044:H$1539,$C1044:C$1539,$C1043),B1043="Insumo",F1043*G1043,B1043="Etapa","")</f>
        <v>572.1550000000002</v>
      </c>
      <c r="I1043" s="408" t="s">
        <v>167</v>
      </c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</row>
    <row r="1044" spans="1:26" ht="14.25" hidden="1" customHeight="1" outlineLevel="2" x14ac:dyDescent="0.3">
      <c r="A1044" s="406">
        <f t="shared" si="44"/>
        <v>1</v>
      </c>
      <c r="B1044" s="406" t="s">
        <v>1385</v>
      </c>
      <c r="C1044" s="406" t="str">
        <f t="shared" si="24"/>
        <v>Revestimento em Pedra Natural Aplicado em Fachadas Para Espelho da água</v>
      </c>
      <c r="D1044" s="406" t="s">
        <v>1287</v>
      </c>
      <c r="E1044" s="407" t="str">
        <f>VLOOKUP(D1044,Insumos!$B$1:$C$15011,2,FALSE)</f>
        <v>M2</v>
      </c>
      <c r="F1044" s="416">
        <v>1.1000000000000001</v>
      </c>
      <c r="G1044" s="417">
        <f>VLOOKUP(D1044,Insumos!$B$1:$D$15011,3,FALSE)</f>
        <v>503</v>
      </c>
      <c r="H1044" s="415">
        <f>_xlfn.IFS(B1044="Serviço",SUMIFS($H1045:H$1539,$C1045:C$1539,$C1044),B1044="Insumo",F1044*G1044,B1044="Etapa","")</f>
        <v>553.30000000000007</v>
      </c>
      <c r="I1044" s="408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</row>
    <row r="1045" spans="1:26" ht="14.25" hidden="1" customHeight="1" outlineLevel="2" x14ac:dyDescent="0.3">
      <c r="A1045" s="406">
        <f t="shared" si="44"/>
        <v>32</v>
      </c>
      <c r="B1045" s="406" t="s">
        <v>1385</v>
      </c>
      <c r="C1045" s="406" t="str">
        <f t="shared" ref="C1045:C1299" si="45">IF(B1045="serviço",D1045,C1044)</f>
        <v>Revestimento em Pedra Natural Aplicado em Fachadas Para Espelho da água</v>
      </c>
      <c r="D1045" s="406" t="s">
        <v>987</v>
      </c>
      <c r="E1045" s="407" t="str">
        <f>VLOOKUP(D1045,Insumos!$B$1:$C$15011,2,FALSE)</f>
        <v>KG</v>
      </c>
      <c r="F1045" s="416">
        <v>9</v>
      </c>
      <c r="G1045" s="417">
        <f>VLOOKUP(D1045,Insumos!$B$1:$D$15011,3,FALSE)</f>
        <v>1.44</v>
      </c>
      <c r="H1045" s="415">
        <f>_xlfn.IFS(B1045="Serviço",SUMIFS($H1046:H$1539,$C1046:C$1539,$C1045),B1045="Insumo",F1045*G1045,B1045="Etapa","")</f>
        <v>12.959999999999999</v>
      </c>
      <c r="I1045" s="408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</row>
    <row r="1046" spans="1:26" ht="14.25" hidden="1" customHeight="1" outlineLevel="2" x14ac:dyDescent="0.3">
      <c r="A1046" s="406">
        <f t="shared" si="44"/>
        <v>19</v>
      </c>
      <c r="B1046" s="406" t="s">
        <v>1385</v>
      </c>
      <c r="C1046" s="406" t="str">
        <f t="shared" si="45"/>
        <v>Revestimento em Pedra Natural Aplicado em Fachadas Para Espelho da água</v>
      </c>
      <c r="D1046" s="406" t="s">
        <v>1282</v>
      </c>
      <c r="E1046" s="407" t="str">
        <f>VLOOKUP(D1046,Insumos!$B$1:$C$15011,2,FALSE)</f>
        <v>UN</v>
      </c>
      <c r="F1046" s="416">
        <v>4</v>
      </c>
      <c r="G1046" s="417">
        <f>VLOOKUP(D1046,Insumos!$B$1:$D$15011,3,FALSE)</f>
        <v>0.08</v>
      </c>
      <c r="H1046" s="415">
        <f>_xlfn.IFS(B1046="Serviço",SUMIFS($H1047:H$1539,$C1047:C$1539,$C1046),B1046="Insumo",F1046*G1046,B1046="Etapa","")</f>
        <v>0.32</v>
      </c>
      <c r="I1046" s="408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</row>
    <row r="1047" spans="1:26" ht="14.25" hidden="1" customHeight="1" outlineLevel="2" x14ac:dyDescent="0.3">
      <c r="A1047" s="406">
        <f t="shared" si="44"/>
        <v>24</v>
      </c>
      <c r="B1047" s="406" t="s">
        <v>1385</v>
      </c>
      <c r="C1047" s="406" t="str">
        <f t="shared" si="45"/>
        <v>Revestimento em Pedra Natural Aplicado em Fachadas Para Espelho da água</v>
      </c>
      <c r="D1047" s="406" t="s">
        <v>1285</v>
      </c>
      <c r="E1047" s="407" t="str">
        <f>VLOOKUP(D1047,Insumos!$B$1:$C$15011,2,FALSE)</f>
        <v>KG</v>
      </c>
      <c r="F1047" s="416">
        <v>0.5</v>
      </c>
      <c r="G1047" s="417">
        <f>VLOOKUP(D1047,Insumos!$B$1:$D$15011,3,FALSE)</f>
        <v>11.15</v>
      </c>
      <c r="H1047" s="415">
        <f>_xlfn.IFS(B1047="Serviço",SUMIFS($H1048:H$1539,$C1048:C$1539,$C1047),B1047="Insumo",F1047*G1047,B1047="Etapa","")</f>
        <v>5.5750000000000002</v>
      </c>
      <c r="I1047" s="408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</row>
    <row r="1048" spans="1:26" ht="14.25" hidden="1" customHeight="1" outlineLevel="1" x14ac:dyDescent="0.3">
      <c r="A1048" s="406">
        <f t="shared" si="44"/>
        <v>1</v>
      </c>
      <c r="B1048" s="406" t="s">
        <v>593</v>
      </c>
      <c r="C1048" s="406" t="str">
        <f t="shared" si="45"/>
        <v>Revestimento em Pedra Natural Aplicado em Fachadas Para fogueira</v>
      </c>
      <c r="D1048" s="406" t="s">
        <v>1511</v>
      </c>
      <c r="E1048" s="407" t="e">
        <f>VLOOKUP(D1048,Insumos!$B$1:$C$15011,2,FALSE)</f>
        <v>#N/A</v>
      </c>
      <c r="F1048" s="406"/>
      <c r="G1048" s="417" t="e">
        <f>VLOOKUP(D1048,Insumos!$B$1:$D$15011,3,FALSE)</f>
        <v>#N/A</v>
      </c>
      <c r="H1048" s="415">
        <f>_xlfn.IFS(B1048="Serviço",SUMIFS($H1049:H$1539,$C1049:C$1539,$C1048),B1048="Insumo",F1048*G1048,B1048="Etapa","")</f>
        <v>260.85500000000002</v>
      </c>
      <c r="I1048" s="408" t="s">
        <v>167</v>
      </c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</row>
    <row r="1049" spans="1:26" ht="14.25" hidden="1" customHeight="1" outlineLevel="2" x14ac:dyDescent="0.3">
      <c r="A1049" s="406">
        <f t="shared" si="44"/>
        <v>1</v>
      </c>
      <c r="B1049" s="406" t="s">
        <v>1385</v>
      </c>
      <c r="C1049" s="406" t="str">
        <f t="shared" si="45"/>
        <v>Revestimento em Pedra Natural Aplicado em Fachadas Para fogueira</v>
      </c>
      <c r="D1049" s="406" t="s">
        <v>1253</v>
      </c>
      <c r="E1049" s="407" t="str">
        <f>VLOOKUP(D1049,Insumos!$B$1:$C$15011,2,FALSE)</f>
        <v>M2</v>
      </c>
      <c r="F1049" s="416">
        <v>1.1000000000000001</v>
      </c>
      <c r="G1049" s="417">
        <f>VLOOKUP(D1049,Insumos!$B$1:$D$15011,3,FALSE)</f>
        <v>220</v>
      </c>
      <c r="H1049" s="415">
        <f>_xlfn.IFS(B1049="Serviço",SUMIFS($H1050:H$1539,$C1050:C$1539,$C1049),B1049="Insumo",F1049*G1049,B1049="Etapa","")</f>
        <v>242.00000000000003</v>
      </c>
      <c r="I1049" s="408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</row>
    <row r="1050" spans="1:26" ht="14.25" hidden="1" customHeight="1" outlineLevel="2" x14ac:dyDescent="0.3">
      <c r="A1050" s="406">
        <f t="shared" si="44"/>
        <v>32</v>
      </c>
      <c r="B1050" s="406" t="s">
        <v>1385</v>
      </c>
      <c r="C1050" s="406" t="str">
        <f t="shared" si="45"/>
        <v>Revestimento em Pedra Natural Aplicado em Fachadas Para fogueira</v>
      </c>
      <c r="D1050" s="406" t="s">
        <v>987</v>
      </c>
      <c r="E1050" s="407" t="str">
        <f>VLOOKUP(D1050,Insumos!$B$1:$C$15011,2,FALSE)</f>
        <v>KG</v>
      </c>
      <c r="F1050" s="416">
        <v>9</v>
      </c>
      <c r="G1050" s="417">
        <f>VLOOKUP(D1050,Insumos!$B$1:$D$15011,3,FALSE)</f>
        <v>1.44</v>
      </c>
      <c r="H1050" s="415">
        <f>_xlfn.IFS(B1050="Serviço",SUMIFS($H1051:H$1539,$C1051:C$1539,$C1050),B1050="Insumo",F1050*G1050,B1050="Etapa","")</f>
        <v>12.959999999999999</v>
      </c>
      <c r="I1050" s="408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</row>
    <row r="1051" spans="1:26" ht="14.25" hidden="1" customHeight="1" outlineLevel="2" x14ac:dyDescent="0.3">
      <c r="A1051" s="406">
        <f t="shared" si="44"/>
        <v>19</v>
      </c>
      <c r="B1051" s="406" t="s">
        <v>1385</v>
      </c>
      <c r="C1051" s="406" t="str">
        <f t="shared" si="45"/>
        <v>Revestimento em Pedra Natural Aplicado em Fachadas Para fogueira</v>
      </c>
      <c r="D1051" s="406" t="s">
        <v>1282</v>
      </c>
      <c r="E1051" s="407" t="str">
        <f>VLOOKUP(D1051,Insumos!$B$1:$C$15011,2,FALSE)</f>
        <v>UN</v>
      </c>
      <c r="F1051" s="416">
        <v>4</v>
      </c>
      <c r="G1051" s="417">
        <f>VLOOKUP(D1051,Insumos!$B$1:$D$15011,3,FALSE)</f>
        <v>0.08</v>
      </c>
      <c r="H1051" s="415">
        <f>_xlfn.IFS(B1051="Serviço",SUMIFS($H1052:H$1539,$C1052:C$1539,$C1051),B1051="Insumo",F1051*G1051,B1051="Etapa","")</f>
        <v>0.32</v>
      </c>
      <c r="I1051" s="408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</row>
    <row r="1052" spans="1:26" ht="14.25" hidden="1" customHeight="1" outlineLevel="2" x14ac:dyDescent="0.3">
      <c r="A1052" s="406">
        <f t="shared" si="44"/>
        <v>24</v>
      </c>
      <c r="B1052" s="406" t="s">
        <v>1385</v>
      </c>
      <c r="C1052" s="406" t="str">
        <f t="shared" si="45"/>
        <v>Revestimento em Pedra Natural Aplicado em Fachadas Para fogueira</v>
      </c>
      <c r="D1052" s="406" t="s">
        <v>1285</v>
      </c>
      <c r="E1052" s="407" t="str">
        <f>VLOOKUP(D1052,Insumos!$B$1:$C$15011,2,FALSE)</f>
        <v>KG</v>
      </c>
      <c r="F1052" s="416">
        <v>0.5</v>
      </c>
      <c r="G1052" s="417">
        <f>VLOOKUP(D1052,Insumos!$B$1:$D$15011,3,FALSE)</f>
        <v>11.15</v>
      </c>
      <c r="H1052" s="415">
        <f>_xlfn.IFS(B1052="Serviço",SUMIFS($H1053:H$1539,$C1053:C$1539,$C1052),B1052="Insumo",F1052*G1052,B1052="Etapa","")</f>
        <v>5.5750000000000002</v>
      </c>
      <c r="I1052" s="408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</row>
    <row r="1053" spans="1:26" ht="14.25" hidden="1" customHeight="1" outlineLevel="1" x14ac:dyDescent="0.3">
      <c r="A1053" s="406">
        <f t="shared" si="44"/>
        <v>1</v>
      </c>
      <c r="B1053" s="406" t="s">
        <v>593</v>
      </c>
      <c r="C1053" s="406" t="str">
        <f t="shared" si="45"/>
        <v>Revestimento em Porcelanato , rejunte cimentício, aplicação em Fachada</v>
      </c>
      <c r="D1053" s="406" t="s">
        <v>1512</v>
      </c>
      <c r="E1053" s="407" t="e">
        <f>VLOOKUP(D1053,Insumos!$B$1:$C$15011,2,FALSE)</f>
        <v>#N/A</v>
      </c>
      <c r="F1053" s="406"/>
      <c r="G1053" s="417" t="e">
        <f>VLOOKUP(D1053,Insumos!$B$1:$D$15011,3,FALSE)</f>
        <v>#N/A</v>
      </c>
      <c r="H1053" s="415">
        <f>_xlfn.IFS(B1053="Serviço",SUMIFS($H1054:H$1539,$C1054:C$1539,$C1053),B1053="Insumo",F1053*G1053,B1053="Etapa","")</f>
        <v>200.35500000000002</v>
      </c>
      <c r="I1053" s="408" t="s">
        <v>167</v>
      </c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</row>
    <row r="1054" spans="1:26" ht="14.25" hidden="1" customHeight="1" outlineLevel="2" x14ac:dyDescent="0.3">
      <c r="A1054" s="406">
        <f t="shared" si="44"/>
        <v>1</v>
      </c>
      <c r="B1054" s="406" t="s">
        <v>1385</v>
      </c>
      <c r="C1054" s="406" t="str">
        <f t="shared" si="45"/>
        <v>Revestimento em Porcelanato , rejunte cimentício, aplicação em Fachada</v>
      </c>
      <c r="D1054" s="406" t="s">
        <v>1296</v>
      </c>
      <c r="E1054" s="407" t="str">
        <f>VLOOKUP(D1054,Insumos!$B$1:$C$15011,2,FALSE)</f>
        <v>M2</v>
      </c>
      <c r="F1054" s="416">
        <v>1.1000000000000001</v>
      </c>
      <c r="G1054" s="417">
        <f>VLOOKUP(D1054,Insumos!$B$1:$D$15011,3,FALSE)</f>
        <v>165</v>
      </c>
      <c r="H1054" s="415">
        <f>_xlfn.IFS(B1054="Serviço",SUMIFS($H1055:H$1539,$C1055:C$1539,$C1054),B1054="Insumo",F1054*G1054,B1054="Etapa","")</f>
        <v>181.50000000000003</v>
      </c>
      <c r="I1054" s="408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</row>
    <row r="1055" spans="1:26" ht="14.25" hidden="1" customHeight="1" outlineLevel="2" x14ac:dyDescent="0.3">
      <c r="A1055" s="406">
        <f t="shared" si="44"/>
        <v>32</v>
      </c>
      <c r="B1055" s="406" t="s">
        <v>1385</v>
      </c>
      <c r="C1055" s="406" t="str">
        <f t="shared" si="45"/>
        <v>Revestimento em Porcelanato , rejunte cimentício, aplicação em Fachada</v>
      </c>
      <c r="D1055" s="406" t="s">
        <v>987</v>
      </c>
      <c r="E1055" s="407" t="str">
        <f>VLOOKUP(D1055,Insumos!$B$1:$C$15011,2,FALSE)</f>
        <v>KG</v>
      </c>
      <c r="F1055" s="416">
        <v>9</v>
      </c>
      <c r="G1055" s="417">
        <f>VLOOKUP(D1055,Insumos!$B$1:$D$15011,3,FALSE)</f>
        <v>1.44</v>
      </c>
      <c r="H1055" s="415">
        <f>_xlfn.IFS(B1055="Serviço",SUMIFS($H1056:H$1539,$C1056:C$1539,$C1055),B1055="Insumo",F1055*G1055,B1055="Etapa","")</f>
        <v>12.959999999999999</v>
      </c>
      <c r="I1055" s="408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</row>
    <row r="1056" spans="1:26" ht="14.25" hidden="1" customHeight="1" outlineLevel="2" x14ac:dyDescent="0.3">
      <c r="A1056" s="406">
        <f t="shared" si="44"/>
        <v>19</v>
      </c>
      <c r="B1056" s="406" t="s">
        <v>1385</v>
      </c>
      <c r="C1056" s="406" t="str">
        <f t="shared" si="45"/>
        <v>Revestimento em Porcelanato , rejunte cimentício, aplicação em Fachada</v>
      </c>
      <c r="D1056" s="406" t="s">
        <v>1282</v>
      </c>
      <c r="E1056" s="407" t="str">
        <f>VLOOKUP(D1056,Insumos!$B$1:$C$15011,2,FALSE)</f>
        <v>UN</v>
      </c>
      <c r="F1056" s="416">
        <v>4</v>
      </c>
      <c r="G1056" s="417">
        <f>VLOOKUP(D1056,Insumos!$B$1:$D$15011,3,FALSE)</f>
        <v>0.08</v>
      </c>
      <c r="H1056" s="415">
        <f>_xlfn.IFS(B1056="Serviço",SUMIFS($H1057:H$1539,$C1057:C$1539,$C1056),B1056="Insumo",F1056*G1056,B1056="Etapa","")</f>
        <v>0.32</v>
      </c>
      <c r="I1056" s="408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</row>
    <row r="1057" spans="1:26" ht="14.25" hidden="1" customHeight="1" outlineLevel="2" x14ac:dyDescent="0.3">
      <c r="A1057" s="406">
        <f t="shared" si="44"/>
        <v>24</v>
      </c>
      <c r="B1057" s="406" t="s">
        <v>1385</v>
      </c>
      <c r="C1057" s="406" t="str">
        <f t="shared" si="45"/>
        <v>Revestimento em Porcelanato , rejunte cimentício, aplicação em Fachada</v>
      </c>
      <c r="D1057" s="406" t="s">
        <v>1285</v>
      </c>
      <c r="E1057" s="407" t="str">
        <f>VLOOKUP(D1057,Insumos!$B$1:$C$15011,2,FALSE)</f>
        <v>KG</v>
      </c>
      <c r="F1057" s="416">
        <v>0.5</v>
      </c>
      <c r="G1057" s="417">
        <f>VLOOKUP(D1057,Insumos!$B$1:$D$15011,3,FALSE)</f>
        <v>11.15</v>
      </c>
      <c r="H1057" s="415">
        <f>_xlfn.IFS(B1057="Serviço",SUMIFS($H1058:H$1539,$C1058:C$1539,$C1057),B1057="Insumo",F1057*G1057,B1057="Etapa","")</f>
        <v>5.5750000000000002</v>
      </c>
      <c r="I1057" s="408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</row>
    <row r="1058" spans="1:26" ht="14.25" hidden="1" customHeight="1" outlineLevel="1" x14ac:dyDescent="0.3">
      <c r="A1058" s="406">
        <f t="shared" si="44"/>
        <v>1</v>
      </c>
      <c r="B1058" s="406" t="s">
        <v>593</v>
      </c>
      <c r="C1058" s="406" t="str">
        <f t="shared" si="45"/>
        <v>Revestimento em Cerâmico Tijolinho, aplicação em Fachada</v>
      </c>
      <c r="D1058" s="406" t="s">
        <v>1513</v>
      </c>
      <c r="E1058" s="407" t="e">
        <f>VLOOKUP(D1058,Insumos!$B$1:$C$15011,2,FALSE)</f>
        <v>#N/A</v>
      </c>
      <c r="F1058" s="406"/>
      <c r="G1058" s="417" t="e">
        <f>VLOOKUP(D1058,Insumos!$B$1:$D$15011,3,FALSE)</f>
        <v>#N/A</v>
      </c>
      <c r="H1058" s="415">
        <f>_xlfn.IFS(B1058="Serviço",SUMIFS($H1059:H$1539,$C1059:C$1539,$C1058),B1058="Insumo",F1058*G1058,B1058="Etapa","")</f>
        <v>142.83599999999998</v>
      </c>
      <c r="I1058" s="408" t="s">
        <v>167</v>
      </c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</row>
    <row r="1059" spans="1:26" ht="14.25" hidden="1" customHeight="1" outlineLevel="2" x14ac:dyDescent="0.3">
      <c r="A1059" s="406">
        <f t="shared" si="44"/>
        <v>1</v>
      </c>
      <c r="B1059" s="406" t="s">
        <v>1385</v>
      </c>
      <c r="C1059" s="406" t="str">
        <f t="shared" si="45"/>
        <v>Revestimento em Cerâmico Tijolinho, aplicação em Fachada</v>
      </c>
      <c r="D1059" s="406" t="s">
        <v>1298</v>
      </c>
      <c r="E1059" s="407" t="str">
        <f>VLOOKUP(D1059,Insumos!$B$1:$C$15011,2,FALSE)</f>
        <v>M2</v>
      </c>
      <c r="F1059" s="416">
        <v>1.1000000000000001</v>
      </c>
      <c r="G1059" s="417">
        <f>VLOOKUP(D1059,Insumos!$B$1:$D$15011,3,FALSE)</f>
        <v>112.71</v>
      </c>
      <c r="H1059" s="415">
        <f>_xlfn.IFS(B1059="Serviço",SUMIFS($H1060:H$1539,$C1060:C$1539,$C1059),B1059="Insumo",F1059*G1059,B1059="Etapa","")</f>
        <v>123.98100000000001</v>
      </c>
      <c r="I1059" s="408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</row>
    <row r="1060" spans="1:26" ht="14.25" hidden="1" customHeight="1" outlineLevel="2" x14ac:dyDescent="0.3">
      <c r="A1060" s="406">
        <f t="shared" si="44"/>
        <v>32</v>
      </c>
      <c r="B1060" s="406" t="s">
        <v>1385</v>
      </c>
      <c r="C1060" s="406" t="str">
        <f t="shared" si="45"/>
        <v>Revestimento em Cerâmico Tijolinho, aplicação em Fachada</v>
      </c>
      <c r="D1060" s="406" t="s">
        <v>987</v>
      </c>
      <c r="E1060" s="407" t="str">
        <f>VLOOKUP(D1060,Insumos!$B$1:$C$15011,2,FALSE)</f>
        <v>KG</v>
      </c>
      <c r="F1060" s="416">
        <v>9</v>
      </c>
      <c r="G1060" s="417">
        <f>VLOOKUP(D1060,Insumos!$B$1:$D$15011,3,FALSE)</f>
        <v>1.44</v>
      </c>
      <c r="H1060" s="415">
        <f>_xlfn.IFS(B1060="Serviço",SUMIFS($H1061:H$1539,$C1061:C$1539,$C1060),B1060="Insumo",F1060*G1060,B1060="Etapa","")</f>
        <v>12.959999999999999</v>
      </c>
      <c r="I1060" s="408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</row>
    <row r="1061" spans="1:26" ht="14.25" hidden="1" customHeight="1" outlineLevel="2" x14ac:dyDescent="0.3">
      <c r="A1061" s="406">
        <f t="shared" si="44"/>
        <v>19</v>
      </c>
      <c r="B1061" s="406" t="s">
        <v>1385</v>
      </c>
      <c r="C1061" s="406" t="str">
        <f t="shared" si="45"/>
        <v>Revestimento em Cerâmico Tijolinho, aplicação em Fachada</v>
      </c>
      <c r="D1061" s="406" t="s">
        <v>1282</v>
      </c>
      <c r="E1061" s="407" t="str">
        <f>VLOOKUP(D1061,Insumos!$B$1:$C$15011,2,FALSE)</f>
        <v>UN</v>
      </c>
      <c r="F1061" s="416">
        <v>4</v>
      </c>
      <c r="G1061" s="417">
        <f>VLOOKUP(D1061,Insumos!$B$1:$D$15011,3,FALSE)</f>
        <v>0.08</v>
      </c>
      <c r="H1061" s="415">
        <f>_xlfn.IFS(B1061="Serviço",SUMIFS($H1062:H$1539,$C1062:C$1539,$C1061),B1061="Insumo",F1061*G1061,B1061="Etapa","")</f>
        <v>0.32</v>
      </c>
      <c r="I1061" s="408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</row>
    <row r="1062" spans="1:26" ht="14.25" hidden="1" customHeight="1" outlineLevel="2" x14ac:dyDescent="0.3">
      <c r="A1062" s="406">
        <f t="shared" si="44"/>
        <v>24</v>
      </c>
      <c r="B1062" s="406" t="s">
        <v>1385</v>
      </c>
      <c r="C1062" s="406" t="str">
        <f t="shared" si="45"/>
        <v>Revestimento em Cerâmico Tijolinho, aplicação em Fachada</v>
      </c>
      <c r="D1062" s="406" t="s">
        <v>1285</v>
      </c>
      <c r="E1062" s="407" t="str">
        <f>VLOOKUP(D1062,Insumos!$B$1:$C$15011,2,FALSE)</f>
        <v>KG</v>
      </c>
      <c r="F1062" s="416">
        <v>0.5</v>
      </c>
      <c r="G1062" s="417">
        <f>VLOOKUP(D1062,Insumos!$B$1:$D$15011,3,FALSE)</f>
        <v>11.15</v>
      </c>
      <c r="H1062" s="415">
        <f>_xlfn.IFS(B1062="Serviço",SUMIFS($H1063:H$1539,$C1063:C$1539,$C1062),B1062="Insumo",F1062*G1062,B1062="Etapa","")</f>
        <v>5.5750000000000002</v>
      </c>
      <c r="I1062" s="408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</row>
    <row r="1063" spans="1:26" ht="14.25" hidden="1" customHeight="1" outlineLevel="1" x14ac:dyDescent="0.3">
      <c r="A1063" s="406">
        <f t="shared" si="44"/>
        <v>1</v>
      </c>
      <c r="B1063" s="406" t="s">
        <v>593</v>
      </c>
      <c r="C1063" s="406" t="str">
        <f t="shared" si="45"/>
        <v>Revestimento Tresuno Concreto Ripado Cinza</v>
      </c>
      <c r="D1063" s="406" t="s">
        <v>1514</v>
      </c>
      <c r="E1063" s="407" t="e">
        <f>VLOOKUP(D1063,Insumos!$B$1:$C$15011,2,FALSE)</f>
        <v>#N/A</v>
      </c>
      <c r="F1063" s="406"/>
      <c r="G1063" s="417" t="e">
        <f>VLOOKUP(D1063,Insumos!$B$1:$D$15011,3,FALSE)</f>
        <v>#N/A</v>
      </c>
      <c r="H1063" s="415">
        <f>_xlfn.IFS(B1063="Serviço",SUMIFS($H1064:H$1539,$C1064:C$1539,$C1063),B1063="Insumo",F1063*G1063,B1063="Etapa","")</f>
        <v>326.85499999999996</v>
      </c>
      <c r="I1063" s="408" t="s">
        <v>167</v>
      </c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</row>
    <row r="1064" spans="1:26" ht="14.25" hidden="1" customHeight="1" outlineLevel="2" x14ac:dyDescent="0.3">
      <c r="A1064" s="406">
        <f t="shared" si="44"/>
        <v>1</v>
      </c>
      <c r="B1064" s="406" t="s">
        <v>1385</v>
      </c>
      <c r="C1064" s="406" t="str">
        <f t="shared" si="45"/>
        <v>Revestimento Tresuno Concreto Ripado Cinza</v>
      </c>
      <c r="D1064" s="406" t="s">
        <v>1302</v>
      </c>
      <c r="E1064" s="407" t="str">
        <f>VLOOKUP(D1064,Insumos!$B$1:$C$15011,2,FALSE)</f>
        <v>M2</v>
      </c>
      <c r="F1064" s="416">
        <v>1.1000000000000001</v>
      </c>
      <c r="G1064" s="417">
        <f>VLOOKUP(D1064,Insumos!$B$1:$D$15011,3,FALSE)</f>
        <v>280</v>
      </c>
      <c r="H1064" s="415">
        <f>_xlfn.IFS(B1064="Serviço",SUMIFS($H1065:H$1539,$C1065:C$1539,$C1064),B1064="Insumo",F1064*G1064,B1064="Etapa","")</f>
        <v>308</v>
      </c>
      <c r="I1064" s="408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</row>
    <row r="1065" spans="1:26" ht="14.25" hidden="1" customHeight="1" outlineLevel="2" x14ac:dyDescent="0.3">
      <c r="A1065" s="406">
        <f t="shared" si="44"/>
        <v>32</v>
      </c>
      <c r="B1065" s="406" t="s">
        <v>1385</v>
      </c>
      <c r="C1065" s="406" t="str">
        <f t="shared" si="45"/>
        <v>Revestimento Tresuno Concreto Ripado Cinza</v>
      </c>
      <c r="D1065" s="406" t="s">
        <v>987</v>
      </c>
      <c r="E1065" s="407" t="str">
        <f>VLOOKUP(D1065,Insumos!$B$1:$C$15011,2,FALSE)</f>
        <v>KG</v>
      </c>
      <c r="F1065" s="416">
        <v>9</v>
      </c>
      <c r="G1065" s="417">
        <f>VLOOKUP(D1065,Insumos!$B$1:$D$15011,3,FALSE)</f>
        <v>1.44</v>
      </c>
      <c r="H1065" s="415">
        <f>_xlfn.IFS(B1065="Serviço",SUMIFS($H1066:H$1539,$C1066:C$1539,$C1065),B1065="Insumo",F1065*G1065,B1065="Etapa","")</f>
        <v>12.959999999999999</v>
      </c>
      <c r="I1065" s="408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</row>
    <row r="1066" spans="1:26" ht="14.25" hidden="1" customHeight="1" outlineLevel="2" x14ac:dyDescent="0.3">
      <c r="A1066" s="406">
        <f t="shared" si="44"/>
        <v>19</v>
      </c>
      <c r="B1066" s="406" t="s">
        <v>1385</v>
      </c>
      <c r="C1066" s="406" t="str">
        <f t="shared" si="45"/>
        <v>Revestimento Tresuno Concreto Ripado Cinza</v>
      </c>
      <c r="D1066" s="406" t="s">
        <v>1282</v>
      </c>
      <c r="E1066" s="407" t="str">
        <f>VLOOKUP(D1066,Insumos!$B$1:$C$15011,2,FALSE)</f>
        <v>UN</v>
      </c>
      <c r="F1066" s="416">
        <v>4</v>
      </c>
      <c r="G1066" s="417">
        <f>VLOOKUP(D1066,Insumos!$B$1:$D$15011,3,FALSE)</f>
        <v>0.08</v>
      </c>
      <c r="H1066" s="415">
        <f>_xlfn.IFS(B1066="Serviço",SUMIFS($H1067:H$1539,$C1067:C$1539,$C1066),B1066="Insumo",F1066*G1066,B1066="Etapa","")</f>
        <v>0.32</v>
      </c>
      <c r="I1066" s="408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</row>
    <row r="1067" spans="1:26" ht="14.25" hidden="1" customHeight="1" outlineLevel="2" x14ac:dyDescent="0.3">
      <c r="A1067" s="406">
        <f t="shared" si="44"/>
        <v>24</v>
      </c>
      <c r="B1067" s="406" t="s">
        <v>1385</v>
      </c>
      <c r="C1067" s="406" t="str">
        <f t="shared" si="45"/>
        <v>Revestimento Tresuno Concreto Ripado Cinza</v>
      </c>
      <c r="D1067" s="406" t="s">
        <v>1285</v>
      </c>
      <c r="E1067" s="407" t="str">
        <f>VLOOKUP(D1067,Insumos!$B$1:$C$15011,2,FALSE)</f>
        <v>KG</v>
      </c>
      <c r="F1067" s="416">
        <v>0.5</v>
      </c>
      <c r="G1067" s="417">
        <f>VLOOKUP(D1067,Insumos!$B$1:$D$15011,3,FALSE)</f>
        <v>11.15</v>
      </c>
      <c r="H1067" s="415">
        <f>_xlfn.IFS(B1067="Serviço",SUMIFS($H1068:H$1539,$C1068:C$1539,$C1067),B1067="Insumo",F1067*G1067,B1067="Etapa","")</f>
        <v>5.5750000000000002</v>
      </c>
      <c r="I1067" s="408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</row>
    <row r="1068" spans="1:26" ht="14.25" hidden="1" customHeight="1" outlineLevel="1" x14ac:dyDescent="0.3">
      <c r="A1068" s="406">
        <f t="shared" si="44"/>
        <v>1</v>
      </c>
      <c r="B1068" s="406" t="s">
        <v>593</v>
      </c>
      <c r="C1068" s="406" t="str">
        <f t="shared" si="45"/>
        <v>Chapisco externo de argamassa pré-fabricada adesiva de cimento colante - aplicação rolada em paredes externas</v>
      </c>
      <c r="D1068" s="406" t="s">
        <v>905</v>
      </c>
      <c r="E1068" s="407" t="e">
        <f>VLOOKUP(D1068,Insumos!$B$1:$C$15011,2,FALSE)</f>
        <v>#N/A</v>
      </c>
      <c r="F1068" s="406"/>
      <c r="G1068" s="417" t="e">
        <f>VLOOKUP(D1068,Insumos!$B$1:$D$15011,3,FALSE)</f>
        <v>#N/A</v>
      </c>
      <c r="H1068" s="415">
        <f>_xlfn.IFS(B1068="Serviço",SUMIFS($H1069:H$1539,$C1069:C$1539,$C1068),B1068="Insumo",F1068*G1068,B1068="Etapa","")</f>
        <v>12.49845</v>
      </c>
      <c r="I1068" s="408" t="s">
        <v>167</v>
      </c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</row>
    <row r="1069" spans="1:26" ht="14.25" hidden="1" customHeight="1" outlineLevel="2" x14ac:dyDescent="0.3">
      <c r="A1069" s="406">
        <f t="shared" si="44"/>
        <v>32</v>
      </c>
      <c r="B1069" s="406" t="s">
        <v>1385</v>
      </c>
      <c r="C1069" s="406" t="str">
        <f t="shared" si="45"/>
        <v>Chapisco externo de argamassa pré-fabricada adesiva de cimento colante - aplicação rolada em paredes externas</v>
      </c>
      <c r="D1069" s="406" t="s">
        <v>987</v>
      </c>
      <c r="E1069" s="407" t="str">
        <f>VLOOKUP(D1069,Insumos!$B$1:$C$15011,2,FALSE)</f>
        <v>KG</v>
      </c>
      <c r="F1069" s="416">
        <v>6.34</v>
      </c>
      <c r="G1069" s="417">
        <f>VLOOKUP(D1069,Insumos!$B$1:$D$15011,3,FALSE)</f>
        <v>1.44</v>
      </c>
      <c r="H1069" s="415">
        <f>_xlfn.IFS(B1069="Serviço",SUMIFS($H1070:H$1539,$C1070:C$1539,$C1069),B1069="Insumo",F1069*G1069,B1069="Etapa","")</f>
        <v>9.1295999999999999</v>
      </c>
      <c r="I1069" s="408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</row>
    <row r="1070" spans="1:26" ht="14.25" hidden="1" customHeight="1" outlineLevel="2" x14ac:dyDescent="0.3">
      <c r="A1070" s="406">
        <f t="shared" si="44"/>
        <v>3</v>
      </c>
      <c r="B1070" s="406" t="s">
        <v>1385</v>
      </c>
      <c r="C1070" s="406" t="str">
        <f t="shared" si="45"/>
        <v>Chapisco externo de argamassa pré-fabricada adesiva de cimento colante - aplicação rolada em paredes externas</v>
      </c>
      <c r="D1070" s="406" t="s">
        <v>1214</v>
      </c>
      <c r="E1070" s="407" t="str">
        <f>VLOOKUP(D1070,Insumos!$B$1:$C$15011,2,FALSE)</f>
        <v>KG</v>
      </c>
      <c r="F1070" s="416">
        <v>0.3</v>
      </c>
      <c r="G1070" s="417">
        <f>VLOOKUP(D1070,Insumos!$B$1:$D$15011,3,FALSE)</f>
        <v>11.2295</v>
      </c>
      <c r="H1070" s="415">
        <f>_xlfn.IFS(B1070="Serviço",SUMIFS($H1071:H$1539,$C1071:C$1539,$C1070),B1070="Insumo",F1070*G1070,B1070="Etapa","")</f>
        <v>3.3688499999999997</v>
      </c>
      <c r="I1070" s="408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</row>
    <row r="1071" spans="1:26" ht="14.25" hidden="1" customHeight="1" outlineLevel="1" x14ac:dyDescent="0.3">
      <c r="A1071" s="406">
        <f t="shared" si="44"/>
        <v>1</v>
      </c>
      <c r="B1071" s="406" t="s">
        <v>593</v>
      </c>
      <c r="C1071" s="406" t="str">
        <f t="shared" si="45"/>
        <v>Massa unica para reboco externo em Argamassa preparada em central / usinada, espessura de 35mm</v>
      </c>
      <c r="D1071" s="406" t="s">
        <v>906</v>
      </c>
      <c r="E1071" s="407" t="e">
        <f>VLOOKUP(D1071,Insumos!$B$1:$C$15011,2,FALSE)</f>
        <v>#N/A</v>
      </c>
      <c r="F1071" s="406"/>
      <c r="G1071" s="417" t="e">
        <f>VLOOKUP(D1071,Insumos!$B$1:$D$15011,3,FALSE)</f>
        <v>#N/A</v>
      </c>
      <c r="H1071" s="415">
        <f>_xlfn.IFS(B1071="Serviço",SUMIFS($H1072:H$1539,$C1072:C$1539,$C1071),B1071="Insumo",F1071*G1071,B1071="Etapa","")</f>
        <v>15.898575000000001</v>
      </c>
      <c r="I1071" s="408" t="s">
        <v>167</v>
      </c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</row>
    <row r="1072" spans="1:26" ht="14.25" hidden="1" customHeight="1" outlineLevel="2" x14ac:dyDescent="0.3">
      <c r="A1072" s="406">
        <f t="shared" si="44"/>
        <v>2</v>
      </c>
      <c r="B1072" s="406" t="s">
        <v>1385</v>
      </c>
      <c r="C1072" s="406" t="str">
        <f t="shared" si="45"/>
        <v>Massa unica para reboco externo em Argamassa preparada em central / usinada, espessura de 35mm</v>
      </c>
      <c r="D1072" s="406" t="s">
        <v>993</v>
      </c>
      <c r="E1072" s="407" t="str">
        <f>VLOOKUP(D1072,Insumos!$B$1:$C$15011,2,FALSE)</f>
        <v>M3</v>
      </c>
      <c r="F1072" s="416">
        <v>2.6250000000000002E-2</v>
      </c>
      <c r="G1072" s="417">
        <f>VLOOKUP(D1072,Insumos!$B$1:$D$15011,3,FALSE)</f>
        <v>605.66</v>
      </c>
      <c r="H1072" s="415">
        <f>_xlfn.IFS(B1072="Serviço",SUMIFS($H1073:H$1539,$C1073:C$1539,$C1072),B1072="Insumo",F1072*G1072,B1072="Etapa","")</f>
        <v>15.898575000000001</v>
      </c>
      <c r="I1072" s="408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</row>
    <row r="1073" spans="1:26" ht="14.25" hidden="1" customHeight="1" outlineLevel="1" x14ac:dyDescent="0.3">
      <c r="A1073" s="406">
        <f t="shared" si="44"/>
        <v>1</v>
      </c>
      <c r="B1073" s="406" t="s">
        <v>593</v>
      </c>
      <c r="C1073" s="406" t="str">
        <f t="shared" si="45"/>
        <v>Textura acrílica, acabamento granulado, aplicação em paredes externas - 1 demão - Cimento Queimado</v>
      </c>
      <c r="D1073" s="406" t="s">
        <v>1515</v>
      </c>
      <c r="E1073" s="407" t="e">
        <f>VLOOKUP(D1073,Insumos!$B$1:$C$15011,2,FALSE)</f>
        <v>#N/A</v>
      </c>
      <c r="F1073" s="406"/>
      <c r="G1073" s="417" t="e">
        <f>VLOOKUP(D1073,Insumos!$B$1:$D$15011,3,FALSE)</f>
        <v>#N/A</v>
      </c>
      <c r="H1073" s="415">
        <f>_xlfn.IFS(B1073="Serviço",SUMIFS($H1074:H$1539,$C1074:C$1539,$C1073),B1073="Insumo",F1073*G1073,B1073="Etapa","")</f>
        <v>19.573215666666666</v>
      </c>
      <c r="I1073" s="408" t="s">
        <v>167</v>
      </c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</row>
    <row r="1074" spans="1:26" ht="14.25" hidden="1" customHeight="1" outlineLevel="2" x14ac:dyDescent="0.3">
      <c r="A1074" s="406">
        <f t="shared" si="44"/>
        <v>11</v>
      </c>
      <c r="B1074" s="406" t="s">
        <v>1385</v>
      </c>
      <c r="C1074" s="406" t="str">
        <f t="shared" si="45"/>
        <v>Textura acrílica, acabamento granulado, aplicação em paredes externas - 1 demão - Cimento Queimado</v>
      </c>
      <c r="D1074" s="406" t="s">
        <v>1224</v>
      </c>
      <c r="E1074" s="407" t="str">
        <f>VLOOKUP(D1074,Insumos!$B$1:$C$15011,2,FALSE)</f>
        <v>UN</v>
      </c>
      <c r="F1074" s="416">
        <v>0.1</v>
      </c>
      <c r="G1074" s="417">
        <f>VLOOKUP(D1074,Insumos!$B$1:$D$15011,3,FALSE)</f>
        <v>1.89</v>
      </c>
      <c r="H1074" s="415">
        <f>_xlfn.IFS(B1074="Serviço",SUMIFS($H1075:H$1539,$C1075:C$1539,$C1074),B1074="Insumo",F1074*G1074,B1074="Etapa","")</f>
        <v>0.189</v>
      </c>
      <c r="I1074" s="408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</row>
    <row r="1075" spans="1:26" ht="14.25" hidden="1" customHeight="1" outlineLevel="2" x14ac:dyDescent="0.3">
      <c r="A1075" s="406">
        <f t="shared" si="44"/>
        <v>9</v>
      </c>
      <c r="B1075" s="406" t="s">
        <v>1385</v>
      </c>
      <c r="C1075" s="406" t="str">
        <f t="shared" si="45"/>
        <v>Textura acrílica, acabamento granulado, aplicação em paredes externas - 1 demão - Cimento Queimado</v>
      </c>
      <c r="D1075" s="406" t="s">
        <v>1359</v>
      </c>
      <c r="E1075" s="407" t="str">
        <f>VLOOKUP(D1075,Insumos!$B$1:$C$15011,2,FALSE)</f>
        <v>KG</v>
      </c>
      <c r="F1075" s="416">
        <v>0.86670000000000003</v>
      </c>
      <c r="G1075" s="417">
        <f>VLOOKUP(D1075,Insumos!$B$1:$D$15011,3,FALSE)</f>
        <v>6.47</v>
      </c>
      <c r="H1075" s="415">
        <f>_xlfn.IFS(B1075="Serviço",SUMIFS($H1076:H$1539,$C1076:C$1539,$C1075),B1075="Insumo",F1075*G1075,B1075="Etapa","")</f>
        <v>5.6075489999999997</v>
      </c>
      <c r="I1075" s="408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</row>
    <row r="1076" spans="1:26" ht="14.25" hidden="1" customHeight="1" outlineLevel="2" x14ac:dyDescent="0.3">
      <c r="A1076" s="406">
        <f t="shared" si="44"/>
        <v>1</v>
      </c>
      <c r="B1076" s="406" t="s">
        <v>1385</v>
      </c>
      <c r="C1076" s="406" t="str">
        <f t="shared" si="45"/>
        <v>Textura acrílica, acabamento granulado, aplicação em paredes externas - 1 demão - Cimento Queimado</v>
      </c>
      <c r="D1076" s="406" t="s">
        <v>1244</v>
      </c>
      <c r="E1076" s="407" t="str">
        <f>VLOOKUP(D1076,Insumos!$B$1:$C$15011,2,FALSE)</f>
        <v>KG</v>
      </c>
      <c r="F1076" s="416">
        <v>0.21000000000000002</v>
      </c>
      <c r="G1076" s="417">
        <f>VLOOKUP(D1076,Insumos!$B$1:$D$15011,3,FALSE)</f>
        <v>52.38095238095238</v>
      </c>
      <c r="H1076" s="415">
        <f>_xlfn.IFS(B1076="Serviço",SUMIFS($H1077:H$1539,$C1077:C$1539,$C1076),B1076="Insumo",F1076*G1076,B1076="Etapa","")</f>
        <v>11</v>
      </c>
      <c r="I1076" s="408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</row>
    <row r="1077" spans="1:26" ht="14.25" hidden="1" customHeight="1" outlineLevel="2" x14ac:dyDescent="0.3">
      <c r="A1077" s="406">
        <f t="shared" si="44"/>
        <v>10</v>
      </c>
      <c r="B1077" s="406" t="s">
        <v>1385</v>
      </c>
      <c r="C1077" s="406" t="str">
        <f t="shared" si="45"/>
        <v>Textura acrílica, acabamento granulado, aplicação em paredes externas - 1 demão - Cimento Queimado</v>
      </c>
      <c r="D1077" s="406" t="s">
        <v>1367</v>
      </c>
      <c r="E1077" s="407" t="str">
        <f>VLOOKUP(D1077,Insumos!$B$1:$C$15011,2,FALSE)</f>
        <v>L</v>
      </c>
      <c r="F1077" s="416">
        <v>0.1666</v>
      </c>
      <c r="G1077" s="417">
        <f>VLOOKUP(D1077,Insumos!$B$1:$D$15011,3,FALSE)</f>
        <v>16.666666666666668</v>
      </c>
      <c r="H1077" s="415">
        <f>_xlfn.IFS(B1077="Serviço",SUMIFS($H1078:H$1539,$C1078:C$1539,$C1077),B1077="Insumo",F1077*G1077,B1077="Etapa","")</f>
        <v>2.7766666666666668</v>
      </c>
      <c r="I1077" s="408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</row>
    <row r="1078" spans="1:26" ht="14.25" hidden="1" customHeight="1" outlineLevel="1" x14ac:dyDescent="0.3">
      <c r="A1078" s="406">
        <f t="shared" si="44"/>
        <v>1</v>
      </c>
      <c r="B1078" s="406" t="s">
        <v>593</v>
      </c>
      <c r="C1078" s="406" t="str">
        <f t="shared" si="45"/>
        <v>Textura acrílica, acabamento granulado, aplicação em paredes externas - 1 demão - Effeti Branco</v>
      </c>
      <c r="D1078" s="406" t="s">
        <v>1516</v>
      </c>
      <c r="E1078" s="407" t="e">
        <f>VLOOKUP(D1078,Insumos!$B$1:$C$15011,2,FALSE)</f>
        <v>#N/A</v>
      </c>
      <c r="F1078" s="406"/>
      <c r="G1078" s="417" t="e">
        <f>VLOOKUP(D1078,Insumos!$B$1:$D$15011,3,FALSE)</f>
        <v>#N/A</v>
      </c>
      <c r="H1078" s="415">
        <f>_xlfn.IFS(B1078="Serviço",SUMIFS($H1079:H$1539,$C1079:C$1539,$C1078),B1078="Insumo",F1078*G1078,B1078="Etapa","")</f>
        <v>19.818215666666667</v>
      </c>
      <c r="I1078" s="408" t="s">
        <v>167</v>
      </c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</row>
    <row r="1079" spans="1:26" ht="14.25" hidden="1" customHeight="1" outlineLevel="2" x14ac:dyDescent="0.3">
      <c r="A1079" s="406">
        <f t="shared" si="44"/>
        <v>11</v>
      </c>
      <c r="B1079" s="406" t="s">
        <v>1385</v>
      </c>
      <c r="C1079" s="406" t="str">
        <f t="shared" si="45"/>
        <v>Textura acrílica, acabamento granulado, aplicação em paredes externas - 1 demão - Effeti Branco</v>
      </c>
      <c r="D1079" s="406" t="s">
        <v>1224</v>
      </c>
      <c r="E1079" s="407" t="str">
        <f>VLOOKUP(D1079,Insumos!$B$1:$C$15011,2,FALSE)</f>
        <v>UN</v>
      </c>
      <c r="F1079" s="416">
        <v>0.1</v>
      </c>
      <c r="G1079" s="417">
        <f>VLOOKUP(D1079,Insumos!$B$1:$D$15011,3,FALSE)</f>
        <v>1.89</v>
      </c>
      <c r="H1079" s="415">
        <f>_xlfn.IFS(B1079="Serviço",SUMIFS($H1080:H$1539,$C1080:C$1539,$C1079),B1079="Insumo",F1079*G1079,B1079="Etapa","")</f>
        <v>0.189</v>
      </c>
      <c r="I1079" s="408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</row>
    <row r="1080" spans="1:26" ht="14.25" hidden="1" customHeight="1" outlineLevel="2" x14ac:dyDescent="0.3">
      <c r="A1080" s="406">
        <f t="shared" si="44"/>
        <v>9</v>
      </c>
      <c r="B1080" s="406" t="s">
        <v>1385</v>
      </c>
      <c r="C1080" s="406" t="str">
        <f t="shared" si="45"/>
        <v>Textura acrílica, acabamento granulado, aplicação em paredes externas - 1 demão - Effeti Branco</v>
      </c>
      <c r="D1080" s="406" t="s">
        <v>1359</v>
      </c>
      <c r="E1080" s="407" t="str">
        <f>VLOOKUP(D1080,Insumos!$B$1:$C$15011,2,FALSE)</f>
        <v>KG</v>
      </c>
      <c r="F1080" s="416">
        <v>0.86670000000000003</v>
      </c>
      <c r="G1080" s="417">
        <f>VLOOKUP(D1080,Insumos!$B$1:$D$15011,3,FALSE)</f>
        <v>6.47</v>
      </c>
      <c r="H1080" s="415">
        <f>_xlfn.IFS(B1080="Serviço",SUMIFS($H1081:H$1539,$C1081:C$1539,$C1080),B1080="Insumo",F1080*G1080,B1080="Etapa","")</f>
        <v>5.6075489999999997</v>
      </c>
      <c r="I1080" s="408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</row>
    <row r="1081" spans="1:26" ht="14.25" hidden="1" customHeight="1" outlineLevel="2" x14ac:dyDescent="0.3">
      <c r="A1081" s="406">
        <f t="shared" si="44"/>
        <v>1</v>
      </c>
      <c r="B1081" s="406" t="s">
        <v>1385</v>
      </c>
      <c r="C1081" s="406" t="str">
        <f t="shared" si="45"/>
        <v>Textura acrílica, acabamento granulado, aplicação em paredes externas - 1 demão - Effeti Branco</v>
      </c>
      <c r="D1081" s="406" t="s">
        <v>1372</v>
      </c>
      <c r="E1081" s="407" t="str">
        <f>VLOOKUP(D1081,Insumos!$B$1:$C$15011,2,FALSE)</f>
        <v>KG</v>
      </c>
      <c r="F1081" s="416">
        <v>0.21000000000000002</v>
      </c>
      <c r="G1081" s="417">
        <f>VLOOKUP(D1081,Insumos!$B$1:$D$15011,3,FALSE)</f>
        <v>53.547619047619044</v>
      </c>
      <c r="H1081" s="415">
        <f>_xlfn.IFS(B1081="Serviço",SUMIFS($H1082:H$1539,$C1082:C$1539,$C1081),B1081="Insumo",F1081*G1081,B1081="Etapa","")</f>
        <v>11.245000000000001</v>
      </c>
      <c r="I1081" s="408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</row>
    <row r="1082" spans="1:26" ht="14.25" hidden="1" customHeight="1" outlineLevel="2" x14ac:dyDescent="0.3">
      <c r="A1082" s="406">
        <f t="shared" si="44"/>
        <v>10</v>
      </c>
      <c r="B1082" s="406" t="s">
        <v>1385</v>
      </c>
      <c r="C1082" s="406" t="str">
        <f t="shared" si="45"/>
        <v>Textura acrílica, acabamento granulado, aplicação em paredes externas - 1 demão - Effeti Branco</v>
      </c>
      <c r="D1082" s="406" t="s">
        <v>1367</v>
      </c>
      <c r="E1082" s="407" t="str">
        <f>VLOOKUP(D1082,Insumos!$B$1:$C$15011,2,FALSE)</f>
        <v>L</v>
      </c>
      <c r="F1082" s="416">
        <v>0.1666</v>
      </c>
      <c r="G1082" s="417">
        <f>VLOOKUP(D1082,Insumos!$B$1:$D$15011,3,FALSE)</f>
        <v>16.666666666666668</v>
      </c>
      <c r="H1082" s="415">
        <f>_xlfn.IFS(B1082="Serviço",SUMIFS($H1083:H$1539,$C1083:C$1539,$C1082),B1082="Insumo",F1082*G1082,B1082="Etapa","")</f>
        <v>2.7766666666666668</v>
      </c>
      <c r="I1082" s="408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</row>
    <row r="1083" spans="1:26" ht="14.25" hidden="1" customHeight="1" outlineLevel="1" x14ac:dyDescent="0.3">
      <c r="A1083" s="406">
        <f t="shared" si="44"/>
        <v>1</v>
      </c>
      <c r="B1083" s="406" t="s">
        <v>593</v>
      </c>
      <c r="C1083" s="406" t="str">
        <f t="shared" si="45"/>
        <v>Textura acrílica, acabamento granulado, aplicação em paredes externas - 1 demão - Essen Máximo</v>
      </c>
      <c r="D1083" s="406" t="s">
        <v>1517</v>
      </c>
      <c r="E1083" s="407" t="e">
        <f>VLOOKUP(D1083,Insumos!$B$1:$C$15011,2,FALSE)</f>
        <v>#N/A</v>
      </c>
      <c r="F1083" s="406"/>
      <c r="G1083" s="417" t="e">
        <f>VLOOKUP(D1083,Insumos!$B$1:$D$15011,3,FALSE)</f>
        <v>#N/A</v>
      </c>
      <c r="H1083" s="415">
        <f>_xlfn.IFS(B1083="Serviço",SUMIFS($H1084:H$1539,$C1084:C$1539,$C1083),B1083="Insumo",F1083*G1083,B1083="Etapa","")</f>
        <v>13.023215666666667</v>
      </c>
      <c r="I1083" s="408" t="s">
        <v>167</v>
      </c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</row>
    <row r="1084" spans="1:26" ht="14.25" hidden="1" customHeight="1" outlineLevel="2" x14ac:dyDescent="0.3">
      <c r="A1084" s="406">
        <f t="shared" si="44"/>
        <v>11</v>
      </c>
      <c r="B1084" s="406" t="s">
        <v>1385</v>
      </c>
      <c r="C1084" s="406" t="str">
        <f t="shared" si="45"/>
        <v>Textura acrílica, acabamento granulado, aplicação em paredes externas - 1 demão - Essen Máximo</v>
      </c>
      <c r="D1084" s="406" t="s">
        <v>1224</v>
      </c>
      <c r="E1084" s="407" t="str">
        <f>VLOOKUP(D1084,Insumos!$B$1:$C$15011,2,FALSE)</f>
        <v>UN</v>
      </c>
      <c r="F1084" s="416">
        <v>0.1</v>
      </c>
      <c r="G1084" s="417">
        <f>VLOOKUP(D1084,Insumos!$B$1:$D$15011,3,FALSE)</f>
        <v>1.89</v>
      </c>
      <c r="H1084" s="415">
        <f>_xlfn.IFS(B1084="Serviço",SUMIFS($H1085:H$1539,$C1085:C$1539,$C1084),B1084="Insumo",F1084*G1084,B1084="Etapa","")</f>
        <v>0.189</v>
      </c>
      <c r="I1084" s="408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</row>
    <row r="1085" spans="1:26" ht="14.25" hidden="1" customHeight="1" outlineLevel="2" x14ac:dyDescent="0.3">
      <c r="A1085" s="406">
        <f t="shared" si="44"/>
        <v>9</v>
      </c>
      <c r="B1085" s="406" t="s">
        <v>1385</v>
      </c>
      <c r="C1085" s="406" t="str">
        <f t="shared" si="45"/>
        <v>Textura acrílica, acabamento granulado, aplicação em paredes externas - 1 demão - Essen Máximo</v>
      </c>
      <c r="D1085" s="406" t="s">
        <v>1359</v>
      </c>
      <c r="E1085" s="407" t="str">
        <f>VLOOKUP(D1085,Insumos!$B$1:$C$15011,2,FALSE)</f>
        <v>KG</v>
      </c>
      <c r="F1085" s="416">
        <v>0.86670000000000003</v>
      </c>
      <c r="G1085" s="417">
        <f>VLOOKUP(D1085,Insumos!$B$1:$D$15011,3,FALSE)</f>
        <v>6.47</v>
      </c>
      <c r="H1085" s="415">
        <f>_xlfn.IFS(B1085="Serviço",SUMIFS($H1086:H$1539,$C1086:C$1539,$C1085),B1085="Insumo",F1085*G1085,B1085="Etapa","")</f>
        <v>5.6075489999999997</v>
      </c>
      <c r="I1085" s="408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</row>
    <row r="1086" spans="1:26" ht="14.25" hidden="1" customHeight="1" outlineLevel="2" x14ac:dyDescent="0.3">
      <c r="A1086" s="406">
        <f t="shared" si="44"/>
        <v>1</v>
      </c>
      <c r="B1086" s="406" t="s">
        <v>1385</v>
      </c>
      <c r="C1086" s="406" t="str">
        <f t="shared" si="45"/>
        <v>Textura acrílica, acabamento granulado, aplicação em paredes externas - 1 demão - Essen Máximo</v>
      </c>
      <c r="D1086" s="406" t="s">
        <v>1371</v>
      </c>
      <c r="E1086" s="407" t="str">
        <f>VLOOKUP(D1086,Insumos!$B$1:$C$15011,2,FALSE)</f>
        <v>KG</v>
      </c>
      <c r="F1086" s="416">
        <v>0.21000000000000002</v>
      </c>
      <c r="G1086" s="417">
        <f>VLOOKUP(D1086,Insumos!$B$1:$D$15011,3,FALSE)</f>
        <v>21.19047619047619</v>
      </c>
      <c r="H1086" s="415">
        <f>_xlfn.IFS(B1086="Serviço",SUMIFS($H1087:H$1539,$C1087:C$1539,$C1086),B1086="Insumo",F1086*G1086,B1086="Etapa","")</f>
        <v>4.45</v>
      </c>
      <c r="I1086" s="408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</row>
    <row r="1087" spans="1:26" ht="14.25" hidden="1" customHeight="1" outlineLevel="2" x14ac:dyDescent="0.3">
      <c r="A1087" s="406">
        <f t="shared" si="44"/>
        <v>10</v>
      </c>
      <c r="B1087" s="406" t="s">
        <v>1385</v>
      </c>
      <c r="C1087" s="406" t="str">
        <f t="shared" si="45"/>
        <v>Textura acrílica, acabamento granulado, aplicação em paredes externas - 1 demão - Essen Máximo</v>
      </c>
      <c r="D1087" s="406" t="s">
        <v>1367</v>
      </c>
      <c r="E1087" s="407" t="str">
        <f>VLOOKUP(D1087,Insumos!$B$1:$C$15011,2,FALSE)</f>
        <v>L</v>
      </c>
      <c r="F1087" s="416">
        <v>0.1666</v>
      </c>
      <c r="G1087" s="417">
        <f>VLOOKUP(D1087,Insumos!$B$1:$D$15011,3,FALSE)</f>
        <v>16.666666666666668</v>
      </c>
      <c r="H1087" s="415">
        <f>_xlfn.IFS(B1087="Serviço",SUMIFS($H1088:H$1539,$C1088:C$1539,$C1087),B1087="Insumo",F1087*G1087,B1087="Etapa","")</f>
        <v>2.7766666666666668</v>
      </c>
      <c r="I1087" s="408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</row>
    <row r="1088" spans="1:26" ht="14.25" hidden="1" customHeight="1" outlineLevel="1" x14ac:dyDescent="0.3">
      <c r="A1088" s="406">
        <f t="shared" si="44"/>
        <v>1</v>
      </c>
      <c r="B1088" s="406" t="s">
        <v>593</v>
      </c>
      <c r="C1088" s="406" t="str">
        <f t="shared" si="45"/>
        <v>Textura acrílica, acabamento granulado, aplicação em paredes externas - 1 demão - Cinza Geada</v>
      </c>
      <c r="D1088" s="406" t="s">
        <v>1518</v>
      </c>
      <c r="E1088" s="407" t="e">
        <f>VLOOKUP(D1088,Insumos!$B$1:$C$15011,2,FALSE)</f>
        <v>#N/A</v>
      </c>
      <c r="F1088" s="406"/>
      <c r="G1088" s="417" t="e">
        <f>VLOOKUP(D1088,Insumos!$B$1:$D$15011,3,FALSE)</f>
        <v>#N/A</v>
      </c>
      <c r="H1088" s="415">
        <f>_xlfn.IFS(B1088="Serviço",SUMIFS($H1089:H$1539,$C1089:C$1539,$C1088),B1088="Insumo",F1088*G1088,B1088="Etapa","")</f>
        <v>20.616745078431375</v>
      </c>
      <c r="I1088" s="408" t="s">
        <v>167</v>
      </c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</row>
    <row r="1089" spans="1:26" ht="14.25" hidden="1" customHeight="1" outlineLevel="2" x14ac:dyDescent="0.3">
      <c r="A1089" s="406">
        <f t="shared" si="44"/>
        <v>11</v>
      </c>
      <c r="B1089" s="406" t="s">
        <v>1385</v>
      </c>
      <c r="C1089" s="406" t="str">
        <f t="shared" si="45"/>
        <v>Textura acrílica, acabamento granulado, aplicação em paredes externas - 1 demão - Cinza Geada</v>
      </c>
      <c r="D1089" s="406" t="s">
        <v>1224</v>
      </c>
      <c r="E1089" s="407" t="str">
        <f>VLOOKUP(D1089,Insumos!$B$1:$C$15011,2,FALSE)</f>
        <v>UN</v>
      </c>
      <c r="F1089" s="416">
        <v>0.1</v>
      </c>
      <c r="G1089" s="417">
        <f>VLOOKUP(D1089,Insumos!$B$1:$D$15011,3,FALSE)</f>
        <v>1.89</v>
      </c>
      <c r="H1089" s="415">
        <f>_xlfn.IFS(B1089="Serviço",SUMIFS($H1090:H$1539,$C1090:C$1539,$C1089),B1089="Insumo",F1089*G1089,B1089="Etapa","")</f>
        <v>0.189</v>
      </c>
      <c r="I1089" s="408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</row>
    <row r="1090" spans="1:26" ht="14.25" hidden="1" customHeight="1" outlineLevel="2" x14ac:dyDescent="0.3">
      <c r="A1090" s="406">
        <f t="shared" si="44"/>
        <v>9</v>
      </c>
      <c r="B1090" s="406" t="s">
        <v>1385</v>
      </c>
      <c r="C1090" s="406" t="str">
        <f t="shared" si="45"/>
        <v>Textura acrílica, acabamento granulado, aplicação em paredes externas - 1 demão - Cinza Geada</v>
      </c>
      <c r="D1090" s="406" t="s">
        <v>1359</v>
      </c>
      <c r="E1090" s="407" t="str">
        <f>VLOOKUP(D1090,Insumos!$B$1:$C$15011,2,FALSE)</f>
        <v>KG</v>
      </c>
      <c r="F1090" s="416">
        <v>0.86670000000000003</v>
      </c>
      <c r="G1090" s="417">
        <f>VLOOKUP(D1090,Insumos!$B$1:$D$15011,3,FALSE)</f>
        <v>6.47</v>
      </c>
      <c r="H1090" s="415">
        <f>_xlfn.IFS(B1090="Serviço",SUMIFS($H1091:H$1539,$C1091:C$1539,$C1090),B1090="Insumo",F1090*G1090,B1090="Etapa","")</f>
        <v>5.6075489999999997</v>
      </c>
      <c r="I1090" s="408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</row>
    <row r="1091" spans="1:26" ht="14.25" hidden="1" customHeight="1" outlineLevel="2" x14ac:dyDescent="0.3">
      <c r="A1091" s="406">
        <f t="shared" si="44"/>
        <v>3</v>
      </c>
      <c r="B1091" s="406" t="s">
        <v>1385</v>
      </c>
      <c r="C1091" s="406" t="str">
        <f t="shared" si="45"/>
        <v>Textura acrílica, acabamento granulado, aplicação em paredes externas - 1 demão - Cinza Geada</v>
      </c>
      <c r="D1091" s="406" t="s">
        <v>1370</v>
      </c>
      <c r="E1091" s="407" t="str">
        <f>VLOOKUP(D1091,Insumos!$B$1:$C$15011,2,FALSE)</f>
        <v>KG</v>
      </c>
      <c r="F1091" s="416">
        <v>0.83333333333333337</v>
      </c>
      <c r="G1091" s="417">
        <f>VLOOKUP(D1091,Insumos!$B$1:$D$15011,3,FALSE)</f>
        <v>8.3960000000000008</v>
      </c>
      <c r="H1091" s="415">
        <f>_xlfn.IFS(B1091="Serviço",SUMIFS($H1092:H$1539,$C1092:C$1539,$C1091),B1091="Insumo",F1091*G1091,B1091="Etapa","")</f>
        <v>6.9966666666666679</v>
      </c>
      <c r="I1091" s="408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61"/>
      <c r="X1091" s="61"/>
      <c r="Y1091" s="61"/>
      <c r="Z1091" s="61"/>
    </row>
    <row r="1092" spans="1:26" ht="14.25" hidden="1" customHeight="1" outlineLevel="2" x14ac:dyDescent="0.3">
      <c r="A1092" s="406">
        <f t="shared" si="44"/>
        <v>1</v>
      </c>
      <c r="B1092" s="406" t="s">
        <v>1385</v>
      </c>
      <c r="C1092" s="406" t="str">
        <f t="shared" si="45"/>
        <v>Textura acrílica, acabamento granulado, aplicação em paredes externas - 1 demão - Cinza Geada</v>
      </c>
      <c r="D1092" s="406" t="s">
        <v>1366</v>
      </c>
      <c r="E1092" s="407" t="str">
        <f>VLOOKUP(D1092,Insumos!$B$1:$C$15011,2,FALSE)</f>
        <v>L</v>
      </c>
      <c r="F1092" s="416">
        <v>9.4117647058823528E-2</v>
      </c>
      <c r="G1092" s="417">
        <f>VLOOKUP(D1092,Insumos!$B$1:$D$15011,3,FALSE)</f>
        <v>40.625</v>
      </c>
      <c r="H1092" s="415">
        <f>_xlfn.IFS(B1092="Serviço",SUMIFS($H1093:H$1539,$C1093:C$1539,$C1092),B1092="Insumo",F1092*G1092,B1092="Etapa","")</f>
        <v>3.8235294117647056</v>
      </c>
      <c r="I1092" s="408"/>
      <c r="J1092" s="61"/>
      <c r="K1092" s="61"/>
      <c r="L1092" s="61"/>
      <c r="M1092" s="61"/>
      <c r="N1092" s="61"/>
      <c r="O1092" s="61"/>
      <c r="P1092" s="61"/>
      <c r="Q1092" s="61"/>
      <c r="R1092" s="61"/>
      <c r="S1092" s="61"/>
      <c r="T1092" s="61"/>
      <c r="U1092" s="61"/>
      <c r="V1092" s="61"/>
      <c r="W1092" s="61"/>
      <c r="X1092" s="61"/>
      <c r="Y1092" s="61"/>
      <c r="Z1092" s="61"/>
    </row>
    <row r="1093" spans="1:26" ht="14.25" hidden="1" customHeight="1" outlineLevel="2" x14ac:dyDescent="0.3">
      <c r="A1093" s="406">
        <f t="shared" ref="A1093:A1156" si="46">COUNTIFS($D$2:$D$1438,D1093,$B$2:$B$1438,B1093)</f>
        <v>10</v>
      </c>
      <c r="B1093" s="406" t="s">
        <v>1385</v>
      </c>
      <c r="C1093" s="406" t="str">
        <f t="shared" si="45"/>
        <v>Textura acrílica, acabamento granulado, aplicação em paredes externas - 1 demão - Cinza Geada</v>
      </c>
      <c r="D1093" s="406" t="s">
        <v>1367</v>
      </c>
      <c r="E1093" s="407" t="str">
        <f>VLOOKUP(D1093,Insumos!$B$1:$C$15011,2,FALSE)</f>
        <v>L</v>
      </c>
      <c r="F1093" s="416">
        <v>0.24</v>
      </c>
      <c r="G1093" s="417">
        <f>VLOOKUP(D1093,Insumos!$B$1:$D$15011,3,FALSE)</f>
        <v>16.666666666666668</v>
      </c>
      <c r="H1093" s="415">
        <f>_xlfn.IFS(B1093="Serviço",SUMIFS($H1094:H$1539,$C1094:C$1539,$C1093),B1093="Insumo",F1093*G1093,B1093="Etapa","")</f>
        <v>4</v>
      </c>
      <c r="I1093" s="408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</row>
    <row r="1094" spans="1:26" ht="14.25" hidden="1" customHeight="1" outlineLevel="1" x14ac:dyDescent="0.3">
      <c r="A1094" s="406">
        <f t="shared" si="46"/>
        <v>1</v>
      </c>
      <c r="B1094" s="406" t="s">
        <v>593</v>
      </c>
      <c r="C1094" s="406" t="str">
        <f t="shared" si="45"/>
        <v>Textura acrílica, acabamento granulado, aplicação em paredes externas - 1 demão - Imensidão Cinza</v>
      </c>
      <c r="D1094" s="406" t="s">
        <v>1519</v>
      </c>
      <c r="E1094" s="407" t="e">
        <f>VLOOKUP(D1094,Insumos!$B$1:$C$15011,2,FALSE)</f>
        <v>#N/A</v>
      </c>
      <c r="F1094" s="406"/>
      <c r="G1094" s="417" t="e">
        <f>VLOOKUP(D1094,Insumos!$B$1:$D$15011,3,FALSE)</f>
        <v>#N/A</v>
      </c>
      <c r="H1094" s="415">
        <f>_xlfn.IFS(B1094="Serviço",SUMIFS($H1095:H$1539,$C1095:C$1539,$C1094),B1094="Insumo",F1094*G1094,B1094="Etapa","")</f>
        <v>18.459749000000002</v>
      </c>
      <c r="I1094" s="408" t="s">
        <v>167</v>
      </c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61"/>
      <c r="X1094" s="61"/>
      <c r="Y1094" s="61"/>
      <c r="Z1094" s="61"/>
    </row>
    <row r="1095" spans="1:26" ht="14.25" hidden="1" customHeight="1" outlineLevel="2" x14ac:dyDescent="0.3">
      <c r="A1095" s="406">
        <f t="shared" si="46"/>
        <v>11</v>
      </c>
      <c r="B1095" s="406" t="s">
        <v>1385</v>
      </c>
      <c r="C1095" s="406" t="str">
        <f t="shared" si="45"/>
        <v>Textura acrílica, acabamento granulado, aplicação em paredes externas - 1 demão - Imensidão Cinza</v>
      </c>
      <c r="D1095" s="406" t="s">
        <v>1224</v>
      </c>
      <c r="E1095" s="407" t="str">
        <f>VLOOKUP(D1095,Insumos!$B$1:$C$15011,2,FALSE)</f>
        <v>UN</v>
      </c>
      <c r="F1095" s="416">
        <v>0.1</v>
      </c>
      <c r="G1095" s="417">
        <f>VLOOKUP(D1095,Insumos!$B$1:$D$15011,3,FALSE)</f>
        <v>1.89</v>
      </c>
      <c r="H1095" s="415">
        <f>_xlfn.IFS(B1095="Serviço",SUMIFS($H1096:H$1539,$C1096:C$1539,$C1095),B1095="Insumo",F1095*G1095,B1095="Etapa","")</f>
        <v>0.189</v>
      </c>
      <c r="I1095" s="408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</row>
    <row r="1096" spans="1:26" ht="14.25" hidden="1" customHeight="1" outlineLevel="2" x14ac:dyDescent="0.3">
      <c r="A1096" s="406">
        <f t="shared" si="46"/>
        <v>9</v>
      </c>
      <c r="B1096" s="406" t="s">
        <v>1385</v>
      </c>
      <c r="C1096" s="406" t="str">
        <f t="shared" si="45"/>
        <v>Textura acrílica, acabamento granulado, aplicação em paredes externas - 1 demão - Imensidão Cinza</v>
      </c>
      <c r="D1096" s="406" t="s">
        <v>1359</v>
      </c>
      <c r="E1096" s="407" t="str">
        <f>VLOOKUP(D1096,Insumos!$B$1:$C$15011,2,FALSE)</f>
        <v>KG</v>
      </c>
      <c r="F1096" s="416">
        <v>0.86670000000000003</v>
      </c>
      <c r="G1096" s="417">
        <f>VLOOKUP(D1096,Insumos!$B$1:$D$15011,3,FALSE)</f>
        <v>6.47</v>
      </c>
      <c r="H1096" s="415">
        <f>_xlfn.IFS(B1096="Serviço",SUMIFS($H1097:H$1539,$C1097:C$1539,$C1096),B1096="Insumo",F1096*G1096,B1096="Etapa","")</f>
        <v>5.6075489999999997</v>
      </c>
      <c r="I1096" s="408"/>
      <c r="J1096" s="61"/>
      <c r="K1096" s="61"/>
      <c r="L1096" s="61"/>
      <c r="M1096" s="61"/>
      <c r="N1096" s="61"/>
      <c r="O1096" s="61"/>
      <c r="P1096" s="61"/>
      <c r="Q1096" s="61"/>
      <c r="R1096" s="61"/>
      <c r="S1096" s="61"/>
      <c r="T1096" s="61"/>
      <c r="U1096" s="61"/>
      <c r="V1096" s="61"/>
      <c r="W1096" s="61"/>
      <c r="X1096" s="61"/>
      <c r="Y1096" s="61"/>
      <c r="Z1096" s="61"/>
    </row>
    <row r="1097" spans="1:26" ht="14.25" hidden="1" customHeight="1" outlineLevel="2" x14ac:dyDescent="0.3">
      <c r="A1097" s="406">
        <f t="shared" si="46"/>
        <v>3</v>
      </c>
      <c r="B1097" s="406" t="s">
        <v>1385</v>
      </c>
      <c r="C1097" s="406" t="str">
        <f t="shared" si="45"/>
        <v>Textura acrílica, acabamento granulado, aplicação em paredes externas - 1 demão - Imensidão Cinza</v>
      </c>
      <c r="D1097" s="406" t="s">
        <v>1370</v>
      </c>
      <c r="E1097" s="407" t="str">
        <f>VLOOKUP(D1097,Insumos!$B$1:$C$15011,2,FALSE)</f>
        <v>KG</v>
      </c>
      <c r="F1097" s="416">
        <v>0.83333333333333337</v>
      </c>
      <c r="G1097" s="417">
        <f>VLOOKUP(D1097,Insumos!$B$1:$D$15011,3,FALSE)</f>
        <v>8.3960000000000008</v>
      </c>
      <c r="H1097" s="415">
        <f>_xlfn.IFS(B1097="Serviço",SUMIFS($H1098:H$1539,$C1098:C$1539,$C1097),B1097="Insumo",F1097*G1097,B1097="Etapa","")</f>
        <v>6.9966666666666679</v>
      </c>
      <c r="I1097" s="408"/>
      <c r="J1097" s="61"/>
      <c r="K1097" s="61"/>
      <c r="L1097" s="61"/>
      <c r="M1097" s="61"/>
      <c r="N1097" s="61"/>
      <c r="O1097" s="61"/>
      <c r="P1097" s="61"/>
      <c r="Q1097" s="61"/>
      <c r="R1097" s="61"/>
      <c r="S1097" s="61"/>
      <c r="T1097" s="61"/>
      <c r="U1097" s="61"/>
      <c r="V1097" s="61"/>
      <c r="W1097" s="61"/>
      <c r="X1097" s="61"/>
      <c r="Y1097" s="61"/>
      <c r="Z1097" s="61"/>
    </row>
    <row r="1098" spans="1:26" ht="14.25" hidden="1" customHeight="1" outlineLevel="2" x14ac:dyDescent="0.3">
      <c r="A1098" s="406">
        <f t="shared" si="46"/>
        <v>1</v>
      </c>
      <c r="B1098" s="406" t="s">
        <v>1385</v>
      </c>
      <c r="C1098" s="406" t="str">
        <f t="shared" si="45"/>
        <v>Textura acrílica, acabamento granulado, aplicação em paredes externas - 1 demão - Imensidão Cinza</v>
      </c>
      <c r="D1098" s="406" t="s">
        <v>1354</v>
      </c>
      <c r="E1098" s="407" t="str">
        <f>VLOOKUP(D1098,Insumos!$B$1:$C$15011,2,FALSE)</f>
        <v>L</v>
      </c>
      <c r="F1098" s="416">
        <v>4.8000000000000001E-2</v>
      </c>
      <c r="G1098" s="417">
        <f>VLOOKUP(D1098,Insumos!$B$1:$D$15011,3,FALSE)</f>
        <v>34.719444444444441</v>
      </c>
      <c r="H1098" s="415">
        <f>_xlfn.IFS(B1098="Serviço",SUMIFS($H1099:H$1539,$C1099:C$1539,$C1098),B1098="Insumo",F1098*G1098,B1098="Etapa","")</f>
        <v>1.6665333333333332</v>
      </c>
      <c r="I1098" s="408"/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T1098" s="61"/>
      <c r="U1098" s="61"/>
      <c r="V1098" s="61"/>
      <c r="W1098" s="61"/>
      <c r="X1098" s="61"/>
      <c r="Y1098" s="61"/>
      <c r="Z1098" s="61"/>
    </row>
    <row r="1099" spans="1:26" ht="14.25" hidden="1" customHeight="1" outlineLevel="2" x14ac:dyDescent="0.3">
      <c r="A1099" s="406">
        <f t="shared" si="46"/>
        <v>10</v>
      </c>
      <c r="B1099" s="406" t="s">
        <v>1385</v>
      </c>
      <c r="C1099" s="406" t="str">
        <f t="shared" si="45"/>
        <v>Textura acrílica, acabamento granulado, aplicação em paredes externas - 1 demão - Imensidão Cinza</v>
      </c>
      <c r="D1099" s="406" t="s">
        <v>1367</v>
      </c>
      <c r="E1099" s="407" t="str">
        <f>VLOOKUP(D1099,Insumos!$B$1:$C$15011,2,FALSE)</f>
        <v>L</v>
      </c>
      <c r="F1099" s="416">
        <v>0.24</v>
      </c>
      <c r="G1099" s="417">
        <f>VLOOKUP(D1099,Insumos!$B$1:$D$15011,3,FALSE)</f>
        <v>16.666666666666668</v>
      </c>
      <c r="H1099" s="415">
        <f>_xlfn.IFS(B1099="Serviço",SUMIFS($H1100:H$1539,$C1100:C$1539,$C1099),B1099="Insumo",F1099*G1099,B1099="Etapa","")</f>
        <v>4</v>
      </c>
      <c r="I1099" s="408"/>
      <c r="J1099" s="61"/>
      <c r="K1099" s="61"/>
      <c r="L1099" s="61"/>
      <c r="M1099" s="61"/>
      <c r="N1099" s="61"/>
      <c r="O1099" s="61"/>
      <c r="P1099" s="61"/>
      <c r="Q1099" s="61"/>
      <c r="R1099" s="61"/>
      <c r="S1099" s="61"/>
      <c r="T1099" s="61"/>
      <c r="U1099" s="61"/>
      <c r="V1099" s="61"/>
      <c r="W1099" s="61"/>
      <c r="X1099" s="61"/>
      <c r="Y1099" s="61"/>
      <c r="Z1099" s="61"/>
    </row>
    <row r="1100" spans="1:26" ht="14.25" hidden="1" customHeight="1" outlineLevel="1" x14ac:dyDescent="0.3">
      <c r="A1100" s="406">
        <f t="shared" si="46"/>
        <v>1</v>
      </c>
      <c r="B1100" s="406" t="s">
        <v>593</v>
      </c>
      <c r="C1100" s="406" t="str">
        <f t="shared" si="45"/>
        <v>Fundo selador latex acrilico em paredes externas - 1 demao</v>
      </c>
      <c r="D1100" s="406" t="s">
        <v>5251</v>
      </c>
      <c r="E1100" s="407" t="e">
        <f>VLOOKUP(D1100,Insumos!$B$1:$C$15011,2,FALSE)</f>
        <v>#N/A</v>
      </c>
      <c r="F1100" s="406"/>
      <c r="G1100" s="417" t="e">
        <f>VLOOKUP(D1100,Insumos!$B$1:$D$15011,3,FALSE)</f>
        <v>#N/A</v>
      </c>
      <c r="H1100" s="415">
        <f>_xlfn.IFS(B1100="Serviço",SUMIFS($H1101:H$1539,$C1101:C$1539,$C1100),B1100="Insumo",F1100*G1100,B1100="Etapa","")</f>
        <v>2.7766666666666668</v>
      </c>
      <c r="I1100" s="408" t="s">
        <v>167</v>
      </c>
      <c r="J1100" s="61"/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61"/>
      <c r="V1100" s="61"/>
      <c r="W1100" s="61"/>
      <c r="X1100" s="61"/>
      <c r="Y1100" s="61"/>
      <c r="Z1100" s="61"/>
    </row>
    <row r="1101" spans="1:26" ht="14.25" hidden="1" customHeight="1" outlineLevel="2" x14ac:dyDescent="0.3">
      <c r="A1101" s="406">
        <f t="shared" si="46"/>
        <v>10</v>
      </c>
      <c r="B1101" s="406" t="s">
        <v>1385</v>
      </c>
      <c r="C1101" s="406" t="str">
        <f t="shared" si="45"/>
        <v>Fundo selador latex acrilico em paredes externas - 1 demao</v>
      </c>
      <c r="D1101" s="406" t="s">
        <v>1367</v>
      </c>
      <c r="E1101" s="407" t="str">
        <f>VLOOKUP(D1101,Insumos!$B$1:$C$15011,2,FALSE)</f>
        <v>L</v>
      </c>
      <c r="F1101" s="838">
        <v>0.1666</v>
      </c>
      <c r="G1101" s="417">
        <f>VLOOKUP(D1101,Insumos!$B$1:$D$15011,3,FALSE)</f>
        <v>16.666666666666668</v>
      </c>
      <c r="H1101" s="415">
        <f>_xlfn.IFS(B1101="Serviço",SUMIFS($H1102:H$1539,$C1102:C$1539,$C1101),B1101="Insumo",F1101*G1101,B1101="Etapa","")</f>
        <v>2.7766666666666668</v>
      </c>
      <c r="I1101" s="408"/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</row>
    <row r="1102" spans="1:26" ht="15.75" hidden="1" customHeight="1" outlineLevel="1" x14ac:dyDescent="0.25">
      <c r="A1102" s="406">
        <f t="shared" si="46"/>
        <v>1</v>
      </c>
      <c r="B1102" s="1168" t="s">
        <v>593</v>
      </c>
      <c r="C1102" s="1168" t="str">
        <f>IF(B1102="Serviço",D1102,#REF!)</f>
        <v>Pintura PVA Acrílica Externa 3 Demãos - Cor Branca</v>
      </c>
      <c r="D1102" s="1168" t="s">
        <v>5253</v>
      </c>
      <c r="E1102" s="1169" t="s">
        <v>958</v>
      </c>
      <c r="F1102" s="1170"/>
      <c r="G1102" s="1171"/>
      <c r="H1102" s="415">
        <f>_xlfn.IFS(B1102="Serviço",SUMIFS($H1103:H$1539,$C1103:C$1539,$C1102),B1102="Insumo",F1102*G1102,B1102="Etapa","")</f>
        <v>13.61745</v>
      </c>
      <c r="I1102" s="1171" t="s">
        <v>167</v>
      </c>
      <c r="J1102" s="1172">
        <v>0</v>
      </c>
    </row>
    <row r="1103" spans="1:26" ht="15.75" hidden="1" customHeight="1" outlineLevel="2" x14ac:dyDescent="0.25">
      <c r="A1103" s="406">
        <f t="shared" si="46"/>
        <v>7</v>
      </c>
      <c r="B1103" s="1173" t="s">
        <v>1385</v>
      </c>
      <c r="C1103" s="1173" t="str">
        <f>IF(B1103="Serviço",D1103,C1102)</f>
        <v>Pintura PVA Acrílica Externa 3 Demãos - Cor Branca</v>
      </c>
      <c r="D1103" s="1173" t="s">
        <v>1376</v>
      </c>
      <c r="E1103" s="1174" t="s">
        <v>1115</v>
      </c>
      <c r="F1103" s="838">
        <v>0.495</v>
      </c>
      <c r="G1103" s="417">
        <f>VLOOKUP(D1103,Insumos!$B$1:$D$15011,3,FALSE)</f>
        <v>27.51</v>
      </c>
      <c r="H1103" s="415">
        <f>_xlfn.IFS(B1103="Serviço",SUMIFS($H1106:H$1539,$C1106:C$1539,$C1103),B1103="Insumo",F1103*G1103,B1103="Etapa","")</f>
        <v>13.61745</v>
      </c>
      <c r="I1103" s="1175"/>
      <c r="J1103" s="1172">
        <v>0</v>
      </c>
    </row>
    <row r="1104" spans="1:26" ht="15.75" hidden="1" customHeight="1" outlineLevel="1" x14ac:dyDescent="0.25">
      <c r="A1104" s="406">
        <f t="shared" si="46"/>
        <v>1</v>
      </c>
      <c r="B1104" s="1168" t="s">
        <v>593</v>
      </c>
      <c r="C1104" s="1168" t="str">
        <f>IF(B1104="Serviço",D1104,C1103)</f>
        <v>Pintura PVA Acrílica Externa 3 Demãos - Cor Cinza</v>
      </c>
      <c r="D1104" s="1168" t="s">
        <v>5254</v>
      </c>
      <c r="E1104" s="1169" t="s">
        <v>958</v>
      </c>
      <c r="F1104" s="1170"/>
      <c r="G1104" s="1171"/>
      <c r="H1104" s="415">
        <f>_xlfn.IFS(B1104="Serviço",SUMIFS($H1105:H$1539,$C1105:C$1539,$C1104),B1104="Insumo",F1104*G1104,B1104="Etapa","")</f>
        <v>16.34094</v>
      </c>
      <c r="I1104" s="1171" t="s">
        <v>167</v>
      </c>
      <c r="J1104" s="1172">
        <v>0</v>
      </c>
    </row>
    <row r="1105" spans="1:26" ht="15.75" hidden="1" customHeight="1" outlineLevel="2" x14ac:dyDescent="0.25">
      <c r="A1105" s="406">
        <f t="shared" si="46"/>
        <v>1</v>
      </c>
      <c r="B1105" s="1173" t="s">
        <v>1385</v>
      </c>
      <c r="C1105" s="1173" t="str">
        <f>IF(B1105="Serviço",D1105,C1104)</f>
        <v>Pintura PVA Acrílica Externa 3 Demãos - Cor Cinza</v>
      </c>
      <c r="D1105" s="1173" t="s">
        <v>5255</v>
      </c>
      <c r="E1105" s="1174" t="s">
        <v>1115</v>
      </c>
      <c r="F1105" s="838">
        <v>0.495</v>
      </c>
      <c r="G1105" s="417">
        <f>VLOOKUP(D1105,Insumos!$B$1:$D$15011,3,FALSE)</f>
        <v>33.012</v>
      </c>
      <c r="H1105" s="415">
        <f>_xlfn.IFS(B1105="Serviço",SUMIFS($H1111:H$1539,$C1111:C$1539,$C1105),B1105="Insumo",F1105*G1105,B1105="Etapa","")</f>
        <v>16.34094</v>
      </c>
      <c r="I1105" s="1175"/>
      <c r="J1105" s="1172">
        <v>0</v>
      </c>
    </row>
    <row r="1106" spans="1:26" ht="14.25" hidden="1" customHeight="1" outlineLevel="1" x14ac:dyDescent="0.3">
      <c r="A1106" s="406">
        <f t="shared" si="46"/>
        <v>1</v>
      </c>
      <c r="B1106" s="406" t="s">
        <v>593</v>
      </c>
      <c r="C1106" s="406" t="str">
        <f>IF(B1106="serviço",D1106,#REF!)</f>
        <v>Textura acrílica, acabamento granulado, aplicação em paredes externas - 1 demão</v>
      </c>
      <c r="D1106" s="406" t="s">
        <v>5252</v>
      </c>
      <c r="E1106" s="407" t="e">
        <f>VLOOKUP(D1106,Insumos!$B$1:$C$15011,2,FALSE)</f>
        <v>#N/A</v>
      </c>
      <c r="F1106" s="406"/>
      <c r="G1106" s="417" t="e">
        <f>VLOOKUP(D1106,Insumos!$B$1:$D$15011,3,FALSE)</f>
        <v>#N/A</v>
      </c>
      <c r="H1106" s="415">
        <f>_xlfn.IFS(B1106="Serviço",SUMIFS($H1107:H$1539,$C1107:C$1539,$C1106),B1106="Insumo",F1106*G1106,B1106="Etapa","")</f>
        <v>33.584000000000003</v>
      </c>
      <c r="I1106" s="408" t="s">
        <v>167</v>
      </c>
      <c r="J1106" s="61"/>
      <c r="K1106" s="61"/>
      <c r="L1106" s="61"/>
      <c r="M1106" s="61"/>
      <c r="N1106" s="61"/>
      <c r="O1106" s="61"/>
      <c r="P1106" s="61"/>
      <c r="Q1106" s="61"/>
      <c r="R1106" s="61"/>
      <c r="S1106" s="61"/>
      <c r="T1106" s="61"/>
      <c r="U1106" s="61"/>
      <c r="V1106" s="61"/>
      <c r="W1106" s="61"/>
      <c r="X1106" s="61"/>
      <c r="Y1106" s="61"/>
      <c r="Z1106" s="61"/>
    </row>
    <row r="1107" spans="1:26" ht="14.25" hidden="1" customHeight="1" outlineLevel="2" x14ac:dyDescent="0.3">
      <c r="A1107" s="406">
        <f t="shared" si="46"/>
        <v>3</v>
      </c>
      <c r="B1107" s="406" t="s">
        <v>1385</v>
      </c>
      <c r="C1107" s="406" t="str">
        <f t="shared" si="45"/>
        <v>Textura acrílica, acabamento granulado, aplicação em paredes externas - 1 demão</v>
      </c>
      <c r="D1107" s="406" t="s">
        <v>1370</v>
      </c>
      <c r="E1107" s="407" t="str">
        <f>VLOOKUP(D1107,Insumos!$B$1:$C$15011,2,FALSE)</f>
        <v>KG</v>
      </c>
      <c r="F1107" s="416">
        <v>4</v>
      </c>
      <c r="G1107" s="417">
        <f>VLOOKUP(D1107,Insumos!$B$1:$D$15011,3,FALSE)</f>
        <v>8.3960000000000008</v>
      </c>
      <c r="H1107" s="415">
        <f>_xlfn.IFS(B1107="Serviço",SUMIFS($H1108:H$1539,$C1108:C$1539,$C1107),B1107="Insumo",F1107*G1107,B1107="Etapa","")</f>
        <v>33.584000000000003</v>
      </c>
      <c r="I1107" s="408"/>
      <c r="J1107" s="61"/>
      <c r="K1107" s="61"/>
      <c r="L1107" s="61"/>
      <c r="M1107" s="61"/>
      <c r="N1107" s="61"/>
      <c r="O1107" s="61"/>
      <c r="P1107" s="61"/>
      <c r="Q1107" s="61"/>
      <c r="R1107" s="61"/>
      <c r="S1107" s="61"/>
      <c r="T1107" s="61"/>
      <c r="U1107" s="61"/>
      <c r="V1107" s="61"/>
      <c r="W1107" s="61"/>
      <c r="X1107" s="61"/>
      <c r="Y1107" s="61"/>
      <c r="Z1107" s="61"/>
    </row>
    <row r="1108" spans="1:26" ht="14.25" customHeight="1" collapsed="1" x14ac:dyDescent="0.3">
      <c r="A1108" s="413">
        <f t="shared" si="46"/>
        <v>1</v>
      </c>
      <c r="B1108" s="413" t="s">
        <v>591</v>
      </c>
      <c r="C1108" s="413" t="str">
        <f t="shared" si="45"/>
        <v>Textura acrílica, acabamento granulado, aplicação em paredes externas - 1 demão</v>
      </c>
      <c r="D1108" s="413" t="s">
        <v>1520</v>
      </c>
      <c r="E1108" s="407" t="e">
        <f>VLOOKUP(D1108,Insumos!$B$1:$C$15011,2,FALSE)</f>
        <v>#N/A</v>
      </c>
      <c r="F1108" s="415"/>
      <c r="G1108" s="417" t="e">
        <f>VLOOKUP(D1108,Insumos!$B$1:$D$15011,3,FALSE)</f>
        <v>#N/A</v>
      </c>
      <c r="H1108" s="415" t="str">
        <f>_xlfn.IFS(B1108="Serviço",SUMIFS($H1109:H$1539,$C1109:C$1539,$C1108),B1108="Insumo",F1108*G1108,B1108="Etapa","")</f>
        <v/>
      </c>
      <c r="I1108" s="415"/>
      <c r="J1108" s="61"/>
      <c r="K1108" s="61"/>
      <c r="L1108" s="61"/>
      <c r="M1108" s="61"/>
      <c r="N1108" s="61"/>
      <c r="O1108" s="61"/>
      <c r="P1108" s="61"/>
      <c r="Q1108" s="61"/>
      <c r="R1108" s="61"/>
      <c r="S1108" s="61"/>
      <c r="T1108" s="61"/>
      <c r="U1108" s="61"/>
      <c r="V1108" s="61"/>
      <c r="W1108" s="61"/>
      <c r="X1108" s="61"/>
      <c r="Y1108" s="61"/>
      <c r="Z1108" s="61"/>
    </row>
    <row r="1109" spans="1:26" ht="14.25" hidden="1" customHeight="1" outlineLevel="1" x14ac:dyDescent="0.3">
      <c r="A1109" s="406">
        <f t="shared" si="46"/>
        <v>1</v>
      </c>
      <c r="B1109" s="406" t="s">
        <v>593</v>
      </c>
      <c r="C1109" s="406" t="str">
        <f t="shared" si="45"/>
        <v>Banheiro - Bacia Sanitária / Caixa Acoplada</v>
      </c>
      <c r="D1109" s="424" t="s">
        <v>1521</v>
      </c>
      <c r="E1109" s="407" t="e">
        <f>VLOOKUP(D1109,Insumos!$B$1:$C$15011,2,FALSE)</f>
        <v>#N/A</v>
      </c>
      <c r="F1109" s="425" t="s">
        <v>1522</v>
      </c>
      <c r="G1109" s="417" t="e">
        <f>VLOOKUP(D1109,Insumos!$B$1:$D$15011,3,FALSE)</f>
        <v>#N/A</v>
      </c>
      <c r="H1109" s="415">
        <f>_xlfn.IFS(B1109="Serviço",SUMIFS($H1110:H$1539,$C1110:C$1539,$C1109),B1109="Insumo",F1109*G1109,B1109="Etapa","")</f>
        <v>2062.4988000000003</v>
      </c>
      <c r="I1109" s="408" t="s">
        <v>167</v>
      </c>
      <c r="J1109" s="61"/>
      <c r="K1109" s="61"/>
      <c r="L1109" s="61"/>
      <c r="M1109" s="61"/>
      <c r="N1109" s="61"/>
      <c r="O1109" s="61"/>
      <c r="P1109" s="61"/>
      <c r="Q1109" s="61"/>
      <c r="R1109" s="61"/>
      <c r="S1109" s="61"/>
      <c r="T1109" s="61"/>
      <c r="U1109" s="61"/>
      <c r="V1109" s="61"/>
      <c r="W1109" s="61"/>
      <c r="X1109" s="61"/>
      <c r="Y1109" s="61"/>
      <c r="Z1109" s="61"/>
    </row>
    <row r="1110" spans="1:26" ht="14.25" hidden="1" customHeight="1" outlineLevel="2" x14ac:dyDescent="0.3">
      <c r="A1110" s="406">
        <f t="shared" si="46"/>
        <v>1</v>
      </c>
      <c r="B1110" s="406" t="s">
        <v>1385</v>
      </c>
      <c r="C1110" s="406" t="str">
        <f t="shared" si="45"/>
        <v>Banheiro - Bacia Sanitária / Caixa Acoplada</v>
      </c>
      <c r="D1110" s="406" t="s">
        <v>1144</v>
      </c>
      <c r="E1110" s="407" t="str">
        <f>VLOOKUP(D1110,Insumos!$B$1:$C$15011,2,FALSE)</f>
        <v>UN</v>
      </c>
      <c r="F1110" s="416">
        <v>1</v>
      </c>
      <c r="G1110" s="417">
        <f>VLOOKUP(D1110,Insumos!$B$1:$D$15011,3,FALSE)</f>
        <v>1999</v>
      </c>
      <c r="H1110" s="415">
        <f>_xlfn.IFS(B1110="Serviço",SUMIFS($H1111:H$1539,$C1111:C$1539,$C1110),B1110="Insumo",F1110*G1110,B1110="Etapa","")</f>
        <v>1999</v>
      </c>
      <c r="I1110" s="408"/>
      <c r="J1110" s="61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61"/>
      <c r="X1110" s="61"/>
      <c r="Y1110" s="61"/>
      <c r="Z1110" s="61"/>
    </row>
    <row r="1111" spans="1:26" ht="14.25" hidden="1" customHeight="1" outlineLevel="2" x14ac:dyDescent="0.3">
      <c r="A1111" s="406">
        <f t="shared" si="46"/>
        <v>2</v>
      </c>
      <c r="B1111" s="406" t="s">
        <v>1385</v>
      </c>
      <c r="C1111" s="406" t="str">
        <f t="shared" si="45"/>
        <v>Banheiro - Bacia Sanitária / Caixa Acoplada</v>
      </c>
      <c r="D1111" s="406" t="s">
        <v>1261</v>
      </c>
      <c r="E1111" s="407" t="str">
        <f>VLOOKUP(D1111,Insumos!$B$1:$C$15011,2,FALSE)</f>
        <v>UN</v>
      </c>
      <c r="F1111" s="416">
        <v>2</v>
      </c>
      <c r="G1111" s="417">
        <f>VLOOKUP(D1111,Insumos!$B$1:$D$15011,3,FALSE)</f>
        <v>0.34</v>
      </c>
      <c r="H1111" s="415">
        <f>_xlfn.IFS(B1111="Serviço",SUMIFS($H1112:H$1539,$C1112:C$1539,$C1111),B1111="Insumo",F1111*G1111,B1111="Etapa","")</f>
        <v>0.68</v>
      </c>
      <c r="I1111" s="408"/>
      <c r="J1111" s="61"/>
      <c r="K1111" s="61"/>
      <c r="L1111" s="61"/>
      <c r="M1111" s="61"/>
      <c r="N1111" s="61"/>
      <c r="O1111" s="61"/>
      <c r="P1111" s="61"/>
      <c r="Q1111" s="61"/>
      <c r="R1111" s="61"/>
      <c r="S1111" s="61"/>
      <c r="T1111" s="61"/>
      <c r="U1111" s="61"/>
      <c r="V1111" s="61"/>
      <c r="W1111" s="61"/>
      <c r="X1111" s="61"/>
      <c r="Y1111" s="61"/>
      <c r="Z1111" s="61"/>
    </row>
    <row r="1112" spans="1:26" ht="14.25" hidden="1" customHeight="1" outlineLevel="2" x14ac:dyDescent="0.3">
      <c r="A1112" s="406">
        <f t="shared" si="46"/>
        <v>3</v>
      </c>
      <c r="B1112" s="406" t="s">
        <v>1385</v>
      </c>
      <c r="C1112" s="406" t="str">
        <f t="shared" si="45"/>
        <v>Banheiro - Bacia Sanitária / Caixa Acoplada</v>
      </c>
      <c r="D1112" s="406" t="s">
        <v>1266</v>
      </c>
      <c r="E1112" s="407" t="str">
        <f>VLOOKUP(D1112,Insumos!$B$1:$C$15011,2,FALSE)</f>
        <v>UN</v>
      </c>
      <c r="F1112" s="416">
        <v>2</v>
      </c>
      <c r="G1112" s="417">
        <f>VLOOKUP(D1112,Insumos!$B$1:$D$15011,3,FALSE)</f>
        <v>5.95</v>
      </c>
      <c r="H1112" s="415">
        <f>_xlfn.IFS(B1112="Serviço",SUMIFS($H1113:H$1539,$C1113:C$1539,$C1112),B1112="Insumo",F1112*G1112,B1112="Etapa","")</f>
        <v>11.9</v>
      </c>
      <c r="I1112" s="408"/>
      <c r="J1112" s="61"/>
      <c r="K1112" s="61"/>
      <c r="L1112" s="61"/>
      <c r="M1112" s="61"/>
      <c r="N1112" s="61"/>
      <c r="O1112" s="61"/>
      <c r="P1112" s="61"/>
      <c r="Q1112" s="61"/>
      <c r="R1112" s="61"/>
      <c r="S1112" s="61"/>
      <c r="T1112" s="61"/>
      <c r="U1112" s="61"/>
      <c r="V1112" s="61"/>
      <c r="W1112" s="61"/>
      <c r="X1112" s="61"/>
      <c r="Y1112" s="61"/>
      <c r="Z1112" s="61"/>
    </row>
    <row r="1113" spans="1:26" ht="14.25" hidden="1" customHeight="1" outlineLevel="2" x14ac:dyDescent="0.3">
      <c r="A1113" s="406">
        <f t="shared" si="46"/>
        <v>6</v>
      </c>
      <c r="B1113" s="406" t="s">
        <v>1385</v>
      </c>
      <c r="C1113" s="406" t="str">
        <f t="shared" si="45"/>
        <v>Banheiro - Bacia Sanitária / Caixa Acoplada</v>
      </c>
      <c r="D1113" s="406" t="s">
        <v>1126</v>
      </c>
      <c r="E1113" s="407" t="str">
        <f>VLOOKUP(D1113,Insumos!$B$1:$C$15011,2,FALSE)</f>
        <v>M</v>
      </c>
      <c r="F1113" s="416">
        <v>1.1200000000000001</v>
      </c>
      <c r="G1113" s="417">
        <f>VLOOKUP(D1113,Insumos!$B$1:$D$15011,3,FALSE)</f>
        <v>0.24</v>
      </c>
      <c r="H1113" s="415">
        <f>_xlfn.IFS(B1113="Serviço",SUMIFS($H1114:H$1539,$C1114:C$1539,$C1113),B1113="Insumo",F1113*G1113,B1113="Etapa","")</f>
        <v>0.26880000000000004</v>
      </c>
      <c r="I1113" s="408"/>
      <c r="J1113" s="61"/>
      <c r="K1113" s="61"/>
      <c r="L1113" s="61"/>
      <c r="M1113" s="61"/>
      <c r="N1113" s="61"/>
      <c r="O1113" s="61"/>
      <c r="P1113" s="61"/>
      <c r="Q1113" s="61"/>
      <c r="R1113" s="61"/>
      <c r="S1113" s="61"/>
      <c r="T1113" s="61"/>
      <c r="U1113" s="61"/>
      <c r="V1113" s="61"/>
      <c r="W1113" s="61"/>
      <c r="X1113" s="61"/>
      <c r="Y1113" s="61"/>
      <c r="Z1113" s="61"/>
    </row>
    <row r="1114" spans="1:26" ht="14.25" hidden="1" customHeight="1" outlineLevel="2" x14ac:dyDescent="0.3">
      <c r="A1114" s="406">
        <f t="shared" si="46"/>
        <v>3</v>
      </c>
      <c r="B1114" s="406" t="s">
        <v>1385</v>
      </c>
      <c r="C1114" s="406" t="str">
        <f t="shared" si="45"/>
        <v>Banheiro - Bacia Sanitária / Caixa Acoplada</v>
      </c>
      <c r="D1114" s="406" t="s">
        <v>1123</v>
      </c>
      <c r="E1114" s="407" t="str">
        <f>VLOOKUP(D1114,Insumos!$B$1:$C$15011,2,FALSE)</f>
        <v>UN</v>
      </c>
      <c r="F1114" s="416">
        <v>1</v>
      </c>
      <c r="G1114" s="417">
        <f>VLOOKUP(D1114,Insumos!$B$1:$D$15011,3,FALSE)</f>
        <v>5</v>
      </c>
      <c r="H1114" s="415">
        <f>_xlfn.IFS(B1114="Serviço",SUMIFS($H1115:H$1539,$C1115:C$1539,$C1114),B1114="Insumo",F1114*G1114,B1114="Etapa","")</f>
        <v>5</v>
      </c>
      <c r="I1114" s="408"/>
      <c r="J1114" s="61"/>
      <c r="K1114" s="61"/>
      <c r="L1114" s="61"/>
      <c r="M1114" s="61"/>
      <c r="N1114" s="61"/>
      <c r="O1114" s="61"/>
      <c r="P1114" s="61"/>
      <c r="Q1114" s="61"/>
      <c r="R1114" s="61"/>
      <c r="S1114" s="61"/>
      <c r="T1114" s="61"/>
      <c r="U1114" s="61"/>
      <c r="V1114" s="61"/>
      <c r="W1114" s="61"/>
      <c r="X1114" s="61"/>
      <c r="Y1114" s="61"/>
      <c r="Z1114" s="61"/>
    </row>
    <row r="1115" spans="1:26" ht="14.25" hidden="1" customHeight="1" outlineLevel="2" x14ac:dyDescent="0.3">
      <c r="A1115" s="406">
        <f t="shared" si="46"/>
        <v>9</v>
      </c>
      <c r="B1115" s="406" t="s">
        <v>1385</v>
      </c>
      <c r="C1115" s="406" t="str">
        <f t="shared" si="45"/>
        <v>Banheiro - Bacia Sanitária / Caixa Acoplada</v>
      </c>
      <c r="D1115" s="406" t="s">
        <v>1221</v>
      </c>
      <c r="E1115" s="407" t="str">
        <f>VLOOKUP(D1115,Insumos!$B$1:$C$15011,2,FALSE)</f>
        <v>UN</v>
      </c>
      <c r="F1115" s="416">
        <v>0.25</v>
      </c>
      <c r="G1115" s="417">
        <f>VLOOKUP(D1115,Insumos!$B$1:$D$15011,3,FALSE)</f>
        <v>75</v>
      </c>
      <c r="H1115" s="415">
        <f>_xlfn.IFS(B1115="Serviço",SUMIFS($H1116:H$1539,$C1116:C$1539,$C1115),B1115="Insumo",F1115*G1115,B1115="Etapa","")</f>
        <v>18.75</v>
      </c>
      <c r="I1115" s="408"/>
      <c r="J1115" s="61"/>
      <c r="K1115" s="61"/>
      <c r="L1115" s="61"/>
      <c r="M1115" s="61"/>
      <c r="N1115" s="61"/>
      <c r="O1115" s="61"/>
      <c r="P1115" s="61"/>
      <c r="Q1115" s="61"/>
      <c r="R1115" s="61"/>
      <c r="S1115" s="61"/>
      <c r="T1115" s="61"/>
      <c r="U1115" s="61"/>
      <c r="V1115" s="61"/>
      <c r="W1115" s="61"/>
      <c r="X1115" s="61"/>
      <c r="Y1115" s="61"/>
      <c r="Z1115" s="61"/>
    </row>
    <row r="1116" spans="1:26" ht="14.25" hidden="1" customHeight="1" outlineLevel="2" x14ac:dyDescent="0.3">
      <c r="A1116" s="406">
        <f t="shared" si="46"/>
        <v>9</v>
      </c>
      <c r="B1116" s="406" t="s">
        <v>1385</v>
      </c>
      <c r="C1116" s="406" t="str">
        <f t="shared" si="45"/>
        <v>Banheiro - Bacia Sanitária / Caixa Acoplada</v>
      </c>
      <c r="D1116" s="406" t="s">
        <v>1137</v>
      </c>
      <c r="E1116" s="407" t="str">
        <f>VLOOKUP(D1116,Insumos!$B$1:$C$15011,2,FALSE)</f>
        <v>UN</v>
      </c>
      <c r="F1116" s="416">
        <v>1</v>
      </c>
      <c r="G1116" s="417">
        <f>VLOOKUP(D1116,Insumos!$B$1:$D$15011,3,FALSE)</f>
        <v>26.9</v>
      </c>
      <c r="H1116" s="415">
        <f>_xlfn.IFS(B1116="Serviço",SUMIFS($H1117:H$1539,$C1117:C$1539,$C1116),B1116="Insumo",F1116*G1116,B1116="Etapa","")</f>
        <v>26.9</v>
      </c>
      <c r="I1116" s="408"/>
      <c r="J1116" s="61"/>
      <c r="K1116" s="61"/>
      <c r="L1116" s="61"/>
      <c r="M1116" s="61"/>
      <c r="N1116" s="61"/>
      <c r="O1116" s="61"/>
      <c r="P1116" s="61"/>
      <c r="Q1116" s="61"/>
      <c r="R1116" s="61"/>
      <c r="S1116" s="61"/>
      <c r="T1116" s="61"/>
      <c r="U1116" s="61"/>
      <c r="V1116" s="61"/>
      <c r="W1116" s="61"/>
      <c r="X1116" s="61"/>
      <c r="Y1116" s="61"/>
      <c r="Z1116" s="61"/>
    </row>
    <row r="1117" spans="1:26" ht="14.25" hidden="1" customHeight="1" outlineLevel="1" x14ac:dyDescent="0.3">
      <c r="A1117" s="406">
        <f t="shared" si="46"/>
        <v>1</v>
      </c>
      <c r="B1117" s="406" t="s">
        <v>593</v>
      </c>
      <c r="C1117" s="406" t="str">
        <f t="shared" si="45"/>
        <v>Banheiro - Mictório / Caixa Acoplada</v>
      </c>
      <c r="D1117" s="424" t="s">
        <v>1523</v>
      </c>
      <c r="E1117" s="407" t="e">
        <f>VLOOKUP(D1117,Insumos!$B$1:$C$15011,2,FALSE)</f>
        <v>#N/A</v>
      </c>
      <c r="F1117" s="425" t="s">
        <v>1522</v>
      </c>
      <c r="G1117" s="417" t="e">
        <f>VLOOKUP(D1117,Insumos!$B$1:$D$15011,3,FALSE)</f>
        <v>#N/A</v>
      </c>
      <c r="H1117" s="415">
        <f>_xlfn.IFS(B1117="Serviço",SUMIFS($H1118:H$1539,$C1118:C$1539,$C1117),B1117="Insumo",F1117*G1117,B1117="Etapa","")</f>
        <v>1073.9000000000001</v>
      </c>
      <c r="I1117" s="408" t="s">
        <v>167</v>
      </c>
      <c r="J1117" s="61"/>
      <c r="K1117" s="61"/>
      <c r="L1117" s="61"/>
      <c r="M1117" s="61"/>
      <c r="N1117" s="61"/>
      <c r="O1117" s="61"/>
      <c r="P1117" s="61"/>
      <c r="Q1117" s="61"/>
      <c r="R1117" s="61"/>
      <c r="S1117" s="61"/>
      <c r="T1117" s="61"/>
      <c r="U1117" s="61"/>
      <c r="V1117" s="61"/>
      <c r="W1117" s="61"/>
      <c r="X1117" s="61"/>
      <c r="Y1117" s="61"/>
      <c r="Z1117" s="61"/>
    </row>
    <row r="1118" spans="1:26" ht="14.25" hidden="1" customHeight="1" outlineLevel="2" x14ac:dyDescent="0.3">
      <c r="A1118" s="406">
        <f t="shared" si="46"/>
        <v>1</v>
      </c>
      <c r="B1118" s="406" t="s">
        <v>1385</v>
      </c>
      <c r="C1118" s="406" t="str">
        <f t="shared" si="45"/>
        <v>Banheiro - Mictório / Caixa Acoplada</v>
      </c>
      <c r="D1118" s="406" t="s">
        <v>1149</v>
      </c>
      <c r="E1118" s="407" t="str">
        <f>VLOOKUP(D1118,Insumos!$B$1:$C$15011,2,FALSE)</f>
        <v>UN</v>
      </c>
      <c r="F1118" s="416">
        <v>1</v>
      </c>
      <c r="G1118" s="417">
        <f>VLOOKUP(D1118,Insumos!$B$1:$D$15011,3,FALSE)</f>
        <v>1010.4012000000001</v>
      </c>
      <c r="H1118" s="415">
        <f>_xlfn.IFS(B1118="Serviço",SUMIFS($H1119:H$1539,$C1119:C$1539,$C1118),B1118="Insumo",F1118*G1118,B1118="Etapa","")</f>
        <v>1010.4012000000001</v>
      </c>
      <c r="I1118" s="408"/>
      <c r="J1118" s="61"/>
      <c r="K1118" s="61"/>
      <c r="L1118" s="61"/>
      <c r="M1118" s="61"/>
      <c r="N1118" s="61"/>
      <c r="O1118" s="61"/>
      <c r="P1118" s="61"/>
      <c r="Q1118" s="61"/>
      <c r="R1118" s="61"/>
      <c r="S1118" s="61"/>
      <c r="T1118" s="61"/>
      <c r="U1118" s="61"/>
      <c r="V1118" s="61"/>
      <c r="W1118" s="61"/>
      <c r="X1118" s="61"/>
      <c r="Y1118" s="61"/>
      <c r="Z1118" s="61"/>
    </row>
    <row r="1119" spans="1:26" ht="14.25" hidden="1" customHeight="1" outlineLevel="2" x14ac:dyDescent="0.3">
      <c r="A1119" s="406">
        <f t="shared" si="46"/>
        <v>2</v>
      </c>
      <c r="B1119" s="406" t="s">
        <v>1385</v>
      </c>
      <c r="C1119" s="406" t="str">
        <f t="shared" si="45"/>
        <v>Banheiro - Mictório / Caixa Acoplada</v>
      </c>
      <c r="D1119" s="406" t="s">
        <v>1261</v>
      </c>
      <c r="E1119" s="407" t="str">
        <f>VLOOKUP(D1119,Insumos!$B$1:$C$15011,2,FALSE)</f>
        <v>UN</v>
      </c>
      <c r="F1119" s="416">
        <v>2</v>
      </c>
      <c r="G1119" s="417">
        <f>VLOOKUP(D1119,Insumos!$B$1:$D$15011,3,FALSE)</f>
        <v>0.34</v>
      </c>
      <c r="H1119" s="415">
        <f>_xlfn.IFS(B1119="Serviço",SUMIFS($H1120:H$1539,$C1120:C$1539,$C1119),B1119="Insumo",F1119*G1119,B1119="Etapa","")</f>
        <v>0.68</v>
      </c>
      <c r="I1119" s="408"/>
      <c r="J1119" s="61"/>
      <c r="K1119" s="61"/>
      <c r="L1119" s="61"/>
      <c r="M1119" s="61"/>
      <c r="N1119" s="61"/>
      <c r="O1119" s="61"/>
      <c r="P1119" s="61"/>
      <c r="Q1119" s="61"/>
      <c r="R1119" s="61"/>
      <c r="S1119" s="61"/>
      <c r="T1119" s="61"/>
      <c r="U1119" s="61"/>
      <c r="V1119" s="61"/>
      <c r="W1119" s="61"/>
      <c r="X1119" s="61"/>
      <c r="Y1119" s="61"/>
      <c r="Z1119" s="61"/>
    </row>
    <row r="1120" spans="1:26" ht="14.25" hidden="1" customHeight="1" outlineLevel="2" x14ac:dyDescent="0.3">
      <c r="A1120" s="406">
        <f t="shared" si="46"/>
        <v>3</v>
      </c>
      <c r="B1120" s="406" t="s">
        <v>1385</v>
      </c>
      <c r="C1120" s="406" t="str">
        <f t="shared" si="45"/>
        <v>Banheiro - Mictório / Caixa Acoplada</v>
      </c>
      <c r="D1120" s="406" t="s">
        <v>1266</v>
      </c>
      <c r="E1120" s="407" t="str">
        <f>VLOOKUP(D1120,Insumos!$B$1:$C$15011,2,FALSE)</f>
        <v>UN</v>
      </c>
      <c r="F1120" s="416">
        <v>2</v>
      </c>
      <c r="G1120" s="417">
        <f>VLOOKUP(D1120,Insumos!$B$1:$D$15011,3,FALSE)</f>
        <v>5.95</v>
      </c>
      <c r="H1120" s="415">
        <f>_xlfn.IFS(B1120="Serviço",SUMIFS($H1121:H$1539,$C1121:C$1539,$C1120),B1120="Insumo",F1120*G1120,B1120="Etapa","")</f>
        <v>11.9</v>
      </c>
      <c r="I1120" s="408"/>
      <c r="J1120" s="61"/>
      <c r="K1120" s="61"/>
      <c r="L1120" s="61"/>
      <c r="M1120" s="61"/>
      <c r="N1120" s="61"/>
      <c r="O1120" s="61"/>
      <c r="P1120" s="61"/>
      <c r="Q1120" s="61"/>
      <c r="R1120" s="61"/>
      <c r="S1120" s="61"/>
      <c r="T1120" s="61"/>
      <c r="U1120" s="61"/>
      <c r="V1120" s="61"/>
      <c r="W1120" s="61"/>
      <c r="X1120" s="61"/>
      <c r="Y1120" s="61"/>
      <c r="Z1120" s="61"/>
    </row>
    <row r="1121" spans="1:26" ht="14.25" hidden="1" customHeight="1" outlineLevel="2" x14ac:dyDescent="0.3">
      <c r="A1121" s="406">
        <f t="shared" si="46"/>
        <v>6</v>
      </c>
      <c r="B1121" s="406" t="s">
        <v>1385</v>
      </c>
      <c r="C1121" s="406" t="str">
        <f t="shared" si="45"/>
        <v>Banheiro - Mictório / Caixa Acoplada</v>
      </c>
      <c r="D1121" s="406" t="s">
        <v>1126</v>
      </c>
      <c r="E1121" s="407" t="str">
        <f>VLOOKUP(D1121,Insumos!$B$1:$C$15011,2,FALSE)</f>
        <v>M</v>
      </c>
      <c r="F1121" s="416">
        <v>1.1200000000000001</v>
      </c>
      <c r="G1121" s="417">
        <f>VLOOKUP(D1121,Insumos!$B$1:$D$15011,3,FALSE)</f>
        <v>0.24</v>
      </c>
      <c r="H1121" s="415">
        <f>_xlfn.IFS(B1121="Serviço",SUMIFS($H1122:H$1539,$C1122:C$1539,$C1121),B1121="Insumo",F1121*G1121,B1121="Etapa","")</f>
        <v>0.26880000000000004</v>
      </c>
      <c r="I1121" s="408"/>
      <c r="J1121" s="61"/>
      <c r="K1121" s="61"/>
      <c r="L1121" s="61"/>
      <c r="M1121" s="61"/>
      <c r="N1121" s="61"/>
      <c r="O1121" s="61"/>
      <c r="P1121" s="61"/>
      <c r="Q1121" s="61"/>
      <c r="R1121" s="61"/>
      <c r="S1121" s="61"/>
      <c r="T1121" s="61"/>
      <c r="U1121" s="61"/>
      <c r="V1121" s="61"/>
      <c r="W1121" s="61"/>
      <c r="X1121" s="61"/>
      <c r="Y1121" s="61"/>
      <c r="Z1121" s="61"/>
    </row>
    <row r="1122" spans="1:26" ht="14.25" hidden="1" customHeight="1" outlineLevel="2" x14ac:dyDescent="0.3">
      <c r="A1122" s="406">
        <f t="shared" si="46"/>
        <v>3</v>
      </c>
      <c r="B1122" s="406" t="s">
        <v>1385</v>
      </c>
      <c r="C1122" s="406" t="str">
        <f t="shared" si="45"/>
        <v>Banheiro - Mictório / Caixa Acoplada</v>
      </c>
      <c r="D1122" s="406" t="s">
        <v>1123</v>
      </c>
      <c r="E1122" s="407" t="str">
        <f>VLOOKUP(D1122,Insumos!$B$1:$C$15011,2,FALSE)</f>
        <v>UN</v>
      </c>
      <c r="F1122" s="416">
        <v>1</v>
      </c>
      <c r="G1122" s="417">
        <f>VLOOKUP(D1122,Insumos!$B$1:$D$15011,3,FALSE)</f>
        <v>5</v>
      </c>
      <c r="H1122" s="415">
        <f>_xlfn.IFS(B1122="Serviço",SUMIFS($H1123:H$1539,$C1123:C$1539,$C1122),B1122="Insumo",F1122*G1122,B1122="Etapa","")</f>
        <v>5</v>
      </c>
      <c r="I1122" s="408"/>
      <c r="J1122" s="61"/>
      <c r="K1122" s="61"/>
      <c r="L1122" s="61"/>
      <c r="M1122" s="61"/>
      <c r="N1122" s="61"/>
      <c r="O1122" s="61"/>
      <c r="P1122" s="61"/>
      <c r="Q1122" s="61"/>
      <c r="R1122" s="61"/>
      <c r="S1122" s="61"/>
      <c r="T1122" s="61"/>
      <c r="U1122" s="61"/>
      <c r="V1122" s="61"/>
      <c r="W1122" s="61"/>
      <c r="X1122" s="61"/>
      <c r="Y1122" s="61"/>
      <c r="Z1122" s="61"/>
    </row>
    <row r="1123" spans="1:26" ht="14.25" hidden="1" customHeight="1" outlineLevel="2" x14ac:dyDescent="0.3">
      <c r="A1123" s="406">
        <f t="shared" si="46"/>
        <v>9</v>
      </c>
      <c r="B1123" s="406" t="s">
        <v>1385</v>
      </c>
      <c r="C1123" s="406" t="str">
        <f t="shared" si="45"/>
        <v>Banheiro - Mictório / Caixa Acoplada</v>
      </c>
      <c r="D1123" s="406" t="s">
        <v>1221</v>
      </c>
      <c r="E1123" s="407" t="str">
        <f>VLOOKUP(D1123,Insumos!$B$1:$C$15011,2,FALSE)</f>
        <v>UN</v>
      </c>
      <c r="F1123" s="416">
        <v>0.25</v>
      </c>
      <c r="G1123" s="417">
        <f>VLOOKUP(D1123,Insumos!$B$1:$D$15011,3,FALSE)</f>
        <v>75</v>
      </c>
      <c r="H1123" s="415">
        <f>_xlfn.IFS(B1123="Serviço",SUMIFS($H1124:H$1539,$C1124:C$1539,$C1123),B1123="Insumo",F1123*G1123,B1123="Etapa","")</f>
        <v>18.75</v>
      </c>
      <c r="I1123" s="408"/>
      <c r="J1123" s="61"/>
      <c r="K1123" s="61"/>
      <c r="L1123" s="61"/>
      <c r="M1123" s="61"/>
      <c r="N1123" s="61"/>
      <c r="O1123" s="61"/>
      <c r="P1123" s="61"/>
      <c r="Q1123" s="61"/>
      <c r="R1123" s="61"/>
      <c r="S1123" s="61"/>
      <c r="T1123" s="61"/>
      <c r="U1123" s="61"/>
      <c r="V1123" s="61"/>
      <c r="W1123" s="61"/>
      <c r="X1123" s="61"/>
      <c r="Y1123" s="61"/>
      <c r="Z1123" s="61"/>
    </row>
    <row r="1124" spans="1:26" ht="14.25" hidden="1" customHeight="1" outlineLevel="2" x14ac:dyDescent="0.3">
      <c r="A1124" s="406">
        <f t="shared" si="46"/>
        <v>9</v>
      </c>
      <c r="B1124" s="406" t="s">
        <v>1385</v>
      </c>
      <c r="C1124" s="406" t="str">
        <f t="shared" si="45"/>
        <v>Banheiro - Mictório / Caixa Acoplada</v>
      </c>
      <c r="D1124" s="406" t="s">
        <v>1137</v>
      </c>
      <c r="E1124" s="407" t="str">
        <f>VLOOKUP(D1124,Insumos!$B$1:$C$15011,2,FALSE)</f>
        <v>UN</v>
      </c>
      <c r="F1124" s="416">
        <v>1</v>
      </c>
      <c r="G1124" s="417">
        <f>VLOOKUP(D1124,Insumos!$B$1:$D$15011,3,FALSE)</f>
        <v>26.9</v>
      </c>
      <c r="H1124" s="415">
        <f>_xlfn.IFS(B1124="Serviço",SUMIFS($H1125:H$1539,$C1125:C$1539,$C1124),B1124="Insumo",F1124*G1124,B1124="Etapa","")</f>
        <v>26.9</v>
      </c>
      <c r="I1124" s="408"/>
      <c r="J1124" s="61"/>
      <c r="K1124" s="61"/>
      <c r="L1124" s="61"/>
      <c r="M1124" s="61"/>
      <c r="N1124" s="61"/>
      <c r="O1124" s="61"/>
      <c r="P1124" s="61"/>
      <c r="Q1124" s="61"/>
      <c r="R1124" s="61"/>
      <c r="S1124" s="61"/>
      <c r="T1124" s="61"/>
      <c r="U1124" s="61"/>
      <c r="V1124" s="61"/>
      <c r="W1124" s="61"/>
      <c r="X1124" s="61"/>
      <c r="Y1124" s="61"/>
      <c r="Z1124" s="61"/>
    </row>
    <row r="1125" spans="1:26" ht="14.25" hidden="1" customHeight="1" outlineLevel="1" x14ac:dyDescent="0.3">
      <c r="A1125" s="406">
        <f t="shared" si="46"/>
        <v>1</v>
      </c>
      <c r="B1125" s="406" t="s">
        <v>593</v>
      </c>
      <c r="C1125" s="406" t="str">
        <f t="shared" si="45"/>
        <v>Banheiro - Bacia Sanitária PNE</v>
      </c>
      <c r="D1125" s="406" t="s">
        <v>1524</v>
      </c>
      <c r="E1125" s="407" t="e">
        <f>VLOOKUP(D1125,Insumos!$B$1:$C$15011,2,FALSE)</f>
        <v>#N/A</v>
      </c>
      <c r="F1125" s="406" t="s">
        <v>1522</v>
      </c>
      <c r="G1125" s="417" t="e">
        <f>VLOOKUP(D1125,Insumos!$B$1:$D$15011,3,FALSE)</f>
        <v>#N/A</v>
      </c>
      <c r="H1125" s="415">
        <f>_xlfn.IFS(B1125="Serviço",SUMIFS($H1126:H$1539,$C1126:C$1539,$C1125),B1125="Insumo",F1125*G1125,B1125="Etapa","")</f>
        <v>1702.3700000000001</v>
      </c>
      <c r="I1125" s="408" t="s">
        <v>167</v>
      </c>
      <c r="J1125" s="61"/>
      <c r="K1125" s="61"/>
      <c r="L1125" s="61"/>
      <c r="M1125" s="61"/>
      <c r="N1125" s="61"/>
      <c r="O1125" s="61"/>
      <c r="P1125" s="61"/>
      <c r="Q1125" s="61"/>
      <c r="R1125" s="61"/>
      <c r="S1125" s="61"/>
      <c r="T1125" s="61"/>
      <c r="U1125" s="61"/>
      <c r="V1125" s="61"/>
      <c r="W1125" s="61"/>
      <c r="X1125" s="61"/>
      <c r="Y1125" s="61"/>
      <c r="Z1125" s="61"/>
    </row>
    <row r="1126" spans="1:26" ht="14.25" hidden="1" customHeight="1" outlineLevel="2" x14ac:dyDescent="0.3">
      <c r="A1126" s="406">
        <f t="shared" si="46"/>
        <v>3</v>
      </c>
      <c r="B1126" s="406" t="s">
        <v>1385</v>
      </c>
      <c r="C1126" s="406" t="str">
        <f t="shared" si="45"/>
        <v>Banheiro - Bacia Sanitária PNE</v>
      </c>
      <c r="D1126" s="406" t="s">
        <v>1258</v>
      </c>
      <c r="E1126" s="407" t="str">
        <f>VLOOKUP(D1126,Insumos!$B$1:$C$15011,2,FALSE)</f>
        <v>UN</v>
      </c>
      <c r="F1126" s="416">
        <v>2</v>
      </c>
      <c r="G1126" s="417">
        <f>VLOOKUP(D1126,Insumos!$B$1:$D$15011,3,FALSE)</f>
        <v>0.34</v>
      </c>
      <c r="H1126" s="415">
        <f>_xlfn.IFS(B1126="Serviço",SUMIFS($H1127:H$1539,$C1127:C$1539,$C1126),B1126="Insumo",F1126*G1126,B1126="Etapa","")</f>
        <v>0.68</v>
      </c>
      <c r="I1126" s="408"/>
      <c r="J1126" s="61"/>
      <c r="K1126" s="61"/>
      <c r="L1126" s="61"/>
      <c r="M1126" s="61"/>
      <c r="N1126" s="61"/>
      <c r="O1126" s="61"/>
      <c r="P1126" s="61"/>
      <c r="Q1126" s="61"/>
      <c r="R1126" s="61"/>
      <c r="S1126" s="61"/>
      <c r="T1126" s="61"/>
      <c r="U1126" s="61"/>
      <c r="V1126" s="61"/>
      <c r="W1126" s="61"/>
      <c r="X1126" s="61"/>
      <c r="Y1126" s="61"/>
      <c r="Z1126" s="61"/>
    </row>
    <row r="1127" spans="1:26" ht="14.25" hidden="1" customHeight="1" outlineLevel="2" x14ac:dyDescent="0.3">
      <c r="A1127" s="406">
        <f t="shared" si="46"/>
        <v>3</v>
      </c>
      <c r="B1127" s="406" t="s">
        <v>1385</v>
      </c>
      <c r="C1127" s="406" t="str">
        <f t="shared" si="45"/>
        <v>Banheiro - Bacia Sanitária PNE</v>
      </c>
      <c r="D1127" s="406" t="s">
        <v>1266</v>
      </c>
      <c r="E1127" s="407" t="str">
        <f>VLOOKUP(D1127,Insumos!$B$1:$C$15011,2,FALSE)</f>
        <v>UN</v>
      </c>
      <c r="F1127" s="416">
        <v>2</v>
      </c>
      <c r="G1127" s="417">
        <f>VLOOKUP(D1127,Insumos!$B$1:$D$15011,3,FALSE)</f>
        <v>5.95</v>
      </c>
      <c r="H1127" s="415">
        <f>_xlfn.IFS(B1127="Serviço",SUMIFS($H1128:H$1539,$C1128:C$1539,$C1127),B1127="Insumo",F1127*G1127,B1127="Etapa","")</f>
        <v>11.9</v>
      </c>
      <c r="I1127" s="408"/>
      <c r="J1127" s="61"/>
      <c r="K1127" s="61"/>
      <c r="L1127" s="61"/>
      <c r="M1127" s="61"/>
      <c r="N1127" s="61"/>
      <c r="O1127" s="61"/>
      <c r="P1127" s="61"/>
      <c r="Q1127" s="61"/>
      <c r="R1127" s="61"/>
      <c r="S1127" s="61"/>
      <c r="T1127" s="61"/>
      <c r="U1127" s="61"/>
      <c r="V1127" s="61"/>
      <c r="W1127" s="61"/>
      <c r="X1127" s="61"/>
      <c r="Y1127" s="61"/>
      <c r="Z1127" s="61"/>
    </row>
    <row r="1128" spans="1:26" ht="14.25" hidden="1" customHeight="1" outlineLevel="2" x14ac:dyDescent="0.3">
      <c r="A1128" s="406">
        <f t="shared" si="46"/>
        <v>3</v>
      </c>
      <c r="B1128" s="406" t="s">
        <v>1385</v>
      </c>
      <c r="C1128" s="406" t="str">
        <f t="shared" si="45"/>
        <v>Banheiro - Bacia Sanitária PNE</v>
      </c>
      <c r="D1128" s="406" t="s">
        <v>1123</v>
      </c>
      <c r="E1128" s="407" t="str">
        <f>VLOOKUP(D1128,Insumos!$B$1:$C$15011,2,FALSE)</f>
        <v>UN</v>
      </c>
      <c r="F1128" s="416">
        <v>1</v>
      </c>
      <c r="G1128" s="417">
        <f>VLOOKUP(D1128,Insumos!$B$1:$D$15011,3,FALSE)</f>
        <v>5</v>
      </c>
      <c r="H1128" s="415">
        <f>_xlfn.IFS(B1128="Serviço",SUMIFS($H1129:H$1539,$C1129:C$1539,$C1128),B1128="Insumo",F1128*G1128,B1128="Etapa","")</f>
        <v>5</v>
      </c>
      <c r="I1128" s="408"/>
      <c r="J1128" s="61"/>
      <c r="K1128" s="61"/>
      <c r="L1128" s="61"/>
      <c r="M1128" s="61"/>
      <c r="N1128" s="61"/>
      <c r="O1128" s="61"/>
      <c r="P1128" s="61"/>
      <c r="Q1128" s="61"/>
      <c r="R1128" s="61"/>
      <c r="S1128" s="61"/>
      <c r="T1128" s="61"/>
      <c r="U1128" s="61"/>
      <c r="V1128" s="61"/>
      <c r="W1128" s="61"/>
      <c r="X1128" s="61"/>
      <c r="Y1128" s="61"/>
      <c r="Z1128" s="61"/>
    </row>
    <row r="1129" spans="1:26" ht="14.25" hidden="1" customHeight="1" outlineLevel="2" x14ac:dyDescent="0.3">
      <c r="A1129" s="406">
        <f t="shared" si="46"/>
        <v>5</v>
      </c>
      <c r="B1129" s="406" t="s">
        <v>1385</v>
      </c>
      <c r="C1129" s="406" t="str">
        <f t="shared" si="45"/>
        <v>Banheiro - Bacia Sanitária PNE</v>
      </c>
      <c r="D1129" s="406" t="s">
        <v>1229</v>
      </c>
      <c r="E1129" s="407" t="str">
        <f>VLOOKUP(D1129,Insumos!$B$1:$C$15011,2,FALSE)</f>
        <v>UN</v>
      </c>
      <c r="F1129" s="416">
        <v>0.4</v>
      </c>
      <c r="G1129" s="417">
        <f>VLOOKUP(D1129,Insumos!$B$1:$D$15011,3,FALSE)</f>
        <v>35.6</v>
      </c>
      <c r="H1129" s="415">
        <f>_xlfn.IFS(B1129="Serviço",SUMIFS($H1130:H$1539,$C1130:C$1539,$C1129),B1129="Insumo",F1129*G1129,B1129="Etapa","")</f>
        <v>14.240000000000002</v>
      </c>
      <c r="I1129" s="408"/>
      <c r="J1129" s="61"/>
      <c r="K1129" s="61"/>
      <c r="L1129" s="61"/>
      <c r="M1129" s="61"/>
      <c r="N1129" s="61"/>
      <c r="O1129" s="61"/>
      <c r="P1129" s="61"/>
      <c r="Q1129" s="61"/>
      <c r="R1129" s="61"/>
      <c r="S1129" s="61"/>
      <c r="T1129" s="61"/>
      <c r="U1129" s="61"/>
      <c r="V1129" s="61"/>
      <c r="W1129" s="61"/>
      <c r="X1129" s="61"/>
      <c r="Y1129" s="61"/>
      <c r="Z1129" s="61"/>
    </row>
    <row r="1130" spans="1:26" ht="14.25" hidden="1" customHeight="1" outlineLevel="2" x14ac:dyDescent="0.3">
      <c r="A1130" s="406">
        <f t="shared" si="46"/>
        <v>9</v>
      </c>
      <c r="B1130" s="406" t="s">
        <v>1385</v>
      </c>
      <c r="C1130" s="406" t="str">
        <f t="shared" si="45"/>
        <v>Banheiro - Bacia Sanitária PNE</v>
      </c>
      <c r="D1130" s="406" t="s">
        <v>1221</v>
      </c>
      <c r="E1130" s="407" t="str">
        <f>VLOOKUP(D1130,Insumos!$B$1:$C$15011,2,FALSE)</f>
        <v>UN</v>
      </c>
      <c r="F1130" s="416">
        <v>0.25</v>
      </c>
      <c r="G1130" s="417">
        <f>VLOOKUP(D1130,Insumos!$B$1:$D$15011,3,FALSE)</f>
        <v>75</v>
      </c>
      <c r="H1130" s="415">
        <f>_xlfn.IFS(B1130="Serviço",SUMIFS($H1131:H$1539,$C1131:C$1539,$C1130),B1130="Insumo",F1130*G1130,B1130="Etapa","")</f>
        <v>18.75</v>
      </c>
      <c r="I1130" s="408"/>
      <c r="J1130" s="61"/>
      <c r="K1130" s="61"/>
      <c r="L1130" s="61"/>
      <c r="M1130" s="61"/>
      <c r="N1130" s="61"/>
      <c r="O1130" s="61"/>
      <c r="P1130" s="61"/>
      <c r="Q1130" s="61"/>
      <c r="R1130" s="61"/>
      <c r="S1130" s="61"/>
      <c r="T1130" s="61"/>
      <c r="U1130" s="61"/>
      <c r="V1130" s="61"/>
      <c r="W1130" s="61"/>
      <c r="X1130" s="61"/>
      <c r="Y1130" s="61"/>
      <c r="Z1130" s="61"/>
    </row>
    <row r="1131" spans="1:26" ht="14.25" hidden="1" customHeight="1" outlineLevel="2" x14ac:dyDescent="0.3">
      <c r="A1131" s="406">
        <f t="shared" si="46"/>
        <v>1</v>
      </c>
      <c r="B1131" s="406" t="s">
        <v>1385</v>
      </c>
      <c r="C1131" s="406" t="str">
        <f t="shared" si="45"/>
        <v>Banheiro - Bacia Sanitária PNE</v>
      </c>
      <c r="D1131" s="406" t="s">
        <v>1143</v>
      </c>
      <c r="E1131" s="407" t="str">
        <f>VLOOKUP(D1131,Insumos!$B$1:$C$15011,2,FALSE)</f>
        <v>UN</v>
      </c>
      <c r="F1131" s="416">
        <v>1</v>
      </c>
      <c r="G1131" s="417">
        <f>VLOOKUP(D1131,Insumos!$B$1:$D$15011,3,FALSE)</f>
        <v>1624.9</v>
      </c>
      <c r="H1131" s="415">
        <f>_xlfn.IFS(B1131="Serviço",SUMIFS($H1132:H$1539,$C1132:C$1539,$C1131),B1131="Insumo",F1131*G1131,B1131="Etapa","")</f>
        <v>1624.9</v>
      </c>
      <c r="I1131" s="408"/>
      <c r="J1131" s="61"/>
      <c r="K1131" s="61"/>
      <c r="L1131" s="61"/>
      <c r="M1131" s="61"/>
      <c r="N1131" s="61"/>
      <c r="O1131" s="61"/>
      <c r="P1131" s="61"/>
      <c r="Q1131" s="61"/>
      <c r="R1131" s="61"/>
      <c r="S1131" s="61"/>
      <c r="T1131" s="61"/>
      <c r="U1131" s="61"/>
      <c r="V1131" s="61"/>
      <c r="W1131" s="61"/>
      <c r="X1131" s="61"/>
      <c r="Y1131" s="61"/>
      <c r="Z1131" s="61"/>
    </row>
    <row r="1132" spans="1:26" ht="14.25" hidden="1" customHeight="1" outlineLevel="2" x14ac:dyDescent="0.3">
      <c r="A1132" s="406">
        <f t="shared" si="46"/>
        <v>9</v>
      </c>
      <c r="B1132" s="406" t="s">
        <v>1385</v>
      </c>
      <c r="C1132" s="406" t="str">
        <f t="shared" si="45"/>
        <v>Banheiro - Bacia Sanitária PNE</v>
      </c>
      <c r="D1132" s="406" t="s">
        <v>1137</v>
      </c>
      <c r="E1132" s="407" t="str">
        <f>VLOOKUP(D1132,Insumos!$B$1:$C$15011,2,FALSE)</f>
        <v>UN</v>
      </c>
      <c r="F1132" s="416">
        <v>1</v>
      </c>
      <c r="G1132" s="417">
        <f>VLOOKUP(D1132,Insumos!$B$1:$D$15011,3,FALSE)</f>
        <v>26.9</v>
      </c>
      <c r="H1132" s="415">
        <f>_xlfn.IFS(B1132="Serviço",SUMIFS($H1133:H$1539,$C1133:C$1539,$C1132),B1132="Insumo",F1132*G1132,B1132="Etapa","")</f>
        <v>26.9</v>
      </c>
      <c r="I1132" s="408"/>
      <c r="J1132" s="61"/>
      <c r="K1132" s="61"/>
      <c r="L1132" s="61"/>
      <c r="M1132" s="61"/>
      <c r="N1132" s="61"/>
      <c r="O1132" s="61"/>
      <c r="P1132" s="61"/>
      <c r="Q1132" s="61"/>
      <c r="R1132" s="61"/>
      <c r="S1132" s="61"/>
      <c r="T1132" s="61"/>
      <c r="U1132" s="61"/>
      <c r="V1132" s="61"/>
      <c r="W1132" s="61"/>
      <c r="X1132" s="61"/>
      <c r="Y1132" s="61"/>
      <c r="Z1132" s="61"/>
    </row>
    <row r="1133" spans="1:26" ht="14.25" hidden="1" customHeight="1" outlineLevel="1" x14ac:dyDescent="0.3">
      <c r="A1133" s="406">
        <f t="shared" si="46"/>
        <v>1</v>
      </c>
      <c r="B1133" s="406" t="s">
        <v>593</v>
      </c>
      <c r="C1133" s="406" t="str">
        <f t="shared" si="45"/>
        <v>Banheiro - Cuba</v>
      </c>
      <c r="D1133" s="424" t="s">
        <v>1525</v>
      </c>
      <c r="E1133" s="407" t="e">
        <f>VLOOKUP(D1133,Insumos!$B$1:$C$15011,2,FALSE)</f>
        <v>#N/A</v>
      </c>
      <c r="F1133" s="425" t="s">
        <v>1522</v>
      </c>
      <c r="G1133" s="417" t="e">
        <f>VLOOKUP(D1133,Insumos!$B$1:$D$15011,3,FALSE)</f>
        <v>#N/A</v>
      </c>
      <c r="H1133" s="415">
        <f>_xlfn.IFS(B1133="Serviço",SUMIFS($H1134:H$1539,$C1134:C$1539,$C1133),B1133="Insumo",F1133*G1133,B1133="Etapa","")</f>
        <v>436.68999999999988</v>
      </c>
      <c r="I1133" s="408" t="s">
        <v>167</v>
      </c>
      <c r="J1133" s="61"/>
      <c r="K1133" s="61"/>
      <c r="L1133" s="61"/>
      <c r="M1133" s="61"/>
      <c r="N1133" s="61"/>
      <c r="O1133" s="61"/>
      <c r="P1133" s="61"/>
      <c r="Q1133" s="61"/>
      <c r="R1133" s="61"/>
      <c r="S1133" s="61"/>
      <c r="T1133" s="61"/>
      <c r="U1133" s="61"/>
      <c r="V1133" s="61"/>
      <c r="W1133" s="61"/>
      <c r="X1133" s="61"/>
      <c r="Y1133" s="61"/>
      <c r="Z1133" s="61"/>
    </row>
    <row r="1134" spans="1:26" ht="14.25" hidden="1" customHeight="1" outlineLevel="2" x14ac:dyDescent="0.3">
      <c r="A1134" s="406">
        <f t="shared" si="46"/>
        <v>1</v>
      </c>
      <c r="B1134" s="406" t="s">
        <v>1385</v>
      </c>
      <c r="C1134" s="406" t="str">
        <f t="shared" si="45"/>
        <v>Banheiro - Cuba</v>
      </c>
      <c r="D1134" s="406" t="s">
        <v>1146</v>
      </c>
      <c r="E1134" s="407" t="str">
        <f>VLOOKUP(D1134,Insumos!$B$1:$C$15011,2,FALSE)</f>
        <v>UN</v>
      </c>
      <c r="F1134" s="416">
        <v>1</v>
      </c>
      <c r="G1134" s="417">
        <f>VLOOKUP(D1134,Insumos!$B$1:$D$15011,3,FALSE)</f>
        <v>272.89999999999998</v>
      </c>
      <c r="H1134" s="415">
        <f>_xlfn.IFS(B1134="Serviço",SUMIFS($H1135:H$1539,$C1135:C$1539,$C1134),B1134="Insumo",F1134*G1134,B1134="Etapa","")</f>
        <v>272.89999999999998</v>
      </c>
      <c r="I1134" s="408"/>
      <c r="J1134" s="61"/>
      <c r="K1134" s="61"/>
      <c r="L1134" s="61"/>
      <c r="M1134" s="61"/>
      <c r="N1134" s="61"/>
      <c r="O1134" s="61"/>
      <c r="P1134" s="61"/>
      <c r="Q1134" s="61"/>
      <c r="R1134" s="61"/>
      <c r="S1134" s="61"/>
      <c r="T1134" s="61"/>
      <c r="U1134" s="61"/>
      <c r="V1134" s="61"/>
      <c r="W1134" s="61"/>
      <c r="X1134" s="61"/>
      <c r="Y1134" s="61"/>
      <c r="Z1134" s="61"/>
    </row>
    <row r="1135" spans="1:26" ht="14.25" hidden="1" customHeight="1" outlineLevel="2" x14ac:dyDescent="0.3">
      <c r="A1135" s="406">
        <f t="shared" si="46"/>
        <v>2</v>
      </c>
      <c r="B1135" s="406" t="s">
        <v>1385</v>
      </c>
      <c r="C1135" s="406" t="str">
        <f t="shared" si="45"/>
        <v>Banheiro - Cuba</v>
      </c>
      <c r="D1135" s="406" t="s">
        <v>1139</v>
      </c>
      <c r="E1135" s="407" t="str">
        <f>VLOOKUP(D1135,Insumos!$B$1:$C$15011,2,FALSE)</f>
        <v>UN</v>
      </c>
      <c r="F1135" s="416">
        <v>1</v>
      </c>
      <c r="G1135" s="417">
        <f>VLOOKUP(D1135,Insumos!$B$1:$D$15011,3,FALSE)</f>
        <v>65</v>
      </c>
      <c r="H1135" s="415">
        <f>_xlfn.IFS(B1135="Serviço",SUMIFS($H1136:H$1539,$C1136:C$1539,$C1135),B1135="Insumo",F1135*G1135,B1135="Etapa","")</f>
        <v>65</v>
      </c>
      <c r="I1135" s="408"/>
      <c r="J1135" s="61"/>
      <c r="K1135" s="61"/>
      <c r="L1135" s="61"/>
      <c r="M1135" s="61"/>
      <c r="N1135" s="61"/>
      <c r="O1135" s="61"/>
      <c r="P1135" s="61"/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</row>
    <row r="1136" spans="1:26" ht="14.25" hidden="1" customHeight="1" outlineLevel="2" x14ac:dyDescent="0.3">
      <c r="A1136" s="406">
        <f t="shared" si="46"/>
        <v>3</v>
      </c>
      <c r="B1136" s="406" t="s">
        <v>1385</v>
      </c>
      <c r="C1136" s="406" t="str">
        <f t="shared" si="45"/>
        <v>Banheiro - Cuba</v>
      </c>
      <c r="D1136" s="406" t="s">
        <v>1258</v>
      </c>
      <c r="E1136" s="407" t="str">
        <f>VLOOKUP(D1136,Insumos!$B$1:$C$15011,2,FALSE)</f>
        <v>UN</v>
      </c>
      <c r="F1136" s="416">
        <v>1</v>
      </c>
      <c r="G1136" s="417">
        <f>VLOOKUP(D1136,Insumos!$B$1:$D$15011,3,FALSE)</f>
        <v>0.34</v>
      </c>
      <c r="H1136" s="415">
        <f>_xlfn.IFS(B1136="Serviço",SUMIFS($H1137:H$1539,$C1137:C$1539,$C1136),B1136="Insumo",F1136*G1136,B1136="Etapa","")</f>
        <v>0.34</v>
      </c>
      <c r="I1136" s="408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T1136" s="61"/>
      <c r="U1136" s="61"/>
      <c r="V1136" s="61"/>
      <c r="W1136" s="61"/>
      <c r="X1136" s="61"/>
      <c r="Y1136" s="61"/>
      <c r="Z1136" s="61"/>
    </row>
    <row r="1137" spans="1:26" ht="14.25" hidden="1" customHeight="1" outlineLevel="2" x14ac:dyDescent="0.3">
      <c r="A1137" s="406">
        <f t="shared" si="46"/>
        <v>2</v>
      </c>
      <c r="B1137" s="406" t="s">
        <v>1385</v>
      </c>
      <c r="C1137" s="406" t="str">
        <f t="shared" si="45"/>
        <v>Banheiro - Cuba</v>
      </c>
      <c r="D1137" s="406" t="s">
        <v>1265</v>
      </c>
      <c r="E1137" s="407" t="str">
        <f>VLOOKUP(D1137,Insumos!$B$1:$C$15011,2,FALSE)</f>
        <v>UN</v>
      </c>
      <c r="F1137" s="416">
        <v>2</v>
      </c>
      <c r="G1137" s="417">
        <f>VLOOKUP(D1137,Insumos!$B$1:$D$15011,3,FALSE)</f>
        <v>5.95</v>
      </c>
      <c r="H1137" s="415">
        <f>_xlfn.IFS(B1137="Serviço",SUMIFS($H1138:H$1539,$C1138:C$1539,$C1137),B1137="Insumo",F1137*G1137,B1137="Etapa","")</f>
        <v>11.9</v>
      </c>
      <c r="I1137" s="408"/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  <c r="T1137" s="61"/>
      <c r="U1137" s="61"/>
      <c r="V1137" s="61"/>
      <c r="W1137" s="61"/>
      <c r="X1137" s="61"/>
      <c r="Y1137" s="61"/>
      <c r="Z1137" s="61"/>
    </row>
    <row r="1138" spans="1:26" ht="14.25" hidden="1" customHeight="1" outlineLevel="2" x14ac:dyDescent="0.3">
      <c r="A1138" s="406">
        <f t="shared" si="46"/>
        <v>9</v>
      </c>
      <c r="B1138" s="406" t="s">
        <v>1385</v>
      </c>
      <c r="C1138" s="406" t="str">
        <f t="shared" si="45"/>
        <v>Banheiro - Cuba</v>
      </c>
      <c r="D1138" s="406" t="s">
        <v>1221</v>
      </c>
      <c r="E1138" s="407" t="str">
        <f>VLOOKUP(D1138,Insumos!$B$1:$C$15011,2,FALSE)</f>
        <v>UN</v>
      </c>
      <c r="F1138" s="416">
        <v>0.25</v>
      </c>
      <c r="G1138" s="417">
        <f>VLOOKUP(D1138,Insumos!$B$1:$D$15011,3,FALSE)</f>
        <v>75</v>
      </c>
      <c r="H1138" s="415">
        <f>_xlfn.IFS(B1138="Serviço",SUMIFS($H1139:H$1539,$C1139:C$1539,$C1138),B1138="Insumo",F1138*G1138,B1138="Etapa","")</f>
        <v>18.75</v>
      </c>
      <c r="I1138" s="408"/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  <c r="T1138" s="61"/>
      <c r="U1138" s="61"/>
      <c r="V1138" s="61"/>
      <c r="W1138" s="61"/>
      <c r="X1138" s="61"/>
      <c r="Y1138" s="61"/>
      <c r="Z1138" s="61"/>
    </row>
    <row r="1139" spans="1:26" ht="14.25" hidden="1" customHeight="1" outlineLevel="2" x14ac:dyDescent="0.3">
      <c r="A1139" s="406">
        <f t="shared" si="46"/>
        <v>9</v>
      </c>
      <c r="B1139" s="406" t="s">
        <v>1385</v>
      </c>
      <c r="C1139" s="406" t="str">
        <f t="shared" si="45"/>
        <v>Banheiro - Cuba</v>
      </c>
      <c r="D1139" s="406" t="s">
        <v>1137</v>
      </c>
      <c r="E1139" s="407" t="str">
        <f>VLOOKUP(D1139,Insumos!$B$1:$C$15011,2,FALSE)</f>
        <v>UN</v>
      </c>
      <c r="F1139" s="416">
        <v>1</v>
      </c>
      <c r="G1139" s="417">
        <f>VLOOKUP(D1139,Insumos!$B$1:$D$15011,3,FALSE)</f>
        <v>26.9</v>
      </c>
      <c r="H1139" s="415">
        <f>_xlfn.IFS(B1139="Serviço",SUMIFS($H1140:H$1539,$C1140:C$1539,$C1139),B1139="Insumo",F1139*G1139,B1139="Etapa","")</f>
        <v>26.9</v>
      </c>
      <c r="I1139" s="408"/>
      <c r="J1139" s="61"/>
      <c r="K1139" s="61"/>
      <c r="L1139" s="61"/>
      <c r="M1139" s="61"/>
      <c r="N1139" s="61"/>
      <c r="O1139" s="61"/>
      <c r="P1139" s="61"/>
      <c r="Q1139" s="61"/>
      <c r="R1139" s="61"/>
      <c r="S1139" s="61"/>
      <c r="T1139" s="61"/>
      <c r="U1139" s="61"/>
      <c r="V1139" s="61"/>
      <c r="W1139" s="61"/>
      <c r="X1139" s="61"/>
      <c r="Y1139" s="61"/>
      <c r="Z1139" s="61"/>
    </row>
    <row r="1140" spans="1:26" ht="14.25" hidden="1" customHeight="1" outlineLevel="2" x14ac:dyDescent="0.3">
      <c r="A1140" s="406">
        <f t="shared" si="46"/>
        <v>2</v>
      </c>
      <c r="B1140" s="406" t="s">
        <v>1385</v>
      </c>
      <c r="C1140" s="406" t="str">
        <f t="shared" si="45"/>
        <v>Banheiro - Cuba</v>
      </c>
      <c r="D1140" s="406" t="s">
        <v>1162</v>
      </c>
      <c r="E1140" s="407" t="str">
        <f>VLOOKUP(D1140,Insumos!$B$1:$C$15011,2,FALSE)</f>
        <v>UN</v>
      </c>
      <c r="F1140" s="416">
        <v>1</v>
      </c>
      <c r="G1140" s="417">
        <f>VLOOKUP(D1140,Insumos!$B$1:$D$15011,3,FALSE)</f>
        <v>8.9</v>
      </c>
      <c r="H1140" s="415">
        <f>_xlfn.IFS(B1140="Serviço",SUMIFS($H1141:H$1539,$C1141:C$1539,$C1140),B1140="Insumo",F1140*G1140,B1140="Etapa","")</f>
        <v>8.9</v>
      </c>
      <c r="I1140" s="408"/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  <c r="T1140" s="61"/>
      <c r="U1140" s="61"/>
      <c r="V1140" s="61"/>
      <c r="W1140" s="61"/>
      <c r="X1140" s="61"/>
      <c r="Y1140" s="61"/>
      <c r="Z1140" s="61"/>
    </row>
    <row r="1141" spans="1:26" ht="14.25" hidden="1" customHeight="1" outlineLevel="2" x14ac:dyDescent="0.3">
      <c r="A1141" s="406">
        <f t="shared" si="46"/>
        <v>2</v>
      </c>
      <c r="B1141" s="406" t="s">
        <v>1385</v>
      </c>
      <c r="C1141" s="406" t="str">
        <f t="shared" si="45"/>
        <v>Banheiro - Cuba</v>
      </c>
      <c r="D1141" s="406" t="s">
        <v>1155</v>
      </c>
      <c r="E1141" s="407" t="str">
        <f>VLOOKUP(D1141,Insumos!$B$1:$C$15011,2,FALSE)</f>
        <v>UN</v>
      </c>
      <c r="F1141" s="416">
        <v>1</v>
      </c>
      <c r="G1141" s="417">
        <f>VLOOKUP(D1141,Insumos!$B$1:$D$15011,3,FALSE)</f>
        <v>32</v>
      </c>
      <c r="H1141" s="415">
        <f>_xlfn.IFS(B1141="Serviço",SUMIFS($H1142:H$1539,$C1142:C$1539,$C1141),B1141="Insumo",F1141*G1141,B1141="Etapa","")</f>
        <v>32</v>
      </c>
      <c r="I1141" s="408"/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  <c r="T1141" s="61"/>
      <c r="U1141" s="61"/>
      <c r="V1141" s="61"/>
      <c r="W1141" s="61"/>
      <c r="X1141" s="61"/>
      <c r="Y1141" s="61"/>
      <c r="Z1141" s="61"/>
    </row>
    <row r="1142" spans="1:26" ht="14.25" hidden="1" customHeight="1" outlineLevel="1" x14ac:dyDescent="0.3">
      <c r="A1142" s="406">
        <f t="shared" si="46"/>
        <v>1</v>
      </c>
      <c r="B1142" s="406" t="s">
        <v>593</v>
      </c>
      <c r="C1142" s="406" t="str">
        <f t="shared" si="45"/>
        <v>Banheiro - Cuba de Sobrepor - PNE</v>
      </c>
      <c r="D1142" s="424" t="s">
        <v>1526</v>
      </c>
      <c r="E1142" s="407" t="e">
        <f>VLOOKUP(D1142,Insumos!$B$1:$C$15011,2,FALSE)</f>
        <v>#N/A</v>
      </c>
      <c r="F1142" s="425" t="s">
        <v>1522</v>
      </c>
      <c r="G1142" s="417" t="e">
        <f>VLOOKUP(D1142,Insumos!$B$1:$D$15011,3,FALSE)</f>
        <v>#N/A</v>
      </c>
      <c r="H1142" s="415">
        <f>_xlfn.IFS(B1142="Serviço",SUMIFS($H1143:H$1539,$C1143:C$1539,$C1142),B1142="Insumo",F1142*G1142,B1142="Etapa","")</f>
        <v>1737.89</v>
      </c>
      <c r="I1142" s="408" t="s">
        <v>167</v>
      </c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  <c r="T1142" s="61"/>
      <c r="U1142" s="61"/>
      <c r="V1142" s="61"/>
      <c r="W1142" s="61"/>
      <c r="X1142" s="61"/>
      <c r="Y1142" s="61"/>
      <c r="Z1142" s="61"/>
    </row>
    <row r="1143" spans="1:26" ht="14.25" hidden="1" customHeight="1" outlineLevel="2" x14ac:dyDescent="0.3">
      <c r="A1143" s="406">
        <f t="shared" si="46"/>
        <v>1</v>
      </c>
      <c r="B1143" s="406" t="s">
        <v>1385</v>
      </c>
      <c r="C1143" s="406" t="str">
        <f t="shared" si="45"/>
        <v>Banheiro - Cuba de Sobrepor - PNE</v>
      </c>
      <c r="D1143" s="406" t="s">
        <v>1148</v>
      </c>
      <c r="E1143" s="407" t="str">
        <f>VLOOKUP(D1143,Insumos!$B$1:$C$15011,2,FALSE)</f>
        <v>UN</v>
      </c>
      <c r="F1143" s="416">
        <v>1</v>
      </c>
      <c r="G1143" s="417">
        <f>VLOOKUP(D1143,Insumos!$B$1:$D$15011,3,FALSE)</f>
        <v>1574.1</v>
      </c>
      <c r="H1143" s="415">
        <f>_xlfn.IFS(B1143="Serviço",SUMIFS($H1144:H$1539,$C1144:C$1539,$C1143),B1143="Insumo",F1143*G1143,B1143="Etapa","")</f>
        <v>1574.1</v>
      </c>
      <c r="I1143" s="408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</row>
    <row r="1144" spans="1:26" ht="14.25" hidden="1" customHeight="1" outlineLevel="2" x14ac:dyDescent="0.3">
      <c r="A1144" s="406">
        <f t="shared" si="46"/>
        <v>2</v>
      </c>
      <c r="B1144" s="406" t="s">
        <v>1385</v>
      </c>
      <c r="C1144" s="406" t="str">
        <f t="shared" si="45"/>
        <v>Banheiro - Cuba de Sobrepor - PNE</v>
      </c>
      <c r="D1144" s="406" t="s">
        <v>1139</v>
      </c>
      <c r="E1144" s="407" t="str">
        <f>VLOOKUP(D1144,Insumos!$B$1:$C$15011,2,FALSE)</f>
        <v>UN</v>
      </c>
      <c r="F1144" s="416">
        <v>1</v>
      </c>
      <c r="G1144" s="417">
        <f>VLOOKUP(D1144,Insumos!$B$1:$D$15011,3,FALSE)</f>
        <v>65</v>
      </c>
      <c r="H1144" s="415">
        <f>_xlfn.IFS(B1144="Serviço",SUMIFS($H1145:H$1539,$C1145:C$1539,$C1144),B1144="Insumo",F1144*G1144,B1144="Etapa","")</f>
        <v>65</v>
      </c>
      <c r="I1144" s="408"/>
      <c r="J1144" s="61"/>
      <c r="K1144" s="61"/>
      <c r="L1144" s="61"/>
      <c r="M1144" s="61"/>
      <c r="N1144" s="61"/>
      <c r="O1144" s="61"/>
      <c r="P1144" s="61"/>
      <c r="Q1144" s="61"/>
      <c r="R1144" s="61"/>
      <c r="S1144" s="61"/>
      <c r="T1144" s="61"/>
      <c r="U1144" s="61"/>
      <c r="V1144" s="61"/>
      <c r="W1144" s="61"/>
      <c r="X1144" s="61"/>
      <c r="Y1144" s="61"/>
      <c r="Z1144" s="61"/>
    </row>
    <row r="1145" spans="1:26" ht="14.25" hidden="1" customHeight="1" outlineLevel="2" x14ac:dyDescent="0.3">
      <c r="A1145" s="406">
        <f t="shared" si="46"/>
        <v>3</v>
      </c>
      <c r="B1145" s="406" t="s">
        <v>1385</v>
      </c>
      <c r="C1145" s="406" t="str">
        <f t="shared" si="45"/>
        <v>Banheiro - Cuba de Sobrepor - PNE</v>
      </c>
      <c r="D1145" s="406" t="s">
        <v>1258</v>
      </c>
      <c r="E1145" s="407" t="str">
        <f>VLOOKUP(D1145,Insumos!$B$1:$C$15011,2,FALSE)</f>
        <v>UN</v>
      </c>
      <c r="F1145" s="416">
        <v>1</v>
      </c>
      <c r="G1145" s="417">
        <f>VLOOKUP(D1145,Insumos!$B$1:$D$15011,3,FALSE)</f>
        <v>0.34</v>
      </c>
      <c r="H1145" s="415">
        <f>_xlfn.IFS(B1145="Serviço",SUMIFS($H1146:H$1539,$C1146:C$1539,$C1145),B1145="Insumo",F1145*G1145,B1145="Etapa","")</f>
        <v>0.34</v>
      </c>
      <c r="I1145" s="408"/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</row>
    <row r="1146" spans="1:26" ht="14.25" hidden="1" customHeight="1" outlineLevel="2" x14ac:dyDescent="0.3">
      <c r="A1146" s="406">
        <f t="shared" si="46"/>
        <v>2</v>
      </c>
      <c r="B1146" s="406" t="s">
        <v>1385</v>
      </c>
      <c r="C1146" s="406" t="str">
        <f t="shared" si="45"/>
        <v>Banheiro - Cuba de Sobrepor - PNE</v>
      </c>
      <c r="D1146" s="406" t="s">
        <v>1265</v>
      </c>
      <c r="E1146" s="407" t="str">
        <f>VLOOKUP(D1146,Insumos!$B$1:$C$15011,2,FALSE)</f>
        <v>UN</v>
      </c>
      <c r="F1146" s="416">
        <v>2</v>
      </c>
      <c r="G1146" s="417">
        <f>VLOOKUP(D1146,Insumos!$B$1:$D$15011,3,FALSE)</f>
        <v>5.95</v>
      </c>
      <c r="H1146" s="415">
        <f>_xlfn.IFS(B1146="Serviço",SUMIFS($H1147:H$1539,$C1147:C$1539,$C1146),B1146="Insumo",F1146*G1146,B1146="Etapa","")</f>
        <v>11.9</v>
      </c>
      <c r="I1146" s="408"/>
      <c r="J1146" s="61"/>
      <c r="K1146" s="61"/>
      <c r="L1146" s="61"/>
      <c r="M1146" s="61"/>
      <c r="N1146" s="61"/>
      <c r="O1146" s="61"/>
      <c r="P1146" s="61"/>
      <c r="Q1146" s="61"/>
      <c r="R1146" s="61"/>
      <c r="S1146" s="61"/>
      <c r="T1146" s="61"/>
      <c r="U1146" s="61"/>
      <c r="V1146" s="61"/>
      <c r="W1146" s="61"/>
      <c r="X1146" s="61"/>
      <c r="Y1146" s="61"/>
      <c r="Z1146" s="61"/>
    </row>
    <row r="1147" spans="1:26" ht="14.25" hidden="1" customHeight="1" outlineLevel="2" x14ac:dyDescent="0.3">
      <c r="A1147" s="406">
        <f t="shared" si="46"/>
        <v>9</v>
      </c>
      <c r="B1147" s="406" t="s">
        <v>1385</v>
      </c>
      <c r="C1147" s="406" t="str">
        <f t="shared" si="45"/>
        <v>Banheiro - Cuba de Sobrepor - PNE</v>
      </c>
      <c r="D1147" s="406" t="s">
        <v>1221</v>
      </c>
      <c r="E1147" s="407" t="str">
        <f>VLOOKUP(D1147,Insumos!$B$1:$C$15011,2,FALSE)</f>
        <v>UN</v>
      </c>
      <c r="F1147" s="416">
        <v>0.25</v>
      </c>
      <c r="G1147" s="417">
        <f>VLOOKUP(D1147,Insumos!$B$1:$D$15011,3,FALSE)</f>
        <v>75</v>
      </c>
      <c r="H1147" s="415">
        <f>_xlfn.IFS(B1147="Serviço",SUMIFS($H1148:H$1539,$C1148:C$1539,$C1147),B1147="Insumo",F1147*G1147,B1147="Etapa","")</f>
        <v>18.75</v>
      </c>
      <c r="I1147" s="408"/>
      <c r="J1147" s="61"/>
      <c r="K1147" s="61"/>
      <c r="L1147" s="61"/>
      <c r="M1147" s="61"/>
      <c r="N1147" s="61"/>
      <c r="O1147" s="61"/>
      <c r="P1147" s="61"/>
      <c r="Q1147" s="61"/>
      <c r="R1147" s="61"/>
      <c r="S1147" s="61"/>
      <c r="T1147" s="61"/>
      <c r="U1147" s="61"/>
      <c r="V1147" s="61"/>
      <c r="W1147" s="61"/>
      <c r="X1147" s="61"/>
      <c r="Y1147" s="61"/>
      <c r="Z1147" s="61"/>
    </row>
    <row r="1148" spans="1:26" ht="14.25" hidden="1" customHeight="1" outlineLevel="2" x14ac:dyDescent="0.3">
      <c r="A1148" s="406">
        <f t="shared" si="46"/>
        <v>9</v>
      </c>
      <c r="B1148" s="406" t="s">
        <v>1385</v>
      </c>
      <c r="C1148" s="406" t="str">
        <f t="shared" si="45"/>
        <v>Banheiro - Cuba de Sobrepor - PNE</v>
      </c>
      <c r="D1148" s="406" t="s">
        <v>1137</v>
      </c>
      <c r="E1148" s="407" t="str">
        <f>VLOOKUP(D1148,Insumos!$B$1:$C$15011,2,FALSE)</f>
        <v>UN</v>
      </c>
      <c r="F1148" s="416">
        <v>1</v>
      </c>
      <c r="G1148" s="417">
        <f>VLOOKUP(D1148,Insumos!$B$1:$D$15011,3,FALSE)</f>
        <v>26.9</v>
      </c>
      <c r="H1148" s="415">
        <f>_xlfn.IFS(B1148="Serviço",SUMIFS($H1149:H$1539,$C1149:C$1539,$C1148),B1148="Insumo",F1148*G1148,B1148="Etapa","")</f>
        <v>26.9</v>
      </c>
      <c r="I1148" s="408"/>
      <c r="J1148" s="61"/>
      <c r="K1148" s="61"/>
      <c r="L1148" s="61"/>
      <c r="M1148" s="61"/>
      <c r="N1148" s="61"/>
      <c r="O1148" s="61"/>
      <c r="P1148" s="61"/>
      <c r="Q1148" s="61"/>
      <c r="R1148" s="61"/>
      <c r="S1148" s="61"/>
      <c r="T1148" s="61"/>
      <c r="U1148" s="61"/>
      <c r="V1148" s="61"/>
      <c r="W1148" s="61"/>
      <c r="X1148" s="61"/>
      <c r="Y1148" s="61"/>
      <c r="Z1148" s="61"/>
    </row>
    <row r="1149" spans="1:26" ht="14.25" hidden="1" customHeight="1" outlineLevel="2" x14ac:dyDescent="0.3">
      <c r="A1149" s="406">
        <f t="shared" si="46"/>
        <v>2</v>
      </c>
      <c r="B1149" s="406" t="s">
        <v>1385</v>
      </c>
      <c r="C1149" s="406" t="str">
        <f t="shared" si="45"/>
        <v>Banheiro - Cuba de Sobrepor - PNE</v>
      </c>
      <c r="D1149" s="406" t="s">
        <v>1162</v>
      </c>
      <c r="E1149" s="407" t="str">
        <f>VLOOKUP(D1149,Insumos!$B$1:$C$15011,2,FALSE)</f>
        <v>UN</v>
      </c>
      <c r="F1149" s="416">
        <v>1</v>
      </c>
      <c r="G1149" s="417">
        <f>VLOOKUP(D1149,Insumos!$B$1:$D$15011,3,FALSE)</f>
        <v>8.9</v>
      </c>
      <c r="H1149" s="415">
        <f>_xlfn.IFS(B1149="Serviço",SUMIFS($H1150:H$1539,$C1150:C$1539,$C1149),B1149="Insumo",F1149*G1149,B1149="Etapa","")</f>
        <v>8.9</v>
      </c>
      <c r="I1149" s="408"/>
      <c r="J1149" s="61"/>
      <c r="K1149" s="61"/>
      <c r="L1149" s="61"/>
      <c r="M1149" s="61"/>
      <c r="N1149" s="61"/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</row>
    <row r="1150" spans="1:26" ht="14.25" hidden="1" customHeight="1" outlineLevel="2" x14ac:dyDescent="0.3">
      <c r="A1150" s="406">
        <f t="shared" si="46"/>
        <v>2</v>
      </c>
      <c r="B1150" s="406" t="s">
        <v>1385</v>
      </c>
      <c r="C1150" s="406" t="str">
        <f t="shared" si="45"/>
        <v>Banheiro - Cuba de Sobrepor - PNE</v>
      </c>
      <c r="D1150" s="406" t="s">
        <v>1155</v>
      </c>
      <c r="E1150" s="407" t="str">
        <f>VLOOKUP(D1150,Insumos!$B$1:$C$15011,2,FALSE)</f>
        <v>UN</v>
      </c>
      <c r="F1150" s="416">
        <v>1</v>
      </c>
      <c r="G1150" s="417">
        <f>VLOOKUP(D1150,Insumos!$B$1:$D$15011,3,FALSE)</f>
        <v>32</v>
      </c>
      <c r="H1150" s="415">
        <f>_xlfn.IFS(B1150="Serviço",SUMIFS($H1151:H$1539,$C1151:C$1539,$C1150),B1150="Insumo",F1150*G1150,B1150="Etapa","")</f>
        <v>32</v>
      </c>
      <c r="I1150" s="408"/>
      <c r="J1150" s="61"/>
      <c r="K1150" s="61"/>
      <c r="L1150" s="61"/>
      <c r="M1150" s="61"/>
      <c r="N1150" s="61"/>
      <c r="O1150" s="61"/>
      <c r="P1150" s="61"/>
      <c r="Q1150" s="61"/>
      <c r="R1150" s="61"/>
      <c r="S1150" s="61"/>
      <c r="T1150" s="61"/>
      <c r="U1150" s="61"/>
      <c r="V1150" s="61"/>
      <c r="W1150" s="61"/>
      <c r="X1150" s="61"/>
      <c r="Y1150" s="61"/>
      <c r="Z1150" s="61"/>
    </row>
    <row r="1151" spans="1:26" ht="14.25" hidden="1" customHeight="1" outlineLevel="1" x14ac:dyDescent="0.3">
      <c r="A1151" s="406">
        <f t="shared" si="46"/>
        <v>1</v>
      </c>
      <c r="B1151" s="406" t="s">
        <v>593</v>
      </c>
      <c r="C1151" s="406" t="str">
        <f t="shared" si="45"/>
        <v>Cuba Pia Cozinha - Lazer</v>
      </c>
      <c r="D1151" s="424" t="s">
        <v>1527</v>
      </c>
      <c r="E1151" s="407" t="e">
        <f>VLOOKUP(D1151,Insumos!$B$1:$C$15011,2,FALSE)</f>
        <v>#N/A</v>
      </c>
      <c r="F1151" s="425" t="s">
        <v>1522</v>
      </c>
      <c r="G1151" s="417" t="e">
        <f>VLOOKUP(D1151,Insumos!$B$1:$D$15011,3,FALSE)</f>
        <v>#N/A</v>
      </c>
      <c r="H1151" s="415">
        <f>_xlfn.IFS(B1151="Serviço",SUMIFS($H1152:H$1539,$C1152:C$1539,$C1151),B1151="Insumo",F1151*G1151,B1151="Etapa","")</f>
        <v>5832.1219999999994</v>
      </c>
      <c r="I1151" s="426" t="s">
        <v>167</v>
      </c>
      <c r="J1151" s="61"/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61"/>
      <c r="W1151" s="61"/>
      <c r="X1151" s="61"/>
      <c r="Y1151" s="61"/>
      <c r="Z1151" s="61"/>
    </row>
    <row r="1152" spans="1:26" ht="14.25" hidden="1" customHeight="1" outlineLevel="2" x14ac:dyDescent="0.3">
      <c r="A1152" s="406">
        <f t="shared" si="46"/>
        <v>1</v>
      </c>
      <c r="B1152" s="406" t="s">
        <v>1385</v>
      </c>
      <c r="C1152" s="406" t="str">
        <f t="shared" si="45"/>
        <v>Cuba Pia Cozinha - Lazer</v>
      </c>
      <c r="D1152" s="406" t="s">
        <v>1145</v>
      </c>
      <c r="E1152" s="407" t="str">
        <f>VLOOKUP(D1152,Insumos!$B$1:$C$15011,2,FALSE)</f>
        <v>UN</v>
      </c>
      <c r="F1152" s="416">
        <v>1</v>
      </c>
      <c r="G1152" s="417">
        <f>VLOOKUP(D1152,Insumos!$B$1:$D$15011,3,FALSE)</f>
        <v>2750.38</v>
      </c>
      <c r="H1152" s="415">
        <f>_xlfn.IFS(B1152="Serviço",SUMIFS($H1153:H$1539,$C1153:C$1539,$C1152),B1152="Insumo",F1152*G1152,B1152="Etapa","")</f>
        <v>2750.38</v>
      </c>
      <c r="I1152" s="408"/>
      <c r="J1152" s="61"/>
      <c r="K1152" s="61"/>
      <c r="L1152" s="61"/>
      <c r="M1152" s="61"/>
      <c r="N1152" s="61"/>
      <c r="O1152" s="61"/>
      <c r="P1152" s="61"/>
      <c r="Q1152" s="61"/>
      <c r="R1152" s="61"/>
      <c r="S1152" s="61"/>
      <c r="T1152" s="61"/>
      <c r="U1152" s="61"/>
      <c r="V1152" s="61"/>
      <c r="W1152" s="61"/>
      <c r="X1152" s="61"/>
      <c r="Y1152" s="61"/>
      <c r="Z1152" s="61"/>
    </row>
    <row r="1153" spans="1:26" ht="14.25" hidden="1" customHeight="1" outlineLevel="2" x14ac:dyDescent="0.3">
      <c r="A1153" s="406">
        <f t="shared" si="46"/>
        <v>1</v>
      </c>
      <c r="B1153" s="406" t="s">
        <v>1385</v>
      </c>
      <c r="C1153" s="406" t="str">
        <f t="shared" si="45"/>
        <v>Cuba Pia Cozinha - Lazer</v>
      </c>
      <c r="D1153" s="406" t="s">
        <v>1157</v>
      </c>
      <c r="E1153" s="407" t="str">
        <f>VLOOKUP(D1153,Insumos!$B$1:$C$15011,2,FALSE)</f>
        <v>UN</v>
      </c>
      <c r="F1153" s="416">
        <v>1</v>
      </c>
      <c r="G1153" s="417">
        <f>VLOOKUP(D1153,Insumos!$B$1:$D$15011,3,FALSE)</f>
        <v>71.55</v>
      </c>
      <c r="H1153" s="415">
        <f>_xlfn.IFS(B1153="Serviço",SUMIFS($H1154:H$1539,$C1154:C$1539,$C1153),B1153="Insumo",F1153*G1153,B1153="Etapa","")</f>
        <v>71.55</v>
      </c>
      <c r="I1153" s="408"/>
      <c r="J1153" s="61"/>
      <c r="K1153" s="61"/>
      <c r="L1153" s="61"/>
      <c r="M1153" s="61"/>
      <c r="N1153" s="61"/>
      <c r="O1153" s="61"/>
      <c r="P1153" s="61"/>
      <c r="Q1153" s="61"/>
      <c r="R1153" s="61"/>
      <c r="S1153" s="61"/>
      <c r="T1153" s="61"/>
      <c r="U1153" s="61"/>
      <c r="V1153" s="61"/>
      <c r="W1153" s="61"/>
      <c r="X1153" s="61"/>
      <c r="Y1153" s="61"/>
      <c r="Z1153" s="61"/>
    </row>
    <row r="1154" spans="1:26" ht="14.25" hidden="1" customHeight="1" outlineLevel="2" x14ac:dyDescent="0.3">
      <c r="A1154" s="406">
        <f t="shared" si="46"/>
        <v>1</v>
      </c>
      <c r="B1154" s="406" t="s">
        <v>1385</v>
      </c>
      <c r="C1154" s="406" t="str">
        <f t="shared" si="45"/>
        <v>Cuba Pia Cozinha - Lazer</v>
      </c>
      <c r="D1154" s="406" t="s">
        <v>1158</v>
      </c>
      <c r="E1154" s="407" t="str">
        <f>VLOOKUP(D1154,Insumos!$B$1:$C$15011,2,FALSE)</f>
        <v>UN</v>
      </c>
      <c r="F1154" s="416">
        <v>1</v>
      </c>
      <c r="G1154" s="417">
        <f>VLOOKUP(D1154,Insumos!$B$1:$D$15011,3,FALSE)</f>
        <v>2117.89</v>
      </c>
      <c r="H1154" s="415">
        <f>_xlfn.IFS(B1154="Serviço",SUMIFS($H1155:H$1539,$C1155:C$1539,$C1154),B1154="Insumo",F1154*G1154,B1154="Etapa","")</f>
        <v>2117.89</v>
      </c>
      <c r="I1154" s="408"/>
      <c r="J1154" s="61"/>
      <c r="K1154" s="61"/>
      <c r="L1154" s="61"/>
      <c r="M1154" s="61"/>
      <c r="N1154" s="61"/>
      <c r="O1154" s="61"/>
      <c r="P1154" s="61"/>
      <c r="Q1154" s="61"/>
      <c r="R1154" s="61"/>
      <c r="S1154" s="61"/>
      <c r="T1154" s="61"/>
      <c r="U1154" s="61"/>
      <c r="V1154" s="61"/>
      <c r="W1154" s="61"/>
      <c r="X1154" s="61"/>
      <c r="Y1154" s="61"/>
      <c r="Z1154" s="61"/>
    </row>
    <row r="1155" spans="1:26" ht="14.25" hidden="1" customHeight="1" outlineLevel="2" x14ac:dyDescent="0.3">
      <c r="A1155" s="406">
        <f t="shared" si="46"/>
        <v>1</v>
      </c>
      <c r="B1155" s="406" t="s">
        <v>1385</v>
      </c>
      <c r="C1155" s="406" t="str">
        <f t="shared" si="45"/>
        <v>Cuba Pia Cozinha - Lazer</v>
      </c>
      <c r="D1155" s="406" t="s">
        <v>1132</v>
      </c>
      <c r="E1155" s="407" t="str">
        <f>VLOOKUP(D1155,Insumos!$B$1:$C$15011,2,FALSE)</f>
        <v>UN</v>
      </c>
      <c r="F1155" s="416">
        <v>1</v>
      </c>
      <c r="G1155" s="417">
        <f>VLOOKUP(D1155,Insumos!$B$1:$D$15011,3,FALSE)</f>
        <v>225.38</v>
      </c>
      <c r="H1155" s="415">
        <f>_xlfn.IFS(B1155="Serviço",SUMIFS($H1156:H$1539,$C1156:C$1539,$C1155),B1155="Insumo",F1155*G1155,B1155="Etapa","")</f>
        <v>225.38</v>
      </c>
      <c r="I1155" s="408"/>
      <c r="J1155" s="61"/>
      <c r="K1155" s="61"/>
      <c r="L1155" s="61"/>
      <c r="M1155" s="61"/>
      <c r="N1155" s="61"/>
      <c r="O1155" s="61"/>
      <c r="P1155" s="61"/>
      <c r="Q1155" s="61"/>
      <c r="R1155" s="61"/>
      <c r="S1155" s="61"/>
      <c r="T1155" s="61"/>
      <c r="U1155" s="61"/>
      <c r="V1155" s="61"/>
      <c r="W1155" s="61"/>
      <c r="X1155" s="61"/>
      <c r="Y1155" s="61"/>
      <c r="Z1155" s="61"/>
    </row>
    <row r="1156" spans="1:26" ht="14.25" hidden="1" customHeight="1" outlineLevel="2" x14ac:dyDescent="0.3">
      <c r="A1156" s="406">
        <f t="shared" si="46"/>
        <v>3</v>
      </c>
      <c r="B1156" s="406" t="s">
        <v>1385</v>
      </c>
      <c r="C1156" s="406" t="str">
        <f t="shared" si="45"/>
        <v>Cuba Pia Cozinha - Lazer</v>
      </c>
      <c r="D1156" s="406" t="s">
        <v>1161</v>
      </c>
      <c r="E1156" s="407" t="str">
        <f>VLOOKUP(D1156,Insumos!$B$1:$C$15011,2,FALSE)</f>
        <v>UN</v>
      </c>
      <c r="F1156" s="416">
        <v>1</v>
      </c>
      <c r="G1156" s="417">
        <f>VLOOKUP(D1156,Insumos!$B$1:$D$15011,3,FALSE)</f>
        <v>256.89999999999998</v>
      </c>
      <c r="H1156" s="415">
        <f>_xlfn.IFS(B1156="Serviço",SUMIFS($H1157:H$1539,$C1157:C$1539,$C1156),B1156="Insumo",F1156*G1156,B1156="Etapa","")</f>
        <v>256.89999999999998</v>
      </c>
      <c r="I1156" s="408"/>
      <c r="J1156" s="61"/>
      <c r="K1156" s="61"/>
      <c r="L1156" s="61"/>
      <c r="M1156" s="61"/>
      <c r="N1156" s="61"/>
      <c r="O1156" s="61"/>
      <c r="P1156" s="61"/>
      <c r="Q1156" s="61"/>
      <c r="R1156" s="61"/>
      <c r="S1156" s="61"/>
      <c r="T1156" s="61"/>
      <c r="U1156" s="61"/>
      <c r="V1156" s="61"/>
      <c r="W1156" s="61"/>
      <c r="X1156" s="61"/>
      <c r="Y1156" s="61"/>
      <c r="Z1156" s="61"/>
    </row>
    <row r="1157" spans="1:26" ht="14.25" hidden="1" customHeight="1" outlineLevel="2" x14ac:dyDescent="0.3">
      <c r="A1157" s="406">
        <f t="shared" ref="A1157:A1220" si="47">COUNTIFS($D$2:$D$1438,D1157,$B$2:$B$1438,B1157)</f>
        <v>3</v>
      </c>
      <c r="B1157" s="406" t="s">
        <v>1385</v>
      </c>
      <c r="C1157" s="406" t="str">
        <f t="shared" si="45"/>
        <v>Cuba Pia Cozinha - Lazer</v>
      </c>
      <c r="D1157" s="406" t="s">
        <v>1138</v>
      </c>
      <c r="E1157" s="407" t="str">
        <f>VLOOKUP(D1157,Insumos!$B$1:$C$15011,2,FALSE)</f>
        <v>UN</v>
      </c>
      <c r="F1157" s="416">
        <v>1</v>
      </c>
      <c r="G1157" s="417">
        <f>VLOOKUP(D1157,Insumos!$B$1:$D$15011,3,FALSE)</f>
        <v>196.76</v>
      </c>
      <c r="H1157" s="415">
        <f>_xlfn.IFS(B1157="Serviço",SUMIFS($H1158:H$1539,$C1158:C$1539,$C1157),B1157="Insumo",F1157*G1157,B1157="Etapa","")</f>
        <v>196.76</v>
      </c>
      <c r="I1157" s="408"/>
      <c r="J1157" s="61"/>
      <c r="K1157" s="61"/>
      <c r="L1157" s="61"/>
      <c r="M1157" s="61"/>
      <c r="N1157" s="61"/>
      <c r="O1157" s="61"/>
      <c r="P1157" s="61"/>
      <c r="Q1157" s="61"/>
      <c r="R1157" s="61"/>
      <c r="S1157" s="61"/>
      <c r="T1157" s="61"/>
      <c r="U1157" s="61"/>
      <c r="V1157" s="61"/>
      <c r="W1157" s="61"/>
      <c r="X1157" s="61"/>
      <c r="Y1157" s="61"/>
      <c r="Z1157" s="61"/>
    </row>
    <row r="1158" spans="1:26" ht="14.25" hidden="1" customHeight="1" outlineLevel="2" x14ac:dyDescent="0.3">
      <c r="A1158" s="406">
        <f t="shared" si="47"/>
        <v>4</v>
      </c>
      <c r="B1158" s="406" t="s">
        <v>1385</v>
      </c>
      <c r="C1158" s="406" t="str">
        <f t="shared" si="45"/>
        <v>Cuba Pia Cozinha - Lazer</v>
      </c>
      <c r="D1158" s="406" t="s">
        <v>1260</v>
      </c>
      <c r="E1158" s="407" t="str">
        <f>VLOOKUP(D1158,Insumos!$B$1:$C$15011,2,FALSE)</f>
        <v>UN</v>
      </c>
      <c r="F1158" s="416">
        <v>6</v>
      </c>
      <c r="G1158" s="417">
        <f>VLOOKUP(D1158,Insumos!$B$1:$D$15011,3,FALSE)</f>
        <v>0.6</v>
      </c>
      <c r="H1158" s="415">
        <f>_xlfn.IFS(B1158="Serviço",SUMIFS($H1159:H$1539,$C1159:C$1539,$C1158),B1158="Insumo",F1158*G1158,B1158="Etapa","")</f>
        <v>3.5999999999999996</v>
      </c>
      <c r="I1158" s="408"/>
      <c r="J1158" s="61"/>
      <c r="K1158" s="61"/>
      <c r="L1158" s="61"/>
      <c r="M1158" s="61"/>
      <c r="N1158" s="61"/>
      <c r="O1158" s="61"/>
      <c r="P1158" s="61"/>
      <c r="Q1158" s="61"/>
      <c r="R1158" s="61"/>
      <c r="S1158" s="61"/>
      <c r="T1158" s="61"/>
      <c r="U1158" s="61"/>
      <c r="V1158" s="61"/>
      <c r="W1158" s="61"/>
      <c r="X1158" s="61"/>
      <c r="Y1158" s="61"/>
      <c r="Z1158" s="61"/>
    </row>
    <row r="1159" spans="1:26" ht="14.25" hidden="1" customHeight="1" outlineLevel="2" x14ac:dyDescent="0.3">
      <c r="A1159" s="406">
        <f t="shared" si="47"/>
        <v>4</v>
      </c>
      <c r="B1159" s="406" t="s">
        <v>1385</v>
      </c>
      <c r="C1159" s="406" t="str">
        <f t="shared" si="45"/>
        <v>Cuba Pia Cozinha - Lazer</v>
      </c>
      <c r="D1159" s="406" t="s">
        <v>1264</v>
      </c>
      <c r="E1159" s="407" t="str">
        <f>VLOOKUP(D1159,Insumos!$B$1:$C$15011,2,FALSE)</f>
        <v>UN</v>
      </c>
      <c r="F1159" s="416">
        <v>6</v>
      </c>
      <c r="G1159" s="417">
        <f>VLOOKUP(D1159,Insumos!$B$1:$D$15011,3,FALSE)</f>
        <v>24.95</v>
      </c>
      <c r="H1159" s="415">
        <f>_xlfn.IFS(B1159="Serviço",SUMIFS($H1160:H$1539,$C1160:C$1539,$C1159),B1159="Insumo",F1159*G1159,B1159="Etapa","")</f>
        <v>149.69999999999999</v>
      </c>
      <c r="I1159" s="408"/>
      <c r="J1159" s="61"/>
      <c r="K1159" s="61"/>
      <c r="L1159" s="61"/>
      <c r="M1159" s="61"/>
      <c r="N1159" s="61"/>
      <c r="O1159" s="61"/>
      <c r="P1159" s="61"/>
      <c r="Q1159" s="61"/>
      <c r="R1159" s="61"/>
      <c r="S1159" s="61"/>
      <c r="T1159" s="61"/>
      <c r="U1159" s="61"/>
      <c r="V1159" s="61"/>
      <c r="W1159" s="61"/>
      <c r="X1159" s="61"/>
      <c r="Y1159" s="61"/>
      <c r="Z1159" s="61"/>
    </row>
    <row r="1160" spans="1:26" ht="14.25" hidden="1" customHeight="1" outlineLevel="2" x14ac:dyDescent="0.3">
      <c r="A1160" s="406">
        <f t="shared" si="47"/>
        <v>6</v>
      </c>
      <c r="B1160" s="406" t="s">
        <v>1385</v>
      </c>
      <c r="C1160" s="406" t="str">
        <f t="shared" si="45"/>
        <v>Cuba Pia Cozinha - Lazer</v>
      </c>
      <c r="D1160" s="406" t="s">
        <v>1126</v>
      </c>
      <c r="E1160" s="407" t="str">
        <f>VLOOKUP(D1160,Insumos!$B$1:$C$15011,2,FALSE)</f>
        <v>M</v>
      </c>
      <c r="F1160" s="416">
        <v>0.3</v>
      </c>
      <c r="G1160" s="417">
        <f>VLOOKUP(D1160,Insumos!$B$1:$D$15011,3,FALSE)</f>
        <v>0.24</v>
      </c>
      <c r="H1160" s="415">
        <f>_xlfn.IFS(B1160="Serviço",SUMIFS($H1161:H$1539,$C1161:C$1539,$C1160),B1160="Insumo",F1160*G1160,B1160="Etapa","")</f>
        <v>7.1999999999999995E-2</v>
      </c>
      <c r="I1160" s="408"/>
      <c r="J1160" s="61"/>
      <c r="K1160" s="61"/>
      <c r="L1160" s="61"/>
      <c r="M1160" s="61"/>
      <c r="N1160" s="61"/>
      <c r="O1160" s="61"/>
      <c r="P1160" s="61"/>
      <c r="Q1160" s="61"/>
      <c r="R1160" s="61"/>
      <c r="S1160" s="61"/>
      <c r="T1160" s="61"/>
      <c r="U1160" s="61"/>
      <c r="V1160" s="61"/>
      <c r="W1160" s="61"/>
      <c r="X1160" s="61"/>
      <c r="Y1160" s="61"/>
      <c r="Z1160" s="61"/>
    </row>
    <row r="1161" spans="1:26" ht="14.25" hidden="1" customHeight="1" outlineLevel="2" x14ac:dyDescent="0.3">
      <c r="A1161" s="406">
        <f t="shared" si="47"/>
        <v>5</v>
      </c>
      <c r="B1161" s="406" t="s">
        <v>1385</v>
      </c>
      <c r="C1161" s="406" t="str">
        <f t="shared" si="45"/>
        <v>Cuba Pia Cozinha - Lazer</v>
      </c>
      <c r="D1161" s="406" t="s">
        <v>1229</v>
      </c>
      <c r="E1161" s="407" t="str">
        <f>VLOOKUP(D1161,Insumos!$B$1:$C$15011,2,FALSE)</f>
        <v>UN</v>
      </c>
      <c r="F1161" s="416">
        <v>0.4</v>
      </c>
      <c r="G1161" s="417">
        <f>VLOOKUP(D1161,Insumos!$B$1:$D$15011,3,FALSE)</f>
        <v>35.6</v>
      </c>
      <c r="H1161" s="415">
        <f>_xlfn.IFS(B1161="Serviço",SUMIFS($H1162:H$1539,$C1162:C$1539,$C1161),B1161="Insumo",F1161*G1161,B1161="Etapa","")</f>
        <v>14.240000000000002</v>
      </c>
      <c r="I1161" s="408"/>
      <c r="J1161" s="61"/>
      <c r="K1161" s="61"/>
      <c r="L1161" s="61"/>
      <c r="M1161" s="61"/>
      <c r="N1161" s="61"/>
      <c r="O1161" s="61"/>
      <c r="P1161" s="61"/>
      <c r="Q1161" s="61"/>
      <c r="R1161" s="61"/>
      <c r="S1161" s="61"/>
      <c r="T1161" s="61"/>
      <c r="U1161" s="61"/>
      <c r="V1161" s="61"/>
      <c r="W1161" s="61"/>
      <c r="X1161" s="61"/>
      <c r="Y1161" s="61"/>
      <c r="Z1161" s="61"/>
    </row>
    <row r="1162" spans="1:26" ht="14.25" hidden="1" customHeight="1" outlineLevel="2" x14ac:dyDescent="0.3">
      <c r="A1162" s="406">
        <f t="shared" si="47"/>
        <v>9</v>
      </c>
      <c r="B1162" s="406" t="s">
        <v>1385</v>
      </c>
      <c r="C1162" s="406" t="str">
        <f t="shared" si="45"/>
        <v>Cuba Pia Cozinha - Lazer</v>
      </c>
      <c r="D1162" s="406" t="s">
        <v>1221</v>
      </c>
      <c r="E1162" s="407" t="str">
        <f>VLOOKUP(D1162,Insumos!$B$1:$C$15011,2,FALSE)</f>
        <v>UN</v>
      </c>
      <c r="F1162" s="416">
        <v>0.25</v>
      </c>
      <c r="G1162" s="417">
        <f>VLOOKUP(D1162,Insumos!$B$1:$D$15011,3,FALSE)</f>
        <v>75</v>
      </c>
      <c r="H1162" s="415">
        <f>_xlfn.IFS(B1162="Serviço",SUMIFS($H1163:H$1539,$C1163:C$1539,$C1162),B1162="Insumo",F1162*G1162,B1162="Etapa","")</f>
        <v>18.75</v>
      </c>
      <c r="I1162" s="408"/>
      <c r="J1162" s="61"/>
      <c r="K1162" s="61"/>
      <c r="L1162" s="61"/>
      <c r="M1162" s="61"/>
      <c r="N1162" s="61"/>
      <c r="O1162" s="61"/>
      <c r="P1162" s="61"/>
      <c r="Q1162" s="61"/>
      <c r="R1162" s="61"/>
      <c r="S1162" s="61"/>
      <c r="T1162" s="61"/>
      <c r="U1162" s="61"/>
      <c r="V1162" s="61"/>
      <c r="W1162" s="61"/>
      <c r="X1162" s="61"/>
      <c r="Y1162" s="61"/>
      <c r="Z1162" s="61"/>
    </row>
    <row r="1163" spans="1:26" ht="14.25" hidden="1" customHeight="1" outlineLevel="2" x14ac:dyDescent="0.3">
      <c r="A1163" s="406">
        <f t="shared" si="47"/>
        <v>9</v>
      </c>
      <c r="B1163" s="406" t="s">
        <v>1385</v>
      </c>
      <c r="C1163" s="406" t="str">
        <f t="shared" si="45"/>
        <v>Cuba Pia Cozinha - Lazer</v>
      </c>
      <c r="D1163" s="406" t="s">
        <v>1137</v>
      </c>
      <c r="E1163" s="407" t="str">
        <f>VLOOKUP(D1163,Insumos!$B$1:$C$15011,2,FALSE)</f>
        <v>UN</v>
      </c>
      <c r="F1163" s="416">
        <v>1</v>
      </c>
      <c r="G1163" s="417">
        <f>VLOOKUP(D1163,Insumos!$B$1:$D$15011,3,FALSE)</f>
        <v>26.9</v>
      </c>
      <c r="H1163" s="415">
        <f>_xlfn.IFS(B1163="Serviço",SUMIFS($H1164:H$1539,$C1164:C$1539,$C1163),B1163="Insumo",F1163*G1163,B1163="Etapa","")</f>
        <v>26.9</v>
      </c>
      <c r="I1163" s="408"/>
      <c r="J1163" s="61"/>
      <c r="K1163" s="61"/>
      <c r="L1163" s="61"/>
      <c r="M1163" s="61"/>
      <c r="N1163" s="61"/>
      <c r="O1163" s="61"/>
      <c r="P1163" s="61"/>
      <c r="Q1163" s="61"/>
      <c r="R1163" s="61"/>
      <c r="S1163" s="61"/>
      <c r="T1163" s="61"/>
      <c r="U1163" s="61"/>
      <c r="V1163" s="61"/>
      <c r="W1163" s="61"/>
      <c r="X1163" s="61"/>
      <c r="Y1163" s="61"/>
      <c r="Z1163" s="61"/>
    </row>
    <row r="1164" spans="1:26" ht="14.25" hidden="1" customHeight="1" outlineLevel="1" x14ac:dyDescent="0.3">
      <c r="A1164" s="406">
        <f t="shared" si="47"/>
        <v>1</v>
      </c>
      <c r="B1164" s="406" t="s">
        <v>593</v>
      </c>
      <c r="C1164" s="406" t="str">
        <f t="shared" si="45"/>
        <v>Cozinha - Cuba / Inox</v>
      </c>
      <c r="D1164" s="424" t="s">
        <v>1528</v>
      </c>
      <c r="E1164" s="407" t="e">
        <f>VLOOKUP(D1164,Insumos!$B$1:$C$15011,2,FALSE)</f>
        <v>#N/A</v>
      </c>
      <c r="F1164" s="425" t="s">
        <v>1522</v>
      </c>
      <c r="G1164" s="417" t="e">
        <f>VLOOKUP(D1164,Insumos!$B$1:$D$15011,3,FALSE)</f>
        <v>#N/A</v>
      </c>
      <c r="H1164" s="415">
        <f>_xlfn.IFS(B1164="Serviço",SUMIFS($H1165:H$1539,$C1165:C$1539,$C1164),B1164="Insumo",F1164*G1164,B1164="Etapa","")</f>
        <v>1126.922</v>
      </c>
      <c r="I1164" s="426" t="s">
        <v>167</v>
      </c>
      <c r="J1164" s="61"/>
      <c r="K1164" s="61"/>
      <c r="L1164" s="61"/>
      <c r="M1164" s="61"/>
      <c r="N1164" s="61"/>
      <c r="O1164" s="61"/>
      <c r="P1164" s="61"/>
      <c r="Q1164" s="61"/>
      <c r="R1164" s="61"/>
      <c r="S1164" s="61"/>
      <c r="T1164" s="61"/>
      <c r="U1164" s="61"/>
      <c r="V1164" s="61"/>
      <c r="W1164" s="61"/>
      <c r="X1164" s="61"/>
      <c r="Y1164" s="61"/>
      <c r="Z1164" s="61"/>
    </row>
    <row r="1165" spans="1:26" ht="14.25" hidden="1" customHeight="1" outlineLevel="2" x14ac:dyDescent="0.3">
      <c r="A1165" s="406">
        <f t="shared" si="47"/>
        <v>1</v>
      </c>
      <c r="B1165" s="406" t="s">
        <v>1385</v>
      </c>
      <c r="C1165" s="406" t="str">
        <f t="shared" si="45"/>
        <v>Cozinha - Cuba / Inox</v>
      </c>
      <c r="D1165" s="406" t="s">
        <v>1147</v>
      </c>
      <c r="E1165" s="407" t="str">
        <f>VLOOKUP(D1165,Insumos!$B$1:$C$15011,2,FALSE)</f>
        <v>UN</v>
      </c>
      <c r="F1165" s="416">
        <v>1</v>
      </c>
      <c r="G1165" s="417">
        <f>VLOOKUP(D1165,Insumos!$B$1:$D$15011,3,FALSE)</f>
        <v>460</v>
      </c>
      <c r="H1165" s="415">
        <f>_xlfn.IFS(B1165="Serviço",SUMIFS($H1166:H$1539,$C1166:C$1539,$C1165),B1165="Insumo",F1165*G1165,B1165="Etapa","")</f>
        <v>460</v>
      </c>
      <c r="I1165" s="408"/>
      <c r="J1165" s="61"/>
      <c r="K1165" s="61"/>
      <c r="L1165" s="61"/>
      <c r="M1165" s="61"/>
      <c r="N1165" s="61"/>
      <c r="O1165" s="61"/>
      <c r="P1165" s="61"/>
      <c r="Q1165" s="61"/>
      <c r="R1165" s="61"/>
      <c r="S1165" s="61"/>
      <c r="T1165" s="61"/>
      <c r="U1165" s="61"/>
      <c r="V1165" s="61"/>
      <c r="W1165" s="61"/>
      <c r="X1165" s="61"/>
      <c r="Y1165" s="61"/>
      <c r="Z1165" s="61"/>
    </row>
    <row r="1166" spans="1:26" ht="14.25" hidden="1" customHeight="1" outlineLevel="2" x14ac:dyDescent="0.3">
      <c r="A1166" s="406">
        <f t="shared" si="47"/>
        <v>3</v>
      </c>
      <c r="B1166" s="406" t="s">
        <v>1385</v>
      </c>
      <c r="C1166" s="406" t="str">
        <f t="shared" si="45"/>
        <v>Cozinha - Cuba / Inox</v>
      </c>
      <c r="D1166" s="406" t="s">
        <v>1161</v>
      </c>
      <c r="E1166" s="407" t="str">
        <f>VLOOKUP(D1166,Insumos!$B$1:$C$15011,2,FALSE)</f>
        <v>UN</v>
      </c>
      <c r="F1166" s="416">
        <v>1</v>
      </c>
      <c r="G1166" s="417">
        <f>VLOOKUP(D1166,Insumos!$B$1:$D$15011,3,FALSE)</f>
        <v>256.89999999999998</v>
      </c>
      <c r="H1166" s="415">
        <f>_xlfn.IFS(B1166="Serviço",SUMIFS($H1167:H$1539,$C1167:C$1539,$C1166),B1166="Insumo",F1166*G1166,B1166="Etapa","")</f>
        <v>256.89999999999998</v>
      </c>
      <c r="I1166" s="408"/>
      <c r="J1166" s="61"/>
      <c r="K1166" s="61"/>
      <c r="L1166" s="61"/>
      <c r="M1166" s="61"/>
      <c r="N1166" s="61"/>
      <c r="O1166" s="61"/>
      <c r="P1166" s="61"/>
      <c r="Q1166" s="61"/>
      <c r="R1166" s="61"/>
      <c r="S1166" s="61"/>
      <c r="T1166" s="61"/>
      <c r="U1166" s="61"/>
      <c r="V1166" s="61"/>
      <c r="W1166" s="61"/>
      <c r="X1166" s="61"/>
      <c r="Y1166" s="61"/>
      <c r="Z1166" s="61"/>
    </row>
    <row r="1167" spans="1:26" ht="14.25" hidden="1" customHeight="1" outlineLevel="2" x14ac:dyDescent="0.3">
      <c r="A1167" s="406">
        <f t="shared" si="47"/>
        <v>3</v>
      </c>
      <c r="B1167" s="406" t="s">
        <v>1385</v>
      </c>
      <c r="C1167" s="406" t="str">
        <f t="shared" si="45"/>
        <v>Cozinha - Cuba / Inox</v>
      </c>
      <c r="D1167" s="406" t="s">
        <v>1138</v>
      </c>
      <c r="E1167" s="407" t="str">
        <f>VLOOKUP(D1167,Insumos!$B$1:$C$15011,2,FALSE)</f>
        <v>UN</v>
      </c>
      <c r="F1167" s="416">
        <v>1</v>
      </c>
      <c r="G1167" s="417">
        <f>VLOOKUP(D1167,Insumos!$B$1:$D$15011,3,FALSE)</f>
        <v>196.76</v>
      </c>
      <c r="H1167" s="415">
        <f>_xlfn.IFS(B1167="Serviço",SUMIFS($H1168:H$1539,$C1168:C$1539,$C1167),B1167="Insumo",F1167*G1167,B1167="Etapa","")</f>
        <v>196.76</v>
      </c>
      <c r="I1167" s="408"/>
      <c r="J1167" s="61"/>
      <c r="K1167" s="61"/>
      <c r="L1167" s="61"/>
      <c r="M1167" s="61"/>
      <c r="N1167" s="61"/>
      <c r="O1167" s="61"/>
      <c r="P1167" s="61"/>
      <c r="Q1167" s="61"/>
      <c r="R1167" s="61"/>
      <c r="S1167" s="61"/>
      <c r="T1167" s="61"/>
      <c r="U1167" s="61"/>
      <c r="V1167" s="61"/>
      <c r="W1167" s="61"/>
      <c r="X1167" s="61"/>
      <c r="Y1167" s="61"/>
      <c r="Z1167" s="61"/>
    </row>
    <row r="1168" spans="1:26" ht="14.25" hidden="1" customHeight="1" outlineLevel="2" x14ac:dyDescent="0.3">
      <c r="A1168" s="406">
        <f t="shared" si="47"/>
        <v>4</v>
      </c>
      <c r="B1168" s="406" t="s">
        <v>1385</v>
      </c>
      <c r="C1168" s="406" t="str">
        <f t="shared" si="45"/>
        <v>Cozinha - Cuba / Inox</v>
      </c>
      <c r="D1168" s="406" t="s">
        <v>1260</v>
      </c>
      <c r="E1168" s="407" t="str">
        <f>VLOOKUP(D1168,Insumos!$B$1:$C$15011,2,FALSE)</f>
        <v>UN</v>
      </c>
      <c r="F1168" s="416">
        <v>6</v>
      </c>
      <c r="G1168" s="417">
        <f>VLOOKUP(D1168,Insumos!$B$1:$D$15011,3,FALSE)</f>
        <v>0.6</v>
      </c>
      <c r="H1168" s="415">
        <f>_xlfn.IFS(B1168="Serviço",SUMIFS($H1169:H$1539,$C1169:C$1539,$C1168),B1168="Insumo",F1168*G1168,B1168="Etapa","")</f>
        <v>3.5999999999999996</v>
      </c>
      <c r="I1168" s="408"/>
      <c r="J1168" s="61"/>
      <c r="K1168" s="61"/>
      <c r="L1168" s="61"/>
      <c r="M1168" s="61"/>
      <c r="N1168" s="61"/>
      <c r="O1168" s="61"/>
      <c r="P1168" s="61"/>
      <c r="Q1168" s="61"/>
      <c r="R1168" s="61"/>
      <c r="S1168" s="61"/>
      <c r="T1168" s="61"/>
      <c r="U1168" s="61"/>
      <c r="V1168" s="61"/>
      <c r="W1168" s="61"/>
      <c r="X1168" s="61"/>
      <c r="Y1168" s="61"/>
      <c r="Z1168" s="61"/>
    </row>
    <row r="1169" spans="1:26" ht="14.25" hidden="1" customHeight="1" outlineLevel="2" x14ac:dyDescent="0.3">
      <c r="A1169" s="406">
        <f t="shared" si="47"/>
        <v>4</v>
      </c>
      <c r="B1169" s="406" t="s">
        <v>1385</v>
      </c>
      <c r="C1169" s="406" t="str">
        <f t="shared" si="45"/>
        <v>Cozinha - Cuba / Inox</v>
      </c>
      <c r="D1169" s="406" t="s">
        <v>1264</v>
      </c>
      <c r="E1169" s="407" t="str">
        <f>VLOOKUP(D1169,Insumos!$B$1:$C$15011,2,FALSE)</f>
        <v>UN</v>
      </c>
      <c r="F1169" s="416">
        <v>6</v>
      </c>
      <c r="G1169" s="417">
        <f>VLOOKUP(D1169,Insumos!$B$1:$D$15011,3,FALSE)</f>
        <v>24.95</v>
      </c>
      <c r="H1169" s="415">
        <f>_xlfn.IFS(B1169="Serviço",SUMIFS($H1170:H$1539,$C1170:C$1539,$C1169),B1169="Insumo",F1169*G1169,B1169="Etapa","")</f>
        <v>149.69999999999999</v>
      </c>
      <c r="I1169" s="408"/>
      <c r="J1169" s="61"/>
      <c r="K1169" s="61"/>
      <c r="L1169" s="61"/>
      <c r="M1169" s="61"/>
      <c r="N1169" s="61"/>
      <c r="O1169" s="61"/>
      <c r="P1169" s="61"/>
      <c r="Q1169" s="61"/>
      <c r="R1169" s="61"/>
      <c r="S1169" s="61"/>
      <c r="T1169" s="61"/>
      <c r="U1169" s="61"/>
      <c r="V1169" s="61"/>
      <c r="W1169" s="61"/>
      <c r="X1169" s="61"/>
      <c r="Y1169" s="61"/>
      <c r="Z1169" s="61"/>
    </row>
    <row r="1170" spans="1:26" ht="14.25" hidden="1" customHeight="1" outlineLevel="2" x14ac:dyDescent="0.3">
      <c r="A1170" s="406">
        <f t="shared" si="47"/>
        <v>6</v>
      </c>
      <c r="B1170" s="406" t="s">
        <v>1385</v>
      </c>
      <c r="C1170" s="406" t="str">
        <f t="shared" si="45"/>
        <v>Cozinha - Cuba / Inox</v>
      </c>
      <c r="D1170" s="406" t="s">
        <v>1126</v>
      </c>
      <c r="E1170" s="407" t="str">
        <f>VLOOKUP(D1170,Insumos!$B$1:$C$15011,2,FALSE)</f>
        <v>M</v>
      </c>
      <c r="F1170" s="416">
        <v>0.3</v>
      </c>
      <c r="G1170" s="417">
        <f>VLOOKUP(D1170,Insumos!$B$1:$D$15011,3,FALSE)</f>
        <v>0.24</v>
      </c>
      <c r="H1170" s="415">
        <f>_xlfn.IFS(B1170="Serviço",SUMIFS($H1171:H$1539,$C1171:C$1539,$C1170),B1170="Insumo",F1170*G1170,B1170="Etapa","")</f>
        <v>7.1999999999999995E-2</v>
      </c>
      <c r="I1170" s="408"/>
      <c r="J1170" s="61"/>
      <c r="K1170" s="61"/>
      <c r="L1170" s="61"/>
      <c r="M1170" s="61"/>
      <c r="N1170" s="61"/>
      <c r="O1170" s="61"/>
      <c r="P1170" s="61"/>
      <c r="Q1170" s="61"/>
      <c r="R1170" s="61"/>
      <c r="S1170" s="61"/>
      <c r="T1170" s="61"/>
      <c r="U1170" s="61"/>
      <c r="V1170" s="61"/>
      <c r="W1170" s="61"/>
      <c r="X1170" s="61"/>
      <c r="Y1170" s="61"/>
      <c r="Z1170" s="61"/>
    </row>
    <row r="1171" spans="1:26" ht="14.25" hidden="1" customHeight="1" outlineLevel="2" x14ac:dyDescent="0.3">
      <c r="A1171" s="406">
        <f t="shared" si="47"/>
        <v>5</v>
      </c>
      <c r="B1171" s="406" t="s">
        <v>1385</v>
      </c>
      <c r="C1171" s="406" t="str">
        <f t="shared" si="45"/>
        <v>Cozinha - Cuba / Inox</v>
      </c>
      <c r="D1171" s="406" t="s">
        <v>1229</v>
      </c>
      <c r="E1171" s="407" t="str">
        <f>VLOOKUP(D1171,Insumos!$B$1:$C$15011,2,FALSE)</f>
        <v>UN</v>
      </c>
      <c r="F1171" s="416">
        <v>0.4</v>
      </c>
      <c r="G1171" s="417">
        <f>VLOOKUP(D1171,Insumos!$B$1:$D$15011,3,FALSE)</f>
        <v>35.6</v>
      </c>
      <c r="H1171" s="415">
        <f>_xlfn.IFS(B1171="Serviço",SUMIFS($H1172:H$1539,$C1172:C$1539,$C1171),B1171="Insumo",F1171*G1171,B1171="Etapa","")</f>
        <v>14.240000000000002</v>
      </c>
      <c r="I1171" s="408"/>
      <c r="J1171" s="61"/>
      <c r="K1171" s="61"/>
      <c r="L1171" s="61"/>
      <c r="M1171" s="61"/>
      <c r="N1171" s="61"/>
      <c r="O1171" s="61"/>
      <c r="P1171" s="61"/>
      <c r="Q1171" s="61"/>
      <c r="R1171" s="61"/>
      <c r="S1171" s="61"/>
      <c r="T1171" s="61"/>
      <c r="U1171" s="61"/>
      <c r="V1171" s="61"/>
      <c r="W1171" s="61"/>
      <c r="X1171" s="61"/>
      <c r="Y1171" s="61"/>
      <c r="Z1171" s="61"/>
    </row>
    <row r="1172" spans="1:26" ht="14.25" hidden="1" customHeight="1" outlineLevel="2" x14ac:dyDescent="0.3">
      <c r="A1172" s="406">
        <f t="shared" si="47"/>
        <v>9</v>
      </c>
      <c r="B1172" s="406" t="s">
        <v>1385</v>
      </c>
      <c r="C1172" s="406" t="str">
        <f t="shared" si="45"/>
        <v>Cozinha - Cuba / Inox</v>
      </c>
      <c r="D1172" s="406" t="s">
        <v>1221</v>
      </c>
      <c r="E1172" s="407" t="str">
        <f>VLOOKUP(D1172,Insumos!$B$1:$C$15011,2,FALSE)</f>
        <v>UN</v>
      </c>
      <c r="F1172" s="416">
        <v>0.25</v>
      </c>
      <c r="G1172" s="417">
        <f>VLOOKUP(D1172,Insumos!$B$1:$D$15011,3,FALSE)</f>
        <v>75</v>
      </c>
      <c r="H1172" s="415">
        <f>_xlfn.IFS(B1172="Serviço",SUMIFS($H1173:H$1539,$C1173:C$1539,$C1172),B1172="Insumo",F1172*G1172,B1172="Etapa","")</f>
        <v>18.75</v>
      </c>
      <c r="I1172" s="408"/>
      <c r="J1172" s="61"/>
      <c r="K1172" s="61"/>
      <c r="L1172" s="61"/>
      <c r="M1172" s="61"/>
      <c r="N1172" s="61"/>
      <c r="O1172" s="61"/>
      <c r="P1172" s="61"/>
      <c r="Q1172" s="61"/>
      <c r="R1172" s="61"/>
      <c r="S1172" s="61"/>
      <c r="T1172" s="61"/>
      <c r="U1172" s="61"/>
      <c r="V1172" s="61"/>
      <c r="W1172" s="61"/>
      <c r="X1172" s="61"/>
      <c r="Y1172" s="61"/>
      <c r="Z1172" s="61"/>
    </row>
    <row r="1173" spans="1:26" ht="14.25" hidden="1" customHeight="1" outlineLevel="2" x14ac:dyDescent="0.3">
      <c r="A1173" s="406">
        <f t="shared" si="47"/>
        <v>9</v>
      </c>
      <c r="B1173" s="406" t="s">
        <v>1385</v>
      </c>
      <c r="C1173" s="406" t="str">
        <f t="shared" si="45"/>
        <v>Cozinha - Cuba / Inox</v>
      </c>
      <c r="D1173" s="406" t="s">
        <v>1137</v>
      </c>
      <c r="E1173" s="407" t="str">
        <f>VLOOKUP(D1173,Insumos!$B$1:$C$15011,2,FALSE)</f>
        <v>UN</v>
      </c>
      <c r="F1173" s="416">
        <v>1</v>
      </c>
      <c r="G1173" s="417">
        <f>VLOOKUP(D1173,Insumos!$B$1:$D$15011,3,FALSE)</f>
        <v>26.9</v>
      </c>
      <c r="H1173" s="415">
        <f>_xlfn.IFS(B1173="Serviço",SUMIFS($H1174:H$1539,$C1174:C$1539,$C1173),B1173="Insumo",F1173*G1173,B1173="Etapa","")</f>
        <v>26.9</v>
      </c>
      <c r="I1173" s="408"/>
      <c r="J1173" s="61"/>
      <c r="K1173" s="61"/>
      <c r="L1173" s="61"/>
      <c r="M1173" s="61"/>
      <c r="N1173" s="61"/>
      <c r="O1173" s="61"/>
      <c r="P1173" s="61"/>
      <c r="Q1173" s="61"/>
      <c r="R1173" s="61"/>
      <c r="S1173" s="61"/>
      <c r="T1173" s="61"/>
      <c r="U1173" s="61"/>
      <c r="V1173" s="61"/>
      <c r="W1173" s="61"/>
      <c r="X1173" s="61"/>
      <c r="Y1173" s="61"/>
      <c r="Z1173" s="61"/>
    </row>
    <row r="1174" spans="1:26" ht="14.25" hidden="1" customHeight="1" outlineLevel="1" x14ac:dyDescent="0.3">
      <c r="A1174" s="406">
        <f t="shared" si="47"/>
        <v>1</v>
      </c>
      <c r="B1174" s="406" t="s">
        <v>593</v>
      </c>
      <c r="C1174" s="406" t="str">
        <f t="shared" si="45"/>
        <v>Tanque Inox</v>
      </c>
      <c r="D1174" s="424" t="s">
        <v>1529</v>
      </c>
      <c r="E1174" s="407" t="e">
        <f>VLOOKUP(D1174,Insumos!$B$1:$C$15011,2,FALSE)</f>
        <v>#N/A</v>
      </c>
      <c r="F1174" s="425" t="s">
        <v>1522</v>
      </c>
      <c r="G1174" s="417" t="e">
        <f>VLOOKUP(D1174,Insumos!$B$1:$D$15011,3,FALSE)</f>
        <v>#N/A</v>
      </c>
      <c r="H1174" s="415">
        <f>_xlfn.IFS(B1174="Serviço",SUMIFS($H1175:H$1539,$C1175:C$1539,$C1174),B1174="Insumo",F1174*G1174,B1174="Etapa","")</f>
        <v>1008.922</v>
      </c>
      <c r="I1174" s="426" t="s">
        <v>167</v>
      </c>
      <c r="J1174" s="61"/>
      <c r="K1174" s="61"/>
      <c r="L1174" s="61"/>
      <c r="M1174" s="61"/>
      <c r="N1174" s="61"/>
      <c r="O1174" s="61"/>
      <c r="P1174" s="61"/>
      <c r="Q1174" s="61"/>
      <c r="R1174" s="61"/>
      <c r="S1174" s="61"/>
      <c r="T1174" s="61"/>
      <c r="U1174" s="61"/>
      <c r="V1174" s="61"/>
      <c r="W1174" s="61"/>
      <c r="X1174" s="61"/>
      <c r="Y1174" s="61"/>
      <c r="Z1174" s="61"/>
    </row>
    <row r="1175" spans="1:26" ht="14.25" hidden="1" customHeight="1" outlineLevel="2" x14ac:dyDescent="0.3">
      <c r="A1175" s="406">
        <f t="shared" si="47"/>
        <v>1</v>
      </c>
      <c r="B1175" s="406" t="s">
        <v>1385</v>
      </c>
      <c r="C1175" s="406" t="str">
        <f t="shared" si="45"/>
        <v>Tanque Inox</v>
      </c>
      <c r="D1175" s="406" t="s">
        <v>1151</v>
      </c>
      <c r="E1175" s="407" t="str">
        <f>VLOOKUP(D1175,Insumos!$B$1:$C$15011,2,FALSE)</f>
        <v>UN</v>
      </c>
      <c r="F1175" s="416">
        <v>1</v>
      </c>
      <c r="G1175" s="417">
        <f>VLOOKUP(D1175,Insumos!$B$1:$D$15011,3,FALSE)</f>
        <v>342</v>
      </c>
      <c r="H1175" s="415">
        <f>_xlfn.IFS(B1175="Serviço",SUMIFS($H1176:H$1539,$C1176:C$1539,$C1175),B1175="Insumo",F1175*G1175,B1175="Etapa","")</f>
        <v>342</v>
      </c>
      <c r="I1175" s="408"/>
      <c r="J1175" s="61"/>
      <c r="K1175" s="61"/>
      <c r="L1175" s="61"/>
      <c r="M1175" s="61"/>
      <c r="N1175" s="61"/>
      <c r="O1175" s="61"/>
      <c r="P1175" s="61"/>
      <c r="Q1175" s="61"/>
      <c r="R1175" s="61"/>
      <c r="S1175" s="61"/>
      <c r="T1175" s="61"/>
      <c r="U1175" s="61"/>
      <c r="V1175" s="61"/>
      <c r="W1175" s="61"/>
      <c r="X1175" s="61"/>
      <c r="Y1175" s="61"/>
      <c r="Z1175" s="61"/>
    </row>
    <row r="1176" spans="1:26" ht="14.25" hidden="1" customHeight="1" outlineLevel="2" x14ac:dyDescent="0.3">
      <c r="A1176" s="406">
        <f t="shared" si="47"/>
        <v>3</v>
      </c>
      <c r="B1176" s="406" t="s">
        <v>1385</v>
      </c>
      <c r="C1176" s="406" t="str">
        <f t="shared" si="45"/>
        <v>Tanque Inox</v>
      </c>
      <c r="D1176" s="406" t="s">
        <v>1161</v>
      </c>
      <c r="E1176" s="407" t="str">
        <f>VLOOKUP(D1176,Insumos!$B$1:$C$15011,2,FALSE)</f>
        <v>UN</v>
      </c>
      <c r="F1176" s="416">
        <v>1</v>
      </c>
      <c r="G1176" s="417">
        <f>VLOOKUP(D1176,Insumos!$B$1:$D$15011,3,FALSE)</f>
        <v>256.89999999999998</v>
      </c>
      <c r="H1176" s="415">
        <f>_xlfn.IFS(B1176="Serviço",SUMIFS($H1177:H$1539,$C1177:C$1539,$C1176),B1176="Insumo",F1176*G1176,B1176="Etapa","")</f>
        <v>256.89999999999998</v>
      </c>
      <c r="I1176" s="408"/>
      <c r="J1176" s="61"/>
      <c r="K1176" s="61"/>
      <c r="L1176" s="61"/>
      <c r="M1176" s="61"/>
      <c r="N1176" s="61"/>
      <c r="O1176" s="61"/>
      <c r="P1176" s="61"/>
      <c r="Q1176" s="61"/>
      <c r="R1176" s="61"/>
      <c r="S1176" s="61"/>
      <c r="T1176" s="61"/>
      <c r="U1176" s="61"/>
      <c r="V1176" s="61"/>
      <c r="W1176" s="61"/>
      <c r="X1176" s="61"/>
      <c r="Y1176" s="61"/>
      <c r="Z1176" s="61"/>
    </row>
    <row r="1177" spans="1:26" ht="14.25" hidden="1" customHeight="1" outlineLevel="2" x14ac:dyDescent="0.3">
      <c r="A1177" s="406">
        <f t="shared" si="47"/>
        <v>3</v>
      </c>
      <c r="B1177" s="406" t="s">
        <v>1385</v>
      </c>
      <c r="C1177" s="406" t="str">
        <f t="shared" si="45"/>
        <v>Tanque Inox</v>
      </c>
      <c r="D1177" s="406" t="s">
        <v>1138</v>
      </c>
      <c r="E1177" s="407" t="str">
        <f>VLOOKUP(D1177,Insumos!$B$1:$C$15011,2,FALSE)</f>
        <v>UN</v>
      </c>
      <c r="F1177" s="416">
        <v>1</v>
      </c>
      <c r="G1177" s="417">
        <f>VLOOKUP(D1177,Insumos!$B$1:$D$15011,3,FALSE)</f>
        <v>196.76</v>
      </c>
      <c r="H1177" s="415">
        <f>_xlfn.IFS(B1177="Serviço",SUMIFS($H1178:H$1539,$C1178:C$1539,$C1177),B1177="Insumo",F1177*G1177,B1177="Etapa","")</f>
        <v>196.76</v>
      </c>
      <c r="I1177" s="408"/>
      <c r="J1177" s="61"/>
      <c r="K1177" s="61"/>
      <c r="L1177" s="61"/>
      <c r="M1177" s="61"/>
      <c r="N1177" s="61"/>
      <c r="O1177" s="61"/>
      <c r="P1177" s="61"/>
      <c r="Q1177" s="61"/>
      <c r="R1177" s="61"/>
      <c r="S1177" s="61"/>
      <c r="T1177" s="61"/>
      <c r="U1177" s="61"/>
      <c r="V1177" s="61"/>
      <c r="W1177" s="61"/>
      <c r="X1177" s="61"/>
      <c r="Y1177" s="61"/>
      <c r="Z1177" s="61"/>
    </row>
    <row r="1178" spans="1:26" ht="14.25" hidden="1" customHeight="1" outlineLevel="2" x14ac:dyDescent="0.3">
      <c r="A1178" s="406">
        <f t="shared" si="47"/>
        <v>4</v>
      </c>
      <c r="B1178" s="406" t="s">
        <v>1385</v>
      </c>
      <c r="C1178" s="406" t="str">
        <f t="shared" si="45"/>
        <v>Tanque Inox</v>
      </c>
      <c r="D1178" s="406" t="s">
        <v>1260</v>
      </c>
      <c r="E1178" s="407" t="str">
        <f>VLOOKUP(D1178,Insumos!$B$1:$C$15011,2,FALSE)</f>
        <v>UN</v>
      </c>
      <c r="F1178" s="416">
        <v>6</v>
      </c>
      <c r="G1178" s="417">
        <f>VLOOKUP(D1178,Insumos!$B$1:$D$15011,3,FALSE)</f>
        <v>0.6</v>
      </c>
      <c r="H1178" s="415">
        <f>_xlfn.IFS(B1178="Serviço",SUMIFS($H1179:H$1539,$C1179:C$1539,$C1178),B1178="Insumo",F1178*G1178,B1178="Etapa","")</f>
        <v>3.5999999999999996</v>
      </c>
      <c r="I1178" s="408"/>
      <c r="J1178" s="61"/>
      <c r="K1178" s="61"/>
      <c r="L1178" s="61"/>
      <c r="M1178" s="61"/>
      <c r="N1178" s="61"/>
      <c r="O1178" s="61"/>
      <c r="P1178" s="61"/>
      <c r="Q1178" s="61"/>
      <c r="R1178" s="61"/>
      <c r="S1178" s="61"/>
      <c r="T1178" s="61"/>
      <c r="U1178" s="61"/>
      <c r="V1178" s="61"/>
      <c r="W1178" s="61"/>
      <c r="X1178" s="61"/>
      <c r="Y1178" s="61"/>
      <c r="Z1178" s="61"/>
    </row>
    <row r="1179" spans="1:26" ht="14.25" hidden="1" customHeight="1" outlineLevel="2" x14ac:dyDescent="0.3">
      <c r="A1179" s="406">
        <f t="shared" si="47"/>
        <v>4</v>
      </c>
      <c r="B1179" s="406" t="s">
        <v>1385</v>
      </c>
      <c r="C1179" s="406" t="str">
        <f t="shared" si="45"/>
        <v>Tanque Inox</v>
      </c>
      <c r="D1179" s="406" t="s">
        <v>1264</v>
      </c>
      <c r="E1179" s="407" t="str">
        <f>VLOOKUP(D1179,Insumos!$B$1:$C$15011,2,FALSE)</f>
        <v>UN</v>
      </c>
      <c r="F1179" s="416">
        <v>6</v>
      </c>
      <c r="G1179" s="417">
        <f>VLOOKUP(D1179,Insumos!$B$1:$D$15011,3,FALSE)</f>
        <v>24.95</v>
      </c>
      <c r="H1179" s="415">
        <f>_xlfn.IFS(B1179="Serviço",SUMIFS($H1180:H$1539,$C1180:C$1539,$C1179),B1179="Insumo",F1179*G1179,B1179="Etapa","")</f>
        <v>149.69999999999999</v>
      </c>
      <c r="I1179" s="408"/>
      <c r="J1179" s="61"/>
      <c r="K1179" s="61"/>
      <c r="L1179" s="61"/>
      <c r="M1179" s="61"/>
      <c r="N1179" s="61"/>
      <c r="O1179" s="61"/>
      <c r="P1179" s="61"/>
      <c r="Q1179" s="61"/>
      <c r="R1179" s="61"/>
      <c r="S1179" s="61"/>
      <c r="T1179" s="61"/>
      <c r="U1179" s="61"/>
      <c r="V1179" s="61"/>
      <c r="W1179" s="61"/>
      <c r="X1179" s="61"/>
      <c r="Y1179" s="61"/>
      <c r="Z1179" s="61"/>
    </row>
    <row r="1180" spans="1:26" ht="14.25" hidden="1" customHeight="1" outlineLevel="2" x14ac:dyDescent="0.3">
      <c r="A1180" s="406">
        <f t="shared" si="47"/>
        <v>6</v>
      </c>
      <c r="B1180" s="406" t="s">
        <v>1385</v>
      </c>
      <c r="C1180" s="406" t="str">
        <f t="shared" si="45"/>
        <v>Tanque Inox</v>
      </c>
      <c r="D1180" s="406" t="s">
        <v>1126</v>
      </c>
      <c r="E1180" s="407" t="str">
        <f>VLOOKUP(D1180,Insumos!$B$1:$C$15011,2,FALSE)</f>
        <v>M</v>
      </c>
      <c r="F1180" s="416">
        <v>0.3</v>
      </c>
      <c r="G1180" s="417">
        <f>VLOOKUP(D1180,Insumos!$B$1:$D$15011,3,FALSE)</f>
        <v>0.24</v>
      </c>
      <c r="H1180" s="415">
        <f>_xlfn.IFS(B1180="Serviço",SUMIFS($H1181:H$1539,$C1181:C$1539,$C1180),B1180="Insumo",F1180*G1180,B1180="Etapa","")</f>
        <v>7.1999999999999995E-2</v>
      </c>
      <c r="I1180" s="408"/>
      <c r="J1180" s="61"/>
      <c r="K1180" s="61"/>
      <c r="L1180" s="61"/>
      <c r="M1180" s="61"/>
      <c r="N1180" s="61"/>
      <c r="O1180" s="61"/>
      <c r="P1180" s="61"/>
      <c r="Q1180" s="61"/>
      <c r="R1180" s="61"/>
      <c r="S1180" s="61"/>
      <c r="T1180" s="61"/>
      <c r="U1180" s="61"/>
      <c r="V1180" s="61"/>
      <c r="W1180" s="61"/>
      <c r="X1180" s="61"/>
      <c r="Y1180" s="61"/>
      <c r="Z1180" s="61"/>
    </row>
    <row r="1181" spans="1:26" ht="14.25" hidden="1" customHeight="1" outlineLevel="2" x14ac:dyDescent="0.3">
      <c r="A1181" s="406">
        <f t="shared" si="47"/>
        <v>5</v>
      </c>
      <c r="B1181" s="406" t="s">
        <v>1385</v>
      </c>
      <c r="C1181" s="406" t="str">
        <f t="shared" si="45"/>
        <v>Tanque Inox</v>
      </c>
      <c r="D1181" s="406" t="s">
        <v>1229</v>
      </c>
      <c r="E1181" s="407" t="str">
        <f>VLOOKUP(D1181,Insumos!$B$1:$C$15011,2,FALSE)</f>
        <v>UN</v>
      </c>
      <c r="F1181" s="416">
        <v>0.4</v>
      </c>
      <c r="G1181" s="417">
        <f>VLOOKUP(D1181,Insumos!$B$1:$D$15011,3,FALSE)</f>
        <v>35.6</v>
      </c>
      <c r="H1181" s="415">
        <f>_xlfn.IFS(B1181="Serviço",SUMIFS($H1182:H$1539,$C1182:C$1539,$C1181),B1181="Insumo",F1181*G1181,B1181="Etapa","")</f>
        <v>14.240000000000002</v>
      </c>
      <c r="I1181" s="408"/>
      <c r="J1181" s="61"/>
      <c r="K1181" s="61"/>
      <c r="L1181" s="61"/>
      <c r="M1181" s="61"/>
      <c r="N1181" s="61"/>
      <c r="O1181" s="61"/>
      <c r="P1181" s="61"/>
      <c r="Q1181" s="61"/>
      <c r="R1181" s="61"/>
      <c r="S1181" s="61"/>
      <c r="T1181" s="61"/>
      <c r="U1181" s="61"/>
      <c r="V1181" s="61"/>
      <c r="W1181" s="61"/>
      <c r="X1181" s="61"/>
      <c r="Y1181" s="61"/>
      <c r="Z1181" s="61"/>
    </row>
    <row r="1182" spans="1:26" ht="14.25" hidden="1" customHeight="1" outlineLevel="2" x14ac:dyDescent="0.3">
      <c r="A1182" s="406">
        <f t="shared" si="47"/>
        <v>9</v>
      </c>
      <c r="B1182" s="406" t="s">
        <v>1385</v>
      </c>
      <c r="C1182" s="406" t="str">
        <f t="shared" si="45"/>
        <v>Tanque Inox</v>
      </c>
      <c r="D1182" s="406" t="s">
        <v>1221</v>
      </c>
      <c r="E1182" s="407" t="str">
        <f>VLOOKUP(D1182,Insumos!$B$1:$C$15011,2,FALSE)</f>
        <v>UN</v>
      </c>
      <c r="F1182" s="416">
        <v>0.25</v>
      </c>
      <c r="G1182" s="417">
        <f>VLOOKUP(D1182,Insumos!$B$1:$D$15011,3,FALSE)</f>
        <v>75</v>
      </c>
      <c r="H1182" s="415">
        <f>_xlfn.IFS(B1182="Serviço",SUMIFS($H1183:H$1539,$C1183:C$1539,$C1182),B1182="Insumo",F1182*G1182,B1182="Etapa","")</f>
        <v>18.75</v>
      </c>
      <c r="I1182" s="408"/>
      <c r="J1182" s="61"/>
      <c r="K1182" s="61"/>
      <c r="L1182" s="61"/>
      <c r="M1182" s="61"/>
      <c r="N1182" s="61"/>
      <c r="O1182" s="61"/>
      <c r="P1182" s="61"/>
      <c r="Q1182" s="61"/>
      <c r="R1182" s="61"/>
      <c r="S1182" s="61"/>
      <c r="T1182" s="61"/>
      <c r="U1182" s="61"/>
      <c r="V1182" s="61"/>
      <c r="W1182" s="61"/>
      <c r="X1182" s="61"/>
      <c r="Y1182" s="61"/>
      <c r="Z1182" s="61"/>
    </row>
    <row r="1183" spans="1:26" ht="14.25" hidden="1" customHeight="1" outlineLevel="2" x14ac:dyDescent="0.3">
      <c r="A1183" s="406">
        <f t="shared" si="47"/>
        <v>9</v>
      </c>
      <c r="B1183" s="406" t="s">
        <v>1385</v>
      </c>
      <c r="C1183" s="406" t="str">
        <f t="shared" si="45"/>
        <v>Tanque Inox</v>
      </c>
      <c r="D1183" s="406" t="s">
        <v>1137</v>
      </c>
      <c r="E1183" s="407" t="str">
        <f>VLOOKUP(D1183,Insumos!$B$1:$C$15011,2,FALSE)</f>
        <v>UN</v>
      </c>
      <c r="F1183" s="416">
        <v>1</v>
      </c>
      <c r="G1183" s="417">
        <f>VLOOKUP(D1183,Insumos!$B$1:$D$15011,3,FALSE)</f>
        <v>26.9</v>
      </c>
      <c r="H1183" s="415">
        <f>_xlfn.IFS(B1183="Serviço",SUMIFS($H1184:H$1539,$C1184:C$1539,$C1183),B1183="Insumo",F1183*G1183,B1183="Etapa","")</f>
        <v>26.9</v>
      </c>
      <c r="I1183" s="408"/>
      <c r="J1183" s="61"/>
      <c r="K1183" s="61"/>
      <c r="L1183" s="61"/>
      <c r="M1183" s="61"/>
      <c r="N1183" s="61"/>
      <c r="O1183" s="61"/>
      <c r="P1183" s="61"/>
      <c r="Q1183" s="61"/>
      <c r="R1183" s="61"/>
      <c r="S1183" s="61"/>
      <c r="T1183" s="61"/>
      <c r="U1183" s="61"/>
      <c r="V1183" s="61"/>
      <c r="W1183" s="61"/>
      <c r="X1183" s="61"/>
      <c r="Y1183" s="61"/>
      <c r="Z1183" s="61"/>
    </row>
    <row r="1184" spans="1:26" ht="14.25" hidden="1" customHeight="1" outlineLevel="1" x14ac:dyDescent="0.3">
      <c r="A1184" s="406">
        <f t="shared" si="47"/>
        <v>1</v>
      </c>
      <c r="B1184" s="406" t="s">
        <v>593</v>
      </c>
      <c r="C1184" s="406" t="str">
        <f t="shared" si="45"/>
        <v>Tanque Louça Suspenso</v>
      </c>
      <c r="D1184" s="424" t="s">
        <v>1530</v>
      </c>
      <c r="E1184" s="407" t="e">
        <f>VLOOKUP(D1184,Insumos!$B$1:$C$15011,2,FALSE)</f>
        <v>#N/A</v>
      </c>
      <c r="F1184" s="425" t="s">
        <v>1522</v>
      </c>
      <c r="G1184" s="417" t="e">
        <f>VLOOKUP(D1184,Insumos!$B$1:$D$15011,3,FALSE)</f>
        <v>#N/A</v>
      </c>
      <c r="H1184" s="415">
        <f>_xlfn.IFS(B1184="Serviço",SUMIFS($H1185:H$1539,$C1185:C$1539,$C1184),B1184="Insumo",F1184*G1184,B1184="Etapa","")</f>
        <v>681.03199999999993</v>
      </c>
      <c r="I1184" s="426" t="s">
        <v>167</v>
      </c>
      <c r="J1184" s="61"/>
      <c r="K1184" s="61"/>
      <c r="L1184" s="61"/>
      <c r="M1184" s="61"/>
      <c r="N1184" s="61"/>
      <c r="O1184" s="61"/>
      <c r="P1184" s="61"/>
      <c r="Q1184" s="61"/>
      <c r="R1184" s="61"/>
      <c r="S1184" s="61"/>
      <c r="T1184" s="61"/>
      <c r="U1184" s="61"/>
      <c r="V1184" s="61"/>
      <c r="W1184" s="61"/>
      <c r="X1184" s="61"/>
      <c r="Y1184" s="61"/>
      <c r="Z1184" s="61"/>
    </row>
    <row r="1185" spans="1:26" ht="14.25" hidden="1" customHeight="1" outlineLevel="2" x14ac:dyDescent="0.3">
      <c r="A1185" s="406">
        <f t="shared" si="47"/>
        <v>1</v>
      </c>
      <c r="B1185" s="406" t="s">
        <v>1385</v>
      </c>
      <c r="C1185" s="406" t="str">
        <f t="shared" si="45"/>
        <v>Tanque Louça Suspenso</v>
      </c>
      <c r="D1185" s="406" t="s">
        <v>1150</v>
      </c>
      <c r="E1185" s="407" t="str">
        <f>VLOOKUP(D1185,Insumos!$B$1:$C$15011,2,FALSE)</f>
        <v>UN</v>
      </c>
      <c r="F1185" s="416">
        <v>1</v>
      </c>
      <c r="G1185" s="417">
        <f>VLOOKUP(D1185,Insumos!$B$1:$D$15011,3,FALSE)</f>
        <v>396.87</v>
      </c>
      <c r="H1185" s="415">
        <f>_xlfn.IFS(B1185="Serviço",SUMIFS($H1186:H$1539,$C1186:C$1539,$C1185),B1185="Insumo",F1185*G1185,B1185="Etapa","")</f>
        <v>396.87</v>
      </c>
      <c r="I1185" s="408"/>
      <c r="J1185" s="61"/>
      <c r="K1185" s="61"/>
      <c r="L1185" s="61"/>
      <c r="M1185" s="61"/>
      <c r="N1185" s="61"/>
      <c r="O1185" s="61"/>
      <c r="P1185" s="61"/>
      <c r="Q1185" s="61"/>
      <c r="R1185" s="61"/>
      <c r="S1185" s="61"/>
      <c r="T1185" s="61"/>
      <c r="U1185" s="61"/>
      <c r="V1185" s="61"/>
      <c r="W1185" s="61"/>
      <c r="X1185" s="61"/>
      <c r="Y1185" s="61"/>
      <c r="Z1185" s="61"/>
    </row>
    <row r="1186" spans="1:26" ht="14.25" hidden="1" customHeight="1" outlineLevel="2" x14ac:dyDescent="0.3">
      <c r="A1186" s="406">
        <f t="shared" si="47"/>
        <v>1</v>
      </c>
      <c r="B1186" s="406" t="s">
        <v>1385</v>
      </c>
      <c r="C1186" s="406" t="str">
        <f t="shared" si="45"/>
        <v>Tanque Louça Suspenso</v>
      </c>
      <c r="D1186" s="406" t="s">
        <v>1163</v>
      </c>
      <c r="E1186" s="407" t="str">
        <f>VLOOKUP(D1186,Insumos!$B$1:$C$15011,2,FALSE)</f>
        <v>UN</v>
      </c>
      <c r="F1186" s="416">
        <v>1</v>
      </c>
      <c r="G1186" s="417">
        <f>VLOOKUP(D1186,Insumos!$B$1:$D$15011,3,FALSE)</f>
        <v>35</v>
      </c>
      <c r="H1186" s="415">
        <f>_xlfn.IFS(B1186="Serviço",SUMIFS($H1187:H$1539,$C1187:C$1539,$C1186),B1186="Insumo",F1186*G1186,B1186="Etapa","")</f>
        <v>35</v>
      </c>
      <c r="I1186" s="408"/>
      <c r="J1186" s="61"/>
      <c r="K1186" s="61"/>
      <c r="L1186" s="61"/>
      <c r="M1186" s="61"/>
      <c r="N1186" s="61"/>
      <c r="O1186" s="61"/>
      <c r="P1186" s="61"/>
      <c r="Q1186" s="61"/>
      <c r="R1186" s="61"/>
      <c r="S1186" s="61"/>
      <c r="T1186" s="61"/>
      <c r="U1186" s="61"/>
      <c r="V1186" s="61"/>
      <c r="W1186" s="61"/>
      <c r="X1186" s="61"/>
      <c r="Y1186" s="61"/>
      <c r="Z1186" s="61"/>
    </row>
    <row r="1187" spans="1:26" ht="14.25" hidden="1" customHeight="1" outlineLevel="2" x14ac:dyDescent="0.3">
      <c r="A1187" s="406">
        <f t="shared" si="47"/>
        <v>1</v>
      </c>
      <c r="B1187" s="406" t="s">
        <v>1385</v>
      </c>
      <c r="C1187" s="406" t="str">
        <f t="shared" si="45"/>
        <v>Tanque Louça Suspenso</v>
      </c>
      <c r="D1187" s="406" t="s">
        <v>1140</v>
      </c>
      <c r="E1187" s="407" t="str">
        <f>VLOOKUP(D1187,Insumos!$B$1:$C$15011,2,FALSE)</f>
        <v>UN</v>
      </c>
      <c r="F1187" s="416">
        <v>1</v>
      </c>
      <c r="G1187" s="417">
        <f>VLOOKUP(D1187,Insumos!$B$1:$D$15011,3,FALSE)</f>
        <v>35.9</v>
      </c>
      <c r="H1187" s="415">
        <f>_xlfn.IFS(B1187="Serviço",SUMIFS($H1188:H$1539,$C1188:C$1539,$C1187),B1187="Insumo",F1187*G1187,B1187="Etapa","")</f>
        <v>35.9</v>
      </c>
      <c r="I1187" s="408"/>
      <c r="J1187" s="61"/>
      <c r="K1187" s="61"/>
      <c r="L1187" s="61"/>
      <c r="M1187" s="61"/>
      <c r="N1187" s="61"/>
      <c r="O1187" s="61"/>
      <c r="P1187" s="61"/>
      <c r="Q1187" s="61"/>
      <c r="R1187" s="61"/>
      <c r="S1187" s="61"/>
      <c r="T1187" s="61"/>
      <c r="U1187" s="61"/>
      <c r="V1187" s="61"/>
      <c r="W1187" s="61"/>
      <c r="X1187" s="61"/>
      <c r="Y1187" s="61"/>
      <c r="Z1187" s="61"/>
    </row>
    <row r="1188" spans="1:26" ht="14.25" hidden="1" customHeight="1" outlineLevel="2" x14ac:dyDescent="0.3">
      <c r="A1188" s="406">
        <f t="shared" si="47"/>
        <v>4</v>
      </c>
      <c r="B1188" s="406" t="s">
        <v>1385</v>
      </c>
      <c r="C1188" s="406" t="str">
        <f t="shared" si="45"/>
        <v>Tanque Louça Suspenso</v>
      </c>
      <c r="D1188" s="406" t="s">
        <v>1260</v>
      </c>
      <c r="E1188" s="407" t="str">
        <f>VLOOKUP(D1188,Insumos!$B$1:$C$15011,2,FALSE)</f>
        <v>UN</v>
      </c>
      <c r="F1188" s="416">
        <v>6</v>
      </c>
      <c r="G1188" s="417">
        <f>VLOOKUP(D1188,Insumos!$B$1:$D$15011,3,FALSE)</f>
        <v>0.6</v>
      </c>
      <c r="H1188" s="415">
        <f>_xlfn.IFS(B1188="Serviço",SUMIFS($H1189:H$1539,$C1189:C$1539,$C1188),B1188="Insumo",F1188*G1188,B1188="Etapa","")</f>
        <v>3.5999999999999996</v>
      </c>
      <c r="I1188" s="408"/>
      <c r="J1188" s="61"/>
      <c r="K1188" s="61"/>
      <c r="L1188" s="61"/>
      <c r="M1188" s="61"/>
      <c r="N1188" s="61"/>
      <c r="O1188" s="61"/>
      <c r="P1188" s="61"/>
      <c r="Q1188" s="61"/>
      <c r="R1188" s="61"/>
      <c r="S1188" s="61"/>
      <c r="T1188" s="61"/>
      <c r="U1188" s="61"/>
      <c r="V1188" s="61"/>
      <c r="W1188" s="61"/>
      <c r="X1188" s="61"/>
      <c r="Y1188" s="61"/>
      <c r="Z1188" s="61"/>
    </row>
    <row r="1189" spans="1:26" ht="14.25" hidden="1" customHeight="1" outlineLevel="2" x14ac:dyDescent="0.3">
      <c r="A1189" s="406">
        <f t="shared" si="47"/>
        <v>4</v>
      </c>
      <c r="B1189" s="406" t="s">
        <v>1385</v>
      </c>
      <c r="C1189" s="406" t="str">
        <f t="shared" si="45"/>
        <v>Tanque Louça Suspenso</v>
      </c>
      <c r="D1189" s="406" t="s">
        <v>1264</v>
      </c>
      <c r="E1189" s="407" t="str">
        <f>VLOOKUP(D1189,Insumos!$B$1:$C$15011,2,FALSE)</f>
        <v>UN</v>
      </c>
      <c r="F1189" s="416">
        <v>6</v>
      </c>
      <c r="G1189" s="417">
        <f>VLOOKUP(D1189,Insumos!$B$1:$D$15011,3,FALSE)</f>
        <v>24.95</v>
      </c>
      <c r="H1189" s="415">
        <f>_xlfn.IFS(B1189="Serviço",SUMIFS($H1190:H$1539,$C1190:C$1539,$C1189),B1189="Insumo",F1189*G1189,B1189="Etapa","")</f>
        <v>149.69999999999999</v>
      </c>
      <c r="I1189" s="408"/>
      <c r="J1189" s="61"/>
      <c r="K1189" s="61"/>
      <c r="L1189" s="61"/>
      <c r="M1189" s="61"/>
      <c r="N1189" s="61"/>
      <c r="O1189" s="61"/>
      <c r="P1189" s="61"/>
      <c r="Q1189" s="61"/>
      <c r="R1189" s="61"/>
      <c r="S1189" s="61"/>
      <c r="T1189" s="61"/>
      <c r="U1189" s="61"/>
      <c r="V1189" s="61"/>
      <c r="W1189" s="61"/>
      <c r="X1189" s="61"/>
      <c r="Y1189" s="61"/>
      <c r="Z1189" s="61"/>
    </row>
    <row r="1190" spans="1:26" ht="14.25" hidden="1" customHeight="1" outlineLevel="2" x14ac:dyDescent="0.3">
      <c r="A1190" s="406">
        <f t="shared" si="47"/>
        <v>6</v>
      </c>
      <c r="B1190" s="406" t="s">
        <v>1385</v>
      </c>
      <c r="C1190" s="406" t="str">
        <f t="shared" si="45"/>
        <v>Tanque Louça Suspenso</v>
      </c>
      <c r="D1190" s="406" t="s">
        <v>1126</v>
      </c>
      <c r="E1190" s="407" t="str">
        <f>VLOOKUP(D1190,Insumos!$B$1:$C$15011,2,FALSE)</f>
        <v>M</v>
      </c>
      <c r="F1190" s="416">
        <v>0.3</v>
      </c>
      <c r="G1190" s="417">
        <f>VLOOKUP(D1190,Insumos!$B$1:$D$15011,3,FALSE)</f>
        <v>0.24</v>
      </c>
      <c r="H1190" s="415">
        <f>_xlfn.IFS(B1190="Serviço",SUMIFS($H1191:H$1539,$C1191:C$1539,$C1190),B1190="Insumo",F1190*G1190,B1190="Etapa","")</f>
        <v>7.1999999999999995E-2</v>
      </c>
      <c r="I1190" s="408"/>
      <c r="J1190" s="61"/>
      <c r="K1190" s="61"/>
      <c r="L1190" s="61"/>
      <c r="M1190" s="61"/>
      <c r="N1190" s="61"/>
      <c r="O1190" s="61"/>
      <c r="P1190" s="61"/>
      <c r="Q1190" s="61"/>
      <c r="R1190" s="61"/>
      <c r="S1190" s="61"/>
      <c r="T1190" s="61"/>
      <c r="U1190" s="61"/>
      <c r="V1190" s="61"/>
      <c r="W1190" s="61"/>
      <c r="X1190" s="61"/>
      <c r="Y1190" s="61"/>
      <c r="Z1190" s="61"/>
    </row>
    <row r="1191" spans="1:26" ht="14.25" hidden="1" customHeight="1" outlineLevel="2" x14ac:dyDescent="0.3">
      <c r="A1191" s="406">
        <f t="shared" si="47"/>
        <v>5</v>
      </c>
      <c r="B1191" s="406" t="s">
        <v>1385</v>
      </c>
      <c r="C1191" s="406" t="str">
        <f t="shared" si="45"/>
        <v>Tanque Louça Suspenso</v>
      </c>
      <c r="D1191" s="406" t="s">
        <v>1229</v>
      </c>
      <c r="E1191" s="407" t="str">
        <f>VLOOKUP(D1191,Insumos!$B$1:$C$15011,2,FALSE)</f>
        <v>UN</v>
      </c>
      <c r="F1191" s="416">
        <v>0.4</v>
      </c>
      <c r="G1191" s="417">
        <f>VLOOKUP(D1191,Insumos!$B$1:$D$15011,3,FALSE)</f>
        <v>35.6</v>
      </c>
      <c r="H1191" s="415">
        <f>_xlfn.IFS(B1191="Serviço",SUMIFS($H1192:H$1539,$C1192:C$1539,$C1191),B1191="Insumo",F1191*G1191,B1191="Etapa","")</f>
        <v>14.240000000000002</v>
      </c>
      <c r="I1191" s="408"/>
      <c r="J1191" s="61"/>
      <c r="K1191" s="61"/>
      <c r="L1191" s="61"/>
      <c r="M1191" s="61"/>
      <c r="N1191" s="61"/>
      <c r="O1191" s="61"/>
      <c r="P1191" s="61"/>
      <c r="Q1191" s="61"/>
      <c r="R1191" s="61"/>
      <c r="S1191" s="61"/>
      <c r="T1191" s="61"/>
      <c r="U1191" s="61"/>
      <c r="V1191" s="61"/>
      <c r="W1191" s="61"/>
      <c r="X1191" s="61"/>
      <c r="Y1191" s="61"/>
      <c r="Z1191" s="61"/>
    </row>
    <row r="1192" spans="1:26" ht="14.25" hidden="1" customHeight="1" outlineLevel="2" x14ac:dyDescent="0.3">
      <c r="A1192" s="406">
        <f t="shared" si="47"/>
        <v>9</v>
      </c>
      <c r="B1192" s="406" t="s">
        <v>1385</v>
      </c>
      <c r="C1192" s="406" t="str">
        <f t="shared" si="45"/>
        <v>Tanque Louça Suspenso</v>
      </c>
      <c r="D1192" s="406" t="s">
        <v>1221</v>
      </c>
      <c r="E1192" s="407" t="str">
        <f>VLOOKUP(D1192,Insumos!$B$1:$C$15011,2,FALSE)</f>
        <v>UN</v>
      </c>
      <c r="F1192" s="416">
        <v>0.25</v>
      </c>
      <c r="G1192" s="417">
        <f>VLOOKUP(D1192,Insumos!$B$1:$D$15011,3,FALSE)</f>
        <v>75</v>
      </c>
      <c r="H1192" s="415">
        <f>_xlfn.IFS(B1192="Serviço",SUMIFS($H1193:H$1539,$C1193:C$1539,$C1192),B1192="Insumo",F1192*G1192,B1192="Etapa","")</f>
        <v>18.75</v>
      </c>
      <c r="I1192" s="408"/>
      <c r="J1192" s="61"/>
      <c r="K1192" s="61"/>
      <c r="L1192" s="61"/>
      <c r="M1192" s="61"/>
      <c r="N1192" s="61"/>
      <c r="O1192" s="61"/>
      <c r="P1192" s="61"/>
      <c r="Q1192" s="61"/>
      <c r="R1192" s="61"/>
      <c r="S1192" s="61"/>
      <c r="T1192" s="61"/>
      <c r="U1192" s="61"/>
      <c r="V1192" s="61"/>
      <c r="W1192" s="61"/>
      <c r="X1192" s="61"/>
      <c r="Y1192" s="61"/>
      <c r="Z1192" s="61"/>
    </row>
    <row r="1193" spans="1:26" ht="14.25" hidden="1" customHeight="1" outlineLevel="2" x14ac:dyDescent="0.3">
      <c r="A1193" s="406">
        <f t="shared" si="47"/>
        <v>9</v>
      </c>
      <c r="B1193" s="406" t="s">
        <v>1385</v>
      </c>
      <c r="C1193" s="406" t="str">
        <f t="shared" si="45"/>
        <v>Tanque Louça Suspenso</v>
      </c>
      <c r="D1193" s="406" t="s">
        <v>1137</v>
      </c>
      <c r="E1193" s="407" t="str">
        <f>VLOOKUP(D1193,Insumos!$B$1:$C$15011,2,FALSE)</f>
        <v>UN</v>
      </c>
      <c r="F1193" s="416">
        <v>1</v>
      </c>
      <c r="G1193" s="417">
        <f>VLOOKUP(D1193,Insumos!$B$1:$D$15011,3,FALSE)</f>
        <v>26.9</v>
      </c>
      <c r="H1193" s="415">
        <f>_xlfn.IFS(B1193="Serviço",SUMIFS($H1194:H$1539,$C1194:C$1539,$C1193),B1193="Insumo",F1193*G1193,B1193="Etapa","")</f>
        <v>26.9</v>
      </c>
      <c r="I1193" s="408"/>
      <c r="J1193" s="61"/>
      <c r="K1193" s="61"/>
      <c r="L1193" s="61"/>
      <c r="M1193" s="61"/>
      <c r="N1193" s="61"/>
      <c r="O1193" s="61"/>
      <c r="P1193" s="61"/>
      <c r="Q1193" s="61"/>
      <c r="R1193" s="61"/>
      <c r="S1193" s="61"/>
      <c r="T1193" s="61"/>
      <c r="U1193" s="61"/>
      <c r="V1193" s="61"/>
      <c r="W1193" s="61"/>
      <c r="X1193" s="61"/>
      <c r="Y1193" s="61"/>
      <c r="Z1193" s="61"/>
    </row>
    <row r="1194" spans="1:26" ht="14.25" hidden="1" customHeight="1" outlineLevel="1" x14ac:dyDescent="0.3">
      <c r="A1194" s="406">
        <f t="shared" si="47"/>
        <v>1</v>
      </c>
      <c r="B1194" s="406" t="s">
        <v>593</v>
      </c>
      <c r="C1194" s="406" t="str">
        <f t="shared" si="45"/>
        <v>Torneira Lavatório mesa</v>
      </c>
      <c r="D1194" s="424" t="s">
        <v>1531</v>
      </c>
      <c r="E1194" s="407" t="e">
        <f>VLOOKUP(D1194,Insumos!$B$1:$C$15011,2,FALSE)</f>
        <v>#N/A</v>
      </c>
      <c r="F1194" s="425" t="s">
        <v>1522</v>
      </c>
      <c r="G1194" s="417" t="e">
        <f>VLOOKUP(D1194,Insumos!$B$1:$D$15011,3,FALSE)</f>
        <v>#N/A</v>
      </c>
      <c r="H1194" s="415">
        <f>_xlfn.IFS(B1194="Serviço",SUMIFS($H1195:H$1539,$C1195:C$1539,$C1194),B1194="Insumo",F1194*G1194,B1194="Etapa","")</f>
        <v>1054.93</v>
      </c>
      <c r="I1194" s="426" t="s">
        <v>167</v>
      </c>
      <c r="J1194" s="61"/>
      <c r="K1194" s="61"/>
      <c r="L1194" s="61"/>
      <c r="M1194" s="61"/>
      <c r="N1194" s="61"/>
      <c r="O1194" s="61"/>
      <c r="P1194" s="61"/>
      <c r="Q1194" s="61"/>
      <c r="R1194" s="61"/>
      <c r="S1194" s="61"/>
      <c r="T1194" s="61"/>
      <c r="U1194" s="61"/>
      <c r="V1194" s="61"/>
      <c r="W1194" s="61"/>
      <c r="X1194" s="61"/>
      <c r="Y1194" s="61"/>
      <c r="Z1194" s="61"/>
    </row>
    <row r="1195" spans="1:26" ht="14.25" hidden="1" customHeight="1" outlineLevel="2" x14ac:dyDescent="0.3">
      <c r="A1195" s="406">
        <f t="shared" si="47"/>
        <v>1</v>
      </c>
      <c r="B1195" s="406" t="s">
        <v>1385</v>
      </c>
      <c r="C1195" s="406" t="str">
        <f t="shared" si="45"/>
        <v>Torneira Lavatório mesa</v>
      </c>
      <c r="D1195" s="406" t="s">
        <v>1167</v>
      </c>
      <c r="E1195" s="407" t="str">
        <f>VLOOKUP(D1195,Insumos!$B$1:$C$15011,2,FALSE)</f>
        <v>UN</v>
      </c>
      <c r="F1195" s="416">
        <v>1</v>
      </c>
      <c r="G1195" s="417">
        <f>VLOOKUP(D1195,Insumos!$B$1:$D$15011,3,FALSE)</f>
        <v>1054.93</v>
      </c>
      <c r="H1195" s="415">
        <f>_xlfn.IFS(B1195="Serviço",SUMIFS($H1196:H$1539,$C1196:C$1539,$C1195),B1195="Insumo",F1195*G1195,B1195="Etapa","")</f>
        <v>1054.93</v>
      </c>
      <c r="I1195" s="408"/>
      <c r="J1195" s="61"/>
      <c r="K1195" s="61"/>
      <c r="L1195" s="61"/>
      <c r="M1195" s="61"/>
      <c r="N1195" s="61"/>
      <c r="O1195" s="61"/>
      <c r="P1195" s="61"/>
      <c r="Q1195" s="61"/>
      <c r="R1195" s="61"/>
      <c r="S1195" s="61"/>
      <c r="T1195" s="61"/>
      <c r="U1195" s="61"/>
      <c r="V1195" s="61"/>
      <c r="W1195" s="61"/>
      <c r="X1195" s="61"/>
      <c r="Y1195" s="61"/>
      <c r="Z1195" s="61"/>
    </row>
    <row r="1196" spans="1:26" ht="14.25" hidden="1" customHeight="1" outlineLevel="1" x14ac:dyDescent="0.3">
      <c r="A1196" s="406">
        <f t="shared" si="47"/>
        <v>1</v>
      </c>
      <c r="B1196" s="406" t="s">
        <v>593</v>
      </c>
      <c r="C1196" s="406" t="str">
        <f t="shared" si="45"/>
        <v>Torneira tanque</v>
      </c>
      <c r="D1196" s="424" t="s">
        <v>1532</v>
      </c>
      <c r="E1196" s="407" t="e">
        <f>VLOOKUP(D1196,Insumos!$B$1:$C$15011,2,FALSE)</f>
        <v>#N/A</v>
      </c>
      <c r="F1196" s="425" t="s">
        <v>1522</v>
      </c>
      <c r="G1196" s="417" t="e">
        <f>VLOOKUP(D1196,Insumos!$B$1:$D$15011,3,FALSE)</f>
        <v>#N/A</v>
      </c>
      <c r="H1196" s="415">
        <f>_xlfn.IFS(B1196="Serviço",SUMIFS($H1197:H$1539,$C1197:C$1539,$C1196),B1196="Insumo",F1196*G1196,B1196="Etapa","")</f>
        <v>1054.93</v>
      </c>
      <c r="I1196" s="426" t="s">
        <v>167</v>
      </c>
      <c r="J1196" s="61"/>
      <c r="K1196" s="61"/>
      <c r="L1196" s="61"/>
      <c r="M1196" s="61"/>
      <c r="N1196" s="61"/>
      <c r="O1196" s="61"/>
      <c r="P1196" s="61"/>
      <c r="Q1196" s="61"/>
      <c r="R1196" s="61"/>
      <c r="S1196" s="61"/>
      <c r="T1196" s="61"/>
      <c r="U1196" s="61"/>
      <c r="V1196" s="61"/>
      <c r="W1196" s="61"/>
      <c r="X1196" s="61"/>
      <c r="Y1196" s="61"/>
      <c r="Z1196" s="61"/>
    </row>
    <row r="1197" spans="1:26" ht="14.25" hidden="1" customHeight="1" outlineLevel="2" x14ac:dyDescent="0.3">
      <c r="A1197" s="406">
        <f t="shared" si="47"/>
        <v>1</v>
      </c>
      <c r="B1197" s="406" t="s">
        <v>1385</v>
      </c>
      <c r="C1197" s="406" t="str">
        <f t="shared" si="45"/>
        <v>Torneira tanque</v>
      </c>
      <c r="D1197" s="406" t="s">
        <v>1165</v>
      </c>
      <c r="E1197" s="407" t="str">
        <f>VLOOKUP(D1197,Insumos!$B$1:$C$15011,2,FALSE)</f>
        <v>UN</v>
      </c>
      <c r="F1197" s="416">
        <v>1</v>
      </c>
      <c r="G1197" s="417">
        <f>VLOOKUP(D1197,Insumos!$B$1:$D$15011,3,FALSE)</f>
        <v>1054.93</v>
      </c>
      <c r="H1197" s="415">
        <f>_xlfn.IFS(B1197="Serviço",SUMIFS($H1198:H$1539,$C1198:C$1539,$C1197),B1197="Insumo",F1197*G1197,B1197="Etapa","")</f>
        <v>1054.93</v>
      </c>
      <c r="I1197" s="408"/>
      <c r="J1197" s="61"/>
      <c r="K1197" s="61"/>
      <c r="L1197" s="61"/>
      <c r="M1197" s="61"/>
      <c r="N1197" s="61"/>
      <c r="O1197" s="61"/>
      <c r="P1197" s="61"/>
      <c r="Q1197" s="61"/>
      <c r="R1197" s="61"/>
      <c r="S1197" s="61"/>
      <c r="T1197" s="61"/>
      <c r="U1197" s="61"/>
      <c r="V1197" s="61"/>
      <c r="W1197" s="61"/>
      <c r="X1197" s="61"/>
      <c r="Y1197" s="61"/>
      <c r="Z1197" s="61"/>
    </row>
    <row r="1198" spans="1:26" ht="14.25" hidden="1" customHeight="1" outlineLevel="1" x14ac:dyDescent="0.3">
      <c r="A1198" s="406">
        <f t="shared" si="47"/>
        <v>1</v>
      </c>
      <c r="B1198" s="406" t="s">
        <v>593</v>
      </c>
      <c r="C1198" s="406" t="str">
        <f t="shared" si="45"/>
        <v>Torneira de Jardins</v>
      </c>
      <c r="D1198" s="424" t="s">
        <v>1533</v>
      </c>
      <c r="E1198" s="407" t="e">
        <f>VLOOKUP(D1198,Insumos!$B$1:$C$15011,2,FALSE)</f>
        <v>#N/A</v>
      </c>
      <c r="F1198" s="425" t="s">
        <v>1522</v>
      </c>
      <c r="G1198" s="417" t="e">
        <f>VLOOKUP(D1198,Insumos!$B$1:$D$15011,3,FALSE)</f>
        <v>#N/A</v>
      </c>
      <c r="H1198" s="415">
        <f>_xlfn.IFS(B1198="Serviço",SUMIFS($H1199:H$1539,$C1199:C$1539,$C1198),B1198="Insumo",F1198*G1198,B1198="Etapa","")</f>
        <v>1054.93</v>
      </c>
      <c r="I1198" s="426" t="s">
        <v>167</v>
      </c>
      <c r="J1198" s="61"/>
      <c r="K1198" s="61"/>
      <c r="L1198" s="61"/>
      <c r="M1198" s="61"/>
      <c r="N1198" s="61"/>
      <c r="O1198" s="61"/>
      <c r="P1198" s="61"/>
      <c r="Q1198" s="61"/>
      <c r="R1198" s="61"/>
      <c r="S1198" s="61"/>
      <c r="T1198" s="61"/>
      <c r="U1198" s="61"/>
      <c r="V1198" s="61"/>
      <c r="W1198" s="61"/>
      <c r="X1198" s="61"/>
      <c r="Y1198" s="61"/>
      <c r="Z1198" s="61"/>
    </row>
    <row r="1199" spans="1:26" ht="14.25" hidden="1" customHeight="1" outlineLevel="2" x14ac:dyDescent="0.3">
      <c r="A1199" s="406">
        <f t="shared" si="47"/>
        <v>1</v>
      </c>
      <c r="B1199" s="406" t="s">
        <v>1385</v>
      </c>
      <c r="C1199" s="406" t="str">
        <f t="shared" si="45"/>
        <v>Torneira de Jardins</v>
      </c>
      <c r="D1199" s="406" t="s">
        <v>1166</v>
      </c>
      <c r="E1199" s="407" t="str">
        <f>VLOOKUP(D1199,Insumos!$B$1:$C$15011,2,FALSE)</f>
        <v>UN</v>
      </c>
      <c r="F1199" s="416">
        <v>1</v>
      </c>
      <c r="G1199" s="417">
        <f>VLOOKUP(D1199,Insumos!$B$1:$D$15011,3,FALSE)</f>
        <v>1054.93</v>
      </c>
      <c r="H1199" s="415">
        <f>_xlfn.IFS(B1199="Serviço",SUMIFS($H1200:H$1539,$C1200:C$1539,$C1199),B1199="Insumo",F1199*G1199,B1199="Etapa","")</f>
        <v>1054.93</v>
      </c>
      <c r="I1199" s="408"/>
      <c r="J1199" s="61"/>
      <c r="K1199" s="61"/>
      <c r="L1199" s="61"/>
      <c r="M1199" s="61"/>
      <c r="N1199" s="61"/>
      <c r="O1199" s="61"/>
      <c r="P1199" s="61"/>
      <c r="Q1199" s="61"/>
      <c r="R1199" s="61"/>
      <c r="S1199" s="61"/>
      <c r="T1199" s="61"/>
      <c r="U1199" s="61"/>
      <c r="V1199" s="61"/>
      <c r="W1199" s="61"/>
      <c r="X1199" s="61"/>
      <c r="Y1199" s="61"/>
      <c r="Z1199" s="61"/>
    </row>
    <row r="1200" spans="1:26" ht="14.25" hidden="1" customHeight="1" outlineLevel="1" x14ac:dyDescent="0.3">
      <c r="A1200" s="406">
        <f t="shared" si="47"/>
        <v>1</v>
      </c>
      <c r="B1200" s="406" t="s">
        <v>593</v>
      </c>
      <c r="C1200" s="406" t="str">
        <f t="shared" si="45"/>
        <v>Torneira misturador pia cozinha</v>
      </c>
      <c r="D1200" s="424" t="s">
        <v>1534</v>
      </c>
      <c r="E1200" s="407" t="e">
        <f>VLOOKUP(D1200,Insumos!$B$1:$C$15011,2,FALSE)</f>
        <v>#N/A</v>
      </c>
      <c r="F1200" s="425" t="s">
        <v>1522</v>
      </c>
      <c r="G1200" s="417" t="e">
        <f>VLOOKUP(D1200,Insumos!$B$1:$D$15011,3,FALSE)</f>
        <v>#N/A</v>
      </c>
      <c r="H1200" s="415">
        <f>_xlfn.IFS(B1200="Serviço",SUMIFS($H1201:H$1539,$C1201:C$1539,$C1200),B1200="Insumo",F1200*G1200,B1200="Etapa","")</f>
        <v>1054.93</v>
      </c>
      <c r="I1200" s="426" t="s">
        <v>167</v>
      </c>
      <c r="J1200" s="61"/>
      <c r="K1200" s="61"/>
      <c r="L1200" s="61"/>
      <c r="M1200" s="61"/>
      <c r="N1200" s="61"/>
      <c r="O1200" s="61"/>
      <c r="P1200" s="61"/>
      <c r="Q1200" s="61"/>
      <c r="R1200" s="61"/>
      <c r="S1200" s="61"/>
      <c r="T1200" s="61"/>
      <c r="U1200" s="61"/>
      <c r="V1200" s="61"/>
      <c r="W1200" s="61"/>
      <c r="X1200" s="61"/>
      <c r="Y1200" s="61"/>
      <c r="Z1200" s="61"/>
    </row>
    <row r="1201" spans="1:26" ht="14.25" hidden="1" customHeight="1" outlineLevel="2" x14ac:dyDescent="0.3">
      <c r="A1201" s="406">
        <f t="shared" si="47"/>
        <v>1</v>
      </c>
      <c r="B1201" s="406" t="s">
        <v>1385</v>
      </c>
      <c r="C1201" s="406" t="str">
        <f t="shared" si="45"/>
        <v>Torneira misturador pia cozinha</v>
      </c>
      <c r="D1201" s="406" t="s">
        <v>1168</v>
      </c>
      <c r="E1201" s="407" t="str">
        <f>VLOOKUP(D1201,Insumos!$B$1:$C$15011,2,FALSE)</f>
        <v>UN</v>
      </c>
      <c r="F1201" s="416">
        <v>1</v>
      </c>
      <c r="G1201" s="417">
        <f>VLOOKUP(D1201,Insumos!$B$1:$D$15011,3,FALSE)</f>
        <v>1054.93</v>
      </c>
      <c r="H1201" s="415">
        <f>_xlfn.IFS(B1201="Serviço",SUMIFS($H1202:H$1539,$C1202:C$1539,$C1201),B1201="Insumo",F1201*G1201,B1201="Etapa","")</f>
        <v>1054.93</v>
      </c>
      <c r="I1201" s="408"/>
      <c r="J1201" s="61"/>
      <c r="K1201" s="61"/>
      <c r="L1201" s="61"/>
      <c r="M1201" s="61"/>
      <c r="N1201" s="61"/>
      <c r="O1201" s="61"/>
      <c r="P1201" s="61"/>
      <c r="Q1201" s="61"/>
      <c r="R1201" s="61"/>
      <c r="S1201" s="61"/>
      <c r="T1201" s="61"/>
      <c r="U1201" s="61"/>
      <c r="V1201" s="61"/>
      <c r="W1201" s="61"/>
      <c r="X1201" s="61"/>
      <c r="Y1201" s="61"/>
      <c r="Z1201" s="61"/>
    </row>
    <row r="1202" spans="1:26" ht="14.25" hidden="1" customHeight="1" outlineLevel="1" x14ac:dyDescent="0.3">
      <c r="A1202" s="406">
        <f t="shared" si="47"/>
        <v>1</v>
      </c>
      <c r="B1202" s="406" t="s">
        <v>593</v>
      </c>
      <c r="C1202" s="406" t="str">
        <f t="shared" si="45"/>
        <v>Ducha higienica</v>
      </c>
      <c r="D1202" s="424" t="s">
        <v>1535</v>
      </c>
      <c r="E1202" s="407" t="e">
        <f>VLOOKUP(D1202,Insumos!$B$1:$C$15011,2,FALSE)</f>
        <v>#N/A</v>
      </c>
      <c r="F1202" s="425" t="s">
        <v>1522</v>
      </c>
      <c r="G1202" s="417" t="e">
        <f>VLOOKUP(D1202,Insumos!$B$1:$D$15011,3,FALSE)</f>
        <v>#N/A</v>
      </c>
      <c r="H1202" s="415">
        <f>_xlfn.IFS(B1202="Serviço",SUMIFS($H1203:H$1539,$C1203:C$1539,$C1202),B1202="Insumo",F1202*G1202,B1202="Etapa","")</f>
        <v>688.68</v>
      </c>
      <c r="I1202" s="426" t="s">
        <v>167</v>
      </c>
      <c r="J1202" s="61"/>
      <c r="K1202" s="61"/>
      <c r="L1202" s="61"/>
      <c r="M1202" s="61"/>
      <c r="N1202" s="61"/>
      <c r="O1202" s="61"/>
      <c r="P1202" s="61"/>
      <c r="Q1202" s="61"/>
      <c r="R1202" s="61"/>
      <c r="S1202" s="61"/>
      <c r="T1202" s="61"/>
      <c r="U1202" s="61"/>
      <c r="V1202" s="61"/>
      <c r="W1202" s="61"/>
      <c r="X1202" s="61"/>
      <c r="Y1202" s="61"/>
      <c r="Z1202" s="61"/>
    </row>
    <row r="1203" spans="1:26" ht="14.25" hidden="1" customHeight="1" outlineLevel="2" x14ac:dyDescent="0.3">
      <c r="A1203" s="406">
        <f t="shared" si="47"/>
        <v>1</v>
      </c>
      <c r="B1203" s="406" t="s">
        <v>1385</v>
      </c>
      <c r="C1203" s="406" t="str">
        <f t="shared" si="45"/>
        <v>Ducha higienica</v>
      </c>
      <c r="D1203" s="406" t="s">
        <v>1136</v>
      </c>
      <c r="E1203" s="407" t="str">
        <f>VLOOKUP(D1203,Insumos!$B$1:$C$15011,2,FALSE)</f>
        <v>UN</v>
      </c>
      <c r="F1203" s="416">
        <v>1</v>
      </c>
      <c r="G1203" s="417">
        <f>VLOOKUP(D1203,Insumos!$B$1:$D$15011,3,FALSE)</f>
        <v>688.68</v>
      </c>
      <c r="H1203" s="415">
        <f>_xlfn.IFS(B1203="Serviço",SUMIFS($H1204:H$1539,$C1204:C$1539,$C1203),B1203="Insumo",F1203*G1203,B1203="Etapa","")</f>
        <v>688.68</v>
      </c>
      <c r="I1203" s="408"/>
      <c r="J1203" s="61"/>
      <c r="K1203" s="61"/>
      <c r="L1203" s="61"/>
      <c r="M1203" s="61"/>
      <c r="N1203" s="61"/>
      <c r="O1203" s="61"/>
      <c r="P1203" s="61"/>
      <c r="Q1203" s="61"/>
      <c r="R1203" s="61"/>
      <c r="S1203" s="61"/>
      <c r="T1203" s="61"/>
      <c r="U1203" s="61"/>
      <c r="V1203" s="61"/>
      <c r="W1203" s="61"/>
      <c r="X1203" s="61"/>
      <c r="Y1203" s="61"/>
      <c r="Z1203" s="61"/>
    </row>
    <row r="1204" spans="1:26" ht="14.25" hidden="1" customHeight="1" outlineLevel="1" x14ac:dyDescent="0.3">
      <c r="A1204" s="406">
        <f t="shared" si="47"/>
        <v>1</v>
      </c>
      <c r="B1204" s="406" t="s">
        <v>593</v>
      </c>
      <c r="C1204" s="406" t="str">
        <f t="shared" si="45"/>
        <v>Acabamento de Registro Comum</v>
      </c>
      <c r="D1204" s="424" t="s">
        <v>1536</v>
      </c>
      <c r="E1204" s="407" t="e">
        <f>VLOOKUP(D1204,Insumos!$B$1:$C$15011,2,FALSE)</f>
        <v>#N/A</v>
      </c>
      <c r="F1204" s="425" t="s">
        <v>1522</v>
      </c>
      <c r="G1204" s="417" t="e">
        <f>VLOOKUP(D1204,Insumos!$B$1:$D$15011,3,FALSE)</f>
        <v>#N/A</v>
      </c>
      <c r="H1204" s="415">
        <f>_xlfn.IFS(B1204="Serviço",SUMIFS($H1205:H$1539,$C1205:C$1539,$C1204),B1204="Insumo",F1204*G1204,B1204="Etapa","")</f>
        <v>240.41</v>
      </c>
      <c r="I1204" s="426" t="s">
        <v>167</v>
      </c>
      <c r="J1204" s="61"/>
      <c r="K1204" s="61"/>
      <c r="L1204" s="61"/>
      <c r="M1204" s="61"/>
      <c r="N1204" s="61"/>
      <c r="O1204" s="61"/>
      <c r="P1204" s="61"/>
      <c r="Q1204" s="61"/>
      <c r="R1204" s="61"/>
      <c r="S1204" s="61"/>
      <c r="T1204" s="61"/>
      <c r="U1204" s="61"/>
      <c r="V1204" s="61"/>
      <c r="W1204" s="61"/>
      <c r="X1204" s="61"/>
      <c r="Y1204" s="61"/>
      <c r="Z1204" s="61"/>
    </row>
    <row r="1205" spans="1:26" ht="14.25" hidden="1" customHeight="1" outlineLevel="2" x14ac:dyDescent="0.3">
      <c r="A1205" s="406">
        <f t="shared" si="47"/>
        <v>1</v>
      </c>
      <c r="B1205" s="406" t="s">
        <v>1385</v>
      </c>
      <c r="C1205" s="406" t="str">
        <f t="shared" si="45"/>
        <v>Acabamento de Registro Comum</v>
      </c>
      <c r="D1205" s="406" t="s">
        <v>1153</v>
      </c>
      <c r="E1205" s="407" t="str">
        <f>VLOOKUP(D1205,Insumos!$B$1:$C$15011,2,FALSE)</f>
        <v>UN</v>
      </c>
      <c r="F1205" s="416">
        <v>1</v>
      </c>
      <c r="G1205" s="417">
        <f>VLOOKUP(D1205,Insumos!$B$1:$D$15011,3,FALSE)</f>
        <v>240.41</v>
      </c>
      <c r="H1205" s="415">
        <f>_xlfn.IFS(B1205="Serviço",SUMIFS($H1206:H$1539,$C1206:C$1539,$C1205),B1205="Insumo",F1205*G1205,B1205="Etapa","")</f>
        <v>240.41</v>
      </c>
      <c r="I1205" s="408"/>
      <c r="J1205" s="61"/>
      <c r="K1205" s="61"/>
      <c r="L1205" s="61"/>
      <c r="M1205" s="61"/>
      <c r="N1205" s="61"/>
      <c r="O1205" s="61"/>
      <c r="P1205" s="61"/>
      <c r="Q1205" s="61"/>
      <c r="R1205" s="61"/>
      <c r="S1205" s="61"/>
      <c r="T1205" s="61"/>
      <c r="U1205" s="61"/>
      <c r="V1205" s="61"/>
      <c r="W1205" s="61"/>
      <c r="X1205" s="61"/>
      <c r="Y1205" s="61"/>
      <c r="Z1205" s="61"/>
    </row>
    <row r="1206" spans="1:26" ht="14.25" hidden="1" customHeight="1" outlineLevel="1" x14ac:dyDescent="0.3">
      <c r="A1206" s="406">
        <f t="shared" si="47"/>
        <v>1</v>
      </c>
      <c r="B1206" s="406" t="s">
        <v>593</v>
      </c>
      <c r="C1206" s="406" t="str">
        <f t="shared" si="45"/>
        <v>Acabamento de Registro Pressão</v>
      </c>
      <c r="D1206" s="424" t="s">
        <v>1537</v>
      </c>
      <c r="E1206" s="407" t="e">
        <f>VLOOKUP(D1206,Insumos!$B$1:$C$15011,2,FALSE)</f>
        <v>#N/A</v>
      </c>
      <c r="F1206" s="425" t="s">
        <v>1522</v>
      </c>
      <c r="G1206" s="417" t="e">
        <f>VLOOKUP(D1206,Insumos!$B$1:$D$15011,3,FALSE)</f>
        <v>#N/A</v>
      </c>
      <c r="H1206" s="415">
        <f>_xlfn.IFS(B1206="Serviço",SUMIFS($H1207:H$1539,$C1207:C$1539,$C1206),B1206="Insumo",F1206*G1206,B1206="Etapa","")</f>
        <v>493.7</v>
      </c>
      <c r="I1206" s="426" t="s">
        <v>167</v>
      </c>
      <c r="J1206" s="61"/>
      <c r="K1206" s="61"/>
      <c r="L1206" s="61"/>
      <c r="M1206" s="61"/>
      <c r="N1206" s="61"/>
      <c r="O1206" s="61"/>
      <c r="P1206" s="61"/>
      <c r="Q1206" s="61"/>
      <c r="R1206" s="61"/>
      <c r="S1206" s="61"/>
      <c r="T1206" s="61"/>
      <c r="U1206" s="61"/>
      <c r="V1206" s="61"/>
      <c r="W1206" s="61"/>
      <c r="X1206" s="61"/>
      <c r="Y1206" s="61"/>
      <c r="Z1206" s="61"/>
    </row>
    <row r="1207" spans="1:26" ht="14.25" hidden="1" customHeight="1" outlineLevel="2" x14ac:dyDescent="0.3">
      <c r="A1207" s="406">
        <f t="shared" si="47"/>
        <v>1</v>
      </c>
      <c r="B1207" s="406" t="s">
        <v>1385</v>
      </c>
      <c r="C1207" s="406" t="str">
        <f t="shared" si="45"/>
        <v>Acabamento de Registro Pressão</v>
      </c>
      <c r="D1207" s="406" t="s">
        <v>1152</v>
      </c>
      <c r="E1207" s="407" t="str">
        <f>VLOOKUP(D1207,Insumos!$B$1:$C$15011,2,FALSE)</f>
        <v>UN</v>
      </c>
      <c r="F1207" s="416">
        <v>1</v>
      </c>
      <c r="G1207" s="417">
        <f>VLOOKUP(D1207,Insumos!$B$1:$D$15011,3,FALSE)</f>
        <v>493.7</v>
      </c>
      <c r="H1207" s="415">
        <f>_xlfn.IFS(B1207="Serviço",SUMIFS($H1208:H$1539,$C1208:C$1539,$C1207),B1207="Insumo",F1207*G1207,B1207="Etapa","")</f>
        <v>493.7</v>
      </c>
      <c r="I1207" s="408"/>
      <c r="J1207" s="61"/>
      <c r="K1207" s="61"/>
      <c r="L1207" s="61"/>
      <c r="M1207" s="61"/>
      <c r="N1207" s="61"/>
      <c r="O1207" s="61"/>
      <c r="P1207" s="61"/>
      <c r="Q1207" s="61"/>
      <c r="R1207" s="61"/>
      <c r="S1207" s="61"/>
      <c r="T1207" s="61"/>
      <c r="U1207" s="61"/>
      <c r="V1207" s="61"/>
      <c r="W1207" s="61"/>
      <c r="X1207" s="61"/>
      <c r="Y1207" s="61"/>
      <c r="Z1207" s="61"/>
    </row>
    <row r="1208" spans="1:26" ht="14.25" hidden="1" customHeight="1" outlineLevel="1" x14ac:dyDescent="0.3">
      <c r="A1208" s="406">
        <f t="shared" si="47"/>
        <v>1</v>
      </c>
      <c r="B1208" s="406" t="s">
        <v>593</v>
      </c>
      <c r="C1208" s="406" t="str">
        <f t="shared" si="45"/>
        <v>Exaustor mecânico</v>
      </c>
      <c r="D1208" s="424" t="s">
        <v>1538</v>
      </c>
      <c r="E1208" s="407" t="e">
        <f>VLOOKUP(D1208,Insumos!$B$1:$C$15011,2,FALSE)</f>
        <v>#N/A</v>
      </c>
      <c r="F1208" s="425" t="s">
        <v>1522</v>
      </c>
      <c r="G1208" s="417" t="e">
        <f>VLOOKUP(D1208,Insumos!$B$1:$D$15011,3,FALSE)</f>
        <v>#N/A</v>
      </c>
      <c r="H1208" s="415">
        <f>_xlfn.IFS(B1208="Serviço",SUMIFS($H1209:H$1539,$C1209:C$1539,$C1208),B1208="Insumo",F1208*G1208,B1208="Etapa","")</f>
        <v>900</v>
      </c>
      <c r="I1208" s="426" t="s">
        <v>167</v>
      </c>
      <c r="J1208" s="61"/>
      <c r="K1208" s="61"/>
      <c r="L1208" s="61"/>
      <c r="M1208" s="61"/>
      <c r="N1208" s="61"/>
      <c r="O1208" s="61"/>
      <c r="P1208" s="61"/>
      <c r="Q1208" s="61"/>
      <c r="R1208" s="61"/>
      <c r="S1208" s="61"/>
      <c r="T1208" s="61"/>
      <c r="U1208" s="61"/>
      <c r="V1208" s="61"/>
      <c r="W1208" s="61"/>
      <c r="X1208" s="61"/>
      <c r="Y1208" s="61"/>
      <c r="Z1208" s="61"/>
    </row>
    <row r="1209" spans="1:26" ht="14.25" hidden="1" customHeight="1" outlineLevel="2" x14ac:dyDescent="0.3">
      <c r="A1209" s="406">
        <f t="shared" si="47"/>
        <v>1</v>
      </c>
      <c r="B1209" s="406" t="s">
        <v>1385</v>
      </c>
      <c r="C1209" s="406" t="str">
        <f t="shared" si="45"/>
        <v>Exaustor mecânico</v>
      </c>
      <c r="D1209" s="406" t="s">
        <v>1141</v>
      </c>
      <c r="E1209" s="407" t="str">
        <f>VLOOKUP(D1209,Insumos!$B$1:$C$15011,2,FALSE)</f>
        <v>UN</v>
      </c>
      <c r="F1209" s="416">
        <v>1</v>
      </c>
      <c r="G1209" s="417">
        <f>VLOOKUP(D1209,Insumos!$B$1:$D$15011,3,FALSE)</f>
        <v>900</v>
      </c>
      <c r="H1209" s="415">
        <f>_xlfn.IFS(B1209="Serviço",SUMIFS($H1210:H$1539,$C1210:C$1539,$C1209),B1209="Insumo",F1209*G1209,B1209="Etapa","")</f>
        <v>900</v>
      </c>
      <c r="I1209" s="408"/>
      <c r="J1209" s="61"/>
      <c r="K1209" s="61"/>
      <c r="L1209" s="61"/>
      <c r="M1209" s="61"/>
      <c r="N1209" s="61"/>
      <c r="O1209" s="61"/>
      <c r="P1209" s="61"/>
      <c r="Q1209" s="61"/>
      <c r="R1209" s="61"/>
      <c r="S1209" s="61"/>
      <c r="T1209" s="61"/>
      <c r="U1209" s="61"/>
      <c r="V1209" s="61"/>
      <c r="W1209" s="61"/>
      <c r="X1209" s="61"/>
      <c r="Y1209" s="61"/>
      <c r="Z1209" s="61"/>
    </row>
    <row r="1210" spans="1:26" ht="14.25" hidden="1" customHeight="1" outlineLevel="1" x14ac:dyDescent="0.3">
      <c r="A1210" s="406">
        <f t="shared" si="47"/>
        <v>1</v>
      </c>
      <c r="B1210" s="406" t="s">
        <v>593</v>
      </c>
      <c r="C1210" s="406" t="str">
        <f t="shared" si="45"/>
        <v>Barra de apoio PNE</v>
      </c>
      <c r="D1210" s="424" t="s">
        <v>1539</v>
      </c>
      <c r="E1210" s="407" t="e">
        <f>VLOOKUP(D1210,Insumos!$B$1:$C$15011,2,FALSE)</f>
        <v>#N/A</v>
      </c>
      <c r="F1210" s="425" t="s">
        <v>1522</v>
      </c>
      <c r="G1210" s="417" t="e">
        <f>VLOOKUP(D1210,Insumos!$B$1:$D$15011,3,FALSE)</f>
        <v>#N/A</v>
      </c>
      <c r="H1210" s="415">
        <f>_xlfn.IFS(B1210="Serviço",SUMIFS($H1211:H$1539,$C1211:C$1539,$C1210),B1210="Insumo",F1210*G1210,B1210="Etapa","")</f>
        <v>84.8</v>
      </c>
      <c r="I1210" s="426" t="s">
        <v>167</v>
      </c>
      <c r="J1210" s="61"/>
      <c r="K1210" s="61"/>
      <c r="L1210" s="61"/>
      <c r="M1210" s="61"/>
      <c r="N1210" s="61"/>
      <c r="O1210" s="61"/>
      <c r="P1210" s="61"/>
      <c r="Q1210" s="61"/>
      <c r="R1210" s="61"/>
      <c r="S1210" s="61"/>
      <c r="T1210" s="61"/>
      <c r="U1210" s="61"/>
      <c r="V1210" s="61"/>
      <c r="W1210" s="61"/>
      <c r="X1210" s="61"/>
      <c r="Y1210" s="61"/>
      <c r="Z1210" s="61"/>
    </row>
    <row r="1211" spans="1:26" ht="14.25" hidden="1" customHeight="1" outlineLevel="2" x14ac:dyDescent="0.3">
      <c r="A1211" s="406">
        <f t="shared" si="47"/>
        <v>1</v>
      </c>
      <c r="B1211" s="406" t="s">
        <v>1385</v>
      </c>
      <c r="C1211" s="406" t="str">
        <f t="shared" si="45"/>
        <v>Barra de apoio PNE</v>
      </c>
      <c r="D1211" s="406" t="s">
        <v>1154</v>
      </c>
      <c r="E1211" s="407" t="str">
        <f>VLOOKUP(D1211,Insumos!$B$1:$C$15011,2,FALSE)</f>
        <v>UN</v>
      </c>
      <c r="F1211" s="416">
        <v>1</v>
      </c>
      <c r="G1211" s="417">
        <f>VLOOKUP(D1211,Insumos!$B$1:$D$15011,3,FALSE)</f>
        <v>84.8</v>
      </c>
      <c r="H1211" s="415">
        <f>_xlfn.IFS(B1211="Serviço",SUMIFS($H1212:H$1539,$C1212:C$1539,$C1211),B1211="Insumo",F1211*G1211,B1211="Etapa","")</f>
        <v>84.8</v>
      </c>
      <c r="I1211" s="408"/>
      <c r="J1211" s="61"/>
      <c r="K1211" s="61"/>
      <c r="L1211" s="61"/>
      <c r="M1211" s="61"/>
      <c r="N1211" s="61"/>
      <c r="O1211" s="61"/>
      <c r="P1211" s="61"/>
      <c r="Q1211" s="61"/>
      <c r="R1211" s="61"/>
      <c r="S1211" s="61"/>
      <c r="T1211" s="61"/>
      <c r="U1211" s="61"/>
      <c r="V1211" s="61"/>
      <c r="W1211" s="61"/>
      <c r="X1211" s="61"/>
      <c r="Y1211" s="61"/>
      <c r="Z1211" s="61"/>
    </row>
    <row r="1212" spans="1:26" ht="14.25" hidden="1" customHeight="1" outlineLevel="1" x14ac:dyDescent="0.3">
      <c r="A1212" s="406">
        <f t="shared" si="47"/>
        <v>1</v>
      </c>
      <c r="B1212" s="406" t="s">
        <v>593</v>
      </c>
      <c r="C1212" s="406" t="str">
        <f t="shared" si="45"/>
        <v>Chuveiro Elétrico</v>
      </c>
      <c r="D1212" s="424" t="s">
        <v>1540</v>
      </c>
      <c r="E1212" s="407" t="e">
        <f>VLOOKUP(D1212,Insumos!$B$1:$C$15011,2,FALSE)</f>
        <v>#N/A</v>
      </c>
      <c r="F1212" s="425" t="s">
        <v>1522</v>
      </c>
      <c r="G1212" s="417" t="e">
        <f>VLOOKUP(D1212,Insumos!$B$1:$D$15011,3,FALSE)</f>
        <v>#N/A</v>
      </c>
      <c r="H1212" s="415">
        <f>_xlfn.IFS(B1212="Serviço",SUMIFS($H1213:H$1539,$C1213:C$1539,$C1212),B1212="Insumo",F1212*G1212,B1212="Etapa","")</f>
        <v>660</v>
      </c>
      <c r="I1212" s="426" t="s">
        <v>167</v>
      </c>
      <c r="J1212" s="61"/>
      <c r="K1212" s="61"/>
      <c r="L1212" s="61"/>
      <c r="M1212" s="61"/>
      <c r="N1212" s="61"/>
      <c r="O1212" s="61"/>
      <c r="P1212" s="61"/>
      <c r="Q1212" s="61"/>
      <c r="R1212" s="61"/>
      <c r="S1212" s="61"/>
      <c r="T1212" s="61"/>
      <c r="U1212" s="61"/>
      <c r="V1212" s="61"/>
      <c r="W1212" s="61"/>
      <c r="X1212" s="61"/>
      <c r="Y1212" s="61"/>
      <c r="Z1212" s="61"/>
    </row>
    <row r="1213" spans="1:26" ht="14.25" hidden="1" customHeight="1" outlineLevel="2" x14ac:dyDescent="0.3">
      <c r="A1213" s="406">
        <f t="shared" si="47"/>
        <v>1</v>
      </c>
      <c r="B1213" s="406" t="s">
        <v>1385</v>
      </c>
      <c r="C1213" s="406" t="str">
        <f t="shared" si="45"/>
        <v>Chuveiro Elétrico</v>
      </c>
      <c r="D1213" s="406" t="s">
        <v>1133</v>
      </c>
      <c r="E1213" s="407" t="str">
        <f>VLOOKUP(D1213,Insumos!$B$1:$C$15011,2,FALSE)</f>
        <v>UN</v>
      </c>
      <c r="F1213" s="416">
        <v>1</v>
      </c>
      <c r="G1213" s="417">
        <f>VLOOKUP(D1213,Insumos!$B$1:$D$15011,3,FALSE)</f>
        <v>660</v>
      </c>
      <c r="H1213" s="415">
        <f>_xlfn.IFS(B1213="Serviço",SUMIFS($H1214:H$1539,$C1214:C$1539,$C1213),B1213="Insumo",F1213*G1213,B1213="Etapa","")</f>
        <v>660</v>
      </c>
      <c r="I1213" s="408"/>
      <c r="J1213" s="61"/>
      <c r="K1213" s="61"/>
      <c r="L1213" s="61"/>
      <c r="M1213" s="61"/>
      <c r="N1213" s="61"/>
      <c r="O1213" s="61"/>
      <c r="P1213" s="61"/>
      <c r="Q1213" s="61"/>
      <c r="R1213" s="61"/>
      <c r="S1213" s="61"/>
      <c r="T1213" s="61"/>
      <c r="U1213" s="61"/>
      <c r="V1213" s="61"/>
      <c r="W1213" s="61"/>
      <c r="X1213" s="61"/>
      <c r="Y1213" s="61"/>
      <c r="Z1213" s="61"/>
    </row>
    <row r="1214" spans="1:26" ht="14.25" hidden="1" customHeight="1" outlineLevel="1" x14ac:dyDescent="0.3">
      <c r="A1214" s="406">
        <f t="shared" si="47"/>
        <v>1</v>
      </c>
      <c r="B1214" s="406" t="s">
        <v>593</v>
      </c>
      <c r="C1214" s="406" t="str">
        <f t="shared" si="45"/>
        <v>Chuveiro Monocromado</v>
      </c>
      <c r="D1214" s="424" t="s">
        <v>1541</v>
      </c>
      <c r="E1214" s="407" t="e">
        <f>VLOOKUP(D1214,Insumos!$B$1:$C$15011,2,FALSE)</f>
        <v>#N/A</v>
      </c>
      <c r="F1214" s="425" t="s">
        <v>1522</v>
      </c>
      <c r="G1214" s="417" t="e">
        <f>VLOOKUP(D1214,Insumos!$B$1:$D$15011,3,FALSE)</f>
        <v>#N/A</v>
      </c>
      <c r="H1214" s="415">
        <f>_xlfn.IFS(B1214="Serviço",SUMIFS($H1215:H$1539,$C1215:C$1539,$C1214),B1214="Insumo",F1214*G1214,B1214="Etapa","")</f>
        <v>970</v>
      </c>
      <c r="I1214" s="426" t="s">
        <v>167</v>
      </c>
      <c r="J1214" s="61"/>
      <c r="K1214" s="61"/>
      <c r="L1214" s="61"/>
      <c r="M1214" s="61"/>
      <c r="N1214" s="61"/>
      <c r="O1214" s="61"/>
      <c r="P1214" s="61"/>
      <c r="Q1214" s="61"/>
      <c r="R1214" s="61"/>
      <c r="S1214" s="61"/>
      <c r="T1214" s="61"/>
      <c r="U1214" s="61"/>
      <c r="V1214" s="61"/>
      <c r="W1214" s="61"/>
      <c r="X1214" s="61"/>
      <c r="Y1214" s="61"/>
      <c r="Z1214" s="61"/>
    </row>
    <row r="1215" spans="1:26" ht="14.25" hidden="1" customHeight="1" outlineLevel="2" x14ac:dyDescent="0.3">
      <c r="A1215" s="406">
        <f t="shared" si="47"/>
        <v>1</v>
      </c>
      <c r="B1215" s="406" t="s">
        <v>1385</v>
      </c>
      <c r="C1215" s="406" t="str">
        <f t="shared" si="45"/>
        <v>Chuveiro Monocromado</v>
      </c>
      <c r="D1215" s="406" t="s">
        <v>1129</v>
      </c>
      <c r="E1215" s="407" t="str">
        <f>VLOOKUP(D1215,Insumos!$B$1:$C$15011,2,FALSE)</f>
        <v>UN</v>
      </c>
      <c r="F1215" s="416">
        <v>1</v>
      </c>
      <c r="G1215" s="417">
        <f>VLOOKUP(D1215,Insumos!$B$1:$D$15011,3,FALSE)</f>
        <v>970</v>
      </c>
      <c r="H1215" s="415">
        <f>_xlfn.IFS(B1215="Serviço",SUMIFS($H1216:H$1539,$C1216:C$1539,$C1215),B1215="Insumo",F1215*G1215,B1215="Etapa","")</f>
        <v>970</v>
      </c>
      <c r="I1215" s="408"/>
      <c r="J1215" s="61"/>
      <c r="K1215" s="61"/>
      <c r="L1215" s="61"/>
      <c r="M1215" s="61"/>
      <c r="N1215" s="61"/>
      <c r="O1215" s="61"/>
      <c r="P1215" s="61"/>
      <c r="Q1215" s="61"/>
      <c r="R1215" s="61"/>
      <c r="S1215" s="61"/>
      <c r="T1215" s="61"/>
      <c r="U1215" s="61"/>
      <c r="V1215" s="61"/>
      <c r="W1215" s="61"/>
      <c r="X1215" s="61"/>
      <c r="Y1215" s="61"/>
      <c r="Z1215" s="61"/>
    </row>
    <row r="1216" spans="1:26" ht="14.25" hidden="1" customHeight="1" outlineLevel="1" x14ac:dyDescent="0.3">
      <c r="A1216" s="406">
        <f t="shared" si="47"/>
        <v>1</v>
      </c>
      <c r="B1216" s="406" t="s">
        <v>593</v>
      </c>
      <c r="C1216" s="406" t="str">
        <f t="shared" si="45"/>
        <v>Ducha</v>
      </c>
      <c r="D1216" s="424" t="s">
        <v>1542</v>
      </c>
      <c r="E1216" s="407" t="e">
        <f>VLOOKUP(D1216,Insumos!$B$1:$C$15011,2,FALSE)</f>
        <v>#N/A</v>
      </c>
      <c r="F1216" s="425" t="s">
        <v>1522</v>
      </c>
      <c r="G1216" s="417" t="e">
        <f>VLOOKUP(D1216,Insumos!$B$1:$D$15011,3,FALSE)</f>
        <v>#N/A</v>
      </c>
      <c r="H1216" s="415">
        <f>_xlfn.IFS(B1216="Serviço",SUMIFS($H1217:H$1539,$C1217:C$1539,$C1216),B1216="Insumo",F1216*G1216,B1216="Etapa","")</f>
        <v>1196.32</v>
      </c>
      <c r="I1216" s="426" t="s">
        <v>167</v>
      </c>
      <c r="J1216" s="61"/>
      <c r="K1216" s="61"/>
      <c r="L1216" s="61"/>
      <c r="M1216" s="61"/>
      <c r="N1216" s="61"/>
      <c r="O1216" s="61"/>
      <c r="P1216" s="61"/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</row>
    <row r="1217" spans="1:26" ht="14.25" hidden="1" customHeight="1" outlineLevel="2" x14ac:dyDescent="0.3">
      <c r="A1217" s="406">
        <f t="shared" si="47"/>
        <v>1</v>
      </c>
      <c r="B1217" s="406" t="s">
        <v>1385</v>
      </c>
      <c r="C1217" s="406" t="str">
        <f t="shared" si="45"/>
        <v>Ducha</v>
      </c>
      <c r="D1217" s="406" t="s">
        <v>1135</v>
      </c>
      <c r="E1217" s="407" t="str">
        <f>VLOOKUP(D1217,Insumos!$B$1:$C$15011,2,FALSE)</f>
        <v>UN</v>
      </c>
      <c r="F1217" s="416">
        <v>1</v>
      </c>
      <c r="G1217" s="417">
        <f>VLOOKUP(D1217,Insumos!$B$1:$D$15011,3,FALSE)</f>
        <v>1196.32</v>
      </c>
      <c r="H1217" s="415">
        <f>_xlfn.IFS(B1217="Serviço",SUMIFS($H1218:H$1539,$C1218:C$1539,$C1217),B1217="Insumo",F1217*G1217,B1217="Etapa","")</f>
        <v>1196.32</v>
      </c>
      <c r="I1217" s="408"/>
      <c r="J1217" s="61"/>
      <c r="K1217" s="61"/>
      <c r="L1217" s="61"/>
      <c r="M1217" s="61"/>
      <c r="N1217" s="61"/>
      <c r="O1217" s="61"/>
      <c r="P1217" s="61"/>
      <c r="Q1217" s="61"/>
      <c r="R1217" s="61"/>
      <c r="S1217" s="61"/>
      <c r="T1217" s="61"/>
      <c r="U1217" s="61"/>
      <c r="V1217" s="61"/>
      <c r="W1217" s="61"/>
      <c r="X1217" s="61"/>
      <c r="Y1217" s="61"/>
      <c r="Z1217" s="61"/>
    </row>
    <row r="1218" spans="1:26" ht="14.25" hidden="1" customHeight="1" outlineLevel="1" x14ac:dyDescent="0.3">
      <c r="A1218" s="406">
        <f t="shared" si="47"/>
        <v>1</v>
      </c>
      <c r="B1218" s="406" t="s">
        <v>593</v>
      </c>
      <c r="C1218" s="406" t="str">
        <f t="shared" si="45"/>
        <v>Acessórios de Banheiro/Lavabo</v>
      </c>
      <c r="D1218" s="424" t="s">
        <v>1543</v>
      </c>
      <c r="E1218" s="407" t="e">
        <f>VLOOKUP(D1218,Insumos!$B$1:$C$15011,2,FALSE)</f>
        <v>#N/A</v>
      </c>
      <c r="F1218" s="425" t="s">
        <v>1522</v>
      </c>
      <c r="G1218" s="417" t="e">
        <f>VLOOKUP(D1218,Insumos!$B$1:$D$15011,3,FALSE)</f>
        <v>#N/A</v>
      </c>
      <c r="H1218" s="415">
        <f>_xlfn.IFS(B1218="Serviço",SUMIFS($H1219:H$1539,$C1219:C$1539,$C1218),B1218="Insumo",F1218*G1218,B1218="Etapa","")</f>
        <v>1183.51</v>
      </c>
      <c r="I1218" s="426" t="s">
        <v>167</v>
      </c>
      <c r="J1218" s="61"/>
      <c r="K1218" s="61"/>
      <c r="L1218" s="61"/>
      <c r="M1218" s="61"/>
      <c r="N1218" s="61"/>
      <c r="O1218" s="61"/>
      <c r="P1218" s="61"/>
      <c r="Q1218" s="61"/>
      <c r="R1218" s="61"/>
      <c r="S1218" s="61"/>
      <c r="T1218" s="61"/>
      <c r="U1218" s="61"/>
      <c r="V1218" s="61"/>
      <c r="W1218" s="61"/>
      <c r="X1218" s="61"/>
      <c r="Y1218" s="61"/>
      <c r="Z1218" s="61"/>
    </row>
    <row r="1219" spans="1:26" ht="14.25" hidden="1" customHeight="1" outlineLevel="2" x14ac:dyDescent="0.3">
      <c r="A1219" s="406">
        <f t="shared" si="47"/>
        <v>1</v>
      </c>
      <c r="B1219" s="406" t="s">
        <v>1385</v>
      </c>
      <c r="C1219" s="406" t="str">
        <f t="shared" si="45"/>
        <v>Acessórios de Banheiro/Lavabo</v>
      </c>
      <c r="D1219" s="406" t="s">
        <v>1160</v>
      </c>
      <c r="E1219" s="407" t="str">
        <f>VLOOKUP(D1219,Insumos!$B$1:$C$15011,2,FALSE)</f>
        <v>UN</v>
      </c>
      <c r="F1219" s="416">
        <v>1</v>
      </c>
      <c r="G1219" s="417">
        <f>VLOOKUP(D1219,Insumos!$B$1:$D$15011,3,FALSE)</f>
        <v>396.67</v>
      </c>
      <c r="H1219" s="415">
        <f>_xlfn.IFS(B1219="Serviço",SUMIFS($H1220:H$1539,$C1220:C$1539,$C1219),B1219="Insumo",F1219*G1219,B1219="Etapa","")</f>
        <v>396.67</v>
      </c>
      <c r="I1219" s="408"/>
      <c r="J1219" s="61"/>
      <c r="K1219" s="61"/>
      <c r="L1219" s="61"/>
      <c r="M1219" s="61"/>
      <c r="N1219" s="61"/>
      <c r="O1219" s="61"/>
      <c r="P1219" s="61"/>
      <c r="Q1219" s="61"/>
      <c r="R1219" s="61"/>
      <c r="S1219" s="61"/>
      <c r="T1219" s="61"/>
      <c r="U1219" s="61"/>
      <c r="V1219" s="61"/>
      <c r="W1219" s="61"/>
      <c r="X1219" s="61"/>
      <c r="Y1219" s="61"/>
      <c r="Z1219" s="61"/>
    </row>
    <row r="1220" spans="1:26" ht="14.25" hidden="1" customHeight="1" outlineLevel="2" x14ac:dyDescent="0.3">
      <c r="A1220" s="406">
        <f t="shared" si="47"/>
        <v>1</v>
      </c>
      <c r="B1220" s="406" t="s">
        <v>1385</v>
      </c>
      <c r="C1220" s="406" t="str">
        <f t="shared" si="45"/>
        <v>Acessórios de Banheiro/Lavabo</v>
      </c>
      <c r="D1220" s="406" t="s">
        <v>1156</v>
      </c>
      <c r="E1220" s="407" t="str">
        <f>VLOOKUP(D1220,Insumos!$B$1:$C$15011,2,FALSE)</f>
        <v>UN</v>
      </c>
      <c r="F1220" s="416">
        <v>1</v>
      </c>
      <c r="G1220" s="417">
        <f>VLOOKUP(D1220,Insumos!$B$1:$D$15011,3,FALSE)</f>
        <v>293</v>
      </c>
      <c r="H1220" s="415">
        <f>_xlfn.IFS(B1220="Serviço",SUMIFS($H1221:H$1539,$C1221:C$1539,$C1220),B1220="Insumo",F1220*G1220,B1220="Etapa","")</f>
        <v>293</v>
      </c>
      <c r="I1220" s="408"/>
      <c r="J1220" s="61"/>
      <c r="K1220" s="61"/>
      <c r="L1220" s="61"/>
      <c r="M1220" s="61"/>
      <c r="N1220" s="61"/>
      <c r="O1220" s="61"/>
      <c r="P1220" s="61"/>
      <c r="Q1220" s="61"/>
      <c r="R1220" s="61"/>
      <c r="S1220" s="61"/>
      <c r="T1220" s="61"/>
      <c r="U1220" s="61"/>
      <c r="V1220" s="61"/>
      <c r="W1220" s="61"/>
      <c r="X1220" s="61"/>
      <c r="Y1220" s="61"/>
      <c r="Z1220" s="61"/>
    </row>
    <row r="1221" spans="1:26" ht="14.25" hidden="1" customHeight="1" outlineLevel="2" x14ac:dyDescent="0.3">
      <c r="A1221" s="406">
        <f t="shared" ref="A1221:A1284" si="48">COUNTIFS($D$2:$D$1438,D1221,$B$2:$B$1438,B1221)</f>
        <v>1</v>
      </c>
      <c r="B1221" s="406" t="s">
        <v>1385</v>
      </c>
      <c r="C1221" s="406" t="str">
        <f t="shared" si="45"/>
        <v>Acessórios de Banheiro/Lavabo</v>
      </c>
      <c r="D1221" s="406" t="s">
        <v>1164</v>
      </c>
      <c r="E1221" s="407" t="str">
        <f>VLOOKUP(D1221,Insumos!$B$1:$C$15011,2,FALSE)</f>
        <v>UN</v>
      </c>
      <c r="F1221" s="416">
        <v>1</v>
      </c>
      <c r="G1221" s="417">
        <f>VLOOKUP(D1221,Insumos!$B$1:$D$15011,3,FALSE)</f>
        <v>493.84</v>
      </c>
      <c r="H1221" s="415">
        <f>_xlfn.IFS(B1221="Serviço",SUMIFS($H1222:H$1539,$C1222:C$1539,$C1221),B1221="Insumo",F1221*G1221,B1221="Etapa","")</f>
        <v>493.84</v>
      </c>
      <c r="I1221" s="408"/>
      <c r="J1221" s="61"/>
      <c r="K1221" s="61"/>
      <c r="L1221" s="61"/>
      <c r="M1221" s="61"/>
      <c r="N1221" s="61"/>
      <c r="O1221" s="61"/>
      <c r="P1221" s="61"/>
      <c r="Q1221" s="61"/>
      <c r="R1221" s="61"/>
      <c r="S1221" s="61"/>
      <c r="T1221" s="61"/>
      <c r="U1221" s="61"/>
      <c r="V1221" s="61"/>
      <c r="W1221" s="61"/>
      <c r="X1221" s="61"/>
      <c r="Y1221" s="61"/>
      <c r="Z1221" s="61"/>
    </row>
    <row r="1222" spans="1:26" ht="14.25" hidden="1" customHeight="1" outlineLevel="1" x14ac:dyDescent="0.3">
      <c r="A1222" s="406">
        <f t="shared" si="48"/>
        <v>1</v>
      </c>
      <c r="B1222" s="406" t="s">
        <v>593</v>
      </c>
      <c r="C1222" s="406" t="str">
        <f t="shared" si="45"/>
        <v>Bancada em Granito para Lavatório</v>
      </c>
      <c r="D1222" s="424" t="s">
        <v>1544</v>
      </c>
      <c r="E1222" s="407" t="e">
        <f>VLOOKUP(D1222,Insumos!$B$1:$C$15011,2,FALSE)</f>
        <v>#N/A</v>
      </c>
      <c r="F1222" s="425" t="s">
        <v>1522</v>
      </c>
      <c r="G1222" s="417" t="e">
        <f>VLOOKUP(D1222,Insumos!$B$1:$D$15011,3,FALSE)</f>
        <v>#N/A</v>
      </c>
      <c r="H1222" s="415">
        <f>_xlfn.IFS(B1222="Serviço",SUMIFS($H1223:H$1539,$C1223:C$1539,$C1222),B1222="Insumo",F1222*G1222,B1222="Etapa","")</f>
        <v>750</v>
      </c>
      <c r="I1222" s="426" t="s">
        <v>167</v>
      </c>
      <c r="J1222" s="61"/>
      <c r="K1222" s="61"/>
      <c r="L1222" s="61"/>
      <c r="M1222" s="61"/>
      <c r="N1222" s="61"/>
      <c r="O1222" s="61"/>
      <c r="P1222" s="61"/>
      <c r="Q1222" s="61"/>
      <c r="R1222" s="61"/>
      <c r="S1222" s="61"/>
      <c r="T1222" s="61"/>
      <c r="U1222" s="61"/>
      <c r="V1222" s="61"/>
      <c r="W1222" s="61"/>
      <c r="X1222" s="61"/>
      <c r="Y1222" s="61"/>
      <c r="Z1222" s="61"/>
    </row>
    <row r="1223" spans="1:26" ht="18.75" hidden="1" customHeight="1" outlineLevel="2" x14ac:dyDescent="0.3">
      <c r="A1223" s="406">
        <f t="shared" si="48"/>
        <v>1</v>
      </c>
      <c r="B1223" s="406" t="s">
        <v>1385</v>
      </c>
      <c r="C1223" s="406" t="str">
        <f t="shared" si="45"/>
        <v>Bancada em Granito para Lavatório</v>
      </c>
      <c r="D1223" s="406" t="s">
        <v>1005</v>
      </c>
      <c r="E1223" s="407" t="str">
        <f>VLOOKUP(D1223,Insumos!$B$1:$C$15011,2,FALSE)</f>
        <v>M²</v>
      </c>
      <c r="F1223" s="416">
        <v>1</v>
      </c>
      <c r="G1223" s="417">
        <f>VLOOKUP(D1223,Insumos!$B$1:$D$15011,3,FALSE)</f>
        <v>750</v>
      </c>
      <c r="H1223" s="415">
        <f>_xlfn.IFS(B1223="Serviço",SUMIFS($H1224:H$1539,$C1224:C$1539,$C1223),B1223="Insumo",F1223*G1223,B1223="Etapa","")</f>
        <v>750</v>
      </c>
      <c r="I1223" s="408"/>
      <c r="J1223" s="61"/>
      <c r="K1223" s="61"/>
      <c r="L1223" s="61"/>
      <c r="M1223" s="61"/>
      <c r="N1223" s="61"/>
      <c r="O1223" s="61"/>
      <c r="P1223" s="61"/>
      <c r="Q1223" s="61"/>
      <c r="R1223" s="61"/>
      <c r="S1223" s="61"/>
      <c r="T1223" s="61"/>
      <c r="U1223" s="61"/>
      <c r="V1223" s="61"/>
      <c r="W1223" s="61"/>
      <c r="X1223" s="61"/>
      <c r="Y1223" s="61"/>
      <c r="Z1223" s="61"/>
    </row>
    <row r="1224" spans="1:26" ht="14.25" hidden="1" customHeight="1" outlineLevel="1" x14ac:dyDescent="0.3">
      <c r="A1224" s="406">
        <f t="shared" si="48"/>
        <v>1</v>
      </c>
      <c r="B1224" s="406" t="s">
        <v>593</v>
      </c>
      <c r="C1224" s="406" t="str">
        <f t="shared" si="45"/>
        <v>Bancada em Granito para Pia</v>
      </c>
      <c r="D1224" s="424" t="s">
        <v>902</v>
      </c>
      <c r="E1224" s="407" t="e">
        <f>VLOOKUP(D1224,Insumos!$B$1:$C$15011,2,FALSE)</f>
        <v>#N/A</v>
      </c>
      <c r="F1224" s="425" t="s">
        <v>1522</v>
      </c>
      <c r="G1224" s="417" t="e">
        <f>VLOOKUP(D1224,Insumos!$B$1:$D$15011,3,FALSE)</f>
        <v>#N/A</v>
      </c>
      <c r="H1224" s="415">
        <f>_xlfn.IFS(B1224="Serviço",SUMIFS($H1225:H$1539,$C1225:C$1539,$C1224),B1224="Insumo",F1224*G1224,B1224="Etapa","")</f>
        <v>750</v>
      </c>
      <c r="I1224" s="426" t="s">
        <v>167</v>
      </c>
      <c r="J1224" s="61"/>
      <c r="K1224" s="61"/>
      <c r="L1224" s="61"/>
      <c r="M1224" s="61"/>
      <c r="N1224" s="61"/>
      <c r="O1224" s="61"/>
      <c r="P1224" s="61"/>
      <c r="Q1224" s="61"/>
      <c r="R1224" s="61"/>
      <c r="S1224" s="61"/>
      <c r="T1224" s="61"/>
      <c r="U1224" s="61"/>
      <c r="V1224" s="61"/>
      <c r="W1224" s="61"/>
      <c r="X1224" s="61"/>
      <c r="Y1224" s="61"/>
      <c r="Z1224" s="61"/>
    </row>
    <row r="1225" spans="1:26" ht="14.25" hidden="1" customHeight="1" outlineLevel="2" x14ac:dyDescent="0.3">
      <c r="A1225" s="406">
        <f t="shared" si="48"/>
        <v>1</v>
      </c>
      <c r="B1225" s="406" t="s">
        <v>1385</v>
      </c>
      <c r="C1225" s="406" t="str">
        <f t="shared" si="45"/>
        <v>Bancada em Granito para Pia</v>
      </c>
      <c r="D1225" s="406" t="s">
        <v>1008</v>
      </c>
      <c r="E1225" s="407" t="str">
        <f>VLOOKUP(D1225,Insumos!$B$1:$C$15011,2,FALSE)</f>
        <v>M²</v>
      </c>
      <c r="F1225" s="416">
        <v>1</v>
      </c>
      <c r="G1225" s="417">
        <f>VLOOKUP(D1225,Insumos!$B$1:$D$15011,3,FALSE)</f>
        <v>750</v>
      </c>
      <c r="H1225" s="415">
        <f>_xlfn.IFS(B1225="Serviço",SUMIFS($H1226:H$1539,$C1226:C$1539,$C1225),B1225="Insumo",F1225*G1225,B1225="Etapa","")</f>
        <v>750</v>
      </c>
      <c r="I1225" s="408"/>
      <c r="J1225" s="61"/>
      <c r="K1225" s="61"/>
      <c r="L1225" s="61"/>
      <c r="M1225" s="61"/>
      <c r="N1225" s="61"/>
      <c r="O1225" s="61"/>
      <c r="P1225" s="61"/>
      <c r="Q1225" s="61"/>
      <c r="R1225" s="61"/>
      <c r="S1225" s="61"/>
      <c r="T1225" s="61"/>
      <c r="U1225" s="61"/>
      <c r="V1225" s="61"/>
      <c r="W1225" s="61"/>
      <c r="X1225" s="61"/>
      <c r="Y1225" s="61"/>
      <c r="Z1225" s="61"/>
    </row>
    <row r="1226" spans="1:26" ht="14.25" hidden="1" customHeight="1" outlineLevel="1" x14ac:dyDescent="0.3">
      <c r="A1226" s="406">
        <f t="shared" si="48"/>
        <v>1</v>
      </c>
      <c r="B1226" s="406" t="s">
        <v>593</v>
      </c>
      <c r="C1226" s="406" t="str">
        <f t="shared" si="45"/>
        <v>Bancada em Granito para Tanques</v>
      </c>
      <c r="D1226" s="424" t="s">
        <v>1545</v>
      </c>
      <c r="E1226" s="407" t="e">
        <f>VLOOKUP(D1226,Insumos!$B$1:$C$15011,2,FALSE)</f>
        <v>#N/A</v>
      </c>
      <c r="F1226" s="425" t="s">
        <v>1522</v>
      </c>
      <c r="G1226" s="417" t="e">
        <f>VLOOKUP(D1226,Insumos!$B$1:$D$15011,3,FALSE)</f>
        <v>#N/A</v>
      </c>
      <c r="H1226" s="415">
        <f>_xlfn.IFS(B1226="Serviço",SUMIFS($H1227:H$1539,$C1227:C$1539,$C1226),B1226="Insumo",F1226*G1226,B1226="Etapa","")</f>
        <v>750</v>
      </c>
      <c r="I1226" s="426" t="s">
        <v>167</v>
      </c>
      <c r="J1226" s="61"/>
      <c r="K1226" s="61"/>
      <c r="L1226" s="61"/>
      <c r="M1226" s="61"/>
      <c r="N1226" s="61"/>
      <c r="O1226" s="61"/>
      <c r="P1226" s="61"/>
      <c r="Q1226" s="61"/>
      <c r="R1226" s="61"/>
      <c r="S1226" s="61"/>
      <c r="T1226" s="61"/>
      <c r="U1226" s="61"/>
      <c r="V1226" s="61"/>
      <c r="W1226" s="61"/>
      <c r="X1226" s="61"/>
      <c r="Y1226" s="61"/>
      <c r="Z1226" s="61"/>
    </row>
    <row r="1227" spans="1:26" ht="14.25" hidden="1" customHeight="1" outlineLevel="2" x14ac:dyDescent="0.3">
      <c r="A1227" s="406">
        <f t="shared" si="48"/>
        <v>1</v>
      </c>
      <c r="B1227" s="406" t="s">
        <v>1385</v>
      </c>
      <c r="C1227" s="406" t="str">
        <f t="shared" si="45"/>
        <v>Bancada em Granito para Tanques</v>
      </c>
      <c r="D1227" s="406" t="s">
        <v>1009</v>
      </c>
      <c r="E1227" s="407" t="str">
        <f>VLOOKUP(D1227,Insumos!$B$1:$C$15011,2,FALSE)</f>
        <v>M²</v>
      </c>
      <c r="F1227" s="416">
        <v>1</v>
      </c>
      <c r="G1227" s="417">
        <f>VLOOKUP(D1227,Insumos!$B$1:$D$15011,3,FALSE)</f>
        <v>750</v>
      </c>
      <c r="H1227" s="415">
        <f>_xlfn.IFS(B1227="Serviço",SUMIFS($H1228:H$1539,$C1228:C$1539,$C1227),B1227="Insumo",F1227*G1227,B1227="Etapa","")</f>
        <v>750</v>
      </c>
      <c r="I1227" s="408"/>
      <c r="J1227" s="61"/>
      <c r="K1227" s="61"/>
      <c r="L1227" s="61"/>
      <c r="M1227" s="61"/>
      <c r="N1227" s="61"/>
      <c r="O1227" s="61"/>
      <c r="P1227" s="61"/>
      <c r="Q1227" s="61"/>
      <c r="R1227" s="61"/>
      <c r="S1227" s="61"/>
      <c r="T1227" s="61"/>
      <c r="U1227" s="61"/>
      <c r="V1227" s="61"/>
      <c r="W1227" s="61"/>
      <c r="X1227" s="61"/>
      <c r="Y1227" s="61"/>
      <c r="Z1227" s="61"/>
    </row>
    <row r="1228" spans="1:26" ht="14.25" customHeight="1" x14ac:dyDescent="0.3">
      <c r="A1228" s="413">
        <f t="shared" si="48"/>
        <v>1</v>
      </c>
      <c r="B1228" s="413" t="s">
        <v>591</v>
      </c>
      <c r="C1228" s="413" t="str">
        <f t="shared" si="45"/>
        <v>Bancada em Granito para Tanques</v>
      </c>
      <c r="D1228" s="413" t="s">
        <v>1546</v>
      </c>
      <c r="E1228" s="407" t="e">
        <f>VLOOKUP(D1228,Insumos!$B$1:$C$15011,2,FALSE)</f>
        <v>#N/A</v>
      </c>
      <c r="F1228" s="415"/>
      <c r="G1228" s="417" t="e">
        <f>VLOOKUP(D1228,Insumos!$B$1:$D$15011,3,FALSE)</f>
        <v>#N/A</v>
      </c>
      <c r="H1228" s="415" t="str">
        <f>_xlfn.IFS(B1228="Serviço",SUMIFS($H1229:H$1539,$C1229:C$1539,$C1228),B1228="Insumo",F1228*G1228,B1228="Etapa","")</f>
        <v/>
      </c>
      <c r="I1228" s="415"/>
      <c r="J1228" s="61"/>
      <c r="K1228" s="61"/>
      <c r="L1228" s="61"/>
      <c r="M1228" s="61"/>
      <c r="N1228" s="61"/>
      <c r="O1228" s="61"/>
      <c r="P1228" s="61"/>
      <c r="Q1228" s="61"/>
      <c r="R1228" s="61"/>
      <c r="S1228" s="61"/>
      <c r="T1228" s="61"/>
      <c r="U1228" s="61"/>
      <c r="V1228" s="61"/>
      <c r="W1228" s="61"/>
      <c r="X1228" s="61"/>
      <c r="Y1228" s="61"/>
      <c r="Z1228" s="61"/>
    </row>
    <row r="1229" spans="1:26" ht="14.25" customHeight="1" outlineLevel="1" x14ac:dyDescent="0.3">
      <c r="A1229" s="406">
        <f t="shared" si="48"/>
        <v>1</v>
      </c>
      <c r="B1229" s="406" t="s">
        <v>593</v>
      </c>
      <c r="C1229" s="406" t="str">
        <f t="shared" si="45"/>
        <v>Pergolado</v>
      </c>
      <c r="D1229" s="406" t="s">
        <v>1547</v>
      </c>
      <c r="E1229" s="407" t="e">
        <f>VLOOKUP(D1229,Insumos!$B$1:$C$15011,2,FALSE)</f>
        <v>#N/A</v>
      </c>
      <c r="F1229" s="406"/>
      <c r="G1229" s="417" t="e">
        <f>VLOOKUP(D1229,Insumos!$B$1:$D$15011,3,FALSE)</f>
        <v>#N/A</v>
      </c>
      <c r="H1229" s="415">
        <f>_xlfn.IFS(B1229="Serviço",SUMIFS($H1230:H$1539,$C1230:C$1539,$C1229),B1229="Insumo",F1229*G1229,B1229="Etapa","")</f>
        <v>34721</v>
      </c>
      <c r="I1229" s="408" t="s">
        <v>167</v>
      </c>
      <c r="J1229" s="61"/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61"/>
      <c r="W1229" s="61"/>
      <c r="X1229" s="61"/>
      <c r="Y1229" s="61"/>
      <c r="Z1229" s="61"/>
    </row>
    <row r="1230" spans="1:26" ht="14.25" customHeight="1" outlineLevel="2" x14ac:dyDescent="0.3">
      <c r="A1230" s="406">
        <f t="shared" si="48"/>
        <v>1</v>
      </c>
      <c r="B1230" s="406" t="s">
        <v>1385</v>
      </c>
      <c r="C1230" s="406" t="str">
        <f t="shared" si="45"/>
        <v>Pergolado</v>
      </c>
      <c r="D1230" s="406" t="s">
        <v>1023</v>
      </c>
      <c r="E1230" s="407" t="str">
        <f>VLOOKUP(D1230,Insumos!$B$1:$C$15011,2,FALSE)</f>
        <v>UN</v>
      </c>
      <c r="F1230" s="416">
        <v>1</v>
      </c>
      <c r="G1230" s="417">
        <f>VLOOKUP(D1230,Insumos!$B$1:$D$15011,3,FALSE)</f>
        <v>30657</v>
      </c>
      <c r="H1230" s="415">
        <f>_xlfn.IFS(B1230="Serviço",SUMIFS($H1231:H$1539,$C1231:C$1539,$C1230),B1230="Insumo",F1230*G1230,B1230="Etapa","")</f>
        <v>30657</v>
      </c>
      <c r="I1230" s="408"/>
      <c r="J1230" s="61"/>
      <c r="K1230" s="61"/>
      <c r="L1230" s="61"/>
      <c r="M1230" s="61"/>
      <c r="N1230" s="61"/>
      <c r="O1230" s="61"/>
      <c r="P1230" s="61"/>
      <c r="Q1230" s="61"/>
      <c r="R1230" s="61"/>
      <c r="S1230" s="61"/>
      <c r="T1230" s="61"/>
      <c r="U1230" s="61"/>
      <c r="V1230" s="61"/>
      <c r="W1230" s="61"/>
      <c r="X1230" s="61"/>
      <c r="Y1230" s="61"/>
      <c r="Z1230" s="61"/>
    </row>
    <row r="1231" spans="1:26" ht="14.25" customHeight="1" outlineLevel="2" x14ac:dyDescent="0.3">
      <c r="A1231" s="406">
        <f t="shared" si="48"/>
        <v>1</v>
      </c>
      <c r="B1231" s="406" t="s">
        <v>1385</v>
      </c>
      <c r="C1231" s="406" t="str">
        <f t="shared" si="45"/>
        <v>Pergolado</v>
      </c>
      <c r="D1231" s="406" t="s">
        <v>1193</v>
      </c>
      <c r="E1231" s="407" t="str">
        <f>VLOOKUP(D1231,Insumos!$B$1:$C$15011,2,FALSE)</f>
        <v>UN</v>
      </c>
      <c r="F1231" s="416">
        <v>1</v>
      </c>
      <c r="G1231" s="417">
        <f>VLOOKUP(D1231,Insumos!$B$1:$D$15011,3,FALSE)</f>
        <v>3300</v>
      </c>
      <c r="H1231" s="415">
        <f>_xlfn.IFS(B1231="Serviço",SUMIFS($H1232:H$1539,$C1232:C$1539,$C1231),B1231="Insumo",F1231*G1231,B1231="Etapa","")</f>
        <v>3300</v>
      </c>
      <c r="I1231" s="408"/>
      <c r="J1231" s="61"/>
      <c r="K1231" s="61"/>
      <c r="L1231" s="61"/>
      <c r="M1231" s="61"/>
      <c r="N1231" s="61"/>
      <c r="O1231" s="61"/>
      <c r="P1231" s="61"/>
      <c r="Q1231" s="61"/>
      <c r="R1231" s="61"/>
      <c r="S1231" s="61"/>
      <c r="T1231" s="61"/>
      <c r="U1231" s="61"/>
      <c r="V1231" s="61"/>
      <c r="W1231" s="61"/>
      <c r="X1231" s="61"/>
      <c r="Y1231" s="61"/>
      <c r="Z1231" s="61"/>
    </row>
    <row r="1232" spans="1:26" ht="14.25" customHeight="1" outlineLevel="2" x14ac:dyDescent="0.3">
      <c r="A1232" s="406">
        <f t="shared" si="48"/>
        <v>1</v>
      </c>
      <c r="B1232" s="406" t="s">
        <v>1385</v>
      </c>
      <c r="C1232" s="406" t="str">
        <f t="shared" si="45"/>
        <v>Pergolado</v>
      </c>
      <c r="D1232" s="406" t="s">
        <v>1248</v>
      </c>
      <c r="E1232" s="407" t="str">
        <f>VLOOKUP(D1232,Insumos!$B$1:$C$15011,2,FALSE)</f>
        <v>UN</v>
      </c>
      <c r="F1232" s="416">
        <v>2</v>
      </c>
      <c r="G1232" s="417">
        <f>VLOOKUP(D1232,Insumos!$B$1:$D$15011,3,FALSE)</f>
        <v>382</v>
      </c>
      <c r="H1232" s="415">
        <f>_xlfn.IFS(B1232="Serviço",SUMIFS($H1233:H$1539,$C1233:C$1539,$C1232),B1232="Insumo",F1232*G1232,B1232="Etapa","")</f>
        <v>764</v>
      </c>
      <c r="I1232" s="408"/>
      <c r="J1232" s="61"/>
      <c r="K1232" s="61"/>
      <c r="L1232" s="61"/>
      <c r="M1232" s="61"/>
      <c r="N1232" s="61"/>
      <c r="O1232" s="61"/>
      <c r="P1232" s="61"/>
      <c r="Q1232" s="61"/>
      <c r="R1232" s="61"/>
      <c r="S1232" s="61"/>
      <c r="T1232" s="61"/>
      <c r="U1232" s="61"/>
      <c r="V1232" s="61"/>
      <c r="W1232" s="61"/>
      <c r="X1232" s="61"/>
      <c r="Y1232" s="61"/>
      <c r="Z1232" s="61"/>
    </row>
    <row r="1233" spans="1:26" ht="14.25" customHeight="1" outlineLevel="1" x14ac:dyDescent="0.3">
      <c r="A1233" s="406">
        <f t="shared" si="48"/>
        <v>1</v>
      </c>
      <c r="B1233" s="406" t="s">
        <v>593</v>
      </c>
      <c r="C1233" s="406" t="str">
        <f t="shared" si="45"/>
        <v xml:space="preserve">Claraboia em vidro laminado </v>
      </c>
      <c r="D1233" s="406" t="s">
        <v>1107</v>
      </c>
      <c r="E1233" s="407" t="str">
        <f>VLOOKUP(D1233,Insumos!$B$1:$C$15011,2,FALSE)</f>
        <v>M2</v>
      </c>
      <c r="F1233" s="406"/>
      <c r="G1233" s="417">
        <f>VLOOKUP(D1233,Insumos!$B$1:$D$15011,3,FALSE)</f>
        <v>1014</v>
      </c>
      <c r="H1233" s="415">
        <f>_xlfn.IFS(B1233="Serviço",SUMIFS($H1234:H$1539,$C1234:C$1539,$C1233),B1233="Insumo",F1233*G1233,B1233="Etapa","")</f>
        <v>1014</v>
      </c>
      <c r="I1233" s="408" t="s">
        <v>167</v>
      </c>
      <c r="J1233" s="61"/>
      <c r="K1233" s="61"/>
      <c r="L1233" s="61"/>
      <c r="M1233" s="61"/>
      <c r="N1233" s="61"/>
      <c r="O1233" s="61"/>
      <c r="P1233" s="61"/>
      <c r="Q1233" s="61"/>
      <c r="R1233" s="61"/>
      <c r="S1233" s="61"/>
      <c r="T1233" s="61"/>
      <c r="U1233" s="61"/>
      <c r="V1233" s="61"/>
      <c r="W1233" s="61"/>
      <c r="X1233" s="61"/>
      <c r="Y1233" s="61"/>
      <c r="Z1233" s="61"/>
    </row>
    <row r="1234" spans="1:26" ht="14.25" customHeight="1" outlineLevel="2" x14ac:dyDescent="0.3">
      <c r="A1234" s="406">
        <f t="shared" si="48"/>
        <v>1</v>
      </c>
      <c r="B1234" s="406" t="s">
        <v>1385</v>
      </c>
      <c r="C1234" s="406" t="str">
        <f t="shared" si="45"/>
        <v xml:space="preserve">Claraboia em vidro laminado </v>
      </c>
      <c r="D1234" s="406" t="s">
        <v>1107</v>
      </c>
      <c r="E1234" s="407" t="str">
        <f>VLOOKUP(D1234,Insumos!$B$1:$C$15011,2,FALSE)</f>
        <v>M2</v>
      </c>
      <c r="F1234" s="416">
        <v>1</v>
      </c>
      <c r="G1234" s="417">
        <f>VLOOKUP(D1234,Insumos!$B$1:$D$15011,3,FALSE)</f>
        <v>1014</v>
      </c>
      <c r="H1234" s="415">
        <f>_xlfn.IFS(B1234="Serviço",SUMIFS($H1235:H$1539,$C1235:C$1539,$C1234),B1234="Insumo",F1234*G1234,B1234="Etapa","")</f>
        <v>1014</v>
      </c>
      <c r="I1234" s="408"/>
      <c r="J1234" s="61"/>
      <c r="K1234" s="61"/>
      <c r="L1234" s="61"/>
      <c r="M1234" s="61"/>
      <c r="N1234" s="61"/>
      <c r="O1234" s="61"/>
      <c r="P1234" s="61"/>
      <c r="Q1234" s="61"/>
      <c r="R1234" s="61"/>
      <c r="S1234" s="61"/>
      <c r="T1234" s="61"/>
      <c r="U1234" s="61"/>
      <c r="V1234" s="61"/>
      <c r="W1234" s="61"/>
      <c r="X1234" s="61"/>
      <c r="Y1234" s="61"/>
      <c r="Z1234" s="61"/>
    </row>
    <row r="1235" spans="1:26" ht="14.25" customHeight="1" outlineLevel="1" x14ac:dyDescent="0.3">
      <c r="A1235" s="406">
        <f t="shared" si="48"/>
        <v>1</v>
      </c>
      <c r="B1235" s="406" t="s">
        <v>593</v>
      </c>
      <c r="C1235" s="406" t="str">
        <f t="shared" si="45"/>
        <v>Estrutura e trama para cobertura em madeira</v>
      </c>
      <c r="D1235" s="406" t="s">
        <v>1179</v>
      </c>
      <c r="E1235" s="407" t="str">
        <f>VLOOKUP(D1235,Insumos!$B$1:$C$15011,2,FALSE)</f>
        <v>M2</v>
      </c>
      <c r="F1235" s="406"/>
      <c r="G1235" s="417">
        <f>VLOOKUP(D1235,Insumos!$B$1:$D$15011,3,FALSE)</f>
        <v>119.77</v>
      </c>
      <c r="H1235" s="415">
        <f>_xlfn.IFS(B1235="Serviço",SUMIFS($H1236:H$1539,$C1236:C$1539,$C1235),B1235="Insumo",F1235*G1235,B1235="Etapa","")</f>
        <v>119.77</v>
      </c>
      <c r="I1235" s="408" t="s">
        <v>167</v>
      </c>
      <c r="J1235" s="61"/>
      <c r="K1235" s="61"/>
      <c r="L1235" s="61"/>
      <c r="M1235" s="61"/>
      <c r="N1235" s="61"/>
      <c r="O1235" s="61"/>
      <c r="P1235" s="61"/>
      <c r="Q1235" s="61"/>
      <c r="R1235" s="61"/>
      <c r="S1235" s="61"/>
      <c r="T1235" s="61"/>
      <c r="U1235" s="61"/>
      <c r="V1235" s="61"/>
      <c r="W1235" s="61"/>
      <c r="X1235" s="61"/>
      <c r="Y1235" s="61"/>
      <c r="Z1235" s="61"/>
    </row>
    <row r="1236" spans="1:26" ht="14.25" customHeight="1" outlineLevel="2" x14ac:dyDescent="0.3">
      <c r="A1236" s="406">
        <f t="shared" si="48"/>
        <v>1</v>
      </c>
      <c r="B1236" s="406" t="s">
        <v>1385</v>
      </c>
      <c r="C1236" s="406" t="str">
        <f t="shared" si="45"/>
        <v>Estrutura e trama para cobertura em madeira</v>
      </c>
      <c r="D1236" s="358" t="s">
        <v>1179</v>
      </c>
      <c r="E1236" s="407" t="str">
        <f>VLOOKUP(D1236,Insumos!$B$1:$C$15011,2,FALSE)</f>
        <v>M2</v>
      </c>
      <c r="F1236" s="416">
        <v>1</v>
      </c>
      <c r="G1236" s="417">
        <f>VLOOKUP(D1236,Insumos!$B$1:$D$15011,3,FALSE)</f>
        <v>119.77</v>
      </c>
      <c r="H1236" s="415">
        <f>_xlfn.IFS(B1236="Serviço",SUMIFS($H1237:H$1539,$C1237:C$1539,$C1236),B1236="Insumo",F1236*G1236,B1236="Etapa","")</f>
        <v>119.77</v>
      </c>
      <c r="I1236" s="408"/>
      <c r="J1236" s="61"/>
      <c r="K1236" s="61"/>
      <c r="L1236" s="61"/>
      <c r="M1236" s="61"/>
      <c r="N1236" s="61"/>
      <c r="O1236" s="61"/>
      <c r="P1236" s="61"/>
      <c r="Q1236" s="61"/>
      <c r="R1236" s="61"/>
      <c r="S1236" s="61"/>
      <c r="T1236" s="61"/>
      <c r="U1236" s="61"/>
      <c r="V1236" s="61"/>
      <c r="W1236" s="61"/>
      <c r="X1236" s="61"/>
      <c r="Y1236" s="61"/>
      <c r="Z1236" s="61"/>
    </row>
    <row r="1237" spans="1:26" ht="14.25" customHeight="1" outlineLevel="1" x14ac:dyDescent="0.3">
      <c r="A1237" s="406">
        <f t="shared" si="48"/>
        <v>1</v>
      </c>
      <c r="B1237" s="406" t="s">
        <v>593</v>
      </c>
      <c r="C1237" s="406" t="str">
        <f t="shared" si="45"/>
        <v>Telhamento para cobertura em Fribrocimento</v>
      </c>
      <c r="D1237" s="406" t="s">
        <v>1548</v>
      </c>
      <c r="E1237" s="407" t="e">
        <f>VLOOKUP(D1237,Insumos!$B$1:$C$15011,2,FALSE)</f>
        <v>#N/A</v>
      </c>
      <c r="F1237" s="406"/>
      <c r="G1237" s="417" t="e">
        <f>VLOOKUP(D1237,Insumos!$B$1:$D$15011,3,FALSE)</f>
        <v>#N/A</v>
      </c>
      <c r="H1237" s="415">
        <f>_xlfn.IFS(B1237="Serviço",SUMIFS($H1238:H$1539,$C1238:C$1539,$C1237),B1237="Insumo",F1237*G1237,B1237="Etapa","")</f>
        <v>39.645420000000001</v>
      </c>
      <c r="I1237" s="408" t="s">
        <v>167</v>
      </c>
      <c r="J1237" s="61"/>
      <c r="K1237" s="61"/>
      <c r="L1237" s="61"/>
      <c r="M1237" s="61"/>
      <c r="N1237" s="61"/>
      <c r="O1237" s="61"/>
      <c r="P1237" s="61"/>
      <c r="Q1237" s="61"/>
      <c r="R1237" s="61"/>
      <c r="S1237" s="61"/>
      <c r="T1237" s="61"/>
      <c r="U1237" s="61"/>
      <c r="V1237" s="61"/>
      <c r="W1237" s="61"/>
      <c r="X1237" s="61"/>
      <c r="Y1237" s="61"/>
      <c r="Z1237" s="61"/>
    </row>
    <row r="1238" spans="1:26" ht="14.25" customHeight="1" outlineLevel="2" x14ac:dyDescent="0.3">
      <c r="A1238" s="406">
        <f t="shared" si="48"/>
        <v>2</v>
      </c>
      <c r="B1238" s="406" t="s">
        <v>1385</v>
      </c>
      <c r="C1238" s="406" t="str">
        <f t="shared" si="45"/>
        <v>Telhamento para cobertura em Fribrocimento</v>
      </c>
      <c r="D1238" s="406" t="s">
        <v>1262</v>
      </c>
      <c r="E1238" s="407" t="str">
        <f>VLOOKUP(D1238,Insumos!$B$1:$C$15011,2,FALSE)</f>
        <v>CJ</v>
      </c>
      <c r="F1238" s="416">
        <v>1.26</v>
      </c>
      <c r="G1238" s="417">
        <f>VLOOKUP(D1238,Insumos!$B$1:$D$15011,3,FALSE)</f>
        <v>0.26</v>
      </c>
      <c r="H1238" s="415">
        <f>_xlfn.IFS(B1238="Serviço",SUMIFS($H1239:H$1539,$C1239:C$1539,$C1238),B1238="Insumo",F1238*G1238,B1238="Etapa","")</f>
        <v>0.3276</v>
      </c>
      <c r="I1238" s="408"/>
      <c r="J1238" s="61"/>
      <c r="K1238" s="61"/>
      <c r="L1238" s="61"/>
      <c r="M1238" s="61"/>
      <c r="N1238" s="61"/>
      <c r="O1238" s="61"/>
      <c r="P1238" s="61"/>
      <c r="Q1238" s="61"/>
      <c r="R1238" s="61"/>
      <c r="S1238" s="61"/>
      <c r="T1238" s="61"/>
      <c r="U1238" s="61"/>
      <c r="V1238" s="61"/>
      <c r="W1238" s="61"/>
      <c r="X1238" s="61"/>
      <c r="Y1238" s="61"/>
      <c r="Z1238" s="61"/>
    </row>
    <row r="1239" spans="1:26" ht="14.25" customHeight="1" outlineLevel="2" x14ac:dyDescent="0.3">
      <c r="A1239" s="406">
        <f t="shared" si="48"/>
        <v>2</v>
      </c>
      <c r="B1239" s="406" t="s">
        <v>1385</v>
      </c>
      <c r="C1239" s="406" t="str">
        <f t="shared" si="45"/>
        <v>Telhamento para cobertura em Fribrocimento</v>
      </c>
      <c r="D1239" s="406" t="s">
        <v>1267</v>
      </c>
      <c r="E1239" s="407" t="str">
        <f>VLOOKUP(D1239,Insumos!$B$1:$C$15011,2,FALSE)</f>
        <v>UN</v>
      </c>
      <c r="F1239" s="416">
        <v>1.26</v>
      </c>
      <c r="G1239" s="417">
        <f>VLOOKUP(D1239,Insumos!$B$1:$D$15011,3,FALSE)</f>
        <v>4</v>
      </c>
      <c r="H1239" s="415">
        <f>_xlfn.IFS(B1239="Serviço",SUMIFS($H1240:H$1539,$C1240:C$1539,$C1239),B1239="Insumo",F1239*G1239,B1239="Etapa","")</f>
        <v>5.04</v>
      </c>
      <c r="I1239" s="408"/>
      <c r="J1239" s="61"/>
      <c r="K1239" s="61"/>
      <c r="L1239" s="61"/>
      <c r="M1239" s="61"/>
      <c r="N1239" s="61"/>
      <c r="O1239" s="61"/>
      <c r="P1239" s="61"/>
      <c r="Q1239" s="61"/>
      <c r="R1239" s="61"/>
      <c r="S1239" s="61"/>
      <c r="T1239" s="61"/>
      <c r="U1239" s="61"/>
      <c r="V1239" s="61"/>
      <c r="W1239" s="61"/>
      <c r="X1239" s="61"/>
      <c r="Y1239" s="61"/>
      <c r="Z1239" s="61"/>
    </row>
    <row r="1240" spans="1:26" ht="14.25" customHeight="1" outlineLevel="2" x14ac:dyDescent="0.3">
      <c r="A1240" s="406">
        <f t="shared" si="48"/>
        <v>1</v>
      </c>
      <c r="B1240" s="406" t="s">
        <v>1385</v>
      </c>
      <c r="C1240" s="406" t="str">
        <f t="shared" si="45"/>
        <v>Telhamento para cobertura em Fribrocimento</v>
      </c>
      <c r="D1240" s="406" t="s">
        <v>1024</v>
      </c>
      <c r="E1240" s="407" t="str">
        <f>VLOOKUP(D1240,Insumos!$B$1:$C$15011,2,FALSE)</f>
        <v>M2</v>
      </c>
      <c r="F1240" s="416">
        <v>1.357</v>
      </c>
      <c r="G1240" s="417">
        <f>VLOOKUP(D1240,Insumos!$B$1:$D$15011,3,FALSE)</f>
        <v>25.26</v>
      </c>
      <c r="H1240" s="415">
        <f>_xlfn.IFS(B1240="Serviço",SUMIFS($H1241:H$1539,$C1241:C$1539,$C1240),B1240="Insumo",F1240*G1240,B1240="Etapa","")</f>
        <v>34.277819999999998</v>
      </c>
      <c r="I1240" s="408"/>
      <c r="J1240" s="61"/>
      <c r="K1240" s="61"/>
      <c r="L1240" s="61"/>
      <c r="M1240" s="61"/>
      <c r="N1240" s="61"/>
      <c r="O1240" s="61"/>
      <c r="P1240" s="61"/>
      <c r="Q1240" s="61"/>
      <c r="R1240" s="61"/>
      <c r="S1240" s="61"/>
      <c r="T1240" s="61"/>
      <c r="U1240" s="61"/>
      <c r="V1240" s="61"/>
      <c r="W1240" s="61"/>
      <c r="X1240" s="61"/>
      <c r="Y1240" s="61"/>
      <c r="Z1240" s="61"/>
    </row>
    <row r="1241" spans="1:26" ht="14.25" customHeight="1" outlineLevel="1" x14ac:dyDescent="0.3">
      <c r="A1241" s="406">
        <f t="shared" si="48"/>
        <v>1</v>
      </c>
      <c r="B1241" s="406" t="s">
        <v>593</v>
      </c>
      <c r="C1241" s="406" t="str">
        <f t="shared" si="45"/>
        <v>Telhamento para cobertura em Telha metálica termoacústica</v>
      </c>
      <c r="D1241" s="406" t="s">
        <v>1549</v>
      </c>
      <c r="E1241" s="407" t="e">
        <f>VLOOKUP(D1241,Insumos!$B$1:$C$15011,2,FALSE)</f>
        <v>#N/A</v>
      </c>
      <c r="F1241" s="406"/>
      <c r="G1241" s="417" t="e">
        <f>VLOOKUP(D1241,Insumos!$B$1:$D$15011,3,FALSE)</f>
        <v>#N/A</v>
      </c>
      <c r="H1241" s="415">
        <f>_xlfn.IFS(B1241="Serviço",SUMIFS($H1242:H$1539,$C1242:C$1539,$C1241),B1241="Insumo",F1241*G1241,B1241="Etapa","")</f>
        <v>274.31142999999997</v>
      </c>
      <c r="I1241" s="408" t="s">
        <v>167</v>
      </c>
      <c r="J1241" s="61"/>
      <c r="K1241" s="61"/>
      <c r="L1241" s="61"/>
      <c r="M1241" s="61"/>
      <c r="N1241" s="61"/>
      <c r="O1241" s="61"/>
      <c r="P1241" s="61"/>
      <c r="Q1241" s="61"/>
      <c r="R1241" s="61"/>
      <c r="S1241" s="61"/>
      <c r="T1241" s="61"/>
      <c r="U1241" s="61"/>
      <c r="V1241" s="61"/>
      <c r="W1241" s="61"/>
      <c r="X1241" s="61"/>
      <c r="Y1241" s="61"/>
      <c r="Z1241" s="61"/>
    </row>
    <row r="1242" spans="1:26" ht="14.25" customHeight="1" outlineLevel="2" x14ac:dyDescent="0.3">
      <c r="A1242" s="406">
        <f t="shared" si="48"/>
        <v>2</v>
      </c>
      <c r="B1242" s="406" t="s">
        <v>1385</v>
      </c>
      <c r="C1242" s="406" t="str">
        <f t="shared" si="45"/>
        <v>Telhamento para cobertura em Telha metálica termoacústica</v>
      </c>
      <c r="D1242" s="406" t="s">
        <v>1262</v>
      </c>
      <c r="E1242" s="407" t="str">
        <f>VLOOKUP(D1242,Insumos!$B$1:$C$15011,2,FALSE)</f>
        <v>CJ</v>
      </c>
      <c r="F1242" s="416">
        <v>1.26</v>
      </c>
      <c r="G1242" s="417">
        <f>VLOOKUP(D1242,Insumos!$B$1:$D$15011,3,FALSE)</f>
        <v>0.26</v>
      </c>
      <c r="H1242" s="415">
        <f>_xlfn.IFS(B1242="Serviço",SUMIFS($H1243:H$1539,$C1243:C$1539,$C1242),B1242="Insumo",F1242*G1242,B1242="Etapa","")</f>
        <v>0.3276</v>
      </c>
      <c r="I1242" s="408"/>
      <c r="J1242" s="61"/>
      <c r="K1242" s="61"/>
      <c r="L1242" s="61"/>
      <c r="M1242" s="61"/>
      <c r="N1242" s="61"/>
      <c r="O1242" s="61"/>
      <c r="P1242" s="61"/>
      <c r="Q1242" s="61"/>
      <c r="R1242" s="61"/>
      <c r="S1242" s="61"/>
      <c r="T1242" s="61"/>
      <c r="U1242" s="61"/>
      <c r="V1242" s="61"/>
      <c r="W1242" s="61"/>
      <c r="X1242" s="61"/>
      <c r="Y1242" s="61"/>
      <c r="Z1242" s="61"/>
    </row>
    <row r="1243" spans="1:26" ht="14.25" customHeight="1" outlineLevel="2" x14ac:dyDescent="0.3">
      <c r="A1243" s="406">
        <f t="shared" si="48"/>
        <v>2</v>
      </c>
      <c r="B1243" s="406" t="s">
        <v>1385</v>
      </c>
      <c r="C1243" s="406" t="str">
        <f t="shared" si="45"/>
        <v>Telhamento para cobertura em Telha metálica termoacústica</v>
      </c>
      <c r="D1243" s="406" t="s">
        <v>1267</v>
      </c>
      <c r="E1243" s="407" t="str">
        <f>VLOOKUP(D1243,Insumos!$B$1:$C$15011,2,FALSE)</f>
        <v>UN</v>
      </c>
      <c r="F1243" s="416">
        <v>1.26</v>
      </c>
      <c r="G1243" s="417">
        <f>VLOOKUP(D1243,Insumos!$B$1:$D$15011,3,FALSE)</f>
        <v>4</v>
      </c>
      <c r="H1243" s="415">
        <f>_xlfn.IFS(B1243="Serviço",SUMIFS($H1244:H$1539,$C1244:C$1539,$C1243),B1243="Insumo",F1243*G1243,B1243="Etapa","")</f>
        <v>5.04</v>
      </c>
      <c r="I1243" s="408"/>
      <c r="J1243" s="61"/>
      <c r="K1243" s="61"/>
      <c r="L1243" s="61"/>
      <c r="M1243" s="61"/>
      <c r="N1243" s="61"/>
      <c r="O1243" s="61"/>
      <c r="P1243" s="61"/>
      <c r="Q1243" s="61"/>
      <c r="R1243" s="61"/>
      <c r="S1243" s="61"/>
      <c r="T1243" s="61"/>
      <c r="U1243" s="61"/>
      <c r="V1243" s="61"/>
      <c r="W1243" s="61"/>
      <c r="X1243" s="61"/>
      <c r="Y1243" s="61"/>
      <c r="Z1243" s="61"/>
    </row>
    <row r="1244" spans="1:26" ht="14.25" customHeight="1" outlineLevel="2" x14ac:dyDescent="0.3">
      <c r="A1244" s="406">
        <f t="shared" si="48"/>
        <v>1</v>
      </c>
      <c r="B1244" s="406" t="s">
        <v>1385</v>
      </c>
      <c r="C1244" s="406" t="str">
        <f t="shared" si="45"/>
        <v>Telhamento para cobertura em Telha metálica termoacústica</v>
      </c>
      <c r="D1244" s="406" t="s">
        <v>1021</v>
      </c>
      <c r="E1244" s="407" t="str">
        <f>VLOOKUP(D1244,Insumos!$B$1:$C$15011,2,FALSE)</f>
        <v>M2</v>
      </c>
      <c r="F1244" s="416">
        <v>1.357</v>
      </c>
      <c r="G1244" s="417">
        <f>VLOOKUP(D1244,Insumos!$B$1:$D$15011,3,FALSE)</f>
        <v>198.19</v>
      </c>
      <c r="H1244" s="415">
        <f>_xlfn.IFS(B1244="Serviço",SUMIFS($H1245:H$1539,$C1245:C$1539,$C1244),B1244="Insumo",F1244*G1244,B1244="Etapa","")</f>
        <v>268.94382999999999</v>
      </c>
      <c r="I1244" s="408"/>
      <c r="J1244" s="61"/>
      <c r="K1244" s="61"/>
      <c r="L1244" s="61"/>
      <c r="M1244" s="61"/>
      <c r="N1244" s="61"/>
      <c r="O1244" s="61"/>
      <c r="P1244" s="61"/>
      <c r="Q1244" s="61"/>
      <c r="R1244" s="61"/>
      <c r="S1244" s="61"/>
      <c r="T1244" s="61"/>
      <c r="U1244" s="61"/>
      <c r="V1244" s="61"/>
      <c r="W1244" s="61"/>
      <c r="X1244" s="61"/>
      <c r="Y1244" s="61"/>
      <c r="Z1244" s="61"/>
    </row>
    <row r="1245" spans="1:26" ht="14.25" customHeight="1" outlineLevel="1" x14ac:dyDescent="0.3">
      <c r="A1245" s="406">
        <f t="shared" si="48"/>
        <v>1</v>
      </c>
      <c r="B1245" s="406" t="s">
        <v>593</v>
      </c>
      <c r="C1245" s="406" t="str">
        <f t="shared" si="45"/>
        <v>Calha em alumínio - 13 cm</v>
      </c>
      <c r="D1245" s="406" t="s">
        <v>1550</v>
      </c>
      <c r="E1245" s="407" t="e">
        <f>VLOOKUP(D1245,Insumos!$B$1:$C$15011,2,FALSE)</f>
        <v>#N/A</v>
      </c>
      <c r="F1245" s="406"/>
      <c r="G1245" s="417" t="e">
        <f>VLOOKUP(D1245,Insumos!$B$1:$D$15011,3,FALSE)</f>
        <v>#N/A</v>
      </c>
      <c r="H1245" s="415">
        <f>_xlfn.IFS(B1245="Serviço",SUMIFS($H1246:H$1539,$C1246:C$1539,$C1245),B1245="Insumo",F1245*G1245,B1245="Etapa","")</f>
        <v>54.848489000000001</v>
      </c>
      <c r="I1245" s="408" t="s">
        <v>167</v>
      </c>
      <c r="J1245" s="61"/>
      <c r="K1245" s="61"/>
      <c r="L1245" s="61"/>
      <c r="M1245" s="61"/>
      <c r="N1245" s="61"/>
      <c r="O1245" s="61"/>
      <c r="P1245" s="61"/>
      <c r="Q1245" s="61"/>
      <c r="R1245" s="61"/>
      <c r="S1245" s="61"/>
      <c r="T1245" s="61"/>
      <c r="U1245" s="61"/>
      <c r="V1245" s="61"/>
      <c r="W1245" s="61"/>
      <c r="X1245" s="61"/>
      <c r="Y1245" s="61"/>
      <c r="Z1245" s="61"/>
    </row>
    <row r="1246" spans="1:26" ht="14.25" customHeight="1" outlineLevel="2" x14ac:dyDescent="0.3">
      <c r="A1246" s="406">
        <f t="shared" si="48"/>
        <v>1</v>
      </c>
      <c r="B1246" s="406" t="s">
        <v>1385</v>
      </c>
      <c r="C1246" s="406" t="str">
        <f t="shared" si="45"/>
        <v>Calha em alumínio - 13 cm</v>
      </c>
      <c r="D1246" s="406" t="s">
        <v>1010</v>
      </c>
      <c r="E1246" s="407" t="str">
        <f>VLOOKUP(D1246,Insumos!$B$1:$C$15011,2,FALSE)</f>
        <v>M</v>
      </c>
      <c r="F1246" s="416">
        <v>1.05</v>
      </c>
      <c r="G1246" s="417">
        <f>VLOOKUP(D1246,Insumos!$B$1:$D$15011,3,FALSE)</f>
        <v>18.7148</v>
      </c>
      <c r="H1246" s="415">
        <f>_xlfn.IFS(B1246="Serviço",SUMIFS($H1247:H$1539,$C1247:C$1539,$C1246),B1246="Insumo",F1246*G1246,B1246="Etapa","")</f>
        <v>19.650539999999999</v>
      </c>
      <c r="I1246" s="408"/>
      <c r="J1246" s="61"/>
      <c r="K1246" s="61"/>
      <c r="L1246" s="61"/>
      <c r="M1246" s="61"/>
      <c r="N1246" s="61"/>
      <c r="O1246" s="61"/>
      <c r="P1246" s="61"/>
      <c r="Q1246" s="61"/>
      <c r="R1246" s="61"/>
      <c r="S1246" s="61"/>
      <c r="T1246" s="61"/>
      <c r="U1246" s="61"/>
      <c r="V1246" s="61"/>
      <c r="W1246" s="61"/>
      <c r="X1246" s="61"/>
      <c r="Y1246" s="61"/>
      <c r="Z1246" s="61"/>
    </row>
    <row r="1247" spans="1:26" ht="14.25" customHeight="1" outlineLevel="2" x14ac:dyDescent="0.3">
      <c r="A1247" s="406">
        <f t="shared" si="48"/>
        <v>6</v>
      </c>
      <c r="B1247" s="406" t="s">
        <v>1385</v>
      </c>
      <c r="C1247" s="406" t="str">
        <f t="shared" si="45"/>
        <v>Calha em alumínio - 13 cm</v>
      </c>
      <c r="D1247" s="406" t="s">
        <v>1273</v>
      </c>
      <c r="E1247" s="407" t="str">
        <f>VLOOKUP(D1247,Insumos!$B$1:$C$15011,2,FALSE)</f>
        <v>KG</v>
      </c>
      <c r="F1247" s="416">
        <v>2.5000000000000001E-2</v>
      </c>
      <c r="G1247" s="417">
        <f>VLOOKUP(D1247,Insumos!$B$1:$D$15011,3,FALSE)</f>
        <v>15.65</v>
      </c>
      <c r="H1247" s="415">
        <f>_xlfn.IFS(B1247="Serviço",SUMIFS($H1248:H$1539,$C1248:C$1539,$C1247),B1247="Insumo",F1247*G1247,B1247="Etapa","")</f>
        <v>0.39125000000000004</v>
      </c>
      <c r="I1247" s="408"/>
      <c r="J1247" s="61"/>
      <c r="K1247" s="61"/>
      <c r="L1247" s="61"/>
      <c r="M1247" s="61"/>
      <c r="N1247" s="61"/>
      <c r="O1247" s="61"/>
      <c r="P1247" s="61"/>
      <c r="Q1247" s="61"/>
      <c r="R1247" s="61"/>
      <c r="S1247" s="61"/>
      <c r="T1247" s="61"/>
      <c r="U1247" s="61"/>
      <c r="V1247" s="61"/>
      <c r="W1247" s="61"/>
      <c r="X1247" s="61"/>
      <c r="Y1247" s="61"/>
      <c r="Z1247" s="61"/>
    </row>
    <row r="1248" spans="1:26" ht="14.25" customHeight="1" outlineLevel="2" x14ac:dyDescent="0.3">
      <c r="A1248" s="406">
        <f t="shared" si="48"/>
        <v>6</v>
      </c>
      <c r="B1248" s="406" t="s">
        <v>1385</v>
      </c>
      <c r="C1248" s="406" t="str">
        <f t="shared" si="45"/>
        <v>Calha em alumínio - 13 cm</v>
      </c>
      <c r="D1248" s="406" t="s">
        <v>1277</v>
      </c>
      <c r="E1248" s="407" t="str">
        <f>VLOOKUP(D1248,Insumos!$B$1:$C$15011,2,FALSE)</f>
        <v>KG</v>
      </c>
      <c r="F1248" s="416">
        <v>4.8999999999999998E-3</v>
      </c>
      <c r="G1248" s="417">
        <f>VLOOKUP(D1248,Insumos!$B$1:$D$15011,3,FALSE)</f>
        <v>71.510000000000005</v>
      </c>
      <c r="H1248" s="415">
        <f>_xlfn.IFS(B1248="Serviço",SUMIFS($H1249:H$1539,$C1249:C$1539,$C1248),B1248="Insumo",F1248*G1248,B1248="Etapa","")</f>
        <v>0.35039900000000002</v>
      </c>
      <c r="I1248" s="408"/>
      <c r="J1248" s="61"/>
      <c r="K1248" s="61"/>
      <c r="L1248" s="61"/>
      <c r="M1248" s="61"/>
      <c r="N1248" s="61"/>
      <c r="O1248" s="61"/>
      <c r="P1248" s="61"/>
      <c r="Q1248" s="61"/>
      <c r="R1248" s="61"/>
      <c r="S1248" s="61"/>
      <c r="T1248" s="61"/>
      <c r="U1248" s="61"/>
      <c r="V1248" s="61"/>
      <c r="W1248" s="61"/>
      <c r="X1248" s="61"/>
      <c r="Y1248" s="61"/>
      <c r="Z1248" s="61"/>
    </row>
    <row r="1249" spans="1:26" ht="14.25" customHeight="1" outlineLevel="2" x14ac:dyDescent="0.3">
      <c r="A1249" s="406">
        <f t="shared" si="48"/>
        <v>7</v>
      </c>
      <c r="B1249" s="406" t="s">
        <v>1385</v>
      </c>
      <c r="C1249" s="406" t="str">
        <f t="shared" si="45"/>
        <v>Calha em alumínio - 13 cm</v>
      </c>
      <c r="D1249" s="406" t="s">
        <v>1368</v>
      </c>
      <c r="E1249" s="407" t="str">
        <f>VLOOKUP(D1249,Insumos!$B$1:$C$15011,2,FALSE)</f>
        <v>UN</v>
      </c>
      <c r="F1249" s="416">
        <v>0.161</v>
      </c>
      <c r="G1249" s="417">
        <f>VLOOKUP(D1249,Insumos!$B$1:$D$15011,3,FALSE)</f>
        <v>31.7</v>
      </c>
      <c r="H1249" s="415">
        <f>_xlfn.IFS(B1249="Serviço",SUMIFS($H1250:H$1539,$C1250:C$1539,$C1249),B1249="Insumo",F1249*G1249,B1249="Etapa","")</f>
        <v>5.1036999999999999</v>
      </c>
      <c r="I1249" s="408"/>
      <c r="J1249" s="61"/>
      <c r="K1249" s="61"/>
      <c r="L1249" s="61"/>
      <c r="M1249" s="61"/>
      <c r="N1249" s="61"/>
      <c r="O1249" s="61"/>
      <c r="P1249" s="61"/>
      <c r="Q1249" s="61"/>
      <c r="R1249" s="61"/>
      <c r="S1249" s="61"/>
      <c r="T1249" s="61"/>
      <c r="U1249" s="61"/>
      <c r="V1249" s="61"/>
      <c r="W1249" s="61"/>
      <c r="X1249" s="61"/>
      <c r="Y1249" s="61"/>
      <c r="Z1249" s="61"/>
    </row>
    <row r="1250" spans="1:26" ht="14.25" customHeight="1" outlineLevel="2" x14ac:dyDescent="0.3">
      <c r="A1250" s="406">
        <f t="shared" si="48"/>
        <v>6</v>
      </c>
      <c r="B1250" s="406" t="s">
        <v>1385</v>
      </c>
      <c r="C1250" s="406" t="str">
        <f t="shared" si="45"/>
        <v>Calha em alumínio - 13 cm</v>
      </c>
      <c r="D1250" s="406" t="s">
        <v>1230</v>
      </c>
      <c r="E1250" s="407" t="str">
        <f>VLOOKUP(D1250,Insumos!$B$1:$C$15011,2,FALSE)</f>
        <v>KG</v>
      </c>
      <c r="F1250" s="416">
        <v>0.18</v>
      </c>
      <c r="G1250" s="417">
        <f>VLOOKUP(D1250,Insumos!$B$1:$D$15011,3,FALSE)</f>
        <v>163.07</v>
      </c>
      <c r="H1250" s="415">
        <f>_xlfn.IFS(B1250="Serviço",SUMIFS($H1251:H$1539,$C1251:C$1539,$C1250),B1250="Insumo",F1250*G1250,B1250="Etapa","")</f>
        <v>29.352599999999999</v>
      </c>
      <c r="I1250" s="408"/>
      <c r="J1250" s="61"/>
      <c r="K1250" s="61"/>
      <c r="L1250" s="61"/>
      <c r="M1250" s="61"/>
      <c r="N1250" s="61"/>
      <c r="O1250" s="61"/>
      <c r="P1250" s="61"/>
      <c r="Q1250" s="61"/>
      <c r="R1250" s="61"/>
      <c r="S1250" s="61"/>
      <c r="T1250" s="61"/>
      <c r="U1250" s="61"/>
      <c r="V1250" s="61"/>
      <c r="W1250" s="61"/>
      <c r="X1250" s="61"/>
      <c r="Y1250" s="61"/>
      <c r="Z1250" s="61"/>
    </row>
    <row r="1251" spans="1:26" ht="14.25" customHeight="1" outlineLevel="1" x14ac:dyDescent="0.3">
      <c r="A1251" s="406">
        <f t="shared" si="48"/>
        <v>1</v>
      </c>
      <c r="B1251" s="406" t="s">
        <v>593</v>
      </c>
      <c r="C1251" s="406" t="str">
        <f t="shared" si="45"/>
        <v>Calha em alumínio - 16 cm</v>
      </c>
      <c r="D1251" s="406" t="s">
        <v>1551</v>
      </c>
      <c r="E1251" s="407" t="e">
        <f>VLOOKUP(D1251,Insumos!$B$1:$C$15011,2,FALSE)</f>
        <v>#N/A</v>
      </c>
      <c r="F1251" s="406"/>
      <c r="G1251" s="417" t="e">
        <f>VLOOKUP(D1251,Insumos!$B$1:$D$15011,3,FALSE)</f>
        <v>#N/A</v>
      </c>
      <c r="H1251" s="415">
        <f>_xlfn.IFS(B1251="Serviço",SUMIFS($H1252:H$1539,$C1252:C$1539,$C1251),B1251="Insumo",F1251*G1251,B1251="Etapa","")</f>
        <v>59.383229</v>
      </c>
      <c r="I1251" s="408" t="s">
        <v>167</v>
      </c>
      <c r="J1251" s="61"/>
      <c r="K1251" s="61"/>
      <c r="L1251" s="61"/>
      <c r="M1251" s="61"/>
      <c r="N1251" s="61"/>
      <c r="O1251" s="61"/>
      <c r="P1251" s="61"/>
      <c r="Q1251" s="61"/>
      <c r="R1251" s="61"/>
      <c r="S1251" s="61"/>
      <c r="T1251" s="61"/>
      <c r="U1251" s="61"/>
      <c r="V1251" s="61"/>
      <c r="W1251" s="61"/>
      <c r="X1251" s="61"/>
      <c r="Y1251" s="61"/>
      <c r="Z1251" s="61"/>
    </row>
    <row r="1252" spans="1:26" ht="14.25" customHeight="1" outlineLevel="2" x14ac:dyDescent="0.3">
      <c r="A1252" s="406">
        <f t="shared" si="48"/>
        <v>1</v>
      </c>
      <c r="B1252" s="406" t="s">
        <v>1385</v>
      </c>
      <c r="C1252" s="406" t="str">
        <f t="shared" si="45"/>
        <v>Calha em alumínio - 16 cm</v>
      </c>
      <c r="D1252" s="406" t="s">
        <v>1014</v>
      </c>
      <c r="E1252" s="407" t="str">
        <f>VLOOKUP(D1252,Insumos!$B$1:$C$15011,2,FALSE)</f>
        <v>M</v>
      </c>
      <c r="F1252" s="416">
        <v>1.05</v>
      </c>
      <c r="G1252" s="417">
        <f>VLOOKUP(D1252,Insumos!$B$1:$D$15011,3,FALSE)</f>
        <v>23.0336</v>
      </c>
      <c r="H1252" s="415">
        <f>_xlfn.IFS(B1252="Serviço",SUMIFS($H1253:H$1539,$C1253:C$1539,$C1252),B1252="Insumo",F1252*G1252,B1252="Etapa","")</f>
        <v>24.185280000000002</v>
      </c>
      <c r="I1252" s="408"/>
      <c r="J1252" s="61"/>
      <c r="K1252" s="61"/>
      <c r="L1252" s="61"/>
      <c r="M1252" s="61"/>
      <c r="N1252" s="61"/>
      <c r="O1252" s="61"/>
      <c r="P1252" s="61"/>
      <c r="Q1252" s="61"/>
      <c r="R1252" s="61"/>
      <c r="S1252" s="61"/>
      <c r="T1252" s="61"/>
      <c r="U1252" s="61"/>
      <c r="V1252" s="61"/>
      <c r="W1252" s="61"/>
      <c r="X1252" s="61"/>
      <c r="Y1252" s="61"/>
      <c r="Z1252" s="61"/>
    </row>
    <row r="1253" spans="1:26" ht="14.25" customHeight="1" outlineLevel="2" x14ac:dyDescent="0.3">
      <c r="A1253" s="406">
        <f t="shared" si="48"/>
        <v>6</v>
      </c>
      <c r="B1253" s="406" t="s">
        <v>1385</v>
      </c>
      <c r="C1253" s="406" t="str">
        <f t="shared" si="45"/>
        <v>Calha em alumínio - 16 cm</v>
      </c>
      <c r="D1253" s="406" t="s">
        <v>1273</v>
      </c>
      <c r="E1253" s="407" t="str">
        <f>VLOOKUP(D1253,Insumos!$B$1:$C$15011,2,FALSE)</f>
        <v>KG</v>
      </c>
      <c r="F1253" s="416">
        <v>2.5000000000000001E-2</v>
      </c>
      <c r="G1253" s="417">
        <f>VLOOKUP(D1253,Insumos!$B$1:$D$15011,3,FALSE)</f>
        <v>15.65</v>
      </c>
      <c r="H1253" s="415">
        <f>_xlfn.IFS(B1253="Serviço",SUMIFS($H1254:H$1539,$C1254:C$1539,$C1253),B1253="Insumo",F1253*G1253,B1253="Etapa","")</f>
        <v>0.39125000000000004</v>
      </c>
      <c r="I1253" s="408"/>
      <c r="J1253" s="61"/>
      <c r="K1253" s="61"/>
      <c r="L1253" s="61"/>
      <c r="M1253" s="61"/>
      <c r="N1253" s="61"/>
      <c r="O1253" s="61"/>
      <c r="P1253" s="61"/>
      <c r="Q1253" s="61"/>
      <c r="R1253" s="61"/>
      <c r="S1253" s="61"/>
      <c r="T1253" s="61"/>
      <c r="U1253" s="61"/>
      <c r="V1253" s="61"/>
      <c r="W1253" s="61"/>
      <c r="X1253" s="61"/>
      <c r="Y1253" s="61"/>
      <c r="Z1253" s="61"/>
    </row>
    <row r="1254" spans="1:26" ht="14.25" customHeight="1" outlineLevel="2" x14ac:dyDescent="0.3">
      <c r="A1254" s="406">
        <f t="shared" si="48"/>
        <v>6</v>
      </c>
      <c r="B1254" s="406" t="s">
        <v>1385</v>
      </c>
      <c r="C1254" s="406" t="str">
        <f t="shared" si="45"/>
        <v>Calha em alumínio - 16 cm</v>
      </c>
      <c r="D1254" s="406" t="s">
        <v>1277</v>
      </c>
      <c r="E1254" s="407" t="str">
        <f>VLOOKUP(D1254,Insumos!$B$1:$C$15011,2,FALSE)</f>
        <v>KG</v>
      </c>
      <c r="F1254" s="416">
        <v>4.8999999999999998E-3</v>
      </c>
      <c r="G1254" s="417">
        <f>VLOOKUP(D1254,Insumos!$B$1:$D$15011,3,FALSE)</f>
        <v>71.510000000000005</v>
      </c>
      <c r="H1254" s="415">
        <f>_xlfn.IFS(B1254="Serviço",SUMIFS($H1255:H$1539,$C1255:C$1539,$C1254),B1254="Insumo",F1254*G1254,B1254="Etapa","")</f>
        <v>0.35039900000000002</v>
      </c>
      <c r="I1254" s="408"/>
      <c r="J1254" s="61"/>
      <c r="K1254" s="61"/>
      <c r="L1254" s="61"/>
      <c r="M1254" s="61"/>
      <c r="N1254" s="61"/>
      <c r="O1254" s="61"/>
      <c r="P1254" s="61"/>
      <c r="Q1254" s="61"/>
      <c r="R1254" s="61"/>
      <c r="S1254" s="61"/>
      <c r="T1254" s="61"/>
      <c r="U1254" s="61"/>
      <c r="V1254" s="61"/>
      <c r="W1254" s="61"/>
      <c r="X1254" s="61"/>
      <c r="Y1254" s="61"/>
      <c r="Z1254" s="61"/>
    </row>
    <row r="1255" spans="1:26" ht="14.25" customHeight="1" outlineLevel="2" x14ac:dyDescent="0.3">
      <c r="A1255" s="406">
        <f t="shared" si="48"/>
        <v>7</v>
      </c>
      <c r="B1255" s="406" t="s">
        <v>1385</v>
      </c>
      <c r="C1255" s="406" t="str">
        <f t="shared" si="45"/>
        <v>Calha em alumínio - 16 cm</v>
      </c>
      <c r="D1255" s="406" t="s">
        <v>1368</v>
      </c>
      <c r="E1255" s="407" t="str">
        <f>VLOOKUP(D1255,Insumos!$B$1:$C$15011,2,FALSE)</f>
        <v>UN</v>
      </c>
      <c r="F1255" s="416">
        <v>0.161</v>
      </c>
      <c r="G1255" s="417">
        <f>VLOOKUP(D1255,Insumos!$B$1:$D$15011,3,FALSE)</f>
        <v>31.7</v>
      </c>
      <c r="H1255" s="415">
        <f>_xlfn.IFS(B1255="Serviço",SUMIFS($H1256:H$1539,$C1256:C$1539,$C1255),B1255="Insumo",F1255*G1255,B1255="Etapa","")</f>
        <v>5.1036999999999999</v>
      </c>
      <c r="I1255" s="408"/>
      <c r="J1255" s="61"/>
      <c r="K1255" s="61"/>
      <c r="L1255" s="61"/>
      <c r="M1255" s="61"/>
      <c r="N1255" s="61"/>
      <c r="O1255" s="61"/>
      <c r="P1255" s="61"/>
      <c r="Q1255" s="61"/>
      <c r="R1255" s="61"/>
      <c r="S1255" s="61"/>
      <c r="T1255" s="61"/>
      <c r="U1255" s="61"/>
      <c r="V1255" s="61"/>
      <c r="W1255" s="61"/>
      <c r="X1255" s="61"/>
      <c r="Y1255" s="61"/>
      <c r="Z1255" s="61"/>
    </row>
    <row r="1256" spans="1:26" ht="14.25" customHeight="1" outlineLevel="2" x14ac:dyDescent="0.3">
      <c r="A1256" s="406">
        <f t="shared" si="48"/>
        <v>6</v>
      </c>
      <c r="B1256" s="406" t="s">
        <v>1385</v>
      </c>
      <c r="C1256" s="406" t="str">
        <f t="shared" si="45"/>
        <v>Calha em alumínio - 16 cm</v>
      </c>
      <c r="D1256" s="406" t="s">
        <v>1230</v>
      </c>
      <c r="E1256" s="407" t="str">
        <f>VLOOKUP(D1256,Insumos!$B$1:$C$15011,2,FALSE)</f>
        <v>KG</v>
      </c>
      <c r="F1256" s="416">
        <v>0.18</v>
      </c>
      <c r="G1256" s="417">
        <f>VLOOKUP(D1256,Insumos!$B$1:$D$15011,3,FALSE)</f>
        <v>163.07</v>
      </c>
      <c r="H1256" s="415">
        <f>_xlfn.IFS(B1256="Serviço",SUMIFS($H1257:H$1539,$C1257:C$1539,$C1256),B1256="Insumo",F1256*G1256,B1256="Etapa","")</f>
        <v>29.352599999999999</v>
      </c>
      <c r="I1256" s="408"/>
      <c r="J1256" s="61"/>
      <c r="K1256" s="61"/>
      <c r="L1256" s="61"/>
      <c r="M1256" s="61"/>
      <c r="N1256" s="61"/>
      <c r="O1256" s="61"/>
      <c r="P1256" s="61"/>
      <c r="Q1256" s="61"/>
      <c r="R1256" s="61"/>
      <c r="S1256" s="61"/>
      <c r="T1256" s="61"/>
      <c r="U1256" s="61"/>
      <c r="V1256" s="61"/>
      <c r="W1256" s="61"/>
      <c r="X1256" s="61"/>
      <c r="Y1256" s="61"/>
      <c r="Z1256" s="61"/>
    </row>
    <row r="1257" spans="1:26" ht="14.25" customHeight="1" outlineLevel="1" x14ac:dyDescent="0.3">
      <c r="A1257" s="406">
        <f t="shared" si="48"/>
        <v>1</v>
      </c>
      <c r="B1257" s="406" t="s">
        <v>593</v>
      </c>
      <c r="C1257" s="406" t="str">
        <f t="shared" si="45"/>
        <v>Calha em alumínio - 23,5 cm</v>
      </c>
      <c r="D1257" s="406" t="s">
        <v>1552</v>
      </c>
      <c r="E1257" s="407" t="e">
        <f>VLOOKUP(D1257,Insumos!$B$1:$C$15011,2,FALSE)</f>
        <v>#N/A</v>
      </c>
      <c r="F1257" s="406"/>
      <c r="G1257" s="417" t="e">
        <f>VLOOKUP(D1257,Insumos!$B$1:$D$15011,3,FALSE)</f>
        <v>#N/A</v>
      </c>
      <c r="H1257" s="415">
        <f>_xlfn.IFS(B1257="Serviço",SUMIFS($H1258:H$1539,$C1258:C$1539,$C1257),B1257="Insumo",F1257*G1257,B1257="Etapa","")</f>
        <v>72.987448999999998</v>
      </c>
      <c r="I1257" s="408" t="s">
        <v>167</v>
      </c>
      <c r="J1257" s="61"/>
      <c r="K1257" s="61"/>
      <c r="L1257" s="61"/>
      <c r="M1257" s="61"/>
      <c r="N1257" s="61"/>
      <c r="O1257" s="61"/>
      <c r="P1257" s="61"/>
      <c r="Q1257" s="61"/>
      <c r="R1257" s="61"/>
      <c r="S1257" s="61"/>
      <c r="T1257" s="61"/>
      <c r="U1257" s="61"/>
      <c r="V1257" s="61"/>
      <c r="W1257" s="61"/>
      <c r="X1257" s="61"/>
      <c r="Y1257" s="61"/>
      <c r="Z1257" s="61"/>
    </row>
    <row r="1258" spans="1:26" ht="14.25" customHeight="1" outlineLevel="2" x14ac:dyDescent="0.3">
      <c r="A1258" s="406">
        <f t="shared" si="48"/>
        <v>1</v>
      </c>
      <c r="B1258" s="406" t="s">
        <v>1385</v>
      </c>
      <c r="C1258" s="406" t="str">
        <f t="shared" si="45"/>
        <v>Calha em alumínio - 23,5 cm</v>
      </c>
      <c r="D1258" s="406" t="s">
        <v>1015</v>
      </c>
      <c r="E1258" s="407" t="str">
        <f>VLOOKUP(D1258,Insumos!$B$1:$C$15011,2,FALSE)</f>
        <v>M</v>
      </c>
      <c r="F1258" s="416">
        <v>1.05</v>
      </c>
      <c r="G1258" s="417">
        <f>VLOOKUP(D1258,Insumos!$B$1:$D$15011,3,FALSE)</f>
        <v>35.99</v>
      </c>
      <c r="H1258" s="415">
        <f>_xlfn.IFS(B1258="Serviço",SUMIFS($H1259:H$1539,$C1259:C$1539,$C1258),B1258="Insumo",F1258*G1258,B1258="Etapa","")</f>
        <v>37.789500000000004</v>
      </c>
      <c r="I1258" s="408"/>
      <c r="J1258" s="61"/>
      <c r="K1258" s="61"/>
      <c r="L1258" s="61"/>
      <c r="M1258" s="61"/>
      <c r="N1258" s="61"/>
      <c r="O1258" s="61"/>
      <c r="P1258" s="61"/>
      <c r="Q1258" s="61"/>
      <c r="R1258" s="61"/>
      <c r="S1258" s="61"/>
      <c r="T1258" s="61"/>
      <c r="U1258" s="61"/>
      <c r="V1258" s="61"/>
      <c r="W1258" s="61"/>
      <c r="X1258" s="61"/>
      <c r="Y1258" s="61"/>
      <c r="Z1258" s="61"/>
    </row>
    <row r="1259" spans="1:26" ht="14.25" customHeight="1" outlineLevel="2" x14ac:dyDescent="0.3">
      <c r="A1259" s="406">
        <f t="shared" si="48"/>
        <v>6</v>
      </c>
      <c r="B1259" s="406" t="s">
        <v>1385</v>
      </c>
      <c r="C1259" s="406" t="str">
        <f t="shared" si="45"/>
        <v>Calha em alumínio - 23,5 cm</v>
      </c>
      <c r="D1259" s="406" t="s">
        <v>1273</v>
      </c>
      <c r="E1259" s="407" t="str">
        <f>VLOOKUP(D1259,Insumos!$B$1:$C$15011,2,FALSE)</f>
        <v>KG</v>
      </c>
      <c r="F1259" s="416">
        <v>2.5000000000000001E-2</v>
      </c>
      <c r="G1259" s="417">
        <f>VLOOKUP(D1259,Insumos!$B$1:$D$15011,3,FALSE)</f>
        <v>15.65</v>
      </c>
      <c r="H1259" s="415">
        <f>_xlfn.IFS(B1259="Serviço",SUMIFS($H1260:H$1539,$C1260:C$1539,$C1259),B1259="Insumo",F1259*G1259,B1259="Etapa","")</f>
        <v>0.39125000000000004</v>
      </c>
      <c r="I1259" s="408"/>
      <c r="J1259" s="61"/>
      <c r="K1259" s="61"/>
      <c r="L1259" s="61"/>
      <c r="M1259" s="61"/>
      <c r="N1259" s="61"/>
      <c r="O1259" s="61"/>
      <c r="P1259" s="61"/>
      <c r="Q1259" s="61"/>
      <c r="R1259" s="61"/>
      <c r="S1259" s="61"/>
      <c r="T1259" s="61"/>
      <c r="U1259" s="61"/>
      <c r="V1259" s="61"/>
      <c r="W1259" s="61"/>
      <c r="X1259" s="61"/>
      <c r="Y1259" s="61"/>
      <c r="Z1259" s="61"/>
    </row>
    <row r="1260" spans="1:26" ht="14.25" customHeight="1" outlineLevel="2" x14ac:dyDescent="0.3">
      <c r="A1260" s="406">
        <f t="shared" si="48"/>
        <v>6</v>
      </c>
      <c r="B1260" s="406" t="s">
        <v>1385</v>
      </c>
      <c r="C1260" s="406" t="str">
        <f t="shared" si="45"/>
        <v>Calha em alumínio - 23,5 cm</v>
      </c>
      <c r="D1260" s="406" t="s">
        <v>1277</v>
      </c>
      <c r="E1260" s="407" t="str">
        <f>VLOOKUP(D1260,Insumos!$B$1:$C$15011,2,FALSE)</f>
        <v>KG</v>
      </c>
      <c r="F1260" s="416">
        <v>4.8999999999999998E-3</v>
      </c>
      <c r="G1260" s="417">
        <f>VLOOKUP(D1260,Insumos!$B$1:$D$15011,3,FALSE)</f>
        <v>71.510000000000005</v>
      </c>
      <c r="H1260" s="415">
        <f>_xlfn.IFS(B1260="Serviço",SUMIFS($H1261:H$1539,$C1261:C$1539,$C1260),B1260="Insumo",F1260*G1260,B1260="Etapa","")</f>
        <v>0.35039900000000002</v>
      </c>
      <c r="I1260" s="408"/>
      <c r="J1260" s="61"/>
      <c r="K1260" s="61"/>
      <c r="L1260" s="61"/>
      <c r="M1260" s="61"/>
      <c r="N1260" s="61"/>
      <c r="O1260" s="61"/>
      <c r="P1260" s="61"/>
      <c r="Q1260" s="61"/>
      <c r="R1260" s="61"/>
      <c r="S1260" s="61"/>
      <c r="T1260" s="61"/>
      <c r="U1260" s="61"/>
      <c r="V1260" s="61"/>
      <c r="W1260" s="61"/>
      <c r="X1260" s="61"/>
      <c r="Y1260" s="61"/>
      <c r="Z1260" s="61"/>
    </row>
    <row r="1261" spans="1:26" ht="14.25" customHeight="1" outlineLevel="2" x14ac:dyDescent="0.3">
      <c r="A1261" s="406">
        <f t="shared" si="48"/>
        <v>7</v>
      </c>
      <c r="B1261" s="406" t="s">
        <v>1385</v>
      </c>
      <c r="C1261" s="406" t="str">
        <f t="shared" si="45"/>
        <v>Calha em alumínio - 23,5 cm</v>
      </c>
      <c r="D1261" s="406" t="s">
        <v>1368</v>
      </c>
      <c r="E1261" s="407" t="str">
        <f>VLOOKUP(D1261,Insumos!$B$1:$C$15011,2,FALSE)</f>
        <v>UN</v>
      </c>
      <c r="F1261" s="416">
        <v>0.161</v>
      </c>
      <c r="G1261" s="417">
        <f>VLOOKUP(D1261,Insumos!$B$1:$D$15011,3,FALSE)</f>
        <v>31.7</v>
      </c>
      <c r="H1261" s="415">
        <f>_xlfn.IFS(B1261="Serviço",SUMIFS($H1262:H$1539,$C1262:C$1539,$C1261),B1261="Insumo",F1261*G1261,B1261="Etapa","")</f>
        <v>5.1036999999999999</v>
      </c>
      <c r="I1261" s="408"/>
      <c r="J1261" s="61"/>
      <c r="K1261" s="61"/>
      <c r="L1261" s="61"/>
      <c r="M1261" s="61"/>
      <c r="N1261" s="61"/>
      <c r="O1261" s="61"/>
      <c r="P1261" s="61"/>
      <c r="Q1261" s="61"/>
      <c r="R1261" s="61"/>
      <c r="S1261" s="61"/>
      <c r="T1261" s="61"/>
      <c r="U1261" s="61"/>
      <c r="V1261" s="61"/>
      <c r="W1261" s="61"/>
      <c r="X1261" s="61"/>
      <c r="Y1261" s="61"/>
      <c r="Z1261" s="61"/>
    </row>
    <row r="1262" spans="1:26" ht="14.25" customHeight="1" outlineLevel="2" x14ac:dyDescent="0.3">
      <c r="A1262" s="406">
        <f t="shared" si="48"/>
        <v>6</v>
      </c>
      <c r="B1262" s="406" t="s">
        <v>1385</v>
      </c>
      <c r="C1262" s="406" t="str">
        <f t="shared" si="45"/>
        <v>Calha em alumínio - 23,5 cm</v>
      </c>
      <c r="D1262" s="406" t="s">
        <v>1230</v>
      </c>
      <c r="E1262" s="407" t="str">
        <f>VLOOKUP(D1262,Insumos!$B$1:$C$15011,2,FALSE)</f>
        <v>KG</v>
      </c>
      <c r="F1262" s="416">
        <v>0.18</v>
      </c>
      <c r="G1262" s="417">
        <f>VLOOKUP(D1262,Insumos!$B$1:$D$15011,3,FALSE)</f>
        <v>163.07</v>
      </c>
      <c r="H1262" s="415">
        <f>_xlfn.IFS(B1262="Serviço",SUMIFS($H1263:H$1539,$C1263:C$1539,$C1262),B1262="Insumo",F1262*G1262,B1262="Etapa","")</f>
        <v>29.352599999999999</v>
      </c>
      <c r="I1262" s="408"/>
      <c r="J1262" s="61"/>
      <c r="K1262" s="61"/>
      <c r="L1262" s="61"/>
      <c r="M1262" s="61"/>
      <c r="N1262" s="61"/>
      <c r="O1262" s="61"/>
      <c r="P1262" s="61"/>
      <c r="Q1262" s="61"/>
      <c r="R1262" s="61"/>
      <c r="S1262" s="61"/>
      <c r="T1262" s="61"/>
      <c r="U1262" s="61"/>
      <c r="V1262" s="61"/>
      <c r="W1262" s="61"/>
      <c r="X1262" s="61"/>
      <c r="Y1262" s="61"/>
      <c r="Z1262" s="61"/>
    </row>
    <row r="1263" spans="1:26" ht="14.25" customHeight="1" outlineLevel="1" x14ac:dyDescent="0.3">
      <c r="A1263" s="406">
        <f t="shared" si="48"/>
        <v>1</v>
      </c>
      <c r="B1263" s="406" t="s">
        <v>593</v>
      </c>
      <c r="C1263" s="406" t="str">
        <f t="shared" si="45"/>
        <v>Calha em alumínio - 30x30</v>
      </c>
      <c r="D1263" s="406" t="s">
        <v>1553</v>
      </c>
      <c r="E1263" s="407" t="e">
        <f>VLOOKUP(D1263,Insumos!$B$1:$C$15011,2,FALSE)</f>
        <v>#N/A</v>
      </c>
      <c r="F1263" s="406"/>
      <c r="G1263" s="417" t="e">
        <f>VLOOKUP(D1263,Insumos!$B$1:$D$15011,3,FALSE)</f>
        <v>#N/A</v>
      </c>
      <c r="H1263" s="415">
        <f>_xlfn.IFS(B1263="Serviço",SUMIFS($H1264:H$1539,$C1264:C$1539,$C1263),B1263="Insumo",F1263*G1263,B1263="Etapa","")</f>
        <v>84.197948999999994</v>
      </c>
      <c r="I1263" s="408" t="s">
        <v>167</v>
      </c>
      <c r="J1263" s="61"/>
      <c r="K1263" s="61"/>
      <c r="L1263" s="61"/>
      <c r="M1263" s="61"/>
      <c r="N1263" s="61"/>
      <c r="O1263" s="61"/>
      <c r="P1263" s="61"/>
      <c r="Q1263" s="61"/>
      <c r="R1263" s="61"/>
      <c r="S1263" s="61"/>
      <c r="T1263" s="61"/>
      <c r="U1263" s="61"/>
      <c r="V1263" s="61"/>
      <c r="W1263" s="61"/>
      <c r="X1263" s="61"/>
      <c r="Y1263" s="61"/>
      <c r="Z1263" s="61"/>
    </row>
    <row r="1264" spans="1:26" ht="14.25" customHeight="1" outlineLevel="2" x14ac:dyDescent="0.3">
      <c r="A1264" s="406">
        <f t="shared" si="48"/>
        <v>1</v>
      </c>
      <c r="B1264" s="406" t="s">
        <v>1385</v>
      </c>
      <c r="C1264" s="406" t="str">
        <f t="shared" si="45"/>
        <v>Calha em alumínio - 30x30</v>
      </c>
      <c r="D1264" s="406" t="s">
        <v>1016</v>
      </c>
      <c r="E1264" s="407" t="str">
        <f>VLOOKUP(D1264,Insumos!$B$1:$C$15011,2,FALSE)</f>
        <v>M</v>
      </c>
      <c r="F1264" s="416">
        <v>1.05</v>
      </c>
      <c r="G1264" s="417">
        <f>VLOOKUP(D1264,Insumos!$B$1:$D$15011,3,FALSE)</f>
        <v>46.666666666666664</v>
      </c>
      <c r="H1264" s="415">
        <f>_xlfn.IFS(B1264="Serviço",SUMIFS($H1265:H$1539,$C1265:C$1539,$C1264),B1264="Insumo",F1264*G1264,B1264="Etapa","")</f>
        <v>49</v>
      </c>
      <c r="I1264" s="408"/>
      <c r="J1264" s="61"/>
      <c r="K1264" s="61"/>
      <c r="L1264" s="61"/>
      <c r="M1264" s="61"/>
      <c r="N1264" s="61"/>
      <c r="O1264" s="61"/>
      <c r="P1264" s="61"/>
      <c r="Q1264" s="61"/>
      <c r="R1264" s="61"/>
      <c r="S1264" s="61"/>
      <c r="T1264" s="61"/>
      <c r="U1264" s="61"/>
      <c r="V1264" s="61"/>
      <c r="W1264" s="61"/>
      <c r="X1264" s="61"/>
      <c r="Y1264" s="61"/>
      <c r="Z1264" s="61"/>
    </row>
    <row r="1265" spans="1:26" ht="14.25" customHeight="1" outlineLevel="2" x14ac:dyDescent="0.3">
      <c r="A1265" s="406">
        <f t="shared" si="48"/>
        <v>6</v>
      </c>
      <c r="B1265" s="406" t="s">
        <v>1385</v>
      </c>
      <c r="C1265" s="406" t="str">
        <f t="shared" si="45"/>
        <v>Calha em alumínio - 30x30</v>
      </c>
      <c r="D1265" s="406" t="s">
        <v>1273</v>
      </c>
      <c r="E1265" s="407" t="str">
        <f>VLOOKUP(D1265,Insumos!$B$1:$C$15011,2,FALSE)</f>
        <v>KG</v>
      </c>
      <c r="F1265" s="416">
        <v>2.5000000000000001E-2</v>
      </c>
      <c r="G1265" s="417">
        <f>VLOOKUP(D1265,Insumos!$B$1:$D$15011,3,FALSE)</f>
        <v>15.65</v>
      </c>
      <c r="H1265" s="415">
        <f>_xlfn.IFS(B1265="Serviço",SUMIFS($H1266:H$1539,$C1266:C$1539,$C1265),B1265="Insumo",F1265*G1265,B1265="Etapa","")</f>
        <v>0.39125000000000004</v>
      </c>
      <c r="I1265" s="408"/>
      <c r="J1265" s="61"/>
      <c r="K1265" s="61"/>
      <c r="L1265" s="61"/>
      <c r="M1265" s="61"/>
      <c r="N1265" s="61"/>
      <c r="O1265" s="61"/>
      <c r="P1265" s="61"/>
      <c r="Q1265" s="61"/>
      <c r="R1265" s="61"/>
      <c r="S1265" s="61"/>
      <c r="T1265" s="61"/>
      <c r="U1265" s="61"/>
      <c r="V1265" s="61"/>
      <c r="W1265" s="61"/>
      <c r="X1265" s="61"/>
      <c r="Y1265" s="61"/>
      <c r="Z1265" s="61"/>
    </row>
    <row r="1266" spans="1:26" ht="14.25" customHeight="1" outlineLevel="2" x14ac:dyDescent="0.3">
      <c r="A1266" s="406">
        <f t="shared" si="48"/>
        <v>6</v>
      </c>
      <c r="B1266" s="406" t="s">
        <v>1385</v>
      </c>
      <c r="C1266" s="406" t="str">
        <f t="shared" si="45"/>
        <v>Calha em alumínio - 30x30</v>
      </c>
      <c r="D1266" s="406" t="s">
        <v>1277</v>
      </c>
      <c r="E1266" s="407" t="str">
        <f>VLOOKUP(D1266,Insumos!$B$1:$C$15011,2,FALSE)</f>
        <v>KG</v>
      </c>
      <c r="F1266" s="416">
        <v>4.8999999999999998E-3</v>
      </c>
      <c r="G1266" s="417">
        <f>VLOOKUP(D1266,Insumos!$B$1:$D$15011,3,FALSE)</f>
        <v>71.510000000000005</v>
      </c>
      <c r="H1266" s="415">
        <f>_xlfn.IFS(B1266="Serviço",SUMIFS($H1267:H$1539,$C1267:C$1539,$C1266),B1266="Insumo",F1266*G1266,B1266="Etapa","")</f>
        <v>0.35039900000000002</v>
      </c>
      <c r="I1266" s="408"/>
      <c r="J1266" s="61"/>
      <c r="K1266" s="61"/>
      <c r="L1266" s="61"/>
      <c r="M1266" s="61"/>
      <c r="N1266" s="61"/>
      <c r="O1266" s="61"/>
      <c r="P1266" s="61"/>
      <c r="Q1266" s="61"/>
      <c r="R1266" s="61"/>
      <c r="S1266" s="61"/>
      <c r="T1266" s="61"/>
      <c r="U1266" s="61"/>
      <c r="V1266" s="61"/>
      <c r="W1266" s="61"/>
      <c r="X1266" s="61"/>
      <c r="Y1266" s="61"/>
      <c r="Z1266" s="61"/>
    </row>
    <row r="1267" spans="1:26" ht="14.25" customHeight="1" outlineLevel="2" x14ac:dyDescent="0.3">
      <c r="A1267" s="406">
        <f t="shared" si="48"/>
        <v>7</v>
      </c>
      <c r="B1267" s="406" t="s">
        <v>1385</v>
      </c>
      <c r="C1267" s="406" t="str">
        <f t="shared" si="45"/>
        <v>Calha em alumínio - 30x30</v>
      </c>
      <c r="D1267" s="406" t="s">
        <v>1368</v>
      </c>
      <c r="E1267" s="407" t="str">
        <f>VLOOKUP(D1267,Insumos!$B$1:$C$15011,2,FALSE)</f>
        <v>UN</v>
      </c>
      <c r="F1267" s="416">
        <v>0.161</v>
      </c>
      <c r="G1267" s="417">
        <f>VLOOKUP(D1267,Insumos!$B$1:$D$15011,3,FALSE)</f>
        <v>31.7</v>
      </c>
      <c r="H1267" s="415">
        <f>_xlfn.IFS(B1267="Serviço",SUMIFS($H1268:H$1539,$C1268:C$1539,$C1267),B1267="Insumo",F1267*G1267,B1267="Etapa","")</f>
        <v>5.1036999999999999</v>
      </c>
      <c r="I1267" s="408"/>
      <c r="J1267" s="61"/>
      <c r="K1267" s="61"/>
      <c r="L1267" s="61"/>
      <c r="M1267" s="61"/>
      <c r="N1267" s="61"/>
      <c r="O1267" s="61"/>
      <c r="P1267" s="61"/>
      <c r="Q1267" s="61"/>
      <c r="R1267" s="61"/>
      <c r="S1267" s="61"/>
      <c r="T1267" s="61"/>
      <c r="U1267" s="61"/>
      <c r="V1267" s="61"/>
      <c r="W1267" s="61"/>
      <c r="X1267" s="61"/>
      <c r="Y1267" s="61"/>
      <c r="Z1267" s="61"/>
    </row>
    <row r="1268" spans="1:26" ht="14.25" customHeight="1" outlineLevel="2" x14ac:dyDescent="0.3">
      <c r="A1268" s="406">
        <f t="shared" si="48"/>
        <v>6</v>
      </c>
      <c r="B1268" s="406" t="s">
        <v>1385</v>
      </c>
      <c r="C1268" s="406" t="str">
        <f t="shared" si="45"/>
        <v>Calha em alumínio - 30x30</v>
      </c>
      <c r="D1268" s="406" t="s">
        <v>1230</v>
      </c>
      <c r="E1268" s="407" t="str">
        <f>VLOOKUP(D1268,Insumos!$B$1:$C$15011,2,FALSE)</f>
        <v>KG</v>
      </c>
      <c r="F1268" s="416">
        <v>0.18</v>
      </c>
      <c r="G1268" s="417">
        <f>VLOOKUP(D1268,Insumos!$B$1:$D$15011,3,FALSE)</f>
        <v>163.07</v>
      </c>
      <c r="H1268" s="415">
        <f>_xlfn.IFS(B1268="Serviço",SUMIFS($H1269:H$1539,$C1269:C$1539,$C1268),B1268="Insumo",F1268*G1268,B1268="Etapa","")</f>
        <v>29.352599999999999</v>
      </c>
      <c r="I1268" s="408"/>
      <c r="J1268" s="61"/>
      <c r="K1268" s="61"/>
      <c r="L1268" s="61"/>
      <c r="M1268" s="61"/>
      <c r="N1268" s="61"/>
      <c r="O1268" s="61"/>
      <c r="P1268" s="61"/>
      <c r="Q1268" s="61"/>
      <c r="R1268" s="61"/>
      <c r="S1268" s="61"/>
      <c r="T1268" s="61"/>
      <c r="U1268" s="61"/>
      <c r="V1268" s="61"/>
      <c r="W1268" s="61"/>
      <c r="X1268" s="61"/>
      <c r="Y1268" s="61"/>
      <c r="Z1268" s="61"/>
    </row>
    <row r="1269" spans="1:26" ht="14.25" customHeight="1" outlineLevel="1" x14ac:dyDescent="0.3">
      <c r="A1269" s="406">
        <f t="shared" si="48"/>
        <v>1</v>
      </c>
      <c r="B1269" s="406" t="s">
        <v>593</v>
      </c>
      <c r="C1269" s="406" t="str">
        <f t="shared" si="45"/>
        <v>Calha em alumínio - 94x94</v>
      </c>
      <c r="D1269" s="406" t="s">
        <v>1017</v>
      </c>
      <c r="E1269" s="407" t="str">
        <f>VLOOKUP(D1269,Insumos!$B$1:$C$15011,2,FALSE)</f>
        <v>M</v>
      </c>
      <c r="F1269" s="406"/>
      <c r="G1269" s="417">
        <f>VLOOKUP(D1269,Insumos!$B$1:$D$15011,3,FALSE)</f>
        <v>59.966666666666669</v>
      </c>
      <c r="H1269" s="415">
        <f>_xlfn.IFS(B1269="Serviço",SUMIFS($H1270:H$1539,$C1270:C$1539,$C1269),B1269="Insumo",F1269*G1269,B1269="Etapa","")</f>
        <v>98.162948999999998</v>
      </c>
      <c r="I1269" s="408" t="s">
        <v>167</v>
      </c>
      <c r="J1269" s="61"/>
      <c r="K1269" s="61"/>
      <c r="L1269" s="61"/>
      <c r="M1269" s="61"/>
      <c r="N1269" s="61"/>
      <c r="O1269" s="61"/>
      <c r="P1269" s="61"/>
      <c r="Q1269" s="61"/>
      <c r="R1269" s="61"/>
      <c r="S1269" s="61"/>
      <c r="T1269" s="61"/>
      <c r="U1269" s="61"/>
      <c r="V1269" s="61"/>
      <c r="W1269" s="61"/>
      <c r="X1269" s="61"/>
      <c r="Y1269" s="61"/>
      <c r="Z1269" s="61"/>
    </row>
    <row r="1270" spans="1:26" ht="14.25" customHeight="1" outlineLevel="2" x14ac:dyDescent="0.3">
      <c r="A1270" s="406">
        <f t="shared" si="48"/>
        <v>1</v>
      </c>
      <c r="B1270" s="406" t="s">
        <v>1385</v>
      </c>
      <c r="C1270" s="406" t="str">
        <f t="shared" si="45"/>
        <v>Calha em alumínio - 94x94</v>
      </c>
      <c r="D1270" s="406" t="s">
        <v>1017</v>
      </c>
      <c r="E1270" s="407" t="str">
        <f>VLOOKUP(D1270,Insumos!$B$1:$C$15011,2,FALSE)</f>
        <v>M</v>
      </c>
      <c r="F1270" s="416">
        <v>1.05</v>
      </c>
      <c r="G1270" s="417">
        <f>VLOOKUP(D1270,Insumos!$B$1:$D$15011,3,FALSE)</f>
        <v>59.966666666666669</v>
      </c>
      <c r="H1270" s="415">
        <f>_xlfn.IFS(B1270="Serviço",SUMIFS($H1271:H$1539,$C1271:C$1539,$C1270),B1270="Insumo",F1270*G1270,B1270="Etapa","")</f>
        <v>62.965000000000003</v>
      </c>
      <c r="I1270" s="408"/>
      <c r="J1270" s="61"/>
      <c r="K1270" s="61"/>
      <c r="L1270" s="61"/>
      <c r="M1270" s="61"/>
      <c r="N1270" s="61"/>
      <c r="O1270" s="61"/>
      <c r="P1270" s="61"/>
      <c r="Q1270" s="61"/>
      <c r="R1270" s="61"/>
      <c r="S1270" s="61"/>
      <c r="T1270" s="61"/>
      <c r="U1270" s="61"/>
      <c r="V1270" s="61"/>
      <c r="W1270" s="61"/>
      <c r="X1270" s="61"/>
      <c r="Y1270" s="61"/>
      <c r="Z1270" s="61"/>
    </row>
    <row r="1271" spans="1:26" ht="14.25" customHeight="1" outlineLevel="2" x14ac:dyDescent="0.3">
      <c r="A1271" s="406">
        <f t="shared" si="48"/>
        <v>6</v>
      </c>
      <c r="B1271" s="406" t="s">
        <v>1385</v>
      </c>
      <c r="C1271" s="406" t="str">
        <f t="shared" si="45"/>
        <v>Calha em alumínio - 94x94</v>
      </c>
      <c r="D1271" s="406" t="s">
        <v>1273</v>
      </c>
      <c r="E1271" s="407" t="str">
        <f>VLOOKUP(D1271,Insumos!$B$1:$C$15011,2,FALSE)</f>
        <v>KG</v>
      </c>
      <c r="F1271" s="416">
        <v>2.5000000000000001E-2</v>
      </c>
      <c r="G1271" s="417">
        <f>VLOOKUP(D1271,Insumos!$B$1:$D$15011,3,FALSE)</f>
        <v>15.65</v>
      </c>
      <c r="H1271" s="415">
        <f>_xlfn.IFS(B1271="Serviço",SUMIFS($H1272:H$1539,$C1272:C$1539,$C1271),B1271="Insumo",F1271*G1271,B1271="Etapa","")</f>
        <v>0.39125000000000004</v>
      </c>
      <c r="I1271" s="408"/>
      <c r="J1271" s="61"/>
      <c r="K1271" s="61"/>
      <c r="L1271" s="61"/>
      <c r="M1271" s="61"/>
      <c r="N1271" s="61"/>
      <c r="O1271" s="61"/>
      <c r="P1271" s="61"/>
      <c r="Q1271" s="61"/>
      <c r="R1271" s="61"/>
      <c r="S1271" s="61"/>
      <c r="T1271" s="61"/>
      <c r="U1271" s="61"/>
      <c r="V1271" s="61"/>
      <c r="W1271" s="61"/>
      <c r="X1271" s="61"/>
      <c r="Y1271" s="61"/>
      <c r="Z1271" s="61"/>
    </row>
    <row r="1272" spans="1:26" ht="14.25" customHeight="1" outlineLevel="2" x14ac:dyDescent="0.3">
      <c r="A1272" s="406">
        <f t="shared" si="48"/>
        <v>6</v>
      </c>
      <c r="B1272" s="406" t="s">
        <v>1385</v>
      </c>
      <c r="C1272" s="406" t="str">
        <f t="shared" si="45"/>
        <v>Calha em alumínio - 94x94</v>
      </c>
      <c r="D1272" s="406" t="s">
        <v>1277</v>
      </c>
      <c r="E1272" s="407" t="str">
        <f>VLOOKUP(D1272,Insumos!$B$1:$C$15011,2,FALSE)</f>
        <v>KG</v>
      </c>
      <c r="F1272" s="416">
        <v>4.8999999999999998E-3</v>
      </c>
      <c r="G1272" s="417">
        <f>VLOOKUP(D1272,Insumos!$B$1:$D$15011,3,FALSE)</f>
        <v>71.510000000000005</v>
      </c>
      <c r="H1272" s="415">
        <f>_xlfn.IFS(B1272="Serviço",SUMIFS($H1273:H$1539,$C1273:C$1539,$C1272),B1272="Insumo",F1272*G1272,B1272="Etapa","")</f>
        <v>0.35039900000000002</v>
      </c>
      <c r="I1272" s="408"/>
      <c r="J1272" s="61"/>
      <c r="K1272" s="61"/>
      <c r="L1272" s="61"/>
      <c r="M1272" s="61"/>
      <c r="N1272" s="61"/>
      <c r="O1272" s="61"/>
      <c r="P1272" s="61"/>
      <c r="Q1272" s="61"/>
      <c r="R1272" s="61"/>
      <c r="S1272" s="61"/>
      <c r="T1272" s="61"/>
      <c r="U1272" s="61"/>
      <c r="V1272" s="61"/>
      <c r="W1272" s="61"/>
      <c r="X1272" s="61"/>
      <c r="Y1272" s="61"/>
      <c r="Z1272" s="61"/>
    </row>
    <row r="1273" spans="1:26" ht="14.25" customHeight="1" outlineLevel="2" x14ac:dyDescent="0.3">
      <c r="A1273" s="406">
        <f t="shared" si="48"/>
        <v>7</v>
      </c>
      <c r="B1273" s="406" t="s">
        <v>1385</v>
      </c>
      <c r="C1273" s="406" t="str">
        <f t="shared" si="45"/>
        <v>Calha em alumínio - 94x94</v>
      </c>
      <c r="D1273" s="406" t="s">
        <v>1368</v>
      </c>
      <c r="E1273" s="407" t="str">
        <f>VLOOKUP(D1273,Insumos!$B$1:$C$15011,2,FALSE)</f>
        <v>UN</v>
      </c>
      <c r="F1273" s="416">
        <v>0.161</v>
      </c>
      <c r="G1273" s="417">
        <f>VLOOKUP(D1273,Insumos!$B$1:$D$15011,3,FALSE)</f>
        <v>31.7</v>
      </c>
      <c r="H1273" s="415">
        <f>_xlfn.IFS(B1273="Serviço",SUMIFS($H1274:H$1539,$C1274:C$1539,$C1273),B1273="Insumo",F1273*G1273,B1273="Etapa","")</f>
        <v>5.1036999999999999</v>
      </c>
      <c r="I1273" s="408"/>
      <c r="J1273" s="61"/>
      <c r="K1273" s="61"/>
      <c r="L1273" s="61"/>
      <c r="M1273" s="61"/>
      <c r="N1273" s="61"/>
      <c r="O1273" s="61"/>
      <c r="P1273" s="61"/>
      <c r="Q1273" s="61"/>
      <c r="R1273" s="61"/>
      <c r="S1273" s="61"/>
      <c r="T1273" s="61"/>
      <c r="U1273" s="61"/>
      <c r="V1273" s="61"/>
      <c r="W1273" s="61"/>
      <c r="X1273" s="61"/>
      <c r="Y1273" s="61"/>
      <c r="Z1273" s="61"/>
    </row>
    <row r="1274" spans="1:26" ht="14.25" customHeight="1" outlineLevel="2" x14ac:dyDescent="0.3">
      <c r="A1274" s="406">
        <f t="shared" si="48"/>
        <v>6</v>
      </c>
      <c r="B1274" s="406" t="s">
        <v>1385</v>
      </c>
      <c r="C1274" s="406" t="str">
        <f t="shared" si="45"/>
        <v>Calha em alumínio - 94x94</v>
      </c>
      <c r="D1274" s="406" t="s">
        <v>1230</v>
      </c>
      <c r="E1274" s="407" t="str">
        <f>VLOOKUP(D1274,Insumos!$B$1:$C$15011,2,FALSE)</f>
        <v>KG</v>
      </c>
      <c r="F1274" s="416">
        <v>0.18</v>
      </c>
      <c r="G1274" s="417">
        <f>VLOOKUP(D1274,Insumos!$B$1:$D$15011,3,FALSE)</f>
        <v>163.07</v>
      </c>
      <c r="H1274" s="415">
        <f>_xlfn.IFS(B1274="Serviço",SUMIFS($H1275:H$1539,$C1275:C$1539,$C1274),B1274="Insumo",F1274*G1274,B1274="Etapa","")</f>
        <v>29.352599999999999</v>
      </c>
      <c r="I1274" s="408"/>
      <c r="J1274" s="61"/>
      <c r="K1274" s="61"/>
      <c r="L1274" s="61"/>
      <c r="M1274" s="61"/>
      <c r="N1274" s="61"/>
      <c r="O1274" s="61"/>
      <c r="P1274" s="61"/>
      <c r="Q1274" s="61"/>
      <c r="R1274" s="61"/>
      <c r="S1274" s="61"/>
      <c r="T1274" s="61"/>
      <c r="U1274" s="61"/>
      <c r="V1274" s="61"/>
      <c r="W1274" s="61"/>
      <c r="X1274" s="61"/>
      <c r="Y1274" s="61"/>
      <c r="Z1274" s="61"/>
    </row>
    <row r="1275" spans="1:26" ht="14.25" customHeight="1" outlineLevel="1" x14ac:dyDescent="0.3">
      <c r="A1275" s="406">
        <f t="shared" si="48"/>
        <v>1</v>
      </c>
      <c r="B1275" s="406" t="s">
        <v>593</v>
      </c>
      <c r="C1275" s="406" t="str">
        <f t="shared" si="45"/>
        <v>Rufo em alumínio</v>
      </c>
      <c r="D1275" s="406" t="s">
        <v>1554</v>
      </c>
      <c r="E1275" s="407" t="e">
        <f>VLOOKUP(D1275,Insumos!$B$1:$C$15011,2,FALSE)</f>
        <v>#N/A</v>
      </c>
      <c r="F1275" s="406"/>
      <c r="G1275" s="417" t="e">
        <f>VLOOKUP(D1275,Insumos!$B$1:$D$15011,3,FALSE)</f>
        <v>#N/A</v>
      </c>
      <c r="H1275" s="415">
        <f>_xlfn.IFS(B1275="Serviço",SUMIFS($H1276:H$1539,$C1276:C$1539,$C1275),B1275="Insumo",F1275*G1275,B1275="Etapa","")</f>
        <v>40.643562000000003</v>
      </c>
      <c r="I1275" s="408" t="s">
        <v>167</v>
      </c>
      <c r="J1275" s="61"/>
      <c r="K1275" s="61"/>
      <c r="L1275" s="61"/>
      <c r="M1275" s="61"/>
      <c r="N1275" s="61"/>
      <c r="O1275" s="61"/>
      <c r="P1275" s="61"/>
      <c r="Q1275" s="61"/>
      <c r="R1275" s="61"/>
      <c r="S1275" s="61"/>
      <c r="T1275" s="61"/>
      <c r="U1275" s="61"/>
      <c r="V1275" s="61"/>
      <c r="W1275" s="61"/>
      <c r="X1275" s="61"/>
      <c r="Y1275" s="61"/>
      <c r="Z1275" s="61"/>
    </row>
    <row r="1276" spans="1:26" ht="14.25" customHeight="1" outlineLevel="2" x14ac:dyDescent="0.3">
      <c r="A1276" s="406">
        <f t="shared" si="48"/>
        <v>1</v>
      </c>
      <c r="B1276" s="406" t="s">
        <v>1385</v>
      </c>
      <c r="C1276" s="406" t="str">
        <f t="shared" si="45"/>
        <v>Rufo em alumínio</v>
      </c>
      <c r="D1276" s="406" t="s">
        <v>1018</v>
      </c>
      <c r="E1276" s="407" t="str">
        <f>VLOOKUP(D1276,Insumos!$B$1:$C$15011,2,FALSE)</f>
        <v>KG</v>
      </c>
      <c r="F1276" s="416">
        <v>6.0000000000000001E-3</v>
      </c>
      <c r="G1276" s="417">
        <f>VLOOKUP(D1276,Insumos!$B$1:$D$15011,3,FALSE)</f>
        <v>28</v>
      </c>
      <c r="H1276" s="415">
        <f>_xlfn.IFS(B1276="Serviço",SUMIFS($H1277:H$1539,$C1277:C$1539,$C1276),B1276="Insumo",F1276*G1276,B1276="Etapa","")</f>
        <v>0.16800000000000001</v>
      </c>
      <c r="I1276" s="408"/>
      <c r="J1276" s="61"/>
      <c r="K1276" s="61"/>
      <c r="L1276" s="61"/>
      <c r="M1276" s="61"/>
      <c r="N1276" s="61"/>
      <c r="O1276" s="61"/>
      <c r="P1276" s="61"/>
      <c r="Q1276" s="61"/>
      <c r="R1276" s="61"/>
      <c r="S1276" s="61"/>
      <c r="T1276" s="61"/>
      <c r="U1276" s="61"/>
      <c r="V1276" s="61"/>
      <c r="W1276" s="61"/>
      <c r="X1276" s="61"/>
      <c r="Y1276" s="61"/>
      <c r="Z1276" s="61"/>
    </row>
    <row r="1277" spans="1:26" ht="14.25" customHeight="1" outlineLevel="2" x14ac:dyDescent="0.3">
      <c r="A1277" s="406">
        <f t="shared" si="48"/>
        <v>6</v>
      </c>
      <c r="B1277" s="406" t="s">
        <v>1385</v>
      </c>
      <c r="C1277" s="406" t="str">
        <f t="shared" si="45"/>
        <v>Rufo em alumínio</v>
      </c>
      <c r="D1277" s="406" t="s">
        <v>1277</v>
      </c>
      <c r="E1277" s="407" t="str">
        <f>VLOOKUP(D1277,Insumos!$B$1:$C$15011,2,FALSE)</f>
        <v>KG</v>
      </c>
      <c r="F1277" s="416">
        <v>1.1999999999999999E-3</v>
      </c>
      <c r="G1277" s="417">
        <f>VLOOKUP(D1277,Insumos!$B$1:$D$15011,3,FALSE)</f>
        <v>71.510000000000005</v>
      </c>
      <c r="H1277" s="415">
        <f>_xlfn.IFS(B1277="Serviço",SUMIFS($H1278:H$1539,$C1278:C$1539,$C1277),B1277="Insumo",F1277*G1277,B1277="Etapa","")</f>
        <v>8.5811999999999999E-2</v>
      </c>
      <c r="I1277" s="408"/>
      <c r="J1277" s="61"/>
      <c r="K1277" s="61"/>
      <c r="L1277" s="61"/>
      <c r="M1277" s="61"/>
      <c r="N1277" s="61"/>
      <c r="O1277" s="61"/>
      <c r="P1277" s="61"/>
      <c r="Q1277" s="61"/>
      <c r="R1277" s="61"/>
      <c r="S1277" s="61"/>
      <c r="T1277" s="61"/>
      <c r="U1277" s="61"/>
      <c r="V1277" s="61"/>
      <c r="W1277" s="61"/>
      <c r="X1277" s="61"/>
      <c r="Y1277" s="61"/>
      <c r="Z1277" s="61"/>
    </row>
    <row r="1278" spans="1:26" ht="14.25" customHeight="1" outlineLevel="2" x14ac:dyDescent="0.3">
      <c r="A1278" s="406">
        <f t="shared" si="48"/>
        <v>1</v>
      </c>
      <c r="B1278" s="406" t="s">
        <v>1385</v>
      </c>
      <c r="C1278" s="406" t="str">
        <f t="shared" si="45"/>
        <v>Rufo em alumínio</v>
      </c>
      <c r="D1278" s="406" t="s">
        <v>1020</v>
      </c>
      <c r="E1278" s="407" t="str">
        <f>VLOOKUP(D1278,Insumos!$B$1:$C$15011,2,FALSE)</f>
        <v>M</v>
      </c>
      <c r="F1278" s="416">
        <v>1.05</v>
      </c>
      <c r="G1278" s="417">
        <f>VLOOKUP(D1278,Insumos!$B$1:$D$15011,3,FALSE)</f>
        <v>25.5</v>
      </c>
      <c r="H1278" s="415">
        <f>_xlfn.IFS(B1278="Serviço",SUMIFS($H1279:H$1539,$C1279:C$1539,$C1278),B1278="Insumo",F1278*G1278,B1278="Etapa","")</f>
        <v>26.775000000000002</v>
      </c>
      <c r="I1278" s="408"/>
      <c r="J1278" s="61"/>
      <c r="K1278" s="61"/>
      <c r="L1278" s="61"/>
      <c r="M1278" s="61"/>
      <c r="N1278" s="61"/>
      <c r="O1278" s="61"/>
      <c r="P1278" s="61"/>
      <c r="Q1278" s="61"/>
      <c r="R1278" s="61"/>
      <c r="S1278" s="61"/>
      <c r="T1278" s="61"/>
      <c r="U1278" s="61"/>
      <c r="V1278" s="61"/>
      <c r="W1278" s="61"/>
      <c r="X1278" s="61"/>
      <c r="Y1278" s="61"/>
      <c r="Z1278" s="61"/>
    </row>
    <row r="1279" spans="1:26" ht="14.25" customHeight="1" outlineLevel="2" x14ac:dyDescent="0.3">
      <c r="A1279" s="406">
        <f t="shared" si="48"/>
        <v>7</v>
      </c>
      <c r="B1279" s="406" t="s">
        <v>1385</v>
      </c>
      <c r="C1279" s="406" t="str">
        <f t="shared" si="45"/>
        <v>Rufo em alumínio</v>
      </c>
      <c r="D1279" s="406" t="s">
        <v>1368</v>
      </c>
      <c r="E1279" s="407" t="str">
        <f>VLOOKUP(D1279,Insumos!$B$1:$C$15011,2,FALSE)</f>
        <v>UN</v>
      </c>
      <c r="F1279" s="416">
        <v>0.19800000000000001</v>
      </c>
      <c r="G1279" s="417">
        <f>VLOOKUP(D1279,Insumos!$B$1:$D$15011,3,FALSE)</f>
        <v>31.7</v>
      </c>
      <c r="H1279" s="415">
        <f>_xlfn.IFS(B1279="Serviço",SUMIFS($H1280:H$1539,$C1280:C$1539,$C1279),B1279="Insumo",F1279*G1279,B1279="Etapa","")</f>
        <v>6.2766000000000002</v>
      </c>
      <c r="I1279" s="408"/>
      <c r="J1279" s="61"/>
      <c r="K1279" s="61"/>
      <c r="L1279" s="61"/>
      <c r="M1279" s="61"/>
      <c r="N1279" s="61"/>
      <c r="O1279" s="61"/>
      <c r="P1279" s="61"/>
      <c r="Q1279" s="61"/>
      <c r="R1279" s="61"/>
      <c r="S1279" s="61"/>
      <c r="T1279" s="61"/>
      <c r="U1279" s="61"/>
      <c r="V1279" s="61"/>
      <c r="W1279" s="61"/>
      <c r="X1279" s="61"/>
      <c r="Y1279" s="61"/>
      <c r="Z1279" s="61"/>
    </row>
    <row r="1280" spans="1:26" ht="14.25" customHeight="1" outlineLevel="2" x14ac:dyDescent="0.3">
      <c r="A1280" s="406">
        <f t="shared" si="48"/>
        <v>6</v>
      </c>
      <c r="B1280" s="406" t="s">
        <v>1385</v>
      </c>
      <c r="C1280" s="406" t="str">
        <f t="shared" si="45"/>
        <v>Rufo em alumínio</v>
      </c>
      <c r="D1280" s="406" t="s">
        <v>1230</v>
      </c>
      <c r="E1280" s="407" t="str">
        <f>VLOOKUP(D1280,Insumos!$B$1:$C$15011,2,FALSE)</f>
        <v>KG</v>
      </c>
      <c r="F1280" s="416">
        <v>4.4999999999999998E-2</v>
      </c>
      <c r="G1280" s="417">
        <f>VLOOKUP(D1280,Insumos!$B$1:$D$15011,3,FALSE)</f>
        <v>163.07</v>
      </c>
      <c r="H1280" s="415">
        <f>_xlfn.IFS(B1280="Serviço",SUMIFS($H1281:H$1539,$C1281:C$1539,$C1280),B1280="Insumo",F1280*G1280,B1280="Etapa","")</f>
        <v>7.3381499999999997</v>
      </c>
      <c r="I1280" s="408"/>
      <c r="J1280" s="61"/>
      <c r="K1280" s="61"/>
      <c r="L1280" s="61"/>
      <c r="M1280" s="61"/>
      <c r="N1280" s="61"/>
      <c r="O1280" s="61"/>
      <c r="P1280" s="61"/>
      <c r="Q1280" s="61"/>
      <c r="R1280" s="61"/>
      <c r="S1280" s="61"/>
      <c r="T1280" s="61"/>
      <c r="U1280" s="61"/>
      <c r="V1280" s="61"/>
      <c r="W1280" s="61"/>
      <c r="X1280" s="61"/>
      <c r="Y1280" s="61"/>
      <c r="Z1280" s="61"/>
    </row>
    <row r="1281" spans="1:26" ht="14.25" customHeight="1" collapsed="1" x14ac:dyDescent="0.3">
      <c r="A1281" s="413">
        <f t="shared" si="48"/>
        <v>1</v>
      </c>
      <c r="B1281" s="413" t="s">
        <v>591</v>
      </c>
      <c r="C1281" s="413" t="str">
        <f t="shared" si="45"/>
        <v>Rufo em alumínio</v>
      </c>
      <c r="D1281" s="427" t="s">
        <v>1555</v>
      </c>
      <c r="E1281" s="407" t="e">
        <f>VLOOKUP(D1281,Insumos!$B$1:$C$15011,2,FALSE)</f>
        <v>#N/A</v>
      </c>
      <c r="F1281" s="415"/>
      <c r="G1281" s="417" t="e">
        <f>VLOOKUP(D1281,Insumos!$B$1:$D$15011,3,FALSE)</f>
        <v>#N/A</v>
      </c>
      <c r="H1281" s="415" t="str">
        <f>_xlfn.IFS(B1281="Serviço",SUMIFS($H1282:H$1539,$C1282:C$1539,$C1281),B1281="Insumo",F1281*G1281,B1281="Etapa","")</f>
        <v/>
      </c>
      <c r="I1281" s="415"/>
      <c r="J1281" s="61"/>
      <c r="K1281" s="61"/>
      <c r="L1281" s="61"/>
      <c r="M1281" s="61"/>
      <c r="N1281" s="61"/>
      <c r="O1281" s="61"/>
      <c r="P1281" s="61"/>
      <c r="Q1281" s="61"/>
      <c r="R1281" s="61"/>
      <c r="S1281" s="61"/>
      <c r="T1281" s="61"/>
      <c r="U1281" s="61"/>
      <c r="V1281" s="61"/>
      <c r="W1281" s="61"/>
      <c r="X1281" s="61"/>
      <c r="Y1281" s="61"/>
      <c r="Z1281" s="61"/>
    </row>
    <row r="1282" spans="1:26" ht="14.25" hidden="1" customHeight="1" outlineLevel="1" x14ac:dyDescent="0.3">
      <c r="A1282" s="406">
        <f t="shared" si="48"/>
        <v>1</v>
      </c>
      <c r="B1282" s="406" t="s">
        <v>593</v>
      </c>
      <c r="C1282" s="406" t="str">
        <f t="shared" si="45"/>
        <v>Mão de obra para assentamento de blocos cerâmicos</v>
      </c>
      <c r="D1282" s="406" t="s">
        <v>732</v>
      </c>
      <c r="E1282" s="407" t="str">
        <f>VLOOKUP(D1282,Insumos!$B$1:$C$15011,2,FALSE)</f>
        <v>M2</v>
      </c>
      <c r="F1282" s="406"/>
      <c r="G1282" s="417">
        <f>VLOOKUP(D1282,Insumos!$B$1:$D$15011,3,FALSE)</f>
        <v>40</v>
      </c>
      <c r="H1282" s="415">
        <f>_xlfn.IFS(B1282="Serviço",SUMIFS($H1283:H$1539,$C1283:C$1539,$C1282),B1282="Insumo",F1282*G1282,B1282="Etapa","")</f>
        <v>40</v>
      </c>
      <c r="I1282" s="408" t="s">
        <v>167</v>
      </c>
      <c r="J1282" s="61"/>
      <c r="K1282" s="61"/>
      <c r="L1282" s="61"/>
      <c r="M1282" s="61"/>
      <c r="N1282" s="61"/>
      <c r="O1282" s="61"/>
      <c r="P1282" s="61"/>
      <c r="Q1282" s="61"/>
      <c r="R1282" s="61"/>
      <c r="S1282" s="61"/>
      <c r="T1282" s="61"/>
      <c r="U1282" s="61"/>
      <c r="V1282" s="61"/>
      <c r="W1282" s="61"/>
      <c r="X1282" s="61"/>
      <c r="Y1282" s="61"/>
      <c r="Z1282" s="61"/>
    </row>
    <row r="1283" spans="1:26" ht="14.25" hidden="1" customHeight="1" outlineLevel="2" x14ac:dyDescent="0.3">
      <c r="A1283" s="406">
        <f t="shared" si="48"/>
        <v>1</v>
      </c>
      <c r="B1283" s="406" t="s">
        <v>1385</v>
      </c>
      <c r="C1283" s="406" t="str">
        <f t="shared" si="45"/>
        <v>Mão de obra para assentamento de blocos cerâmicos</v>
      </c>
      <c r="D1283" s="406" t="s">
        <v>732</v>
      </c>
      <c r="E1283" s="407" t="str">
        <f>VLOOKUP(D1283,Insumos!$B$1:$C$15011,2,FALSE)</f>
        <v>M2</v>
      </c>
      <c r="F1283" s="416">
        <v>1</v>
      </c>
      <c r="G1283" s="417">
        <f>VLOOKUP(D1283,Insumos!$B$1:$D$15011,3,FALSE)</f>
        <v>40</v>
      </c>
      <c r="H1283" s="415">
        <f>_xlfn.IFS(B1283="Serviço",SUMIFS($H1284:H$1539,$C1284:C$1539,$C1283),B1283="Insumo",F1283*G1283,B1283="Etapa","")</f>
        <v>40</v>
      </c>
      <c r="I1283" s="408"/>
      <c r="J1283" s="61"/>
      <c r="K1283" s="61"/>
      <c r="L1283" s="61"/>
      <c r="M1283" s="61"/>
      <c r="N1283" s="61"/>
      <c r="O1283" s="61"/>
      <c r="P1283" s="61"/>
      <c r="Q1283" s="61"/>
      <c r="R1283" s="61"/>
      <c r="S1283" s="61"/>
      <c r="T1283" s="61"/>
      <c r="U1283" s="61"/>
      <c r="V1283" s="61"/>
      <c r="W1283" s="61"/>
      <c r="X1283" s="61"/>
      <c r="Y1283" s="61"/>
      <c r="Z1283" s="61"/>
    </row>
    <row r="1284" spans="1:26" ht="14.25" hidden="1" customHeight="1" outlineLevel="1" x14ac:dyDescent="0.3">
      <c r="A1284" s="406">
        <f t="shared" si="48"/>
        <v>1</v>
      </c>
      <c r="B1284" s="406" t="s">
        <v>593</v>
      </c>
      <c r="C1284" s="406" t="str">
        <f t="shared" si="45"/>
        <v xml:space="preserve">Mão de obra para assentamento de blocos de Refratário </v>
      </c>
      <c r="D1284" s="406" t="s">
        <v>1341</v>
      </c>
      <c r="E1284" s="407" t="str">
        <f>VLOOKUP(D1284,Insumos!$B$1:$C$15011,2,FALSE)</f>
        <v>UN</v>
      </c>
      <c r="F1284" s="416"/>
      <c r="G1284" s="417">
        <f>VLOOKUP(D1284,Insumos!$B$1:$D$15011,3,FALSE)</f>
        <v>40</v>
      </c>
      <c r="H1284" s="415">
        <f>_xlfn.IFS(B1284="Serviço",SUMIFS($H1285:H$1539,$C1285:C$1539,$C1284),B1284="Insumo",F1284*G1284,B1284="Etapa","")</f>
        <v>40</v>
      </c>
      <c r="I1284" s="408" t="s">
        <v>167</v>
      </c>
      <c r="J1284" s="61"/>
      <c r="K1284" s="61"/>
      <c r="L1284" s="61"/>
      <c r="M1284" s="61"/>
      <c r="N1284" s="61"/>
      <c r="O1284" s="61"/>
      <c r="P1284" s="61"/>
      <c r="Q1284" s="61"/>
      <c r="R1284" s="61"/>
      <c r="S1284" s="61"/>
      <c r="T1284" s="61"/>
      <c r="U1284" s="61"/>
      <c r="V1284" s="61"/>
      <c r="W1284" s="61"/>
      <c r="X1284" s="61"/>
      <c r="Y1284" s="61"/>
      <c r="Z1284" s="61"/>
    </row>
    <row r="1285" spans="1:26" ht="14.25" hidden="1" customHeight="1" outlineLevel="2" x14ac:dyDescent="0.3">
      <c r="A1285" s="406">
        <f t="shared" ref="A1285:A1348" si="49">COUNTIFS($D$2:$D$1438,D1285,$B$2:$B$1438,B1285)</f>
        <v>1</v>
      </c>
      <c r="B1285" s="406" t="s">
        <v>1385</v>
      </c>
      <c r="C1285" s="406" t="str">
        <f t="shared" si="45"/>
        <v xml:space="preserve">Mão de obra para assentamento de blocos de Refratário </v>
      </c>
      <c r="D1285" s="406" t="s">
        <v>1341</v>
      </c>
      <c r="E1285" s="407" t="str">
        <f>VLOOKUP(D1285,Insumos!$B$1:$C$15011,2,FALSE)</f>
        <v>UN</v>
      </c>
      <c r="F1285" s="416">
        <v>1</v>
      </c>
      <c r="G1285" s="417">
        <f>VLOOKUP(D1285,Insumos!$B$1:$D$15011,3,FALSE)</f>
        <v>40</v>
      </c>
      <c r="H1285" s="415">
        <f>_xlfn.IFS(B1285="Serviço",SUMIFS($H1286:H$1539,$C1286:C$1539,$C1285),B1285="Insumo",F1285*G1285,B1285="Etapa","")</f>
        <v>40</v>
      </c>
      <c r="I1285" s="408"/>
      <c r="J1285" s="61"/>
      <c r="K1285" s="61"/>
      <c r="L1285" s="61"/>
      <c r="M1285" s="61"/>
      <c r="N1285" s="61"/>
      <c r="O1285" s="61"/>
      <c r="P1285" s="61"/>
      <c r="Q1285" s="61"/>
      <c r="R1285" s="61"/>
      <c r="S1285" s="61"/>
      <c r="T1285" s="61"/>
      <c r="U1285" s="61"/>
      <c r="V1285" s="61"/>
      <c r="W1285" s="61"/>
      <c r="X1285" s="61"/>
      <c r="Y1285" s="61"/>
      <c r="Z1285" s="61"/>
    </row>
    <row r="1286" spans="1:26" ht="14.25" hidden="1" customHeight="1" outlineLevel="1" x14ac:dyDescent="0.3">
      <c r="A1286" s="406">
        <f t="shared" si="49"/>
        <v>1</v>
      </c>
      <c r="B1286" s="406" t="s">
        <v>593</v>
      </c>
      <c r="C1286" s="406" t="str">
        <f t="shared" si="45"/>
        <v>Mão de obra para assentamento de blocos de silico calcarios</v>
      </c>
      <c r="D1286" s="406" t="s">
        <v>733</v>
      </c>
      <c r="E1286" s="407" t="str">
        <f>VLOOKUP(D1286,Insumos!$B$1:$C$15011,2,FALSE)</f>
        <v>UN</v>
      </c>
      <c r="F1286" s="416"/>
      <c r="G1286" s="417">
        <f>VLOOKUP(D1286,Insumos!$B$1:$D$15011,3,FALSE)</f>
        <v>40</v>
      </c>
      <c r="H1286" s="415">
        <f>_xlfn.IFS(B1286="Serviço",SUMIFS($H1287:H$1539,$C1287:C$1539,$C1286),B1286="Insumo",F1286*G1286,B1286="Etapa","")</f>
        <v>40</v>
      </c>
      <c r="I1286" s="408" t="s">
        <v>167</v>
      </c>
      <c r="J1286" s="61"/>
      <c r="K1286" s="61"/>
      <c r="L1286" s="61"/>
      <c r="M1286" s="61"/>
      <c r="N1286" s="61"/>
      <c r="O1286" s="61"/>
      <c r="P1286" s="61"/>
      <c r="Q1286" s="61"/>
      <c r="R1286" s="61"/>
      <c r="S1286" s="61"/>
      <c r="T1286" s="61"/>
      <c r="U1286" s="61"/>
      <c r="V1286" s="61"/>
      <c r="W1286" s="61"/>
      <c r="X1286" s="61"/>
      <c r="Y1286" s="61"/>
      <c r="Z1286" s="61"/>
    </row>
    <row r="1287" spans="1:26" ht="14.25" hidden="1" customHeight="1" outlineLevel="2" x14ac:dyDescent="0.3">
      <c r="A1287" s="406">
        <f t="shared" si="49"/>
        <v>1</v>
      </c>
      <c r="B1287" s="406" t="s">
        <v>1385</v>
      </c>
      <c r="C1287" s="406" t="str">
        <f t="shared" si="45"/>
        <v>Mão de obra para assentamento de blocos de silico calcarios</v>
      </c>
      <c r="D1287" s="406" t="s">
        <v>733</v>
      </c>
      <c r="E1287" s="407" t="str">
        <f>VLOOKUP(D1287,Insumos!$B$1:$C$15011,2,FALSE)</f>
        <v>UN</v>
      </c>
      <c r="F1287" s="416">
        <v>1</v>
      </c>
      <c r="G1287" s="417">
        <f>VLOOKUP(D1287,Insumos!$B$1:$D$15011,3,FALSE)</f>
        <v>40</v>
      </c>
      <c r="H1287" s="415">
        <f>_xlfn.IFS(B1287="Serviço",SUMIFS($H1288:H$1539,$C1288:C$1539,$C1287),B1287="Insumo",F1287*G1287,B1287="Etapa","")</f>
        <v>40</v>
      </c>
      <c r="I1287" s="408"/>
      <c r="J1287" s="61"/>
      <c r="K1287" s="61"/>
      <c r="L1287" s="61"/>
      <c r="M1287" s="61"/>
      <c r="N1287" s="61"/>
      <c r="O1287" s="61"/>
      <c r="P1287" s="61"/>
      <c r="Q1287" s="61"/>
      <c r="R1287" s="61"/>
      <c r="S1287" s="61"/>
      <c r="T1287" s="61"/>
      <c r="U1287" s="61"/>
      <c r="V1287" s="61"/>
      <c r="W1287" s="61"/>
      <c r="X1287" s="61"/>
      <c r="Y1287" s="61"/>
      <c r="Z1287" s="61"/>
    </row>
    <row r="1288" spans="1:26" ht="14.25" hidden="1" customHeight="1" outlineLevel="1" x14ac:dyDescent="0.3">
      <c r="A1288" s="406">
        <f t="shared" si="49"/>
        <v>1</v>
      </c>
      <c r="B1288" s="406" t="s">
        <v>593</v>
      </c>
      <c r="C1288" s="406" t="str">
        <f t="shared" si="45"/>
        <v>Mão de obra para assentamento de blocos concreto</v>
      </c>
      <c r="D1288" s="406" t="s">
        <v>1339</v>
      </c>
      <c r="E1288" s="407" t="str">
        <f>VLOOKUP(D1288,Insumos!$B$1:$C$15011,2,FALSE)</f>
        <v>UN</v>
      </c>
      <c r="F1288" s="416"/>
      <c r="G1288" s="417">
        <f>VLOOKUP(D1288,Insumos!$B$1:$D$15011,3,FALSE)</f>
        <v>40</v>
      </c>
      <c r="H1288" s="415">
        <f>_xlfn.IFS(B1288="Serviço",SUMIFS($H1289:H$1539,$C1289:C$1539,$C1288),B1288="Insumo",F1288*G1288,B1288="Etapa","")</f>
        <v>40</v>
      </c>
      <c r="I1288" s="408" t="s">
        <v>167</v>
      </c>
      <c r="J1288" s="61"/>
      <c r="K1288" s="61"/>
      <c r="L1288" s="61"/>
      <c r="M1288" s="61"/>
      <c r="N1288" s="61"/>
      <c r="O1288" s="61"/>
      <c r="P1288" s="61"/>
      <c r="Q1288" s="61"/>
      <c r="R1288" s="61"/>
      <c r="S1288" s="61"/>
      <c r="T1288" s="61"/>
      <c r="U1288" s="61"/>
      <c r="V1288" s="61"/>
      <c r="W1288" s="61"/>
      <c r="X1288" s="61"/>
      <c r="Y1288" s="61"/>
      <c r="Z1288" s="61"/>
    </row>
    <row r="1289" spans="1:26" ht="14.25" hidden="1" customHeight="1" outlineLevel="2" x14ac:dyDescent="0.3">
      <c r="A1289" s="406">
        <f t="shared" si="49"/>
        <v>1</v>
      </c>
      <c r="B1289" s="406" t="s">
        <v>1385</v>
      </c>
      <c r="C1289" s="406" t="str">
        <f t="shared" si="45"/>
        <v>Mão de obra para assentamento de blocos concreto</v>
      </c>
      <c r="D1289" s="406" t="s">
        <v>1339</v>
      </c>
      <c r="E1289" s="407" t="str">
        <f>VLOOKUP(D1289,Insumos!$B$1:$C$15011,2,FALSE)</f>
        <v>UN</v>
      </c>
      <c r="F1289" s="416">
        <v>1</v>
      </c>
      <c r="G1289" s="417">
        <f>VLOOKUP(D1289,Insumos!$B$1:$D$15011,3,FALSE)</f>
        <v>40</v>
      </c>
      <c r="H1289" s="415">
        <f>_xlfn.IFS(B1289="Serviço",SUMIFS($H1290:H$1539,$C1290:C$1539,$C1289),B1289="Insumo",F1289*G1289,B1289="Etapa","")</f>
        <v>40</v>
      </c>
      <c r="I1289" s="408"/>
      <c r="J1289" s="61"/>
      <c r="K1289" s="61"/>
      <c r="L1289" s="61"/>
      <c r="M1289" s="61"/>
      <c r="N1289" s="61"/>
      <c r="O1289" s="61"/>
      <c r="P1289" s="61"/>
      <c r="Q1289" s="61"/>
      <c r="R1289" s="61"/>
      <c r="S1289" s="61"/>
      <c r="T1289" s="61"/>
      <c r="U1289" s="61"/>
      <c r="V1289" s="61"/>
      <c r="W1289" s="61"/>
      <c r="X1289" s="61"/>
      <c r="Y1289" s="61"/>
      <c r="Z1289" s="61"/>
    </row>
    <row r="1290" spans="1:26" ht="14.25" hidden="1" customHeight="1" outlineLevel="1" x14ac:dyDescent="0.3">
      <c r="A1290" s="406">
        <f t="shared" si="49"/>
        <v>1</v>
      </c>
      <c r="B1290" s="406" t="s">
        <v>593</v>
      </c>
      <c r="C1290" s="406" t="str">
        <f t="shared" si="45"/>
        <v>Mão de obra para assentamento de blocos concreto Estrutural</v>
      </c>
      <c r="D1290" s="406" t="s">
        <v>1340</v>
      </c>
      <c r="E1290" s="407" t="str">
        <f>VLOOKUP(D1290,Insumos!$B$1:$C$15011,2,FALSE)</f>
        <v>UN</v>
      </c>
      <c r="F1290" s="416"/>
      <c r="G1290" s="417">
        <f>VLOOKUP(D1290,Insumos!$B$1:$D$15011,3,FALSE)</f>
        <v>40</v>
      </c>
      <c r="H1290" s="415">
        <f>_xlfn.IFS(B1290="Serviço",SUMIFS($H1291:H$1539,$C1291:C$1539,$C1290),B1290="Insumo",F1290*G1290,B1290="Etapa","")</f>
        <v>40</v>
      </c>
      <c r="I1290" s="408" t="s">
        <v>167</v>
      </c>
      <c r="J1290" s="61"/>
      <c r="K1290" s="61"/>
      <c r="L1290" s="61"/>
      <c r="M1290" s="61"/>
      <c r="N1290" s="61"/>
      <c r="O1290" s="61"/>
      <c r="P1290" s="61"/>
      <c r="Q1290" s="61"/>
      <c r="R1290" s="61"/>
      <c r="S1290" s="61"/>
      <c r="T1290" s="61"/>
      <c r="U1290" s="61"/>
      <c r="V1290" s="61"/>
      <c r="W1290" s="61"/>
      <c r="X1290" s="61"/>
      <c r="Y1290" s="61"/>
      <c r="Z1290" s="61"/>
    </row>
    <row r="1291" spans="1:26" ht="14.25" hidden="1" customHeight="1" outlineLevel="2" x14ac:dyDescent="0.3">
      <c r="A1291" s="406">
        <f t="shared" si="49"/>
        <v>1</v>
      </c>
      <c r="B1291" s="406" t="s">
        <v>1385</v>
      </c>
      <c r="C1291" s="406" t="str">
        <f t="shared" si="45"/>
        <v>Mão de obra para assentamento de blocos concreto Estrutural</v>
      </c>
      <c r="D1291" s="406" t="s">
        <v>1340</v>
      </c>
      <c r="E1291" s="407" t="str">
        <f>VLOOKUP(D1291,Insumos!$B$1:$C$15011,2,FALSE)</f>
        <v>UN</v>
      </c>
      <c r="F1291" s="416">
        <v>1</v>
      </c>
      <c r="G1291" s="417">
        <f>VLOOKUP(D1291,Insumos!$B$1:$D$15011,3,FALSE)</f>
        <v>40</v>
      </c>
      <c r="H1291" s="415">
        <f>_xlfn.IFS(B1291="Serviço",SUMIFS($H1292:H$1539,$C1292:C$1539,$C1291),B1291="Insumo",F1291*G1291,B1291="Etapa","")</f>
        <v>40</v>
      </c>
      <c r="I1291" s="408"/>
      <c r="J1291" s="61"/>
      <c r="K1291" s="61"/>
      <c r="L1291" s="61"/>
      <c r="M1291" s="61"/>
      <c r="N1291" s="61"/>
      <c r="O1291" s="61"/>
      <c r="P1291" s="61"/>
      <c r="Q1291" s="61"/>
      <c r="R1291" s="61"/>
      <c r="S1291" s="61"/>
      <c r="T1291" s="61"/>
      <c r="U1291" s="61"/>
      <c r="V1291" s="61"/>
      <c r="W1291" s="61"/>
      <c r="X1291" s="61"/>
      <c r="Y1291" s="61"/>
      <c r="Z1291" s="61"/>
    </row>
    <row r="1292" spans="1:26" ht="14.25" hidden="1" customHeight="1" outlineLevel="1" x14ac:dyDescent="0.3">
      <c r="A1292" s="406">
        <f t="shared" si="49"/>
        <v>1</v>
      </c>
      <c r="B1292" s="406" t="s">
        <v>593</v>
      </c>
      <c r="C1292" s="406" t="str">
        <f t="shared" si="45"/>
        <v xml:space="preserve">Mão de obra para regularização de superfície </v>
      </c>
      <c r="D1292" s="406" t="s">
        <v>741</v>
      </c>
      <c r="E1292" s="407" t="str">
        <f>VLOOKUP(D1292,Insumos!$B$1:$C$15011,2,FALSE)</f>
        <v>M2</v>
      </c>
      <c r="F1292" s="406"/>
      <c r="G1292" s="417">
        <f>VLOOKUP(D1292,Insumos!$B$1:$D$15011,3,FALSE)</f>
        <v>20</v>
      </c>
      <c r="H1292" s="415">
        <f>_xlfn.IFS(B1292="Serviço",SUMIFS($H1293:H$1539,$C1293:C$1539,$C1292),B1292="Insumo",F1292*G1292,B1292="Etapa","")</f>
        <v>20</v>
      </c>
      <c r="I1292" s="408" t="s">
        <v>167</v>
      </c>
      <c r="J1292" s="61"/>
      <c r="K1292" s="61"/>
      <c r="L1292" s="61"/>
      <c r="M1292" s="61"/>
      <c r="N1292" s="61"/>
      <c r="O1292" s="61"/>
      <c r="P1292" s="61"/>
      <c r="Q1292" s="61"/>
      <c r="R1292" s="61"/>
      <c r="S1292" s="61"/>
      <c r="T1292" s="61"/>
      <c r="U1292" s="61"/>
      <c r="V1292" s="61"/>
      <c r="W1292" s="61"/>
      <c r="X1292" s="61"/>
      <c r="Y1292" s="61"/>
      <c r="Z1292" s="61"/>
    </row>
    <row r="1293" spans="1:26" ht="14.25" hidden="1" customHeight="1" outlineLevel="2" x14ac:dyDescent="0.3">
      <c r="A1293" s="406">
        <f t="shared" si="49"/>
        <v>1</v>
      </c>
      <c r="B1293" s="406" t="s">
        <v>1385</v>
      </c>
      <c r="C1293" s="406" t="str">
        <f t="shared" si="45"/>
        <v xml:space="preserve">Mão de obra para regularização de superfície </v>
      </c>
      <c r="D1293" s="406" t="s">
        <v>741</v>
      </c>
      <c r="E1293" s="407" t="str">
        <f>VLOOKUP(D1293,Insumos!$B$1:$C$15011,2,FALSE)</f>
        <v>M2</v>
      </c>
      <c r="F1293" s="416">
        <v>1</v>
      </c>
      <c r="G1293" s="417">
        <f>VLOOKUP(D1293,Insumos!$B$1:$D$15011,3,FALSE)</f>
        <v>20</v>
      </c>
      <c r="H1293" s="415">
        <f>_xlfn.IFS(B1293="Serviço",SUMIFS($H1294:H$1539,$C1294:C$1539,$C1293),B1293="Insumo",F1293*G1293,B1293="Etapa","")</f>
        <v>20</v>
      </c>
      <c r="I1293" s="408"/>
      <c r="J1293" s="61"/>
      <c r="K1293" s="61"/>
      <c r="L1293" s="61"/>
      <c r="M1293" s="61"/>
      <c r="N1293" s="61"/>
      <c r="O1293" s="61"/>
      <c r="P1293" s="61"/>
      <c r="Q1293" s="61"/>
      <c r="R1293" s="61"/>
      <c r="S1293" s="61"/>
      <c r="T1293" s="61"/>
      <c r="U1293" s="61"/>
      <c r="V1293" s="61"/>
      <c r="W1293" s="61"/>
      <c r="X1293" s="61"/>
      <c r="Y1293" s="61"/>
      <c r="Z1293" s="61"/>
    </row>
    <row r="1294" spans="1:26" ht="14.25" hidden="1" customHeight="1" outlineLevel="1" x14ac:dyDescent="0.3">
      <c r="A1294" s="406">
        <f t="shared" si="49"/>
        <v>1</v>
      </c>
      <c r="B1294" s="406" t="s">
        <v>593</v>
      </c>
      <c r="C1294" s="406" t="str">
        <f t="shared" si="45"/>
        <v>Mão de obra para proteção mecânica</v>
      </c>
      <c r="D1294" s="406" t="s">
        <v>742</v>
      </c>
      <c r="E1294" s="407" t="str">
        <f>VLOOKUP(D1294,Insumos!$B$1:$C$15011,2,FALSE)</f>
        <v>UN</v>
      </c>
      <c r="F1294" s="416"/>
      <c r="G1294" s="417">
        <f>VLOOKUP(D1294,Insumos!$B$1:$D$15011,3,FALSE)</f>
        <v>45</v>
      </c>
      <c r="H1294" s="415">
        <f>_xlfn.IFS(B1294="Serviço",SUMIFS($H1295:H$1539,$C1295:C$1539,$C1294),B1294="Insumo",F1294*G1294,B1294="Etapa","")</f>
        <v>45</v>
      </c>
      <c r="I1294" s="408" t="s">
        <v>167</v>
      </c>
      <c r="J1294" s="61"/>
      <c r="K1294" s="61"/>
      <c r="L1294" s="61"/>
      <c r="M1294" s="61"/>
      <c r="N1294" s="61"/>
      <c r="O1294" s="61"/>
      <c r="P1294" s="61"/>
      <c r="Q1294" s="61"/>
      <c r="R1294" s="61"/>
      <c r="S1294" s="61"/>
      <c r="T1294" s="61"/>
      <c r="U1294" s="61"/>
      <c r="V1294" s="61"/>
      <c r="W1294" s="61"/>
      <c r="X1294" s="61"/>
      <c r="Y1294" s="61"/>
      <c r="Z1294" s="61"/>
    </row>
    <row r="1295" spans="1:26" ht="14.25" hidden="1" customHeight="1" outlineLevel="2" x14ac:dyDescent="0.3">
      <c r="A1295" s="406">
        <f t="shared" si="49"/>
        <v>1</v>
      </c>
      <c r="B1295" s="406" t="s">
        <v>1385</v>
      </c>
      <c r="C1295" s="406" t="str">
        <f t="shared" si="45"/>
        <v>Mão de obra para proteção mecânica</v>
      </c>
      <c r="D1295" s="406" t="s">
        <v>742</v>
      </c>
      <c r="E1295" s="407" t="str">
        <f>VLOOKUP(D1295,Insumos!$B$1:$C$15011,2,FALSE)</f>
        <v>UN</v>
      </c>
      <c r="F1295" s="416">
        <v>1</v>
      </c>
      <c r="G1295" s="417">
        <f>VLOOKUP(D1295,Insumos!$B$1:$D$15011,3,FALSE)</f>
        <v>45</v>
      </c>
      <c r="H1295" s="415">
        <f>_xlfn.IFS(B1295="Serviço",SUMIFS($H1296:H$1539,$C1296:C$1539,$C1295),B1295="Insumo",F1295*G1295,B1295="Etapa","")</f>
        <v>45</v>
      </c>
      <c r="I1295" s="408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</row>
    <row r="1296" spans="1:26" ht="14.25" hidden="1" customHeight="1" outlineLevel="1" x14ac:dyDescent="0.3">
      <c r="A1296" s="406">
        <f t="shared" si="49"/>
        <v>1</v>
      </c>
      <c r="B1296" s="406" t="s">
        <v>593</v>
      </c>
      <c r="C1296" s="406" t="str">
        <f t="shared" si="45"/>
        <v>Mão de obra impermeabilização de superfície com manta asfáltica</v>
      </c>
      <c r="D1296" s="406" t="s">
        <v>743</v>
      </c>
      <c r="E1296" s="407" t="str">
        <f>VLOOKUP(D1296,Insumos!$B$1:$C$15011,2,FALSE)</f>
        <v>UN</v>
      </c>
      <c r="F1296" s="416"/>
      <c r="G1296" s="417">
        <f>VLOOKUP(D1296,Insumos!$B$1:$D$15011,3,FALSE)</f>
        <v>48</v>
      </c>
      <c r="H1296" s="415">
        <f>_xlfn.IFS(B1296="Serviço",SUMIFS($H1297:H$1539,$C1297:C$1539,$C1296),B1296="Insumo",F1296*G1296,B1296="Etapa","")</f>
        <v>48</v>
      </c>
      <c r="I1296" s="408" t="s">
        <v>167</v>
      </c>
      <c r="J1296" s="61"/>
      <c r="K1296" s="61"/>
      <c r="L1296" s="61"/>
      <c r="M1296" s="61"/>
      <c r="N1296" s="61"/>
      <c r="O1296" s="61"/>
      <c r="P1296" s="61"/>
      <c r="Q1296" s="61"/>
      <c r="R1296" s="61"/>
      <c r="S1296" s="61"/>
      <c r="T1296" s="61"/>
      <c r="U1296" s="61"/>
      <c r="V1296" s="61"/>
      <c r="W1296" s="61"/>
      <c r="X1296" s="61"/>
      <c r="Y1296" s="61"/>
      <c r="Z1296" s="61"/>
    </row>
    <row r="1297" spans="1:26" ht="14.25" hidden="1" customHeight="1" outlineLevel="2" x14ac:dyDescent="0.3">
      <c r="A1297" s="406">
        <f t="shared" si="49"/>
        <v>1</v>
      </c>
      <c r="B1297" s="406" t="s">
        <v>1385</v>
      </c>
      <c r="C1297" s="406" t="str">
        <f t="shared" si="45"/>
        <v>Mão de obra impermeabilização de superfície com manta asfáltica</v>
      </c>
      <c r="D1297" s="406" t="s">
        <v>743</v>
      </c>
      <c r="E1297" s="407" t="str">
        <f>VLOOKUP(D1297,Insumos!$B$1:$C$15011,2,FALSE)</f>
        <v>UN</v>
      </c>
      <c r="F1297" s="416">
        <v>1</v>
      </c>
      <c r="G1297" s="417">
        <f>VLOOKUP(D1297,Insumos!$B$1:$D$15011,3,FALSE)</f>
        <v>48</v>
      </c>
      <c r="H1297" s="415">
        <f>_xlfn.IFS(B1297="Serviço",SUMIFS($H1298:H$1539,$C1298:C$1539,$C1297),B1297="Insumo",F1297*G1297,B1297="Etapa","")</f>
        <v>48</v>
      </c>
      <c r="I1297" s="408"/>
      <c r="J1297" s="61"/>
      <c r="K1297" s="61"/>
      <c r="L1297" s="61"/>
      <c r="M1297" s="61"/>
      <c r="N1297" s="61"/>
      <c r="O1297" s="61"/>
      <c r="P1297" s="61"/>
      <c r="Q1297" s="61"/>
      <c r="R1297" s="61"/>
      <c r="S1297" s="61"/>
      <c r="T1297" s="61"/>
      <c r="U1297" s="61"/>
      <c r="V1297" s="61"/>
      <c r="W1297" s="61"/>
      <c r="X1297" s="61"/>
      <c r="Y1297" s="61"/>
      <c r="Z1297" s="61"/>
    </row>
    <row r="1298" spans="1:26" ht="14.25" hidden="1" customHeight="1" outlineLevel="1" x14ac:dyDescent="0.3">
      <c r="A1298" s="406">
        <f t="shared" si="49"/>
        <v>1</v>
      </c>
      <c r="B1298" s="406" t="s">
        <v>593</v>
      </c>
      <c r="C1298" s="406" t="str">
        <f t="shared" si="45"/>
        <v>Mão de obra impermeabilização de argamassa polimérica</v>
      </c>
      <c r="D1298" s="406" t="s">
        <v>744</v>
      </c>
      <c r="E1298" s="407" t="str">
        <f>VLOOKUP(D1298,Insumos!$B$1:$C$15011,2,FALSE)</f>
        <v>UN</v>
      </c>
      <c r="F1298" s="416"/>
      <c r="G1298" s="417">
        <f>VLOOKUP(D1298,Insumos!$B$1:$D$15011,3,FALSE)</f>
        <v>30</v>
      </c>
      <c r="H1298" s="415">
        <f>_xlfn.IFS(B1298="Serviço",SUMIFS($H1299:H$1539,$C1299:C$1539,$C1298),B1298="Insumo",F1298*G1298,B1298="Etapa","")</f>
        <v>30</v>
      </c>
      <c r="I1298" s="408" t="s">
        <v>167</v>
      </c>
      <c r="J1298" s="61"/>
      <c r="K1298" s="61"/>
      <c r="L1298" s="61"/>
      <c r="M1298" s="61"/>
      <c r="N1298" s="61"/>
      <c r="O1298" s="61"/>
      <c r="P1298" s="61"/>
      <c r="Q1298" s="61"/>
      <c r="R1298" s="61"/>
      <c r="S1298" s="61"/>
      <c r="T1298" s="61"/>
      <c r="U1298" s="61"/>
      <c r="V1298" s="61"/>
      <c r="W1298" s="61"/>
      <c r="X1298" s="61"/>
      <c r="Y1298" s="61"/>
      <c r="Z1298" s="61"/>
    </row>
    <row r="1299" spans="1:26" ht="14.25" hidden="1" customHeight="1" outlineLevel="2" x14ac:dyDescent="0.3">
      <c r="A1299" s="406">
        <f t="shared" si="49"/>
        <v>1</v>
      </c>
      <c r="B1299" s="406" t="s">
        <v>1385</v>
      </c>
      <c r="C1299" s="406" t="str">
        <f t="shared" si="45"/>
        <v>Mão de obra impermeabilização de argamassa polimérica</v>
      </c>
      <c r="D1299" s="406" t="s">
        <v>744</v>
      </c>
      <c r="E1299" s="407" t="str">
        <f>VLOOKUP(D1299,Insumos!$B$1:$C$15011,2,FALSE)</f>
        <v>UN</v>
      </c>
      <c r="F1299" s="416">
        <v>1</v>
      </c>
      <c r="G1299" s="417">
        <f>VLOOKUP(D1299,Insumos!$B$1:$D$15011,3,FALSE)</f>
        <v>30</v>
      </c>
      <c r="H1299" s="415">
        <f>_xlfn.IFS(B1299="Serviço",SUMIFS($H1300:H$1539,$C1300:C$1539,$C1299),B1299="Insumo",F1299*G1299,B1299="Etapa","")</f>
        <v>30</v>
      </c>
      <c r="I1299" s="408"/>
      <c r="J1299" s="61"/>
      <c r="K1299" s="61"/>
      <c r="L1299" s="61"/>
      <c r="M1299" s="61"/>
      <c r="N1299" s="61"/>
      <c r="O1299" s="61"/>
      <c r="P1299" s="61"/>
      <c r="Q1299" s="61"/>
      <c r="R1299" s="61"/>
      <c r="S1299" s="61"/>
      <c r="T1299" s="61"/>
      <c r="U1299" s="61"/>
      <c r="V1299" s="61"/>
      <c r="W1299" s="61"/>
      <c r="X1299" s="61"/>
      <c r="Y1299" s="61"/>
      <c r="Z1299" s="61"/>
    </row>
    <row r="1300" spans="1:26" ht="14.25" hidden="1" customHeight="1" outlineLevel="1" x14ac:dyDescent="0.3">
      <c r="A1300" s="406">
        <f t="shared" si="49"/>
        <v>1</v>
      </c>
      <c r="B1300" s="406" t="s">
        <v>593</v>
      </c>
      <c r="C1300" s="406" t="str">
        <f t="shared" ref="C1300:C1438" si="50">IF(B1300="serviço",D1300,C1299)</f>
        <v>Mão de obra impermeabilização com emulsão Asfaltica</v>
      </c>
      <c r="D1300" s="406" t="s">
        <v>1333</v>
      </c>
      <c r="E1300" s="407" t="str">
        <f>VLOOKUP(D1300,Insumos!$B$1:$C$15011,2,FALSE)</f>
        <v>M2</v>
      </c>
      <c r="F1300" s="406"/>
      <c r="G1300" s="417">
        <f>VLOOKUP(D1300,Insumos!$B$1:$D$15011,3,FALSE)</f>
        <v>38.299999999999997</v>
      </c>
      <c r="H1300" s="415">
        <f>_xlfn.IFS(B1300="Serviço",SUMIFS($H1301:H$1539,$C1301:C$1539,$C1300),B1300="Insumo",F1300*G1300,B1300="Etapa","")</f>
        <v>38.299999999999997</v>
      </c>
      <c r="I1300" s="408" t="s">
        <v>167</v>
      </c>
      <c r="J1300" s="61"/>
      <c r="K1300" s="61"/>
      <c r="L1300" s="61"/>
      <c r="M1300" s="61"/>
      <c r="N1300" s="61"/>
      <c r="O1300" s="61"/>
      <c r="P1300" s="61"/>
      <c r="Q1300" s="61"/>
      <c r="R1300" s="61"/>
      <c r="S1300" s="61"/>
      <c r="T1300" s="61"/>
      <c r="U1300" s="61"/>
      <c r="V1300" s="61"/>
      <c r="W1300" s="61"/>
      <c r="X1300" s="61"/>
      <c r="Y1300" s="61"/>
      <c r="Z1300" s="61"/>
    </row>
    <row r="1301" spans="1:26" ht="14.25" hidden="1" customHeight="1" outlineLevel="2" x14ac:dyDescent="0.3">
      <c r="A1301" s="406">
        <f t="shared" si="49"/>
        <v>1</v>
      </c>
      <c r="B1301" s="406" t="s">
        <v>1385</v>
      </c>
      <c r="C1301" s="406" t="str">
        <f t="shared" si="50"/>
        <v>Mão de obra impermeabilização com emulsão Asfaltica</v>
      </c>
      <c r="D1301" s="406" t="s">
        <v>1333</v>
      </c>
      <c r="E1301" s="407" t="str">
        <f>VLOOKUP(D1301,Insumos!$B$1:$C$15011,2,FALSE)</f>
        <v>M2</v>
      </c>
      <c r="F1301" s="416">
        <v>1</v>
      </c>
      <c r="G1301" s="417">
        <f>VLOOKUP(D1301,Insumos!$B$1:$D$15011,3,FALSE)</f>
        <v>38.299999999999997</v>
      </c>
      <c r="H1301" s="415">
        <f>_xlfn.IFS(B1301="Serviço",SUMIFS($H1302:H$1539,$C1302:C$1539,$C1301),B1301="Insumo",F1301*G1301,B1301="Etapa","")</f>
        <v>38.299999999999997</v>
      </c>
      <c r="I1301" s="408"/>
      <c r="J1301" s="61"/>
      <c r="K1301" s="61"/>
      <c r="L1301" s="61"/>
      <c r="M1301" s="61"/>
      <c r="N1301" s="61"/>
      <c r="O1301" s="61"/>
      <c r="P1301" s="61"/>
      <c r="Q1301" s="61"/>
      <c r="R1301" s="61"/>
      <c r="S1301" s="61"/>
      <c r="T1301" s="61"/>
      <c r="U1301" s="61"/>
      <c r="V1301" s="61"/>
      <c r="W1301" s="61"/>
      <c r="X1301" s="61"/>
      <c r="Y1301" s="61"/>
      <c r="Z1301" s="61"/>
    </row>
    <row r="1302" spans="1:26" ht="14.25" hidden="1" customHeight="1" outlineLevel="1" x14ac:dyDescent="0.3">
      <c r="A1302" s="406">
        <f t="shared" si="49"/>
        <v>1</v>
      </c>
      <c r="B1302" s="406" t="s">
        <v>593</v>
      </c>
      <c r="C1302" s="406" t="str">
        <f t="shared" si="50"/>
        <v>Mão de obra impermeabilização com manta liquida em peitoris</v>
      </c>
      <c r="D1302" s="406" t="s">
        <v>1334</v>
      </c>
      <c r="E1302" s="407" t="str">
        <f>VLOOKUP(D1302,Insumos!$B$1:$C$15011,2,FALSE)</f>
        <v>UN</v>
      </c>
      <c r="F1302" s="416"/>
      <c r="G1302" s="417">
        <f>VLOOKUP(D1302,Insumos!$B$1:$D$15011,3,FALSE)</f>
        <v>35</v>
      </c>
      <c r="H1302" s="415">
        <f>_xlfn.IFS(B1302="Serviço",SUMIFS($H1303:H$1539,$C1303:C$1539,$C1302),B1302="Insumo",F1302*G1302,B1302="Etapa","")</f>
        <v>35</v>
      </c>
      <c r="I1302" s="408" t="s">
        <v>167</v>
      </c>
      <c r="J1302" s="61"/>
      <c r="K1302" s="61"/>
      <c r="L1302" s="61"/>
      <c r="M1302" s="61"/>
      <c r="N1302" s="61"/>
      <c r="O1302" s="61"/>
      <c r="P1302" s="61"/>
      <c r="Q1302" s="61"/>
      <c r="R1302" s="61"/>
      <c r="S1302" s="61"/>
      <c r="T1302" s="61"/>
      <c r="U1302" s="61"/>
      <c r="V1302" s="61"/>
      <c r="W1302" s="61"/>
      <c r="X1302" s="61"/>
      <c r="Y1302" s="61"/>
      <c r="Z1302" s="61"/>
    </row>
    <row r="1303" spans="1:26" ht="14.25" hidden="1" customHeight="1" outlineLevel="2" x14ac:dyDescent="0.3">
      <c r="A1303" s="406">
        <f t="shared" si="49"/>
        <v>1</v>
      </c>
      <c r="B1303" s="406" t="s">
        <v>1385</v>
      </c>
      <c r="C1303" s="406" t="str">
        <f t="shared" si="50"/>
        <v>Mão de obra impermeabilização com manta liquida em peitoris</v>
      </c>
      <c r="D1303" s="406" t="s">
        <v>1334</v>
      </c>
      <c r="E1303" s="407" t="str">
        <f>VLOOKUP(D1303,Insumos!$B$1:$C$15011,2,FALSE)</f>
        <v>UN</v>
      </c>
      <c r="F1303" s="416">
        <v>1</v>
      </c>
      <c r="G1303" s="417">
        <f>VLOOKUP(D1303,Insumos!$B$1:$D$15011,3,FALSE)</f>
        <v>35</v>
      </c>
      <c r="H1303" s="415">
        <f>_xlfn.IFS(B1303="Serviço",SUMIFS($H1304:H$1539,$C1304:C$1539,$C1303),B1303="Insumo",F1303*G1303,B1303="Etapa","")</f>
        <v>35</v>
      </c>
      <c r="I1303" s="408"/>
      <c r="J1303" s="61"/>
      <c r="K1303" s="61"/>
      <c r="L1303" s="61"/>
      <c r="M1303" s="61"/>
      <c r="N1303" s="61"/>
      <c r="O1303" s="61"/>
      <c r="P1303" s="61"/>
      <c r="Q1303" s="61"/>
      <c r="R1303" s="61"/>
      <c r="S1303" s="61"/>
      <c r="T1303" s="61"/>
      <c r="U1303" s="61"/>
      <c r="V1303" s="61"/>
      <c r="W1303" s="61"/>
      <c r="X1303" s="61"/>
      <c r="Y1303" s="61"/>
      <c r="Z1303" s="61"/>
    </row>
    <row r="1304" spans="1:26" ht="14.25" hidden="1" customHeight="1" outlineLevel="1" x14ac:dyDescent="0.3">
      <c r="A1304" s="406">
        <f t="shared" si="49"/>
        <v>1</v>
      </c>
      <c r="B1304" s="406" t="s">
        <v>593</v>
      </c>
      <c r="C1304" s="406" t="str">
        <f t="shared" si="50"/>
        <v>Mão de obra tratamento de ralo com manta de poliéster</v>
      </c>
      <c r="D1304" s="406" t="s">
        <v>1344</v>
      </c>
      <c r="E1304" s="407" t="str">
        <f>VLOOKUP(D1304,Insumos!$B$1:$C$15011,2,FALSE)</f>
        <v>UN</v>
      </c>
      <c r="F1304" s="416"/>
      <c r="G1304" s="417">
        <f>VLOOKUP(D1304,Insumos!$B$1:$D$15011,3,FALSE)</f>
        <v>50</v>
      </c>
      <c r="H1304" s="415">
        <f>_xlfn.IFS(B1304="Serviço",SUMIFS($H1305:H$1539,$C1305:C$1539,$C1304),B1304="Insumo",F1304*G1304,B1304="Etapa","")</f>
        <v>50</v>
      </c>
      <c r="I1304" s="408" t="s">
        <v>167</v>
      </c>
      <c r="J1304" s="61"/>
      <c r="K1304" s="61"/>
      <c r="L1304" s="61"/>
      <c r="M1304" s="61"/>
      <c r="N1304" s="61"/>
      <c r="O1304" s="61"/>
      <c r="P1304" s="61"/>
      <c r="Q1304" s="61"/>
      <c r="R1304" s="61"/>
      <c r="S1304" s="61"/>
      <c r="T1304" s="61"/>
      <c r="U1304" s="61"/>
      <c r="V1304" s="61"/>
      <c r="W1304" s="61"/>
      <c r="X1304" s="61"/>
      <c r="Y1304" s="61"/>
      <c r="Z1304" s="61"/>
    </row>
    <row r="1305" spans="1:26" ht="14.25" hidden="1" customHeight="1" outlineLevel="2" x14ac:dyDescent="0.3">
      <c r="A1305" s="406">
        <f t="shared" si="49"/>
        <v>1</v>
      </c>
      <c r="B1305" s="406" t="s">
        <v>1385</v>
      </c>
      <c r="C1305" s="406" t="str">
        <f t="shared" si="50"/>
        <v>Mão de obra tratamento de ralo com manta de poliéster</v>
      </c>
      <c r="D1305" s="406" t="s">
        <v>1344</v>
      </c>
      <c r="E1305" s="407" t="str">
        <f>VLOOKUP(D1305,Insumos!$B$1:$C$15011,2,FALSE)</f>
        <v>UN</v>
      </c>
      <c r="F1305" s="416">
        <v>1</v>
      </c>
      <c r="G1305" s="417">
        <f>VLOOKUP(D1305,Insumos!$B$1:$D$15011,3,FALSE)</f>
        <v>50</v>
      </c>
      <c r="H1305" s="415">
        <f>_xlfn.IFS(B1305="Serviço",SUMIFS($H1306:H$1539,$C1306:C$1539,$C1305),B1305="Insumo",F1305*G1305,B1305="Etapa","")</f>
        <v>50</v>
      </c>
      <c r="I1305" s="408"/>
      <c r="J1305" s="61"/>
      <c r="K1305" s="61"/>
      <c r="L1305" s="61"/>
      <c r="M1305" s="61"/>
      <c r="N1305" s="61"/>
      <c r="O1305" s="61"/>
      <c r="P1305" s="61"/>
      <c r="Q1305" s="61"/>
      <c r="R1305" s="61"/>
      <c r="S1305" s="61"/>
      <c r="T1305" s="61"/>
      <c r="U1305" s="61"/>
      <c r="V1305" s="61"/>
      <c r="W1305" s="61"/>
      <c r="X1305" s="61"/>
      <c r="Y1305" s="61"/>
      <c r="Z1305" s="61"/>
    </row>
    <row r="1306" spans="1:26" ht="14.25" hidden="1" customHeight="1" outlineLevel="1" x14ac:dyDescent="0.3">
      <c r="A1306" s="406">
        <f t="shared" si="49"/>
        <v>1</v>
      </c>
      <c r="B1306" s="406" t="s">
        <v>593</v>
      </c>
      <c r="C1306" s="406" t="str">
        <f t="shared" si="50"/>
        <v>Mão de obra execução de massa única em paredes interna, incluindo chapisco</v>
      </c>
      <c r="D1306" s="406" t="s">
        <v>815</v>
      </c>
      <c r="E1306" s="407" t="str">
        <f>VLOOKUP(D1306,Insumos!$B$1:$C$15011,2,FALSE)</f>
        <v>UN</v>
      </c>
      <c r="F1306" s="416"/>
      <c r="G1306" s="417">
        <f>VLOOKUP(D1306,Insumos!$B$1:$D$15011,3,FALSE)</f>
        <v>36</v>
      </c>
      <c r="H1306" s="415">
        <f>_xlfn.IFS(B1306="Serviço",SUMIFS($H1307:H$1539,$C1307:C$1539,$C1306),B1306="Insumo",F1306*G1306,B1306="Etapa","")</f>
        <v>36</v>
      </c>
      <c r="I1306" s="408" t="s">
        <v>167</v>
      </c>
      <c r="J1306" s="61"/>
      <c r="K1306" s="61"/>
      <c r="L1306" s="61"/>
      <c r="M1306" s="61"/>
      <c r="N1306" s="61"/>
      <c r="O1306" s="61"/>
      <c r="P1306" s="61"/>
      <c r="Q1306" s="61"/>
      <c r="R1306" s="61"/>
      <c r="S1306" s="61"/>
      <c r="T1306" s="61"/>
      <c r="U1306" s="61"/>
      <c r="V1306" s="61"/>
      <c r="W1306" s="61"/>
      <c r="X1306" s="61"/>
      <c r="Y1306" s="61"/>
      <c r="Z1306" s="61"/>
    </row>
    <row r="1307" spans="1:26" ht="14.25" hidden="1" customHeight="1" outlineLevel="2" x14ac:dyDescent="0.3">
      <c r="A1307" s="406">
        <f t="shared" si="49"/>
        <v>1</v>
      </c>
      <c r="B1307" s="406" t="s">
        <v>1385</v>
      </c>
      <c r="C1307" s="406" t="str">
        <f t="shared" si="50"/>
        <v>Mão de obra execução de massa única em paredes interna, incluindo chapisco</v>
      </c>
      <c r="D1307" s="406" t="s">
        <v>815</v>
      </c>
      <c r="E1307" s="407" t="str">
        <f>VLOOKUP(D1307,Insumos!$B$1:$C$15011,2,FALSE)</f>
        <v>UN</v>
      </c>
      <c r="F1307" s="416">
        <v>1</v>
      </c>
      <c r="G1307" s="417">
        <f>VLOOKUP(D1307,Insumos!$B$1:$D$15011,3,FALSE)</f>
        <v>36</v>
      </c>
      <c r="H1307" s="415">
        <f>_xlfn.IFS(B1307="Serviço",SUMIFS($H1308:H$1539,$C1308:C$1539,$C1307),B1307="Insumo",F1307*G1307,B1307="Etapa","")</f>
        <v>36</v>
      </c>
      <c r="I1307" s="408"/>
      <c r="J1307" s="61"/>
      <c r="K1307" s="61"/>
      <c r="L1307" s="61"/>
      <c r="M1307" s="61"/>
      <c r="N1307" s="61"/>
      <c r="O1307" s="61"/>
      <c r="P1307" s="61"/>
      <c r="Q1307" s="61"/>
      <c r="R1307" s="61"/>
      <c r="S1307" s="61"/>
      <c r="T1307" s="61"/>
      <c r="U1307" s="61"/>
      <c r="V1307" s="61"/>
      <c r="W1307" s="61"/>
      <c r="X1307" s="61"/>
      <c r="Y1307" s="61"/>
      <c r="Z1307" s="61"/>
    </row>
    <row r="1308" spans="1:26" ht="14.25" hidden="1" customHeight="1" outlineLevel="1" x14ac:dyDescent="0.3">
      <c r="A1308" s="406">
        <f t="shared" si="49"/>
        <v>1</v>
      </c>
      <c r="B1308" s="406" t="s">
        <v>593</v>
      </c>
      <c r="C1308" s="406" t="str">
        <f t="shared" si="50"/>
        <v>Mão de obra estucamento de paredes</v>
      </c>
      <c r="D1308" s="406" t="s">
        <v>816</v>
      </c>
      <c r="E1308" s="407" t="str">
        <f>VLOOKUP(D1308,Insumos!$B$1:$C$15011,2,FALSE)</f>
        <v>UN</v>
      </c>
      <c r="F1308" s="416"/>
      <c r="G1308" s="417">
        <f>VLOOKUP(D1308,Insumos!$B$1:$D$15011,3,FALSE)</f>
        <v>25</v>
      </c>
      <c r="H1308" s="415">
        <f>_xlfn.IFS(B1308="Serviço",SUMIFS($H1309:H$1539,$C1309:C$1539,$C1308),B1308="Insumo",F1308*G1308,B1308="Etapa","")</f>
        <v>25</v>
      </c>
      <c r="I1308" s="408" t="s">
        <v>167</v>
      </c>
      <c r="J1308" s="61"/>
      <c r="K1308" s="61"/>
      <c r="L1308" s="61"/>
      <c r="M1308" s="61"/>
      <c r="N1308" s="61"/>
      <c r="O1308" s="61"/>
      <c r="P1308" s="61"/>
      <c r="Q1308" s="61"/>
      <c r="R1308" s="61"/>
      <c r="S1308" s="61"/>
      <c r="T1308" s="61"/>
      <c r="U1308" s="61"/>
      <c r="V1308" s="61"/>
      <c r="W1308" s="61"/>
      <c r="X1308" s="61"/>
      <c r="Y1308" s="61"/>
      <c r="Z1308" s="61"/>
    </row>
    <row r="1309" spans="1:26" ht="14.25" hidden="1" customHeight="1" outlineLevel="2" x14ac:dyDescent="0.3">
      <c r="A1309" s="406">
        <f t="shared" si="49"/>
        <v>1</v>
      </c>
      <c r="B1309" s="406" t="s">
        <v>1385</v>
      </c>
      <c r="C1309" s="406" t="str">
        <f t="shared" si="50"/>
        <v>Mão de obra estucamento de paredes</v>
      </c>
      <c r="D1309" s="406" t="s">
        <v>816</v>
      </c>
      <c r="E1309" s="407" t="str">
        <f>VLOOKUP(D1309,Insumos!$B$1:$C$15011,2,FALSE)</f>
        <v>UN</v>
      </c>
      <c r="F1309" s="416">
        <v>1</v>
      </c>
      <c r="G1309" s="417">
        <f>VLOOKUP(D1309,Insumos!$B$1:$D$15011,3,FALSE)</f>
        <v>25</v>
      </c>
      <c r="H1309" s="415">
        <f>_xlfn.IFS(B1309="Serviço",SUMIFS($H1310:H$1539,$C1310:C$1539,$C1309),B1309="Insumo",F1309*G1309,B1309="Etapa","")</f>
        <v>25</v>
      </c>
      <c r="I1309" s="408"/>
      <c r="J1309" s="61"/>
      <c r="K1309" s="61"/>
      <c r="L1309" s="61"/>
      <c r="M1309" s="61"/>
      <c r="N1309" s="61"/>
      <c r="O1309" s="61"/>
      <c r="P1309" s="61"/>
      <c r="Q1309" s="61"/>
      <c r="R1309" s="61"/>
      <c r="S1309" s="61"/>
      <c r="T1309" s="61"/>
      <c r="U1309" s="61"/>
      <c r="V1309" s="61"/>
      <c r="W1309" s="61"/>
      <c r="X1309" s="61"/>
      <c r="Y1309" s="61"/>
      <c r="Z1309" s="61"/>
    </row>
    <row r="1310" spans="1:26" ht="14.25" hidden="1" customHeight="1" outlineLevel="1" x14ac:dyDescent="0.3">
      <c r="A1310" s="406">
        <f t="shared" si="49"/>
        <v>1</v>
      </c>
      <c r="B1310" s="406" t="s">
        <v>593</v>
      </c>
      <c r="C1310" s="406" t="str">
        <f t="shared" si="50"/>
        <v>Mão de obra para assentamento de revestimento cerâmico em parede</v>
      </c>
      <c r="D1310" s="406" t="s">
        <v>817</v>
      </c>
      <c r="E1310" s="407" t="str">
        <f>VLOOKUP(D1310,Insumos!$B$1:$C$15011,2,FALSE)</f>
        <v>UN</v>
      </c>
      <c r="F1310" s="416"/>
      <c r="G1310" s="417">
        <f>VLOOKUP(D1310,Insumos!$B$1:$D$15011,3,FALSE)</f>
        <v>55</v>
      </c>
      <c r="H1310" s="415">
        <f>_xlfn.IFS(B1310="Serviço",SUMIFS($H1311:H$1539,$C1311:C$1539,$C1310),B1310="Insumo",F1310*G1310,B1310="Etapa","")</f>
        <v>55</v>
      </c>
      <c r="I1310" s="408" t="s">
        <v>167</v>
      </c>
      <c r="J1310" s="61"/>
      <c r="K1310" s="61"/>
      <c r="L1310" s="61"/>
      <c r="M1310" s="61"/>
      <c r="N1310" s="61"/>
      <c r="O1310" s="61"/>
      <c r="P1310" s="61"/>
      <c r="Q1310" s="61"/>
      <c r="R1310" s="61"/>
      <c r="S1310" s="61"/>
      <c r="T1310" s="61"/>
      <c r="U1310" s="61"/>
      <c r="V1310" s="61"/>
      <c r="W1310" s="61"/>
      <c r="X1310" s="61"/>
      <c r="Y1310" s="61"/>
      <c r="Z1310" s="61"/>
    </row>
    <row r="1311" spans="1:26" ht="14.25" hidden="1" customHeight="1" outlineLevel="2" x14ac:dyDescent="0.3">
      <c r="A1311" s="406">
        <f t="shared" si="49"/>
        <v>1</v>
      </c>
      <c r="B1311" s="406" t="s">
        <v>1385</v>
      </c>
      <c r="C1311" s="406" t="str">
        <f t="shared" si="50"/>
        <v>Mão de obra para assentamento de revestimento cerâmico em parede</v>
      </c>
      <c r="D1311" s="406" t="s">
        <v>817</v>
      </c>
      <c r="E1311" s="407" t="str">
        <f>VLOOKUP(D1311,Insumos!$B$1:$C$15011,2,FALSE)</f>
        <v>UN</v>
      </c>
      <c r="F1311" s="416">
        <v>1</v>
      </c>
      <c r="G1311" s="417">
        <f>VLOOKUP(D1311,Insumos!$B$1:$D$15011,3,FALSE)</f>
        <v>55</v>
      </c>
      <c r="H1311" s="415">
        <f>_xlfn.IFS(B1311="Serviço",SUMIFS($H1312:H$1539,$C1312:C$1539,$C1311),B1311="Insumo",F1311*G1311,B1311="Etapa","")</f>
        <v>55</v>
      </c>
      <c r="I1311" s="408"/>
      <c r="J1311" s="61"/>
      <c r="K1311" s="61"/>
      <c r="L1311" s="61"/>
      <c r="M1311" s="61"/>
      <c r="N1311" s="61"/>
      <c r="O1311" s="61"/>
      <c r="P1311" s="61"/>
      <c r="Q1311" s="61"/>
      <c r="R1311" s="61"/>
      <c r="S1311" s="61"/>
      <c r="T1311" s="61"/>
      <c r="U1311" s="61"/>
      <c r="V1311" s="61"/>
      <c r="W1311" s="61"/>
      <c r="X1311" s="61"/>
      <c r="Y1311" s="61"/>
      <c r="Z1311" s="61"/>
    </row>
    <row r="1312" spans="1:26" ht="14.25" hidden="1" customHeight="1" outlineLevel="1" x14ac:dyDescent="0.3">
      <c r="A1312" s="406">
        <f t="shared" si="49"/>
        <v>1</v>
      </c>
      <c r="B1312" s="406" t="s">
        <v>593</v>
      </c>
      <c r="C1312" s="406" t="str">
        <f t="shared" si="50"/>
        <v>Mão de obra para colocação de peitoril e pingadeira</v>
      </c>
      <c r="D1312" s="406" t="s">
        <v>820</v>
      </c>
      <c r="E1312" s="407" t="str">
        <f>VLOOKUP(D1312,Insumos!$B$1:$C$15011,2,FALSE)</f>
        <v>UN</v>
      </c>
      <c r="F1312" s="416"/>
      <c r="G1312" s="417">
        <f>VLOOKUP(D1312,Insumos!$B$1:$D$15011,3,FALSE)</f>
        <v>37</v>
      </c>
      <c r="H1312" s="415">
        <f>_xlfn.IFS(B1312="Serviço",SUMIFS($H1313:H$1539,$C1313:C$1539,$C1312),B1312="Insumo",F1312*G1312,B1312="Etapa","")</f>
        <v>37</v>
      </c>
      <c r="I1312" s="408" t="s">
        <v>167</v>
      </c>
      <c r="J1312" s="61"/>
      <c r="K1312" s="61"/>
      <c r="L1312" s="61"/>
      <c r="M1312" s="61"/>
      <c r="N1312" s="61"/>
      <c r="O1312" s="61"/>
      <c r="P1312" s="61"/>
      <c r="Q1312" s="61"/>
      <c r="R1312" s="61"/>
      <c r="S1312" s="61"/>
      <c r="T1312" s="61"/>
      <c r="U1312" s="61"/>
      <c r="V1312" s="61"/>
      <c r="W1312" s="61"/>
      <c r="X1312" s="61"/>
      <c r="Y1312" s="61"/>
      <c r="Z1312" s="61"/>
    </row>
    <row r="1313" spans="1:26" ht="14.25" hidden="1" customHeight="1" outlineLevel="2" x14ac:dyDescent="0.3">
      <c r="A1313" s="406">
        <f t="shared" si="49"/>
        <v>1</v>
      </c>
      <c r="B1313" s="406" t="s">
        <v>1385</v>
      </c>
      <c r="C1313" s="406" t="str">
        <f t="shared" si="50"/>
        <v>Mão de obra para colocação de peitoril e pingadeira</v>
      </c>
      <c r="D1313" s="406" t="s">
        <v>820</v>
      </c>
      <c r="E1313" s="407" t="str">
        <f>VLOOKUP(D1313,Insumos!$B$1:$C$15011,2,FALSE)</f>
        <v>UN</v>
      </c>
      <c r="F1313" s="416">
        <v>1</v>
      </c>
      <c r="G1313" s="417">
        <f>VLOOKUP(D1313,Insumos!$B$1:$D$15011,3,FALSE)</f>
        <v>37</v>
      </c>
      <c r="H1313" s="415">
        <f>_xlfn.IFS(B1313="Serviço",SUMIFS($H1314:H$1539,$C1314:C$1539,$C1313),B1313="Insumo",F1313*G1313,B1313="Etapa","")</f>
        <v>37</v>
      </c>
      <c r="I1313" s="408"/>
      <c r="J1313" s="61"/>
      <c r="K1313" s="61"/>
      <c r="L1313" s="61"/>
      <c r="M1313" s="61"/>
      <c r="N1313" s="61"/>
      <c r="O1313" s="61"/>
      <c r="P1313" s="61"/>
      <c r="Q1313" s="61"/>
      <c r="R1313" s="61"/>
      <c r="S1313" s="61"/>
      <c r="T1313" s="61"/>
      <c r="U1313" s="61"/>
      <c r="V1313" s="61"/>
      <c r="W1313" s="61"/>
      <c r="X1313" s="61"/>
      <c r="Y1313" s="61"/>
      <c r="Z1313" s="61"/>
    </row>
    <row r="1314" spans="1:26" ht="14.25" hidden="1" customHeight="1" outlineLevel="1" x14ac:dyDescent="0.3">
      <c r="A1314" s="406">
        <f t="shared" si="49"/>
        <v>1</v>
      </c>
      <c r="B1314" s="406" t="s">
        <v>593</v>
      </c>
      <c r="C1314" s="406" t="str">
        <f t="shared" si="50"/>
        <v>Mão de obra execução de massa de gesso</v>
      </c>
      <c r="D1314" s="406" t="s">
        <v>1330</v>
      </c>
      <c r="E1314" s="407" t="str">
        <f>VLOOKUP(D1314,Insumos!$B$1:$C$15011,2,FALSE)</f>
        <v>UN</v>
      </c>
      <c r="F1314" s="416"/>
      <c r="G1314" s="417">
        <f>VLOOKUP(D1314,Insumos!$B$1:$D$15011,3,FALSE)</f>
        <v>15</v>
      </c>
      <c r="H1314" s="415">
        <f>_xlfn.IFS(B1314="Serviço",SUMIFS($H1315:H$1539,$C1315:C$1539,$C1314),B1314="Insumo",F1314*G1314,B1314="Etapa","")</f>
        <v>15</v>
      </c>
      <c r="I1314" s="408" t="s">
        <v>167</v>
      </c>
      <c r="J1314" s="61"/>
      <c r="K1314" s="61"/>
      <c r="L1314" s="61"/>
      <c r="M1314" s="61"/>
      <c r="N1314" s="61"/>
      <c r="O1314" s="61"/>
      <c r="P1314" s="61"/>
      <c r="Q1314" s="61"/>
      <c r="R1314" s="61"/>
      <c r="S1314" s="61"/>
      <c r="T1314" s="61"/>
      <c r="U1314" s="61"/>
      <c r="V1314" s="61"/>
      <c r="W1314" s="61"/>
      <c r="X1314" s="61"/>
      <c r="Y1314" s="61"/>
      <c r="Z1314" s="61"/>
    </row>
    <row r="1315" spans="1:26" ht="14.25" hidden="1" customHeight="1" outlineLevel="2" x14ac:dyDescent="0.3">
      <c r="A1315" s="406">
        <f t="shared" si="49"/>
        <v>1</v>
      </c>
      <c r="B1315" s="406" t="s">
        <v>1385</v>
      </c>
      <c r="C1315" s="406" t="str">
        <f t="shared" si="50"/>
        <v>Mão de obra execução de massa de gesso</v>
      </c>
      <c r="D1315" s="406" t="s">
        <v>1330</v>
      </c>
      <c r="E1315" s="407" t="str">
        <f>VLOOKUP(D1315,Insumos!$B$1:$C$15011,2,FALSE)</f>
        <v>UN</v>
      </c>
      <c r="F1315" s="416">
        <v>1</v>
      </c>
      <c r="G1315" s="417">
        <f>VLOOKUP(D1315,Insumos!$B$1:$D$15011,3,FALSE)</f>
        <v>15</v>
      </c>
      <c r="H1315" s="415">
        <f>_xlfn.IFS(B1315="Serviço",SUMIFS($H1316:H$1539,$C1316:C$1539,$C1315),B1315="Insumo",F1315*G1315,B1315="Etapa","")</f>
        <v>15</v>
      </c>
      <c r="I1315" s="408"/>
      <c r="J1315" s="61"/>
      <c r="K1315" s="61"/>
      <c r="L1315" s="61"/>
      <c r="M1315" s="61"/>
      <c r="N1315" s="61"/>
      <c r="O1315" s="61"/>
      <c r="P1315" s="61"/>
      <c r="Q1315" s="61"/>
      <c r="R1315" s="61"/>
      <c r="S1315" s="61"/>
      <c r="T1315" s="61"/>
      <c r="U1315" s="61"/>
      <c r="V1315" s="61"/>
      <c r="W1315" s="61"/>
      <c r="X1315" s="61"/>
      <c r="Y1315" s="61"/>
      <c r="Z1315" s="61"/>
    </row>
    <row r="1316" spans="1:26" ht="14.25" hidden="1" customHeight="1" outlineLevel="1" x14ac:dyDescent="0.3">
      <c r="A1316" s="406">
        <f t="shared" si="49"/>
        <v>1</v>
      </c>
      <c r="B1316" s="406" t="s">
        <v>593</v>
      </c>
      <c r="C1316" s="406" t="str">
        <f t="shared" si="50"/>
        <v>Mão de obra execução de contrapiso comum e Acústico</v>
      </c>
      <c r="D1316" s="406" t="s">
        <v>845</v>
      </c>
      <c r="E1316" s="407" t="str">
        <f>VLOOKUP(D1316,Insumos!$B$1:$C$15011,2,FALSE)</f>
        <v>UN</v>
      </c>
      <c r="F1316" s="416"/>
      <c r="G1316" s="417">
        <f>VLOOKUP(D1316,Insumos!$B$1:$D$15011,3,FALSE)</f>
        <v>40</v>
      </c>
      <c r="H1316" s="415">
        <f>_xlfn.IFS(B1316="Serviço",SUMIFS($H1317:H$1539,$C1317:C$1539,$C1316),B1316="Insumo",F1316*G1316,B1316="Etapa","")</f>
        <v>40</v>
      </c>
      <c r="I1316" s="408" t="s">
        <v>167</v>
      </c>
      <c r="J1316" s="61"/>
      <c r="K1316" s="61"/>
      <c r="L1316" s="61"/>
      <c r="M1316" s="61"/>
      <c r="N1316" s="61"/>
      <c r="O1316" s="61"/>
      <c r="P1316" s="61"/>
      <c r="Q1316" s="61"/>
      <c r="R1316" s="61"/>
      <c r="S1316" s="61"/>
      <c r="T1316" s="61"/>
      <c r="U1316" s="61"/>
      <c r="V1316" s="61"/>
      <c r="W1316" s="61"/>
      <c r="X1316" s="61"/>
      <c r="Y1316" s="61"/>
      <c r="Z1316" s="61"/>
    </row>
    <row r="1317" spans="1:26" ht="14.25" hidden="1" customHeight="1" outlineLevel="2" x14ac:dyDescent="0.3">
      <c r="A1317" s="406">
        <f t="shared" si="49"/>
        <v>1</v>
      </c>
      <c r="B1317" s="406" t="s">
        <v>1385</v>
      </c>
      <c r="C1317" s="406" t="str">
        <f t="shared" si="50"/>
        <v>Mão de obra execução de contrapiso comum e Acústico</v>
      </c>
      <c r="D1317" s="406" t="s">
        <v>845</v>
      </c>
      <c r="E1317" s="407" t="str">
        <f>VLOOKUP(D1317,Insumos!$B$1:$C$15011,2,FALSE)</f>
        <v>UN</v>
      </c>
      <c r="F1317" s="416">
        <v>1</v>
      </c>
      <c r="G1317" s="417">
        <f>VLOOKUP(D1317,Insumos!$B$1:$D$15011,3,FALSE)</f>
        <v>40</v>
      </c>
      <c r="H1317" s="415">
        <f>_xlfn.IFS(B1317="Serviço",SUMIFS($H1318:H$1539,$C1318:C$1539,$C1317),B1317="Insumo",F1317*G1317,B1317="Etapa","")</f>
        <v>40</v>
      </c>
      <c r="I1317" s="408"/>
      <c r="J1317" s="61"/>
      <c r="K1317" s="61"/>
      <c r="L1317" s="61"/>
      <c r="M1317" s="61"/>
      <c r="N1317" s="61"/>
      <c r="O1317" s="61"/>
      <c r="P1317" s="61"/>
      <c r="Q1317" s="61"/>
      <c r="R1317" s="61"/>
      <c r="S1317" s="61"/>
      <c r="T1317" s="61"/>
      <c r="U1317" s="61"/>
      <c r="V1317" s="61"/>
      <c r="W1317" s="61"/>
      <c r="X1317" s="61"/>
      <c r="Y1317" s="61"/>
      <c r="Z1317" s="61"/>
    </row>
    <row r="1318" spans="1:26" ht="14.25" hidden="1" customHeight="1" outlineLevel="1" x14ac:dyDescent="0.3">
      <c r="A1318" s="406">
        <f t="shared" si="49"/>
        <v>1</v>
      </c>
      <c r="B1318" s="406" t="s">
        <v>593</v>
      </c>
      <c r="C1318" s="406" t="str">
        <f t="shared" si="50"/>
        <v>Mão de Obra Piso Porcenato/ Cerâmico</v>
      </c>
      <c r="D1318" s="406" t="s">
        <v>846</v>
      </c>
      <c r="E1318" s="407" t="str">
        <f>VLOOKUP(D1318,Insumos!$B$1:$C$15011,2,FALSE)</f>
        <v>UN</v>
      </c>
      <c r="F1318" s="416"/>
      <c r="G1318" s="417">
        <f>VLOOKUP(D1318,Insumos!$B$1:$D$15011,3,FALSE)</f>
        <v>60</v>
      </c>
      <c r="H1318" s="415">
        <f>_xlfn.IFS(B1318="Serviço",SUMIFS($H1319:H$1539,$C1319:C$1539,$C1318),B1318="Insumo",F1318*G1318,B1318="Etapa","")</f>
        <v>60</v>
      </c>
      <c r="I1318" s="408" t="s">
        <v>167</v>
      </c>
      <c r="J1318" s="61"/>
      <c r="K1318" s="61"/>
      <c r="L1318" s="61"/>
      <c r="M1318" s="61"/>
      <c r="N1318" s="61"/>
      <c r="O1318" s="61"/>
      <c r="P1318" s="61"/>
      <c r="Q1318" s="61"/>
      <c r="R1318" s="61"/>
      <c r="S1318" s="61"/>
      <c r="T1318" s="61"/>
      <c r="U1318" s="61"/>
      <c r="V1318" s="61"/>
      <c r="W1318" s="61"/>
      <c r="X1318" s="61"/>
      <c r="Y1318" s="61"/>
      <c r="Z1318" s="61"/>
    </row>
    <row r="1319" spans="1:26" ht="14.25" hidden="1" customHeight="1" outlineLevel="2" x14ac:dyDescent="0.3">
      <c r="A1319" s="406">
        <f t="shared" si="49"/>
        <v>1</v>
      </c>
      <c r="B1319" s="406" t="s">
        <v>1385</v>
      </c>
      <c r="C1319" s="406" t="str">
        <f t="shared" si="50"/>
        <v>Mão de Obra Piso Porcenato/ Cerâmico</v>
      </c>
      <c r="D1319" s="406" t="s">
        <v>846</v>
      </c>
      <c r="E1319" s="407" t="str">
        <f>VLOOKUP(D1319,Insumos!$B$1:$C$15011,2,FALSE)</f>
        <v>UN</v>
      </c>
      <c r="F1319" s="416">
        <v>1</v>
      </c>
      <c r="G1319" s="417">
        <f>VLOOKUP(D1319,Insumos!$B$1:$D$15011,3,FALSE)</f>
        <v>60</v>
      </c>
      <c r="H1319" s="415">
        <f>_xlfn.IFS(B1319="Serviço",SUMIFS($H1324:H$1539,$C1324:C$1539,$C1319),B1319="Insumo",F1319*G1319,B1319="Etapa","")</f>
        <v>60</v>
      </c>
      <c r="I1319" s="408"/>
      <c r="J1319" s="61"/>
      <c r="K1319" s="61"/>
      <c r="L1319" s="61"/>
      <c r="M1319" s="61"/>
      <c r="N1319" s="61"/>
      <c r="O1319" s="61"/>
      <c r="P1319" s="61"/>
      <c r="Q1319" s="61"/>
      <c r="R1319" s="61"/>
      <c r="S1319" s="61"/>
      <c r="T1319" s="61"/>
      <c r="U1319" s="61"/>
      <c r="V1319" s="61"/>
      <c r="W1319" s="61"/>
      <c r="X1319" s="61"/>
      <c r="Y1319" s="61"/>
      <c r="Z1319" s="61"/>
    </row>
    <row r="1320" spans="1:26" ht="14.25" hidden="1" customHeight="1" outlineLevel="1" x14ac:dyDescent="0.3">
      <c r="A1320" s="406">
        <f t="shared" si="49"/>
        <v>1</v>
      </c>
      <c r="B1320" s="406" t="s">
        <v>593</v>
      </c>
      <c r="C1320" s="406" t="str">
        <f>IF(B1320="serviço",D1320,C1317)</f>
        <v>Mão de obra para aplicação de Pastilhas em piso</v>
      </c>
      <c r="D1320" s="837" t="s">
        <v>4719</v>
      </c>
      <c r="E1320" s="407" t="str">
        <f>VLOOKUP(D1320,Insumos!$B$1:$C$15011,2,FALSE)</f>
        <v>UN</v>
      </c>
      <c r="F1320" s="416"/>
      <c r="G1320" s="417">
        <f>VLOOKUP(D1320,Insumos!$B$1:$D$15011,3,FALSE)</f>
        <v>68</v>
      </c>
      <c r="H1320" s="415">
        <f>_xlfn.IFS(B1320="Serviço",SUMIFS($H1321:H$1539,$C1321:C$1539,$C1320),B1320="Insumo",F1320*G1320,B1320="Etapa","")</f>
        <v>68</v>
      </c>
      <c r="I1320" s="408" t="s">
        <v>167</v>
      </c>
      <c r="J1320" s="61"/>
      <c r="K1320" s="61"/>
      <c r="L1320" s="61"/>
      <c r="M1320" s="61"/>
      <c r="N1320" s="61"/>
      <c r="O1320" s="61"/>
      <c r="P1320" s="61"/>
      <c r="Q1320" s="61"/>
      <c r="R1320" s="61"/>
      <c r="S1320" s="61"/>
      <c r="T1320" s="61"/>
      <c r="U1320" s="61"/>
      <c r="V1320" s="61"/>
      <c r="W1320" s="61"/>
      <c r="X1320" s="61"/>
      <c r="Y1320" s="61"/>
      <c r="Z1320" s="61"/>
    </row>
    <row r="1321" spans="1:26" ht="14.25" hidden="1" customHeight="1" outlineLevel="2" x14ac:dyDescent="0.3">
      <c r="A1321" s="406">
        <f t="shared" si="49"/>
        <v>1</v>
      </c>
      <c r="B1321" s="406" t="s">
        <v>1385</v>
      </c>
      <c r="C1321" s="406" t="str">
        <f t="shared" ref="C1321" si="51">IF(B1321="serviço",D1321,C1320)</f>
        <v>Mão de obra para aplicação de Pastilhas em piso</v>
      </c>
      <c r="D1321" s="837" t="s">
        <v>4719</v>
      </c>
      <c r="E1321" s="407" t="str">
        <f>VLOOKUP(D1321,Insumos!$B$1:$C$15011,2,FALSE)</f>
        <v>UN</v>
      </c>
      <c r="F1321" s="416">
        <v>1</v>
      </c>
      <c r="G1321" s="417">
        <f>VLOOKUP(D1321,Insumos!$B$1:$D$15011,3,FALSE)</f>
        <v>68</v>
      </c>
      <c r="H1321" s="415">
        <f>_xlfn.IFS(B1321="Serviço",SUMIFS($H1322:H$1539,$C1322:C$1539,$C1321),B1321="Insumo",F1321*G1321,B1321="Etapa","")</f>
        <v>68</v>
      </c>
      <c r="I1321" s="408"/>
      <c r="J1321" s="61"/>
      <c r="K1321" s="61"/>
      <c r="L1321" s="61"/>
      <c r="M1321" s="61"/>
      <c r="N1321" s="61"/>
      <c r="O1321" s="61"/>
      <c r="P1321" s="61"/>
      <c r="Q1321" s="61"/>
      <c r="R1321" s="61"/>
      <c r="S1321" s="61"/>
      <c r="T1321" s="61"/>
      <c r="U1321" s="61"/>
      <c r="V1321" s="61"/>
      <c r="W1321" s="61"/>
      <c r="X1321" s="61"/>
      <c r="Y1321" s="61"/>
      <c r="Z1321" s="61"/>
    </row>
    <row r="1322" spans="1:26" ht="14.25" hidden="1" customHeight="1" outlineLevel="1" x14ac:dyDescent="0.3">
      <c r="A1322" s="406">
        <f t="shared" si="49"/>
        <v>1</v>
      </c>
      <c r="B1322" s="406" t="s">
        <v>593</v>
      </c>
      <c r="C1322" s="406" t="str">
        <f>IF(B1322="serviço",D1322,C1319)</f>
        <v>Mão de obra para aplicação de Pastilhas em piscina</v>
      </c>
      <c r="D1322" s="837" t="s">
        <v>4718</v>
      </c>
      <c r="E1322" s="407" t="str">
        <f>VLOOKUP(D1322,Insumos!$B$1:$C$15011,2,FALSE)</f>
        <v>UN</v>
      </c>
      <c r="F1322" s="416"/>
      <c r="G1322" s="417">
        <f>VLOOKUP(D1322,Insumos!$B$1:$D$15011,3,FALSE)</f>
        <v>68</v>
      </c>
      <c r="H1322" s="415">
        <f>_xlfn.IFS(B1322="Serviço",SUMIFS($H1323:H$1539,$C1323:C$1539,$C1322),B1322="Insumo",F1322*G1322,B1322="Etapa","")</f>
        <v>68</v>
      </c>
      <c r="I1322" s="408" t="s">
        <v>167</v>
      </c>
      <c r="J1322" s="61"/>
      <c r="K1322" s="61"/>
      <c r="L1322" s="61"/>
      <c r="M1322" s="61"/>
      <c r="N1322" s="61"/>
      <c r="O1322" s="61"/>
      <c r="P1322" s="61"/>
      <c r="Q1322" s="61"/>
      <c r="R1322" s="61"/>
      <c r="S1322" s="61"/>
      <c r="T1322" s="61"/>
      <c r="U1322" s="61"/>
      <c r="V1322" s="61"/>
      <c r="W1322" s="61"/>
      <c r="X1322" s="61"/>
      <c r="Y1322" s="61"/>
      <c r="Z1322" s="61"/>
    </row>
    <row r="1323" spans="1:26" ht="14.25" hidden="1" customHeight="1" outlineLevel="2" x14ac:dyDescent="0.3">
      <c r="A1323" s="406">
        <f t="shared" si="49"/>
        <v>1</v>
      </c>
      <c r="B1323" s="406" t="s">
        <v>1385</v>
      </c>
      <c r="C1323" s="406" t="str">
        <f t="shared" ref="C1323" si="52">IF(B1323="serviço",D1323,C1322)</f>
        <v>Mão de obra para aplicação de Pastilhas em piscina</v>
      </c>
      <c r="D1323" s="406" t="s">
        <v>4718</v>
      </c>
      <c r="E1323" s="407" t="str">
        <f>VLOOKUP(D1323,Insumos!$B$1:$C$15011,2,FALSE)</f>
        <v>UN</v>
      </c>
      <c r="F1323" s="416">
        <v>1</v>
      </c>
      <c r="G1323" s="417">
        <f>VLOOKUP(D1323,Insumos!$B$1:$D$15011,3,FALSE)</f>
        <v>68</v>
      </c>
      <c r="H1323" s="415">
        <f>_xlfn.IFS(B1323="Serviço",SUMIFS($H1324:H$1539,$C1324:C$1539,$C1323),B1323="Insumo",F1323*G1323,B1323="Etapa","")</f>
        <v>68</v>
      </c>
      <c r="I1323" s="408"/>
      <c r="J1323" s="61"/>
      <c r="K1323" s="61"/>
      <c r="L1323" s="61"/>
      <c r="M1323" s="61"/>
      <c r="N1323" s="61"/>
      <c r="O1323" s="61"/>
      <c r="P1323" s="61"/>
      <c r="Q1323" s="61"/>
      <c r="R1323" s="61"/>
      <c r="S1323" s="61"/>
      <c r="T1323" s="61"/>
      <c r="U1323" s="61"/>
      <c r="V1323" s="61"/>
      <c r="W1323" s="61"/>
      <c r="X1323" s="61"/>
      <c r="Y1323" s="61"/>
      <c r="Z1323" s="61"/>
    </row>
    <row r="1324" spans="1:26" ht="14.25" hidden="1" customHeight="1" outlineLevel="1" x14ac:dyDescent="0.3">
      <c r="A1324" s="406">
        <f t="shared" si="49"/>
        <v>1</v>
      </c>
      <c r="B1324" s="406" t="s">
        <v>593</v>
      </c>
      <c r="C1324" s="406" t="str">
        <f>IF(B1324="serviço",D1324,C1319)</f>
        <v>Mão de obra execução Piso Intertravado</v>
      </c>
      <c r="D1324" s="406" t="s">
        <v>1332</v>
      </c>
      <c r="E1324" s="407" t="str">
        <f>VLOOKUP(D1324,Insumos!$B$1:$C$15011,2,FALSE)</f>
        <v>UN</v>
      </c>
      <c r="F1324" s="416"/>
      <c r="G1324" s="417">
        <f>VLOOKUP(D1324,Insumos!$B$1:$D$15011,3,FALSE)</f>
        <v>25</v>
      </c>
      <c r="H1324" s="415">
        <f>_xlfn.IFS(B1324="Serviço",SUMIFS($H1325:H$1539,$C1325:C$1539,$C1324),B1324="Insumo",F1324*G1324,B1324="Etapa","")</f>
        <v>25</v>
      </c>
      <c r="I1324" s="408" t="s">
        <v>167</v>
      </c>
      <c r="J1324" s="61"/>
      <c r="K1324" s="61"/>
      <c r="L1324" s="61"/>
      <c r="M1324" s="61"/>
      <c r="N1324" s="61"/>
      <c r="O1324" s="61"/>
      <c r="P1324" s="61"/>
      <c r="Q1324" s="61"/>
      <c r="R1324" s="61"/>
      <c r="S1324" s="61"/>
      <c r="T1324" s="61"/>
      <c r="U1324" s="61"/>
      <c r="V1324" s="61"/>
      <c r="W1324" s="61"/>
      <c r="X1324" s="61"/>
      <c r="Y1324" s="61"/>
      <c r="Z1324" s="61"/>
    </row>
    <row r="1325" spans="1:26" ht="14.25" hidden="1" customHeight="1" outlineLevel="2" x14ac:dyDescent="0.3">
      <c r="A1325" s="406">
        <f t="shared" si="49"/>
        <v>1</v>
      </c>
      <c r="B1325" s="406" t="s">
        <v>1385</v>
      </c>
      <c r="C1325" s="406" t="str">
        <f t="shared" si="50"/>
        <v>Mão de obra execução Piso Intertravado</v>
      </c>
      <c r="D1325" s="406" t="s">
        <v>1332</v>
      </c>
      <c r="E1325" s="407" t="str">
        <f>VLOOKUP(D1325,Insumos!$B$1:$C$15011,2,FALSE)</f>
        <v>UN</v>
      </c>
      <c r="F1325" s="416">
        <v>1</v>
      </c>
      <c r="G1325" s="417">
        <f>VLOOKUP(D1325,Insumos!$B$1:$D$15011,3,FALSE)</f>
        <v>25</v>
      </c>
      <c r="H1325" s="415">
        <f>_xlfn.IFS(B1325="Serviço",SUMIFS($H1328:H$1539,$C1328:C$1539,$C1325),B1325="Insumo",F1325*G1325,B1325="Etapa","")</f>
        <v>25</v>
      </c>
      <c r="I1325" s="408"/>
      <c r="J1325" s="61"/>
      <c r="K1325" s="61"/>
      <c r="L1325" s="61"/>
      <c r="M1325" s="61"/>
      <c r="N1325" s="61"/>
      <c r="O1325" s="61"/>
      <c r="P1325" s="61"/>
      <c r="Q1325" s="61"/>
      <c r="R1325" s="61"/>
      <c r="S1325" s="61"/>
      <c r="T1325" s="61"/>
      <c r="U1325" s="61"/>
      <c r="V1325" s="61"/>
      <c r="W1325" s="61"/>
      <c r="X1325" s="61"/>
      <c r="Y1325" s="61"/>
      <c r="Z1325" s="61"/>
    </row>
    <row r="1326" spans="1:26" ht="14.25" hidden="1" customHeight="1" outlineLevel="1" x14ac:dyDescent="0.3">
      <c r="A1326" s="406">
        <f t="shared" si="49"/>
        <v>1</v>
      </c>
      <c r="B1326" s="406" t="s">
        <v>593</v>
      </c>
      <c r="C1326" s="406" t="str">
        <f>IF(B1326="serviço",D1326,C1321)</f>
        <v>Mão de obra de colocação de ladrilho hidráulico</v>
      </c>
      <c r="D1326" s="406" t="s">
        <v>4720</v>
      </c>
      <c r="E1326" s="407" t="str">
        <f>VLOOKUP(D1326,Insumos!$B$1:$C$15011,2,FALSE)</f>
        <v>m2</v>
      </c>
      <c r="F1326" s="416"/>
      <c r="G1326" s="417">
        <f>VLOOKUP(D1326,Insumos!$B$1:$D$15011,3,FALSE)</f>
        <v>35</v>
      </c>
      <c r="H1326" s="415">
        <f>_xlfn.IFS(B1326="Serviço",SUMIFS($H1327:H$1539,$C1327:C$1539,$C1326),B1326="Insumo",F1326*G1326,B1326="Etapa","")</f>
        <v>35</v>
      </c>
      <c r="I1326" s="408" t="s">
        <v>167</v>
      </c>
      <c r="J1326" s="61"/>
      <c r="K1326" s="61"/>
      <c r="L1326" s="61"/>
      <c r="M1326" s="61"/>
      <c r="N1326" s="61"/>
      <c r="O1326" s="61"/>
      <c r="P1326" s="61"/>
      <c r="Q1326" s="61"/>
      <c r="R1326" s="61"/>
      <c r="S1326" s="61"/>
      <c r="T1326" s="61"/>
      <c r="U1326" s="61"/>
      <c r="V1326" s="61"/>
      <c r="W1326" s="61"/>
      <c r="X1326" s="61"/>
      <c r="Y1326" s="61"/>
      <c r="Z1326" s="61"/>
    </row>
    <row r="1327" spans="1:26" ht="14.25" hidden="1" customHeight="1" outlineLevel="2" x14ac:dyDescent="0.3">
      <c r="A1327" s="406">
        <f t="shared" si="49"/>
        <v>1</v>
      </c>
      <c r="B1327" s="406" t="s">
        <v>1385</v>
      </c>
      <c r="C1327" s="406" t="str">
        <f t="shared" ref="C1327" si="53">IF(B1327="serviço",D1327,C1326)</f>
        <v>Mão de obra de colocação de ladrilho hidráulico</v>
      </c>
      <c r="D1327" s="406" t="s">
        <v>4720</v>
      </c>
      <c r="E1327" s="407" t="str">
        <f>VLOOKUP(D1327,Insumos!$B$1:$C$15011,2,FALSE)</f>
        <v>m2</v>
      </c>
      <c r="F1327" s="416">
        <v>1</v>
      </c>
      <c r="G1327" s="417">
        <f>VLOOKUP(D1327,Insumos!$B$1:$D$15011,3,FALSE)</f>
        <v>35</v>
      </c>
      <c r="H1327" s="415">
        <f>_xlfn.IFS(B1327="Serviço",SUMIFS($H1330:H$1539,$C1330:C$1539,$C1327),B1327="Insumo",F1327*G1327,B1327="Etapa","")</f>
        <v>35</v>
      </c>
      <c r="I1327" s="408"/>
      <c r="J1327" s="61"/>
      <c r="K1327" s="61"/>
      <c r="L1327" s="61"/>
      <c r="M1327" s="61"/>
      <c r="N1327" s="61"/>
      <c r="O1327" s="61"/>
      <c r="P1327" s="61"/>
      <c r="Q1327" s="61"/>
      <c r="R1327" s="61"/>
      <c r="S1327" s="61"/>
      <c r="T1327" s="61"/>
      <c r="U1327" s="61"/>
      <c r="V1327" s="61"/>
      <c r="W1327" s="61"/>
      <c r="X1327" s="61"/>
      <c r="Y1327" s="61"/>
      <c r="Z1327" s="61"/>
    </row>
    <row r="1328" spans="1:26" ht="14.25" hidden="1" customHeight="1" outlineLevel="1" x14ac:dyDescent="0.3">
      <c r="A1328" s="406">
        <f t="shared" si="49"/>
        <v>1</v>
      </c>
      <c r="B1328" s="406" t="s">
        <v>593</v>
      </c>
      <c r="C1328" s="406" t="str">
        <f>IF(B1328="serviço",D1328,C1325)</f>
        <v>Mão de obra de rodapé Poliestireno</v>
      </c>
      <c r="D1328" s="406" t="s">
        <v>850</v>
      </c>
      <c r="E1328" s="407" t="str">
        <f>VLOOKUP(D1328,Insumos!$B$1:$C$15011,2,FALSE)</f>
        <v>UN</v>
      </c>
      <c r="F1328" s="416"/>
      <c r="G1328" s="417">
        <f>VLOOKUP(D1328,Insumos!$B$1:$D$15011,3,FALSE)</f>
        <v>22</v>
      </c>
      <c r="H1328" s="415">
        <f>_xlfn.IFS(B1328="Serviço",SUMIFS($H1329:H$1539,$C1329:C$1539,$C1328),B1328="Insumo",F1328*G1328,B1328="Etapa","")</f>
        <v>22</v>
      </c>
      <c r="I1328" s="408" t="s">
        <v>167</v>
      </c>
      <c r="J1328" s="61"/>
      <c r="K1328" s="61"/>
      <c r="L1328" s="61"/>
      <c r="M1328" s="61"/>
      <c r="N1328" s="61"/>
      <c r="O1328" s="61"/>
      <c r="P1328" s="61"/>
      <c r="Q1328" s="61"/>
      <c r="R1328" s="61"/>
      <c r="S1328" s="61"/>
      <c r="T1328" s="61"/>
      <c r="U1328" s="61"/>
      <c r="V1328" s="61"/>
      <c r="W1328" s="61"/>
      <c r="X1328" s="61"/>
      <c r="Y1328" s="61"/>
      <c r="Z1328" s="61"/>
    </row>
    <row r="1329" spans="1:26" ht="14.25" hidden="1" customHeight="1" outlineLevel="2" x14ac:dyDescent="0.3">
      <c r="A1329" s="406">
        <f t="shared" si="49"/>
        <v>1</v>
      </c>
      <c r="B1329" s="406" t="s">
        <v>1385</v>
      </c>
      <c r="C1329" s="406" t="str">
        <f t="shared" si="50"/>
        <v>Mão de obra de rodapé Poliestireno</v>
      </c>
      <c r="D1329" s="406" t="s">
        <v>850</v>
      </c>
      <c r="E1329" s="407" t="str">
        <f>VLOOKUP(D1329,Insumos!$B$1:$C$15011,2,FALSE)</f>
        <v>UN</v>
      </c>
      <c r="F1329" s="416">
        <v>1</v>
      </c>
      <c r="G1329" s="417">
        <f>VLOOKUP(D1329,Insumos!$B$1:$D$15011,3,FALSE)</f>
        <v>22</v>
      </c>
      <c r="H1329" s="415">
        <f>_xlfn.IFS(B1329="Serviço",SUMIFS($H1330:H$1539,$C1330:C$1539,$C1329),B1329="Insumo",F1329*G1329,B1329="Etapa","")</f>
        <v>22</v>
      </c>
      <c r="I1329" s="408"/>
      <c r="J1329" s="61"/>
      <c r="K1329" s="61"/>
      <c r="L1329" s="61"/>
      <c r="M1329" s="61"/>
      <c r="N1329" s="61"/>
      <c r="O1329" s="61"/>
      <c r="P1329" s="61"/>
      <c r="Q1329" s="61"/>
      <c r="R1329" s="61"/>
      <c r="S1329" s="61"/>
      <c r="T1329" s="61"/>
      <c r="U1329" s="61"/>
      <c r="V1329" s="61"/>
      <c r="W1329" s="61"/>
      <c r="X1329" s="61"/>
      <c r="Y1329" s="61"/>
      <c r="Z1329" s="61"/>
    </row>
    <row r="1330" spans="1:26" ht="14.25" hidden="1" customHeight="1" outlineLevel="1" x14ac:dyDescent="0.3">
      <c r="A1330" s="406">
        <f t="shared" si="49"/>
        <v>1</v>
      </c>
      <c r="B1330" s="406" t="s">
        <v>593</v>
      </c>
      <c r="C1330" s="406" t="str">
        <f t="shared" si="50"/>
        <v>Mão de obra de rodapé Porcelanato</v>
      </c>
      <c r="D1330" s="406" t="s">
        <v>848</v>
      </c>
      <c r="E1330" s="407" t="str">
        <f>VLOOKUP(D1330,Insumos!$B$1:$C$15011,2,FALSE)</f>
        <v>UN</v>
      </c>
      <c r="F1330" s="416"/>
      <c r="G1330" s="417">
        <f>VLOOKUP(D1330,Insumos!$B$1:$D$15011,3,FALSE)</f>
        <v>22</v>
      </c>
      <c r="H1330" s="415">
        <f>_xlfn.IFS(B1330="Serviço",SUMIFS($H1331:H$1539,$C1331:C$1539,$C1330),B1330="Insumo",F1330*G1330,B1330="Etapa","")</f>
        <v>22</v>
      </c>
      <c r="I1330" s="408" t="s">
        <v>167</v>
      </c>
      <c r="J1330" s="61"/>
      <c r="K1330" s="61"/>
      <c r="L1330" s="61"/>
      <c r="M1330" s="61"/>
      <c r="N1330" s="61"/>
      <c r="O1330" s="61"/>
      <c r="P1330" s="61"/>
      <c r="Q1330" s="61"/>
      <c r="R1330" s="61"/>
      <c r="S1330" s="61"/>
      <c r="T1330" s="61"/>
      <c r="U1330" s="61"/>
      <c r="V1330" s="61"/>
      <c r="W1330" s="61"/>
      <c r="X1330" s="61"/>
      <c r="Y1330" s="61"/>
      <c r="Z1330" s="61"/>
    </row>
    <row r="1331" spans="1:26" ht="14.25" hidden="1" customHeight="1" outlineLevel="2" x14ac:dyDescent="0.3">
      <c r="A1331" s="406">
        <f t="shared" si="49"/>
        <v>1</v>
      </c>
      <c r="B1331" s="406" t="s">
        <v>1385</v>
      </c>
      <c r="C1331" s="406" t="str">
        <f t="shared" si="50"/>
        <v>Mão de obra de rodapé Porcelanato</v>
      </c>
      <c r="D1331" s="406" t="s">
        <v>848</v>
      </c>
      <c r="E1331" s="407" t="str">
        <f>VLOOKUP(D1331,Insumos!$B$1:$C$15011,2,FALSE)</f>
        <v>UN</v>
      </c>
      <c r="F1331" s="416">
        <v>1</v>
      </c>
      <c r="G1331" s="417">
        <f>VLOOKUP(D1331,Insumos!$B$1:$D$15011,3,FALSE)</f>
        <v>22</v>
      </c>
      <c r="H1331" s="415">
        <f>_xlfn.IFS(B1331="Serviço",SUMIFS($H1332:H$1539,$C1332:C$1539,$C1331),B1331="Insumo",F1331*G1331,B1331="Etapa","")</f>
        <v>22</v>
      </c>
      <c r="I1331" s="408"/>
      <c r="J1331" s="61"/>
      <c r="K1331" s="61"/>
      <c r="L1331" s="61"/>
      <c r="M1331" s="61"/>
      <c r="N1331" s="61"/>
      <c r="O1331" s="61"/>
      <c r="P1331" s="61"/>
      <c r="Q1331" s="61"/>
      <c r="R1331" s="61"/>
      <c r="S1331" s="61"/>
      <c r="T1331" s="61"/>
      <c r="U1331" s="61"/>
      <c r="V1331" s="61"/>
      <c r="W1331" s="61"/>
      <c r="X1331" s="61"/>
      <c r="Y1331" s="61"/>
      <c r="Z1331" s="61"/>
    </row>
    <row r="1332" spans="1:26" ht="14.25" hidden="1" customHeight="1" outlineLevel="1" x14ac:dyDescent="0.3">
      <c r="A1332" s="406">
        <f t="shared" si="49"/>
        <v>1</v>
      </c>
      <c r="B1332" s="406" t="s">
        <v>593</v>
      </c>
      <c r="C1332" s="406" t="str">
        <f t="shared" si="50"/>
        <v>Mão de obra de colocação de soleira em pedra natural</v>
      </c>
      <c r="D1332" s="406" t="s">
        <v>1326</v>
      </c>
      <c r="E1332" s="407" t="str">
        <f>VLOOKUP(D1332,Insumos!$B$1:$C$15011,2,FALSE)</f>
        <v>UN</v>
      </c>
      <c r="F1332" s="416"/>
      <c r="G1332" s="417">
        <f>VLOOKUP(D1332,Insumos!$B$1:$D$15011,3,FALSE)</f>
        <v>22</v>
      </c>
      <c r="H1332" s="415">
        <f>_xlfn.IFS(B1332="Serviço",SUMIFS($H1333:H$1539,$C1333:C$1539,$C1332),B1332="Insumo",F1332*G1332,B1332="Etapa","")</f>
        <v>22</v>
      </c>
      <c r="I1332" s="408" t="s">
        <v>167</v>
      </c>
      <c r="J1332" s="61"/>
      <c r="K1332" s="61"/>
      <c r="L1332" s="61"/>
      <c r="M1332" s="61"/>
      <c r="N1332" s="61"/>
      <c r="O1332" s="61"/>
      <c r="P1332" s="61"/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</row>
    <row r="1333" spans="1:26" ht="14.25" hidden="1" customHeight="1" outlineLevel="2" x14ac:dyDescent="0.3">
      <c r="A1333" s="406">
        <f t="shared" si="49"/>
        <v>1</v>
      </c>
      <c r="B1333" s="406" t="s">
        <v>1385</v>
      </c>
      <c r="C1333" s="406" t="str">
        <f t="shared" si="50"/>
        <v>Mão de obra de colocação de soleira em pedra natural</v>
      </c>
      <c r="D1333" s="406" t="s">
        <v>1326</v>
      </c>
      <c r="E1333" s="407" t="str">
        <f>VLOOKUP(D1333,Insumos!$B$1:$C$15011,2,FALSE)</f>
        <v>UN</v>
      </c>
      <c r="F1333" s="416">
        <v>1</v>
      </c>
      <c r="G1333" s="417">
        <f>VLOOKUP(D1333,Insumos!$B$1:$D$15011,3,FALSE)</f>
        <v>22</v>
      </c>
      <c r="H1333" s="415">
        <f>_xlfn.IFS(B1333="Serviço",SUMIFS($H1334:H$1539,$C1334:C$1539,$C1333),B1333="Insumo",F1333*G1333,B1333="Etapa","")</f>
        <v>22</v>
      </c>
      <c r="I1333" s="408"/>
      <c r="J1333" s="61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</row>
    <row r="1334" spans="1:26" ht="14.25" hidden="1" customHeight="1" outlineLevel="1" x14ac:dyDescent="0.3">
      <c r="A1334" s="406">
        <f t="shared" si="49"/>
        <v>1</v>
      </c>
      <c r="B1334" s="406" t="s">
        <v>593</v>
      </c>
      <c r="C1334" s="406" t="str">
        <f t="shared" si="50"/>
        <v>Mão de obra de colocação de soleira em granito</v>
      </c>
      <c r="D1334" s="406" t="s">
        <v>1325</v>
      </c>
      <c r="E1334" s="407" t="str">
        <f>VLOOKUP(D1334,Insumos!$B$1:$C$15011,2,FALSE)</f>
        <v>UN</v>
      </c>
      <c r="F1334" s="416"/>
      <c r="G1334" s="417">
        <f>VLOOKUP(D1334,Insumos!$B$1:$D$15011,3,FALSE)</f>
        <v>22</v>
      </c>
      <c r="H1334" s="415">
        <f>_xlfn.IFS(B1334="Serviço",SUMIFS($H1335:H$1539,$C1335:C$1539,$C1334),B1334="Insumo",F1334*G1334,B1334="Etapa","")</f>
        <v>22</v>
      </c>
      <c r="I1334" s="408" t="s">
        <v>167</v>
      </c>
      <c r="J1334" s="61"/>
      <c r="K1334" s="61"/>
      <c r="L1334" s="61"/>
      <c r="M1334" s="61"/>
      <c r="N1334" s="61"/>
      <c r="O1334" s="61"/>
      <c r="P1334" s="61"/>
      <c r="Q1334" s="61"/>
      <c r="R1334" s="61"/>
      <c r="S1334" s="61"/>
      <c r="T1334" s="61"/>
      <c r="U1334" s="61"/>
      <c r="V1334" s="61"/>
      <c r="W1334" s="61"/>
      <c r="X1334" s="61"/>
      <c r="Y1334" s="61"/>
      <c r="Z1334" s="61"/>
    </row>
    <row r="1335" spans="1:26" ht="14.25" hidden="1" customHeight="1" outlineLevel="2" x14ac:dyDescent="0.3">
      <c r="A1335" s="406">
        <f t="shared" si="49"/>
        <v>1</v>
      </c>
      <c r="B1335" s="406" t="s">
        <v>1385</v>
      </c>
      <c r="C1335" s="406" t="str">
        <f t="shared" si="50"/>
        <v>Mão de obra de colocação de soleira em granito</v>
      </c>
      <c r="D1335" s="406" t="s">
        <v>1325</v>
      </c>
      <c r="E1335" s="407" t="str">
        <f>VLOOKUP(D1335,Insumos!$B$1:$C$15011,2,FALSE)</f>
        <v>UN</v>
      </c>
      <c r="F1335" s="416">
        <v>1</v>
      </c>
      <c r="G1335" s="417">
        <f>VLOOKUP(D1335,Insumos!$B$1:$D$15011,3,FALSE)</f>
        <v>22</v>
      </c>
      <c r="H1335" s="415">
        <f>_xlfn.IFS(B1335="Serviço",SUMIFS($H1336:H$1539,$C1336:C$1539,$C1335),B1335="Insumo",F1335*G1335,B1335="Etapa","")</f>
        <v>22</v>
      </c>
      <c r="I1335" s="408"/>
      <c r="J1335" s="61"/>
      <c r="K1335" s="61"/>
      <c r="L1335" s="61"/>
      <c r="M1335" s="61"/>
      <c r="N1335" s="61"/>
      <c r="O1335" s="61"/>
      <c r="P1335" s="61"/>
      <c r="Q1335" s="61"/>
      <c r="R1335" s="61"/>
      <c r="S1335" s="61"/>
      <c r="T1335" s="61"/>
      <c r="U1335" s="61"/>
      <c r="V1335" s="61"/>
      <c r="W1335" s="61"/>
      <c r="X1335" s="61"/>
      <c r="Y1335" s="61"/>
      <c r="Z1335" s="61"/>
    </row>
    <row r="1336" spans="1:26" ht="14.25" hidden="1" customHeight="1" outlineLevel="1" x14ac:dyDescent="0.3">
      <c r="A1336" s="406">
        <f t="shared" si="49"/>
        <v>1</v>
      </c>
      <c r="B1336" s="406" t="s">
        <v>593</v>
      </c>
      <c r="C1336" s="406" t="str">
        <f t="shared" si="50"/>
        <v>Mão de obra para pintura acrílica em paredes internas, 3 demãos</v>
      </c>
      <c r="D1336" s="406" t="s">
        <v>861</v>
      </c>
      <c r="E1336" s="407" t="str">
        <f>VLOOKUP(D1336,Insumos!$B$1:$C$15011,2,FALSE)</f>
        <v>UN</v>
      </c>
      <c r="F1336" s="416"/>
      <c r="G1336" s="417">
        <f>VLOOKUP(D1336,Insumos!$B$1:$D$15011,3,FALSE)</f>
        <v>34</v>
      </c>
      <c r="H1336" s="415">
        <f>_xlfn.IFS(B1336="Serviço",SUMIFS($H1337:H$1539,$C1337:C$1539,$C1336),B1336="Insumo",F1336*G1336,B1336="Etapa","")</f>
        <v>34</v>
      </c>
      <c r="I1336" s="408" t="s">
        <v>167</v>
      </c>
      <c r="J1336" s="61"/>
      <c r="K1336" s="61"/>
      <c r="L1336" s="61"/>
      <c r="M1336" s="61"/>
      <c r="N1336" s="61"/>
      <c r="O1336" s="61"/>
      <c r="P1336" s="61"/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</row>
    <row r="1337" spans="1:26" ht="14.25" hidden="1" customHeight="1" outlineLevel="2" x14ac:dyDescent="0.3">
      <c r="A1337" s="406">
        <f t="shared" si="49"/>
        <v>1</v>
      </c>
      <c r="B1337" s="406" t="s">
        <v>1385</v>
      </c>
      <c r="C1337" s="406" t="str">
        <f t="shared" si="50"/>
        <v>Mão de obra para pintura acrílica em paredes internas, 3 demãos</v>
      </c>
      <c r="D1337" s="406" t="s">
        <v>861</v>
      </c>
      <c r="E1337" s="407" t="str">
        <f>VLOOKUP(D1337,Insumos!$B$1:$C$15011,2,FALSE)</f>
        <v>UN</v>
      </c>
      <c r="F1337" s="416">
        <v>1</v>
      </c>
      <c r="G1337" s="417">
        <f>VLOOKUP(D1337,Insumos!$B$1:$D$15011,3,FALSE)</f>
        <v>34</v>
      </c>
      <c r="H1337" s="415">
        <f>_xlfn.IFS(B1337="Serviço",SUMIFS($H1338:H$1539,$C1338:C$1539,$C1337),B1337="Insumo",F1337*G1337,B1337="Etapa","")</f>
        <v>34</v>
      </c>
      <c r="I1337" s="408"/>
      <c r="J1337" s="61"/>
      <c r="K1337" s="61"/>
      <c r="L1337" s="61"/>
      <c r="M1337" s="61"/>
      <c r="N1337" s="61"/>
      <c r="O1337" s="61"/>
      <c r="P1337" s="61"/>
      <c r="Q1337" s="61"/>
      <c r="R1337" s="61"/>
      <c r="S1337" s="61"/>
      <c r="T1337" s="61"/>
      <c r="U1337" s="61"/>
      <c r="V1337" s="61"/>
      <c r="W1337" s="61"/>
      <c r="X1337" s="61"/>
      <c r="Y1337" s="61"/>
      <c r="Z1337" s="61"/>
    </row>
    <row r="1338" spans="1:26" ht="14.25" hidden="1" customHeight="1" outlineLevel="1" x14ac:dyDescent="0.3">
      <c r="A1338" s="406">
        <f t="shared" si="49"/>
        <v>1</v>
      </c>
      <c r="B1338" s="406" t="s">
        <v>593</v>
      </c>
      <c r="C1338" s="406" t="str">
        <f t="shared" si="50"/>
        <v>Mão de obra para pintura acrílica em teto, 3 demãos</v>
      </c>
      <c r="D1338" s="406" t="s">
        <v>863</v>
      </c>
      <c r="E1338" s="407" t="str">
        <f>VLOOKUP(D1338,Insumos!$B$1:$C$15011,2,FALSE)</f>
        <v>UN</v>
      </c>
      <c r="F1338" s="416"/>
      <c r="G1338" s="417">
        <f>VLOOKUP(D1338,Insumos!$B$1:$D$15011,3,FALSE)</f>
        <v>32</v>
      </c>
      <c r="H1338" s="415">
        <f>_xlfn.IFS(B1338="Serviço",SUMIFS($H1339:H$1539,$C1339:C$1539,$C1338),B1338="Insumo",F1338*G1338,B1338="Etapa","")</f>
        <v>32</v>
      </c>
      <c r="I1338" s="408" t="s">
        <v>167</v>
      </c>
      <c r="J1338" s="61"/>
      <c r="K1338" s="61"/>
      <c r="L1338" s="61"/>
      <c r="M1338" s="61"/>
      <c r="N1338" s="61"/>
      <c r="O1338" s="61"/>
      <c r="P1338" s="61"/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</row>
    <row r="1339" spans="1:26" ht="14.25" hidden="1" customHeight="1" outlineLevel="2" x14ac:dyDescent="0.3">
      <c r="A1339" s="406">
        <f t="shared" si="49"/>
        <v>1</v>
      </c>
      <c r="B1339" s="406" t="s">
        <v>1385</v>
      </c>
      <c r="C1339" s="406" t="str">
        <f t="shared" si="50"/>
        <v>Mão de obra para pintura acrílica em teto, 3 demãos</v>
      </c>
      <c r="D1339" s="406" t="s">
        <v>863</v>
      </c>
      <c r="E1339" s="407" t="str">
        <f>VLOOKUP(D1339,Insumos!$B$1:$C$15011,2,FALSE)</f>
        <v>UN</v>
      </c>
      <c r="F1339" s="416">
        <v>1</v>
      </c>
      <c r="G1339" s="417">
        <f>VLOOKUP(D1339,Insumos!$B$1:$D$15011,3,FALSE)</f>
        <v>32</v>
      </c>
      <c r="H1339" s="415">
        <f>_xlfn.IFS(B1339="Serviço",SUMIFS($H1340:H$1539,$C1340:C$1539,$C1339),B1339="Insumo",F1339*G1339,B1339="Etapa","")</f>
        <v>32</v>
      </c>
      <c r="I1339" s="408"/>
      <c r="J1339" s="61"/>
      <c r="K1339" s="61"/>
      <c r="L1339" s="61"/>
      <c r="M1339" s="61"/>
      <c r="N1339" s="61"/>
      <c r="O1339" s="61"/>
      <c r="P1339" s="61"/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</row>
    <row r="1340" spans="1:26" ht="14.25" hidden="1" customHeight="1" outlineLevel="1" x14ac:dyDescent="0.3">
      <c r="A1340" s="406">
        <f t="shared" si="49"/>
        <v>1</v>
      </c>
      <c r="B1340" s="406" t="s">
        <v>593</v>
      </c>
      <c r="C1340" s="406" t="str">
        <f t="shared" si="50"/>
        <v>Mão de obra para instalação de portas de madeira</v>
      </c>
      <c r="D1340" s="406" t="s">
        <v>883</v>
      </c>
      <c r="E1340" s="407" t="str">
        <f>VLOOKUP(D1340,Insumos!$B$1:$C$15011,2,FALSE)</f>
        <v>UN</v>
      </c>
      <c r="F1340" s="416"/>
      <c r="G1340" s="417">
        <f>VLOOKUP(D1340,Insumos!$B$1:$D$15011,3,FALSE)</f>
        <v>300</v>
      </c>
      <c r="H1340" s="415">
        <f>_xlfn.IFS(B1340="Serviço",SUMIFS($H1341:H$1539,$C1341:C$1539,$C1340),B1340="Insumo",F1340*G1340,B1340="Etapa","")</f>
        <v>300</v>
      </c>
      <c r="I1340" s="408" t="s">
        <v>167</v>
      </c>
      <c r="J1340" s="61"/>
      <c r="K1340" s="61"/>
      <c r="L1340" s="61"/>
      <c r="M1340" s="61"/>
      <c r="N1340" s="61"/>
      <c r="O1340" s="61"/>
      <c r="P1340" s="61"/>
      <c r="Q1340" s="61"/>
      <c r="R1340" s="61"/>
      <c r="S1340" s="61"/>
      <c r="T1340" s="61"/>
      <c r="U1340" s="61"/>
      <c r="V1340" s="61"/>
      <c r="W1340" s="61"/>
      <c r="X1340" s="61"/>
      <c r="Y1340" s="61"/>
      <c r="Z1340" s="61"/>
    </row>
    <row r="1341" spans="1:26" ht="14.25" hidden="1" customHeight="1" outlineLevel="2" x14ac:dyDescent="0.3">
      <c r="A1341" s="406">
        <f t="shared" si="49"/>
        <v>1</v>
      </c>
      <c r="B1341" s="406" t="s">
        <v>1385</v>
      </c>
      <c r="C1341" s="406" t="str">
        <f t="shared" si="50"/>
        <v>Mão de obra para instalação de portas de madeira</v>
      </c>
      <c r="D1341" s="406" t="s">
        <v>883</v>
      </c>
      <c r="E1341" s="407" t="str">
        <f>VLOOKUP(D1341,Insumos!$B$1:$C$15011,2,FALSE)</f>
        <v>UN</v>
      </c>
      <c r="F1341" s="416">
        <v>1</v>
      </c>
      <c r="G1341" s="417">
        <f>VLOOKUP(D1341,Insumos!$B$1:$D$15011,3,FALSE)</f>
        <v>300</v>
      </c>
      <c r="H1341" s="415">
        <f>_xlfn.IFS(B1341="Serviço",SUMIFS($H1342:H$1539,$C1342:C$1539,$C1341),B1341="Insumo",F1341*G1341,B1341="Etapa","")</f>
        <v>300</v>
      </c>
      <c r="I1341" s="408"/>
      <c r="J1341" s="61"/>
      <c r="K1341" s="61"/>
      <c r="L1341" s="61"/>
      <c r="M1341" s="61"/>
      <c r="N1341" s="61"/>
      <c r="O1341" s="61"/>
      <c r="P1341" s="61"/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</row>
    <row r="1342" spans="1:26" ht="14.25" hidden="1" customHeight="1" outlineLevel="1" x14ac:dyDescent="0.3">
      <c r="A1342" s="406">
        <f t="shared" si="49"/>
        <v>1</v>
      </c>
      <c r="B1342" s="406" t="s">
        <v>593</v>
      </c>
      <c r="C1342" s="406" t="str">
        <f t="shared" si="50"/>
        <v>Mão de obra coberturas</v>
      </c>
      <c r="D1342" s="406" t="s">
        <v>1324</v>
      </c>
      <c r="E1342" s="407" t="str">
        <f>VLOOKUP(D1342,Insumos!$B$1:$C$15011,2,FALSE)</f>
        <v>M2</v>
      </c>
      <c r="F1342" s="416"/>
      <c r="G1342" s="417">
        <f>VLOOKUP(D1342,Insumos!$B$1:$D$15011,3,FALSE)</f>
        <v>320.58</v>
      </c>
      <c r="H1342" s="415">
        <f>_xlfn.IFS(B1342="Serviço",SUMIFS($H1343:H$1539,$C1343:C$1539,$C1342),B1342="Insumo",F1342*G1342,B1342="Etapa","")</f>
        <v>320.58</v>
      </c>
      <c r="I1342" s="408" t="s">
        <v>167</v>
      </c>
      <c r="J1342" s="61"/>
      <c r="K1342" s="61"/>
      <c r="L1342" s="61"/>
      <c r="M1342" s="61"/>
      <c r="N1342" s="61"/>
      <c r="O1342" s="61"/>
      <c r="P1342" s="61"/>
      <c r="Q1342" s="61"/>
      <c r="R1342" s="61"/>
      <c r="S1342" s="61"/>
      <c r="T1342" s="61"/>
      <c r="U1342" s="61"/>
      <c r="V1342" s="61"/>
      <c r="W1342" s="61"/>
      <c r="X1342" s="61"/>
      <c r="Y1342" s="61"/>
      <c r="Z1342" s="61"/>
    </row>
    <row r="1343" spans="1:26" ht="14.25" hidden="1" customHeight="1" outlineLevel="2" x14ac:dyDescent="0.3">
      <c r="A1343" s="406">
        <f t="shared" si="49"/>
        <v>1</v>
      </c>
      <c r="B1343" s="406" t="s">
        <v>1385</v>
      </c>
      <c r="C1343" s="406" t="str">
        <f t="shared" si="50"/>
        <v>Mão de obra coberturas</v>
      </c>
      <c r="D1343" s="406" t="s">
        <v>1324</v>
      </c>
      <c r="E1343" s="407" t="str">
        <f>VLOOKUP(D1343,Insumos!$B$1:$C$15011,2,FALSE)</f>
        <v>M2</v>
      </c>
      <c r="F1343" s="416">
        <v>1</v>
      </c>
      <c r="G1343" s="417">
        <f>VLOOKUP(D1343,Insumos!$B$1:$D$15011,3,FALSE)</f>
        <v>320.58</v>
      </c>
      <c r="H1343" s="415">
        <f>_xlfn.IFS(B1343="Serviço",SUMIFS($H1344:H$1539,$C1344:C$1539,$C1343),B1343="Insumo",F1343*G1343,B1343="Etapa","")</f>
        <v>320.58</v>
      </c>
      <c r="I1343" s="408"/>
      <c r="J1343" s="61"/>
      <c r="K1343" s="61"/>
      <c r="L1343" s="61"/>
      <c r="M1343" s="61"/>
      <c r="N1343" s="61"/>
      <c r="O1343" s="61"/>
      <c r="P1343" s="61"/>
      <c r="Q1343" s="61"/>
      <c r="R1343" s="61"/>
      <c r="S1343" s="61"/>
      <c r="T1343" s="61"/>
      <c r="U1343" s="61"/>
      <c r="V1343" s="61"/>
      <c r="W1343" s="61"/>
      <c r="X1343" s="61"/>
      <c r="Y1343" s="61"/>
      <c r="Z1343" s="61"/>
    </row>
    <row r="1344" spans="1:26" ht="14.25" hidden="1" customHeight="1" outlineLevel="1" x14ac:dyDescent="0.3">
      <c r="A1344" s="406">
        <f t="shared" si="49"/>
        <v>1</v>
      </c>
      <c r="B1344" s="406" t="s">
        <v>593</v>
      </c>
      <c r="C1344" s="406" t="str">
        <f t="shared" si="50"/>
        <v>Mao de obra para reboco externo - inclui chapisco</v>
      </c>
      <c r="D1344" s="406" t="s">
        <v>912</v>
      </c>
      <c r="E1344" s="407" t="str">
        <f>VLOOKUP(D1344,Insumos!$B$1:$C$15011,2,FALSE)</f>
        <v>UN</v>
      </c>
      <c r="F1344" s="416"/>
      <c r="G1344" s="417">
        <f>VLOOKUP(D1344,Insumos!$B$1:$D$15011,3,FALSE)</f>
        <v>58</v>
      </c>
      <c r="H1344" s="415">
        <f>_xlfn.IFS(B1344="Serviço",SUMIFS($H1345:H$1539,$C1345:C$1539,$C1344),B1344="Insumo",F1344*G1344,B1344="Etapa","")</f>
        <v>58</v>
      </c>
      <c r="I1344" s="408" t="s">
        <v>167</v>
      </c>
      <c r="J1344" s="61"/>
      <c r="K1344" s="61"/>
      <c r="L1344" s="61"/>
      <c r="M1344" s="61"/>
      <c r="N1344" s="61"/>
      <c r="O1344" s="61"/>
      <c r="P1344" s="61"/>
      <c r="Q1344" s="61"/>
      <c r="R1344" s="61"/>
      <c r="S1344" s="61"/>
      <c r="T1344" s="61"/>
      <c r="U1344" s="61"/>
      <c r="V1344" s="61"/>
      <c r="W1344" s="61"/>
      <c r="X1344" s="61"/>
      <c r="Y1344" s="61"/>
      <c r="Z1344" s="61"/>
    </row>
    <row r="1345" spans="1:26" ht="14.25" hidden="1" customHeight="1" outlineLevel="2" x14ac:dyDescent="0.3">
      <c r="A1345" s="406">
        <f t="shared" si="49"/>
        <v>1</v>
      </c>
      <c r="B1345" s="406" t="s">
        <v>1385</v>
      </c>
      <c r="C1345" s="406" t="str">
        <f t="shared" si="50"/>
        <v>Mao de obra para reboco externo - inclui chapisco</v>
      </c>
      <c r="D1345" s="406" t="s">
        <v>912</v>
      </c>
      <c r="E1345" s="407" t="str">
        <f>VLOOKUP(D1345,Insumos!$B$1:$C$15011,2,FALSE)</f>
        <v>UN</v>
      </c>
      <c r="F1345" s="416">
        <v>1</v>
      </c>
      <c r="G1345" s="417">
        <f>VLOOKUP(D1345,Insumos!$B$1:$D$15011,3,FALSE)</f>
        <v>58</v>
      </c>
      <c r="H1345" s="415">
        <f>_xlfn.IFS(B1345="Serviço",SUMIFS($H1346:H$1539,$C1346:C$1539,$C1345),B1345="Insumo",F1345*G1345,B1345="Etapa","")</f>
        <v>58</v>
      </c>
      <c r="I1345" s="408"/>
      <c r="J1345" s="61"/>
      <c r="K1345" s="61"/>
      <c r="L1345" s="61"/>
      <c r="M1345" s="61"/>
      <c r="N1345" s="61"/>
      <c r="O1345" s="61"/>
      <c r="P1345" s="61"/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</row>
    <row r="1346" spans="1:26" ht="14.25" hidden="1" customHeight="1" outlineLevel="1" x14ac:dyDescent="0.3">
      <c r="A1346" s="406">
        <f t="shared" si="49"/>
        <v>1</v>
      </c>
      <c r="B1346" s="406" t="s">
        <v>593</v>
      </c>
      <c r="C1346" s="406" t="str">
        <f t="shared" si="50"/>
        <v>Mão de obra para aplicação de Pintura em paredes externas - 3 demãos</v>
      </c>
      <c r="D1346" s="406" t="s">
        <v>1338</v>
      </c>
      <c r="E1346" s="407" t="str">
        <f>VLOOKUP(D1346,Insumos!$B$1:$C$15011,2,FALSE)</f>
        <v>UN</v>
      </c>
      <c r="F1346" s="416"/>
      <c r="G1346" s="417">
        <f>VLOOKUP(D1346,Insumos!$B$1:$D$15011,3,FALSE)</f>
        <v>36.5</v>
      </c>
      <c r="H1346" s="415">
        <f>_xlfn.IFS(B1346="Serviço",SUMIFS($H1347:H$1539,$C1347:C$1539,$C1346),B1346="Insumo",F1346*G1346,B1346="Etapa","")</f>
        <v>36.5</v>
      </c>
      <c r="I1346" s="408" t="s">
        <v>167</v>
      </c>
      <c r="J1346" s="61"/>
      <c r="K1346" s="61"/>
      <c r="L1346" s="61"/>
      <c r="M1346" s="61"/>
      <c r="N1346" s="61"/>
      <c r="O1346" s="61"/>
      <c r="P1346" s="61"/>
      <c r="Q1346" s="61"/>
      <c r="R1346" s="61"/>
      <c r="S1346" s="61"/>
      <c r="T1346" s="61"/>
      <c r="U1346" s="61"/>
      <c r="V1346" s="61"/>
      <c r="W1346" s="61"/>
      <c r="X1346" s="61"/>
      <c r="Y1346" s="61"/>
      <c r="Z1346" s="61"/>
    </row>
    <row r="1347" spans="1:26" ht="14.25" hidden="1" customHeight="1" outlineLevel="2" x14ac:dyDescent="0.3">
      <c r="A1347" s="406">
        <f t="shared" si="49"/>
        <v>1</v>
      </c>
      <c r="B1347" s="406" t="s">
        <v>1385</v>
      </c>
      <c r="C1347" s="406" t="str">
        <f t="shared" si="50"/>
        <v>Mão de obra para aplicação de Pintura em paredes externas - 3 demãos</v>
      </c>
      <c r="D1347" s="406" t="s">
        <v>1338</v>
      </c>
      <c r="E1347" s="407" t="str">
        <f>VLOOKUP(D1347,Insumos!$B$1:$C$15011,2,FALSE)</f>
        <v>UN</v>
      </c>
      <c r="F1347" s="416">
        <v>1</v>
      </c>
      <c r="G1347" s="417">
        <f>VLOOKUP(D1347,Insumos!$B$1:$D$15011,3,FALSE)</f>
        <v>36.5</v>
      </c>
      <c r="H1347" s="415">
        <f>_xlfn.IFS(B1347="Serviço",SUMIFS($H1348:H$1539,$C1348:C$1539,$C1347),B1347="Insumo",F1347*G1347,B1347="Etapa","")</f>
        <v>36.5</v>
      </c>
      <c r="I1347" s="408"/>
      <c r="J1347" s="61"/>
      <c r="K1347" s="61"/>
      <c r="L1347" s="61"/>
      <c r="M1347" s="61"/>
      <c r="N1347" s="61"/>
      <c r="O1347" s="61"/>
      <c r="P1347" s="61"/>
      <c r="Q1347" s="61"/>
      <c r="R1347" s="61"/>
      <c r="S1347" s="61"/>
      <c r="T1347" s="61"/>
      <c r="U1347" s="61"/>
      <c r="V1347" s="61"/>
      <c r="W1347" s="61"/>
      <c r="X1347" s="61"/>
      <c r="Y1347" s="61"/>
      <c r="Z1347" s="61"/>
    </row>
    <row r="1348" spans="1:26" ht="14.25" hidden="1" customHeight="1" outlineLevel="1" x14ac:dyDescent="0.3">
      <c r="A1348" s="406">
        <f t="shared" si="49"/>
        <v>1</v>
      </c>
      <c r="B1348" s="406" t="s">
        <v>593</v>
      </c>
      <c r="C1348" s="406" t="str">
        <f t="shared" si="50"/>
        <v>Mão de obra para aplicação de textura em paredes externas - 1 demão</v>
      </c>
      <c r="D1348" s="406" t="s">
        <v>862</v>
      </c>
      <c r="E1348" s="407" t="str">
        <f>VLOOKUP(D1348,Insumos!$B$1:$C$15011,2,FALSE)</f>
        <v>UN</v>
      </c>
      <c r="F1348" s="416"/>
      <c r="G1348" s="417">
        <f>VLOOKUP(D1348,Insumos!$B$1:$D$15011,3,FALSE)</f>
        <v>45</v>
      </c>
      <c r="H1348" s="415">
        <f>_xlfn.IFS(B1348="Serviço",SUMIFS($H1349:H$1539,$C1349:C$1539,$C1348),B1348="Insumo",F1348*G1348,B1348="Etapa","")</f>
        <v>45</v>
      </c>
      <c r="I1348" s="408" t="s">
        <v>167</v>
      </c>
      <c r="J1348" s="61"/>
      <c r="K1348" s="61"/>
      <c r="L1348" s="61"/>
      <c r="M1348" s="61"/>
      <c r="N1348" s="61"/>
      <c r="O1348" s="61"/>
      <c r="P1348" s="61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</row>
    <row r="1349" spans="1:26" ht="14.25" hidden="1" customHeight="1" outlineLevel="2" x14ac:dyDescent="0.3">
      <c r="A1349" s="406">
        <f t="shared" ref="A1349:A1412" si="54">COUNTIFS($D$2:$D$1438,D1349,$B$2:$B$1438,B1349)</f>
        <v>1</v>
      </c>
      <c r="B1349" s="406" t="s">
        <v>1385</v>
      </c>
      <c r="C1349" s="406" t="str">
        <f t="shared" si="50"/>
        <v>Mão de obra para aplicação de textura em paredes externas - 1 demão</v>
      </c>
      <c r="D1349" s="406" t="s">
        <v>862</v>
      </c>
      <c r="E1349" s="407" t="str">
        <f>VLOOKUP(D1349,Insumos!$B$1:$C$15011,2,FALSE)</f>
        <v>UN</v>
      </c>
      <c r="F1349" s="416">
        <v>1</v>
      </c>
      <c r="G1349" s="417">
        <f>VLOOKUP(D1349,Insumos!$B$1:$D$15011,3,FALSE)</f>
        <v>45</v>
      </c>
      <c r="H1349" s="415">
        <f>_xlfn.IFS(B1349="Serviço",SUMIFS($H1350:H$1539,$C1350:C$1539,$C1349),B1349="Insumo",F1349*G1349,B1349="Etapa","")</f>
        <v>45</v>
      </c>
      <c r="I1349" s="408"/>
      <c r="J1349" s="61"/>
      <c r="K1349" s="61"/>
      <c r="L1349" s="61"/>
      <c r="M1349" s="61"/>
      <c r="N1349" s="61"/>
      <c r="O1349" s="61"/>
      <c r="P1349" s="61"/>
      <c r="Q1349" s="61"/>
      <c r="R1349" s="61"/>
      <c r="S1349" s="61"/>
      <c r="T1349" s="61"/>
      <c r="U1349" s="61"/>
      <c r="V1349" s="61"/>
      <c r="W1349" s="61"/>
      <c r="X1349" s="61"/>
      <c r="Y1349" s="61"/>
      <c r="Z1349" s="61"/>
    </row>
    <row r="1350" spans="1:26" ht="14.25" hidden="1" customHeight="1" outlineLevel="1" x14ac:dyDescent="0.3">
      <c r="A1350" s="406">
        <f t="shared" si="54"/>
        <v>1</v>
      </c>
      <c r="B1350" s="406" t="s">
        <v>593</v>
      </c>
      <c r="C1350" s="406" t="str">
        <f t="shared" si="50"/>
        <v>Mão de obra para aplicação de Pastilhas em paredes externas</v>
      </c>
      <c r="D1350" s="406" t="s">
        <v>847</v>
      </c>
      <c r="E1350" s="407" t="str">
        <f>VLOOKUP(D1350,Insumos!$B$1:$C$15011,2,FALSE)</f>
        <v>UN</v>
      </c>
      <c r="F1350" s="416"/>
      <c r="G1350" s="417">
        <f>VLOOKUP(D1350,Insumos!$B$1:$D$15011,3,FALSE)</f>
        <v>50</v>
      </c>
      <c r="H1350" s="415">
        <f>_xlfn.IFS(B1350="Serviço",SUMIFS($H1351:H$1539,$C1351:C$1539,$C1350),B1350="Insumo",F1350*G1350,B1350="Etapa","")</f>
        <v>50</v>
      </c>
      <c r="I1350" s="408" t="s">
        <v>167</v>
      </c>
      <c r="J1350" s="61"/>
      <c r="K1350" s="61"/>
      <c r="L1350" s="61"/>
      <c r="M1350" s="61"/>
      <c r="N1350" s="61"/>
      <c r="O1350" s="61"/>
      <c r="P1350" s="61"/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</row>
    <row r="1351" spans="1:26" ht="14.25" hidden="1" customHeight="1" outlineLevel="2" x14ac:dyDescent="0.3">
      <c r="A1351" s="406">
        <f t="shared" si="54"/>
        <v>1</v>
      </c>
      <c r="B1351" s="406" t="s">
        <v>1385</v>
      </c>
      <c r="C1351" s="406" t="str">
        <f t="shared" si="50"/>
        <v>Mão de obra para aplicação de Pastilhas em paredes externas</v>
      </c>
      <c r="D1351" s="406" t="s">
        <v>847</v>
      </c>
      <c r="E1351" s="407" t="str">
        <f>VLOOKUP(D1351,Insumos!$B$1:$C$15011,2,FALSE)</f>
        <v>UN</v>
      </c>
      <c r="F1351" s="416">
        <v>1</v>
      </c>
      <c r="G1351" s="417">
        <f>VLOOKUP(D1351,Insumos!$B$1:$D$15011,3,FALSE)</f>
        <v>50</v>
      </c>
      <c r="H1351" s="415">
        <f>_xlfn.IFS(B1351="Serviço",SUMIFS($H1352:H$1539,$C1352:C$1539,$C1351),B1351="Insumo",F1351*G1351,B1351="Etapa","")</f>
        <v>50</v>
      </c>
      <c r="I1351" s="408"/>
      <c r="J1351" s="61"/>
      <c r="K1351" s="61"/>
      <c r="L1351" s="61"/>
      <c r="M1351" s="61"/>
      <c r="N1351" s="61"/>
      <c r="O1351" s="61"/>
      <c r="P1351" s="61"/>
      <c r="Q1351" s="61"/>
      <c r="R1351" s="61"/>
      <c r="S1351" s="61"/>
      <c r="T1351" s="61"/>
      <c r="U1351" s="61"/>
      <c r="V1351" s="61"/>
      <c r="W1351" s="61"/>
      <c r="X1351" s="61"/>
      <c r="Y1351" s="61"/>
      <c r="Z1351" s="61"/>
    </row>
    <row r="1352" spans="1:26" ht="14.25" hidden="1" customHeight="1" outlineLevel="1" x14ac:dyDescent="0.3">
      <c r="A1352" s="406">
        <f t="shared" si="54"/>
        <v>1</v>
      </c>
      <c r="B1352" s="406" t="s">
        <v>593</v>
      </c>
      <c r="C1352" s="406" t="str">
        <f t="shared" si="50"/>
        <v>Mão de obra para aplicação de Porcelanato em paredes externas</v>
      </c>
      <c r="D1352" s="406" t="s">
        <v>818</v>
      </c>
      <c r="E1352" s="407" t="str">
        <f>VLOOKUP(D1352,Insumos!$B$1:$C$15011,2,FALSE)</f>
        <v>UN</v>
      </c>
      <c r="F1352" s="416"/>
      <c r="G1352" s="417">
        <f>VLOOKUP(D1352,Insumos!$B$1:$D$15011,3,FALSE)</f>
        <v>50</v>
      </c>
      <c r="H1352" s="415">
        <f>_xlfn.IFS(B1352="Serviço",SUMIFS($H1353:H$1539,$C1353:C$1539,$C1352),B1352="Insumo",F1352*G1352,B1352="Etapa","")</f>
        <v>50</v>
      </c>
      <c r="I1352" s="408" t="s">
        <v>167</v>
      </c>
      <c r="J1352" s="61"/>
      <c r="K1352" s="61"/>
      <c r="L1352" s="61"/>
      <c r="M1352" s="61"/>
      <c r="N1352" s="61"/>
      <c r="O1352" s="61"/>
      <c r="P1352" s="61"/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</row>
    <row r="1353" spans="1:26" ht="14.25" hidden="1" customHeight="1" outlineLevel="2" x14ac:dyDescent="0.3">
      <c r="A1353" s="406">
        <f t="shared" si="54"/>
        <v>1</v>
      </c>
      <c r="B1353" s="406" t="s">
        <v>1385</v>
      </c>
      <c r="C1353" s="406" t="str">
        <f t="shared" si="50"/>
        <v>Mão de obra para aplicação de Porcelanato em paredes externas</v>
      </c>
      <c r="D1353" s="406" t="s">
        <v>818</v>
      </c>
      <c r="E1353" s="407" t="str">
        <f>VLOOKUP(D1353,Insumos!$B$1:$C$15011,2,FALSE)</f>
        <v>UN</v>
      </c>
      <c r="F1353" s="416">
        <v>1</v>
      </c>
      <c r="G1353" s="417">
        <f>VLOOKUP(D1353,Insumos!$B$1:$D$15011,3,FALSE)</f>
        <v>50</v>
      </c>
      <c r="H1353" s="415">
        <f>_xlfn.IFS(B1353="Serviço",SUMIFS($H1354:H$1539,$C1354:C$1539,$C1353),B1353="Insumo",F1353*G1353,B1353="Etapa","")</f>
        <v>50</v>
      </c>
      <c r="I1353" s="408"/>
      <c r="J1353" s="61"/>
      <c r="K1353" s="61"/>
      <c r="L1353" s="61"/>
      <c r="M1353" s="61"/>
      <c r="N1353" s="61"/>
      <c r="O1353" s="61"/>
      <c r="P1353" s="61"/>
      <c r="Q1353" s="61"/>
      <c r="R1353" s="61"/>
      <c r="S1353" s="61"/>
      <c r="T1353" s="61"/>
      <c r="U1353" s="61"/>
      <c r="V1353" s="61"/>
      <c r="W1353" s="61"/>
      <c r="X1353" s="61"/>
      <c r="Y1353" s="61"/>
      <c r="Z1353" s="61"/>
    </row>
    <row r="1354" spans="1:26" ht="14.25" hidden="1" customHeight="1" outlineLevel="1" x14ac:dyDescent="0.3">
      <c r="A1354" s="406">
        <f t="shared" si="54"/>
        <v>1</v>
      </c>
      <c r="B1354" s="406" t="s">
        <v>593</v>
      </c>
      <c r="C1354" s="406" t="str">
        <f t="shared" si="50"/>
        <v>Mão de obra para aplicação de Pedra Natural em paredes externas</v>
      </c>
      <c r="D1354" s="406" t="s">
        <v>1337</v>
      </c>
      <c r="E1354" s="407" t="str">
        <f>VLOOKUP(D1354,Insumos!$B$1:$C$15011,2,FALSE)</f>
        <v>M2</v>
      </c>
      <c r="F1354" s="416"/>
      <c r="G1354" s="417">
        <f>VLOOKUP(D1354,Insumos!$B$1:$D$15011,3,FALSE)</f>
        <v>50</v>
      </c>
      <c r="H1354" s="415">
        <f>_xlfn.IFS(B1354="Serviço",SUMIFS($H1355:H$1539,$C1355:C$1539,$C1354),B1354="Insumo",F1354*G1354,B1354="Etapa","")</f>
        <v>50</v>
      </c>
      <c r="I1354" s="408" t="s">
        <v>167</v>
      </c>
      <c r="J1354" s="61"/>
      <c r="K1354" s="61"/>
      <c r="L1354" s="61"/>
      <c r="M1354" s="61"/>
      <c r="N1354" s="61"/>
      <c r="O1354" s="61"/>
      <c r="P1354" s="61"/>
      <c r="Q1354" s="61"/>
      <c r="R1354" s="61"/>
      <c r="S1354" s="61"/>
      <c r="T1354" s="61"/>
      <c r="U1354" s="61"/>
      <c r="V1354" s="61"/>
      <c r="W1354" s="61"/>
      <c r="X1354" s="61"/>
      <c r="Y1354" s="61"/>
      <c r="Z1354" s="61"/>
    </row>
    <row r="1355" spans="1:26" ht="14.25" hidden="1" customHeight="1" outlineLevel="2" x14ac:dyDescent="0.3">
      <c r="A1355" s="406">
        <f t="shared" si="54"/>
        <v>1</v>
      </c>
      <c r="B1355" s="406" t="s">
        <v>1385</v>
      </c>
      <c r="C1355" s="406" t="str">
        <f t="shared" si="50"/>
        <v>Mão de obra para aplicação de Pedra Natural em paredes externas</v>
      </c>
      <c r="D1355" s="406" t="s">
        <v>1337</v>
      </c>
      <c r="E1355" s="407" t="str">
        <f>VLOOKUP(D1355,Insumos!$B$1:$C$15011,2,FALSE)</f>
        <v>M2</v>
      </c>
      <c r="F1355" s="416">
        <v>1</v>
      </c>
      <c r="G1355" s="417">
        <f>VLOOKUP(D1355,Insumos!$B$1:$D$15011,3,FALSE)</f>
        <v>50</v>
      </c>
      <c r="H1355" s="415">
        <f>_xlfn.IFS(B1355="Serviço",SUMIFS($H1356:H$1539,$C1356:C$1539,$C1355),B1355="Insumo",F1355*G1355,B1355="Etapa","")</f>
        <v>50</v>
      </c>
      <c r="I1355" s="408"/>
      <c r="J1355" s="61"/>
      <c r="K1355" s="61"/>
      <c r="L1355" s="61"/>
      <c r="M1355" s="61"/>
      <c r="N1355" s="61"/>
      <c r="O1355" s="61"/>
      <c r="P1355" s="61"/>
      <c r="Q1355" s="61"/>
      <c r="R1355" s="61"/>
      <c r="S1355" s="61"/>
      <c r="T1355" s="61"/>
      <c r="U1355" s="61"/>
      <c r="V1355" s="61"/>
      <c r="W1355" s="61"/>
      <c r="X1355" s="61"/>
      <c r="Y1355" s="61"/>
      <c r="Z1355" s="61"/>
    </row>
    <row r="1356" spans="1:26" ht="14.25" hidden="1" customHeight="1" outlineLevel="1" x14ac:dyDescent="0.3">
      <c r="A1356" s="406">
        <f t="shared" si="54"/>
        <v>1</v>
      </c>
      <c r="B1356" s="406" t="s">
        <v>593</v>
      </c>
      <c r="C1356" s="406" t="str">
        <f t="shared" si="50"/>
        <v>Mão de obra execução de estucamento em teto</v>
      </c>
      <c r="D1356" s="406" t="s">
        <v>1329</v>
      </c>
      <c r="E1356" s="407" t="str">
        <f>VLOOKUP(D1356,Insumos!$B$1:$C$15011,2,FALSE)</f>
        <v>UN</v>
      </c>
      <c r="F1356" s="416"/>
      <c r="G1356" s="417">
        <f>VLOOKUP(D1356,Insumos!$B$1:$D$15011,3,FALSE)</f>
        <v>25</v>
      </c>
      <c r="H1356" s="415">
        <f>_xlfn.IFS(B1356="Serviço",SUMIFS($H1357:H$1539,$C1357:C$1539,$C1356),B1356="Insumo",F1356*G1356,B1356="Etapa","")</f>
        <v>25</v>
      </c>
      <c r="I1356" s="408" t="s">
        <v>167</v>
      </c>
      <c r="J1356" s="61"/>
      <c r="K1356" s="61"/>
      <c r="L1356" s="61"/>
      <c r="M1356" s="61"/>
      <c r="N1356" s="61"/>
      <c r="O1356" s="61"/>
      <c r="P1356" s="61"/>
      <c r="Q1356" s="61"/>
      <c r="R1356" s="61"/>
      <c r="S1356" s="61"/>
      <c r="T1356" s="61"/>
      <c r="U1356" s="61"/>
      <c r="V1356" s="61"/>
      <c r="W1356" s="61"/>
      <c r="X1356" s="61"/>
      <c r="Y1356" s="61"/>
      <c r="Z1356" s="61"/>
    </row>
    <row r="1357" spans="1:26" ht="14.25" hidden="1" customHeight="1" outlineLevel="2" x14ac:dyDescent="0.3">
      <c r="A1357" s="406">
        <f t="shared" si="54"/>
        <v>1</v>
      </c>
      <c r="B1357" s="406" t="s">
        <v>1385</v>
      </c>
      <c r="C1357" s="406" t="str">
        <f t="shared" si="50"/>
        <v>Mão de obra execução de estucamento em teto</v>
      </c>
      <c r="D1357" s="406" t="s">
        <v>1329</v>
      </c>
      <c r="E1357" s="407" t="str">
        <f>VLOOKUP(D1357,Insumos!$B$1:$C$15011,2,FALSE)</f>
        <v>UN</v>
      </c>
      <c r="F1357" s="416">
        <v>1</v>
      </c>
      <c r="G1357" s="417">
        <f>VLOOKUP(D1357,Insumos!$B$1:$D$15011,3,FALSE)</f>
        <v>25</v>
      </c>
      <c r="H1357" s="415">
        <f>_xlfn.IFS(B1357="Serviço",SUMIFS($H1358:H$1539,$C1358:C$1539,$C1357),B1357="Insumo",F1357*G1357,B1357="Etapa","")</f>
        <v>25</v>
      </c>
      <c r="I1357" s="408"/>
      <c r="J1357" s="61"/>
      <c r="K1357" s="61"/>
      <c r="L1357" s="61"/>
      <c r="M1357" s="61"/>
      <c r="N1357" s="61"/>
      <c r="O1357" s="61"/>
      <c r="P1357" s="61"/>
      <c r="Q1357" s="61"/>
      <c r="R1357" s="61"/>
      <c r="S1357" s="61"/>
      <c r="T1357" s="61"/>
      <c r="U1357" s="61"/>
      <c r="V1357" s="61"/>
      <c r="W1357" s="61"/>
      <c r="X1357" s="61"/>
      <c r="Y1357" s="61"/>
      <c r="Z1357" s="61"/>
    </row>
    <row r="1358" spans="1:26" ht="14.25" customHeight="1" collapsed="1" x14ac:dyDescent="0.3">
      <c r="A1358" s="413">
        <f t="shared" si="54"/>
        <v>1</v>
      </c>
      <c r="B1358" s="413" t="s">
        <v>591</v>
      </c>
      <c r="C1358" s="413" t="str">
        <f t="shared" si="50"/>
        <v>Mão de obra execução de estucamento em teto</v>
      </c>
      <c r="D1358" s="413" t="s">
        <v>1556</v>
      </c>
      <c r="E1358" s="407" t="e">
        <f>VLOOKUP(D1358,Insumos!$B$1:$C$15011,2,FALSE)</f>
        <v>#N/A</v>
      </c>
      <c r="F1358" s="415"/>
      <c r="G1358" s="417" t="e">
        <f>VLOOKUP(D1358,Insumos!$B$1:$D$15011,3,FALSE)</f>
        <v>#N/A</v>
      </c>
      <c r="H1358" s="415" t="str">
        <f>_xlfn.IFS(B1358="Serviço",SUMIFS($H1359:H$1539,$C1359:C$1539,$C1358),B1358="Insumo",F1358*G1358,B1358="Etapa","")</f>
        <v/>
      </c>
      <c r="I1358" s="415"/>
      <c r="J1358" s="61"/>
      <c r="K1358" s="61"/>
      <c r="L1358" s="61"/>
      <c r="M1358" s="61"/>
      <c r="N1358" s="61"/>
      <c r="O1358" s="61"/>
      <c r="P1358" s="61"/>
      <c r="Q1358" s="61"/>
      <c r="R1358" s="61"/>
      <c r="S1358" s="61"/>
      <c r="T1358" s="61"/>
      <c r="U1358" s="61"/>
      <c r="V1358" s="61"/>
      <c r="W1358" s="61"/>
      <c r="X1358" s="61"/>
      <c r="Y1358" s="61"/>
      <c r="Z1358" s="61"/>
    </row>
    <row r="1359" spans="1:26" ht="14.25" hidden="1" customHeight="1" outlineLevel="1" x14ac:dyDescent="0.3">
      <c r="A1359" s="406">
        <f t="shared" si="54"/>
        <v>1</v>
      </c>
      <c r="B1359" s="406" t="s">
        <v>593</v>
      </c>
      <c r="C1359" s="406" t="str">
        <f t="shared" si="50"/>
        <v>Terraplanagem - Corte e aterro (Produtividade 1890m3/dia)</v>
      </c>
      <c r="D1359" s="406" t="s">
        <v>1557</v>
      </c>
      <c r="E1359" s="407" t="e">
        <f>VLOOKUP(D1359,Insumos!$B$1:$C$15011,2,FALSE)</f>
        <v>#N/A</v>
      </c>
      <c r="F1359" s="406"/>
      <c r="G1359" s="417" t="e">
        <f>VLOOKUP(D1359,Insumos!$B$1:$D$15011,3,FALSE)</f>
        <v>#N/A</v>
      </c>
      <c r="H1359" s="415">
        <f>_xlfn.IFS(B1359="Serviço",SUMIFS($H1360:H$1539,$C1360:C$1539,$C1359),B1359="Insumo",F1359*G1359,B1359="Etapa","")</f>
        <v>2.9215</v>
      </c>
      <c r="I1359" s="408" t="s">
        <v>167</v>
      </c>
      <c r="J1359" s="61"/>
      <c r="K1359" s="61"/>
      <c r="L1359" s="61"/>
      <c r="M1359" s="61"/>
      <c r="N1359" s="61"/>
      <c r="O1359" s="61"/>
      <c r="P1359" s="61"/>
      <c r="Q1359" s="61"/>
      <c r="R1359" s="61"/>
      <c r="S1359" s="61"/>
      <c r="T1359" s="61"/>
      <c r="U1359" s="61"/>
      <c r="V1359" s="61"/>
      <c r="W1359" s="61"/>
      <c r="X1359" s="61"/>
      <c r="Y1359" s="61"/>
      <c r="Z1359" s="61"/>
    </row>
    <row r="1360" spans="1:26" ht="14.25" hidden="1" customHeight="1" outlineLevel="2" x14ac:dyDescent="0.3">
      <c r="A1360" s="406">
        <f t="shared" si="54"/>
        <v>1</v>
      </c>
      <c r="B1360" s="406" t="s">
        <v>1385</v>
      </c>
      <c r="C1360" s="406" t="str">
        <f t="shared" si="50"/>
        <v>Terraplanagem - Corte e aterro (Produtividade 1890m3/dia)</v>
      </c>
      <c r="D1360" s="406" t="s">
        <v>1075</v>
      </c>
      <c r="E1360" s="407" t="str">
        <f>VLOOKUP(D1360,Insumos!$B$1:$C$15011,2,FALSE)</f>
        <v>MÊS</v>
      </c>
      <c r="F1360" s="416">
        <v>1.1000000000000001E-5</v>
      </c>
      <c r="G1360" s="417">
        <f>VLOOKUP(D1360,Insumos!$B$1:$D$15011,3,FALSE)</f>
        <v>33660</v>
      </c>
      <c r="H1360" s="415">
        <f>_xlfn.IFS(B1360="Serviço",SUMIFS($H1361:H$1539,$C1361:C$1539,$C1360),B1360="Insumo",F1360*G1360,B1360="Etapa","")</f>
        <v>0.37026000000000003</v>
      </c>
      <c r="I1360" s="408"/>
      <c r="J1360" s="61"/>
      <c r="K1360" s="61"/>
      <c r="L1360" s="61"/>
      <c r="M1360" s="61"/>
      <c r="N1360" s="61"/>
      <c r="O1360" s="61"/>
      <c r="P1360" s="61"/>
      <c r="Q1360" s="61"/>
      <c r="R1360" s="61"/>
      <c r="S1360" s="61"/>
      <c r="T1360" s="61"/>
      <c r="U1360" s="61"/>
      <c r="V1360" s="61"/>
      <c r="W1360" s="61"/>
      <c r="X1360" s="61"/>
      <c r="Y1360" s="61"/>
      <c r="Z1360" s="61"/>
    </row>
    <row r="1361" spans="1:26" ht="14.25" hidden="1" customHeight="1" outlineLevel="2" x14ac:dyDescent="0.3">
      <c r="A1361" s="406">
        <f t="shared" si="54"/>
        <v>1</v>
      </c>
      <c r="B1361" s="406" t="s">
        <v>1385</v>
      </c>
      <c r="C1361" s="406" t="str">
        <f t="shared" si="50"/>
        <v>Terraplanagem - Corte e aterro (Produtividade 1890m3/dia)</v>
      </c>
      <c r="D1361" s="406" t="s">
        <v>1084</v>
      </c>
      <c r="E1361" s="407" t="str">
        <f>VLOOKUP(D1361,Insumos!$B$1:$C$15011,2,FALSE)</f>
        <v>MÊS</v>
      </c>
      <c r="F1361" s="416">
        <v>1.2E-5</v>
      </c>
      <c r="G1361" s="417">
        <f>VLOOKUP(D1361,Insumos!$B$1:$D$15011,3,FALSE)</f>
        <v>32270</v>
      </c>
      <c r="H1361" s="415">
        <f>_xlfn.IFS(B1361="Serviço",SUMIFS($H1362:H$1539,$C1362:C$1539,$C1361),B1361="Insumo",F1361*G1361,B1361="Etapa","")</f>
        <v>0.38724000000000003</v>
      </c>
      <c r="I1361" s="408"/>
      <c r="J1361" s="61"/>
      <c r="K1361" s="61"/>
      <c r="L1361" s="61"/>
      <c r="M1361" s="61"/>
      <c r="N1361" s="61"/>
      <c r="O1361" s="61"/>
      <c r="P1361" s="61"/>
      <c r="Q1361" s="61"/>
      <c r="R1361" s="61"/>
      <c r="S1361" s="61"/>
      <c r="T1361" s="61"/>
      <c r="U1361" s="61"/>
      <c r="V1361" s="61"/>
      <c r="W1361" s="61"/>
      <c r="X1361" s="61"/>
      <c r="Y1361" s="61"/>
      <c r="Z1361" s="61"/>
    </row>
    <row r="1362" spans="1:26" ht="14.25" hidden="1" customHeight="1" outlineLevel="2" x14ac:dyDescent="0.3">
      <c r="A1362" s="406">
        <f t="shared" si="54"/>
        <v>1</v>
      </c>
      <c r="B1362" s="406" t="s">
        <v>1385</v>
      </c>
      <c r="C1362" s="406" t="str">
        <f t="shared" si="50"/>
        <v>Terraplanagem - Corte e aterro (Produtividade 1890m3/dia)</v>
      </c>
      <c r="D1362" s="406" t="s">
        <v>1076</v>
      </c>
      <c r="E1362" s="407" t="str">
        <f>VLOOKUP(D1362,Insumos!$B$1:$C$15011,2,FALSE)</f>
        <v>MÊS</v>
      </c>
      <c r="F1362" s="416">
        <v>2.4000000000000001E-5</v>
      </c>
      <c r="G1362" s="417">
        <f>VLOOKUP(D1362,Insumos!$B$1:$D$15011,3,FALSE)</f>
        <v>15000</v>
      </c>
      <c r="H1362" s="415">
        <f>_xlfn.IFS(B1362="Serviço",SUMIFS($H1363:H$1539,$C1363:C$1539,$C1362),B1362="Insumo",F1362*G1362,B1362="Etapa","")</f>
        <v>0.36</v>
      </c>
      <c r="I1362" s="408"/>
      <c r="J1362" s="61"/>
      <c r="K1362" s="61"/>
      <c r="L1362" s="61"/>
      <c r="M1362" s="61"/>
      <c r="N1362" s="61"/>
      <c r="O1362" s="61"/>
      <c r="P1362" s="61"/>
      <c r="Q1362" s="61"/>
      <c r="R1362" s="61"/>
      <c r="S1362" s="61"/>
      <c r="T1362" s="61"/>
      <c r="U1362" s="61"/>
      <c r="V1362" s="61"/>
      <c r="W1362" s="61"/>
      <c r="X1362" s="61"/>
      <c r="Y1362" s="61"/>
      <c r="Z1362" s="61"/>
    </row>
    <row r="1363" spans="1:26" ht="14.25" hidden="1" customHeight="1" outlineLevel="2" x14ac:dyDescent="0.3">
      <c r="A1363" s="406">
        <f t="shared" si="54"/>
        <v>1</v>
      </c>
      <c r="B1363" s="406" t="s">
        <v>1385</v>
      </c>
      <c r="C1363" s="406" t="str">
        <f t="shared" si="50"/>
        <v>Terraplanagem - Corte e aterro (Produtividade 1890m3/dia)</v>
      </c>
      <c r="D1363" s="406" t="s">
        <v>1083</v>
      </c>
      <c r="E1363" s="407" t="str">
        <f>VLOOKUP(D1363,Insumos!$B$1:$C$15011,2,FALSE)</f>
        <v>MÊS</v>
      </c>
      <c r="F1363" s="416">
        <v>5.1999999999999997E-5</v>
      </c>
      <c r="G1363" s="417">
        <f>VLOOKUP(D1363,Insumos!$B$1:$D$15011,3,FALSE)</f>
        <v>7000</v>
      </c>
      <c r="H1363" s="415">
        <f>_xlfn.IFS(B1363="Serviço",SUMIFS($H1364:H$1539,$C1364:C$1539,$C1363),B1363="Insumo",F1363*G1363,B1363="Etapa","")</f>
        <v>0.36399999999999999</v>
      </c>
      <c r="I1363" s="408"/>
      <c r="J1363" s="61"/>
      <c r="K1363" s="61"/>
      <c r="L1363" s="61"/>
      <c r="M1363" s="61"/>
      <c r="N1363" s="61"/>
      <c r="O1363" s="61"/>
      <c r="P1363" s="61"/>
      <c r="Q1363" s="61"/>
      <c r="R1363" s="61"/>
      <c r="S1363" s="61"/>
      <c r="T1363" s="61"/>
      <c r="U1363" s="61"/>
      <c r="V1363" s="61"/>
      <c r="W1363" s="61"/>
      <c r="X1363" s="61"/>
      <c r="Y1363" s="61"/>
      <c r="Z1363" s="61"/>
    </row>
    <row r="1364" spans="1:26" ht="14.25" hidden="1" customHeight="1" outlineLevel="2" x14ac:dyDescent="0.3">
      <c r="A1364" s="406">
        <f t="shared" si="54"/>
        <v>1</v>
      </c>
      <c r="B1364" s="406" t="s">
        <v>1385</v>
      </c>
      <c r="C1364" s="406" t="str">
        <f t="shared" si="50"/>
        <v>Terraplanagem - Corte e aterro (Produtividade 1890m3/dia)</v>
      </c>
      <c r="D1364" s="406" t="s">
        <v>1202</v>
      </c>
      <c r="E1364" s="407" t="str">
        <f>VLOOKUP(D1364,Insumos!$B$1:$C$15011,2,FALSE)</f>
        <v>MÊS</v>
      </c>
      <c r="F1364" s="416">
        <v>3.6000000000000002E-4</v>
      </c>
      <c r="G1364" s="417">
        <f>VLOOKUP(D1364,Insumos!$B$1:$D$15011,3,FALSE)</f>
        <v>4000</v>
      </c>
      <c r="H1364" s="415">
        <f>_xlfn.IFS(B1364="Serviço",SUMIFS($H1365:H$1539,$C1365:C$1539,$C1364),B1364="Insumo",F1364*G1364,B1364="Etapa","")</f>
        <v>1.4400000000000002</v>
      </c>
      <c r="I1364" s="408"/>
      <c r="J1364" s="61"/>
      <c r="K1364" s="61"/>
      <c r="L1364" s="61"/>
      <c r="M1364" s="61"/>
      <c r="N1364" s="61"/>
      <c r="O1364" s="61"/>
      <c r="P1364" s="61"/>
      <c r="Q1364" s="61"/>
      <c r="R1364" s="61"/>
      <c r="S1364" s="61"/>
      <c r="T1364" s="61"/>
      <c r="U1364" s="61"/>
      <c r="V1364" s="61"/>
      <c r="W1364" s="61"/>
      <c r="X1364" s="61"/>
      <c r="Y1364" s="61"/>
      <c r="Z1364" s="61"/>
    </row>
    <row r="1365" spans="1:26" ht="14.25" hidden="1" customHeight="1" outlineLevel="1" x14ac:dyDescent="0.3">
      <c r="A1365" s="406">
        <f t="shared" si="54"/>
        <v>1</v>
      </c>
      <c r="B1365" s="406" t="s">
        <v>593</v>
      </c>
      <c r="C1365" s="406" t="str">
        <f t="shared" si="50"/>
        <v>Lastro de Brita, Aplicado valas</v>
      </c>
      <c r="D1365" s="406" t="s">
        <v>1558</v>
      </c>
      <c r="E1365" s="407" t="e">
        <f>VLOOKUP(D1365,Insumos!$B$1:$C$15011,2,FALSE)</f>
        <v>#N/A</v>
      </c>
      <c r="F1365" s="406"/>
      <c r="G1365" s="417" t="e">
        <f>VLOOKUP(D1365,Insumos!$B$1:$D$15011,3,FALSE)</f>
        <v>#N/A</v>
      </c>
      <c r="H1365" s="415">
        <f>_xlfn.IFS(B1365="Serviço",SUMIFS($H1366:H$1539,$C1366:C$1539,$C1365),B1365="Insumo",F1365*G1365,B1365="Etapa","")</f>
        <v>155.25</v>
      </c>
      <c r="I1365" s="408" t="s">
        <v>167</v>
      </c>
      <c r="J1365" s="61"/>
      <c r="K1365" s="61"/>
      <c r="L1365" s="61"/>
      <c r="M1365" s="61"/>
      <c r="N1365" s="61"/>
      <c r="O1365" s="61"/>
      <c r="P1365" s="61"/>
      <c r="Q1365" s="61"/>
      <c r="R1365" s="61"/>
      <c r="S1365" s="61"/>
      <c r="T1365" s="61"/>
      <c r="U1365" s="61"/>
      <c r="V1365" s="61"/>
      <c r="W1365" s="61"/>
      <c r="X1365" s="61"/>
      <c r="Y1365" s="61"/>
      <c r="Z1365" s="61"/>
    </row>
    <row r="1366" spans="1:26" ht="14.25" hidden="1" customHeight="1" outlineLevel="2" x14ac:dyDescent="0.3">
      <c r="A1366" s="406">
        <f t="shared" si="54"/>
        <v>2</v>
      </c>
      <c r="B1366" s="406" t="s">
        <v>1385</v>
      </c>
      <c r="C1366" s="406" t="str">
        <f t="shared" si="50"/>
        <v>Lastro de Brita, Aplicado valas</v>
      </c>
      <c r="D1366" s="406" t="s">
        <v>1237</v>
      </c>
      <c r="E1366" s="407" t="str">
        <f>VLOOKUP(D1366,Insumos!$B$1:$C$15011,2,FALSE)</f>
        <v>M3</v>
      </c>
      <c r="F1366" s="416">
        <v>1.38</v>
      </c>
      <c r="G1366" s="417">
        <f>VLOOKUP(D1366,Insumos!$B$1:$D$15011,3,FALSE)</f>
        <v>112.5</v>
      </c>
      <c r="H1366" s="415">
        <f>_xlfn.IFS(B1366="Serviço",SUMIFS($H1367:H$1539,$C1367:C$1539,$C1366),B1366="Insumo",F1366*G1366,B1366="Etapa","")</f>
        <v>155.25</v>
      </c>
      <c r="I1366" s="408"/>
      <c r="J1366" s="61"/>
      <c r="K1366" s="61"/>
      <c r="L1366" s="61"/>
      <c r="M1366" s="61"/>
      <c r="N1366" s="61"/>
      <c r="O1366" s="61"/>
      <c r="P1366" s="61"/>
      <c r="Q1366" s="61"/>
      <c r="R1366" s="61"/>
      <c r="S1366" s="61"/>
      <c r="T1366" s="61"/>
      <c r="U1366" s="61"/>
      <c r="V1366" s="61"/>
      <c r="W1366" s="61"/>
      <c r="X1366" s="61"/>
      <c r="Y1366" s="61"/>
      <c r="Z1366" s="61"/>
    </row>
    <row r="1367" spans="1:26" ht="14.25" hidden="1" customHeight="1" outlineLevel="1" x14ac:dyDescent="0.3">
      <c r="A1367" s="406">
        <f t="shared" si="54"/>
        <v>1</v>
      </c>
      <c r="B1367" s="406" t="s">
        <v>593</v>
      </c>
      <c r="C1367" s="406" t="str">
        <f t="shared" si="50"/>
        <v>Execução Rede Elétrica  (Produtividade 300m/dia)</v>
      </c>
      <c r="D1367" s="406" t="s">
        <v>1559</v>
      </c>
      <c r="E1367" s="407" t="e">
        <f>VLOOKUP(D1367,Insumos!$B$1:$C$15011,2,FALSE)</f>
        <v>#N/A</v>
      </c>
      <c r="F1367" s="406"/>
      <c r="G1367" s="417" t="e">
        <f>VLOOKUP(D1367,Insumos!$B$1:$D$15011,3,FALSE)</f>
        <v>#N/A</v>
      </c>
      <c r="H1367" s="415">
        <f>_xlfn.IFS(B1367="Serviço",SUMIFS($H1368:H$1539,$C1368:C$1539,$C1367),B1367="Insumo",F1367*G1367,B1367="Etapa","")</f>
        <v>7.3972999999999995</v>
      </c>
      <c r="I1367" s="408" t="s">
        <v>167</v>
      </c>
      <c r="J1367" s="61"/>
      <c r="K1367" s="61"/>
      <c r="L1367" s="61"/>
      <c r="M1367" s="61"/>
      <c r="N1367" s="61"/>
      <c r="O1367" s="61"/>
      <c r="P1367" s="61"/>
      <c r="Q1367" s="61"/>
      <c r="R1367" s="61"/>
      <c r="S1367" s="61"/>
      <c r="T1367" s="61"/>
      <c r="U1367" s="61"/>
      <c r="V1367" s="61"/>
      <c r="W1367" s="61"/>
      <c r="X1367" s="61"/>
      <c r="Y1367" s="61"/>
      <c r="Z1367" s="61"/>
    </row>
    <row r="1368" spans="1:26" ht="14.25" hidden="1" customHeight="1" outlineLevel="2" x14ac:dyDescent="0.3">
      <c r="A1368" s="406">
        <f t="shared" si="54"/>
        <v>4</v>
      </c>
      <c r="B1368" s="406" t="s">
        <v>1385</v>
      </c>
      <c r="C1368" s="406" t="str">
        <f t="shared" si="50"/>
        <v>Execução Rede Elétrica  (Produtividade 300m/dia)</v>
      </c>
      <c r="D1368" s="406" t="s">
        <v>1080</v>
      </c>
      <c r="E1368" s="407" t="str">
        <f>VLOOKUP(D1368,Insumos!$B$1:$C$15011,2,FALSE)</f>
        <v>MÊS</v>
      </c>
      <c r="F1368" s="416">
        <v>5.4700000000000007E-4</v>
      </c>
      <c r="G1368" s="417">
        <f>VLOOKUP(D1368,Insumos!$B$1:$D$15011,3,FALSE)</f>
        <v>1500</v>
      </c>
      <c r="H1368" s="415">
        <f>_xlfn.IFS(B1368="Serviço",SUMIFS($H1369:H$1539,$C1369:C$1539,$C1368),B1368="Insumo",F1368*G1368,B1368="Etapa","")</f>
        <v>0.82050000000000012</v>
      </c>
      <c r="I1368" s="408"/>
      <c r="J1368" s="61"/>
      <c r="K1368" s="61"/>
      <c r="L1368" s="61"/>
      <c r="M1368" s="61"/>
      <c r="N1368" s="61"/>
      <c r="O1368" s="61"/>
      <c r="P1368" s="61"/>
      <c r="Q1368" s="61"/>
      <c r="R1368" s="61"/>
      <c r="S1368" s="61"/>
      <c r="T1368" s="61"/>
      <c r="U1368" s="61"/>
      <c r="V1368" s="61"/>
      <c r="W1368" s="61"/>
      <c r="X1368" s="61"/>
      <c r="Y1368" s="61"/>
      <c r="Z1368" s="61"/>
    </row>
    <row r="1369" spans="1:26" ht="14.25" hidden="1" customHeight="1" outlineLevel="2" x14ac:dyDescent="0.3">
      <c r="A1369" s="406">
        <f t="shared" si="54"/>
        <v>4</v>
      </c>
      <c r="B1369" s="406" t="s">
        <v>1385</v>
      </c>
      <c r="C1369" s="406" t="str">
        <f t="shared" si="50"/>
        <v>Execução Rede Elétrica  (Produtividade 300m/dia)</v>
      </c>
      <c r="D1369" s="406" t="s">
        <v>1074</v>
      </c>
      <c r="E1369" s="407" t="str">
        <f>VLOOKUP(D1369,Insumos!$B$1:$C$15011,2,FALSE)</f>
        <v>MÊS</v>
      </c>
      <c r="F1369" s="416">
        <v>2.5700000000000001E-4</v>
      </c>
      <c r="G1369" s="417">
        <f>VLOOKUP(D1369,Insumos!$B$1:$D$15011,3,FALSE)</f>
        <v>3200</v>
      </c>
      <c r="H1369" s="415">
        <f>_xlfn.IFS(B1369="Serviço",SUMIFS($H1370:H$1539,$C1370:C$1539,$C1369),B1369="Insumo",F1369*G1369,B1369="Etapa","")</f>
        <v>0.82240000000000002</v>
      </c>
      <c r="I1369" s="408"/>
      <c r="J1369" s="61"/>
      <c r="K1369" s="61"/>
      <c r="L1369" s="61"/>
      <c r="M1369" s="61"/>
      <c r="N1369" s="61"/>
      <c r="O1369" s="61"/>
      <c r="P1369" s="61"/>
      <c r="Q1369" s="61"/>
      <c r="R1369" s="61"/>
      <c r="S1369" s="61"/>
      <c r="T1369" s="61"/>
      <c r="U1369" s="61"/>
      <c r="V1369" s="61"/>
      <c r="W1369" s="61"/>
      <c r="X1369" s="61"/>
      <c r="Y1369" s="61"/>
      <c r="Z1369" s="61"/>
    </row>
    <row r="1370" spans="1:26" ht="14.25" hidden="1" customHeight="1" outlineLevel="2" x14ac:dyDescent="0.3">
      <c r="A1370" s="406">
        <f t="shared" si="54"/>
        <v>7</v>
      </c>
      <c r="B1370" s="406" t="s">
        <v>1385</v>
      </c>
      <c r="C1370" s="406" t="str">
        <f t="shared" si="50"/>
        <v>Execução Rede Elétrica  (Produtividade 300m/dia)</v>
      </c>
      <c r="D1370" s="406" t="s">
        <v>1203</v>
      </c>
      <c r="E1370" s="407" t="str">
        <f>VLOOKUP(D1370,Insumos!$B$1:$C$15011,2,FALSE)</f>
        <v>MÊS</v>
      </c>
      <c r="F1370" s="416">
        <v>3.57E-4</v>
      </c>
      <c r="G1370" s="417">
        <f>VLOOKUP(D1370,Insumos!$B$1:$D$15011,3,FALSE)</f>
        <v>3450</v>
      </c>
      <c r="H1370" s="415">
        <f>_xlfn.IFS(B1370="Serviço",SUMIFS($H1371:H$1539,$C1371:C$1539,$C1370),B1370="Insumo",F1370*G1370,B1370="Etapa","")</f>
        <v>1.2316499999999999</v>
      </c>
      <c r="I1370" s="408"/>
      <c r="J1370" s="61"/>
      <c r="K1370" s="61"/>
      <c r="L1370" s="61"/>
      <c r="M1370" s="61"/>
      <c r="N1370" s="61"/>
      <c r="O1370" s="61"/>
      <c r="P1370" s="61"/>
      <c r="Q1370" s="61"/>
      <c r="R1370" s="61"/>
      <c r="S1370" s="61"/>
      <c r="T1370" s="61"/>
      <c r="U1370" s="61"/>
      <c r="V1370" s="61"/>
      <c r="W1370" s="61"/>
      <c r="X1370" s="61"/>
      <c r="Y1370" s="61"/>
      <c r="Z1370" s="61"/>
    </row>
    <row r="1371" spans="1:26" ht="14.25" hidden="1" customHeight="1" outlineLevel="2" x14ac:dyDescent="0.3">
      <c r="A1371" s="406">
        <f t="shared" si="54"/>
        <v>4</v>
      </c>
      <c r="B1371" s="406" t="s">
        <v>1385</v>
      </c>
      <c r="C1371" s="406" t="str">
        <f t="shared" si="50"/>
        <v>Execução Rede Elétrica  (Produtividade 300m/dia)</v>
      </c>
      <c r="D1371" s="406" t="s">
        <v>1204</v>
      </c>
      <c r="E1371" s="407" t="str">
        <f>VLOOKUP(D1371,Insumos!$B$1:$C$15011,2,FALSE)</f>
        <v>MÊS</v>
      </c>
      <c r="F1371" s="416">
        <v>2.4600000000000002E-4</v>
      </c>
      <c r="G1371" s="417">
        <f>VLOOKUP(D1371,Insumos!$B$1:$D$15011,3,FALSE)</f>
        <v>5000</v>
      </c>
      <c r="H1371" s="415">
        <f>_xlfn.IFS(B1371="Serviço",SUMIFS($H1372:H$1539,$C1372:C$1539,$C1371),B1371="Insumo",F1371*G1371,B1371="Etapa","")</f>
        <v>1.23</v>
      </c>
      <c r="I1371" s="408"/>
      <c r="J1371" s="61"/>
      <c r="K1371" s="61"/>
      <c r="L1371" s="61"/>
      <c r="M1371" s="61"/>
      <c r="N1371" s="61"/>
      <c r="O1371" s="61"/>
      <c r="P1371" s="61"/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</row>
    <row r="1372" spans="1:26" ht="14.25" hidden="1" customHeight="1" outlineLevel="2" x14ac:dyDescent="0.3">
      <c r="A1372" s="406">
        <f t="shared" si="54"/>
        <v>4</v>
      </c>
      <c r="B1372" s="406" t="s">
        <v>1385</v>
      </c>
      <c r="C1372" s="406" t="str">
        <f t="shared" si="50"/>
        <v>Execução Rede Elétrica  (Produtividade 300m/dia)</v>
      </c>
      <c r="D1372" s="406" t="s">
        <v>1198</v>
      </c>
      <c r="E1372" s="407" t="str">
        <f>VLOOKUP(D1372,Insumos!$B$1:$C$15011,2,FALSE)</f>
        <v>MÊS</v>
      </c>
      <c r="F1372" s="416">
        <v>1.8100000000000001E-4</v>
      </c>
      <c r="G1372" s="417">
        <f>VLOOKUP(D1372,Insumos!$B$1:$D$15011,3,FALSE)</f>
        <v>4550</v>
      </c>
      <c r="H1372" s="415">
        <f>_xlfn.IFS(B1372="Serviço",SUMIFS($H1373:H$1539,$C1373:C$1539,$C1372),B1372="Insumo",F1372*G1372,B1372="Etapa","")</f>
        <v>0.82355</v>
      </c>
      <c r="I1372" s="408"/>
      <c r="J1372" s="61"/>
      <c r="K1372" s="61"/>
      <c r="L1372" s="61"/>
      <c r="M1372" s="61"/>
      <c r="N1372" s="61"/>
      <c r="O1372" s="61"/>
      <c r="P1372" s="61"/>
      <c r="Q1372" s="61"/>
      <c r="R1372" s="61"/>
      <c r="S1372" s="61"/>
      <c r="T1372" s="61"/>
      <c r="U1372" s="61"/>
      <c r="V1372" s="61"/>
      <c r="W1372" s="61"/>
      <c r="X1372" s="61"/>
      <c r="Y1372" s="61"/>
      <c r="Z1372" s="61"/>
    </row>
    <row r="1373" spans="1:26" ht="14.25" hidden="1" customHeight="1" outlineLevel="2" x14ac:dyDescent="0.3">
      <c r="A1373" s="406">
        <f t="shared" si="54"/>
        <v>4</v>
      </c>
      <c r="B1373" s="406" t="s">
        <v>1385</v>
      </c>
      <c r="C1373" s="406" t="str">
        <f t="shared" si="50"/>
        <v>Execução Rede Elétrica  (Produtividade 300m/dia)</v>
      </c>
      <c r="D1373" s="406" t="s">
        <v>1200</v>
      </c>
      <c r="E1373" s="407" t="str">
        <f>VLOOKUP(D1373,Insumos!$B$1:$C$15011,2,FALSE)</f>
        <v>MÊS</v>
      </c>
      <c r="F1373" s="416">
        <v>3.9199999999999999E-4</v>
      </c>
      <c r="G1373" s="417">
        <f>VLOOKUP(D1373,Insumos!$B$1:$D$15011,3,FALSE)</f>
        <v>4200</v>
      </c>
      <c r="H1373" s="415">
        <f>_xlfn.IFS(B1373="Serviço",SUMIFS($H1374:H$1539,$C1374:C$1539,$C1373),B1373="Insumo",F1373*G1373,B1373="Etapa","")</f>
        <v>1.6463999999999999</v>
      </c>
      <c r="I1373" s="408"/>
      <c r="J1373" s="61"/>
      <c r="K1373" s="61"/>
      <c r="L1373" s="61"/>
      <c r="M1373" s="61"/>
      <c r="N1373" s="61"/>
      <c r="O1373" s="61"/>
      <c r="P1373" s="61"/>
      <c r="Q1373" s="61"/>
      <c r="R1373" s="61"/>
      <c r="S1373" s="61"/>
      <c r="T1373" s="61"/>
      <c r="U1373" s="61"/>
      <c r="V1373" s="61"/>
      <c r="W1373" s="61"/>
      <c r="X1373" s="61"/>
      <c r="Y1373" s="61"/>
      <c r="Z1373" s="61"/>
    </row>
    <row r="1374" spans="1:26" ht="14.25" hidden="1" customHeight="1" outlineLevel="2" x14ac:dyDescent="0.3">
      <c r="A1374" s="406">
        <f t="shared" si="54"/>
        <v>4</v>
      </c>
      <c r="B1374" s="406" t="s">
        <v>1385</v>
      </c>
      <c r="C1374" s="406" t="str">
        <f t="shared" si="50"/>
        <v>Execução Rede Elétrica  (Produtividade 300m/dia)</v>
      </c>
      <c r="D1374" s="406" t="s">
        <v>1195</v>
      </c>
      <c r="E1374" s="407" t="str">
        <f>VLOOKUP(D1374,Insumos!$B$1:$C$15011,2,FALSE)</f>
        <v>MÊS</v>
      </c>
      <c r="F1374" s="416">
        <v>2.42E-4</v>
      </c>
      <c r="G1374" s="417">
        <f>VLOOKUP(D1374,Insumos!$B$1:$D$15011,3,FALSE)</f>
        <v>3400</v>
      </c>
      <c r="H1374" s="415">
        <f>_xlfn.IFS(B1374="Serviço",SUMIFS($H1375:H$1539,$C1375:C$1539,$C1374),B1374="Insumo",F1374*G1374,B1374="Etapa","")</f>
        <v>0.82279999999999998</v>
      </c>
      <c r="I1374" s="408"/>
      <c r="J1374" s="61"/>
      <c r="K1374" s="61"/>
      <c r="L1374" s="61"/>
      <c r="M1374" s="61"/>
      <c r="N1374" s="61"/>
      <c r="O1374" s="61"/>
      <c r="P1374" s="61"/>
      <c r="Q1374" s="61"/>
      <c r="R1374" s="61"/>
      <c r="S1374" s="61"/>
      <c r="T1374" s="61"/>
      <c r="U1374" s="61"/>
      <c r="V1374" s="61"/>
      <c r="W1374" s="61"/>
      <c r="X1374" s="61"/>
      <c r="Y1374" s="61"/>
      <c r="Z1374" s="61"/>
    </row>
    <row r="1375" spans="1:26" ht="14.25" hidden="1" customHeight="1" outlineLevel="1" x14ac:dyDescent="0.3">
      <c r="A1375" s="406">
        <f t="shared" si="54"/>
        <v>1</v>
      </c>
      <c r="B1375" s="406" t="s">
        <v>593</v>
      </c>
      <c r="C1375" s="406" t="str">
        <f t="shared" si="50"/>
        <v>Execução Rede de Drenagem  (Produtividade 200m/dia)</v>
      </c>
      <c r="D1375" s="406" t="s">
        <v>1560</v>
      </c>
      <c r="E1375" s="407" t="e">
        <f>VLOOKUP(D1375,Insumos!$B$1:$C$15011,2,FALSE)</f>
        <v>#N/A</v>
      </c>
      <c r="F1375" s="406"/>
      <c r="G1375" s="417" t="e">
        <f>VLOOKUP(D1375,Insumos!$B$1:$D$15011,3,FALSE)</f>
        <v>#N/A</v>
      </c>
      <c r="H1375" s="415">
        <f>_xlfn.IFS(B1375="Serviço",SUMIFS($H1376:H$1539,$C1376:C$1539,$C1375),B1375="Insumo",F1375*G1375,B1375="Etapa","")</f>
        <v>9.8455000000000013</v>
      </c>
      <c r="I1375" s="408" t="s">
        <v>167</v>
      </c>
      <c r="J1375" s="61"/>
      <c r="K1375" s="61"/>
      <c r="L1375" s="61"/>
      <c r="M1375" s="61"/>
      <c r="N1375" s="61"/>
      <c r="O1375" s="61"/>
      <c r="P1375" s="61"/>
      <c r="Q1375" s="61"/>
      <c r="R1375" s="61"/>
      <c r="S1375" s="61"/>
      <c r="T1375" s="61"/>
      <c r="U1375" s="61"/>
      <c r="V1375" s="61"/>
      <c r="W1375" s="61"/>
      <c r="X1375" s="61"/>
      <c r="Y1375" s="61"/>
      <c r="Z1375" s="61"/>
    </row>
    <row r="1376" spans="1:26" ht="14.25" hidden="1" customHeight="1" outlineLevel="2" x14ac:dyDescent="0.3">
      <c r="A1376" s="406">
        <f t="shared" si="54"/>
        <v>4</v>
      </c>
      <c r="B1376" s="406" t="s">
        <v>1385</v>
      </c>
      <c r="C1376" s="406" t="str">
        <f t="shared" si="50"/>
        <v>Execução Rede de Drenagem  (Produtividade 200m/dia)</v>
      </c>
      <c r="D1376" s="406" t="s">
        <v>1080</v>
      </c>
      <c r="E1376" s="407" t="str">
        <f>VLOOKUP(D1376,Insumos!$B$1:$C$15011,2,FALSE)</f>
        <v>MÊS</v>
      </c>
      <c r="F1376" s="416">
        <v>8.1999999999999998E-4</v>
      </c>
      <c r="G1376" s="417">
        <f>VLOOKUP(D1376,Insumos!$B$1:$D$15011,3,FALSE)</f>
        <v>1500</v>
      </c>
      <c r="H1376" s="415">
        <f>_xlfn.IFS(B1376="Serviço",SUMIFS($H1377:H$1539,$C1377:C$1539,$C1376),B1376="Insumo",F1376*G1376,B1376="Etapa","")</f>
        <v>1.23</v>
      </c>
      <c r="I1376" s="408"/>
      <c r="J1376" s="61"/>
      <c r="K1376" s="61"/>
      <c r="L1376" s="61"/>
      <c r="M1376" s="61"/>
      <c r="N1376" s="61"/>
      <c r="O1376" s="61"/>
      <c r="P1376" s="61"/>
      <c r="Q1376" s="61"/>
      <c r="R1376" s="61"/>
      <c r="S1376" s="61"/>
      <c r="T1376" s="61"/>
      <c r="U1376" s="61"/>
      <c r="V1376" s="61"/>
      <c r="W1376" s="61"/>
      <c r="X1376" s="61"/>
      <c r="Y1376" s="61"/>
      <c r="Z1376" s="61"/>
    </row>
    <row r="1377" spans="1:26" ht="14.25" hidden="1" customHeight="1" outlineLevel="2" x14ac:dyDescent="0.3">
      <c r="A1377" s="406">
        <f t="shared" si="54"/>
        <v>4</v>
      </c>
      <c r="B1377" s="406" t="s">
        <v>1385</v>
      </c>
      <c r="C1377" s="406" t="str">
        <f t="shared" si="50"/>
        <v>Execução Rede de Drenagem  (Produtividade 200m/dia)</v>
      </c>
      <c r="D1377" s="406" t="s">
        <v>1074</v>
      </c>
      <c r="E1377" s="407" t="str">
        <f>VLOOKUP(D1377,Insumos!$B$1:$C$15011,2,FALSE)</f>
        <v>MÊS</v>
      </c>
      <c r="F1377" s="416">
        <v>3.8400000000000001E-4</v>
      </c>
      <c r="G1377" s="417">
        <f>VLOOKUP(D1377,Insumos!$B$1:$D$15011,3,FALSE)</f>
        <v>3200</v>
      </c>
      <c r="H1377" s="415">
        <f>_xlfn.IFS(B1377="Serviço",SUMIFS($H1378:H$1539,$C1378:C$1539,$C1377),B1377="Insumo",F1377*G1377,B1377="Etapa","")</f>
        <v>1.2288000000000001</v>
      </c>
      <c r="I1377" s="408"/>
      <c r="J1377" s="61"/>
      <c r="K1377" s="61"/>
      <c r="L1377" s="61"/>
      <c r="M1377" s="61"/>
      <c r="N1377" s="61"/>
      <c r="O1377" s="61"/>
      <c r="P1377" s="61"/>
      <c r="Q1377" s="61"/>
      <c r="R1377" s="61"/>
      <c r="S1377" s="61"/>
      <c r="T1377" s="61"/>
      <c r="U1377" s="61"/>
      <c r="V1377" s="61"/>
      <c r="W1377" s="61"/>
      <c r="X1377" s="61"/>
      <c r="Y1377" s="61"/>
      <c r="Z1377" s="61"/>
    </row>
    <row r="1378" spans="1:26" ht="14.25" hidden="1" customHeight="1" outlineLevel="2" x14ac:dyDescent="0.3">
      <c r="A1378" s="406">
        <f t="shared" si="54"/>
        <v>7</v>
      </c>
      <c r="B1378" s="406" t="s">
        <v>1385</v>
      </c>
      <c r="C1378" s="406" t="str">
        <f t="shared" si="50"/>
        <v>Execução Rede de Drenagem  (Produtividade 200m/dia)</v>
      </c>
      <c r="D1378" s="406" t="s">
        <v>1203</v>
      </c>
      <c r="E1378" s="407" t="str">
        <f>VLOOKUP(D1378,Insumos!$B$1:$C$15011,2,FALSE)</f>
        <v>MÊS</v>
      </c>
      <c r="F1378" s="416">
        <v>3.57E-4</v>
      </c>
      <c r="G1378" s="417">
        <f>VLOOKUP(D1378,Insumos!$B$1:$D$15011,3,FALSE)</f>
        <v>3450</v>
      </c>
      <c r="H1378" s="415">
        <f>_xlfn.IFS(B1378="Serviço",SUMIFS($H1379:H$1539,$C1379:C$1539,$C1378),B1378="Insumo",F1378*G1378,B1378="Etapa","")</f>
        <v>1.2316499999999999</v>
      </c>
      <c r="I1378" s="408"/>
      <c r="J1378" s="61"/>
      <c r="K1378" s="61"/>
      <c r="L1378" s="61"/>
      <c r="M1378" s="61"/>
      <c r="N1378" s="61"/>
      <c r="O1378" s="61"/>
      <c r="P1378" s="61"/>
      <c r="Q1378" s="61"/>
      <c r="R1378" s="61"/>
      <c r="S1378" s="61"/>
      <c r="T1378" s="61"/>
      <c r="U1378" s="61"/>
      <c r="V1378" s="61"/>
      <c r="W1378" s="61"/>
      <c r="X1378" s="61"/>
      <c r="Y1378" s="61"/>
      <c r="Z1378" s="61"/>
    </row>
    <row r="1379" spans="1:26" ht="14.25" hidden="1" customHeight="1" outlineLevel="2" x14ac:dyDescent="0.3">
      <c r="A1379" s="406">
        <f t="shared" si="54"/>
        <v>4</v>
      </c>
      <c r="B1379" s="406" t="s">
        <v>1385</v>
      </c>
      <c r="C1379" s="406" t="str">
        <f t="shared" si="50"/>
        <v>Execução Rede de Drenagem  (Produtividade 200m/dia)</v>
      </c>
      <c r="D1379" s="406" t="s">
        <v>1204</v>
      </c>
      <c r="E1379" s="407" t="str">
        <f>VLOOKUP(D1379,Insumos!$B$1:$C$15011,2,FALSE)</f>
        <v>MÊS</v>
      </c>
      <c r="F1379" s="416">
        <v>2.4600000000000002E-4</v>
      </c>
      <c r="G1379" s="417">
        <f>VLOOKUP(D1379,Insumos!$B$1:$D$15011,3,FALSE)</f>
        <v>5000</v>
      </c>
      <c r="H1379" s="415">
        <f>_xlfn.IFS(B1379="Serviço",SUMIFS($H1380:H$1539,$C1380:C$1539,$C1379),B1379="Insumo",F1379*G1379,B1379="Etapa","")</f>
        <v>1.23</v>
      </c>
      <c r="I1379" s="408"/>
      <c r="J1379" s="61"/>
      <c r="K1379" s="61"/>
      <c r="L1379" s="61"/>
      <c r="M1379" s="61"/>
      <c r="N1379" s="61"/>
      <c r="O1379" s="61"/>
      <c r="P1379" s="61"/>
      <c r="Q1379" s="61"/>
      <c r="R1379" s="61"/>
      <c r="S1379" s="61"/>
      <c r="T1379" s="61"/>
      <c r="U1379" s="61"/>
      <c r="V1379" s="61"/>
      <c r="W1379" s="61"/>
      <c r="X1379" s="61"/>
      <c r="Y1379" s="61"/>
      <c r="Z1379" s="61"/>
    </row>
    <row r="1380" spans="1:26" ht="14.25" hidden="1" customHeight="1" outlineLevel="2" x14ac:dyDescent="0.3">
      <c r="A1380" s="406">
        <f t="shared" si="54"/>
        <v>4</v>
      </c>
      <c r="B1380" s="406" t="s">
        <v>1385</v>
      </c>
      <c r="C1380" s="406" t="str">
        <f t="shared" si="50"/>
        <v>Execução Rede de Drenagem  (Produtividade 200m/dia)</v>
      </c>
      <c r="D1380" s="406" t="s">
        <v>1198</v>
      </c>
      <c r="E1380" s="407" t="str">
        <f>VLOOKUP(D1380,Insumos!$B$1:$C$15011,2,FALSE)</f>
        <v>MÊS</v>
      </c>
      <c r="F1380" s="416">
        <v>2.7100000000000003E-4</v>
      </c>
      <c r="G1380" s="417">
        <f>VLOOKUP(D1380,Insumos!$B$1:$D$15011,3,FALSE)</f>
        <v>4550</v>
      </c>
      <c r="H1380" s="415">
        <f>_xlfn.IFS(B1380="Serviço",SUMIFS($H1381:H$1539,$C1381:C$1539,$C1380),B1380="Insumo",F1380*G1380,B1380="Etapa","")</f>
        <v>1.2330500000000002</v>
      </c>
      <c r="I1380" s="408"/>
      <c r="J1380" s="61"/>
      <c r="K1380" s="61"/>
      <c r="L1380" s="61"/>
      <c r="M1380" s="61"/>
      <c r="N1380" s="61"/>
      <c r="O1380" s="61"/>
      <c r="P1380" s="61"/>
      <c r="Q1380" s="61"/>
      <c r="R1380" s="61"/>
      <c r="S1380" s="61"/>
      <c r="T1380" s="61"/>
      <c r="U1380" s="61"/>
      <c r="V1380" s="61"/>
      <c r="W1380" s="61"/>
      <c r="X1380" s="61"/>
      <c r="Y1380" s="61"/>
      <c r="Z1380" s="61"/>
    </row>
    <row r="1381" spans="1:26" ht="14.25" hidden="1" customHeight="1" outlineLevel="2" x14ac:dyDescent="0.3">
      <c r="A1381" s="406">
        <f t="shared" si="54"/>
        <v>4</v>
      </c>
      <c r="B1381" s="406" t="s">
        <v>1385</v>
      </c>
      <c r="C1381" s="406" t="str">
        <f t="shared" si="50"/>
        <v>Execução Rede de Drenagem  (Produtividade 200m/dia)</v>
      </c>
      <c r="D1381" s="406" t="s">
        <v>1200</v>
      </c>
      <c r="E1381" s="407" t="str">
        <f>VLOOKUP(D1381,Insumos!$B$1:$C$15011,2,FALSE)</f>
        <v>MÊS</v>
      </c>
      <c r="F1381" s="416">
        <v>5.8600000000000004E-4</v>
      </c>
      <c r="G1381" s="417">
        <f>VLOOKUP(D1381,Insumos!$B$1:$D$15011,3,FALSE)</f>
        <v>4200</v>
      </c>
      <c r="H1381" s="415">
        <f>_xlfn.IFS(B1381="Serviço",SUMIFS($H1382:H$1539,$C1382:C$1539,$C1381),B1381="Insumo",F1381*G1381,B1381="Etapa","")</f>
        <v>2.4612000000000003</v>
      </c>
      <c r="I1381" s="408"/>
      <c r="J1381" s="61"/>
      <c r="K1381" s="61"/>
      <c r="L1381" s="61"/>
      <c r="M1381" s="61"/>
      <c r="N1381" s="61"/>
      <c r="O1381" s="61"/>
      <c r="P1381" s="61"/>
      <c r="Q1381" s="61"/>
      <c r="R1381" s="61"/>
      <c r="S1381" s="61"/>
      <c r="T1381" s="61"/>
      <c r="U1381" s="61"/>
      <c r="V1381" s="61"/>
      <c r="W1381" s="61"/>
      <c r="X1381" s="61"/>
      <c r="Y1381" s="61"/>
      <c r="Z1381" s="61"/>
    </row>
    <row r="1382" spans="1:26" ht="14.25" hidden="1" customHeight="1" outlineLevel="2" x14ac:dyDescent="0.3">
      <c r="A1382" s="406">
        <f t="shared" si="54"/>
        <v>4</v>
      </c>
      <c r="B1382" s="406" t="s">
        <v>1385</v>
      </c>
      <c r="C1382" s="406" t="str">
        <f t="shared" si="50"/>
        <v>Execução Rede de Drenagem  (Produtividade 200m/dia)</v>
      </c>
      <c r="D1382" s="406" t="s">
        <v>1195</v>
      </c>
      <c r="E1382" s="407" t="str">
        <f>VLOOKUP(D1382,Insumos!$B$1:$C$15011,2,FALSE)</f>
        <v>MÊS</v>
      </c>
      <c r="F1382" s="416">
        <v>3.6200000000000002E-4</v>
      </c>
      <c r="G1382" s="417">
        <f>VLOOKUP(D1382,Insumos!$B$1:$D$15011,3,FALSE)</f>
        <v>3400</v>
      </c>
      <c r="H1382" s="415">
        <f>_xlfn.IFS(B1382="Serviço",SUMIFS($H1383:H$1539,$C1383:C$1539,$C1382),B1382="Insumo",F1382*G1382,B1382="Etapa","")</f>
        <v>1.2308000000000001</v>
      </c>
      <c r="I1382" s="408"/>
      <c r="J1382" s="61"/>
      <c r="K1382" s="61"/>
      <c r="L1382" s="61"/>
      <c r="M1382" s="61"/>
      <c r="N1382" s="61"/>
      <c r="O1382" s="61"/>
      <c r="P1382" s="61"/>
      <c r="Q1382" s="61"/>
      <c r="R1382" s="61"/>
      <c r="S1382" s="61"/>
      <c r="T1382" s="61"/>
      <c r="U1382" s="61"/>
      <c r="V1382" s="61"/>
      <c r="W1382" s="61"/>
      <c r="X1382" s="61"/>
      <c r="Y1382" s="61"/>
      <c r="Z1382" s="61"/>
    </row>
    <row r="1383" spans="1:26" ht="14.25" hidden="1" customHeight="1" outlineLevel="1" x14ac:dyDescent="0.3">
      <c r="A1383" s="406">
        <f t="shared" si="54"/>
        <v>1</v>
      </c>
      <c r="B1383" s="406" t="s">
        <v>593</v>
      </c>
      <c r="C1383" s="406" t="str">
        <f t="shared" si="50"/>
        <v>Execução Rede água  (Produtividade 300m/dia)</v>
      </c>
      <c r="D1383" s="406" t="s">
        <v>1561</v>
      </c>
      <c r="E1383" s="407" t="e">
        <f>VLOOKUP(D1383,Insumos!$B$1:$C$15011,2,FALSE)</f>
        <v>#N/A</v>
      </c>
      <c r="F1383" s="406"/>
      <c r="G1383" s="417" t="e">
        <f>VLOOKUP(D1383,Insumos!$B$1:$D$15011,3,FALSE)</f>
        <v>#N/A</v>
      </c>
      <c r="H1383" s="415">
        <f>_xlfn.IFS(B1383="Serviço",SUMIFS($H1384:H$1539,$C1384:C$1539,$C1383),B1383="Insumo",F1383*G1383,B1383="Etapa","")</f>
        <v>7.3972999999999995</v>
      </c>
      <c r="I1383" s="408" t="s">
        <v>167</v>
      </c>
      <c r="J1383" s="61"/>
      <c r="K1383" s="61"/>
      <c r="L1383" s="61"/>
      <c r="M1383" s="61"/>
      <c r="N1383" s="61"/>
      <c r="O1383" s="61"/>
      <c r="P1383" s="61"/>
      <c r="Q1383" s="61"/>
      <c r="R1383" s="61"/>
      <c r="S1383" s="61"/>
      <c r="T1383" s="61"/>
      <c r="U1383" s="61"/>
      <c r="V1383" s="61"/>
      <c r="W1383" s="61"/>
      <c r="X1383" s="61"/>
      <c r="Y1383" s="61"/>
      <c r="Z1383" s="61"/>
    </row>
    <row r="1384" spans="1:26" ht="14.25" hidden="1" customHeight="1" outlineLevel="2" x14ac:dyDescent="0.3">
      <c r="A1384" s="406">
        <f t="shared" si="54"/>
        <v>4</v>
      </c>
      <c r="B1384" s="406" t="s">
        <v>1385</v>
      </c>
      <c r="C1384" s="406" t="str">
        <f t="shared" si="50"/>
        <v>Execução Rede água  (Produtividade 300m/dia)</v>
      </c>
      <c r="D1384" s="406" t="s">
        <v>1080</v>
      </c>
      <c r="E1384" s="407" t="str">
        <f>VLOOKUP(D1384,Insumos!$B$1:$C$15011,2,FALSE)</f>
        <v>MÊS</v>
      </c>
      <c r="F1384" s="416">
        <v>5.4700000000000007E-4</v>
      </c>
      <c r="G1384" s="417">
        <f>VLOOKUP(D1384,Insumos!$B$1:$D$15011,3,FALSE)</f>
        <v>1500</v>
      </c>
      <c r="H1384" s="415">
        <f>_xlfn.IFS(B1384="Serviço",SUMIFS($H1385:H$1539,$C1385:C$1539,$C1384),B1384="Insumo",F1384*G1384,B1384="Etapa","")</f>
        <v>0.82050000000000012</v>
      </c>
      <c r="I1384" s="408"/>
      <c r="J1384" s="61"/>
      <c r="K1384" s="61"/>
      <c r="L1384" s="61"/>
      <c r="M1384" s="61"/>
      <c r="N1384" s="61"/>
      <c r="O1384" s="61"/>
      <c r="P1384" s="61"/>
      <c r="Q1384" s="61"/>
      <c r="R1384" s="61"/>
      <c r="S1384" s="61"/>
      <c r="T1384" s="61"/>
      <c r="U1384" s="61"/>
      <c r="V1384" s="61"/>
      <c r="W1384" s="61"/>
      <c r="X1384" s="61"/>
      <c r="Y1384" s="61"/>
      <c r="Z1384" s="61"/>
    </row>
    <row r="1385" spans="1:26" ht="14.25" hidden="1" customHeight="1" outlineLevel="2" x14ac:dyDescent="0.3">
      <c r="A1385" s="406">
        <f t="shared" si="54"/>
        <v>4</v>
      </c>
      <c r="B1385" s="406" t="s">
        <v>1385</v>
      </c>
      <c r="C1385" s="406" t="str">
        <f t="shared" si="50"/>
        <v>Execução Rede água  (Produtividade 300m/dia)</v>
      </c>
      <c r="D1385" s="406" t="s">
        <v>1074</v>
      </c>
      <c r="E1385" s="407" t="str">
        <f>VLOOKUP(D1385,Insumos!$B$1:$C$15011,2,FALSE)</f>
        <v>MÊS</v>
      </c>
      <c r="F1385" s="416">
        <v>2.5700000000000001E-4</v>
      </c>
      <c r="G1385" s="417">
        <f>VLOOKUP(D1385,Insumos!$B$1:$D$15011,3,FALSE)</f>
        <v>3200</v>
      </c>
      <c r="H1385" s="415">
        <f>_xlfn.IFS(B1385="Serviço",SUMIFS($H1386:H$1539,$C1386:C$1539,$C1385),B1385="Insumo",F1385*G1385,B1385="Etapa","")</f>
        <v>0.82240000000000002</v>
      </c>
      <c r="I1385" s="408"/>
      <c r="J1385" s="61"/>
      <c r="K1385" s="61"/>
      <c r="L1385" s="61"/>
      <c r="M1385" s="61"/>
      <c r="N1385" s="61"/>
      <c r="O1385" s="61"/>
      <c r="P1385" s="61"/>
      <c r="Q1385" s="61"/>
      <c r="R1385" s="61"/>
      <c r="S1385" s="61"/>
      <c r="T1385" s="61"/>
      <c r="U1385" s="61"/>
      <c r="V1385" s="61"/>
      <c r="W1385" s="61"/>
      <c r="X1385" s="61"/>
      <c r="Y1385" s="61"/>
      <c r="Z1385" s="61"/>
    </row>
    <row r="1386" spans="1:26" ht="14.25" hidden="1" customHeight="1" outlineLevel="2" x14ac:dyDescent="0.3">
      <c r="A1386" s="406">
        <f t="shared" si="54"/>
        <v>7</v>
      </c>
      <c r="B1386" s="406" t="s">
        <v>1385</v>
      </c>
      <c r="C1386" s="406" t="str">
        <f t="shared" si="50"/>
        <v>Execução Rede água  (Produtividade 300m/dia)</v>
      </c>
      <c r="D1386" s="406" t="s">
        <v>1203</v>
      </c>
      <c r="E1386" s="407" t="str">
        <f>VLOOKUP(D1386,Insumos!$B$1:$C$15011,2,FALSE)</f>
        <v>MÊS</v>
      </c>
      <c r="F1386" s="416">
        <v>3.57E-4</v>
      </c>
      <c r="G1386" s="417">
        <f>VLOOKUP(D1386,Insumos!$B$1:$D$15011,3,FALSE)</f>
        <v>3450</v>
      </c>
      <c r="H1386" s="415">
        <f>_xlfn.IFS(B1386="Serviço",SUMIFS($H1387:H$1539,$C1387:C$1539,$C1386),B1386="Insumo",F1386*G1386,B1386="Etapa","")</f>
        <v>1.2316499999999999</v>
      </c>
      <c r="I1386" s="408"/>
      <c r="J1386" s="61"/>
      <c r="K1386" s="61"/>
      <c r="L1386" s="61"/>
      <c r="M1386" s="61"/>
      <c r="N1386" s="61"/>
      <c r="O1386" s="61"/>
      <c r="P1386" s="61"/>
      <c r="Q1386" s="61"/>
      <c r="R1386" s="61"/>
      <c r="S1386" s="61"/>
      <c r="T1386" s="61"/>
      <c r="U1386" s="61"/>
      <c r="V1386" s="61"/>
      <c r="W1386" s="61"/>
      <c r="X1386" s="61"/>
      <c r="Y1386" s="61"/>
      <c r="Z1386" s="61"/>
    </row>
    <row r="1387" spans="1:26" ht="14.25" hidden="1" customHeight="1" outlineLevel="2" x14ac:dyDescent="0.3">
      <c r="A1387" s="406">
        <f t="shared" si="54"/>
        <v>4</v>
      </c>
      <c r="B1387" s="406" t="s">
        <v>1385</v>
      </c>
      <c r="C1387" s="406" t="str">
        <f t="shared" si="50"/>
        <v>Execução Rede água  (Produtividade 300m/dia)</v>
      </c>
      <c r="D1387" s="406" t="s">
        <v>1204</v>
      </c>
      <c r="E1387" s="407" t="str">
        <f>VLOOKUP(D1387,Insumos!$B$1:$C$15011,2,FALSE)</f>
        <v>MÊS</v>
      </c>
      <c r="F1387" s="416">
        <v>2.4600000000000002E-4</v>
      </c>
      <c r="G1387" s="417">
        <f>VLOOKUP(D1387,Insumos!$B$1:$D$15011,3,FALSE)</f>
        <v>5000</v>
      </c>
      <c r="H1387" s="415">
        <f>_xlfn.IFS(B1387="Serviço",SUMIFS($H1388:H$1539,$C1388:C$1539,$C1387),B1387="Insumo",F1387*G1387,B1387="Etapa","")</f>
        <v>1.23</v>
      </c>
      <c r="I1387" s="408"/>
      <c r="J1387" s="61"/>
      <c r="K1387" s="61"/>
      <c r="L1387" s="61"/>
      <c r="M1387" s="61"/>
      <c r="N1387" s="61"/>
      <c r="O1387" s="61"/>
      <c r="P1387" s="61"/>
      <c r="Q1387" s="61"/>
      <c r="R1387" s="61"/>
      <c r="S1387" s="61"/>
      <c r="T1387" s="61"/>
      <c r="U1387" s="61"/>
      <c r="V1387" s="61"/>
      <c r="W1387" s="61"/>
      <c r="X1387" s="61"/>
      <c r="Y1387" s="61"/>
      <c r="Z1387" s="61"/>
    </row>
    <row r="1388" spans="1:26" ht="14.25" hidden="1" customHeight="1" outlineLevel="2" x14ac:dyDescent="0.3">
      <c r="A1388" s="406">
        <f t="shared" si="54"/>
        <v>4</v>
      </c>
      <c r="B1388" s="406" t="s">
        <v>1385</v>
      </c>
      <c r="C1388" s="406" t="str">
        <f t="shared" si="50"/>
        <v>Execução Rede água  (Produtividade 300m/dia)</v>
      </c>
      <c r="D1388" s="406" t="s">
        <v>1198</v>
      </c>
      <c r="E1388" s="407" t="str">
        <f>VLOOKUP(D1388,Insumos!$B$1:$C$15011,2,FALSE)</f>
        <v>MÊS</v>
      </c>
      <c r="F1388" s="416">
        <v>1.8100000000000001E-4</v>
      </c>
      <c r="G1388" s="417">
        <f>VLOOKUP(D1388,Insumos!$B$1:$D$15011,3,FALSE)</f>
        <v>4550</v>
      </c>
      <c r="H1388" s="415">
        <f>_xlfn.IFS(B1388="Serviço",SUMIFS($H1389:H$1539,$C1389:C$1539,$C1388),B1388="Insumo",F1388*G1388,B1388="Etapa","")</f>
        <v>0.82355</v>
      </c>
      <c r="I1388" s="408"/>
      <c r="J1388" s="61"/>
      <c r="K1388" s="61"/>
      <c r="L1388" s="61"/>
      <c r="M1388" s="61"/>
      <c r="N1388" s="61"/>
      <c r="O1388" s="61"/>
      <c r="P1388" s="61"/>
      <c r="Q1388" s="61"/>
      <c r="R1388" s="61"/>
      <c r="S1388" s="61"/>
      <c r="T1388" s="61"/>
      <c r="U1388" s="61"/>
      <c r="V1388" s="61"/>
      <c r="W1388" s="61"/>
      <c r="X1388" s="61"/>
      <c r="Y1388" s="61"/>
      <c r="Z1388" s="61"/>
    </row>
    <row r="1389" spans="1:26" ht="14.25" hidden="1" customHeight="1" outlineLevel="2" x14ac:dyDescent="0.3">
      <c r="A1389" s="406">
        <f t="shared" si="54"/>
        <v>4</v>
      </c>
      <c r="B1389" s="406" t="s">
        <v>1385</v>
      </c>
      <c r="C1389" s="406" t="str">
        <f t="shared" si="50"/>
        <v>Execução Rede água  (Produtividade 300m/dia)</v>
      </c>
      <c r="D1389" s="406" t="s">
        <v>1200</v>
      </c>
      <c r="E1389" s="407" t="str">
        <f>VLOOKUP(D1389,Insumos!$B$1:$C$15011,2,FALSE)</f>
        <v>MÊS</v>
      </c>
      <c r="F1389" s="416">
        <v>3.9199999999999999E-4</v>
      </c>
      <c r="G1389" s="417">
        <f>VLOOKUP(D1389,Insumos!$B$1:$D$15011,3,FALSE)</f>
        <v>4200</v>
      </c>
      <c r="H1389" s="415">
        <f>_xlfn.IFS(B1389="Serviço",SUMIFS($H1390:H$1539,$C1390:C$1539,$C1389),B1389="Insumo",F1389*G1389,B1389="Etapa","")</f>
        <v>1.6463999999999999</v>
      </c>
      <c r="I1389" s="408"/>
      <c r="J1389" s="61"/>
      <c r="K1389" s="61"/>
      <c r="L1389" s="61"/>
      <c r="M1389" s="61"/>
      <c r="N1389" s="61"/>
      <c r="O1389" s="61"/>
      <c r="P1389" s="61"/>
      <c r="Q1389" s="61"/>
      <c r="R1389" s="61"/>
      <c r="S1389" s="61"/>
      <c r="T1389" s="61"/>
      <c r="U1389" s="61"/>
      <c r="V1389" s="61"/>
      <c r="W1389" s="61"/>
      <c r="X1389" s="61"/>
      <c r="Y1389" s="61"/>
      <c r="Z1389" s="61"/>
    </row>
    <row r="1390" spans="1:26" ht="14.25" hidden="1" customHeight="1" outlineLevel="2" x14ac:dyDescent="0.3">
      <c r="A1390" s="406">
        <f t="shared" si="54"/>
        <v>4</v>
      </c>
      <c r="B1390" s="406" t="s">
        <v>1385</v>
      </c>
      <c r="C1390" s="406" t="str">
        <f t="shared" si="50"/>
        <v>Execução Rede água  (Produtividade 300m/dia)</v>
      </c>
      <c r="D1390" s="406" t="s">
        <v>1195</v>
      </c>
      <c r="E1390" s="407" t="str">
        <f>VLOOKUP(D1390,Insumos!$B$1:$C$15011,2,FALSE)</f>
        <v>MÊS</v>
      </c>
      <c r="F1390" s="416">
        <v>2.42E-4</v>
      </c>
      <c r="G1390" s="417">
        <f>VLOOKUP(D1390,Insumos!$B$1:$D$15011,3,FALSE)</f>
        <v>3400</v>
      </c>
      <c r="H1390" s="415">
        <f>_xlfn.IFS(B1390="Serviço",SUMIFS($H1391:H$1539,$C1391:C$1539,$C1390),B1390="Insumo",F1390*G1390,B1390="Etapa","")</f>
        <v>0.82279999999999998</v>
      </c>
      <c r="I1390" s="408"/>
      <c r="J1390" s="61"/>
      <c r="K1390" s="61"/>
      <c r="L1390" s="61"/>
      <c r="M1390" s="61"/>
      <c r="N1390" s="61"/>
      <c r="O1390" s="61"/>
      <c r="P1390" s="61"/>
      <c r="Q1390" s="61"/>
      <c r="R1390" s="61"/>
      <c r="S1390" s="61"/>
      <c r="T1390" s="61"/>
      <c r="U1390" s="61"/>
      <c r="V1390" s="61"/>
      <c r="W1390" s="61"/>
      <c r="X1390" s="61"/>
      <c r="Y1390" s="61"/>
      <c r="Z1390" s="61"/>
    </row>
    <row r="1391" spans="1:26" ht="14.25" hidden="1" customHeight="1" outlineLevel="1" x14ac:dyDescent="0.3">
      <c r="A1391" s="406">
        <f t="shared" si="54"/>
        <v>1</v>
      </c>
      <c r="B1391" s="406" t="s">
        <v>593</v>
      </c>
      <c r="C1391" s="406" t="str">
        <f t="shared" si="50"/>
        <v>Execução Rede Esgoto  (Produtividade 150m/dia)</v>
      </c>
      <c r="D1391" s="406" t="s">
        <v>1562</v>
      </c>
      <c r="E1391" s="407" t="e">
        <f>VLOOKUP(D1391,Insumos!$B$1:$C$15011,2,FALSE)</f>
        <v>#N/A</v>
      </c>
      <c r="F1391" s="406"/>
      <c r="G1391" s="417" t="e">
        <f>VLOOKUP(D1391,Insumos!$B$1:$D$15011,3,FALSE)</f>
        <v>#N/A</v>
      </c>
      <c r="H1391" s="415">
        <f>_xlfn.IFS(B1391="Serviço",SUMIFS($H1392:H$1539,$C1392:C$1539,$C1391),B1391="Insumo",F1391*G1391,B1391="Etapa","")</f>
        <v>12.308499999999999</v>
      </c>
      <c r="I1391" s="408" t="s">
        <v>167</v>
      </c>
      <c r="J1391" s="61"/>
      <c r="K1391" s="61"/>
      <c r="L1391" s="61"/>
      <c r="M1391" s="61"/>
      <c r="N1391" s="61"/>
      <c r="O1391" s="61"/>
      <c r="P1391" s="61"/>
      <c r="Q1391" s="61"/>
      <c r="R1391" s="61"/>
      <c r="S1391" s="61"/>
      <c r="T1391" s="61"/>
      <c r="U1391" s="61"/>
      <c r="V1391" s="61"/>
      <c r="W1391" s="61"/>
      <c r="X1391" s="61"/>
      <c r="Y1391" s="61"/>
      <c r="Z1391" s="61"/>
    </row>
    <row r="1392" spans="1:26" ht="14.25" hidden="1" customHeight="1" outlineLevel="2" x14ac:dyDescent="0.3">
      <c r="A1392" s="406">
        <f t="shared" si="54"/>
        <v>4</v>
      </c>
      <c r="B1392" s="406" t="s">
        <v>1385</v>
      </c>
      <c r="C1392" s="406" t="str">
        <f t="shared" si="50"/>
        <v>Execução Rede Esgoto  (Produtividade 150m/dia)</v>
      </c>
      <c r="D1392" s="406" t="s">
        <v>1080</v>
      </c>
      <c r="E1392" s="407" t="str">
        <f>VLOOKUP(D1392,Insumos!$B$1:$C$15011,2,FALSE)</f>
        <v>MÊS</v>
      </c>
      <c r="F1392" s="416">
        <v>1.093E-3</v>
      </c>
      <c r="G1392" s="417">
        <f>VLOOKUP(D1392,Insumos!$B$1:$D$15011,3,FALSE)</f>
        <v>1500</v>
      </c>
      <c r="H1392" s="415">
        <f>_xlfn.IFS(B1392="Serviço",SUMIFS($H1393:H$1539,$C1393:C$1539,$C1392),B1392="Insumo",F1392*G1392,B1392="Etapa","")</f>
        <v>1.6395</v>
      </c>
      <c r="I1392" s="408"/>
      <c r="J1392" s="61"/>
      <c r="K1392" s="61"/>
      <c r="L1392" s="61"/>
      <c r="M1392" s="61"/>
      <c r="N1392" s="61"/>
      <c r="O1392" s="61"/>
      <c r="P1392" s="61"/>
      <c r="Q1392" s="61"/>
      <c r="R1392" s="61"/>
      <c r="S1392" s="61"/>
      <c r="T1392" s="61"/>
      <c r="U1392" s="61"/>
      <c r="V1392" s="61"/>
      <c r="W1392" s="61"/>
      <c r="X1392" s="61"/>
      <c r="Y1392" s="61"/>
      <c r="Z1392" s="61"/>
    </row>
    <row r="1393" spans="1:26" ht="14.25" hidden="1" customHeight="1" outlineLevel="2" x14ac:dyDescent="0.3">
      <c r="A1393" s="406">
        <f t="shared" si="54"/>
        <v>4</v>
      </c>
      <c r="B1393" s="406" t="s">
        <v>1385</v>
      </c>
      <c r="C1393" s="406" t="str">
        <f t="shared" si="50"/>
        <v>Execução Rede Esgoto  (Produtividade 150m/dia)</v>
      </c>
      <c r="D1393" s="406" t="s">
        <v>1074</v>
      </c>
      <c r="E1393" s="407" t="str">
        <f>VLOOKUP(D1393,Insumos!$B$1:$C$15011,2,FALSE)</f>
        <v>MÊS</v>
      </c>
      <c r="F1393" s="416">
        <v>5.13E-4</v>
      </c>
      <c r="G1393" s="417">
        <f>VLOOKUP(D1393,Insumos!$B$1:$D$15011,3,FALSE)</f>
        <v>3200</v>
      </c>
      <c r="H1393" s="415">
        <f>_xlfn.IFS(B1393="Serviço",SUMIFS($H1394:H$1539,$C1394:C$1539,$C1393),B1393="Insumo",F1393*G1393,B1393="Etapa","")</f>
        <v>1.6415999999999999</v>
      </c>
      <c r="I1393" s="408"/>
      <c r="J1393" s="61"/>
      <c r="K1393" s="61"/>
      <c r="L1393" s="61"/>
      <c r="M1393" s="61"/>
      <c r="N1393" s="61"/>
      <c r="O1393" s="61"/>
      <c r="P1393" s="61"/>
      <c r="Q1393" s="61"/>
      <c r="R1393" s="61"/>
      <c r="S1393" s="61"/>
      <c r="T1393" s="61"/>
      <c r="U1393" s="61"/>
      <c r="V1393" s="61"/>
      <c r="W1393" s="61"/>
      <c r="X1393" s="61"/>
      <c r="Y1393" s="61"/>
      <c r="Z1393" s="61"/>
    </row>
    <row r="1394" spans="1:26" ht="14.25" hidden="1" customHeight="1" outlineLevel="2" x14ac:dyDescent="0.3">
      <c r="A1394" s="406">
        <f t="shared" si="54"/>
        <v>7</v>
      </c>
      <c r="B1394" s="406" t="s">
        <v>1385</v>
      </c>
      <c r="C1394" s="406" t="str">
        <f t="shared" si="50"/>
        <v>Execução Rede Esgoto  (Produtividade 150m/dia)</v>
      </c>
      <c r="D1394" s="406" t="s">
        <v>1203</v>
      </c>
      <c r="E1394" s="407" t="str">
        <f>VLOOKUP(D1394,Insumos!$B$1:$C$15011,2,FALSE)</f>
        <v>MÊS</v>
      </c>
      <c r="F1394" s="416">
        <v>3.57E-4</v>
      </c>
      <c r="G1394" s="417">
        <f>VLOOKUP(D1394,Insumos!$B$1:$D$15011,3,FALSE)</f>
        <v>3450</v>
      </c>
      <c r="H1394" s="415">
        <f>_xlfn.IFS(B1394="Serviço",SUMIFS($H1395:H$1539,$C1395:C$1539,$C1394),B1394="Insumo",F1394*G1394,B1394="Etapa","")</f>
        <v>1.2316499999999999</v>
      </c>
      <c r="I1394" s="408"/>
      <c r="J1394" s="61"/>
      <c r="K1394" s="61"/>
      <c r="L1394" s="61"/>
      <c r="M1394" s="61"/>
      <c r="N1394" s="61"/>
      <c r="O1394" s="61"/>
      <c r="P1394" s="61"/>
      <c r="Q1394" s="61"/>
      <c r="R1394" s="61"/>
      <c r="S1394" s="61"/>
      <c r="T1394" s="61"/>
      <c r="U1394" s="61"/>
      <c r="V1394" s="61"/>
      <c r="W1394" s="61"/>
      <c r="X1394" s="61"/>
      <c r="Y1394" s="61"/>
      <c r="Z1394" s="61"/>
    </row>
    <row r="1395" spans="1:26" ht="14.25" hidden="1" customHeight="1" outlineLevel="2" x14ac:dyDescent="0.3">
      <c r="A1395" s="406">
        <f t="shared" si="54"/>
        <v>4</v>
      </c>
      <c r="B1395" s="406" t="s">
        <v>1385</v>
      </c>
      <c r="C1395" s="406" t="str">
        <f t="shared" si="50"/>
        <v>Execução Rede Esgoto  (Produtividade 150m/dia)</v>
      </c>
      <c r="D1395" s="406" t="s">
        <v>1204</v>
      </c>
      <c r="E1395" s="407" t="str">
        <f>VLOOKUP(D1395,Insumos!$B$1:$C$15011,2,FALSE)</f>
        <v>MÊS</v>
      </c>
      <c r="F1395" s="416">
        <v>2.4600000000000002E-4</v>
      </c>
      <c r="G1395" s="417">
        <f>VLOOKUP(D1395,Insumos!$B$1:$D$15011,3,FALSE)</f>
        <v>5000</v>
      </c>
      <c r="H1395" s="415">
        <f>_xlfn.IFS(B1395="Serviço",SUMIFS($H1396:H$1539,$C1396:C$1539,$C1395),B1395="Insumo",F1395*G1395,B1395="Etapa","")</f>
        <v>1.23</v>
      </c>
      <c r="I1395" s="408"/>
      <c r="J1395" s="61"/>
      <c r="K1395" s="61"/>
      <c r="L1395" s="61"/>
      <c r="M1395" s="61"/>
      <c r="N1395" s="61"/>
      <c r="O1395" s="61"/>
      <c r="P1395" s="61"/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</row>
    <row r="1396" spans="1:26" ht="14.25" hidden="1" customHeight="1" outlineLevel="2" x14ac:dyDescent="0.3">
      <c r="A1396" s="406">
        <f t="shared" si="54"/>
        <v>4</v>
      </c>
      <c r="B1396" s="406" t="s">
        <v>1385</v>
      </c>
      <c r="C1396" s="406" t="str">
        <f t="shared" si="50"/>
        <v>Execução Rede Esgoto  (Produtividade 150m/dia)</v>
      </c>
      <c r="D1396" s="406" t="s">
        <v>1198</v>
      </c>
      <c r="E1396" s="407" t="str">
        <f>VLOOKUP(D1396,Insumos!$B$1:$C$15011,2,FALSE)</f>
        <v>MÊS</v>
      </c>
      <c r="F1396" s="416">
        <v>3.6100000000000005E-4</v>
      </c>
      <c r="G1396" s="417">
        <f>VLOOKUP(D1396,Insumos!$B$1:$D$15011,3,FALSE)</f>
        <v>4550</v>
      </c>
      <c r="H1396" s="415">
        <f>_xlfn.IFS(B1396="Serviço",SUMIFS($H1397:H$1539,$C1397:C$1539,$C1396),B1396="Insumo",F1396*G1396,B1396="Etapa","")</f>
        <v>1.6425500000000002</v>
      </c>
      <c r="I1396" s="408"/>
      <c r="J1396" s="61"/>
      <c r="K1396" s="61"/>
      <c r="L1396" s="61"/>
      <c r="M1396" s="61"/>
      <c r="N1396" s="61"/>
      <c r="O1396" s="61"/>
      <c r="P1396" s="61"/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</row>
    <row r="1397" spans="1:26" ht="14.25" hidden="1" customHeight="1" outlineLevel="2" x14ac:dyDescent="0.3">
      <c r="A1397" s="406">
        <f t="shared" si="54"/>
        <v>4</v>
      </c>
      <c r="B1397" s="406" t="s">
        <v>1385</v>
      </c>
      <c r="C1397" s="406" t="str">
        <f t="shared" si="50"/>
        <v>Execução Rede Esgoto  (Produtividade 150m/dia)</v>
      </c>
      <c r="D1397" s="406" t="s">
        <v>1200</v>
      </c>
      <c r="E1397" s="407" t="str">
        <f>VLOOKUP(D1397,Insumos!$B$1:$C$15011,2,FALSE)</f>
        <v>MÊS</v>
      </c>
      <c r="F1397" s="416">
        <v>7.8200000000000003E-4</v>
      </c>
      <c r="G1397" s="417">
        <f>VLOOKUP(D1397,Insumos!$B$1:$D$15011,3,FALSE)</f>
        <v>4200</v>
      </c>
      <c r="H1397" s="415">
        <f>_xlfn.IFS(B1397="Serviço",SUMIFS($H1398:H$1539,$C1398:C$1539,$C1397),B1397="Insumo",F1397*G1397,B1397="Etapa","")</f>
        <v>3.2844000000000002</v>
      </c>
      <c r="I1397" s="408"/>
      <c r="J1397" s="61"/>
      <c r="K1397" s="61"/>
      <c r="L1397" s="61"/>
      <c r="M1397" s="61"/>
      <c r="N1397" s="61"/>
      <c r="O1397" s="61"/>
      <c r="P1397" s="61"/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</row>
    <row r="1398" spans="1:26" ht="14.25" hidden="1" customHeight="1" outlineLevel="2" x14ac:dyDescent="0.3">
      <c r="A1398" s="406">
        <f t="shared" si="54"/>
        <v>4</v>
      </c>
      <c r="B1398" s="406" t="s">
        <v>1385</v>
      </c>
      <c r="C1398" s="406" t="str">
        <f t="shared" si="50"/>
        <v>Execução Rede Esgoto  (Produtividade 150m/dia)</v>
      </c>
      <c r="D1398" s="406" t="s">
        <v>1195</v>
      </c>
      <c r="E1398" s="407" t="str">
        <f>VLOOKUP(D1398,Insumos!$B$1:$C$15011,2,FALSE)</f>
        <v>MÊS</v>
      </c>
      <c r="F1398" s="416">
        <v>4.8200000000000001E-4</v>
      </c>
      <c r="G1398" s="417">
        <f>VLOOKUP(D1398,Insumos!$B$1:$D$15011,3,FALSE)</f>
        <v>3400</v>
      </c>
      <c r="H1398" s="415">
        <f>_xlfn.IFS(B1398="Serviço",SUMIFS($H1399:H$1539,$C1399:C$1539,$C1398),B1398="Insumo",F1398*G1398,B1398="Etapa","")</f>
        <v>1.6388</v>
      </c>
      <c r="I1398" s="408"/>
      <c r="J1398" s="61"/>
      <c r="K1398" s="61"/>
      <c r="L1398" s="61"/>
      <c r="M1398" s="61"/>
      <c r="N1398" s="61"/>
      <c r="O1398" s="61"/>
      <c r="P1398" s="61"/>
      <c r="Q1398" s="61"/>
      <c r="R1398" s="61"/>
      <c r="S1398" s="61"/>
      <c r="T1398" s="61"/>
      <c r="U1398" s="61"/>
      <c r="V1398" s="61"/>
      <c r="W1398" s="61"/>
      <c r="X1398" s="61"/>
      <c r="Y1398" s="61"/>
      <c r="Z1398" s="61"/>
    </row>
    <row r="1399" spans="1:26" ht="14.25" hidden="1" customHeight="1" outlineLevel="1" x14ac:dyDescent="0.3">
      <c r="A1399" s="406">
        <f t="shared" si="54"/>
        <v>1</v>
      </c>
      <c r="B1399" s="406" t="s">
        <v>593</v>
      </c>
      <c r="C1399" s="406" t="str">
        <f t="shared" si="50"/>
        <v>Sarjeta extrusada</v>
      </c>
      <c r="D1399" s="406" t="s">
        <v>1563</v>
      </c>
      <c r="E1399" s="407" t="e">
        <f>VLOOKUP(D1399,Insumos!$B$1:$C$15011,2,FALSE)</f>
        <v>#N/A</v>
      </c>
      <c r="F1399" s="406"/>
      <c r="G1399" s="417" t="e">
        <f>VLOOKUP(D1399,Insumos!$B$1:$D$15011,3,FALSE)</f>
        <v>#N/A</v>
      </c>
      <c r="H1399" s="415">
        <f>_xlfn.IFS(B1399="Serviço",SUMIFS($H1400:H$1539,$C1400:C$1539,$C1399),B1399="Insumo",F1399*G1399,B1399="Etapa","")</f>
        <v>20.09</v>
      </c>
      <c r="I1399" s="408" t="s">
        <v>167</v>
      </c>
      <c r="J1399" s="61"/>
      <c r="K1399" s="61"/>
      <c r="L1399" s="61"/>
      <c r="M1399" s="61"/>
      <c r="N1399" s="61"/>
      <c r="O1399" s="61"/>
      <c r="P1399" s="61"/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</row>
    <row r="1400" spans="1:26" ht="14.25" hidden="1" customHeight="1" outlineLevel="2" x14ac:dyDescent="0.3">
      <c r="A1400" s="406">
        <f t="shared" si="54"/>
        <v>8</v>
      </c>
      <c r="B1400" s="406" t="s">
        <v>1385</v>
      </c>
      <c r="C1400" s="406" t="str">
        <f t="shared" si="50"/>
        <v>Sarjeta extrusada</v>
      </c>
      <c r="D1400" s="406" t="s">
        <v>1031</v>
      </c>
      <c r="E1400" s="407" t="str">
        <f>VLOOKUP(D1400,Insumos!$B$1:$C$15011,2,FALSE)</f>
        <v>M3</v>
      </c>
      <c r="F1400" s="416">
        <v>4.1000000000000002E-2</v>
      </c>
      <c r="G1400" s="417">
        <f>VLOOKUP(D1400,Insumos!$B$1:$D$15011,3,FALSE)</f>
        <v>490</v>
      </c>
      <c r="H1400" s="415">
        <f>_xlfn.IFS(B1400="Serviço",SUMIFS($H1401:H$1539,$C1401:C$1539,$C1400),B1400="Insumo",F1400*G1400,B1400="Etapa","")</f>
        <v>20.09</v>
      </c>
      <c r="I1400" s="408"/>
      <c r="J1400" s="61"/>
      <c r="K1400" s="61"/>
      <c r="L1400" s="61"/>
      <c r="M1400" s="61"/>
      <c r="N1400" s="61"/>
      <c r="O1400" s="61"/>
      <c r="P1400" s="61"/>
      <c r="Q1400" s="61"/>
      <c r="R1400" s="61"/>
      <c r="S1400" s="61"/>
      <c r="T1400" s="61"/>
      <c r="U1400" s="61"/>
      <c r="V1400" s="61"/>
      <c r="W1400" s="61"/>
      <c r="X1400" s="61"/>
      <c r="Y1400" s="61"/>
      <c r="Z1400" s="61"/>
    </row>
    <row r="1401" spans="1:26" ht="14.25" hidden="1" customHeight="1" outlineLevel="1" x14ac:dyDescent="0.3">
      <c r="A1401" s="406">
        <f t="shared" si="54"/>
        <v>1</v>
      </c>
      <c r="B1401" s="406" t="s">
        <v>593</v>
      </c>
      <c r="C1401" s="406" t="str">
        <f t="shared" si="50"/>
        <v>Execução de sarjeta extrusada</v>
      </c>
      <c r="D1401" s="406" t="s">
        <v>1564</v>
      </c>
      <c r="E1401" s="407" t="e">
        <f>VLOOKUP(D1401,Insumos!$B$1:$C$15011,2,FALSE)</f>
        <v>#N/A</v>
      </c>
      <c r="F1401" s="406"/>
      <c r="G1401" s="417" t="e">
        <f>VLOOKUP(D1401,Insumos!$B$1:$D$15011,3,FALSE)</f>
        <v>#N/A</v>
      </c>
      <c r="H1401" s="415">
        <f>_xlfn.IFS(B1401="Serviço",SUMIFS($H1402:H$1539,$C1402:C$1539,$C1401),B1401="Insumo",F1401*G1401,B1401="Etapa","")</f>
        <v>4.08</v>
      </c>
      <c r="I1401" s="408" t="s">
        <v>167</v>
      </c>
      <c r="J1401" s="61"/>
      <c r="K1401" s="61"/>
      <c r="L1401" s="61"/>
      <c r="M1401" s="61"/>
      <c r="N1401" s="61"/>
      <c r="O1401" s="61"/>
      <c r="P1401" s="61"/>
      <c r="Q1401" s="61"/>
      <c r="R1401" s="61"/>
      <c r="S1401" s="61"/>
      <c r="T1401" s="61"/>
      <c r="U1401" s="61"/>
      <c r="V1401" s="61"/>
      <c r="W1401" s="61"/>
      <c r="X1401" s="61"/>
      <c r="Y1401" s="61"/>
      <c r="Z1401" s="61"/>
    </row>
    <row r="1402" spans="1:26" ht="14.25" hidden="1" customHeight="1" outlineLevel="2" x14ac:dyDescent="0.3">
      <c r="A1402" s="406">
        <f t="shared" si="54"/>
        <v>1</v>
      </c>
      <c r="B1402" s="406" t="s">
        <v>1385</v>
      </c>
      <c r="C1402" s="406" t="str">
        <f t="shared" si="50"/>
        <v>Execução de sarjeta extrusada</v>
      </c>
      <c r="D1402" s="406" t="s">
        <v>1078</v>
      </c>
      <c r="E1402" s="407" t="str">
        <f>VLOOKUP(D1402,Insumos!$B$1:$C$15011,2,FALSE)</f>
        <v>MÊS</v>
      </c>
      <c r="F1402" s="416">
        <v>6.8000000000000005E-4</v>
      </c>
      <c r="G1402" s="417">
        <f>VLOOKUP(D1402,Insumos!$B$1:$D$15011,3,FALSE)</f>
        <v>1000</v>
      </c>
      <c r="H1402" s="415">
        <f>_xlfn.IFS(B1402="Serviço",SUMIFS($H1403:H$1539,$C1403:C$1539,$C1402),B1402="Insumo",F1402*G1402,B1402="Etapa","")</f>
        <v>0.68</v>
      </c>
      <c r="I1402" s="408"/>
      <c r="J1402" s="61"/>
      <c r="K1402" s="61"/>
      <c r="L1402" s="61"/>
      <c r="M1402" s="61"/>
      <c r="N1402" s="61"/>
      <c r="O1402" s="61"/>
      <c r="P1402" s="61"/>
      <c r="Q1402" s="61"/>
      <c r="R1402" s="61"/>
      <c r="S1402" s="61"/>
      <c r="T1402" s="61"/>
      <c r="U1402" s="61"/>
      <c r="V1402" s="61"/>
      <c r="W1402" s="61"/>
      <c r="X1402" s="61"/>
      <c r="Y1402" s="61"/>
      <c r="Z1402" s="61"/>
    </row>
    <row r="1403" spans="1:26" ht="14.25" hidden="1" customHeight="1" outlineLevel="2" x14ac:dyDescent="0.3">
      <c r="A1403" s="406">
        <f t="shared" si="54"/>
        <v>1</v>
      </c>
      <c r="B1403" s="406" t="s">
        <v>1385</v>
      </c>
      <c r="C1403" s="406" t="str">
        <f t="shared" si="50"/>
        <v>Execução de sarjeta extrusada</v>
      </c>
      <c r="D1403" s="406" t="s">
        <v>1081</v>
      </c>
      <c r="E1403" s="407" t="str">
        <f>VLOOKUP(D1403,Insumos!$B$1:$C$15011,2,FALSE)</f>
        <v>MÊS</v>
      </c>
      <c r="F1403" s="416">
        <v>4.5333333333333337E-4</v>
      </c>
      <c r="G1403" s="417">
        <f>VLOOKUP(D1403,Insumos!$B$1:$D$15011,3,FALSE)</f>
        <v>1500</v>
      </c>
      <c r="H1403" s="415">
        <f>_xlfn.IFS(B1403="Serviço",SUMIFS($H1404:H$1539,$C1404:C$1539,$C1403),B1403="Insumo",F1403*G1403,B1403="Etapa","")</f>
        <v>0.68</v>
      </c>
      <c r="I1403" s="408"/>
      <c r="J1403" s="61"/>
      <c r="K1403" s="61"/>
      <c r="L1403" s="61"/>
      <c r="M1403" s="61"/>
      <c r="N1403" s="61"/>
      <c r="O1403" s="61"/>
      <c r="P1403" s="61"/>
      <c r="Q1403" s="61"/>
      <c r="R1403" s="61"/>
      <c r="S1403" s="61"/>
      <c r="T1403" s="61"/>
      <c r="U1403" s="61"/>
      <c r="V1403" s="61"/>
      <c r="W1403" s="61"/>
      <c r="X1403" s="61"/>
      <c r="Y1403" s="61"/>
      <c r="Z1403" s="61"/>
    </row>
    <row r="1404" spans="1:26" ht="14.25" hidden="1" customHeight="1" outlineLevel="2" x14ac:dyDescent="0.3">
      <c r="A1404" s="406">
        <f t="shared" si="54"/>
        <v>7</v>
      </c>
      <c r="B1404" s="406" t="s">
        <v>1385</v>
      </c>
      <c r="C1404" s="406" t="str">
        <f t="shared" si="50"/>
        <v>Execução de sarjeta extrusada</v>
      </c>
      <c r="D1404" s="406" t="s">
        <v>1203</v>
      </c>
      <c r="E1404" s="407" t="str">
        <f>VLOOKUP(D1404,Insumos!$B$1:$C$15011,2,FALSE)</f>
        <v>MÊS</v>
      </c>
      <c r="F1404" s="416">
        <v>1.9710144927536234E-4</v>
      </c>
      <c r="G1404" s="417">
        <f>VLOOKUP(D1404,Insumos!$B$1:$D$15011,3,FALSE)</f>
        <v>3450</v>
      </c>
      <c r="H1404" s="415">
        <f>_xlfn.IFS(B1404="Serviço",SUMIFS($H1405:H$1539,$C1405:C$1539,$C1404),B1404="Insumo",F1404*G1404,B1404="Etapa","")</f>
        <v>0.68</v>
      </c>
      <c r="I1404" s="408"/>
      <c r="J1404" s="61"/>
      <c r="K1404" s="61"/>
      <c r="L1404" s="61"/>
      <c r="M1404" s="61"/>
      <c r="N1404" s="61"/>
      <c r="O1404" s="61"/>
      <c r="P1404" s="61"/>
      <c r="Q1404" s="61"/>
      <c r="R1404" s="61"/>
      <c r="S1404" s="61"/>
      <c r="T1404" s="61"/>
      <c r="U1404" s="61"/>
      <c r="V1404" s="61"/>
      <c r="W1404" s="61"/>
      <c r="X1404" s="61"/>
      <c r="Y1404" s="61"/>
      <c r="Z1404" s="61"/>
    </row>
    <row r="1405" spans="1:26" ht="14.25" hidden="1" customHeight="1" outlineLevel="2" x14ac:dyDescent="0.3">
      <c r="A1405" s="406">
        <f t="shared" si="54"/>
        <v>7</v>
      </c>
      <c r="B1405" s="406" t="s">
        <v>1385</v>
      </c>
      <c r="C1405" s="406" t="str">
        <f t="shared" si="50"/>
        <v>Execução de sarjeta extrusada</v>
      </c>
      <c r="D1405" s="406" t="s">
        <v>1203</v>
      </c>
      <c r="E1405" s="407" t="str">
        <f>VLOOKUP(D1405,Insumos!$B$1:$C$15011,2,FALSE)</f>
        <v>MÊS</v>
      </c>
      <c r="F1405" s="416">
        <v>1.9710144927536234E-4</v>
      </c>
      <c r="G1405" s="417">
        <f>VLOOKUP(D1405,Insumos!$B$1:$D$15011,3,FALSE)</f>
        <v>3450</v>
      </c>
      <c r="H1405" s="415">
        <f>_xlfn.IFS(B1405="Serviço",SUMIFS($H1406:H$1539,$C1406:C$1539,$C1405),B1405="Insumo",F1405*G1405,B1405="Etapa","")</f>
        <v>0.68</v>
      </c>
      <c r="I1405" s="408"/>
      <c r="J1405" s="61"/>
      <c r="K1405" s="61"/>
      <c r="L1405" s="61"/>
      <c r="M1405" s="61"/>
      <c r="N1405" s="61"/>
      <c r="O1405" s="61"/>
      <c r="P1405" s="61"/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</row>
    <row r="1406" spans="1:26" ht="14.25" hidden="1" customHeight="1" outlineLevel="2" x14ac:dyDescent="0.3">
      <c r="A1406" s="406">
        <f t="shared" si="54"/>
        <v>1</v>
      </c>
      <c r="B1406" s="406" t="s">
        <v>1385</v>
      </c>
      <c r="C1406" s="406" t="str">
        <f t="shared" si="50"/>
        <v>Execução de sarjeta extrusada</v>
      </c>
      <c r="D1406" s="406" t="s">
        <v>1201</v>
      </c>
      <c r="E1406" s="407" t="str">
        <f>VLOOKUP(D1406,Insumos!$B$1:$C$15011,2,FALSE)</f>
        <v>MÊS</v>
      </c>
      <c r="F1406" s="416">
        <v>2.2666666666666668E-4</v>
      </c>
      <c r="G1406" s="417">
        <f>VLOOKUP(D1406,Insumos!$B$1:$D$15011,3,FALSE)</f>
        <v>3000</v>
      </c>
      <c r="H1406" s="415">
        <f>_xlfn.IFS(B1406="Serviço",SUMIFS($H1407:H$1539,$C1407:C$1539,$C1406),B1406="Insumo",F1406*G1406,B1406="Etapa","")</f>
        <v>0.68</v>
      </c>
      <c r="I1406" s="408"/>
      <c r="J1406" s="61"/>
      <c r="K1406" s="61"/>
      <c r="L1406" s="61"/>
      <c r="M1406" s="61"/>
      <c r="N1406" s="61"/>
      <c r="O1406" s="61"/>
      <c r="P1406" s="61"/>
      <c r="Q1406" s="61"/>
      <c r="R1406" s="61"/>
      <c r="S1406" s="61"/>
      <c r="T1406" s="61"/>
      <c r="U1406" s="61"/>
      <c r="V1406" s="61"/>
      <c r="W1406" s="61"/>
      <c r="X1406" s="61"/>
      <c r="Y1406" s="61"/>
      <c r="Z1406" s="61"/>
    </row>
    <row r="1407" spans="1:26" ht="14.25" hidden="1" customHeight="1" outlineLevel="2" x14ac:dyDescent="0.3">
      <c r="A1407" s="406">
        <f t="shared" si="54"/>
        <v>1</v>
      </c>
      <c r="B1407" s="406" t="s">
        <v>1385</v>
      </c>
      <c r="C1407" s="406" t="str">
        <f t="shared" si="50"/>
        <v>Execução de sarjeta extrusada</v>
      </c>
      <c r="D1407" s="406" t="s">
        <v>1207</v>
      </c>
      <c r="E1407" s="407" t="str">
        <f>VLOOKUP(D1407,Insumos!$B$1:$C$15011,2,FALSE)</f>
        <v>MÊS</v>
      </c>
      <c r="F1407" s="416">
        <v>2.8333333333333335E-4</v>
      </c>
      <c r="G1407" s="417">
        <f>VLOOKUP(D1407,Insumos!$B$1:$D$15011,3,FALSE)</f>
        <v>2400</v>
      </c>
      <c r="H1407" s="415">
        <f>_xlfn.IFS(B1407="Serviço",SUMIFS($H1408:H$1539,$C1408:C$1539,$C1407),B1407="Insumo",F1407*G1407,B1407="Etapa","")</f>
        <v>0.68</v>
      </c>
      <c r="I1407" s="408"/>
      <c r="J1407" s="61"/>
      <c r="K1407" s="61"/>
      <c r="L1407" s="61"/>
      <c r="M1407" s="61"/>
      <c r="N1407" s="61"/>
      <c r="O1407" s="61"/>
      <c r="P1407" s="61"/>
      <c r="Q1407" s="61"/>
      <c r="R1407" s="61"/>
      <c r="S1407" s="61"/>
      <c r="T1407" s="61"/>
      <c r="U1407" s="61"/>
      <c r="V1407" s="61"/>
      <c r="W1407" s="61"/>
      <c r="X1407" s="61"/>
      <c r="Y1407" s="61"/>
      <c r="Z1407" s="61"/>
    </row>
    <row r="1408" spans="1:26" ht="14.25" hidden="1" customHeight="1" outlineLevel="1" x14ac:dyDescent="0.3">
      <c r="A1408" s="406">
        <f t="shared" si="54"/>
        <v>1</v>
      </c>
      <c r="B1408" s="406" t="s">
        <v>593</v>
      </c>
      <c r="C1408" s="406" t="str">
        <f t="shared" si="50"/>
        <v>Base bica corrida e=20cm</v>
      </c>
      <c r="D1408" s="406" t="s">
        <v>1565</v>
      </c>
      <c r="E1408" s="407" t="e">
        <f>VLOOKUP(D1408,Insumos!$B$1:$C$15011,2,FALSE)</f>
        <v>#N/A</v>
      </c>
      <c r="F1408" s="406"/>
      <c r="G1408" s="417" t="e">
        <f>VLOOKUP(D1408,Insumos!$B$1:$D$15011,3,FALSE)</f>
        <v>#N/A</v>
      </c>
      <c r="H1408" s="415">
        <f>_xlfn.IFS(B1408="Serviço",SUMIFS($H1409:H$1539,$C1409:C$1539,$C1408),B1408="Insumo",F1408*G1408,B1408="Etapa","")</f>
        <v>315</v>
      </c>
      <c r="I1408" s="408" t="s">
        <v>167</v>
      </c>
      <c r="J1408" s="61"/>
      <c r="K1408" s="61"/>
      <c r="L1408" s="61"/>
      <c r="M1408" s="61"/>
      <c r="N1408" s="61"/>
      <c r="O1408" s="61"/>
      <c r="P1408" s="61"/>
      <c r="Q1408" s="61"/>
      <c r="R1408" s="61"/>
      <c r="S1408" s="61"/>
      <c r="T1408" s="61"/>
      <c r="U1408" s="61"/>
      <c r="V1408" s="61"/>
      <c r="W1408" s="61"/>
      <c r="X1408" s="61"/>
      <c r="Y1408" s="61"/>
      <c r="Z1408" s="61"/>
    </row>
    <row r="1409" spans="1:26" ht="14.25" hidden="1" customHeight="1" outlineLevel="2" x14ac:dyDescent="0.3">
      <c r="A1409" s="406">
        <f t="shared" si="54"/>
        <v>1</v>
      </c>
      <c r="B1409" s="406" t="s">
        <v>1385</v>
      </c>
      <c r="C1409" s="406" t="str">
        <f t="shared" si="50"/>
        <v>Base bica corrida e=20cm</v>
      </c>
      <c r="D1409" s="406" t="s">
        <v>1235</v>
      </c>
      <c r="E1409" s="407" t="str">
        <f>VLOOKUP(D1409,Insumos!$B$1:$C$15011,2,FALSE)</f>
        <v>M3</v>
      </c>
      <c r="F1409" s="416">
        <v>1.05</v>
      </c>
      <c r="G1409" s="417">
        <f>VLOOKUP(D1409,Insumos!$B$1:$D$15011,3,FALSE)</f>
        <v>300</v>
      </c>
      <c r="H1409" s="415">
        <f>_xlfn.IFS(B1409="Serviço",SUMIFS($H1410:H$1539,$C1410:C$1539,$C1409),B1409="Insumo",F1409*G1409,B1409="Etapa","")</f>
        <v>315</v>
      </c>
      <c r="I1409" s="408"/>
      <c r="J1409" s="61"/>
      <c r="K1409" s="61"/>
      <c r="L1409" s="61"/>
      <c r="M1409" s="61"/>
      <c r="N1409" s="61"/>
      <c r="O1409" s="61"/>
      <c r="P1409" s="6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</row>
    <row r="1410" spans="1:26" ht="14.25" hidden="1" customHeight="1" outlineLevel="1" x14ac:dyDescent="0.3">
      <c r="A1410" s="406">
        <f t="shared" si="54"/>
        <v>1</v>
      </c>
      <c r="B1410" s="406" t="s">
        <v>593</v>
      </c>
      <c r="C1410" s="406" t="str">
        <f t="shared" si="50"/>
        <v>Mão de obra para execução de base</v>
      </c>
      <c r="D1410" s="406" t="s">
        <v>1566</v>
      </c>
      <c r="E1410" s="407" t="e">
        <f>VLOOKUP(D1410,Insumos!$B$1:$C$15011,2,FALSE)</f>
        <v>#N/A</v>
      </c>
      <c r="F1410" s="406"/>
      <c r="G1410" s="417" t="e">
        <f>VLOOKUP(D1410,Insumos!$B$1:$D$15011,3,FALSE)</f>
        <v>#N/A</v>
      </c>
      <c r="H1410" s="415">
        <f>_xlfn.IFS(B1410="Serviço",SUMIFS($H1411:H$1539,$C1411:C$1539,$C1410),B1410="Insumo",F1410*G1410,B1410="Etapa","")</f>
        <v>5.08</v>
      </c>
      <c r="I1410" s="408" t="s">
        <v>167</v>
      </c>
      <c r="J1410" s="61"/>
      <c r="K1410" s="61"/>
      <c r="L1410" s="61"/>
      <c r="M1410" s="61"/>
      <c r="N1410" s="61"/>
      <c r="O1410" s="61"/>
      <c r="P1410" s="61"/>
      <c r="Q1410" s="61"/>
      <c r="R1410" s="61"/>
      <c r="S1410" s="61"/>
      <c r="T1410" s="61"/>
      <c r="U1410" s="61"/>
      <c r="V1410" s="61"/>
      <c r="W1410" s="61"/>
      <c r="X1410" s="61"/>
      <c r="Y1410" s="61"/>
      <c r="Z1410" s="61"/>
    </row>
    <row r="1411" spans="1:26" ht="14.25" hidden="1" customHeight="1" outlineLevel="2" x14ac:dyDescent="0.3">
      <c r="A1411" s="406">
        <f t="shared" si="54"/>
        <v>1</v>
      </c>
      <c r="B1411" s="406" t="s">
        <v>1385</v>
      </c>
      <c r="C1411" s="406" t="str">
        <f t="shared" si="50"/>
        <v>Mão de obra para execução de base</v>
      </c>
      <c r="D1411" s="406" t="s">
        <v>1079</v>
      </c>
      <c r="E1411" s="407" t="str">
        <f>VLOOKUP(D1411,Insumos!$B$1:$C$15011,2,FALSE)</f>
        <v>MÊS</v>
      </c>
      <c r="F1411" s="416">
        <v>1.8142857142857145E-4</v>
      </c>
      <c r="G1411" s="417">
        <f>VLOOKUP(D1411,Insumos!$B$1:$D$15011,3,FALSE)</f>
        <v>4000</v>
      </c>
      <c r="H1411" s="415">
        <f>_xlfn.IFS(B1411="Serviço",SUMIFS($H1412:H$1539,$C1412:C$1539,$C1411),B1411="Insumo",F1411*G1411,B1411="Etapa","")</f>
        <v>0.72571428571428576</v>
      </c>
      <c r="I1411" s="408"/>
      <c r="J1411" s="61"/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</row>
    <row r="1412" spans="1:26" ht="14.25" hidden="1" customHeight="1" outlineLevel="2" x14ac:dyDescent="0.3">
      <c r="A1412" s="406">
        <f t="shared" si="54"/>
        <v>1</v>
      </c>
      <c r="B1412" s="406" t="s">
        <v>1385</v>
      </c>
      <c r="C1412" s="406" t="str">
        <f t="shared" si="50"/>
        <v>Mão de obra para execução de base</v>
      </c>
      <c r="D1412" s="406" t="s">
        <v>1073</v>
      </c>
      <c r="E1412" s="407" t="str">
        <f>VLOOKUP(D1412,Insumos!$B$1:$C$15011,2,FALSE)</f>
        <v>MÊS</v>
      </c>
      <c r="F1412" s="416">
        <v>4.8380952380952383E-4</v>
      </c>
      <c r="G1412" s="417">
        <f>VLOOKUP(D1412,Insumos!$B$1:$D$15011,3,FALSE)</f>
        <v>1500</v>
      </c>
      <c r="H1412" s="415">
        <f>_xlfn.IFS(B1412="Serviço",SUMIFS($H1413:H$1539,$C1413:C$1539,$C1412),B1412="Insumo",F1412*G1412,B1412="Etapa","")</f>
        <v>0.72571428571428576</v>
      </c>
      <c r="I1412" s="408"/>
      <c r="J1412" s="61"/>
      <c r="K1412" s="61"/>
      <c r="L1412" s="61"/>
      <c r="M1412" s="61"/>
      <c r="N1412" s="61"/>
      <c r="O1412" s="61"/>
      <c r="P1412" s="61"/>
      <c r="Q1412" s="61"/>
      <c r="R1412" s="61"/>
      <c r="S1412" s="61"/>
      <c r="T1412" s="61"/>
      <c r="U1412" s="61"/>
      <c r="V1412" s="61"/>
      <c r="W1412" s="61"/>
      <c r="X1412" s="61"/>
      <c r="Y1412" s="61"/>
      <c r="Z1412" s="61"/>
    </row>
    <row r="1413" spans="1:26" ht="14.25" hidden="1" customHeight="1" outlineLevel="2" x14ac:dyDescent="0.3">
      <c r="A1413" s="406">
        <f t="shared" ref="A1413:A1438" si="55">COUNTIFS($D$2:$D$1438,D1413,$B$2:$B$1438,B1413)</f>
        <v>1</v>
      </c>
      <c r="B1413" s="406" t="s">
        <v>1385</v>
      </c>
      <c r="C1413" s="406" t="str">
        <f t="shared" si="50"/>
        <v>Mão de obra para execução de base</v>
      </c>
      <c r="D1413" s="406" t="s">
        <v>1082</v>
      </c>
      <c r="E1413" s="407" t="str">
        <f>VLOOKUP(D1413,Insumos!$B$1:$C$15011,2,FALSE)</f>
        <v>MÊS</v>
      </c>
      <c r="F1413" s="416">
        <v>3.628571428571429E-4</v>
      </c>
      <c r="G1413" s="417">
        <f>VLOOKUP(D1413,Insumos!$B$1:$D$15011,3,FALSE)</f>
        <v>2000</v>
      </c>
      <c r="H1413" s="415">
        <f>_xlfn.IFS(B1413="Serviço",SUMIFS($H1414:H$1539,$C1414:C$1539,$C1413),B1413="Insumo",F1413*G1413,B1413="Etapa","")</f>
        <v>0.72571428571428576</v>
      </c>
      <c r="I1413" s="408"/>
      <c r="J1413" s="61"/>
      <c r="K1413" s="61"/>
      <c r="L1413" s="61"/>
      <c r="M1413" s="61"/>
      <c r="N1413" s="61"/>
      <c r="O1413" s="61"/>
      <c r="P1413" s="61"/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</row>
    <row r="1414" spans="1:26" ht="14.25" hidden="1" customHeight="1" outlineLevel="2" x14ac:dyDescent="0.3">
      <c r="A1414" s="406">
        <f t="shared" si="55"/>
        <v>7</v>
      </c>
      <c r="B1414" s="406" t="s">
        <v>1385</v>
      </c>
      <c r="C1414" s="406" t="str">
        <f t="shared" si="50"/>
        <v>Mão de obra para execução de base</v>
      </c>
      <c r="D1414" s="406" t="s">
        <v>1203</v>
      </c>
      <c r="E1414" s="407" t="str">
        <f>VLOOKUP(D1414,Insumos!$B$1:$C$15011,2,FALSE)</f>
        <v>MÊS</v>
      </c>
      <c r="F1414" s="416">
        <v>2.10351966873706E-4</v>
      </c>
      <c r="G1414" s="417">
        <f>VLOOKUP(D1414,Insumos!$B$1:$D$15011,3,FALSE)</f>
        <v>3450</v>
      </c>
      <c r="H1414" s="415">
        <f>_xlfn.IFS(B1414="Serviço",SUMIFS($H1415:H$1539,$C1415:C$1539,$C1414),B1414="Insumo",F1414*G1414,B1414="Etapa","")</f>
        <v>0.72571428571428565</v>
      </c>
      <c r="I1414" s="408"/>
      <c r="J1414" s="61"/>
      <c r="K1414" s="61"/>
      <c r="L1414" s="61"/>
      <c r="M1414" s="61"/>
      <c r="N1414" s="61"/>
      <c r="O1414" s="61"/>
      <c r="P1414" s="6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</row>
    <row r="1415" spans="1:26" ht="14.25" hidden="1" customHeight="1" outlineLevel="2" x14ac:dyDescent="0.3">
      <c r="A1415" s="406">
        <f t="shared" si="55"/>
        <v>1</v>
      </c>
      <c r="B1415" s="406" t="s">
        <v>1385</v>
      </c>
      <c r="C1415" s="406" t="str">
        <f t="shared" si="50"/>
        <v>Mão de obra para execução de base</v>
      </c>
      <c r="D1415" s="406" t="s">
        <v>1205</v>
      </c>
      <c r="E1415" s="407" t="str">
        <f>VLOOKUP(D1415,Insumos!$B$1:$C$15011,2,FALSE)</f>
        <v>MÊS</v>
      </c>
      <c r="F1415" s="416">
        <v>2.4190476190476192E-4</v>
      </c>
      <c r="G1415" s="417">
        <f>VLOOKUP(D1415,Insumos!$B$1:$D$15011,3,FALSE)</f>
        <v>3000</v>
      </c>
      <c r="H1415" s="415">
        <f>_xlfn.IFS(B1415="Serviço",SUMIFS($H1416:H$1539,$C1416:C$1539,$C1415),B1415="Insumo",F1415*G1415,B1415="Etapa","")</f>
        <v>0.72571428571428576</v>
      </c>
      <c r="I1415" s="408"/>
      <c r="J1415" s="61"/>
      <c r="K1415" s="61"/>
      <c r="L1415" s="61"/>
      <c r="M1415" s="61"/>
      <c r="N1415" s="61"/>
      <c r="O1415" s="61"/>
      <c r="P1415" s="61"/>
      <c r="Q1415" s="61"/>
      <c r="R1415" s="61"/>
      <c r="S1415" s="61"/>
      <c r="T1415" s="61"/>
      <c r="U1415" s="61"/>
      <c r="V1415" s="61"/>
      <c r="W1415" s="61"/>
      <c r="X1415" s="61"/>
      <c r="Y1415" s="61"/>
      <c r="Z1415" s="61"/>
    </row>
    <row r="1416" spans="1:26" ht="14.25" hidden="1" customHeight="1" outlineLevel="2" x14ac:dyDescent="0.3">
      <c r="A1416" s="406">
        <f t="shared" si="55"/>
        <v>1</v>
      </c>
      <c r="B1416" s="406" t="s">
        <v>1385</v>
      </c>
      <c r="C1416" s="406" t="str">
        <f t="shared" si="50"/>
        <v>Mão de obra para execução de base</v>
      </c>
      <c r="D1416" s="406" t="s">
        <v>1206</v>
      </c>
      <c r="E1416" s="407" t="str">
        <f>VLOOKUP(D1416,Insumos!$B$1:$C$15011,2,FALSE)</f>
        <v>MÊS</v>
      </c>
      <c r="F1416" s="416">
        <v>3.0238095238095241E-4</v>
      </c>
      <c r="G1416" s="417">
        <f>VLOOKUP(D1416,Insumos!$B$1:$D$15011,3,FALSE)</f>
        <v>2400</v>
      </c>
      <c r="H1416" s="415">
        <f>_xlfn.IFS(B1416="Serviço",SUMIFS($H1417:H$1539,$C1417:C$1539,$C1416),B1416="Insumo",F1416*G1416,B1416="Etapa","")</f>
        <v>0.72571428571428576</v>
      </c>
      <c r="I1416" s="408"/>
      <c r="J1416" s="61"/>
      <c r="K1416" s="61"/>
      <c r="L1416" s="61"/>
      <c r="M1416" s="61"/>
      <c r="N1416" s="61"/>
      <c r="O1416" s="61"/>
      <c r="P1416" s="61"/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</row>
    <row r="1417" spans="1:26" ht="14.25" hidden="1" customHeight="1" outlineLevel="2" x14ac:dyDescent="0.3">
      <c r="A1417" s="406">
        <f t="shared" si="55"/>
        <v>1</v>
      </c>
      <c r="B1417" s="406" t="s">
        <v>1385</v>
      </c>
      <c r="C1417" s="406" t="str">
        <f t="shared" si="50"/>
        <v>Mão de obra para execução de base</v>
      </c>
      <c r="D1417" s="406" t="s">
        <v>1199</v>
      </c>
      <c r="E1417" s="407" t="str">
        <f>VLOOKUP(D1417,Insumos!$B$1:$C$15011,2,FALSE)</f>
        <v>MÊS</v>
      </c>
      <c r="F1417" s="416">
        <v>1.1164835164835164E-4</v>
      </c>
      <c r="G1417" s="417">
        <f>VLOOKUP(D1417,Insumos!$B$1:$D$15011,3,FALSE)</f>
        <v>6500</v>
      </c>
      <c r="H1417" s="415">
        <f>_xlfn.IFS(B1417="Serviço",SUMIFS($H1418:H$1539,$C1418:C$1539,$C1417),B1417="Insumo",F1417*G1417,B1417="Etapa","")</f>
        <v>0.72571428571428565</v>
      </c>
      <c r="I1417" s="408"/>
      <c r="J1417" s="61"/>
      <c r="K1417" s="61"/>
      <c r="L1417" s="61"/>
      <c r="M1417" s="61"/>
      <c r="N1417" s="61"/>
      <c r="O1417" s="61"/>
      <c r="P1417" s="61"/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</row>
    <row r="1418" spans="1:26" ht="14.25" hidden="1" customHeight="1" outlineLevel="1" x14ac:dyDescent="0.3">
      <c r="A1418" s="406">
        <f t="shared" si="55"/>
        <v>1</v>
      </c>
      <c r="B1418" s="406" t="s">
        <v>593</v>
      </c>
      <c r="C1418" s="406" t="str">
        <f t="shared" si="50"/>
        <v>Pavimentação em Intertravado 10x20x06cm, Para vias, Calçadas e entrada das casas</v>
      </c>
      <c r="D1418" s="406" t="s">
        <v>1567</v>
      </c>
      <c r="E1418" s="407" t="e">
        <f>VLOOKUP(D1418,Insumos!$B$1:$C$15011,2,FALSE)</f>
        <v>#N/A</v>
      </c>
      <c r="F1418" s="406"/>
      <c r="G1418" s="417" t="e">
        <f>VLOOKUP(D1418,Insumos!$B$1:$D$15011,3,FALSE)</f>
        <v>#N/A</v>
      </c>
      <c r="H1418" s="415">
        <f>_xlfn.IFS(B1418="Serviço",SUMIFS($H1419:H$1539,$C1419:C$1539,$C1418),B1418="Insumo",F1418*G1418,B1418="Etapa","")</f>
        <v>108.69500000000001</v>
      </c>
      <c r="I1418" s="408" t="s">
        <v>167</v>
      </c>
      <c r="J1418" s="61"/>
      <c r="K1418" s="61"/>
      <c r="L1418" s="61"/>
      <c r="M1418" s="61"/>
      <c r="N1418" s="61"/>
      <c r="O1418" s="61"/>
      <c r="P1418" s="61"/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</row>
    <row r="1419" spans="1:26" ht="14.25" hidden="1" customHeight="1" outlineLevel="2" x14ac:dyDescent="0.3">
      <c r="A1419" s="406">
        <f t="shared" si="55"/>
        <v>1</v>
      </c>
      <c r="B1419" s="406" t="s">
        <v>1385</v>
      </c>
      <c r="C1419" s="406" t="str">
        <f t="shared" si="50"/>
        <v>Pavimentação em Intertravado 10x20x06cm, Para vias, Calçadas e entrada das casas</v>
      </c>
      <c r="D1419" s="406" t="s">
        <v>1000</v>
      </c>
      <c r="E1419" s="407" t="str">
        <f>VLOOKUP(D1419,Insumos!$B$1:$C$15011,2,FALSE)</f>
        <v>M2</v>
      </c>
      <c r="F1419" s="416">
        <v>1.05</v>
      </c>
      <c r="G1419" s="417">
        <f>VLOOKUP(D1419,Insumos!$B$1:$D$15011,3,FALSE)</f>
        <v>75.900000000000006</v>
      </c>
      <c r="H1419" s="415">
        <f>_xlfn.IFS(B1419="Serviço",SUMIFS($H1420:H$1539,$C1420:C$1539,$C1419),B1419="Insumo",F1419*G1419,B1419="Etapa","")</f>
        <v>79.695000000000007</v>
      </c>
      <c r="I1419" s="408"/>
      <c r="J1419" s="61"/>
      <c r="K1419" s="61"/>
      <c r="L1419" s="61"/>
      <c r="M1419" s="61"/>
      <c r="N1419" s="61"/>
      <c r="O1419" s="61"/>
      <c r="P1419" s="61"/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</row>
    <row r="1420" spans="1:26" ht="14.25" hidden="1" customHeight="1" outlineLevel="2" x14ac:dyDescent="0.3">
      <c r="A1420" s="406">
        <f t="shared" si="55"/>
        <v>1</v>
      </c>
      <c r="B1420" s="406" t="s">
        <v>1385</v>
      </c>
      <c r="C1420" s="406" t="str">
        <f t="shared" si="50"/>
        <v>Pavimentação em Intertravado 10x20x06cm, Para vias, Calçadas e entrada das casas</v>
      </c>
      <c r="D1420" s="406" t="s">
        <v>1239</v>
      </c>
      <c r="E1420" s="407" t="str">
        <f>VLOOKUP(D1420,Insumos!$B$1:$C$15011,2,FALSE)</f>
        <v>M3</v>
      </c>
      <c r="F1420" s="416">
        <v>0.09</v>
      </c>
      <c r="G1420" s="417">
        <f>VLOOKUP(D1420,Insumos!$B$1:$D$15011,3,FALSE)</f>
        <v>300</v>
      </c>
      <c r="H1420" s="415">
        <f>_xlfn.IFS(B1420="Serviço",SUMIFS($H1421:H$1539,$C1421:C$1539,$C1420),B1420="Insumo",F1420*G1420,B1420="Etapa","")</f>
        <v>27</v>
      </c>
      <c r="I1420" s="408"/>
      <c r="J1420" s="61"/>
      <c r="K1420" s="61"/>
      <c r="L1420" s="61"/>
      <c r="M1420" s="61"/>
      <c r="N1420" s="61"/>
      <c r="O1420" s="61"/>
      <c r="P1420" s="61"/>
      <c r="Q1420" s="61"/>
      <c r="R1420" s="61"/>
      <c r="S1420" s="61"/>
      <c r="T1420" s="61"/>
      <c r="U1420" s="61"/>
      <c r="V1420" s="61"/>
      <c r="W1420" s="61"/>
      <c r="X1420" s="61"/>
      <c r="Y1420" s="61"/>
      <c r="Z1420" s="61"/>
    </row>
    <row r="1421" spans="1:26" ht="14.25" hidden="1" customHeight="1" outlineLevel="2" x14ac:dyDescent="0.3">
      <c r="A1421" s="406">
        <f t="shared" si="55"/>
        <v>1</v>
      </c>
      <c r="B1421" s="406" t="s">
        <v>1385</v>
      </c>
      <c r="C1421" s="406" t="str">
        <f t="shared" si="50"/>
        <v>Pavimentação em Intertravado 10x20x06cm, Para vias, Calçadas e entrada das casas</v>
      </c>
      <c r="D1421" s="406" t="s">
        <v>1231</v>
      </c>
      <c r="E1421" s="407" t="str">
        <f>VLOOKUP(D1421,Insumos!$B$1:$C$15011,2,FALSE)</f>
        <v>M3</v>
      </c>
      <c r="F1421" s="416">
        <v>0.01</v>
      </c>
      <c r="G1421" s="417">
        <f>VLOOKUP(D1421,Insumos!$B$1:$D$15011,3,FALSE)</f>
        <v>200</v>
      </c>
      <c r="H1421" s="415">
        <f>_xlfn.IFS(B1421="Serviço",SUMIFS($H1422:H$1539,$C1422:C$1539,$C1421),B1421="Insumo",F1421*G1421,B1421="Etapa","")</f>
        <v>2</v>
      </c>
      <c r="I1421" s="408"/>
      <c r="J1421" s="61"/>
      <c r="K1421" s="61"/>
      <c r="L1421" s="61"/>
      <c r="M1421" s="61"/>
      <c r="N1421" s="61"/>
      <c r="O1421" s="61"/>
      <c r="P1421" s="61"/>
      <c r="Q1421" s="61"/>
      <c r="R1421" s="61"/>
      <c r="S1421" s="61"/>
      <c r="T1421" s="61"/>
      <c r="U1421" s="61"/>
      <c r="V1421" s="61"/>
      <c r="W1421" s="61"/>
      <c r="X1421" s="61"/>
      <c r="Y1421" s="61"/>
      <c r="Z1421" s="61"/>
    </row>
    <row r="1422" spans="1:26" ht="14.25" hidden="1" customHeight="1" outlineLevel="1" x14ac:dyDescent="0.3">
      <c r="A1422" s="406">
        <f t="shared" si="55"/>
        <v>1</v>
      </c>
      <c r="B1422" s="406" t="s">
        <v>593</v>
      </c>
      <c r="C1422" s="406" t="str">
        <f t="shared" si="50"/>
        <v>Mão de Obra Instalação Pavimentação em Intertravado</v>
      </c>
      <c r="D1422" s="406" t="s">
        <v>1568</v>
      </c>
      <c r="E1422" s="407" t="e">
        <f>VLOOKUP(D1422,Insumos!$B$1:$C$15011,2,FALSE)</f>
        <v>#N/A</v>
      </c>
      <c r="F1422" s="406"/>
      <c r="G1422" s="417" t="e">
        <f>VLOOKUP(D1422,Insumos!$B$1:$D$15011,3,FALSE)</f>
        <v>#N/A</v>
      </c>
      <c r="H1422" s="415">
        <f>_xlfn.IFS(B1422="Serviço",SUMIFS($H1423:H$1539,$C1423:C$1539,$C1422),B1422="Insumo",F1422*G1422,B1422="Etapa","")</f>
        <v>50</v>
      </c>
      <c r="I1422" s="408" t="s">
        <v>167</v>
      </c>
      <c r="J1422" s="61"/>
      <c r="K1422" s="61"/>
      <c r="L1422" s="61"/>
      <c r="M1422" s="61"/>
      <c r="N1422" s="61"/>
      <c r="O1422" s="61"/>
      <c r="P1422" s="61"/>
      <c r="Q1422" s="61"/>
      <c r="R1422" s="61"/>
      <c r="S1422" s="61"/>
      <c r="T1422" s="61"/>
      <c r="U1422" s="61"/>
      <c r="V1422" s="61"/>
      <c r="W1422" s="61"/>
      <c r="X1422" s="61"/>
      <c r="Y1422" s="61"/>
      <c r="Z1422" s="61"/>
    </row>
    <row r="1423" spans="1:26" ht="14.25" hidden="1" customHeight="1" outlineLevel="2" x14ac:dyDescent="0.3">
      <c r="A1423" s="406">
        <f t="shared" si="55"/>
        <v>1</v>
      </c>
      <c r="B1423" s="406" t="s">
        <v>1385</v>
      </c>
      <c r="C1423" s="406" t="str">
        <f t="shared" si="50"/>
        <v>Mão de Obra Instalação Pavimentação em Intertravado</v>
      </c>
      <c r="D1423" s="406" t="s">
        <v>1353</v>
      </c>
      <c r="E1423" s="407" t="str">
        <f>VLOOKUP(D1423,Insumos!$B$1:$C$15011,2,FALSE)</f>
        <v>M2</v>
      </c>
      <c r="F1423" s="416">
        <v>1</v>
      </c>
      <c r="G1423" s="417">
        <f>VLOOKUP(D1423,Insumos!$B$1:$D$15011,3,FALSE)</f>
        <v>50</v>
      </c>
      <c r="H1423" s="415">
        <f>_xlfn.IFS(B1423="Serviço",SUMIFS($H1424:H$1539,$C1424:C$1539,$C1423),B1423="Insumo",F1423*G1423,B1423="Etapa","")</f>
        <v>50</v>
      </c>
      <c r="I1423" s="408"/>
      <c r="J1423" s="61"/>
      <c r="K1423" s="61"/>
      <c r="L1423" s="61"/>
      <c r="M1423" s="61"/>
      <c r="N1423" s="61"/>
      <c r="O1423" s="61"/>
      <c r="P1423" s="61"/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</row>
    <row r="1424" spans="1:26" ht="14.25" hidden="1" customHeight="1" outlineLevel="1" x14ac:dyDescent="0.3">
      <c r="A1424" s="406">
        <f t="shared" si="55"/>
        <v>1</v>
      </c>
      <c r="B1424" s="406" t="s">
        <v>593</v>
      </c>
      <c r="C1424" s="406" t="str">
        <f t="shared" si="50"/>
        <v>Pinturas das faixas de Pedestres</v>
      </c>
      <c r="D1424" s="406" t="s">
        <v>1569</v>
      </c>
      <c r="E1424" s="407" t="e">
        <f>VLOOKUP(D1424,Insumos!$B$1:$C$15011,2,FALSE)</f>
        <v>#N/A</v>
      </c>
      <c r="F1424" s="406"/>
      <c r="G1424" s="417" t="e">
        <f>VLOOKUP(D1424,Insumos!$B$1:$D$15011,3,FALSE)</f>
        <v>#N/A</v>
      </c>
      <c r="H1424" s="415">
        <f>_xlfn.IFS(B1424="Serviço",SUMIFS($H1425:H$1539,$C1425:C$1539,$C1424),B1424="Insumo",F1424*G1424,B1424="Etapa","")</f>
        <v>21.117650000000001</v>
      </c>
      <c r="I1424" s="408" t="s">
        <v>167</v>
      </c>
      <c r="J1424" s="61"/>
      <c r="K1424" s="61"/>
      <c r="L1424" s="61"/>
      <c r="M1424" s="61"/>
      <c r="N1424" s="61"/>
      <c r="O1424" s="61"/>
      <c r="P1424" s="61"/>
      <c r="Q1424" s="61"/>
      <c r="R1424" s="61"/>
      <c r="S1424" s="61"/>
      <c r="T1424" s="61"/>
      <c r="U1424" s="61"/>
      <c r="V1424" s="61"/>
      <c r="W1424" s="61"/>
      <c r="X1424" s="61"/>
      <c r="Y1424" s="61"/>
      <c r="Z1424" s="61"/>
    </row>
    <row r="1425" spans="1:26" ht="14.25" hidden="1" customHeight="1" outlineLevel="2" x14ac:dyDescent="0.3">
      <c r="A1425" s="406">
        <f t="shared" si="55"/>
        <v>4</v>
      </c>
      <c r="B1425" s="406" t="s">
        <v>1385</v>
      </c>
      <c r="C1425" s="406" t="str">
        <f t="shared" si="50"/>
        <v>Pinturas das faixas de Pedestres</v>
      </c>
      <c r="D1425" s="406" t="s">
        <v>1357</v>
      </c>
      <c r="E1425" s="407" t="str">
        <f>VLOOKUP(D1425,Insumos!$B$1:$C$15011,2,FALSE)</f>
        <v>L</v>
      </c>
      <c r="F1425" s="416">
        <v>2.1000000000000001E-2</v>
      </c>
      <c r="G1425" s="417">
        <f>VLOOKUP(D1425,Insumos!$B$1:$D$15011,3,FALSE)</f>
        <v>21.99</v>
      </c>
      <c r="H1425" s="415">
        <f>_xlfn.IFS(B1425="Serviço",SUMIFS($H1426:H$1539,$C1426:C$1539,$C1425),B1425="Insumo",F1425*G1425,B1425="Etapa","")</f>
        <v>0.46178999999999998</v>
      </c>
      <c r="I1425" s="408"/>
      <c r="J1425" s="61"/>
      <c r="K1425" s="61"/>
      <c r="L1425" s="61"/>
      <c r="M1425" s="61"/>
      <c r="N1425" s="61"/>
      <c r="O1425" s="61"/>
      <c r="P1425" s="61"/>
      <c r="Q1425" s="61"/>
      <c r="R1425" s="61"/>
      <c r="S1425" s="61"/>
      <c r="T1425" s="61"/>
      <c r="U1425" s="61"/>
      <c r="V1425" s="61"/>
      <c r="W1425" s="61"/>
      <c r="X1425" s="61"/>
      <c r="Y1425" s="61"/>
      <c r="Z1425" s="61"/>
    </row>
    <row r="1426" spans="1:26" ht="14.25" hidden="1" customHeight="1" outlineLevel="2" x14ac:dyDescent="0.3">
      <c r="A1426" s="406">
        <f t="shared" si="55"/>
        <v>2</v>
      </c>
      <c r="B1426" s="406" t="s">
        <v>1385</v>
      </c>
      <c r="C1426" s="406" t="str">
        <f t="shared" si="50"/>
        <v>Pinturas das faixas de Pedestres</v>
      </c>
      <c r="D1426" s="406" t="s">
        <v>1375</v>
      </c>
      <c r="E1426" s="407" t="str">
        <f>VLOOKUP(D1426,Insumos!$B$1:$C$15011,2,FALSE)</f>
        <v>L</v>
      </c>
      <c r="F1426" s="416">
        <v>0.42699999999999999</v>
      </c>
      <c r="G1426" s="417">
        <f>VLOOKUP(D1426,Insumos!$B$1:$D$15011,3,FALSE)</f>
        <v>35.42</v>
      </c>
      <c r="H1426" s="415">
        <f>_xlfn.IFS(B1426="Serviço",SUMIFS($H1427:H$1539,$C1427:C$1539,$C1426),B1426="Insumo",F1426*G1426,B1426="Etapa","")</f>
        <v>15.12434</v>
      </c>
      <c r="I1426" s="408"/>
      <c r="J1426" s="61"/>
      <c r="K1426" s="61"/>
      <c r="L1426" s="61"/>
      <c r="M1426" s="61"/>
      <c r="N1426" s="61"/>
      <c r="O1426" s="61"/>
      <c r="P1426" s="61"/>
      <c r="Q1426" s="61"/>
      <c r="R1426" s="61"/>
      <c r="S1426" s="61"/>
      <c r="T1426" s="61"/>
      <c r="U1426" s="61"/>
      <c r="V1426" s="61"/>
      <c r="W1426" s="61"/>
      <c r="X1426" s="61"/>
      <c r="Y1426" s="61"/>
      <c r="Z1426" s="61"/>
    </row>
    <row r="1427" spans="1:26" ht="14.25" hidden="1" customHeight="1" outlineLevel="2" x14ac:dyDescent="0.3">
      <c r="A1427" s="406">
        <f t="shared" si="55"/>
        <v>5</v>
      </c>
      <c r="B1427" s="406" t="s">
        <v>1385</v>
      </c>
      <c r="C1427" s="406" t="str">
        <f t="shared" si="50"/>
        <v>Pinturas das faixas de Pedestres</v>
      </c>
      <c r="D1427" s="406" t="s">
        <v>1223</v>
      </c>
      <c r="E1427" s="407" t="str">
        <f>VLOOKUP(D1427,Insumos!$B$1:$C$15011,2,FALSE)</f>
        <v>UN</v>
      </c>
      <c r="F1427" s="416">
        <v>1.2E-2</v>
      </c>
      <c r="G1427" s="417">
        <f>VLOOKUP(D1427,Insumos!$B$1:$D$15011,3,FALSE)</f>
        <v>11.26</v>
      </c>
      <c r="H1427" s="415">
        <f>_xlfn.IFS(B1427="Serviço",SUMIFS($H1428:H$1539,$C1428:C$1539,$C1427),B1427="Insumo",F1427*G1427,B1427="Etapa","")</f>
        <v>0.13511999999999999</v>
      </c>
      <c r="I1427" s="408"/>
      <c r="J1427" s="61"/>
      <c r="K1427" s="61"/>
      <c r="L1427" s="61"/>
      <c r="M1427" s="61"/>
      <c r="N1427" s="61"/>
      <c r="O1427" s="61"/>
      <c r="P1427" s="6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</row>
    <row r="1428" spans="1:26" ht="14.25" hidden="1" customHeight="1" outlineLevel="2" x14ac:dyDescent="0.3">
      <c r="A1428" s="406">
        <f t="shared" si="55"/>
        <v>2</v>
      </c>
      <c r="B1428" s="406" t="s">
        <v>1385</v>
      </c>
      <c r="C1428" s="406" t="str">
        <f t="shared" si="50"/>
        <v>Pinturas das faixas de Pedestres</v>
      </c>
      <c r="D1428" s="406" t="s">
        <v>1364</v>
      </c>
      <c r="E1428" s="407" t="str">
        <f>VLOOKUP(D1428,Insumos!$B$1:$C$15011,2,FALSE)</f>
        <v>KG</v>
      </c>
      <c r="F1428" s="416">
        <v>0.25</v>
      </c>
      <c r="G1428" s="417">
        <f>VLOOKUP(D1428,Insumos!$B$1:$D$15011,3,FALSE)</f>
        <v>14.99</v>
      </c>
      <c r="H1428" s="415">
        <f>_xlfn.IFS(B1428="Serviço",SUMIFS($H1429:H$1539,$C1429:C$1539,$C1428),B1428="Insumo",F1428*G1428,B1428="Etapa","")</f>
        <v>3.7475000000000001</v>
      </c>
      <c r="I1428" s="408"/>
      <c r="J1428" s="61"/>
      <c r="K1428" s="61"/>
      <c r="L1428" s="61"/>
      <c r="M1428" s="61"/>
      <c r="N1428" s="61"/>
      <c r="O1428" s="61"/>
      <c r="P1428" s="61"/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</row>
    <row r="1429" spans="1:26" ht="14.25" hidden="1" customHeight="1" outlineLevel="2" x14ac:dyDescent="0.3">
      <c r="A1429" s="406">
        <f t="shared" si="55"/>
        <v>2</v>
      </c>
      <c r="B1429" s="406" t="s">
        <v>1385</v>
      </c>
      <c r="C1429" s="406" t="str">
        <f t="shared" si="50"/>
        <v>Pinturas das faixas de Pedestres</v>
      </c>
      <c r="D1429" s="406" t="s">
        <v>1363</v>
      </c>
      <c r="E1429" s="407" t="str">
        <f>VLOOKUP(D1429,Insumos!$B$1:$C$15011,2,FALSE)</f>
        <v>KG</v>
      </c>
      <c r="F1429" s="416">
        <v>0.11</v>
      </c>
      <c r="G1429" s="417">
        <f>VLOOKUP(D1429,Insumos!$B$1:$D$15011,3,FALSE)</f>
        <v>14.99</v>
      </c>
      <c r="H1429" s="415">
        <f>_xlfn.IFS(B1429="Serviço",SUMIFS($H1430:H$1539,$C1430:C$1539,$C1429),B1429="Insumo",F1429*G1429,B1429="Etapa","")</f>
        <v>1.6489</v>
      </c>
      <c r="I1429" s="408"/>
      <c r="J1429" s="61"/>
      <c r="K1429" s="61"/>
      <c r="L1429" s="61"/>
      <c r="M1429" s="61"/>
      <c r="N1429" s="61"/>
      <c r="O1429" s="61"/>
      <c r="P1429" s="61"/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</row>
    <row r="1430" spans="1:26" ht="14.25" hidden="1" customHeight="1" outlineLevel="1" x14ac:dyDescent="0.3">
      <c r="A1430" s="406">
        <f t="shared" si="55"/>
        <v>1</v>
      </c>
      <c r="B1430" s="406" t="s">
        <v>593</v>
      </c>
      <c r="C1430" s="406" t="str">
        <f t="shared" si="50"/>
        <v xml:space="preserve">Pinturas das vias com tinta acrilica </v>
      </c>
      <c r="D1430" s="406" t="s">
        <v>1570</v>
      </c>
      <c r="E1430" s="407" t="e">
        <f>VLOOKUP(D1430,Insumos!$B$1:$C$15011,2,FALSE)</f>
        <v>#N/A</v>
      </c>
      <c r="F1430" s="406"/>
      <c r="G1430" s="417" t="e">
        <f>VLOOKUP(D1430,Insumos!$B$1:$D$15011,3,FALSE)</f>
        <v>#N/A</v>
      </c>
      <c r="H1430" s="415">
        <f>_xlfn.IFS(B1430="Serviço",SUMIFS($H1431:H$1539,$C1431:C$1539,$C1430),B1430="Insumo",F1430*G1430,B1430="Etapa","")</f>
        <v>2.1066799999999999</v>
      </c>
      <c r="I1430" s="408" t="s">
        <v>167</v>
      </c>
      <c r="J1430" s="61"/>
      <c r="K1430" s="61"/>
      <c r="L1430" s="61"/>
      <c r="M1430" s="61"/>
      <c r="N1430" s="61"/>
      <c r="O1430" s="61"/>
      <c r="P1430" s="61"/>
      <c r="Q1430" s="61"/>
      <c r="R1430" s="61"/>
      <c r="S1430" s="61"/>
      <c r="T1430" s="61"/>
      <c r="U1430" s="61"/>
      <c r="V1430" s="61"/>
      <c r="W1430" s="61"/>
      <c r="X1430" s="61"/>
      <c r="Y1430" s="61"/>
      <c r="Z1430" s="61"/>
    </row>
    <row r="1431" spans="1:26" ht="14.25" hidden="1" customHeight="1" outlineLevel="2" x14ac:dyDescent="0.3">
      <c r="A1431" s="406">
        <f t="shared" si="55"/>
        <v>4</v>
      </c>
      <c r="B1431" s="406" t="s">
        <v>1385</v>
      </c>
      <c r="C1431" s="406" t="str">
        <f t="shared" si="50"/>
        <v xml:space="preserve">Pinturas das vias com tinta acrilica </v>
      </c>
      <c r="D1431" s="406" t="s">
        <v>1357</v>
      </c>
      <c r="E1431" s="407" t="str">
        <f>VLOOKUP(D1431,Insumos!$B$1:$C$15011,2,FALSE)</f>
        <v>L</v>
      </c>
      <c r="F1431" s="416">
        <v>2E-3</v>
      </c>
      <c r="G1431" s="417">
        <f>VLOOKUP(D1431,Insumos!$B$1:$D$15011,3,FALSE)</f>
        <v>21.99</v>
      </c>
      <c r="H1431" s="415">
        <f>_xlfn.IFS(B1431="Serviço",SUMIFS($H1432:H$1539,$C1432:C$1539,$C1431),B1431="Insumo",F1431*G1431,B1431="Etapa","")</f>
        <v>4.3979999999999998E-2</v>
      </c>
      <c r="I1431" s="408"/>
      <c r="J1431" s="61"/>
      <c r="K1431" s="61"/>
      <c r="L1431" s="61"/>
      <c r="M1431" s="61"/>
      <c r="N1431" s="61"/>
      <c r="O1431" s="61"/>
      <c r="P1431" s="61"/>
      <c r="Q1431" s="61"/>
      <c r="R1431" s="61"/>
      <c r="S1431" s="61"/>
      <c r="T1431" s="61"/>
      <c r="U1431" s="61"/>
      <c r="V1431" s="61"/>
      <c r="W1431" s="61"/>
      <c r="X1431" s="61"/>
      <c r="Y1431" s="61"/>
      <c r="Z1431" s="61"/>
    </row>
    <row r="1432" spans="1:26" ht="14.25" hidden="1" customHeight="1" outlineLevel="2" x14ac:dyDescent="0.3">
      <c r="A1432" s="406">
        <f t="shared" si="55"/>
        <v>2</v>
      </c>
      <c r="B1432" s="406" t="s">
        <v>1385</v>
      </c>
      <c r="C1432" s="406" t="str">
        <f t="shared" si="50"/>
        <v xml:space="preserve">Pinturas das vias com tinta acrilica </v>
      </c>
      <c r="D1432" s="406" t="s">
        <v>1375</v>
      </c>
      <c r="E1432" s="407" t="str">
        <f>VLOOKUP(D1432,Insumos!$B$1:$C$15011,2,FALSE)</f>
        <v>L</v>
      </c>
      <c r="F1432" s="416">
        <v>4.2999999999999997E-2</v>
      </c>
      <c r="G1432" s="417">
        <f>VLOOKUP(D1432,Insumos!$B$1:$D$15011,3,FALSE)</f>
        <v>35.42</v>
      </c>
      <c r="H1432" s="415">
        <f>_xlfn.IFS(B1432="Serviço",SUMIFS($H1433:H$1539,$C1433:C$1539,$C1432),B1432="Insumo",F1432*G1432,B1432="Etapa","")</f>
        <v>1.5230599999999999</v>
      </c>
      <c r="I1432" s="408"/>
      <c r="J1432" s="61"/>
      <c r="K1432" s="61"/>
      <c r="L1432" s="61"/>
      <c r="M1432" s="61"/>
      <c r="N1432" s="61"/>
      <c r="O1432" s="61"/>
      <c r="P1432" s="61"/>
      <c r="Q1432" s="61"/>
      <c r="R1432" s="61"/>
      <c r="S1432" s="61"/>
      <c r="T1432" s="61"/>
      <c r="U1432" s="61"/>
      <c r="V1432" s="61"/>
      <c r="W1432" s="61"/>
      <c r="X1432" s="61"/>
      <c r="Y1432" s="61"/>
      <c r="Z1432" s="61"/>
    </row>
    <row r="1433" spans="1:26" ht="14.25" hidden="1" customHeight="1" outlineLevel="2" x14ac:dyDescent="0.3">
      <c r="A1433" s="406">
        <f t="shared" si="55"/>
        <v>2</v>
      </c>
      <c r="B1433" s="406" t="s">
        <v>1385</v>
      </c>
      <c r="C1433" s="406" t="str">
        <f t="shared" si="50"/>
        <v xml:space="preserve">Pinturas das vias com tinta acrilica </v>
      </c>
      <c r="D1433" s="406" t="s">
        <v>1364</v>
      </c>
      <c r="E1433" s="407" t="str">
        <f>VLOOKUP(D1433,Insumos!$B$1:$C$15011,2,FALSE)</f>
        <v>KG</v>
      </c>
      <c r="F1433" s="416">
        <v>2.5000000000000001E-2</v>
      </c>
      <c r="G1433" s="417">
        <f>VLOOKUP(D1433,Insumos!$B$1:$D$15011,3,FALSE)</f>
        <v>14.99</v>
      </c>
      <c r="H1433" s="415">
        <f>_xlfn.IFS(B1433="Serviço",SUMIFS($H1434:H$1539,$C1434:C$1539,$C1433),B1433="Insumo",F1433*G1433,B1433="Etapa","")</f>
        <v>0.37475000000000003</v>
      </c>
      <c r="I1433" s="408"/>
      <c r="J1433" s="61"/>
      <c r="K1433" s="61"/>
      <c r="L1433" s="61"/>
      <c r="M1433" s="61"/>
      <c r="N1433" s="61"/>
      <c r="O1433" s="61"/>
      <c r="P1433" s="61"/>
      <c r="Q1433" s="61"/>
      <c r="R1433" s="61"/>
      <c r="S1433" s="61"/>
      <c r="T1433" s="61"/>
      <c r="U1433" s="61"/>
      <c r="V1433" s="61"/>
      <c r="W1433" s="61"/>
      <c r="X1433" s="61"/>
      <c r="Y1433" s="61"/>
      <c r="Z1433" s="61"/>
    </row>
    <row r="1434" spans="1:26" ht="14.25" hidden="1" customHeight="1" outlineLevel="2" x14ac:dyDescent="0.3">
      <c r="A1434" s="406">
        <f t="shared" si="55"/>
        <v>2</v>
      </c>
      <c r="B1434" s="406" t="s">
        <v>1385</v>
      </c>
      <c r="C1434" s="406" t="str">
        <f t="shared" si="50"/>
        <v xml:space="preserve">Pinturas das vias com tinta acrilica </v>
      </c>
      <c r="D1434" s="406" t="s">
        <v>1363</v>
      </c>
      <c r="E1434" s="407" t="str">
        <f>VLOOKUP(D1434,Insumos!$B$1:$C$15011,2,FALSE)</f>
        <v>KG</v>
      </c>
      <c r="F1434" s="416">
        <v>1.0999999999999999E-2</v>
      </c>
      <c r="G1434" s="417">
        <f>VLOOKUP(D1434,Insumos!$B$1:$D$15011,3,FALSE)</f>
        <v>14.99</v>
      </c>
      <c r="H1434" s="415">
        <f>_xlfn.IFS(B1434="Serviço",SUMIFS($H1435:H$1539,$C1435:C$1539,$C1434),B1434="Insumo",F1434*G1434,B1434="Etapa","")</f>
        <v>0.16488999999999998</v>
      </c>
      <c r="I1434" s="408"/>
      <c r="J1434" s="61"/>
      <c r="K1434" s="61"/>
      <c r="L1434" s="61"/>
      <c r="M1434" s="61"/>
      <c r="N1434" s="61"/>
      <c r="O1434" s="61"/>
      <c r="P1434" s="61"/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</row>
    <row r="1435" spans="1:26" ht="14.25" hidden="1" customHeight="1" outlineLevel="1" x14ac:dyDescent="0.3">
      <c r="A1435" s="406">
        <f t="shared" si="55"/>
        <v>1</v>
      </c>
      <c r="B1435" s="406" t="s">
        <v>593</v>
      </c>
      <c r="C1435" s="406" t="str">
        <f t="shared" si="50"/>
        <v>Mão de Obra Pinturas das faixas de Pedestres</v>
      </c>
      <c r="D1435" s="406" t="s">
        <v>1342</v>
      </c>
      <c r="E1435" s="407" t="str">
        <f>VLOOKUP(D1435,Insumos!$B$1:$C$15011,2,FALSE)</f>
        <v>M2</v>
      </c>
      <c r="F1435" s="406"/>
      <c r="G1435" s="417">
        <f>VLOOKUP(D1435,Insumos!$B$1:$D$15011,3,FALSE)</f>
        <v>20</v>
      </c>
      <c r="H1435" s="415">
        <f>_xlfn.IFS(B1435="Serviço",SUMIFS($H1436:H$1539,$C1436:C$1539,$C1435),B1435="Insumo",F1435*G1435,B1435="Etapa","")</f>
        <v>20</v>
      </c>
      <c r="I1435" s="408" t="s">
        <v>167</v>
      </c>
      <c r="J1435" s="61"/>
      <c r="K1435" s="61"/>
      <c r="L1435" s="61"/>
      <c r="M1435" s="61"/>
      <c r="N1435" s="61"/>
      <c r="O1435" s="61"/>
      <c r="P1435" s="61"/>
      <c r="Q1435" s="61"/>
      <c r="R1435" s="61"/>
      <c r="S1435" s="61"/>
      <c r="T1435" s="61"/>
      <c r="U1435" s="61"/>
      <c r="V1435" s="61"/>
      <c r="W1435" s="61"/>
      <c r="X1435" s="61"/>
      <c r="Y1435" s="61"/>
      <c r="Z1435" s="61"/>
    </row>
    <row r="1436" spans="1:26" ht="14.25" hidden="1" customHeight="1" outlineLevel="2" x14ac:dyDescent="0.3">
      <c r="A1436" s="406">
        <f t="shared" si="55"/>
        <v>1</v>
      </c>
      <c r="B1436" s="406" t="s">
        <v>1385</v>
      </c>
      <c r="C1436" s="406" t="str">
        <f t="shared" si="50"/>
        <v>Mão de Obra Pinturas das faixas de Pedestres</v>
      </c>
      <c r="D1436" s="406" t="s">
        <v>1342</v>
      </c>
      <c r="E1436" s="407" t="str">
        <f>VLOOKUP(D1436,Insumos!$B$1:$C$15011,2,FALSE)</f>
        <v>M2</v>
      </c>
      <c r="F1436" s="416">
        <v>1</v>
      </c>
      <c r="G1436" s="417">
        <f>VLOOKUP(D1436,Insumos!$B$1:$D$15011,3,FALSE)</f>
        <v>20</v>
      </c>
      <c r="H1436" s="415">
        <f>_xlfn.IFS(B1436="Serviço",SUMIFS($H1437:H$1539,$C1437:C$1539,$C1436),B1436="Insumo",F1436*G1436,B1436="Etapa","")</f>
        <v>20</v>
      </c>
      <c r="I1436" s="408"/>
      <c r="J1436" s="61"/>
      <c r="K1436" s="61"/>
      <c r="L1436" s="61"/>
      <c r="M1436" s="61"/>
      <c r="N1436" s="61"/>
      <c r="O1436" s="61"/>
      <c r="P1436" s="61"/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</row>
    <row r="1437" spans="1:26" ht="14.25" hidden="1" customHeight="1" outlineLevel="1" x14ac:dyDescent="0.3">
      <c r="A1437" s="406">
        <f t="shared" si="55"/>
        <v>1</v>
      </c>
      <c r="B1437" s="406" t="s">
        <v>593</v>
      </c>
      <c r="C1437" s="406" t="str">
        <f t="shared" si="50"/>
        <v>Mão de Obra Pinturas das vias</v>
      </c>
      <c r="D1437" s="406" t="s">
        <v>1343</v>
      </c>
      <c r="E1437" s="407" t="str">
        <f>VLOOKUP(D1437,Insumos!$B$1:$C$15011,2,FALSE)</f>
        <v>M</v>
      </c>
      <c r="F1437" s="406"/>
      <c r="G1437" s="417">
        <f>VLOOKUP(D1437,Insumos!$B$1:$D$15011,3,FALSE)</f>
        <v>5</v>
      </c>
      <c r="H1437" s="415">
        <f>_xlfn.IFS(B1437="Serviço",SUMIFS($H1438:H$1539,$C1438:C$1539,$C1437),B1437="Insumo",F1437*G1437,B1437="Etapa","")</f>
        <v>5</v>
      </c>
      <c r="I1437" s="408" t="s">
        <v>167</v>
      </c>
      <c r="J1437" s="61"/>
      <c r="K1437" s="61"/>
      <c r="L1437" s="61"/>
      <c r="M1437" s="61"/>
      <c r="N1437" s="61"/>
      <c r="O1437" s="61"/>
      <c r="P1437" s="61"/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</row>
    <row r="1438" spans="1:26" ht="14.25" hidden="1" customHeight="1" outlineLevel="2" x14ac:dyDescent="0.3">
      <c r="A1438" s="406">
        <f t="shared" si="55"/>
        <v>1</v>
      </c>
      <c r="B1438" s="406" t="s">
        <v>1385</v>
      </c>
      <c r="C1438" s="406" t="str">
        <f t="shared" si="50"/>
        <v>Mão de Obra Pinturas das vias</v>
      </c>
      <c r="D1438" s="406" t="s">
        <v>1343</v>
      </c>
      <c r="E1438" s="407" t="str">
        <f>VLOOKUP(D1438,Insumos!$B$1:$C$15011,2,FALSE)</f>
        <v>M</v>
      </c>
      <c r="F1438" s="416">
        <v>1</v>
      </c>
      <c r="G1438" s="417">
        <f>VLOOKUP(D1438,Insumos!$B$1:$D$15011,3,FALSE)</f>
        <v>5</v>
      </c>
      <c r="H1438" s="415">
        <f>_xlfn.IFS(B1438="Serviço",SUMIFS($H1439:H$1539,$C1439:C$1539,$C1438),B1438="Insumo",F1438*G1438,B1438="Etapa","")</f>
        <v>5</v>
      </c>
      <c r="I1438" s="408"/>
      <c r="J1438" s="61"/>
      <c r="K1438" s="61"/>
      <c r="L1438" s="61"/>
      <c r="M1438" s="61"/>
      <c r="N1438" s="61"/>
      <c r="O1438" s="61"/>
      <c r="P1438" s="61"/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</row>
    <row r="1439" spans="1:26" ht="14.25" customHeight="1" x14ac:dyDescent="0.3">
      <c r="A1439" s="61"/>
      <c r="B1439" s="61"/>
      <c r="C1439" s="61"/>
      <c r="D1439" s="410"/>
      <c r="E1439" s="147"/>
      <c r="F1439" s="412"/>
      <c r="G1439" s="411"/>
      <c r="H1439" s="411"/>
      <c r="I1439" s="411"/>
      <c r="J1439" s="61"/>
      <c r="K1439" s="61"/>
      <c r="L1439" s="61"/>
      <c r="M1439" s="61"/>
      <c r="N1439" s="61"/>
      <c r="O1439" s="61"/>
      <c r="P1439" s="61"/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</row>
    <row r="1440" spans="1:26" ht="14.25" customHeight="1" x14ac:dyDescent="0.3">
      <c r="A1440" s="61"/>
      <c r="B1440" s="61"/>
      <c r="C1440" s="61"/>
      <c r="D1440" s="410"/>
      <c r="E1440" s="147"/>
      <c r="F1440" s="412"/>
      <c r="G1440" s="411"/>
      <c r="H1440" s="428"/>
      <c r="I1440" s="411"/>
      <c r="J1440" s="61"/>
      <c r="K1440" s="61"/>
      <c r="L1440" s="61"/>
      <c r="M1440" s="61"/>
      <c r="N1440" s="61"/>
      <c r="O1440" s="61"/>
      <c r="P1440" s="61"/>
      <c r="Q1440" s="61"/>
      <c r="R1440" s="61"/>
      <c r="S1440" s="61"/>
      <c r="T1440" s="61"/>
      <c r="U1440" s="61"/>
      <c r="V1440" s="61"/>
      <c r="W1440" s="61"/>
      <c r="X1440" s="61"/>
      <c r="Y1440" s="61"/>
      <c r="Z1440" s="61"/>
    </row>
    <row r="1441" spans="1:26" ht="14.25" customHeight="1" x14ac:dyDescent="0.3">
      <c r="A1441" s="61"/>
      <c r="B1441" s="61"/>
      <c r="C1441" s="61"/>
      <c r="D1441" s="410"/>
      <c r="E1441" s="147"/>
      <c r="F1441" s="412"/>
      <c r="G1441" s="428"/>
      <c r="H1441" s="411"/>
      <c r="I1441" s="411"/>
      <c r="J1441" s="61"/>
      <c r="K1441" s="61"/>
      <c r="L1441" s="61"/>
      <c r="M1441" s="61"/>
      <c r="N1441" s="61"/>
      <c r="O1441" s="61"/>
      <c r="P1441" s="61"/>
      <c r="Q1441" s="61"/>
      <c r="R1441" s="61"/>
      <c r="S1441" s="61"/>
      <c r="T1441" s="61"/>
      <c r="U1441" s="61"/>
      <c r="V1441" s="61"/>
      <c r="W1441" s="61"/>
      <c r="X1441" s="61"/>
      <c r="Y1441" s="61"/>
      <c r="Z1441" s="61"/>
    </row>
  </sheetData>
  <autoFilter ref="B1:I1438" xr:uid="{00000000-0009-0000-0000-000008000000}"/>
  <conditionalFormatting sqref="A2:A344 E474:E822 F623:F822 B783:D822 B823:I852 B853:F914 G853:I926 F915:F927 B915:E929 H927:H936 G937:I948 B937:F951 B961:E974 E975:E1015 E1106:E1438 G927:G929 I927:I929 B1023:G1025 B1103:F1103 B1105:F1105 E1026:E1101 A1081:A1108 I1100:I1101 H1101:H1105">
    <cfRule type="expression" dxfId="2808" priority="189">
      <formula>$B2="Subetapa"</formula>
    </cfRule>
  </conditionalFormatting>
  <conditionalFormatting sqref="A345:A347 A352:A517">
    <cfRule type="expression" dxfId="2807" priority="192">
      <formula>$B345="Subetapa"</formula>
    </cfRule>
  </conditionalFormatting>
  <conditionalFormatting sqref="A490:A517 A519:A525 A1237:D1237 F1224:F1364">
    <cfRule type="expression" dxfId="2806" priority="194">
      <formula>$B490="Serviço"</formula>
    </cfRule>
  </conditionalFormatting>
  <conditionalFormatting sqref="A498 A501 A504 A506:A511 A519:A527 A530 A585 A597 A615:A616 A1229:A1237">
    <cfRule type="expression" dxfId="2805" priority="190">
      <formula>$B498="Subetapa"</formula>
    </cfRule>
  </conditionalFormatting>
  <conditionalFormatting sqref="A513:A519">
    <cfRule type="expression" dxfId="2804" priority="195">
      <formula>$B513="Subetapa"</formula>
    </cfRule>
  </conditionalFormatting>
  <conditionalFormatting sqref="A518 A616:A925 I927:I928 A927:A1078 B1082:D1101">
    <cfRule type="expression" dxfId="2803" priority="196">
      <formula>$B518="Serviço"</formula>
    </cfRule>
    <cfRule type="expression" dxfId="2802" priority="197">
      <formula>$B518="Subetapa"</formula>
    </cfRule>
  </conditionalFormatting>
  <conditionalFormatting sqref="A525">
    <cfRule type="expression" dxfId="2801" priority="199">
      <formula>$B525="Subetapa"</formula>
    </cfRule>
  </conditionalFormatting>
  <conditionalFormatting sqref="A527:A614">
    <cfRule type="expression" dxfId="2800" priority="201">
      <formula>$B527="Subetapa"</formula>
    </cfRule>
  </conditionalFormatting>
  <conditionalFormatting sqref="A527:A616">
    <cfRule type="expression" dxfId="2799" priority="200">
      <formula>$B527="Serviço"</formula>
    </cfRule>
  </conditionalFormatting>
  <conditionalFormatting sqref="A613">
    <cfRule type="expression" dxfId="2798" priority="204">
      <formula>$B613="Serviço"</formula>
    </cfRule>
    <cfRule type="expression" dxfId="2797" priority="205">
      <formula>$B613="Subetapa"</formula>
    </cfRule>
  </conditionalFormatting>
  <conditionalFormatting sqref="A926:A928">
    <cfRule type="expression" dxfId="2796" priority="120">
      <formula>$B926="Serviço"</formula>
    </cfRule>
    <cfRule type="expression" dxfId="2795" priority="121">
      <formula>$B926="Subetapa"</formula>
    </cfRule>
  </conditionalFormatting>
  <conditionalFormatting sqref="A1082">
    <cfRule type="expression" dxfId="2794" priority="223">
      <formula>$B1082="Subetapa"</formula>
    </cfRule>
  </conditionalFormatting>
  <conditionalFormatting sqref="A1109 A1117:A1227">
    <cfRule type="expression" dxfId="2793" priority="193">
      <formula>$B1109="Subetapa"</formula>
    </cfRule>
  </conditionalFormatting>
  <conditionalFormatting sqref="A1238:A1438">
    <cfRule type="expression" dxfId="2792" priority="228">
      <formula>$B1238="Serviço"</formula>
    </cfRule>
    <cfRule type="expression" dxfId="2791" priority="229">
      <formula>$B1238="Subetapa"</formula>
    </cfRule>
  </conditionalFormatting>
  <conditionalFormatting sqref="A525:C527 A530:C530 A585:D585 A597:D597 A498:D498 A501:D501 A504:D504 A506:D511 A521:D523 A1229:A1236 A337:D344 F295:F344 I337:I344 F352:F511 I521:I523 F521:F524">
    <cfRule type="expression" dxfId="2790" priority="230">
      <formula>$B295="Serviço"</formula>
    </cfRule>
  </conditionalFormatting>
  <conditionalFormatting sqref="A539:C540">
    <cfRule type="expression" dxfId="2789" priority="231">
      <formula>$B539="Serviço"</formula>
    </cfRule>
    <cfRule type="expression" dxfId="2788" priority="232">
      <formula>$B539="Subetapa"</formula>
    </cfRule>
  </conditionalFormatting>
  <conditionalFormatting sqref="A543:C549">
    <cfRule type="expression" dxfId="2787" priority="233">
      <formula>$B543="Serviço"</formula>
    </cfRule>
    <cfRule type="expression" dxfId="2786" priority="234">
      <formula>$B543="Subetapa"</formula>
    </cfRule>
  </conditionalFormatting>
  <conditionalFormatting sqref="A552:C561">
    <cfRule type="expression" dxfId="2785" priority="235">
      <formula>$B552="Serviço"</formula>
    </cfRule>
    <cfRule type="expression" dxfId="2784" priority="236">
      <formula>$B552="Subetapa"</formula>
    </cfRule>
  </conditionalFormatting>
  <conditionalFormatting sqref="A564:C572">
    <cfRule type="expression" dxfId="2783" priority="237">
      <formula>$B564="Serviço"</formula>
    </cfRule>
    <cfRule type="expression" dxfId="2782" priority="238">
      <formula>$B564="Subetapa"</formula>
    </cfRule>
  </conditionalFormatting>
  <conditionalFormatting sqref="A576:C584">
    <cfRule type="expression" dxfId="2781" priority="239">
      <formula>$B576="Serviço"</formula>
    </cfRule>
    <cfRule type="expression" dxfId="2780" priority="240">
      <formula>$B576="Subetapa"</formula>
    </cfRule>
  </conditionalFormatting>
  <conditionalFormatting sqref="A588:C596">
    <cfRule type="expression" dxfId="2779" priority="241">
      <formula>$B588="Serviço"</formula>
    </cfRule>
    <cfRule type="expression" dxfId="2778" priority="242">
      <formula>$B588="Subetapa"</formula>
    </cfRule>
  </conditionalFormatting>
  <conditionalFormatting sqref="A600:C609">
    <cfRule type="expression" dxfId="2777" priority="243">
      <formula>$B600="Serviço"</formula>
    </cfRule>
    <cfRule type="expression" dxfId="2776" priority="244">
      <formula>$B600="Subetapa"</formula>
    </cfRule>
  </conditionalFormatting>
  <conditionalFormatting sqref="A1077:C1077">
    <cfRule type="expression" dxfId="2775" priority="245">
      <formula>$B1077="Subetapa"</formula>
    </cfRule>
  </conditionalFormatting>
  <conditionalFormatting sqref="A348:D351 F348:F351">
    <cfRule type="expression" dxfId="2774" priority="845">
      <formula>$B348="Serviço"</formula>
    </cfRule>
  </conditionalFormatting>
  <conditionalFormatting sqref="A492:D492">
    <cfRule type="expression" dxfId="2773" priority="246">
      <formula>$B492="Serviço"</formula>
    </cfRule>
    <cfRule type="expression" dxfId="2772" priority="247">
      <formula>$B492="Subetapa"</formula>
    </cfRule>
  </conditionalFormatting>
  <conditionalFormatting sqref="A495:D495">
    <cfRule type="expression" dxfId="2771" priority="840">
      <formula>$B495="Serviço"</formula>
    </cfRule>
  </conditionalFormatting>
  <conditionalFormatting sqref="A513:D519">
    <cfRule type="expression" dxfId="2770" priority="248">
      <formula>$B513="Serviço"</formula>
    </cfRule>
  </conditionalFormatting>
  <conditionalFormatting sqref="A533:D533">
    <cfRule type="expression" dxfId="2769" priority="249">
      <formula>$B533="Serviço"</formula>
    </cfRule>
    <cfRule type="expression" dxfId="2768" priority="250">
      <formula>$B533="Subetapa"</formula>
    </cfRule>
  </conditionalFormatting>
  <conditionalFormatting sqref="A536:D536">
    <cfRule type="expression" dxfId="2767" priority="251">
      <formula>$B536="Serviço"</formula>
    </cfRule>
    <cfRule type="expression" dxfId="2766" priority="252">
      <formula>$B536="Subetapa"</formula>
    </cfRule>
  </conditionalFormatting>
  <conditionalFormatting sqref="A573:D573">
    <cfRule type="expression" dxfId="2765" priority="253">
      <formula>$B573="Serviço"</formula>
    </cfRule>
    <cfRule type="expression" dxfId="2764" priority="254">
      <formula>$B573="Subetapa"</formula>
    </cfRule>
  </conditionalFormatting>
  <conditionalFormatting sqref="A981:D981">
    <cfRule type="expression" dxfId="2763" priority="255">
      <formula>$B981="Serviço"</formula>
    </cfRule>
    <cfRule type="expression" dxfId="2762" priority="256">
      <formula>$B981="Subetapa"</formula>
    </cfRule>
  </conditionalFormatting>
  <conditionalFormatting sqref="A1039:D1040">
    <cfRule type="expression" dxfId="2761" priority="257">
      <formula>$B1039="Serviço"</formula>
    </cfRule>
    <cfRule type="expression" dxfId="2760" priority="258">
      <formula>$B1039="Subetapa"</formula>
    </cfRule>
  </conditionalFormatting>
  <conditionalFormatting sqref="A1077:D1077">
    <cfRule type="expression" dxfId="2759" priority="259">
      <formula>$B1077="Serviço"</formula>
    </cfRule>
  </conditionalFormatting>
  <conditionalFormatting sqref="A1079:D1080">
    <cfRule type="expression" dxfId="2758" priority="260">
      <formula>$B1079="Serviço"</formula>
    </cfRule>
    <cfRule type="expression" dxfId="2757" priority="261">
      <formula>$B1079="Subetapa"</formula>
    </cfRule>
  </conditionalFormatting>
  <conditionalFormatting sqref="A1110:D1116">
    <cfRule type="expression" dxfId="2756" priority="262">
      <formula>$B1110="Subetapa"</formula>
    </cfRule>
  </conditionalFormatting>
  <conditionalFormatting sqref="B183">
    <cfRule type="expression" dxfId="2755" priority="263">
      <formula>$B183="Subetapa"</formula>
    </cfRule>
  </conditionalFormatting>
  <conditionalFormatting sqref="B1019 D1019:G1019">
    <cfRule type="expression" dxfId="2754" priority="61">
      <formula>$B1019="Serviço"</formula>
    </cfRule>
  </conditionalFormatting>
  <conditionalFormatting sqref="B1019:B1022 D1019:G1022">
    <cfRule type="expression" dxfId="2753" priority="59">
      <formula>$B1019="Subetapa"</formula>
    </cfRule>
  </conditionalFormatting>
  <conditionalFormatting sqref="B1020:B1022 D1020:G1022">
    <cfRule type="expression" dxfId="2752" priority="58">
      <formula>$B1020="Serviço"</formula>
    </cfRule>
  </conditionalFormatting>
  <conditionalFormatting sqref="B183:C185">
    <cfRule type="expression" dxfId="2751" priority="265">
      <formula>$B183="Serviço"</formula>
    </cfRule>
  </conditionalFormatting>
  <conditionalFormatting sqref="B195:C195 F185:F195 B186:D194">
    <cfRule type="expression" dxfId="2750" priority="345">
      <formula>$B185="Serviço"</formula>
    </cfRule>
  </conditionalFormatting>
  <conditionalFormatting sqref="B195:C195">
    <cfRule type="expression" dxfId="2749" priority="284">
      <formula>$B195="Subetapa"</formula>
    </cfRule>
  </conditionalFormatting>
  <conditionalFormatting sqref="B235:C235">
    <cfRule type="expression" dxfId="2748" priority="266">
      <formula>$B235="Subetapa"</formula>
    </cfRule>
  </conditionalFormatting>
  <conditionalFormatting sqref="B479:C480">
    <cfRule type="expression" dxfId="2747" priority="267">
      <formula>$B479="Subetapa"</formula>
    </cfRule>
  </conditionalFormatting>
  <conditionalFormatting sqref="B490:C518">
    <cfRule type="expression" dxfId="2746" priority="268">
      <formula>$B490="Serviço"</formula>
    </cfRule>
  </conditionalFormatting>
  <conditionalFormatting sqref="B518:C518">
    <cfRule type="expression" dxfId="2745" priority="269">
      <formula>$B518="Subetapa"</formula>
    </cfRule>
  </conditionalFormatting>
  <conditionalFormatting sqref="B519:C524 D1237:D1257 B3:B146 B528:C609 I627 I1194">
    <cfRule type="expression" dxfId="2744" priority="520">
      <formula>$B3="Serviço"</formula>
    </cfRule>
  </conditionalFormatting>
  <conditionalFormatting sqref="B519:C609 B490:C517 D1237:D1245 I627 B2:C2 B3:B146 B272 B352 B478 B611:C613 I623 B1117 B1118:D1132 I1143:I1173 F1194 I1194 B1196:D1200 B1212 B1408 B1418 B1422 B1424 B1430 B1435 B1437">
    <cfRule type="expression" dxfId="2743" priority="264">
      <formula>$B2="Subetapa"</formula>
    </cfRule>
  </conditionalFormatting>
  <conditionalFormatting sqref="B975:C982">
    <cfRule type="expression" dxfId="2742" priority="272">
      <formula>$B975="Serviço"</formula>
    </cfRule>
  </conditionalFormatting>
  <conditionalFormatting sqref="B975:C984">
    <cfRule type="expression" dxfId="2741" priority="273">
      <formula>$B975="Subetapa"</formula>
    </cfRule>
  </conditionalFormatting>
  <conditionalFormatting sqref="B983:C985">
    <cfRule type="expression" dxfId="2740" priority="275">
      <formula>$B983="Serviço"</formula>
    </cfRule>
  </conditionalFormatting>
  <conditionalFormatting sqref="B985:C985">
    <cfRule type="expression" dxfId="2739" priority="276">
      <formula>$B985="Subetapa"</formula>
    </cfRule>
  </conditionalFormatting>
  <conditionalFormatting sqref="B1076:C1078">
    <cfRule type="expression" dxfId="2738" priority="277">
      <formula>$B1076="Serviço"</formula>
    </cfRule>
    <cfRule type="expression" dxfId="2737" priority="278">
      <formula>$B1076="Subetapa"</formula>
    </cfRule>
  </conditionalFormatting>
  <conditionalFormatting sqref="B1081:C1082">
    <cfRule type="expression" dxfId="2736" priority="279">
      <formula>$B1081="Serviço"</formula>
    </cfRule>
    <cfRule type="expression" dxfId="2735" priority="280">
      <formula>$B1081="Subetapa"</formula>
    </cfRule>
  </conditionalFormatting>
  <conditionalFormatting sqref="B1238:C1250">
    <cfRule type="expression" dxfId="2734" priority="281">
      <formula>$B1238="Serviço"</formula>
    </cfRule>
    <cfRule type="expression" dxfId="2733" priority="282">
      <formula>$B1238="Subetapa"</formula>
    </cfRule>
  </conditionalFormatting>
  <conditionalFormatting sqref="B1437:C1437">
    <cfRule type="expression" dxfId="2732" priority="283">
      <formula>$B1437="Serviço"</formula>
    </cfRule>
  </conditionalFormatting>
  <conditionalFormatting sqref="B197:D203 F197:F213 B204:C204">
    <cfRule type="expression" dxfId="2731" priority="346">
      <formula>$B197="Subetapa"</formula>
    </cfRule>
  </conditionalFormatting>
  <conditionalFormatting sqref="B205:D214 B216:D216">
    <cfRule type="expression" dxfId="2730" priority="285">
      <formula>$B205="Subetapa"</formula>
    </cfRule>
  </conditionalFormatting>
  <conditionalFormatting sqref="B215:D215">
    <cfRule type="expression" dxfId="2729" priority="846">
      <formula>$B215="Subetapa"</formula>
    </cfRule>
  </conditionalFormatting>
  <conditionalFormatting sqref="B237:D237">
    <cfRule type="expression" dxfId="2728" priority="286">
      <formula>$B237="Subetapa"</formula>
    </cfRule>
  </conditionalFormatting>
  <conditionalFormatting sqref="B243:D243">
    <cfRule type="expression" dxfId="2727" priority="287">
      <formula>$B243="Subetapa"</formula>
    </cfRule>
  </conditionalFormatting>
  <conditionalFormatting sqref="B253:D255">
    <cfRule type="expression" dxfId="2726" priority="288">
      <formula>$B253="Subetapa"</formula>
    </cfRule>
  </conditionalFormatting>
  <conditionalFormatting sqref="B265:D267">
    <cfRule type="expression" dxfId="2725" priority="289">
      <formula>$B265="Subetapa"</formula>
    </cfRule>
  </conditionalFormatting>
  <conditionalFormatting sqref="B294:D294 F294">
    <cfRule type="expression" dxfId="2724" priority="837">
      <formula>$B294="Serviço"</formula>
    </cfRule>
  </conditionalFormatting>
  <conditionalFormatting sqref="B301:D336">
    <cfRule type="expression" dxfId="2723" priority="348">
      <formula>$B301="Serviço"</formula>
    </cfRule>
  </conditionalFormatting>
  <conditionalFormatting sqref="B334:D345">
    <cfRule type="expression" dxfId="2722" priority="290">
      <formula>$B334="Subetapa"</formula>
    </cfRule>
  </conditionalFormatting>
  <conditionalFormatting sqref="B346:D346">
    <cfRule type="expression" dxfId="2721" priority="462">
      <formula>$B346="Subetapa"</formula>
    </cfRule>
  </conditionalFormatting>
  <conditionalFormatting sqref="B347:D347">
    <cfRule type="expression" dxfId="2720" priority="291">
      <formula>$B347="Subetapa"</formula>
    </cfRule>
  </conditionalFormatting>
  <conditionalFormatting sqref="B363:D396">
    <cfRule type="expression" dxfId="2719" priority="465">
      <formula>$B363="Subetapa"</formula>
    </cfRule>
  </conditionalFormatting>
  <conditionalFormatting sqref="B363:D425">
    <cfRule type="expression" dxfId="2718" priority="351">
      <formula>$B363="Serviço"</formula>
    </cfRule>
  </conditionalFormatting>
  <conditionalFormatting sqref="B397:D398">
    <cfRule type="expression" dxfId="2717" priority="292">
      <formula>$B397="Subetapa"</formula>
    </cfRule>
  </conditionalFormatting>
  <conditionalFormatting sqref="B427:D489">
    <cfRule type="expression" dxfId="2716" priority="352">
      <formula>$B427="Serviço"</formula>
    </cfRule>
  </conditionalFormatting>
  <conditionalFormatting sqref="B467:D469 B471:D473">
    <cfRule type="expression" dxfId="2715" priority="293">
      <formula>$B467="Subetapa"</formula>
    </cfRule>
  </conditionalFormatting>
  <conditionalFormatting sqref="B513:D519">
    <cfRule type="expression" dxfId="2714" priority="294">
      <formula>$B513="Subetapa"</formula>
    </cfRule>
  </conditionalFormatting>
  <conditionalFormatting sqref="B521:D523 F521:F523 I521:I523">
    <cfRule type="expression" dxfId="2713" priority="405">
      <formula>$B521="Subetapa"</formula>
    </cfRule>
  </conditionalFormatting>
  <conditionalFormatting sqref="B610:D610 F610">
    <cfRule type="expression" dxfId="2712" priority="354">
      <formula>$B610="Subetapa"</formula>
    </cfRule>
  </conditionalFormatting>
  <conditionalFormatting sqref="B610:D610 I524:I625">
    <cfRule type="expression" dxfId="2711" priority="406">
      <formula>$B524="Serviço"</formula>
    </cfRule>
  </conditionalFormatting>
  <conditionalFormatting sqref="B616:D616">
    <cfRule type="expression" dxfId="2710" priority="295">
      <formula>$B616="Serviço"</formula>
    </cfRule>
    <cfRule type="expression" dxfId="2709" priority="296">
      <formula>$B616="Subetapa"</formula>
    </cfRule>
  </conditionalFormatting>
  <conditionalFormatting sqref="B623:D782">
    <cfRule type="expression" dxfId="2708" priority="494">
      <formula>$B623="Subetapa"</formula>
    </cfRule>
  </conditionalFormatting>
  <conditionalFormatting sqref="B927:D928 C929">
    <cfRule type="expression" dxfId="2707" priority="122">
      <formula>$B927="Serviço"</formula>
    </cfRule>
    <cfRule type="expression" dxfId="2706" priority="123">
      <formula>$B927="Subetapa"</formula>
    </cfRule>
  </conditionalFormatting>
  <conditionalFormatting sqref="B986:D989">
    <cfRule type="expression" dxfId="2705" priority="300">
      <formula>$B986="Serviço"</formula>
    </cfRule>
  </conditionalFormatting>
  <conditionalFormatting sqref="B986:D990">
    <cfRule type="expression" dxfId="2704" priority="502">
      <formula>$B986="Subetapa"</formula>
    </cfRule>
  </conditionalFormatting>
  <conditionalFormatting sqref="B990:D1015 B1026:D1075 C1019:C1022">
    <cfRule type="expression" dxfId="2703" priority="304">
      <formula>$B990="Serviço"</formula>
    </cfRule>
  </conditionalFormatting>
  <conditionalFormatting sqref="B991:D991">
    <cfRule type="expression" dxfId="2702" priority="301">
      <formula>$B991="Subetapa"</formula>
    </cfRule>
  </conditionalFormatting>
  <conditionalFormatting sqref="B992:D996">
    <cfRule type="expression" dxfId="2701" priority="503">
      <formula>$B992="Subetapa"</formula>
    </cfRule>
  </conditionalFormatting>
  <conditionalFormatting sqref="B997:D997">
    <cfRule type="expression" dxfId="2700" priority="302">
      <formula>$B997="Subetapa"</formula>
    </cfRule>
  </conditionalFormatting>
  <conditionalFormatting sqref="B998:D1002">
    <cfRule type="expression" dxfId="2699" priority="505">
      <formula>$B998="Subetapa"</formula>
    </cfRule>
  </conditionalFormatting>
  <conditionalFormatting sqref="B1003:D1003">
    <cfRule type="expression" dxfId="2698" priority="303">
      <formula>$B1003="Subetapa"</formula>
    </cfRule>
  </conditionalFormatting>
  <conditionalFormatting sqref="B1004:D1015 C1019:C1022 B1026:D1075">
    <cfRule type="expression" dxfId="2697" priority="305">
      <formula>$B1004="Subetapa"</formula>
    </cfRule>
  </conditionalFormatting>
  <conditionalFormatting sqref="B1107:D1109">
    <cfRule type="expression" dxfId="2696" priority="309">
      <formula>$B1107="Subetapa"</formula>
    </cfRule>
  </conditionalFormatting>
  <conditionalFormatting sqref="B1109:D1132">
    <cfRule type="expression" dxfId="2695" priority="308">
      <formula>$B1109="Serviço"</formula>
    </cfRule>
  </conditionalFormatting>
  <conditionalFormatting sqref="B1133:D1142 F534:F623 B611:C622 B2:H2 B525:D525 B527:D527 D3:G4 H3:H822 F5:G18 D5:D27 F19:F46 G19:G822 C145:D146 F145:F182 B147:D182 D185 B293:C293 B295:D299 B300:C300 B362:C362 B426:C426 I474:I477 I495:I498 D505 D537:D548 D550:D572 D611:D615 C698:C701 I1198:I1199 I1203:I1205 A1228:D1228 B1229:D1234 B1235:C1236 B1251:D1251 B1252:C1274 I1361:I1382 F1391 F1393:F1395 I1396:I1399 I1403:I1408 I1420:I1422 I1429:I1430">
    <cfRule type="expression" dxfId="2694" priority="390">
      <formula>$B2="Serviço"</formula>
    </cfRule>
  </conditionalFormatting>
  <conditionalFormatting sqref="B1134:D1141 F1134:F1141">
    <cfRule type="expression" dxfId="2693" priority="363">
      <formula>$B1134="Subetapa"</formula>
    </cfRule>
  </conditionalFormatting>
  <conditionalFormatting sqref="B1143:D1195">
    <cfRule type="expression" dxfId="2692" priority="312">
      <formula>$B1143="Subetapa"</formula>
    </cfRule>
  </conditionalFormatting>
  <conditionalFormatting sqref="B1143:D1202">
    <cfRule type="expression" dxfId="2691" priority="311">
      <formula>$B1143="Serviço"</formula>
    </cfRule>
  </conditionalFormatting>
  <conditionalFormatting sqref="B1203:D1208 F1203:F1208">
    <cfRule type="expression" dxfId="2690" priority="369">
      <formula>$B1203="Serviço"</formula>
    </cfRule>
  </conditionalFormatting>
  <conditionalFormatting sqref="B1205:D1205 F1205">
    <cfRule type="expression" dxfId="2689" priority="368">
      <formula>$B1205="Subetapa"</formula>
    </cfRule>
  </conditionalFormatting>
  <conditionalFormatting sqref="B1206:D1209 F1206:F1209">
    <cfRule type="expression" dxfId="2688" priority="370">
      <formula>$B1206="Subetapa"</formula>
    </cfRule>
  </conditionalFormatting>
  <conditionalFormatting sqref="B1209:D1210 F1209:F1210">
    <cfRule type="expression" dxfId="2687" priority="374">
      <formula>$B1209="Serviço"</formula>
    </cfRule>
  </conditionalFormatting>
  <conditionalFormatting sqref="B1210:D1211 F1210:F1211">
    <cfRule type="expression" dxfId="2686" priority="375">
      <formula>$B1210="Subetapa"</formula>
    </cfRule>
  </conditionalFormatting>
  <conditionalFormatting sqref="B1211:D1214 F1211:F1214">
    <cfRule type="expression" dxfId="2685" priority="377">
      <formula>$B1211="Serviço"</formula>
    </cfRule>
  </conditionalFormatting>
  <conditionalFormatting sqref="B1213:D1213">
    <cfRule type="expression" dxfId="2684" priority="314">
      <formula>$B1213="Subetapa"</formula>
    </cfRule>
  </conditionalFormatting>
  <conditionalFormatting sqref="B1215:D1216 F1215:F1216">
    <cfRule type="expression" dxfId="2683" priority="381">
      <formula>$B1215="Serviço"</formula>
    </cfRule>
  </conditionalFormatting>
  <conditionalFormatting sqref="B1216:D1217 F1216:F1217">
    <cfRule type="expression" dxfId="2682" priority="382">
      <formula>$B1216="Subetapa"</formula>
    </cfRule>
  </conditionalFormatting>
  <conditionalFormatting sqref="B1217:D1222 F1217:F1222">
    <cfRule type="expression" dxfId="2681" priority="384">
      <formula>$B1217="Serviço"</formula>
    </cfRule>
  </conditionalFormatting>
  <conditionalFormatting sqref="B1218:D1223 F1218:F1223">
    <cfRule type="expression" dxfId="2680" priority="385">
      <formula>$B1218="Subetapa"</formula>
    </cfRule>
  </conditionalFormatting>
  <conditionalFormatting sqref="B1223:D1223 F1223 I1223">
    <cfRule type="expression" dxfId="2679" priority="416">
      <formula>$B1223="Serviço"</formula>
    </cfRule>
  </conditionalFormatting>
  <conditionalFormatting sqref="B1224:D1227 F1224:F1366">
    <cfRule type="expression" dxfId="2678" priority="335">
      <formula>$B1224="Subetapa"</formula>
    </cfRule>
  </conditionalFormatting>
  <conditionalFormatting sqref="B1224:D1227">
    <cfRule type="expression" dxfId="2677" priority="334">
      <formula>$B1224="Serviço"</formula>
    </cfRule>
  </conditionalFormatting>
  <conditionalFormatting sqref="B1237:D1237">
    <cfRule type="expression" dxfId="2676" priority="389">
      <formula>$B1237="Subetapa"</formula>
    </cfRule>
  </conditionalFormatting>
  <conditionalFormatting sqref="B1275:D1364">
    <cfRule type="expression" dxfId="2675" priority="340">
      <formula>$B1275="Serviço"</formula>
    </cfRule>
  </conditionalFormatting>
  <conditionalFormatting sqref="B1291:D1291">
    <cfRule type="expression" dxfId="2674" priority="315">
      <formula>$B1291="Subetapa"</formula>
    </cfRule>
  </conditionalFormatting>
  <conditionalFormatting sqref="B1292:D1366">
    <cfRule type="expression" dxfId="2673" priority="341">
      <formula>$B1292="Subetapa"</formula>
    </cfRule>
  </conditionalFormatting>
  <conditionalFormatting sqref="B1365:D1366 F1365:F1366">
    <cfRule type="expression" dxfId="2672" priority="417">
      <formula>$B1365="Serviço"</formula>
    </cfRule>
  </conditionalFormatting>
  <conditionalFormatting sqref="B1367:D1407">
    <cfRule type="expression" dxfId="2671" priority="317">
      <formula>$B1367="Subetapa"</formula>
    </cfRule>
  </conditionalFormatting>
  <conditionalFormatting sqref="B1367:D1413">
    <cfRule type="expression" dxfId="2670" priority="316">
      <formula>$B1367="Serviço"</formula>
    </cfRule>
  </conditionalFormatting>
  <conditionalFormatting sqref="B1409:D1417">
    <cfRule type="expression" dxfId="2669" priority="323">
      <formula>$B1409="Subetapa"</formula>
    </cfRule>
  </conditionalFormatting>
  <conditionalFormatting sqref="B1414:D1424">
    <cfRule type="expression" dxfId="2668" priority="327">
      <formula>$B1414="Serviço"</formula>
    </cfRule>
  </conditionalFormatting>
  <conditionalFormatting sqref="B1419:D1421">
    <cfRule type="expression" dxfId="2667" priority="538">
      <formula>$B1419="Subetapa"</formula>
    </cfRule>
  </conditionalFormatting>
  <conditionalFormatting sqref="B1423:D1423">
    <cfRule type="expression" dxfId="2666" priority="539">
      <formula>$B1423="Subetapa"</formula>
    </cfRule>
  </conditionalFormatting>
  <conditionalFormatting sqref="B1425:D1436">
    <cfRule type="expression" dxfId="2665" priority="342">
      <formula>$B1425="Serviço"</formula>
    </cfRule>
  </conditionalFormatting>
  <conditionalFormatting sqref="B1436:D1436">
    <cfRule type="expression" dxfId="2664" priority="331">
      <formula>$B1436="Subetapa"</formula>
    </cfRule>
  </conditionalFormatting>
  <conditionalFormatting sqref="B1438:D1438">
    <cfRule type="expression" dxfId="2663" priority="332">
      <formula>$B1438="Subetapa"</formula>
    </cfRule>
    <cfRule type="expression" dxfId="2662" priority="344">
      <formula>$B1438="Serviço"</formula>
    </cfRule>
  </conditionalFormatting>
  <conditionalFormatting sqref="B915:E929 G961:H1011 A2:A336 E5:E822 B623:D822 F623:F822 I626:I822 B823:I888 B889:H914 I889:I925 F915:H925 F926:I926 H927:H936 G937:H948 B937:F951 G949:G951 H949:H960 B961:E974 E975:E1015 G1012:G1015 H1012:H1025 F1026:H1100 E1106:E1438 G1106:H1438">
    <cfRule type="expression" dxfId="2661" priority="188">
      <formula>$B2="Serviço"</formula>
    </cfRule>
  </conditionalFormatting>
  <conditionalFormatting sqref="B930:G930">
    <cfRule type="expression" dxfId="2660" priority="98">
      <formula>$B930="Serviço"</formula>
    </cfRule>
  </conditionalFormatting>
  <conditionalFormatting sqref="B930:G936">
    <cfRule type="expression" dxfId="2659" priority="81">
      <formula>$B930="Subetapa"</formula>
    </cfRule>
  </conditionalFormatting>
  <conditionalFormatting sqref="B932:G932">
    <cfRule type="expression" dxfId="2658" priority="107">
      <formula>$B932="Serviço"</formula>
    </cfRule>
  </conditionalFormatting>
  <conditionalFormatting sqref="B935:G935">
    <cfRule type="expression" dxfId="2657" priority="88">
      <formula>$B935="Serviço"</formula>
    </cfRule>
  </conditionalFormatting>
  <conditionalFormatting sqref="B952:G952">
    <cfRule type="expression" dxfId="2656" priority="137">
      <formula>$B952="Serviço"</formula>
    </cfRule>
  </conditionalFormatting>
  <conditionalFormatting sqref="B952:G960">
    <cfRule type="expression" dxfId="2655" priority="129">
      <formula>$B952="Subetapa"</formula>
    </cfRule>
  </conditionalFormatting>
  <conditionalFormatting sqref="B953:G953 B955:G956 B958:G958 B960:G960">
    <cfRule type="expression" dxfId="2654" priority="128">
      <formula>$B953="Serviço"</formula>
    </cfRule>
  </conditionalFormatting>
  <conditionalFormatting sqref="B954:G954">
    <cfRule type="expression" dxfId="2653" priority="146">
      <formula>$B954="Serviço"</formula>
    </cfRule>
  </conditionalFormatting>
  <conditionalFormatting sqref="B957:G957">
    <cfRule type="expression" dxfId="2652" priority="157">
      <formula>$B957="Serviço"</formula>
    </cfRule>
  </conditionalFormatting>
  <conditionalFormatting sqref="B959:G959">
    <cfRule type="expression" dxfId="2651" priority="166">
      <formula>$B959="Serviço"</formula>
    </cfRule>
  </conditionalFormatting>
  <conditionalFormatting sqref="B1016:G1016">
    <cfRule type="expression" dxfId="2650" priority="44">
      <formula>$B1016="Serviço"</formula>
    </cfRule>
  </conditionalFormatting>
  <conditionalFormatting sqref="B1016:G1018">
    <cfRule type="expression" dxfId="2649" priority="42">
      <formula>$B1016="Subetapa"</formula>
    </cfRule>
  </conditionalFormatting>
  <conditionalFormatting sqref="B1023:G1025 E1026:E1101 A1081:A1227 I1087:I1104 H1101:H1104 B1103:F1103 B1105:F1105 H1105:I1105 I1021:I1025 G1101 A345:A347 A352:A489">
    <cfRule type="expression" dxfId="2648" priority="191">
      <formula>$B345="Serviço"</formula>
    </cfRule>
  </conditionalFormatting>
  <conditionalFormatting sqref="B1102:G1102">
    <cfRule type="expression" dxfId="2647" priority="32">
      <formula>$B1102="Subetapa"</formula>
    </cfRule>
    <cfRule type="expression" dxfId="2646" priority="33">
      <formula>$B1102="Serviço"</formula>
    </cfRule>
  </conditionalFormatting>
  <conditionalFormatting sqref="B1104:G1104">
    <cfRule type="expression" dxfId="2645" priority="15">
      <formula>$B1104="Subetapa"</formula>
    </cfRule>
    <cfRule type="expression" dxfId="2644" priority="16">
      <formula>$B1104="Serviço"</formula>
    </cfRule>
  </conditionalFormatting>
  <conditionalFormatting sqref="C3">
    <cfRule type="expression" dxfId="2643" priority="419">
      <formula>$B3="Subetapa"</formula>
    </cfRule>
  </conditionalFormatting>
  <conditionalFormatting sqref="C3:C144">
    <cfRule type="expression" dxfId="2642" priority="420">
      <formula>$B3="Serviço"</formula>
    </cfRule>
  </conditionalFormatting>
  <conditionalFormatting sqref="C183:D185">
    <cfRule type="expression" dxfId="2641" priority="457">
      <formula>$B183="Subetapa"</formula>
    </cfRule>
  </conditionalFormatting>
  <conditionalFormatting sqref="C272:D272">
    <cfRule type="expression" dxfId="2640" priority="422">
      <formula>$B272="Subetapa"</formula>
    </cfRule>
  </conditionalFormatting>
  <conditionalFormatting sqref="C478:D478 F474:F512">
    <cfRule type="expression" dxfId="2639" priority="424">
      <formula>$B474="Subetapa"</formula>
    </cfRule>
  </conditionalFormatting>
  <conditionalFormatting sqref="C930:D930">
    <cfRule type="expression" dxfId="2638" priority="99">
      <formula>$I930="SUBETAPA"</formula>
    </cfRule>
    <cfRule type="expression" dxfId="2637" priority="100">
      <formula>$I930="CÉLULA CONSTRUTIVA"</formula>
    </cfRule>
    <cfRule type="expression" dxfId="2636" priority="101">
      <formula>$I930="ETAPA"</formula>
    </cfRule>
  </conditionalFormatting>
  <conditionalFormatting sqref="C931:D931 C933:D934 C936:D936">
    <cfRule type="expression" dxfId="2635" priority="82">
      <formula>$I931="SUBETAPA"</formula>
    </cfRule>
    <cfRule type="expression" dxfId="2634" priority="83">
      <formula>$I931="CÉLULA CONSTRUTIVA"</formula>
    </cfRule>
    <cfRule type="expression" dxfId="2633" priority="84">
      <formula>$I931="ETAPA"</formula>
    </cfRule>
  </conditionalFormatting>
  <conditionalFormatting sqref="C932:D932">
    <cfRule type="expression" dxfId="2632" priority="108">
      <formula>$I932="SUBETAPA"</formula>
    </cfRule>
    <cfRule type="expression" dxfId="2631" priority="109">
      <formula>$I932="CÉLULA CONSTRUTIVA"</formula>
    </cfRule>
    <cfRule type="expression" dxfId="2630" priority="110">
      <formula>$I932="ETAPA"</formula>
    </cfRule>
  </conditionalFormatting>
  <conditionalFormatting sqref="C935:D935">
    <cfRule type="expression" dxfId="2629" priority="89">
      <formula>$I935="SUBETAPA"</formula>
    </cfRule>
    <cfRule type="expression" dxfId="2628" priority="90">
      <formula>$I935="CÉLULA CONSTRUTIVA"</formula>
    </cfRule>
    <cfRule type="expression" dxfId="2627" priority="91">
      <formula>$I935="ETAPA"</formula>
    </cfRule>
  </conditionalFormatting>
  <conditionalFormatting sqref="C952:D952">
    <cfRule type="expression" dxfId="2626" priority="138">
      <formula>$I952="SUBETAPA"</formula>
    </cfRule>
    <cfRule type="expression" dxfId="2625" priority="139">
      <formula>$I952="CÉLULA CONSTRUTIVA"</formula>
    </cfRule>
    <cfRule type="expression" dxfId="2624" priority="140">
      <formula>$I952="ETAPA"</formula>
    </cfRule>
  </conditionalFormatting>
  <conditionalFormatting sqref="C953:D953 C955:D956">
    <cfRule type="expression" dxfId="2623" priority="130">
      <formula>$I953="SUBETAPA"</formula>
    </cfRule>
    <cfRule type="expression" dxfId="2622" priority="131">
      <formula>$I953="CÉLULA CONSTRUTIVA"</formula>
    </cfRule>
    <cfRule type="expression" dxfId="2621" priority="132">
      <formula>$I953="ETAPA"</formula>
    </cfRule>
  </conditionalFormatting>
  <conditionalFormatting sqref="C954:D954">
    <cfRule type="expression" dxfId="2620" priority="147">
      <formula>$I954="SUBETAPA"</formula>
    </cfRule>
    <cfRule type="expression" dxfId="2619" priority="148">
      <formula>$I954="CÉLULA CONSTRUTIVA"</formula>
    </cfRule>
    <cfRule type="expression" dxfId="2618" priority="149">
      <formula>$I954="ETAPA"</formula>
    </cfRule>
  </conditionalFormatting>
  <conditionalFormatting sqref="C957:D957">
    <cfRule type="expression" dxfId="2617" priority="158">
      <formula>$I957="SUBETAPA"</formula>
    </cfRule>
    <cfRule type="expression" dxfId="2616" priority="159">
      <formula>$I957="CÉLULA CONSTRUTIVA"</formula>
    </cfRule>
    <cfRule type="expression" dxfId="2615" priority="160">
      <formula>$I957="ETAPA"</formula>
    </cfRule>
  </conditionalFormatting>
  <conditionalFormatting sqref="C958:D960">
    <cfRule type="expression" dxfId="2614" priority="167">
      <formula>$I958="SUBETAPA"</formula>
    </cfRule>
    <cfRule type="expression" dxfId="2613" priority="168">
      <formula>$I958="CÉLULA CONSTRUTIVA"</formula>
    </cfRule>
    <cfRule type="expression" dxfId="2612" priority="169">
      <formula>$I958="ETAPA"</formula>
    </cfRule>
  </conditionalFormatting>
  <conditionalFormatting sqref="C1016:D1018">
    <cfRule type="expression" dxfId="2611" priority="45">
      <formula>$I1016="SUBETAPA"</formula>
    </cfRule>
    <cfRule type="expression" dxfId="2610" priority="46">
      <formula>$I1016="CÉLULA CONSTRUTIVA"</formula>
    </cfRule>
    <cfRule type="expression" dxfId="2609" priority="47">
      <formula>$I1016="ETAPA"</formula>
    </cfRule>
  </conditionalFormatting>
  <conditionalFormatting sqref="C1102:D1103">
    <cfRule type="expression" dxfId="2608" priority="34">
      <formula>$I1102="SUBETAPA"</formula>
    </cfRule>
    <cfRule type="expression" dxfId="2607" priority="35">
      <formula>$I1102="CÉLULA CONSTRUTIVA"</formula>
    </cfRule>
    <cfRule type="expression" dxfId="2606" priority="36">
      <formula>$I1102="ETAPA"</formula>
    </cfRule>
  </conditionalFormatting>
  <conditionalFormatting sqref="C1104:D1105">
    <cfRule type="expression" dxfId="2605" priority="17">
      <formula>$I1104="SUBETAPA"</formula>
    </cfRule>
    <cfRule type="expression" dxfId="2604" priority="18">
      <formula>$I1104="CÉLULA CONSTRUTIVA"</formula>
    </cfRule>
    <cfRule type="expression" dxfId="2603" priority="19">
      <formula>$I1104="ETAPA"</formula>
    </cfRule>
  </conditionalFormatting>
  <conditionalFormatting sqref="C1117:D1117">
    <cfRule type="expression" dxfId="2602" priority="425">
      <formula>$B1117="Subetapa"</formula>
    </cfRule>
  </conditionalFormatting>
  <conditionalFormatting sqref="C1212:D1212">
    <cfRule type="expression" dxfId="2601" priority="426">
      <formula>$B1212="Subetapa"</formula>
    </cfRule>
  </conditionalFormatting>
  <conditionalFormatting sqref="C1399:D1399">
    <cfRule type="expression" dxfId="2600" priority="427">
      <formula>$B1399="Serviço"</formula>
    </cfRule>
    <cfRule type="expression" dxfId="2599" priority="428">
      <formula>$B1399="Subetapa"</formula>
    </cfRule>
  </conditionalFormatting>
  <conditionalFormatting sqref="C1401:D1401">
    <cfRule type="expression" dxfId="2598" priority="429">
      <formula>$B1401="Serviço"</formula>
    </cfRule>
    <cfRule type="expression" dxfId="2597" priority="430">
      <formula>$B1401="Subetapa"</formula>
    </cfRule>
  </conditionalFormatting>
  <conditionalFormatting sqref="C1408:D1408">
    <cfRule type="expression" dxfId="2596" priority="431">
      <formula>$B1408="Serviço"</formula>
    </cfRule>
    <cfRule type="expression" dxfId="2595" priority="432">
      <formula>$B1408="Subetapa"</formula>
    </cfRule>
  </conditionalFormatting>
  <conditionalFormatting sqref="C1410:D1410">
    <cfRule type="expression" dxfId="2594" priority="434">
      <formula>$B1410="Serviço"</formula>
    </cfRule>
    <cfRule type="expression" dxfId="2593" priority="435">
      <formula>$B1410="Subetapa"</formula>
    </cfRule>
  </conditionalFormatting>
  <conditionalFormatting sqref="C1418:D1418">
    <cfRule type="expression" dxfId="2592" priority="436">
      <formula>$B1418="Serviço"</formula>
    </cfRule>
    <cfRule type="expression" dxfId="2591" priority="437">
      <formula>$B1418="Subetapa"</formula>
    </cfRule>
  </conditionalFormatting>
  <conditionalFormatting sqref="C1422:D1422">
    <cfRule type="expression" dxfId="2590" priority="439">
      <formula>$B1422="Serviço"</formula>
    </cfRule>
    <cfRule type="expression" dxfId="2589" priority="440">
      <formula>$B1422="Subetapa"</formula>
    </cfRule>
  </conditionalFormatting>
  <conditionalFormatting sqref="C1424:D1424">
    <cfRule type="expression" dxfId="2588" priority="442">
      <formula>$B1424="Serviço"</formula>
    </cfRule>
    <cfRule type="expression" dxfId="2587" priority="443">
      <formula>$B1424="Subetapa"</formula>
    </cfRule>
  </conditionalFormatting>
  <conditionalFormatting sqref="C1430:D1430">
    <cfRule type="expression" dxfId="2586" priority="445">
      <formula>$B1430="Serviço"</formula>
    </cfRule>
    <cfRule type="expression" dxfId="2585" priority="446">
      <formula>$B1430="Subetapa"</formula>
    </cfRule>
  </conditionalFormatting>
  <conditionalFormatting sqref="C1435:D1435">
    <cfRule type="expression" dxfId="2584" priority="448">
      <formula>$B1435="Serviço"</formula>
    </cfRule>
    <cfRule type="expression" dxfId="2583" priority="449">
      <formula>$B1435="Subetapa"</formula>
    </cfRule>
  </conditionalFormatting>
  <conditionalFormatting sqref="C1437:D1437">
    <cfRule type="expression" dxfId="2582" priority="421">
      <formula>$B1437="Subetapa"</formula>
    </cfRule>
    <cfRule type="expression" dxfId="2581" priority="452">
      <formula>$B1437="Serviço"</formula>
    </cfRule>
  </conditionalFormatting>
  <conditionalFormatting sqref="D5:D32 D37:D144 B1275:D1290 I524:I822 B530:C530 B585:D585 B597:D597 B1251:D1251 C4:C144 F1375:F1382 B1106:D1106 F1106 I1106:I1116 I196:I332 D2:H2 D3:G4 H3:H822 F5:G36 F37:F196 G37:G239 C145:D146 B147:D182 E240:G241 G242:G347 B293:C293 B294:D299 B300:C300 A348:G351 B362:C362 B426:C426 I474:I489 G474:G822 I495:I498 D505 B525:D525 B527:D527 D537:D548 F542:F609 D611:D615 F611:F623 B613:C622 B1133:D1133 B1142:D1142 I1198:I1199 I1204:I1205 A1228:D1228 B1229:D1234 B1235:C1236 B1252:C1274 I1361:I1391 F1393:F1395 I1396:I1399 I1403:I1408 I1420:I1422 I1429:I1430 B1204:D1204 F1204 F1118:F1133 F1142:F1193 F1195:F1199 B427:D466 B470:D470 B474:D477 B481:D489 B399:D425 F346:F347 B353:D361 B301:D333 B196:D196 B217:D233 B234:C234 B236:C236 B238:D242 B244:D252 B256:D264 B268:D271 B273:D292 B186:D194 B1425:D1429 B1431:D1434 A495:D495 B498:D498 B501:D501 B504:D504 B506:D511 B184:B185 I337:I394 I1087:I1099 E5:E239 E242:E347 G949:G951 H949:H960 G961:I973 H973:H976 G977:H1011 G1012:G1015 H1012:H1025 G1106:H1438 I949:I951 I1004:I1015 I2:I36 I131:I182 I184:I194 I399:I465 I501:I517 I977:I987 I989:I990 I992:I993 I995:I996 I998:I999 I1001:I1002 I1076 F1110:F1116 I1118:I1132 I1228:I1236 I1292:I1315">
    <cfRule type="expression" dxfId="2580" priority="543">
      <formula>$B2="Subetapa"</formula>
    </cfRule>
  </conditionalFormatting>
  <conditionalFormatting sqref="D28:D46">
    <cfRule type="expression" dxfId="2579" priority="542">
      <formula>$B28="Serviço"</formula>
    </cfRule>
  </conditionalFormatting>
  <conditionalFormatting sqref="D33:D36">
    <cfRule type="expression" dxfId="2578" priority="455">
      <formula>$B33="Subetapa"</formula>
    </cfRule>
  </conditionalFormatting>
  <conditionalFormatting sqref="D195">
    <cfRule type="expression" dxfId="2577" priority="834">
      <formula>$A195=2</formula>
    </cfRule>
  </conditionalFormatting>
  <conditionalFormatting sqref="D204">
    <cfRule type="expression" dxfId="2576" priority="836">
      <formula>$B204="Subetapa"</formula>
    </cfRule>
  </conditionalFormatting>
  <conditionalFormatting sqref="D293 D300">
    <cfRule type="expression" dxfId="2575" priority="460">
      <formula>#REF!="Serviço"</formula>
    </cfRule>
    <cfRule type="expression" dxfId="2574" priority="461">
      <formula>#REF!="Subetapa"</formula>
    </cfRule>
  </conditionalFormatting>
  <conditionalFormatting sqref="D362">
    <cfRule type="expression" dxfId="2573" priority="463">
      <formula>#REF!="Serviço"</formula>
    </cfRule>
    <cfRule type="expression" dxfId="2572" priority="464">
      <formula>#REF!="Subetapa"</formula>
    </cfRule>
  </conditionalFormatting>
  <conditionalFormatting sqref="D426">
    <cfRule type="expression" dxfId="2571" priority="466">
      <formula>#REF!="Serviço"</formula>
    </cfRule>
    <cfRule type="expression" dxfId="2570" priority="467">
      <formula>#REF!="Subetapa"</formula>
    </cfRule>
  </conditionalFormatting>
  <conditionalFormatting sqref="D479">
    <cfRule type="expression" dxfId="2569" priority="468">
      <formula>$B479="Serviço"</formula>
    </cfRule>
  </conditionalFormatting>
  <conditionalFormatting sqref="D479:D480">
    <cfRule type="expression" dxfId="2568" priority="469">
      <formula>$B479="Subetapa"</formula>
    </cfRule>
  </conditionalFormatting>
  <conditionalFormatting sqref="D490:D491">
    <cfRule type="expression" dxfId="2567" priority="471">
      <formula>$B490="Serviço"</formula>
    </cfRule>
    <cfRule type="expression" dxfId="2566" priority="472">
      <formula>$B490="Subetapa"</formula>
    </cfRule>
  </conditionalFormatting>
  <conditionalFormatting sqref="D493:D494">
    <cfRule type="expression" dxfId="2565" priority="841">
      <formula>$B493="Serviço"</formula>
    </cfRule>
    <cfRule type="expression" dxfId="2564" priority="842">
      <formula>$B493="Subetapa"</formula>
    </cfRule>
  </conditionalFormatting>
  <conditionalFormatting sqref="D496:D497">
    <cfRule type="expression" dxfId="2563" priority="473">
      <formula>$B496="Serviço"</formula>
    </cfRule>
    <cfRule type="expression" dxfId="2562" priority="474">
      <formula>$B496="Subetapa"</formula>
    </cfRule>
  </conditionalFormatting>
  <conditionalFormatting sqref="D499:D500 D502:D503">
    <cfRule type="expression" dxfId="2561" priority="475">
      <formula>$B499="Serviço"</formula>
    </cfRule>
    <cfRule type="expression" dxfId="2560" priority="476">
      <formula>$B499="Subetapa"</formula>
    </cfRule>
  </conditionalFormatting>
  <conditionalFormatting sqref="D512 F512:F520">
    <cfRule type="expression" dxfId="2559" priority="545">
      <formula>$B512="Serviço"</formula>
    </cfRule>
  </conditionalFormatting>
  <conditionalFormatting sqref="D512">
    <cfRule type="expression" dxfId="2558" priority="477">
      <formula>$B512="Subetapa"</formula>
    </cfRule>
  </conditionalFormatting>
  <conditionalFormatting sqref="D520 F513:F520">
    <cfRule type="expression" dxfId="2557" priority="617">
      <formula>$B513="Subetapa"</formula>
    </cfRule>
  </conditionalFormatting>
  <conditionalFormatting sqref="D520">
    <cfRule type="expression" dxfId="2556" priority="616">
      <formula>$B520="Serviço"</formula>
    </cfRule>
  </conditionalFormatting>
  <conditionalFormatting sqref="D524">
    <cfRule type="expression" dxfId="2555" priority="478">
      <formula>$B524="Subetapa"</formula>
    </cfRule>
    <cfRule type="expression" dxfId="2554" priority="557">
      <formula>$B524="Serviço"</formula>
    </cfRule>
  </conditionalFormatting>
  <conditionalFormatting sqref="D526 F526">
    <cfRule type="expression" dxfId="2553" priority="558">
      <formula>$B526="Serviço"</formula>
    </cfRule>
  </conditionalFormatting>
  <conditionalFormatting sqref="D526">
    <cfRule type="expression" dxfId="2552" priority="479">
      <formula>$B526="Subetapa"</formula>
    </cfRule>
  </conditionalFormatting>
  <conditionalFormatting sqref="D528:D532">
    <cfRule type="expression" dxfId="2551" priority="480">
      <formula>$B528="Subetapa"</formula>
    </cfRule>
    <cfRule type="expression" dxfId="2550" priority="481">
      <formula>$B528="Serviço"</formula>
    </cfRule>
  </conditionalFormatting>
  <conditionalFormatting sqref="D534:D535">
    <cfRule type="expression" dxfId="2549" priority="482">
      <formula>$B534="Subetapa"</formula>
    </cfRule>
    <cfRule type="expression" dxfId="2548" priority="483">
      <formula>$B534="Serviço"</formula>
    </cfRule>
  </conditionalFormatting>
  <conditionalFormatting sqref="D549">
    <cfRule type="expression" dxfId="2547" priority="484">
      <formula>#REF!="Serviço"</formula>
    </cfRule>
    <cfRule type="expression" dxfId="2546" priority="485">
      <formula>#REF!="Subetapa"</formula>
    </cfRule>
  </conditionalFormatting>
  <conditionalFormatting sqref="D550:D572">
    <cfRule type="expression" dxfId="2545" priority="487">
      <formula>$B550="Subetapa"</formula>
    </cfRule>
  </conditionalFormatting>
  <conditionalFormatting sqref="D574:D584">
    <cfRule type="expression" dxfId="2544" priority="488">
      <formula>$B574="Serviço"</formula>
    </cfRule>
    <cfRule type="expression" dxfId="2543" priority="489">
      <formula>$B574="Subetapa"</formula>
    </cfRule>
  </conditionalFormatting>
  <conditionalFormatting sqref="D586:D596">
    <cfRule type="expression" dxfId="2542" priority="490">
      <formula>$B586="Serviço"</formula>
    </cfRule>
    <cfRule type="expression" dxfId="2541" priority="491">
      <formula>$B586="Subetapa"</formula>
    </cfRule>
  </conditionalFormatting>
  <conditionalFormatting sqref="D598:D609">
    <cfRule type="expression" dxfId="2540" priority="492">
      <formula>$B598="Serviço"</formula>
    </cfRule>
    <cfRule type="expression" dxfId="2539" priority="493">
      <formula>$B598="Subetapa"</formula>
    </cfRule>
  </conditionalFormatting>
  <conditionalFormatting sqref="D617:D622">
    <cfRule type="expression" dxfId="2538" priority="546">
      <formula>$B617="Serviço"</formula>
    </cfRule>
    <cfRule type="expression" dxfId="2537" priority="547">
      <formula>$B617="Subetapa"</formula>
    </cfRule>
  </conditionalFormatting>
  <conditionalFormatting sqref="D975:D980">
    <cfRule type="expression" dxfId="2536" priority="498">
      <formula>$B975="Serviço"</formula>
    </cfRule>
    <cfRule type="expression" dxfId="2535" priority="499">
      <formula>$B975="Subetapa"</formula>
    </cfRule>
  </conditionalFormatting>
  <conditionalFormatting sqref="D982:D985">
    <cfRule type="expression" dxfId="2534" priority="500">
      <formula>$B982="Serviço"</formula>
    </cfRule>
    <cfRule type="expression" dxfId="2533" priority="501">
      <formula>$B982="Subetapa"</formula>
    </cfRule>
  </conditionalFormatting>
  <conditionalFormatting sqref="D1019:D1020">
    <cfRule type="expression" dxfId="2532" priority="65">
      <formula>$I1019="SUBETAPA"</formula>
    </cfRule>
    <cfRule type="expression" dxfId="2531" priority="66">
      <formula>$I1019="CÉLULA CONSTRUTIVA"</formula>
    </cfRule>
    <cfRule type="expression" dxfId="2530" priority="67">
      <formula>$I1019="ETAPA"</formula>
    </cfRule>
  </conditionalFormatting>
  <conditionalFormatting sqref="D1076">
    <cfRule type="expression" dxfId="2529" priority="509">
      <formula>$B1076="Serviço"</formula>
    </cfRule>
  </conditionalFormatting>
  <conditionalFormatting sqref="D1076:D1078">
    <cfRule type="expression" dxfId="2528" priority="510">
      <formula>$B1076="Subetapa"</formula>
    </cfRule>
  </conditionalFormatting>
  <conditionalFormatting sqref="D1078">
    <cfRule type="expression" dxfId="2527" priority="512">
      <formula>$B1078="Serviço"</formula>
    </cfRule>
  </conditionalFormatting>
  <conditionalFormatting sqref="D1081">
    <cfRule type="expression" dxfId="2526" priority="513">
      <formula>$B1081="Serviço"</formula>
    </cfRule>
    <cfRule type="expression" dxfId="2525" priority="514">
      <formula>$B1081="Subetapa"</formula>
    </cfRule>
  </conditionalFormatting>
  <conditionalFormatting sqref="D1235">
    <cfRule type="expression" dxfId="2524" priority="515">
      <formula>$B1235="Serviço"</formula>
    </cfRule>
    <cfRule type="expression" dxfId="2523" priority="516">
      <formula>$B1235="Subetapa"</formula>
    </cfRule>
  </conditionalFormatting>
  <conditionalFormatting sqref="D1236">
    <cfRule type="expression" dxfId="2522" priority="517">
      <formula>$I1236="SUBETAPA"</formula>
    </cfRule>
    <cfRule type="expression" dxfId="2521" priority="518">
      <formula>$I1236="CÉLULA CONSTRUTIVA"</formula>
    </cfRule>
    <cfRule type="expression" dxfId="2520" priority="519">
      <formula>$I1236="ETAPA"</formula>
    </cfRule>
  </conditionalFormatting>
  <conditionalFormatting sqref="D1241">
    <cfRule type="expression" dxfId="2519" priority="522">
      <formula>$B1241="Subetapa"</formula>
    </cfRule>
  </conditionalFormatting>
  <conditionalFormatting sqref="D1245:D1257">
    <cfRule type="expression" dxfId="2518" priority="524">
      <formula>$B1245="Subetapa"</formula>
    </cfRule>
  </conditionalFormatting>
  <conditionalFormatting sqref="D1257:D1263">
    <cfRule type="expression" dxfId="2517" priority="527">
      <formula>$B1257="Serviço"</formula>
    </cfRule>
    <cfRule type="expression" dxfId="2516" priority="528">
      <formula>$B1257="Subetapa"</formula>
    </cfRule>
  </conditionalFormatting>
  <conditionalFormatting sqref="D1263:D1275">
    <cfRule type="expression" dxfId="2515" priority="529">
      <formula>$B1263="Serviço"</formula>
    </cfRule>
    <cfRule type="expression" dxfId="2514" priority="530">
      <formula>$B1263="Subetapa"</formula>
    </cfRule>
  </conditionalFormatting>
  <conditionalFormatting sqref="D1269">
    <cfRule type="expression" dxfId="2513" priority="533">
      <formula>$B1269="Serviço"</formula>
    </cfRule>
    <cfRule type="expression" dxfId="2512" priority="534">
      <formula>$B1269="Subetapa"</formula>
    </cfRule>
  </conditionalFormatting>
  <conditionalFormatting sqref="D1352:D1357">
    <cfRule type="expression" dxfId="2511" priority="535">
      <formula>$I1352="SUBETAPA"</formula>
    </cfRule>
    <cfRule type="expression" dxfId="2510" priority="536">
      <formula>$I1352="CÉLULA CONSTRUTIVA"</formula>
    </cfRule>
    <cfRule type="expression" dxfId="2509" priority="537">
      <formula>$I1352="ETAPA"</formula>
    </cfRule>
  </conditionalFormatting>
  <conditionalFormatting sqref="D1437">
    <cfRule type="expression" dxfId="2508" priority="541">
      <formula>$B1437="Subetapa"</formula>
    </cfRule>
  </conditionalFormatting>
  <conditionalFormatting sqref="E931 E936">
    <cfRule type="expression" dxfId="2507" priority="85">
      <formula>#REF!="Serviço"</formula>
    </cfRule>
    <cfRule type="expression" dxfId="2506" priority="86">
      <formula>#REF!="Subetapa"</formula>
    </cfRule>
  </conditionalFormatting>
  <conditionalFormatting sqref="E933:E934">
    <cfRule type="expression" dxfId="2505" priority="114">
      <formula>#REF!="Serviço"</formula>
    </cfRule>
    <cfRule type="expression" dxfId="2504" priority="115">
      <formula>#REF!="Subetapa"</formula>
    </cfRule>
  </conditionalFormatting>
  <conditionalFormatting sqref="E953">
    <cfRule type="expression" dxfId="2503" priority="133">
      <formula>#REF!="Serviço"</formula>
    </cfRule>
    <cfRule type="expression" dxfId="2502" priority="134">
      <formula>#REF!="Subetapa"</formula>
    </cfRule>
  </conditionalFormatting>
  <conditionalFormatting sqref="E955:E956">
    <cfRule type="expression" dxfId="2501" priority="153">
      <formula>#REF!="Serviço"</formula>
    </cfRule>
    <cfRule type="expression" dxfId="2500" priority="154">
      <formula>#REF!="Subetapa"</formula>
    </cfRule>
  </conditionalFormatting>
  <conditionalFormatting sqref="E958">
    <cfRule type="expression" dxfId="2499" priority="177">
      <formula>#REF!="Serviço"</formula>
    </cfRule>
    <cfRule type="expression" dxfId="2498" priority="178">
      <formula>#REF!="Subetapa"</formula>
    </cfRule>
  </conditionalFormatting>
  <conditionalFormatting sqref="E960">
    <cfRule type="expression" dxfId="2497" priority="183">
      <formula>#REF!="Serviço"</formula>
    </cfRule>
    <cfRule type="expression" dxfId="2496" priority="184">
      <formula>#REF!="Subetapa"</formula>
    </cfRule>
  </conditionalFormatting>
  <conditionalFormatting sqref="E1017:E1018 E1103 E1105">
    <cfRule type="expression" dxfId="2495" priority="52">
      <formula>#REF!="Serviço"</formula>
    </cfRule>
    <cfRule type="expression" dxfId="2494" priority="53">
      <formula>#REF!="Subetapa"</formula>
    </cfRule>
  </conditionalFormatting>
  <conditionalFormatting sqref="E1020">
    <cfRule type="expression" dxfId="2493" priority="72">
      <formula>#REF!="Serviço"</formula>
    </cfRule>
    <cfRule type="expression" dxfId="2492" priority="73">
      <formula>#REF!="Subetapa"</formula>
    </cfRule>
  </conditionalFormatting>
  <conditionalFormatting sqref="E1022:E1025">
    <cfRule type="expression" dxfId="2491" priority="77">
      <formula>#REF!="Serviço"</formula>
    </cfRule>
    <cfRule type="expression" dxfId="2490" priority="78">
      <formula>#REF!="Subetapa"</formula>
    </cfRule>
  </conditionalFormatting>
  <conditionalFormatting sqref="E352:G473 C352:D352">
    <cfRule type="expression" dxfId="2489" priority="423">
      <formula>$B352="Subetapa"</formula>
    </cfRule>
  </conditionalFormatting>
  <conditionalFormatting sqref="F183:F184 D183:D184">
    <cfRule type="expression" dxfId="2488" priority="544">
      <formula>$B183="Serviço"</formula>
    </cfRule>
  </conditionalFormatting>
  <conditionalFormatting sqref="F196:F287 B196:D292">
    <cfRule type="expression" dxfId="2487" priority="347">
      <formula>$B196="Serviço"</formula>
    </cfRule>
  </conditionalFormatting>
  <conditionalFormatting sqref="F214:F239 D234:D236">
    <cfRule type="expression" dxfId="2486" priority="458">
      <formula>$B214="Subetapa"</formula>
    </cfRule>
  </conditionalFormatting>
  <conditionalFormatting sqref="F242:F287 F294:F345">
    <cfRule type="expression" dxfId="2485" priority="349">
      <formula>$B242="Subetapa"</formula>
    </cfRule>
  </conditionalFormatting>
  <conditionalFormatting sqref="F288:F293">
    <cfRule type="expression" dxfId="2484" priority="186">
      <formula>$B203="Subetapa"</formula>
    </cfRule>
    <cfRule type="expression" dxfId="2483" priority="187">
      <formula>#REF!="Serviço"</formula>
    </cfRule>
  </conditionalFormatting>
  <conditionalFormatting sqref="F345:F347 B345:D347 B352:D361">
    <cfRule type="expression" dxfId="2482" priority="350">
      <formula>$B345="Serviço"</formula>
    </cfRule>
  </conditionalFormatting>
  <conditionalFormatting sqref="F524:F541">
    <cfRule type="expression" dxfId="2481" priority="561">
      <formula>$B524="Subetapa"</formula>
    </cfRule>
  </conditionalFormatting>
  <conditionalFormatting sqref="F525">
    <cfRule type="expression" dxfId="2480" priority="628">
      <formula>$B525="Serviço"</formula>
    </cfRule>
  </conditionalFormatting>
  <conditionalFormatting sqref="F527">
    <cfRule type="expression" dxfId="2479" priority="630">
      <formula>$B527="Serviço"</formula>
    </cfRule>
  </conditionalFormatting>
  <conditionalFormatting sqref="F528">
    <cfRule type="expression" dxfId="2478" priority="559">
      <formula>$B528="Serviço"</formula>
    </cfRule>
  </conditionalFormatting>
  <conditionalFormatting sqref="F529:F533">
    <cfRule type="expression" dxfId="2477" priority="570">
      <formula>$B529="Serviço"</formula>
    </cfRule>
  </conditionalFormatting>
  <conditionalFormatting sqref="F620">
    <cfRule type="expression" dxfId="2476" priority="573">
      <formula>$B620="Serviço"</formula>
    </cfRule>
    <cfRule type="expression" dxfId="2475" priority="574">
      <formula>$B620="Subetapa"</formula>
    </cfRule>
  </conditionalFormatting>
  <conditionalFormatting sqref="F627">
    <cfRule type="expression" dxfId="2474" priority="577">
      <formula>$B627="Serviço"</formula>
    </cfRule>
    <cfRule type="expression" dxfId="2473" priority="578">
      <formula>$B627="Subetapa"</formula>
    </cfRule>
  </conditionalFormatting>
  <conditionalFormatting sqref="F928:F929">
    <cfRule type="expression" dxfId="2472" priority="119">
      <formula>$B928="Subetapa"</formula>
    </cfRule>
  </conditionalFormatting>
  <conditionalFormatting sqref="F961:F972">
    <cfRule type="expression" dxfId="2471" priority="357">
      <formula>$B961="Serviço"</formula>
    </cfRule>
  </conditionalFormatting>
  <conditionalFormatting sqref="F961:F987">
    <cfRule type="expression" dxfId="2470" priority="358">
      <formula>$B961="Subetapa"</formula>
    </cfRule>
  </conditionalFormatting>
  <conditionalFormatting sqref="F973 F975:F1002">
    <cfRule type="expression" dxfId="2469" priority="359">
      <formula>$B973="Serviço"</formula>
    </cfRule>
  </conditionalFormatting>
  <conditionalFormatting sqref="F974">
    <cfRule type="expression" dxfId="2468" priority="3">
      <formula>$B974="Serviço"</formula>
    </cfRule>
  </conditionalFormatting>
  <conditionalFormatting sqref="F988:F1015 F1026:H1100">
    <cfRule type="expression" dxfId="2467" priority="361">
      <formula>$B988="Subetapa"</formula>
    </cfRule>
  </conditionalFormatting>
  <conditionalFormatting sqref="F1003:F1015">
    <cfRule type="expression" dxfId="2466" priority="333">
      <formula>$B1003="Serviço"</formula>
    </cfRule>
  </conditionalFormatting>
  <conditionalFormatting sqref="F1101">
    <cfRule type="expression" dxfId="2465" priority="13">
      <formula>$B1101="Serviço"</formula>
    </cfRule>
  </conditionalFormatting>
  <conditionalFormatting sqref="F1106:F1108 B1106:D1108 I1106:I1108">
    <cfRule type="expression" dxfId="2464" priority="408">
      <formula>$B1106="Serviço"</formula>
    </cfRule>
  </conditionalFormatting>
  <conditionalFormatting sqref="F1107:F1108">
    <cfRule type="expression" dxfId="2463" priority="362">
      <formula>$B1107="Subetapa"</formula>
    </cfRule>
  </conditionalFormatting>
  <conditionalFormatting sqref="F1109">
    <cfRule type="expression" dxfId="2462" priority="604" stopIfTrue="1">
      <formula>$B1109="complemento do insumo"</formula>
    </cfRule>
    <cfRule type="expression" dxfId="2461" priority="637">
      <formula>$B1109="Subetapa"</formula>
    </cfRule>
  </conditionalFormatting>
  <conditionalFormatting sqref="F1109:F1132 I1109:I1133">
    <cfRule type="expression" dxfId="2460" priority="638">
      <formula>$B1109="Serviço"</formula>
    </cfRule>
  </conditionalFormatting>
  <conditionalFormatting sqref="F1117 I1117">
    <cfRule type="expression" dxfId="2459" priority="639">
      <formula>$B1117="Subetapa"</formula>
    </cfRule>
  </conditionalFormatting>
  <conditionalFormatting sqref="F1117">
    <cfRule type="expression" dxfId="2458" priority="605" stopIfTrue="1">
      <formula>$B1117="complemento do insumo"</formula>
    </cfRule>
    <cfRule type="expression" dxfId="2457" priority="606" stopIfTrue="1">
      <formula>$B1117="insumo"</formula>
    </cfRule>
  </conditionalFormatting>
  <conditionalFormatting sqref="F1133 F1142 F1151 F1196 F1198 I1198 F1204 I1204 I1194 F1194 F1109 I1196">
    <cfRule type="expression" dxfId="2456" priority="588" stopIfTrue="1">
      <formula>$B1109="insumo"</formula>
    </cfRule>
  </conditionalFormatting>
  <conditionalFormatting sqref="F1133 F1142 F1194 I1194 F1196 I1196 F1198 I1198 F1204 I1204">
    <cfRule type="expression" dxfId="2455" priority="607" stopIfTrue="1">
      <formula>$B1133="complemento do insumo"</formula>
    </cfRule>
  </conditionalFormatting>
  <conditionalFormatting sqref="F1133:F1202">
    <cfRule type="expression" dxfId="2454" priority="364">
      <formula>$B1133="Serviço"</formula>
    </cfRule>
  </conditionalFormatting>
  <conditionalFormatting sqref="F1151 I1151">
    <cfRule type="expression" dxfId="2453" priority="640" stopIfTrue="1">
      <formula>$B1151="complemento do insumo"</formula>
    </cfRule>
  </conditionalFormatting>
  <conditionalFormatting sqref="F1164 I1164">
    <cfRule type="expression" dxfId="2452" priority="641" stopIfTrue="1">
      <formula>$B1164="complemento do insumo"</formula>
    </cfRule>
    <cfRule type="expression" dxfId="2451" priority="642" stopIfTrue="1">
      <formula>$B1164="insumo"</formula>
    </cfRule>
  </conditionalFormatting>
  <conditionalFormatting sqref="F1174 I1174">
    <cfRule type="expression" dxfId="2450" priority="643" stopIfTrue="1">
      <formula>$B1174="complemento do insumo"</formula>
    </cfRule>
    <cfRule type="expression" dxfId="2449" priority="644" stopIfTrue="1">
      <formula>$B1174="insumo"</formula>
    </cfRule>
  </conditionalFormatting>
  <conditionalFormatting sqref="F1184 I1184">
    <cfRule type="expression" dxfId="2448" priority="645" stopIfTrue="1">
      <formula>$B1184="complemento do insumo"</formula>
    </cfRule>
    <cfRule type="expression" dxfId="2447" priority="646" stopIfTrue="1">
      <formula>$B1184="insumo"</formula>
    </cfRule>
  </conditionalFormatting>
  <conditionalFormatting sqref="F1200 I1200">
    <cfRule type="expression" dxfId="2446" priority="647" stopIfTrue="1">
      <formula>$B1200="complemento do insumo"</formula>
    </cfRule>
    <cfRule type="expression" dxfId="2445" priority="648" stopIfTrue="1">
      <formula>$B1200="insumo"</formula>
    </cfRule>
  </conditionalFormatting>
  <conditionalFormatting sqref="F1200">
    <cfRule type="expression" dxfId="2444" priority="313">
      <formula>$B1200="Subetapa"</formula>
    </cfRule>
  </conditionalFormatting>
  <conditionalFormatting sqref="F1201:F1203 B1201:D1203">
    <cfRule type="expression" dxfId="2443" priority="366">
      <formula>$B1201="Subetapa"</formula>
    </cfRule>
  </conditionalFormatting>
  <conditionalFormatting sqref="F1202">
    <cfRule type="expression" dxfId="2442" priority="608" stopIfTrue="1">
      <formula>$B1202="complemento do insumo"</formula>
    </cfRule>
    <cfRule type="expression" dxfId="2441" priority="609" stopIfTrue="1">
      <formula>$B1202="insumo"</formula>
    </cfRule>
  </conditionalFormatting>
  <conditionalFormatting sqref="F1206">
    <cfRule type="expression" dxfId="2440" priority="610" stopIfTrue="1">
      <formula>$B1206="complemento do insumo"</formula>
    </cfRule>
    <cfRule type="expression" dxfId="2439" priority="611" stopIfTrue="1">
      <formula>$B1206="insumo"</formula>
    </cfRule>
  </conditionalFormatting>
  <conditionalFormatting sqref="F1208">
    <cfRule type="expression" dxfId="2438" priority="612" stopIfTrue="1">
      <formula>$B1208="complemento do insumo"</formula>
    </cfRule>
    <cfRule type="expression" dxfId="2437" priority="613" stopIfTrue="1">
      <formula>$B1208="insumo"</formula>
    </cfRule>
  </conditionalFormatting>
  <conditionalFormatting sqref="F1210 I1210">
    <cfRule type="expression" dxfId="2436" priority="649" stopIfTrue="1">
      <formula>$B1210="complemento do insumo"</formula>
    </cfRule>
    <cfRule type="expression" dxfId="2435" priority="650" stopIfTrue="1">
      <formula>$B1210="insumo"</formula>
    </cfRule>
  </conditionalFormatting>
  <conditionalFormatting sqref="F1212 I1212">
    <cfRule type="expression" dxfId="2434" priority="651" stopIfTrue="1">
      <formula>$B1212="complemento do insumo"</formula>
    </cfRule>
    <cfRule type="expression" dxfId="2433" priority="652" stopIfTrue="1">
      <formula>$B1212="insumo"</formula>
    </cfRule>
  </conditionalFormatting>
  <conditionalFormatting sqref="F1212:F1215 B1214:D1215">
    <cfRule type="expression" dxfId="2432" priority="379">
      <formula>$B1212="Subetapa"</formula>
    </cfRule>
  </conditionalFormatting>
  <conditionalFormatting sqref="F1214 I1214">
    <cfRule type="expression" dxfId="2431" priority="653" stopIfTrue="1">
      <formula>$B1214="complemento do insumo"</formula>
    </cfRule>
    <cfRule type="expression" dxfId="2430" priority="654" stopIfTrue="1">
      <formula>$B1214="insumo"</formula>
    </cfRule>
  </conditionalFormatting>
  <conditionalFormatting sqref="F1216 I1216">
    <cfRule type="expression" dxfId="2429" priority="655" stopIfTrue="1">
      <formula>$B1216="complemento do insumo"</formula>
    </cfRule>
    <cfRule type="expression" dxfId="2428" priority="656" stopIfTrue="1">
      <formula>$B1216="insumo"</formula>
    </cfRule>
  </conditionalFormatting>
  <conditionalFormatting sqref="F1218 I1218">
    <cfRule type="expression" dxfId="2427" priority="657" stopIfTrue="1">
      <formula>$B1218="complemento do insumo"</formula>
    </cfRule>
    <cfRule type="expression" dxfId="2426" priority="658" stopIfTrue="1">
      <formula>$B1218="insumo"</formula>
    </cfRule>
  </conditionalFormatting>
  <conditionalFormatting sqref="F1222 I1222">
    <cfRule type="expression" dxfId="2425" priority="659" stopIfTrue="1">
      <formula>$B1222="complemento do insumo"</formula>
    </cfRule>
    <cfRule type="expression" dxfId="2424" priority="660" stopIfTrue="1">
      <formula>$B1222="insumo"</formula>
    </cfRule>
  </conditionalFormatting>
  <conditionalFormatting sqref="F1224 I1224">
    <cfRule type="expression" dxfId="2423" priority="661" stopIfTrue="1">
      <formula>$B1224="complemento do insumo"</formula>
    </cfRule>
    <cfRule type="expression" dxfId="2422" priority="662" stopIfTrue="1">
      <formula>$B1224="insumo"</formula>
    </cfRule>
  </conditionalFormatting>
  <conditionalFormatting sqref="F1226 I1226">
    <cfRule type="expression" dxfId="2421" priority="663" stopIfTrue="1">
      <formula>$B1226="complemento do insumo"</formula>
    </cfRule>
    <cfRule type="expression" dxfId="2420" priority="664" stopIfTrue="1">
      <formula>$B1226="insumo"</formula>
    </cfRule>
  </conditionalFormatting>
  <conditionalFormatting sqref="F1367:F1374">
    <cfRule type="expression" dxfId="2419" priority="623">
      <formula>$B1367="Serviço"</formula>
    </cfRule>
    <cfRule type="expression" dxfId="2418" priority="624">
      <formula>$B1367="Subetapa"</formula>
    </cfRule>
  </conditionalFormatting>
  <conditionalFormatting sqref="F1370:F1371">
    <cfRule type="expression" dxfId="2417" priority="589">
      <formula>$B1370="Serviço"</formula>
    </cfRule>
    <cfRule type="expression" dxfId="2416" priority="590">
      <formula>$B1370="Subetapa"</formula>
    </cfRule>
  </conditionalFormatting>
  <conditionalFormatting sqref="F1375:F1382">
    <cfRule type="expression" dxfId="2415" priority="418">
      <formula>$B1375="Serviço"</formula>
    </cfRule>
  </conditionalFormatting>
  <conditionalFormatting sqref="F1383:F1390">
    <cfRule type="expression" dxfId="2414" priority="625">
      <formula>$B1383="Serviço"</formula>
    </cfRule>
    <cfRule type="expression" dxfId="2413" priority="626">
      <formula>$B1383="Subetapa"</formula>
    </cfRule>
  </conditionalFormatting>
  <conditionalFormatting sqref="F1386:F1387">
    <cfRule type="expression" dxfId="2412" priority="591">
      <formula>$B1386="Serviço"</formula>
    </cfRule>
    <cfRule type="expression" dxfId="2411" priority="592">
      <formula>$B1386="Subetapa"</formula>
    </cfRule>
  </conditionalFormatting>
  <conditionalFormatting sqref="F1391">
    <cfRule type="expression" dxfId="2410" priority="454">
      <formula>$B1391="Subetapa"</formula>
    </cfRule>
  </conditionalFormatting>
  <conditionalFormatting sqref="F1392:F1399">
    <cfRule type="expression" dxfId="2409" priority="614">
      <formula>$B1392="Serviço"</formula>
    </cfRule>
    <cfRule type="expression" dxfId="2408" priority="615">
      <formula>$B1392="Subetapa"</formula>
    </cfRule>
  </conditionalFormatting>
  <conditionalFormatting sqref="F1399:F1438">
    <cfRule type="expression" dxfId="2407" priority="320">
      <formula>$B1399="Serviço"</formula>
    </cfRule>
    <cfRule type="expression" dxfId="2406" priority="321">
      <formula>$B1399="Subetapa"</formula>
    </cfRule>
  </conditionalFormatting>
  <conditionalFormatting sqref="F1401 I1401">
    <cfRule type="expression" dxfId="2405" priority="667">
      <formula>$B1401="Serviço"</formula>
    </cfRule>
    <cfRule type="expression" dxfId="2404" priority="668">
      <formula>$B1401="Subetapa"</formula>
    </cfRule>
  </conditionalFormatting>
  <conditionalFormatting sqref="F927:G929">
    <cfRule type="expression" dxfId="2403" priority="118">
      <formula>$B927="Serviço"</formula>
    </cfRule>
  </conditionalFormatting>
  <conditionalFormatting sqref="F1101:G1101">
    <cfRule type="expression" dxfId="2402" priority="14">
      <formula>$B1101="Subetapa"</formula>
    </cfRule>
  </conditionalFormatting>
  <conditionalFormatting sqref="G1103">
    <cfRule type="expression" dxfId="2401" priority="11">
      <formula>$B1103="Serviço"</formula>
    </cfRule>
    <cfRule type="expression" dxfId="2400" priority="12">
      <formula>$B1103="Subetapa"</formula>
    </cfRule>
  </conditionalFormatting>
  <conditionalFormatting sqref="G1105">
    <cfRule type="expression" dxfId="2399" priority="9">
      <formula>$B1105="Serviço"</formula>
    </cfRule>
    <cfRule type="expression" dxfId="2398" priority="10">
      <formula>$B1105="Subetapa"</formula>
    </cfRule>
  </conditionalFormatting>
  <conditionalFormatting sqref="G974:I976">
    <cfRule type="expression" dxfId="2397" priority="1">
      <formula>$B974="Subetapa"</formula>
    </cfRule>
  </conditionalFormatting>
  <conditionalFormatting sqref="I2:I195 D47:D144 F47:F144">
    <cfRule type="expression" dxfId="2396" priority="556">
      <formula>$B2="Serviço"</formula>
    </cfRule>
  </conditionalFormatting>
  <conditionalFormatting sqref="I37:I130">
    <cfRule type="expression" dxfId="2395" priority="697">
      <formula>$B37="Subetapa"</formula>
    </cfRule>
  </conditionalFormatting>
  <conditionalFormatting sqref="I183">
    <cfRule type="expression" dxfId="2394" priority="701">
      <formula>$B183="Subetapa"</formula>
    </cfRule>
  </conditionalFormatting>
  <conditionalFormatting sqref="I195">
    <cfRule type="expression" dxfId="2393" priority="702">
      <formula>$B195="Subetapa"</formula>
    </cfRule>
  </conditionalFormatting>
  <conditionalFormatting sqref="I196:I271">
    <cfRule type="expression" dxfId="2392" priority="404">
      <formula>$B196="Serviço"</formula>
    </cfRule>
  </conditionalFormatting>
  <conditionalFormatting sqref="I272:I336">
    <cfRule type="expression" dxfId="2391" priority="709">
      <formula>$B272="Serviço"</formula>
    </cfRule>
  </conditionalFormatting>
  <conditionalFormatting sqref="I333:I336">
    <cfRule type="expression" dxfId="2390" priority="710">
      <formula>$B333="Subetapa"</formula>
    </cfRule>
  </conditionalFormatting>
  <conditionalFormatting sqref="I345:I473">
    <cfRule type="expression" dxfId="2389" priority="712">
      <formula>$B345="Serviço"</formula>
    </cfRule>
  </conditionalFormatting>
  <conditionalFormatting sqref="I395:I398">
    <cfRule type="expression" dxfId="2388" priority="713">
      <formula>$B395="Subetapa"</formula>
    </cfRule>
  </conditionalFormatting>
  <conditionalFormatting sqref="I466:I473">
    <cfRule type="expression" dxfId="2387" priority="714">
      <formula>$B466="Subetapa"</formula>
    </cfRule>
  </conditionalFormatting>
  <conditionalFormatting sqref="I478:I494">
    <cfRule type="expression" dxfId="2386" priority="716">
      <formula>$B478="Serviço"</formula>
    </cfRule>
  </conditionalFormatting>
  <conditionalFormatting sqref="I490:I494">
    <cfRule type="expression" dxfId="2385" priority="717">
      <formula>$B490="Subetapa"</formula>
    </cfRule>
  </conditionalFormatting>
  <conditionalFormatting sqref="I499:I500">
    <cfRule type="expression" dxfId="2384" priority="843">
      <formula>$B499="Subetapa"</formula>
    </cfRule>
  </conditionalFormatting>
  <conditionalFormatting sqref="I499:I520">
    <cfRule type="expression" dxfId="2383" priority="719">
      <formula>$B499="Serviço"</formula>
    </cfRule>
  </conditionalFormatting>
  <conditionalFormatting sqref="I518:I520">
    <cfRule type="expression" dxfId="2382" priority="720">
      <formula>$B518="Subetapa"</formula>
    </cfRule>
  </conditionalFormatting>
  <conditionalFormatting sqref="I927:I960 B931:G931 B933:G934 B936:G936">
    <cfRule type="expression" dxfId="2381" priority="80">
      <formula>$B927="Serviço"</formula>
    </cfRule>
  </conditionalFormatting>
  <conditionalFormatting sqref="I930">
    <cfRule type="expression" dxfId="2380" priority="105">
      <formula>$B879="Subetapa"</formula>
    </cfRule>
  </conditionalFormatting>
  <conditionalFormatting sqref="I931">
    <cfRule type="expression" dxfId="2379" priority="95">
      <formula>$B882="Subetapa"</formula>
    </cfRule>
  </conditionalFormatting>
  <conditionalFormatting sqref="I932:I934">
    <cfRule type="expression" dxfId="2378" priority="116">
      <formula>$B879="Subetapa"</formula>
    </cfRule>
  </conditionalFormatting>
  <conditionalFormatting sqref="I935">
    <cfRule type="expression" dxfId="2377" priority="96">
      <formula>$B884="Subetapa"</formula>
    </cfRule>
  </conditionalFormatting>
  <conditionalFormatting sqref="I936">
    <cfRule type="expression" dxfId="2376" priority="117">
      <formula>$B888="Subetapa"</formula>
    </cfRule>
  </conditionalFormatting>
  <conditionalFormatting sqref="I952">
    <cfRule type="expression" dxfId="2375" priority="144">
      <formula>$B911="Subetapa"</formula>
    </cfRule>
  </conditionalFormatting>
  <conditionalFormatting sqref="I953">
    <cfRule type="expression" dxfId="2374" priority="135">
      <formula>#REF!="Subetapa"</formula>
    </cfRule>
  </conditionalFormatting>
  <conditionalFormatting sqref="I954:I956">
    <cfRule type="expression" dxfId="2373" priority="155">
      <formula>$B911="Subetapa"</formula>
    </cfRule>
  </conditionalFormatting>
  <conditionalFormatting sqref="I957">
    <cfRule type="expression" dxfId="2372" priority="164">
      <formula>#REF!="Subetapa"</formula>
    </cfRule>
  </conditionalFormatting>
  <conditionalFormatting sqref="I958">
    <cfRule type="expression" dxfId="2371" priority="179">
      <formula>#REF!="Subetapa"</formula>
    </cfRule>
  </conditionalFormatting>
  <conditionalFormatting sqref="I959:I960">
    <cfRule type="expression" dxfId="2370" priority="173">
      <formula>#REF!="Subetapa"</formula>
    </cfRule>
  </conditionalFormatting>
  <conditionalFormatting sqref="I961:I1003">
    <cfRule type="expression" dxfId="2369" priority="735">
      <formula>$B961="Serviço"</formula>
    </cfRule>
  </conditionalFormatting>
  <conditionalFormatting sqref="I988">
    <cfRule type="expression" dxfId="2368" priority="736">
      <formula>$B988="Subetapa"</formula>
    </cfRule>
  </conditionalFormatting>
  <conditionalFormatting sqref="I991">
    <cfRule type="expression" dxfId="2367" priority="737">
      <formula>$B991="Subetapa"</formula>
    </cfRule>
  </conditionalFormatting>
  <conditionalFormatting sqref="I994">
    <cfRule type="expression" dxfId="2366" priority="738">
      <formula>$B994="Subetapa"</formula>
    </cfRule>
  </conditionalFormatting>
  <conditionalFormatting sqref="I997">
    <cfRule type="expression" dxfId="2365" priority="739">
      <formula>$B997="Subetapa"</formula>
    </cfRule>
  </conditionalFormatting>
  <conditionalFormatting sqref="I1000">
    <cfRule type="expression" dxfId="2364" priority="740">
      <formula>$B1000="Subetapa"</formula>
    </cfRule>
  </conditionalFormatting>
  <conditionalFormatting sqref="I1003">
    <cfRule type="expression" dxfId="2363" priority="741">
      <formula>$B1003="Subetapa"</formula>
    </cfRule>
  </conditionalFormatting>
  <conditionalFormatting sqref="I1004:I1020 B1017:G1018">
    <cfRule type="expression" dxfId="2362" priority="41">
      <formula>$B1004="Serviço"</formula>
    </cfRule>
  </conditionalFormatting>
  <conditionalFormatting sqref="I1016">
    <cfRule type="expression" dxfId="2361" priority="51">
      <formula>$B967="Subetapa"</formula>
    </cfRule>
  </conditionalFormatting>
  <conditionalFormatting sqref="I1017:I1018">
    <cfRule type="expression" dxfId="2360" priority="57">
      <formula>$B959="Subetapa"</formula>
    </cfRule>
  </conditionalFormatting>
  <conditionalFormatting sqref="I1019">
    <cfRule type="expression" dxfId="2359" priority="68">
      <formula>$B969="Subetapa"</formula>
    </cfRule>
  </conditionalFormatting>
  <conditionalFormatting sqref="I1020">
    <cfRule type="expression" dxfId="2358" priority="74">
      <formula>$B961="Subetapa"</formula>
    </cfRule>
  </conditionalFormatting>
  <conditionalFormatting sqref="I1021:I1025">
    <cfRule type="expression" dxfId="2357" priority="79">
      <formula>#REF!="Subetapa"</formula>
    </cfRule>
  </conditionalFormatting>
  <conditionalFormatting sqref="I1026:I1075">
    <cfRule type="expression" dxfId="2356" priority="743">
      <formula>$B1026="Subetapa"</formula>
    </cfRule>
  </conditionalFormatting>
  <conditionalFormatting sqref="I1026:I1077">
    <cfRule type="expression" dxfId="2355" priority="689">
      <formula>$B1026="Serviço"</formula>
    </cfRule>
  </conditionalFormatting>
  <conditionalFormatting sqref="I1039:I1041">
    <cfRule type="expression" dxfId="2354" priority="744">
      <formula>$B1039="Serviço"</formula>
    </cfRule>
    <cfRule type="expression" dxfId="2353" priority="745">
      <formula>$B1039="Subetapa"</formula>
    </cfRule>
  </conditionalFormatting>
  <conditionalFormatting sqref="I1077">
    <cfRule type="expression" dxfId="2352" priority="746">
      <formula>$B1077="Subetapa"</formula>
    </cfRule>
  </conditionalFormatting>
  <conditionalFormatting sqref="I1077:I1086">
    <cfRule type="expression" dxfId="2351" priority="747">
      <formula>$B1077="Serviço"</formula>
    </cfRule>
    <cfRule type="expression" dxfId="2350" priority="748">
      <formula>$B1077="Subetapa"</formula>
    </cfRule>
  </conditionalFormatting>
  <conditionalFormatting sqref="I1082">
    <cfRule type="expression" dxfId="2349" priority="749">
      <formula>$B1082="Serviço"</formula>
    </cfRule>
    <cfRule type="expression" dxfId="2348" priority="750">
      <formula>$B1082="Subetapa"</formula>
    </cfRule>
  </conditionalFormatting>
  <conditionalFormatting sqref="I1102">
    <cfRule type="expression" dxfId="2347" priority="40">
      <formula>$B1060="Subetapa"</formula>
    </cfRule>
  </conditionalFormatting>
  <conditionalFormatting sqref="I1103">
    <cfRule type="expression" dxfId="2346" priority="2637">
      <formula>$B1055="Subetapa"</formula>
    </cfRule>
  </conditionalFormatting>
  <conditionalFormatting sqref="I1104">
    <cfRule type="expression" dxfId="2345" priority="23">
      <formula>$B1065="Subetapa"</formula>
    </cfRule>
  </conditionalFormatting>
  <conditionalFormatting sqref="I1105">
    <cfRule type="expression" dxfId="2344" priority="2626">
      <formula>$B1060="Subetapa"</formula>
    </cfRule>
  </conditionalFormatting>
  <conditionalFormatting sqref="I1133:I1142">
    <cfRule type="expression" dxfId="2343" priority="670">
      <formula>$B1133="Subetapa"</formula>
    </cfRule>
  </conditionalFormatting>
  <conditionalFormatting sqref="I1134:I1173">
    <cfRule type="expression" dxfId="2342" priority="409">
      <formula>$B1134="Serviço"</formula>
    </cfRule>
  </conditionalFormatting>
  <conditionalFormatting sqref="I1151">
    <cfRule type="expression" dxfId="2341" priority="756" stopIfTrue="1">
      <formula>$B1151="insumo"</formula>
    </cfRule>
  </conditionalFormatting>
  <conditionalFormatting sqref="I1174:I1193">
    <cfRule type="expression" dxfId="2340" priority="757">
      <formula>$B1174="Serviço"</formula>
    </cfRule>
    <cfRule type="expression" dxfId="2339" priority="758">
      <formula>$B1174="Subetapa"</formula>
    </cfRule>
  </conditionalFormatting>
  <conditionalFormatting sqref="I1195:I1197">
    <cfRule type="expression" dxfId="2338" priority="761">
      <formula>$B1195="Serviço"</formula>
    </cfRule>
    <cfRule type="expression" dxfId="2337" priority="762">
      <formula>$B1195="Subetapa"</formula>
    </cfRule>
  </conditionalFormatting>
  <conditionalFormatting sqref="I1200:I1202">
    <cfRule type="expression" dxfId="2336" priority="763">
      <formula>$B1200="Serviço"</formula>
    </cfRule>
  </conditionalFormatting>
  <conditionalFormatting sqref="I1200:I1203">
    <cfRule type="expression" dxfId="2335" priority="764">
      <formula>$B1200="Subetapa"</formula>
    </cfRule>
  </conditionalFormatting>
  <conditionalFormatting sqref="I1202">
    <cfRule type="expression" dxfId="2334" priority="690" stopIfTrue="1">
      <formula>$B1202="complemento do insumo"</formula>
    </cfRule>
    <cfRule type="expression" dxfId="2333" priority="691" stopIfTrue="1">
      <formula>$B1202="insumo"</formula>
    </cfRule>
  </conditionalFormatting>
  <conditionalFormatting sqref="I1206">
    <cfRule type="expression" dxfId="2332" priority="692" stopIfTrue="1">
      <formula>$B1206="complemento do insumo"</formula>
    </cfRule>
    <cfRule type="expression" dxfId="2331" priority="693" stopIfTrue="1">
      <formula>$B1206="insumo"</formula>
    </cfRule>
  </conditionalFormatting>
  <conditionalFormatting sqref="I1206:I1208">
    <cfRule type="expression" dxfId="2330" priority="769">
      <formula>$B1206="Serviço"</formula>
    </cfRule>
  </conditionalFormatting>
  <conditionalFormatting sqref="I1206:I1209">
    <cfRule type="expression" dxfId="2329" priority="770">
      <formula>$B1206="Subetapa"</formula>
    </cfRule>
  </conditionalFormatting>
  <conditionalFormatting sqref="I1208">
    <cfRule type="expression" dxfId="2328" priority="694" stopIfTrue="1">
      <formula>$B1208="complemento do insumo"</formula>
    </cfRule>
    <cfRule type="expression" dxfId="2327" priority="695" stopIfTrue="1">
      <formula>$B1208="insumo"</formula>
    </cfRule>
  </conditionalFormatting>
  <conditionalFormatting sqref="I1209">
    <cfRule type="expression" dxfId="2326" priority="412">
      <formula>$B1209="Serviço"</formula>
    </cfRule>
  </conditionalFormatting>
  <conditionalFormatting sqref="I1210:I1212">
    <cfRule type="expression" dxfId="2325" priority="774">
      <formula>$B1210="Serviço"</formula>
    </cfRule>
  </conditionalFormatting>
  <conditionalFormatting sqref="I1210:I1213">
    <cfRule type="expression" dxfId="2324" priority="775">
      <formula>$B1210="Subetapa"</formula>
    </cfRule>
  </conditionalFormatting>
  <conditionalFormatting sqref="I1213">
    <cfRule type="expression" dxfId="2323" priority="413">
      <formula>$B1213="Serviço"</formula>
    </cfRule>
  </conditionalFormatting>
  <conditionalFormatting sqref="I1214">
    <cfRule type="expression" dxfId="2322" priority="779">
      <formula>$B1214="Serviço"</formula>
    </cfRule>
  </conditionalFormatting>
  <conditionalFormatting sqref="I1214:I1215">
    <cfRule type="expression" dxfId="2321" priority="780">
      <formula>$B1214="Subetapa"</formula>
    </cfRule>
  </conditionalFormatting>
  <conditionalFormatting sqref="I1215">
    <cfRule type="expression" dxfId="2320" priority="414">
      <formula>$B1215="Serviço"</formula>
    </cfRule>
  </conditionalFormatting>
  <conditionalFormatting sqref="I1216">
    <cfRule type="expression" dxfId="2319" priority="782">
      <formula>$B1216="Serviço"</formula>
    </cfRule>
  </conditionalFormatting>
  <conditionalFormatting sqref="I1216:I1217">
    <cfRule type="expression" dxfId="2318" priority="783">
      <formula>$B1216="Subetapa"</formula>
    </cfRule>
  </conditionalFormatting>
  <conditionalFormatting sqref="I1217">
    <cfRule type="expression" dxfId="2317" priority="415">
      <formula>$B1217="Serviço"</formula>
    </cfRule>
  </conditionalFormatting>
  <conditionalFormatting sqref="I1218:I1222">
    <cfRule type="expression" dxfId="2316" priority="785">
      <formula>$B1218="Serviço"</formula>
    </cfRule>
  </conditionalFormatting>
  <conditionalFormatting sqref="I1218:I1223">
    <cfRule type="expression" dxfId="2315" priority="786">
      <formula>$B1218="Subetapa"</formula>
    </cfRule>
  </conditionalFormatting>
  <conditionalFormatting sqref="I1224:I1225">
    <cfRule type="expression" dxfId="2314" priority="790">
      <formula>$B1224="Serviço"</formula>
    </cfRule>
  </conditionalFormatting>
  <conditionalFormatting sqref="I1224:I1227">
    <cfRule type="expression" dxfId="2313" priority="791">
      <formula>$B1224="Subetapa"</formula>
    </cfRule>
  </conditionalFormatting>
  <conditionalFormatting sqref="I1226:I1289">
    <cfRule type="expression" dxfId="2312" priority="793">
      <formula>$B1226="Serviço"</formula>
    </cfRule>
  </conditionalFormatting>
  <conditionalFormatting sqref="I1237:I1291">
    <cfRule type="expression" dxfId="2311" priority="794">
      <formula>$B1237="Subetapa"</formula>
    </cfRule>
  </conditionalFormatting>
  <conditionalFormatting sqref="I1290:I1360">
    <cfRule type="expression" dxfId="2310" priority="796">
      <formula>$B1290="Serviço"</formula>
    </cfRule>
  </conditionalFormatting>
  <conditionalFormatting sqref="I1316:I1360">
    <cfRule type="expression" dxfId="2309" priority="797">
      <formula>$B1316="Subetapa"</formula>
    </cfRule>
  </conditionalFormatting>
  <conditionalFormatting sqref="I1383:I1395">
    <cfRule type="expression" dxfId="2308" priority="803">
      <formula>$B1383="Serviço"</formula>
    </cfRule>
  </conditionalFormatting>
  <conditionalFormatting sqref="I1391:I1395">
    <cfRule type="expression" dxfId="2307" priority="805">
      <formula>$B1391="Subetapa"</formula>
    </cfRule>
  </conditionalFormatting>
  <conditionalFormatting sqref="I1399:I1402">
    <cfRule type="expression" dxfId="2306" priority="806">
      <formula>$B1399="Serviço"</formula>
    </cfRule>
    <cfRule type="expression" dxfId="2305" priority="807">
      <formula>$B1399="Subetapa"</formula>
    </cfRule>
  </conditionalFormatting>
  <conditionalFormatting sqref="I1408:I1410">
    <cfRule type="expression" dxfId="2304" priority="810">
      <formula>$B1408="Serviço"</formula>
    </cfRule>
    <cfRule type="expression" dxfId="2303" priority="811">
      <formula>$B1408="Subetapa"</formula>
    </cfRule>
  </conditionalFormatting>
  <conditionalFormatting sqref="I1410:I1418">
    <cfRule type="expression" dxfId="2302" priority="814">
      <formula>$B1410="Serviço"</formula>
    </cfRule>
    <cfRule type="expression" dxfId="2301" priority="815">
      <formula>$B1410="Subetapa"</formula>
    </cfRule>
  </conditionalFormatting>
  <conditionalFormatting sqref="I1418:I1419">
    <cfRule type="expression" dxfId="2300" priority="816">
      <formula>$B1418="Serviço"</formula>
    </cfRule>
    <cfRule type="expression" dxfId="2299" priority="817">
      <formula>$B1418="Subetapa"</formula>
    </cfRule>
  </conditionalFormatting>
  <conditionalFormatting sqref="I1422:I1424">
    <cfRule type="expression" dxfId="2298" priority="820">
      <formula>$B1422="Serviço"</formula>
    </cfRule>
    <cfRule type="expression" dxfId="2297" priority="821">
      <formula>$B1422="Subetapa"</formula>
    </cfRule>
  </conditionalFormatting>
  <conditionalFormatting sqref="I1424:I1428">
    <cfRule type="expression" dxfId="2296" priority="824">
      <formula>$B1424="Serviço"</formula>
    </cfRule>
    <cfRule type="expression" dxfId="2295" priority="825">
      <formula>$B1424="Subetapa"</formula>
    </cfRule>
  </conditionalFormatting>
  <conditionalFormatting sqref="I1430:I1435">
    <cfRule type="expression" dxfId="2294" priority="828">
      <formula>$B1430="Serviço"</formula>
    </cfRule>
    <cfRule type="expression" dxfId="2293" priority="829">
      <formula>$B1430="Subetapa"</formula>
    </cfRule>
  </conditionalFormatting>
  <conditionalFormatting sqref="I1435:I1438">
    <cfRule type="expression" dxfId="2292" priority="830">
      <formula>$B1435="Serviço"</formula>
    </cfRule>
    <cfRule type="expression" dxfId="2291" priority="831">
      <formula>$B1435="Subetapa"</formula>
    </cfRule>
  </conditionalFormatting>
  <conditionalFormatting sqref="I1437">
    <cfRule type="expression" dxfId="2290" priority="832">
      <formula>$B1437="Serviço"</formula>
    </cfRule>
    <cfRule type="expression" dxfId="2289" priority="833">
      <formula>$B1437="Subetapa"</formula>
    </cfRule>
  </conditionalFormatting>
  <dataValidations disablePrompts="1" count="1">
    <dataValidation type="list" allowBlank="1" showErrorMessage="1" sqref="B2:C2 B3:B1438" xr:uid="{00000000-0002-0000-0800-000000000000}">
      <formula1>"Unidade Construtiva,Célula Construtiva,Etapa,Subetapa,Serviço,Insumo,Complemento do Insumo"</formula1>
    </dataValidation>
  </dataValidations>
  <hyperlinks>
    <hyperlink ref="D663" r:id="rId1" xr:uid="{00000000-0004-0000-0800-000000000000}"/>
    <hyperlink ref="D834" r:id="rId2" xr:uid="{00000000-0004-0000-0800-000001000000}"/>
  </hyperlinks>
  <pageMargins left="0.511811024" right="0.511811024" top="0.78740157499999996" bottom="0.78740157499999996" header="0" footer="0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43800"/>
    <outlinePr summaryBelow="0"/>
    <pageSetUpPr fitToPage="1"/>
  </sheetPr>
  <dimension ref="A1:K3807"/>
  <sheetViews>
    <sheetView showGridLines="0" topLeftCell="B1" workbookViewId="0">
      <selection activeCell="B478" sqref="B478"/>
    </sheetView>
  </sheetViews>
  <sheetFormatPr defaultColWidth="12.6640625" defaultRowHeight="15" customHeight="1" outlineLevelRow="1" x14ac:dyDescent="0.25"/>
  <cols>
    <col min="1" max="1" width="12.33203125" customWidth="1"/>
    <col min="2" max="2" width="76.44140625" customWidth="1"/>
    <col min="3" max="3" width="8.109375" style="1149" customWidth="1"/>
    <col min="4" max="4" width="11.6640625" style="1150" customWidth="1"/>
    <col min="5" max="5" width="11.109375" customWidth="1"/>
    <col min="6" max="6" width="11.6640625" customWidth="1"/>
    <col min="7" max="7" width="76" customWidth="1"/>
    <col min="8" max="11" width="11.44140625" customWidth="1"/>
  </cols>
  <sheetData>
    <row r="1" spans="1:11" ht="18" customHeight="1" x14ac:dyDescent="0.25">
      <c r="A1" s="1365" t="s">
        <v>1764</v>
      </c>
      <c r="B1" s="1366"/>
      <c r="C1" s="1366"/>
      <c r="D1" s="1366"/>
      <c r="E1" s="653"/>
      <c r="F1" s="654"/>
      <c r="G1" s="23"/>
      <c r="H1" s="23"/>
      <c r="I1" s="23"/>
      <c r="J1" s="23"/>
      <c r="K1" s="23"/>
    </row>
    <row r="2" spans="1:11" ht="12.75" customHeight="1" x14ac:dyDescent="0.25">
      <c r="A2" s="1121" t="s">
        <v>1765</v>
      </c>
      <c r="B2" s="1122" t="s">
        <v>1766</v>
      </c>
      <c r="C2" s="1123"/>
      <c r="D2" s="1124"/>
      <c r="E2" s="653"/>
      <c r="F2" s="654"/>
      <c r="G2" s="23"/>
      <c r="H2" s="23"/>
      <c r="I2" s="23"/>
      <c r="J2" s="23"/>
      <c r="K2" s="23"/>
    </row>
    <row r="3" spans="1:11" ht="12.75" customHeight="1" x14ac:dyDescent="0.25">
      <c r="A3" s="1121" t="s">
        <v>54</v>
      </c>
      <c r="B3" s="1122" t="s">
        <v>2969</v>
      </c>
      <c r="C3" s="1125"/>
      <c r="D3" s="1126"/>
      <c r="E3" s="653"/>
      <c r="F3" s="654"/>
      <c r="G3" s="23"/>
      <c r="H3" s="23"/>
      <c r="I3" s="23"/>
      <c r="J3" s="23"/>
      <c r="K3" s="23"/>
    </row>
    <row r="4" spans="1:11" ht="12.75" customHeight="1" x14ac:dyDescent="0.25">
      <c r="A4" s="1121" t="s">
        <v>1767</v>
      </c>
      <c r="B4" s="1122" t="s">
        <v>2726</v>
      </c>
      <c r="C4" s="1127"/>
      <c r="D4" s="1128"/>
      <c r="E4" s="653"/>
      <c r="F4" s="654"/>
      <c r="G4" s="23"/>
      <c r="H4" s="23"/>
      <c r="I4" s="23"/>
      <c r="J4" s="23"/>
      <c r="K4" s="23"/>
    </row>
    <row r="5" spans="1:11" ht="12.75" customHeight="1" x14ac:dyDescent="0.25">
      <c r="A5" s="1121" t="s">
        <v>1768</v>
      </c>
      <c r="B5" s="1122" t="s">
        <v>1522</v>
      </c>
      <c r="C5" s="1127"/>
      <c r="D5" s="1128"/>
      <c r="E5" s="653"/>
      <c r="F5" s="654"/>
      <c r="G5" s="23"/>
      <c r="H5" s="23"/>
      <c r="I5" s="23"/>
      <c r="J5" s="23"/>
      <c r="K5" s="23"/>
    </row>
    <row r="6" spans="1:11" ht="12.75" customHeight="1" x14ac:dyDescent="0.25">
      <c r="A6" s="1121" t="s">
        <v>1769</v>
      </c>
      <c r="B6" s="1122" t="s">
        <v>1522</v>
      </c>
      <c r="C6" s="1129"/>
      <c r="D6" s="1130"/>
      <c r="E6" s="653"/>
      <c r="F6" s="654"/>
      <c r="G6" s="23"/>
      <c r="H6" s="23"/>
      <c r="I6" s="23"/>
      <c r="J6" s="23"/>
      <c r="K6" s="23"/>
    </row>
    <row r="7" spans="1:11" ht="12.75" customHeight="1" x14ac:dyDescent="0.25">
      <c r="A7" s="1121" t="s">
        <v>7</v>
      </c>
      <c r="B7" s="1122" t="s">
        <v>1522</v>
      </c>
      <c r="C7" s="1131"/>
      <c r="D7" s="1132"/>
      <c r="E7" s="653"/>
      <c r="F7" s="654"/>
      <c r="G7" s="655"/>
      <c r="H7" s="655"/>
      <c r="I7" s="23"/>
      <c r="J7" s="23"/>
      <c r="K7" s="23"/>
    </row>
    <row r="8" spans="1:11" ht="12.75" customHeight="1" x14ac:dyDescent="0.25">
      <c r="A8" s="1367"/>
      <c r="B8" s="1368"/>
      <c r="C8" s="1368"/>
      <c r="D8" s="1369"/>
      <c r="E8" s="653"/>
      <c r="F8" s="654"/>
      <c r="G8" s="23"/>
      <c r="H8" s="23"/>
      <c r="I8" s="23"/>
      <c r="J8" s="23"/>
      <c r="K8" s="23"/>
    </row>
    <row r="9" spans="1:11" ht="18" customHeight="1" x14ac:dyDescent="0.25">
      <c r="A9" s="1370" t="s">
        <v>1770</v>
      </c>
      <c r="B9" s="1371"/>
      <c r="C9" s="1371"/>
      <c r="D9" s="1371"/>
      <c r="E9" s="653"/>
      <c r="F9" s="654"/>
      <c r="G9" s="23"/>
      <c r="H9" s="23"/>
      <c r="I9" s="23"/>
      <c r="J9" s="23"/>
      <c r="K9" s="23"/>
    </row>
    <row r="10" spans="1:11" ht="21.75" customHeight="1" x14ac:dyDescent="0.25">
      <c r="A10" s="1372" t="s">
        <v>200</v>
      </c>
      <c r="B10" s="1372" t="s">
        <v>7</v>
      </c>
      <c r="C10" s="1372" t="s">
        <v>202</v>
      </c>
      <c r="D10" s="1372" t="s">
        <v>9</v>
      </c>
      <c r="E10" s="653"/>
      <c r="F10" s="654"/>
      <c r="G10" s="23"/>
      <c r="H10" s="23"/>
      <c r="I10" s="23"/>
      <c r="J10" s="23"/>
      <c r="K10" s="23"/>
    </row>
    <row r="11" spans="1:11" ht="17.25" customHeight="1" x14ac:dyDescent="0.25">
      <c r="A11" s="1372"/>
      <c r="B11" s="1372"/>
      <c r="C11" s="1372"/>
      <c r="D11" s="1372"/>
      <c r="E11" s="653"/>
      <c r="F11" s="654"/>
      <c r="G11" s="23"/>
      <c r="H11" s="23"/>
      <c r="I11" s="23"/>
      <c r="J11" s="23"/>
      <c r="K11" s="23"/>
    </row>
    <row r="12" spans="1:11" ht="12.75" customHeight="1" collapsed="1" x14ac:dyDescent="0.25">
      <c r="A12" s="1137" t="s">
        <v>1771</v>
      </c>
      <c r="B12" s="1138" t="s">
        <v>718</v>
      </c>
      <c r="C12" s="1139"/>
      <c r="D12" s="1140">
        <f>SUM(D13:D121)</f>
        <v>5934.590000000002</v>
      </c>
      <c r="E12" s="653">
        <f>SUM(Ger_Executivo!L88:L91)</f>
        <v>5934.59</v>
      </c>
      <c r="F12" s="654" t="str">
        <f>IF(D12=E12,"OK","FALSO")</f>
        <v>OK</v>
      </c>
      <c r="G12" s="23"/>
      <c r="H12" s="23"/>
      <c r="I12" s="23"/>
      <c r="J12" s="23"/>
      <c r="K12" s="23"/>
    </row>
    <row r="13" spans="1:11" ht="12.75" hidden="1" customHeight="1" outlineLevel="1" x14ac:dyDescent="0.25">
      <c r="A13" s="1152" t="s">
        <v>2970</v>
      </c>
      <c r="B13" s="1153" t="s">
        <v>1774</v>
      </c>
      <c r="C13" s="1154"/>
      <c r="D13" s="1155"/>
      <c r="E13" s="653"/>
      <c r="F13" s="654"/>
      <c r="G13" s="23"/>
      <c r="H13" s="23"/>
      <c r="I13" s="23"/>
      <c r="J13" s="23"/>
      <c r="K13" s="23"/>
    </row>
    <row r="14" spans="1:11" ht="12.75" hidden="1" customHeight="1" outlineLevel="1" x14ac:dyDescent="0.25">
      <c r="A14" s="1141" t="s">
        <v>2971</v>
      </c>
      <c r="B14" s="1142" t="s">
        <v>4410</v>
      </c>
      <c r="C14" s="1143" t="s">
        <v>108</v>
      </c>
      <c r="D14" s="1144">
        <v>85.64</v>
      </c>
      <c r="E14" s="653"/>
      <c r="F14" s="654"/>
      <c r="G14" s="23"/>
      <c r="H14" s="23"/>
      <c r="I14" s="23"/>
      <c r="J14" s="23"/>
      <c r="K14" s="23"/>
    </row>
    <row r="15" spans="1:11" ht="12.75" hidden="1" customHeight="1" outlineLevel="1" x14ac:dyDescent="0.25">
      <c r="A15" s="1152" t="s">
        <v>2972</v>
      </c>
      <c r="B15" s="1153" t="s">
        <v>1776</v>
      </c>
      <c r="C15" s="1154"/>
      <c r="D15" s="1155"/>
      <c r="E15" s="653"/>
      <c r="F15" s="654"/>
      <c r="G15" s="657" t="s">
        <v>4413</v>
      </c>
      <c r="H15" s="23">
        <f>SUMIF($B$1:$B$2580,G15,$D$1:$D$2580)</f>
        <v>135.13999999999996</v>
      </c>
      <c r="I15" s="23"/>
      <c r="J15" s="23"/>
      <c r="K15" s="23"/>
    </row>
    <row r="16" spans="1:11" ht="12.75" hidden="1" customHeight="1" outlineLevel="1" x14ac:dyDescent="0.25">
      <c r="A16" s="1145" t="s">
        <v>2973</v>
      </c>
      <c r="B16" s="1146" t="s">
        <v>4410</v>
      </c>
      <c r="C16" s="1147" t="s">
        <v>108</v>
      </c>
      <c r="D16" s="1148">
        <v>70.290000000000006</v>
      </c>
      <c r="E16" s="653"/>
      <c r="F16" s="654"/>
      <c r="G16" s="656" t="s">
        <v>4411</v>
      </c>
      <c r="H16" s="23">
        <f>SUMIF($B$1:$B$2580,G16,$D$1:$D$2580)</f>
        <v>203.99000000000004</v>
      </c>
      <c r="I16" s="23"/>
      <c r="J16" s="23"/>
      <c r="K16" s="23"/>
    </row>
    <row r="17" spans="1:11" ht="12.75" hidden="1" customHeight="1" outlineLevel="1" x14ac:dyDescent="0.25">
      <c r="A17" s="1152" t="s">
        <v>2974</v>
      </c>
      <c r="B17" s="1153" t="s">
        <v>1778</v>
      </c>
      <c r="C17" s="1154"/>
      <c r="D17" s="1155"/>
      <c r="E17" s="653"/>
      <c r="F17" s="654"/>
      <c r="G17" s="657" t="s">
        <v>4412</v>
      </c>
      <c r="H17" s="23">
        <f>SUMIF($B$1:$B$2580,G17,$D$1:$D$2580)</f>
        <v>2901.8000000000006</v>
      </c>
      <c r="I17" s="23"/>
      <c r="J17" s="23"/>
      <c r="K17" s="23"/>
    </row>
    <row r="18" spans="1:11" ht="12.75" hidden="1" customHeight="1" outlineLevel="1" x14ac:dyDescent="0.25">
      <c r="A18" s="1141" t="s">
        <v>2975</v>
      </c>
      <c r="B18" s="1142" t="s">
        <v>4410</v>
      </c>
      <c r="C18" s="1143" t="s">
        <v>108</v>
      </c>
      <c r="D18" s="1144">
        <v>77.12</v>
      </c>
      <c r="E18" s="653"/>
      <c r="F18" s="654"/>
      <c r="G18" s="656" t="s">
        <v>4410</v>
      </c>
      <c r="H18" s="23">
        <f>SUMIF($B$1:$B$2580,G18,$D$1:$D$2580)</f>
        <v>2693.66</v>
      </c>
      <c r="I18" s="23"/>
      <c r="J18" s="23"/>
      <c r="K18" s="23"/>
    </row>
    <row r="19" spans="1:11" ht="12.75" hidden="1" customHeight="1" outlineLevel="1" x14ac:dyDescent="0.25">
      <c r="A19" s="1152" t="s">
        <v>2976</v>
      </c>
      <c r="B19" s="1153" t="s">
        <v>1780</v>
      </c>
      <c r="C19" s="1154"/>
      <c r="D19" s="1155"/>
      <c r="E19" s="653"/>
      <c r="F19" s="654"/>
      <c r="G19" s="23" t="s">
        <v>4414</v>
      </c>
      <c r="H19" s="23">
        <f>SUMIF($B$1:$B$2580,G19,$D$1:$D$2580)</f>
        <v>938.42999999999984</v>
      </c>
      <c r="I19" s="23"/>
      <c r="J19" s="23"/>
      <c r="K19" s="23"/>
    </row>
    <row r="20" spans="1:11" ht="12.75" hidden="1" customHeight="1" outlineLevel="1" x14ac:dyDescent="0.25">
      <c r="A20" s="1145" t="s">
        <v>2977</v>
      </c>
      <c r="B20" s="1146" t="s">
        <v>4411</v>
      </c>
      <c r="C20" s="1147" t="s">
        <v>108</v>
      </c>
      <c r="D20" s="1148">
        <v>14.76</v>
      </c>
      <c r="E20" s="653"/>
      <c r="F20" s="654"/>
      <c r="G20" s="23"/>
      <c r="H20" s="23"/>
      <c r="I20" s="23"/>
      <c r="J20" s="23"/>
      <c r="K20" s="23"/>
    </row>
    <row r="21" spans="1:11" ht="12.75" hidden="1" customHeight="1" outlineLevel="1" x14ac:dyDescent="0.25">
      <c r="A21" s="1141" t="s">
        <v>2978</v>
      </c>
      <c r="B21" s="1142" t="s">
        <v>4412</v>
      </c>
      <c r="C21" s="1143" t="s">
        <v>108</v>
      </c>
      <c r="D21" s="1144">
        <v>59.16</v>
      </c>
      <c r="E21" s="653"/>
      <c r="F21" s="654"/>
      <c r="G21" s="23"/>
      <c r="H21" s="23"/>
      <c r="I21" s="23"/>
      <c r="J21" s="23"/>
      <c r="K21" s="23"/>
    </row>
    <row r="22" spans="1:11" ht="12.75" hidden="1" customHeight="1" outlineLevel="1" x14ac:dyDescent="0.25">
      <c r="A22" s="1145" t="s">
        <v>2979</v>
      </c>
      <c r="B22" s="1146" t="s">
        <v>4410</v>
      </c>
      <c r="C22" s="1147" t="s">
        <v>108</v>
      </c>
      <c r="D22" s="1148">
        <v>304.23</v>
      </c>
      <c r="E22" s="653"/>
      <c r="F22" s="654"/>
      <c r="G22" s="23"/>
      <c r="H22" s="23"/>
      <c r="I22" s="23"/>
      <c r="J22" s="23"/>
      <c r="K22" s="23"/>
    </row>
    <row r="23" spans="1:11" ht="12.75" hidden="1" customHeight="1" outlineLevel="1" x14ac:dyDescent="0.25">
      <c r="A23" s="1152" t="s">
        <v>2980</v>
      </c>
      <c r="B23" s="1153" t="s">
        <v>1782</v>
      </c>
      <c r="C23" s="1154"/>
      <c r="D23" s="1155"/>
      <c r="E23" s="653"/>
      <c r="F23" s="654"/>
      <c r="G23" s="23"/>
      <c r="H23" s="23"/>
      <c r="I23" s="23"/>
      <c r="J23" s="23"/>
      <c r="K23" s="23"/>
    </row>
    <row r="24" spans="1:11" ht="12.75" hidden="1" customHeight="1" outlineLevel="1" x14ac:dyDescent="0.25">
      <c r="A24" s="1141" t="s">
        <v>2981</v>
      </c>
      <c r="B24" s="1142" t="s">
        <v>4413</v>
      </c>
      <c r="C24" s="1143" t="s">
        <v>108</v>
      </c>
      <c r="D24" s="1144">
        <v>5.84</v>
      </c>
      <c r="E24" s="653"/>
      <c r="F24" s="654"/>
      <c r="G24" s="23"/>
      <c r="H24" s="23"/>
      <c r="I24" s="23"/>
      <c r="J24" s="23"/>
      <c r="K24" s="23"/>
    </row>
    <row r="25" spans="1:11" ht="12.75" hidden="1" customHeight="1" outlineLevel="1" x14ac:dyDescent="0.25">
      <c r="A25" s="1145" t="s">
        <v>2982</v>
      </c>
      <c r="B25" s="1146" t="s">
        <v>4411</v>
      </c>
      <c r="C25" s="1147" t="s">
        <v>108</v>
      </c>
      <c r="D25" s="1148">
        <v>14.49</v>
      </c>
      <c r="E25" s="653"/>
      <c r="F25" s="654"/>
      <c r="G25" s="23"/>
      <c r="H25" s="23"/>
      <c r="I25" s="23"/>
      <c r="J25" s="23"/>
      <c r="K25" s="23"/>
    </row>
    <row r="26" spans="1:11" ht="12.75" hidden="1" customHeight="1" outlineLevel="1" x14ac:dyDescent="0.25">
      <c r="A26" s="1141" t="s">
        <v>2983</v>
      </c>
      <c r="B26" s="1142" t="s">
        <v>4412</v>
      </c>
      <c r="C26" s="1143" t="s">
        <v>108</v>
      </c>
      <c r="D26" s="1144">
        <v>192.52</v>
      </c>
      <c r="E26" s="653"/>
      <c r="F26" s="654"/>
      <c r="G26" s="23"/>
      <c r="H26" s="23"/>
      <c r="I26" s="23"/>
      <c r="J26" s="23"/>
      <c r="K26" s="23"/>
    </row>
    <row r="27" spans="1:11" ht="12.75" hidden="1" customHeight="1" outlineLevel="1" x14ac:dyDescent="0.25">
      <c r="A27" s="1145" t="s">
        <v>2984</v>
      </c>
      <c r="B27" s="1146" t="s">
        <v>4410</v>
      </c>
      <c r="C27" s="1147" t="s">
        <v>108</v>
      </c>
      <c r="D27" s="1148">
        <v>111.12</v>
      </c>
      <c r="E27" s="653"/>
      <c r="F27" s="654"/>
      <c r="G27" s="23"/>
      <c r="H27" s="23"/>
      <c r="I27" s="23"/>
      <c r="J27" s="23"/>
      <c r="K27" s="23"/>
    </row>
    <row r="28" spans="1:11" ht="12.75" hidden="1" customHeight="1" outlineLevel="1" x14ac:dyDescent="0.25">
      <c r="A28" s="1152" t="s">
        <v>2985</v>
      </c>
      <c r="B28" s="1153" t="s">
        <v>1784</v>
      </c>
      <c r="C28" s="1154"/>
      <c r="D28" s="1155"/>
      <c r="E28" s="653"/>
      <c r="F28" s="654"/>
      <c r="G28" s="23"/>
      <c r="H28" s="23"/>
      <c r="I28" s="23"/>
      <c r="J28" s="23"/>
      <c r="K28" s="23"/>
    </row>
    <row r="29" spans="1:11" ht="12.75" hidden="1" customHeight="1" outlineLevel="1" x14ac:dyDescent="0.25">
      <c r="A29" s="1141" t="s">
        <v>2986</v>
      </c>
      <c r="B29" s="1142" t="s">
        <v>4413</v>
      </c>
      <c r="C29" s="1143" t="s">
        <v>108</v>
      </c>
      <c r="D29" s="1144">
        <v>5.96</v>
      </c>
      <c r="E29" s="653"/>
      <c r="F29" s="654"/>
      <c r="G29" s="23"/>
      <c r="H29" s="23"/>
      <c r="I29" s="23"/>
      <c r="J29" s="23"/>
      <c r="K29" s="23"/>
    </row>
    <row r="30" spans="1:11" ht="12.75" hidden="1" customHeight="1" outlineLevel="1" x14ac:dyDescent="0.25">
      <c r="A30" s="1145" t="s">
        <v>2987</v>
      </c>
      <c r="B30" s="1146" t="s">
        <v>4411</v>
      </c>
      <c r="C30" s="1147" t="s">
        <v>108</v>
      </c>
      <c r="D30" s="1148">
        <v>8.84</v>
      </c>
      <c r="E30" s="653"/>
      <c r="F30" s="654"/>
      <c r="G30" s="23"/>
      <c r="H30" s="23"/>
      <c r="I30" s="23"/>
      <c r="J30" s="23"/>
      <c r="K30" s="23"/>
    </row>
    <row r="31" spans="1:11" ht="12.75" hidden="1" customHeight="1" outlineLevel="1" x14ac:dyDescent="0.25">
      <c r="A31" s="1141" t="s">
        <v>2988</v>
      </c>
      <c r="B31" s="1142" t="s">
        <v>4412</v>
      </c>
      <c r="C31" s="1143" t="s">
        <v>108</v>
      </c>
      <c r="D31" s="1144">
        <v>174.21</v>
      </c>
      <c r="E31" s="653"/>
      <c r="F31" s="654"/>
      <c r="G31" s="23"/>
      <c r="H31" s="23"/>
      <c r="I31" s="23"/>
      <c r="J31" s="23"/>
      <c r="K31" s="23"/>
    </row>
    <row r="32" spans="1:11" ht="12.75" hidden="1" customHeight="1" outlineLevel="1" x14ac:dyDescent="0.25">
      <c r="A32" s="1145" t="s">
        <v>2989</v>
      </c>
      <c r="B32" s="1146" t="s">
        <v>4410</v>
      </c>
      <c r="C32" s="1147" t="s">
        <v>108</v>
      </c>
      <c r="D32" s="1148">
        <v>126.14</v>
      </c>
      <c r="E32" s="653"/>
      <c r="F32" s="654"/>
      <c r="G32" s="23"/>
      <c r="H32" s="23"/>
      <c r="I32" s="23"/>
      <c r="J32" s="23"/>
      <c r="K32" s="23"/>
    </row>
    <row r="33" spans="1:11" ht="12.75" hidden="1" customHeight="1" outlineLevel="1" x14ac:dyDescent="0.25">
      <c r="A33" s="1152" t="s">
        <v>2990</v>
      </c>
      <c r="B33" s="1153" t="s">
        <v>1786</v>
      </c>
      <c r="C33" s="1154"/>
      <c r="D33" s="1155"/>
      <c r="E33" s="653"/>
      <c r="F33" s="654"/>
      <c r="G33" s="23"/>
      <c r="H33" s="23"/>
      <c r="I33" s="23"/>
      <c r="J33" s="23"/>
      <c r="K33" s="23"/>
    </row>
    <row r="34" spans="1:11" ht="12.75" hidden="1" customHeight="1" outlineLevel="1" x14ac:dyDescent="0.25">
      <c r="A34" s="1141" t="s">
        <v>2991</v>
      </c>
      <c r="B34" s="1142" t="s">
        <v>4413</v>
      </c>
      <c r="C34" s="1143" t="s">
        <v>108</v>
      </c>
      <c r="D34" s="1144">
        <v>5.96</v>
      </c>
      <c r="E34" s="653"/>
      <c r="F34" s="654"/>
      <c r="G34" s="23"/>
      <c r="H34" s="23"/>
      <c r="I34" s="23"/>
      <c r="J34" s="23"/>
      <c r="K34" s="23"/>
    </row>
    <row r="35" spans="1:11" ht="12.75" hidden="1" customHeight="1" outlineLevel="1" x14ac:dyDescent="0.25">
      <c r="A35" s="1145" t="s">
        <v>2992</v>
      </c>
      <c r="B35" s="1146" t="s">
        <v>4411</v>
      </c>
      <c r="C35" s="1147" t="s">
        <v>108</v>
      </c>
      <c r="D35" s="1148">
        <v>8.84</v>
      </c>
      <c r="E35" s="653"/>
      <c r="F35" s="654"/>
      <c r="G35" s="23"/>
      <c r="H35" s="23"/>
      <c r="I35" s="23"/>
      <c r="J35" s="23"/>
      <c r="K35" s="23"/>
    </row>
    <row r="36" spans="1:11" ht="12.75" hidden="1" customHeight="1" outlineLevel="1" x14ac:dyDescent="0.25">
      <c r="A36" s="1141" t="s">
        <v>2993</v>
      </c>
      <c r="B36" s="1142" t="s">
        <v>4412</v>
      </c>
      <c r="C36" s="1143" t="s">
        <v>108</v>
      </c>
      <c r="D36" s="1144">
        <v>174.21</v>
      </c>
      <c r="E36" s="653"/>
      <c r="F36" s="654"/>
      <c r="G36" s="23"/>
      <c r="H36" s="23"/>
      <c r="I36" s="23"/>
      <c r="J36" s="23"/>
      <c r="K36" s="23"/>
    </row>
    <row r="37" spans="1:11" ht="12.75" hidden="1" customHeight="1" outlineLevel="1" x14ac:dyDescent="0.25">
      <c r="A37" s="1145" t="s">
        <v>2994</v>
      </c>
      <c r="B37" s="1146" t="s">
        <v>4410</v>
      </c>
      <c r="C37" s="1147" t="s">
        <v>108</v>
      </c>
      <c r="D37" s="1148">
        <v>126.14</v>
      </c>
      <c r="E37" s="653"/>
      <c r="F37" s="654"/>
      <c r="G37" s="23"/>
      <c r="H37" s="23"/>
      <c r="I37" s="23"/>
      <c r="J37" s="23"/>
      <c r="K37" s="23"/>
    </row>
    <row r="38" spans="1:11" ht="12.75" hidden="1" customHeight="1" outlineLevel="1" x14ac:dyDescent="0.25">
      <c r="A38" s="1152" t="s">
        <v>2995</v>
      </c>
      <c r="B38" s="1153" t="s">
        <v>1788</v>
      </c>
      <c r="C38" s="1154"/>
      <c r="D38" s="1155"/>
      <c r="E38" s="653"/>
      <c r="F38" s="654"/>
      <c r="G38" s="23"/>
      <c r="H38" s="23"/>
      <c r="I38" s="23"/>
      <c r="J38" s="23"/>
      <c r="K38" s="23"/>
    </row>
    <row r="39" spans="1:11" ht="12.75" hidden="1" customHeight="1" outlineLevel="1" x14ac:dyDescent="0.25">
      <c r="A39" s="1141" t="s">
        <v>2996</v>
      </c>
      <c r="B39" s="1142" t="s">
        <v>4413</v>
      </c>
      <c r="C39" s="1143" t="s">
        <v>108</v>
      </c>
      <c r="D39" s="1144">
        <v>5.96</v>
      </c>
      <c r="E39" s="653"/>
      <c r="F39" s="654"/>
      <c r="G39" s="23"/>
      <c r="H39" s="23"/>
      <c r="I39" s="23"/>
      <c r="J39" s="23"/>
      <c r="K39" s="23"/>
    </row>
    <row r="40" spans="1:11" ht="12.75" hidden="1" customHeight="1" outlineLevel="1" x14ac:dyDescent="0.25">
      <c r="A40" s="1145" t="s">
        <v>2997</v>
      </c>
      <c r="B40" s="1146" t="s">
        <v>4411</v>
      </c>
      <c r="C40" s="1147" t="s">
        <v>108</v>
      </c>
      <c r="D40" s="1148">
        <v>8.84</v>
      </c>
      <c r="E40" s="653"/>
      <c r="F40" s="654"/>
      <c r="G40" s="23"/>
      <c r="H40" s="23"/>
      <c r="I40" s="23"/>
      <c r="J40" s="23"/>
      <c r="K40" s="23"/>
    </row>
    <row r="41" spans="1:11" ht="12.75" hidden="1" customHeight="1" outlineLevel="1" x14ac:dyDescent="0.25">
      <c r="A41" s="1141" t="s">
        <v>2998</v>
      </c>
      <c r="B41" s="1142" t="s">
        <v>4412</v>
      </c>
      <c r="C41" s="1143" t="s">
        <v>108</v>
      </c>
      <c r="D41" s="1144">
        <v>174.21</v>
      </c>
      <c r="E41" s="653"/>
      <c r="F41" s="654"/>
      <c r="G41" s="23"/>
      <c r="H41" s="23"/>
      <c r="I41" s="23"/>
      <c r="J41" s="23"/>
      <c r="K41" s="23"/>
    </row>
    <row r="42" spans="1:11" ht="12.75" hidden="1" customHeight="1" outlineLevel="1" x14ac:dyDescent="0.25">
      <c r="A42" s="1145" t="s">
        <v>2999</v>
      </c>
      <c r="B42" s="1146" t="s">
        <v>4410</v>
      </c>
      <c r="C42" s="1147" t="s">
        <v>108</v>
      </c>
      <c r="D42" s="1148">
        <v>126.14</v>
      </c>
      <c r="E42" s="653"/>
      <c r="F42" s="654"/>
      <c r="G42" s="23"/>
      <c r="H42" s="23"/>
      <c r="I42" s="23"/>
      <c r="J42" s="23"/>
      <c r="K42" s="23"/>
    </row>
    <row r="43" spans="1:11" ht="12.75" hidden="1" customHeight="1" outlineLevel="1" x14ac:dyDescent="0.25">
      <c r="A43" s="1152" t="s">
        <v>3000</v>
      </c>
      <c r="B43" s="1153" t="s">
        <v>1790</v>
      </c>
      <c r="C43" s="1154"/>
      <c r="D43" s="1155"/>
      <c r="E43" s="653"/>
      <c r="F43" s="654"/>
      <c r="G43" s="23"/>
      <c r="H43" s="23"/>
      <c r="I43" s="23"/>
      <c r="J43" s="23"/>
      <c r="K43" s="23"/>
    </row>
    <row r="44" spans="1:11" ht="12.75" hidden="1" customHeight="1" outlineLevel="1" x14ac:dyDescent="0.25">
      <c r="A44" s="1141" t="s">
        <v>3001</v>
      </c>
      <c r="B44" s="1142" t="s">
        <v>4413</v>
      </c>
      <c r="C44" s="1143" t="s">
        <v>108</v>
      </c>
      <c r="D44" s="1144">
        <v>5.96</v>
      </c>
      <c r="E44" s="653"/>
      <c r="F44" s="654"/>
      <c r="G44" s="23"/>
      <c r="H44" s="23"/>
      <c r="I44" s="23"/>
      <c r="J44" s="23"/>
      <c r="K44" s="23"/>
    </row>
    <row r="45" spans="1:11" ht="12.75" hidden="1" customHeight="1" outlineLevel="1" x14ac:dyDescent="0.25">
      <c r="A45" s="1145" t="s">
        <v>3002</v>
      </c>
      <c r="B45" s="1146" t="s">
        <v>4411</v>
      </c>
      <c r="C45" s="1147" t="s">
        <v>108</v>
      </c>
      <c r="D45" s="1148">
        <v>8.84</v>
      </c>
      <c r="E45" s="653"/>
      <c r="F45" s="654"/>
      <c r="G45" s="23"/>
      <c r="H45" s="23"/>
      <c r="I45" s="23"/>
      <c r="J45" s="23"/>
      <c r="K45" s="23"/>
    </row>
    <row r="46" spans="1:11" ht="12.75" hidden="1" customHeight="1" outlineLevel="1" x14ac:dyDescent="0.25">
      <c r="A46" s="1141" t="s">
        <v>3003</v>
      </c>
      <c r="B46" s="1142" t="s">
        <v>4412</v>
      </c>
      <c r="C46" s="1143" t="s">
        <v>108</v>
      </c>
      <c r="D46" s="1144">
        <v>174.21</v>
      </c>
      <c r="E46" s="653"/>
      <c r="F46" s="654"/>
      <c r="G46" s="23"/>
      <c r="H46" s="23"/>
      <c r="I46" s="23"/>
      <c r="J46" s="23"/>
      <c r="K46" s="23"/>
    </row>
    <row r="47" spans="1:11" ht="12.75" hidden="1" customHeight="1" outlineLevel="1" x14ac:dyDescent="0.25">
      <c r="A47" s="1145" t="s">
        <v>3004</v>
      </c>
      <c r="B47" s="1146" t="s">
        <v>4410</v>
      </c>
      <c r="C47" s="1147" t="s">
        <v>108</v>
      </c>
      <c r="D47" s="1148">
        <v>126.14</v>
      </c>
      <c r="E47" s="653"/>
      <c r="F47" s="654"/>
      <c r="G47" s="23"/>
      <c r="H47" s="23"/>
      <c r="I47" s="23"/>
      <c r="J47" s="23"/>
      <c r="K47" s="23"/>
    </row>
    <row r="48" spans="1:11" ht="12.75" hidden="1" customHeight="1" outlineLevel="1" x14ac:dyDescent="0.25">
      <c r="A48" s="1152" t="s">
        <v>3005</v>
      </c>
      <c r="B48" s="1153" t="s">
        <v>1792</v>
      </c>
      <c r="C48" s="1154"/>
      <c r="D48" s="1155"/>
      <c r="E48" s="653"/>
      <c r="F48" s="654"/>
      <c r="G48" s="23"/>
      <c r="H48" s="23"/>
      <c r="I48" s="23"/>
      <c r="J48" s="23"/>
      <c r="K48" s="23"/>
    </row>
    <row r="49" spans="1:11" ht="12.75" hidden="1" customHeight="1" outlineLevel="1" x14ac:dyDescent="0.25">
      <c r="A49" s="1141" t="s">
        <v>3006</v>
      </c>
      <c r="B49" s="1142" t="s">
        <v>4413</v>
      </c>
      <c r="C49" s="1143" t="s">
        <v>108</v>
      </c>
      <c r="D49" s="1144">
        <v>5.96</v>
      </c>
      <c r="E49" s="653"/>
      <c r="F49" s="654"/>
      <c r="G49" s="23"/>
      <c r="H49" s="23"/>
      <c r="I49" s="23"/>
      <c r="J49" s="23"/>
      <c r="K49" s="23"/>
    </row>
    <row r="50" spans="1:11" ht="12.75" hidden="1" customHeight="1" outlineLevel="1" x14ac:dyDescent="0.25">
      <c r="A50" s="1145" t="s">
        <v>3007</v>
      </c>
      <c r="B50" s="1146" t="s">
        <v>4411</v>
      </c>
      <c r="C50" s="1147" t="s">
        <v>108</v>
      </c>
      <c r="D50" s="1148">
        <v>8.84</v>
      </c>
      <c r="E50" s="653"/>
      <c r="F50" s="654"/>
      <c r="G50" s="23"/>
      <c r="H50" s="23"/>
      <c r="I50" s="23"/>
      <c r="J50" s="23"/>
      <c r="K50" s="23"/>
    </row>
    <row r="51" spans="1:11" ht="12.75" hidden="1" customHeight="1" outlineLevel="1" x14ac:dyDescent="0.25">
      <c r="A51" s="1141" t="s">
        <v>3008</v>
      </c>
      <c r="B51" s="1142" t="s">
        <v>4412</v>
      </c>
      <c r="C51" s="1143" t="s">
        <v>108</v>
      </c>
      <c r="D51" s="1144">
        <v>174.21</v>
      </c>
      <c r="E51" s="653"/>
      <c r="F51" s="654"/>
      <c r="G51" s="23"/>
      <c r="H51" s="23"/>
      <c r="I51" s="23"/>
      <c r="J51" s="23"/>
      <c r="K51" s="23"/>
    </row>
    <row r="52" spans="1:11" ht="12.75" hidden="1" customHeight="1" outlineLevel="1" x14ac:dyDescent="0.25">
      <c r="A52" s="1145" t="s">
        <v>3009</v>
      </c>
      <c r="B52" s="1146" t="s">
        <v>4410</v>
      </c>
      <c r="C52" s="1147" t="s">
        <v>108</v>
      </c>
      <c r="D52" s="1148">
        <v>126.14</v>
      </c>
      <c r="E52" s="653"/>
      <c r="F52" s="654"/>
      <c r="G52" s="23"/>
      <c r="H52" s="23"/>
      <c r="I52" s="23"/>
      <c r="J52" s="23"/>
      <c r="K52" s="23"/>
    </row>
    <row r="53" spans="1:11" ht="12.75" hidden="1" customHeight="1" outlineLevel="1" x14ac:dyDescent="0.25">
      <c r="A53" s="1152" t="s">
        <v>3010</v>
      </c>
      <c r="B53" s="1153" t="s">
        <v>1794</v>
      </c>
      <c r="C53" s="1154"/>
      <c r="D53" s="1155"/>
      <c r="E53" s="653"/>
      <c r="F53" s="654"/>
      <c r="G53" s="23"/>
      <c r="H53" s="23"/>
      <c r="I53" s="23"/>
      <c r="J53" s="23"/>
      <c r="K53" s="23"/>
    </row>
    <row r="54" spans="1:11" ht="12.75" hidden="1" customHeight="1" outlineLevel="1" x14ac:dyDescent="0.25">
      <c r="A54" s="1141" t="s">
        <v>3011</v>
      </c>
      <c r="B54" s="1142" t="s">
        <v>4413</v>
      </c>
      <c r="C54" s="1143" t="s">
        <v>108</v>
      </c>
      <c r="D54" s="1144">
        <v>5.96</v>
      </c>
      <c r="E54" s="653"/>
      <c r="F54" s="654"/>
      <c r="G54" s="23"/>
      <c r="H54" s="23"/>
      <c r="I54" s="23"/>
      <c r="J54" s="23"/>
      <c r="K54" s="23"/>
    </row>
    <row r="55" spans="1:11" ht="12.75" hidden="1" customHeight="1" outlineLevel="1" x14ac:dyDescent="0.25">
      <c r="A55" s="1145" t="s">
        <v>3012</v>
      </c>
      <c r="B55" s="1146" t="s">
        <v>4411</v>
      </c>
      <c r="C55" s="1147" t="s">
        <v>108</v>
      </c>
      <c r="D55" s="1148">
        <v>8.84</v>
      </c>
      <c r="E55" s="653"/>
      <c r="F55" s="654"/>
      <c r="G55" s="23"/>
      <c r="H55" s="23"/>
      <c r="I55" s="23"/>
      <c r="J55" s="23"/>
      <c r="K55" s="23"/>
    </row>
    <row r="56" spans="1:11" ht="12.75" hidden="1" customHeight="1" outlineLevel="1" x14ac:dyDescent="0.25">
      <c r="A56" s="1141" t="s">
        <v>3013</v>
      </c>
      <c r="B56" s="1142" t="s">
        <v>4412</v>
      </c>
      <c r="C56" s="1143" t="s">
        <v>108</v>
      </c>
      <c r="D56" s="1144">
        <v>174.21</v>
      </c>
      <c r="E56" s="653"/>
      <c r="F56" s="654"/>
      <c r="G56" s="23"/>
      <c r="H56" s="23"/>
      <c r="I56" s="23"/>
      <c r="J56" s="23"/>
      <c r="K56" s="23"/>
    </row>
    <row r="57" spans="1:11" ht="12.75" hidden="1" customHeight="1" outlineLevel="1" x14ac:dyDescent="0.25">
      <c r="A57" s="1145" t="s">
        <v>3014</v>
      </c>
      <c r="B57" s="1146" t="s">
        <v>4410</v>
      </c>
      <c r="C57" s="1147" t="s">
        <v>108</v>
      </c>
      <c r="D57" s="1148">
        <v>126.14</v>
      </c>
      <c r="E57" s="653"/>
      <c r="F57" s="654"/>
      <c r="G57" s="23"/>
      <c r="H57" s="23"/>
      <c r="I57" s="23"/>
      <c r="J57" s="23"/>
      <c r="K57" s="23"/>
    </row>
    <row r="58" spans="1:11" ht="12.75" hidden="1" customHeight="1" outlineLevel="1" x14ac:dyDescent="0.25">
      <c r="A58" s="1152" t="s">
        <v>3015</v>
      </c>
      <c r="B58" s="1153" t="s">
        <v>1796</v>
      </c>
      <c r="C58" s="1154"/>
      <c r="D58" s="1155"/>
      <c r="E58" s="653"/>
      <c r="F58" s="654"/>
      <c r="G58" s="23"/>
      <c r="H58" s="23"/>
      <c r="I58" s="23"/>
      <c r="J58" s="23"/>
      <c r="K58" s="23"/>
    </row>
    <row r="59" spans="1:11" ht="12.75" hidden="1" customHeight="1" outlineLevel="1" x14ac:dyDescent="0.25">
      <c r="A59" s="1141" t="s">
        <v>3016</v>
      </c>
      <c r="B59" s="1142" t="s">
        <v>4413</v>
      </c>
      <c r="C59" s="1143" t="s">
        <v>108</v>
      </c>
      <c r="D59" s="1144">
        <v>5.96</v>
      </c>
      <c r="E59" s="653"/>
      <c r="F59" s="654"/>
      <c r="G59" s="23"/>
      <c r="H59" s="23"/>
      <c r="I59" s="23"/>
      <c r="J59" s="23"/>
      <c r="K59" s="23"/>
    </row>
    <row r="60" spans="1:11" ht="12.75" hidden="1" customHeight="1" outlineLevel="1" x14ac:dyDescent="0.25">
      <c r="A60" s="1145" t="s">
        <v>3017</v>
      </c>
      <c r="B60" s="1146" t="s">
        <v>4411</v>
      </c>
      <c r="C60" s="1147" t="s">
        <v>108</v>
      </c>
      <c r="D60" s="1148">
        <v>8.84</v>
      </c>
      <c r="E60" s="653"/>
      <c r="F60" s="654"/>
      <c r="G60" s="23"/>
      <c r="H60" s="23"/>
      <c r="I60" s="23"/>
      <c r="J60" s="23"/>
      <c r="K60" s="23"/>
    </row>
    <row r="61" spans="1:11" ht="12.75" hidden="1" customHeight="1" outlineLevel="1" x14ac:dyDescent="0.25">
      <c r="A61" s="1141" t="s">
        <v>3018</v>
      </c>
      <c r="B61" s="1142" t="s">
        <v>4412</v>
      </c>
      <c r="C61" s="1143" t="s">
        <v>108</v>
      </c>
      <c r="D61" s="1144">
        <v>174.21</v>
      </c>
      <c r="E61" s="653"/>
      <c r="F61" s="654"/>
      <c r="G61" s="23"/>
      <c r="H61" s="23"/>
      <c r="I61" s="23"/>
      <c r="J61" s="23"/>
      <c r="K61" s="23"/>
    </row>
    <row r="62" spans="1:11" ht="12.75" hidden="1" customHeight="1" outlineLevel="1" x14ac:dyDescent="0.25">
      <c r="A62" s="1145" t="s">
        <v>3019</v>
      </c>
      <c r="B62" s="1146" t="s">
        <v>4410</v>
      </c>
      <c r="C62" s="1147" t="s">
        <v>108</v>
      </c>
      <c r="D62" s="1148">
        <v>126.14</v>
      </c>
      <c r="E62" s="653"/>
      <c r="F62" s="654"/>
      <c r="G62" s="23"/>
      <c r="H62" s="23"/>
      <c r="I62" s="23"/>
      <c r="J62" s="23"/>
      <c r="K62" s="23"/>
    </row>
    <row r="63" spans="1:11" ht="12.75" hidden="1" customHeight="1" outlineLevel="1" x14ac:dyDescent="0.25">
      <c r="A63" s="1152" t="s">
        <v>3020</v>
      </c>
      <c r="B63" s="1153" t="s">
        <v>1798</v>
      </c>
      <c r="C63" s="1154"/>
      <c r="D63" s="1155"/>
      <c r="E63" s="653"/>
      <c r="F63" s="654"/>
      <c r="G63" s="23"/>
      <c r="H63" s="23"/>
      <c r="I63" s="23"/>
      <c r="J63" s="23"/>
      <c r="K63" s="23"/>
    </row>
    <row r="64" spans="1:11" ht="12.75" hidden="1" customHeight="1" outlineLevel="1" x14ac:dyDescent="0.25">
      <c r="A64" s="1141" t="s">
        <v>3021</v>
      </c>
      <c r="B64" s="1142" t="s">
        <v>4413</v>
      </c>
      <c r="C64" s="1143" t="s">
        <v>108</v>
      </c>
      <c r="D64" s="1144">
        <v>5.96</v>
      </c>
      <c r="E64" s="653"/>
      <c r="F64" s="654"/>
      <c r="G64" s="23"/>
      <c r="H64" s="23"/>
      <c r="I64" s="23"/>
      <c r="J64" s="23"/>
      <c r="K64" s="23"/>
    </row>
    <row r="65" spans="1:11" ht="12.75" hidden="1" customHeight="1" outlineLevel="1" x14ac:dyDescent="0.25">
      <c r="A65" s="1145" t="s">
        <v>3022</v>
      </c>
      <c r="B65" s="1146" t="s">
        <v>4411</v>
      </c>
      <c r="C65" s="1147" t="s">
        <v>108</v>
      </c>
      <c r="D65" s="1148">
        <v>8.84</v>
      </c>
      <c r="E65" s="653"/>
      <c r="F65" s="654"/>
      <c r="G65" s="23"/>
      <c r="H65" s="23"/>
      <c r="I65" s="23"/>
      <c r="J65" s="23"/>
      <c r="K65" s="23"/>
    </row>
    <row r="66" spans="1:11" ht="12.75" hidden="1" customHeight="1" outlineLevel="1" x14ac:dyDescent="0.25">
      <c r="A66" s="1141" t="s">
        <v>3023</v>
      </c>
      <c r="B66" s="1142" t="s">
        <v>4412</v>
      </c>
      <c r="C66" s="1143" t="s">
        <v>108</v>
      </c>
      <c r="D66" s="1144">
        <v>174.21</v>
      </c>
      <c r="E66" s="653"/>
      <c r="F66" s="654"/>
      <c r="G66" s="23"/>
      <c r="H66" s="23"/>
      <c r="I66" s="23"/>
      <c r="J66" s="23"/>
      <c r="K66" s="23"/>
    </row>
    <row r="67" spans="1:11" ht="12.75" hidden="1" customHeight="1" outlineLevel="1" x14ac:dyDescent="0.25">
      <c r="A67" s="1145" t="s">
        <v>3024</v>
      </c>
      <c r="B67" s="1146" t="s">
        <v>4410</v>
      </c>
      <c r="C67" s="1147" t="s">
        <v>108</v>
      </c>
      <c r="D67" s="1148">
        <v>126.14</v>
      </c>
      <c r="E67" s="653"/>
      <c r="F67" s="654"/>
      <c r="G67" s="23"/>
      <c r="H67" s="23"/>
      <c r="I67" s="23"/>
      <c r="J67" s="23"/>
      <c r="K67" s="23"/>
    </row>
    <row r="68" spans="1:11" ht="12.75" hidden="1" customHeight="1" outlineLevel="1" x14ac:dyDescent="0.25">
      <c r="A68" s="1152" t="s">
        <v>3025</v>
      </c>
      <c r="B68" s="1153" t="s">
        <v>1800</v>
      </c>
      <c r="C68" s="1154"/>
      <c r="D68" s="1155"/>
      <c r="E68" s="653"/>
      <c r="F68" s="654"/>
      <c r="G68" s="23"/>
      <c r="H68" s="23"/>
      <c r="I68" s="23"/>
      <c r="J68" s="23"/>
      <c r="K68" s="23"/>
    </row>
    <row r="69" spans="1:11" ht="12.75" hidden="1" customHeight="1" outlineLevel="1" x14ac:dyDescent="0.25">
      <c r="A69" s="1141" t="s">
        <v>3026</v>
      </c>
      <c r="B69" s="1142" t="s">
        <v>4413</v>
      </c>
      <c r="C69" s="1143" t="s">
        <v>108</v>
      </c>
      <c r="D69" s="1144">
        <v>5.96</v>
      </c>
      <c r="E69" s="653"/>
      <c r="F69" s="654"/>
      <c r="G69" s="23"/>
      <c r="H69" s="23"/>
      <c r="I69" s="23"/>
      <c r="J69" s="23"/>
      <c r="K69" s="23"/>
    </row>
    <row r="70" spans="1:11" ht="12.75" hidden="1" customHeight="1" outlineLevel="1" x14ac:dyDescent="0.25">
      <c r="A70" s="1145" t="s">
        <v>3027</v>
      </c>
      <c r="B70" s="1146" t="s">
        <v>4411</v>
      </c>
      <c r="C70" s="1147" t="s">
        <v>108</v>
      </c>
      <c r="D70" s="1148">
        <v>8.84</v>
      </c>
      <c r="E70" s="653"/>
      <c r="F70" s="654"/>
      <c r="G70" s="23"/>
      <c r="H70" s="23"/>
      <c r="I70" s="23"/>
      <c r="J70" s="23"/>
      <c r="K70" s="23"/>
    </row>
    <row r="71" spans="1:11" ht="12.75" hidden="1" customHeight="1" outlineLevel="1" x14ac:dyDescent="0.25">
      <c r="A71" s="1141" t="s">
        <v>3028</v>
      </c>
      <c r="B71" s="1142" t="s">
        <v>4412</v>
      </c>
      <c r="C71" s="1143" t="s">
        <v>108</v>
      </c>
      <c r="D71" s="1144">
        <v>174.21</v>
      </c>
      <c r="E71" s="653"/>
      <c r="F71" s="654"/>
      <c r="G71" s="23"/>
      <c r="H71" s="23"/>
      <c r="I71" s="23"/>
      <c r="J71" s="23"/>
      <c r="K71" s="23"/>
    </row>
    <row r="72" spans="1:11" ht="12.75" hidden="1" customHeight="1" outlineLevel="1" x14ac:dyDescent="0.25">
      <c r="A72" s="1145" t="s">
        <v>3029</v>
      </c>
      <c r="B72" s="1146" t="s">
        <v>4410</v>
      </c>
      <c r="C72" s="1147" t="s">
        <v>108</v>
      </c>
      <c r="D72" s="1148">
        <v>126.14</v>
      </c>
      <c r="E72" s="653"/>
      <c r="F72" s="654"/>
      <c r="G72" s="23"/>
      <c r="H72" s="23"/>
      <c r="I72" s="23"/>
      <c r="J72" s="23"/>
      <c r="K72" s="23"/>
    </row>
    <row r="73" spans="1:11" ht="12.75" hidden="1" customHeight="1" outlineLevel="1" x14ac:dyDescent="0.25">
      <c r="A73" s="1152" t="s">
        <v>3030</v>
      </c>
      <c r="B73" s="1153" t="s">
        <v>1802</v>
      </c>
      <c r="C73" s="1154"/>
      <c r="D73" s="1155"/>
      <c r="E73" s="653"/>
      <c r="F73" s="654"/>
      <c r="G73" s="23"/>
      <c r="H73" s="23"/>
      <c r="I73" s="23"/>
      <c r="J73" s="23"/>
      <c r="K73" s="23"/>
    </row>
    <row r="74" spans="1:11" ht="12.75" hidden="1" customHeight="1" outlineLevel="1" x14ac:dyDescent="0.25">
      <c r="A74" s="1141" t="s">
        <v>3031</v>
      </c>
      <c r="B74" s="1142" t="s">
        <v>4413</v>
      </c>
      <c r="C74" s="1143" t="s">
        <v>108</v>
      </c>
      <c r="D74" s="1144">
        <v>5.96</v>
      </c>
      <c r="E74" s="653"/>
      <c r="F74" s="654"/>
      <c r="G74" s="23"/>
      <c r="H74" s="23"/>
      <c r="I74" s="23"/>
      <c r="J74" s="23"/>
      <c r="K74" s="23"/>
    </row>
    <row r="75" spans="1:11" ht="12.75" hidden="1" customHeight="1" outlineLevel="1" x14ac:dyDescent="0.25">
      <c r="A75" s="1145" t="s">
        <v>3032</v>
      </c>
      <c r="B75" s="1146" t="s">
        <v>4411</v>
      </c>
      <c r="C75" s="1147" t="s">
        <v>108</v>
      </c>
      <c r="D75" s="1148">
        <v>8.84</v>
      </c>
      <c r="E75" s="653"/>
      <c r="F75" s="654"/>
      <c r="G75" s="23"/>
      <c r="H75" s="23"/>
      <c r="I75" s="23"/>
      <c r="J75" s="23"/>
      <c r="K75" s="23"/>
    </row>
    <row r="76" spans="1:11" ht="12.75" hidden="1" customHeight="1" outlineLevel="1" x14ac:dyDescent="0.25">
      <c r="A76" s="1141" t="s">
        <v>3033</v>
      </c>
      <c r="B76" s="1142" t="s">
        <v>4412</v>
      </c>
      <c r="C76" s="1143" t="s">
        <v>108</v>
      </c>
      <c r="D76" s="1144">
        <v>174.21</v>
      </c>
      <c r="E76" s="653"/>
      <c r="F76" s="654"/>
      <c r="G76" s="23"/>
      <c r="H76" s="23"/>
      <c r="I76" s="23"/>
      <c r="J76" s="23"/>
      <c r="K76" s="23"/>
    </row>
    <row r="77" spans="1:11" ht="12.75" hidden="1" customHeight="1" outlineLevel="1" x14ac:dyDescent="0.25">
      <c r="A77" s="1145" t="s">
        <v>3034</v>
      </c>
      <c r="B77" s="1146" t="s">
        <v>4410</v>
      </c>
      <c r="C77" s="1147" t="s">
        <v>108</v>
      </c>
      <c r="D77" s="1148">
        <v>126.14</v>
      </c>
      <c r="E77" s="653"/>
      <c r="F77" s="654"/>
      <c r="G77" s="23"/>
      <c r="H77" s="23"/>
      <c r="I77" s="23"/>
      <c r="J77" s="23"/>
      <c r="K77" s="23"/>
    </row>
    <row r="78" spans="1:11" ht="12.75" hidden="1" customHeight="1" outlineLevel="1" x14ac:dyDescent="0.25">
      <c r="A78" s="1152" t="s">
        <v>3035</v>
      </c>
      <c r="B78" s="1153" t="s">
        <v>1804</v>
      </c>
      <c r="C78" s="1154"/>
      <c r="D78" s="1155"/>
      <c r="E78" s="653"/>
      <c r="F78" s="654"/>
      <c r="G78" s="23"/>
      <c r="H78" s="23"/>
      <c r="I78" s="23"/>
      <c r="J78" s="23"/>
      <c r="K78" s="23"/>
    </row>
    <row r="79" spans="1:11" ht="12.75" hidden="1" customHeight="1" outlineLevel="1" x14ac:dyDescent="0.25">
      <c r="A79" s="1141" t="s">
        <v>3036</v>
      </c>
      <c r="B79" s="1142" t="s">
        <v>4413</v>
      </c>
      <c r="C79" s="1143" t="s">
        <v>108</v>
      </c>
      <c r="D79" s="1144">
        <v>5.96</v>
      </c>
      <c r="E79" s="653"/>
      <c r="F79" s="654"/>
      <c r="G79" s="23"/>
      <c r="H79" s="23"/>
      <c r="I79" s="23"/>
      <c r="J79" s="23"/>
      <c r="K79" s="23"/>
    </row>
    <row r="80" spans="1:11" ht="12.75" hidden="1" customHeight="1" outlineLevel="1" x14ac:dyDescent="0.25">
      <c r="A80" s="1145" t="s">
        <v>3037</v>
      </c>
      <c r="B80" s="1146" t="s">
        <v>4411</v>
      </c>
      <c r="C80" s="1147" t="s">
        <v>108</v>
      </c>
      <c r="D80" s="1148">
        <v>8.84</v>
      </c>
      <c r="E80" s="653"/>
      <c r="F80" s="654"/>
      <c r="G80" s="23"/>
      <c r="H80" s="23"/>
      <c r="I80" s="23"/>
      <c r="J80" s="23"/>
      <c r="K80" s="23"/>
    </row>
    <row r="81" spans="1:11" ht="12.75" hidden="1" customHeight="1" outlineLevel="1" x14ac:dyDescent="0.25">
      <c r="A81" s="1141" t="s">
        <v>3038</v>
      </c>
      <c r="B81" s="1142" t="s">
        <v>4412</v>
      </c>
      <c r="C81" s="1143" t="s">
        <v>108</v>
      </c>
      <c r="D81" s="1144">
        <v>174.21</v>
      </c>
      <c r="E81" s="653"/>
      <c r="F81" s="654"/>
      <c r="G81" s="23"/>
      <c r="H81" s="23"/>
      <c r="I81" s="23"/>
      <c r="J81" s="23"/>
      <c r="K81" s="23"/>
    </row>
    <row r="82" spans="1:11" ht="12.75" hidden="1" customHeight="1" outlineLevel="1" x14ac:dyDescent="0.25">
      <c r="A82" s="1145" t="s">
        <v>3039</v>
      </c>
      <c r="B82" s="1146" t="s">
        <v>4410</v>
      </c>
      <c r="C82" s="1147" t="s">
        <v>108</v>
      </c>
      <c r="D82" s="1148">
        <v>126.14</v>
      </c>
      <c r="E82" s="653"/>
      <c r="F82" s="654"/>
      <c r="G82" s="23"/>
      <c r="H82" s="23"/>
      <c r="I82" s="23"/>
      <c r="J82" s="23"/>
      <c r="K82" s="23"/>
    </row>
    <row r="83" spans="1:11" ht="12.75" hidden="1" customHeight="1" outlineLevel="1" x14ac:dyDescent="0.25">
      <c r="A83" s="1152" t="s">
        <v>3040</v>
      </c>
      <c r="B83" s="1153" t="s">
        <v>1806</v>
      </c>
      <c r="C83" s="1154"/>
      <c r="D83" s="1155"/>
      <c r="E83" s="653"/>
      <c r="F83" s="654"/>
      <c r="G83" s="23"/>
      <c r="H83" s="23"/>
      <c r="I83" s="23"/>
      <c r="J83" s="23"/>
      <c r="K83" s="23"/>
    </row>
    <row r="84" spans="1:11" ht="12.75" hidden="1" customHeight="1" outlineLevel="1" x14ac:dyDescent="0.25">
      <c r="A84" s="1141" t="s">
        <v>3041</v>
      </c>
      <c r="B84" s="1142" t="s">
        <v>4413</v>
      </c>
      <c r="C84" s="1143" t="s">
        <v>108</v>
      </c>
      <c r="D84" s="1144">
        <v>5.96</v>
      </c>
      <c r="E84" s="653"/>
      <c r="F84" s="654"/>
      <c r="G84" s="23"/>
      <c r="H84" s="23"/>
      <c r="I84" s="23"/>
      <c r="J84" s="23"/>
      <c r="K84" s="23"/>
    </row>
    <row r="85" spans="1:11" ht="12.75" hidden="1" customHeight="1" outlineLevel="1" x14ac:dyDescent="0.25">
      <c r="A85" s="1145" t="s">
        <v>3042</v>
      </c>
      <c r="B85" s="1146" t="s">
        <v>4411</v>
      </c>
      <c r="C85" s="1147" t="s">
        <v>108</v>
      </c>
      <c r="D85" s="1148">
        <v>8.84</v>
      </c>
      <c r="E85" s="653"/>
      <c r="F85" s="654"/>
      <c r="G85" s="23"/>
      <c r="H85" s="23"/>
      <c r="I85" s="23"/>
      <c r="J85" s="23"/>
      <c r="K85" s="23"/>
    </row>
    <row r="86" spans="1:11" ht="12.75" hidden="1" customHeight="1" outlineLevel="1" x14ac:dyDescent="0.25">
      <c r="A86" s="1141" t="s">
        <v>3043</v>
      </c>
      <c r="B86" s="1142" t="s">
        <v>4412</v>
      </c>
      <c r="C86" s="1143" t="s">
        <v>108</v>
      </c>
      <c r="D86" s="1144">
        <v>174.21</v>
      </c>
      <c r="E86" s="653"/>
      <c r="F86" s="654"/>
      <c r="G86" s="23"/>
      <c r="H86" s="23"/>
      <c r="I86" s="23"/>
      <c r="J86" s="23"/>
      <c r="K86" s="23"/>
    </row>
    <row r="87" spans="1:11" ht="12.75" hidden="1" customHeight="1" outlineLevel="1" x14ac:dyDescent="0.25">
      <c r="A87" s="1145" t="s">
        <v>3044</v>
      </c>
      <c r="B87" s="1146" t="s">
        <v>4410</v>
      </c>
      <c r="C87" s="1147" t="s">
        <v>108</v>
      </c>
      <c r="D87" s="1148">
        <v>126.14</v>
      </c>
      <c r="E87" s="653"/>
      <c r="F87" s="654"/>
      <c r="G87" s="23"/>
      <c r="H87" s="23"/>
      <c r="I87" s="23"/>
      <c r="J87" s="23"/>
      <c r="K87" s="23"/>
    </row>
    <row r="88" spans="1:11" ht="12.75" hidden="1" customHeight="1" outlineLevel="1" x14ac:dyDescent="0.25">
      <c r="A88" s="1152" t="s">
        <v>3045</v>
      </c>
      <c r="B88" s="1153" t="s">
        <v>1808</v>
      </c>
      <c r="C88" s="1154"/>
      <c r="D88" s="1155"/>
      <c r="E88" s="653"/>
      <c r="F88" s="654"/>
      <c r="G88" s="23"/>
      <c r="H88" s="23"/>
      <c r="I88" s="23"/>
      <c r="J88" s="23"/>
      <c r="K88" s="23"/>
    </row>
    <row r="89" spans="1:11" ht="12.75" hidden="1" customHeight="1" outlineLevel="1" x14ac:dyDescent="0.25">
      <c r="A89" s="1141" t="s">
        <v>3046</v>
      </c>
      <c r="B89" s="1142" t="s">
        <v>4413</v>
      </c>
      <c r="C89" s="1143" t="s">
        <v>108</v>
      </c>
      <c r="D89" s="1144">
        <v>5.96</v>
      </c>
      <c r="E89" s="653"/>
      <c r="F89" s="654"/>
      <c r="G89" s="23"/>
      <c r="H89" s="23"/>
      <c r="I89" s="23"/>
      <c r="J89" s="23"/>
      <c r="K89" s="23"/>
    </row>
    <row r="90" spans="1:11" ht="12.75" hidden="1" customHeight="1" outlineLevel="1" x14ac:dyDescent="0.25">
      <c r="A90" s="1145" t="s">
        <v>3047</v>
      </c>
      <c r="B90" s="1146" t="s">
        <v>4411</v>
      </c>
      <c r="C90" s="1147" t="s">
        <v>108</v>
      </c>
      <c r="D90" s="1148">
        <v>8.84</v>
      </c>
      <c r="E90" s="653"/>
      <c r="F90" s="654"/>
      <c r="G90" s="23"/>
      <c r="H90" s="23"/>
      <c r="I90" s="23"/>
      <c r="J90" s="23"/>
      <c r="K90" s="23"/>
    </row>
    <row r="91" spans="1:11" ht="12.75" hidden="1" customHeight="1" outlineLevel="1" x14ac:dyDescent="0.25">
      <c r="A91" s="1141" t="s">
        <v>3048</v>
      </c>
      <c r="B91" s="1142" t="s">
        <v>4412</v>
      </c>
      <c r="C91" s="1143" t="s">
        <v>108</v>
      </c>
      <c r="D91" s="1144">
        <v>174.21</v>
      </c>
      <c r="E91" s="653"/>
      <c r="F91" s="654"/>
      <c r="G91" s="23"/>
      <c r="H91" s="23"/>
      <c r="I91" s="23"/>
      <c r="J91" s="23"/>
      <c r="K91" s="23"/>
    </row>
    <row r="92" spans="1:11" ht="12.75" hidden="1" customHeight="1" outlineLevel="1" x14ac:dyDescent="0.25">
      <c r="A92" s="1145" t="s">
        <v>3049</v>
      </c>
      <c r="B92" s="1146" t="s">
        <v>4410</v>
      </c>
      <c r="C92" s="1147" t="s">
        <v>108</v>
      </c>
      <c r="D92" s="1148">
        <v>126.14</v>
      </c>
      <c r="E92" s="653"/>
      <c r="F92" s="654"/>
      <c r="G92" s="23"/>
      <c r="H92" s="23"/>
      <c r="I92" s="23"/>
      <c r="J92" s="23"/>
      <c r="K92" s="23"/>
    </row>
    <row r="93" spans="1:11" ht="12.75" hidden="1" customHeight="1" outlineLevel="1" x14ac:dyDescent="0.25">
      <c r="A93" s="1152" t="s">
        <v>3050</v>
      </c>
      <c r="B93" s="1153" t="s">
        <v>1810</v>
      </c>
      <c r="C93" s="1154"/>
      <c r="D93" s="1155"/>
      <c r="E93" s="653"/>
      <c r="F93" s="654"/>
      <c r="G93" s="23"/>
      <c r="H93" s="23"/>
      <c r="I93" s="23"/>
      <c r="J93" s="23"/>
      <c r="K93" s="23"/>
    </row>
    <row r="94" spans="1:11" ht="12.75" hidden="1" customHeight="1" outlineLevel="1" x14ac:dyDescent="0.25">
      <c r="A94" s="1141" t="s">
        <v>3051</v>
      </c>
      <c r="B94" s="1142" t="s">
        <v>4413</v>
      </c>
      <c r="C94" s="1143" t="s">
        <v>108</v>
      </c>
      <c r="D94" s="1144">
        <v>5.96</v>
      </c>
      <c r="E94" s="653"/>
      <c r="F94" s="654"/>
      <c r="G94" s="23"/>
      <c r="H94" s="23"/>
      <c r="I94" s="23"/>
      <c r="J94" s="23"/>
      <c r="K94" s="23"/>
    </row>
    <row r="95" spans="1:11" ht="12.75" hidden="1" customHeight="1" outlineLevel="1" x14ac:dyDescent="0.25">
      <c r="A95" s="1145" t="s">
        <v>3052</v>
      </c>
      <c r="B95" s="1146" t="s">
        <v>4411</v>
      </c>
      <c r="C95" s="1147" t="s">
        <v>108</v>
      </c>
      <c r="D95" s="1148">
        <v>8.84</v>
      </c>
      <c r="E95" s="653"/>
      <c r="F95" s="654"/>
      <c r="G95" s="23"/>
      <c r="H95" s="23"/>
      <c r="I95" s="23"/>
      <c r="J95" s="23"/>
      <c r="K95" s="23"/>
    </row>
    <row r="96" spans="1:11" ht="12.75" hidden="1" customHeight="1" outlineLevel="1" x14ac:dyDescent="0.25">
      <c r="A96" s="1141" t="s">
        <v>3053</v>
      </c>
      <c r="B96" s="1142" t="s">
        <v>4412</v>
      </c>
      <c r="C96" s="1143" t="s">
        <v>108</v>
      </c>
      <c r="D96" s="1144">
        <v>174.21</v>
      </c>
      <c r="E96" s="653"/>
      <c r="F96" s="654"/>
      <c r="G96" s="23"/>
      <c r="H96" s="23"/>
      <c r="I96" s="23"/>
      <c r="J96" s="23"/>
      <c r="K96" s="23"/>
    </row>
    <row r="97" spans="1:11" ht="12.75" hidden="1" customHeight="1" outlineLevel="1" x14ac:dyDescent="0.25">
      <c r="A97" s="1145" t="s">
        <v>3054</v>
      </c>
      <c r="B97" s="1146" t="s">
        <v>4410</v>
      </c>
      <c r="C97" s="1147" t="s">
        <v>108</v>
      </c>
      <c r="D97" s="1148">
        <v>126.14</v>
      </c>
      <c r="E97" s="653"/>
      <c r="F97" s="654"/>
      <c r="G97" s="23"/>
      <c r="H97" s="23"/>
      <c r="I97" s="23"/>
      <c r="J97" s="23"/>
      <c r="K97" s="23"/>
    </row>
    <row r="98" spans="1:11" ht="12.75" hidden="1" customHeight="1" outlineLevel="1" x14ac:dyDescent="0.25">
      <c r="A98" s="1152" t="s">
        <v>3055</v>
      </c>
      <c r="B98" s="1153" t="s">
        <v>1812</v>
      </c>
      <c r="C98" s="1154"/>
      <c r="D98" s="1155"/>
      <c r="E98" s="653"/>
      <c r="F98" s="654"/>
      <c r="G98" s="23"/>
      <c r="H98" s="23"/>
      <c r="I98" s="23"/>
      <c r="J98" s="23"/>
      <c r="K98" s="23"/>
    </row>
    <row r="99" spans="1:11" ht="12.75" hidden="1" customHeight="1" outlineLevel="1" x14ac:dyDescent="0.25">
      <c r="A99" s="1141" t="s">
        <v>3056</v>
      </c>
      <c r="B99" s="1142" t="s">
        <v>4413</v>
      </c>
      <c r="C99" s="1143" t="s">
        <v>108</v>
      </c>
      <c r="D99" s="1144">
        <v>6.37</v>
      </c>
      <c r="E99" s="653"/>
      <c r="F99" s="654"/>
      <c r="G99" s="23"/>
      <c r="H99" s="23"/>
      <c r="I99" s="23"/>
      <c r="J99" s="23"/>
      <c r="K99" s="23"/>
    </row>
    <row r="100" spans="1:11" ht="12.75" hidden="1" customHeight="1" outlineLevel="1" x14ac:dyDescent="0.25">
      <c r="A100" s="1145" t="s">
        <v>3057</v>
      </c>
      <c r="B100" s="1146" t="s">
        <v>4411</v>
      </c>
      <c r="C100" s="1147" t="s">
        <v>108</v>
      </c>
      <c r="D100" s="1148">
        <v>16.63</v>
      </c>
      <c r="E100" s="653"/>
      <c r="F100" s="654"/>
      <c r="G100" s="23"/>
      <c r="H100" s="23"/>
      <c r="I100" s="23"/>
      <c r="J100" s="23"/>
      <c r="K100" s="23"/>
    </row>
    <row r="101" spans="1:11" ht="12.75" hidden="1" customHeight="1" outlineLevel="1" x14ac:dyDescent="0.25">
      <c r="A101" s="1141" t="s">
        <v>3058</v>
      </c>
      <c r="B101" s="1142" t="s">
        <v>4412</v>
      </c>
      <c r="C101" s="1143" t="s">
        <v>108</v>
      </c>
      <c r="D101" s="1144">
        <v>192.85</v>
      </c>
      <c r="E101" s="653"/>
      <c r="F101" s="654"/>
      <c r="G101" s="23"/>
      <c r="H101" s="23"/>
      <c r="I101" s="23"/>
      <c r="J101" s="23"/>
      <c r="K101" s="23"/>
    </row>
    <row r="102" spans="1:11" ht="12.75" hidden="1" customHeight="1" outlineLevel="1" x14ac:dyDescent="0.25">
      <c r="A102" s="1145" t="s">
        <v>3059</v>
      </c>
      <c r="B102" s="1146" t="s">
        <v>4410</v>
      </c>
      <c r="C102" s="1147" t="s">
        <v>108</v>
      </c>
      <c r="D102" s="1148">
        <v>154.83000000000001</v>
      </c>
      <c r="E102" s="653"/>
      <c r="F102" s="654"/>
      <c r="G102" s="23"/>
      <c r="H102" s="23"/>
      <c r="I102" s="23"/>
      <c r="J102" s="23"/>
      <c r="K102" s="23"/>
    </row>
    <row r="103" spans="1:11" ht="12.75" hidden="1" customHeight="1" outlineLevel="1" x14ac:dyDescent="0.25">
      <c r="A103" s="1152" t="s">
        <v>3060</v>
      </c>
      <c r="B103" s="1153" t="s">
        <v>1814</v>
      </c>
      <c r="C103" s="1154"/>
      <c r="D103" s="1155"/>
      <c r="E103" s="653"/>
      <c r="F103" s="654"/>
      <c r="G103" s="23"/>
      <c r="H103" s="23"/>
      <c r="I103" s="23"/>
      <c r="J103" s="23"/>
      <c r="K103" s="23"/>
    </row>
    <row r="104" spans="1:11" ht="12.75" hidden="1" customHeight="1" outlineLevel="1" x14ac:dyDescent="0.25">
      <c r="A104" s="1141" t="s">
        <v>3061</v>
      </c>
      <c r="B104" s="1142" t="s">
        <v>4413</v>
      </c>
      <c r="C104" s="1143" t="s">
        <v>108</v>
      </c>
      <c r="D104" s="1144">
        <v>6.6</v>
      </c>
      <c r="E104" s="653"/>
      <c r="F104" s="654"/>
      <c r="G104" s="23"/>
      <c r="H104" s="23"/>
      <c r="I104" s="23"/>
      <c r="J104" s="23"/>
      <c r="K104" s="23"/>
    </row>
    <row r="105" spans="1:11" ht="12.75" hidden="1" customHeight="1" outlineLevel="1" x14ac:dyDescent="0.25">
      <c r="A105" s="1145" t="s">
        <v>3062</v>
      </c>
      <c r="B105" s="1146" t="s">
        <v>4411</v>
      </c>
      <c r="C105" s="1147" t="s">
        <v>108</v>
      </c>
      <c r="D105" s="1148">
        <v>12.41</v>
      </c>
      <c r="E105" s="653"/>
      <c r="F105" s="654"/>
      <c r="G105" s="23"/>
      <c r="H105" s="23"/>
      <c r="I105" s="23"/>
      <c r="J105" s="23"/>
      <c r="K105" s="23"/>
    </row>
    <row r="106" spans="1:11" ht="12.75" hidden="1" customHeight="1" outlineLevel="1" x14ac:dyDescent="0.25">
      <c r="A106" s="1141" t="s">
        <v>3063</v>
      </c>
      <c r="B106" s="1142" t="s">
        <v>4410</v>
      </c>
      <c r="C106" s="1143" t="s">
        <v>108</v>
      </c>
      <c r="D106" s="1144">
        <v>27.12</v>
      </c>
      <c r="E106" s="653"/>
      <c r="F106" s="654"/>
      <c r="G106" s="23"/>
      <c r="H106" s="23"/>
      <c r="I106" s="23"/>
      <c r="J106" s="23"/>
      <c r="K106" s="23"/>
    </row>
    <row r="107" spans="1:11" ht="12.75" hidden="1" customHeight="1" outlineLevel="1" x14ac:dyDescent="0.25">
      <c r="A107" s="1152" t="s">
        <v>3064</v>
      </c>
      <c r="B107" s="1153" t="s">
        <v>1816</v>
      </c>
      <c r="C107" s="1154"/>
      <c r="D107" s="1155"/>
      <c r="E107" s="653"/>
      <c r="F107" s="654"/>
      <c r="G107" s="23"/>
      <c r="H107" s="23"/>
      <c r="I107" s="23"/>
      <c r="J107" s="23"/>
      <c r="K107" s="23"/>
    </row>
    <row r="108" spans="1:11" ht="12.75" hidden="1" customHeight="1" outlineLevel="1" x14ac:dyDescent="0.25">
      <c r="A108" s="1145" t="s">
        <v>3065</v>
      </c>
      <c r="B108" s="1146" t="s">
        <v>4413</v>
      </c>
      <c r="C108" s="1147" t="s">
        <v>108</v>
      </c>
      <c r="D108" s="1148">
        <v>23.94</v>
      </c>
      <c r="E108" s="653"/>
      <c r="F108" s="654"/>
      <c r="G108" s="23"/>
      <c r="H108" s="23"/>
      <c r="I108" s="23"/>
      <c r="J108" s="23"/>
      <c r="K108" s="23"/>
    </row>
    <row r="109" spans="1:11" ht="12.75" hidden="1" customHeight="1" outlineLevel="1" x14ac:dyDescent="0.25">
      <c r="A109" s="1141" t="s">
        <v>3066</v>
      </c>
      <c r="B109" s="1142" t="s">
        <v>4411</v>
      </c>
      <c r="C109" s="1143" t="s">
        <v>108</v>
      </c>
      <c r="D109" s="1144">
        <v>8.4</v>
      </c>
      <c r="E109" s="653"/>
      <c r="F109" s="654"/>
      <c r="G109" s="23"/>
      <c r="H109" s="23"/>
      <c r="I109" s="23"/>
      <c r="J109" s="23"/>
      <c r="K109" s="23"/>
    </row>
    <row r="110" spans="1:11" ht="12.75" hidden="1" customHeight="1" outlineLevel="1" x14ac:dyDescent="0.25">
      <c r="A110" s="1145" t="s">
        <v>3067</v>
      </c>
      <c r="B110" s="1146" t="s">
        <v>4412</v>
      </c>
      <c r="C110" s="1147" t="s">
        <v>108</v>
      </c>
      <c r="D110" s="1148">
        <v>8.26</v>
      </c>
      <c r="E110" s="653"/>
      <c r="F110" s="654"/>
      <c r="G110" s="23"/>
      <c r="H110" s="23"/>
      <c r="I110" s="23"/>
      <c r="J110" s="23"/>
      <c r="K110" s="23"/>
    </row>
    <row r="111" spans="1:11" ht="12.75" hidden="1" customHeight="1" outlineLevel="1" x14ac:dyDescent="0.25">
      <c r="A111" s="1141" t="s">
        <v>3068</v>
      </c>
      <c r="B111" s="1142" t="s">
        <v>4410</v>
      </c>
      <c r="C111" s="1143" t="s">
        <v>108</v>
      </c>
      <c r="D111" s="1144">
        <v>47.2</v>
      </c>
      <c r="E111" s="653"/>
      <c r="F111" s="654"/>
      <c r="G111" s="23"/>
      <c r="H111" s="23"/>
      <c r="I111" s="23"/>
      <c r="J111" s="23"/>
      <c r="K111" s="23"/>
    </row>
    <row r="112" spans="1:11" ht="12.75" hidden="1" customHeight="1" outlineLevel="1" x14ac:dyDescent="0.25">
      <c r="A112" s="1152" t="s">
        <v>3069</v>
      </c>
      <c r="B112" s="1153" t="s">
        <v>1818</v>
      </c>
      <c r="C112" s="1154"/>
      <c r="D112" s="1155"/>
      <c r="E112" s="653"/>
      <c r="F112" s="654"/>
      <c r="G112" s="23"/>
      <c r="H112" s="23"/>
      <c r="I112" s="23"/>
      <c r="J112" s="23"/>
      <c r="K112" s="23"/>
    </row>
    <row r="113" spans="1:11" ht="12.75" hidden="1" customHeight="1" outlineLevel="1" x14ac:dyDescent="0.25">
      <c r="A113" s="1145" t="s">
        <v>3070</v>
      </c>
      <c r="B113" s="1146" t="s">
        <v>4413</v>
      </c>
      <c r="C113" s="1147" t="s">
        <v>108</v>
      </c>
      <c r="D113" s="1148">
        <v>8.9499999999999993</v>
      </c>
      <c r="E113" s="653"/>
      <c r="F113" s="654"/>
      <c r="G113" s="23"/>
      <c r="H113" s="23"/>
      <c r="I113" s="23"/>
      <c r="J113" s="23"/>
      <c r="K113" s="23"/>
    </row>
    <row r="114" spans="1:11" ht="12.75" hidden="1" customHeight="1" outlineLevel="1" x14ac:dyDescent="0.25">
      <c r="A114" s="1141" t="s">
        <v>3071</v>
      </c>
      <c r="B114" s="1142" t="s">
        <v>4411</v>
      </c>
      <c r="C114" s="1143" t="s">
        <v>108</v>
      </c>
      <c r="D114" s="1144">
        <v>3.72</v>
      </c>
      <c r="E114" s="653"/>
      <c r="F114" s="654"/>
      <c r="G114" s="23"/>
      <c r="H114" s="23"/>
      <c r="I114" s="23"/>
      <c r="J114" s="23"/>
      <c r="K114" s="23"/>
    </row>
    <row r="115" spans="1:11" ht="12.75" hidden="1" customHeight="1" outlineLevel="1" x14ac:dyDescent="0.25">
      <c r="A115" s="1145" t="s">
        <v>3072</v>
      </c>
      <c r="B115" s="1146" t="s">
        <v>4410</v>
      </c>
      <c r="C115" s="1147" t="s">
        <v>108</v>
      </c>
      <c r="D115" s="1148">
        <v>12.47</v>
      </c>
      <c r="E115" s="653"/>
      <c r="F115" s="654"/>
      <c r="G115" s="23"/>
      <c r="H115" s="23"/>
      <c r="I115" s="23"/>
      <c r="J115" s="23"/>
      <c r="K115" s="23"/>
    </row>
    <row r="116" spans="1:11" ht="12.75" hidden="1" customHeight="1" outlineLevel="1" x14ac:dyDescent="0.25">
      <c r="A116" s="1152" t="s">
        <v>3073</v>
      </c>
      <c r="B116" s="1153" t="s">
        <v>1820</v>
      </c>
      <c r="C116" s="1154"/>
      <c r="D116" s="1155"/>
      <c r="E116" s="653"/>
      <c r="F116" s="654"/>
      <c r="G116" s="23"/>
      <c r="H116" s="23"/>
      <c r="I116" s="23"/>
      <c r="J116" s="23"/>
      <c r="K116" s="23"/>
    </row>
    <row r="117" spans="1:11" ht="12.75" hidden="1" customHeight="1" outlineLevel="1" x14ac:dyDescent="0.25">
      <c r="A117" s="1141" t="s">
        <v>3074</v>
      </c>
      <c r="B117" s="1142" t="s">
        <v>4411</v>
      </c>
      <c r="C117" s="1143" t="s">
        <v>108</v>
      </c>
      <c r="D117" s="1144">
        <v>9.82</v>
      </c>
      <c r="E117" s="653"/>
      <c r="F117" s="654"/>
      <c r="G117" s="23"/>
      <c r="H117" s="23"/>
      <c r="I117" s="23"/>
      <c r="J117" s="23"/>
      <c r="K117" s="23"/>
    </row>
    <row r="118" spans="1:11" ht="12.75" hidden="1" customHeight="1" outlineLevel="1" x14ac:dyDescent="0.25">
      <c r="A118" s="1145" t="s">
        <v>3075</v>
      </c>
      <c r="B118" s="1146" t="s">
        <v>4412</v>
      </c>
      <c r="C118" s="1147" t="s">
        <v>108</v>
      </c>
      <c r="D118" s="1148">
        <v>10.07</v>
      </c>
      <c r="E118" s="653"/>
      <c r="F118" s="654"/>
      <c r="G118" s="23"/>
      <c r="H118" s="23"/>
      <c r="I118" s="23"/>
      <c r="J118" s="23"/>
      <c r="K118" s="23"/>
    </row>
    <row r="119" spans="1:11" ht="12.75" hidden="1" customHeight="1" outlineLevel="1" x14ac:dyDescent="0.25">
      <c r="A119" s="1141" t="s">
        <v>3076</v>
      </c>
      <c r="B119" s="1142" t="s">
        <v>4410</v>
      </c>
      <c r="C119" s="1143" t="s">
        <v>108</v>
      </c>
      <c r="D119" s="1144">
        <v>24.35</v>
      </c>
      <c r="E119" s="653"/>
      <c r="F119" s="654"/>
      <c r="G119" s="23"/>
      <c r="H119" s="23"/>
      <c r="I119" s="23"/>
      <c r="J119" s="23"/>
      <c r="K119" s="23"/>
    </row>
    <row r="120" spans="1:11" ht="12.75" hidden="1" customHeight="1" outlineLevel="1" x14ac:dyDescent="0.25">
      <c r="A120" s="1152" t="s">
        <v>3077</v>
      </c>
      <c r="B120" s="1153" t="s">
        <v>1821</v>
      </c>
      <c r="C120" s="1154"/>
      <c r="D120" s="1155"/>
      <c r="E120" s="653"/>
      <c r="F120" s="654"/>
      <c r="G120" s="23"/>
      <c r="H120" s="23"/>
      <c r="I120" s="23"/>
      <c r="J120" s="23"/>
      <c r="K120" s="23"/>
    </row>
    <row r="121" spans="1:11" ht="12.75" hidden="1" customHeight="1" outlineLevel="1" x14ac:dyDescent="0.25">
      <c r="A121" s="1145" t="s">
        <v>3078</v>
      </c>
      <c r="B121" s="1146" t="s">
        <v>4410</v>
      </c>
      <c r="C121" s="1147" t="s">
        <v>108</v>
      </c>
      <c r="D121" s="1148">
        <v>13.33</v>
      </c>
      <c r="E121" s="653"/>
      <c r="F121" s="654"/>
      <c r="G121" s="23"/>
      <c r="H121" s="23"/>
      <c r="I121" s="23"/>
      <c r="J121" s="23"/>
      <c r="K121" s="23"/>
    </row>
    <row r="122" spans="1:11" ht="12.75" customHeight="1" collapsed="1" x14ac:dyDescent="0.25">
      <c r="A122" s="1137" t="s">
        <v>1772</v>
      </c>
      <c r="B122" s="1138" t="s">
        <v>1823</v>
      </c>
      <c r="C122" s="1139"/>
      <c r="D122" s="1140">
        <f>SUM(D123:D170)</f>
        <v>938.42999999999984</v>
      </c>
      <c r="E122" s="653">
        <f>Ger_Executivo!L93</f>
        <v>938.42999999999984</v>
      </c>
      <c r="F122" s="654" t="str">
        <f>IF(D122=E122,"OK","FALSO")</f>
        <v>OK</v>
      </c>
      <c r="G122" s="659"/>
      <c r="H122" s="23"/>
      <c r="I122" s="23"/>
      <c r="J122" s="23"/>
      <c r="K122" s="23"/>
    </row>
    <row r="123" spans="1:11" ht="12.75" hidden="1" customHeight="1" outlineLevel="1" x14ac:dyDescent="0.25">
      <c r="A123" s="1152" t="s">
        <v>1773</v>
      </c>
      <c r="B123" s="1153" t="s">
        <v>1774</v>
      </c>
      <c r="C123" s="1154"/>
      <c r="D123" s="1155"/>
      <c r="E123" s="653"/>
      <c r="F123" s="654"/>
      <c r="G123" s="23"/>
      <c r="H123" s="23"/>
      <c r="I123" s="23"/>
      <c r="J123" s="23"/>
      <c r="K123" s="23"/>
    </row>
    <row r="124" spans="1:11" ht="12.75" hidden="1" customHeight="1" outlineLevel="1" x14ac:dyDescent="0.25">
      <c r="A124" s="1141" t="s">
        <v>3079</v>
      </c>
      <c r="B124" s="1142" t="s">
        <v>4414</v>
      </c>
      <c r="C124" s="1143" t="s">
        <v>108</v>
      </c>
      <c r="D124" s="1144">
        <v>27.77</v>
      </c>
      <c r="E124" s="653"/>
      <c r="F124" s="654"/>
      <c r="G124" s="23"/>
      <c r="H124" s="23"/>
      <c r="I124" s="23"/>
      <c r="J124" s="23"/>
      <c r="K124" s="23"/>
    </row>
    <row r="125" spans="1:11" ht="12.75" hidden="1" customHeight="1" outlineLevel="1" x14ac:dyDescent="0.25">
      <c r="A125" s="1152" t="s">
        <v>1775</v>
      </c>
      <c r="B125" s="1153" t="s">
        <v>1776</v>
      </c>
      <c r="C125" s="1154"/>
      <c r="D125" s="1155"/>
      <c r="E125" s="653"/>
      <c r="F125" s="654"/>
      <c r="G125" s="23"/>
      <c r="H125" s="23"/>
      <c r="I125" s="23"/>
      <c r="J125" s="23"/>
      <c r="K125" s="23"/>
    </row>
    <row r="126" spans="1:11" ht="12.75" hidden="1" customHeight="1" outlineLevel="1" x14ac:dyDescent="0.25">
      <c r="A126" s="1145" t="s">
        <v>3080</v>
      </c>
      <c r="B126" s="1146" t="s">
        <v>4414</v>
      </c>
      <c r="C126" s="1147" t="s">
        <v>108</v>
      </c>
      <c r="D126" s="1148">
        <v>31.39</v>
      </c>
      <c r="E126" s="653"/>
      <c r="F126" s="654"/>
      <c r="G126" s="23"/>
      <c r="H126" s="23"/>
      <c r="I126" s="23"/>
      <c r="J126" s="23"/>
      <c r="K126" s="23"/>
    </row>
    <row r="127" spans="1:11" ht="12.75" hidden="1" customHeight="1" outlineLevel="1" x14ac:dyDescent="0.25">
      <c r="A127" s="1152" t="s">
        <v>1777</v>
      </c>
      <c r="B127" s="1153" t="s">
        <v>1778</v>
      </c>
      <c r="C127" s="1154"/>
      <c r="D127" s="1155"/>
      <c r="E127" s="653"/>
      <c r="F127" s="654"/>
      <c r="G127" s="23"/>
      <c r="H127" s="23"/>
      <c r="I127" s="23"/>
      <c r="J127" s="23"/>
      <c r="K127" s="23"/>
    </row>
    <row r="128" spans="1:11" ht="12.75" hidden="1" customHeight="1" outlineLevel="1" x14ac:dyDescent="0.25">
      <c r="A128" s="1141" t="s">
        <v>3081</v>
      </c>
      <c r="B128" s="1142" t="s">
        <v>4414</v>
      </c>
      <c r="C128" s="1143" t="s">
        <v>108</v>
      </c>
      <c r="D128" s="1144">
        <v>41.7</v>
      </c>
      <c r="E128" s="653"/>
      <c r="F128" s="654"/>
      <c r="G128" s="23"/>
      <c r="H128" s="23"/>
      <c r="I128" s="23"/>
      <c r="J128" s="23"/>
      <c r="K128" s="23"/>
    </row>
    <row r="129" spans="1:11" ht="12.75" hidden="1" customHeight="1" outlineLevel="1" x14ac:dyDescent="0.25">
      <c r="A129" s="1152" t="s">
        <v>1779</v>
      </c>
      <c r="B129" s="1153" t="s">
        <v>1780</v>
      </c>
      <c r="C129" s="1154"/>
      <c r="D129" s="1155"/>
      <c r="E129" s="653"/>
      <c r="F129" s="654"/>
      <c r="G129" s="23"/>
      <c r="H129" s="23"/>
      <c r="I129" s="23"/>
      <c r="J129" s="23"/>
      <c r="K129" s="23"/>
    </row>
    <row r="130" spans="1:11" ht="12.75" hidden="1" customHeight="1" outlineLevel="1" x14ac:dyDescent="0.25">
      <c r="A130" s="1145" t="s">
        <v>3082</v>
      </c>
      <c r="B130" s="1146" t="s">
        <v>4414</v>
      </c>
      <c r="C130" s="1147" t="s">
        <v>108</v>
      </c>
      <c r="D130" s="1148">
        <v>62.08</v>
      </c>
      <c r="E130" s="653"/>
      <c r="F130" s="654"/>
      <c r="G130" s="23"/>
      <c r="H130" s="23"/>
      <c r="I130" s="23"/>
      <c r="J130" s="23"/>
      <c r="K130" s="23"/>
    </row>
    <row r="131" spans="1:11" ht="12.75" hidden="1" customHeight="1" outlineLevel="1" x14ac:dyDescent="0.25">
      <c r="A131" s="1152" t="s">
        <v>1781</v>
      </c>
      <c r="B131" s="1153" t="s">
        <v>1782</v>
      </c>
      <c r="C131" s="1154"/>
      <c r="D131" s="1155"/>
      <c r="E131" s="653"/>
      <c r="F131" s="654"/>
      <c r="G131" s="23"/>
      <c r="H131" s="23"/>
      <c r="I131" s="23"/>
      <c r="J131" s="23"/>
      <c r="K131" s="23"/>
    </row>
    <row r="132" spans="1:11" ht="12.75" hidden="1" customHeight="1" outlineLevel="1" x14ac:dyDescent="0.25">
      <c r="A132" s="1141" t="s">
        <v>3083</v>
      </c>
      <c r="B132" s="1142" t="s">
        <v>4414</v>
      </c>
      <c r="C132" s="1143" t="s">
        <v>108</v>
      </c>
      <c r="D132" s="1144">
        <v>39.89</v>
      </c>
      <c r="E132" s="653"/>
      <c r="F132" s="654"/>
      <c r="G132" s="23"/>
      <c r="H132" s="23"/>
      <c r="I132" s="23"/>
      <c r="J132" s="23"/>
      <c r="K132" s="23"/>
    </row>
    <row r="133" spans="1:11" ht="12.75" hidden="1" customHeight="1" outlineLevel="1" x14ac:dyDescent="0.25">
      <c r="A133" s="1152" t="s">
        <v>1783</v>
      </c>
      <c r="B133" s="1153" t="s">
        <v>1784</v>
      </c>
      <c r="C133" s="1154"/>
      <c r="D133" s="1155"/>
      <c r="E133" s="653"/>
      <c r="F133" s="654"/>
      <c r="G133" s="23"/>
      <c r="H133" s="23"/>
      <c r="I133" s="23"/>
      <c r="J133" s="23"/>
      <c r="K133" s="23"/>
    </row>
    <row r="134" spans="1:11" ht="12.75" hidden="1" customHeight="1" outlineLevel="1" x14ac:dyDescent="0.25">
      <c r="A134" s="1145" t="s">
        <v>3084</v>
      </c>
      <c r="B134" s="1146" t="s">
        <v>4414</v>
      </c>
      <c r="C134" s="1147" t="s">
        <v>108</v>
      </c>
      <c r="D134" s="1148">
        <v>40.020000000000003</v>
      </c>
      <c r="E134" s="653"/>
      <c r="F134" s="654"/>
      <c r="G134" s="23"/>
      <c r="H134" s="23"/>
      <c r="I134" s="23"/>
      <c r="J134" s="23"/>
      <c r="K134" s="23"/>
    </row>
    <row r="135" spans="1:11" ht="12.75" hidden="1" customHeight="1" outlineLevel="1" x14ac:dyDescent="0.25">
      <c r="A135" s="1152" t="s">
        <v>1785</v>
      </c>
      <c r="B135" s="1153" t="s">
        <v>1786</v>
      </c>
      <c r="C135" s="1154"/>
      <c r="D135" s="1155"/>
      <c r="E135" s="653"/>
      <c r="F135" s="654"/>
      <c r="G135" s="23"/>
      <c r="H135" s="23"/>
      <c r="I135" s="23"/>
      <c r="J135" s="23"/>
      <c r="K135" s="23"/>
    </row>
    <row r="136" spans="1:11" ht="12.75" hidden="1" customHeight="1" outlineLevel="1" x14ac:dyDescent="0.25">
      <c r="A136" s="1141" t="s">
        <v>3085</v>
      </c>
      <c r="B136" s="1142" t="s">
        <v>4414</v>
      </c>
      <c r="C136" s="1143" t="s">
        <v>108</v>
      </c>
      <c r="D136" s="1144">
        <v>40.020000000000003</v>
      </c>
      <c r="E136" s="653"/>
      <c r="F136" s="654"/>
      <c r="G136" s="23"/>
      <c r="H136" s="23"/>
      <c r="I136" s="23"/>
      <c r="J136" s="23"/>
      <c r="K136" s="23"/>
    </row>
    <row r="137" spans="1:11" ht="12.75" hidden="1" customHeight="1" outlineLevel="1" x14ac:dyDescent="0.25">
      <c r="A137" s="1152" t="s">
        <v>1787</v>
      </c>
      <c r="B137" s="1153" t="s">
        <v>1788</v>
      </c>
      <c r="C137" s="1154"/>
      <c r="D137" s="1155"/>
      <c r="E137" s="653"/>
      <c r="F137" s="654"/>
      <c r="G137" s="23"/>
      <c r="H137" s="23"/>
      <c r="I137" s="23"/>
      <c r="J137" s="23"/>
      <c r="K137" s="23"/>
    </row>
    <row r="138" spans="1:11" ht="12.75" hidden="1" customHeight="1" outlineLevel="1" x14ac:dyDescent="0.25">
      <c r="A138" s="1145" t="s">
        <v>3086</v>
      </c>
      <c r="B138" s="1146" t="s">
        <v>4414</v>
      </c>
      <c r="C138" s="1147" t="s">
        <v>108</v>
      </c>
      <c r="D138" s="1148">
        <v>40.020000000000003</v>
      </c>
      <c r="E138" s="653"/>
      <c r="F138" s="654"/>
      <c r="G138" s="23"/>
      <c r="H138" s="23"/>
      <c r="I138" s="23"/>
      <c r="J138" s="23"/>
      <c r="K138" s="23"/>
    </row>
    <row r="139" spans="1:11" ht="12.75" hidden="1" customHeight="1" outlineLevel="1" x14ac:dyDescent="0.25">
      <c r="A139" s="1152" t="s">
        <v>1789</v>
      </c>
      <c r="B139" s="1153" t="s">
        <v>1790</v>
      </c>
      <c r="C139" s="1154"/>
      <c r="D139" s="1155"/>
      <c r="E139" s="653"/>
      <c r="F139" s="654"/>
      <c r="G139" s="23"/>
      <c r="H139" s="23"/>
      <c r="I139" s="23"/>
      <c r="J139" s="23"/>
      <c r="K139" s="23"/>
    </row>
    <row r="140" spans="1:11" ht="12.75" hidden="1" customHeight="1" outlineLevel="1" x14ac:dyDescent="0.25">
      <c r="A140" s="1141" t="s">
        <v>3087</v>
      </c>
      <c r="B140" s="1142" t="s">
        <v>4414</v>
      </c>
      <c r="C140" s="1143" t="s">
        <v>108</v>
      </c>
      <c r="D140" s="1144">
        <v>40.020000000000003</v>
      </c>
      <c r="E140" s="653"/>
      <c r="F140" s="654"/>
      <c r="G140" s="23"/>
      <c r="H140" s="23"/>
      <c r="I140" s="23"/>
      <c r="J140" s="23"/>
      <c r="K140" s="23"/>
    </row>
    <row r="141" spans="1:11" ht="12.75" hidden="1" customHeight="1" outlineLevel="1" x14ac:dyDescent="0.25">
      <c r="A141" s="1152" t="s">
        <v>1791</v>
      </c>
      <c r="B141" s="1153" t="s">
        <v>1792</v>
      </c>
      <c r="C141" s="1154"/>
      <c r="D141" s="1155"/>
      <c r="E141" s="653"/>
      <c r="F141" s="654"/>
      <c r="G141" s="23"/>
      <c r="H141" s="23"/>
      <c r="I141" s="23"/>
      <c r="J141" s="23"/>
      <c r="K141" s="23"/>
    </row>
    <row r="142" spans="1:11" ht="12.75" hidden="1" customHeight="1" outlineLevel="1" x14ac:dyDescent="0.25">
      <c r="A142" s="1145" t="s">
        <v>3088</v>
      </c>
      <c r="B142" s="1146" t="s">
        <v>4414</v>
      </c>
      <c r="C142" s="1147" t="s">
        <v>108</v>
      </c>
      <c r="D142" s="1148">
        <v>40.020000000000003</v>
      </c>
      <c r="E142" s="653"/>
      <c r="F142" s="654"/>
      <c r="G142" s="23"/>
      <c r="H142" s="23"/>
      <c r="I142" s="23"/>
      <c r="J142" s="23"/>
      <c r="K142" s="23"/>
    </row>
    <row r="143" spans="1:11" ht="12.75" hidden="1" customHeight="1" outlineLevel="1" x14ac:dyDescent="0.25">
      <c r="A143" s="1152" t="s">
        <v>1793</v>
      </c>
      <c r="B143" s="1153" t="s">
        <v>1794</v>
      </c>
      <c r="C143" s="1154"/>
      <c r="D143" s="1155"/>
      <c r="E143" s="653"/>
      <c r="F143" s="654"/>
      <c r="G143" s="23"/>
      <c r="H143" s="23"/>
      <c r="I143" s="23"/>
      <c r="J143" s="23"/>
      <c r="K143" s="23"/>
    </row>
    <row r="144" spans="1:11" ht="12.75" hidden="1" customHeight="1" outlineLevel="1" x14ac:dyDescent="0.25">
      <c r="A144" s="1141" t="s">
        <v>3089</v>
      </c>
      <c r="B144" s="1142" t="s">
        <v>4414</v>
      </c>
      <c r="C144" s="1143" t="s">
        <v>108</v>
      </c>
      <c r="D144" s="1144">
        <v>40.020000000000003</v>
      </c>
      <c r="E144" s="653"/>
      <c r="F144" s="654"/>
      <c r="G144" s="23"/>
      <c r="H144" s="23"/>
      <c r="I144" s="23"/>
      <c r="J144" s="23"/>
      <c r="K144" s="23"/>
    </row>
    <row r="145" spans="1:11" ht="12.75" hidden="1" customHeight="1" outlineLevel="1" x14ac:dyDescent="0.25">
      <c r="A145" s="1152" t="s">
        <v>1795</v>
      </c>
      <c r="B145" s="1153" t="s">
        <v>1796</v>
      </c>
      <c r="C145" s="1154"/>
      <c r="D145" s="1155"/>
      <c r="E145" s="653"/>
      <c r="F145" s="654"/>
      <c r="G145" s="23"/>
      <c r="H145" s="23"/>
      <c r="I145" s="23"/>
      <c r="J145" s="23"/>
      <c r="K145" s="23"/>
    </row>
    <row r="146" spans="1:11" ht="12.75" hidden="1" customHeight="1" outlineLevel="1" x14ac:dyDescent="0.25">
      <c r="A146" s="1145" t="s">
        <v>3090</v>
      </c>
      <c r="B146" s="1146" t="s">
        <v>4414</v>
      </c>
      <c r="C146" s="1147" t="s">
        <v>108</v>
      </c>
      <c r="D146" s="1148">
        <v>40.020000000000003</v>
      </c>
      <c r="E146" s="653"/>
      <c r="F146" s="654"/>
      <c r="G146" s="23"/>
      <c r="H146" s="23"/>
      <c r="I146" s="23"/>
      <c r="J146" s="23"/>
      <c r="K146" s="23"/>
    </row>
    <row r="147" spans="1:11" ht="12.75" hidden="1" customHeight="1" outlineLevel="1" x14ac:dyDescent="0.25">
      <c r="A147" s="1152" t="s">
        <v>1797</v>
      </c>
      <c r="B147" s="1153" t="s">
        <v>1798</v>
      </c>
      <c r="C147" s="1154"/>
      <c r="D147" s="1155"/>
      <c r="E147" s="653"/>
      <c r="F147" s="654"/>
      <c r="G147" s="23"/>
      <c r="H147" s="23"/>
      <c r="I147" s="23"/>
      <c r="J147" s="23"/>
      <c r="K147" s="23"/>
    </row>
    <row r="148" spans="1:11" ht="12.75" hidden="1" customHeight="1" outlineLevel="1" x14ac:dyDescent="0.25">
      <c r="A148" s="1141" t="s">
        <v>3091</v>
      </c>
      <c r="B148" s="1142" t="s">
        <v>4414</v>
      </c>
      <c r="C148" s="1143" t="s">
        <v>108</v>
      </c>
      <c r="D148" s="1144">
        <v>40.020000000000003</v>
      </c>
      <c r="E148" s="653"/>
      <c r="F148" s="654"/>
      <c r="G148" s="23"/>
      <c r="H148" s="23"/>
      <c r="I148" s="23"/>
      <c r="J148" s="23"/>
      <c r="K148" s="23"/>
    </row>
    <row r="149" spans="1:11" ht="12.75" hidden="1" customHeight="1" outlineLevel="1" x14ac:dyDescent="0.25">
      <c r="A149" s="1152" t="s">
        <v>1799</v>
      </c>
      <c r="B149" s="1153" t="s">
        <v>1800</v>
      </c>
      <c r="C149" s="1154"/>
      <c r="D149" s="1155"/>
      <c r="E149" s="653"/>
      <c r="F149" s="654"/>
      <c r="G149" s="23"/>
      <c r="H149" s="23"/>
      <c r="I149" s="23"/>
      <c r="J149" s="23"/>
      <c r="K149" s="23"/>
    </row>
    <row r="150" spans="1:11" ht="12.75" hidden="1" customHeight="1" outlineLevel="1" x14ac:dyDescent="0.25">
      <c r="A150" s="1145" t="s">
        <v>3092</v>
      </c>
      <c r="B150" s="1146" t="s">
        <v>4414</v>
      </c>
      <c r="C150" s="1147" t="s">
        <v>108</v>
      </c>
      <c r="D150" s="1148">
        <v>40.020000000000003</v>
      </c>
      <c r="E150" s="653"/>
      <c r="F150" s="654"/>
      <c r="G150" s="23"/>
      <c r="H150" s="23"/>
      <c r="I150" s="23"/>
      <c r="J150" s="23"/>
      <c r="K150" s="23"/>
    </row>
    <row r="151" spans="1:11" ht="12.75" hidden="1" customHeight="1" outlineLevel="1" x14ac:dyDescent="0.25">
      <c r="A151" s="1152" t="s">
        <v>1801</v>
      </c>
      <c r="B151" s="1153" t="s">
        <v>1802</v>
      </c>
      <c r="C151" s="1154"/>
      <c r="D151" s="1155"/>
      <c r="E151" s="653"/>
      <c r="F151" s="654"/>
      <c r="G151" s="23"/>
      <c r="H151" s="23"/>
      <c r="I151" s="23"/>
      <c r="J151" s="23"/>
      <c r="K151" s="23"/>
    </row>
    <row r="152" spans="1:11" ht="12.75" hidden="1" customHeight="1" outlineLevel="1" x14ac:dyDescent="0.25">
      <c r="A152" s="1141" t="s">
        <v>3093</v>
      </c>
      <c r="B152" s="1142" t="s">
        <v>4414</v>
      </c>
      <c r="C152" s="1143" t="s">
        <v>108</v>
      </c>
      <c r="D152" s="1144">
        <v>40.020000000000003</v>
      </c>
      <c r="E152" s="653"/>
      <c r="F152" s="654"/>
      <c r="G152" s="23"/>
      <c r="H152" s="23"/>
      <c r="I152" s="23"/>
      <c r="J152" s="23"/>
      <c r="K152" s="23"/>
    </row>
    <row r="153" spans="1:11" ht="12.75" hidden="1" customHeight="1" outlineLevel="1" x14ac:dyDescent="0.25">
      <c r="A153" s="1152" t="s">
        <v>1803</v>
      </c>
      <c r="B153" s="1153" t="s">
        <v>1804</v>
      </c>
      <c r="C153" s="1154"/>
      <c r="D153" s="1155"/>
      <c r="E153" s="653"/>
      <c r="F153" s="654"/>
      <c r="G153" s="23"/>
      <c r="H153" s="23"/>
      <c r="I153" s="23"/>
      <c r="J153" s="23"/>
      <c r="K153" s="23"/>
    </row>
    <row r="154" spans="1:11" ht="12.75" hidden="1" customHeight="1" outlineLevel="1" x14ac:dyDescent="0.25">
      <c r="A154" s="1145" t="s">
        <v>3094</v>
      </c>
      <c r="B154" s="1146" t="s">
        <v>4414</v>
      </c>
      <c r="C154" s="1147" t="s">
        <v>108</v>
      </c>
      <c r="D154" s="1148">
        <v>40.020000000000003</v>
      </c>
      <c r="E154" s="653"/>
      <c r="F154" s="654"/>
      <c r="G154" s="23"/>
      <c r="H154" s="23"/>
      <c r="I154" s="23"/>
      <c r="J154" s="23"/>
      <c r="K154" s="23"/>
    </row>
    <row r="155" spans="1:11" ht="12.75" hidden="1" customHeight="1" outlineLevel="1" x14ac:dyDescent="0.25">
      <c r="A155" s="1152" t="s">
        <v>1805</v>
      </c>
      <c r="B155" s="1153" t="s">
        <v>1806</v>
      </c>
      <c r="C155" s="1154"/>
      <c r="D155" s="1155"/>
      <c r="E155" s="653"/>
      <c r="F155" s="654"/>
      <c r="G155" s="23"/>
      <c r="H155" s="23"/>
      <c r="I155" s="23"/>
      <c r="J155" s="23"/>
      <c r="K155" s="23"/>
    </row>
    <row r="156" spans="1:11" ht="12.75" hidden="1" customHeight="1" outlineLevel="1" x14ac:dyDescent="0.25">
      <c r="A156" s="1141" t="s">
        <v>3095</v>
      </c>
      <c r="B156" s="1142" t="s">
        <v>4414</v>
      </c>
      <c r="C156" s="1143" t="s">
        <v>108</v>
      </c>
      <c r="D156" s="1144">
        <v>40.020000000000003</v>
      </c>
      <c r="E156" s="653"/>
      <c r="F156" s="654"/>
      <c r="G156" s="23"/>
      <c r="H156" s="23"/>
      <c r="I156" s="23"/>
      <c r="J156" s="23"/>
      <c r="K156" s="23"/>
    </row>
    <row r="157" spans="1:11" ht="12.75" hidden="1" customHeight="1" outlineLevel="1" x14ac:dyDescent="0.25">
      <c r="A157" s="1152" t="s">
        <v>1807</v>
      </c>
      <c r="B157" s="1153" t="s">
        <v>1808</v>
      </c>
      <c r="C157" s="1154"/>
      <c r="D157" s="1155"/>
      <c r="E157" s="653"/>
      <c r="F157" s="654"/>
      <c r="G157" s="23"/>
      <c r="H157" s="23"/>
      <c r="I157" s="23"/>
      <c r="J157" s="23"/>
      <c r="K157" s="23"/>
    </row>
    <row r="158" spans="1:11" ht="12.75" hidden="1" customHeight="1" outlineLevel="1" x14ac:dyDescent="0.25">
      <c r="A158" s="1145" t="s">
        <v>3096</v>
      </c>
      <c r="B158" s="1146" t="s">
        <v>4414</v>
      </c>
      <c r="C158" s="1147" t="s">
        <v>108</v>
      </c>
      <c r="D158" s="1148">
        <v>40.020000000000003</v>
      </c>
      <c r="E158" s="653"/>
      <c r="F158" s="654"/>
      <c r="G158" s="23"/>
      <c r="H158" s="23"/>
      <c r="I158" s="23"/>
      <c r="J158" s="23"/>
      <c r="K158" s="23"/>
    </row>
    <row r="159" spans="1:11" ht="12.75" hidden="1" customHeight="1" outlineLevel="1" x14ac:dyDescent="0.25">
      <c r="A159" s="1152" t="s">
        <v>1809</v>
      </c>
      <c r="B159" s="1153" t="s">
        <v>1810</v>
      </c>
      <c r="C159" s="1154"/>
      <c r="D159" s="1155"/>
      <c r="E159" s="653"/>
      <c r="F159" s="654"/>
      <c r="G159" s="23"/>
      <c r="H159" s="23"/>
      <c r="I159" s="23"/>
      <c r="J159" s="23"/>
      <c r="K159" s="23"/>
    </row>
    <row r="160" spans="1:11" ht="12.75" hidden="1" customHeight="1" outlineLevel="1" x14ac:dyDescent="0.25">
      <c r="A160" s="1141" t="s">
        <v>3097</v>
      </c>
      <c r="B160" s="1142" t="s">
        <v>4414</v>
      </c>
      <c r="C160" s="1143" t="s">
        <v>108</v>
      </c>
      <c r="D160" s="1144">
        <v>40.020000000000003</v>
      </c>
      <c r="E160" s="653"/>
      <c r="F160" s="654"/>
      <c r="G160" s="23"/>
      <c r="H160" s="23"/>
      <c r="I160" s="23"/>
      <c r="J160" s="23"/>
      <c r="K160" s="23"/>
    </row>
    <row r="161" spans="1:11" ht="12.75" hidden="1" customHeight="1" outlineLevel="1" x14ac:dyDescent="0.25">
      <c r="A161" s="1152" t="s">
        <v>1811</v>
      </c>
      <c r="B161" s="1153" t="s">
        <v>1812</v>
      </c>
      <c r="C161" s="1154"/>
      <c r="D161" s="1155"/>
      <c r="E161" s="653"/>
      <c r="F161" s="654"/>
      <c r="G161" s="23"/>
      <c r="H161" s="23"/>
      <c r="I161" s="23"/>
      <c r="J161" s="23"/>
      <c r="K161" s="23"/>
    </row>
    <row r="162" spans="1:11" ht="12.75" hidden="1" customHeight="1" outlineLevel="1" x14ac:dyDescent="0.25">
      <c r="A162" s="1145" t="s">
        <v>3098</v>
      </c>
      <c r="B162" s="1146" t="s">
        <v>4414</v>
      </c>
      <c r="C162" s="1147" t="s">
        <v>108</v>
      </c>
      <c r="D162" s="1148">
        <v>46.75</v>
      </c>
      <c r="E162" s="653"/>
      <c r="F162" s="654"/>
      <c r="G162" s="23"/>
      <c r="H162" s="23"/>
      <c r="I162" s="23"/>
      <c r="J162" s="23"/>
      <c r="K162" s="23"/>
    </row>
    <row r="163" spans="1:11" ht="12.75" hidden="1" customHeight="1" outlineLevel="1" x14ac:dyDescent="0.25">
      <c r="A163" s="1152" t="s">
        <v>1813</v>
      </c>
      <c r="B163" s="1153" t="s">
        <v>1814</v>
      </c>
      <c r="C163" s="1154"/>
      <c r="D163" s="1155"/>
      <c r="E163" s="653"/>
      <c r="F163" s="654"/>
      <c r="G163" s="23"/>
      <c r="H163" s="23"/>
      <c r="I163" s="23"/>
      <c r="J163" s="23"/>
      <c r="K163" s="23"/>
    </row>
    <row r="164" spans="1:11" ht="12.75" hidden="1" customHeight="1" outlineLevel="1" x14ac:dyDescent="0.25">
      <c r="A164" s="1141" t="s">
        <v>3099</v>
      </c>
      <c r="B164" s="1142" t="s">
        <v>4414</v>
      </c>
      <c r="C164" s="1143" t="s">
        <v>108</v>
      </c>
      <c r="D164" s="1144">
        <v>19.12</v>
      </c>
      <c r="E164" s="653"/>
      <c r="F164" s="654"/>
      <c r="G164" s="23"/>
      <c r="H164" s="23"/>
      <c r="I164" s="23"/>
      <c r="J164" s="23"/>
      <c r="K164" s="23"/>
    </row>
    <row r="165" spans="1:11" ht="12.75" hidden="1" customHeight="1" outlineLevel="1" x14ac:dyDescent="0.25">
      <c r="A165" s="1152" t="s">
        <v>1815</v>
      </c>
      <c r="B165" s="1153" t="s">
        <v>1816</v>
      </c>
      <c r="C165" s="1154"/>
      <c r="D165" s="1155"/>
      <c r="E165" s="653"/>
      <c r="F165" s="654"/>
      <c r="G165" s="23"/>
      <c r="H165" s="23"/>
      <c r="I165" s="23"/>
      <c r="J165" s="23"/>
      <c r="K165" s="23"/>
    </row>
    <row r="166" spans="1:11" ht="12.75" hidden="1" customHeight="1" outlineLevel="1" x14ac:dyDescent="0.25">
      <c r="A166" s="1145" t="s">
        <v>3100</v>
      </c>
      <c r="B166" s="1146" t="s">
        <v>4414</v>
      </c>
      <c r="C166" s="1147" t="s">
        <v>108</v>
      </c>
      <c r="D166" s="1148">
        <v>80.010000000000005</v>
      </c>
      <c r="E166" s="653"/>
      <c r="F166" s="654"/>
      <c r="G166" s="23"/>
      <c r="H166" s="23"/>
      <c r="I166" s="23"/>
      <c r="J166" s="23"/>
      <c r="K166" s="23"/>
    </row>
    <row r="167" spans="1:11" ht="12.75" hidden="1" customHeight="1" outlineLevel="1" x14ac:dyDescent="0.25">
      <c r="A167" s="1152" t="s">
        <v>1817</v>
      </c>
      <c r="B167" s="1153" t="s">
        <v>1818</v>
      </c>
      <c r="C167" s="1154"/>
      <c r="D167" s="1155"/>
      <c r="E167" s="653"/>
      <c r="F167" s="654"/>
      <c r="G167" s="23"/>
      <c r="H167" s="23"/>
      <c r="I167" s="23"/>
      <c r="J167" s="23"/>
      <c r="K167" s="23"/>
    </row>
    <row r="168" spans="1:11" ht="12.75" hidden="1" customHeight="1" outlineLevel="1" x14ac:dyDescent="0.25">
      <c r="A168" s="1141" t="s">
        <v>3101</v>
      </c>
      <c r="B168" s="1142" t="s">
        <v>4414</v>
      </c>
      <c r="C168" s="1143" t="s">
        <v>108</v>
      </c>
      <c r="D168" s="1144">
        <v>24.98</v>
      </c>
      <c r="E168" s="653"/>
      <c r="F168" s="654"/>
      <c r="G168" s="23"/>
      <c r="H168" s="23"/>
      <c r="I168" s="23"/>
      <c r="J168" s="23"/>
      <c r="K168" s="23"/>
    </row>
    <row r="169" spans="1:11" ht="12.75" hidden="1" customHeight="1" outlineLevel="1" x14ac:dyDescent="0.25">
      <c r="A169" s="1152" t="s">
        <v>1819</v>
      </c>
      <c r="B169" s="1153" t="s">
        <v>1820</v>
      </c>
      <c r="C169" s="1154"/>
      <c r="D169" s="1155"/>
      <c r="E169" s="653"/>
      <c r="F169" s="654"/>
      <c r="G169" s="23"/>
      <c r="H169" s="23"/>
      <c r="I169" s="23"/>
      <c r="J169" s="23"/>
      <c r="K169" s="23"/>
    </row>
    <row r="170" spans="1:11" ht="12.75" hidden="1" customHeight="1" outlineLevel="1" x14ac:dyDescent="0.25">
      <c r="A170" s="1145" t="s">
        <v>3102</v>
      </c>
      <c r="B170" s="1146" t="s">
        <v>4414</v>
      </c>
      <c r="C170" s="1147" t="s">
        <v>108</v>
      </c>
      <c r="D170" s="1148">
        <v>4.46</v>
      </c>
      <c r="E170" s="653"/>
      <c r="F170" s="654"/>
      <c r="G170" s="23"/>
      <c r="H170" s="23"/>
      <c r="I170" s="23"/>
      <c r="J170" s="23"/>
      <c r="K170" s="23"/>
    </row>
    <row r="171" spans="1:11" ht="12.75" customHeight="1" collapsed="1" x14ac:dyDescent="0.25">
      <c r="A171" s="1133" t="s">
        <v>1822</v>
      </c>
      <c r="B171" s="1134" t="s">
        <v>2097</v>
      </c>
      <c r="C171" s="1135"/>
      <c r="D171" s="1136">
        <f>SUM(D172:D305)</f>
        <v>8489.4699999999975</v>
      </c>
      <c r="E171" s="653">
        <f>Ger_Executivo!L96+Ger_Executivo!L97+Ger_Executivo!L98</f>
        <v>8489.59</v>
      </c>
      <c r="F171" s="654" t="str">
        <f>IF(D171=E171,"OK","FALSO")</f>
        <v>FALSO</v>
      </c>
      <c r="G171" s="23" t="s">
        <v>4429</v>
      </c>
      <c r="H171" s="23"/>
      <c r="I171" s="23"/>
      <c r="J171" s="23"/>
      <c r="K171" s="23"/>
    </row>
    <row r="172" spans="1:11" ht="12.75" hidden="1" customHeight="1" outlineLevel="1" x14ac:dyDescent="0.25">
      <c r="A172" s="1137" t="s">
        <v>1824</v>
      </c>
      <c r="B172" s="1138" t="s">
        <v>1774</v>
      </c>
      <c r="C172" s="1139"/>
      <c r="D172" s="1140"/>
      <c r="E172" s="653"/>
      <c r="F172" s="654"/>
      <c r="G172" s="23" t="s">
        <v>2106</v>
      </c>
      <c r="H172" s="23">
        <f>SUMIF($B$1:$B$2580,G172,$D$1:$D$2580)</f>
        <v>424.27999999999992</v>
      </c>
      <c r="I172" s="23"/>
      <c r="J172" s="23"/>
      <c r="K172" s="23"/>
    </row>
    <row r="173" spans="1:11" ht="12.75" hidden="1" customHeight="1" outlineLevel="1" x14ac:dyDescent="0.25">
      <c r="A173" s="1141" t="s">
        <v>3103</v>
      </c>
      <c r="B173" s="1142" t="s">
        <v>2099</v>
      </c>
      <c r="C173" s="1143" t="s">
        <v>64</v>
      </c>
      <c r="D173" s="1144">
        <v>54.37</v>
      </c>
      <c r="E173" s="653"/>
      <c r="F173" s="654"/>
      <c r="G173" s="23" t="s">
        <v>2099</v>
      </c>
      <c r="H173" s="23">
        <f>SUMIF($B$1:$B$2580,G173,$D$1:$D$2580)</f>
        <v>3327.5099999999998</v>
      </c>
      <c r="I173" s="23"/>
      <c r="J173" s="23"/>
      <c r="K173" s="23"/>
    </row>
    <row r="174" spans="1:11" ht="12.75" hidden="1" customHeight="1" outlineLevel="1" x14ac:dyDescent="0.25">
      <c r="A174" s="1145" t="s">
        <v>3104</v>
      </c>
      <c r="B174" s="1146" t="s">
        <v>730</v>
      </c>
      <c r="C174" s="1147" t="s">
        <v>88</v>
      </c>
      <c r="D174" s="1148">
        <v>56.39</v>
      </c>
      <c r="E174" s="653"/>
      <c r="F174" s="654"/>
      <c r="G174" s="23" t="s">
        <v>730</v>
      </c>
      <c r="H174" s="23">
        <f>SUMIF($B$1:$B$2580,G174,$D$1:$D$2580)</f>
        <v>3356.880000000001</v>
      </c>
      <c r="I174" s="23"/>
      <c r="J174" s="23"/>
      <c r="K174" s="23"/>
    </row>
    <row r="175" spans="1:11" ht="12.75" hidden="1" customHeight="1" outlineLevel="1" x14ac:dyDescent="0.25">
      <c r="A175" s="1141" t="s">
        <v>3846</v>
      </c>
      <c r="B175" s="1142" t="s">
        <v>2100</v>
      </c>
      <c r="C175" s="1143" t="s">
        <v>64</v>
      </c>
      <c r="D175" s="1144">
        <v>12.9</v>
      </c>
      <c r="E175" s="653"/>
      <c r="F175" s="654"/>
      <c r="G175" s="23" t="s">
        <v>2104</v>
      </c>
      <c r="H175" s="23">
        <f>SUMIF($B$1:$B$2580,G175,$D$1:$D$2580)</f>
        <v>885.83</v>
      </c>
      <c r="I175" s="23"/>
      <c r="J175" s="23"/>
      <c r="K175" s="23"/>
    </row>
    <row r="176" spans="1:11" ht="12.75" hidden="1" customHeight="1" outlineLevel="1" x14ac:dyDescent="0.25">
      <c r="A176" s="1137" t="s">
        <v>1825</v>
      </c>
      <c r="B176" s="1138" t="s">
        <v>1776</v>
      </c>
      <c r="C176" s="1139"/>
      <c r="D176" s="1140"/>
      <c r="E176" s="653"/>
      <c r="F176" s="654"/>
      <c r="G176" s="23" t="s">
        <v>2100</v>
      </c>
      <c r="H176" s="23">
        <f>SUMIF($B$1:$B$2580,G176,$D$1:$D$2580)</f>
        <v>494.96999999999997</v>
      </c>
      <c r="I176" s="23"/>
      <c r="J176" s="23"/>
      <c r="K176" s="23"/>
    </row>
    <row r="177" spans="1:11" ht="12.75" hidden="1" customHeight="1" outlineLevel="1" x14ac:dyDescent="0.25">
      <c r="A177" s="1145" t="s">
        <v>3105</v>
      </c>
      <c r="B177" s="1146" t="s">
        <v>2099</v>
      </c>
      <c r="C177" s="1147" t="s">
        <v>64</v>
      </c>
      <c r="D177" s="1148">
        <v>48.24</v>
      </c>
      <c r="E177" s="653"/>
      <c r="F177" s="654"/>
      <c r="G177" s="23"/>
      <c r="H177" s="23"/>
      <c r="I177" s="23"/>
      <c r="J177" s="23"/>
      <c r="K177" s="23"/>
    </row>
    <row r="178" spans="1:11" ht="12.75" hidden="1" customHeight="1" outlineLevel="1" x14ac:dyDescent="0.25">
      <c r="A178" s="1141" t="s">
        <v>3106</v>
      </c>
      <c r="B178" s="1142" t="s">
        <v>730</v>
      </c>
      <c r="C178" s="1143" t="s">
        <v>88</v>
      </c>
      <c r="D178" s="1144">
        <v>50.43</v>
      </c>
      <c r="E178" s="653"/>
      <c r="F178" s="654"/>
      <c r="G178" s="23"/>
      <c r="H178" s="23"/>
      <c r="I178" s="23"/>
      <c r="J178" s="23"/>
      <c r="K178" s="23"/>
    </row>
    <row r="179" spans="1:11" ht="12.75" hidden="1" customHeight="1" outlineLevel="1" x14ac:dyDescent="0.25">
      <c r="A179" s="1145" t="s">
        <v>3847</v>
      </c>
      <c r="B179" s="1146" t="s">
        <v>2100</v>
      </c>
      <c r="C179" s="1147" t="s">
        <v>64</v>
      </c>
      <c r="D179" s="1148">
        <v>11.18</v>
      </c>
      <c r="E179" s="653"/>
      <c r="F179" s="654"/>
      <c r="G179" s="23"/>
      <c r="H179" s="23"/>
      <c r="I179" s="23"/>
      <c r="J179" s="23"/>
      <c r="K179" s="23"/>
    </row>
    <row r="180" spans="1:11" ht="12.75" hidden="1" customHeight="1" outlineLevel="1" x14ac:dyDescent="0.25">
      <c r="A180" s="1137" t="s">
        <v>1826</v>
      </c>
      <c r="B180" s="1138" t="s">
        <v>1778</v>
      </c>
      <c r="C180" s="1139"/>
      <c r="D180" s="1140"/>
      <c r="E180" s="653"/>
      <c r="F180" s="654"/>
      <c r="G180" s="23"/>
      <c r="H180" s="23"/>
      <c r="I180" s="23"/>
      <c r="J180" s="23"/>
      <c r="K180" s="23"/>
    </row>
    <row r="181" spans="1:11" ht="12.75" hidden="1" customHeight="1" outlineLevel="1" x14ac:dyDescent="0.25">
      <c r="A181" s="1141" t="s">
        <v>3107</v>
      </c>
      <c r="B181" s="1142" t="s">
        <v>2099</v>
      </c>
      <c r="C181" s="1143" t="s">
        <v>64</v>
      </c>
      <c r="D181" s="1144">
        <v>57.56</v>
      </c>
      <c r="E181" s="653"/>
      <c r="F181" s="654"/>
      <c r="G181" s="23"/>
      <c r="H181" s="23"/>
      <c r="I181" s="23"/>
      <c r="J181" s="23"/>
      <c r="K181" s="23"/>
    </row>
    <row r="182" spans="1:11" ht="12.75" hidden="1" customHeight="1" outlineLevel="1" x14ac:dyDescent="0.25">
      <c r="A182" s="1145" t="s">
        <v>3108</v>
      </c>
      <c r="B182" s="1146" t="s">
        <v>730</v>
      </c>
      <c r="C182" s="1147" t="s">
        <v>88</v>
      </c>
      <c r="D182" s="1148">
        <v>58.96</v>
      </c>
      <c r="E182" s="653"/>
      <c r="F182" s="654"/>
      <c r="G182" s="23"/>
      <c r="H182" s="23"/>
      <c r="I182" s="23"/>
      <c r="J182" s="23"/>
      <c r="K182" s="23"/>
    </row>
    <row r="183" spans="1:11" ht="12.75" hidden="1" customHeight="1" outlineLevel="1" x14ac:dyDescent="0.25">
      <c r="A183" s="1141" t="s">
        <v>3848</v>
      </c>
      <c r="B183" s="1142" t="s">
        <v>2100</v>
      </c>
      <c r="C183" s="1143" t="s">
        <v>64</v>
      </c>
      <c r="D183" s="1144">
        <v>10.63</v>
      </c>
      <c r="E183" s="653"/>
      <c r="F183" s="654"/>
      <c r="G183" s="23"/>
      <c r="H183" s="23"/>
      <c r="I183" s="23"/>
      <c r="J183" s="23"/>
      <c r="K183" s="23"/>
    </row>
    <row r="184" spans="1:11" ht="12.75" hidden="1" customHeight="1" outlineLevel="1" x14ac:dyDescent="0.25">
      <c r="A184" s="1137" t="s">
        <v>1827</v>
      </c>
      <c r="B184" s="1138" t="s">
        <v>1780</v>
      </c>
      <c r="C184" s="1139"/>
      <c r="D184" s="1140"/>
      <c r="E184" s="653"/>
      <c r="F184" s="654"/>
      <c r="G184" s="23"/>
      <c r="H184" s="23"/>
      <c r="I184" s="23"/>
      <c r="J184" s="23"/>
      <c r="K184" s="23"/>
    </row>
    <row r="185" spans="1:11" ht="12.75" hidden="1" customHeight="1" outlineLevel="1" x14ac:dyDescent="0.25">
      <c r="A185" s="1145" t="s">
        <v>3109</v>
      </c>
      <c r="B185" s="1146" t="s">
        <v>2099</v>
      </c>
      <c r="C185" s="1147" t="s">
        <v>64</v>
      </c>
      <c r="D185" s="1148">
        <v>245.35</v>
      </c>
      <c r="E185" s="653"/>
      <c r="F185" s="654"/>
      <c r="G185" s="23"/>
      <c r="H185" s="23"/>
      <c r="I185" s="23"/>
      <c r="J185" s="23"/>
      <c r="K185" s="23"/>
    </row>
    <row r="186" spans="1:11" ht="12.75" hidden="1" customHeight="1" outlineLevel="1" x14ac:dyDescent="0.25">
      <c r="A186" s="1141" t="s">
        <v>3110</v>
      </c>
      <c r="B186" s="1142" t="s">
        <v>730</v>
      </c>
      <c r="C186" s="1143" t="s">
        <v>88</v>
      </c>
      <c r="D186" s="1144">
        <v>218.95</v>
      </c>
      <c r="E186" s="653"/>
      <c r="F186" s="654"/>
      <c r="G186" s="23"/>
      <c r="H186" s="23"/>
      <c r="I186" s="23"/>
      <c r="J186" s="23"/>
      <c r="K186" s="23"/>
    </row>
    <row r="187" spans="1:11" ht="12.75" hidden="1" customHeight="1" outlineLevel="1" x14ac:dyDescent="0.25">
      <c r="A187" s="1145" t="s">
        <v>3849</v>
      </c>
      <c r="B187" s="1146" t="s">
        <v>2104</v>
      </c>
      <c r="C187" s="1147" t="s">
        <v>64</v>
      </c>
      <c r="D187" s="1148">
        <v>1.3</v>
      </c>
      <c r="E187" s="653"/>
      <c r="F187" s="654"/>
      <c r="G187" s="23"/>
      <c r="H187" s="23"/>
      <c r="I187" s="23"/>
      <c r="J187" s="23"/>
      <c r="K187" s="23"/>
    </row>
    <row r="188" spans="1:11" ht="12.75" hidden="1" customHeight="1" outlineLevel="1" x14ac:dyDescent="0.25">
      <c r="A188" s="1141" t="s">
        <v>3850</v>
      </c>
      <c r="B188" s="1142" t="s">
        <v>2100</v>
      </c>
      <c r="C188" s="1143" t="s">
        <v>64</v>
      </c>
      <c r="D188" s="1144">
        <v>31.5</v>
      </c>
      <c r="E188" s="653"/>
      <c r="F188" s="654"/>
      <c r="G188" s="23"/>
      <c r="H188" s="23"/>
      <c r="I188" s="23"/>
      <c r="J188" s="23"/>
      <c r="K188" s="23"/>
    </row>
    <row r="189" spans="1:11" ht="12.75" hidden="1" customHeight="1" outlineLevel="1" x14ac:dyDescent="0.25">
      <c r="A189" s="1137" t="s">
        <v>1828</v>
      </c>
      <c r="B189" s="1138" t="s">
        <v>1782</v>
      </c>
      <c r="C189" s="1139"/>
      <c r="D189" s="1140"/>
      <c r="E189" s="653"/>
      <c r="F189" s="654"/>
      <c r="G189" s="23"/>
      <c r="H189" s="23"/>
      <c r="I189" s="23"/>
      <c r="J189" s="23"/>
      <c r="K189" s="23"/>
    </row>
    <row r="190" spans="1:11" ht="12.75" hidden="1" customHeight="1" outlineLevel="1" x14ac:dyDescent="0.25">
      <c r="A190" s="1145" t="s">
        <v>3111</v>
      </c>
      <c r="B190" s="1146" t="s">
        <v>2106</v>
      </c>
      <c r="C190" s="1147" t="s">
        <v>64</v>
      </c>
      <c r="D190" s="1148">
        <v>25.52</v>
      </c>
      <c r="E190" s="653"/>
      <c r="F190" s="654"/>
      <c r="G190" s="23"/>
      <c r="H190" s="23"/>
      <c r="I190" s="23"/>
      <c r="J190" s="23"/>
      <c r="K190" s="23"/>
    </row>
    <row r="191" spans="1:11" ht="12.75" hidden="1" customHeight="1" outlineLevel="1" x14ac:dyDescent="0.25">
      <c r="A191" s="1141" t="s">
        <v>3112</v>
      </c>
      <c r="B191" s="1142" t="s">
        <v>2099</v>
      </c>
      <c r="C191" s="1143" t="s">
        <v>64</v>
      </c>
      <c r="D191" s="1144">
        <v>172.02</v>
      </c>
      <c r="E191" s="653"/>
      <c r="F191" s="654"/>
      <c r="G191" s="23"/>
      <c r="H191" s="23"/>
      <c r="I191" s="23"/>
      <c r="J191" s="23"/>
      <c r="K191" s="23"/>
    </row>
    <row r="192" spans="1:11" ht="12.75" hidden="1" customHeight="1" outlineLevel="1" x14ac:dyDescent="0.25">
      <c r="A192" s="1145" t="s">
        <v>3851</v>
      </c>
      <c r="B192" s="1146" t="s">
        <v>730</v>
      </c>
      <c r="C192" s="1147" t="s">
        <v>88</v>
      </c>
      <c r="D192" s="1148">
        <v>178.77</v>
      </c>
      <c r="E192" s="653"/>
      <c r="F192" s="654"/>
      <c r="G192" s="23"/>
      <c r="H192" s="23"/>
      <c r="I192" s="23"/>
      <c r="J192" s="23"/>
      <c r="K192" s="23"/>
    </row>
    <row r="193" spans="1:11" ht="12.75" hidden="1" customHeight="1" outlineLevel="1" x14ac:dyDescent="0.25">
      <c r="A193" s="1141" t="s">
        <v>3852</v>
      </c>
      <c r="B193" s="1142" t="s">
        <v>2104</v>
      </c>
      <c r="C193" s="1143" t="s">
        <v>64</v>
      </c>
      <c r="D193" s="1144">
        <v>52.15</v>
      </c>
      <c r="E193" s="653"/>
      <c r="F193" s="654"/>
      <c r="G193" s="23"/>
      <c r="H193" s="23"/>
      <c r="I193" s="23"/>
      <c r="J193" s="23"/>
      <c r="K193" s="23"/>
    </row>
    <row r="194" spans="1:11" ht="12.75" hidden="1" customHeight="1" outlineLevel="1" x14ac:dyDescent="0.25">
      <c r="A194" s="1145" t="s">
        <v>3853</v>
      </c>
      <c r="B194" s="1146" t="s">
        <v>2100</v>
      </c>
      <c r="C194" s="1147" t="s">
        <v>64</v>
      </c>
      <c r="D194" s="1148">
        <v>23.56</v>
      </c>
      <c r="E194" s="653"/>
      <c r="F194" s="654"/>
      <c r="G194" s="23"/>
      <c r="H194" s="23"/>
      <c r="I194" s="23"/>
      <c r="J194" s="23"/>
      <c r="K194" s="23"/>
    </row>
    <row r="195" spans="1:11" ht="12.75" hidden="1" customHeight="1" outlineLevel="1" x14ac:dyDescent="0.25">
      <c r="A195" s="1137" t="s">
        <v>1829</v>
      </c>
      <c r="B195" s="1138" t="s">
        <v>1784</v>
      </c>
      <c r="C195" s="1139"/>
      <c r="D195" s="1140"/>
      <c r="E195" s="653"/>
      <c r="F195" s="654"/>
      <c r="G195" s="23"/>
      <c r="H195" s="23"/>
      <c r="I195" s="23"/>
      <c r="J195" s="23"/>
      <c r="K195" s="23"/>
    </row>
    <row r="196" spans="1:11" ht="12.75" hidden="1" customHeight="1" outlineLevel="1" x14ac:dyDescent="0.25">
      <c r="A196" s="1141" t="s">
        <v>3113</v>
      </c>
      <c r="B196" s="1142" t="s">
        <v>2106</v>
      </c>
      <c r="C196" s="1143" t="s">
        <v>64</v>
      </c>
      <c r="D196" s="1144">
        <v>26.2</v>
      </c>
      <c r="E196" s="653"/>
      <c r="F196" s="654"/>
      <c r="G196" s="23"/>
      <c r="H196" s="23"/>
      <c r="I196" s="23"/>
      <c r="J196" s="23"/>
      <c r="K196" s="23"/>
    </row>
    <row r="197" spans="1:11" ht="12.75" hidden="1" customHeight="1" outlineLevel="1" x14ac:dyDescent="0.25">
      <c r="A197" s="1145" t="s">
        <v>3114</v>
      </c>
      <c r="B197" s="1146" t="s">
        <v>2099</v>
      </c>
      <c r="C197" s="1147" t="s">
        <v>64</v>
      </c>
      <c r="D197" s="1148">
        <v>168.16</v>
      </c>
      <c r="E197" s="653"/>
      <c r="F197" s="654"/>
      <c r="G197" s="23"/>
      <c r="H197" s="23"/>
      <c r="I197" s="23"/>
      <c r="J197" s="23"/>
      <c r="K197" s="23"/>
    </row>
    <row r="198" spans="1:11" ht="12.75" hidden="1" customHeight="1" outlineLevel="1" x14ac:dyDescent="0.25">
      <c r="A198" s="1141" t="s">
        <v>3854</v>
      </c>
      <c r="B198" s="1142" t="s">
        <v>730</v>
      </c>
      <c r="C198" s="1143" t="s">
        <v>88</v>
      </c>
      <c r="D198" s="1144">
        <v>172.8</v>
      </c>
      <c r="E198" s="653"/>
      <c r="F198" s="654"/>
      <c r="G198" s="23"/>
      <c r="H198" s="23"/>
      <c r="I198" s="23"/>
      <c r="J198" s="23"/>
      <c r="K198" s="23"/>
    </row>
    <row r="199" spans="1:11" ht="12.75" hidden="1" customHeight="1" outlineLevel="1" x14ac:dyDescent="0.25">
      <c r="A199" s="1145" t="s">
        <v>3855</v>
      </c>
      <c r="B199" s="1146" t="s">
        <v>2104</v>
      </c>
      <c r="C199" s="1147" t="s">
        <v>64</v>
      </c>
      <c r="D199" s="1148">
        <v>54.74</v>
      </c>
      <c r="E199" s="653"/>
      <c r="F199" s="654"/>
      <c r="G199" s="23"/>
      <c r="H199" s="23"/>
      <c r="I199" s="23"/>
      <c r="J199" s="23"/>
      <c r="K199" s="23"/>
    </row>
    <row r="200" spans="1:11" ht="12.75" hidden="1" customHeight="1" outlineLevel="1" x14ac:dyDescent="0.25">
      <c r="A200" s="1141" t="s">
        <v>3856</v>
      </c>
      <c r="B200" s="1142" t="s">
        <v>2100</v>
      </c>
      <c r="C200" s="1143" t="s">
        <v>64</v>
      </c>
      <c r="D200" s="1144">
        <v>26.01</v>
      </c>
      <c r="E200" s="653"/>
      <c r="F200" s="654"/>
      <c r="G200" s="23"/>
      <c r="H200" s="23"/>
      <c r="I200" s="23"/>
      <c r="J200" s="23"/>
      <c r="K200" s="23"/>
    </row>
    <row r="201" spans="1:11" ht="12.75" hidden="1" customHeight="1" outlineLevel="1" x14ac:dyDescent="0.25">
      <c r="A201" s="1137" t="s">
        <v>1830</v>
      </c>
      <c r="B201" s="1138" t="s">
        <v>1786</v>
      </c>
      <c r="C201" s="1139"/>
      <c r="D201" s="1140"/>
      <c r="E201" s="653"/>
      <c r="F201" s="654"/>
      <c r="G201" s="23"/>
      <c r="H201" s="23"/>
      <c r="I201" s="23"/>
      <c r="J201" s="23"/>
      <c r="K201" s="23"/>
    </row>
    <row r="202" spans="1:11" ht="12.75" hidden="1" customHeight="1" outlineLevel="1" x14ac:dyDescent="0.25">
      <c r="A202" s="1145" t="s">
        <v>3115</v>
      </c>
      <c r="B202" s="1146" t="s">
        <v>2106</v>
      </c>
      <c r="C202" s="1147" t="s">
        <v>64</v>
      </c>
      <c r="D202" s="1148">
        <v>26.2</v>
      </c>
      <c r="E202" s="653"/>
      <c r="F202" s="654"/>
      <c r="G202" s="23"/>
      <c r="H202" s="23"/>
      <c r="I202" s="23"/>
      <c r="J202" s="23"/>
      <c r="K202" s="23"/>
    </row>
    <row r="203" spans="1:11" ht="12.75" hidden="1" customHeight="1" outlineLevel="1" x14ac:dyDescent="0.25">
      <c r="A203" s="1141" t="s">
        <v>3116</v>
      </c>
      <c r="B203" s="1142" t="s">
        <v>2099</v>
      </c>
      <c r="C203" s="1143" t="s">
        <v>64</v>
      </c>
      <c r="D203" s="1144">
        <v>168.16</v>
      </c>
      <c r="E203" s="653"/>
      <c r="F203" s="654"/>
      <c r="G203" s="23"/>
      <c r="H203" s="23"/>
      <c r="I203" s="23"/>
      <c r="J203" s="23"/>
      <c r="K203" s="23"/>
    </row>
    <row r="204" spans="1:11" ht="12.75" hidden="1" customHeight="1" outlineLevel="1" x14ac:dyDescent="0.25">
      <c r="A204" s="1145" t="s">
        <v>3857</v>
      </c>
      <c r="B204" s="1146" t="s">
        <v>730</v>
      </c>
      <c r="C204" s="1147" t="s">
        <v>88</v>
      </c>
      <c r="D204" s="1148">
        <v>172.8</v>
      </c>
      <c r="E204" s="653"/>
      <c r="F204" s="654"/>
      <c r="G204" s="23"/>
      <c r="H204" s="23"/>
      <c r="I204" s="23"/>
      <c r="J204" s="23"/>
      <c r="K204" s="23"/>
    </row>
    <row r="205" spans="1:11" ht="12.75" hidden="1" customHeight="1" outlineLevel="1" x14ac:dyDescent="0.25">
      <c r="A205" s="1141" t="s">
        <v>3858</v>
      </c>
      <c r="B205" s="1142" t="s">
        <v>2104</v>
      </c>
      <c r="C205" s="1143" t="s">
        <v>64</v>
      </c>
      <c r="D205" s="1144">
        <v>54.74</v>
      </c>
      <c r="E205" s="653"/>
      <c r="F205" s="654"/>
      <c r="G205" s="23"/>
      <c r="H205" s="23"/>
      <c r="I205" s="23"/>
      <c r="J205" s="23"/>
      <c r="K205" s="23"/>
    </row>
    <row r="206" spans="1:11" ht="12.75" hidden="1" customHeight="1" outlineLevel="1" x14ac:dyDescent="0.25">
      <c r="A206" s="1145" t="s">
        <v>3859</v>
      </c>
      <c r="B206" s="1146" t="s">
        <v>2100</v>
      </c>
      <c r="C206" s="1147" t="s">
        <v>64</v>
      </c>
      <c r="D206" s="1148">
        <v>26.01</v>
      </c>
      <c r="E206" s="653"/>
      <c r="F206" s="654"/>
      <c r="G206" s="23"/>
      <c r="H206" s="23"/>
      <c r="I206" s="23"/>
      <c r="J206" s="23"/>
      <c r="K206" s="23"/>
    </row>
    <row r="207" spans="1:11" ht="12.75" hidden="1" customHeight="1" outlineLevel="1" x14ac:dyDescent="0.25">
      <c r="A207" s="1137" t="s">
        <v>1831</v>
      </c>
      <c r="B207" s="1138" t="s">
        <v>1788</v>
      </c>
      <c r="C207" s="1139"/>
      <c r="D207" s="1140"/>
      <c r="E207" s="653"/>
      <c r="F207" s="654"/>
      <c r="G207" s="23"/>
      <c r="H207" s="23"/>
      <c r="I207" s="23"/>
      <c r="J207" s="23"/>
      <c r="K207" s="23"/>
    </row>
    <row r="208" spans="1:11" ht="12.75" hidden="1" customHeight="1" outlineLevel="1" x14ac:dyDescent="0.25">
      <c r="A208" s="1141" t="s">
        <v>3117</v>
      </c>
      <c r="B208" s="1142" t="s">
        <v>2106</v>
      </c>
      <c r="C208" s="1143" t="s">
        <v>64</v>
      </c>
      <c r="D208" s="1144">
        <v>26.2</v>
      </c>
      <c r="E208" s="653"/>
      <c r="F208" s="654"/>
      <c r="G208" s="23"/>
      <c r="H208" s="23"/>
      <c r="I208" s="23"/>
      <c r="J208" s="23"/>
      <c r="K208" s="23"/>
    </row>
    <row r="209" spans="1:11" ht="12.75" hidden="1" customHeight="1" outlineLevel="1" x14ac:dyDescent="0.25">
      <c r="A209" s="1145" t="s">
        <v>3118</v>
      </c>
      <c r="B209" s="1146" t="s">
        <v>2099</v>
      </c>
      <c r="C209" s="1147" t="s">
        <v>64</v>
      </c>
      <c r="D209" s="1148">
        <v>168.16</v>
      </c>
      <c r="E209" s="653"/>
      <c r="F209" s="654"/>
      <c r="G209" s="23"/>
      <c r="H209" s="23"/>
      <c r="I209" s="23"/>
      <c r="J209" s="23"/>
      <c r="K209" s="23"/>
    </row>
    <row r="210" spans="1:11" ht="12.75" hidden="1" customHeight="1" outlineLevel="1" x14ac:dyDescent="0.25">
      <c r="A210" s="1141" t="s">
        <v>3860</v>
      </c>
      <c r="B210" s="1142" t="s">
        <v>730</v>
      </c>
      <c r="C210" s="1143" t="s">
        <v>88</v>
      </c>
      <c r="D210" s="1144">
        <v>172.8</v>
      </c>
      <c r="E210" s="653"/>
      <c r="F210" s="654"/>
      <c r="G210" s="23"/>
      <c r="H210" s="23"/>
      <c r="I210" s="23"/>
      <c r="J210" s="23"/>
      <c r="K210" s="23"/>
    </row>
    <row r="211" spans="1:11" ht="12.75" hidden="1" customHeight="1" outlineLevel="1" x14ac:dyDescent="0.25">
      <c r="A211" s="1145" t="s">
        <v>3861</v>
      </c>
      <c r="B211" s="1146" t="s">
        <v>2104</v>
      </c>
      <c r="C211" s="1147" t="s">
        <v>64</v>
      </c>
      <c r="D211" s="1148">
        <v>54.74</v>
      </c>
      <c r="E211" s="653"/>
      <c r="F211" s="654"/>
      <c r="G211" s="23"/>
      <c r="H211" s="23"/>
      <c r="I211" s="23"/>
      <c r="J211" s="23"/>
      <c r="K211" s="23"/>
    </row>
    <row r="212" spans="1:11" ht="12.75" hidden="1" customHeight="1" outlineLevel="1" x14ac:dyDescent="0.25">
      <c r="A212" s="1141" t="s">
        <v>3862</v>
      </c>
      <c r="B212" s="1142" t="s">
        <v>2100</v>
      </c>
      <c r="C212" s="1143" t="s">
        <v>64</v>
      </c>
      <c r="D212" s="1144">
        <v>26.01</v>
      </c>
      <c r="E212" s="653"/>
      <c r="F212" s="654"/>
      <c r="G212" s="23"/>
      <c r="H212" s="23"/>
      <c r="I212" s="23"/>
      <c r="J212" s="23"/>
      <c r="K212" s="23"/>
    </row>
    <row r="213" spans="1:11" ht="12.75" hidden="1" customHeight="1" outlineLevel="1" x14ac:dyDescent="0.25">
      <c r="A213" s="1137" t="s">
        <v>1832</v>
      </c>
      <c r="B213" s="1138" t="s">
        <v>1790</v>
      </c>
      <c r="C213" s="1139"/>
      <c r="D213" s="1140"/>
      <c r="E213" s="653"/>
      <c r="F213" s="654"/>
      <c r="G213" s="23"/>
      <c r="H213" s="23"/>
      <c r="I213" s="23"/>
      <c r="J213" s="23"/>
      <c r="K213" s="23"/>
    </row>
    <row r="214" spans="1:11" ht="12.75" hidden="1" customHeight="1" outlineLevel="1" x14ac:dyDescent="0.25">
      <c r="A214" s="1145" t="s">
        <v>3119</v>
      </c>
      <c r="B214" s="1146" t="s">
        <v>2106</v>
      </c>
      <c r="C214" s="1147" t="s">
        <v>64</v>
      </c>
      <c r="D214" s="1148">
        <v>26.2</v>
      </c>
      <c r="E214" s="653"/>
      <c r="F214" s="654"/>
      <c r="G214" s="23"/>
      <c r="H214" s="23"/>
      <c r="I214" s="23"/>
      <c r="J214" s="23"/>
      <c r="K214" s="23"/>
    </row>
    <row r="215" spans="1:11" ht="12.75" hidden="1" customHeight="1" outlineLevel="1" x14ac:dyDescent="0.25">
      <c r="A215" s="1141" t="s">
        <v>3120</v>
      </c>
      <c r="B215" s="1142" t="s">
        <v>2099</v>
      </c>
      <c r="C215" s="1143" t="s">
        <v>64</v>
      </c>
      <c r="D215" s="1144">
        <v>168.16</v>
      </c>
      <c r="E215" s="653"/>
      <c r="F215" s="654"/>
      <c r="G215" s="23"/>
      <c r="H215" s="23"/>
      <c r="I215" s="23"/>
      <c r="J215" s="23"/>
      <c r="K215" s="23"/>
    </row>
    <row r="216" spans="1:11" ht="12.75" hidden="1" customHeight="1" outlineLevel="1" x14ac:dyDescent="0.25">
      <c r="A216" s="1145" t="s">
        <v>3863</v>
      </c>
      <c r="B216" s="1146" t="s">
        <v>730</v>
      </c>
      <c r="C216" s="1147" t="s">
        <v>88</v>
      </c>
      <c r="D216" s="1148">
        <v>172.8</v>
      </c>
      <c r="E216" s="653"/>
      <c r="F216" s="654"/>
      <c r="G216" s="23"/>
      <c r="H216" s="23"/>
      <c r="I216" s="23"/>
      <c r="J216" s="23"/>
      <c r="K216" s="23"/>
    </row>
    <row r="217" spans="1:11" ht="12.75" hidden="1" customHeight="1" outlineLevel="1" x14ac:dyDescent="0.25">
      <c r="A217" s="1141" t="s">
        <v>3864</v>
      </c>
      <c r="B217" s="1142" t="s">
        <v>2104</v>
      </c>
      <c r="C217" s="1143" t="s">
        <v>64</v>
      </c>
      <c r="D217" s="1144">
        <v>54.74</v>
      </c>
      <c r="E217" s="653"/>
      <c r="F217" s="654"/>
      <c r="G217" s="23"/>
      <c r="H217" s="23"/>
      <c r="I217" s="23"/>
      <c r="J217" s="23"/>
      <c r="K217" s="23"/>
    </row>
    <row r="218" spans="1:11" ht="12.75" hidden="1" customHeight="1" outlineLevel="1" x14ac:dyDescent="0.25">
      <c r="A218" s="1145" t="s">
        <v>3865</v>
      </c>
      <c r="B218" s="1146" t="s">
        <v>2100</v>
      </c>
      <c r="C218" s="1147" t="s">
        <v>64</v>
      </c>
      <c r="D218" s="1148">
        <v>26.01</v>
      </c>
      <c r="E218" s="653"/>
      <c r="F218" s="654"/>
      <c r="G218" s="23"/>
      <c r="H218" s="23"/>
      <c r="I218" s="23"/>
      <c r="J218" s="23"/>
      <c r="K218" s="23"/>
    </row>
    <row r="219" spans="1:11" ht="12.75" hidden="1" customHeight="1" outlineLevel="1" x14ac:dyDescent="0.25">
      <c r="A219" s="1137" t="s">
        <v>1833</v>
      </c>
      <c r="B219" s="1138" t="s">
        <v>1792</v>
      </c>
      <c r="C219" s="1139"/>
      <c r="D219" s="1140"/>
      <c r="E219" s="653"/>
      <c r="F219" s="654"/>
      <c r="G219" s="23"/>
      <c r="H219" s="23"/>
      <c r="I219" s="23"/>
      <c r="J219" s="23"/>
      <c r="K219" s="23"/>
    </row>
    <row r="220" spans="1:11" ht="12.75" hidden="1" customHeight="1" outlineLevel="1" x14ac:dyDescent="0.25">
      <c r="A220" s="1141" t="s">
        <v>3121</v>
      </c>
      <c r="B220" s="1142" t="s">
        <v>2106</v>
      </c>
      <c r="C220" s="1143" t="s">
        <v>64</v>
      </c>
      <c r="D220" s="1144">
        <v>26.2</v>
      </c>
      <c r="E220" s="653"/>
      <c r="F220" s="654"/>
      <c r="G220" s="23"/>
      <c r="H220" s="23"/>
      <c r="I220" s="23"/>
      <c r="J220" s="23"/>
      <c r="K220" s="23"/>
    </row>
    <row r="221" spans="1:11" ht="12.75" hidden="1" customHeight="1" outlineLevel="1" x14ac:dyDescent="0.25">
      <c r="A221" s="1145" t="s">
        <v>3122</v>
      </c>
      <c r="B221" s="1146" t="s">
        <v>2099</v>
      </c>
      <c r="C221" s="1147" t="s">
        <v>64</v>
      </c>
      <c r="D221" s="1148">
        <v>168.16</v>
      </c>
      <c r="E221" s="653"/>
      <c r="F221" s="654"/>
      <c r="G221" s="23"/>
      <c r="H221" s="23"/>
      <c r="I221" s="23"/>
      <c r="J221" s="23"/>
      <c r="K221" s="23"/>
    </row>
    <row r="222" spans="1:11" ht="12.75" hidden="1" customHeight="1" outlineLevel="1" x14ac:dyDescent="0.25">
      <c r="A222" s="1141" t="s">
        <v>3866</v>
      </c>
      <c r="B222" s="1142" t="s">
        <v>730</v>
      </c>
      <c r="C222" s="1143" t="s">
        <v>88</v>
      </c>
      <c r="D222" s="1144">
        <v>172.8</v>
      </c>
      <c r="E222" s="653"/>
      <c r="F222" s="654"/>
      <c r="G222" s="23"/>
      <c r="H222" s="23"/>
      <c r="I222" s="23"/>
      <c r="J222" s="23"/>
      <c r="K222" s="23"/>
    </row>
    <row r="223" spans="1:11" ht="12.75" hidden="1" customHeight="1" outlineLevel="1" x14ac:dyDescent="0.25">
      <c r="A223" s="1145" t="s">
        <v>3867</v>
      </c>
      <c r="B223" s="1146" t="s">
        <v>2104</v>
      </c>
      <c r="C223" s="1147" t="s">
        <v>64</v>
      </c>
      <c r="D223" s="1148">
        <v>54.74</v>
      </c>
      <c r="E223" s="653"/>
      <c r="F223" s="654"/>
      <c r="G223" s="23"/>
      <c r="H223" s="23"/>
      <c r="I223" s="23"/>
      <c r="J223" s="23"/>
      <c r="K223" s="23"/>
    </row>
    <row r="224" spans="1:11" ht="12.75" hidden="1" customHeight="1" outlineLevel="1" x14ac:dyDescent="0.25">
      <c r="A224" s="1141" t="s">
        <v>3868</v>
      </c>
      <c r="B224" s="1142" t="s">
        <v>2100</v>
      </c>
      <c r="C224" s="1143" t="s">
        <v>64</v>
      </c>
      <c r="D224" s="1144">
        <v>26.01</v>
      </c>
      <c r="E224" s="653"/>
      <c r="F224" s="654"/>
      <c r="G224" s="23"/>
      <c r="H224" s="23"/>
      <c r="I224" s="23"/>
      <c r="J224" s="23"/>
      <c r="K224" s="23"/>
    </row>
    <row r="225" spans="1:11" ht="12.75" hidden="1" customHeight="1" outlineLevel="1" x14ac:dyDescent="0.25">
      <c r="A225" s="1137" t="s">
        <v>1834</v>
      </c>
      <c r="B225" s="1138" t="s">
        <v>1794</v>
      </c>
      <c r="C225" s="1139"/>
      <c r="D225" s="1140"/>
      <c r="E225" s="653"/>
      <c r="F225" s="654"/>
      <c r="G225" s="23"/>
      <c r="H225" s="23"/>
      <c r="I225" s="23"/>
      <c r="J225" s="23"/>
      <c r="K225" s="23"/>
    </row>
    <row r="226" spans="1:11" ht="12.75" hidden="1" customHeight="1" outlineLevel="1" x14ac:dyDescent="0.25">
      <c r="A226" s="1145" t="s">
        <v>3123</v>
      </c>
      <c r="B226" s="1146" t="s">
        <v>2106</v>
      </c>
      <c r="C226" s="1147" t="s">
        <v>64</v>
      </c>
      <c r="D226" s="1148">
        <v>26.2</v>
      </c>
      <c r="E226" s="653"/>
      <c r="F226" s="654"/>
      <c r="G226" s="23"/>
      <c r="H226" s="23"/>
      <c r="I226" s="23"/>
      <c r="J226" s="23"/>
      <c r="K226" s="23"/>
    </row>
    <row r="227" spans="1:11" ht="12.75" hidden="1" customHeight="1" outlineLevel="1" x14ac:dyDescent="0.25">
      <c r="A227" s="1141" t="s">
        <v>3124</v>
      </c>
      <c r="B227" s="1142" t="s">
        <v>2099</v>
      </c>
      <c r="C227" s="1143" t="s">
        <v>64</v>
      </c>
      <c r="D227" s="1144">
        <v>168.16</v>
      </c>
      <c r="E227" s="653"/>
      <c r="F227" s="654"/>
      <c r="G227" s="23"/>
      <c r="H227" s="23"/>
      <c r="I227" s="23"/>
      <c r="J227" s="23"/>
      <c r="K227" s="23"/>
    </row>
    <row r="228" spans="1:11" ht="12.75" hidden="1" customHeight="1" outlineLevel="1" x14ac:dyDescent="0.25">
      <c r="A228" s="1145" t="s">
        <v>3869</v>
      </c>
      <c r="B228" s="1146" t="s">
        <v>730</v>
      </c>
      <c r="C228" s="1147" t="s">
        <v>88</v>
      </c>
      <c r="D228" s="1148">
        <v>172.8</v>
      </c>
      <c r="E228" s="653"/>
      <c r="F228" s="654"/>
      <c r="G228" s="23"/>
      <c r="H228" s="23"/>
      <c r="I228" s="23"/>
      <c r="J228" s="23"/>
      <c r="K228" s="23"/>
    </row>
    <row r="229" spans="1:11" ht="12.75" hidden="1" customHeight="1" outlineLevel="1" x14ac:dyDescent="0.25">
      <c r="A229" s="1141" t="s">
        <v>3870</v>
      </c>
      <c r="B229" s="1142" t="s">
        <v>2104</v>
      </c>
      <c r="C229" s="1143" t="s">
        <v>64</v>
      </c>
      <c r="D229" s="1144">
        <v>54.74</v>
      </c>
      <c r="E229" s="653"/>
      <c r="F229" s="654"/>
      <c r="G229" s="23"/>
      <c r="H229" s="23"/>
      <c r="I229" s="23"/>
      <c r="J229" s="23"/>
      <c r="K229" s="23"/>
    </row>
    <row r="230" spans="1:11" ht="12.75" hidden="1" customHeight="1" outlineLevel="1" x14ac:dyDescent="0.25">
      <c r="A230" s="1145" t="s">
        <v>3871</v>
      </c>
      <c r="B230" s="1146" t="s">
        <v>2100</v>
      </c>
      <c r="C230" s="1147" t="s">
        <v>64</v>
      </c>
      <c r="D230" s="1148">
        <v>26.01</v>
      </c>
      <c r="E230" s="653"/>
      <c r="F230" s="654"/>
      <c r="G230" s="23"/>
      <c r="H230" s="23"/>
      <c r="I230" s="23"/>
      <c r="J230" s="23"/>
      <c r="K230" s="23"/>
    </row>
    <row r="231" spans="1:11" ht="12.75" hidden="1" customHeight="1" outlineLevel="1" x14ac:dyDescent="0.25">
      <c r="A231" s="1137" t="s">
        <v>1835</v>
      </c>
      <c r="B231" s="1138" t="s">
        <v>1796</v>
      </c>
      <c r="C231" s="1139"/>
      <c r="D231" s="1140"/>
      <c r="E231" s="653"/>
      <c r="F231" s="654"/>
      <c r="G231" s="23"/>
      <c r="H231" s="23"/>
      <c r="I231" s="23"/>
      <c r="J231" s="23"/>
      <c r="K231" s="23"/>
    </row>
    <row r="232" spans="1:11" ht="12.75" hidden="1" customHeight="1" outlineLevel="1" x14ac:dyDescent="0.25">
      <c r="A232" s="1141" t="s">
        <v>3125</v>
      </c>
      <c r="B232" s="1142" t="s">
        <v>2106</v>
      </c>
      <c r="C232" s="1143" t="s">
        <v>64</v>
      </c>
      <c r="D232" s="1144">
        <v>26.2</v>
      </c>
      <c r="E232" s="653"/>
      <c r="F232" s="654"/>
      <c r="G232" s="23"/>
      <c r="H232" s="23"/>
      <c r="I232" s="23"/>
      <c r="J232" s="23"/>
      <c r="K232" s="23"/>
    </row>
    <row r="233" spans="1:11" ht="12.75" hidden="1" customHeight="1" outlineLevel="1" x14ac:dyDescent="0.25">
      <c r="A233" s="1145" t="s">
        <v>3126</v>
      </c>
      <c r="B233" s="1146" t="s">
        <v>2099</v>
      </c>
      <c r="C233" s="1147" t="s">
        <v>64</v>
      </c>
      <c r="D233" s="1148">
        <v>168.16</v>
      </c>
      <c r="E233" s="653"/>
      <c r="F233" s="654"/>
      <c r="G233" s="23"/>
      <c r="H233" s="23"/>
      <c r="I233" s="23"/>
      <c r="J233" s="23"/>
      <c r="K233" s="23"/>
    </row>
    <row r="234" spans="1:11" ht="12.75" hidden="1" customHeight="1" outlineLevel="1" x14ac:dyDescent="0.25">
      <c r="A234" s="1141" t="s">
        <v>3872</v>
      </c>
      <c r="B234" s="1142" t="s">
        <v>730</v>
      </c>
      <c r="C234" s="1143" t="s">
        <v>88</v>
      </c>
      <c r="D234" s="1144">
        <v>172.8</v>
      </c>
      <c r="E234" s="653"/>
      <c r="F234" s="654"/>
      <c r="G234" s="23"/>
      <c r="H234" s="23"/>
      <c r="I234" s="23"/>
      <c r="J234" s="23"/>
      <c r="K234" s="23"/>
    </row>
    <row r="235" spans="1:11" ht="12.75" hidden="1" customHeight="1" outlineLevel="1" x14ac:dyDescent="0.25">
      <c r="A235" s="1145" t="s">
        <v>3873</v>
      </c>
      <c r="B235" s="1146" t="s">
        <v>2104</v>
      </c>
      <c r="C235" s="1147" t="s">
        <v>64</v>
      </c>
      <c r="D235" s="1148">
        <v>54.74</v>
      </c>
      <c r="E235" s="653"/>
      <c r="F235" s="654"/>
      <c r="G235" s="23"/>
      <c r="H235" s="23"/>
      <c r="I235" s="23"/>
      <c r="J235" s="23"/>
      <c r="K235" s="23"/>
    </row>
    <row r="236" spans="1:11" ht="12.75" hidden="1" customHeight="1" outlineLevel="1" x14ac:dyDescent="0.25">
      <c r="A236" s="1141" t="s">
        <v>3874</v>
      </c>
      <c r="B236" s="1142" t="s">
        <v>2100</v>
      </c>
      <c r="C236" s="1143" t="s">
        <v>64</v>
      </c>
      <c r="D236" s="1144">
        <v>26.01</v>
      </c>
      <c r="E236" s="653"/>
      <c r="F236" s="654"/>
      <c r="G236" s="23"/>
      <c r="H236" s="23"/>
      <c r="I236" s="23"/>
      <c r="J236" s="23"/>
      <c r="K236" s="23"/>
    </row>
    <row r="237" spans="1:11" ht="12.75" hidden="1" customHeight="1" outlineLevel="1" x14ac:dyDescent="0.25">
      <c r="A237" s="1137" t="s">
        <v>1836</v>
      </c>
      <c r="B237" s="1138" t="s">
        <v>1798</v>
      </c>
      <c r="C237" s="1139"/>
      <c r="D237" s="1140"/>
      <c r="E237" s="653"/>
      <c r="F237" s="654"/>
      <c r="G237" s="23"/>
      <c r="H237" s="23"/>
      <c r="I237" s="23"/>
      <c r="J237" s="23"/>
      <c r="K237" s="23"/>
    </row>
    <row r="238" spans="1:11" ht="12.75" hidden="1" customHeight="1" outlineLevel="1" x14ac:dyDescent="0.25">
      <c r="A238" s="1145" t="s">
        <v>3127</v>
      </c>
      <c r="B238" s="1146" t="s">
        <v>2106</v>
      </c>
      <c r="C238" s="1147" t="s">
        <v>64</v>
      </c>
      <c r="D238" s="1148">
        <v>26.2</v>
      </c>
      <c r="E238" s="653"/>
      <c r="F238" s="654"/>
      <c r="G238" s="23"/>
      <c r="H238" s="23"/>
      <c r="I238" s="23"/>
      <c r="J238" s="23"/>
      <c r="K238" s="23"/>
    </row>
    <row r="239" spans="1:11" ht="12.75" hidden="1" customHeight="1" outlineLevel="1" x14ac:dyDescent="0.25">
      <c r="A239" s="1141" t="s">
        <v>3128</v>
      </c>
      <c r="B239" s="1142" t="s">
        <v>2099</v>
      </c>
      <c r="C239" s="1143" t="s">
        <v>64</v>
      </c>
      <c r="D239" s="1144">
        <v>168.16</v>
      </c>
      <c r="E239" s="653"/>
      <c r="F239" s="654"/>
      <c r="G239" s="23"/>
      <c r="H239" s="23"/>
      <c r="I239" s="23"/>
      <c r="J239" s="23"/>
      <c r="K239" s="23"/>
    </row>
    <row r="240" spans="1:11" ht="12.75" hidden="1" customHeight="1" outlineLevel="1" x14ac:dyDescent="0.25">
      <c r="A240" s="1145" t="s">
        <v>3875</v>
      </c>
      <c r="B240" s="1146" t="s">
        <v>730</v>
      </c>
      <c r="C240" s="1147" t="s">
        <v>88</v>
      </c>
      <c r="D240" s="1148">
        <v>172.8</v>
      </c>
      <c r="E240" s="653"/>
      <c r="F240" s="654"/>
      <c r="G240" s="23"/>
      <c r="H240" s="23"/>
      <c r="I240" s="23"/>
      <c r="J240" s="23"/>
      <c r="K240" s="23"/>
    </row>
    <row r="241" spans="1:11" ht="12.75" hidden="1" customHeight="1" outlineLevel="1" x14ac:dyDescent="0.25">
      <c r="A241" s="1141" t="s">
        <v>3876</v>
      </c>
      <c r="B241" s="1142" t="s">
        <v>2104</v>
      </c>
      <c r="C241" s="1143" t="s">
        <v>64</v>
      </c>
      <c r="D241" s="1144">
        <v>54.74</v>
      </c>
      <c r="E241" s="653"/>
      <c r="F241" s="654"/>
      <c r="G241" s="23"/>
      <c r="H241" s="23"/>
      <c r="I241" s="23"/>
      <c r="J241" s="23"/>
      <c r="K241" s="23"/>
    </row>
    <row r="242" spans="1:11" ht="12.75" hidden="1" customHeight="1" outlineLevel="1" x14ac:dyDescent="0.25">
      <c r="A242" s="1145" t="s">
        <v>3877</v>
      </c>
      <c r="B242" s="1146" t="s">
        <v>2100</v>
      </c>
      <c r="C242" s="1147" t="s">
        <v>64</v>
      </c>
      <c r="D242" s="1148">
        <v>26.01</v>
      </c>
      <c r="E242" s="653"/>
      <c r="F242" s="654"/>
      <c r="G242" s="23"/>
      <c r="H242" s="23"/>
      <c r="I242" s="23"/>
      <c r="J242" s="23"/>
      <c r="K242" s="23"/>
    </row>
    <row r="243" spans="1:11" ht="12.75" hidden="1" customHeight="1" outlineLevel="1" x14ac:dyDescent="0.25">
      <c r="A243" s="1137" t="s">
        <v>1837</v>
      </c>
      <c r="B243" s="1138" t="s">
        <v>1800</v>
      </c>
      <c r="C243" s="1139"/>
      <c r="D243" s="1140"/>
      <c r="E243" s="653"/>
      <c r="F243" s="654"/>
      <c r="G243" s="23"/>
      <c r="H243" s="23"/>
      <c r="I243" s="23"/>
      <c r="J243" s="23"/>
      <c r="K243" s="23"/>
    </row>
    <row r="244" spans="1:11" ht="12.75" hidden="1" customHeight="1" outlineLevel="1" x14ac:dyDescent="0.25">
      <c r="A244" s="1141" t="s">
        <v>3129</v>
      </c>
      <c r="B244" s="1142" t="s">
        <v>2106</v>
      </c>
      <c r="C244" s="1143" t="s">
        <v>64</v>
      </c>
      <c r="D244" s="1144">
        <v>26.2</v>
      </c>
      <c r="E244" s="653"/>
      <c r="F244" s="654"/>
      <c r="G244" s="23"/>
      <c r="H244" s="23"/>
      <c r="I244" s="23"/>
      <c r="J244" s="23"/>
      <c r="K244" s="23"/>
    </row>
    <row r="245" spans="1:11" ht="12.75" hidden="1" customHeight="1" outlineLevel="1" x14ac:dyDescent="0.25">
      <c r="A245" s="1145" t="s">
        <v>3130</v>
      </c>
      <c r="B245" s="1146" t="s">
        <v>2099</v>
      </c>
      <c r="C245" s="1147" t="s">
        <v>64</v>
      </c>
      <c r="D245" s="1148">
        <v>168.16</v>
      </c>
      <c r="E245" s="653"/>
      <c r="F245" s="654"/>
      <c r="G245" s="23"/>
      <c r="H245" s="23"/>
      <c r="I245" s="23"/>
      <c r="J245" s="23"/>
      <c r="K245" s="23"/>
    </row>
    <row r="246" spans="1:11" ht="12.75" hidden="1" customHeight="1" outlineLevel="1" x14ac:dyDescent="0.25">
      <c r="A246" s="1141" t="s">
        <v>3878</v>
      </c>
      <c r="B246" s="1142" t="s">
        <v>730</v>
      </c>
      <c r="C246" s="1143" t="s">
        <v>88</v>
      </c>
      <c r="D246" s="1144">
        <v>172.8</v>
      </c>
      <c r="E246" s="653"/>
      <c r="F246" s="654"/>
      <c r="G246" s="23"/>
      <c r="H246" s="23"/>
      <c r="I246" s="23"/>
      <c r="J246" s="23"/>
      <c r="K246" s="23"/>
    </row>
    <row r="247" spans="1:11" ht="12.75" hidden="1" customHeight="1" outlineLevel="1" x14ac:dyDescent="0.25">
      <c r="A247" s="1145" t="s">
        <v>3879</v>
      </c>
      <c r="B247" s="1146" t="s">
        <v>2104</v>
      </c>
      <c r="C247" s="1147" t="s">
        <v>64</v>
      </c>
      <c r="D247" s="1148">
        <v>54.74</v>
      </c>
      <c r="E247" s="653"/>
      <c r="F247" s="654"/>
      <c r="G247" s="23"/>
      <c r="H247" s="23"/>
      <c r="I247" s="23"/>
      <c r="J247" s="23"/>
      <c r="K247" s="23"/>
    </row>
    <row r="248" spans="1:11" ht="12.75" hidden="1" customHeight="1" outlineLevel="1" x14ac:dyDescent="0.25">
      <c r="A248" s="1141" t="s">
        <v>3880</v>
      </c>
      <c r="B248" s="1142" t="s">
        <v>2100</v>
      </c>
      <c r="C248" s="1143" t="s">
        <v>64</v>
      </c>
      <c r="D248" s="1144">
        <v>26.01</v>
      </c>
      <c r="E248" s="653"/>
      <c r="F248" s="654"/>
      <c r="G248" s="23"/>
      <c r="H248" s="23"/>
      <c r="I248" s="23"/>
      <c r="J248" s="23"/>
      <c r="K248" s="23"/>
    </row>
    <row r="249" spans="1:11" ht="12.75" hidden="1" customHeight="1" outlineLevel="1" x14ac:dyDescent="0.25">
      <c r="A249" s="1137" t="s">
        <v>1838</v>
      </c>
      <c r="B249" s="1138" t="s">
        <v>1802</v>
      </c>
      <c r="C249" s="1139"/>
      <c r="D249" s="1140"/>
      <c r="E249" s="653"/>
      <c r="F249" s="654"/>
      <c r="G249" s="23"/>
      <c r="H249" s="23"/>
      <c r="I249" s="23"/>
      <c r="J249" s="23"/>
      <c r="K249" s="23"/>
    </row>
    <row r="250" spans="1:11" ht="12.75" hidden="1" customHeight="1" outlineLevel="1" x14ac:dyDescent="0.25">
      <c r="A250" s="1145" t="s">
        <v>3131</v>
      </c>
      <c r="B250" s="1146" t="s">
        <v>2106</v>
      </c>
      <c r="C250" s="1147" t="s">
        <v>64</v>
      </c>
      <c r="D250" s="1148">
        <v>26.2</v>
      </c>
      <c r="E250" s="653"/>
      <c r="F250" s="654"/>
      <c r="G250" s="23"/>
      <c r="H250" s="23"/>
      <c r="I250" s="23"/>
      <c r="J250" s="23"/>
      <c r="K250" s="23"/>
    </row>
    <row r="251" spans="1:11" ht="12.75" hidden="1" customHeight="1" outlineLevel="1" x14ac:dyDescent="0.25">
      <c r="A251" s="1141" t="s">
        <v>3132</v>
      </c>
      <c r="B251" s="1142" t="s">
        <v>2099</v>
      </c>
      <c r="C251" s="1143" t="s">
        <v>64</v>
      </c>
      <c r="D251" s="1144">
        <v>168.16</v>
      </c>
      <c r="E251" s="653"/>
      <c r="F251" s="654"/>
      <c r="G251" s="23"/>
      <c r="H251" s="23"/>
      <c r="I251" s="23"/>
      <c r="J251" s="23"/>
      <c r="K251" s="23"/>
    </row>
    <row r="252" spans="1:11" ht="12.75" hidden="1" customHeight="1" outlineLevel="1" x14ac:dyDescent="0.25">
      <c r="A252" s="1145" t="s">
        <v>3881</v>
      </c>
      <c r="B252" s="1146" t="s">
        <v>730</v>
      </c>
      <c r="C252" s="1147" t="s">
        <v>88</v>
      </c>
      <c r="D252" s="1148">
        <v>172.8</v>
      </c>
      <c r="E252" s="653"/>
      <c r="F252" s="654"/>
      <c r="G252" s="23"/>
      <c r="H252" s="23"/>
      <c r="I252" s="23"/>
      <c r="J252" s="23"/>
      <c r="K252" s="23"/>
    </row>
    <row r="253" spans="1:11" ht="12.75" hidden="1" customHeight="1" outlineLevel="1" x14ac:dyDescent="0.25">
      <c r="A253" s="1141" t="s">
        <v>3882</v>
      </c>
      <c r="B253" s="1142" t="s">
        <v>2104</v>
      </c>
      <c r="C253" s="1143" t="s">
        <v>64</v>
      </c>
      <c r="D253" s="1144">
        <v>54.74</v>
      </c>
      <c r="E253" s="653"/>
      <c r="F253" s="654"/>
      <c r="G253" s="23"/>
      <c r="H253" s="23"/>
      <c r="I253" s="23"/>
      <c r="J253" s="23"/>
      <c r="K253" s="23"/>
    </row>
    <row r="254" spans="1:11" ht="12.75" hidden="1" customHeight="1" outlineLevel="1" x14ac:dyDescent="0.25">
      <c r="A254" s="1145" t="s">
        <v>3883</v>
      </c>
      <c r="B254" s="1146" t="s">
        <v>2100</v>
      </c>
      <c r="C254" s="1147" t="s">
        <v>64</v>
      </c>
      <c r="D254" s="1148">
        <v>26.01</v>
      </c>
      <c r="E254" s="653"/>
      <c r="F254" s="654"/>
      <c r="G254" s="23"/>
      <c r="H254" s="23"/>
      <c r="I254" s="23"/>
      <c r="J254" s="23"/>
      <c r="K254" s="23"/>
    </row>
    <row r="255" spans="1:11" ht="12.75" hidden="1" customHeight="1" outlineLevel="1" x14ac:dyDescent="0.25">
      <c r="A255" s="1137" t="s">
        <v>1839</v>
      </c>
      <c r="B255" s="1138" t="s">
        <v>1804</v>
      </c>
      <c r="C255" s="1139"/>
      <c r="D255" s="1140"/>
      <c r="E255" s="653"/>
      <c r="F255" s="654"/>
      <c r="G255" s="23"/>
      <c r="H255" s="23"/>
      <c r="I255" s="23"/>
      <c r="J255" s="23"/>
      <c r="K255" s="23"/>
    </row>
    <row r="256" spans="1:11" ht="12.75" hidden="1" customHeight="1" outlineLevel="1" x14ac:dyDescent="0.25">
      <c r="A256" s="1141" t="s">
        <v>3133</v>
      </c>
      <c r="B256" s="1142" t="s">
        <v>2106</v>
      </c>
      <c r="C256" s="1143" t="s">
        <v>64</v>
      </c>
      <c r="D256" s="1144">
        <v>26.2</v>
      </c>
      <c r="E256" s="653"/>
      <c r="F256" s="654"/>
      <c r="G256" s="23"/>
      <c r="H256" s="23"/>
      <c r="I256" s="23"/>
      <c r="J256" s="23"/>
      <c r="K256" s="23"/>
    </row>
    <row r="257" spans="1:11" ht="12.75" hidden="1" customHeight="1" outlineLevel="1" x14ac:dyDescent="0.25">
      <c r="A257" s="1145" t="s">
        <v>3134</v>
      </c>
      <c r="B257" s="1146" t="s">
        <v>2099</v>
      </c>
      <c r="C257" s="1147" t="s">
        <v>64</v>
      </c>
      <c r="D257" s="1148">
        <v>168.16</v>
      </c>
      <c r="E257" s="653"/>
      <c r="F257" s="654"/>
      <c r="G257" s="23"/>
      <c r="H257" s="23"/>
      <c r="I257" s="23"/>
      <c r="J257" s="23"/>
      <c r="K257" s="23"/>
    </row>
    <row r="258" spans="1:11" ht="12.75" hidden="1" customHeight="1" outlineLevel="1" x14ac:dyDescent="0.25">
      <c r="A258" s="1141" t="s">
        <v>3884</v>
      </c>
      <c r="B258" s="1142" t="s">
        <v>730</v>
      </c>
      <c r="C258" s="1143" t="s">
        <v>88</v>
      </c>
      <c r="D258" s="1144">
        <v>172.8</v>
      </c>
      <c r="E258" s="653"/>
      <c r="F258" s="654"/>
      <c r="G258" s="23"/>
      <c r="H258" s="23"/>
      <c r="I258" s="23"/>
      <c r="J258" s="23"/>
      <c r="K258" s="23"/>
    </row>
    <row r="259" spans="1:11" ht="12.75" hidden="1" customHeight="1" outlineLevel="1" x14ac:dyDescent="0.25">
      <c r="A259" s="1145" t="s">
        <v>3885</v>
      </c>
      <c r="B259" s="1146" t="s">
        <v>2104</v>
      </c>
      <c r="C259" s="1147" t="s">
        <v>64</v>
      </c>
      <c r="D259" s="1148">
        <v>54.74</v>
      </c>
      <c r="E259" s="653"/>
      <c r="F259" s="654"/>
      <c r="G259" s="23"/>
      <c r="H259" s="23"/>
      <c r="I259" s="23"/>
      <c r="J259" s="23"/>
      <c r="K259" s="23"/>
    </row>
    <row r="260" spans="1:11" ht="12.75" hidden="1" customHeight="1" outlineLevel="1" x14ac:dyDescent="0.25">
      <c r="A260" s="1141" t="s">
        <v>3886</v>
      </c>
      <c r="B260" s="1142" t="s">
        <v>2100</v>
      </c>
      <c r="C260" s="1143" t="s">
        <v>64</v>
      </c>
      <c r="D260" s="1144">
        <v>26.01</v>
      </c>
      <c r="E260" s="653"/>
      <c r="F260" s="654"/>
      <c r="G260" s="23"/>
      <c r="H260" s="23"/>
      <c r="I260" s="23"/>
      <c r="J260" s="23"/>
      <c r="K260" s="23"/>
    </row>
    <row r="261" spans="1:11" ht="12.75" hidden="1" customHeight="1" outlineLevel="1" x14ac:dyDescent="0.25">
      <c r="A261" s="1137" t="s">
        <v>1840</v>
      </c>
      <c r="B261" s="1138" t="s">
        <v>1806</v>
      </c>
      <c r="C261" s="1139"/>
      <c r="D261" s="1140"/>
      <c r="E261" s="653"/>
      <c r="F261" s="654"/>
      <c r="G261" s="23"/>
      <c r="H261" s="23"/>
      <c r="I261" s="23"/>
      <c r="J261" s="23"/>
      <c r="K261" s="23"/>
    </row>
    <row r="262" spans="1:11" ht="12.75" hidden="1" customHeight="1" outlineLevel="1" x14ac:dyDescent="0.25">
      <c r="A262" s="1145" t="s">
        <v>3135</v>
      </c>
      <c r="B262" s="1146" t="s">
        <v>2106</v>
      </c>
      <c r="C262" s="1147" t="s">
        <v>64</v>
      </c>
      <c r="D262" s="1148">
        <v>26.2</v>
      </c>
      <c r="E262" s="653"/>
      <c r="F262" s="654"/>
      <c r="G262" s="23"/>
      <c r="H262" s="23"/>
      <c r="I262" s="23"/>
      <c r="J262" s="23"/>
      <c r="K262" s="23"/>
    </row>
    <row r="263" spans="1:11" ht="12.75" hidden="1" customHeight="1" outlineLevel="1" x14ac:dyDescent="0.25">
      <c r="A263" s="1141" t="s">
        <v>3136</v>
      </c>
      <c r="B263" s="1142" t="s">
        <v>2099</v>
      </c>
      <c r="C263" s="1143" t="s">
        <v>64</v>
      </c>
      <c r="D263" s="1144">
        <v>168.16</v>
      </c>
      <c r="E263" s="653"/>
      <c r="F263" s="654"/>
      <c r="G263" s="23"/>
      <c r="H263" s="23"/>
      <c r="I263" s="23"/>
      <c r="J263" s="23"/>
      <c r="K263" s="23"/>
    </row>
    <row r="264" spans="1:11" ht="12.75" hidden="1" customHeight="1" outlineLevel="1" x14ac:dyDescent="0.25">
      <c r="A264" s="1145" t="s">
        <v>3887</v>
      </c>
      <c r="B264" s="1146" t="s">
        <v>730</v>
      </c>
      <c r="C264" s="1147" t="s">
        <v>88</v>
      </c>
      <c r="D264" s="1148">
        <v>172.8</v>
      </c>
      <c r="E264" s="653"/>
      <c r="F264" s="654"/>
      <c r="G264" s="23"/>
      <c r="H264" s="23"/>
      <c r="I264" s="23"/>
      <c r="J264" s="23"/>
      <c r="K264" s="23"/>
    </row>
    <row r="265" spans="1:11" ht="12.75" hidden="1" customHeight="1" outlineLevel="1" x14ac:dyDescent="0.25">
      <c r="A265" s="1141" t="s">
        <v>3888</v>
      </c>
      <c r="B265" s="1142" t="s">
        <v>2104</v>
      </c>
      <c r="C265" s="1143" t="s">
        <v>64</v>
      </c>
      <c r="D265" s="1144">
        <v>54.74</v>
      </c>
      <c r="E265" s="653"/>
      <c r="F265" s="654"/>
      <c r="G265" s="23"/>
      <c r="H265" s="23"/>
      <c r="I265" s="23"/>
      <c r="J265" s="23"/>
      <c r="K265" s="23"/>
    </row>
    <row r="266" spans="1:11" ht="12.75" hidden="1" customHeight="1" outlineLevel="1" x14ac:dyDescent="0.25">
      <c r="A266" s="1145" t="s">
        <v>3889</v>
      </c>
      <c r="B266" s="1146" t="s">
        <v>2100</v>
      </c>
      <c r="C266" s="1147" t="s">
        <v>64</v>
      </c>
      <c r="D266" s="1148">
        <v>26.01</v>
      </c>
      <c r="E266" s="653"/>
      <c r="F266" s="654"/>
      <c r="G266" s="23"/>
      <c r="H266" s="23"/>
      <c r="I266" s="23"/>
      <c r="J266" s="23"/>
      <c r="K266" s="23"/>
    </row>
    <row r="267" spans="1:11" ht="12.75" hidden="1" customHeight="1" outlineLevel="1" x14ac:dyDescent="0.25">
      <c r="A267" s="1137" t="s">
        <v>1841</v>
      </c>
      <c r="B267" s="1138" t="s">
        <v>1808</v>
      </c>
      <c r="C267" s="1139"/>
      <c r="D267" s="1140"/>
      <c r="E267" s="653"/>
      <c r="F267" s="654"/>
      <c r="G267" s="23"/>
      <c r="H267" s="23"/>
      <c r="I267" s="23"/>
      <c r="J267" s="23"/>
      <c r="K267" s="23"/>
    </row>
    <row r="268" spans="1:11" ht="12.75" hidden="1" customHeight="1" outlineLevel="1" x14ac:dyDescent="0.25">
      <c r="A268" s="1141" t="s">
        <v>3137</v>
      </c>
      <c r="B268" s="1142" t="s">
        <v>2106</v>
      </c>
      <c r="C268" s="1143" t="s">
        <v>64</v>
      </c>
      <c r="D268" s="1144">
        <v>26.2</v>
      </c>
      <c r="E268" s="653"/>
      <c r="F268" s="654"/>
      <c r="G268" s="23"/>
      <c r="H268" s="23"/>
      <c r="I268" s="23"/>
      <c r="J268" s="23"/>
      <c r="K268" s="23"/>
    </row>
    <row r="269" spans="1:11" ht="12.75" hidden="1" customHeight="1" outlineLevel="1" x14ac:dyDescent="0.25">
      <c r="A269" s="1145" t="s">
        <v>3138</v>
      </c>
      <c r="B269" s="1146" t="s">
        <v>2099</v>
      </c>
      <c r="C269" s="1147" t="s">
        <v>64</v>
      </c>
      <c r="D269" s="1148">
        <v>168.16</v>
      </c>
      <c r="E269" s="653"/>
      <c r="F269" s="654"/>
      <c r="G269" s="23"/>
      <c r="H269" s="23"/>
      <c r="I269" s="23"/>
      <c r="J269" s="23"/>
      <c r="K269" s="23"/>
    </row>
    <row r="270" spans="1:11" ht="12.75" hidden="1" customHeight="1" outlineLevel="1" x14ac:dyDescent="0.25">
      <c r="A270" s="1141" t="s">
        <v>3890</v>
      </c>
      <c r="B270" s="1142" t="s">
        <v>730</v>
      </c>
      <c r="C270" s="1143" t="s">
        <v>88</v>
      </c>
      <c r="D270" s="1144">
        <v>172.8</v>
      </c>
      <c r="E270" s="653"/>
      <c r="F270" s="654"/>
      <c r="G270" s="23"/>
      <c r="H270" s="23"/>
      <c r="I270" s="23"/>
      <c r="J270" s="23"/>
      <c r="K270" s="23"/>
    </row>
    <row r="271" spans="1:11" ht="12.75" hidden="1" customHeight="1" outlineLevel="1" x14ac:dyDescent="0.25">
      <c r="A271" s="1145" t="s">
        <v>3891</v>
      </c>
      <c r="B271" s="1146" t="s">
        <v>2104</v>
      </c>
      <c r="C271" s="1147" t="s">
        <v>64</v>
      </c>
      <c r="D271" s="1148">
        <v>54.74</v>
      </c>
      <c r="E271" s="653"/>
      <c r="F271" s="654"/>
      <c r="G271" s="23"/>
      <c r="H271" s="23"/>
      <c r="I271" s="23"/>
      <c r="J271" s="23"/>
      <c r="K271" s="23"/>
    </row>
    <row r="272" spans="1:11" ht="12.75" hidden="1" customHeight="1" outlineLevel="1" x14ac:dyDescent="0.25">
      <c r="A272" s="1141" t="s">
        <v>3892</v>
      </c>
      <c r="B272" s="1142" t="s">
        <v>2100</v>
      </c>
      <c r="C272" s="1143" t="s">
        <v>64</v>
      </c>
      <c r="D272" s="1144">
        <v>26.01</v>
      </c>
      <c r="E272" s="653"/>
      <c r="F272" s="654"/>
      <c r="G272" s="23"/>
      <c r="H272" s="23"/>
      <c r="I272" s="23"/>
      <c r="J272" s="23"/>
      <c r="K272" s="23"/>
    </row>
    <row r="273" spans="1:11" ht="12.75" hidden="1" customHeight="1" outlineLevel="1" x14ac:dyDescent="0.25">
      <c r="A273" s="1137" t="s">
        <v>1842</v>
      </c>
      <c r="B273" s="1138" t="s">
        <v>1810</v>
      </c>
      <c r="C273" s="1139"/>
      <c r="D273" s="1140"/>
      <c r="E273" s="653"/>
      <c r="F273" s="654"/>
      <c r="G273" s="23"/>
      <c r="H273" s="23"/>
      <c r="I273" s="23"/>
      <c r="J273" s="23"/>
      <c r="K273" s="23"/>
    </row>
    <row r="274" spans="1:11" ht="12.75" hidden="1" customHeight="1" outlineLevel="1" x14ac:dyDescent="0.25">
      <c r="A274" s="1145" t="s">
        <v>3139</v>
      </c>
      <c r="B274" s="1146" t="s">
        <v>2106</v>
      </c>
      <c r="C274" s="1147" t="s">
        <v>64</v>
      </c>
      <c r="D274" s="1148">
        <v>26.2</v>
      </c>
      <c r="E274" s="653"/>
      <c r="F274" s="654"/>
      <c r="G274" s="23"/>
      <c r="H274" s="23"/>
      <c r="I274" s="23"/>
      <c r="J274" s="23"/>
      <c r="K274" s="23"/>
    </row>
    <row r="275" spans="1:11" ht="12.75" hidden="1" customHeight="1" outlineLevel="1" x14ac:dyDescent="0.25">
      <c r="A275" s="1141" t="s">
        <v>3140</v>
      </c>
      <c r="B275" s="1142" t="s">
        <v>2099</v>
      </c>
      <c r="C275" s="1143" t="s">
        <v>64</v>
      </c>
      <c r="D275" s="1144">
        <v>168.16</v>
      </c>
      <c r="E275" s="653"/>
      <c r="F275" s="654"/>
      <c r="G275" s="23"/>
      <c r="H275" s="23"/>
      <c r="I275" s="23"/>
      <c r="J275" s="23"/>
      <c r="K275" s="23"/>
    </row>
    <row r="276" spans="1:11" ht="12.75" hidden="1" customHeight="1" outlineLevel="1" x14ac:dyDescent="0.25">
      <c r="A276" s="1145" t="s">
        <v>3893</v>
      </c>
      <c r="B276" s="1146" t="s">
        <v>730</v>
      </c>
      <c r="C276" s="1147" t="s">
        <v>88</v>
      </c>
      <c r="D276" s="1148">
        <v>172.8</v>
      </c>
      <c r="E276" s="653"/>
      <c r="F276" s="654"/>
      <c r="G276" s="23"/>
      <c r="H276" s="23"/>
      <c r="I276" s="23"/>
      <c r="J276" s="23"/>
      <c r="K276" s="23"/>
    </row>
    <row r="277" spans="1:11" ht="12.75" hidden="1" customHeight="1" outlineLevel="1" x14ac:dyDescent="0.25">
      <c r="A277" s="1141" t="s">
        <v>3894</v>
      </c>
      <c r="B277" s="1142" t="s">
        <v>2104</v>
      </c>
      <c r="C277" s="1143" t="s">
        <v>64</v>
      </c>
      <c r="D277" s="1144">
        <v>54.74</v>
      </c>
      <c r="E277" s="653"/>
      <c r="F277" s="654"/>
      <c r="G277" s="23"/>
      <c r="H277" s="23"/>
      <c r="I277" s="23"/>
      <c r="J277" s="23"/>
      <c r="K277" s="23"/>
    </row>
    <row r="278" spans="1:11" ht="12.75" hidden="1" customHeight="1" outlineLevel="1" x14ac:dyDescent="0.25">
      <c r="A278" s="1145" t="s">
        <v>3895</v>
      </c>
      <c r="B278" s="1146" t="s">
        <v>2100</v>
      </c>
      <c r="C278" s="1147" t="s">
        <v>64</v>
      </c>
      <c r="D278" s="1148">
        <v>26.01</v>
      </c>
      <c r="E278" s="653"/>
      <c r="F278" s="654"/>
      <c r="G278" s="23"/>
      <c r="H278" s="23"/>
      <c r="I278" s="23"/>
      <c r="J278" s="23"/>
      <c r="K278" s="23"/>
    </row>
    <row r="279" spans="1:11" ht="12.75" hidden="1" customHeight="1" outlineLevel="1" x14ac:dyDescent="0.25">
      <c r="A279" s="1137" t="s">
        <v>1843</v>
      </c>
      <c r="B279" s="1138" t="s">
        <v>1812</v>
      </c>
      <c r="C279" s="1139"/>
      <c r="D279" s="1140"/>
      <c r="E279" s="653"/>
      <c r="F279" s="654"/>
      <c r="G279" s="23"/>
      <c r="H279" s="23"/>
      <c r="I279" s="23"/>
      <c r="J279" s="23"/>
      <c r="K279" s="23"/>
    </row>
    <row r="280" spans="1:11" ht="12.75" hidden="1" customHeight="1" outlineLevel="1" x14ac:dyDescent="0.25">
      <c r="A280" s="1141" t="s">
        <v>3141</v>
      </c>
      <c r="B280" s="1142" t="s">
        <v>2106</v>
      </c>
      <c r="C280" s="1143" t="s">
        <v>64</v>
      </c>
      <c r="D280" s="1144">
        <v>28.41</v>
      </c>
      <c r="E280" s="653"/>
      <c r="F280" s="654"/>
      <c r="G280" s="23"/>
      <c r="H280" s="23"/>
      <c r="I280" s="23"/>
      <c r="J280" s="23"/>
      <c r="K280" s="23"/>
    </row>
    <row r="281" spans="1:11" ht="12.75" hidden="1" customHeight="1" outlineLevel="1" x14ac:dyDescent="0.25">
      <c r="A281" s="1145" t="s">
        <v>3142</v>
      </c>
      <c r="B281" s="1146" t="s">
        <v>2099</v>
      </c>
      <c r="C281" s="1147" t="s">
        <v>64</v>
      </c>
      <c r="D281" s="1148">
        <v>177.18</v>
      </c>
      <c r="E281" s="653"/>
      <c r="F281" s="654"/>
      <c r="G281" s="23"/>
      <c r="H281" s="23"/>
      <c r="I281" s="23"/>
      <c r="J281" s="23"/>
      <c r="K281" s="23"/>
    </row>
    <row r="282" spans="1:11" ht="12.75" hidden="1" customHeight="1" outlineLevel="1" x14ac:dyDescent="0.25">
      <c r="A282" s="1141" t="s">
        <v>3896</v>
      </c>
      <c r="B282" s="1142" t="s">
        <v>730</v>
      </c>
      <c r="C282" s="1143" t="s">
        <v>88</v>
      </c>
      <c r="D282" s="1144">
        <v>202.57</v>
      </c>
      <c r="E282" s="653"/>
      <c r="F282" s="654"/>
      <c r="G282" s="23"/>
      <c r="H282" s="23"/>
      <c r="I282" s="23"/>
      <c r="J282" s="23"/>
      <c r="K282" s="23"/>
    </row>
    <row r="283" spans="1:11" ht="12.75" hidden="1" customHeight="1" outlineLevel="1" x14ac:dyDescent="0.25">
      <c r="A283" s="1145" t="s">
        <v>3897</v>
      </c>
      <c r="B283" s="1146" t="s">
        <v>2104</v>
      </c>
      <c r="C283" s="1147" t="s">
        <v>64</v>
      </c>
      <c r="D283" s="1148">
        <v>58.92</v>
      </c>
      <c r="E283" s="653"/>
      <c r="F283" s="654"/>
      <c r="G283" s="23"/>
      <c r="H283" s="23"/>
      <c r="I283" s="23"/>
      <c r="J283" s="23"/>
      <c r="K283" s="23"/>
    </row>
    <row r="284" spans="1:11" ht="12.75" hidden="1" customHeight="1" outlineLevel="1" x14ac:dyDescent="0.25">
      <c r="A284" s="1141" t="s">
        <v>3898</v>
      </c>
      <c r="B284" s="1142" t="s">
        <v>2100</v>
      </c>
      <c r="C284" s="1143" t="s">
        <v>64</v>
      </c>
      <c r="D284" s="1144">
        <v>26.16</v>
      </c>
      <c r="E284" s="653"/>
      <c r="F284" s="654"/>
      <c r="G284" s="23"/>
      <c r="H284" s="23"/>
      <c r="I284" s="23"/>
      <c r="J284" s="23"/>
      <c r="K284" s="23"/>
    </row>
    <row r="285" spans="1:11" ht="12.75" hidden="1" customHeight="1" outlineLevel="1" x14ac:dyDescent="0.25">
      <c r="A285" s="1137" t="s">
        <v>1844</v>
      </c>
      <c r="B285" s="1138" t="s">
        <v>1814</v>
      </c>
      <c r="C285" s="1139"/>
      <c r="D285" s="1140"/>
      <c r="E285" s="653"/>
      <c r="F285" s="654"/>
      <c r="G285" s="23"/>
      <c r="H285" s="23"/>
      <c r="I285" s="23"/>
      <c r="J285" s="23"/>
      <c r="K285" s="23"/>
    </row>
    <row r="286" spans="1:11" ht="12.75" hidden="1" customHeight="1" outlineLevel="1" x14ac:dyDescent="0.25">
      <c r="A286" s="1145" t="s">
        <v>3143</v>
      </c>
      <c r="B286" s="1146" t="s">
        <v>2099</v>
      </c>
      <c r="C286" s="1147" t="s">
        <v>64</v>
      </c>
      <c r="D286" s="1148">
        <v>70.69</v>
      </c>
      <c r="E286" s="653"/>
      <c r="F286" s="654"/>
      <c r="G286" s="23"/>
      <c r="H286" s="23"/>
      <c r="I286" s="23"/>
      <c r="J286" s="23"/>
      <c r="K286" s="23"/>
    </row>
    <row r="287" spans="1:11" ht="12.75" hidden="1" customHeight="1" outlineLevel="1" x14ac:dyDescent="0.25">
      <c r="A287" s="1141" t="s">
        <v>3144</v>
      </c>
      <c r="B287" s="1142" t="s">
        <v>730</v>
      </c>
      <c r="C287" s="1143" t="s">
        <v>88</v>
      </c>
      <c r="D287" s="1144">
        <v>32.69</v>
      </c>
      <c r="E287" s="653"/>
      <c r="F287" s="654"/>
      <c r="G287" s="23"/>
      <c r="H287" s="23"/>
      <c r="I287" s="23"/>
      <c r="J287" s="23"/>
      <c r="K287" s="23"/>
    </row>
    <row r="288" spans="1:11" ht="12.75" hidden="1" customHeight="1" outlineLevel="1" x14ac:dyDescent="0.25">
      <c r="A288" s="1137" t="s">
        <v>1845</v>
      </c>
      <c r="B288" s="1138" t="s">
        <v>1816</v>
      </c>
      <c r="C288" s="1139"/>
      <c r="D288" s="1140"/>
      <c r="E288" s="653"/>
      <c r="F288" s="654"/>
      <c r="G288" s="23"/>
      <c r="H288" s="23"/>
      <c r="I288" s="23"/>
      <c r="J288" s="23"/>
      <c r="K288" s="23"/>
    </row>
    <row r="289" spans="1:11" ht="12.75" hidden="1" customHeight="1" outlineLevel="1" x14ac:dyDescent="0.25">
      <c r="A289" s="1145" t="s">
        <v>3145</v>
      </c>
      <c r="B289" s="1146" t="s">
        <v>2106</v>
      </c>
      <c r="C289" s="1147" t="s">
        <v>64</v>
      </c>
      <c r="D289" s="1148">
        <v>1.3</v>
      </c>
      <c r="E289" s="653"/>
      <c r="F289" s="654"/>
      <c r="G289" s="23"/>
      <c r="H289" s="23"/>
      <c r="I289" s="23"/>
      <c r="J289" s="23"/>
      <c r="K289" s="23"/>
    </row>
    <row r="290" spans="1:11" ht="12.75" hidden="1" customHeight="1" outlineLevel="1" x14ac:dyDescent="0.25">
      <c r="A290" s="1141" t="s">
        <v>3146</v>
      </c>
      <c r="B290" s="1142" t="s">
        <v>2099</v>
      </c>
      <c r="C290" s="1143" t="s">
        <v>64</v>
      </c>
      <c r="D290" s="1144">
        <v>69.900000000000006</v>
      </c>
      <c r="E290" s="653"/>
      <c r="F290" s="654"/>
      <c r="G290" s="23"/>
      <c r="H290" s="23"/>
      <c r="I290" s="23"/>
      <c r="J290" s="23"/>
      <c r="K290" s="23"/>
    </row>
    <row r="291" spans="1:11" ht="12.75" hidden="1" customHeight="1" outlineLevel="1" x14ac:dyDescent="0.25">
      <c r="A291" s="1145" t="s">
        <v>3899</v>
      </c>
      <c r="B291" s="1146" t="s">
        <v>730</v>
      </c>
      <c r="C291" s="1147" t="s">
        <v>88</v>
      </c>
      <c r="D291" s="1148">
        <v>83.23</v>
      </c>
      <c r="E291" s="653"/>
      <c r="F291" s="654"/>
      <c r="G291" s="23"/>
      <c r="H291" s="23"/>
      <c r="I291" s="23"/>
      <c r="J291" s="23"/>
      <c r="K291" s="23"/>
    </row>
    <row r="292" spans="1:11" ht="12.75" hidden="1" customHeight="1" outlineLevel="1" x14ac:dyDescent="0.25">
      <c r="A292" s="1141" t="s">
        <v>3900</v>
      </c>
      <c r="B292" s="1142" t="s">
        <v>2104</v>
      </c>
      <c r="C292" s="1143" t="s">
        <v>64</v>
      </c>
      <c r="D292" s="1144">
        <v>2.6</v>
      </c>
      <c r="E292" s="653"/>
      <c r="F292" s="654"/>
      <c r="G292" s="23"/>
      <c r="H292" s="23"/>
      <c r="I292" s="23"/>
      <c r="J292" s="23"/>
      <c r="K292" s="23"/>
    </row>
    <row r="293" spans="1:11" ht="12.75" hidden="1" customHeight="1" outlineLevel="1" x14ac:dyDescent="0.25">
      <c r="A293" s="1145" t="s">
        <v>3901</v>
      </c>
      <c r="B293" s="1146" t="s">
        <v>2100</v>
      </c>
      <c r="C293" s="1147" t="s">
        <v>64</v>
      </c>
      <c r="D293" s="1148">
        <v>13.98</v>
      </c>
      <c r="E293" s="653"/>
      <c r="F293" s="654"/>
      <c r="G293" s="23"/>
      <c r="H293" s="23"/>
      <c r="I293" s="23"/>
      <c r="J293" s="23"/>
      <c r="K293" s="23"/>
    </row>
    <row r="294" spans="1:11" ht="12.75" hidden="1" customHeight="1" outlineLevel="1" x14ac:dyDescent="0.25">
      <c r="A294" s="1137" t="s">
        <v>1846</v>
      </c>
      <c r="B294" s="1138" t="s">
        <v>1818</v>
      </c>
      <c r="C294" s="1139"/>
      <c r="D294" s="1140"/>
      <c r="E294" s="653"/>
      <c r="F294" s="654"/>
      <c r="G294" s="23"/>
      <c r="H294" s="23"/>
      <c r="I294" s="23"/>
      <c r="J294" s="23"/>
      <c r="K294" s="23"/>
    </row>
    <row r="295" spans="1:11" ht="12.75" hidden="1" customHeight="1" outlineLevel="1" x14ac:dyDescent="0.25">
      <c r="A295" s="1141" t="s">
        <v>3147</v>
      </c>
      <c r="B295" s="1142" t="s">
        <v>2099</v>
      </c>
      <c r="C295" s="1143" t="s">
        <v>64</v>
      </c>
      <c r="D295" s="1144">
        <v>35.92</v>
      </c>
      <c r="E295" s="653"/>
      <c r="F295" s="654"/>
      <c r="G295" s="23"/>
      <c r="H295" s="23"/>
      <c r="I295" s="23"/>
      <c r="J295" s="23"/>
      <c r="K295" s="23"/>
    </row>
    <row r="296" spans="1:11" ht="12.75" hidden="1" customHeight="1" outlineLevel="1" x14ac:dyDescent="0.25">
      <c r="A296" s="1145" t="s">
        <v>3148</v>
      </c>
      <c r="B296" s="1146" t="s">
        <v>730</v>
      </c>
      <c r="C296" s="1147" t="s">
        <v>88</v>
      </c>
      <c r="D296" s="1148">
        <v>25.05</v>
      </c>
      <c r="E296" s="653"/>
      <c r="F296" s="654"/>
      <c r="G296" s="23"/>
      <c r="H296" s="23"/>
      <c r="I296" s="23"/>
      <c r="J296" s="23"/>
      <c r="K296" s="23"/>
    </row>
    <row r="297" spans="1:11" ht="12.75" hidden="1" customHeight="1" outlineLevel="1" x14ac:dyDescent="0.25">
      <c r="A297" s="1141" t="s">
        <v>3902</v>
      </c>
      <c r="B297" s="1142" t="s">
        <v>2100</v>
      </c>
      <c r="C297" s="1143" t="s">
        <v>64</v>
      </c>
      <c r="D297" s="1144">
        <v>0.92</v>
      </c>
      <c r="E297" s="653"/>
      <c r="F297" s="654"/>
      <c r="G297" s="23"/>
      <c r="H297" s="23"/>
      <c r="I297" s="23"/>
      <c r="J297" s="23"/>
      <c r="K297" s="23"/>
    </row>
    <row r="298" spans="1:11" ht="12.75" hidden="1" customHeight="1" outlineLevel="1" x14ac:dyDescent="0.25">
      <c r="A298" s="1137" t="s">
        <v>1847</v>
      </c>
      <c r="B298" s="1138" t="s">
        <v>1820</v>
      </c>
      <c r="C298" s="1139"/>
      <c r="D298" s="1140"/>
      <c r="E298" s="653"/>
      <c r="F298" s="654"/>
      <c r="G298" s="23"/>
      <c r="H298" s="23"/>
      <c r="I298" s="23"/>
      <c r="J298" s="23"/>
      <c r="K298" s="23"/>
    </row>
    <row r="299" spans="1:11" ht="12.75" hidden="1" customHeight="1" outlineLevel="1" x14ac:dyDescent="0.25">
      <c r="A299" s="1145" t="s">
        <v>3149</v>
      </c>
      <c r="B299" s="1146" t="s">
        <v>2106</v>
      </c>
      <c r="C299" s="1147" t="s">
        <v>64</v>
      </c>
      <c r="D299" s="1148">
        <v>2.25</v>
      </c>
      <c r="E299" s="653"/>
      <c r="F299" s="654"/>
      <c r="G299" s="23"/>
      <c r="H299" s="23"/>
      <c r="I299" s="23"/>
      <c r="J299" s="23"/>
      <c r="K299" s="23"/>
    </row>
    <row r="300" spans="1:11" ht="12.75" hidden="1" customHeight="1" outlineLevel="1" x14ac:dyDescent="0.25">
      <c r="A300" s="1141" t="s">
        <v>3150</v>
      </c>
      <c r="B300" s="1142" t="s">
        <v>2099</v>
      </c>
      <c r="C300" s="1143" t="s">
        <v>64</v>
      </c>
      <c r="D300" s="1144">
        <v>34.200000000000003</v>
      </c>
      <c r="E300" s="653"/>
      <c r="F300" s="654"/>
      <c r="G300" s="23"/>
      <c r="H300" s="23"/>
      <c r="I300" s="23"/>
      <c r="J300" s="23"/>
      <c r="K300" s="23"/>
    </row>
    <row r="301" spans="1:11" ht="12.75" hidden="1" customHeight="1" outlineLevel="1" x14ac:dyDescent="0.25">
      <c r="A301" s="1145" t="s">
        <v>3903</v>
      </c>
      <c r="B301" s="1146" t="s">
        <v>730</v>
      </c>
      <c r="C301" s="1147" t="s">
        <v>88</v>
      </c>
      <c r="D301" s="1148">
        <v>23.98</v>
      </c>
      <c r="E301" s="653"/>
      <c r="F301" s="654"/>
      <c r="G301" s="23"/>
      <c r="H301" s="23"/>
      <c r="I301" s="23"/>
      <c r="J301" s="23"/>
      <c r="K301" s="23"/>
    </row>
    <row r="302" spans="1:11" ht="12.75" hidden="1" customHeight="1" outlineLevel="1" x14ac:dyDescent="0.25">
      <c r="A302" s="1141" t="s">
        <v>3904</v>
      </c>
      <c r="B302" s="1142" t="s">
        <v>2104</v>
      </c>
      <c r="C302" s="1143" t="s">
        <v>64</v>
      </c>
      <c r="D302" s="1144">
        <v>4.5</v>
      </c>
      <c r="E302" s="653"/>
      <c r="F302" s="654"/>
      <c r="G302" s="23"/>
      <c r="H302" s="23"/>
      <c r="I302" s="23"/>
      <c r="J302" s="23"/>
      <c r="K302" s="23"/>
    </row>
    <row r="303" spans="1:11" ht="12.75" hidden="1" customHeight="1" outlineLevel="1" x14ac:dyDescent="0.25">
      <c r="A303" s="1137" t="s">
        <v>3151</v>
      </c>
      <c r="B303" s="1138" t="s">
        <v>1821</v>
      </c>
      <c r="C303" s="1139"/>
      <c r="D303" s="1140"/>
      <c r="E303" s="653"/>
      <c r="F303" s="654"/>
      <c r="G303" s="23"/>
      <c r="H303" s="23"/>
      <c r="I303" s="23"/>
      <c r="J303" s="23"/>
      <c r="K303" s="23"/>
    </row>
    <row r="304" spans="1:11" ht="12.75" hidden="1" customHeight="1" outlineLevel="1" x14ac:dyDescent="0.25">
      <c r="A304" s="1145" t="s">
        <v>3152</v>
      </c>
      <c r="B304" s="1146" t="s">
        <v>2099</v>
      </c>
      <c r="C304" s="1147" t="s">
        <v>64</v>
      </c>
      <c r="D304" s="1148">
        <v>7.84</v>
      </c>
      <c r="E304" s="653"/>
      <c r="F304" s="654"/>
      <c r="G304" s="23"/>
      <c r="H304" s="23"/>
      <c r="I304" s="23"/>
      <c r="J304" s="23"/>
      <c r="K304" s="23"/>
    </row>
    <row r="305" spans="1:11" ht="12.75" hidden="1" customHeight="1" outlineLevel="1" x14ac:dyDescent="0.25">
      <c r="A305" s="1141" t="s">
        <v>3905</v>
      </c>
      <c r="B305" s="1142" t="s">
        <v>730</v>
      </c>
      <c r="C305" s="1143" t="s">
        <v>88</v>
      </c>
      <c r="D305" s="1144">
        <v>6.66</v>
      </c>
      <c r="E305" s="653"/>
      <c r="F305" s="654"/>
      <c r="G305" s="23"/>
      <c r="H305" s="23"/>
      <c r="I305" s="23"/>
      <c r="J305" s="23"/>
      <c r="K305" s="23"/>
    </row>
    <row r="306" spans="1:11" ht="12.75" customHeight="1" collapsed="1" x14ac:dyDescent="0.25">
      <c r="A306" s="1133" t="s">
        <v>1875</v>
      </c>
      <c r="B306" s="1134" t="s">
        <v>1928</v>
      </c>
      <c r="C306" s="1135"/>
      <c r="D306" s="1136">
        <f>SUM(D307:D477)</f>
        <v>5102.5300000000025</v>
      </c>
      <c r="E306" s="653">
        <f>Ger_Executivo!L108+Ger_Executivo!L110+Ger_Executivo!L112+Ger_Executivo!L114+Ger_Executivo!L115+Ger_Executivo!L118</f>
        <v>5102.53</v>
      </c>
      <c r="F306" s="654" t="str">
        <f>IF(D306=E306,"OK","FALSO")</f>
        <v>OK</v>
      </c>
      <c r="G306" s="23"/>
      <c r="H306" s="23"/>
      <c r="I306" s="23"/>
      <c r="J306" s="23"/>
      <c r="K306" s="23"/>
    </row>
    <row r="307" spans="1:11" ht="12.75" hidden="1" customHeight="1" outlineLevel="1" x14ac:dyDescent="0.25">
      <c r="A307" s="1137" t="s">
        <v>1824</v>
      </c>
      <c r="B307" s="1138" t="s">
        <v>1774</v>
      </c>
      <c r="C307" s="1139"/>
      <c r="D307" s="1140"/>
      <c r="E307" s="653"/>
      <c r="F307" s="654"/>
      <c r="G307" s="23"/>
      <c r="H307" s="23"/>
      <c r="I307" s="23"/>
      <c r="J307" s="23"/>
      <c r="K307" s="23"/>
    </row>
    <row r="308" spans="1:11" ht="12.75" hidden="1" customHeight="1" outlineLevel="1" x14ac:dyDescent="0.25">
      <c r="A308" s="1145" t="s">
        <v>3103</v>
      </c>
      <c r="B308" s="1146" t="s">
        <v>5598</v>
      </c>
      <c r="C308" s="1147" t="s">
        <v>108</v>
      </c>
      <c r="D308" s="1148">
        <v>62.04</v>
      </c>
      <c r="E308" s="653"/>
      <c r="F308" s="654"/>
      <c r="G308" s="23"/>
      <c r="H308" s="23"/>
      <c r="I308" s="23"/>
      <c r="J308" s="23"/>
      <c r="K308" s="23"/>
    </row>
    <row r="309" spans="1:11" ht="12.75" hidden="1" customHeight="1" outlineLevel="1" x14ac:dyDescent="0.25">
      <c r="A309" s="1141" t="s">
        <v>3104</v>
      </c>
      <c r="B309" s="1142" t="s">
        <v>38</v>
      </c>
      <c r="C309" s="1143" t="s">
        <v>108</v>
      </c>
      <c r="D309" s="1144">
        <v>298.02999999999997</v>
      </c>
      <c r="E309" s="653"/>
      <c r="F309" s="654"/>
      <c r="G309" s="23"/>
      <c r="H309" s="23"/>
      <c r="I309" s="23"/>
      <c r="J309" s="23"/>
      <c r="K309" s="23"/>
    </row>
    <row r="310" spans="1:11" ht="12.75" hidden="1" customHeight="1" outlineLevel="1" x14ac:dyDescent="0.25">
      <c r="A310" s="1145" t="s">
        <v>3846</v>
      </c>
      <c r="B310" s="1146" t="s">
        <v>5599</v>
      </c>
      <c r="C310" s="1147" t="s">
        <v>108</v>
      </c>
      <c r="D310" s="1148">
        <v>46.87</v>
      </c>
      <c r="E310" s="653"/>
      <c r="F310" s="654"/>
      <c r="G310" s="23"/>
      <c r="H310" s="23"/>
      <c r="I310" s="23"/>
      <c r="J310" s="23"/>
      <c r="K310" s="23"/>
    </row>
    <row r="311" spans="1:11" ht="12.75" hidden="1" customHeight="1" outlineLevel="1" x14ac:dyDescent="0.25">
      <c r="A311" s="1137" t="s">
        <v>1825</v>
      </c>
      <c r="B311" s="1138" t="s">
        <v>1776</v>
      </c>
      <c r="C311" s="1139"/>
      <c r="D311" s="1140"/>
      <c r="E311" s="653"/>
      <c r="F311" s="654"/>
      <c r="G311" s="1146" t="s">
        <v>5598</v>
      </c>
      <c r="H311" s="23">
        <f t="shared" ref="H311:H328" si="0">SUMIF($B$1:$B$2580,G311,$D$1:$D$2580)</f>
        <v>62.04</v>
      </c>
      <c r="I311" s="658"/>
      <c r="J311" s="23"/>
      <c r="K311" s="23"/>
    </row>
    <row r="312" spans="1:11" ht="12.75" hidden="1" customHeight="1" outlineLevel="1" x14ac:dyDescent="0.25">
      <c r="A312" s="1141" t="s">
        <v>3105</v>
      </c>
      <c r="B312" s="1142" t="s">
        <v>38</v>
      </c>
      <c r="C312" s="1143" t="s">
        <v>108</v>
      </c>
      <c r="D312" s="1144">
        <v>297.93</v>
      </c>
      <c r="E312" s="653"/>
      <c r="F312" s="654"/>
      <c r="G312" s="1142" t="s">
        <v>38</v>
      </c>
      <c r="H312" s="23">
        <f t="shared" si="0"/>
        <v>893.97</v>
      </c>
      <c r="I312" s="23"/>
      <c r="J312" s="23"/>
      <c r="K312" s="23"/>
    </row>
    <row r="313" spans="1:11" ht="12.75" hidden="1" customHeight="1" outlineLevel="1" x14ac:dyDescent="0.25">
      <c r="A313" s="1137" t="s">
        <v>1826</v>
      </c>
      <c r="B313" s="1138" t="s">
        <v>1778</v>
      </c>
      <c r="C313" s="1139"/>
      <c r="D313" s="1140"/>
      <c r="E313" s="653"/>
      <c r="F313" s="654"/>
      <c r="G313" s="1146" t="s">
        <v>5599</v>
      </c>
      <c r="H313" s="23">
        <f t="shared" si="0"/>
        <v>46.87</v>
      </c>
      <c r="I313" s="23"/>
      <c r="J313" s="23"/>
      <c r="K313" s="23"/>
    </row>
    <row r="314" spans="1:11" ht="12.75" hidden="1" customHeight="1" outlineLevel="1" x14ac:dyDescent="0.25">
      <c r="A314" s="1145" t="s">
        <v>3107</v>
      </c>
      <c r="B314" s="1146" t="s">
        <v>38</v>
      </c>
      <c r="C314" s="1147" t="s">
        <v>108</v>
      </c>
      <c r="D314" s="1148">
        <v>298.01</v>
      </c>
      <c r="E314" s="653"/>
      <c r="F314" s="654"/>
      <c r="G314" s="1142" t="s">
        <v>5600</v>
      </c>
      <c r="H314" s="23">
        <f t="shared" si="0"/>
        <v>51.66</v>
      </c>
      <c r="I314" s="658"/>
      <c r="J314" s="23"/>
      <c r="K314" s="23"/>
    </row>
    <row r="315" spans="1:11" ht="12.75" hidden="1" customHeight="1" outlineLevel="1" x14ac:dyDescent="0.25">
      <c r="A315" s="1137" t="s">
        <v>1827</v>
      </c>
      <c r="B315" s="1138" t="s">
        <v>1780</v>
      </c>
      <c r="C315" s="1139"/>
      <c r="D315" s="1140"/>
      <c r="E315" s="653"/>
      <c r="F315" s="654"/>
      <c r="G315" s="1158" t="s">
        <v>5601</v>
      </c>
      <c r="H315" s="23">
        <f t="shared" si="0"/>
        <v>37.380000000000003</v>
      </c>
      <c r="I315" s="23"/>
      <c r="J315" s="23"/>
      <c r="K315" s="23"/>
    </row>
    <row r="316" spans="1:11" ht="12.75" hidden="1" customHeight="1" outlineLevel="1" x14ac:dyDescent="0.25">
      <c r="A316" s="1141" t="s">
        <v>3109</v>
      </c>
      <c r="B316" s="1142" t="s">
        <v>5600</v>
      </c>
      <c r="C316" s="1143" t="s">
        <v>108</v>
      </c>
      <c r="D316" s="1144">
        <v>51.66</v>
      </c>
      <c r="E316" s="653"/>
      <c r="F316" s="654"/>
      <c r="G316" s="1142" t="s">
        <v>5602</v>
      </c>
      <c r="H316" s="23">
        <f t="shared" si="0"/>
        <v>65.47999999999999</v>
      </c>
      <c r="I316" s="658"/>
      <c r="J316" s="23"/>
      <c r="K316" s="23"/>
    </row>
    <row r="317" spans="1:11" ht="12.75" hidden="1" customHeight="1" outlineLevel="1" x14ac:dyDescent="0.25">
      <c r="A317" s="1145" t="s">
        <v>3110</v>
      </c>
      <c r="B317" s="1146" t="s">
        <v>5601</v>
      </c>
      <c r="C317" s="1147" t="s">
        <v>108</v>
      </c>
      <c r="D317" s="1148">
        <v>37.380000000000003</v>
      </c>
      <c r="E317" s="653"/>
      <c r="F317" s="654"/>
      <c r="G317" s="1146" t="s">
        <v>5603</v>
      </c>
      <c r="H317" s="23">
        <f t="shared" si="0"/>
        <v>209.01000000000002</v>
      </c>
      <c r="I317" s="23"/>
      <c r="J317" s="23"/>
      <c r="K317" s="23"/>
    </row>
    <row r="318" spans="1:11" ht="12.75" hidden="1" customHeight="1" outlineLevel="1" x14ac:dyDescent="0.25">
      <c r="A318" s="1141" t="s">
        <v>3849</v>
      </c>
      <c r="B318" s="1142" t="s">
        <v>5602</v>
      </c>
      <c r="C318" s="1143" t="s">
        <v>108</v>
      </c>
      <c r="D318" s="1144">
        <v>8.01</v>
      </c>
      <c r="E318" s="653"/>
      <c r="F318" s="654"/>
      <c r="G318" s="1159" t="s">
        <v>5604</v>
      </c>
      <c r="H318" s="23">
        <f t="shared" si="0"/>
        <v>572.92999999999995</v>
      </c>
      <c r="I318" s="658"/>
      <c r="J318" s="23"/>
      <c r="K318" s="23"/>
    </row>
    <row r="319" spans="1:11" ht="12.75" hidden="1" customHeight="1" outlineLevel="1" x14ac:dyDescent="0.25">
      <c r="A319" s="1137" t="s">
        <v>1828</v>
      </c>
      <c r="B319" s="1138" t="s">
        <v>1782</v>
      </c>
      <c r="C319" s="1139"/>
      <c r="D319" s="1140"/>
      <c r="E319" s="653"/>
      <c r="F319" s="654"/>
      <c r="G319" s="1146" t="s">
        <v>5605</v>
      </c>
      <c r="H319" s="23">
        <f t="shared" si="0"/>
        <v>606.5100000000001</v>
      </c>
      <c r="I319" s="23"/>
      <c r="J319" s="23"/>
      <c r="K319" s="23"/>
    </row>
    <row r="320" spans="1:11" ht="12.75" hidden="1" customHeight="1" outlineLevel="1" x14ac:dyDescent="0.25">
      <c r="A320" s="1145" t="s">
        <v>3111</v>
      </c>
      <c r="B320" s="1146" t="s">
        <v>5603</v>
      </c>
      <c r="C320" s="1147" t="s">
        <v>108</v>
      </c>
      <c r="D320" s="1148">
        <v>11.79</v>
      </c>
      <c r="E320" s="653"/>
      <c r="F320" s="654"/>
      <c r="G320" s="1142" t="s">
        <v>5606</v>
      </c>
      <c r="H320" s="23">
        <f t="shared" si="0"/>
        <v>730.07000000000016</v>
      </c>
      <c r="I320" s="658"/>
      <c r="J320" s="23"/>
      <c r="K320" s="23"/>
    </row>
    <row r="321" spans="1:11" ht="12.75" hidden="1" customHeight="1" outlineLevel="1" x14ac:dyDescent="0.25">
      <c r="A321" s="1141" t="s">
        <v>3112</v>
      </c>
      <c r="B321" s="1142" t="s">
        <v>5604</v>
      </c>
      <c r="C321" s="1143" t="s">
        <v>108</v>
      </c>
      <c r="D321" s="1144">
        <v>16.25</v>
      </c>
      <c r="E321" s="653"/>
      <c r="F321" s="654"/>
      <c r="G321" s="1146" t="s">
        <v>5607</v>
      </c>
      <c r="H321" s="23">
        <f t="shared" si="0"/>
        <v>308.42999999999995</v>
      </c>
      <c r="I321" s="658"/>
      <c r="J321" s="23"/>
      <c r="K321" s="23"/>
    </row>
    <row r="322" spans="1:11" ht="12.75" hidden="1" customHeight="1" outlineLevel="1" x14ac:dyDescent="0.25">
      <c r="A322" s="1145" t="s">
        <v>3851</v>
      </c>
      <c r="B322" s="1146" t="s">
        <v>5605</v>
      </c>
      <c r="C322" s="1147" t="s">
        <v>108</v>
      </c>
      <c r="D322" s="1148">
        <v>38.15</v>
      </c>
      <c r="E322" s="653"/>
      <c r="F322" s="654"/>
      <c r="G322" s="1142" t="s">
        <v>4715</v>
      </c>
      <c r="H322" s="23">
        <f t="shared" si="0"/>
        <v>423.98000000000008</v>
      </c>
      <c r="I322" s="23"/>
      <c r="J322" s="23"/>
      <c r="K322" s="23"/>
    </row>
    <row r="323" spans="1:11" ht="12.75" hidden="1" customHeight="1" outlineLevel="1" x14ac:dyDescent="0.25">
      <c r="A323" s="1141" t="s">
        <v>3852</v>
      </c>
      <c r="B323" s="1142" t="s">
        <v>5606</v>
      </c>
      <c r="C323" s="1143" t="s">
        <v>108</v>
      </c>
      <c r="D323" s="1144">
        <v>36.380000000000003</v>
      </c>
      <c r="E323" s="653"/>
      <c r="F323" s="654"/>
      <c r="G323" s="1142" t="s">
        <v>5611</v>
      </c>
      <c r="H323" s="23">
        <f t="shared" si="0"/>
        <v>543.59999999999991</v>
      </c>
      <c r="I323" s="658"/>
      <c r="J323" s="23"/>
      <c r="K323" s="23"/>
    </row>
    <row r="324" spans="1:11" ht="12.75" hidden="1" customHeight="1" outlineLevel="1" x14ac:dyDescent="0.25">
      <c r="A324" s="1145" t="s">
        <v>3853</v>
      </c>
      <c r="B324" s="1146" t="s">
        <v>5607</v>
      </c>
      <c r="C324" s="1147" t="s">
        <v>108</v>
      </c>
      <c r="D324" s="1148">
        <v>19.32</v>
      </c>
      <c r="E324" s="653"/>
      <c r="F324" s="654"/>
      <c r="G324" s="1146" t="s">
        <v>5613</v>
      </c>
      <c r="H324" s="23">
        <f t="shared" si="0"/>
        <v>29.97</v>
      </c>
      <c r="I324" s="23"/>
      <c r="J324" s="23"/>
      <c r="K324" s="23"/>
    </row>
    <row r="325" spans="1:11" ht="12.75" hidden="1" customHeight="1" outlineLevel="1" x14ac:dyDescent="0.25">
      <c r="A325" s="1141" t="s">
        <v>5608</v>
      </c>
      <c r="B325" s="1142" t="s">
        <v>4715</v>
      </c>
      <c r="C325" s="1143" t="s">
        <v>108</v>
      </c>
      <c r="D325" s="1144">
        <v>24.65</v>
      </c>
      <c r="E325" s="653"/>
      <c r="F325" s="654"/>
      <c r="G325" s="1146" t="s">
        <v>5659</v>
      </c>
      <c r="H325" s="23">
        <f t="shared" si="0"/>
        <v>50.31</v>
      </c>
      <c r="I325" s="658"/>
      <c r="J325" s="23"/>
      <c r="K325" s="23"/>
    </row>
    <row r="326" spans="1:11" ht="12.75" hidden="1" customHeight="1" outlineLevel="1" x14ac:dyDescent="0.25">
      <c r="A326" s="1145" t="s">
        <v>5609</v>
      </c>
      <c r="B326" s="1146" t="s">
        <v>5602</v>
      </c>
      <c r="C326" s="1147" t="s">
        <v>108</v>
      </c>
      <c r="D326" s="1148">
        <v>5.87</v>
      </c>
      <c r="E326" s="653"/>
      <c r="F326" s="654"/>
      <c r="G326" s="1142" t="s">
        <v>5660</v>
      </c>
      <c r="H326" s="23">
        <f t="shared" si="0"/>
        <v>325.36</v>
      </c>
      <c r="I326" s="23"/>
      <c r="J326" s="23"/>
      <c r="K326" s="23"/>
    </row>
    <row r="327" spans="1:11" ht="12.75" hidden="1" customHeight="1" outlineLevel="1" x14ac:dyDescent="0.25">
      <c r="A327" s="1141" t="s">
        <v>5610</v>
      </c>
      <c r="B327" s="1142" t="s">
        <v>5611</v>
      </c>
      <c r="C327" s="1143" t="s">
        <v>108</v>
      </c>
      <c r="D327" s="1144">
        <v>46.34</v>
      </c>
      <c r="E327" s="653"/>
      <c r="F327" s="654"/>
      <c r="G327" s="1158" t="s">
        <v>5661</v>
      </c>
      <c r="H327" s="23">
        <f t="shared" si="0"/>
        <v>106.06</v>
      </c>
      <c r="I327" s="658"/>
      <c r="J327" s="23"/>
      <c r="K327" s="23"/>
    </row>
    <row r="328" spans="1:11" ht="12.75" hidden="1" customHeight="1" outlineLevel="1" x14ac:dyDescent="0.25">
      <c r="A328" s="1145" t="s">
        <v>5612</v>
      </c>
      <c r="B328" s="1146" t="s">
        <v>5613</v>
      </c>
      <c r="C328" s="1147" t="s">
        <v>108</v>
      </c>
      <c r="D328" s="1148">
        <v>29.97</v>
      </c>
      <c r="E328" s="653"/>
      <c r="F328" s="654"/>
      <c r="G328" s="1142" t="s">
        <v>5662</v>
      </c>
      <c r="H328" s="23">
        <f t="shared" si="0"/>
        <v>38.9</v>
      </c>
      <c r="I328" s="23"/>
      <c r="J328" s="23"/>
      <c r="K328" s="23"/>
    </row>
    <row r="329" spans="1:11" ht="12.75" hidden="1" customHeight="1" outlineLevel="1" x14ac:dyDescent="0.25">
      <c r="A329" s="1137" t="s">
        <v>1829</v>
      </c>
      <c r="B329" s="1138" t="s">
        <v>1784</v>
      </c>
      <c r="C329" s="1139"/>
      <c r="D329" s="1140"/>
      <c r="E329" s="653"/>
      <c r="F329" s="654"/>
      <c r="G329" s="23"/>
      <c r="H329" s="23"/>
      <c r="I329" s="658"/>
      <c r="J329" s="23"/>
      <c r="K329" s="23"/>
    </row>
    <row r="330" spans="1:11" ht="12.75" hidden="1" customHeight="1" outlineLevel="1" x14ac:dyDescent="0.25">
      <c r="A330" s="1141" t="s">
        <v>3113</v>
      </c>
      <c r="B330" s="1142" t="s">
        <v>5603</v>
      </c>
      <c r="C330" s="1143" t="s">
        <v>108</v>
      </c>
      <c r="D330" s="1144">
        <v>12.77</v>
      </c>
      <c r="E330" s="653"/>
      <c r="F330" s="654"/>
      <c r="G330" s="23" t="s">
        <v>5663</v>
      </c>
      <c r="H330" s="23">
        <f>H314</f>
        <v>51.66</v>
      </c>
      <c r="I330" s="23"/>
      <c r="J330" s="23"/>
      <c r="K330" s="23"/>
    </row>
    <row r="331" spans="1:11" ht="12.75" hidden="1" customHeight="1" outlineLevel="1" x14ac:dyDescent="0.25">
      <c r="A331" s="1145" t="s">
        <v>3114</v>
      </c>
      <c r="B331" s="1146" t="s">
        <v>5604</v>
      </c>
      <c r="C331" s="1147" t="s">
        <v>108</v>
      </c>
      <c r="D331" s="1148">
        <v>16.940000000000001</v>
      </c>
      <c r="E331" s="653"/>
      <c r="F331" s="654"/>
      <c r="G331" s="23" t="s">
        <v>1929</v>
      </c>
      <c r="H331" s="23">
        <f>H324+H325+H326+H328</f>
        <v>444.53999999999996</v>
      </c>
      <c r="I331" s="658"/>
      <c r="J331" s="23"/>
      <c r="K331" s="23"/>
    </row>
    <row r="332" spans="1:11" ht="12.75" hidden="1" customHeight="1" outlineLevel="1" x14ac:dyDescent="0.25">
      <c r="A332" s="1141" t="s">
        <v>3854</v>
      </c>
      <c r="B332" s="1142" t="s">
        <v>5605</v>
      </c>
      <c r="C332" s="1143" t="s">
        <v>108</v>
      </c>
      <c r="D332" s="1144">
        <v>37.92</v>
      </c>
      <c r="E332" s="653"/>
      <c r="F332" s="654"/>
      <c r="G332" s="23" t="s">
        <v>1930</v>
      </c>
      <c r="H332" s="23">
        <f>H327+H323+H321+H320+H319+H318+H317+H315+H313+H312+H311</f>
        <v>4116.87</v>
      </c>
      <c r="I332" s="23"/>
      <c r="J332" s="23"/>
      <c r="K332" s="23"/>
    </row>
    <row r="333" spans="1:11" ht="12.75" hidden="1" customHeight="1" outlineLevel="1" x14ac:dyDescent="0.25">
      <c r="A333" s="1145" t="s">
        <v>3855</v>
      </c>
      <c r="B333" s="1146" t="s">
        <v>5606</v>
      </c>
      <c r="C333" s="1147" t="s">
        <v>108</v>
      </c>
      <c r="D333" s="1148">
        <v>46.11</v>
      </c>
      <c r="E333" s="653"/>
      <c r="F333" s="654"/>
      <c r="G333" s="23" t="s">
        <v>5664</v>
      </c>
      <c r="H333" s="23">
        <f>H322+H316</f>
        <v>489.46000000000004</v>
      </c>
      <c r="I333" s="658"/>
      <c r="J333" s="23"/>
      <c r="K333" s="23"/>
    </row>
    <row r="334" spans="1:11" ht="12.75" hidden="1" customHeight="1" outlineLevel="1" x14ac:dyDescent="0.25">
      <c r="A334" s="1141" t="s">
        <v>3856</v>
      </c>
      <c r="B334" s="1142" t="s">
        <v>5607</v>
      </c>
      <c r="C334" s="1143" t="s">
        <v>108</v>
      </c>
      <c r="D334" s="1144">
        <v>18.04</v>
      </c>
      <c r="E334" s="653"/>
      <c r="F334" s="654"/>
      <c r="G334" s="23"/>
      <c r="H334" s="23"/>
      <c r="I334" s="658"/>
      <c r="J334" s="23"/>
      <c r="K334" s="23"/>
    </row>
    <row r="335" spans="1:11" ht="12.75" hidden="1" customHeight="1" outlineLevel="1" x14ac:dyDescent="0.25">
      <c r="A335" s="1145" t="s">
        <v>5614</v>
      </c>
      <c r="B335" s="1146" t="s">
        <v>4715</v>
      </c>
      <c r="C335" s="1147" t="s">
        <v>108</v>
      </c>
      <c r="D335" s="1148">
        <v>26.54</v>
      </c>
      <c r="E335" s="653"/>
      <c r="F335" s="654"/>
      <c r="G335" s="23"/>
      <c r="H335" s="23"/>
      <c r="I335" s="658"/>
      <c r="J335" s="23"/>
      <c r="K335" s="23"/>
    </row>
    <row r="336" spans="1:11" ht="12.75" hidden="1" customHeight="1" outlineLevel="1" x14ac:dyDescent="0.25">
      <c r="A336" s="1141" t="s">
        <v>5615</v>
      </c>
      <c r="B336" s="1142" t="s">
        <v>5602</v>
      </c>
      <c r="C336" s="1143" t="s">
        <v>108</v>
      </c>
      <c r="D336" s="1144">
        <v>3.44</v>
      </c>
      <c r="E336" s="653"/>
      <c r="F336" s="654"/>
      <c r="G336" s="23"/>
      <c r="H336" s="23"/>
      <c r="I336" s="658"/>
      <c r="J336" s="23"/>
      <c r="K336" s="23"/>
    </row>
    <row r="337" spans="1:11" ht="12.75" hidden="1" customHeight="1" outlineLevel="1" x14ac:dyDescent="0.25">
      <c r="A337" s="1145" t="s">
        <v>5616</v>
      </c>
      <c r="B337" s="1146" t="s">
        <v>5611</v>
      </c>
      <c r="C337" s="1147" t="s">
        <v>108</v>
      </c>
      <c r="D337" s="1148">
        <v>33.15</v>
      </c>
      <c r="E337" s="653"/>
      <c r="F337" s="654"/>
      <c r="G337" s="23"/>
      <c r="H337" s="23"/>
      <c r="I337" s="23"/>
      <c r="J337" s="23"/>
      <c r="K337" s="23"/>
    </row>
    <row r="338" spans="1:11" ht="12.75" hidden="1" customHeight="1" outlineLevel="1" x14ac:dyDescent="0.25">
      <c r="A338" s="1137" t="s">
        <v>1830</v>
      </c>
      <c r="B338" s="1138" t="s">
        <v>1786</v>
      </c>
      <c r="C338" s="1139"/>
      <c r="D338" s="1140"/>
      <c r="E338" s="653"/>
      <c r="F338" s="654"/>
      <c r="G338" s="23"/>
      <c r="H338" s="23"/>
      <c r="I338" s="23"/>
      <c r="J338" s="23"/>
      <c r="K338" s="23"/>
    </row>
    <row r="339" spans="1:11" ht="12.75" hidden="1" customHeight="1" outlineLevel="1" x14ac:dyDescent="0.25">
      <c r="A339" s="1141" t="s">
        <v>3115</v>
      </c>
      <c r="B339" s="1142" t="s">
        <v>5603</v>
      </c>
      <c r="C339" s="1143" t="s">
        <v>108</v>
      </c>
      <c r="D339" s="1144">
        <v>12.77</v>
      </c>
      <c r="E339" s="653"/>
      <c r="F339" s="654"/>
      <c r="G339" s="23"/>
      <c r="H339" s="23"/>
      <c r="I339" s="23"/>
      <c r="J339" s="23"/>
      <c r="K339" s="23"/>
    </row>
    <row r="340" spans="1:11" ht="12.75" hidden="1" customHeight="1" outlineLevel="1" x14ac:dyDescent="0.25">
      <c r="A340" s="1145" t="s">
        <v>3116</v>
      </c>
      <c r="B340" s="1146" t="s">
        <v>5604</v>
      </c>
      <c r="C340" s="1147" t="s">
        <v>108</v>
      </c>
      <c r="D340" s="1148">
        <v>16.940000000000001</v>
      </c>
      <c r="E340" s="653"/>
      <c r="F340" s="654"/>
      <c r="G340" s="23"/>
      <c r="H340" s="23"/>
      <c r="I340" s="23"/>
      <c r="J340" s="23"/>
      <c r="K340" s="23"/>
    </row>
    <row r="341" spans="1:11" ht="12.75" hidden="1" customHeight="1" outlineLevel="1" x14ac:dyDescent="0.25">
      <c r="A341" s="1141" t="s">
        <v>3857</v>
      </c>
      <c r="B341" s="1142" t="s">
        <v>5605</v>
      </c>
      <c r="C341" s="1143" t="s">
        <v>108</v>
      </c>
      <c r="D341" s="1144">
        <v>37.92</v>
      </c>
      <c r="E341" s="653"/>
      <c r="F341" s="654"/>
      <c r="G341" s="23"/>
      <c r="H341" s="23"/>
      <c r="I341" s="23"/>
      <c r="J341" s="23"/>
      <c r="K341" s="23"/>
    </row>
    <row r="342" spans="1:11" ht="12.75" hidden="1" customHeight="1" outlineLevel="1" x14ac:dyDescent="0.25">
      <c r="A342" s="1145" t="s">
        <v>3858</v>
      </c>
      <c r="B342" s="1146" t="s">
        <v>5606</v>
      </c>
      <c r="C342" s="1147" t="s">
        <v>108</v>
      </c>
      <c r="D342" s="1148">
        <v>46.11</v>
      </c>
      <c r="E342" s="653"/>
      <c r="F342" s="654"/>
      <c r="G342" s="23"/>
      <c r="H342" s="23"/>
      <c r="I342" s="23"/>
      <c r="J342" s="23"/>
      <c r="K342" s="23"/>
    </row>
    <row r="343" spans="1:11" ht="12.75" hidden="1" customHeight="1" outlineLevel="1" x14ac:dyDescent="0.25">
      <c r="A343" s="1141" t="s">
        <v>3859</v>
      </c>
      <c r="B343" s="1142" t="s">
        <v>5607</v>
      </c>
      <c r="C343" s="1143" t="s">
        <v>108</v>
      </c>
      <c r="D343" s="1144">
        <v>18.04</v>
      </c>
      <c r="E343" s="653"/>
      <c r="F343" s="654"/>
      <c r="G343" s="23"/>
      <c r="H343" s="23"/>
      <c r="I343" s="23"/>
      <c r="J343" s="23"/>
      <c r="K343" s="23"/>
    </row>
    <row r="344" spans="1:11" ht="12.75" hidden="1" customHeight="1" outlineLevel="1" x14ac:dyDescent="0.25">
      <c r="A344" s="1145" t="s">
        <v>5617</v>
      </c>
      <c r="B344" s="1146" t="s">
        <v>4715</v>
      </c>
      <c r="C344" s="1147" t="s">
        <v>108</v>
      </c>
      <c r="D344" s="1148">
        <v>26.54</v>
      </c>
      <c r="E344" s="653"/>
      <c r="F344" s="654"/>
      <c r="G344" s="23"/>
      <c r="H344" s="23"/>
      <c r="I344" s="23"/>
      <c r="J344" s="23"/>
      <c r="K344" s="23"/>
    </row>
    <row r="345" spans="1:11" ht="12.75" hidden="1" customHeight="1" outlineLevel="1" x14ac:dyDescent="0.25">
      <c r="A345" s="1141" t="s">
        <v>5618</v>
      </c>
      <c r="B345" s="1142" t="s">
        <v>5602</v>
      </c>
      <c r="C345" s="1143" t="s">
        <v>108</v>
      </c>
      <c r="D345" s="1144">
        <v>3.44</v>
      </c>
      <c r="E345" s="653"/>
      <c r="F345" s="654"/>
      <c r="G345" s="23"/>
      <c r="H345" s="23"/>
      <c r="I345" s="23"/>
      <c r="J345" s="23"/>
      <c r="K345" s="23"/>
    </row>
    <row r="346" spans="1:11" ht="12.75" hidden="1" customHeight="1" outlineLevel="1" x14ac:dyDescent="0.25">
      <c r="A346" s="1145" t="s">
        <v>5619</v>
      </c>
      <c r="B346" s="1146" t="s">
        <v>5611</v>
      </c>
      <c r="C346" s="1147" t="s">
        <v>108</v>
      </c>
      <c r="D346" s="1148">
        <v>33.15</v>
      </c>
      <c r="E346" s="653"/>
      <c r="F346" s="654"/>
      <c r="I346" s="23"/>
      <c r="J346" s="23"/>
      <c r="K346" s="23"/>
    </row>
    <row r="347" spans="1:11" ht="12.75" hidden="1" customHeight="1" outlineLevel="1" x14ac:dyDescent="0.25">
      <c r="A347" s="1137" t="s">
        <v>1831</v>
      </c>
      <c r="B347" s="1138" t="s">
        <v>1788</v>
      </c>
      <c r="C347" s="1139"/>
      <c r="D347" s="1140"/>
      <c r="E347" s="653"/>
      <c r="F347" s="654"/>
      <c r="I347" s="23"/>
      <c r="J347" s="23"/>
      <c r="K347" s="23"/>
    </row>
    <row r="348" spans="1:11" ht="12.75" hidden="1" customHeight="1" outlineLevel="1" x14ac:dyDescent="0.25">
      <c r="A348" s="1141" t="s">
        <v>3117</v>
      </c>
      <c r="B348" s="1142" t="s">
        <v>5603</v>
      </c>
      <c r="C348" s="1143" t="s">
        <v>108</v>
      </c>
      <c r="D348" s="1144">
        <v>12.77</v>
      </c>
      <c r="E348" s="653"/>
      <c r="F348" s="654"/>
      <c r="I348" s="23"/>
      <c r="J348" s="23"/>
      <c r="K348" s="23"/>
    </row>
    <row r="349" spans="1:11" ht="12.75" hidden="1" customHeight="1" outlineLevel="1" x14ac:dyDescent="0.25">
      <c r="A349" s="1145" t="s">
        <v>3118</v>
      </c>
      <c r="B349" s="1146" t="s">
        <v>5604</v>
      </c>
      <c r="C349" s="1147" t="s">
        <v>108</v>
      </c>
      <c r="D349" s="1148">
        <v>16.940000000000001</v>
      </c>
      <c r="E349" s="653"/>
      <c r="F349" s="654"/>
      <c r="G349" s="23"/>
      <c r="H349" s="23"/>
      <c r="I349" s="23"/>
      <c r="J349" s="23"/>
      <c r="K349" s="23"/>
    </row>
    <row r="350" spans="1:11" ht="12.75" hidden="1" customHeight="1" outlineLevel="1" x14ac:dyDescent="0.25">
      <c r="A350" s="1141" t="s">
        <v>3860</v>
      </c>
      <c r="B350" s="1142" t="s">
        <v>5605</v>
      </c>
      <c r="C350" s="1143" t="s">
        <v>108</v>
      </c>
      <c r="D350" s="1144">
        <v>37.92</v>
      </c>
      <c r="E350" s="653"/>
      <c r="F350" s="654"/>
      <c r="G350" s="23"/>
      <c r="H350" s="23"/>
      <c r="I350" s="23"/>
      <c r="J350" s="23"/>
      <c r="K350" s="23"/>
    </row>
    <row r="351" spans="1:11" ht="12.75" hidden="1" customHeight="1" outlineLevel="1" x14ac:dyDescent="0.25">
      <c r="A351" s="1145" t="s">
        <v>3861</v>
      </c>
      <c r="B351" s="1146" t="s">
        <v>5606</v>
      </c>
      <c r="C351" s="1147" t="s">
        <v>108</v>
      </c>
      <c r="D351" s="1148">
        <v>46.11</v>
      </c>
      <c r="E351" s="653"/>
      <c r="F351" s="654"/>
      <c r="G351" s="23"/>
      <c r="H351" s="23"/>
      <c r="I351" s="23"/>
      <c r="J351" s="23"/>
      <c r="K351" s="23"/>
    </row>
    <row r="352" spans="1:11" ht="12.75" hidden="1" customHeight="1" outlineLevel="1" x14ac:dyDescent="0.25">
      <c r="A352" s="1141" t="s">
        <v>3862</v>
      </c>
      <c r="B352" s="1142" t="s">
        <v>5607</v>
      </c>
      <c r="C352" s="1143" t="s">
        <v>108</v>
      </c>
      <c r="D352" s="1144">
        <v>18.04</v>
      </c>
      <c r="E352" s="653"/>
      <c r="F352" s="654"/>
      <c r="G352" s="23"/>
      <c r="H352" s="23"/>
      <c r="I352" s="23"/>
      <c r="J352" s="23"/>
      <c r="K352" s="23"/>
    </row>
    <row r="353" spans="1:11" ht="12.75" hidden="1" customHeight="1" outlineLevel="1" x14ac:dyDescent="0.25">
      <c r="A353" s="1145" t="s">
        <v>5620</v>
      </c>
      <c r="B353" s="1146" t="s">
        <v>4715</v>
      </c>
      <c r="C353" s="1147" t="s">
        <v>108</v>
      </c>
      <c r="D353" s="1148">
        <v>26.54</v>
      </c>
      <c r="E353" s="653"/>
      <c r="F353" s="654"/>
      <c r="G353" s="23"/>
      <c r="H353" s="23"/>
      <c r="I353" s="23"/>
      <c r="J353" s="23"/>
      <c r="K353" s="23"/>
    </row>
    <row r="354" spans="1:11" ht="12.75" hidden="1" customHeight="1" outlineLevel="1" x14ac:dyDescent="0.25">
      <c r="A354" s="1141" t="s">
        <v>5621</v>
      </c>
      <c r="B354" s="1142" t="s">
        <v>5602</v>
      </c>
      <c r="C354" s="1143" t="s">
        <v>108</v>
      </c>
      <c r="D354" s="1144">
        <v>3.44</v>
      </c>
      <c r="E354" s="653"/>
      <c r="F354" s="654"/>
      <c r="G354" s="23"/>
      <c r="H354" s="23"/>
      <c r="I354" s="23"/>
      <c r="J354" s="23"/>
      <c r="K354" s="23"/>
    </row>
    <row r="355" spans="1:11" ht="12.75" hidden="1" customHeight="1" outlineLevel="1" x14ac:dyDescent="0.25">
      <c r="A355" s="1145" t="s">
        <v>5622</v>
      </c>
      <c r="B355" s="1146" t="s">
        <v>5611</v>
      </c>
      <c r="C355" s="1147" t="s">
        <v>108</v>
      </c>
      <c r="D355" s="1148">
        <v>33.15</v>
      </c>
      <c r="E355" s="653"/>
      <c r="F355" s="654"/>
      <c r="I355" s="23"/>
      <c r="J355" s="23"/>
      <c r="K355" s="23"/>
    </row>
    <row r="356" spans="1:11" ht="12.75" hidden="1" customHeight="1" outlineLevel="1" x14ac:dyDescent="0.25">
      <c r="A356" s="1137" t="s">
        <v>1832</v>
      </c>
      <c r="B356" s="1138" t="s">
        <v>1790</v>
      </c>
      <c r="C356" s="1139"/>
      <c r="D356" s="1140"/>
      <c r="E356" s="653"/>
      <c r="F356" s="654"/>
      <c r="I356" s="23"/>
      <c r="J356" s="23"/>
      <c r="K356" s="23"/>
    </row>
    <row r="357" spans="1:11" ht="12.75" hidden="1" customHeight="1" outlineLevel="1" x14ac:dyDescent="0.25">
      <c r="A357" s="1141" t="s">
        <v>3119</v>
      </c>
      <c r="B357" s="1142" t="s">
        <v>5603</v>
      </c>
      <c r="C357" s="1143" t="s">
        <v>108</v>
      </c>
      <c r="D357" s="1144">
        <v>12.77</v>
      </c>
      <c r="E357" s="653"/>
      <c r="F357" s="654"/>
      <c r="I357" s="23"/>
      <c r="J357" s="23"/>
      <c r="K357" s="23"/>
    </row>
    <row r="358" spans="1:11" ht="12.75" hidden="1" customHeight="1" outlineLevel="1" x14ac:dyDescent="0.25">
      <c r="A358" s="1145" t="s">
        <v>3120</v>
      </c>
      <c r="B358" s="1146" t="s">
        <v>5604</v>
      </c>
      <c r="C358" s="1147" t="s">
        <v>108</v>
      </c>
      <c r="D358" s="1148">
        <v>16.940000000000001</v>
      </c>
      <c r="E358" s="653"/>
      <c r="F358" s="654"/>
      <c r="G358" s="23"/>
      <c r="H358" s="23"/>
      <c r="I358" s="23"/>
      <c r="J358" s="23"/>
      <c r="K358" s="23"/>
    </row>
    <row r="359" spans="1:11" ht="12.75" hidden="1" customHeight="1" outlineLevel="1" x14ac:dyDescent="0.25">
      <c r="A359" s="1141" t="s">
        <v>3863</v>
      </c>
      <c r="B359" s="1142" t="s">
        <v>5605</v>
      </c>
      <c r="C359" s="1143" t="s">
        <v>108</v>
      </c>
      <c r="D359" s="1144">
        <v>37.92</v>
      </c>
      <c r="E359" s="653"/>
      <c r="F359" s="654"/>
      <c r="G359" s="23"/>
      <c r="H359" s="23"/>
      <c r="I359" s="23"/>
      <c r="J359" s="23"/>
      <c r="K359" s="23"/>
    </row>
    <row r="360" spans="1:11" ht="12.75" hidden="1" customHeight="1" outlineLevel="1" x14ac:dyDescent="0.25">
      <c r="A360" s="1145" t="s">
        <v>3864</v>
      </c>
      <c r="B360" s="1146" t="s">
        <v>5606</v>
      </c>
      <c r="C360" s="1147" t="s">
        <v>108</v>
      </c>
      <c r="D360" s="1148">
        <v>46.11</v>
      </c>
      <c r="E360" s="653"/>
      <c r="F360" s="654"/>
      <c r="G360" s="23"/>
      <c r="H360" s="23"/>
      <c r="I360" s="23"/>
      <c r="J360" s="23"/>
      <c r="K360" s="23"/>
    </row>
    <row r="361" spans="1:11" ht="12.75" hidden="1" customHeight="1" outlineLevel="1" x14ac:dyDescent="0.25">
      <c r="A361" s="1141" t="s">
        <v>3865</v>
      </c>
      <c r="B361" s="1142" t="s">
        <v>5607</v>
      </c>
      <c r="C361" s="1143" t="s">
        <v>108</v>
      </c>
      <c r="D361" s="1144">
        <v>18.04</v>
      </c>
      <c r="E361" s="653"/>
      <c r="F361" s="654"/>
      <c r="G361" s="23"/>
      <c r="H361" s="23"/>
      <c r="I361" s="23"/>
      <c r="J361" s="23"/>
      <c r="K361" s="23"/>
    </row>
    <row r="362" spans="1:11" ht="12.75" hidden="1" customHeight="1" outlineLevel="1" x14ac:dyDescent="0.25">
      <c r="A362" s="1145" t="s">
        <v>5623</v>
      </c>
      <c r="B362" s="1146" t="s">
        <v>4715</v>
      </c>
      <c r="C362" s="1147" t="s">
        <v>108</v>
      </c>
      <c r="D362" s="1148">
        <v>26.54</v>
      </c>
      <c r="E362" s="653"/>
      <c r="F362" s="654"/>
      <c r="G362" s="23"/>
      <c r="H362" s="23"/>
      <c r="I362" s="23"/>
      <c r="J362" s="23"/>
      <c r="K362" s="23"/>
    </row>
    <row r="363" spans="1:11" ht="12.75" hidden="1" customHeight="1" outlineLevel="1" x14ac:dyDescent="0.25">
      <c r="A363" s="1141" t="s">
        <v>5624</v>
      </c>
      <c r="B363" s="1142" t="s">
        <v>5602</v>
      </c>
      <c r="C363" s="1143" t="s">
        <v>108</v>
      </c>
      <c r="D363" s="1144">
        <v>3.44</v>
      </c>
      <c r="E363" s="653"/>
      <c r="F363" s="654"/>
      <c r="G363" s="23"/>
      <c r="H363" s="23"/>
      <c r="I363" s="23"/>
      <c r="J363" s="23"/>
      <c r="K363" s="23"/>
    </row>
    <row r="364" spans="1:11" ht="12.75" hidden="1" customHeight="1" outlineLevel="1" x14ac:dyDescent="0.25">
      <c r="A364" s="1145" t="s">
        <v>5625</v>
      </c>
      <c r="B364" s="1146" t="s">
        <v>5611</v>
      </c>
      <c r="C364" s="1147" t="s">
        <v>108</v>
      </c>
      <c r="D364" s="1148">
        <v>33.15</v>
      </c>
      <c r="E364" s="653"/>
      <c r="F364" s="654"/>
      <c r="G364" s="23"/>
      <c r="H364" s="23"/>
      <c r="I364" s="23"/>
      <c r="J364" s="23"/>
      <c r="K364" s="23"/>
    </row>
    <row r="365" spans="1:11" ht="12.75" hidden="1" customHeight="1" outlineLevel="1" x14ac:dyDescent="0.25">
      <c r="A365" s="1137" t="s">
        <v>1833</v>
      </c>
      <c r="B365" s="1138" t="s">
        <v>1792</v>
      </c>
      <c r="C365" s="1139"/>
      <c r="D365" s="1140"/>
      <c r="E365" s="653"/>
      <c r="F365" s="654"/>
      <c r="G365" s="23"/>
      <c r="H365" s="23"/>
      <c r="I365" s="23"/>
      <c r="J365" s="23"/>
      <c r="K365" s="23"/>
    </row>
    <row r="366" spans="1:11" ht="12.75" hidden="1" customHeight="1" outlineLevel="1" x14ac:dyDescent="0.25">
      <c r="A366" s="1141" t="s">
        <v>3121</v>
      </c>
      <c r="B366" s="1142" t="s">
        <v>5603</v>
      </c>
      <c r="C366" s="1143" t="s">
        <v>108</v>
      </c>
      <c r="D366" s="1144">
        <v>12.77</v>
      </c>
      <c r="E366" s="653"/>
      <c r="F366" s="654"/>
      <c r="G366" s="23"/>
      <c r="H366" s="23"/>
      <c r="I366" s="23"/>
      <c r="J366" s="23"/>
      <c r="K366" s="23"/>
    </row>
    <row r="367" spans="1:11" ht="12.75" hidden="1" customHeight="1" outlineLevel="1" x14ac:dyDescent="0.25">
      <c r="A367" s="1145" t="s">
        <v>3122</v>
      </c>
      <c r="B367" s="1146" t="s">
        <v>5604</v>
      </c>
      <c r="C367" s="1147" t="s">
        <v>108</v>
      </c>
      <c r="D367" s="1148">
        <v>16.940000000000001</v>
      </c>
      <c r="E367" s="653"/>
      <c r="F367" s="654"/>
      <c r="G367" s="23"/>
      <c r="H367" s="23"/>
      <c r="I367" s="23"/>
      <c r="J367" s="23"/>
      <c r="K367" s="23"/>
    </row>
    <row r="368" spans="1:11" ht="12.75" hidden="1" customHeight="1" outlineLevel="1" x14ac:dyDescent="0.25">
      <c r="A368" s="1141" t="s">
        <v>3866</v>
      </c>
      <c r="B368" s="1142" t="s">
        <v>5605</v>
      </c>
      <c r="C368" s="1143" t="s">
        <v>108</v>
      </c>
      <c r="D368" s="1144">
        <v>37.92</v>
      </c>
      <c r="E368" s="653"/>
      <c r="F368" s="654"/>
      <c r="G368" s="23"/>
      <c r="H368" s="23"/>
      <c r="I368" s="23"/>
      <c r="J368" s="23"/>
      <c r="K368" s="23"/>
    </row>
    <row r="369" spans="1:11" ht="12.75" hidden="1" customHeight="1" outlineLevel="1" x14ac:dyDescent="0.25">
      <c r="A369" s="1145" t="s">
        <v>3867</v>
      </c>
      <c r="B369" s="1146" t="s">
        <v>5606</v>
      </c>
      <c r="C369" s="1147" t="s">
        <v>108</v>
      </c>
      <c r="D369" s="1148">
        <v>46.11</v>
      </c>
      <c r="E369" s="653"/>
      <c r="F369" s="654"/>
      <c r="G369" s="23"/>
      <c r="H369" s="23"/>
      <c r="I369" s="23"/>
      <c r="J369" s="23"/>
      <c r="K369" s="23"/>
    </row>
    <row r="370" spans="1:11" ht="12.75" hidden="1" customHeight="1" outlineLevel="1" x14ac:dyDescent="0.25">
      <c r="A370" s="1141" t="s">
        <v>3868</v>
      </c>
      <c r="B370" s="1142" t="s">
        <v>5607</v>
      </c>
      <c r="C370" s="1143" t="s">
        <v>108</v>
      </c>
      <c r="D370" s="1144">
        <v>18.04</v>
      </c>
      <c r="E370" s="653"/>
      <c r="F370" s="654"/>
      <c r="G370" s="23"/>
      <c r="H370" s="23"/>
      <c r="I370" s="23"/>
      <c r="J370" s="23"/>
      <c r="K370" s="23"/>
    </row>
    <row r="371" spans="1:11" ht="12.75" hidden="1" customHeight="1" outlineLevel="1" x14ac:dyDescent="0.25">
      <c r="A371" s="1145" t="s">
        <v>5626</v>
      </c>
      <c r="B371" s="1146" t="s">
        <v>4715</v>
      </c>
      <c r="C371" s="1147" t="s">
        <v>108</v>
      </c>
      <c r="D371" s="1148">
        <v>26.54</v>
      </c>
      <c r="E371" s="653"/>
      <c r="F371" s="654"/>
      <c r="G371" s="23"/>
      <c r="H371" s="23"/>
      <c r="I371" s="23"/>
      <c r="J371" s="23"/>
      <c r="K371" s="23"/>
    </row>
    <row r="372" spans="1:11" ht="12.75" hidden="1" customHeight="1" outlineLevel="1" x14ac:dyDescent="0.25">
      <c r="A372" s="1141" t="s">
        <v>5627</v>
      </c>
      <c r="B372" s="1142" t="s">
        <v>5602</v>
      </c>
      <c r="C372" s="1143" t="s">
        <v>108</v>
      </c>
      <c r="D372" s="1144">
        <v>3.44</v>
      </c>
      <c r="E372" s="653"/>
      <c r="F372" s="654"/>
      <c r="G372" s="23"/>
      <c r="H372" s="23"/>
      <c r="I372" s="23"/>
      <c r="J372" s="23"/>
      <c r="K372" s="23"/>
    </row>
    <row r="373" spans="1:11" ht="12.75" hidden="1" customHeight="1" outlineLevel="1" x14ac:dyDescent="0.25">
      <c r="A373" s="1145" t="s">
        <v>5628</v>
      </c>
      <c r="B373" s="1146" t="s">
        <v>5611</v>
      </c>
      <c r="C373" s="1147" t="s">
        <v>108</v>
      </c>
      <c r="D373" s="1148">
        <v>33.15</v>
      </c>
      <c r="E373" s="653"/>
      <c r="F373" s="654"/>
      <c r="G373" s="23"/>
      <c r="H373" s="23"/>
      <c r="I373" s="23"/>
      <c r="J373" s="23"/>
      <c r="K373" s="23"/>
    </row>
    <row r="374" spans="1:11" ht="12.75" hidden="1" customHeight="1" outlineLevel="1" x14ac:dyDescent="0.25">
      <c r="A374" s="1137" t="s">
        <v>1834</v>
      </c>
      <c r="B374" s="1138" t="s">
        <v>1794</v>
      </c>
      <c r="C374" s="1139"/>
      <c r="D374" s="1140"/>
      <c r="E374" s="653"/>
      <c r="F374" s="654"/>
      <c r="G374" s="23"/>
      <c r="H374" s="23"/>
      <c r="I374" s="23"/>
      <c r="J374" s="23"/>
      <c r="K374" s="23"/>
    </row>
    <row r="375" spans="1:11" ht="12.75" hidden="1" customHeight="1" outlineLevel="1" x14ac:dyDescent="0.25">
      <c r="A375" s="1141" t="s">
        <v>3123</v>
      </c>
      <c r="B375" s="1142" t="s">
        <v>5603</v>
      </c>
      <c r="C375" s="1143" t="s">
        <v>108</v>
      </c>
      <c r="D375" s="1144">
        <v>12.77</v>
      </c>
      <c r="E375" s="653"/>
      <c r="F375" s="654"/>
      <c r="G375" s="23"/>
      <c r="H375" s="23"/>
      <c r="I375" s="23"/>
      <c r="J375" s="23"/>
      <c r="K375" s="23"/>
    </row>
    <row r="376" spans="1:11" ht="12.75" hidden="1" customHeight="1" outlineLevel="1" x14ac:dyDescent="0.25">
      <c r="A376" s="1145" t="s">
        <v>3124</v>
      </c>
      <c r="B376" s="1146" t="s">
        <v>5604</v>
      </c>
      <c r="C376" s="1147" t="s">
        <v>108</v>
      </c>
      <c r="D376" s="1148">
        <v>16.940000000000001</v>
      </c>
      <c r="E376" s="653"/>
      <c r="F376" s="654"/>
      <c r="G376" s="23"/>
      <c r="H376" s="23"/>
      <c r="I376" s="23"/>
      <c r="J376" s="23"/>
      <c r="K376" s="23"/>
    </row>
    <row r="377" spans="1:11" ht="12.75" hidden="1" customHeight="1" outlineLevel="1" x14ac:dyDescent="0.25">
      <c r="A377" s="1141" t="s">
        <v>3869</v>
      </c>
      <c r="B377" s="1142" t="s">
        <v>5605</v>
      </c>
      <c r="C377" s="1143" t="s">
        <v>108</v>
      </c>
      <c r="D377" s="1144">
        <v>37.92</v>
      </c>
      <c r="E377" s="653"/>
      <c r="F377" s="654"/>
      <c r="G377" s="23"/>
      <c r="H377" s="23"/>
      <c r="I377" s="23"/>
      <c r="J377" s="23"/>
      <c r="K377" s="23"/>
    </row>
    <row r="378" spans="1:11" ht="12.75" hidden="1" customHeight="1" outlineLevel="1" x14ac:dyDescent="0.25">
      <c r="A378" s="1145" t="s">
        <v>3870</v>
      </c>
      <c r="B378" s="1146" t="s">
        <v>5606</v>
      </c>
      <c r="C378" s="1147" t="s">
        <v>108</v>
      </c>
      <c r="D378" s="1148">
        <v>46.11</v>
      </c>
      <c r="E378" s="653"/>
      <c r="F378" s="654"/>
      <c r="G378" s="23"/>
      <c r="H378" s="23"/>
      <c r="I378" s="23"/>
      <c r="J378" s="23"/>
      <c r="K378" s="23"/>
    </row>
    <row r="379" spans="1:11" ht="12.75" hidden="1" customHeight="1" outlineLevel="1" x14ac:dyDescent="0.25">
      <c r="A379" s="1141" t="s">
        <v>3871</v>
      </c>
      <c r="B379" s="1142" t="s">
        <v>5607</v>
      </c>
      <c r="C379" s="1143" t="s">
        <v>108</v>
      </c>
      <c r="D379" s="1144">
        <v>18.04</v>
      </c>
      <c r="E379" s="653"/>
      <c r="F379" s="654"/>
      <c r="G379" s="23"/>
      <c r="H379" s="23"/>
      <c r="I379" s="23"/>
      <c r="J379" s="23"/>
      <c r="K379" s="23"/>
    </row>
    <row r="380" spans="1:11" ht="12.75" hidden="1" customHeight="1" outlineLevel="1" x14ac:dyDescent="0.25">
      <c r="A380" s="1145" t="s">
        <v>5629</v>
      </c>
      <c r="B380" s="1146" t="s">
        <v>4715</v>
      </c>
      <c r="C380" s="1147" t="s">
        <v>108</v>
      </c>
      <c r="D380" s="1148">
        <v>26.54</v>
      </c>
      <c r="E380" s="653"/>
      <c r="F380" s="654"/>
      <c r="G380" s="23"/>
      <c r="H380" s="23"/>
      <c r="I380" s="23"/>
      <c r="J380" s="23"/>
      <c r="K380" s="23"/>
    </row>
    <row r="381" spans="1:11" ht="12.75" hidden="1" customHeight="1" outlineLevel="1" x14ac:dyDescent="0.25">
      <c r="A381" s="1141" t="s">
        <v>5630</v>
      </c>
      <c r="B381" s="1142" t="s">
        <v>5602</v>
      </c>
      <c r="C381" s="1143" t="s">
        <v>108</v>
      </c>
      <c r="D381" s="1144">
        <v>3.44</v>
      </c>
      <c r="E381" s="653"/>
      <c r="F381" s="654"/>
      <c r="G381" s="23"/>
      <c r="H381" s="23"/>
      <c r="I381" s="23"/>
      <c r="J381" s="23"/>
      <c r="K381" s="23"/>
    </row>
    <row r="382" spans="1:11" ht="12.75" hidden="1" customHeight="1" outlineLevel="1" x14ac:dyDescent="0.25">
      <c r="A382" s="1145" t="s">
        <v>5631</v>
      </c>
      <c r="B382" s="1146" t="s">
        <v>5611</v>
      </c>
      <c r="C382" s="1147" t="s">
        <v>108</v>
      </c>
      <c r="D382" s="1148">
        <v>33.15</v>
      </c>
      <c r="E382" s="653"/>
      <c r="F382" s="654"/>
      <c r="G382" s="23"/>
      <c r="H382" s="23"/>
      <c r="I382" s="23"/>
      <c r="J382" s="23"/>
      <c r="K382" s="23"/>
    </row>
    <row r="383" spans="1:11" ht="12.75" hidden="1" customHeight="1" outlineLevel="1" x14ac:dyDescent="0.25">
      <c r="A383" s="1137" t="s">
        <v>1835</v>
      </c>
      <c r="B383" s="1138" t="s">
        <v>1796</v>
      </c>
      <c r="C383" s="1139"/>
      <c r="D383" s="1140"/>
      <c r="E383" s="653"/>
      <c r="F383" s="654"/>
      <c r="G383" s="23"/>
      <c r="H383" s="23"/>
      <c r="I383" s="23"/>
      <c r="J383" s="23"/>
      <c r="K383" s="23"/>
    </row>
    <row r="384" spans="1:11" ht="12.75" hidden="1" customHeight="1" outlineLevel="1" x14ac:dyDescent="0.25">
      <c r="A384" s="1141" t="s">
        <v>3125</v>
      </c>
      <c r="B384" s="1142" t="s">
        <v>5603</v>
      </c>
      <c r="C384" s="1143" t="s">
        <v>108</v>
      </c>
      <c r="D384" s="1144">
        <v>12.77</v>
      </c>
      <c r="E384" s="653"/>
      <c r="F384" s="654"/>
      <c r="G384" s="23"/>
      <c r="H384" s="23"/>
      <c r="I384" s="23"/>
      <c r="J384" s="23"/>
      <c r="K384" s="23"/>
    </row>
    <row r="385" spans="1:11" ht="12.75" hidden="1" customHeight="1" outlineLevel="1" x14ac:dyDescent="0.25">
      <c r="A385" s="1145" t="s">
        <v>3126</v>
      </c>
      <c r="B385" s="1146" t="s">
        <v>5604</v>
      </c>
      <c r="C385" s="1147" t="s">
        <v>108</v>
      </c>
      <c r="D385" s="1148">
        <v>16.940000000000001</v>
      </c>
      <c r="E385" s="653"/>
      <c r="F385" s="654"/>
      <c r="G385" s="23"/>
      <c r="H385" s="23"/>
      <c r="I385" s="23"/>
      <c r="J385" s="23"/>
      <c r="K385" s="23"/>
    </row>
    <row r="386" spans="1:11" ht="12.75" hidden="1" customHeight="1" outlineLevel="1" x14ac:dyDescent="0.25">
      <c r="A386" s="1141" t="s">
        <v>3872</v>
      </c>
      <c r="B386" s="1142" t="s">
        <v>5605</v>
      </c>
      <c r="C386" s="1143" t="s">
        <v>108</v>
      </c>
      <c r="D386" s="1144">
        <v>37.92</v>
      </c>
      <c r="E386" s="653"/>
      <c r="F386" s="654"/>
      <c r="G386" s="23"/>
      <c r="H386" s="23"/>
      <c r="I386" s="23"/>
      <c r="J386" s="23"/>
      <c r="K386" s="23"/>
    </row>
    <row r="387" spans="1:11" ht="12.75" hidden="1" customHeight="1" outlineLevel="1" x14ac:dyDescent="0.25">
      <c r="A387" s="1145" t="s">
        <v>3873</v>
      </c>
      <c r="B387" s="1146" t="s">
        <v>5606</v>
      </c>
      <c r="C387" s="1147" t="s">
        <v>108</v>
      </c>
      <c r="D387" s="1148">
        <v>46.11</v>
      </c>
      <c r="E387" s="653"/>
      <c r="F387" s="654"/>
      <c r="G387" s="23"/>
      <c r="H387" s="23"/>
      <c r="I387" s="23"/>
      <c r="J387" s="23"/>
      <c r="K387" s="23"/>
    </row>
    <row r="388" spans="1:11" ht="12.75" hidden="1" customHeight="1" outlineLevel="1" x14ac:dyDescent="0.25">
      <c r="A388" s="1141" t="s">
        <v>3874</v>
      </c>
      <c r="B388" s="1142" t="s">
        <v>5607</v>
      </c>
      <c r="C388" s="1143" t="s">
        <v>108</v>
      </c>
      <c r="D388" s="1144">
        <v>18.04</v>
      </c>
      <c r="E388" s="653"/>
      <c r="F388" s="654"/>
      <c r="G388" s="23"/>
      <c r="H388" s="23"/>
      <c r="I388" s="23"/>
      <c r="J388" s="23"/>
      <c r="K388" s="23"/>
    </row>
    <row r="389" spans="1:11" ht="12.75" hidden="1" customHeight="1" outlineLevel="1" x14ac:dyDescent="0.25">
      <c r="A389" s="1145" t="s">
        <v>5632</v>
      </c>
      <c r="B389" s="1146" t="s">
        <v>4715</v>
      </c>
      <c r="C389" s="1147" t="s">
        <v>108</v>
      </c>
      <c r="D389" s="1148">
        <v>26.54</v>
      </c>
      <c r="E389" s="653"/>
      <c r="F389" s="654"/>
      <c r="G389" s="23"/>
      <c r="H389" s="23"/>
      <c r="I389" s="23"/>
      <c r="J389" s="23"/>
      <c r="K389" s="23"/>
    </row>
    <row r="390" spans="1:11" ht="12.75" hidden="1" customHeight="1" outlineLevel="1" x14ac:dyDescent="0.25">
      <c r="A390" s="1141" t="s">
        <v>5633</v>
      </c>
      <c r="B390" s="1142" t="s">
        <v>5602</v>
      </c>
      <c r="C390" s="1143" t="s">
        <v>108</v>
      </c>
      <c r="D390" s="1144">
        <v>3.44</v>
      </c>
      <c r="E390" s="653"/>
      <c r="F390" s="654"/>
      <c r="G390" s="23"/>
      <c r="H390" s="23"/>
      <c r="I390" s="23"/>
      <c r="J390" s="23"/>
      <c r="K390" s="23"/>
    </row>
    <row r="391" spans="1:11" ht="12.75" hidden="1" customHeight="1" outlineLevel="1" x14ac:dyDescent="0.25">
      <c r="A391" s="1145" t="s">
        <v>5634</v>
      </c>
      <c r="B391" s="1146" t="s">
        <v>5611</v>
      </c>
      <c r="C391" s="1147" t="s">
        <v>108</v>
      </c>
      <c r="D391" s="1148">
        <v>33.15</v>
      </c>
      <c r="E391" s="653"/>
      <c r="F391" s="654"/>
      <c r="G391" s="23"/>
      <c r="H391" s="23"/>
      <c r="I391" s="23"/>
      <c r="J391" s="23"/>
      <c r="K391" s="23"/>
    </row>
    <row r="392" spans="1:11" ht="12.75" hidden="1" customHeight="1" outlineLevel="1" x14ac:dyDescent="0.25">
      <c r="A392" s="1137" t="s">
        <v>1836</v>
      </c>
      <c r="B392" s="1138" t="s">
        <v>1798</v>
      </c>
      <c r="C392" s="1139"/>
      <c r="D392" s="1140"/>
      <c r="E392" s="653"/>
      <c r="F392" s="654"/>
      <c r="G392" s="23"/>
      <c r="H392" s="23"/>
      <c r="I392" s="23"/>
      <c r="J392" s="23"/>
      <c r="K392" s="23"/>
    </row>
    <row r="393" spans="1:11" ht="12.75" hidden="1" customHeight="1" outlineLevel="1" x14ac:dyDescent="0.25">
      <c r="A393" s="1141" t="s">
        <v>3127</v>
      </c>
      <c r="B393" s="1142" t="s">
        <v>5603</v>
      </c>
      <c r="C393" s="1143" t="s">
        <v>108</v>
      </c>
      <c r="D393" s="1144">
        <v>12.77</v>
      </c>
      <c r="E393" s="653"/>
      <c r="F393" s="654"/>
      <c r="G393" s="23"/>
      <c r="H393" s="23"/>
      <c r="I393" s="23"/>
      <c r="J393" s="23"/>
      <c r="K393" s="23"/>
    </row>
    <row r="394" spans="1:11" ht="12.75" hidden="1" customHeight="1" outlineLevel="1" x14ac:dyDescent="0.25">
      <c r="A394" s="1145" t="s">
        <v>3128</v>
      </c>
      <c r="B394" s="1146" t="s">
        <v>5604</v>
      </c>
      <c r="C394" s="1147" t="s">
        <v>108</v>
      </c>
      <c r="D394" s="1148">
        <v>16.940000000000001</v>
      </c>
      <c r="E394" s="653"/>
      <c r="F394" s="654"/>
      <c r="G394" s="23"/>
      <c r="H394" s="23"/>
      <c r="I394" s="23"/>
      <c r="J394" s="23"/>
      <c r="K394" s="23"/>
    </row>
    <row r="395" spans="1:11" ht="12.75" hidden="1" customHeight="1" outlineLevel="1" x14ac:dyDescent="0.25">
      <c r="A395" s="1141" t="s">
        <v>3875</v>
      </c>
      <c r="B395" s="1142" t="s">
        <v>5605</v>
      </c>
      <c r="C395" s="1143" t="s">
        <v>108</v>
      </c>
      <c r="D395" s="1144">
        <v>37.92</v>
      </c>
      <c r="E395" s="653"/>
      <c r="F395" s="654"/>
      <c r="G395" s="23"/>
      <c r="H395" s="23"/>
      <c r="I395" s="23"/>
      <c r="J395" s="23"/>
      <c r="K395" s="23"/>
    </row>
    <row r="396" spans="1:11" ht="12.75" hidden="1" customHeight="1" outlineLevel="1" x14ac:dyDescent="0.25">
      <c r="A396" s="1145" t="s">
        <v>3876</v>
      </c>
      <c r="B396" s="1146" t="s">
        <v>5606</v>
      </c>
      <c r="C396" s="1147" t="s">
        <v>108</v>
      </c>
      <c r="D396" s="1148">
        <v>46.11</v>
      </c>
      <c r="E396" s="653"/>
      <c r="F396" s="654"/>
      <c r="G396" s="23"/>
      <c r="H396" s="23"/>
      <c r="I396" s="23"/>
      <c r="J396" s="23"/>
      <c r="K396" s="23"/>
    </row>
    <row r="397" spans="1:11" ht="12.75" hidden="1" customHeight="1" outlineLevel="1" x14ac:dyDescent="0.25">
      <c r="A397" s="1141" t="s">
        <v>3877</v>
      </c>
      <c r="B397" s="1142" t="s">
        <v>5607</v>
      </c>
      <c r="C397" s="1143" t="s">
        <v>108</v>
      </c>
      <c r="D397" s="1144">
        <v>18.04</v>
      </c>
      <c r="E397" s="653"/>
      <c r="F397" s="654"/>
      <c r="G397" s="23"/>
      <c r="H397" s="23"/>
      <c r="I397" s="23"/>
      <c r="J397" s="23"/>
      <c r="K397" s="23"/>
    </row>
    <row r="398" spans="1:11" ht="12.75" hidden="1" customHeight="1" outlineLevel="1" x14ac:dyDescent="0.25">
      <c r="A398" s="1145" t="s">
        <v>5635</v>
      </c>
      <c r="B398" s="1146" t="s">
        <v>4715</v>
      </c>
      <c r="C398" s="1147" t="s">
        <v>108</v>
      </c>
      <c r="D398" s="1148">
        <v>26.54</v>
      </c>
      <c r="E398" s="653"/>
      <c r="F398" s="654"/>
      <c r="G398" s="23"/>
      <c r="H398" s="23"/>
      <c r="I398" s="23"/>
      <c r="J398" s="23"/>
      <c r="K398" s="23"/>
    </row>
    <row r="399" spans="1:11" ht="12.75" hidden="1" customHeight="1" outlineLevel="1" x14ac:dyDescent="0.25">
      <c r="A399" s="1141" t="s">
        <v>5636</v>
      </c>
      <c r="B399" s="1142" t="s">
        <v>5602</v>
      </c>
      <c r="C399" s="1143" t="s">
        <v>108</v>
      </c>
      <c r="D399" s="1144">
        <v>3.44</v>
      </c>
      <c r="E399" s="653"/>
      <c r="F399" s="654"/>
      <c r="G399" s="23"/>
      <c r="H399" s="23"/>
      <c r="I399" s="23"/>
      <c r="J399" s="23"/>
      <c r="K399" s="23"/>
    </row>
    <row r="400" spans="1:11" ht="12.75" hidden="1" customHeight="1" outlineLevel="1" x14ac:dyDescent="0.25">
      <c r="A400" s="1145" t="s">
        <v>5637</v>
      </c>
      <c r="B400" s="1146" t="s">
        <v>5611</v>
      </c>
      <c r="C400" s="1147" t="s">
        <v>108</v>
      </c>
      <c r="D400" s="1148">
        <v>33.15</v>
      </c>
      <c r="E400" s="653"/>
      <c r="F400" s="654"/>
      <c r="G400" s="23"/>
      <c r="H400" s="23"/>
      <c r="I400" s="23"/>
      <c r="J400" s="23"/>
      <c r="K400" s="23"/>
    </row>
    <row r="401" spans="1:11" ht="12.75" hidden="1" customHeight="1" outlineLevel="1" x14ac:dyDescent="0.25">
      <c r="A401" s="1137" t="s">
        <v>1837</v>
      </c>
      <c r="B401" s="1138" t="s">
        <v>1800</v>
      </c>
      <c r="C401" s="1139"/>
      <c r="D401" s="1140"/>
      <c r="E401" s="653"/>
      <c r="F401" s="654"/>
      <c r="G401" s="23"/>
      <c r="H401" s="23"/>
      <c r="I401" s="23"/>
      <c r="J401" s="23"/>
      <c r="K401" s="23"/>
    </row>
    <row r="402" spans="1:11" ht="12.75" hidden="1" customHeight="1" outlineLevel="1" x14ac:dyDescent="0.25">
      <c r="A402" s="1141" t="s">
        <v>3129</v>
      </c>
      <c r="B402" s="1142" t="s">
        <v>5603</v>
      </c>
      <c r="C402" s="1143" t="s">
        <v>108</v>
      </c>
      <c r="D402" s="1144">
        <v>12.77</v>
      </c>
      <c r="E402" s="653"/>
      <c r="F402" s="654"/>
      <c r="G402" s="23"/>
      <c r="H402" s="23"/>
      <c r="I402" s="23"/>
      <c r="J402" s="23"/>
      <c r="K402" s="23"/>
    </row>
    <row r="403" spans="1:11" ht="12.75" hidden="1" customHeight="1" outlineLevel="1" collapsed="1" x14ac:dyDescent="0.25">
      <c r="A403" s="1145" t="s">
        <v>3130</v>
      </c>
      <c r="B403" s="1146" t="s">
        <v>5604</v>
      </c>
      <c r="C403" s="1147" t="s">
        <v>108</v>
      </c>
      <c r="D403" s="1148">
        <v>16.940000000000001</v>
      </c>
      <c r="E403" s="653"/>
      <c r="F403" s="654"/>
      <c r="G403" s="23"/>
      <c r="H403" s="23"/>
      <c r="I403" s="23"/>
      <c r="J403" s="23"/>
      <c r="K403" s="23"/>
    </row>
    <row r="404" spans="1:11" ht="12.75" hidden="1" customHeight="1" outlineLevel="1" x14ac:dyDescent="0.25">
      <c r="A404" s="1141" t="s">
        <v>3878</v>
      </c>
      <c r="B404" s="1142" t="s">
        <v>5605</v>
      </c>
      <c r="C404" s="1143" t="s">
        <v>108</v>
      </c>
      <c r="D404" s="1144">
        <v>37.92</v>
      </c>
      <c r="E404" s="653"/>
      <c r="F404" s="654"/>
      <c r="G404" s="23"/>
      <c r="H404" s="23"/>
      <c r="I404" s="23"/>
      <c r="J404" s="23"/>
      <c r="K404" s="23"/>
    </row>
    <row r="405" spans="1:11" ht="12.75" hidden="1" customHeight="1" outlineLevel="1" x14ac:dyDescent="0.25">
      <c r="A405" s="1145" t="s">
        <v>3879</v>
      </c>
      <c r="B405" s="1146" t="s">
        <v>5606</v>
      </c>
      <c r="C405" s="1147" t="s">
        <v>108</v>
      </c>
      <c r="D405" s="1148">
        <v>46.11</v>
      </c>
      <c r="E405" s="653"/>
      <c r="F405" s="654"/>
      <c r="G405" s="23"/>
      <c r="H405" s="23"/>
      <c r="I405" s="23"/>
      <c r="J405" s="23"/>
      <c r="K405" s="23"/>
    </row>
    <row r="406" spans="1:11" ht="12.75" hidden="1" customHeight="1" outlineLevel="1" x14ac:dyDescent="0.25">
      <c r="A406" s="1141" t="s">
        <v>3880</v>
      </c>
      <c r="B406" s="1142" t="s">
        <v>5607</v>
      </c>
      <c r="C406" s="1143" t="s">
        <v>108</v>
      </c>
      <c r="D406" s="1144">
        <v>18.04</v>
      </c>
      <c r="E406" s="653"/>
      <c r="F406" s="654"/>
      <c r="G406" s="23"/>
      <c r="H406" s="23"/>
      <c r="I406" s="23"/>
      <c r="J406" s="23"/>
      <c r="K406" s="23"/>
    </row>
    <row r="407" spans="1:11" ht="12.75" hidden="1" customHeight="1" outlineLevel="1" x14ac:dyDescent="0.25">
      <c r="A407" s="1145" t="s">
        <v>5638</v>
      </c>
      <c r="B407" s="1146" t="s">
        <v>4715</v>
      </c>
      <c r="C407" s="1147" t="s">
        <v>108</v>
      </c>
      <c r="D407" s="1148">
        <v>26.54</v>
      </c>
      <c r="E407" s="653"/>
      <c r="F407" s="654"/>
      <c r="G407" s="23"/>
      <c r="H407" s="23"/>
      <c r="I407" s="23"/>
      <c r="J407" s="23"/>
      <c r="K407" s="23"/>
    </row>
    <row r="408" spans="1:11" ht="12.75" hidden="1" customHeight="1" outlineLevel="1" x14ac:dyDescent="0.25">
      <c r="A408" s="1141" t="s">
        <v>5639</v>
      </c>
      <c r="B408" s="1142" t="s">
        <v>5602</v>
      </c>
      <c r="C408" s="1143" t="s">
        <v>108</v>
      </c>
      <c r="D408" s="1144">
        <v>3.44</v>
      </c>
      <c r="E408" s="653"/>
      <c r="F408" s="654"/>
      <c r="G408" s="23"/>
      <c r="H408" s="23"/>
      <c r="I408" s="23"/>
      <c r="J408" s="23"/>
      <c r="K408" s="23"/>
    </row>
    <row r="409" spans="1:11" ht="12.75" hidden="1" customHeight="1" outlineLevel="1" x14ac:dyDescent="0.25">
      <c r="A409" s="1145" t="s">
        <v>5640</v>
      </c>
      <c r="B409" s="1146" t="s">
        <v>5611</v>
      </c>
      <c r="C409" s="1147" t="s">
        <v>108</v>
      </c>
      <c r="D409" s="1148">
        <v>33.15</v>
      </c>
      <c r="E409" s="653"/>
      <c r="F409" s="654"/>
      <c r="G409" s="23"/>
      <c r="H409" s="23"/>
      <c r="I409" s="23"/>
      <c r="J409" s="23"/>
      <c r="K409" s="23"/>
    </row>
    <row r="410" spans="1:11" ht="12.75" hidden="1" customHeight="1" outlineLevel="1" x14ac:dyDescent="0.25">
      <c r="A410" s="1137" t="s">
        <v>1838</v>
      </c>
      <c r="B410" s="1138" t="s">
        <v>1802</v>
      </c>
      <c r="C410" s="1139"/>
      <c r="D410" s="1140"/>
      <c r="E410" s="653"/>
      <c r="F410" s="654"/>
      <c r="G410" s="23"/>
      <c r="H410" s="23"/>
      <c r="I410" s="23"/>
      <c r="J410" s="23"/>
      <c r="K410" s="23"/>
    </row>
    <row r="411" spans="1:11" ht="12.75" hidden="1" customHeight="1" outlineLevel="1" x14ac:dyDescent="0.25">
      <c r="A411" s="1141" t="s">
        <v>3131</v>
      </c>
      <c r="B411" s="1142" t="s">
        <v>5603</v>
      </c>
      <c r="C411" s="1143" t="s">
        <v>108</v>
      </c>
      <c r="D411" s="1144">
        <v>12.77</v>
      </c>
      <c r="E411" s="653"/>
      <c r="F411" s="654"/>
      <c r="G411" s="23"/>
      <c r="H411" s="23"/>
      <c r="I411" s="23"/>
      <c r="J411" s="23"/>
      <c r="K411" s="23"/>
    </row>
    <row r="412" spans="1:11" ht="12.75" hidden="1" customHeight="1" outlineLevel="1" x14ac:dyDescent="0.25">
      <c r="A412" s="1145" t="s">
        <v>3132</v>
      </c>
      <c r="B412" s="1146" t="s">
        <v>5604</v>
      </c>
      <c r="C412" s="1147" t="s">
        <v>108</v>
      </c>
      <c r="D412" s="1148">
        <v>16.940000000000001</v>
      </c>
      <c r="E412" s="653"/>
      <c r="F412" s="654"/>
      <c r="G412" s="23"/>
      <c r="H412" s="23"/>
      <c r="I412" s="23"/>
      <c r="J412" s="23"/>
      <c r="K412" s="23"/>
    </row>
    <row r="413" spans="1:11" ht="12.75" hidden="1" customHeight="1" outlineLevel="1" x14ac:dyDescent="0.25">
      <c r="A413" s="1141" t="s">
        <v>3881</v>
      </c>
      <c r="B413" s="1142" t="s">
        <v>5605</v>
      </c>
      <c r="C413" s="1143" t="s">
        <v>108</v>
      </c>
      <c r="D413" s="1144">
        <v>37.92</v>
      </c>
      <c r="E413" s="653"/>
      <c r="F413" s="654"/>
      <c r="G413" s="23"/>
      <c r="H413" s="23"/>
      <c r="I413" s="23"/>
      <c r="J413" s="23"/>
      <c r="K413" s="23"/>
    </row>
    <row r="414" spans="1:11" ht="12.75" hidden="1" customHeight="1" outlineLevel="1" x14ac:dyDescent="0.25">
      <c r="A414" s="1145" t="s">
        <v>3882</v>
      </c>
      <c r="B414" s="1146" t="s">
        <v>5606</v>
      </c>
      <c r="C414" s="1147" t="s">
        <v>108</v>
      </c>
      <c r="D414" s="1148">
        <v>46.11</v>
      </c>
      <c r="E414" s="653"/>
      <c r="F414" s="654"/>
      <c r="G414" s="23"/>
      <c r="H414" s="23"/>
      <c r="I414" s="23"/>
      <c r="J414" s="23"/>
      <c r="K414" s="23"/>
    </row>
    <row r="415" spans="1:11" ht="12.75" hidden="1" customHeight="1" outlineLevel="1" x14ac:dyDescent="0.25">
      <c r="A415" s="1141" t="s">
        <v>3883</v>
      </c>
      <c r="B415" s="1142" t="s">
        <v>5607</v>
      </c>
      <c r="C415" s="1143" t="s">
        <v>108</v>
      </c>
      <c r="D415" s="1144">
        <v>18.04</v>
      </c>
      <c r="E415" s="653"/>
      <c r="F415" s="654"/>
      <c r="G415" s="23"/>
      <c r="H415" s="23"/>
      <c r="I415" s="23"/>
      <c r="J415" s="23"/>
      <c r="K415" s="23"/>
    </row>
    <row r="416" spans="1:11" ht="12.75" hidden="1" customHeight="1" outlineLevel="1" x14ac:dyDescent="0.25">
      <c r="A416" s="1145" t="s">
        <v>5641</v>
      </c>
      <c r="B416" s="1146" t="s">
        <v>4715</v>
      </c>
      <c r="C416" s="1147" t="s">
        <v>108</v>
      </c>
      <c r="D416" s="1148">
        <v>26.54</v>
      </c>
      <c r="E416" s="653"/>
      <c r="F416" s="654"/>
      <c r="G416" s="23"/>
      <c r="H416" s="23"/>
      <c r="I416" s="23"/>
      <c r="J416" s="23"/>
      <c r="K416" s="23"/>
    </row>
    <row r="417" spans="1:11" ht="12.75" hidden="1" customHeight="1" outlineLevel="1" x14ac:dyDescent="0.25">
      <c r="A417" s="1141" t="s">
        <v>5642</v>
      </c>
      <c r="B417" s="1142" t="s">
        <v>5602</v>
      </c>
      <c r="C417" s="1143" t="s">
        <v>108</v>
      </c>
      <c r="D417" s="1144">
        <v>3.44</v>
      </c>
      <c r="E417" s="653"/>
      <c r="F417" s="654"/>
      <c r="G417" s="23"/>
      <c r="H417" s="23"/>
      <c r="I417" s="23"/>
      <c r="J417" s="23"/>
      <c r="K417" s="23"/>
    </row>
    <row r="418" spans="1:11" ht="12.75" hidden="1" customHeight="1" outlineLevel="1" x14ac:dyDescent="0.25">
      <c r="A418" s="1145" t="s">
        <v>5643</v>
      </c>
      <c r="B418" s="1146" t="s">
        <v>5611</v>
      </c>
      <c r="C418" s="1147" t="s">
        <v>108</v>
      </c>
      <c r="D418" s="1148">
        <v>33.15</v>
      </c>
      <c r="E418" s="653"/>
      <c r="F418" s="654"/>
      <c r="G418" s="23"/>
      <c r="H418" s="23"/>
      <c r="I418" s="23"/>
      <c r="J418" s="23"/>
      <c r="K418" s="23"/>
    </row>
    <row r="419" spans="1:11" ht="12.75" hidden="1" customHeight="1" outlineLevel="1" x14ac:dyDescent="0.25">
      <c r="A419" s="1137" t="s">
        <v>1839</v>
      </c>
      <c r="B419" s="1138" t="s">
        <v>1804</v>
      </c>
      <c r="C419" s="1139"/>
      <c r="D419" s="1140"/>
      <c r="E419" s="653"/>
      <c r="F419" s="654"/>
      <c r="G419" s="23"/>
      <c r="H419" s="23"/>
      <c r="I419" s="23"/>
      <c r="J419" s="23"/>
      <c r="K419" s="23"/>
    </row>
    <row r="420" spans="1:11" ht="12.75" hidden="1" customHeight="1" outlineLevel="1" x14ac:dyDescent="0.25">
      <c r="A420" s="1141" t="s">
        <v>3133</v>
      </c>
      <c r="B420" s="1142" t="s">
        <v>5603</v>
      </c>
      <c r="C420" s="1143" t="s">
        <v>108</v>
      </c>
      <c r="D420" s="1144">
        <v>12.77</v>
      </c>
      <c r="E420" s="653"/>
      <c r="F420" s="654"/>
      <c r="G420" s="23"/>
      <c r="H420" s="23"/>
      <c r="I420" s="23"/>
      <c r="J420" s="23"/>
      <c r="K420" s="23"/>
    </row>
    <row r="421" spans="1:11" ht="12.75" hidden="1" customHeight="1" outlineLevel="1" x14ac:dyDescent="0.25">
      <c r="A421" s="1145" t="s">
        <v>3134</v>
      </c>
      <c r="B421" s="1146" t="s">
        <v>5604</v>
      </c>
      <c r="C421" s="1147" t="s">
        <v>108</v>
      </c>
      <c r="D421" s="1148">
        <v>16.940000000000001</v>
      </c>
      <c r="E421" s="653"/>
      <c r="F421" s="654"/>
      <c r="G421" s="23"/>
      <c r="H421" s="23"/>
      <c r="I421" s="23"/>
      <c r="J421" s="23"/>
      <c r="K421" s="23"/>
    </row>
    <row r="422" spans="1:11" ht="12.75" hidden="1" customHeight="1" outlineLevel="1" x14ac:dyDescent="0.25">
      <c r="A422" s="1141" t="s">
        <v>3884</v>
      </c>
      <c r="B422" s="1142" t="s">
        <v>5605</v>
      </c>
      <c r="C422" s="1143" t="s">
        <v>108</v>
      </c>
      <c r="D422" s="1144">
        <v>37.92</v>
      </c>
      <c r="E422" s="653"/>
      <c r="F422" s="654"/>
      <c r="G422" s="23"/>
      <c r="H422" s="23"/>
      <c r="I422" s="23"/>
      <c r="J422" s="23"/>
      <c r="K422" s="23"/>
    </row>
    <row r="423" spans="1:11" ht="12.75" hidden="1" customHeight="1" outlineLevel="1" x14ac:dyDescent="0.25">
      <c r="A423" s="1145" t="s">
        <v>3885</v>
      </c>
      <c r="B423" s="1146" t="s">
        <v>5606</v>
      </c>
      <c r="C423" s="1147" t="s">
        <v>108</v>
      </c>
      <c r="D423" s="1148">
        <v>46.11</v>
      </c>
      <c r="E423" s="653"/>
      <c r="F423" s="654"/>
      <c r="G423" s="23"/>
      <c r="H423" s="23"/>
      <c r="I423" s="23"/>
      <c r="J423" s="23"/>
      <c r="K423" s="23"/>
    </row>
    <row r="424" spans="1:11" ht="12.75" hidden="1" customHeight="1" outlineLevel="1" x14ac:dyDescent="0.25">
      <c r="A424" s="1141" t="s">
        <v>3886</v>
      </c>
      <c r="B424" s="1142" t="s">
        <v>5607</v>
      </c>
      <c r="C424" s="1143" t="s">
        <v>108</v>
      </c>
      <c r="D424" s="1144">
        <v>18.04</v>
      </c>
      <c r="E424" s="653"/>
      <c r="F424" s="654"/>
      <c r="G424" s="23"/>
      <c r="H424" s="23"/>
      <c r="I424" s="23"/>
      <c r="J424" s="23"/>
      <c r="K424" s="23"/>
    </row>
    <row r="425" spans="1:11" ht="12.75" hidden="1" customHeight="1" outlineLevel="1" x14ac:dyDescent="0.25">
      <c r="A425" s="1145" t="s">
        <v>5644</v>
      </c>
      <c r="B425" s="1146" t="s">
        <v>4715</v>
      </c>
      <c r="C425" s="1147" t="s">
        <v>108</v>
      </c>
      <c r="D425" s="1148">
        <v>26.54</v>
      </c>
      <c r="E425" s="653"/>
      <c r="F425" s="654"/>
      <c r="G425" s="23"/>
      <c r="H425" s="23"/>
      <c r="I425" s="23"/>
      <c r="J425" s="23"/>
      <c r="K425" s="23"/>
    </row>
    <row r="426" spans="1:11" ht="12.75" hidden="1" customHeight="1" outlineLevel="1" x14ac:dyDescent="0.25">
      <c r="A426" s="1141" t="s">
        <v>5645</v>
      </c>
      <c r="B426" s="1142" t="s">
        <v>5602</v>
      </c>
      <c r="C426" s="1143" t="s">
        <v>108</v>
      </c>
      <c r="D426" s="1144">
        <v>3.44</v>
      </c>
      <c r="E426" s="653"/>
      <c r="F426" s="654"/>
      <c r="G426" s="23"/>
      <c r="H426" s="23"/>
      <c r="I426" s="23"/>
      <c r="J426" s="23"/>
      <c r="K426" s="23"/>
    </row>
    <row r="427" spans="1:11" ht="12.75" hidden="1" customHeight="1" outlineLevel="1" x14ac:dyDescent="0.25">
      <c r="A427" s="1145" t="s">
        <v>5646</v>
      </c>
      <c r="B427" s="1146" t="s">
        <v>5611</v>
      </c>
      <c r="C427" s="1147" t="s">
        <v>108</v>
      </c>
      <c r="D427" s="1148">
        <v>33.15</v>
      </c>
      <c r="E427" s="653"/>
      <c r="F427" s="654"/>
      <c r="G427" s="23"/>
      <c r="H427" s="23"/>
      <c r="I427" s="23"/>
      <c r="J427" s="23"/>
      <c r="K427" s="23"/>
    </row>
    <row r="428" spans="1:11" ht="12.75" hidden="1" customHeight="1" outlineLevel="1" x14ac:dyDescent="0.25">
      <c r="A428" s="1137" t="s">
        <v>1840</v>
      </c>
      <c r="B428" s="1138" t="s">
        <v>1806</v>
      </c>
      <c r="C428" s="1139"/>
      <c r="D428" s="1140"/>
      <c r="E428" s="653"/>
      <c r="F428" s="654"/>
      <c r="G428" s="23"/>
      <c r="H428" s="23"/>
      <c r="I428" s="23"/>
      <c r="J428" s="23"/>
      <c r="K428" s="23"/>
    </row>
    <row r="429" spans="1:11" ht="12.75" hidden="1" customHeight="1" outlineLevel="1" x14ac:dyDescent="0.25">
      <c r="A429" s="1141" t="s">
        <v>3135</v>
      </c>
      <c r="B429" s="1142" t="s">
        <v>5603</v>
      </c>
      <c r="C429" s="1143" t="s">
        <v>108</v>
      </c>
      <c r="D429" s="1144">
        <v>12.77</v>
      </c>
      <c r="E429" s="653"/>
      <c r="F429" s="654"/>
      <c r="G429" s="23"/>
      <c r="H429" s="23"/>
      <c r="I429" s="23"/>
      <c r="J429" s="23"/>
      <c r="K429" s="23"/>
    </row>
    <row r="430" spans="1:11" ht="12.75" hidden="1" customHeight="1" outlineLevel="1" x14ac:dyDescent="0.25">
      <c r="A430" s="1145" t="s">
        <v>3136</v>
      </c>
      <c r="B430" s="1146" t="s">
        <v>5604</v>
      </c>
      <c r="C430" s="1147" t="s">
        <v>108</v>
      </c>
      <c r="D430" s="1148">
        <v>16.940000000000001</v>
      </c>
      <c r="E430" s="653"/>
      <c r="F430" s="654"/>
      <c r="G430" s="23"/>
      <c r="H430" s="23"/>
      <c r="I430" s="23"/>
      <c r="J430" s="23"/>
      <c r="K430" s="23"/>
    </row>
    <row r="431" spans="1:11" ht="12.75" hidden="1" customHeight="1" outlineLevel="1" x14ac:dyDescent="0.25">
      <c r="A431" s="1141" t="s">
        <v>3887</v>
      </c>
      <c r="B431" s="1142" t="s">
        <v>5605</v>
      </c>
      <c r="C431" s="1143" t="s">
        <v>108</v>
      </c>
      <c r="D431" s="1144">
        <v>37.92</v>
      </c>
      <c r="E431" s="653"/>
      <c r="F431" s="654"/>
      <c r="G431" s="23"/>
      <c r="H431" s="23"/>
      <c r="I431" s="23"/>
      <c r="J431" s="23"/>
      <c r="K431" s="23"/>
    </row>
    <row r="432" spans="1:11" ht="12.75" hidden="1" customHeight="1" outlineLevel="1" x14ac:dyDescent="0.25">
      <c r="A432" s="1145" t="s">
        <v>3888</v>
      </c>
      <c r="B432" s="1146" t="s">
        <v>5606</v>
      </c>
      <c r="C432" s="1147" t="s">
        <v>108</v>
      </c>
      <c r="D432" s="1148">
        <v>46.11</v>
      </c>
      <c r="E432" s="653"/>
      <c r="F432" s="654"/>
      <c r="G432" s="23"/>
      <c r="H432" s="23"/>
      <c r="I432" s="23"/>
      <c r="J432" s="23"/>
      <c r="K432" s="23"/>
    </row>
    <row r="433" spans="1:11" ht="12.75" hidden="1" customHeight="1" outlineLevel="1" x14ac:dyDescent="0.25">
      <c r="A433" s="1141" t="s">
        <v>3889</v>
      </c>
      <c r="B433" s="1142" t="s">
        <v>5607</v>
      </c>
      <c r="C433" s="1143" t="s">
        <v>108</v>
      </c>
      <c r="D433" s="1144">
        <v>18.04</v>
      </c>
      <c r="E433" s="653"/>
      <c r="F433" s="654"/>
      <c r="G433" s="23"/>
      <c r="H433" s="23"/>
      <c r="I433" s="23"/>
      <c r="J433" s="23"/>
      <c r="K433" s="23"/>
    </row>
    <row r="434" spans="1:11" ht="12.75" hidden="1" customHeight="1" outlineLevel="1" x14ac:dyDescent="0.25">
      <c r="A434" s="1145" t="s">
        <v>5647</v>
      </c>
      <c r="B434" s="1146" t="s">
        <v>4715</v>
      </c>
      <c r="C434" s="1147" t="s">
        <v>108</v>
      </c>
      <c r="D434" s="1148">
        <v>26.54</v>
      </c>
      <c r="E434" s="653"/>
      <c r="F434" s="654"/>
      <c r="G434" s="23"/>
      <c r="H434" s="23"/>
      <c r="I434" s="23"/>
      <c r="J434" s="23"/>
      <c r="K434" s="23"/>
    </row>
    <row r="435" spans="1:11" ht="12.75" hidden="1" customHeight="1" outlineLevel="1" x14ac:dyDescent="0.25">
      <c r="A435" s="1141" t="s">
        <v>5648</v>
      </c>
      <c r="B435" s="1142" t="s">
        <v>5602</v>
      </c>
      <c r="C435" s="1143" t="s">
        <v>108</v>
      </c>
      <c r="D435" s="1144">
        <v>3.44</v>
      </c>
      <c r="E435" s="653"/>
      <c r="F435" s="654"/>
      <c r="G435" s="23"/>
      <c r="H435" s="23"/>
      <c r="I435" s="23"/>
      <c r="J435" s="23"/>
      <c r="K435" s="23"/>
    </row>
    <row r="436" spans="1:11" ht="12.75" hidden="1" customHeight="1" outlineLevel="1" x14ac:dyDescent="0.25">
      <c r="A436" s="1145" t="s">
        <v>5649</v>
      </c>
      <c r="B436" s="1146" t="s">
        <v>5611</v>
      </c>
      <c r="C436" s="1147" t="s">
        <v>108</v>
      </c>
      <c r="D436" s="1148">
        <v>33.15</v>
      </c>
      <c r="E436" s="653"/>
      <c r="F436" s="654"/>
      <c r="G436" s="23"/>
      <c r="H436" s="23"/>
      <c r="I436" s="23"/>
      <c r="J436" s="23"/>
      <c r="K436" s="23"/>
    </row>
    <row r="437" spans="1:11" ht="12.75" hidden="1" customHeight="1" outlineLevel="1" x14ac:dyDescent="0.25">
      <c r="A437" s="1137" t="s">
        <v>1841</v>
      </c>
      <c r="B437" s="1138" t="s">
        <v>1808</v>
      </c>
      <c r="C437" s="1139"/>
      <c r="D437" s="1140"/>
      <c r="E437" s="653"/>
      <c r="F437" s="654"/>
      <c r="G437" s="23"/>
      <c r="H437" s="23"/>
      <c r="I437" s="23"/>
      <c r="J437" s="23"/>
      <c r="K437" s="23"/>
    </row>
    <row r="438" spans="1:11" ht="12.75" hidden="1" customHeight="1" outlineLevel="1" x14ac:dyDescent="0.25">
      <c r="A438" s="1141" t="s">
        <v>3137</v>
      </c>
      <c r="B438" s="1142" t="s">
        <v>5603</v>
      </c>
      <c r="C438" s="1143" t="s">
        <v>108</v>
      </c>
      <c r="D438" s="1144">
        <v>12.77</v>
      </c>
      <c r="E438" s="653"/>
      <c r="F438" s="654"/>
      <c r="G438" s="23"/>
      <c r="H438" s="23"/>
      <c r="I438" s="23"/>
      <c r="J438" s="23"/>
      <c r="K438" s="23"/>
    </row>
    <row r="439" spans="1:11" ht="12.75" hidden="1" customHeight="1" outlineLevel="1" x14ac:dyDescent="0.25">
      <c r="A439" s="1145" t="s">
        <v>3138</v>
      </c>
      <c r="B439" s="1146" t="s">
        <v>5604</v>
      </c>
      <c r="C439" s="1147" t="s">
        <v>108</v>
      </c>
      <c r="D439" s="1148">
        <v>16.940000000000001</v>
      </c>
      <c r="E439" s="653"/>
      <c r="F439" s="654"/>
      <c r="G439" s="23"/>
      <c r="H439" s="23"/>
      <c r="I439" s="23"/>
      <c r="J439" s="23"/>
      <c r="K439" s="23"/>
    </row>
    <row r="440" spans="1:11" ht="12.75" hidden="1" customHeight="1" outlineLevel="1" x14ac:dyDescent="0.25">
      <c r="A440" s="1141" t="s">
        <v>3890</v>
      </c>
      <c r="B440" s="1142" t="s">
        <v>5605</v>
      </c>
      <c r="C440" s="1143" t="s">
        <v>108</v>
      </c>
      <c r="D440" s="1144">
        <v>37.92</v>
      </c>
      <c r="E440" s="653"/>
      <c r="F440" s="654"/>
      <c r="G440" s="23"/>
      <c r="H440" s="23"/>
      <c r="I440" s="23"/>
      <c r="J440" s="23"/>
      <c r="K440" s="23"/>
    </row>
    <row r="441" spans="1:11" ht="12.75" hidden="1" customHeight="1" outlineLevel="1" x14ac:dyDescent="0.25">
      <c r="A441" s="1145" t="s">
        <v>3891</v>
      </c>
      <c r="B441" s="1146" t="s">
        <v>5606</v>
      </c>
      <c r="C441" s="1147" t="s">
        <v>108</v>
      </c>
      <c r="D441" s="1148">
        <v>46.11</v>
      </c>
      <c r="E441" s="653"/>
      <c r="F441" s="654"/>
      <c r="G441" s="23"/>
      <c r="H441" s="23"/>
      <c r="I441" s="23"/>
      <c r="J441" s="23"/>
      <c r="K441" s="23"/>
    </row>
    <row r="442" spans="1:11" ht="12.75" hidden="1" customHeight="1" outlineLevel="1" x14ac:dyDescent="0.25">
      <c r="A442" s="1141" t="s">
        <v>3892</v>
      </c>
      <c r="B442" s="1142" t="s">
        <v>5607</v>
      </c>
      <c r="C442" s="1143" t="s">
        <v>108</v>
      </c>
      <c r="D442" s="1144">
        <v>18.04</v>
      </c>
      <c r="E442" s="653"/>
      <c r="F442" s="654"/>
      <c r="G442" s="23"/>
      <c r="H442" s="23"/>
      <c r="I442" s="23"/>
      <c r="J442" s="23"/>
      <c r="K442" s="23"/>
    </row>
    <row r="443" spans="1:11" ht="12.75" hidden="1" customHeight="1" outlineLevel="1" x14ac:dyDescent="0.25">
      <c r="A443" s="1145" t="s">
        <v>5650</v>
      </c>
      <c r="B443" s="1146" t="s">
        <v>4715</v>
      </c>
      <c r="C443" s="1147" t="s">
        <v>108</v>
      </c>
      <c r="D443" s="1148">
        <v>26.54</v>
      </c>
      <c r="E443" s="653"/>
      <c r="F443" s="654"/>
      <c r="G443" s="23"/>
      <c r="H443" s="23"/>
      <c r="I443" s="23"/>
      <c r="J443" s="23"/>
      <c r="K443" s="23"/>
    </row>
    <row r="444" spans="1:11" ht="12.75" hidden="1" customHeight="1" outlineLevel="1" x14ac:dyDescent="0.25">
      <c r="A444" s="1141" t="s">
        <v>5651</v>
      </c>
      <c r="B444" s="1142" t="s">
        <v>5602</v>
      </c>
      <c r="C444" s="1143" t="s">
        <v>108</v>
      </c>
      <c r="D444" s="1144">
        <v>3.44</v>
      </c>
      <c r="E444" s="653"/>
      <c r="F444" s="654"/>
      <c r="G444" s="23"/>
      <c r="H444" s="23"/>
      <c r="I444" s="23"/>
      <c r="J444" s="23"/>
      <c r="K444" s="23"/>
    </row>
    <row r="445" spans="1:11" ht="12.75" hidden="1" customHeight="1" outlineLevel="1" x14ac:dyDescent="0.25">
      <c r="A445" s="1145" t="s">
        <v>5652</v>
      </c>
      <c r="B445" s="1146" t="s">
        <v>5611</v>
      </c>
      <c r="C445" s="1147" t="s">
        <v>108</v>
      </c>
      <c r="D445" s="1148">
        <v>33.15</v>
      </c>
      <c r="E445" s="653"/>
      <c r="F445" s="654"/>
      <c r="G445" s="23"/>
      <c r="H445" s="23"/>
      <c r="I445" s="23"/>
      <c r="J445" s="23"/>
      <c r="K445" s="23"/>
    </row>
    <row r="446" spans="1:11" ht="12.75" hidden="1" customHeight="1" outlineLevel="1" x14ac:dyDescent="0.25">
      <c r="A446" s="1137" t="s">
        <v>1842</v>
      </c>
      <c r="B446" s="1138" t="s">
        <v>1810</v>
      </c>
      <c r="C446" s="1139"/>
      <c r="D446" s="1140"/>
      <c r="E446" s="653"/>
      <c r="F446" s="654"/>
      <c r="G446" s="23"/>
      <c r="H446" s="23"/>
      <c r="I446" s="23"/>
      <c r="J446" s="23"/>
      <c r="K446" s="23"/>
    </row>
    <row r="447" spans="1:11" ht="12.75" hidden="1" customHeight="1" outlineLevel="1" x14ac:dyDescent="0.25">
      <c r="A447" s="1141" t="s">
        <v>3139</v>
      </c>
      <c r="B447" s="1142" t="s">
        <v>5603</v>
      </c>
      <c r="C447" s="1143" t="s">
        <v>108</v>
      </c>
      <c r="D447" s="1144">
        <v>12.77</v>
      </c>
      <c r="E447" s="653"/>
      <c r="F447" s="654"/>
      <c r="G447" s="23"/>
      <c r="H447" s="23"/>
      <c r="I447" s="23"/>
      <c r="J447" s="23"/>
      <c r="K447" s="23"/>
    </row>
    <row r="448" spans="1:11" ht="12.75" hidden="1" customHeight="1" outlineLevel="1" x14ac:dyDescent="0.25">
      <c r="A448" s="1145" t="s">
        <v>3140</v>
      </c>
      <c r="B448" s="1146" t="s">
        <v>5604</v>
      </c>
      <c r="C448" s="1147" t="s">
        <v>108</v>
      </c>
      <c r="D448" s="1148">
        <v>16.940000000000001</v>
      </c>
      <c r="E448" s="653"/>
      <c r="F448" s="654"/>
      <c r="G448" s="23"/>
      <c r="H448" s="23"/>
      <c r="I448" s="23"/>
      <c r="J448" s="23"/>
      <c r="K448" s="23"/>
    </row>
    <row r="449" spans="1:11" ht="12.75" hidden="1" customHeight="1" outlineLevel="1" x14ac:dyDescent="0.25">
      <c r="A449" s="1141" t="s">
        <v>3893</v>
      </c>
      <c r="B449" s="1142" t="s">
        <v>5605</v>
      </c>
      <c r="C449" s="1143" t="s">
        <v>108</v>
      </c>
      <c r="D449" s="1144">
        <v>37.92</v>
      </c>
      <c r="E449" s="653"/>
      <c r="F449" s="654"/>
      <c r="G449" s="23"/>
      <c r="H449" s="23"/>
      <c r="I449" s="23"/>
      <c r="J449" s="23"/>
      <c r="K449" s="23"/>
    </row>
    <row r="450" spans="1:11" ht="12.75" hidden="1" customHeight="1" outlineLevel="1" x14ac:dyDescent="0.25">
      <c r="A450" s="1145" t="s">
        <v>3894</v>
      </c>
      <c r="B450" s="1146" t="s">
        <v>5606</v>
      </c>
      <c r="C450" s="1147" t="s">
        <v>108</v>
      </c>
      <c r="D450" s="1148">
        <v>46.11</v>
      </c>
      <c r="E450" s="653"/>
      <c r="F450" s="654"/>
      <c r="G450" s="23"/>
      <c r="H450" s="23"/>
      <c r="I450" s="23"/>
      <c r="J450" s="23"/>
      <c r="K450" s="23"/>
    </row>
    <row r="451" spans="1:11" ht="12.75" hidden="1" customHeight="1" outlineLevel="1" x14ac:dyDescent="0.25">
      <c r="A451" s="1141" t="s">
        <v>3895</v>
      </c>
      <c r="B451" s="1142" t="s">
        <v>5607</v>
      </c>
      <c r="C451" s="1143" t="s">
        <v>108</v>
      </c>
      <c r="D451" s="1144">
        <v>18.04</v>
      </c>
      <c r="E451" s="653"/>
      <c r="F451" s="654"/>
      <c r="G451" s="23"/>
      <c r="H451" s="23"/>
      <c r="I451" s="23"/>
      <c r="J451" s="23"/>
      <c r="K451" s="23"/>
    </row>
    <row r="452" spans="1:11" ht="12.75" hidden="1" customHeight="1" outlineLevel="1" x14ac:dyDescent="0.25">
      <c r="A452" s="1145" t="s">
        <v>5653</v>
      </c>
      <c r="B452" s="1146" t="s">
        <v>4715</v>
      </c>
      <c r="C452" s="1147" t="s">
        <v>108</v>
      </c>
      <c r="D452" s="1148">
        <v>26.54</v>
      </c>
      <c r="E452" s="653"/>
      <c r="F452" s="654"/>
      <c r="G452" s="23"/>
      <c r="H452" s="23"/>
      <c r="I452" s="23"/>
      <c r="J452" s="23"/>
      <c r="K452" s="23"/>
    </row>
    <row r="453" spans="1:11" ht="12.75" hidden="1" customHeight="1" outlineLevel="1" x14ac:dyDescent="0.25">
      <c r="A453" s="1141" t="s">
        <v>5654</v>
      </c>
      <c r="B453" s="1142" t="s">
        <v>5602</v>
      </c>
      <c r="C453" s="1143" t="s">
        <v>108</v>
      </c>
      <c r="D453" s="1144">
        <v>3.44</v>
      </c>
      <c r="E453" s="653"/>
      <c r="F453" s="654"/>
      <c r="G453" s="23"/>
      <c r="H453" s="23"/>
      <c r="I453" s="23"/>
      <c r="J453" s="23"/>
      <c r="K453" s="23"/>
    </row>
    <row r="454" spans="1:11" ht="12.75" hidden="1" customHeight="1" outlineLevel="1" x14ac:dyDescent="0.25">
      <c r="A454" s="1145" t="s">
        <v>5655</v>
      </c>
      <c r="B454" s="1146" t="s">
        <v>5611</v>
      </c>
      <c r="C454" s="1147" t="s">
        <v>108</v>
      </c>
      <c r="D454" s="1148">
        <v>33.15</v>
      </c>
      <c r="E454" s="653"/>
      <c r="F454" s="654"/>
      <c r="G454" s="23"/>
      <c r="H454" s="23"/>
      <c r="I454" s="23"/>
      <c r="J454" s="23"/>
      <c r="K454" s="23"/>
    </row>
    <row r="455" spans="1:11" ht="12.75" hidden="1" customHeight="1" outlineLevel="1" x14ac:dyDescent="0.25">
      <c r="A455" s="1137" t="s">
        <v>1843</v>
      </c>
      <c r="B455" s="1138" t="s">
        <v>1812</v>
      </c>
      <c r="C455" s="1139"/>
      <c r="D455" s="1140"/>
      <c r="E455" s="653"/>
      <c r="F455" s="654"/>
      <c r="G455" s="23"/>
      <c r="H455" s="23"/>
      <c r="I455" s="23"/>
      <c r="J455" s="23"/>
      <c r="K455" s="23"/>
    </row>
    <row r="456" spans="1:11" ht="12.75" hidden="1" customHeight="1" outlineLevel="1" x14ac:dyDescent="0.25">
      <c r="A456" s="1141" t="s">
        <v>3141</v>
      </c>
      <c r="B456" s="1142" t="s">
        <v>5603</v>
      </c>
      <c r="C456" s="1143" t="s">
        <v>108</v>
      </c>
      <c r="D456" s="1144">
        <v>11.99</v>
      </c>
      <c r="E456" s="653"/>
      <c r="F456" s="654"/>
      <c r="G456" s="23"/>
      <c r="H456" s="23"/>
      <c r="I456" s="23"/>
      <c r="J456" s="23"/>
      <c r="K456" s="23"/>
    </row>
    <row r="457" spans="1:11" ht="12.75" hidden="1" customHeight="1" outlineLevel="1" x14ac:dyDescent="0.25">
      <c r="A457" s="1145" t="s">
        <v>3142</v>
      </c>
      <c r="B457" s="1146" t="s">
        <v>5604</v>
      </c>
      <c r="C457" s="1147" t="s">
        <v>108</v>
      </c>
      <c r="D457" s="1148">
        <v>16.95</v>
      </c>
      <c r="E457" s="653"/>
      <c r="F457" s="654"/>
      <c r="G457" s="23"/>
      <c r="H457" s="23"/>
      <c r="I457" s="23"/>
      <c r="J457" s="23"/>
      <c r="K457" s="23"/>
    </row>
    <row r="458" spans="1:11" ht="12.75" hidden="1" customHeight="1" outlineLevel="1" x14ac:dyDescent="0.25">
      <c r="A458" s="1141" t="s">
        <v>3896</v>
      </c>
      <c r="B458" s="1142" t="s">
        <v>5605</v>
      </c>
      <c r="C458" s="1143" t="s">
        <v>108</v>
      </c>
      <c r="D458" s="1144">
        <v>37.479999999999997</v>
      </c>
      <c r="E458" s="653"/>
      <c r="F458" s="654"/>
      <c r="G458" s="23"/>
      <c r="H458" s="23"/>
      <c r="I458" s="23"/>
      <c r="J458" s="23"/>
      <c r="K458" s="23"/>
    </row>
    <row r="459" spans="1:11" ht="12.75" hidden="1" customHeight="1" outlineLevel="1" x14ac:dyDescent="0.25">
      <c r="A459" s="1145" t="s">
        <v>3897</v>
      </c>
      <c r="B459" s="1146" t="s">
        <v>5606</v>
      </c>
      <c r="C459" s="1147" t="s">
        <v>108</v>
      </c>
      <c r="D459" s="1148">
        <v>48.15</v>
      </c>
      <c r="E459" s="653"/>
      <c r="F459" s="654"/>
      <c r="G459" s="23"/>
      <c r="H459" s="23"/>
      <c r="I459" s="23"/>
      <c r="J459" s="23"/>
      <c r="K459" s="23"/>
    </row>
    <row r="460" spans="1:11" ht="12.75" hidden="1" customHeight="1" outlineLevel="1" x14ac:dyDescent="0.25">
      <c r="A460" s="1141" t="s">
        <v>3898</v>
      </c>
      <c r="B460" s="1142" t="s">
        <v>5607</v>
      </c>
      <c r="C460" s="1143" t="s">
        <v>108</v>
      </c>
      <c r="D460" s="1144">
        <v>18.059999999999999</v>
      </c>
      <c r="E460" s="653"/>
      <c r="F460" s="654"/>
      <c r="G460" s="23"/>
      <c r="H460" s="23"/>
      <c r="I460" s="23"/>
      <c r="J460" s="23"/>
      <c r="K460" s="23"/>
    </row>
    <row r="461" spans="1:11" ht="12.75" hidden="1" customHeight="1" outlineLevel="1" x14ac:dyDescent="0.25">
      <c r="A461" s="1145" t="s">
        <v>5656</v>
      </c>
      <c r="B461" s="1146" t="s">
        <v>4715</v>
      </c>
      <c r="C461" s="1147" t="s">
        <v>108</v>
      </c>
      <c r="D461" s="1148">
        <v>26.22</v>
      </c>
      <c r="E461" s="653"/>
      <c r="F461" s="654"/>
      <c r="G461" s="23"/>
      <c r="H461" s="23"/>
      <c r="I461" s="23"/>
      <c r="J461" s="23"/>
      <c r="K461" s="23"/>
    </row>
    <row r="462" spans="1:11" ht="12.75" hidden="1" customHeight="1" outlineLevel="1" x14ac:dyDescent="0.25">
      <c r="A462" s="1141" t="s">
        <v>5657</v>
      </c>
      <c r="B462" s="1142" t="s">
        <v>5602</v>
      </c>
      <c r="C462" s="1143" t="s">
        <v>108</v>
      </c>
      <c r="D462" s="1144">
        <v>3.44</v>
      </c>
      <c r="E462" s="653"/>
      <c r="F462" s="654"/>
      <c r="G462" s="23"/>
      <c r="H462" s="23"/>
      <c r="I462" s="23"/>
      <c r="J462" s="23"/>
      <c r="K462" s="23"/>
    </row>
    <row r="463" spans="1:11" ht="12.75" hidden="1" customHeight="1" outlineLevel="1" x14ac:dyDescent="0.25">
      <c r="A463" s="1145" t="s">
        <v>5658</v>
      </c>
      <c r="B463" s="1146" t="s">
        <v>5611</v>
      </c>
      <c r="C463" s="1147" t="s">
        <v>108</v>
      </c>
      <c r="D463" s="1148">
        <v>33.159999999999997</v>
      </c>
      <c r="E463" s="653"/>
      <c r="F463" s="654"/>
      <c r="G463" s="23"/>
      <c r="H463" s="23"/>
      <c r="I463" s="23"/>
      <c r="J463" s="23"/>
      <c r="K463" s="23"/>
    </row>
    <row r="464" spans="1:11" ht="12.75" hidden="1" customHeight="1" outlineLevel="1" x14ac:dyDescent="0.25">
      <c r="A464" s="1137" t="s">
        <v>1844</v>
      </c>
      <c r="B464" s="1138" t="s">
        <v>1814</v>
      </c>
      <c r="C464" s="1139"/>
      <c r="D464" s="1140"/>
      <c r="E464" s="653"/>
      <c r="F464" s="654"/>
      <c r="G464" s="23"/>
      <c r="H464" s="23"/>
      <c r="I464" s="23"/>
      <c r="J464" s="23"/>
      <c r="K464" s="23"/>
    </row>
    <row r="465" spans="1:11" ht="12.75" hidden="1" customHeight="1" outlineLevel="1" x14ac:dyDescent="0.25">
      <c r="A465" s="1141" t="s">
        <v>3143</v>
      </c>
      <c r="B465" s="1142" t="s">
        <v>5604</v>
      </c>
      <c r="C465" s="1143" t="s">
        <v>108</v>
      </c>
      <c r="D465" s="1144">
        <v>302.57</v>
      </c>
      <c r="E465" s="653"/>
      <c r="F465" s="654"/>
      <c r="G465" s="23"/>
      <c r="H465" s="23"/>
      <c r="I465" s="23"/>
      <c r="J465" s="23"/>
      <c r="K465" s="23"/>
    </row>
    <row r="466" spans="1:11" ht="12.75" hidden="1" customHeight="1" outlineLevel="1" x14ac:dyDescent="0.25">
      <c r="A466" s="1137" t="s">
        <v>1845</v>
      </c>
      <c r="B466" s="1138" t="s">
        <v>1816</v>
      </c>
      <c r="C466" s="1139"/>
      <c r="D466" s="1140"/>
      <c r="E466" s="653"/>
      <c r="F466" s="654"/>
      <c r="G466" s="23"/>
      <c r="H466" s="23"/>
      <c r="I466" s="23"/>
      <c r="J466" s="23"/>
      <c r="K466" s="23"/>
    </row>
    <row r="467" spans="1:11" ht="12.75" hidden="1" customHeight="1" outlineLevel="1" x14ac:dyDescent="0.25">
      <c r="A467" s="1145" t="s">
        <v>3145</v>
      </c>
      <c r="B467" s="1146" t="s">
        <v>5603</v>
      </c>
      <c r="C467" s="1147" t="s">
        <v>108</v>
      </c>
      <c r="D467" s="1148">
        <v>6.45</v>
      </c>
      <c r="E467" s="653"/>
      <c r="F467" s="654"/>
      <c r="G467" s="23"/>
      <c r="H467" s="23"/>
      <c r="I467" s="23"/>
      <c r="J467" s="23"/>
      <c r="K467" s="23"/>
    </row>
    <row r="468" spans="1:11" ht="12.75" hidden="1" customHeight="1" outlineLevel="1" x14ac:dyDescent="0.25">
      <c r="A468" s="1141" t="s">
        <v>3146</v>
      </c>
      <c r="B468" s="1142" t="s">
        <v>5607</v>
      </c>
      <c r="C468" s="1143" t="s">
        <v>108</v>
      </c>
      <c r="D468" s="1144">
        <v>18.489999999999998</v>
      </c>
      <c r="E468" s="653"/>
      <c r="F468" s="654"/>
      <c r="G468" s="23"/>
      <c r="H468" s="23"/>
      <c r="I468" s="23"/>
      <c r="J468" s="23"/>
      <c r="K468" s="23"/>
    </row>
    <row r="469" spans="1:11" ht="12.75" hidden="1" customHeight="1" outlineLevel="1" x14ac:dyDescent="0.25">
      <c r="A469" s="1145" t="s">
        <v>3899</v>
      </c>
      <c r="B469" s="1146" t="s">
        <v>5659</v>
      </c>
      <c r="C469" s="1147" t="s">
        <v>108</v>
      </c>
      <c r="D469" s="1148">
        <v>50.31</v>
      </c>
      <c r="E469" s="653"/>
      <c r="F469" s="654"/>
      <c r="G469" s="23"/>
      <c r="H469" s="23"/>
      <c r="I469" s="23"/>
      <c r="J469" s="23"/>
      <c r="K469" s="23"/>
    </row>
    <row r="470" spans="1:11" ht="12.75" hidden="1" customHeight="1" outlineLevel="1" x14ac:dyDescent="0.25">
      <c r="A470" s="1141" t="s">
        <v>3900</v>
      </c>
      <c r="B470" s="1142" t="s">
        <v>5660</v>
      </c>
      <c r="C470" s="1143" t="s">
        <v>108</v>
      </c>
      <c r="D470" s="1144">
        <v>204.82</v>
      </c>
      <c r="E470" s="653"/>
      <c r="F470" s="654"/>
      <c r="G470" s="23"/>
      <c r="H470" s="23"/>
      <c r="I470" s="23"/>
      <c r="J470" s="23"/>
      <c r="K470" s="23"/>
    </row>
    <row r="471" spans="1:11" ht="12.75" hidden="1" customHeight="1" outlineLevel="1" x14ac:dyDescent="0.25">
      <c r="A471" s="1137" t="s">
        <v>1846</v>
      </c>
      <c r="B471" s="1138" t="s">
        <v>1818</v>
      </c>
      <c r="C471" s="1139"/>
      <c r="D471" s="1140"/>
      <c r="E471" s="653"/>
      <c r="F471" s="654"/>
      <c r="G471" s="23"/>
      <c r="H471" s="23"/>
      <c r="I471" s="23"/>
      <c r="J471" s="23"/>
      <c r="K471" s="23"/>
    </row>
    <row r="472" spans="1:11" ht="12.75" hidden="1" customHeight="1" outlineLevel="1" x14ac:dyDescent="0.25">
      <c r="A472" s="1145" t="s">
        <v>3147</v>
      </c>
      <c r="B472" s="1146" t="s">
        <v>5660</v>
      </c>
      <c r="C472" s="1147" t="s">
        <v>108</v>
      </c>
      <c r="D472" s="1148">
        <v>120.54</v>
      </c>
      <c r="E472" s="653"/>
      <c r="F472" s="654"/>
      <c r="G472" s="23"/>
      <c r="H472" s="23"/>
      <c r="I472" s="23"/>
      <c r="J472" s="23"/>
      <c r="K472" s="23"/>
    </row>
    <row r="473" spans="1:11" ht="12.75" hidden="1" customHeight="1" outlineLevel="1" x14ac:dyDescent="0.25">
      <c r="A473" s="1137" t="s">
        <v>1847</v>
      </c>
      <c r="B473" s="1138" t="s">
        <v>1820</v>
      </c>
      <c r="C473" s="1139"/>
      <c r="D473" s="1140"/>
      <c r="E473" s="653"/>
      <c r="F473" s="654"/>
      <c r="G473" s="23"/>
      <c r="H473" s="23"/>
      <c r="I473" s="23"/>
      <c r="J473" s="23"/>
      <c r="K473" s="23"/>
    </row>
    <row r="474" spans="1:11" ht="12.75" hidden="1" customHeight="1" outlineLevel="1" x14ac:dyDescent="0.25">
      <c r="A474" s="1141" t="s">
        <v>3149</v>
      </c>
      <c r="B474" s="1142" t="s">
        <v>4715</v>
      </c>
      <c r="C474" s="1143" t="s">
        <v>108</v>
      </c>
      <c r="D474" s="1144">
        <v>1.55</v>
      </c>
      <c r="E474" s="653"/>
      <c r="F474" s="654"/>
      <c r="G474" s="23"/>
      <c r="H474" s="23"/>
      <c r="I474" s="23"/>
      <c r="J474" s="23"/>
      <c r="K474" s="23"/>
    </row>
    <row r="475" spans="1:11" ht="12.75" hidden="1" customHeight="1" outlineLevel="1" x14ac:dyDescent="0.25">
      <c r="A475" s="1145" t="s">
        <v>3150</v>
      </c>
      <c r="B475" s="1146" t="s">
        <v>5661</v>
      </c>
      <c r="C475" s="1147" t="s">
        <v>108</v>
      </c>
      <c r="D475" s="1148">
        <v>106.06</v>
      </c>
      <c r="E475" s="653"/>
      <c r="F475" s="654"/>
      <c r="G475" s="23"/>
      <c r="H475" s="23"/>
      <c r="I475" s="23"/>
      <c r="J475" s="23"/>
      <c r="K475" s="23"/>
    </row>
    <row r="476" spans="1:11" ht="12.75" hidden="1" customHeight="1" outlineLevel="1" x14ac:dyDescent="0.25">
      <c r="A476" s="1137" t="s">
        <v>3151</v>
      </c>
      <c r="B476" s="1138" t="s">
        <v>1821</v>
      </c>
      <c r="C476" s="1139"/>
      <c r="D476" s="1140"/>
      <c r="E476" s="653"/>
      <c r="F476" s="654"/>
      <c r="G476" s="23"/>
      <c r="H476" s="23"/>
      <c r="I476" s="23"/>
      <c r="J476" s="23"/>
      <c r="K476" s="23"/>
    </row>
    <row r="477" spans="1:11" ht="12.75" hidden="1" customHeight="1" outlineLevel="1" x14ac:dyDescent="0.25">
      <c r="A477" s="1141" t="s">
        <v>3152</v>
      </c>
      <c r="B477" s="1142" t="s">
        <v>5662</v>
      </c>
      <c r="C477" s="1143" t="s">
        <v>108</v>
      </c>
      <c r="D477" s="1144">
        <v>38.9</v>
      </c>
      <c r="E477" s="653"/>
      <c r="F477" s="654"/>
      <c r="G477" s="23"/>
      <c r="H477" s="23"/>
      <c r="I477" s="23"/>
      <c r="J477" s="23"/>
      <c r="K477" s="23"/>
    </row>
    <row r="478" spans="1:11" ht="12.75" customHeight="1" collapsed="1" x14ac:dyDescent="0.25">
      <c r="A478" s="1137" t="s">
        <v>1848</v>
      </c>
      <c r="B478" s="1138" t="s">
        <v>1849</v>
      </c>
      <c r="C478" s="1139"/>
      <c r="D478" s="1140">
        <f>SUM(D479:D552)</f>
        <v>13906.79</v>
      </c>
      <c r="E478" s="653">
        <f>Ger_Executivo!L199+Ger_Executivo!L200</f>
        <v>14873.719999999994</v>
      </c>
      <c r="F478" s="654" t="str">
        <f>IF(D478=E478,"OK","FALSO")</f>
        <v>FALSO</v>
      </c>
      <c r="G478" s="23">
        <v>966.92999999999483</v>
      </c>
      <c r="H478" s="23"/>
      <c r="I478" s="23"/>
      <c r="J478" s="23"/>
      <c r="K478" s="23"/>
    </row>
    <row r="479" spans="1:11" ht="12.75" hidden="1" customHeight="1" outlineLevel="1" x14ac:dyDescent="0.25">
      <c r="A479" s="1137" t="s">
        <v>1850</v>
      </c>
      <c r="B479" s="1138" t="s">
        <v>1774</v>
      </c>
      <c r="C479" s="1139"/>
      <c r="D479" s="1140"/>
      <c r="E479" s="653"/>
      <c r="F479" s="654"/>
      <c r="G479" s="23"/>
      <c r="H479" s="23"/>
      <c r="I479" s="23"/>
      <c r="J479" s="23"/>
      <c r="K479" s="23"/>
    </row>
    <row r="480" spans="1:11" ht="12.75" hidden="1" customHeight="1" outlineLevel="1" x14ac:dyDescent="0.25">
      <c r="A480" s="1145" t="s">
        <v>3153</v>
      </c>
      <c r="B480" s="1146" t="s">
        <v>5558</v>
      </c>
      <c r="C480" s="1147" t="s">
        <v>108</v>
      </c>
      <c r="D480" s="1148">
        <v>224.24</v>
      </c>
      <c r="E480" s="653"/>
      <c r="F480" s="654"/>
      <c r="G480" s="1142" t="s">
        <v>5559</v>
      </c>
      <c r="H480" s="1144">
        <f>SUMIF($B$1:$B$2580,G480,$D$1:$D$2580)</f>
        <v>4340.9000000000024</v>
      </c>
      <c r="I480" s="23"/>
      <c r="J480" s="23"/>
      <c r="K480" s="23"/>
    </row>
    <row r="481" spans="1:11" ht="12.75" hidden="1" customHeight="1" outlineLevel="1" x14ac:dyDescent="0.25">
      <c r="A481" s="1141" t="s">
        <v>4416</v>
      </c>
      <c r="B481" s="1142" t="s">
        <v>5559</v>
      </c>
      <c r="C481" s="1143" t="s">
        <v>108</v>
      </c>
      <c r="D481" s="1144">
        <v>462.89</v>
      </c>
      <c r="E481" s="653"/>
      <c r="F481" s="654"/>
      <c r="G481" s="1146" t="s">
        <v>5558</v>
      </c>
      <c r="H481" s="1148">
        <f>SUMIF($B$1:$B$2580,G481,$D$1:$D$2580)</f>
        <v>9565.8899999999976</v>
      </c>
      <c r="I481" s="23"/>
      <c r="J481" s="23"/>
      <c r="K481" s="23"/>
    </row>
    <row r="482" spans="1:11" ht="12.75" hidden="1" customHeight="1" outlineLevel="1" x14ac:dyDescent="0.25">
      <c r="A482" s="1137" t="s">
        <v>1851</v>
      </c>
      <c r="B482" s="1138" t="s">
        <v>1776</v>
      </c>
      <c r="C482" s="1139"/>
      <c r="D482" s="1140"/>
      <c r="E482" s="653"/>
      <c r="F482" s="654"/>
      <c r="G482" s="23"/>
      <c r="H482" s="23"/>
      <c r="I482" s="23"/>
      <c r="J482" s="23"/>
      <c r="K482" s="23"/>
    </row>
    <row r="483" spans="1:11" ht="12.75" hidden="1" customHeight="1" outlineLevel="1" x14ac:dyDescent="0.25">
      <c r="A483" s="1145" t="s">
        <v>3154</v>
      </c>
      <c r="B483" s="1146" t="s">
        <v>5558</v>
      </c>
      <c r="C483" s="1147" t="s">
        <v>108</v>
      </c>
      <c r="D483" s="1148">
        <v>213.35</v>
      </c>
      <c r="E483" s="653"/>
      <c r="F483" s="654"/>
      <c r="G483" s="23"/>
      <c r="H483" s="23"/>
      <c r="I483" s="23"/>
      <c r="J483" s="23"/>
      <c r="K483" s="23"/>
    </row>
    <row r="484" spans="1:11" ht="12.75" hidden="1" customHeight="1" outlineLevel="1" x14ac:dyDescent="0.25">
      <c r="A484" s="1141" t="s">
        <v>3155</v>
      </c>
      <c r="B484" s="1142" t="s">
        <v>5559</v>
      </c>
      <c r="C484" s="1143" t="s">
        <v>108</v>
      </c>
      <c r="D484" s="1144">
        <v>449.89</v>
      </c>
      <c r="E484" s="653"/>
      <c r="F484" s="654"/>
      <c r="G484" s="23"/>
      <c r="H484" s="23"/>
      <c r="I484" s="23"/>
      <c r="J484" s="23"/>
      <c r="K484" s="23"/>
    </row>
    <row r="485" spans="1:11" ht="12.75" hidden="1" customHeight="1" outlineLevel="1" x14ac:dyDescent="0.25">
      <c r="A485" s="1137" t="s">
        <v>1852</v>
      </c>
      <c r="B485" s="1138" t="s">
        <v>1778</v>
      </c>
      <c r="C485" s="1139"/>
      <c r="D485" s="1140"/>
      <c r="E485" s="653"/>
      <c r="F485" s="654"/>
      <c r="G485" s="23"/>
      <c r="H485" s="23"/>
      <c r="I485" s="23"/>
      <c r="J485" s="23"/>
      <c r="K485" s="23"/>
    </row>
    <row r="486" spans="1:11" ht="12.75" hidden="1" customHeight="1" outlineLevel="1" x14ac:dyDescent="0.25">
      <c r="A486" s="1145" t="s">
        <v>3156</v>
      </c>
      <c r="B486" s="1146" t="s">
        <v>5558</v>
      </c>
      <c r="C486" s="1147" t="s">
        <v>108</v>
      </c>
      <c r="D486" s="1148">
        <v>233.87</v>
      </c>
      <c r="E486" s="653"/>
      <c r="F486" s="654"/>
      <c r="G486" s="23"/>
      <c r="H486" s="23"/>
      <c r="I486" s="23"/>
      <c r="J486" s="23"/>
      <c r="K486" s="23"/>
    </row>
    <row r="487" spans="1:11" ht="12.75" hidden="1" customHeight="1" outlineLevel="1" x14ac:dyDescent="0.25">
      <c r="A487" s="1141" t="s">
        <v>3157</v>
      </c>
      <c r="B487" s="1142" t="s">
        <v>5559</v>
      </c>
      <c r="C487" s="1143" t="s">
        <v>108</v>
      </c>
      <c r="D487" s="1144">
        <v>453.61</v>
      </c>
      <c r="E487" s="653"/>
      <c r="F487" s="654"/>
      <c r="G487" s="23"/>
      <c r="H487" s="23"/>
      <c r="I487" s="23"/>
      <c r="J487" s="23"/>
      <c r="K487" s="23"/>
    </row>
    <row r="488" spans="1:11" ht="12.75" hidden="1" customHeight="1" outlineLevel="1" x14ac:dyDescent="0.25">
      <c r="A488" s="1137" t="s">
        <v>1853</v>
      </c>
      <c r="B488" s="1138" t="s">
        <v>1780</v>
      </c>
      <c r="C488" s="1139"/>
      <c r="D488" s="1140"/>
      <c r="E488" s="653"/>
      <c r="F488" s="654"/>
      <c r="G488" s="23"/>
      <c r="H488" s="23"/>
      <c r="I488" s="23"/>
      <c r="J488" s="23"/>
      <c r="K488" s="23"/>
    </row>
    <row r="489" spans="1:11" ht="12.75" hidden="1" customHeight="1" outlineLevel="1" x14ac:dyDescent="0.25">
      <c r="A489" s="1145" t="s">
        <v>3158</v>
      </c>
      <c r="B489" s="1146" t="s">
        <v>5558</v>
      </c>
      <c r="C489" s="1147" t="s">
        <v>108</v>
      </c>
      <c r="D489" s="1148">
        <v>566.70000000000005</v>
      </c>
      <c r="E489" s="653"/>
      <c r="F489" s="654"/>
      <c r="G489" s="23"/>
      <c r="H489" s="23"/>
      <c r="I489" s="23"/>
      <c r="J489" s="23"/>
      <c r="K489" s="23"/>
    </row>
    <row r="490" spans="1:11" ht="12.75" hidden="1" customHeight="1" outlineLevel="1" x14ac:dyDescent="0.25">
      <c r="A490" s="1141" t="s">
        <v>3159</v>
      </c>
      <c r="B490" s="1142" t="s">
        <v>5559</v>
      </c>
      <c r="C490" s="1143" t="s">
        <v>108</v>
      </c>
      <c r="D490" s="1144">
        <v>267.76</v>
      </c>
      <c r="E490" s="653"/>
      <c r="F490" s="654"/>
      <c r="G490" s="23"/>
      <c r="H490" s="23"/>
      <c r="I490" s="23"/>
      <c r="J490" s="23"/>
      <c r="K490" s="23"/>
    </row>
    <row r="491" spans="1:11" ht="12.75" hidden="1" customHeight="1" outlineLevel="1" x14ac:dyDescent="0.25">
      <c r="A491" s="1137" t="s">
        <v>1854</v>
      </c>
      <c r="B491" s="1138" t="s">
        <v>1782</v>
      </c>
      <c r="C491" s="1139"/>
      <c r="D491" s="1140"/>
      <c r="E491" s="653"/>
      <c r="F491" s="654"/>
      <c r="G491" s="23"/>
      <c r="H491" s="23"/>
      <c r="I491" s="23"/>
      <c r="J491" s="23"/>
      <c r="K491" s="23"/>
    </row>
    <row r="492" spans="1:11" ht="12.75" hidden="1" customHeight="1" outlineLevel="1" x14ac:dyDescent="0.25">
      <c r="A492" s="1145" t="s">
        <v>3160</v>
      </c>
      <c r="B492" s="1146" t="s">
        <v>5558</v>
      </c>
      <c r="C492" s="1147" t="s">
        <v>108</v>
      </c>
      <c r="D492" s="1148">
        <v>550.34</v>
      </c>
      <c r="E492" s="653"/>
      <c r="F492" s="654"/>
      <c r="G492" s="23"/>
      <c r="H492" s="23"/>
      <c r="I492" s="23"/>
      <c r="J492" s="23"/>
      <c r="K492" s="23"/>
    </row>
    <row r="493" spans="1:11" ht="12.75" hidden="1" customHeight="1" outlineLevel="1" x14ac:dyDescent="0.25">
      <c r="A493" s="1141" t="s">
        <v>3161</v>
      </c>
      <c r="B493" s="1142" t="s">
        <v>5559</v>
      </c>
      <c r="C493" s="1143" t="s">
        <v>108</v>
      </c>
      <c r="D493" s="1144">
        <v>154.38999999999999</v>
      </c>
      <c r="E493" s="653"/>
      <c r="F493" s="654"/>
      <c r="G493" s="23"/>
      <c r="H493" s="23"/>
      <c r="I493" s="23"/>
      <c r="J493" s="23"/>
      <c r="K493" s="23"/>
    </row>
    <row r="494" spans="1:11" ht="12.75" hidden="1" customHeight="1" outlineLevel="1" x14ac:dyDescent="0.25">
      <c r="A494" s="1137" t="s">
        <v>1855</v>
      </c>
      <c r="B494" s="1138" t="s">
        <v>1784</v>
      </c>
      <c r="C494" s="1139"/>
      <c r="D494" s="1140"/>
      <c r="E494" s="653"/>
      <c r="F494" s="654"/>
      <c r="G494" s="23"/>
      <c r="H494" s="23"/>
      <c r="I494" s="23"/>
      <c r="J494" s="23"/>
      <c r="K494" s="23"/>
    </row>
    <row r="495" spans="1:11" ht="12.75" hidden="1" customHeight="1" outlineLevel="1" x14ac:dyDescent="0.25">
      <c r="A495" s="1145" t="s">
        <v>3162</v>
      </c>
      <c r="B495" s="1146" t="s">
        <v>5558</v>
      </c>
      <c r="C495" s="1147" t="s">
        <v>108</v>
      </c>
      <c r="D495" s="1148">
        <v>494.92</v>
      </c>
      <c r="E495" s="653"/>
      <c r="F495" s="654"/>
      <c r="G495" s="23"/>
      <c r="H495" s="23"/>
      <c r="I495" s="23"/>
      <c r="J495" s="23"/>
      <c r="K495" s="23"/>
    </row>
    <row r="496" spans="1:11" ht="12.75" hidden="1" customHeight="1" outlineLevel="1" x14ac:dyDescent="0.25">
      <c r="A496" s="1141" t="s">
        <v>3163</v>
      </c>
      <c r="B496" s="1142" t="s">
        <v>5559</v>
      </c>
      <c r="C496" s="1143" t="s">
        <v>108</v>
      </c>
      <c r="D496" s="1144">
        <v>152.26</v>
      </c>
      <c r="E496" s="653"/>
      <c r="F496" s="654"/>
      <c r="G496" s="23"/>
      <c r="H496" s="23"/>
      <c r="I496" s="23"/>
      <c r="J496" s="23"/>
      <c r="K496" s="23"/>
    </row>
    <row r="497" spans="1:11" ht="12.75" hidden="1" customHeight="1" outlineLevel="1" x14ac:dyDescent="0.25">
      <c r="A497" s="1137" t="s">
        <v>1856</v>
      </c>
      <c r="B497" s="1138" t="s">
        <v>1786</v>
      </c>
      <c r="C497" s="1139"/>
      <c r="D497" s="1140"/>
      <c r="E497" s="653"/>
      <c r="F497" s="654"/>
      <c r="G497" s="23"/>
      <c r="H497" s="23"/>
      <c r="I497" s="23"/>
      <c r="J497" s="23"/>
      <c r="K497" s="23"/>
    </row>
    <row r="498" spans="1:11" ht="12.75" hidden="1" customHeight="1" outlineLevel="1" x14ac:dyDescent="0.25">
      <c r="A498" s="1145" t="s">
        <v>3164</v>
      </c>
      <c r="B498" s="1146" t="s">
        <v>5558</v>
      </c>
      <c r="C498" s="1147" t="s">
        <v>108</v>
      </c>
      <c r="D498" s="1148">
        <v>494.91</v>
      </c>
      <c r="E498" s="653"/>
      <c r="F498" s="654"/>
      <c r="G498" s="23"/>
      <c r="H498" s="23"/>
      <c r="I498" s="23"/>
      <c r="J498" s="23"/>
      <c r="K498" s="23"/>
    </row>
    <row r="499" spans="1:11" ht="12.75" hidden="1" customHeight="1" outlineLevel="1" x14ac:dyDescent="0.25">
      <c r="A499" s="1141" t="s">
        <v>3165</v>
      </c>
      <c r="B499" s="1142" t="s">
        <v>5559</v>
      </c>
      <c r="C499" s="1143" t="s">
        <v>108</v>
      </c>
      <c r="D499" s="1144">
        <v>152.26</v>
      </c>
      <c r="E499" s="653"/>
      <c r="F499" s="654"/>
      <c r="G499" s="23"/>
      <c r="H499" s="23"/>
      <c r="I499" s="23"/>
      <c r="J499" s="23"/>
      <c r="K499" s="23"/>
    </row>
    <row r="500" spans="1:11" ht="12.75" hidden="1" customHeight="1" outlineLevel="1" x14ac:dyDescent="0.25">
      <c r="A500" s="1137" t="s">
        <v>1857</v>
      </c>
      <c r="B500" s="1138" t="s">
        <v>1788</v>
      </c>
      <c r="C500" s="1139"/>
      <c r="D500" s="1140"/>
      <c r="E500" s="653"/>
      <c r="F500" s="654"/>
      <c r="G500" s="23"/>
      <c r="H500" s="23"/>
      <c r="I500" s="23"/>
      <c r="J500" s="23"/>
      <c r="K500" s="23"/>
    </row>
    <row r="501" spans="1:11" ht="12.75" hidden="1" customHeight="1" outlineLevel="1" x14ac:dyDescent="0.25">
      <c r="A501" s="1145" t="s">
        <v>3166</v>
      </c>
      <c r="B501" s="1146" t="s">
        <v>5558</v>
      </c>
      <c r="C501" s="1147" t="s">
        <v>108</v>
      </c>
      <c r="D501" s="1148">
        <v>494.91</v>
      </c>
      <c r="E501" s="653"/>
      <c r="F501" s="654"/>
      <c r="G501" s="23"/>
      <c r="H501" s="23"/>
      <c r="I501" s="23"/>
      <c r="J501" s="23"/>
      <c r="K501" s="23"/>
    </row>
    <row r="502" spans="1:11" ht="12.75" hidden="1" customHeight="1" outlineLevel="1" x14ac:dyDescent="0.25">
      <c r="A502" s="1141" t="s">
        <v>3167</v>
      </c>
      <c r="B502" s="1142" t="s">
        <v>5559</v>
      </c>
      <c r="C502" s="1143" t="s">
        <v>108</v>
      </c>
      <c r="D502" s="1144">
        <v>152.26</v>
      </c>
      <c r="E502" s="653"/>
      <c r="F502" s="654"/>
      <c r="G502" s="23"/>
      <c r="H502" s="23"/>
      <c r="I502" s="23"/>
      <c r="J502" s="23"/>
      <c r="K502" s="23"/>
    </row>
    <row r="503" spans="1:11" ht="12.75" hidden="1" customHeight="1" outlineLevel="1" x14ac:dyDescent="0.25">
      <c r="A503" s="1137" t="s">
        <v>1858</v>
      </c>
      <c r="B503" s="1138" t="s">
        <v>1790</v>
      </c>
      <c r="C503" s="1139"/>
      <c r="D503" s="1140"/>
      <c r="E503" s="653"/>
      <c r="F503" s="654"/>
      <c r="G503" s="23"/>
      <c r="H503" s="23"/>
      <c r="I503" s="23"/>
      <c r="J503" s="23"/>
      <c r="K503" s="23"/>
    </row>
    <row r="504" spans="1:11" ht="12.75" hidden="1" customHeight="1" outlineLevel="1" x14ac:dyDescent="0.25">
      <c r="A504" s="1145" t="s">
        <v>3168</v>
      </c>
      <c r="B504" s="1146" t="s">
        <v>5558</v>
      </c>
      <c r="C504" s="1147" t="s">
        <v>108</v>
      </c>
      <c r="D504" s="1148">
        <v>494.91</v>
      </c>
      <c r="E504" s="653"/>
      <c r="F504" s="654"/>
      <c r="G504" s="23"/>
      <c r="H504" s="23"/>
      <c r="I504" s="23"/>
      <c r="J504" s="23"/>
      <c r="K504" s="23"/>
    </row>
    <row r="505" spans="1:11" ht="12.75" hidden="1" customHeight="1" outlineLevel="1" x14ac:dyDescent="0.25">
      <c r="A505" s="1141" t="s">
        <v>3169</v>
      </c>
      <c r="B505" s="1142" t="s">
        <v>5559</v>
      </c>
      <c r="C505" s="1143" t="s">
        <v>108</v>
      </c>
      <c r="D505" s="1144">
        <v>152.26</v>
      </c>
      <c r="E505" s="653"/>
      <c r="F505" s="654"/>
      <c r="G505" s="23"/>
      <c r="H505" s="23"/>
      <c r="I505" s="23"/>
      <c r="J505" s="23"/>
      <c r="K505" s="23"/>
    </row>
    <row r="506" spans="1:11" ht="12.75" hidden="1" customHeight="1" outlineLevel="1" x14ac:dyDescent="0.25">
      <c r="A506" s="1137" t="s">
        <v>1859</v>
      </c>
      <c r="B506" s="1138" t="s">
        <v>1792</v>
      </c>
      <c r="C506" s="1139"/>
      <c r="D506" s="1140"/>
      <c r="E506" s="653"/>
      <c r="F506" s="654"/>
      <c r="G506" s="23"/>
      <c r="H506" s="23"/>
      <c r="I506" s="23"/>
      <c r="J506" s="23"/>
      <c r="K506" s="23"/>
    </row>
    <row r="507" spans="1:11" ht="12.75" hidden="1" customHeight="1" outlineLevel="1" x14ac:dyDescent="0.25">
      <c r="A507" s="1145" t="s">
        <v>3170</v>
      </c>
      <c r="B507" s="1146" t="s">
        <v>5558</v>
      </c>
      <c r="C507" s="1147" t="s">
        <v>108</v>
      </c>
      <c r="D507" s="1148">
        <v>494.91</v>
      </c>
      <c r="E507" s="653"/>
      <c r="F507" s="654"/>
      <c r="G507" s="23"/>
      <c r="H507" s="23"/>
      <c r="I507" s="23"/>
      <c r="J507" s="23"/>
      <c r="K507" s="23"/>
    </row>
    <row r="508" spans="1:11" ht="12.75" hidden="1" customHeight="1" outlineLevel="1" x14ac:dyDescent="0.25">
      <c r="A508" s="1141" t="s">
        <v>3171</v>
      </c>
      <c r="B508" s="1142" t="s">
        <v>5559</v>
      </c>
      <c r="C508" s="1143" t="s">
        <v>108</v>
      </c>
      <c r="D508" s="1144">
        <v>152.26</v>
      </c>
      <c r="E508" s="653"/>
      <c r="F508" s="654"/>
      <c r="G508" s="23"/>
      <c r="H508" s="23"/>
      <c r="I508" s="23"/>
      <c r="J508" s="23"/>
      <c r="K508" s="23"/>
    </row>
    <row r="509" spans="1:11" ht="12.75" hidden="1" customHeight="1" outlineLevel="1" x14ac:dyDescent="0.25">
      <c r="A509" s="1137" t="s">
        <v>1860</v>
      </c>
      <c r="B509" s="1138" t="s">
        <v>1794</v>
      </c>
      <c r="C509" s="1139"/>
      <c r="D509" s="1140"/>
      <c r="E509" s="653"/>
      <c r="F509" s="654"/>
      <c r="G509" s="23"/>
      <c r="H509" s="23"/>
      <c r="I509" s="23"/>
      <c r="J509" s="23"/>
      <c r="K509" s="23"/>
    </row>
    <row r="510" spans="1:11" ht="12.75" hidden="1" customHeight="1" outlineLevel="1" x14ac:dyDescent="0.25">
      <c r="A510" s="1145" t="s">
        <v>3172</v>
      </c>
      <c r="B510" s="1146" t="s">
        <v>5558</v>
      </c>
      <c r="C510" s="1147" t="s">
        <v>108</v>
      </c>
      <c r="D510" s="1148">
        <v>494.91</v>
      </c>
      <c r="E510" s="653"/>
      <c r="F510" s="654"/>
      <c r="G510" s="23"/>
      <c r="H510" s="23"/>
      <c r="I510" s="23"/>
      <c r="J510" s="23"/>
      <c r="K510" s="23"/>
    </row>
    <row r="511" spans="1:11" ht="12.75" hidden="1" customHeight="1" outlineLevel="1" x14ac:dyDescent="0.25">
      <c r="A511" s="1141" t="s">
        <v>3173</v>
      </c>
      <c r="B511" s="1142" t="s">
        <v>5559</v>
      </c>
      <c r="C511" s="1143" t="s">
        <v>108</v>
      </c>
      <c r="D511" s="1144">
        <v>152.26</v>
      </c>
      <c r="E511" s="653"/>
      <c r="F511" s="654"/>
      <c r="G511" s="23"/>
      <c r="H511" s="23"/>
      <c r="I511" s="23"/>
      <c r="J511" s="23"/>
      <c r="K511" s="23"/>
    </row>
    <row r="512" spans="1:11" ht="12.75" hidden="1" customHeight="1" outlineLevel="1" collapsed="1" x14ac:dyDescent="0.25">
      <c r="A512" s="1137" t="s">
        <v>1861</v>
      </c>
      <c r="B512" s="1138" t="s">
        <v>1796</v>
      </c>
      <c r="C512" s="1139"/>
      <c r="D512" s="1140"/>
      <c r="E512" s="653"/>
      <c r="F512" s="654"/>
      <c r="G512" s="23"/>
      <c r="H512" s="23"/>
      <c r="I512" s="23"/>
      <c r="J512" s="23"/>
      <c r="K512" s="23"/>
    </row>
    <row r="513" spans="1:11" ht="12.75" hidden="1" customHeight="1" outlineLevel="1" x14ac:dyDescent="0.25">
      <c r="A513" s="1145" t="s">
        <v>3174</v>
      </c>
      <c r="B513" s="1146" t="s">
        <v>5558</v>
      </c>
      <c r="C513" s="1147" t="s">
        <v>108</v>
      </c>
      <c r="D513" s="1148">
        <v>494.91</v>
      </c>
      <c r="E513" s="653"/>
      <c r="F513" s="654"/>
      <c r="G513" s="23"/>
      <c r="H513" s="23"/>
      <c r="I513" s="23"/>
      <c r="J513" s="23"/>
      <c r="K513" s="23"/>
    </row>
    <row r="514" spans="1:11" ht="12.75" hidden="1" customHeight="1" outlineLevel="1" x14ac:dyDescent="0.25">
      <c r="A514" s="1141" t="s">
        <v>3175</v>
      </c>
      <c r="B514" s="1142" t="s">
        <v>5559</v>
      </c>
      <c r="C514" s="1143" t="s">
        <v>108</v>
      </c>
      <c r="D514" s="1144">
        <v>152.26</v>
      </c>
      <c r="E514" s="653"/>
      <c r="F514" s="654"/>
      <c r="G514" s="23"/>
      <c r="H514" s="23"/>
      <c r="I514" s="23"/>
      <c r="J514" s="23"/>
      <c r="K514" s="23"/>
    </row>
    <row r="515" spans="1:11" ht="12.75" hidden="1" customHeight="1" outlineLevel="1" x14ac:dyDescent="0.25">
      <c r="A515" s="1137" t="s">
        <v>1862</v>
      </c>
      <c r="B515" s="1138" t="s">
        <v>1798</v>
      </c>
      <c r="C515" s="1139"/>
      <c r="D515" s="1140"/>
      <c r="E515" s="653"/>
      <c r="F515" s="654"/>
      <c r="G515" s="23"/>
      <c r="H515" s="23"/>
      <c r="I515" s="23"/>
      <c r="J515" s="23"/>
      <c r="K515" s="23"/>
    </row>
    <row r="516" spans="1:11" ht="12.75" hidden="1" customHeight="1" outlineLevel="1" x14ac:dyDescent="0.25">
      <c r="A516" s="1145" t="s">
        <v>3176</v>
      </c>
      <c r="B516" s="1146" t="s">
        <v>5558</v>
      </c>
      <c r="C516" s="1147" t="s">
        <v>108</v>
      </c>
      <c r="D516" s="1148">
        <v>494.91</v>
      </c>
      <c r="E516" s="653"/>
      <c r="F516" s="654"/>
      <c r="G516" s="23"/>
      <c r="H516" s="23"/>
      <c r="I516" s="23"/>
      <c r="J516" s="23"/>
      <c r="K516" s="23"/>
    </row>
    <row r="517" spans="1:11" ht="12.75" hidden="1" customHeight="1" outlineLevel="1" x14ac:dyDescent="0.25">
      <c r="A517" s="1141" t="s">
        <v>3177</v>
      </c>
      <c r="B517" s="1142" t="s">
        <v>5559</v>
      </c>
      <c r="C517" s="1143" t="s">
        <v>108</v>
      </c>
      <c r="D517" s="1144">
        <v>152.26</v>
      </c>
      <c r="E517" s="653"/>
      <c r="F517" s="654"/>
      <c r="G517" s="23"/>
      <c r="H517" s="23"/>
      <c r="I517" s="23"/>
      <c r="J517" s="23"/>
      <c r="K517" s="23"/>
    </row>
    <row r="518" spans="1:11" ht="12.75" hidden="1" customHeight="1" outlineLevel="1" x14ac:dyDescent="0.25">
      <c r="A518" s="1137" t="s">
        <v>1863</v>
      </c>
      <c r="B518" s="1138" t="s">
        <v>1800</v>
      </c>
      <c r="C518" s="1139"/>
      <c r="D518" s="1140"/>
      <c r="E518" s="653"/>
      <c r="F518" s="654"/>
      <c r="G518" s="23"/>
      <c r="H518" s="23"/>
      <c r="I518" s="23"/>
      <c r="J518" s="23"/>
      <c r="K518" s="23"/>
    </row>
    <row r="519" spans="1:11" ht="12.75" hidden="1" customHeight="1" outlineLevel="1" x14ac:dyDescent="0.25">
      <c r="A519" s="1145" t="s">
        <v>3178</v>
      </c>
      <c r="B519" s="1146" t="s">
        <v>5558</v>
      </c>
      <c r="C519" s="1147" t="s">
        <v>108</v>
      </c>
      <c r="D519" s="1148">
        <v>494.91</v>
      </c>
      <c r="E519" s="653"/>
      <c r="F519" s="654"/>
      <c r="G519" s="23"/>
      <c r="H519" s="23"/>
      <c r="I519" s="23"/>
      <c r="J519" s="23"/>
      <c r="K519" s="23"/>
    </row>
    <row r="520" spans="1:11" ht="12.75" hidden="1" customHeight="1" outlineLevel="1" x14ac:dyDescent="0.25">
      <c r="A520" s="1141" t="s">
        <v>3179</v>
      </c>
      <c r="B520" s="1142" t="s">
        <v>5559</v>
      </c>
      <c r="C520" s="1143" t="s">
        <v>108</v>
      </c>
      <c r="D520" s="1144">
        <v>152.26</v>
      </c>
      <c r="E520" s="653"/>
      <c r="F520" s="654"/>
      <c r="G520" s="23"/>
      <c r="H520" s="23"/>
      <c r="I520" s="23"/>
      <c r="J520" s="23"/>
      <c r="K520" s="23"/>
    </row>
    <row r="521" spans="1:11" ht="12.75" hidden="1" customHeight="1" outlineLevel="1" x14ac:dyDescent="0.25">
      <c r="A521" s="1137" t="s">
        <v>1864</v>
      </c>
      <c r="B521" s="1138" t="s">
        <v>1802</v>
      </c>
      <c r="C521" s="1139"/>
      <c r="D521" s="1140"/>
      <c r="E521" s="653"/>
      <c r="F521" s="654"/>
      <c r="G521" s="23"/>
      <c r="H521" s="23"/>
      <c r="I521" s="23"/>
      <c r="J521" s="23"/>
      <c r="K521" s="23"/>
    </row>
    <row r="522" spans="1:11" ht="12.75" hidden="1" customHeight="1" outlineLevel="1" x14ac:dyDescent="0.25">
      <c r="A522" s="1145" t="s">
        <v>3180</v>
      </c>
      <c r="B522" s="1146" t="s">
        <v>5558</v>
      </c>
      <c r="C522" s="1147" t="s">
        <v>108</v>
      </c>
      <c r="D522" s="1148">
        <v>494.91</v>
      </c>
      <c r="E522" s="653"/>
      <c r="F522" s="654"/>
      <c r="G522" s="23"/>
      <c r="H522" s="23"/>
      <c r="I522" s="23"/>
      <c r="J522" s="23"/>
      <c r="K522" s="23"/>
    </row>
    <row r="523" spans="1:11" ht="12.75" hidden="1" customHeight="1" outlineLevel="1" x14ac:dyDescent="0.25">
      <c r="A523" s="1141" t="s">
        <v>3181</v>
      </c>
      <c r="B523" s="1142" t="s">
        <v>5559</v>
      </c>
      <c r="C523" s="1143" t="s">
        <v>108</v>
      </c>
      <c r="D523" s="1144">
        <v>152.26</v>
      </c>
      <c r="E523" s="653"/>
      <c r="F523" s="654"/>
      <c r="G523" s="23"/>
      <c r="H523" s="23"/>
      <c r="I523" s="23"/>
      <c r="J523" s="23"/>
      <c r="K523" s="23"/>
    </row>
    <row r="524" spans="1:11" ht="12.75" hidden="1" customHeight="1" outlineLevel="1" x14ac:dyDescent="0.25">
      <c r="A524" s="1137" t="s">
        <v>1865</v>
      </c>
      <c r="B524" s="1138" t="s">
        <v>1804</v>
      </c>
      <c r="C524" s="1139"/>
      <c r="D524" s="1140"/>
      <c r="E524" s="653"/>
      <c r="F524" s="654"/>
      <c r="G524" s="23"/>
      <c r="H524" s="23"/>
      <c r="I524" s="23"/>
      <c r="J524" s="23"/>
      <c r="K524" s="23"/>
    </row>
    <row r="525" spans="1:11" ht="12.75" hidden="1" customHeight="1" outlineLevel="1" x14ac:dyDescent="0.25">
      <c r="A525" s="1145" t="s">
        <v>3182</v>
      </c>
      <c r="B525" s="1146" t="s">
        <v>5558</v>
      </c>
      <c r="C525" s="1147" t="s">
        <v>108</v>
      </c>
      <c r="D525" s="1148">
        <v>494.91</v>
      </c>
      <c r="E525" s="653"/>
      <c r="F525" s="654"/>
      <c r="G525" s="23"/>
      <c r="H525" s="23"/>
      <c r="I525" s="23"/>
      <c r="J525" s="23"/>
      <c r="K525" s="23"/>
    </row>
    <row r="526" spans="1:11" ht="12.75" hidden="1" customHeight="1" outlineLevel="1" x14ac:dyDescent="0.25">
      <c r="A526" s="1141" t="s">
        <v>3183</v>
      </c>
      <c r="B526" s="1142" t="s">
        <v>5559</v>
      </c>
      <c r="C526" s="1143" t="s">
        <v>108</v>
      </c>
      <c r="D526" s="1144">
        <v>152.26</v>
      </c>
      <c r="E526" s="653"/>
      <c r="F526" s="654"/>
      <c r="G526" s="23"/>
      <c r="H526" s="23"/>
      <c r="I526" s="23"/>
      <c r="J526" s="23"/>
      <c r="K526" s="23"/>
    </row>
    <row r="527" spans="1:11" ht="12.75" hidden="1" customHeight="1" outlineLevel="1" x14ac:dyDescent="0.25">
      <c r="A527" s="1137" t="s">
        <v>1866</v>
      </c>
      <c r="B527" s="1138" t="s">
        <v>1806</v>
      </c>
      <c r="C527" s="1139"/>
      <c r="D527" s="1140"/>
      <c r="E527" s="653"/>
      <c r="F527" s="654"/>
      <c r="G527" s="23"/>
      <c r="H527" s="23"/>
      <c r="I527" s="23"/>
      <c r="J527" s="23"/>
      <c r="K527" s="23"/>
    </row>
    <row r="528" spans="1:11" ht="12.75" hidden="1" customHeight="1" outlineLevel="1" x14ac:dyDescent="0.25">
      <c r="A528" s="1145" t="s">
        <v>3184</v>
      </c>
      <c r="B528" s="1146" t="s">
        <v>5558</v>
      </c>
      <c r="C528" s="1147" t="s">
        <v>108</v>
      </c>
      <c r="D528" s="1148">
        <v>494.91</v>
      </c>
      <c r="E528" s="653"/>
      <c r="F528" s="654"/>
      <c r="G528" s="23"/>
      <c r="H528" s="23"/>
      <c r="I528" s="23"/>
      <c r="J528" s="23"/>
      <c r="K528" s="23"/>
    </row>
    <row r="529" spans="1:11" ht="12.75" hidden="1" customHeight="1" outlineLevel="1" x14ac:dyDescent="0.25">
      <c r="A529" s="1141" t="s">
        <v>3185</v>
      </c>
      <c r="B529" s="1142" t="s">
        <v>5559</v>
      </c>
      <c r="C529" s="1143" t="s">
        <v>108</v>
      </c>
      <c r="D529" s="1144">
        <v>152.26</v>
      </c>
      <c r="E529" s="653"/>
      <c r="F529" s="654"/>
      <c r="G529" s="23"/>
      <c r="H529" s="23"/>
      <c r="I529" s="23"/>
      <c r="J529" s="23"/>
      <c r="K529" s="23"/>
    </row>
    <row r="530" spans="1:11" ht="12.75" hidden="1" customHeight="1" outlineLevel="1" x14ac:dyDescent="0.25">
      <c r="A530" s="1137" t="s">
        <v>1867</v>
      </c>
      <c r="B530" s="1138" t="s">
        <v>1808</v>
      </c>
      <c r="C530" s="1139"/>
      <c r="D530" s="1140"/>
      <c r="E530" s="653"/>
      <c r="F530" s="654"/>
      <c r="G530" s="23"/>
      <c r="H530" s="23"/>
      <c r="I530" s="23"/>
      <c r="J530" s="23"/>
      <c r="K530" s="23"/>
    </row>
    <row r="531" spans="1:11" ht="12.75" hidden="1" customHeight="1" outlineLevel="1" x14ac:dyDescent="0.25">
      <c r="A531" s="1145" t="s">
        <v>3186</v>
      </c>
      <c r="B531" s="1146" t="s">
        <v>5558</v>
      </c>
      <c r="C531" s="1147" t="s">
        <v>108</v>
      </c>
      <c r="D531" s="1148">
        <v>494.91</v>
      </c>
      <c r="E531" s="653"/>
      <c r="F531" s="654"/>
      <c r="G531" s="23"/>
      <c r="H531" s="23"/>
      <c r="I531" s="23"/>
      <c r="J531" s="23"/>
      <c r="K531" s="23"/>
    </row>
    <row r="532" spans="1:11" ht="12.75" hidden="1" customHeight="1" outlineLevel="1" x14ac:dyDescent="0.25">
      <c r="A532" s="1141" t="s">
        <v>4417</v>
      </c>
      <c r="B532" s="1142" t="s">
        <v>5559</v>
      </c>
      <c r="C532" s="1143" t="s">
        <v>108</v>
      </c>
      <c r="D532" s="1144">
        <v>152.26</v>
      </c>
      <c r="E532" s="653"/>
      <c r="F532" s="654"/>
      <c r="G532" s="23"/>
      <c r="H532" s="23"/>
      <c r="I532" s="23"/>
      <c r="J532" s="23"/>
      <c r="K532" s="23"/>
    </row>
    <row r="533" spans="1:11" ht="12.75" hidden="1" customHeight="1" outlineLevel="1" x14ac:dyDescent="0.25">
      <c r="A533" s="1137" t="s">
        <v>1868</v>
      </c>
      <c r="B533" s="1138" t="s">
        <v>1810</v>
      </c>
      <c r="C533" s="1139"/>
      <c r="D533" s="1140"/>
      <c r="E533" s="653"/>
      <c r="F533" s="654"/>
      <c r="G533" s="23"/>
      <c r="H533" s="23"/>
      <c r="I533" s="23"/>
      <c r="J533" s="23"/>
      <c r="K533" s="23"/>
    </row>
    <row r="534" spans="1:11" ht="12.75" hidden="1" customHeight="1" outlineLevel="1" x14ac:dyDescent="0.25">
      <c r="A534" s="1145" t="s">
        <v>3187</v>
      </c>
      <c r="B534" s="1146" t="s">
        <v>5558</v>
      </c>
      <c r="C534" s="1147" t="s">
        <v>108</v>
      </c>
      <c r="D534" s="1148">
        <v>494.91</v>
      </c>
      <c r="E534" s="653"/>
      <c r="F534" s="654"/>
      <c r="G534" s="23"/>
      <c r="H534" s="23"/>
      <c r="I534" s="23"/>
      <c r="J534" s="23"/>
      <c r="K534" s="23"/>
    </row>
    <row r="535" spans="1:11" ht="12.75" hidden="1" customHeight="1" outlineLevel="1" x14ac:dyDescent="0.25">
      <c r="A535" s="1141" t="s">
        <v>3188</v>
      </c>
      <c r="B535" s="1142" t="s">
        <v>5559</v>
      </c>
      <c r="C535" s="1143" t="s">
        <v>108</v>
      </c>
      <c r="D535" s="1144">
        <v>152.26</v>
      </c>
      <c r="E535" s="653"/>
      <c r="F535" s="654"/>
      <c r="G535" s="23"/>
      <c r="H535" s="23"/>
      <c r="I535" s="23"/>
      <c r="J535" s="23"/>
      <c r="K535" s="23"/>
    </row>
    <row r="536" spans="1:11" ht="12.75" hidden="1" customHeight="1" outlineLevel="1" x14ac:dyDescent="0.25">
      <c r="A536" s="1137" t="s">
        <v>1869</v>
      </c>
      <c r="B536" s="1138" t="s">
        <v>1812</v>
      </c>
      <c r="C536" s="1139"/>
      <c r="D536" s="1140"/>
      <c r="E536" s="653"/>
      <c r="F536" s="654"/>
      <c r="G536" s="23"/>
      <c r="H536" s="23"/>
      <c r="I536" s="23"/>
      <c r="J536" s="23"/>
      <c r="K536" s="23"/>
    </row>
    <row r="537" spans="1:11" ht="12.75" hidden="1" customHeight="1" outlineLevel="1" x14ac:dyDescent="0.25">
      <c r="A537" s="1145" t="s">
        <v>3906</v>
      </c>
      <c r="B537" s="1146" t="s">
        <v>5558</v>
      </c>
      <c r="C537" s="1147" t="s">
        <v>108</v>
      </c>
      <c r="D537" s="1148">
        <v>546.49</v>
      </c>
      <c r="E537" s="653"/>
      <c r="F537" s="654"/>
      <c r="G537" s="23"/>
      <c r="H537" s="23"/>
      <c r="I537" s="23"/>
      <c r="J537" s="23"/>
      <c r="K537" s="23"/>
    </row>
    <row r="538" spans="1:11" ht="12.75" hidden="1" customHeight="1" outlineLevel="1" x14ac:dyDescent="0.25">
      <c r="A538" s="1141" t="s">
        <v>4418</v>
      </c>
      <c r="B538" s="1142" t="s">
        <v>5559</v>
      </c>
      <c r="C538" s="1143" t="s">
        <v>108</v>
      </c>
      <c r="D538" s="1144">
        <v>153.74</v>
      </c>
      <c r="E538" s="653"/>
      <c r="F538" s="654"/>
      <c r="G538" s="23"/>
      <c r="H538" s="23"/>
      <c r="I538" s="23"/>
      <c r="J538" s="23"/>
      <c r="K538" s="23"/>
    </row>
    <row r="539" spans="1:11" ht="12.75" hidden="1" customHeight="1" outlineLevel="1" x14ac:dyDescent="0.25">
      <c r="A539" s="1137" t="s">
        <v>1870</v>
      </c>
      <c r="B539" s="1138" t="s">
        <v>1814</v>
      </c>
      <c r="C539" s="1139"/>
      <c r="D539" s="1140"/>
      <c r="E539" s="653"/>
      <c r="F539" s="654"/>
      <c r="G539" s="23"/>
      <c r="H539" s="23"/>
      <c r="I539" s="23"/>
      <c r="J539" s="23"/>
      <c r="K539" s="23"/>
    </row>
    <row r="540" spans="1:11" ht="12.75" hidden="1" customHeight="1" outlineLevel="1" x14ac:dyDescent="0.25">
      <c r="A540" s="1145" t="s">
        <v>3907</v>
      </c>
      <c r="B540" s="1146" t="s">
        <v>5558</v>
      </c>
      <c r="C540" s="1147" t="s">
        <v>108</v>
      </c>
      <c r="D540" s="1148">
        <v>4.38</v>
      </c>
      <c r="E540" s="653"/>
      <c r="F540" s="654"/>
      <c r="G540" s="23"/>
      <c r="H540" s="23"/>
      <c r="I540" s="23"/>
      <c r="J540" s="23"/>
      <c r="K540" s="23"/>
    </row>
    <row r="541" spans="1:11" ht="12.75" hidden="1" customHeight="1" outlineLevel="1" x14ac:dyDescent="0.25">
      <c r="A541" s="1141" t="s">
        <v>4419</v>
      </c>
      <c r="B541" s="1142" t="s">
        <v>5559</v>
      </c>
      <c r="C541" s="1143" t="s">
        <v>108</v>
      </c>
      <c r="D541" s="1144">
        <v>19.52</v>
      </c>
      <c r="E541" s="653"/>
      <c r="F541" s="654"/>
      <c r="G541" s="23"/>
      <c r="H541" s="23"/>
      <c r="I541" s="23"/>
      <c r="J541" s="23"/>
      <c r="K541" s="23"/>
    </row>
    <row r="542" spans="1:11" ht="12.75" hidden="1" customHeight="1" outlineLevel="1" x14ac:dyDescent="0.25">
      <c r="A542" s="1137" t="s">
        <v>1871</v>
      </c>
      <c r="B542" s="1138" t="s">
        <v>1816</v>
      </c>
      <c r="C542" s="1139"/>
      <c r="D542" s="1140"/>
      <c r="E542" s="653"/>
      <c r="F542" s="654"/>
      <c r="G542" s="23"/>
      <c r="H542" s="23"/>
      <c r="I542" s="23"/>
      <c r="J542" s="23"/>
      <c r="K542" s="23"/>
    </row>
    <row r="543" spans="1:11" ht="12.75" hidden="1" customHeight="1" outlineLevel="1" x14ac:dyDescent="0.25">
      <c r="A543" s="1145" t="s">
        <v>3908</v>
      </c>
      <c r="B543" s="1146" t="s">
        <v>5558</v>
      </c>
      <c r="C543" s="1147" t="s">
        <v>108</v>
      </c>
      <c r="D543" s="1148">
        <v>194.85</v>
      </c>
      <c r="E543" s="653"/>
      <c r="F543" s="654"/>
      <c r="G543" s="23"/>
      <c r="H543" s="23"/>
      <c r="I543" s="23"/>
      <c r="J543" s="23"/>
      <c r="K543" s="23"/>
    </row>
    <row r="544" spans="1:11" ht="12.75" hidden="1" customHeight="1" outlineLevel="1" x14ac:dyDescent="0.25">
      <c r="A544" s="1141" t="s">
        <v>4420</v>
      </c>
      <c r="B544" s="1142" t="s">
        <v>5559</v>
      </c>
      <c r="C544" s="1143" t="s">
        <v>108</v>
      </c>
      <c r="D544" s="1144">
        <v>118.66</v>
      </c>
      <c r="E544" s="653"/>
      <c r="F544" s="654"/>
      <c r="G544" s="23"/>
      <c r="H544" s="23"/>
      <c r="I544" s="23"/>
      <c r="J544" s="23"/>
      <c r="K544" s="23"/>
    </row>
    <row r="545" spans="1:11" ht="12.75" hidden="1" customHeight="1" outlineLevel="1" x14ac:dyDescent="0.25">
      <c r="A545" s="1137" t="s">
        <v>1872</v>
      </c>
      <c r="B545" s="1138" t="s">
        <v>1818</v>
      </c>
      <c r="C545" s="1139"/>
      <c r="D545" s="1140"/>
      <c r="E545" s="653"/>
      <c r="F545" s="654"/>
      <c r="G545" s="23"/>
      <c r="H545" s="23"/>
      <c r="I545" s="23"/>
      <c r="J545" s="23"/>
      <c r="K545" s="23"/>
    </row>
    <row r="546" spans="1:11" ht="12.75" hidden="1" customHeight="1" outlineLevel="1" x14ac:dyDescent="0.25">
      <c r="A546" s="1145" t="s">
        <v>3909</v>
      </c>
      <c r="B546" s="1146" t="s">
        <v>5558</v>
      </c>
      <c r="C546" s="1147" t="s">
        <v>108</v>
      </c>
      <c r="D546" s="1148">
        <v>46.42</v>
      </c>
      <c r="E546" s="653"/>
      <c r="F546" s="654"/>
      <c r="G546" s="23"/>
      <c r="H546" s="23"/>
      <c r="I546" s="23"/>
      <c r="J546" s="23"/>
      <c r="K546" s="23"/>
    </row>
    <row r="547" spans="1:11" ht="12.75" hidden="1" customHeight="1" outlineLevel="1" x14ac:dyDescent="0.25">
      <c r="A547" s="1141" t="s">
        <v>4421</v>
      </c>
      <c r="B547" s="1142" t="s">
        <v>5559</v>
      </c>
      <c r="C547" s="1143" t="s">
        <v>108</v>
      </c>
      <c r="D547" s="1144">
        <v>28.23</v>
      </c>
      <c r="E547" s="653"/>
      <c r="F547" s="654"/>
      <c r="G547" s="23"/>
      <c r="H547" s="23"/>
      <c r="I547" s="23"/>
      <c r="J547" s="23"/>
      <c r="K547" s="23"/>
    </row>
    <row r="548" spans="1:11" ht="12.75" hidden="1" customHeight="1" outlineLevel="1" x14ac:dyDescent="0.25">
      <c r="A548" s="1137" t="s">
        <v>1873</v>
      </c>
      <c r="B548" s="1138" t="s">
        <v>1820</v>
      </c>
      <c r="C548" s="1139"/>
      <c r="D548" s="1140"/>
      <c r="E548" s="653"/>
      <c r="F548" s="654"/>
      <c r="G548" s="23"/>
      <c r="H548" s="23"/>
      <c r="I548" s="23"/>
      <c r="J548" s="23"/>
      <c r="K548" s="23"/>
    </row>
    <row r="549" spans="1:11" ht="12.75" hidden="1" customHeight="1" outlineLevel="1" x14ac:dyDescent="0.25">
      <c r="A549" s="1145" t="s">
        <v>3910</v>
      </c>
      <c r="B549" s="1146" t="s">
        <v>5558</v>
      </c>
      <c r="C549" s="1147" t="s">
        <v>108</v>
      </c>
      <c r="D549" s="1148">
        <v>56.5</v>
      </c>
      <c r="E549" s="653"/>
      <c r="F549" s="654"/>
      <c r="G549" s="23"/>
      <c r="H549" s="23"/>
      <c r="I549" s="23"/>
      <c r="J549" s="23"/>
      <c r="K549" s="23"/>
    </row>
    <row r="550" spans="1:11" ht="12.75" hidden="1" customHeight="1" outlineLevel="1" x14ac:dyDescent="0.25">
      <c r="A550" s="1141" t="s">
        <v>4422</v>
      </c>
      <c r="B550" s="1142" t="s">
        <v>5559</v>
      </c>
      <c r="C550" s="1143" t="s">
        <v>108</v>
      </c>
      <c r="D550" s="1144">
        <v>100.31</v>
      </c>
      <c r="E550" s="653"/>
      <c r="F550" s="654"/>
      <c r="G550" s="23"/>
      <c r="H550" s="23"/>
      <c r="I550" s="23"/>
      <c r="J550" s="23"/>
      <c r="K550" s="23"/>
    </row>
    <row r="551" spans="1:11" ht="12.75" hidden="1" customHeight="1" outlineLevel="1" x14ac:dyDescent="0.25">
      <c r="A551" s="1137" t="s">
        <v>1874</v>
      </c>
      <c r="B551" s="1138" t="s">
        <v>1821</v>
      </c>
      <c r="C551" s="1139"/>
      <c r="D551" s="1140"/>
      <c r="E551" s="653"/>
      <c r="F551" s="654"/>
      <c r="G551" s="23"/>
      <c r="H551" s="23"/>
      <c r="I551" s="23"/>
      <c r="J551" s="23"/>
      <c r="K551" s="23"/>
    </row>
    <row r="552" spans="1:11" ht="12.75" hidden="1" customHeight="1" outlineLevel="1" x14ac:dyDescent="0.25">
      <c r="A552" s="1145" t="s">
        <v>3911</v>
      </c>
      <c r="B552" s="1146" t="s">
        <v>5559</v>
      </c>
      <c r="C552" s="1147" t="s">
        <v>108</v>
      </c>
      <c r="D552" s="1148">
        <v>0.26</v>
      </c>
      <c r="E552" s="653"/>
      <c r="F552" s="654"/>
      <c r="G552" s="23"/>
      <c r="H552" s="23"/>
      <c r="I552" s="23"/>
      <c r="J552" s="23"/>
      <c r="K552" s="23"/>
    </row>
    <row r="553" spans="1:11" ht="12.75" customHeight="1" collapsed="1" x14ac:dyDescent="0.25">
      <c r="A553" s="1137" t="s">
        <v>1875</v>
      </c>
      <c r="B553" s="1138" t="s">
        <v>4426</v>
      </c>
      <c r="C553" s="1139"/>
      <c r="D553" s="1140">
        <f>SUM(D554:D701)</f>
        <v>14873.719999999996</v>
      </c>
      <c r="E553" s="653">
        <f>Ger_Executivo!L202</f>
        <v>14873.719999999996</v>
      </c>
      <c r="F553" s="654" t="str">
        <f>IF(D553=E553,"OK","FALSO")</f>
        <v>OK</v>
      </c>
      <c r="G553" s="659"/>
      <c r="H553" s="23"/>
      <c r="I553" s="23"/>
      <c r="J553" s="23"/>
      <c r="K553" s="23"/>
    </row>
    <row r="554" spans="1:11" ht="12.75" hidden="1" customHeight="1" outlineLevel="1" x14ac:dyDescent="0.25">
      <c r="A554" s="1137" t="s">
        <v>1877</v>
      </c>
      <c r="B554" s="1138" t="s">
        <v>1774</v>
      </c>
      <c r="C554" s="1139"/>
      <c r="D554" s="1140"/>
      <c r="E554" s="653"/>
      <c r="F554" s="654"/>
      <c r="G554" s="23"/>
      <c r="H554" s="23"/>
      <c r="I554" s="23"/>
      <c r="J554" s="23"/>
      <c r="K554" s="23"/>
    </row>
    <row r="555" spans="1:11" ht="12.75" hidden="1" customHeight="1" outlineLevel="1" x14ac:dyDescent="0.25">
      <c r="A555" s="1141" t="s">
        <v>3189</v>
      </c>
      <c r="B555" s="1142" t="s">
        <v>5546</v>
      </c>
      <c r="C555" s="1143" t="s">
        <v>108</v>
      </c>
      <c r="D555" s="1144">
        <v>26.11</v>
      </c>
      <c r="E555" s="653"/>
      <c r="F555" s="654"/>
      <c r="G555" s="23"/>
      <c r="H555" s="23"/>
      <c r="I555" s="23"/>
      <c r="J555" s="23"/>
      <c r="K555" s="23"/>
    </row>
    <row r="556" spans="1:11" ht="12.75" hidden="1" customHeight="1" outlineLevel="1" x14ac:dyDescent="0.25">
      <c r="A556" s="1145" t="s">
        <v>3190</v>
      </c>
      <c r="B556" s="1146" t="s">
        <v>5547</v>
      </c>
      <c r="C556" s="1147" t="s">
        <v>108</v>
      </c>
      <c r="D556" s="1148">
        <v>498.31</v>
      </c>
      <c r="E556" s="653"/>
      <c r="F556" s="654"/>
      <c r="G556" s="23"/>
      <c r="H556" s="23"/>
      <c r="I556" s="23"/>
      <c r="J556" s="23"/>
      <c r="K556" s="23"/>
    </row>
    <row r="557" spans="1:11" ht="12.75" hidden="1" customHeight="1" outlineLevel="1" x14ac:dyDescent="0.25">
      <c r="A557" s="1141" t="s">
        <v>3191</v>
      </c>
      <c r="B557" s="1142" t="s">
        <v>5548</v>
      </c>
      <c r="C557" s="1143" t="s">
        <v>108</v>
      </c>
      <c r="D557" s="1144">
        <v>162.71</v>
      </c>
      <c r="E557" s="653"/>
      <c r="F557" s="654"/>
      <c r="G557" s="23"/>
      <c r="H557" s="23"/>
      <c r="I557" s="23"/>
      <c r="J557" s="23"/>
      <c r="K557" s="23"/>
    </row>
    <row r="558" spans="1:11" ht="12.75" hidden="1" customHeight="1" outlineLevel="1" x14ac:dyDescent="0.25">
      <c r="A558" s="1137" t="s">
        <v>1879</v>
      </c>
      <c r="B558" s="1138" t="s">
        <v>1776</v>
      </c>
      <c r="C558" s="1139"/>
      <c r="D558" s="1140"/>
      <c r="E558" s="653"/>
      <c r="F558" s="654"/>
      <c r="G558" s="23"/>
      <c r="H558" s="23"/>
      <c r="I558" s="23"/>
      <c r="J558" s="23"/>
      <c r="K558" s="23"/>
    </row>
    <row r="559" spans="1:11" ht="12.75" hidden="1" customHeight="1" outlineLevel="1" x14ac:dyDescent="0.25">
      <c r="A559" s="1145" t="s">
        <v>3192</v>
      </c>
      <c r="B559" s="1146" t="s">
        <v>5546</v>
      </c>
      <c r="C559" s="1147" t="s">
        <v>108</v>
      </c>
      <c r="D559" s="1148">
        <v>26.61</v>
      </c>
      <c r="E559" s="653"/>
      <c r="F559" s="654"/>
      <c r="G559" s="23"/>
      <c r="H559" s="23"/>
      <c r="I559" s="23"/>
      <c r="J559" s="23"/>
      <c r="K559" s="23"/>
    </row>
    <row r="560" spans="1:11" ht="12.75" hidden="1" customHeight="1" outlineLevel="1" x14ac:dyDescent="0.25">
      <c r="A560" s="1141" t="s">
        <v>5549</v>
      </c>
      <c r="B560" s="1142" t="s">
        <v>5547</v>
      </c>
      <c r="C560" s="1143" t="s">
        <v>108</v>
      </c>
      <c r="D560" s="1144">
        <v>509.87</v>
      </c>
      <c r="E560" s="653"/>
      <c r="F560" s="654"/>
      <c r="G560" s="23"/>
      <c r="H560" s="23"/>
      <c r="I560" s="23"/>
      <c r="J560" s="23"/>
      <c r="K560" s="23"/>
    </row>
    <row r="561" spans="1:11" ht="12.75" hidden="1" customHeight="1" outlineLevel="1" x14ac:dyDescent="0.25">
      <c r="A561" s="1145" t="s">
        <v>5550</v>
      </c>
      <c r="B561" s="1146" t="s">
        <v>5548</v>
      </c>
      <c r="C561" s="1147" t="s">
        <v>108</v>
      </c>
      <c r="D561" s="1148">
        <v>126.76</v>
      </c>
      <c r="E561" s="653"/>
      <c r="F561" s="654"/>
      <c r="G561" s="23"/>
      <c r="H561" s="23"/>
      <c r="I561" s="23"/>
      <c r="J561" s="23"/>
      <c r="K561" s="23"/>
    </row>
    <row r="562" spans="1:11" ht="12.75" hidden="1" customHeight="1" outlineLevel="1" x14ac:dyDescent="0.25">
      <c r="A562" s="1137" t="s">
        <v>1886</v>
      </c>
      <c r="B562" s="1138" t="s">
        <v>1778</v>
      </c>
      <c r="C562" s="1139"/>
      <c r="D562" s="1140"/>
      <c r="E562" s="653"/>
      <c r="F562" s="654"/>
      <c r="G562" s="23"/>
      <c r="H562" s="23"/>
      <c r="I562" s="23"/>
      <c r="J562" s="23"/>
      <c r="K562" s="23"/>
    </row>
    <row r="563" spans="1:11" ht="12.75" hidden="1" customHeight="1" outlineLevel="1" x14ac:dyDescent="0.25">
      <c r="A563" s="1141" t="s">
        <v>3193</v>
      </c>
      <c r="B563" s="1142" t="s">
        <v>5546</v>
      </c>
      <c r="C563" s="1143" t="s">
        <v>108</v>
      </c>
      <c r="D563" s="1144">
        <v>27.45</v>
      </c>
      <c r="E563" s="653"/>
      <c r="F563" s="654"/>
      <c r="G563" s="23"/>
      <c r="H563" s="23"/>
      <c r="I563" s="23"/>
      <c r="J563" s="23"/>
      <c r="K563" s="23"/>
    </row>
    <row r="564" spans="1:11" ht="12.75" hidden="1" customHeight="1" outlineLevel="1" x14ac:dyDescent="0.25">
      <c r="A564" s="1145" t="s">
        <v>5551</v>
      </c>
      <c r="B564" s="1146" t="s">
        <v>5547</v>
      </c>
      <c r="C564" s="1147" t="s">
        <v>108</v>
      </c>
      <c r="D564" s="1148">
        <v>525.52</v>
      </c>
      <c r="E564" s="653"/>
      <c r="F564" s="654"/>
      <c r="G564" s="23"/>
      <c r="H564" s="23"/>
      <c r="I564" s="23"/>
      <c r="J564" s="23"/>
      <c r="K564" s="23"/>
    </row>
    <row r="565" spans="1:11" ht="12.75" hidden="1" customHeight="1" outlineLevel="1" x14ac:dyDescent="0.25">
      <c r="A565" s="1141" t="s">
        <v>5552</v>
      </c>
      <c r="B565" s="1142" t="s">
        <v>5548</v>
      </c>
      <c r="C565" s="1143" t="s">
        <v>108</v>
      </c>
      <c r="D565" s="1144">
        <v>134.52000000000001</v>
      </c>
      <c r="E565" s="653"/>
      <c r="F565" s="654"/>
      <c r="G565" s="23"/>
      <c r="H565" s="23"/>
      <c r="I565" s="23"/>
      <c r="J565" s="23"/>
      <c r="K565" s="23"/>
    </row>
    <row r="566" spans="1:11" ht="12.75" hidden="1" customHeight="1" outlineLevel="1" x14ac:dyDescent="0.25">
      <c r="A566" s="1137" t="s">
        <v>1887</v>
      </c>
      <c r="B566" s="1138" t="s">
        <v>1780</v>
      </c>
      <c r="C566" s="1139"/>
      <c r="D566" s="1140"/>
      <c r="E566" s="653"/>
      <c r="F566" s="654"/>
      <c r="G566" s="23"/>
      <c r="H566" s="23"/>
      <c r="I566" s="23"/>
      <c r="J566" s="23"/>
      <c r="K566" s="23"/>
    </row>
    <row r="567" spans="1:11" ht="12.75" hidden="1" customHeight="1" outlineLevel="1" x14ac:dyDescent="0.25">
      <c r="A567" s="1145" t="s">
        <v>3194</v>
      </c>
      <c r="B567" s="1146" t="s">
        <v>5553</v>
      </c>
      <c r="C567" s="1147" t="s">
        <v>108</v>
      </c>
      <c r="D567" s="1148">
        <v>35.700000000000003</v>
      </c>
      <c r="E567" s="653"/>
      <c r="F567" s="654"/>
      <c r="G567" s="23"/>
      <c r="H567" s="23"/>
      <c r="I567" s="23"/>
      <c r="J567" s="23"/>
      <c r="K567" s="23"/>
    </row>
    <row r="568" spans="1:11" ht="12.75" hidden="1" customHeight="1" outlineLevel="1" x14ac:dyDescent="0.25">
      <c r="A568" s="1141" t="s">
        <v>3195</v>
      </c>
      <c r="B568" s="1142" t="s">
        <v>5546</v>
      </c>
      <c r="C568" s="1143" t="s">
        <v>108</v>
      </c>
      <c r="D568" s="1144">
        <v>125.96</v>
      </c>
      <c r="E568" s="653"/>
      <c r="F568" s="654"/>
      <c r="G568" s="23"/>
      <c r="H568" s="23"/>
      <c r="I568" s="23"/>
      <c r="J568" s="23"/>
      <c r="K568" s="23"/>
    </row>
    <row r="569" spans="1:11" ht="12.75" hidden="1" customHeight="1" outlineLevel="1" x14ac:dyDescent="0.25">
      <c r="A569" s="1145" t="s">
        <v>3196</v>
      </c>
      <c r="B569" s="1146" t="s">
        <v>5547</v>
      </c>
      <c r="C569" s="1147" t="s">
        <v>108</v>
      </c>
      <c r="D569" s="1148">
        <v>353.74</v>
      </c>
      <c r="E569" s="653"/>
      <c r="F569" s="654"/>
      <c r="G569" s="23"/>
      <c r="H569" s="23"/>
      <c r="I569" s="23"/>
      <c r="J569" s="23"/>
      <c r="K569" s="23"/>
    </row>
    <row r="570" spans="1:11" ht="12.75" hidden="1" customHeight="1" outlineLevel="1" x14ac:dyDescent="0.25">
      <c r="A570" s="1141" t="s">
        <v>3197</v>
      </c>
      <c r="B570" s="1142" t="s">
        <v>5548</v>
      </c>
      <c r="C570" s="1143" t="s">
        <v>108</v>
      </c>
      <c r="D570" s="1144">
        <v>319.05</v>
      </c>
      <c r="E570" s="653"/>
      <c r="F570" s="654"/>
      <c r="G570" s="23"/>
      <c r="H570" s="23"/>
      <c r="I570" s="23"/>
      <c r="J570" s="23"/>
      <c r="K570" s="23"/>
    </row>
    <row r="571" spans="1:11" ht="12.75" hidden="1" customHeight="1" outlineLevel="1" x14ac:dyDescent="0.25">
      <c r="A571" s="1145" t="s">
        <v>3198</v>
      </c>
      <c r="B571" s="1146" t="s">
        <v>5554</v>
      </c>
      <c r="C571" s="1147" t="s">
        <v>108</v>
      </c>
      <c r="D571" s="1148">
        <v>37.840000000000003</v>
      </c>
      <c r="E571" s="653"/>
      <c r="F571" s="654"/>
      <c r="G571" s="23"/>
      <c r="H571" s="23"/>
      <c r="I571" s="23"/>
      <c r="J571" s="23"/>
      <c r="K571" s="23"/>
    </row>
    <row r="572" spans="1:11" ht="12.75" hidden="1" customHeight="1" outlineLevel="1" x14ac:dyDescent="0.25">
      <c r="A572" s="1137" t="s">
        <v>1888</v>
      </c>
      <c r="B572" s="1138" t="s">
        <v>1782</v>
      </c>
      <c r="C572" s="1139"/>
      <c r="D572" s="1140"/>
      <c r="E572" s="653"/>
      <c r="F572" s="654"/>
      <c r="G572" s="23"/>
      <c r="H572" s="23"/>
      <c r="I572" s="23"/>
      <c r="J572" s="23"/>
      <c r="K572" s="23"/>
    </row>
    <row r="573" spans="1:11" ht="12.75" hidden="1" customHeight="1" outlineLevel="1" x14ac:dyDescent="0.25">
      <c r="A573" s="1141" t="s">
        <v>3199</v>
      </c>
      <c r="B573" s="1142" t="s">
        <v>5553</v>
      </c>
      <c r="C573" s="1143" t="s">
        <v>108</v>
      </c>
      <c r="D573" s="1144">
        <v>32.33</v>
      </c>
      <c r="E573" s="653"/>
      <c r="F573" s="654"/>
      <c r="G573" s="23"/>
      <c r="H573" s="23"/>
      <c r="I573" s="23"/>
      <c r="J573" s="23"/>
      <c r="K573" s="23"/>
    </row>
    <row r="574" spans="1:11" ht="12.75" hidden="1" customHeight="1" outlineLevel="1" x14ac:dyDescent="0.25">
      <c r="A574" s="1145" t="s">
        <v>3200</v>
      </c>
      <c r="B574" s="1146" t="s">
        <v>5555</v>
      </c>
      <c r="C574" s="1147" t="s">
        <v>108</v>
      </c>
      <c r="D574" s="1148">
        <v>115.66</v>
      </c>
      <c r="E574" s="653"/>
      <c r="F574" s="654"/>
      <c r="G574" s="23"/>
      <c r="H574" s="23"/>
      <c r="I574" s="23"/>
      <c r="J574" s="23"/>
      <c r="K574" s="23"/>
    </row>
    <row r="575" spans="1:11" ht="12.75" hidden="1" customHeight="1" outlineLevel="1" x14ac:dyDescent="0.25">
      <c r="A575" s="1141" t="s">
        <v>3201</v>
      </c>
      <c r="B575" s="1142" t="s">
        <v>5546</v>
      </c>
      <c r="C575" s="1143" t="s">
        <v>108</v>
      </c>
      <c r="D575" s="1144">
        <v>422.69</v>
      </c>
      <c r="E575" s="653"/>
      <c r="F575" s="654"/>
      <c r="G575" s="23"/>
      <c r="H575" s="23"/>
      <c r="I575" s="23"/>
      <c r="J575" s="23"/>
      <c r="K575" s="23"/>
    </row>
    <row r="576" spans="1:11" ht="12.75" hidden="1" customHeight="1" outlineLevel="1" x14ac:dyDescent="0.25">
      <c r="A576" s="1145" t="s">
        <v>3202</v>
      </c>
      <c r="B576" s="1146" t="s">
        <v>5547</v>
      </c>
      <c r="C576" s="1147" t="s">
        <v>108</v>
      </c>
      <c r="D576" s="1148">
        <v>37.659999999999997</v>
      </c>
      <c r="E576" s="653"/>
      <c r="F576" s="654"/>
      <c r="G576" s="23"/>
      <c r="H576" s="23"/>
      <c r="I576" s="23"/>
      <c r="J576" s="23"/>
      <c r="K576" s="23"/>
    </row>
    <row r="577" spans="1:11" ht="12.75" hidden="1" customHeight="1" outlineLevel="1" x14ac:dyDescent="0.25">
      <c r="A577" s="1141" t="s">
        <v>3203</v>
      </c>
      <c r="B577" s="1142" t="s">
        <v>5548</v>
      </c>
      <c r="C577" s="1143" t="s">
        <v>108</v>
      </c>
      <c r="D577" s="1144">
        <v>61.01</v>
      </c>
      <c r="E577" s="653"/>
      <c r="F577" s="654"/>
      <c r="G577" s="23"/>
      <c r="H577" s="23"/>
      <c r="I577" s="23"/>
      <c r="J577" s="23"/>
      <c r="K577" s="23"/>
    </row>
    <row r="578" spans="1:11" ht="12.75" hidden="1" customHeight="1" outlineLevel="1" x14ac:dyDescent="0.25">
      <c r="A578" s="1145" t="s">
        <v>3204</v>
      </c>
      <c r="B578" s="1146" t="s">
        <v>5556</v>
      </c>
      <c r="C578" s="1147" t="s">
        <v>108</v>
      </c>
      <c r="D578" s="1148">
        <v>35.39</v>
      </c>
      <c r="E578" s="653"/>
      <c r="F578" s="654"/>
      <c r="G578" s="23"/>
      <c r="H578" s="23"/>
      <c r="I578" s="23"/>
      <c r="J578" s="23"/>
      <c r="K578" s="23"/>
    </row>
    <row r="579" spans="1:11" ht="12.75" hidden="1" customHeight="1" outlineLevel="1" x14ac:dyDescent="0.25">
      <c r="A579" s="1141" t="s">
        <v>3912</v>
      </c>
      <c r="B579" s="1142" t="s">
        <v>5554</v>
      </c>
      <c r="C579" s="1143" t="s">
        <v>108</v>
      </c>
      <c r="D579" s="1144">
        <v>54.75</v>
      </c>
      <c r="E579" s="653"/>
      <c r="F579" s="654"/>
      <c r="G579" s="23"/>
      <c r="H579" s="23"/>
      <c r="I579" s="23"/>
      <c r="J579" s="23"/>
      <c r="K579" s="23"/>
    </row>
    <row r="580" spans="1:11" ht="12.75" hidden="1" customHeight="1" outlineLevel="1" x14ac:dyDescent="0.25">
      <c r="A580" s="1137" t="s">
        <v>1889</v>
      </c>
      <c r="B580" s="1138" t="s">
        <v>1784</v>
      </c>
      <c r="C580" s="1139"/>
      <c r="D580" s="1140"/>
      <c r="E580" s="653"/>
      <c r="F580" s="654"/>
      <c r="G580" s="23"/>
      <c r="H580" s="23"/>
      <c r="I580" s="23"/>
      <c r="J580" s="23"/>
      <c r="K580" s="23"/>
    </row>
    <row r="581" spans="1:11" ht="12.75" hidden="1" customHeight="1" outlineLevel="1" x14ac:dyDescent="0.25">
      <c r="A581" s="1145" t="s">
        <v>3205</v>
      </c>
      <c r="B581" s="1146" t="s">
        <v>5553</v>
      </c>
      <c r="C581" s="1147" t="s">
        <v>108</v>
      </c>
      <c r="D581" s="1148">
        <v>36.369999999999997</v>
      </c>
      <c r="E581" s="653"/>
      <c r="F581" s="654"/>
      <c r="G581" s="23"/>
      <c r="H581" s="23"/>
      <c r="I581" s="23"/>
      <c r="J581" s="23"/>
      <c r="K581" s="23"/>
    </row>
    <row r="582" spans="1:11" ht="12.75" hidden="1" customHeight="1" outlineLevel="1" x14ac:dyDescent="0.25">
      <c r="A582" s="1141" t="s">
        <v>3206</v>
      </c>
      <c r="B582" s="1142" t="s">
        <v>5555</v>
      </c>
      <c r="C582" s="1143" t="s">
        <v>108</v>
      </c>
      <c r="D582" s="1144">
        <v>116.89</v>
      </c>
      <c r="E582" s="653"/>
      <c r="F582" s="654"/>
      <c r="G582" s="23"/>
      <c r="H582" s="23"/>
      <c r="I582" s="23"/>
      <c r="J582" s="23"/>
      <c r="K582" s="23"/>
    </row>
    <row r="583" spans="1:11" ht="12.75" hidden="1" customHeight="1" outlineLevel="1" x14ac:dyDescent="0.25">
      <c r="A583" s="1145" t="s">
        <v>3207</v>
      </c>
      <c r="B583" s="1146" t="s">
        <v>5546</v>
      </c>
      <c r="C583" s="1147" t="s">
        <v>108</v>
      </c>
      <c r="D583" s="1148">
        <v>393.75</v>
      </c>
      <c r="E583" s="653"/>
      <c r="F583" s="654"/>
      <c r="G583" s="23"/>
      <c r="H583" s="23"/>
      <c r="I583" s="23"/>
      <c r="J583" s="23"/>
      <c r="K583" s="23"/>
    </row>
    <row r="584" spans="1:11" ht="12.75" hidden="1" customHeight="1" outlineLevel="1" x14ac:dyDescent="0.25">
      <c r="A584" s="1141" t="s">
        <v>3208</v>
      </c>
      <c r="B584" s="1142" t="s">
        <v>5547</v>
      </c>
      <c r="C584" s="1143" t="s">
        <v>108</v>
      </c>
      <c r="D584" s="1144">
        <v>37.700000000000003</v>
      </c>
      <c r="E584" s="653"/>
      <c r="F584" s="654"/>
      <c r="G584" s="23"/>
      <c r="H584" s="23"/>
      <c r="I584" s="23"/>
      <c r="J584" s="23"/>
      <c r="K584" s="23"/>
    </row>
    <row r="585" spans="1:11" ht="12.75" hidden="1" customHeight="1" outlineLevel="1" x14ac:dyDescent="0.25">
      <c r="A585" s="1145" t="s">
        <v>3209</v>
      </c>
      <c r="B585" s="1146" t="s">
        <v>5548</v>
      </c>
      <c r="C585" s="1147" t="s">
        <v>108</v>
      </c>
      <c r="D585" s="1148">
        <v>62.47</v>
      </c>
      <c r="E585" s="653"/>
      <c r="F585" s="654"/>
      <c r="G585" s="23"/>
      <c r="H585" s="23"/>
      <c r="I585" s="23"/>
      <c r="J585" s="23"/>
      <c r="K585" s="23"/>
    </row>
    <row r="586" spans="1:11" ht="12.75" hidden="1" customHeight="1" outlineLevel="1" x14ac:dyDescent="0.25">
      <c r="A586" s="1141" t="s">
        <v>3210</v>
      </c>
      <c r="B586" s="1142" t="s">
        <v>5554</v>
      </c>
      <c r="C586" s="1143" t="s">
        <v>108</v>
      </c>
      <c r="D586" s="1144">
        <v>51.71</v>
      </c>
      <c r="E586" s="653"/>
      <c r="F586" s="654"/>
      <c r="G586" s="23"/>
      <c r="H586" s="23"/>
      <c r="I586" s="23"/>
      <c r="J586" s="23"/>
      <c r="K586" s="23"/>
    </row>
    <row r="587" spans="1:11" ht="12.75" hidden="1" customHeight="1" outlineLevel="1" x14ac:dyDescent="0.25">
      <c r="A587" s="1137" t="s">
        <v>1890</v>
      </c>
      <c r="B587" s="1138" t="s">
        <v>1786</v>
      </c>
      <c r="C587" s="1139"/>
      <c r="D587" s="1140"/>
      <c r="E587" s="653"/>
      <c r="F587" s="654"/>
      <c r="G587" s="23"/>
      <c r="H587" s="23"/>
      <c r="I587" s="23"/>
      <c r="J587" s="23"/>
      <c r="K587" s="23"/>
    </row>
    <row r="588" spans="1:11" ht="12.75" hidden="1" customHeight="1" outlineLevel="1" x14ac:dyDescent="0.25">
      <c r="A588" s="1145" t="s">
        <v>3211</v>
      </c>
      <c r="B588" s="1146" t="s">
        <v>5553</v>
      </c>
      <c r="C588" s="1147" t="s">
        <v>108</v>
      </c>
      <c r="D588" s="1148">
        <v>36.369999999999997</v>
      </c>
      <c r="E588" s="653"/>
      <c r="F588" s="654"/>
      <c r="G588" s="23"/>
      <c r="H588" s="23"/>
      <c r="I588" s="23"/>
      <c r="J588" s="23"/>
      <c r="K588" s="23"/>
    </row>
    <row r="589" spans="1:11" ht="12.75" hidden="1" customHeight="1" outlineLevel="1" x14ac:dyDescent="0.25">
      <c r="A589" s="1141" t="s">
        <v>3212</v>
      </c>
      <c r="B589" s="1142" t="s">
        <v>5555</v>
      </c>
      <c r="C589" s="1143" t="s">
        <v>108</v>
      </c>
      <c r="D589" s="1144">
        <v>116.89</v>
      </c>
      <c r="E589" s="653"/>
      <c r="F589" s="654"/>
      <c r="G589" s="23"/>
      <c r="H589" s="23"/>
      <c r="I589" s="23"/>
      <c r="J589" s="23"/>
      <c r="K589" s="23"/>
    </row>
    <row r="590" spans="1:11" ht="12.75" hidden="1" customHeight="1" outlineLevel="1" x14ac:dyDescent="0.25">
      <c r="A590" s="1145" t="s">
        <v>3213</v>
      </c>
      <c r="B590" s="1146" t="s">
        <v>5546</v>
      </c>
      <c r="C590" s="1147" t="s">
        <v>108</v>
      </c>
      <c r="D590" s="1148">
        <v>393.74</v>
      </c>
      <c r="E590" s="653"/>
      <c r="F590" s="654"/>
      <c r="G590" s="23"/>
      <c r="H590" s="23"/>
      <c r="I590" s="23"/>
      <c r="J590" s="23"/>
      <c r="K590" s="23"/>
    </row>
    <row r="591" spans="1:11" ht="12.75" hidden="1" customHeight="1" outlineLevel="1" x14ac:dyDescent="0.25">
      <c r="A591" s="1141" t="s">
        <v>3214</v>
      </c>
      <c r="B591" s="1142" t="s">
        <v>5547</v>
      </c>
      <c r="C591" s="1143" t="s">
        <v>108</v>
      </c>
      <c r="D591" s="1144">
        <v>37.700000000000003</v>
      </c>
      <c r="E591" s="653"/>
      <c r="F591" s="654"/>
      <c r="G591" s="23"/>
      <c r="H591" s="23"/>
      <c r="I591" s="23"/>
      <c r="J591" s="23"/>
      <c r="K591" s="23"/>
    </row>
    <row r="592" spans="1:11" ht="12.75" hidden="1" customHeight="1" outlineLevel="1" x14ac:dyDescent="0.25">
      <c r="A592" s="1145" t="s">
        <v>3215</v>
      </c>
      <c r="B592" s="1146" t="s">
        <v>5548</v>
      </c>
      <c r="C592" s="1147" t="s">
        <v>108</v>
      </c>
      <c r="D592" s="1148">
        <v>62.47</v>
      </c>
      <c r="E592" s="653"/>
      <c r="F592" s="654"/>
      <c r="G592" s="23"/>
      <c r="H592" s="23"/>
      <c r="I592" s="23"/>
      <c r="J592" s="23"/>
      <c r="K592" s="23"/>
    </row>
    <row r="593" spans="1:11" ht="12.75" hidden="1" customHeight="1" outlineLevel="1" x14ac:dyDescent="0.25">
      <c r="A593" s="1141" t="s">
        <v>3216</v>
      </c>
      <c r="B593" s="1142" t="s">
        <v>5554</v>
      </c>
      <c r="C593" s="1143" t="s">
        <v>108</v>
      </c>
      <c r="D593" s="1144">
        <v>51.71</v>
      </c>
      <c r="E593" s="653"/>
      <c r="F593" s="654"/>
      <c r="G593" s="23"/>
      <c r="H593" s="23"/>
      <c r="I593" s="23"/>
      <c r="J593" s="23"/>
      <c r="K593" s="23"/>
    </row>
    <row r="594" spans="1:11" ht="12.75" hidden="1" customHeight="1" outlineLevel="1" x14ac:dyDescent="0.25">
      <c r="A594" s="1137" t="s">
        <v>1891</v>
      </c>
      <c r="B594" s="1138" t="s">
        <v>1788</v>
      </c>
      <c r="C594" s="1139"/>
      <c r="D594" s="1140"/>
      <c r="E594" s="653"/>
      <c r="F594" s="654"/>
      <c r="G594" s="23"/>
      <c r="H594" s="23"/>
      <c r="I594" s="23"/>
      <c r="J594" s="23"/>
      <c r="K594" s="23"/>
    </row>
    <row r="595" spans="1:11" ht="12.75" hidden="1" customHeight="1" outlineLevel="1" x14ac:dyDescent="0.25">
      <c r="A595" s="1145" t="s">
        <v>3217</v>
      </c>
      <c r="B595" s="1146" t="s">
        <v>5553</v>
      </c>
      <c r="C595" s="1147" t="s">
        <v>108</v>
      </c>
      <c r="D595" s="1148">
        <v>36.369999999999997</v>
      </c>
      <c r="E595" s="653"/>
      <c r="F595" s="654"/>
      <c r="G595" s="23"/>
      <c r="H595" s="23"/>
      <c r="I595" s="23"/>
      <c r="J595" s="23"/>
      <c r="K595" s="23"/>
    </row>
    <row r="596" spans="1:11" ht="12.75" hidden="1" customHeight="1" outlineLevel="1" x14ac:dyDescent="0.25">
      <c r="A596" s="1141" t="s">
        <v>3218</v>
      </c>
      <c r="B596" s="1142" t="s">
        <v>5555</v>
      </c>
      <c r="C596" s="1143" t="s">
        <v>108</v>
      </c>
      <c r="D596" s="1144">
        <v>116.89</v>
      </c>
      <c r="E596" s="653"/>
      <c r="F596" s="654"/>
      <c r="G596" s="23"/>
      <c r="H596" s="23"/>
      <c r="I596" s="23"/>
      <c r="J596" s="23"/>
      <c r="K596" s="23"/>
    </row>
    <row r="597" spans="1:11" ht="12.75" hidden="1" customHeight="1" outlineLevel="1" x14ac:dyDescent="0.25">
      <c r="A597" s="1145" t="s">
        <v>3219</v>
      </c>
      <c r="B597" s="1146" t="s">
        <v>5546</v>
      </c>
      <c r="C597" s="1147" t="s">
        <v>108</v>
      </c>
      <c r="D597" s="1148">
        <v>393.74</v>
      </c>
      <c r="E597" s="653"/>
      <c r="F597" s="654"/>
      <c r="G597" s="23"/>
      <c r="H597" s="23"/>
      <c r="I597" s="23"/>
      <c r="J597" s="23"/>
      <c r="K597" s="23"/>
    </row>
    <row r="598" spans="1:11" ht="12.75" hidden="1" customHeight="1" outlineLevel="1" x14ac:dyDescent="0.25">
      <c r="A598" s="1141" t="s">
        <v>3220</v>
      </c>
      <c r="B598" s="1142" t="s">
        <v>5547</v>
      </c>
      <c r="C598" s="1143" t="s">
        <v>108</v>
      </c>
      <c r="D598" s="1144">
        <v>37.700000000000003</v>
      </c>
      <c r="E598" s="653"/>
      <c r="F598" s="654"/>
      <c r="G598" s="23"/>
      <c r="H598" s="23"/>
      <c r="I598" s="23"/>
      <c r="J598" s="23"/>
      <c r="K598" s="23"/>
    </row>
    <row r="599" spans="1:11" ht="12.75" hidden="1" customHeight="1" outlineLevel="1" x14ac:dyDescent="0.25">
      <c r="A599" s="1145" t="s">
        <v>3221</v>
      </c>
      <c r="B599" s="1146" t="s">
        <v>5548</v>
      </c>
      <c r="C599" s="1147" t="s">
        <v>108</v>
      </c>
      <c r="D599" s="1148">
        <v>62.47</v>
      </c>
      <c r="E599" s="653"/>
      <c r="F599" s="654"/>
      <c r="G599" s="23"/>
      <c r="H599" s="23"/>
      <c r="I599" s="23"/>
      <c r="J599" s="23"/>
      <c r="K599" s="23"/>
    </row>
    <row r="600" spans="1:11" ht="12.75" hidden="1" customHeight="1" outlineLevel="1" x14ac:dyDescent="0.25">
      <c r="A600" s="1141" t="s">
        <v>3222</v>
      </c>
      <c r="B600" s="1142" t="s">
        <v>5554</v>
      </c>
      <c r="C600" s="1143" t="s">
        <v>108</v>
      </c>
      <c r="D600" s="1144">
        <v>51.71</v>
      </c>
      <c r="E600" s="653"/>
      <c r="F600" s="654"/>
      <c r="G600" s="23"/>
      <c r="H600" s="23"/>
      <c r="I600" s="23"/>
      <c r="J600" s="23"/>
      <c r="K600" s="23"/>
    </row>
    <row r="601" spans="1:11" ht="12.75" hidden="1" customHeight="1" outlineLevel="1" x14ac:dyDescent="0.25">
      <c r="A601" s="1137" t="s">
        <v>1892</v>
      </c>
      <c r="B601" s="1138" t="s">
        <v>1790</v>
      </c>
      <c r="C601" s="1139"/>
      <c r="D601" s="1140"/>
      <c r="E601" s="653"/>
      <c r="F601" s="654"/>
      <c r="G601" s="23"/>
      <c r="H601" s="23"/>
      <c r="I601" s="23"/>
      <c r="J601" s="23"/>
      <c r="K601" s="23"/>
    </row>
    <row r="602" spans="1:11" ht="12.75" hidden="1" customHeight="1" outlineLevel="1" x14ac:dyDescent="0.25">
      <c r="A602" s="1145" t="s">
        <v>3223</v>
      </c>
      <c r="B602" s="1146" t="s">
        <v>5553</v>
      </c>
      <c r="C602" s="1147" t="s">
        <v>108</v>
      </c>
      <c r="D602" s="1148">
        <v>36.369999999999997</v>
      </c>
      <c r="E602" s="653"/>
      <c r="F602" s="654"/>
      <c r="G602" s="23"/>
      <c r="H602" s="23"/>
      <c r="I602" s="23"/>
      <c r="J602" s="23"/>
      <c r="K602" s="23"/>
    </row>
    <row r="603" spans="1:11" ht="12.75" hidden="1" customHeight="1" outlineLevel="1" x14ac:dyDescent="0.25">
      <c r="A603" s="1141" t="s">
        <v>3224</v>
      </c>
      <c r="B603" s="1142" t="s">
        <v>5555</v>
      </c>
      <c r="C603" s="1143" t="s">
        <v>108</v>
      </c>
      <c r="D603" s="1144">
        <v>116.89</v>
      </c>
      <c r="E603" s="653"/>
      <c r="F603" s="654"/>
      <c r="G603" s="23"/>
      <c r="H603" s="23"/>
      <c r="I603" s="23"/>
      <c r="J603" s="23"/>
      <c r="K603" s="23"/>
    </row>
    <row r="604" spans="1:11" ht="12.75" hidden="1" customHeight="1" outlineLevel="1" x14ac:dyDescent="0.25">
      <c r="A604" s="1145" t="s">
        <v>3225</v>
      </c>
      <c r="B604" s="1146" t="s">
        <v>5546</v>
      </c>
      <c r="C604" s="1147" t="s">
        <v>108</v>
      </c>
      <c r="D604" s="1148">
        <v>393.74</v>
      </c>
      <c r="E604" s="653"/>
      <c r="F604" s="654"/>
      <c r="G604" s="23"/>
      <c r="H604" s="23"/>
      <c r="I604" s="23"/>
      <c r="J604" s="23"/>
      <c r="K604" s="23"/>
    </row>
    <row r="605" spans="1:11" ht="12.75" hidden="1" customHeight="1" outlineLevel="1" x14ac:dyDescent="0.25">
      <c r="A605" s="1141" t="s">
        <v>3226</v>
      </c>
      <c r="B605" s="1142" t="s">
        <v>5547</v>
      </c>
      <c r="C605" s="1143" t="s">
        <v>108</v>
      </c>
      <c r="D605" s="1144">
        <v>37.700000000000003</v>
      </c>
      <c r="E605" s="653"/>
      <c r="F605" s="654"/>
      <c r="G605" s="23"/>
      <c r="H605" s="23"/>
      <c r="I605" s="23"/>
      <c r="J605" s="23"/>
      <c r="K605" s="23"/>
    </row>
    <row r="606" spans="1:11" ht="12.75" hidden="1" customHeight="1" outlineLevel="1" x14ac:dyDescent="0.25">
      <c r="A606" s="1145" t="s">
        <v>3227</v>
      </c>
      <c r="B606" s="1146" t="s">
        <v>5548</v>
      </c>
      <c r="C606" s="1147" t="s">
        <v>108</v>
      </c>
      <c r="D606" s="1148">
        <v>62.47</v>
      </c>
      <c r="E606" s="653"/>
      <c r="F606" s="654"/>
      <c r="G606" s="23"/>
      <c r="H606" s="23"/>
      <c r="I606" s="23"/>
      <c r="J606" s="23"/>
      <c r="K606" s="23"/>
    </row>
    <row r="607" spans="1:11" ht="12.75" hidden="1" customHeight="1" outlineLevel="1" x14ac:dyDescent="0.25">
      <c r="A607" s="1141" t="s">
        <v>3228</v>
      </c>
      <c r="B607" s="1142" t="s">
        <v>5554</v>
      </c>
      <c r="C607" s="1143" t="s">
        <v>108</v>
      </c>
      <c r="D607" s="1144">
        <v>51.71</v>
      </c>
      <c r="E607" s="653"/>
      <c r="F607" s="654"/>
      <c r="G607" s="23"/>
      <c r="H607" s="23"/>
      <c r="I607" s="23"/>
      <c r="J607" s="23"/>
      <c r="K607" s="23"/>
    </row>
    <row r="608" spans="1:11" ht="12.75" hidden="1" customHeight="1" outlineLevel="1" x14ac:dyDescent="0.25">
      <c r="A608" s="1137" t="s">
        <v>1893</v>
      </c>
      <c r="B608" s="1138" t="s">
        <v>1792</v>
      </c>
      <c r="C608" s="1139"/>
      <c r="D608" s="1140"/>
      <c r="E608" s="653"/>
      <c r="F608" s="654"/>
      <c r="G608" s="23"/>
      <c r="H608" s="23"/>
      <c r="I608" s="23"/>
      <c r="J608" s="23"/>
      <c r="K608" s="23"/>
    </row>
    <row r="609" spans="1:11" ht="12.75" hidden="1" customHeight="1" outlineLevel="1" x14ac:dyDescent="0.25">
      <c r="A609" s="1145" t="s">
        <v>3229</v>
      </c>
      <c r="B609" s="1146" t="s">
        <v>5553</v>
      </c>
      <c r="C609" s="1147" t="s">
        <v>108</v>
      </c>
      <c r="D609" s="1148">
        <v>36.369999999999997</v>
      </c>
      <c r="E609" s="653"/>
      <c r="F609" s="654"/>
      <c r="G609" s="23"/>
      <c r="H609" s="23"/>
      <c r="I609" s="23"/>
      <c r="J609" s="23"/>
      <c r="K609" s="23"/>
    </row>
    <row r="610" spans="1:11" ht="12.75" hidden="1" customHeight="1" outlineLevel="1" x14ac:dyDescent="0.25">
      <c r="A610" s="1141" t="s">
        <v>3230</v>
      </c>
      <c r="B610" s="1142" t="s">
        <v>5555</v>
      </c>
      <c r="C610" s="1143" t="s">
        <v>108</v>
      </c>
      <c r="D610" s="1144">
        <v>116.89</v>
      </c>
      <c r="E610" s="653"/>
      <c r="F610" s="654"/>
      <c r="G610" s="23"/>
      <c r="H610" s="23"/>
      <c r="I610" s="23"/>
      <c r="J610" s="23"/>
      <c r="K610" s="23"/>
    </row>
    <row r="611" spans="1:11" ht="12.75" hidden="1" customHeight="1" outlineLevel="1" x14ac:dyDescent="0.25">
      <c r="A611" s="1145" t="s">
        <v>3231</v>
      </c>
      <c r="B611" s="1146" t="s">
        <v>5546</v>
      </c>
      <c r="C611" s="1147" t="s">
        <v>108</v>
      </c>
      <c r="D611" s="1148">
        <v>393.74</v>
      </c>
      <c r="E611" s="653"/>
      <c r="F611" s="654"/>
      <c r="G611" s="23"/>
      <c r="H611" s="23"/>
      <c r="I611" s="23"/>
      <c r="J611" s="23"/>
      <c r="K611" s="23"/>
    </row>
    <row r="612" spans="1:11" ht="12.75" hidden="1" customHeight="1" outlineLevel="1" x14ac:dyDescent="0.25">
      <c r="A612" s="1141" t="s">
        <v>3232</v>
      </c>
      <c r="B612" s="1142" t="s">
        <v>5547</v>
      </c>
      <c r="C612" s="1143" t="s">
        <v>108</v>
      </c>
      <c r="D612" s="1144">
        <v>37.700000000000003</v>
      </c>
      <c r="E612" s="653"/>
      <c r="F612" s="654"/>
      <c r="G612" s="23"/>
      <c r="H612" s="23"/>
      <c r="I612" s="23"/>
      <c r="J612" s="23"/>
      <c r="K612" s="23"/>
    </row>
    <row r="613" spans="1:11" ht="12.75" hidden="1" customHeight="1" outlineLevel="1" x14ac:dyDescent="0.25">
      <c r="A613" s="1145" t="s">
        <v>3233</v>
      </c>
      <c r="B613" s="1146" t="s">
        <v>5548</v>
      </c>
      <c r="C613" s="1147" t="s">
        <v>108</v>
      </c>
      <c r="D613" s="1148">
        <v>62.47</v>
      </c>
      <c r="E613" s="653"/>
      <c r="F613" s="654"/>
      <c r="G613" s="23"/>
      <c r="H613" s="23"/>
      <c r="I613" s="23"/>
      <c r="J613" s="23"/>
      <c r="K613" s="23"/>
    </row>
    <row r="614" spans="1:11" ht="12.75" hidden="1" customHeight="1" outlineLevel="1" x14ac:dyDescent="0.25">
      <c r="A614" s="1141" t="s">
        <v>3234</v>
      </c>
      <c r="B614" s="1142" t="s">
        <v>5554</v>
      </c>
      <c r="C614" s="1143" t="s">
        <v>108</v>
      </c>
      <c r="D614" s="1144">
        <v>51.71</v>
      </c>
      <c r="E614" s="653"/>
      <c r="F614" s="654"/>
      <c r="G614" s="23"/>
      <c r="H614" s="23"/>
      <c r="I614" s="23"/>
      <c r="J614" s="23"/>
      <c r="K614" s="23"/>
    </row>
    <row r="615" spans="1:11" ht="12.75" hidden="1" customHeight="1" outlineLevel="1" x14ac:dyDescent="0.25">
      <c r="A615" s="1137" t="s">
        <v>1894</v>
      </c>
      <c r="B615" s="1138" t="s">
        <v>1794</v>
      </c>
      <c r="C615" s="1139"/>
      <c r="D615" s="1140"/>
      <c r="E615" s="653"/>
      <c r="F615" s="654"/>
      <c r="G615" s="23"/>
      <c r="H615" s="23"/>
      <c r="I615" s="23"/>
      <c r="J615" s="23"/>
      <c r="K615" s="23"/>
    </row>
    <row r="616" spans="1:11" ht="12.75" hidden="1" customHeight="1" outlineLevel="1" x14ac:dyDescent="0.25">
      <c r="A616" s="1145" t="s">
        <v>3235</v>
      </c>
      <c r="B616" s="1146" t="s">
        <v>5553</v>
      </c>
      <c r="C616" s="1147" t="s">
        <v>108</v>
      </c>
      <c r="D616" s="1148">
        <v>36.369999999999997</v>
      </c>
      <c r="E616" s="653"/>
      <c r="F616" s="654"/>
      <c r="G616" s="23"/>
      <c r="H616" s="23"/>
      <c r="I616" s="23"/>
      <c r="J616" s="23"/>
      <c r="K616" s="23"/>
    </row>
    <row r="617" spans="1:11" ht="12.75" hidden="1" customHeight="1" outlineLevel="1" x14ac:dyDescent="0.25">
      <c r="A617" s="1141" t="s">
        <v>3236</v>
      </c>
      <c r="B617" s="1142" t="s">
        <v>5555</v>
      </c>
      <c r="C617" s="1143" t="s">
        <v>108</v>
      </c>
      <c r="D617" s="1144">
        <v>116.89</v>
      </c>
      <c r="E617" s="653"/>
      <c r="F617" s="654"/>
      <c r="G617" s="23"/>
      <c r="H617" s="23"/>
      <c r="I617" s="23"/>
      <c r="J617" s="23"/>
      <c r="K617" s="23"/>
    </row>
    <row r="618" spans="1:11" ht="12.75" hidden="1" customHeight="1" outlineLevel="1" x14ac:dyDescent="0.25">
      <c r="A618" s="1145" t="s">
        <v>3237</v>
      </c>
      <c r="B618" s="1146" t="s">
        <v>5546</v>
      </c>
      <c r="C618" s="1147" t="s">
        <v>108</v>
      </c>
      <c r="D618" s="1148">
        <v>393.74</v>
      </c>
      <c r="E618" s="653"/>
      <c r="F618" s="654"/>
      <c r="G618" s="23"/>
      <c r="H618" s="23"/>
      <c r="I618" s="23"/>
      <c r="J618" s="23"/>
      <c r="K618" s="23"/>
    </row>
    <row r="619" spans="1:11" ht="12.75" hidden="1" customHeight="1" outlineLevel="1" x14ac:dyDescent="0.25">
      <c r="A619" s="1141" t="s">
        <v>3238</v>
      </c>
      <c r="B619" s="1142" t="s">
        <v>5547</v>
      </c>
      <c r="C619" s="1143" t="s">
        <v>108</v>
      </c>
      <c r="D619" s="1144">
        <v>37.700000000000003</v>
      </c>
      <c r="E619" s="653"/>
      <c r="F619" s="654"/>
      <c r="G619" s="23"/>
      <c r="H619" s="23"/>
      <c r="I619" s="23"/>
      <c r="J619" s="23"/>
      <c r="K619" s="23"/>
    </row>
    <row r="620" spans="1:11" ht="12.75" hidden="1" customHeight="1" outlineLevel="1" x14ac:dyDescent="0.25">
      <c r="A620" s="1145" t="s">
        <v>3239</v>
      </c>
      <c r="B620" s="1146" t="s">
        <v>5548</v>
      </c>
      <c r="C620" s="1147" t="s">
        <v>108</v>
      </c>
      <c r="D620" s="1148">
        <v>62.47</v>
      </c>
      <c r="E620" s="653"/>
      <c r="F620" s="654"/>
      <c r="G620" s="23"/>
      <c r="H620" s="23"/>
      <c r="I620" s="23"/>
      <c r="J620" s="23"/>
      <c r="K620" s="23"/>
    </row>
    <row r="621" spans="1:11" ht="12.75" hidden="1" customHeight="1" outlineLevel="1" x14ac:dyDescent="0.25">
      <c r="A621" s="1141" t="s">
        <v>3240</v>
      </c>
      <c r="B621" s="1142" t="s">
        <v>5554</v>
      </c>
      <c r="C621" s="1143" t="s">
        <v>108</v>
      </c>
      <c r="D621" s="1144">
        <v>51.71</v>
      </c>
      <c r="E621" s="653"/>
      <c r="F621" s="654"/>
      <c r="G621" s="23"/>
      <c r="H621" s="23"/>
      <c r="I621" s="23"/>
      <c r="J621" s="23"/>
      <c r="K621" s="23"/>
    </row>
    <row r="622" spans="1:11" ht="12.75" hidden="1" customHeight="1" outlineLevel="1" x14ac:dyDescent="0.25">
      <c r="A622" s="1137" t="s">
        <v>1895</v>
      </c>
      <c r="B622" s="1138" t="s">
        <v>1796</v>
      </c>
      <c r="C622" s="1139"/>
      <c r="D622" s="1140"/>
      <c r="E622" s="653"/>
      <c r="F622" s="654"/>
      <c r="G622" s="23"/>
      <c r="H622" s="23"/>
      <c r="I622" s="23"/>
      <c r="J622" s="23"/>
      <c r="K622" s="23"/>
    </row>
    <row r="623" spans="1:11" ht="12.75" hidden="1" customHeight="1" outlineLevel="1" x14ac:dyDescent="0.25">
      <c r="A623" s="1145" t="s">
        <v>3241</v>
      </c>
      <c r="B623" s="1146" t="s">
        <v>5553</v>
      </c>
      <c r="C623" s="1147" t="s">
        <v>108</v>
      </c>
      <c r="D623" s="1148">
        <v>36.369999999999997</v>
      </c>
      <c r="E623" s="653"/>
      <c r="F623" s="654"/>
      <c r="G623" s="23"/>
      <c r="H623" s="23"/>
      <c r="I623" s="23"/>
      <c r="J623" s="23"/>
      <c r="K623" s="23"/>
    </row>
    <row r="624" spans="1:11" ht="12.75" hidden="1" customHeight="1" outlineLevel="1" x14ac:dyDescent="0.25">
      <c r="A624" s="1141" t="s">
        <v>3242</v>
      </c>
      <c r="B624" s="1142" t="s">
        <v>5555</v>
      </c>
      <c r="C624" s="1143" t="s">
        <v>108</v>
      </c>
      <c r="D624" s="1144">
        <v>116.89</v>
      </c>
      <c r="E624" s="653"/>
      <c r="F624" s="654"/>
      <c r="G624" s="23"/>
      <c r="H624" s="23"/>
      <c r="I624" s="23"/>
      <c r="J624" s="23"/>
      <c r="K624" s="23"/>
    </row>
    <row r="625" spans="1:11" ht="12.75" hidden="1" customHeight="1" outlineLevel="1" x14ac:dyDescent="0.25">
      <c r="A625" s="1145" t="s">
        <v>3243</v>
      </c>
      <c r="B625" s="1146" t="s">
        <v>5546</v>
      </c>
      <c r="C625" s="1147" t="s">
        <v>108</v>
      </c>
      <c r="D625" s="1148">
        <v>393.74</v>
      </c>
      <c r="E625" s="653"/>
      <c r="F625" s="654"/>
      <c r="G625" s="23"/>
      <c r="H625" s="23"/>
      <c r="I625" s="23"/>
      <c r="J625" s="23"/>
      <c r="K625" s="23"/>
    </row>
    <row r="626" spans="1:11" ht="12.75" hidden="1" customHeight="1" outlineLevel="1" x14ac:dyDescent="0.25">
      <c r="A626" s="1141" t="s">
        <v>3244</v>
      </c>
      <c r="B626" s="1142" t="s">
        <v>5547</v>
      </c>
      <c r="C626" s="1143" t="s">
        <v>108</v>
      </c>
      <c r="D626" s="1144">
        <v>37.700000000000003</v>
      </c>
      <c r="E626" s="653"/>
      <c r="F626" s="654"/>
      <c r="G626" s="23"/>
      <c r="H626" s="23"/>
      <c r="I626" s="23"/>
      <c r="J626" s="23"/>
      <c r="K626" s="23"/>
    </row>
    <row r="627" spans="1:11" ht="12.75" hidden="1" customHeight="1" outlineLevel="1" x14ac:dyDescent="0.25">
      <c r="A627" s="1145" t="s">
        <v>3245</v>
      </c>
      <c r="B627" s="1146" t="s">
        <v>5548</v>
      </c>
      <c r="C627" s="1147" t="s">
        <v>108</v>
      </c>
      <c r="D627" s="1148">
        <v>62.47</v>
      </c>
      <c r="E627" s="653"/>
      <c r="F627" s="654"/>
      <c r="G627" s="23"/>
      <c r="H627" s="23"/>
      <c r="I627" s="23"/>
      <c r="J627" s="23"/>
      <c r="K627" s="23"/>
    </row>
    <row r="628" spans="1:11" ht="12.75" hidden="1" customHeight="1" outlineLevel="1" x14ac:dyDescent="0.25">
      <c r="A628" s="1141" t="s">
        <v>3246</v>
      </c>
      <c r="B628" s="1142" t="s">
        <v>5554</v>
      </c>
      <c r="C628" s="1143" t="s">
        <v>108</v>
      </c>
      <c r="D628" s="1144">
        <v>51.71</v>
      </c>
      <c r="E628" s="653"/>
      <c r="F628" s="654"/>
      <c r="G628" s="23"/>
      <c r="H628" s="23"/>
      <c r="I628" s="23"/>
      <c r="J628" s="23"/>
      <c r="K628" s="23"/>
    </row>
    <row r="629" spans="1:11" ht="12.75" hidden="1" customHeight="1" outlineLevel="1" x14ac:dyDescent="0.25">
      <c r="A629" s="1137" t="s">
        <v>1896</v>
      </c>
      <c r="B629" s="1138" t="s">
        <v>1798</v>
      </c>
      <c r="C629" s="1139"/>
      <c r="D629" s="1140"/>
      <c r="E629" s="653"/>
      <c r="F629" s="654"/>
      <c r="G629" s="23"/>
      <c r="H629" s="23"/>
      <c r="I629" s="23"/>
      <c r="J629" s="23"/>
      <c r="K629" s="23"/>
    </row>
    <row r="630" spans="1:11" ht="12.75" hidden="1" customHeight="1" outlineLevel="1" x14ac:dyDescent="0.25">
      <c r="A630" s="1145" t="s">
        <v>3247</v>
      </c>
      <c r="B630" s="1146" t="s">
        <v>5553</v>
      </c>
      <c r="C630" s="1147" t="s">
        <v>108</v>
      </c>
      <c r="D630" s="1148">
        <v>36.369999999999997</v>
      </c>
      <c r="E630" s="653"/>
      <c r="F630" s="654"/>
      <c r="G630" s="23"/>
      <c r="H630" s="23"/>
      <c r="I630" s="23"/>
      <c r="J630" s="23"/>
      <c r="K630" s="23"/>
    </row>
    <row r="631" spans="1:11" ht="12.75" hidden="1" customHeight="1" outlineLevel="1" x14ac:dyDescent="0.25">
      <c r="A631" s="1141" t="s">
        <v>3248</v>
      </c>
      <c r="B631" s="1142" t="s">
        <v>5555</v>
      </c>
      <c r="C631" s="1143" t="s">
        <v>108</v>
      </c>
      <c r="D631" s="1144">
        <v>116.89</v>
      </c>
      <c r="E631" s="653"/>
      <c r="F631" s="654"/>
      <c r="G631" s="23"/>
      <c r="H631" s="23"/>
      <c r="I631" s="23"/>
      <c r="J631" s="23"/>
      <c r="K631" s="23"/>
    </row>
    <row r="632" spans="1:11" ht="12.75" hidden="1" customHeight="1" outlineLevel="1" x14ac:dyDescent="0.25">
      <c r="A632" s="1145" t="s">
        <v>3249</v>
      </c>
      <c r="B632" s="1146" t="s">
        <v>5546</v>
      </c>
      <c r="C632" s="1147" t="s">
        <v>108</v>
      </c>
      <c r="D632" s="1148">
        <v>393.74</v>
      </c>
      <c r="E632" s="653"/>
      <c r="F632" s="654"/>
      <c r="G632" s="23"/>
      <c r="H632" s="23"/>
      <c r="I632" s="23"/>
      <c r="J632" s="23"/>
      <c r="K632" s="23"/>
    </row>
    <row r="633" spans="1:11" ht="12.75" hidden="1" customHeight="1" outlineLevel="1" x14ac:dyDescent="0.25">
      <c r="A633" s="1141" t="s">
        <v>3250</v>
      </c>
      <c r="B633" s="1142" t="s">
        <v>5547</v>
      </c>
      <c r="C633" s="1143" t="s">
        <v>108</v>
      </c>
      <c r="D633" s="1144">
        <v>37.700000000000003</v>
      </c>
      <c r="E633" s="653"/>
      <c r="F633" s="654"/>
      <c r="G633" s="23"/>
      <c r="H633" s="23"/>
      <c r="I633" s="23"/>
      <c r="J633" s="23"/>
      <c r="K633" s="23"/>
    </row>
    <row r="634" spans="1:11" ht="12.75" hidden="1" customHeight="1" outlineLevel="1" x14ac:dyDescent="0.25">
      <c r="A634" s="1145" t="s">
        <v>3251</v>
      </c>
      <c r="B634" s="1146" t="s">
        <v>5548</v>
      </c>
      <c r="C634" s="1147" t="s">
        <v>108</v>
      </c>
      <c r="D634" s="1148">
        <v>62.47</v>
      </c>
      <c r="E634" s="653"/>
      <c r="F634" s="654"/>
      <c r="G634" s="23"/>
      <c r="H634" s="23"/>
      <c r="I634" s="23"/>
      <c r="J634" s="23"/>
      <c r="K634" s="23"/>
    </row>
    <row r="635" spans="1:11" ht="12.75" hidden="1" customHeight="1" outlineLevel="1" x14ac:dyDescent="0.25">
      <c r="A635" s="1141" t="s">
        <v>3252</v>
      </c>
      <c r="B635" s="1142" t="s">
        <v>5554</v>
      </c>
      <c r="C635" s="1143" t="s">
        <v>108</v>
      </c>
      <c r="D635" s="1144">
        <v>51.71</v>
      </c>
      <c r="E635" s="653"/>
      <c r="F635" s="654"/>
      <c r="G635" s="23"/>
      <c r="H635" s="23"/>
      <c r="I635" s="23"/>
      <c r="J635" s="23"/>
      <c r="K635" s="23"/>
    </row>
    <row r="636" spans="1:11" ht="12.75" hidden="1" customHeight="1" outlineLevel="1" x14ac:dyDescent="0.25">
      <c r="A636" s="1137" t="s">
        <v>1897</v>
      </c>
      <c r="B636" s="1138" t="s">
        <v>1800</v>
      </c>
      <c r="C636" s="1139"/>
      <c r="D636" s="1140"/>
      <c r="E636" s="653"/>
      <c r="F636" s="654"/>
      <c r="G636" s="23"/>
      <c r="H636" s="23"/>
      <c r="I636" s="23"/>
      <c r="J636" s="23"/>
      <c r="K636" s="23"/>
    </row>
    <row r="637" spans="1:11" ht="12.75" hidden="1" customHeight="1" outlineLevel="1" x14ac:dyDescent="0.25">
      <c r="A637" s="1145" t="s">
        <v>3253</v>
      </c>
      <c r="B637" s="1146" t="s">
        <v>5553</v>
      </c>
      <c r="C637" s="1147" t="s">
        <v>108</v>
      </c>
      <c r="D637" s="1148">
        <v>36.369999999999997</v>
      </c>
      <c r="E637" s="653"/>
      <c r="F637" s="654"/>
      <c r="G637" s="23"/>
      <c r="H637" s="23"/>
      <c r="I637" s="23"/>
      <c r="J637" s="23"/>
      <c r="K637" s="23"/>
    </row>
    <row r="638" spans="1:11" ht="12.75" hidden="1" customHeight="1" outlineLevel="1" x14ac:dyDescent="0.25">
      <c r="A638" s="1141" t="s">
        <v>3254</v>
      </c>
      <c r="B638" s="1142" t="s">
        <v>5555</v>
      </c>
      <c r="C638" s="1143" t="s">
        <v>108</v>
      </c>
      <c r="D638" s="1144">
        <v>116.89</v>
      </c>
      <c r="E638" s="653"/>
      <c r="F638" s="654"/>
      <c r="G638" s="23"/>
      <c r="H638" s="23"/>
      <c r="I638" s="23"/>
      <c r="J638" s="23"/>
      <c r="K638" s="23"/>
    </row>
    <row r="639" spans="1:11" ht="12.75" hidden="1" customHeight="1" outlineLevel="1" x14ac:dyDescent="0.25">
      <c r="A639" s="1145" t="s">
        <v>3255</v>
      </c>
      <c r="B639" s="1146" t="s">
        <v>5546</v>
      </c>
      <c r="C639" s="1147" t="s">
        <v>108</v>
      </c>
      <c r="D639" s="1148">
        <v>393.74</v>
      </c>
      <c r="E639" s="653"/>
      <c r="F639" s="654"/>
      <c r="G639" s="23"/>
      <c r="H639" s="23"/>
      <c r="I639" s="23"/>
      <c r="J639" s="23"/>
      <c r="K639" s="23"/>
    </row>
    <row r="640" spans="1:11" ht="12.75" hidden="1" customHeight="1" outlineLevel="1" x14ac:dyDescent="0.25">
      <c r="A640" s="1141" t="s">
        <v>3256</v>
      </c>
      <c r="B640" s="1142" t="s">
        <v>5547</v>
      </c>
      <c r="C640" s="1143" t="s">
        <v>108</v>
      </c>
      <c r="D640" s="1144">
        <v>37.700000000000003</v>
      </c>
      <c r="E640" s="653"/>
      <c r="F640" s="654"/>
      <c r="G640" s="23"/>
      <c r="H640" s="23"/>
      <c r="I640" s="23"/>
      <c r="J640" s="23"/>
      <c r="K640" s="23"/>
    </row>
    <row r="641" spans="1:11" ht="12.75" hidden="1" customHeight="1" outlineLevel="1" x14ac:dyDescent="0.25">
      <c r="A641" s="1145" t="s">
        <v>3257</v>
      </c>
      <c r="B641" s="1146" t="s">
        <v>5548</v>
      </c>
      <c r="C641" s="1147" t="s">
        <v>108</v>
      </c>
      <c r="D641" s="1148">
        <v>62.47</v>
      </c>
      <c r="E641" s="653"/>
      <c r="F641" s="654"/>
      <c r="G641" s="23"/>
      <c r="H641" s="23"/>
      <c r="I641" s="23"/>
      <c r="J641" s="23"/>
      <c r="K641" s="23"/>
    </row>
    <row r="642" spans="1:11" ht="12.75" hidden="1" customHeight="1" outlineLevel="1" x14ac:dyDescent="0.25">
      <c r="A642" s="1141" t="s">
        <v>3258</v>
      </c>
      <c r="B642" s="1142" t="s">
        <v>5554</v>
      </c>
      <c r="C642" s="1143" t="s">
        <v>108</v>
      </c>
      <c r="D642" s="1144">
        <v>51.71</v>
      </c>
      <c r="E642" s="653"/>
      <c r="F642" s="654"/>
      <c r="G642" s="23"/>
      <c r="H642" s="23"/>
      <c r="I642" s="23"/>
      <c r="J642" s="23"/>
      <c r="K642" s="23"/>
    </row>
    <row r="643" spans="1:11" ht="12.75" hidden="1" customHeight="1" outlineLevel="1" x14ac:dyDescent="0.25">
      <c r="A643" s="1137" t="s">
        <v>1898</v>
      </c>
      <c r="B643" s="1138" t="s">
        <v>1802</v>
      </c>
      <c r="C643" s="1139"/>
      <c r="D643" s="1140"/>
      <c r="E643" s="653"/>
      <c r="F643" s="654"/>
      <c r="G643" s="23"/>
      <c r="H643" s="23"/>
      <c r="I643" s="23"/>
      <c r="J643" s="23"/>
      <c r="K643" s="23"/>
    </row>
    <row r="644" spans="1:11" ht="12.75" hidden="1" customHeight="1" outlineLevel="1" x14ac:dyDescent="0.25">
      <c r="A644" s="1145" t="s">
        <v>3259</v>
      </c>
      <c r="B644" s="1146" t="s">
        <v>5553</v>
      </c>
      <c r="C644" s="1147" t="s">
        <v>108</v>
      </c>
      <c r="D644" s="1148">
        <v>36.369999999999997</v>
      </c>
      <c r="E644" s="653"/>
      <c r="F644" s="654"/>
      <c r="G644" s="23"/>
      <c r="H644" s="23"/>
      <c r="I644" s="23"/>
      <c r="J644" s="23"/>
      <c r="K644" s="23"/>
    </row>
    <row r="645" spans="1:11" ht="12.75" hidden="1" customHeight="1" outlineLevel="1" x14ac:dyDescent="0.25">
      <c r="A645" s="1141" t="s">
        <v>3260</v>
      </c>
      <c r="B645" s="1142" t="s">
        <v>5555</v>
      </c>
      <c r="C645" s="1143" t="s">
        <v>108</v>
      </c>
      <c r="D645" s="1144">
        <v>116.89</v>
      </c>
      <c r="E645" s="653"/>
      <c r="F645" s="654"/>
      <c r="G645" s="23"/>
      <c r="H645" s="23"/>
      <c r="I645" s="23"/>
      <c r="J645" s="23"/>
      <c r="K645" s="23"/>
    </row>
    <row r="646" spans="1:11" ht="12.75" hidden="1" customHeight="1" outlineLevel="1" x14ac:dyDescent="0.25">
      <c r="A646" s="1145" t="s">
        <v>3261</v>
      </c>
      <c r="B646" s="1146" t="s">
        <v>5546</v>
      </c>
      <c r="C646" s="1147" t="s">
        <v>108</v>
      </c>
      <c r="D646" s="1148">
        <v>393.74</v>
      </c>
      <c r="E646" s="653"/>
      <c r="F646" s="654"/>
      <c r="G646" s="23"/>
      <c r="H646" s="23"/>
      <c r="I646" s="23"/>
      <c r="J646" s="23"/>
      <c r="K646" s="23"/>
    </row>
    <row r="647" spans="1:11" ht="12.75" hidden="1" customHeight="1" outlineLevel="1" x14ac:dyDescent="0.25">
      <c r="A647" s="1141" t="s">
        <v>3262</v>
      </c>
      <c r="B647" s="1142" t="s">
        <v>5547</v>
      </c>
      <c r="C647" s="1143" t="s">
        <v>108</v>
      </c>
      <c r="D647" s="1144">
        <v>37.700000000000003</v>
      </c>
      <c r="E647" s="653"/>
      <c r="F647" s="654"/>
      <c r="G647" s="23"/>
      <c r="H647" s="23"/>
      <c r="I647" s="23"/>
      <c r="J647" s="23"/>
      <c r="K647" s="23"/>
    </row>
    <row r="648" spans="1:11" ht="12.75" hidden="1" customHeight="1" outlineLevel="1" x14ac:dyDescent="0.25">
      <c r="A648" s="1145" t="s">
        <v>3263</v>
      </c>
      <c r="B648" s="1146" t="s">
        <v>5548</v>
      </c>
      <c r="C648" s="1147" t="s">
        <v>108</v>
      </c>
      <c r="D648" s="1148">
        <v>62.47</v>
      </c>
      <c r="E648" s="653"/>
      <c r="F648" s="654"/>
      <c r="G648" s="23"/>
      <c r="H648" s="23"/>
      <c r="I648" s="23"/>
      <c r="J648" s="23"/>
      <c r="K648" s="23"/>
    </row>
    <row r="649" spans="1:11" ht="12.75" hidden="1" customHeight="1" outlineLevel="1" x14ac:dyDescent="0.25">
      <c r="A649" s="1141" t="s">
        <v>3264</v>
      </c>
      <c r="B649" s="1142" t="s">
        <v>5554</v>
      </c>
      <c r="C649" s="1143" t="s">
        <v>108</v>
      </c>
      <c r="D649" s="1144">
        <v>51.71</v>
      </c>
      <c r="E649" s="653"/>
      <c r="F649" s="654"/>
      <c r="G649" s="23"/>
      <c r="H649" s="23"/>
      <c r="I649" s="23"/>
      <c r="J649" s="23"/>
      <c r="K649" s="23"/>
    </row>
    <row r="650" spans="1:11" ht="12.75" hidden="1" customHeight="1" outlineLevel="1" x14ac:dyDescent="0.25">
      <c r="A650" s="1137" t="s">
        <v>1899</v>
      </c>
      <c r="B650" s="1138" t="s">
        <v>1804</v>
      </c>
      <c r="C650" s="1139"/>
      <c r="D650" s="1140"/>
      <c r="E650" s="653"/>
      <c r="F650" s="654"/>
      <c r="G650" s="23"/>
      <c r="H650" s="23"/>
      <c r="I650" s="23"/>
      <c r="J650" s="23"/>
      <c r="K650" s="23"/>
    </row>
    <row r="651" spans="1:11" ht="12.75" hidden="1" customHeight="1" outlineLevel="1" x14ac:dyDescent="0.25">
      <c r="A651" s="1145" t="s">
        <v>3265</v>
      </c>
      <c r="B651" s="1146" t="s">
        <v>5553</v>
      </c>
      <c r="C651" s="1147" t="s">
        <v>108</v>
      </c>
      <c r="D651" s="1148">
        <v>36.369999999999997</v>
      </c>
      <c r="E651" s="653"/>
      <c r="F651" s="654"/>
      <c r="G651" s="23"/>
      <c r="H651" s="23"/>
      <c r="I651" s="23"/>
      <c r="J651" s="23"/>
      <c r="K651" s="23"/>
    </row>
    <row r="652" spans="1:11" ht="12.75" hidden="1" customHeight="1" outlineLevel="1" x14ac:dyDescent="0.25">
      <c r="A652" s="1141" t="s">
        <v>3266</v>
      </c>
      <c r="B652" s="1142" t="s">
        <v>5555</v>
      </c>
      <c r="C652" s="1143" t="s">
        <v>108</v>
      </c>
      <c r="D652" s="1144">
        <v>116.89</v>
      </c>
      <c r="E652" s="653"/>
      <c r="F652" s="654"/>
      <c r="G652" s="23"/>
      <c r="H652" s="23"/>
      <c r="I652" s="23"/>
      <c r="J652" s="23"/>
      <c r="K652" s="23"/>
    </row>
    <row r="653" spans="1:11" ht="12.75" hidden="1" customHeight="1" outlineLevel="1" x14ac:dyDescent="0.25">
      <c r="A653" s="1145" t="s">
        <v>3267</v>
      </c>
      <c r="B653" s="1146" t="s">
        <v>5546</v>
      </c>
      <c r="C653" s="1147" t="s">
        <v>108</v>
      </c>
      <c r="D653" s="1148">
        <v>393.74</v>
      </c>
      <c r="E653" s="653"/>
      <c r="F653" s="654"/>
      <c r="G653" s="23"/>
      <c r="H653" s="23"/>
      <c r="I653" s="23"/>
      <c r="J653" s="23"/>
      <c r="K653" s="23"/>
    </row>
    <row r="654" spans="1:11" ht="12.75" hidden="1" customHeight="1" outlineLevel="1" x14ac:dyDescent="0.25">
      <c r="A654" s="1141" t="s">
        <v>3268</v>
      </c>
      <c r="B654" s="1142" t="s">
        <v>5547</v>
      </c>
      <c r="C654" s="1143" t="s">
        <v>108</v>
      </c>
      <c r="D654" s="1144">
        <v>37.700000000000003</v>
      </c>
      <c r="E654" s="653"/>
      <c r="F654" s="654"/>
      <c r="G654" s="23"/>
      <c r="H654" s="23"/>
      <c r="I654" s="23"/>
      <c r="J654" s="23"/>
      <c r="K654" s="23"/>
    </row>
    <row r="655" spans="1:11" ht="12.75" hidden="1" customHeight="1" outlineLevel="1" x14ac:dyDescent="0.25">
      <c r="A655" s="1145" t="s">
        <v>3269</v>
      </c>
      <c r="B655" s="1146" t="s">
        <v>5548</v>
      </c>
      <c r="C655" s="1147" t="s">
        <v>108</v>
      </c>
      <c r="D655" s="1148">
        <v>62.47</v>
      </c>
      <c r="E655" s="653"/>
      <c r="F655" s="654"/>
      <c r="G655" s="23"/>
      <c r="H655" s="23"/>
      <c r="I655" s="23"/>
      <c r="J655" s="23"/>
      <c r="K655" s="23"/>
    </row>
    <row r="656" spans="1:11" ht="12.75" hidden="1" customHeight="1" outlineLevel="1" x14ac:dyDescent="0.25">
      <c r="A656" s="1141" t="s">
        <v>3270</v>
      </c>
      <c r="B656" s="1142" t="s">
        <v>5554</v>
      </c>
      <c r="C656" s="1143" t="s">
        <v>108</v>
      </c>
      <c r="D656" s="1144">
        <v>51.71</v>
      </c>
      <c r="E656" s="653"/>
      <c r="F656" s="654"/>
      <c r="G656" s="23"/>
      <c r="H656" s="23"/>
      <c r="I656" s="23"/>
      <c r="J656" s="23"/>
      <c r="K656" s="23"/>
    </row>
    <row r="657" spans="1:11" ht="12.75" hidden="1" customHeight="1" outlineLevel="1" x14ac:dyDescent="0.25">
      <c r="A657" s="1137" t="s">
        <v>1900</v>
      </c>
      <c r="B657" s="1138" t="s">
        <v>1806</v>
      </c>
      <c r="C657" s="1139"/>
      <c r="D657" s="1140"/>
      <c r="E657" s="653"/>
      <c r="F657" s="654"/>
      <c r="G657" s="23"/>
      <c r="H657" s="23"/>
      <c r="I657" s="23"/>
      <c r="J657" s="23"/>
      <c r="K657" s="23"/>
    </row>
    <row r="658" spans="1:11" ht="12.75" hidden="1" customHeight="1" outlineLevel="1" x14ac:dyDescent="0.25">
      <c r="A658" s="1145" t="s">
        <v>3271</v>
      </c>
      <c r="B658" s="1146" t="s">
        <v>5553</v>
      </c>
      <c r="C658" s="1147" t="s">
        <v>108</v>
      </c>
      <c r="D658" s="1148">
        <v>36.369999999999997</v>
      </c>
      <c r="E658" s="653"/>
      <c r="F658" s="654"/>
      <c r="G658" s="23"/>
      <c r="H658" s="23"/>
      <c r="I658" s="23"/>
      <c r="J658" s="23"/>
      <c r="K658" s="23"/>
    </row>
    <row r="659" spans="1:11" ht="12.75" hidden="1" customHeight="1" outlineLevel="1" x14ac:dyDescent="0.25">
      <c r="A659" s="1141" t="s">
        <v>3272</v>
      </c>
      <c r="B659" s="1142" t="s">
        <v>5555</v>
      </c>
      <c r="C659" s="1143" t="s">
        <v>108</v>
      </c>
      <c r="D659" s="1144">
        <v>116.89</v>
      </c>
      <c r="E659" s="653"/>
      <c r="F659" s="654"/>
      <c r="G659" s="23"/>
      <c r="H659" s="23"/>
      <c r="I659" s="23"/>
      <c r="J659" s="23"/>
      <c r="K659" s="23"/>
    </row>
    <row r="660" spans="1:11" ht="12.75" hidden="1" customHeight="1" outlineLevel="1" x14ac:dyDescent="0.25">
      <c r="A660" s="1145" t="s">
        <v>3273</v>
      </c>
      <c r="B660" s="1146" t="s">
        <v>5546</v>
      </c>
      <c r="C660" s="1147" t="s">
        <v>108</v>
      </c>
      <c r="D660" s="1148">
        <v>393.74</v>
      </c>
      <c r="E660" s="653"/>
      <c r="F660" s="654"/>
      <c r="G660" s="23"/>
      <c r="H660" s="23"/>
      <c r="I660" s="23"/>
      <c r="J660" s="23"/>
      <c r="K660" s="23"/>
    </row>
    <row r="661" spans="1:11" ht="12.75" hidden="1" customHeight="1" outlineLevel="1" x14ac:dyDescent="0.25">
      <c r="A661" s="1141" t="s">
        <v>3274</v>
      </c>
      <c r="B661" s="1142" t="s">
        <v>5547</v>
      </c>
      <c r="C661" s="1143" t="s">
        <v>108</v>
      </c>
      <c r="D661" s="1144">
        <v>37.700000000000003</v>
      </c>
      <c r="E661" s="653"/>
      <c r="F661" s="654"/>
      <c r="G661" s="23"/>
      <c r="H661" s="23"/>
      <c r="I661" s="23"/>
      <c r="J661" s="23"/>
      <c r="K661" s="23"/>
    </row>
    <row r="662" spans="1:11" ht="12.75" hidden="1" customHeight="1" outlineLevel="1" x14ac:dyDescent="0.25">
      <c r="A662" s="1145" t="s">
        <v>3275</v>
      </c>
      <c r="B662" s="1146" t="s">
        <v>5548</v>
      </c>
      <c r="C662" s="1147" t="s">
        <v>108</v>
      </c>
      <c r="D662" s="1148">
        <v>62.47</v>
      </c>
      <c r="E662" s="653"/>
      <c r="F662" s="654"/>
      <c r="G662" s="23"/>
      <c r="H662" s="23"/>
      <c r="I662" s="23"/>
      <c r="J662" s="23"/>
      <c r="K662" s="23"/>
    </row>
    <row r="663" spans="1:11" ht="12.75" hidden="1" customHeight="1" outlineLevel="1" x14ac:dyDescent="0.25">
      <c r="A663" s="1141" t="s">
        <v>3276</v>
      </c>
      <c r="B663" s="1142" t="s">
        <v>5554</v>
      </c>
      <c r="C663" s="1143" t="s">
        <v>108</v>
      </c>
      <c r="D663" s="1144">
        <v>51.71</v>
      </c>
      <c r="E663" s="653"/>
      <c r="F663" s="654"/>
      <c r="G663" s="23"/>
      <c r="H663" s="23"/>
      <c r="I663" s="23"/>
      <c r="J663" s="23"/>
      <c r="K663" s="23"/>
    </row>
    <row r="664" spans="1:11" ht="12.75" hidden="1" customHeight="1" outlineLevel="1" x14ac:dyDescent="0.25">
      <c r="A664" s="1137" t="s">
        <v>1901</v>
      </c>
      <c r="B664" s="1138" t="s">
        <v>1808</v>
      </c>
      <c r="C664" s="1139"/>
      <c r="D664" s="1140"/>
      <c r="E664" s="653"/>
      <c r="F664" s="654"/>
      <c r="G664" s="23"/>
      <c r="H664" s="23"/>
      <c r="I664" s="23"/>
      <c r="J664" s="23"/>
      <c r="K664" s="23"/>
    </row>
    <row r="665" spans="1:11" ht="12.75" hidden="1" customHeight="1" outlineLevel="1" x14ac:dyDescent="0.25">
      <c r="A665" s="1145" t="s">
        <v>3277</v>
      </c>
      <c r="B665" s="1146" t="s">
        <v>5553</v>
      </c>
      <c r="C665" s="1147" t="s">
        <v>108</v>
      </c>
      <c r="D665" s="1148">
        <v>36.369999999999997</v>
      </c>
      <c r="E665" s="653"/>
      <c r="F665" s="654"/>
      <c r="G665" s="23"/>
      <c r="H665" s="23"/>
      <c r="I665" s="23"/>
      <c r="J665" s="23"/>
      <c r="K665" s="23"/>
    </row>
    <row r="666" spans="1:11" ht="12.75" hidden="1" customHeight="1" outlineLevel="1" x14ac:dyDescent="0.25">
      <c r="A666" s="1141" t="s">
        <v>3278</v>
      </c>
      <c r="B666" s="1142" t="s">
        <v>5555</v>
      </c>
      <c r="C666" s="1143" t="s">
        <v>108</v>
      </c>
      <c r="D666" s="1144">
        <v>116.89</v>
      </c>
      <c r="E666" s="653"/>
      <c r="F666" s="654"/>
      <c r="G666" s="23"/>
      <c r="H666" s="23"/>
      <c r="I666" s="23"/>
      <c r="J666" s="23"/>
      <c r="K666" s="23"/>
    </row>
    <row r="667" spans="1:11" ht="12.75" hidden="1" customHeight="1" outlineLevel="1" x14ac:dyDescent="0.25">
      <c r="A667" s="1145" t="s">
        <v>3279</v>
      </c>
      <c r="B667" s="1146" t="s">
        <v>5546</v>
      </c>
      <c r="C667" s="1147" t="s">
        <v>108</v>
      </c>
      <c r="D667" s="1148">
        <v>393.74</v>
      </c>
      <c r="E667" s="653"/>
      <c r="F667" s="654"/>
      <c r="G667" s="23"/>
      <c r="H667" s="23"/>
      <c r="I667" s="23"/>
      <c r="J667" s="23"/>
      <c r="K667" s="23"/>
    </row>
    <row r="668" spans="1:11" ht="12.75" hidden="1" customHeight="1" outlineLevel="1" x14ac:dyDescent="0.25">
      <c r="A668" s="1141" t="s">
        <v>3280</v>
      </c>
      <c r="B668" s="1142" t="s">
        <v>5547</v>
      </c>
      <c r="C668" s="1143" t="s">
        <v>108</v>
      </c>
      <c r="D668" s="1144">
        <v>37.700000000000003</v>
      </c>
      <c r="E668" s="653"/>
      <c r="F668" s="654"/>
      <c r="G668" s="23"/>
      <c r="H668" s="23"/>
      <c r="I668" s="23"/>
      <c r="J668" s="23"/>
      <c r="K668" s="23"/>
    </row>
    <row r="669" spans="1:11" ht="12.75" hidden="1" customHeight="1" outlineLevel="1" x14ac:dyDescent="0.25">
      <c r="A669" s="1145" t="s">
        <v>3913</v>
      </c>
      <c r="B669" s="1146" t="s">
        <v>5548</v>
      </c>
      <c r="C669" s="1147" t="s">
        <v>108</v>
      </c>
      <c r="D669" s="1148">
        <v>62.47</v>
      </c>
      <c r="E669" s="653"/>
      <c r="F669" s="654"/>
      <c r="G669" s="23"/>
      <c r="H669" s="23"/>
      <c r="I669" s="23"/>
      <c r="J669" s="23"/>
      <c r="K669" s="23"/>
    </row>
    <row r="670" spans="1:11" ht="12.75" hidden="1" customHeight="1" outlineLevel="1" x14ac:dyDescent="0.25">
      <c r="A670" s="1141" t="s">
        <v>3914</v>
      </c>
      <c r="B670" s="1142" t="s">
        <v>5554</v>
      </c>
      <c r="C670" s="1143" t="s">
        <v>108</v>
      </c>
      <c r="D670" s="1144">
        <v>51.71</v>
      </c>
      <c r="E670" s="653"/>
      <c r="F670" s="654"/>
      <c r="G670" s="23"/>
      <c r="H670" s="23"/>
      <c r="I670" s="23"/>
      <c r="J670" s="23"/>
      <c r="K670" s="23"/>
    </row>
    <row r="671" spans="1:11" ht="12.75" hidden="1" customHeight="1" outlineLevel="1" x14ac:dyDescent="0.25">
      <c r="A671" s="1137" t="s">
        <v>1902</v>
      </c>
      <c r="B671" s="1138" t="s">
        <v>1810</v>
      </c>
      <c r="C671" s="1139"/>
      <c r="D671" s="1140"/>
      <c r="E671" s="653"/>
      <c r="F671" s="654"/>
      <c r="G671" s="23"/>
      <c r="H671" s="23"/>
      <c r="I671" s="23"/>
      <c r="J671" s="23"/>
      <c r="K671" s="23"/>
    </row>
    <row r="672" spans="1:11" ht="12.75" hidden="1" customHeight="1" outlineLevel="1" x14ac:dyDescent="0.25">
      <c r="A672" s="1145" t="s">
        <v>3915</v>
      </c>
      <c r="B672" s="1146" t="s">
        <v>5553</v>
      </c>
      <c r="C672" s="1147" t="s">
        <v>108</v>
      </c>
      <c r="D672" s="1148">
        <v>36.369999999999997</v>
      </c>
      <c r="E672" s="653"/>
      <c r="F672" s="654"/>
      <c r="G672" s="23"/>
      <c r="H672" s="23"/>
      <c r="I672" s="23"/>
      <c r="J672" s="23"/>
      <c r="K672" s="23"/>
    </row>
    <row r="673" spans="1:11" ht="12.75" hidden="1" customHeight="1" outlineLevel="1" x14ac:dyDescent="0.25">
      <c r="A673" s="1141" t="s">
        <v>3916</v>
      </c>
      <c r="B673" s="1142" t="s">
        <v>5555</v>
      </c>
      <c r="C673" s="1143" t="s">
        <v>108</v>
      </c>
      <c r="D673" s="1144">
        <v>116.89</v>
      </c>
      <c r="E673" s="653"/>
      <c r="F673" s="654"/>
      <c r="G673" s="23"/>
      <c r="H673" s="23"/>
      <c r="I673" s="23"/>
      <c r="J673" s="23"/>
      <c r="K673" s="23"/>
    </row>
    <row r="674" spans="1:11" ht="12.75" hidden="1" customHeight="1" outlineLevel="1" x14ac:dyDescent="0.25">
      <c r="A674" s="1145" t="s">
        <v>3917</v>
      </c>
      <c r="B674" s="1146" t="s">
        <v>5546</v>
      </c>
      <c r="C674" s="1147" t="s">
        <v>108</v>
      </c>
      <c r="D674" s="1148">
        <v>393.74</v>
      </c>
      <c r="E674" s="653"/>
      <c r="F674" s="654"/>
      <c r="G674" s="23"/>
      <c r="H674" s="23"/>
      <c r="I674" s="23"/>
      <c r="J674" s="23"/>
      <c r="K674" s="23"/>
    </row>
    <row r="675" spans="1:11" ht="12.75" hidden="1" customHeight="1" outlineLevel="1" x14ac:dyDescent="0.25">
      <c r="A675" s="1141" t="s">
        <v>3918</v>
      </c>
      <c r="B675" s="1142" t="s">
        <v>5547</v>
      </c>
      <c r="C675" s="1143" t="s">
        <v>108</v>
      </c>
      <c r="D675" s="1144">
        <v>37.700000000000003</v>
      </c>
      <c r="E675" s="653"/>
      <c r="F675" s="654"/>
      <c r="G675" s="23"/>
      <c r="H675" s="23"/>
      <c r="I675" s="23"/>
      <c r="J675" s="23"/>
      <c r="K675" s="23"/>
    </row>
    <row r="676" spans="1:11" ht="12.75" hidden="1" customHeight="1" outlineLevel="1" x14ac:dyDescent="0.25">
      <c r="A676" s="1145" t="s">
        <v>3919</v>
      </c>
      <c r="B676" s="1146" t="s">
        <v>5548</v>
      </c>
      <c r="C676" s="1147" t="s">
        <v>108</v>
      </c>
      <c r="D676" s="1148">
        <v>62.47</v>
      </c>
      <c r="E676" s="653"/>
      <c r="F676" s="654"/>
      <c r="G676" s="23"/>
      <c r="H676" s="23"/>
      <c r="I676" s="23"/>
      <c r="J676" s="23"/>
      <c r="K676" s="23"/>
    </row>
    <row r="677" spans="1:11" ht="12.75" hidden="1" customHeight="1" outlineLevel="1" x14ac:dyDescent="0.25">
      <c r="A677" s="1141" t="s">
        <v>3920</v>
      </c>
      <c r="B677" s="1142" t="s">
        <v>5554</v>
      </c>
      <c r="C677" s="1143" t="s">
        <v>108</v>
      </c>
      <c r="D677" s="1144">
        <v>51.71</v>
      </c>
      <c r="E677" s="653"/>
      <c r="F677" s="654"/>
      <c r="G677" s="23"/>
      <c r="H677" s="23"/>
      <c r="I677" s="23"/>
      <c r="J677" s="23"/>
      <c r="K677" s="23"/>
    </row>
    <row r="678" spans="1:11" ht="12.75" hidden="1" customHeight="1" outlineLevel="1" x14ac:dyDescent="0.25">
      <c r="A678" s="1137" t="s">
        <v>3921</v>
      </c>
      <c r="B678" s="1138" t="s">
        <v>1812</v>
      </c>
      <c r="C678" s="1139"/>
      <c r="D678" s="1140"/>
      <c r="E678" s="653"/>
      <c r="F678" s="654"/>
      <c r="G678" s="23"/>
      <c r="H678" s="23"/>
      <c r="I678" s="23"/>
      <c r="J678" s="23"/>
      <c r="K678" s="23"/>
    </row>
    <row r="679" spans="1:11" ht="12.75" hidden="1" customHeight="1" outlineLevel="1" x14ac:dyDescent="0.25">
      <c r="A679" s="1145" t="s">
        <v>3922</v>
      </c>
      <c r="B679" s="1146" t="s">
        <v>5553</v>
      </c>
      <c r="C679" s="1147" t="s">
        <v>108</v>
      </c>
      <c r="D679" s="1148">
        <v>39.51</v>
      </c>
      <c r="E679" s="653"/>
      <c r="F679" s="654"/>
      <c r="G679" s="23"/>
      <c r="H679" s="23"/>
      <c r="I679" s="23"/>
      <c r="J679" s="23"/>
      <c r="K679" s="23"/>
    </row>
    <row r="680" spans="1:11" ht="12.75" hidden="1" customHeight="1" outlineLevel="1" x14ac:dyDescent="0.25">
      <c r="A680" s="1141" t="s">
        <v>3923</v>
      </c>
      <c r="B680" s="1142" t="s">
        <v>5555</v>
      </c>
      <c r="C680" s="1143" t="s">
        <v>108</v>
      </c>
      <c r="D680" s="1144">
        <v>120.28</v>
      </c>
      <c r="E680" s="653"/>
      <c r="F680" s="654"/>
      <c r="G680" s="23"/>
      <c r="H680" s="23"/>
      <c r="I680" s="23"/>
      <c r="J680" s="23"/>
      <c r="K680" s="23"/>
    </row>
    <row r="681" spans="1:11" ht="12.75" hidden="1" customHeight="1" outlineLevel="1" x14ac:dyDescent="0.25">
      <c r="A681" s="1145" t="s">
        <v>3924</v>
      </c>
      <c r="B681" s="1146" t="s">
        <v>5546</v>
      </c>
      <c r="C681" s="1147" t="s">
        <v>108</v>
      </c>
      <c r="D681" s="1148">
        <v>431.86</v>
      </c>
      <c r="E681" s="653"/>
      <c r="F681" s="654"/>
      <c r="G681" s="23"/>
      <c r="H681" s="23"/>
      <c r="I681" s="23"/>
      <c r="J681" s="23"/>
      <c r="K681" s="23"/>
    </row>
    <row r="682" spans="1:11" ht="12.75" hidden="1" customHeight="1" outlineLevel="1" x14ac:dyDescent="0.25">
      <c r="A682" s="1141" t="s">
        <v>3925</v>
      </c>
      <c r="B682" s="1142" t="s">
        <v>5547</v>
      </c>
      <c r="C682" s="1143" t="s">
        <v>108</v>
      </c>
      <c r="D682" s="1144">
        <v>40.98</v>
      </c>
      <c r="E682" s="653"/>
      <c r="F682" s="654"/>
      <c r="G682" s="23"/>
      <c r="H682" s="23"/>
      <c r="I682" s="23"/>
      <c r="J682" s="23"/>
      <c r="K682" s="23"/>
    </row>
    <row r="683" spans="1:11" ht="12.75" hidden="1" customHeight="1" outlineLevel="1" x14ac:dyDescent="0.25">
      <c r="A683" s="1145" t="s">
        <v>3926</v>
      </c>
      <c r="B683" s="1146" t="s">
        <v>5548</v>
      </c>
      <c r="C683" s="1147" t="s">
        <v>108</v>
      </c>
      <c r="D683" s="1148">
        <v>67.599999999999994</v>
      </c>
      <c r="E683" s="653"/>
      <c r="F683" s="654"/>
      <c r="G683" s="23"/>
      <c r="H683" s="23"/>
      <c r="I683" s="23"/>
      <c r="J683" s="23"/>
      <c r="K683" s="23"/>
    </row>
    <row r="684" spans="1:11" ht="12.75" hidden="1" customHeight="1" outlineLevel="1" x14ac:dyDescent="0.25">
      <c r="A684" s="1141" t="s">
        <v>3927</v>
      </c>
      <c r="B684" s="1142" t="s">
        <v>5554</v>
      </c>
      <c r="C684" s="1143" t="s">
        <v>108</v>
      </c>
      <c r="D684" s="1144">
        <v>65.150000000000006</v>
      </c>
      <c r="E684" s="653"/>
      <c r="F684" s="654"/>
      <c r="G684" s="23"/>
      <c r="H684" s="23"/>
      <c r="I684" s="23"/>
      <c r="J684" s="23"/>
      <c r="K684" s="23"/>
    </row>
    <row r="685" spans="1:11" ht="12.75" hidden="1" customHeight="1" outlineLevel="1" x14ac:dyDescent="0.25">
      <c r="A685" s="1137" t="s">
        <v>3928</v>
      </c>
      <c r="B685" s="1138" t="s">
        <v>1814</v>
      </c>
      <c r="C685" s="1139"/>
      <c r="D685" s="1140"/>
      <c r="E685" s="653"/>
      <c r="F685" s="654"/>
      <c r="G685" s="23"/>
      <c r="H685" s="23"/>
      <c r="I685" s="23"/>
      <c r="J685" s="23"/>
      <c r="K685" s="23"/>
    </row>
    <row r="686" spans="1:11" ht="12.75" hidden="1" customHeight="1" outlineLevel="1" x14ac:dyDescent="0.25">
      <c r="A686" s="1145" t="s">
        <v>3929</v>
      </c>
      <c r="B686" s="1146" t="s">
        <v>5547</v>
      </c>
      <c r="C686" s="1147" t="s">
        <v>108</v>
      </c>
      <c r="D686" s="1148">
        <v>23.9</v>
      </c>
      <c r="E686" s="653"/>
      <c r="F686" s="654"/>
      <c r="G686" s="23"/>
      <c r="H686" s="23"/>
      <c r="I686" s="23"/>
      <c r="J686" s="23"/>
      <c r="K686" s="23"/>
    </row>
    <row r="687" spans="1:11" ht="12.75" hidden="1" customHeight="1" outlineLevel="1" x14ac:dyDescent="0.25">
      <c r="A687" s="1137" t="s">
        <v>3930</v>
      </c>
      <c r="B687" s="1138" t="s">
        <v>1816</v>
      </c>
      <c r="C687" s="1139"/>
      <c r="D687" s="1140"/>
      <c r="E687" s="653"/>
      <c r="F687" s="654"/>
      <c r="G687" s="23"/>
      <c r="H687" s="23"/>
      <c r="I687" s="23"/>
      <c r="J687" s="23"/>
      <c r="K687" s="23"/>
    </row>
    <row r="688" spans="1:11" ht="12.75" hidden="1" customHeight="1" outlineLevel="1" x14ac:dyDescent="0.25">
      <c r="A688" s="1141" t="s">
        <v>3931</v>
      </c>
      <c r="B688" s="1142" t="s">
        <v>5555</v>
      </c>
      <c r="C688" s="1143" t="s">
        <v>108</v>
      </c>
      <c r="D688" s="1144">
        <v>82.69</v>
      </c>
      <c r="E688" s="653"/>
      <c r="F688" s="654"/>
      <c r="G688" s="23"/>
      <c r="H688" s="23"/>
      <c r="I688" s="23"/>
      <c r="J688" s="23"/>
      <c r="K688" s="23"/>
    </row>
    <row r="689" spans="1:11" ht="12.75" hidden="1" customHeight="1" outlineLevel="1" x14ac:dyDescent="0.25">
      <c r="A689" s="1145" t="s">
        <v>3932</v>
      </c>
      <c r="B689" s="1146" t="s">
        <v>5546</v>
      </c>
      <c r="C689" s="1147" t="s">
        <v>108</v>
      </c>
      <c r="D689" s="1148">
        <v>50.2</v>
      </c>
      <c r="E689" s="653"/>
      <c r="F689" s="654"/>
      <c r="G689" s="23"/>
      <c r="H689" s="23"/>
      <c r="I689" s="23"/>
      <c r="J689" s="23"/>
      <c r="K689" s="23"/>
    </row>
    <row r="690" spans="1:11" ht="12.75" hidden="1" customHeight="1" outlineLevel="1" x14ac:dyDescent="0.25">
      <c r="A690" s="1141" t="s">
        <v>3933</v>
      </c>
      <c r="B690" s="1142" t="s">
        <v>5547</v>
      </c>
      <c r="C690" s="1143" t="s">
        <v>108</v>
      </c>
      <c r="D690" s="1144">
        <v>41.04</v>
      </c>
      <c r="E690" s="653"/>
      <c r="F690" s="654"/>
      <c r="G690" s="23"/>
      <c r="H690" s="23"/>
      <c r="I690" s="23"/>
      <c r="J690" s="23"/>
      <c r="K690" s="23"/>
    </row>
    <row r="691" spans="1:11" ht="12.75" hidden="1" customHeight="1" outlineLevel="1" x14ac:dyDescent="0.25">
      <c r="A691" s="1145" t="s">
        <v>3934</v>
      </c>
      <c r="B691" s="1146" t="s">
        <v>5548</v>
      </c>
      <c r="C691" s="1147" t="s">
        <v>108</v>
      </c>
      <c r="D691" s="1148">
        <v>139.58000000000001</v>
      </c>
      <c r="E691" s="653"/>
      <c r="F691" s="654"/>
      <c r="G691" s="23"/>
      <c r="H691" s="23"/>
      <c r="I691" s="23"/>
      <c r="J691" s="23"/>
      <c r="K691" s="23"/>
    </row>
    <row r="692" spans="1:11" ht="12.75" hidden="1" customHeight="1" outlineLevel="1" x14ac:dyDescent="0.25">
      <c r="A692" s="1141" t="s">
        <v>3935</v>
      </c>
      <c r="B692" s="1142" t="s">
        <v>5554</v>
      </c>
      <c r="C692" s="1143" t="s">
        <v>108</v>
      </c>
      <c r="D692" s="1144">
        <v>24.38</v>
      </c>
      <c r="E692" s="653"/>
      <c r="F692" s="654"/>
      <c r="G692" s="23"/>
      <c r="H692" s="23"/>
      <c r="I692" s="23"/>
      <c r="J692" s="23"/>
      <c r="K692" s="23"/>
    </row>
    <row r="693" spans="1:11" ht="12.75" hidden="1" customHeight="1" outlineLevel="1" x14ac:dyDescent="0.25">
      <c r="A693" s="1137" t="s">
        <v>3936</v>
      </c>
      <c r="B693" s="1138" t="s">
        <v>1818</v>
      </c>
      <c r="C693" s="1139"/>
      <c r="D693" s="1140"/>
      <c r="E693" s="653"/>
      <c r="F693" s="654"/>
      <c r="G693" s="23"/>
      <c r="H693" s="23"/>
      <c r="I693" s="23"/>
      <c r="J693" s="23"/>
      <c r="K693" s="23"/>
    </row>
    <row r="694" spans="1:11" ht="12.75" hidden="1" customHeight="1" outlineLevel="1" x14ac:dyDescent="0.25">
      <c r="A694" s="1145" t="s">
        <v>3937</v>
      </c>
      <c r="B694" s="1146" t="s">
        <v>5547</v>
      </c>
      <c r="C694" s="1147" t="s">
        <v>108</v>
      </c>
      <c r="D694" s="1148">
        <v>18.48</v>
      </c>
      <c r="E694" s="653"/>
      <c r="F694" s="654"/>
      <c r="G694" s="23"/>
      <c r="H694" s="23"/>
      <c r="I694" s="23"/>
      <c r="J694" s="23"/>
      <c r="K694" s="23"/>
    </row>
    <row r="695" spans="1:11" ht="12.75" hidden="1" customHeight="1" outlineLevel="1" x14ac:dyDescent="0.25">
      <c r="A695" s="1141" t="s">
        <v>3938</v>
      </c>
      <c r="B695" s="1142" t="s">
        <v>5548</v>
      </c>
      <c r="C695" s="1143" t="s">
        <v>108</v>
      </c>
      <c r="D695" s="1144">
        <v>56.17</v>
      </c>
      <c r="E695" s="653"/>
      <c r="F695" s="654"/>
      <c r="G695" s="23"/>
      <c r="H695" s="23"/>
      <c r="I695" s="23"/>
      <c r="J695" s="23"/>
      <c r="K695" s="23"/>
    </row>
    <row r="696" spans="1:11" ht="12.75" hidden="1" customHeight="1" outlineLevel="1" x14ac:dyDescent="0.25">
      <c r="A696" s="1145" t="s">
        <v>5557</v>
      </c>
      <c r="B696" s="1146" t="s">
        <v>5554</v>
      </c>
      <c r="C696" s="1147" t="s">
        <v>108</v>
      </c>
      <c r="D696" s="1148">
        <v>17.82</v>
      </c>
      <c r="E696" s="653"/>
      <c r="F696" s="654"/>
      <c r="G696" s="23"/>
      <c r="H696" s="23"/>
      <c r="I696" s="23"/>
      <c r="J696" s="23"/>
      <c r="K696" s="23"/>
    </row>
    <row r="697" spans="1:11" ht="12.75" hidden="1" customHeight="1" outlineLevel="1" x14ac:dyDescent="0.25">
      <c r="A697" s="1137" t="s">
        <v>3939</v>
      </c>
      <c r="B697" s="1138" t="s">
        <v>1820</v>
      </c>
      <c r="C697" s="1139"/>
      <c r="D697" s="1140"/>
      <c r="E697" s="653"/>
      <c r="F697" s="654"/>
      <c r="G697" s="23"/>
      <c r="H697" s="23"/>
      <c r="I697" s="23"/>
      <c r="J697" s="23"/>
      <c r="K697" s="23"/>
    </row>
    <row r="698" spans="1:11" ht="12.75" hidden="1" customHeight="1" outlineLevel="1" x14ac:dyDescent="0.25">
      <c r="A698" s="1141" t="s">
        <v>3940</v>
      </c>
      <c r="B698" s="1142" t="s">
        <v>5548</v>
      </c>
      <c r="C698" s="1143" t="s">
        <v>108</v>
      </c>
      <c r="D698" s="1144">
        <v>156.81</v>
      </c>
      <c r="E698" s="653"/>
      <c r="F698" s="654"/>
      <c r="G698" s="23"/>
      <c r="H698" s="23"/>
      <c r="I698" s="23"/>
      <c r="J698" s="23"/>
      <c r="K698" s="23"/>
    </row>
    <row r="699" spans="1:11" ht="12.75" hidden="1" customHeight="1" outlineLevel="1" x14ac:dyDescent="0.25">
      <c r="A699" s="1145" t="s">
        <v>3941</v>
      </c>
      <c r="B699" s="1146" t="s">
        <v>5554</v>
      </c>
      <c r="C699" s="1147" t="s">
        <v>108</v>
      </c>
      <c r="D699" s="1148">
        <v>43.04</v>
      </c>
      <c r="E699" s="653"/>
      <c r="F699" s="654"/>
      <c r="G699" s="23"/>
      <c r="H699" s="23"/>
      <c r="I699" s="23"/>
      <c r="J699" s="23"/>
      <c r="K699" s="23"/>
    </row>
    <row r="700" spans="1:11" ht="12.75" hidden="1" customHeight="1" outlineLevel="1" x14ac:dyDescent="0.25">
      <c r="A700" s="1137" t="s">
        <v>3942</v>
      </c>
      <c r="B700" s="1138" t="s">
        <v>1821</v>
      </c>
      <c r="C700" s="1139"/>
      <c r="D700" s="1140"/>
      <c r="E700" s="653"/>
      <c r="F700" s="654"/>
      <c r="G700" s="23"/>
      <c r="H700" s="23"/>
      <c r="I700" s="23"/>
      <c r="J700" s="23"/>
      <c r="K700" s="23"/>
    </row>
    <row r="701" spans="1:11" ht="12.75" hidden="1" customHeight="1" outlineLevel="1" x14ac:dyDescent="0.25">
      <c r="A701" s="1141" t="s">
        <v>3943</v>
      </c>
      <c r="B701" s="1142" t="s">
        <v>5548</v>
      </c>
      <c r="C701" s="1143" t="s">
        <v>108</v>
      </c>
      <c r="D701" s="1144">
        <v>0.26</v>
      </c>
      <c r="E701" s="653"/>
      <c r="F701" s="654"/>
      <c r="G701" s="23"/>
      <c r="H701" s="23"/>
      <c r="I701" s="23"/>
      <c r="J701" s="23"/>
      <c r="K701" s="23"/>
    </row>
    <row r="702" spans="1:11" ht="12.75" customHeight="1" collapsed="1" x14ac:dyDescent="0.25">
      <c r="A702" s="1137" t="s">
        <v>1905</v>
      </c>
      <c r="B702" s="1138" t="s">
        <v>4423</v>
      </c>
      <c r="C702" s="1139"/>
      <c r="D702" s="1140">
        <f>SUM(D703:D705)</f>
        <v>327.66999999999996</v>
      </c>
      <c r="E702" s="653">
        <f>Ger_Executivo!L203</f>
        <v>327.66999999999996</v>
      </c>
      <c r="F702" s="654" t="str">
        <f>IF(D702=E702,"OK","FALSO")</f>
        <v>OK</v>
      </c>
      <c r="G702" s="23"/>
      <c r="H702" s="23"/>
      <c r="I702" s="23"/>
      <c r="J702" s="23"/>
      <c r="K702" s="23"/>
    </row>
    <row r="703" spans="1:11" ht="12.75" hidden="1" customHeight="1" outlineLevel="1" x14ac:dyDescent="0.25">
      <c r="A703" s="1152" t="s">
        <v>1906</v>
      </c>
      <c r="B703" s="1153" t="s">
        <v>1814</v>
      </c>
      <c r="C703" s="1154"/>
      <c r="D703" s="1155"/>
      <c r="E703" s="653"/>
      <c r="F703" s="654"/>
      <c r="G703" s="23"/>
      <c r="H703" s="23"/>
      <c r="I703" s="23"/>
      <c r="J703" s="23"/>
      <c r="K703" s="23"/>
    </row>
    <row r="704" spans="1:11" ht="12.75" hidden="1" customHeight="1" outlineLevel="1" x14ac:dyDescent="0.25">
      <c r="A704" s="1141" t="s">
        <v>3281</v>
      </c>
      <c r="B704" s="1142" t="s">
        <v>4424</v>
      </c>
      <c r="C704" s="1143" t="s">
        <v>108</v>
      </c>
      <c r="D704" s="1144">
        <v>114.07</v>
      </c>
      <c r="E704" s="653"/>
      <c r="F704" s="654"/>
      <c r="G704" s="23"/>
      <c r="H704" s="23"/>
      <c r="I704" s="23"/>
      <c r="J704" s="23"/>
      <c r="K704" s="23"/>
    </row>
    <row r="705" spans="1:11" ht="12.75" hidden="1" customHeight="1" outlineLevel="1" x14ac:dyDescent="0.25">
      <c r="A705" s="1145" t="s">
        <v>3282</v>
      </c>
      <c r="B705" s="1146" t="s">
        <v>4425</v>
      </c>
      <c r="C705" s="1147" t="s">
        <v>108</v>
      </c>
      <c r="D705" s="1148">
        <v>213.6</v>
      </c>
      <c r="E705" s="653"/>
      <c r="F705" s="654"/>
      <c r="G705" s="23"/>
      <c r="H705" s="23"/>
      <c r="I705" s="23"/>
      <c r="J705" s="23"/>
      <c r="K705" s="23"/>
    </row>
    <row r="706" spans="1:11" ht="12.75" customHeight="1" collapsed="1" x14ac:dyDescent="0.25">
      <c r="A706" s="1133" t="s">
        <v>1931</v>
      </c>
      <c r="B706" s="1134" t="s">
        <v>1876</v>
      </c>
      <c r="C706" s="1135"/>
      <c r="D706" s="1136">
        <f>SUM(D707:D780)-H714</f>
        <v>2571.7999999999993</v>
      </c>
      <c r="E706" s="653">
        <f>Ger_Executivo!L205+Ger_Executivo!L206</f>
        <v>2544.7000000000007</v>
      </c>
      <c r="F706" s="654" t="str">
        <f>IF(D706=E706,"OK","FALSO")</f>
        <v>FALSO</v>
      </c>
      <c r="G706" s="23" t="s">
        <v>4428</v>
      </c>
      <c r="H706" s="23"/>
      <c r="I706" s="23"/>
      <c r="J706" s="23"/>
      <c r="K706" s="23"/>
    </row>
    <row r="707" spans="1:11" ht="12.75" hidden="1" customHeight="1" outlineLevel="1" x14ac:dyDescent="0.25">
      <c r="A707" s="1137" t="s">
        <v>1933</v>
      </c>
      <c r="B707" s="1138" t="s">
        <v>1780</v>
      </c>
      <c r="C707" s="1139"/>
      <c r="D707" s="1140"/>
      <c r="E707" s="653"/>
      <c r="F707" s="654"/>
      <c r="G707" s="23"/>
      <c r="H707" s="23"/>
      <c r="I707" s="23"/>
      <c r="J707" s="23"/>
      <c r="K707" s="23"/>
    </row>
    <row r="708" spans="1:11" ht="12.75" hidden="1" customHeight="1" outlineLevel="1" x14ac:dyDescent="0.25">
      <c r="A708" s="1141" t="s">
        <v>3283</v>
      </c>
      <c r="B708" s="1142" t="s">
        <v>1878</v>
      </c>
      <c r="C708" s="1143" t="s">
        <v>108</v>
      </c>
      <c r="D708" s="1144">
        <v>35.700000000000003</v>
      </c>
      <c r="E708" s="653"/>
      <c r="F708" s="654"/>
      <c r="G708" s="23"/>
      <c r="H708" s="23"/>
      <c r="I708" s="23"/>
      <c r="J708" s="23"/>
      <c r="K708" s="23"/>
    </row>
    <row r="709" spans="1:11" ht="12.75" hidden="1" customHeight="1" outlineLevel="1" x14ac:dyDescent="0.25">
      <c r="A709" s="1137" t="s">
        <v>1935</v>
      </c>
      <c r="B709" s="1138" t="s">
        <v>1782</v>
      </c>
      <c r="C709" s="1139"/>
      <c r="D709" s="1140"/>
      <c r="E709" s="653"/>
      <c r="F709" s="654"/>
      <c r="G709" s="23"/>
      <c r="H709" s="23">
        <f t="shared" ref="H709:H718" si="1">SUMIF($B$1:$B$2580,G709,$D$1:$D$2580)</f>
        <v>0</v>
      </c>
      <c r="I709" s="23"/>
      <c r="J709" s="23"/>
      <c r="K709" s="23"/>
    </row>
    <row r="710" spans="1:11" ht="12.75" hidden="1" customHeight="1" outlineLevel="1" x14ac:dyDescent="0.25">
      <c r="A710" s="1145" t="s">
        <v>3284</v>
      </c>
      <c r="B710" s="1146" t="s">
        <v>1880</v>
      </c>
      <c r="C710" s="1147" t="s">
        <v>108</v>
      </c>
      <c r="D710" s="1148">
        <v>14.03</v>
      </c>
      <c r="E710" s="653"/>
      <c r="F710" s="654"/>
      <c r="G710" s="23" t="s">
        <v>1878</v>
      </c>
      <c r="H710" s="23">
        <f t="shared" si="1"/>
        <v>35.700000000000003</v>
      </c>
      <c r="I710" s="23"/>
      <c r="J710" s="23"/>
      <c r="K710" s="23"/>
    </row>
    <row r="711" spans="1:11" ht="12.75" hidden="1" customHeight="1" outlineLevel="1" x14ac:dyDescent="0.25">
      <c r="A711" s="1141" t="s">
        <v>3944</v>
      </c>
      <c r="B711" s="1142" t="s">
        <v>1881</v>
      </c>
      <c r="C711" s="1143" t="s">
        <v>108</v>
      </c>
      <c r="D711" s="1144">
        <v>71.23</v>
      </c>
      <c r="E711" s="653"/>
      <c r="F711" s="654"/>
      <c r="G711" s="23" t="s">
        <v>1880</v>
      </c>
      <c r="H711" s="23">
        <f t="shared" si="1"/>
        <v>14.03</v>
      </c>
      <c r="I711" s="23"/>
      <c r="J711" s="23"/>
      <c r="K711" s="23"/>
    </row>
    <row r="712" spans="1:11" ht="12.75" hidden="1" customHeight="1" outlineLevel="1" x14ac:dyDescent="0.25">
      <c r="A712" s="1145" t="s">
        <v>3945</v>
      </c>
      <c r="B712" s="1146" t="s">
        <v>1882</v>
      </c>
      <c r="C712" s="1147" t="s">
        <v>108</v>
      </c>
      <c r="D712" s="1148">
        <v>16.260000000000002</v>
      </c>
      <c r="E712" s="653"/>
      <c r="F712" s="654"/>
      <c r="G712" s="23" t="s">
        <v>1881</v>
      </c>
      <c r="H712" s="23">
        <f t="shared" si="1"/>
        <v>1827.9700000000005</v>
      </c>
      <c r="I712" s="23"/>
      <c r="J712" s="23"/>
      <c r="K712" s="23"/>
    </row>
    <row r="713" spans="1:11" ht="12.75" hidden="1" customHeight="1" outlineLevel="1" x14ac:dyDescent="0.25">
      <c r="A713" s="1141" t="s">
        <v>3946</v>
      </c>
      <c r="B713" s="1142" t="s">
        <v>1883</v>
      </c>
      <c r="C713" s="1143" t="s">
        <v>108</v>
      </c>
      <c r="D713" s="1144">
        <v>47.15</v>
      </c>
      <c r="E713" s="653"/>
      <c r="F713" s="654"/>
      <c r="G713" s="23" t="s">
        <v>1882</v>
      </c>
      <c r="H713" s="23">
        <f t="shared" si="1"/>
        <v>16.260000000000002</v>
      </c>
      <c r="I713" s="23"/>
      <c r="J713" s="23"/>
      <c r="K713" s="23"/>
    </row>
    <row r="714" spans="1:11" ht="12.75" hidden="1" customHeight="1" outlineLevel="1" x14ac:dyDescent="0.25">
      <c r="A714" s="1145" t="s">
        <v>3947</v>
      </c>
      <c r="B714" s="1146" t="s">
        <v>1884</v>
      </c>
      <c r="C714" s="1147" t="s">
        <v>108</v>
      </c>
      <c r="D714" s="1148">
        <v>18.3</v>
      </c>
      <c r="E714" s="653"/>
      <c r="F714" s="654"/>
      <c r="G714" s="1156" t="s">
        <v>1883</v>
      </c>
      <c r="H714" s="1156">
        <f t="shared" si="1"/>
        <v>1044.9800000000002</v>
      </c>
      <c r="I714" s="1160" t="s">
        <v>5545</v>
      </c>
      <c r="J714" s="23"/>
      <c r="K714" s="23"/>
    </row>
    <row r="715" spans="1:11" ht="12.75" hidden="1" customHeight="1" outlineLevel="1" x14ac:dyDescent="0.25">
      <c r="A715" s="1141" t="s">
        <v>3948</v>
      </c>
      <c r="B715" s="1142" t="s">
        <v>1885</v>
      </c>
      <c r="C715" s="1143" t="s">
        <v>108</v>
      </c>
      <c r="D715" s="1144">
        <v>28.16</v>
      </c>
      <c r="E715" s="653"/>
      <c r="F715" s="654"/>
      <c r="G715" s="23" t="s">
        <v>1884</v>
      </c>
      <c r="H715" s="23">
        <f t="shared" si="1"/>
        <v>566.99</v>
      </c>
      <c r="I715" s="23"/>
      <c r="J715" s="23"/>
      <c r="K715" s="23"/>
    </row>
    <row r="716" spans="1:11" ht="12.75" hidden="1" customHeight="1" outlineLevel="1" x14ac:dyDescent="0.25">
      <c r="A716" s="1137" t="s">
        <v>1936</v>
      </c>
      <c r="B716" s="1138" t="s">
        <v>1784</v>
      </c>
      <c r="C716" s="1139"/>
      <c r="D716" s="1140"/>
      <c r="E716" s="653"/>
      <c r="F716" s="654"/>
      <c r="G716" s="23" t="s">
        <v>1885</v>
      </c>
      <c r="H716" s="23">
        <f t="shared" si="1"/>
        <v>28.16</v>
      </c>
      <c r="I716" s="23"/>
      <c r="J716" s="23"/>
      <c r="K716" s="23"/>
    </row>
    <row r="717" spans="1:11" ht="12.75" hidden="1" customHeight="1" outlineLevel="1" x14ac:dyDescent="0.25">
      <c r="A717" s="1145" t="s">
        <v>3285</v>
      </c>
      <c r="B717" s="1146" t="s">
        <v>1881</v>
      </c>
      <c r="C717" s="1147" t="s">
        <v>108</v>
      </c>
      <c r="D717" s="1148">
        <v>116.89</v>
      </c>
      <c r="E717" s="653"/>
      <c r="F717" s="654"/>
      <c r="G717" s="23" t="s">
        <v>1903</v>
      </c>
      <c r="H717" s="23">
        <f t="shared" si="1"/>
        <v>55.59</v>
      </c>
      <c r="I717" s="23"/>
      <c r="J717" s="23"/>
      <c r="K717" s="23"/>
    </row>
    <row r="718" spans="1:11" ht="12.75" hidden="1" customHeight="1" outlineLevel="1" x14ac:dyDescent="0.25">
      <c r="A718" s="1141" t="s">
        <v>3949</v>
      </c>
      <c r="B718" s="1142" t="s">
        <v>1883</v>
      </c>
      <c r="C718" s="1143" t="s">
        <v>108</v>
      </c>
      <c r="D718" s="1144">
        <v>64.959999999999994</v>
      </c>
      <c r="E718" s="653"/>
      <c r="F718" s="654"/>
      <c r="G718" s="23" t="s">
        <v>1904</v>
      </c>
      <c r="H718" s="23">
        <f t="shared" si="1"/>
        <v>27.1</v>
      </c>
      <c r="I718" s="23"/>
      <c r="J718" s="23"/>
      <c r="K718" s="23"/>
    </row>
    <row r="719" spans="1:11" ht="12.75" hidden="1" customHeight="1" outlineLevel="1" x14ac:dyDescent="0.25">
      <c r="A719" s="1145" t="s">
        <v>3950</v>
      </c>
      <c r="B719" s="1146" t="s">
        <v>1884</v>
      </c>
      <c r="C719" s="1147" t="s">
        <v>108</v>
      </c>
      <c r="D719" s="1148">
        <v>36.369999999999997</v>
      </c>
      <c r="E719" s="653"/>
      <c r="F719" s="654"/>
      <c r="G719" s="23"/>
      <c r="H719" s="23"/>
      <c r="I719" s="23"/>
      <c r="J719" s="23"/>
      <c r="K719" s="23"/>
    </row>
    <row r="720" spans="1:11" ht="12.75" hidden="1" customHeight="1" outlineLevel="1" x14ac:dyDescent="0.25">
      <c r="A720" s="1137" t="s">
        <v>1937</v>
      </c>
      <c r="B720" s="1138" t="s">
        <v>1786</v>
      </c>
      <c r="C720" s="1139"/>
      <c r="D720" s="1140"/>
      <c r="E720" s="653"/>
      <c r="F720" s="654"/>
      <c r="G720" s="23"/>
      <c r="H720" s="23"/>
      <c r="I720" s="23"/>
      <c r="J720" s="23"/>
      <c r="K720" s="23"/>
    </row>
    <row r="721" spans="1:11" ht="12.75" hidden="1" customHeight="1" outlineLevel="1" x14ac:dyDescent="0.25">
      <c r="A721" s="1141" t="s">
        <v>3286</v>
      </c>
      <c r="B721" s="1142" t="s">
        <v>1881</v>
      </c>
      <c r="C721" s="1143" t="s">
        <v>108</v>
      </c>
      <c r="D721" s="1144">
        <v>116.89</v>
      </c>
      <c r="E721" s="653"/>
      <c r="F721" s="654"/>
      <c r="G721" s="23"/>
      <c r="H721" s="23"/>
      <c r="I721" s="23"/>
      <c r="J721" s="23"/>
      <c r="K721" s="23"/>
    </row>
    <row r="722" spans="1:11" ht="12.75" hidden="1" customHeight="1" outlineLevel="1" x14ac:dyDescent="0.25">
      <c r="A722" s="1145" t="s">
        <v>3951</v>
      </c>
      <c r="B722" s="1146" t="s">
        <v>1883</v>
      </c>
      <c r="C722" s="1147" t="s">
        <v>108</v>
      </c>
      <c r="D722" s="1148">
        <v>64.959999999999994</v>
      </c>
      <c r="E722" s="653"/>
      <c r="F722" s="654"/>
      <c r="G722" s="23"/>
      <c r="H722" s="23"/>
      <c r="I722" s="23"/>
      <c r="J722" s="23"/>
      <c r="K722" s="23"/>
    </row>
    <row r="723" spans="1:11" ht="12.75" hidden="1" customHeight="1" outlineLevel="1" x14ac:dyDescent="0.25">
      <c r="A723" s="1141" t="s">
        <v>3952</v>
      </c>
      <c r="B723" s="1142" t="s">
        <v>1884</v>
      </c>
      <c r="C723" s="1143" t="s">
        <v>108</v>
      </c>
      <c r="D723" s="1144">
        <v>36.369999999999997</v>
      </c>
      <c r="E723" s="653"/>
      <c r="F723" s="654"/>
      <c r="G723" s="23"/>
      <c r="H723" s="23"/>
      <c r="I723" s="23"/>
      <c r="J723" s="23"/>
      <c r="K723" s="23"/>
    </row>
    <row r="724" spans="1:11" ht="12.75" hidden="1" customHeight="1" outlineLevel="1" x14ac:dyDescent="0.25">
      <c r="A724" s="1137" t="s">
        <v>1938</v>
      </c>
      <c r="B724" s="1138" t="s">
        <v>1788</v>
      </c>
      <c r="C724" s="1139"/>
      <c r="D724" s="1140"/>
      <c r="E724" s="653"/>
      <c r="F724" s="654"/>
      <c r="G724" s="23"/>
      <c r="H724" s="23"/>
      <c r="I724" s="23"/>
      <c r="J724" s="23"/>
      <c r="K724" s="23"/>
    </row>
    <row r="725" spans="1:11" ht="12.75" hidden="1" customHeight="1" outlineLevel="1" x14ac:dyDescent="0.25">
      <c r="A725" s="1145" t="s">
        <v>3287</v>
      </c>
      <c r="B725" s="1146" t="s">
        <v>1881</v>
      </c>
      <c r="C725" s="1147" t="s">
        <v>108</v>
      </c>
      <c r="D725" s="1148">
        <v>116.89</v>
      </c>
      <c r="E725" s="653"/>
      <c r="F725" s="654"/>
      <c r="G725" s="23"/>
      <c r="H725" s="23"/>
      <c r="I725" s="23"/>
      <c r="J725" s="23"/>
      <c r="K725" s="23"/>
    </row>
    <row r="726" spans="1:11" ht="12.75" hidden="1" customHeight="1" outlineLevel="1" x14ac:dyDescent="0.25">
      <c r="A726" s="1141" t="s">
        <v>3953</v>
      </c>
      <c r="B726" s="1142" t="s">
        <v>1883</v>
      </c>
      <c r="C726" s="1143" t="s">
        <v>108</v>
      </c>
      <c r="D726" s="1144">
        <v>64.959999999999994</v>
      </c>
      <c r="E726" s="653"/>
      <c r="F726" s="654"/>
      <c r="G726" s="23"/>
      <c r="H726" s="23"/>
      <c r="I726" s="23"/>
      <c r="J726" s="23"/>
      <c r="K726" s="23"/>
    </row>
    <row r="727" spans="1:11" ht="12.75" hidden="1" customHeight="1" outlineLevel="1" x14ac:dyDescent="0.25">
      <c r="A727" s="1145" t="s">
        <v>3954</v>
      </c>
      <c r="B727" s="1146" t="s">
        <v>1884</v>
      </c>
      <c r="C727" s="1147" t="s">
        <v>108</v>
      </c>
      <c r="D727" s="1148">
        <v>36.369999999999997</v>
      </c>
      <c r="E727" s="653"/>
      <c r="F727" s="654"/>
      <c r="G727" s="23"/>
      <c r="H727" s="23"/>
      <c r="I727" s="23"/>
      <c r="J727" s="23"/>
      <c r="K727" s="23"/>
    </row>
    <row r="728" spans="1:11" ht="12.75" hidden="1" customHeight="1" outlineLevel="1" x14ac:dyDescent="0.25">
      <c r="A728" s="1137" t="s">
        <v>1939</v>
      </c>
      <c r="B728" s="1138" t="s">
        <v>1790</v>
      </c>
      <c r="C728" s="1139"/>
      <c r="D728" s="1140"/>
      <c r="E728" s="653"/>
      <c r="F728" s="654"/>
      <c r="G728" s="23"/>
      <c r="H728" s="23"/>
      <c r="I728" s="23"/>
      <c r="J728" s="23"/>
      <c r="K728" s="23"/>
    </row>
    <row r="729" spans="1:11" ht="12.75" hidden="1" customHeight="1" outlineLevel="1" x14ac:dyDescent="0.25">
      <c r="A729" s="1141" t="s">
        <v>3288</v>
      </c>
      <c r="B729" s="1142" t="s">
        <v>1881</v>
      </c>
      <c r="C729" s="1143" t="s">
        <v>108</v>
      </c>
      <c r="D729" s="1144">
        <v>116.89</v>
      </c>
      <c r="E729" s="653"/>
      <c r="F729" s="654"/>
      <c r="G729" s="23"/>
      <c r="H729" s="23"/>
      <c r="I729" s="23"/>
      <c r="J729" s="23"/>
      <c r="K729" s="23"/>
    </row>
    <row r="730" spans="1:11" ht="12.75" hidden="1" customHeight="1" outlineLevel="1" x14ac:dyDescent="0.25">
      <c r="A730" s="1145" t="s">
        <v>3955</v>
      </c>
      <c r="B730" s="1146" t="s">
        <v>1883</v>
      </c>
      <c r="C730" s="1147" t="s">
        <v>108</v>
      </c>
      <c r="D730" s="1148">
        <v>64.959999999999994</v>
      </c>
      <c r="E730" s="653"/>
      <c r="F730" s="654"/>
      <c r="G730" s="23"/>
      <c r="H730" s="23"/>
      <c r="I730" s="23"/>
      <c r="J730" s="23"/>
      <c r="K730" s="23"/>
    </row>
    <row r="731" spans="1:11" ht="12.75" hidden="1" customHeight="1" outlineLevel="1" x14ac:dyDescent="0.25">
      <c r="A731" s="1141" t="s">
        <v>3956</v>
      </c>
      <c r="B731" s="1142" t="s">
        <v>1884</v>
      </c>
      <c r="C731" s="1143" t="s">
        <v>108</v>
      </c>
      <c r="D731" s="1144">
        <v>36.369999999999997</v>
      </c>
      <c r="E731" s="653"/>
      <c r="F731" s="654"/>
      <c r="G731" s="23"/>
      <c r="H731" s="23"/>
      <c r="I731" s="23"/>
      <c r="J731" s="23"/>
      <c r="K731" s="23"/>
    </row>
    <row r="732" spans="1:11" ht="12.75" hidden="1" customHeight="1" outlineLevel="1" x14ac:dyDescent="0.25">
      <c r="A732" s="1137" t="s">
        <v>1940</v>
      </c>
      <c r="B732" s="1138" t="s">
        <v>1792</v>
      </c>
      <c r="C732" s="1139"/>
      <c r="D732" s="1140"/>
      <c r="E732" s="653"/>
      <c r="F732" s="654"/>
      <c r="G732" s="23"/>
      <c r="H732" s="23"/>
      <c r="I732" s="23"/>
      <c r="J732" s="23"/>
      <c r="K732" s="23"/>
    </row>
    <row r="733" spans="1:11" ht="12.75" hidden="1" customHeight="1" outlineLevel="1" x14ac:dyDescent="0.25">
      <c r="A733" s="1145" t="s">
        <v>3289</v>
      </c>
      <c r="B733" s="1146" t="s">
        <v>1881</v>
      </c>
      <c r="C733" s="1147" t="s">
        <v>108</v>
      </c>
      <c r="D733" s="1148">
        <v>116.89</v>
      </c>
      <c r="E733" s="653"/>
      <c r="F733" s="654"/>
      <c r="G733" s="23"/>
      <c r="H733" s="23"/>
      <c r="I733" s="23"/>
      <c r="J733" s="23"/>
      <c r="K733" s="23"/>
    </row>
    <row r="734" spans="1:11" ht="12.75" hidden="1" customHeight="1" outlineLevel="1" x14ac:dyDescent="0.25">
      <c r="A734" s="1141" t="s">
        <v>3957</v>
      </c>
      <c r="B734" s="1142" t="s">
        <v>1883</v>
      </c>
      <c r="C734" s="1143" t="s">
        <v>108</v>
      </c>
      <c r="D734" s="1144">
        <v>64.959999999999994</v>
      </c>
      <c r="E734" s="653"/>
      <c r="F734" s="654"/>
      <c r="G734" s="23"/>
      <c r="H734" s="23"/>
      <c r="I734" s="23"/>
      <c r="J734" s="23"/>
      <c r="K734" s="23"/>
    </row>
    <row r="735" spans="1:11" ht="12.75" hidden="1" customHeight="1" outlineLevel="1" x14ac:dyDescent="0.25">
      <c r="A735" s="1145" t="s">
        <v>3958</v>
      </c>
      <c r="B735" s="1146" t="s">
        <v>1884</v>
      </c>
      <c r="C735" s="1147" t="s">
        <v>108</v>
      </c>
      <c r="D735" s="1148">
        <v>36.369999999999997</v>
      </c>
      <c r="E735" s="653"/>
      <c r="F735" s="654"/>
      <c r="G735" s="23"/>
      <c r="H735" s="23"/>
      <c r="I735" s="23"/>
      <c r="J735" s="23"/>
      <c r="K735" s="23"/>
    </row>
    <row r="736" spans="1:11" ht="12.75" hidden="1" customHeight="1" outlineLevel="1" x14ac:dyDescent="0.25">
      <c r="A736" s="1137" t="s">
        <v>1941</v>
      </c>
      <c r="B736" s="1138" t="s">
        <v>1794</v>
      </c>
      <c r="C736" s="1139"/>
      <c r="D736" s="1140"/>
      <c r="E736" s="653"/>
      <c r="F736" s="654"/>
      <c r="G736" s="23"/>
      <c r="H736" s="23"/>
      <c r="I736" s="23"/>
      <c r="J736" s="23"/>
      <c r="K736" s="23"/>
    </row>
    <row r="737" spans="1:11" ht="12.75" hidden="1" customHeight="1" outlineLevel="1" x14ac:dyDescent="0.25">
      <c r="A737" s="1141" t="s">
        <v>3290</v>
      </c>
      <c r="B737" s="1142" t="s">
        <v>1881</v>
      </c>
      <c r="C737" s="1143" t="s">
        <v>108</v>
      </c>
      <c r="D737" s="1144">
        <v>116.89</v>
      </c>
      <c r="E737" s="653"/>
      <c r="F737" s="654"/>
      <c r="G737" s="23"/>
      <c r="H737" s="23"/>
      <c r="I737" s="23"/>
      <c r="J737" s="23"/>
      <c r="K737" s="23"/>
    </row>
    <row r="738" spans="1:11" ht="12.75" hidden="1" customHeight="1" outlineLevel="1" x14ac:dyDescent="0.25">
      <c r="A738" s="1145" t="s">
        <v>3959</v>
      </c>
      <c r="B738" s="1146" t="s">
        <v>1883</v>
      </c>
      <c r="C738" s="1147" t="s">
        <v>108</v>
      </c>
      <c r="D738" s="1148">
        <v>64.959999999999994</v>
      </c>
      <c r="E738" s="653"/>
      <c r="F738" s="654"/>
      <c r="G738" s="23"/>
      <c r="H738" s="23"/>
      <c r="I738" s="23"/>
      <c r="J738" s="23"/>
      <c r="K738" s="23"/>
    </row>
    <row r="739" spans="1:11" ht="12.75" hidden="1" customHeight="1" outlineLevel="1" x14ac:dyDescent="0.25">
      <c r="A739" s="1141" t="s">
        <v>3960</v>
      </c>
      <c r="B739" s="1142" t="s">
        <v>1884</v>
      </c>
      <c r="C739" s="1143" t="s">
        <v>108</v>
      </c>
      <c r="D739" s="1144">
        <v>36.369999999999997</v>
      </c>
      <c r="E739" s="653"/>
      <c r="F739" s="654"/>
      <c r="G739" s="23"/>
      <c r="H739" s="23"/>
      <c r="I739" s="23"/>
      <c r="J739" s="23"/>
      <c r="K739" s="23"/>
    </row>
    <row r="740" spans="1:11" ht="12.75" hidden="1" customHeight="1" outlineLevel="1" x14ac:dyDescent="0.25">
      <c r="A740" s="1137" t="s">
        <v>1942</v>
      </c>
      <c r="B740" s="1138" t="s">
        <v>1796</v>
      </c>
      <c r="C740" s="1139"/>
      <c r="D740" s="1140"/>
      <c r="E740" s="653"/>
      <c r="F740" s="654"/>
      <c r="G740" s="23"/>
      <c r="H740" s="23"/>
      <c r="I740" s="23"/>
      <c r="J740" s="23"/>
      <c r="K740" s="23"/>
    </row>
    <row r="741" spans="1:11" ht="12.75" hidden="1" customHeight="1" outlineLevel="1" x14ac:dyDescent="0.25">
      <c r="A741" s="1145" t="s">
        <v>3291</v>
      </c>
      <c r="B741" s="1146" t="s">
        <v>1881</v>
      </c>
      <c r="C741" s="1147" t="s">
        <v>108</v>
      </c>
      <c r="D741" s="1148">
        <v>116.89</v>
      </c>
      <c r="E741" s="653"/>
      <c r="F741" s="654"/>
      <c r="G741" s="23"/>
      <c r="H741" s="23"/>
      <c r="I741" s="23"/>
      <c r="J741" s="23"/>
      <c r="K741" s="23"/>
    </row>
    <row r="742" spans="1:11" ht="12.75" hidden="1" customHeight="1" outlineLevel="1" x14ac:dyDescent="0.25">
      <c r="A742" s="1141" t="s">
        <v>3961</v>
      </c>
      <c r="B742" s="1142" t="s">
        <v>1883</v>
      </c>
      <c r="C742" s="1143" t="s">
        <v>108</v>
      </c>
      <c r="D742" s="1144">
        <v>64.959999999999994</v>
      </c>
      <c r="E742" s="653"/>
      <c r="F742" s="654"/>
      <c r="G742" s="23"/>
      <c r="H742" s="23"/>
      <c r="I742" s="23"/>
      <c r="J742" s="23"/>
      <c r="K742" s="23"/>
    </row>
    <row r="743" spans="1:11" ht="12.75" hidden="1" customHeight="1" outlineLevel="1" x14ac:dyDescent="0.25">
      <c r="A743" s="1145" t="s">
        <v>3962</v>
      </c>
      <c r="B743" s="1146" t="s">
        <v>1884</v>
      </c>
      <c r="C743" s="1147" t="s">
        <v>108</v>
      </c>
      <c r="D743" s="1148">
        <v>36.369999999999997</v>
      </c>
      <c r="E743" s="653"/>
      <c r="F743" s="654"/>
      <c r="G743" s="23"/>
      <c r="H743" s="23"/>
      <c r="I743" s="23"/>
      <c r="J743" s="23"/>
      <c r="K743" s="23"/>
    </row>
    <row r="744" spans="1:11" ht="12.75" hidden="1" customHeight="1" outlineLevel="1" x14ac:dyDescent="0.25">
      <c r="A744" s="1137" t="s">
        <v>1943</v>
      </c>
      <c r="B744" s="1138" t="s">
        <v>1798</v>
      </c>
      <c r="C744" s="1139"/>
      <c r="D744" s="1140"/>
      <c r="E744" s="653"/>
      <c r="F744" s="654"/>
      <c r="G744" s="23"/>
      <c r="H744" s="23"/>
      <c r="I744" s="23"/>
      <c r="J744" s="23"/>
      <c r="K744" s="23"/>
    </row>
    <row r="745" spans="1:11" ht="12.75" hidden="1" customHeight="1" outlineLevel="1" x14ac:dyDescent="0.25">
      <c r="A745" s="1141" t="s">
        <v>3292</v>
      </c>
      <c r="B745" s="1142" t="s">
        <v>1881</v>
      </c>
      <c r="C745" s="1143" t="s">
        <v>108</v>
      </c>
      <c r="D745" s="1144">
        <v>116.89</v>
      </c>
      <c r="E745" s="653"/>
      <c r="F745" s="654"/>
      <c r="G745" s="23"/>
      <c r="H745" s="23"/>
      <c r="I745" s="23"/>
      <c r="J745" s="23"/>
      <c r="K745" s="23"/>
    </row>
    <row r="746" spans="1:11" ht="12.75" hidden="1" customHeight="1" outlineLevel="1" x14ac:dyDescent="0.25">
      <c r="A746" s="1145" t="s">
        <v>3963</v>
      </c>
      <c r="B746" s="1146" t="s">
        <v>1883</v>
      </c>
      <c r="C746" s="1147" t="s">
        <v>108</v>
      </c>
      <c r="D746" s="1148">
        <v>64.959999999999994</v>
      </c>
      <c r="E746" s="653"/>
      <c r="F746" s="654"/>
      <c r="G746" s="23"/>
      <c r="H746" s="23"/>
      <c r="I746" s="23"/>
      <c r="J746" s="23"/>
      <c r="K746" s="23"/>
    </row>
    <row r="747" spans="1:11" ht="12.75" hidden="1" customHeight="1" outlineLevel="1" x14ac:dyDescent="0.25">
      <c r="A747" s="1141" t="s">
        <v>3964</v>
      </c>
      <c r="B747" s="1142" t="s">
        <v>1884</v>
      </c>
      <c r="C747" s="1143" t="s">
        <v>108</v>
      </c>
      <c r="D747" s="1144">
        <v>36.369999999999997</v>
      </c>
      <c r="E747" s="653"/>
      <c r="F747" s="654"/>
      <c r="G747" s="23"/>
      <c r="H747" s="23"/>
      <c r="I747" s="23"/>
      <c r="J747" s="23"/>
      <c r="K747" s="23"/>
    </row>
    <row r="748" spans="1:11" ht="12.75" hidden="1" customHeight="1" outlineLevel="1" x14ac:dyDescent="0.25">
      <c r="A748" s="1137" t="s">
        <v>1944</v>
      </c>
      <c r="B748" s="1138" t="s">
        <v>1800</v>
      </c>
      <c r="C748" s="1139"/>
      <c r="D748" s="1140"/>
      <c r="E748" s="653"/>
      <c r="F748" s="654"/>
      <c r="G748" s="23"/>
      <c r="H748" s="23"/>
      <c r="I748" s="23"/>
      <c r="J748" s="23"/>
      <c r="K748" s="23"/>
    </row>
    <row r="749" spans="1:11" ht="12.75" hidden="1" customHeight="1" outlineLevel="1" x14ac:dyDescent="0.25">
      <c r="A749" s="1145" t="s">
        <v>3293</v>
      </c>
      <c r="B749" s="1146" t="s">
        <v>1881</v>
      </c>
      <c r="C749" s="1147" t="s">
        <v>108</v>
      </c>
      <c r="D749" s="1148">
        <v>116.89</v>
      </c>
      <c r="E749" s="653"/>
      <c r="F749" s="654"/>
      <c r="G749" s="23"/>
      <c r="H749" s="23"/>
      <c r="I749" s="23"/>
      <c r="J749" s="23"/>
      <c r="K749" s="23"/>
    </row>
    <row r="750" spans="1:11" ht="12.75" hidden="1" customHeight="1" outlineLevel="1" x14ac:dyDescent="0.25">
      <c r="A750" s="1141" t="s">
        <v>3965</v>
      </c>
      <c r="B750" s="1142" t="s">
        <v>1883</v>
      </c>
      <c r="C750" s="1143" t="s">
        <v>108</v>
      </c>
      <c r="D750" s="1144">
        <v>64.959999999999994</v>
      </c>
      <c r="E750" s="653"/>
      <c r="F750" s="654"/>
      <c r="G750" s="23"/>
      <c r="H750" s="23"/>
      <c r="I750" s="23"/>
      <c r="J750" s="23"/>
      <c r="K750" s="23"/>
    </row>
    <row r="751" spans="1:11" ht="12.75" hidden="1" customHeight="1" outlineLevel="1" x14ac:dyDescent="0.25">
      <c r="A751" s="1145" t="s">
        <v>3966</v>
      </c>
      <c r="B751" s="1146" t="s">
        <v>1884</v>
      </c>
      <c r="C751" s="1147" t="s">
        <v>108</v>
      </c>
      <c r="D751" s="1148">
        <v>36.369999999999997</v>
      </c>
      <c r="E751" s="653"/>
      <c r="F751" s="654"/>
      <c r="G751" s="23"/>
      <c r="H751" s="23"/>
      <c r="I751" s="23"/>
      <c r="J751" s="23"/>
      <c r="K751" s="23"/>
    </row>
    <row r="752" spans="1:11" ht="12.75" hidden="1" customHeight="1" outlineLevel="1" x14ac:dyDescent="0.25">
      <c r="A752" s="1137" t="s">
        <v>1945</v>
      </c>
      <c r="B752" s="1138" t="s">
        <v>1802</v>
      </c>
      <c r="C752" s="1139"/>
      <c r="D752" s="1140"/>
      <c r="E752" s="653"/>
      <c r="F752" s="654"/>
      <c r="G752" s="23"/>
      <c r="H752" s="23"/>
      <c r="I752" s="23"/>
      <c r="J752" s="23"/>
      <c r="K752" s="23"/>
    </row>
    <row r="753" spans="1:11" ht="12.75" hidden="1" customHeight="1" outlineLevel="1" x14ac:dyDescent="0.25">
      <c r="A753" s="1141" t="s">
        <v>3294</v>
      </c>
      <c r="B753" s="1142" t="s">
        <v>1881</v>
      </c>
      <c r="C753" s="1143" t="s">
        <v>108</v>
      </c>
      <c r="D753" s="1144">
        <v>116.89</v>
      </c>
      <c r="E753" s="653"/>
      <c r="F753" s="654"/>
      <c r="G753" s="23"/>
      <c r="H753" s="23"/>
      <c r="I753" s="23"/>
      <c r="J753" s="23"/>
      <c r="K753" s="23"/>
    </row>
    <row r="754" spans="1:11" ht="12.75" hidden="1" customHeight="1" outlineLevel="1" x14ac:dyDescent="0.25">
      <c r="A754" s="1145" t="s">
        <v>3967</v>
      </c>
      <c r="B754" s="1146" t="s">
        <v>1883</v>
      </c>
      <c r="C754" s="1147" t="s">
        <v>108</v>
      </c>
      <c r="D754" s="1148">
        <v>64.959999999999994</v>
      </c>
      <c r="E754" s="653"/>
      <c r="F754" s="654"/>
      <c r="G754" s="23"/>
      <c r="H754" s="23"/>
      <c r="I754" s="23"/>
      <c r="J754" s="23"/>
      <c r="K754" s="23"/>
    </row>
    <row r="755" spans="1:11" ht="12.75" hidden="1" customHeight="1" outlineLevel="1" x14ac:dyDescent="0.25">
      <c r="A755" s="1141" t="s">
        <v>3968</v>
      </c>
      <c r="B755" s="1142" t="s">
        <v>1884</v>
      </c>
      <c r="C755" s="1143" t="s">
        <v>108</v>
      </c>
      <c r="D755" s="1144">
        <v>36.369999999999997</v>
      </c>
      <c r="E755" s="653"/>
      <c r="F755" s="654"/>
      <c r="G755" s="23"/>
      <c r="H755" s="23"/>
      <c r="I755" s="23"/>
      <c r="J755" s="23"/>
      <c r="K755" s="23"/>
    </row>
    <row r="756" spans="1:11" ht="12.75" hidden="1" customHeight="1" outlineLevel="1" x14ac:dyDescent="0.25">
      <c r="A756" s="1137" t="s">
        <v>1946</v>
      </c>
      <c r="B756" s="1138" t="s">
        <v>1804</v>
      </c>
      <c r="C756" s="1139"/>
      <c r="D756" s="1140"/>
      <c r="E756" s="653"/>
      <c r="F756" s="654"/>
      <c r="G756" s="23"/>
      <c r="H756" s="23"/>
      <c r="I756" s="23"/>
      <c r="J756" s="23"/>
      <c r="K756" s="23"/>
    </row>
    <row r="757" spans="1:11" ht="12.75" hidden="1" customHeight="1" outlineLevel="1" x14ac:dyDescent="0.25">
      <c r="A757" s="1145" t="s">
        <v>3295</v>
      </c>
      <c r="B757" s="1146" t="s">
        <v>1881</v>
      </c>
      <c r="C757" s="1147" t="s">
        <v>108</v>
      </c>
      <c r="D757" s="1148">
        <v>116.89</v>
      </c>
      <c r="E757" s="653"/>
      <c r="F757" s="654"/>
      <c r="G757" s="23"/>
      <c r="H757" s="23"/>
      <c r="I757" s="23"/>
      <c r="J757" s="23"/>
      <c r="K757" s="23"/>
    </row>
    <row r="758" spans="1:11" ht="12.75" hidden="1" customHeight="1" outlineLevel="1" x14ac:dyDescent="0.25">
      <c r="A758" s="1141" t="s">
        <v>3969</v>
      </c>
      <c r="B758" s="1142" t="s">
        <v>1883</v>
      </c>
      <c r="C758" s="1143" t="s">
        <v>108</v>
      </c>
      <c r="D758" s="1144">
        <v>64.959999999999994</v>
      </c>
      <c r="E758" s="653"/>
      <c r="F758" s="654"/>
      <c r="G758" s="23"/>
      <c r="H758" s="23"/>
      <c r="I758" s="23"/>
      <c r="J758" s="23"/>
      <c r="K758" s="23"/>
    </row>
    <row r="759" spans="1:11" ht="12.75" hidden="1" customHeight="1" outlineLevel="1" x14ac:dyDescent="0.25">
      <c r="A759" s="1145" t="s">
        <v>3970</v>
      </c>
      <c r="B759" s="1146" t="s">
        <v>1884</v>
      </c>
      <c r="C759" s="1147" t="s">
        <v>108</v>
      </c>
      <c r="D759" s="1148">
        <v>36.369999999999997</v>
      </c>
      <c r="E759" s="653"/>
      <c r="F759" s="654"/>
      <c r="G759" s="23"/>
      <c r="H759" s="23"/>
      <c r="I759" s="23"/>
      <c r="J759" s="23"/>
      <c r="K759" s="23"/>
    </row>
    <row r="760" spans="1:11" ht="12.75" hidden="1" customHeight="1" outlineLevel="1" x14ac:dyDescent="0.25">
      <c r="A760" s="1137" t="s">
        <v>1947</v>
      </c>
      <c r="B760" s="1138" t="s">
        <v>1806</v>
      </c>
      <c r="C760" s="1139"/>
      <c r="D760" s="1140"/>
      <c r="E760" s="653"/>
      <c r="F760" s="654"/>
      <c r="G760" s="23"/>
      <c r="H760" s="23"/>
      <c r="I760" s="23"/>
      <c r="J760" s="23"/>
      <c r="K760" s="23"/>
    </row>
    <row r="761" spans="1:11" ht="12.75" hidden="1" customHeight="1" outlineLevel="1" x14ac:dyDescent="0.25">
      <c r="A761" s="1141" t="s">
        <v>3296</v>
      </c>
      <c r="B761" s="1142" t="s">
        <v>1881</v>
      </c>
      <c r="C761" s="1143" t="s">
        <v>108</v>
      </c>
      <c r="D761" s="1144">
        <v>116.89</v>
      </c>
      <c r="E761" s="653"/>
      <c r="F761" s="654"/>
      <c r="G761" s="23"/>
      <c r="H761" s="23"/>
      <c r="I761" s="23"/>
      <c r="J761" s="23"/>
      <c r="K761" s="23"/>
    </row>
    <row r="762" spans="1:11" ht="12.75" hidden="1" customHeight="1" outlineLevel="1" x14ac:dyDescent="0.25">
      <c r="A762" s="1145" t="s">
        <v>3971</v>
      </c>
      <c r="B762" s="1146" t="s">
        <v>1883</v>
      </c>
      <c r="C762" s="1147" t="s">
        <v>108</v>
      </c>
      <c r="D762" s="1148">
        <v>64.959999999999994</v>
      </c>
      <c r="E762" s="653"/>
      <c r="F762" s="654"/>
      <c r="G762" s="23"/>
      <c r="H762" s="23"/>
      <c r="I762" s="23"/>
      <c r="J762" s="23"/>
      <c r="K762" s="23"/>
    </row>
    <row r="763" spans="1:11" ht="12.75" hidden="1" customHeight="1" outlineLevel="1" x14ac:dyDescent="0.25">
      <c r="A763" s="1141" t="s">
        <v>3972</v>
      </c>
      <c r="B763" s="1142" t="s">
        <v>1884</v>
      </c>
      <c r="C763" s="1143" t="s">
        <v>108</v>
      </c>
      <c r="D763" s="1144">
        <v>36.369999999999997</v>
      </c>
      <c r="E763" s="653"/>
      <c r="F763" s="654"/>
      <c r="G763" s="23"/>
      <c r="H763" s="23"/>
      <c r="I763" s="23"/>
      <c r="J763" s="23"/>
      <c r="K763" s="23"/>
    </row>
    <row r="764" spans="1:11" ht="12.75" hidden="1" customHeight="1" outlineLevel="1" x14ac:dyDescent="0.25">
      <c r="A764" s="1137" t="s">
        <v>1948</v>
      </c>
      <c r="B764" s="1138" t="s">
        <v>1808</v>
      </c>
      <c r="C764" s="1139"/>
      <c r="D764" s="1140"/>
      <c r="E764" s="653"/>
      <c r="F764" s="654"/>
      <c r="G764" s="23"/>
      <c r="H764" s="23"/>
      <c r="I764" s="23"/>
      <c r="J764" s="23"/>
      <c r="K764" s="23"/>
    </row>
    <row r="765" spans="1:11" ht="12.75" hidden="1" customHeight="1" outlineLevel="1" x14ac:dyDescent="0.25">
      <c r="A765" s="1145" t="s">
        <v>3297</v>
      </c>
      <c r="B765" s="1146" t="s">
        <v>1881</v>
      </c>
      <c r="C765" s="1147" t="s">
        <v>108</v>
      </c>
      <c r="D765" s="1148">
        <v>116.89</v>
      </c>
      <c r="E765" s="653"/>
      <c r="F765" s="654"/>
      <c r="G765" s="23"/>
      <c r="H765" s="23"/>
      <c r="I765" s="23"/>
      <c r="J765" s="23"/>
      <c r="K765" s="23"/>
    </row>
    <row r="766" spans="1:11" ht="12.75" hidden="1" customHeight="1" outlineLevel="1" x14ac:dyDescent="0.25">
      <c r="A766" s="1141" t="s">
        <v>3973</v>
      </c>
      <c r="B766" s="1142" t="s">
        <v>1883</v>
      </c>
      <c r="C766" s="1143" t="s">
        <v>108</v>
      </c>
      <c r="D766" s="1144">
        <v>64.959999999999994</v>
      </c>
      <c r="E766" s="653"/>
      <c r="F766" s="654"/>
      <c r="G766" s="23"/>
      <c r="H766" s="23"/>
      <c r="I766" s="23"/>
      <c r="J766" s="23"/>
      <c r="K766" s="23"/>
    </row>
    <row r="767" spans="1:11" ht="12.75" hidden="1" customHeight="1" outlineLevel="1" x14ac:dyDescent="0.25">
      <c r="A767" s="1145" t="s">
        <v>3974</v>
      </c>
      <c r="B767" s="1146" t="s">
        <v>1884</v>
      </c>
      <c r="C767" s="1147" t="s">
        <v>108</v>
      </c>
      <c r="D767" s="1148">
        <v>36.369999999999997</v>
      </c>
      <c r="E767" s="653"/>
      <c r="F767" s="654"/>
      <c r="G767" s="23"/>
      <c r="H767" s="23"/>
      <c r="I767" s="23"/>
      <c r="J767" s="23"/>
      <c r="K767" s="23"/>
    </row>
    <row r="768" spans="1:11" ht="12.75" hidden="1" customHeight="1" outlineLevel="1" x14ac:dyDescent="0.25">
      <c r="A768" s="1137" t="s">
        <v>1949</v>
      </c>
      <c r="B768" s="1138" t="s">
        <v>1810</v>
      </c>
      <c r="C768" s="1139"/>
      <c r="D768" s="1140"/>
      <c r="E768" s="653"/>
      <c r="F768" s="654"/>
      <c r="G768" s="23"/>
      <c r="H768" s="23"/>
      <c r="I768" s="23"/>
      <c r="J768" s="23"/>
      <c r="K768" s="23"/>
    </row>
    <row r="769" spans="1:11" ht="12.75" hidden="1" customHeight="1" outlineLevel="1" x14ac:dyDescent="0.25">
      <c r="A769" s="1141" t="s">
        <v>3298</v>
      </c>
      <c r="B769" s="1142" t="s">
        <v>1881</v>
      </c>
      <c r="C769" s="1143" t="s">
        <v>108</v>
      </c>
      <c r="D769" s="1144">
        <v>116.89</v>
      </c>
      <c r="E769" s="653"/>
      <c r="F769" s="654"/>
      <c r="G769" s="23"/>
      <c r="H769" s="23"/>
      <c r="I769" s="23"/>
      <c r="J769" s="23"/>
      <c r="K769" s="23"/>
    </row>
    <row r="770" spans="1:11" ht="12.75" hidden="1" customHeight="1" outlineLevel="1" x14ac:dyDescent="0.25">
      <c r="A770" s="1145" t="s">
        <v>3975</v>
      </c>
      <c r="B770" s="1146" t="s">
        <v>1883</v>
      </c>
      <c r="C770" s="1147" t="s">
        <v>108</v>
      </c>
      <c r="D770" s="1148">
        <v>64.959999999999994</v>
      </c>
      <c r="E770" s="653"/>
      <c r="F770" s="654"/>
      <c r="G770" s="23"/>
      <c r="H770" s="23"/>
      <c r="I770" s="23"/>
      <c r="J770" s="23"/>
      <c r="K770" s="23"/>
    </row>
    <row r="771" spans="1:11" ht="12.75" hidden="1" customHeight="1" outlineLevel="1" x14ac:dyDescent="0.25">
      <c r="A771" s="1141" t="s">
        <v>3976</v>
      </c>
      <c r="B771" s="1142" t="s">
        <v>1884</v>
      </c>
      <c r="C771" s="1143" t="s">
        <v>108</v>
      </c>
      <c r="D771" s="1144">
        <v>36.369999999999997</v>
      </c>
      <c r="E771" s="653"/>
      <c r="F771" s="654"/>
      <c r="G771" s="23"/>
      <c r="H771" s="23"/>
      <c r="I771" s="23"/>
      <c r="J771" s="23"/>
      <c r="K771" s="23"/>
    </row>
    <row r="772" spans="1:11" ht="12.75" hidden="1" customHeight="1" outlineLevel="1" x14ac:dyDescent="0.25">
      <c r="A772" s="1137" t="s">
        <v>1950</v>
      </c>
      <c r="B772" s="1138" t="s">
        <v>1812</v>
      </c>
      <c r="C772" s="1139"/>
      <c r="D772" s="1140"/>
      <c r="E772" s="653"/>
      <c r="F772" s="654"/>
      <c r="G772" s="23"/>
      <c r="H772" s="23"/>
      <c r="I772" s="23"/>
      <c r="J772" s="23"/>
      <c r="K772" s="23"/>
    </row>
    <row r="773" spans="1:11" ht="12.75" hidden="1" customHeight="1" outlineLevel="1" x14ac:dyDescent="0.25">
      <c r="A773" s="1145" t="s">
        <v>3299</v>
      </c>
      <c r="B773" s="1146" t="s">
        <v>1881</v>
      </c>
      <c r="C773" s="1147" t="s">
        <v>108</v>
      </c>
      <c r="D773" s="1148">
        <v>120.28</v>
      </c>
      <c r="E773" s="653"/>
      <c r="F773" s="654"/>
      <c r="G773" s="23"/>
      <c r="H773" s="23"/>
      <c r="I773" s="23"/>
      <c r="J773" s="23"/>
      <c r="K773" s="23"/>
    </row>
    <row r="774" spans="1:11" ht="12.75" hidden="1" customHeight="1" outlineLevel="1" x14ac:dyDescent="0.25">
      <c r="A774" s="1141" t="s">
        <v>3977</v>
      </c>
      <c r="B774" s="1142" t="s">
        <v>1883</v>
      </c>
      <c r="C774" s="1143" t="s">
        <v>108</v>
      </c>
      <c r="D774" s="1144">
        <v>70.709999999999994</v>
      </c>
      <c r="E774" s="653"/>
      <c r="F774" s="654"/>
      <c r="G774" s="23"/>
      <c r="H774" s="23"/>
      <c r="I774" s="23"/>
      <c r="J774" s="23"/>
      <c r="K774" s="23"/>
    </row>
    <row r="775" spans="1:11" ht="12.75" hidden="1" customHeight="1" outlineLevel="1" x14ac:dyDescent="0.25">
      <c r="A775" s="1145" t="s">
        <v>3978</v>
      </c>
      <c r="B775" s="1146" t="s">
        <v>1884</v>
      </c>
      <c r="C775" s="1147" t="s">
        <v>108</v>
      </c>
      <c r="D775" s="1148">
        <v>39.51</v>
      </c>
      <c r="E775" s="653"/>
      <c r="F775" s="654"/>
      <c r="G775" s="23"/>
      <c r="H775" s="23"/>
      <c r="I775" s="23"/>
      <c r="J775" s="23"/>
      <c r="K775" s="23"/>
    </row>
    <row r="776" spans="1:11" ht="12.75" hidden="1" customHeight="1" outlineLevel="1" x14ac:dyDescent="0.25">
      <c r="A776" s="1137" t="s">
        <v>1952</v>
      </c>
      <c r="B776" s="1138" t="s">
        <v>1814</v>
      </c>
      <c r="C776" s="1139"/>
      <c r="D776" s="1140"/>
      <c r="E776" s="653"/>
      <c r="F776" s="654"/>
      <c r="G776" s="23"/>
      <c r="H776" s="23"/>
      <c r="I776" s="23"/>
      <c r="J776" s="23"/>
      <c r="K776" s="23"/>
    </row>
    <row r="777" spans="1:11" ht="12.75" hidden="1" customHeight="1" outlineLevel="1" x14ac:dyDescent="0.25">
      <c r="A777" s="1141" t="s">
        <v>3300</v>
      </c>
      <c r="B777" s="1142" t="s">
        <v>1883</v>
      </c>
      <c r="C777" s="1143" t="s">
        <v>108</v>
      </c>
      <c r="D777" s="1144">
        <v>17.68</v>
      </c>
      <c r="E777" s="653"/>
      <c r="F777" s="654"/>
      <c r="G777" s="23"/>
      <c r="H777" s="23"/>
      <c r="I777" s="23"/>
      <c r="J777" s="23"/>
      <c r="K777" s="23"/>
    </row>
    <row r="778" spans="1:11" ht="12.75" hidden="1" customHeight="1" outlineLevel="1" x14ac:dyDescent="0.25">
      <c r="A778" s="1137" t="s">
        <v>3301</v>
      </c>
      <c r="B778" s="1138" t="s">
        <v>1816</v>
      </c>
      <c r="C778" s="1139"/>
      <c r="D778" s="1140"/>
      <c r="E778" s="653"/>
      <c r="F778" s="654"/>
      <c r="G778" s="23"/>
      <c r="H778" s="23"/>
      <c r="I778" s="23"/>
      <c r="J778" s="23"/>
      <c r="K778" s="23"/>
    </row>
    <row r="779" spans="1:11" ht="12.75" hidden="1" customHeight="1" outlineLevel="1" x14ac:dyDescent="0.25">
      <c r="A779" s="1145" t="s">
        <v>3302</v>
      </c>
      <c r="B779" s="1146" t="s">
        <v>1903</v>
      </c>
      <c r="C779" s="1147" t="s">
        <v>108</v>
      </c>
      <c r="D779" s="1148">
        <v>55.59</v>
      </c>
      <c r="E779" s="653"/>
      <c r="F779" s="654"/>
      <c r="G779" s="23"/>
      <c r="H779" s="23"/>
      <c r="I779" s="23"/>
      <c r="J779" s="23"/>
      <c r="K779" s="23"/>
    </row>
    <row r="780" spans="1:11" ht="12.75" hidden="1" customHeight="1" outlineLevel="1" x14ac:dyDescent="0.25">
      <c r="A780" s="1141" t="s">
        <v>3979</v>
      </c>
      <c r="B780" s="1142" t="s">
        <v>1904</v>
      </c>
      <c r="C780" s="1143" t="s">
        <v>108</v>
      </c>
      <c r="D780" s="1144">
        <v>27.1</v>
      </c>
      <c r="E780" s="653"/>
      <c r="F780" s="654"/>
      <c r="G780" s="23"/>
      <c r="H780" s="23"/>
      <c r="I780" s="23"/>
      <c r="J780" s="23"/>
      <c r="K780" s="23"/>
    </row>
    <row r="781" spans="1:11" ht="12.75" customHeight="1" collapsed="1" x14ac:dyDescent="0.25">
      <c r="A781" s="1133" t="s">
        <v>1953</v>
      </c>
      <c r="B781" s="1134" t="s">
        <v>2323</v>
      </c>
      <c r="C781" s="1135"/>
      <c r="D781" s="1136">
        <f>H785</f>
        <v>207.6</v>
      </c>
      <c r="E781" s="653">
        <f>Ger_Executivo!L210</f>
        <v>207.6</v>
      </c>
      <c r="F781" s="654" t="str">
        <f>IF(D781=E781,"OK","FALSO")</f>
        <v>OK</v>
      </c>
      <c r="G781" s="23"/>
      <c r="H781" s="23"/>
      <c r="I781" s="23"/>
      <c r="J781" s="23"/>
      <c r="K781" s="23"/>
    </row>
    <row r="782" spans="1:11" ht="12.75" hidden="1" customHeight="1" outlineLevel="1" x14ac:dyDescent="0.25">
      <c r="A782" s="1137" t="s">
        <v>1954</v>
      </c>
      <c r="B782" s="1138" t="s">
        <v>1780</v>
      </c>
      <c r="C782" s="1139"/>
      <c r="D782" s="1140"/>
      <c r="E782" s="653"/>
      <c r="F782" s="654"/>
      <c r="G782" s="23"/>
      <c r="H782" s="23"/>
      <c r="I782" s="23"/>
      <c r="J782" s="23"/>
      <c r="K782" s="23"/>
    </row>
    <row r="783" spans="1:11" ht="12.75" hidden="1" customHeight="1" outlineLevel="1" x14ac:dyDescent="0.25">
      <c r="A783" s="1145" t="s">
        <v>3303</v>
      </c>
      <c r="B783" s="1146" t="s">
        <v>2324</v>
      </c>
      <c r="C783" s="1147" t="s">
        <v>108</v>
      </c>
      <c r="D783" s="1148">
        <v>3.91</v>
      </c>
      <c r="E783" s="653"/>
      <c r="F783" s="654"/>
      <c r="G783" s="23"/>
      <c r="H783" s="23"/>
      <c r="I783" s="23"/>
      <c r="J783" s="23"/>
      <c r="K783" s="23"/>
    </row>
    <row r="784" spans="1:11" ht="12.75" hidden="1" customHeight="1" outlineLevel="1" x14ac:dyDescent="0.25">
      <c r="A784" s="1141" t="s">
        <v>3304</v>
      </c>
      <c r="B784" s="1142" t="s">
        <v>2325</v>
      </c>
      <c r="C784" s="1143" t="s">
        <v>108</v>
      </c>
      <c r="D784" s="1144">
        <v>17.559999999999999</v>
      </c>
      <c r="E784" s="653"/>
      <c r="F784" s="654"/>
      <c r="G784" s="1146" t="s">
        <v>2324</v>
      </c>
      <c r="H784" s="23">
        <f>SUMIF($B$1:$B$2580,G784,$D$1:$D$2580)</f>
        <v>7.2</v>
      </c>
      <c r="I784" s="23"/>
      <c r="J784" s="23"/>
      <c r="K784" s="23"/>
    </row>
    <row r="785" spans="1:11" ht="12.75" hidden="1" customHeight="1" outlineLevel="1" x14ac:dyDescent="0.25">
      <c r="A785" s="1137" t="s">
        <v>1955</v>
      </c>
      <c r="B785" s="1138" t="s">
        <v>1782</v>
      </c>
      <c r="C785" s="1139"/>
      <c r="D785" s="1140"/>
      <c r="E785" s="653"/>
      <c r="F785" s="654"/>
      <c r="G785" s="1142" t="s">
        <v>2325</v>
      </c>
      <c r="H785" s="23">
        <f>SUMIF($B$1:$B$2580,G785,$D$1:$D$2580)</f>
        <v>207.6</v>
      </c>
      <c r="I785" s="23"/>
      <c r="J785" s="23"/>
      <c r="K785" s="23"/>
    </row>
    <row r="786" spans="1:11" ht="12.75" hidden="1" customHeight="1" outlineLevel="1" x14ac:dyDescent="0.25">
      <c r="A786" s="1145" t="s">
        <v>3306</v>
      </c>
      <c r="B786" s="1146" t="s">
        <v>2325</v>
      </c>
      <c r="C786" s="1147" t="s">
        <v>108</v>
      </c>
      <c r="D786" s="1148">
        <v>13.75</v>
      </c>
      <c r="E786" s="653"/>
      <c r="F786" s="654"/>
      <c r="G786" s="1142" t="s">
        <v>2326</v>
      </c>
      <c r="H786" s="23">
        <f>SUMIF($B$1:$B$2580,G786,$D$1:$D$2580)</f>
        <v>1.4</v>
      </c>
      <c r="I786" s="23"/>
      <c r="J786" s="23"/>
      <c r="K786" s="23"/>
    </row>
    <row r="787" spans="1:11" ht="12.75" hidden="1" customHeight="1" outlineLevel="1" x14ac:dyDescent="0.25">
      <c r="A787" s="1141" t="s">
        <v>3307</v>
      </c>
      <c r="B787" s="1142" t="s">
        <v>2326</v>
      </c>
      <c r="C787" s="1143" t="s">
        <v>108</v>
      </c>
      <c r="D787" s="1144">
        <v>0.25</v>
      </c>
      <c r="E787" s="653"/>
      <c r="F787" s="654"/>
      <c r="G787" s="23"/>
      <c r="H787" s="23"/>
      <c r="I787" s="23"/>
      <c r="J787" s="23"/>
      <c r="K787" s="23"/>
    </row>
    <row r="788" spans="1:11" ht="12.75" hidden="1" customHeight="1" outlineLevel="1" x14ac:dyDescent="0.25">
      <c r="A788" s="1137" t="s">
        <v>1956</v>
      </c>
      <c r="B788" s="1138" t="s">
        <v>1784</v>
      </c>
      <c r="C788" s="1139"/>
      <c r="D788" s="1140"/>
      <c r="E788" s="653"/>
      <c r="F788" s="654"/>
      <c r="G788" s="23"/>
      <c r="H788" s="23"/>
      <c r="I788" s="23"/>
      <c r="J788" s="23"/>
      <c r="K788" s="23"/>
    </row>
    <row r="789" spans="1:11" ht="12.75" hidden="1" customHeight="1" outlineLevel="1" x14ac:dyDescent="0.25">
      <c r="A789" s="1145" t="s">
        <v>3308</v>
      </c>
      <c r="B789" s="1146" t="s">
        <v>2325</v>
      </c>
      <c r="C789" s="1147" t="s">
        <v>108</v>
      </c>
      <c r="D789" s="1148">
        <v>11.78</v>
      </c>
      <c r="E789" s="653"/>
      <c r="F789" s="654"/>
      <c r="G789" s="23"/>
      <c r="H789" s="23"/>
      <c r="I789" s="23"/>
      <c r="J789" s="23"/>
      <c r="K789" s="23"/>
    </row>
    <row r="790" spans="1:11" ht="12.75" hidden="1" customHeight="1" outlineLevel="1" x14ac:dyDescent="0.25">
      <c r="A790" s="1137" t="s">
        <v>1957</v>
      </c>
      <c r="B790" s="1138" t="s">
        <v>1786</v>
      </c>
      <c r="C790" s="1139"/>
      <c r="D790" s="1140"/>
      <c r="E790" s="653"/>
      <c r="F790" s="654"/>
      <c r="G790" s="23"/>
      <c r="H790" s="23"/>
      <c r="I790" s="23"/>
      <c r="J790" s="23"/>
      <c r="K790" s="23"/>
    </row>
    <row r="791" spans="1:11" ht="12.75" hidden="1" customHeight="1" outlineLevel="1" x14ac:dyDescent="0.25">
      <c r="A791" s="1141" t="s">
        <v>3309</v>
      </c>
      <c r="B791" s="1142" t="s">
        <v>2325</v>
      </c>
      <c r="C791" s="1143" t="s">
        <v>108</v>
      </c>
      <c r="D791" s="1144">
        <v>11.78</v>
      </c>
      <c r="E791" s="653"/>
      <c r="F791" s="654"/>
      <c r="G791" s="23"/>
      <c r="H791" s="23"/>
      <c r="I791" s="23"/>
      <c r="J791" s="23"/>
      <c r="K791" s="23"/>
    </row>
    <row r="792" spans="1:11" ht="12.75" hidden="1" customHeight="1" outlineLevel="1" x14ac:dyDescent="0.25">
      <c r="A792" s="1137" t="s">
        <v>1958</v>
      </c>
      <c r="B792" s="1138" t="s">
        <v>1788</v>
      </c>
      <c r="C792" s="1139"/>
      <c r="D792" s="1140"/>
      <c r="E792" s="653"/>
      <c r="F792" s="654"/>
      <c r="G792" s="23"/>
      <c r="H792" s="23"/>
      <c r="I792" s="23"/>
      <c r="J792" s="23"/>
      <c r="K792" s="23"/>
    </row>
    <row r="793" spans="1:11" ht="12.75" hidden="1" customHeight="1" outlineLevel="1" x14ac:dyDescent="0.25">
      <c r="A793" s="1145" t="s">
        <v>3310</v>
      </c>
      <c r="B793" s="1146" t="s">
        <v>2325</v>
      </c>
      <c r="C793" s="1147" t="s">
        <v>108</v>
      </c>
      <c r="D793" s="1148">
        <v>11.78</v>
      </c>
      <c r="E793" s="653"/>
      <c r="F793" s="654"/>
      <c r="G793" s="23"/>
      <c r="H793" s="23"/>
      <c r="I793" s="23"/>
      <c r="J793" s="23"/>
      <c r="K793" s="23"/>
    </row>
    <row r="794" spans="1:11" ht="12.75" hidden="1" customHeight="1" outlineLevel="1" x14ac:dyDescent="0.25">
      <c r="A794" s="1137" t="s">
        <v>1959</v>
      </c>
      <c r="B794" s="1138" t="s">
        <v>1790</v>
      </c>
      <c r="C794" s="1139"/>
      <c r="D794" s="1140"/>
      <c r="E794" s="653"/>
      <c r="F794" s="654"/>
      <c r="G794" s="23"/>
      <c r="H794" s="23"/>
      <c r="I794" s="23"/>
      <c r="J794" s="23"/>
      <c r="K794" s="23"/>
    </row>
    <row r="795" spans="1:11" ht="12.75" hidden="1" customHeight="1" outlineLevel="1" x14ac:dyDescent="0.25">
      <c r="A795" s="1141" t="s">
        <v>3311</v>
      </c>
      <c r="B795" s="1142" t="s">
        <v>2325</v>
      </c>
      <c r="C795" s="1143" t="s">
        <v>108</v>
      </c>
      <c r="D795" s="1144">
        <v>11.78</v>
      </c>
      <c r="E795" s="653"/>
      <c r="F795" s="654"/>
      <c r="G795" s="23"/>
      <c r="H795" s="23"/>
      <c r="I795" s="23"/>
      <c r="J795" s="23"/>
      <c r="K795" s="23"/>
    </row>
    <row r="796" spans="1:11" ht="12.75" hidden="1" customHeight="1" outlineLevel="1" x14ac:dyDescent="0.25">
      <c r="A796" s="1137" t="s">
        <v>1960</v>
      </c>
      <c r="B796" s="1138" t="s">
        <v>1792</v>
      </c>
      <c r="C796" s="1139"/>
      <c r="D796" s="1140"/>
      <c r="E796" s="653"/>
      <c r="F796" s="654"/>
      <c r="G796" s="23"/>
      <c r="H796" s="23"/>
      <c r="I796" s="23"/>
      <c r="J796" s="23"/>
      <c r="K796" s="23"/>
    </row>
    <row r="797" spans="1:11" ht="12.75" hidden="1" customHeight="1" outlineLevel="1" x14ac:dyDescent="0.25">
      <c r="A797" s="1145" t="s">
        <v>3312</v>
      </c>
      <c r="B797" s="1146" t="s">
        <v>2325</v>
      </c>
      <c r="C797" s="1147" t="s">
        <v>108</v>
      </c>
      <c r="D797" s="1148">
        <v>11.78</v>
      </c>
      <c r="E797" s="653"/>
      <c r="F797" s="654"/>
      <c r="G797" s="23"/>
      <c r="H797" s="23"/>
      <c r="I797" s="23"/>
      <c r="J797" s="23"/>
      <c r="K797" s="23"/>
    </row>
    <row r="798" spans="1:11" ht="12.75" hidden="1" customHeight="1" outlineLevel="1" x14ac:dyDescent="0.25">
      <c r="A798" s="1137" t="s">
        <v>1961</v>
      </c>
      <c r="B798" s="1138" t="s">
        <v>1794</v>
      </c>
      <c r="C798" s="1139"/>
      <c r="D798" s="1140"/>
      <c r="E798" s="653"/>
      <c r="F798" s="654"/>
      <c r="G798" s="23"/>
      <c r="H798" s="23"/>
      <c r="I798" s="23"/>
      <c r="J798" s="23"/>
      <c r="K798" s="23"/>
    </row>
    <row r="799" spans="1:11" ht="12.75" hidden="1" customHeight="1" outlineLevel="1" x14ac:dyDescent="0.25">
      <c r="A799" s="1141" t="s">
        <v>3313</v>
      </c>
      <c r="B799" s="1142" t="s">
        <v>2325</v>
      </c>
      <c r="C799" s="1143" t="s">
        <v>108</v>
      </c>
      <c r="D799" s="1144">
        <v>11.78</v>
      </c>
      <c r="E799" s="653"/>
      <c r="F799" s="654"/>
      <c r="G799" s="23"/>
      <c r="H799" s="23"/>
      <c r="I799" s="23"/>
      <c r="J799" s="23"/>
      <c r="K799" s="23"/>
    </row>
    <row r="800" spans="1:11" ht="12.75" hidden="1" customHeight="1" outlineLevel="1" x14ac:dyDescent="0.25">
      <c r="A800" s="1137" t="s">
        <v>1962</v>
      </c>
      <c r="B800" s="1138" t="s">
        <v>1796</v>
      </c>
      <c r="C800" s="1139"/>
      <c r="D800" s="1140"/>
      <c r="E800" s="653"/>
      <c r="F800" s="654"/>
      <c r="G800" s="23"/>
      <c r="H800" s="23"/>
      <c r="I800" s="23"/>
      <c r="J800" s="23"/>
      <c r="K800" s="23"/>
    </row>
    <row r="801" spans="1:11" ht="12.75" hidden="1" customHeight="1" outlineLevel="1" x14ac:dyDescent="0.25">
      <c r="A801" s="1145" t="s">
        <v>3314</v>
      </c>
      <c r="B801" s="1146" t="s">
        <v>2325</v>
      </c>
      <c r="C801" s="1147" t="s">
        <v>108</v>
      </c>
      <c r="D801" s="1148">
        <v>11.78</v>
      </c>
      <c r="E801" s="653"/>
      <c r="F801" s="654"/>
      <c r="G801" s="23"/>
      <c r="H801" s="23"/>
      <c r="I801" s="23"/>
      <c r="J801" s="23"/>
      <c r="K801" s="23"/>
    </row>
    <row r="802" spans="1:11" ht="12.75" hidden="1" customHeight="1" outlineLevel="1" x14ac:dyDescent="0.25">
      <c r="A802" s="1137" t="s">
        <v>1963</v>
      </c>
      <c r="B802" s="1138" t="s">
        <v>1798</v>
      </c>
      <c r="C802" s="1139"/>
      <c r="D802" s="1140"/>
      <c r="E802" s="653"/>
      <c r="F802" s="654"/>
      <c r="G802" s="23"/>
      <c r="H802" s="23"/>
      <c r="I802" s="23"/>
      <c r="J802" s="23"/>
      <c r="K802" s="23"/>
    </row>
    <row r="803" spans="1:11" ht="12.75" hidden="1" customHeight="1" outlineLevel="1" x14ac:dyDescent="0.25">
      <c r="A803" s="1141" t="s">
        <v>3315</v>
      </c>
      <c r="B803" s="1142" t="s">
        <v>2325</v>
      </c>
      <c r="C803" s="1143" t="s">
        <v>108</v>
      </c>
      <c r="D803" s="1144">
        <v>11.78</v>
      </c>
      <c r="E803" s="653"/>
      <c r="F803" s="654"/>
      <c r="G803" s="23"/>
      <c r="H803" s="23"/>
      <c r="I803" s="23"/>
      <c r="J803" s="23"/>
      <c r="K803" s="23"/>
    </row>
    <row r="804" spans="1:11" ht="12.75" hidden="1" customHeight="1" outlineLevel="1" x14ac:dyDescent="0.25">
      <c r="A804" s="1137" t="s">
        <v>1964</v>
      </c>
      <c r="B804" s="1138" t="s">
        <v>1800</v>
      </c>
      <c r="C804" s="1139"/>
      <c r="D804" s="1140"/>
      <c r="E804" s="653"/>
      <c r="F804" s="654"/>
      <c r="G804" s="23"/>
      <c r="H804" s="23"/>
      <c r="I804" s="23"/>
      <c r="J804" s="23"/>
      <c r="K804" s="23"/>
    </row>
    <row r="805" spans="1:11" ht="12.75" hidden="1" customHeight="1" outlineLevel="1" x14ac:dyDescent="0.25">
      <c r="A805" s="1145" t="s">
        <v>3316</v>
      </c>
      <c r="B805" s="1146" t="s">
        <v>2325</v>
      </c>
      <c r="C805" s="1147" t="s">
        <v>108</v>
      </c>
      <c r="D805" s="1148">
        <v>11.78</v>
      </c>
      <c r="E805" s="653"/>
      <c r="F805" s="654"/>
      <c r="G805" s="23"/>
      <c r="H805" s="23"/>
      <c r="I805" s="23"/>
      <c r="J805" s="23"/>
      <c r="K805" s="23"/>
    </row>
    <row r="806" spans="1:11" ht="12.75" hidden="1" customHeight="1" outlineLevel="1" x14ac:dyDescent="0.25">
      <c r="A806" s="1137" t="s">
        <v>1965</v>
      </c>
      <c r="B806" s="1138" t="s">
        <v>1802</v>
      </c>
      <c r="C806" s="1139"/>
      <c r="D806" s="1140"/>
      <c r="E806" s="653"/>
      <c r="F806" s="654"/>
      <c r="G806" s="23"/>
      <c r="H806" s="23"/>
      <c r="I806" s="23"/>
      <c r="J806" s="23"/>
      <c r="K806" s="23"/>
    </row>
    <row r="807" spans="1:11" ht="12.75" hidden="1" customHeight="1" outlineLevel="1" x14ac:dyDescent="0.25">
      <c r="A807" s="1141" t="s">
        <v>3317</v>
      </c>
      <c r="B807" s="1142" t="s">
        <v>2325</v>
      </c>
      <c r="C807" s="1143" t="s">
        <v>108</v>
      </c>
      <c r="D807" s="1144">
        <v>11.78</v>
      </c>
      <c r="E807" s="653"/>
      <c r="F807" s="654"/>
      <c r="G807" s="23"/>
      <c r="H807" s="23"/>
      <c r="I807" s="23"/>
      <c r="J807" s="23"/>
      <c r="K807" s="23"/>
    </row>
    <row r="808" spans="1:11" ht="12.75" hidden="1" customHeight="1" outlineLevel="1" x14ac:dyDescent="0.25">
      <c r="A808" s="1137" t="s">
        <v>1966</v>
      </c>
      <c r="B808" s="1138" t="s">
        <v>1804</v>
      </c>
      <c r="C808" s="1139"/>
      <c r="D808" s="1140"/>
      <c r="E808" s="653"/>
      <c r="F808" s="654"/>
      <c r="G808" s="23"/>
      <c r="H808" s="23"/>
      <c r="I808" s="23"/>
      <c r="J808" s="23"/>
      <c r="K808" s="23"/>
    </row>
    <row r="809" spans="1:11" ht="12.75" hidden="1" customHeight="1" outlineLevel="1" x14ac:dyDescent="0.25">
      <c r="A809" s="1145" t="s">
        <v>3318</v>
      </c>
      <c r="B809" s="1146" t="s">
        <v>2325</v>
      </c>
      <c r="C809" s="1147" t="s">
        <v>108</v>
      </c>
      <c r="D809" s="1148">
        <v>11.78</v>
      </c>
      <c r="E809" s="653"/>
      <c r="F809" s="654"/>
      <c r="G809" s="23"/>
      <c r="H809" s="23"/>
      <c r="I809" s="23"/>
      <c r="J809" s="23"/>
      <c r="K809" s="23"/>
    </row>
    <row r="810" spans="1:11" ht="12.75" hidden="1" customHeight="1" outlineLevel="1" x14ac:dyDescent="0.25">
      <c r="A810" s="1137" t="s">
        <v>1967</v>
      </c>
      <c r="B810" s="1138" t="s">
        <v>1806</v>
      </c>
      <c r="C810" s="1139"/>
      <c r="D810" s="1140"/>
      <c r="E810" s="653"/>
      <c r="F810" s="654"/>
      <c r="G810" s="23"/>
      <c r="H810" s="23"/>
      <c r="I810" s="23"/>
      <c r="J810" s="23"/>
      <c r="K810" s="23"/>
    </row>
    <row r="811" spans="1:11" ht="12.75" hidden="1" customHeight="1" outlineLevel="1" x14ac:dyDescent="0.25">
      <c r="A811" s="1141" t="s">
        <v>3319</v>
      </c>
      <c r="B811" s="1142" t="s">
        <v>2325</v>
      </c>
      <c r="C811" s="1143" t="s">
        <v>108</v>
      </c>
      <c r="D811" s="1144">
        <v>11.78</v>
      </c>
      <c r="E811" s="653"/>
      <c r="F811" s="654"/>
      <c r="G811" s="23"/>
      <c r="H811" s="23"/>
      <c r="I811" s="23"/>
      <c r="J811" s="23"/>
      <c r="K811" s="23"/>
    </row>
    <row r="812" spans="1:11" ht="12.75" hidden="1" customHeight="1" outlineLevel="1" x14ac:dyDescent="0.25">
      <c r="A812" s="1137" t="s">
        <v>1968</v>
      </c>
      <c r="B812" s="1138" t="s">
        <v>1808</v>
      </c>
      <c r="C812" s="1139"/>
      <c r="D812" s="1140"/>
      <c r="E812" s="653"/>
      <c r="F812" s="654"/>
      <c r="G812" s="23"/>
      <c r="H812" s="23"/>
      <c r="I812" s="23"/>
      <c r="J812" s="23"/>
      <c r="K812" s="23"/>
    </row>
    <row r="813" spans="1:11" ht="12.75" hidden="1" customHeight="1" outlineLevel="1" x14ac:dyDescent="0.25">
      <c r="A813" s="1145" t="s">
        <v>3320</v>
      </c>
      <c r="B813" s="1146" t="s">
        <v>2325</v>
      </c>
      <c r="C813" s="1147" t="s">
        <v>108</v>
      </c>
      <c r="D813" s="1148">
        <v>11.78</v>
      </c>
      <c r="E813" s="653"/>
      <c r="F813" s="654"/>
      <c r="G813" s="23"/>
      <c r="H813" s="23"/>
      <c r="I813" s="23"/>
      <c r="J813" s="23"/>
      <c r="K813" s="23"/>
    </row>
    <row r="814" spans="1:11" ht="12.75" hidden="1" customHeight="1" outlineLevel="1" x14ac:dyDescent="0.25">
      <c r="A814" s="1137" t="s">
        <v>1969</v>
      </c>
      <c r="B814" s="1138" t="s">
        <v>1810</v>
      </c>
      <c r="C814" s="1139"/>
      <c r="D814" s="1140"/>
      <c r="E814" s="653"/>
      <c r="F814" s="654"/>
      <c r="G814" s="23"/>
      <c r="H814" s="23"/>
      <c r="I814" s="23"/>
      <c r="J814" s="23"/>
      <c r="K814" s="23"/>
    </row>
    <row r="815" spans="1:11" ht="12.75" hidden="1" customHeight="1" outlineLevel="1" x14ac:dyDescent="0.25">
      <c r="A815" s="1141" t="s">
        <v>3321</v>
      </c>
      <c r="B815" s="1142" t="s">
        <v>2325</v>
      </c>
      <c r="C815" s="1143" t="s">
        <v>108</v>
      </c>
      <c r="D815" s="1144">
        <v>11.78</v>
      </c>
      <c r="E815" s="653"/>
      <c r="F815" s="654"/>
      <c r="G815" s="23"/>
      <c r="H815" s="23"/>
      <c r="I815" s="23"/>
      <c r="J815" s="23"/>
      <c r="K815" s="23"/>
    </row>
    <row r="816" spans="1:11" ht="12.75" hidden="1" customHeight="1" outlineLevel="1" x14ac:dyDescent="0.25">
      <c r="A816" s="1137" t="s">
        <v>1970</v>
      </c>
      <c r="B816" s="1138" t="s">
        <v>1812</v>
      </c>
      <c r="C816" s="1139"/>
      <c r="D816" s="1140"/>
      <c r="E816" s="653"/>
      <c r="F816" s="654"/>
      <c r="G816" s="23"/>
      <c r="H816" s="23"/>
      <c r="I816" s="23"/>
      <c r="J816" s="23"/>
      <c r="K816" s="23"/>
    </row>
    <row r="817" spans="1:11" ht="12.75" hidden="1" customHeight="1" outlineLevel="1" x14ac:dyDescent="0.25">
      <c r="A817" s="1145" t="s">
        <v>3322</v>
      </c>
      <c r="B817" s="1146" t="s">
        <v>2325</v>
      </c>
      <c r="C817" s="1147" t="s">
        <v>108</v>
      </c>
      <c r="D817" s="1148">
        <v>11.37</v>
      </c>
      <c r="E817" s="653"/>
      <c r="F817" s="654"/>
      <c r="G817" s="23"/>
      <c r="H817" s="23"/>
      <c r="I817" s="23"/>
      <c r="J817" s="23"/>
      <c r="K817" s="23"/>
    </row>
    <row r="818" spans="1:11" ht="12.75" hidden="1" customHeight="1" outlineLevel="1" x14ac:dyDescent="0.25">
      <c r="A818" s="1141" t="s">
        <v>3323</v>
      </c>
      <c r="B818" s="1142" t="s">
        <v>2326</v>
      </c>
      <c r="C818" s="1143" t="s">
        <v>108</v>
      </c>
      <c r="D818" s="1144">
        <v>0.49</v>
      </c>
      <c r="E818" s="653"/>
      <c r="F818" s="654"/>
      <c r="G818" s="23"/>
      <c r="H818" s="23"/>
      <c r="I818" s="23"/>
      <c r="J818" s="23"/>
      <c r="K818" s="23"/>
    </row>
    <row r="819" spans="1:11" ht="12.75" hidden="1" customHeight="1" outlineLevel="1" x14ac:dyDescent="0.25">
      <c r="A819" s="1137" t="s">
        <v>1971</v>
      </c>
      <c r="B819" s="1138" t="s">
        <v>1816</v>
      </c>
      <c r="C819" s="1139"/>
      <c r="D819" s="1140"/>
      <c r="E819" s="653"/>
      <c r="F819" s="654"/>
      <c r="G819" s="23"/>
      <c r="H819" s="23"/>
      <c r="I819" s="23"/>
      <c r="J819" s="23"/>
      <c r="K819" s="23"/>
    </row>
    <row r="820" spans="1:11" ht="12.75" hidden="1" customHeight="1" outlineLevel="1" x14ac:dyDescent="0.25">
      <c r="A820" s="1145" t="s">
        <v>3324</v>
      </c>
      <c r="B820" s="1146" t="s">
        <v>2326</v>
      </c>
      <c r="C820" s="1147" t="s">
        <v>108</v>
      </c>
      <c r="D820" s="1148">
        <v>0.21</v>
      </c>
      <c r="E820" s="653"/>
      <c r="F820" s="654"/>
      <c r="G820" s="23"/>
      <c r="H820" s="23"/>
      <c r="I820" s="23"/>
      <c r="J820" s="23"/>
      <c r="K820" s="23"/>
    </row>
    <row r="821" spans="1:11" ht="12.75" hidden="1" customHeight="1" outlineLevel="1" x14ac:dyDescent="0.25">
      <c r="A821" s="1137" t="s">
        <v>1972</v>
      </c>
      <c r="B821" s="1138" t="s">
        <v>1820</v>
      </c>
      <c r="C821" s="1139"/>
      <c r="D821" s="1140"/>
      <c r="E821" s="653"/>
      <c r="F821" s="654"/>
      <c r="G821" s="23"/>
      <c r="H821" s="23"/>
      <c r="I821" s="23"/>
      <c r="J821" s="23"/>
      <c r="K821" s="23"/>
    </row>
    <row r="822" spans="1:11" ht="12.75" hidden="1" customHeight="1" outlineLevel="1" x14ac:dyDescent="0.25">
      <c r="A822" s="1141" t="s">
        <v>3325</v>
      </c>
      <c r="B822" s="1142" t="s">
        <v>2326</v>
      </c>
      <c r="C822" s="1143" t="s">
        <v>108</v>
      </c>
      <c r="D822" s="1144">
        <v>0.45</v>
      </c>
      <c r="E822" s="653"/>
      <c r="F822" s="654"/>
      <c r="G822" s="23"/>
      <c r="H822" s="23"/>
      <c r="I822" s="23"/>
      <c r="J822" s="23"/>
      <c r="K822" s="23"/>
    </row>
    <row r="823" spans="1:11" ht="12.75" hidden="1" customHeight="1" outlineLevel="1" x14ac:dyDescent="0.25">
      <c r="A823" s="1137" t="s">
        <v>3326</v>
      </c>
      <c r="B823" s="1138" t="s">
        <v>1821</v>
      </c>
      <c r="C823" s="1139"/>
      <c r="D823" s="1140"/>
      <c r="E823" s="653"/>
      <c r="F823" s="654"/>
      <c r="G823" s="23"/>
      <c r="H823" s="23"/>
      <c r="I823" s="23"/>
      <c r="J823" s="23"/>
      <c r="K823" s="23"/>
    </row>
    <row r="824" spans="1:11" ht="12.75" hidden="1" customHeight="1" outlineLevel="1" collapsed="1" x14ac:dyDescent="0.25">
      <c r="A824" s="1145" t="s">
        <v>3327</v>
      </c>
      <c r="B824" s="1146" t="s">
        <v>2324</v>
      </c>
      <c r="C824" s="1147" t="s">
        <v>108</v>
      </c>
      <c r="D824" s="1148">
        <v>3.29</v>
      </c>
      <c r="G824" s="23"/>
      <c r="H824" s="23"/>
      <c r="I824" s="23"/>
      <c r="J824" s="23"/>
      <c r="K824" s="23"/>
    </row>
    <row r="825" spans="1:11" ht="12.75" customHeight="1" collapsed="1" x14ac:dyDescent="0.25">
      <c r="A825" s="1133" t="s">
        <v>1973</v>
      </c>
      <c r="B825" s="1134" t="s">
        <v>2037</v>
      </c>
      <c r="C825" s="1135"/>
      <c r="D825" s="1136">
        <f>SUM(D826:D867)</f>
        <v>264.59999999999991</v>
      </c>
      <c r="E825" s="653">
        <f>Ger_Executivo!L208</f>
        <v>264.59999999999991</v>
      </c>
      <c r="F825" s="654" t="str">
        <f>IF(D825=E825,"OK","FALSO")</f>
        <v>OK</v>
      </c>
      <c r="G825" s="23"/>
      <c r="H825" s="23"/>
      <c r="I825" s="23"/>
      <c r="J825" s="23"/>
      <c r="K825" s="23"/>
    </row>
    <row r="826" spans="1:11" ht="12.75" hidden="1" customHeight="1" outlineLevel="1" x14ac:dyDescent="0.25">
      <c r="A826" s="1137" t="s">
        <v>1974</v>
      </c>
      <c r="B826" s="1138" t="s">
        <v>1774</v>
      </c>
      <c r="C826" s="1139"/>
      <c r="D826" s="1140"/>
      <c r="E826" s="653"/>
      <c r="F826" s="654"/>
      <c r="G826" s="23"/>
      <c r="H826" s="23"/>
      <c r="I826" s="23"/>
      <c r="J826" s="23"/>
      <c r="K826" s="23"/>
    </row>
    <row r="827" spans="1:11" ht="12.75" hidden="1" customHeight="1" outlineLevel="1" x14ac:dyDescent="0.25">
      <c r="A827" s="1141" t="s">
        <v>3328</v>
      </c>
      <c r="B827" s="1142" t="s">
        <v>2038</v>
      </c>
      <c r="C827" s="1143" t="s">
        <v>64</v>
      </c>
      <c r="D827" s="1144">
        <v>12.6</v>
      </c>
      <c r="E827" s="653"/>
      <c r="F827" s="654"/>
      <c r="G827" s="1142" t="s">
        <v>2038</v>
      </c>
      <c r="H827" s="23">
        <f>SUMIF($B$1:$B$2580,G827,$D$1:$D$2580)</f>
        <v>264.59999999999991</v>
      </c>
      <c r="I827" s="23"/>
      <c r="J827" s="23"/>
      <c r="K827" s="23"/>
    </row>
    <row r="828" spans="1:11" ht="12.75" hidden="1" customHeight="1" outlineLevel="1" x14ac:dyDescent="0.25">
      <c r="A828" s="1137" t="s">
        <v>1986</v>
      </c>
      <c r="B828" s="1138" t="s">
        <v>1776</v>
      </c>
      <c r="C828" s="1139"/>
      <c r="D828" s="1140"/>
      <c r="E828" s="653"/>
      <c r="F828" s="654"/>
      <c r="G828" s="23"/>
      <c r="H828" s="23"/>
      <c r="I828" s="23"/>
      <c r="J828" s="23"/>
      <c r="K828" s="23"/>
    </row>
    <row r="829" spans="1:11" ht="12.75" hidden="1" customHeight="1" outlineLevel="1" x14ac:dyDescent="0.25">
      <c r="A829" s="1145" t="s">
        <v>3329</v>
      </c>
      <c r="B829" s="1146" t="s">
        <v>2038</v>
      </c>
      <c r="C829" s="1147" t="s">
        <v>64</v>
      </c>
      <c r="D829" s="1148">
        <v>12.6</v>
      </c>
      <c r="E829" s="653"/>
      <c r="F829" s="654"/>
      <c r="G829" s="23"/>
      <c r="H829" s="23"/>
      <c r="I829" s="23"/>
      <c r="J829" s="23"/>
      <c r="K829" s="23"/>
    </row>
    <row r="830" spans="1:11" ht="12.75" hidden="1" customHeight="1" outlineLevel="1" x14ac:dyDescent="0.25">
      <c r="A830" s="1137" t="s">
        <v>1987</v>
      </c>
      <c r="B830" s="1138" t="s">
        <v>1778</v>
      </c>
      <c r="C830" s="1139"/>
      <c r="D830" s="1140"/>
      <c r="E830" s="653"/>
      <c r="F830" s="654"/>
      <c r="G830" s="23"/>
      <c r="H830" s="23"/>
      <c r="I830" s="23"/>
      <c r="J830" s="23"/>
      <c r="K830" s="23"/>
    </row>
    <row r="831" spans="1:11" ht="12.75" hidden="1" customHeight="1" outlineLevel="1" x14ac:dyDescent="0.25">
      <c r="A831" s="1141" t="s">
        <v>3330</v>
      </c>
      <c r="B831" s="1142" t="s">
        <v>2038</v>
      </c>
      <c r="C831" s="1143" t="s">
        <v>64</v>
      </c>
      <c r="D831" s="1144">
        <v>12.6</v>
      </c>
      <c r="E831" s="653"/>
      <c r="F831" s="654"/>
      <c r="G831" s="23"/>
      <c r="H831" s="23"/>
      <c r="I831" s="23"/>
      <c r="J831" s="23"/>
      <c r="K831" s="23"/>
    </row>
    <row r="832" spans="1:11" ht="12.75" hidden="1" customHeight="1" outlineLevel="1" x14ac:dyDescent="0.25">
      <c r="A832" s="1137" t="s">
        <v>1988</v>
      </c>
      <c r="B832" s="1138" t="s">
        <v>1780</v>
      </c>
      <c r="C832" s="1139"/>
      <c r="D832" s="1140"/>
      <c r="E832" s="653"/>
      <c r="F832" s="654"/>
      <c r="G832" s="23"/>
      <c r="H832" s="23"/>
      <c r="I832" s="23"/>
      <c r="J832" s="23"/>
      <c r="K832" s="23"/>
    </row>
    <row r="833" spans="1:11" ht="12.75" hidden="1" customHeight="1" outlineLevel="1" x14ac:dyDescent="0.25">
      <c r="A833" s="1145" t="s">
        <v>3331</v>
      </c>
      <c r="B833" s="1146" t="s">
        <v>2038</v>
      </c>
      <c r="C833" s="1147" t="s">
        <v>64</v>
      </c>
      <c r="D833" s="1148">
        <v>12.6</v>
      </c>
      <c r="E833" s="653"/>
      <c r="F833" s="654"/>
      <c r="G833" s="23"/>
      <c r="H833" s="23"/>
      <c r="I833" s="23"/>
      <c r="J833" s="23"/>
      <c r="K833" s="23"/>
    </row>
    <row r="834" spans="1:11" ht="12.75" hidden="1" customHeight="1" outlineLevel="1" x14ac:dyDescent="0.25">
      <c r="A834" s="1137" t="s">
        <v>1996</v>
      </c>
      <c r="B834" s="1138" t="s">
        <v>1782</v>
      </c>
      <c r="C834" s="1139"/>
      <c r="D834" s="1140"/>
      <c r="E834" s="653"/>
      <c r="F834" s="654"/>
      <c r="K834" s="23"/>
    </row>
    <row r="835" spans="1:11" ht="12.75" hidden="1" customHeight="1" outlineLevel="1" x14ac:dyDescent="0.25">
      <c r="A835" s="1141" t="s">
        <v>3332</v>
      </c>
      <c r="B835" s="1142" t="s">
        <v>2038</v>
      </c>
      <c r="C835" s="1143" t="s">
        <v>64</v>
      </c>
      <c r="D835" s="1144">
        <v>12.6</v>
      </c>
      <c r="E835" s="653"/>
      <c r="F835" s="654"/>
      <c r="K835" s="23"/>
    </row>
    <row r="836" spans="1:11" ht="15" hidden="1" customHeight="1" outlineLevel="1" x14ac:dyDescent="0.25">
      <c r="A836" s="1137" t="s">
        <v>2013</v>
      </c>
      <c r="B836" s="1138" t="s">
        <v>1784</v>
      </c>
      <c r="C836" s="1139"/>
      <c r="D836" s="1140"/>
      <c r="E836" s="653"/>
      <c r="F836" s="654"/>
      <c r="K836" s="23"/>
    </row>
    <row r="837" spans="1:11" ht="12.75" hidden="1" customHeight="1" outlineLevel="1" x14ac:dyDescent="0.25">
      <c r="A837" s="1145" t="s">
        <v>3333</v>
      </c>
      <c r="B837" s="1146" t="s">
        <v>2038</v>
      </c>
      <c r="C837" s="1147" t="s">
        <v>64</v>
      </c>
      <c r="D837" s="1148">
        <v>12.6</v>
      </c>
      <c r="E837" s="653"/>
      <c r="F837" s="654"/>
      <c r="K837" s="23"/>
    </row>
    <row r="838" spans="1:11" ht="12.75" hidden="1" customHeight="1" outlineLevel="1" x14ac:dyDescent="0.25">
      <c r="A838" s="1137" t="s">
        <v>2014</v>
      </c>
      <c r="B838" s="1138" t="s">
        <v>1786</v>
      </c>
      <c r="C838" s="1139"/>
      <c r="D838" s="1140"/>
      <c r="E838" s="653"/>
      <c r="F838" s="654"/>
      <c r="K838" s="23"/>
    </row>
    <row r="839" spans="1:11" ht="18" hidden="1" customHeight="1" outlineLevel="1" x14ac:dyDescent="0.25">
      <c r="A839" s="1141" t="s">
        <v>3334</v>
      </c>
      <c r="B839" s="1142" t="s">
        <v>2038</v>
      </c>
      <c r="C839" s="1143" t="s">
        <v>64</v>
      </c>
      <c r="D839" s="1144">
        <v>12.6</v>
      </c>
      <c r="E839" s="653"/>
      <c r="F839" s="654"/>
      <c r="K839" s="23"/>
    </row>
    <row r="840" spans="1:11" ht="12.75" hidden="1" customHeight="1" outlineLevel="1" x14ac:dyDescent="0.25">
      <c r="A840" s="1137" t="s">
        <v>2015</v>
      </c>
      <c r="B840" s="1138" t="s">
        <v>1788</v>
      </c>
      <c r="C840" s="1139"/>
      <c r="D840" s="1140"/>
      <c r="E840" s="653"/>
      <c r="F840" s="654"/>
      <c r="K840" s="23"/>
    </row>
    <row r="841" spans="1:11" ht="12.75" hidden="1" customHeight="1" outlineLevel="1" x14ac:dyDescent="0.25">
      <c r="A841" s="1145" t="s">
        <v>3335</v>
      </c>
      <c r="B841" s="1146" t="s">
        <v>2038</v>
      </c>
      <c r="C841" s="1147" t="s">
        <v>64</v>
      </c>
      <c r="D841" s="1148">
        <v>12.6</v>
      </c>
      <c r="E841" s="653"/>
      <c r="F841" s="654"/>
      <c r="K841" s="23"/>
    </row>
    <row r="842" spans="1:11" ht="12.75" hidden="1" customHeight="1" outlineLevel="1" x14ac:dyDescent="0.25">
      <c r="A842" s="1137" t="s">
        <v>2016</v>
      </c>
      <c r="B842" s="1138" t="s">
        <v>1790</v>
      </c>
      <c r="C842" s="1139"/>
      <c r="D842" s="1140"/>
      <c r="E842" s="653"/>
      <c r="F842" s="654"/>
      <c r="K842" s="23"/>
    </row>
    <row r="843" spans="1:11" ht="12.75" hidden="1" customHeight="1" outlineLevel="1" x14ac:dyDescent="0.25">
      <c r="A843" s="1141" t="s">
        <v>3336</v>
      </c>
      <c r="B843" s="1142" t="s">
        <v>2038</v>
      </c>
      <c r="C843" s="1143" t="s">
        <v>64</v>
      </c>
      <c r="D843" s="1144">
        <v>12.6</v>
      </c>
      <c r="E843" s="653"/>
      <c r="F843" s="654"/>
      <c r="K843" s="23"/>
    </row>
    <row r="844" spans="1:11" ht="12.75" hidden="1" customHeight="1" outlineLevel="1" x14ac:dyDescent="0.25">
      <c r="A844" s="1137" t="s">
        <v>2017</v>
      </c>
      <c r="B844" s="1138" t="s">
        <v>1792</v>
      </c>
      <c r="C844" s="1139"/>
      <c r="D844" s="1140"/>
      <c r="E844" s="653"/>
      <c r="F844" s="654"/>
      <c r="K844" s="23"/>
    </row>
    <row r="845" spans="1:11" ht="12.75" hidden="1" customHeight="1" outlineLevel="1" x14ac:dyDescent="0.25">
      <c r="A845" s="1145" t="s">
        <v>3337</v>
      </c>
      <c r="B845" s="1146" t="s">
        <v>2038</v>
      </c>
      <c r="C845" s="1147" t="s">
        <v>64</v>
      </c>
      <c r="D845" s="1148">
        <v>12.6</v>
      </c>
      <c r="E845" s="653"/>
      <c r="F845" s="654"/>
      <c r="K845" s="23"/>
    </row>
    <row r="846" spans="1:11" ht="12.75" hidden="1" customHeight="1" outlineLevel="1" x14ac:dyDescent="0.25">
      <c r="A846" s="1137" t="s">
        <v>2018</v>
      </c>
      <c r="B846" s="1138" t="s">
        <v>1794</v>
      </c>
      <c r="C846" s="1139"/>
      <c r="D846" s="1140"/>
      <c r="E846" s="653"/>
      <c r="F846" s="654"/>
      <c r="K846" s="23"/>
    </row>
    <row r="847" spans="1:11" ht="12.75" hidden="1" customHeight="1" outlineLevel="1" x14ac:dyDescent="0.25">
      <c r="A847" s="1141" t="s">
        <v>3338</v>
      </c>
      <c r="B847" s="1142" t="s">
        <v>2038</v>
      </c>
      <c r="C847" s="1143" t="s">
        <v>64</v>
      </c>
      <c r="D847" s="1144">
        <v>12.6</v>
      </c>
      <c r="E847" s="653"/>
      <c r="F847" s="654"/>
      <c r="K847" s="23"/>
    </row>
    <row r="848" spans="1:11" ht="12.75" hidden="1" customHeight="1" outlineLevel="1" x14ac:dyDescent="0.25">
      <c r="A848" s="1137" t="s">
        <v>2019</v>
      </c>
      <c r="B848" s="1138" t="s">
        <v>1796</v>
      </c>
      <c r="C848" s="1139"/>
      <c r="D848" s="1140"/>
      <c r="E848" s="653"/>
      <c r="F848" s="654"/>
      <c r="K848" s="23"/>
    </row>
    <row r="849" spans="1:11" ht="12.75" hidden="1" customHeight="1" outlineLevel="1" x14ac:dyDescent="0.25">
      <c r="A849" s="1145" t="s">
        <v>3339</v>
      </c>
      <c r="B849" s="1146" t="s">
        <v>2038</v>
      </c>
      <c r="C849" s="1147" t="s">
        <v>64</v>
      </c>
      <c r="D849" s="1148">
        <v>12.6</v>
      </c>
      <c r="E849" s="653"/>
      <c r="F849" s="654"/>
      <c r="K849" s="23"/>
    </row>
    <row r="850" spans="1:11" ht="12.75" hidden="1" customHeight="1" outlineLevel="1" x14ac:dyDescent="0.25">
      <c r="A850" s="1137" t="s">
        <v>2020</v>
      </c>
      <c r="B850" s="1138" t="s">
        <v>1798</v>
      </c>
      <c r="C850" s="1139"/>
      <c r="D850" s="1140"/>
      <c r="E850" s="653"/>
      <c r="F850" s="654"/>
      <c r="K850" s="23"/>
    </row>
    <row r="851" spans="1:11" ht="12.75" hidden="1" customHeight="1" outlineLevel="1" x14ac:dyDescent="0.25">
      <c r="A851" s="1141" t="s">
        <v>3340</v>
      </c>
      <c r="B851" s="1142" t="s">
        <v>2038</v>
      </c>
      <c r="C851" s="1143" t="s">
        <v>64</v>
      </c>
      <c r="D851" s="1144">
        <v>12.6</v>
      </c>
      <c r="E851" s="653"/>
      <c r="F851" s="654"/>
      <c r="K851" s="23"/>
    </row>
    <row r="852" spans="1:11" ht="12.75" hidden="1" customHeight="1" outlineLevel="1" x14ac:dyDescent="0.25">
      <c r="A852" s="1137" t="s">
        <v>2021</v>
      </c>
      <c r="B852" s="1138" t="s">
        <v>1800</v>
      </c>
      <c r="C852" s="1139"/>
      <c r="D852" s="1140"/>
      <c r="E852" s="653"/>
      <c r="F852" s="654"/>
      <c r="K852" s="23"/>
    </row>
    <row r="853" spans="1:11" ht="12.75" hidden="1" customHeight="1" outlineLevel="1" x14ac:dyDescent="0.25">
      <c r="A853" s="1145" t="s">
        <v>3341</v>
      </c>
      <c r="B853" s="1146" t="s">
        <v>2038</v>
      </c>
      <c r="C853" s="1147" t="s">
        <v>64</v>
      </c>
      <c r="D853" s="1148">
        <v>12.6</v>
      </c>
      <c r="E853" s="653"/>
      <c r="F853" s="654"/>
      <c r="K853" s="23"/>
    </row>
    <row r="854" spans="1:11" ht="12.75" hidden="1" customHeight="1" outlineLevel="1" x14ac:dyDescent="0.25">
      <c r="A854" s="1137" t="s">
        <v>2022</v>
      </c>
      <c r="B854" s="1138" t="s">
        <v>1802</v>
      </c>
      <c r="C854" s="1139"/>
      <c r="D854" s="1140"/>
      <c r="E854" s="653"/>
      <c r="F854" s="654"/>
      <c r="K854" s="23"/>
    </row>
    <row r="855" spans="1:11" ht="12.75" hidden="1" customHeight="1" outlineLevel="1" x14ac:dyDescent="0.25">
      <c r="A855" s="1141" t="s">
        <v>3342</v>
      </c>
      <c r="B855" s="1142" t="s">
        <v>2038</v>
      </c>
      <c r="C855" s="1143" t="s">
        <v>64</v>
      </c>
      <c r="D855" s="1144">
        <v>12.6</v>
      </c>
      <c r="E855" s="653"/>
      <c r="F855" s="654"/>
      <c r="K855" s="23"/>
    </row>
    <row r="856" spans="1:11" ht="12.75" hidden="1" customHeight="1" outlineLevel="1" x14ac:dyDescent="0.25">
      <c r="A856" s="1137" t="s">
        <v>2023</v>
      </c>
      <c r="B856" s="1138" t="s">
        <v>1804</v>
      </c>
      <c r="C856" s="1139"/>
      <c r="D856" s="1140"/>
      <c r="E856" s="653"/>
      <c r="F856" s="654"/>
      <c r="K856" s="23"/>
    </row>
    <row r="857" spans="1:11" ht="12.75" hidden="1" customHeight="1" outlineLevel="1" x14ac:dyDescent="0.25">
      <c r="A857" s="1145" t="s">
        <v>3343</v>
      </c>
      <c r="B857" s="1146" t="s">
        <v>2038</v>
      </c>
      <c r="C857" s="1147" t="s">
        <v>64</v>
      </c>
      <c r="D857" s="1148">
        <v>12.6</v>
      </c>
      <c r="E857" s="653"/>
      <c r="F857" s="654"/>
      <c r="K857" s="23"/>
    </row>
    <row r="858" spans="1:11" ht="12.75" hidden="1" customHeight="1" outlineLevel="1" x14ac:dyDescent="0.25">
      <c r="A858" s="1137" t="s">
        <v>2024</v>
      </c>
      <c r="B858" s="1138" t="s">
        <v>1806</v>
      </c>
      <c r="C858" s="1139"/>
      <c r="D858" s="1140"/>
      <c r="E858" s="653"/>
      <c r="F858" s="654"/>
      <c r="K858" s="23"/>
    </row>
    <row r="859" spans="1:11" ht="12.75" hidden="1" customHeight="1" outlineLevel="1" x14ac:dyDescent="0.25">
      <c r="A859" s="1141" t="s">
        <v>3344</v>
      </c>
      <c r="B859" s="1142" t="s">
        <v>2038</v>
      </c>
      <c r="C859" s="1143" t="s">
        <v>64</v>
      </c>
      <c r="D859" s="1144">
        <v>12.6</v>
      </c>
      <c r="E859" s="653"/>
      <c r="F859" s="654"/>
      <c r="K859" s="23"/>
    </row>
    <row r="860" spans="1:11" ht="12.75" hidden="1" customHeight="1" outlineLevel="1" x14ac:dyDescent="0.25">
      <c r="A860" s="1137" t="s">
        <v>2025</v>
      </c>
      <c r="B860" s="1138" t="s">
        <v>1808</v>
      </c>
      <c r="C860" s="1139"/>
      <c r="D860" s="1140"/>
      <c r="E860" s="653"/>
      <c r="F860" s="654"/>
      <c r="K860" s="23"/>
    </row>
    <row r="861" spans="1:11" ht="12.75" hidden="1" customHeight="1" outlineLevel="1" x14ac:dyDescent="0.25">
      <c r="A861" s="1145" t="s">
        <v>3345</v>
      </c>
      <c r="B861" s="1146" t="s">
        <v>2038</v>
      </c>
      <c r="C861" s="1147" t="s">
        <v>64</v>
      </c>
      <c r="D861" s="1148">
        <v>12.6</v>
      </c>
      <c r="E861" s="653"/>
      <c r="F861" s="654"/>
      <c r="K861" s="23"/>
    </row>
    <row r="862" spans="1:11" ht="12.75" hidden="1" customHeight="1" outlineLevel="1" x14ac:dyDescent="0.25">
      <c r="A862" s="1137" t="s">
        <v>2026</v>
      </c>
      <c r="B862" s="1138" t="s">
        <v>1810</v>
      </c>
      <c r="C862" s="1139"/>
      <c r="D862" s="1140"/>
      <c r="E862" s="653"/>
      <c r="F862" s="654"/>
      <c r="K862" s="23"/>
    </row>
    <row r="863" spans="1:11" ht="12.75" hidden="1" customHeight="1" outlineLevel="1" x14ac:dyDescent="0.25">
      <c r="A863" s="1141" t="s">
        <v>3346</v>
      </c>
      <c r="B863" s="1142" t="s">
        <v>2038</v>
      </c>
      <c r="C863" s="1143" t="s">
        <v>64</v>
      </c>
      <c r="D863" s="1144">
        <v>12.6</v>
      </c>
      <c r="E863" s="653"/>
      <c r="F863" s="654"/>
      <c r="K863" s="23"/>
    </row>
    <row r="864" spans="1:11" ht="12.75" hidden="1" customHeight="1" outlineLevel="1" x14ac:dyDescent="0.25">
      <c r="A864" s="1137" t="s">
        <v>2027</v>
      </c>
      <c r="B864" s="1138" t="s">
        <v>1812</v>
      </c>
      <c r="C864" s="1139"/>
      <c r="D864" s="1140"/>
      <c r="E864" s="653"/>
      <c r="F864" s="654"/>
      <c r="K864" s="23"/>
    </row>
    <row r="865" spans="1:11" ht="12.75" hidden="1" customHeight="1" outlineLevel="1" x14ac:dyDescent="0.25">
      <c r="A865" s="1145" t="s">
        <v>3347</v>
      </c>
      <c r="B865" s="1146" t="s">
        <v>2038</v>
      </c>
      <c r="C865" s="1147" t="s">
        <v>64</v>
      </c>
      <c r="D865" s="1148">
        <v>12.6</v>
      </c>
      <c r="E865" s="653"/>
      <c r="F865" s="654"/>
      <c r="K865" s="23"/>
    </row>
    <row r="866" spans="1:11" ht="12.75" hidden="1" customHeight="1" outlineLevel="1" x14ac:dyDescent="0.25">
      <c r="A866" s="1137" t="s">
        <v>2028</v>
      </c>
      <c r="B866" s="1138" t="s">
        <v>1816</v>
      </c>
      <c r="C866" s="1139"/>
      <c r="D866" s="1140"/>
      <c r="E866" s="653"/>
      <c r="F866" s="654"/>
      <c r="K866" s="23"/>
    </row>
    <row r="867" spans="1:11" ht="12.75" hidden="1" customHeight="1" outlineLevel="1" x14ac:dyDescent="0.25">
      <c r="A867" s="1141" t="s">
        <v>3348</v>
      </c>
      <c r="B867" s="1142" t="s">
        <v>2038</v>
      </c>
      <c r="C867" s="1143" t="s">
        <v>64</v>
      </c>
      <c r="D867" s="1144">
        <v>12.6</v>
      </c>
      <c r="E867" s="653"/>
      <c r="F867" s="654"/>
      <c r="K867" s="23"/>
    </row>
    <row r="868" spans="1:11" ht="12.75" customHeight="1" collapsed="1" x14ac:dyDescent="0.25">
      <c r="A868" s="1133" t="s">
        <v>2036</v>
      </c>
      <c r="B868" s="1134" t="s">
        <v>2197</v>
      </c>
      <c r="C868" s="1135"/>
      <c r="D868" s="1136">
        <f>SUM(D869:D984)</f>
        <v>2189.7299999999964</v>
      </c>
      <c r="E868" s="653">
        <f>Ger_Executivo!L220</f>
        <v>2189.7299999999964</v>
      </c>
      <c r="F868" s="654" t="str">
        <f>IF(D868=E868,"OK","FALSO")</f>
        <v>OK</v>
      </c>
      <c r="K868" s="23"/>
    </row>
    <row r="869" spans="1:11" ht="12.75" hidden="1" customHeight="1" outlineLevel="1" x14ac:dyDescent="0.25">
      <c r="A869" s="1137" t="s">
        <v>2098</v>
      </c>
      <c r="B869" s="1138" t="s">
        <v>1774</v>
      </c>
      <c r="C869" s="1139"/>
      <c r="D869" s="1140"/>
      <c r="E869" s="653"/>
      <c r="F869" s="654"/>
      <c r="K869" s="23"/>
    </row>
    <row r="870" spans="1:11" ht="12.75" hidden="1" customHeight="1" outlineLevel="1" x14ac:dyDescent="0.25">
      <c r="A870" s="1152" t="s">
        <v>4722</v>
      </c>
      <c r="B870" s="1153" t="s">
        <v>2197</v>
      </c>
      <c r="C870" s="1154"/>
      <c r="D870" s="1155"/>
      <c r="E870" s="653"/>
      <c r="F870" s="654"/>
      <c r="K870" s="23"/>
    </row>
    <row r="871" spans="1:11" ht="12.75" hidden="1" customHeight="1" outlineLevel="1" x14ac:dyDescent="0.25">
      <c r="A871" s="1145" t="s">
        <v>4723</v>
      </c>
      <c r="B871" s="1146" t="s">
        <v>2199</v>
      </c>
      <c r="C871" s="1147" t="s">
        <v>108</v>
      </c>
      <c r="D871" s="1148">
        <v>416.79</v>
      </c>
      <c r="E871" s="653"/>
      <c r="F871" s="654"/>
      <c r="K871" s="23"/>
    </row>
    <row r="872" spans="1:11" ht="12.75" hidden="1" customHeight="1" outlineLevel="1" x14ac:dyDescent="0.25">
      <c r="A872" s="1141" t="s">
        <v>4724</v>
      </c>
      <c r="B872" s="1142" t="s">
        <v>2200</v>
      </c>
      <c r="C872" s="1143" t="s">
        <v>108</v>
      </c>
      <c r="D872" s="1144">
        <v>1.45</v>
      </c>
      <c r="E872" s="653"/>
      <c r="F872" s="654"/>
      <c r="K872" s="23"/>
    </row>
    <row r="873" spans="1:11" ht="12.75" hidden="1" customHeight="1" outlineLevel="1" x14ac:dyDescent="0.25">
      <c r="A873" s="1145" t="s">
        <v>4725</v>
      </c>
      <c r="B873" s="1146" t="s">
        <v>2201</v>
      </c>
      <c r="C873" s="1147" t="s">
        <v>108</v>
      </c>
      <c r="D873" s="1148">
        <v>14.87</v>
      </c>
      <c r="E873" s="653"/>
      <c r="F873" s="654"/>
      <c r="K873" s="23"/>
    </row>
    <row r="874" spans="1:11" ht="12.75" hidden="1" customHeight="1" outlineLevel="1" x14ac:dyDescent="0.25">
      <c r="A874" s="1137" t="s">
        <v>2101</v>
      </c>
      <c r="B874" s="1138" t="s">
        <v>1776</v>
      </c>
      <c r="C874" s="1139"/>
      <c r="D874" s="1140"/>
      <c r="E874" s="653"/>
      <c r="F874" s="654"/>
      <c r="K874" s="23"/>
    </row>
    <row r="875" spans="1:11" ht="12.75" hidden="1" customHeight="1" outlineLevel="1" x14ac:dyDescent="0.25">
      <c r="A875" s="1152" t="s">
        <v>4726</v>
      </c>
      <c r="B875" s="1153" t="s">
        <v>2197</v>
      </c>
      <c r="C875" s="1154"/>
      <c r="D875" s="1155"/>
      <c r="E875" s="653"/>
      <c r="F875" s="654"/>
      <c r="K875" s="23"/>
    </row>
    <row r="876" spans="1:11" ht="12.75" hidden="1" customHeight="1" outlineLevel="1" x14ac:dyDescent="0.25">
      <c r="A876" s="1141" t="s">
        <v>4727</v>
      </c>
      <c r="B876" s="1142" t="s">
        <v>2199</v>
      </c>
      <c r="C876" s="1143" t="s">
        <v>108</v>
      </c>
      <c r="D876" s="1144">
        <v>358.92</v>
      </c>
      <c r="E876" s="653"/>
      <c r="F876" s="654"/>
      <c r="K876" s="23"/>
    </row>
    <row r="877" spans="1:11" ht="12.75" hidden="1" customHeight="1" outlineLevel="1" x14ac:dyDescent="0.25">
      <c r="A877" s="1145" t="s">
        <v>4728</v>
      </c>
      <c r="B877" s="1146" t="s">
        <v>2200</v>
      </c>
      <c r="C877" s="1147" t="s">
        <v>108</v>
      </c>
      <c r="D877" s="1148">
        <v>1.45</v>
      </c>
      <c r="E877" s="653"/>
      <c r="F877" s="654"/>
      <c r="K877" s="23"/>
    </row>
    <row r="878" spans="1:11" ht="12.75" hidden="1" customHeight="1" outlineLevel="1" x14ac:dyDescent="0.25">
      <c r="A878" s="1141" t="s">
        <v>4729</v>
      </c>
      <c r="B878" s="1142" t="s">
        <v>2201</v>
      </c>
      <c r="C878" s="1143" t="s">
        <v>108</v>
      </c>
      <c r="D878" s="1144">
        <v>14.87</v>
      </c>
      <c r="E878" s="653"/>
      <c r="F878" s="654"/>
      <c r="K878" s="23"/>
    </row>
    <row r="879" spans="1:11" ht="12.75" hidden="1" customHeight="1" outlineLevel="1" x14ac:dyDescent="0.25">
      <c r="A879" s="1137" t="s">
        <v>2102</v>
      </c>
      <c r="B879" s="1138" t="s">
        <v>1778</v>
      </c>
      <c r="C879" s="1139"/>
      <c r="D879" s="1140"/>
      <c r="E879" s="653"/>
      <c r="F879" s="654"/>
      <c r="K879" s="23"/>
    </row>
    <row r="880" spans="1:11" ht="12.75" hidden="1" customHeight="1" outlineLevel="1" x14ac:dyDescent="0.25">
      <c r="A880" s="1152" t="s">
        <v>4730</v>
      </c>
      <c r="B880" s="1153" t="s">
        <v>2197</v>
      </c>
      <c r="C880" s="1154"/>
      <c r="D880" s="1155"/>
      <c r="E880" s="653"/>
      <c r="F880" s="654"/>
      <c r="K880" s="23"/>
    </row>
    <row r="881" spans="1:11" ht="12.75" hidden="1" customHeight="1" outlineLevel="1" x14ac:dyDescent="0.25">
      <c r="A881" s="1145" t="s">
        <v>4731</v>
      </c>
      <c r="B881" s="1146" t="s">
        <v>2199</v>
      </c>
      <c r="C881" s="1147" t="s">
        <v>108</v>
      </c>
      <c r="D881" s="1148">
        <v>353.31</v>
      </c>
      <c r="E881" s="653"/>
      <c r="F881" s="654"/>
      <c r="K881" s="23"/>
    </row>
    <row r="882" spans="1:11" ht="12.75" hidden="1" customHeight="1" outlineLevel="1" x14ac:dyDescent="0.25">
      <c r="A882" s="1141" t="s">
        <v>4732</v>
      </c>
      <c r="B882" s="1142" t="s">
        <v>2200</v>
      </c>
      <c r="C882" s="1143" t="s">
        <v>108</v>
      </c>
      <c r="D882" s="1144">
        <v>2.87</v>
      </c>
      <c r="E882" s="653"/>
      <c r="F882" s="654"/>
      <c r="K882" s="23"/>
    </row>
    <row r="883" spans="1:11" ht="12.75" hidden="1" customHeight="1" outlineLevel="1" x14ac:dyDescent="0.25">
      <c r="A883" s="1145" t="s">
        <v>4733</v>
      </c>
      <c r="B883" s="1146" t="s">
        <v>2201</v>
      </c>
      <c r="C883" s="1147" t="s">
        <v>108</v>
      </c>
      <c r="D883" s="1148">
        <v>25.25</v>
      </c>
      <c r="E883" s="653"/>
      <c r="F883" s="654"/>
      <c r="G883" s="23"/>
      <c r="H883" s="23"/>
      <c r="I883" s="23"/>
      <c r="J883" s="23"/>
      <c r="K883" s="23"/>
    </row>
    <row r="884" spans="1:11" ht="12.75" hidden="1" customHeight="1" outlineLevel="1" x14ac:dyDescent="0.25">
      <c r="A884" s="1137" t="s">
        <v>2103</v>
      </c>
      <c r="B884" s="1138" t="s">
        <v>1780</v>
      </c>
      <c r="C884" s="1139"/>
      <c r="D884" s="1140"/>
      <c r="E884" s="653"/>
      <c r="F884" s="654"/>
      <c r="G884" s="23"/>
      <c r="H884" s="23"/>
      <c r="I884" s="23"/>
      <c r="J884" s="23"/>
      <c r="K884" s="23"/>
    </row>
    <row r="885" spans="1:11" ht="12.75" hidden="1" customHeight="1" outlineLevel="1" x14ac:dyDescent="0.25">
      <c r="A885" s="1152" t="s">
        <v>4734</v>
      </c>
      <c r="B885" s="1153" t="s">
        <v>2197</v>
      </c>
      <c r="C885" s="1154"/>
      <c r="D885" s="1155"/>
      <c r="E885" s="653"/>
      <c r="F885" s="654"/>
      <c r="G885" s="23"/>
      <c r="H885" s="23"/>
      <c r="I885" s="23"/>
      <c r="J885" s="23"/>
      <c r="K885" s="23"/>
    </row>
    <row r="886" spans="1:11" ht="12.75" hidden="1" customHeight="1" outlineLevel="1" x14ac:dyDescent="0.25">
      <c r="A886" s="1141" t="s">
        <v>4735</v>
      </c>
      <c r="B886" s="1142" t="s">
        <v>2199</v>
      </c>
      <c r="C886" s="1143" t="s">
        <v>108</v>
      </c>
      <c r="D886" s="1144">
        <v>27.89</v>
      </c>
      <c r="E886" s="653"/>
      <c r="F886" s="654"/>
      <c r="G886" s="23"/>
      <c r="H886" s="23"/>
      <c r="I886" s="23"/>
      <c r="J886" s="23"/>
      <c r="K886" s="23"/>
    </row>
    <row r="887" spans="1:11" ht="12.75" hidden="1" customHeight="1" outlineLevel="1" x14ac:dyDescent="0.25">
      <c r="A887" s="1145" t="s">
        <v>4736</v>
      </c>
      <c r="B887" s="1146" t="s">
        <v>2200</v>
      </c>
      <c r="C887" s="1147" t="s">
        <v>108</v>
      </c>
      <c r="D887" s="1148">
        <v>4.5599999999999996</v>
      </c>
      <c r="E887" s="653"/>
      <c r="F887" s="654"/>
      <c r="G887" s="23"/>
      <c r="H887" s="23"/>
      <c r="I887" s="23"/>
      <c r="J887" s="23"/>
      <c r="K887" s="23"/>
    </row>
    <row r="888" spans="1:11" ht="12.75" hidden="1" customHeight="1" outlineLevel="1" x14ac:dyDescent="0.25">
      <c r="A888" s="1141" t="s">
        <v>4737</v>
      </c>
      <c r="B888" s="1142" t="s">
        <v>2201</v>
      </c>
      <c r="C888" s="1143" t="s">
        <v>108</v>
      </c>
      <c r="D888" s="1144">
        <v>46.35</v>
      </c>
      <c r="E888" s="653"/>
      <c r="F888" s="654"/>
      <c r="G888" s="23"/>
      <c r="H888" s="23"/>
      <c r="I888" s="23"/>
      <c r="J888" s="23"/>
      <c r="K888" s="23"/>
    </row>
    <row r="889" spans="1:11" ht="12.75" hidden="1" customHeight="1" outlineLevel="1" x14ac:dyDescent="0.25">
      <c r="A889" s="1137" t="s">
        <v>2105</v>
      </c>
      <c r="B889" s="1138" t="s">
        <v>1782</v>
      </c>
      <c r="C889" s="1139"/>
      <c r="D889" s="1140"/>
      <c r="E889" s="653"/>
      <c r="F889" s="654"/>
      <c r="G889" s="23"/>
      <c r="H889" s="23"/>
      <c r="I889" s="23"/>
      <c r="J889" s="23"/>
      <c r="K889" s="23"/>
    </row>
    <row r="890" spans="1:11" ht="12.75" hidden="1" customHeight="1" outlineLevel="1" x14ac:dyDescent="0.25">
      <c r="A890" s="1152" t="s">
        <v>4738</v>
      </c>
      <c r="B890" s="1153" t="s">
        <v>2197</v>
      </c>
      <c r="C890" s="1154"/>
      <c r="D890" s="1155"/>
      <c r="E890" s="653"/>
      <c r="F890" s="654"/>
      <c r="G890" s="23"/>
      <c r="H890" s="23"/>
      <c r="I890" s="23"/>
      <c r="J890" s="23"/>
      <c r="K890" s="23"/>
    </row>
    <row r="891" spans="1:11" ht="12.75" hidden="1" customHeight="1" outlineLevel="1" x14ac:dyDescent="0.25">
      <c r="A891" s="1145" t="s">
        <v>4739</v>
      </c>
      <c r="B891" s="1146" t="s">
        <v>2199</v>
      </c>
      <c r="C891" s="1147" t="s">
        <v>108</v>
      </c>
      <c r="D891" s="1148">
        <v>7.41</v>
      </c>
      <c r="E891" s="653"/>
      <c r="F891" s="654"/>
      <c r="G891" s="23"/>
      <c r="H891" s="23"/>
      <c r="I891" s="23"/>
      <c r="J891" s="23"/>
      <c r="K891" s="23"/>
    </row>
    <row r="892" spans="1:11" ht="12.75" hidden="1" customHeight="1" outlineLevel="1" x14ac:dyDescent="0.25">
      <c r="A892" s="1141" t="s">
        <v>4740</v>
      </c>
      <c r="B892" s="1142" t="s">
        <v>2200</v>
      </c>
      <c r="C892" s="1143" t="s">
        <v>108</v>
      </c>
      <c r="D892" s="1144">
        <v>4.38</v>
      </c>
      <c r="E892" s="653"/>
      <c r="F892" s="654"/>
      <c r="G892" s="23"/>
      <c r="H892" s="23"/>
      <c r="I892" s="23"/>
      <c r="J892" s="23"/>
      <c r="K892" s="23"/>
    </row>
    <row r="893" spans="1:11" ht="12.75" hidden="1" customHeight="1" outlineLevel="1" x14ac:dyDescent="0.25">
      <c r="A893" s="1145" t="s">
        <v>4741</v>
      </c>
      <c r="B893" s="1146" t="s">
        <v>2201</v>
      </c>
      <c r="C893" s="1147" t="s">
        <v>108</v>
      </c>
      <c r="D893" s="1148">
        <v>38.79</v>
      </c>
      <c r="E893" s="653"/>
      <c r="F893" s="654"/>
      <c r="G893" s="23"/>
      <c r="H893" s="23"/>
      <c r="I893" s="23"/>
      <c r="J893" s="23"/>
      <c r="K893" s="23"/>
    </row>
    <row r="894" spans="1:11" ht="12.75" hidden="1" customHeight="1" outlineLevel="1" x14ac:dyDescent="0.25">
      <c r="A894" s="1137" t="s">
        <v>2107</v>
      </c>
      <c r="B894" s="1138" t="s">
        <v>1784</v>
      </c>
      <c r="C894" s="1139"/>
      <c r="D894" s="1140"/>
      <c r="E894" s="653"/>
      <c r="F894" s="654"/>
      <c r="G894" s="23"/>
      <c r="H894" s="23"/>
      <c r="I894" s="23"/>
      <c r="J894" s="23"/>
      <c r="K894" s="23"/>
    </row>
    <row r="895" spans="1:11" ht="12.75" hidden="1" customHeight="1" outlineLevel="1" x14ac:dyDescent="0.25">
      <c r="A895" s="1152" t="s">
        <v>4742</v>
      </c>
      <c r="B895" s="1153" t="s">
        <v>2197</v>
      </c>
      <c r="C895" s="1154"/>
      <c r="D895" s="1155"/>
      <c r="E895" s="653"/>
      <c r="F895" s="654"/>
      <c r="G895" s="23"/>
      <c r="H895" s="23"/>
      <c r="I895" s="23"/>
      <c r="J895" s="23"/>
      <c r="K895" s="23"/>
    </row>
    <row r="896" spans="1:11" ht="12.75" hidden="1" customHeight="1" outlineLevel="1" x14ac:dyDescent="0.25">
      <c r="A896" s="1141" t="s">
        <v>4743</v>
      </c>
      <c r="B896" s="1142" t="s">
        <v>2199</v>
      </c>
      <c r="C896" s="1143" t="s">
        <v>108</v>
      </c>
      <c r="D896" s="1144">
        <v>5.59</v>
      </c>
      <c r="E896" s="653"/>
      <c r="F896" s="654"/>
      <c r="G896" s="23"/>
      <c r="H896" s="23"/>
      <c r="I896" s="23"/>
      <c r="J896" s="23"/>
      <c r="K896" s="23"/>
    </row>
    <row r="897" spans="1:11" ht="12.75" hidden="1" customHeight="1" outlineLevel="1" x14ac:dyDescent="0.25">
      <c r="A897" s="1145" t="s">
        <v>4744</v>
      </c>
      <c r="B897" s="1146" t="s">
        <v>2200</v>
      </c>
      <c r="C897" s="1147" t="s">
        <v>108</v>
      </c>
      <c r="D897" s="1148">
        <v>4.59</v>
      </c>
      <c r="E897" s="653"/>
      <c r="F897" s="654"/>
      <c r="G897" s="23"/>
      <c r="H897" s="23"/>
      <c r="I897" s="23"/>
      <c r="J897" s="23"/>
      <c r="K897" s="23"/>
    </row>
    <row r="898" spans="1:11" ht="12.75" hidden="1" customHeight="1" outlineLevel="1" x14ac:dyDescent="0.25">
      <c r="A898" s="1141" t="s">
        <v>4745</v>
      </c>
      <c r="B898" s="1142" t="s">
        <v>2201</v>
      </c>
      <c r="C898" s="1143" t="s">
        <v>108</v>
      </c>
      <c r="D898" s="1144">
        <v>39.090000000000003</v>
      </c>
      <c r="E898" s="653"/>
      <c r="F898" s="654"/>
      <c r="G898" s="23"/>
      <c r="H898" s="23"/>
      <c r="I898" s="23"/>
      <c r="J898" s="23"/>
      <c r="K898" s="23"/>
    </row>
    <row r="899" spans="1:11" ht="12.75" hidden="1" customHeight="1" outlineLevel="1" x14ac:dyDescent="0.25">
      <c r="A899" s="1137" t="s">
        <v>2108</v>
      </c>
      <c r="B899" s="1138" t="s">
        <v>1786</v>
      </c>
      <c r="C899" s="1139"/>
      <c r="D899" s="1140"/>
      <c r="E899" s="653"/>
      <c r="F899" s="654"/>
      <c r="G899" s="23"/>
      <c r="H899" s="23"/>
      <c r="I899" s="23"/>
      <c r="J899" s="23"/>
      <c r="K899" s="23"/>
    </row>
    <row r="900" spans="1:11" ht="12.75" hidden="1" customHeight="1" outlineLevel="1" x14ac:dyDescent="0.25">
      <c r="A900" s="1152" t="s">
        <v>4746</v>
      </c>
      <c r="B900" s="1153" t="s">
        <v>2197</v>
      </c>
      <c r="C900" s="1154"/>
      <c r="D900" s="1155"/>
      <c r="E900" s="653"/>
      <c r="F900" s="654"/>
      <c r="G900" s="23"/>
      <c r="H900" s="23"/>
      <c r="I900" s="23"/>
      <c r="J900" s="23"/>
      <c r="K900" s="23"/>
    </row>
    <row r="901" spans="1:11" ht="12.75" hidden="1" customHeight="1" outlineLevel="1" x14ac:dyDescent="0.25">
      <c r="A901" s="1145" t="s">
        <v>4747</v>
      </c>
      <c r="B901" s="1146" t="s">
        <v>2199</v>
      </c>
      <c r="C901" s="1147" t="s">
        <v>108</v>
      </c>
      <c r="D901" s="1148">
        <v>5.59</v>
      </c>
      <c r="E901" s="653"/>
      <c r="F901" s="654"/>
      <c r="G901" s="23"/>
      <c r="H901" s="23"/>
      <c r="I901" s="23"/>
      <c r="J901" s="23"/>
      <c r="K901" s="23"/>
    </row>
    <row r="902" spans="1:11" ht="12.75" hidden="1" customHeight="1" outlineLevel="1" x14ac:dyDescent="0.25">
      <c r="A902" s="1141" t="s">
        <v>4748</v>
      </c>
      <c r="B902" s="1142" t="s">
        <v>2200</v>
      </c>
      <c r="C902" s="1143" t="s">
        <v>108</v>
      </c>
      <c r="D902" s="1144">
        <v>4.59</v>
      </c>
      <c r="E902" s="653"/>
      <c r="F902" s="654"/>
      <c r="G902" s="23"/>
      <c r="H902" s="23"/>
      <c r="I902" s="23"/>
      <c r="J902" s="23"/>
      <c r="K902" s="23"/>
    </row>
    <row r="903" spans="1:11" ht="12.75" hidden="1" customHeight="1" outlineLevel="1" x14ac:dyDescent="0.25">
      <c r="A903" s="1145" t="s">
        <v>4749</v>
      </c>
      <c r="B903" s="1146" t="s">
        <v>2201</v>
      </c>
      <c r="C903" s="1147" t="s">
        <v>108</v>
      </c>
      <c r="D903" s="1148">
        <v>39.090000000000003</v>
      </c>
      <c r="E903" s="653"/>
      <c r="F903" s="654"/>
      <c r="G903" s="23"/>
      <c r="H903" s="23"/>
      <c r="I903" s="23"/>
      <c r="J903" s="23"/>
      <c r="K903" s="23"/>
    </row>
    <row r="904" spans="1:11" ht="12.75" hidden="1" customHeight="1" outlineLevel="1" x14ac:dyDescent="0.25">
      <c r="A904" s="1137" t="s">
        <v>2109</v>
      </c>
      <c r="B904" s="1138" t="s">
        <v>1788</v>
      </c>
      <c r="C904" s="1139"/>
      <c r="D904" s="1140"/>
      <c r="E904" s="653"/>
      <c r="F904" s="654"/>
      <c r="G904" s="23"/>
      <c r="H904" s="23"/>
      <c r="I904" s="23"/>
      <c r="J904" s="23"/>
      <c r="K904" s="23"/>
    </row>
    <row r="905" spans="1:11" ht="12.75" hidden="1" customHeight="1" outlineLevel="1" x14ac:dyDescent="0.25">
      <c r="A905" s="1152" t="s">
        <v>4750</v>
      </c>
      <c r="B905" s="1153" t="s">
        <v>2197</v>
      </c>
      <c r="C905" s="1154"/>
      <c r="D905" s="1155"/>
      <c r="E905" s="653"/>
      <c r="F905" s="654"/>
      <c r="G905" s="23"/>
      <c r="H905" s="23"/>
      <c r="I905" s="23"/>
      <c r="J905" s="23"/>
      <c r="K905" s="23"/>
    </row>
    <row r="906" spans="1:11" ht="12.75" hidden="1" customHeight="1" outlineLevel="1" x14ac:dyDescent="0.25">
      <c r="A906" s="1141" t="s">
        <v>4751</v>
      </c>
      <c r="B906" s="1142" t="s">
        <v>2199</v>
      </c>
      <c r="C906" s="1143" t="s">
        <v>108</v>
      </c>
      <c r="D906" s="1144">
        <v>5.59</v>
      </c>
      <c r="E906" s="653"/>
      <c r="F906" s="654"/>
      <c r="G906" s="23"/>
      <c r="H906" s="23"/>
      <c r="I906" s="23"/>
      <c r="J906" s="23"/>
      <c r="K906" s="23"/>
    </row>
    <row r="907" spans="1:11" ht="12.75" hidden="1" customHeight="1" outlineLevel="1" x14ac:dyDescent="0.25">
      <c r="A907" s="1145" t="s">
        <v>4752</v>
      </c>
      <c r="B907" s="1146" t="s">
        <v>2200</v>
      </c>
      <c r="C907" s="1147" t="s">
        <v>108</v>
      </c>
      <c r="D907" s="1148">
        <v>4.59</v>
      </c>
      <c r="E907" s="653"/>
      <c r="F907" s="654"/>
      <c r="G907" s="23"/>
      <c r="H907" s="23"/>
      <c r="I907" s="23"/>
      <c r="J907" s="23"/>
      <c r="K907" s="23"/>
    </row>
    <row r="908" spans="1:11" ht="12.75" hidden="1" customHeight="1" outlineLevel="1" x14ac:dyDescent="0.25">
      <c r="A908" s="1141" t="s">
        <v>4753</v>
      </c>
      <c r="B908" s="1142" t="s">
        <v>2201</v>
      </c>
      <c r="C908" s="1143" t="s">
        <v>108</v>
      </c>
      <c r="D908" s="1144">
        <v>39.090000000000003</v>
      </c>
      <c r="E908" s="653"/>
      <c r="F908" s="654"/>
      <c r="G908" s="23"/>
      <c r="H908" s="23"/>
      <c r="I908" s="23"/>
      <c r="J908" s="23"/>
      <c r="K908" s="23"/>
    </row>
    <row r="909" spans="1:11" ht="12.75" hidden="1" customHeight="1" outlineLevel="1" x14ac:dyDescent="0.25">
      <c r="A909" s="1137" t="s">
        <v>2110</v>
      </c>
      <c r="B909" s="1138" t="s">
        <v>1790</v>
      </c>
      <c r="C909" s="1139"/>
      <c r="D909" s="1140"/>
      <c r="E909" s="653"/>
      <c r="F909" s="654"/>
      <c r="G909" s="23"/>
      <c r="H909" s="23"/>
      <c r="I909" s="23"/>
      <c r="J909" s="23"/>
      <c r="K909" s="23"/>
    </row>
    <row r="910" spans="1:11" ht="12.75" hidden="1" customHeight="1" outlineLevel="1" x14ac:dyDescent="0.25">
      <c r="A910" s="1152" t="s">
        <v>4754</v>
      </c>
      <c r="B910" s="1153" t="s">
        <v>2197</v>
      </c>
      <c r="C910" s="1154"/>
      <c r="D910" s="1155"/>
      <c r="E910" s="653"/>
      <c r="F910" s="654"/>
      <c r="G910" s="23"/>
      <c r="H910" s="23"/>
      <c r="I910" s="23"/>
      <c r="J910" s="23"/>
      <c r="K910" s="23"/>
    </row>
    <row r="911" spans="1:11" ht="12.75" hidden="1" customHeight="1" outlineLevel="1" x14ac:dyDescent="0.25">
      <c r="A911" s="1145" t="s">
        <v>4755</v>
      </c>
      <c r="B911" s="1146" t="s">
        <v>2199</v>
      </c>
      <c r="C911" s="1147" t="s">
        <v>108</v>
      </c>
      <c r="D911" s="1148">
        <v>5.59</v>
      </c>
      <c r="E911" s="653"/>
      <c r="F911" s="654"/>
      <c r="G911" s="23"/>
      <c r="H911" s="23"/>
      <c r="I911" s="23"/>
      <c r="J911" s="23"/>
      <c r="K911" s="23"/>
    </row>
    <row r="912" spans="1:11" ht="12.75" hidden="1" customHeight="1" outlineLevel="1" x14ac:dyDescent="0.25">
      <c r="A912" s="1141" t="s">
        <v>4756</v>
      </c>
      <c r="B912" s="1142" t="s">
        <v>2200</v>
      </c>
      <c r="C912" s="1143" t="s">
        <v>108</v>
      </c>
      <c r="D912" s="1144">
        <v>4.59</v>
      </c>
      <c r="E912" s="653"/>
      <c r="F912" s="654"/>
      <c r="G912" s="23"/>
      <c r="H912" s="23"/>
      <c r="I912" s="23"/>
      <c r="J912" s="23"/>
      <c r="K912" s="23"/>
    </row>
    <row r="913" spans="1:11" ht="12.75" hidden="1" customHeight="1" outlineLevel="1" x14ac:dyDescent="0.25">
      <c r="A913" s="1145" t="s">
        <v>4757</v>
      </c>
      <c r="B913" s="1146" t="s">
        <v>2201</v>
      </c>
      <c r="C913" s="1147" t="s">
        <v>108</v>
      </c>
      <c r="D913" s="1148">
        <v>39.090000000000003</v>
      </c>
      <c r="E913" s="653"/>
      <c r="F913" s="654"/>
      <c r="G913" s="23"/>
      <c r="H913" s="23"/>
      <c r="I913" s="23"/>
      <c r="J913" s="23"/>
      <c r="K913" s="23"/>
    </row>
    <row r="914" spans="1:11" ht="12.75" hidden="1" customHeight="1" outlineLevel="1" x14ac:dyDescent="0.25">
      <c r="A914" s="1137" t="s">
        <v>2111</v>
      </c>
      <c r="B914" s="1138" t="s">
        <v>1792</v>
      </c>
      <c r="C914" s="1139"/>
      <c r="D914" s="1140"/>
      <c r="E914" s="653"/>
      <c r="F914" s="654"/>
      <c r="G914" s="23"/>
      <c r="H914" s="23"/>
      <c r="I914" s="23"/>
      <c r="J914" s="23"/>
      <c r="K914" s="23"/>
    </row>
    <row r="915" spans="1:11" ht="12.75" hidden="1" customHeight="1" outlineLevel="1" x14ac:dyDescent="0.25">
      <c r="A915" s="1152" t="s">
        <v>4758</v>
      </c>
      <c r="B915" s="1153" t="s">
        <v>2197</v>
      </c>
      <c r="C915" s="1154"/>
      <c r="D915" s="1155"/>
      <c r="E915" s="653"/>
      <c r="F915" s="654"/>
      <c r="G915" s="23"/>
      <c r="H915" s="23"/>
      <c r="I915" s="23"/>
      <c r="J915" s="23"/>
      <c r="K915" s="23"/>
    </row>
    <row r="916" spans="1:11" ht="12.75" hidden="1" customHeight="1" outlineLevel="1" x14ac:dyDescent="0.25">
      <c r="A916" s="1141" t="s">
        <v>4759</v>
      </c>
      <c r="B916" s="1142" t="s">
        <v>2199</v>
      </c>
      <c r="C916" s="1143" t="s">
        <v>108</v>
      </c>
      <c r="D916" s="1144">
        <v>5.59</v>
      </c>
      <c r="E916" s="653"/>
      <c r="F916" s="654"/>
      <c r="G916" s="23"/>
      <c r="H916" s="23"/>
      <c r="I916" s="23"/>
      <c r="J916" s="23"/>
      <c r="K916" s="23"/>
    </row>
    <row r="917" spans="1:11" ht="12.75" hidden="1" customHeight="1" outlineLevel="1" x14ac:dyDescent="0.25">
      <c r="A917" s="1145" t="s">
        <v>4760</v>
      </c>
      <c r="B917" s="1146" t="s">
        <v>2200</v>
      </c>
      <c r="C917" s="1147" t="s">
        <v>108</v>
      </c>
      <c r="D917" s="1148">
        <v>4.59</v>
      </c>
      <c r="E917" s="653"/>
      <c r="F917" s="654"/>
      <c r="G917" s="23"/>
      <c r="H917" s="23"/>
      <c r="I917" s="23"/>
      <c r="J917" s="23"/>
      <c r="K917" s="23"/>
    </row>
    <row r="918" spans="1:11" ht="12.75" hidden="1" customHeight="1" outlineLevel="1" x14ac:dyDescent="0.25">
      <c r="A918" s="1141" t="s">
        <v>4761</v>
      </c>
      <c r="B918" s="1142" t="s">
        <v>2201</v>
      </c>
      <c r="C918" s="1143" t="s">
        <v>108</v>
      </c>
      <c r="D918" s="1144">
        <v>39.090000000000003</v>
      </c>
      <c r="E918" s="653"/>
      <c r="F918" s="654"/>
      <c r="G918" s="23"/>
      <c r="H918" s="23"/>
      <c r="I918" s="23"/>
      <c r="J918" s="23"/>
      <c r="K918" s="23"/>
    </row>
    <row r="919" spans="1:11" ht="12.75" hidden="1" customHeight="1" outlineLevel="1" x14ac:dyDescent="0.25">
      <c r="A919" s="1137" t="s">
        <v>2112</v>
      </c>
      <c r="B919" s="1138" t="s">
        <v>1794</v>
      </c>
      <c r="C919" s="1139"/>
      <c r="D919" s="1140"/>
      <c r="E919" s="653"/>
      <c r="F919" s="654"/>
      <c r="G919" s="23"/>
      <c r="H919" s="23"/>
      <c r="I919" s="23"/>
      <c r="J919" s="23"/>
      <c r="K919" s="23"/>
    </row>
    <row r="920" spans="1:11" ht="12.75" hidden="1" customHeight="1" outlineLevel="1" x14ac:dyDescent="0.25">
      <c r="A920" s="1152" t="s">
        <v>4762</v>
      </c>
      <c r="B920" s="1153" t="s">
        <v>2197</v>
      </c>
      <c r="C920" s="1154"/>
      <c r="D920" s="1155"/>
      <c r="E920" s="653"/>
      <c r="F920" s="654"/>
      <c r="G920" s="23"/>
      <c r="H920" s="23"/>
      <c r="I920" s="23"/>
      <c r="J920" s="23"/>
      <c r="K920" s="23"/>
    </row>
    <row r="921" spans="1:11" ht="12.75" hidden="1" customHeight="1" outlineLevel="1" x14ac:dyDescent="0.25">
      <c r="A921" s="1145" t="s">
        <v>4763</v>
      </c>
      <c r="B921" s="1146" t="s">
        <v>2199</v>
      </c>
      <c r="C921" s="1147" t="s">
        <v>108</v>
      </c>
      <c r="D921" s="1148">
        <v>5.59</v>
      </c>
      <c r="E921" s="653"/>
      <c r="F921" s="654"/>
      <c r="G921" s="23"/>
      <c r="H921" s="23"/>
      <c r="I921" s="23"/>
      <c r="J921" s="23"/>
      <c r="K921" s="23"/>
    </row>
    <row r="922" spans="1:11" ht="12.75" hidden="1" customHeight="1" outlineLevel="1" x14ac:dyDescent="0.25">
      <c r="A922" s="1141" t="s">
        <v>4764</v>
      </c>
      <c r="B922" s="1142" t="s">
        <v>2200</v>
      </c>
      <c r="C922" s="1143" t="s">
        <v>108</v>
      </c>
      <c r="D922" s="1144">
        <v>4.59</v>
      </c>
      <c r="E922" s="653"/>
      <c r="F922" s="654"/>
      <c r="G922" s="23"/>
      <c r="H922" s="23"/>
      <c r="I922" s="23"/>
      <c r="J922" s="23"/>
      <c r="K922" s="23"/>
    </row>
    <row r="923" spans="1:11" ht="12.75" hidden="1" customHeight="1" outlineLevel="1" x14ac:dyDescent="0.25">
      <c r="A923" s="1145" t="s">
        <v>4765</v>
      </c>
      <c r="B923" s="1146" t="s">
        <v>2201</v>
      </c>
      <c r="C923" s="1147" t="s">
        <v>108</v>
      </c>
      <c r="D923" s="1148">
        <v>39.090000000000003</v>
      </c>
      <c r="E923" s="653"/>
      <c r="F923" s="654"/>
      <c r="G923" s="23"/>
      <c r="H923" s="23"/>
      <c r="I923" s="23"/>
      <c r="J923" s="23"/>
      <c r="K923" s="23"/>
    </row>
    <row r="924" spans="1:11" ht="12.75" hidden="1" customHeight="1" outlineLevel="1" x14ac:dyDescent="0.25">
      <c r="A924" s="1137" t="s">
        <v>2113</v>
      </c>
      <c r="B924" s="1138" t="s">
        <v>1796</v>
      </c>
      <c r="C924" s="1139"/>
      <c r="D924" s="1140"/>
      <c r="E924" s="653"/>
      <c r="F924" s="654"/>
      <c r="G924" s="23"/>
      <c r="H924" s="23"/>
      <c r="I924" s="23"/>
      <c r="J924" s="23"/>
      <c r="K924" s="23"/>
    </row>
    <row r="925" spans="1:11" ht="12.75" hidden="1" customHeight="1" outlineLevel="1" x14ac:dyDescent="0.25">
      <c r="A925" s="1152" t="s">
        <v>4766</v>
      </c>
      <c r="B925" s="1153" t="s">
        <v>2197</v>
      </c>
      <c r="C925" s="1154"/>
      <c r="D925" s="1155"/>
      <c r="E925" s="653"/>
      <c r="F925" s="654"/>
      <c r="G925" s="23"/>
      <c r="H925" s="23"/>
      <c r="I925" s="23"/>
      <c r="J925" s="23"/>
      <c r="K925" s="23"/>
    </row>
    <row r="926" spans="1:11" ht="12.75" hidden="1" customHeight="1" outlineLevel="1" x14ac:dyDescent="0.25">
      <c r="A926" s="1141" t="s">
        <v>4767</v>
      </c>
      <c r="B926" s="1142" t="s">
        <v>2199</v>
      </c>
      <c r="C926" s="1143" t="s">
        <v>108</v>
      </c>
      <c r="D926" s="1144">
        <v>5.59</v>
      </c>
      <c r="E926" s="653"/>
      <c r="F926" s="654"/>
      <c r="G926" s="23"/>
      <c r="H926" s="23"/>
      <c r="I926" s="23"/>
      <c r="J926" s="23"/>
      <c r="K926" s="23"/>
    </row>
    <row r="927" spans="1:11" ht="12.75" hidden="1" customHeight="1" outlineLevel="1" x14ac:dyDescent="0.25">
      <c r="A927" s="1145" t="s">
        <v>4768</v>
      </c>
      <c r="B927" s="1146" t="s">
        <v>2200</v>
      </c>
      <c r="C927" s="1147" t="s">
        <v>108</v>
      </c>
      <c r="D927" s="1148">
        <v>4.59</v>
      </c>
      <c r="E927" s="653"/>
      <c r="F927" s="654"/>
      <c r="G927" s="23"/>
      <c r="H927" s="23"/>
      <c r="I927" s="23"/>
      <c r="J927" s="23"/>
      <c r="K927" s="23"/>
    </row>
    <row r="928" spans="1:11" ht="12.75" hidden="1" customHeight="1" outlineLevel="1" x14ac:dyDescent="0.25">
      <c r="A928" s="1141" t="s">
        <v>4769</v>
      </c>
      <c r="B928" s="1142" t="s">
        <v>2201</v>
      </c>
      <c r="C928" s="1143" t="s">
        <v>108</v>
      </c>
      <c r="D928" s="1144">
        <v>39.090000000000003</v>
      </c>
      <c r="E928" s="653"/>
      <c r="F928" s="654"/>
      <c r="G928" s="23"/>
      <c r="H928" s="23"/>
      <c r="I928" s="23"/>
      <c r="J928" s="23"/>
      <c r="K928" s="23"/>
    </row>
    <row r="929" spans="1:11" ht="12.75" hidden="1" customHeight="1" outlineLevel="1" x14ac:dyDescent="0.25">
      <c r="A929" s="1137" t="s">
        <v>2114</v>
      </c>
      <c r="B929" s="1138" t="s">
        <v>1798</v>
      </c>
      <c r="C929" s="1139"/>
      <c r="D929" s="1140"/>
      <c r="E929" s="653"/>
      <c r="F929" s="654"/>
      <c r="G929" s="23"/>
      <c r="H929" s="23"/>
      <c r="I929" s="23"/>
      <c r="J929" s="23"/>
      <c r="K929" s="23"/>
    </row>
    <row r="930" spans="1:11" ht="12.75" hidden="1" customHeight="1" outlineLevel="1" x14ac:dyDescent="0.25">
      <c r="A930" s="1152" t="s">
        <v>4770</v>
      </c>
      <c r="B930" s="1153" t="s">
        <v>2197</v>
      </c>
      <c r="C930" s="1154"/>
      <c r="D930" s="1155"/>
      <c r="E930" s="653"/>
      <c r="F930" s="654"/>
      <c r="G930" s="23"/>
      <c r="H930" s="23"/>
      <c r="I930" s="23"/>
      <c r="J930" s="23"/>
      <c r="K930" s="23"/>
    </row>
    <row r="931" spans="1:11" ht="12.75" hidden="1" customHeight="1" outlineLevel="1" x14ac:dyDescent="0.25">
      <c r="A931" s="1145" t="s">
        <v>4771</v>
      </c>
      <c r="B931" s="1146" t="s">
        <v>2199</v>
      </c>
      <c r="C931" s="1147" t="s">
        <v>108</v>
      </c>
      <c r="D931" s="1148">
        <v>5.59</v>
      </c>
      <c r="E931" s="653"/>
      <c r="F931" s="654"/>
      <c r="G931" s="23"/>
      <c r="H931" s="23"/>
      <c r="I931" s="23"/>
      <c r="J931" s="23"/>
      <c r="K931" s="23"/>
    </row>
    <row r="932" spans="1:11" ht="12.75" hidden="1" customHeight="1" outlineLevel="1" x14ac:dyDescent="0.25">
      <c r="A932" s="1141" t="s">
        <v>4772</v>
      </c>
      <c r="B932" s="1142" t="s">
        <v>2200</v>
      </c>
      <c r="C932" s="1143" t="s">
        <v>108</v>
      </c>
      <c r="D932" s="1144">
        <v>4.59</v>
      </c>
      <c r="E932" s="653"/>
      <c r="F932" s="654"/>
      <c r="G932" s="23"/>
      <c r="H932" s="23"/>
      <c r="I932" s="23"/>
      <c r="J932" s="23"/>
      <c r="K932" s="23"/>
    </row>
    <row r="933" spans="1:11" ht="12.75" hidden="1" customHeight="1" outlineLevel="1" x14ac:dyDescent="0.25">
      <c r="A933" s="1145" t="s">
        <v>4773</v>
      </c>
      <c r="B933" s="1146" t="s">
        <v>2201</v>
      </c>
      <c r="C933" s="1147" t="s">
        <v>108</v>
      </c>
      <c r="D933" s="1148">
        <v>39.090000000000003</v>
      </c>
      <c r="E933" s="653"/>
      <c r="F933" s="654"/>
      <c r="G933" s="23"/>
      <c r="H933" s="23"/>
      <c r="I933" s="23"/>
      <c r="J933" s="23"/>
      <c r="K933" s="23"/>
    </row>
    <row r="934" spans="1:11" ht="12.75" hidden="1" customHeight="1" outlineLevel="1" x14ac:dyDescent="0.25">
      <c r="A934" s="1137" t="s">
        <v>2115</v>
      </c>
      <c r="B934" s="1138" t="s">
        <v>1800</v>
      </c>
      <c r="C934" s="1139"/>
      <c r="D934" s="1140"/>
      <c r="E934" s="653"/>
      <c r="F934" s="654"/>
      <c r="G934" s="23"/>
      <c r="H934" s="23"/>
      <c r="I934" s="23"/>
      <c r="J934" s="23"/>
      <c r="K934" s="23"/>
    </row>
    <row r="935" spans="1:11" ht="12.75" hidden="1" customHeight="1" outlineLevel="1" x14ac:dyDescent="0.25">
      <c r="A935" s="1152" t="s">
        <v>4774</v>
      </c>
      <c r="B935" s="1153" t="s">
        <v>2197</v>
      </c>
      <c r="C935" s="1154"/>
      <c r="D935" s="1155"/>
      <c r="E935" s="653"/>
      <c r="F935" s="654"/>
      <c r="G935" s="23"/>
      <c r="H935" s="23"/>
      <c r="I935" s="23"/>
      <c r="J935" s="23"/>
      <c r="K935" s="23"/>
    </row>
    <row r="936" spans="1:11" ht="12.75" hidden="1" customHeight="1" outlineLevel="1" x14ac:dyDescent="0.25">
      <c r="A936" s="1141" t="s">
        <v>4775</v>
      </c>
      <c r="B936" s="1142" t="s">
        <v>2199</v>
      </c>
      <c r="C936" s="1143" t="s">
        <v>108</v>
      </c>
      <c r="D936" s="1144">
        <v>5.59</v>
      </c>
      <c r="E936" s="653"/>
      <c r="F936" s="654"/>
      <c r="G936" s="23"/>
      <c r="H936" s="23"/>
      <c r="I936" s="23"/>
      <c r="J936" s="23"/>
      <c r="K936" s="23"/>
    </row>
    <row r="937" spans="1:11" ht="12.75" hidden="1" customHeight="1" outlineLevel="1" x14ac:dyDescent="0.25">
      <c r="A937" s="1145" t="s">
        <v>4776</v>
      </c>
      <c r="B937" s="1146" t="s">
        <v>2200</v>
      </c>
      <c r="C937" s="1147" t="s">
        <v>108</v>
      </c>
      <c r="D937" s="1148">
        <v>4.59</v>
      </c>
      <c r="E937" s="653"/>
      <c r="F937" s="654"/>
      <c r="G937" s="23"/>
      <c r="H937" s="23"/>
      <c r="I937" s="23"/>
      <c r="J937" s="23"/>
      <c r="K937" s="23"/>
    </row>
    <row r="938" spans="1:11" ht="12.75" hidden="1" customHeight="1" outlineLevel="1" x14ac:dyDescent="0.25">
      <c r="A938" s="1141" t="s">
        <v>4777</v>
      </c>
      <c r="B938" s="1142" t="s">
        <v>2201</v>
      </c>
      <c r="C938" s="1143" t="s">
        <v>108</v>
      </c>
      <c r="D938" s="1144">
        <v>39.090000000000003</v>
      </c>
      <c r="E938" s="653"/>
      <c r="F938" s="654"/>
      <c r="G938" s="23"/>
      <c r="H938" s="23"/>
      <c r="I938" s="23"/>
      <c r="J938" s="23"/>
      <c r="K938" s="23"/>
    </row>
    <row r="939" spans="1:11" ht="12.75" hidden="1" customHeight="1" outlineLevel="1" x14ac:dyDescent="0.25">
      <c r="A939" s="1137" t="s">
        <v>2116</v>
      </c>
      <c r="B939" s="1138" t="s">
        <v>1802</v>
      </c>
      <c r="C939" s="1139"/>
      <c r="D939" s="1140"/>
      <c r="E939" s="653"/>
      <c r="F939" s="654"/>
      <c r="G939" s="23"/>
      <c r="H939" s="23"/>
      <c r="I939" s="23"/>
      <c r="J939" s="23"/>
      <c r="K939" s="23"/>
    </row>
    <row r="940" spans="1:11" ht="12.75" hidden="1" customHeight="1" outlineLevel="1" x14ac:dyDescent="0.25">
      <c r="A940" s="1152" t="s">
        <v>4778</v>
      </c>
      <c r="B940" s="1153" t="s">
        <v>2197</v>
      </c>
      <c r="C940" s="1154"/>
      <c r="D940" s="1155"/>
      <c r="E940" s="653"/>
      <c r="F940" s="654"/>
      <c r="G940" s="23"/>
      <c r="H940" s="23"/>
      <c r="I940" s="23"/>
      <c r="J940" s="23"/>
      <c r="K940" s="23"/>
    </row>
    <row r="941" spans="1:11" ht="12.75" hidden="1" customHeight="1" outlineLevel="1" x14ac:dyDescent="0.25">
      <c r="A941" s="1145" t="s">
        <v>4779</v>
      </c>
      <c r="B941" s="1146" t="s">
        <v>2199</v>
      </c>
      <c r="C941" s="1147" t="s">
        <v>108</v>
      </c>
      <c r="D941" s="1148">
        <v>5.59</v>
      </c>
      <c r="E941" s="653"/>
      <c r="F941" s="654"/>
      <c r="G941" s="23"/>
      <c r="H941" s="23"/>
      <c r="I941" s="23"/>
      <c r="J941" s="23"/>
      <c r="K941" s="23"/>
    </row>
    <row r="942" spans="1:11" ht="12.75" hidden="1" customHeight="1" outlineLevel="1" x14ac:dyDescent="0.25">
      <c r="A942" s="1141" t="s">
        <v>4780</v>
      </c>
      <c r="B942" s="1142" t="s">
        <v>2200</v>
      </c>
      <c r="C942" s="1143" t="s">
        <v>108</v>
      </c>
      <c r="D942" s="1144">
        <v>4.59</v>
      </c>
      <c r="E942" s="653"/>
      <c r="F942" s="654"/>
      <c r="G942" s="23"/>
      <c r="H942" s="23"/>
      <c r="I942" s="23"/>
      <c r="J942" s="23"/>
      <c r="K942" s="23"/>
    </row>
    <row r="943" spans="1:11" ht="12.75" hidden="1" customHeight="1" outlineLevel="1" x14ac:dyDescent="0.25">
      <c r="A943" s="1145" t="s">
        <v>4781</v>
      </c>
      <c r="B943" s="1146" t="s">
        <v>2201</v>
      </c>
      <c r="C943" s="1147" t="s">
        <v>108</v>
      </c>
      <c r="D943" s="1148">
        <v>39.090000000000003</v>
      </c>
      <c r="E943" s="653"/>
      <c r="F943" s="654"/>
      <c r="G943" s="23"/>
      <c r="H943" s="23"/>
      <c r="I943" s="23"/>
      <c r="J943" s="23"/>
      <c r="K943" s="23"/>
    </row>
    <row r="944" spans="1:11" ht="12.75" hidden="1" customHeight="1" outlineLevel="1" x14ac:dyDescent="0.25">
      <c r="A944" s="1137" t="s">
        <v>2117</v>
      </c>
      <c r="B944" s="1138" t="s">
        <v>1804</v>
      </c>
      <c r="C944" s="1139"/>
      <c r="D944" s="1140"/>
      <c r="E944" s="653"/>
      <c r="F944" s="654"/>
      <c r="G944" s="23"/>
      <c r="H944" s="23"/>
      <c r="I944" s="23"/>
      <c r="J944" s="23"/>
      <c r="K944" s="23"/>
    </row>
    <row r="945" spans="1:11" ht="12.75" hidden="1" customHeight="1" outlineLevel="1" x14ac:dyDescent="0.25">
      <c r="A945" s="1152" t="s">
        <v>4782</v>
      </c>
      <c r="B945" s="1153" t="s">
        <v>2197</v>
      </c>
      <c r="C945" s="1154"/>
      <c r="D945" s="1155"/>
      <c r="E945" s="653"/>
      <c r="F945" s="654"/>
      <c r="G945" s="23"/>
      <c r="H945" s="23"/>
      <c r="I945" s="23"/>
      <c r="J945" s="23"/>
      <c r="K945" s="23"/>
    </row>
    <row r="946" spans="1:11" ht="12.75" hidden="1" customHeight="1" outlineLevel="1" x14ac:dyDescent="0.25">
      <c r="A946" s="1141" t="s">
        <v>4783</v>
      </c>
      <c r="B946" s="1142" t="s">
        <v>2199</v>
      </c>
      <c r="C946" s="1143" t="s">
        <v>108</v>
      </c>
      <c r="D946" s="1144">
        <v>5.59</v>
      </c>
      <c r="E946" s="653"/>
      <c r="F946" s="654"/>
      <c r="G946" s="23"/>
      <c r="H946" s="23"/>
      <c r="I946" s="23"/>
      <c r="J946" s="23"/>
      <c r="K946" s="23"/>
    </row>
    <row r="947" spans="1:11" ht="12.75" hidden="1" customHeight="1" outlineLevel="1" x14ac:dyDescent="0.25">
      <c r="A947" s="1145" t="s">
        <v>4784</v>
      </c>
      <c r="B947" s="1146" t="s">
        <v>2200</v>
      </c>
      <c r="C947" s="1147" t="s">
        <v>108</v>
      </c>
      <c r="D947" s="1148">
        <v>4.59</v>
      </c>
      <c r="E947" s="653"/>
      <c r="F947" s="654"/>
      <c r="G947" s="23"/>
      <c r="H947" s="23"/>
      <c r="I947" s="23"/>
      <c r="J947" s="23"/>
      <c r="K947" s="23"/>
    </row>
    <row r="948" spans="1:11" ht="12.75" hidden="1" customHeight="1" outlineLevel="1" x14ac:dyDescent="0.25">
      <c r="A948" s="1141" t="s">
        <v>4785</v>
      </c>
      <c r="B948" s="1142" t="s">
        <v>2201</v>
      </c>
      <c r="C948" s="1143" t="s">
        <v>108</v>
      </c>
      <c r="D948" s="1144">
        <v>39.090000000000003</v>
      </c>
      <c r="E948" s="653"/>
      <c r="F948" s="654"/>
      <c r="G948" s="23"/>
      <c r="H948" s="23"/>
      <c r="I948" s="23"/>
      <c r="J948" s="23"/>
      <c r="K948" s="23"/>
    </row>
    <row r="949" spans="1:11" ht="12.75" hidden="1" customHeight="1" outlineLevel="1" x14ac:dyDescent="0.25">
      <c r="A949" s="1137" t="s">
        <v>2118</v>
      </c>
      <c r="B949" s="1138" t="s">
        <v>1806</v>
      </c>
      <c r="C949" s="1139"/>
      <c r="D949" s="1140"/>
      <c r="E949" s="653"/>
      <c r="F949" s="654"/>
      <c r="G949" s="23"/>
      <c r="H949" s="23"/>
      <c r="I949" s="23"/>
      <c r="J949" s="23"/>
      <c r="K949" s="23"/>
    </row>
    <row r="950" spans="1:11" ht="12.75" hidden="1" customHeight="1" outlineLevel="1" x14ac:dyDescent="0.25">
      <c r="A950" s="1152" t="s">
        <v>4786</v>
      </c>
      <c r="B950" s="1153" t="s">
        <v>2197</v>
      </c>
      <c r="C950" s="1154"/>
      <c r="D950" s="1155"/>
      <c r="E950" s="653"/>
      <c r="F950" s="654"/>
      <c r="G950" s="23"/>
      <c r="H950" s="23"/>
      <c r="I950" s="23"/>
      <c r="J950" s="23"/>
      <c r="K950" s="23"/>
    </row>
    <row r="951" spans="1:11" ht="12.75" hidden="1" customHeight="1" outlineLevel="1" x14ac:dyDescent="0.25">
      <c r="A951" s="1145" t="s">
        <v>4787</v>
      </c>
      <c r="B951" s="1146" t="s">
        <v>2199</v>
      </c>
      <c r="C951" s="1147" t="s">
        <v>108</v>
      </c>
      <c r="D951" s="1148">
        <v>5.59</v>
      </c>
      <c r="E951" s="653"/>
      <c r="F951" s="654"/>
      <c r="G951" s="23"/>
      <c r="H951" s="23"/>
      <c r="I951" s="23"/>
      <c r="J951" s="23"/>
      <c r="K951" s="23"/>
    </row>
    <row r="952" spans="1:11" ht="12.75" hidden="1" customHeight="1" outlineLevel="1" x14ac:dyDescent="0.25">
      <c r="A952" s="1141" t="s">
        <v>4788</v>
      </c>
      <c r="B952" s="1142" t="s">
        <v>2200</v>
      </c>
      <c r="C952" s="1143" t="s">
        <v>108</v>
      </c>
      <c r="D952" s="1144">
        <v>4.59</v>
      </c>
      <c r="E952" s="653"/>
      <c r="F952" s="654"/>
      <c r="G952" s="23"/>
      <c r="H952" s="23"/>
      <c r="I952" s="23"/>
      <c r="J952" s="23"/>
      <c r="K952" s="23"/>
    </row>
    <row r="953" spans="1:11" ht="12.75" hidden="1" customHeight="1" outlineLevel="1" x14ac:dyDescent="0.25">
      <c r="A953" s="1145" t="s">
        <v>4789</v>
      </c>
      <c r="B953" s="1146" t="s">
        <v>2201</v>
      </c>
      <c r="C953" s="1147" t="s">
        <v>108</v>
      </c>
      <c r="D953" s="1148">
        <v>39.090000000000003</v>
      </c>
      <c r="E953" s="653"/>
      <c r="F953" s="654"/>
      <c r="G953" s="23"/>
      <c r="H953" s="23"/>
      <c r="I953" s="23"/>
      <c r="J953" s="23"/>
      <c r="K953" s="23"/>
    </row>
    <row r="954" spans="1:11" ht="12.75" hidden="1" customHeight="1" outlineLevel="1" x14ac:dyDescent="0.25">
      <c r="A954" s="1137" t="s">
        <v>2119</v>
      </c>
      <c r="B954" s="1138" t="s">
        <v>1808</v>
      </c>
      <c r="C954" s="1139"/>
      <c r="D954" s="1140"/>
      <c r="E954" s="653"/>
      <c r="F954" s="654"/>
      <c r="G954" s="23"/>
      <c r="H954" s="23"/>
      <c r="I954" s="23"/>
      <c r="J954" s="23"/>
      <c r="K954" s="23"/>
    </row>
    <row r="955" spans="1:11" ht="12.75" hidden="1" customHeight="1" outlineLevel="1" x14ac:dyDescent="0.25">
      <c r="A955" s="1152" t="s">
        <v>4790</v>
      </c>
      <c r="B955" s="1153" t="s">
        <v>2197</v>
      </c>
      <c r="C955" s="1154"/>
      <c r="D955" s="1155"/>
      <c r="E955" s="653"/>
      <c r="F955" s="654"/>
      <c r="G955" s="23"/>
      <c r="H955" s="23"/>
      <c r="I955" s="23"/>
      <c r="J955" s="23"/>
      <c r="K955" s="23"/>
    </row>
    <row r="956" spans="1:11" ht="12.75" hidden="1" customHeight="1" outlineLevel="1" x14ac:dyDescent="0.25">
      <c r="A956" s="1141" t="s">
        <v>4791</v>
      </c>
      <c r="B956" s="1142" t="s">
        <v>2199</v>
      </c>
      <c r="C956" s="1143" t="s">
        <v>108</v>
      </c>
      <c r="D956" s="1144">
        <v>5.59</v>
      </c>
      <c r="E956" s="653"/>
      <c r="F956" s="654"/>
      <c r="G956" s="23"/>
      <c r="H956" s="23"/>
      <c r="I956" s="23"/>
      <c r="J956" s="23"/>
      <c r="K956" s="23"/>
    </row>
    <row r="957" spans="1:11" ht="12.75" hidden="1" customHeight="1" outlineLevel="1" x14ac:dyDescent="0.25">
      <c r="A957" s="1145" t="s">
        <v>4792</v>
      </c>
      <c r="B957" s="1146" t="s">
        <v>2200</v>
      </c>
      <c r="C957" s="1147" t="s">
        <v>108</v>
      </c>
      <c r="D957" s="1148">
        <v>4.59</v>
      </c>
      <c r="E957" s="653"/>
      <c r="F957" s="654"/>
      <c r="G957" s="23"/>
      <c r="H957" s="23"/>
      <c r="I957" s="23"/>
      <c r="J957" s="23"/>
      <c r="K957" s="23"/>
    </row>
    <row r="958" spans="1:11" ht="12.75" hidden="1" customHeight="1" outlineLevel="1" x14ac:dyDescent="0.25">
      <c r="A958" s="1141" t="s">
        <v>4793</v>
      </c>
      <c r="B958" s="1142" t="s">
        <v>2201</v>
      </c>
      <c r="C958" s="1143" t="s">
        <v>108</v>
      </c>
      <c r="D958" s="1144">
        <v>39.090000000000003</v>
      </c>
      <c r="E958" s="653"/>
      <c r="F958" s="654"/>
      <c r="G958" s="23"/>
      <c r="H958" s="23"/>
      <c r="I958" s="23"/>
      <c r="J958" s="23"/>
      <c r="K958" s="23"/>
    </row>
    <row r="959" spans="1:11" ht="12.75" hidden="1" customHeight="1" outlineLevel="1" x14ac:dyDescent="0.25">
      <c r="A959" s="1137" t="s">
        <v>4794</v>
      </c>
      <c r="B959" s="1138" t="s">
        <v>1810</v>
      </c>
      <c r="C959" s="1139"/>
      <c r="D959" s="1140"/>
      <c r="E959" s="653"/>
      <c r="F959" s="654"/>
      <c r="G959" s="23"/>
      <c r="H959" s="23"/>
      <c r="I959" s="23"/>
      <c r="J959" s="23"/>
      <c r="K959" s="23"/>
    </row>
    <row r="960" spans="1:11" ht="12.75" hidden="1" customHeight="1" outlineLevel="1" x14ac:dyDescent="0.25">
      <c r="A960" s="1152" t="s">
        <v>4795</v>
      </c>
      <c r="B960" s="1153" t="s">
        <v>2197</v>
      </c>
      <c r="C960" s="1154"/>
      <c r="D960" s="1155"/>
      <c r="E960" s="653"/>
      <c r="F960" s="654"/>
      <c r="G960" s="23"/>
      <c r="H960" s="23"/>
      <c r="I960" s="23"/>
      <c r="J960" s="23"/>
      <c r="K960" s="23"/>
    </row>
    <row r="961" spans="1:11" ht="12.75" hidden="1" customHeight="1" outlineLevel="1" x14ac:dyDescent="0.25">
      <c r="A961" s="1145" t="s">
        <v>4796</v>
      </c>
      <c r="B961" s="1146" t="s">
        <v>2199</v>
      </c>
      <c r="C961" s="1147" t="s">
        <v>108</v>
      </c>
      <c r="D961" s="1148">
        <v>5.59</v>
      </c>
      <c r="E961" s="653"/>
      <c r="F961" s="654"/>
      <c r="G961" s="23"/>
      <c r="H961" s="23"/>
      <c r="I961" s="23"/>
      <c r="J961" s="23"/>
      <c r="K961" s="23"/>
    </row>
    <row r="962" spans="1:11" ht="12.75" hidden="1" customHeight="1" outlineLevel="1" x14ac:dyDescent="0.25">
      <c r="A962" s="1141" t="s">
        <v>4797</v>
      </c>
      <c r="B962" s="1142" t="s">
        <v>2200</v>
      </c>
      <c r="C962" s="1143" t="s">
        <v>108</v>
      </c>
      <c r="D962" s="1144">
        <v>4.59</v>
      </c>
      <c r="E962" s="653"/>
      <c r="F962" s="654"/>
      <c r="G962" s="23"/>
      <c r="H962" s="23"/>
      <c r="I962" s="23"/>
      <c r="J962" s="23"/>
      <c r="K962" s="23"/>
    </row>
    <row r="963" spans="1:11" ht="12.75" hidden="1" customHeight="1" outlineLevel="1" x14ac:dyDescent="0.25">
      <c r="A963" s="1145" t="s">
        <v>4798</v>
      </c>
      <c r="B963" s="1146" t="s">
        <v>2201</v>
      </c>
      <c r="C963" s="1147" t="s">
        <v>108</v>
      </c>
      <c r="D963" s="1148">
        <v>39.090000000000003</v>
      </c>
      <c r="E963" s="653"/>
      <c r="F963" s="654"/>
      <c r="G963" s="23"/>
      <c r="H963" s="23"/>
      <c r="I963" s="23"/>
      <c r="J963" s="23"/>
      <c r="K963" s="23"/>
    </row>
    <row r="964" spans="1:11" ht="12.75" hidden="1" customHeight="1" outlineLevel="1" x14ac:dyDescent="0.25">
      <c r="A964" s="1137" t="s">
        <v>4799</v>
      </c>
      <c r="B964" s="1138" t="s">
        <v>1812</v>
      </c>
      <c r="C964" s="1139"/>
      <c r="D964" s="1140"/>
      <c r="E964" s="653"/>
      <c r="F964" s="654"/>
      <c r="G964" s="23"/>
      <c r="H964" s="23"/>
      <c r="I964" s="23"/>
      <c r="J964" s="23"/>
      <c r="K964" s="23"/>
    </row>
    <row r="965" spans="1:11" ht="12.75" hidden="1" customHeight="1" outlineLevel="1" x14ac:dyDescent="0.25">
      <c r="A965" s="1152" t="s">
        <v>4800</v>
      </c>
      <c r="B965" s="1153" t="s">
        <v>2197</v>
      </c>
      <c r="C965" s="1154"/>
      <c r="D965" s="1155"/>
      <c r="E965" s="653"/>
      <c r="F965" s="654"/>
      <c r="G965" s="23"/>
      <c r="H965" s="23"/>
      <c r="I965" s="23"/>
      <c r="J965" s="23"/>
      <c r="K965" s="23"/>
    </row>
    <row r="966" spans="1:11" ht="12.75" hidden="1" customHeight="1" outlineLevel="1" x14ac:dyDescent="0.25">
      <c r="A966" s="1141" t="s">
        <v>4801</v>
      </c>
      <c r="B966" s="1142" t="s">
        <v>2199</v>
      </c>
      <c r="C966" s="1143" t="s">
        <v>108</v>
      </c>
      <c r="D966" s="1144">
        <v>3.57</v>
      </c>
      <c r="E966" s="653"/>
      <c r="F966" s="654"/>
      <c r="G966" s="23"/>
      <c r="H966" s="23"/>
      <c r="I966" s="23"/>
      <c r="J966" s="23"/>
      <c r="K966" s="23"/>
    </row>
    <row r="967" spans="1:11" ht="12.75" hidden="1" customHeight="1" outlineLevel="1" x14ac:dyDescent="0.25">
      <c r="A967" s="1145" t="s">
        <v>4802</v>
      </c>
      <c r="B967" s="1146" t="s">
        <v>2200</v>
      </c>
      <c r="C967" s="1147" t="s">
        <v>108</v>
      </c>
      <c r="D967" s="1148">
        <v>5.66</v>
      </c>
      <c r="E967" s="653"/>
      <c r="F967" s="654"/>
      <c r="G967" s="23"/>
      <c r="H967" s="23"/>
      <c r="I967" s="23"/>
      <c r="J967" s="23"/>
      <c r="K967" s="23"/>
    </row>
    <row r="968" spans="1:11" ht="12.75" hidden="1" customHeight="1" outlineLevel="1" x14ac:dyDescent="0.25">
      <c r="A968" s="1141" t="s">
        <v>4803</v>
      </c>
      <c r="B968" s="1142" t="s">
        <v>4804</v>
      </c>
      <c r="C968" s="1143" t="s">
        <v>108</v>
      </c>
      <c r="D968" s="1144">
        <v>2.91</v>
      </c>
      <c r="E968" s="653"/>
      <c r="F968" s="654"/>
      <c r="G968" s="23"/>
      <c r="H968" s="23"/>
      <c r="I968" s="23"/>
      <c r="J968" s="23"/>
      <c r="K968" s="23"/>
    </row>
    <row r="969" spans="1:11" ht="12.75" hidden="1" customHeight="1" outlineLevel="1" x14ac:dyDescent="0.25">
      <c r="A969" s="1145" t="s">
        <v>4805</v>
      </c>
      <c r="B969" s="1146" t="s">
        <v>2201</v>
      </c>
      <c r="C969" s="1147" t="s">
        <v>108</v>
      </c>
      <c r="D969" s="1148">
        <v>72.430000000000007</v>
      </c>
      <c r="E969" s="653"/>
      <c r="F969" s="654"/>
      <c r="G969" s="23"/>
      <c r="H969" s="23"/>
      <c r="I969" s="23"/>
      <c r="J969" s="23"/>
      <c r="K969" s="23"/>
    </row>
    <row r="970" spans="1:11" ht="12.75" hidden="1" customHeight="1" outlineLevel="1" x14ac:dyDescent="0.25">
      <c r="A970" s="1137" t="s">
        <v>4806</v>
      </c>
      <c r="B970" s="1138" t="s">
        <v>1814</v>
      </c>
      <c r="C970" s="1139"/>
      <c r="D970" s="1140"/>
      <c r="E970" s="653"/>
      <c r="F970" s="654"/>
      <c r="G970" s="23"/>
      <c r="H970" s="23"/>
      <c r="I970" s="23"/>
      <c r="J970" s="23"/>
      <c r="K970" s="23"/>
    </row>
    <row r="971" spans="1:11" ht="12.75" hidden="1" customHeight="1" outlineLevel="1" x14ac:dyDescent="0.25">
      <c r="A971" s="1152" t="s">
        <v>4807</v>
      </c>
      <c r="B971" s="1153" t="s">
        <v>2197</v>
      </c>
      <c r="C971" s="1154"/>
      <c r="D971" s="1155"/>
      <c r="E971" s="653"/>
      <c r="F971" s="654"/>
      <c r="G971" s="23"/>
      <c r="H971" s="23"/>
      <c r="I971" s="23"/>
      <c r="J971" s="23"/>
      <c r="K971" s="23"/>
    </row>
    <row r="972" spans="1:11" ht="12.75" hidden="1" customHeight="1" outlineLevel="1" x14ac:dyDescent="0.25">
      <c r="A972" s="1141" t="s">
        <v>4808</v>
      </c>
      <c r="B972" s="1142" t="s">
        <v>2199</v>
      </c>
      <c r="C972" s="1143" t="s">
        <v>108</v>
      </c>
      <c r="D972" s="1144">
        <v>4.6399999999999997</v>
      </c>
      <c r="E972" s="653"/>
      <c r="F972" s="654"/>
      <c r="G972" s="23"/>
      <c r="H972" s="23"/>
      <c r="I972" s="23"/>
      <c r="J972" s="23"/>
      <c r="K972" s="23"/>
    </row>
    <row r="973" spans="1:11" ht="12.75" hidden="1" customHeight="1" outlineLevel="1" x14ac:dyDescent="0.25">
      <c r="A973" s="1145" t="s">
        <v>4809</v>
      </c>
      <c r="B973" s="1146" t="s">
        <v>4810</v>
      </c>
      <c r="C973" s="1147" t="s">
        <v>108</v>
      </c>
      <c r="D973" s="1148">
        <v>0.16</v>
      </c>
      <c r="E973" s="653"/>
      <c r="F973" s="654"/>
      <c r="G973" s="23"/>
      <c r="H973" s="23"/>
      <c r="I973" s="23"/>
      <c r="J973" s="23"/>
      <c r="K973" s="23"/>
    </row>
    <row r="974" spans="1:11" ht="12.75" hidden="1" customHeight="1" outlineLevel="1" x14ac:dyDescent="0.25">
      <c r="A974" s="1137" t="s">
        <v>4811</v>
      </c>
      <c r="B974" s="1138" t="s">
        <v>1816</v>
      </c>
      <c r="C974" s="1139"/>
      <c r="D974" s="1140"/>
      <c r="E974" s="653"/>
      <c r="F974" s="654"/>
      <c r="G974" s="23"/>
      <c r="H974" s="23"/>
      <c r="I974" s="23"/>
      <c r="J974" s="23"/>
      <c r="K974" s="23"/>
    </row>
    <row r="975" spans="1:11" ht="12.75" hidden="1" customHeight="1" outlineLevel="1" x14ac:dyDescent="0.25">
      <c r="A975" s="1152" t="s">
        <v>4812</v>
      </c>
      <c r="B975" s="1153" t="s">
        <v>2197</v>
      </c>
      <c r="C975" s="1154"/>
      <c r="D975" s="1155"/>
      <c r="E975" s="653"/>
      <c r="F975" s="654"/>
      <c r="G975" s="23"/>
      <c r="H975" s="23"/>
      <c r="I975" s="23"/>
      <c r="J975" s="23"/>
      <c r="K975" s="23"/>
    </row>
    <row r="976" spans="1:11" ht="12.75" hidden="1" customHeight="1" outlineLevel="1" x14ac:dyDescent="0.25">
      <c r="A976" s="1141" t="s">
        <v>4813</v>
      </c>
      <c r="B976" s="1142" t="s">
        <v>2199</v>
      </c>
      <c r="C976" s="1143" t="s">
        <v>108</v>
      </c>
      <c r="D976" s="1144">
        <v>4.4400000000000004</v>
      </c>
      <c r="E976" s="653"/>
      <c r="F976" s="654"/>
      <c r="G976" s="23"/>
      <c r="H976" s="23"/>
      <c r="I976" s="23"/>
      <c r="J976" s="23"/>
      <c r="K976" s="23"/>
    </row>
    <row r="977" spans="1:11" ht="12.75" hidden="1" customHeight="1" outlineLevel="1" x14ac:dyDescent="0.25">
      <c r="A977" s="1145" t="s">
        <v>4814</v>
      </c>
      <c r="B977" s="1146" t="s">
        <v>2200</v>
      </c>
      <c r="C977" s="1147" t="s">
        <v>108</v>
      </c>
      <c r="D977" s="1148">
        <v>4.3099999999999996</v>
      </c>
      <c r="E977" s="653"/>
      <c r="F977" s="654"/>
      <c r="G977" s="23"/>
      <c r="H977" s="23"/>
      <c r="I977" s="23"/>
      <c r="J977" s="23"/>
      <c r="K977" s="23"/>
    </row>
    <row r="978" spans="1:11" ht="12.75" hidden="1" customHeight="1" outlineLevel="1" x14ac:dyDescent="0.25">
      <c r="A978" s="1141" t="s">
        <v>4815</v>
      </c>
      <c r="B978" s="1142" t="s">
        <v>2201</v>
      </c>
      <c r="C978" s="1143" t="s">
        <v>108</v>
      </c>
      <c r="D978" s="1144">
        <v>39.68</v>
      </c>
      <c r="E978" s="653"/>
      <c r="F978" s="654"/>
      <c r="G978" s="23"/>
      <c r="H978" s="23"/>
      <c r="I978" s="23"/>
      <c r="J978" s="23"/>
      <c r="K978" s="23"/>
    </row>
    <row r="979" spans="1:11" ht="12.75" hidden="1" customHeight="1" outlineLevel="1" x14ac:dyDescent="0.25">
      <c r="A979" s="1137" t="s">
        <v>4816</v>
      </c>
      <c r="B979" s="1138" t="s">
        <v>1818</v>
      </c>
      <c r="C979" s="1139"/>
      <c r="D979" s="1140"/>
      <c r="E979" s="653"/>
      <c r="F979" s="654"/>
      <c r="G979" s="23"/>
      <c r="H979" s="23"/>
      <c r="I979" s="23"/>
      <c r="J979" s="23"/>
      <c r="K979" s="23"/>
    </row>
    <row r="980" spans="1:11" ht="12.75" hidden="1" customHeight="1" outlineLevel="1" x14ac:dyDescent="0.25">
      <c r="A980" s="1152" t="s">
        <v>4817</v>
      </c>
      <c r="B980" s="1153" t="s">
        <v>2197</v>
      </c>
      <c r="C980" s="1154"/>
      <c r="D980" s="1155"/>
      <c r="E980" s="653"/>
      <c r="F980" s="654"/>
      <c r="G980" s="23"/>
      <c r="H980" s="23"/>
      <c r="I980" s="23"/>
      <c r="J980" s="23"/>
      <c r="K980" s="23"/>
    </row>
    <row r="981" spans="1:11" ht="12.75" hidden="1" customHeight="1" outlineLevel="1" x14ac:dyDescent="0.25">
      <c r="A981" s="1145" t="s">
        <v>4818</v>
      </c>
      <c r="B981" s="1146" t="s">
        <v>2199</v>
      </c>
      <c r="C981" s="1147" t="s">
        <v>108</v>
      </c>
      <c r="D981" s="1148">
        <v>5.94</v>
      </c>
      <c r="E981" s="653"/>
      <c r="F981" s="654"/>
      <c r="G981" s="23"/>
      <c r="H981" s="23"/>
      <c r="I981" s="23"/>
      <c r="J981" s="23"/>
      <c r="K981" s="23"/>
    </row>
    <row r="982" spans="1:11" ht="12.75" hidden="1" customHeight="1" outlineLevel="1" x14ac:dyDescent="0.25">
      <c r="A982" s="1137" t="s">
        <v>4819</v>
      </c>
      <c r="B982" s="1138" t="s">
        <v>1820</v>
      </c>
      <c r="C982" s="1139"/>
      <c r="D982" s="1140"/>
      <c r="E982" s="653"/>
      <c r="F982" s="654"/>
      <c r="G982" s="23"/>
      <c r="H982" s="23"/>
      <c r="I982" s="23"/>
      <c r="J982" s="23"/>
      <c r="K982" s="23"/>
    </row>
    <row r="983" spans="1:11" ht="12.75" hidden="1" customHeight="1" outlineLevel="1" x14ac:dyDescent="0.25">
      <c r="A983" s="1152" t="s">
        <v>4820</v>
      </c>
      <c r="B983" s="1153" t="s">
        <v>2197</v>
      </c>
      <c r="C983" s="1154"/>
      <c r="D983" s="1155"/>
      <c r="E983" s="653"/>
      <c r="F983" s="654"/>
      <c r="G983" s="23"/>
      <c r="H983" s="23"/>
      <c r="I983" s="23"/>
      <c r="J983" s="23"/>
      <c r="K983" s="23"/>
    </row>
    <row r="984" spans="1:11" ht="12.75" hidden="1" customHeight="1" outlineLevel="1" x14ac:dyDescent="0.25">
      <c r="A984" s="1141" t="s">
        <v>4821</v>
      </c>
      <c r="B984" s="1142" t="s">
        <v>2199</v>
      </c>
      <c r="C984" s="1143" t="s">
        <v>108</v>
      </c>
      <c r="D984" s="1144">
        <v>37.049999999999997</v>
      </c>
      <c r="E984" s="653"/>
      <c r="F984" s="654"/>
      <c r="G984" s="23"/>
      <c r="H984" s="23"/>
      <c r="I984" s="23"/>
      <c r="J984" s="23"/>
      <c r="K984" s="23"/>
    </row>
    <row r="985" spans="1:11" ht="12.75" customHeight="1" collapsed="1" x14ac:dyDescent="0.25">
      <c r="A985" s="1133" t="s">
        <v>2039</v>
      </c>
      <c r="B985" s="1134" t="s">
        <v>1907</v>
      </c>
      <c r="C985" s="1135"/>
      <c r="D985" s="1136">
        <f>SUM(D986:D1151)</f>
        <v>3755.7699999999995</v>
      </c>
      <c r="E985" s="653">
        <f>Ger_Executivo!L222</f>
        <v>3755.7699999999995</v>
      </c>
      <c r="F985" s="654" t="str">
        <f>IF(D985=E985,"OK","FALSO")</f>
        <v>OK</v>
      </c>
      <c r="G985" s="23"/>
      <c r="H985" s="23"/>
      <c r="I985" s="23"/>
      <c r="J985" s="23"/>
      <c r="K985" s="23"/>
    </row>
    <row r="986" spans="1:11" ht="12.75" hidden="1" customHeight="1" outlineLevel="1" x14ac:dyDescent="0.25">
      <c r="A986" s="1137" t="s">
        <v>2041</v>
      </c>
      <c r="B986" s="1138" t="s">
        <v>1774</v>
      </c>
      <c r="C986" s="1139"/>
      <c r="D986" s="1140"/>
      <c r="E986" s="653"/>
      <c r="F986" s="654"/>
      <c r="G986" s="23"/>
      <c r="H986" s="23"/>
      <c r="I986" s="23"/>
      <c r="J986" s="23"/>
      <c r="K986" s="23"/>
    </row>
    <row r="987" spans="1:11" ht="12.75" hidden="1" customHeight="1" outlineLevel="1" x14ac:dyDescent="0.25">
      <c r="A987" s="1145" t="s">
        <v>3349</v>
      </c>
      <c r="B987" s="1146" t="s">
        <v>1908</v>
      </c>
      <c r="C987" s="1147" t="s">
        <v>108</v>
      </c>
      <c r="D987" s="1148">
        <v>10.11</v>
      </c>
      <c r="E987" s="653"/>
      <c r="F987" s="654"/>
      <c r="G987" s="23"/>
      <c r="H987" s="23"/>
      <c r="I987" s="23"/>
      <c r="J987" s="23"/>
      <c r="K987" s="23"/>
    </row>
    <row r="988" spans="1:11" ht="12.75" hidden="1" customHeight="1" outlineLevel="1" x14ac:dyDescent="0.25">
      <c r="A988" s="1137" t="s">
        <v>2050</v>
      </c>
      <c r="B988" s="1138" t="s">
        <v>1776</v>
      </c>
      <c r="C988" s="1139"/>
      <c r="D988" s="1140"/>
      <c r="E988" s="653"/>
      <c r="F988" s="654"/>
      <c r="G988" s="23"/>
      <c r="H988" s="23"/>
      <c r="I988" s="23"/>
      <c r="J988" s="23"/>
      <c r="K988" s="23"/>
    </row>
    <row r="989" spans="1:11" ht="12.75" hidden="1" customHeight="1" outlineLevel="1" x14ac:dyDescent="0.25">
      <c r="A989" s="1141" t="s">
        <v>3350</v>
      </c>
      <c r="B989" s="1142" t="s">
        <v>1908</v>
      </c>
      <c r="C989" s="1143" t="s">
        <v>108</v>
      </c>
      <c r="D989" s="1144">
        <v>8.92</v>
      </c>
      <c r="E989" s="653"/>
      <c r="F989" s="654"/>
      <c r="G989" s="23"/>
      <c r="H989" s="23"/>
      <c r="I989" s="23"/>
      <c r="J989" s="23"/>
      <c r="K989" s="23"/>
    </row>
    <row r="990" spans="1:11" ht="12.75" hidden="1" customHeight="1" outlineLevel="1" x14ac:dyDescent="0.25">
      <c r="A990" s="1137" t="s">
        <v>2051</v>
      </c>
      <c r="B990" s="1138" t="s">
        <v>1778</v>
      </c>
      <c r="C990" s="1139"/>
      <c r="D990" s="1140"/>
      <c r="E990" s="653"/>
      <c r="F990" s="654"/>
      <c r="G990" s="23"/>
      <c r="H990" s="23"/>
      <c r="I990" s="23"/>
      <c r="J990" s="23"/>
      <c r="K990" s="23"/>
    </row>
    <row r="991" spans="1:11" ht="12.75" hidden="1" customHeight="1" outlineLevel="1" x14ac:dyDescent="0.25">
      <c r="A991" s="1145" t="s">
        <v>3351</v>
      </c>
      <c r="B991" s="1146" t="s">
        <v>1908</v>
      </c>
      <c r="C991" s="1147" t="s">
        <v>108</v>
      </c>
      <c r="D991" s="1148">
        <v>8.0399999999999991</v>
      </c>
      <c r="E991" s="653"/>
      <c r="F991" s="654"/>
      <c r="G991" s="23"/>
      <c r="H991" s="23"/>
      <c r="I991" s="23"/>
      <c r="J991" s="23"/>
      <c r="K991" s="23"/>
    </row>
    <row r="992" spans="1:11" ht="12.75" hidden="1" customHeight="1" outlineLevel="1" x14ac:dyDescent="0.25">
      <c r="A992" s="1137" t="s">
        <v>2052</v>
      </c>
      <c r="B992" s="1138" t="s">
        <v>1780</v>
      </c>
      <c r="C992" s="1139"/>
      <c r="D992" s="1140"/>
      <c r="E992" s="653"/>
      <c r="F992" s="654"/>
      <c r="G992" s="23"/>
      <c r="H992" s="23"/>
      <c r="I992" s="23"/>
      <c r="J992" s="23"/>
      <c r="K992" s="23"/>
    </row>
    <row r="993" spans="1:11" ht="12.75" hidden="1" customHeight="1" outlineLevel="1" x14ac:dyDescent="0.25">
      <c r="A993" s="1141" t="s">
        <v>3352</v>
      </c>
      <c r="B993" s="1142" t="s">
        <v>1908</v>
      </c>
      <c r="C993" s="1143" t="s">
        <v>108</v>
      </c>
      <c r="D993" s="1144">
        <v>4.68</v>
      </c>
      <c r="E993" s="653"/>
      <c r="F993" s="654"/>
      <c r="G993" s="23"/>
      <c r="H993" s="23"/>
      <c r="I993" s="23"/>
      <c r="J993" s="23"/>
      <c r="K993" s="23"/>
    </row>
    <row r="994" spans="1:11" ht="12.75" hidden="1" customHeight="1" outlineLevel="1" x14ac:dyDescent="0.25">
      <c r="A994" s="1145" t="s">
        <v>3353</v>
      </c>
      <c r="B994" s="1146" t="s">
        <v>1909</v>
      </c>
      <c r="C994" s="1147" t="s">
        <v>108</v>
      </c>
      <c r="D994" s="1148">
        <v>163.99</v>
      </c>
      <c r="E994" s="653"/>
      <c r="F994" s="654"/>
      <c r="G994" s="23"/>
      <c r="H994" s="23"/>
      <c r="I994" s="23"/>
      <c r="J994" s="23"/>
      <c r="K994" s="23"/>
    </row>
    <row r="995" spans="1:11" ht="12.75" hidden="1" customHeight="1" outlineLevel="1" x14ac:dyDescent="0.25">
      <c r="A995" s="1141" t="s">
        <v>3354</v>
      </c>
      <c r="B995" s="1142" t="s">
        <v>1910</v>
      </c>
      <c r="C995" s="1143" t="s">
        <v>108</v>
      </c>
      <c r="D995" s="1144">
        <v>50.84</v>
      </c>
      <c r="E995" s="653"/>
      <c r="F995" s="654"/>
      <c r="G995" s="23"/>
      <c r="H995" s="23"/>
      <c r="I995" s="23"/>
      <c r="J995" s="23"/>
      <c r="K995" s="23"/>
    </row>
    <row r="996" spans="1:11" ht="12.75" hidden="1" customHeight="1" outlineLevel="1" x14ac:dyDescent="0.25">
      <c r="A996" s="1145" t="s">
        <v>3355</v>
      </c>
      <c r="B996" s="1146" t="s">
        <v>1911</v>
      </c>
      <c r="C996" s="1147" t="s">
        <v>108</v>
      </c>
      <c r="D996" s="1148">
        <v>6.64</v>
      </c>
      <c r="E996" s="653"/>
      <c r="F996" s="654"/>
      <c r="G996" s="23"/>
      <c r="H996" s="23"/>
      <c r="I996" s="23"/>
      <c r="J996" s="23"/>
      <c r="K996" s="23"/>
    </row>
    <row r="997" spans="1:11" ht="12.75" hidden="1" customHeight="1" outlineLevel="1" x14ac:dyDescent="0.25">
      <c r="A997" s="1141" t="s">
        <v>3980</v>
      </c>
      <c r="B997" s="1142" t="s">
        <v>1912</v>
      </c>
      <c r="C997" s="1143" t="s">
        <v>108</v>
      </c>
      <c r="D997" s="1144">
        <v>31.21</v>
      </c>
      <c r="E997" s="653"/>
      <c r="F997" s="654"/>
      <c r="G997" s="23"/>
      <c r="H997" s="23"/>
      <c r="I997" s="23"/>
      <c r="J997" s="23"/>
      <c r="K997" s="23"/>
    </row>
    <row r="998" spans="1:11" ht="12.75" hidden="1" customHeight="1" outlineLevel="1" x14ac:dyDescent="0.25">
      <c r="A998" s="1137" t="s">
        <v>2061</v>
      </c>
      <c r="B998" s="1138" t="s">
        <v>1782</v>
      </c>
      <c r="C998" s="1139"/>
      <c r="D998" s="1140"/>
      <c r="E998" s="653"/>
      <c r="F998" s="654"/>
      <c r="G998" s="23"/>
      <c r="H998" s="23"/>
      <c r="I998" s="23"/>
      <c r="J998" s="23"/>
      <c r="K998" s="23"/>
    </row>
    <row r="999" spans="1:11" ht="12.75" hidden="1" customHeight="1" outlineLevel="1" x14ac:dyDescent="0.25">
      <c r="A999" s="1145" t="s">
        <v>3356</v>
      </c>
      <c r="B999" s="1146" t="s">
        <v>1913</v>
      </c>
      <c r="C999" s="1147" t="s">
        <v>108</v>
      </c>
      <c r="D999" s="1148">
        <v>13.83</v>
      </c>
      <c r="E999" s="653"/>
      <c r="F999" s="654"/>
      <c r="G999" s="23"/>
      <c r="H999" s="23"/>
      <c r="I999" s="23"/>
      <c r="J999" s="23"/>
      <c r="K999" s="23"/>
    </row>
    <row r="1000" spans="1:11" ht="12.75" hidden="1" customHeight="1" outlineLevel="1" x14ac:dyDescent="0.25">
      <c r="A1000" s="1141" t="s">
        <v>3357</v>
      </c>
      <c r="B1000" s="1142" t="s">
        <v>1914</v>
      </c>
      <c r="C1000" s="1143" t="s">
        <v>108</v>
      </c>
      <c r="D1000" s="1144">
        <v>8.77</v>
      </c>
      <c r="E1000" s="653"/>
      <c r="F1000" s="654"/>
      <c r="G1000" s="23"/>
      <c r="H1000" s="23"/>
      <c r="I1000" s="23"/>
      <c r="J1000" s="23"/>
      <c r="K1000" s="23"/>
    </row>
    <row r="1001" spans="1:11" ht="12.75" hidden="1" customHeight="1" outlineLevel="1" x14ac:dyDescent="0.25">
      <c r="A1001" s="1145" t="s">
        <v>3358</v>
      </c>
      <c r="B1001" s="1146" t="s">
        <v>1915</v>
      </c>
      <c r="C1001" s="1147" t="s">
        <v>108</v>
      </c>
      <c r="D1001" s="1148">
        <v>6.86</v>
      </c>
      <c r="E1001" s="653"/>
      <c r="F1001" s="654"/>
      <c r="G1001" s="23"/>
      <c r="H1001" s="23"/>
      <c r="I1001" s="23"/>
      <c r="J1001" s="23"/>
      <c r="K1001" s="23"/>
    </row>
    <row r="1002" spans="1:11" ht="12.75" hidden="1" customHeight="1" outlineLevel="1" x14ac:dyDescent="0.25">
      <c r="A1002" s="1141" t="s">
        <v>3359</v>
      </c>
      <c r="B1002" s="1142" t="s">
        <v>1916</v>
      </c>
      <c r="C1002" s="1143" t="s">
        <v>108</v>
      </c>
      <c r="D1002" s="1144">
        <v>2.79</v>
      </c>
      <c r="E1002" s="653"/>
      <c r="F1002" s="654"/>
      <c r="G1002" s="23"/>
      <c r="H1002" s="23"/>
      <c r="I1002" s="23"/>
      <c r="J1002" s="23"/>
      <c r="K1002" s="23"/>
    </row>
    <row r="1003" spans="1:11" ht="12.75" hidden="1" customHeight="1" outlineLevel="1" x14ac:dyDescent="0.25">
      <c r="A1003" s="1145" t="s">
        <v>3360</v>
      </c>
      <c r="B1003" s="1146" t="s">
        <v>1917</v>
      </c>
      <c r="C1003" s="1147" t="s">
        <v>108</v>
      </c>
      <c r="D1003" s="1148">
        <v>43.33</v>
      </c>
      <c r="E1003" s="653"/>
      <c r="F1003" s="654"/>
      <c r="G1003" s="23"/>
      <c r="H1003" s="23"/>
      <c r="I1003" s="23"/>
      <c r="J1003" s="23"/>
      <c r="K1003" s="23"/>
    </row>
    <row r="1004" spans="1:11" ht="12.75" hidden="1" customHeight="1" outlineLevel="1" x14ac:dyDescent="0.25">
      <c r="A1004" s="1141" t="s">
        <v>3981</v>
      </c>
      <c r="B1004" s="1142" t="s">
        <v>1918</v>
      </c>
      <c r="C1004" s="1143" t="s">
        <v>108</v>
      </c>
      <c r="D1004" s="1144">
        <v>10.06</v>
      </c>
      <c r="E1004" s="653"/>
      <c r="F1004" s="654"/>
      <c r="G1004" s="23"/>
      <c r="H1004" s="23"/>
      <c r="I1004" s="23"/>
      <c r="J1004" s="23"/>
      <c r="K1004" s="23"/>
    </row>
    <row r="1005" spans="1:11" ht="12.75" hidden="1" customHeight="1" outlineLevel="1" x14ac:dyDescent="0.25">
      <c r="A1005" s="1145" t="s">
        <v>3982</v>
      </c>
      <c r="B1005" s="1146" t="s">
        <v>1919</v>
      </c>
      <c r="C1005" s="1147" t="s">
        <v>108</v>
      </c>
      <c r="D1005" s="1148">
        <v>2.93</v>
      </c>
      <c r="E1005" s="653"/>
      <c r="F1005" s="654"/>
      <c r="G1005" s="23"/>
      <c r="H1005" s="23"/>
      <c r="I1005" s="23"/>
      <c r="J1005" s="23"/>
      <c r="K1005" s="23"/>
    </row>
    <row r="1006" spans="1:11" ht="12.75" hidden="1" customHeight="1" outlineLevel="1" x14ac:dyDescent="0.25">
      <c r="A1006" s="1141" t="s">
        <v>3983</v>
      </c>
      <c r="B1006" s="1142" t="s">
        <v>1920</v>
      </c>
      <c r="C1006" s="1143" t="s">
        <v>108</v>
      </c>
      <c r="D1006" s="1144">
        <v>3.27</v>
      </c>
      <c r="E1006" s="653"/>
      <c r="F1006" s="654"/>
      <c r="G1006" s="23"/>
      <c r="H1006" s="23"/>
      <c r="I1006" s="23"/>
      <c r="J1006" s="23"/>
      <c r="K1006" s="23"/>
    </row>
    <row r="1007" spans="1:11" ht="12.75" hidden="1" customHeight="1" outlineLevel="1" x14ac:dyDescent="0.25">
      <c r="A1007" s="1145" t="s">
        <v>3984</v>
      </c>
      <c r="B1007" s="1146" t="s">
        <v>1921</v>
      </c>
      <c r="C1007" s="1147" t="s">
        <v>108</v>
      </c>
      <c r="D1007" s="1148">
        <v>19.260000000000002</v>
      </c>
      <c r="E1007" s="653"/>
      <c r="F1007" s="654"/>
      <c r="G1007" s="23"/>
      <c r="H1007" s="23"/>
      <c r="I1007" s="23"/>
      <c r="J1007" s="23"/>
      <c r="K1007" s="23"/>
    </row>
    <row r="1008" spans="1:11" ht="12.75" hidden="1" customHeight="1" outlineLevel="1" x14ac:dyDescent="0.25">
      <c r="A1008" s="1141" t="s">
        <v>3985</v>
      </c>
      <c r="B1008" s="1142" t="s">
        <v>1922</v>
      </c>
      <c r="C1008" s="1143" t="s">
        <v>108</v>
      </c>
      <c r="D1008" s="1144">
        <v>50.07</v>
      </c>
      <c r="E1008" s="653"/>
      <c r="F1008" s="654"/>
      <c r="G1008" s="23"/>
      <c r="H1008" s="23"/>
      <c r="I1008" s="23"/>
      <c r="J1008" s="23"/>
      <c r="K1008" s="23"/>
    </row>
    <row r="1009" spans="1:11" ht="12.75" hidden="1" customHeight="1" outlineLevel="1" x14ac:dyDescent="0.25">
      <c r="A1009" s="1145" t="s">
        <v>3986</v>
      </c>
      <c r="B1009" s="1146" t="s">
        <v>1923</v>
      </c>
      <c r="C1009" s="1147" t="s">
        <v>108</v>
      </c>
      <c r="D1009" s="1148">
        <v>3.09</v>
      </c>
      <c r="E1009" s="653"/>
      <c r="F1009" s="654"/>
      <c r="G1009" s="23"/>
      <c r="H1009" s="23"/>
      <c r="I1009" s="23"/>
      <c r="J1009" s="23"/>
      <c r="K1009" s="23"/>
    </row>
    <row r="1010" spans="1:11" ht="12.75" hidden="1" customHeight="1" outlineLevel="1" x14ac:dyDescent="0.25">
      <c r="A1010" s="1141" t="s">
        <v>3987</v>
      </c>
      <c r="B1010" s="1142" t="s">
        <v>1924</v>
      </c>
      <c r="C1010" s="1143" t="s">
        <v>108</v>
      </c>
      <c r="D1010" s="1144">
        <v>39.04</v>
      </c>
      <c r="E1010" s="653"/>
      <c r="F1010" s="654"/>
      <c r="G1010" s="23"/>
      <c r="H1010" s="23"/>
      <c r="I1010" s="23"/>
      <c r="J1010" s="23"/>
      <c r="K1010" s="23"/>
    </row>
    <row r="1011" spans="1:11" ht="12.75" hidden="1" customHeight="1" outlineLevel="1" x14ac:dyDescent="0.25">
      <c r="A1011" s="1145" t="s">
        <v>3988</v>
      </c>
      <c r="B1011" s="1146" t="s">
        <v>1925</v>
      </c>
      <c r="C1011" s="1147" t="s">
        <v>108</v>
      </c>
      <c r="D1011" s="1148">
        <v>5.29</v>
      </c>
      <c r="E1011" s="653"/>
      <c r="F1011" s="654"/>
      <c r="G1011" s="23"/>
      <c r="H1011" s="23"/>
      <c r="I1011" s="23"/>
      <c r="J1011" s="23"/>
      <c r="K1011" s="23"/>
    </row>
    <row r="1012" spans="1:11" ht="12.75" hidden="1" customHeight="1" outlineLevel="1" x14ac:dyDescent="0.25">
      <c r="A1012" s="1141" t="s">
        <v>3989</v>
      </c>
      <c r="B1012" s="1142" t="s">
        <v>1926</v>
      </c>
      <c r="C1012" s="1143" t="s">
        <v>108</v>
      </c>
      <c r="D1012" s="1144">
        <v>9.35</v>
      </c>
      <c r="E1012" s="653"/>
      <c r="F1012" s="654"/>
      <c r="G1012" s="23"/>
      <c r="H1012" s="23"/>
      <c r="I1012" s="23"/>
      <c r="J1012" s="23"/>
      <c r="K1012" s="23"/>
    </row>
    <row r="1013" spans="1:11" ht="12.75" hidden="1" customHeight="1" outlineLevel="1" x14ac:dyDescent="0.25">
      <c r="A1013" s="1137" t="s">
        <v>2077</v>
      </c>
      <c r="B1013" s="1138" t="s">
        <v>1784</v>
      </c>
      <c r="C1013" s="1139"/>
      <c r="D1013" s="1140"/>
      <c r="E1013" s="653"/>
      <c r="F1013" s="654"/>
      <c r="G1013" s="23"/>
      <c r="H1013" s="23"/>
      <c r="I1013" s="23"/>
      <c r="J1013" s="23"/>
      <c r="K1013" s="23"/>
    </row>
    <row r="1014" spans="1:11" ht="12.75" hidden="1" customHeight="1" outlineLevel="1" x14ac:dyDescent="0.25">
      <c r="A1014" s="1145" t="s">
        <v>3361</v>
      </c>
      <c r="B1014" s="1146" t="s">
        <v>1913</v>
      </c>
      <c r="C1014" s="1147" t="s">
        <v>108</v>
      </c>
      <c r="D1014" s="1148">
        <v>20.73</v>
      </c>
      <c r="E1014" s="653"/>
      <c r="F1014" s="654"/>
      <c r="G1014" s="23"/>
      <c r="H1014" s="23"/>
      <c r="I1014" s="23"/>
      <c r="J1014" s="23"/>
      <c r="K1014" s="23"/>
    </row>
    <row r="1015" spans="1:11" ht="12.75" hidden="1" customHeight="1" outlineLevel="1" x14ac:dyDescent="0.25">
      <c r="A1015" s="1141" t="s">
        <v>3362</v>
      </c>
      <c r="B1015" s="1142" t="s">
        <v>1914</v>
      </c>
      <c r="C1015" s="1143" t="s">
        <v>108</v>
      </c>
      <c r="D1015" s="1144">
        <v>5.65</v>
      </c>
      <c r="E1015" s="653"/>
      <c r="F1015" s="654"/>
      <c r="G1015" s="23"/>
      <c r="H1015" s="23"/>
      <c r="I1015" s="23"/>
      <c r="J1015" s="23"/>
      <c r="K1015" s="23"/>
    </row>
    <row r="1016" spans="1:11" ht="12.75" hidden="1" customHeight="1" outlineLevel="1" x14ac:dyDescent="0.25">
      <c r="A1016" s="1145" t="s">
        <v>3363</v>
      </c>
      <c r="B1016" s="1146" t="s">
        <v>1918</v>
      </c>
      <c r="C1016" s="1147" t="s">
        <v>108</v>
      </c>
      <c r="D1016" s="1148">
        <v>5.38</v>
      </c>
      <c r="E1016" s="653"/>
      <c r="F1016" s="654"/>
      <c r="G1016" s="23"/>
      <c r="H1016" s="23"/>
      <c r="I1016" s="23"/>
      <c r="J1016" s="23"/>
      <c r="K1016" s="23"/>
    </row>
    <row r="1017" spans="1:11" ht="12.75" hidden="1" customHeight="1" outlineLevel="1" x14ac:dyDescent="0.25">
      <c r="A1017" s="1141" t="s">
        <v>3364</v>
      </c>
      <c r="B1017" s="1142" t="s">
        <v>1919</v>
      </c>
      <c r="C1017" s="1143" t="s">
        <v>108</v>
      </c>
      <c r="D1017" s="1144">
        <v>5.09</v>
      </c>
      <c r="E1017" s="653"/>
      <c r="F1017" s="654"/>
      <c r="G1017" s="23"/>
      <c r="H1017" s="23"/>
      <c r="I1017" s="23"/>
      <c r="J1017" s="23"/>
      <c r="K1017" s="23"/>
    </row>
    <row r="1018" spans="1:11" ht="12.75" hidden="1" customHeight="1" outlineLevel="1" x14ac:dyDescent="0.25">
      <c r="A1018" s="1145" t="s">
        <v>3365</v>
      </c>
      <c r="B1018" s="1146" t="s">
        <v>1921</v>
      </c>
      <c r="C1018" s="1147" t="s">
        <v>108</v>
      </c>
      <c r="D1018" s="1148">
        <v>25.14</v>
      </c>
      <c r="E1018" s="653"/>
      <c r="F1018" s="654"/>
      <c r="G1018" s="23"/>
      <c r="H1018" s="23"/>
      <c r="I1018" s="23"/>
      <c r="J1018" s="23"/>
      <c r="K1018" s="23"/>
    </row>
    <row r="1019" spans="1:11" ht="12.75" hidden="1" customHeight="1" outlineLevel="1" x14ac:dyDescent="0.25">
      <c r="A1019" s="1141" t="s">
        <v>3990</v>
      </c>
      <c r="B1019" s="1142" t="s">
        <v>1922</v>
      </c>
      <c r="C1019" s="1143" t="s">
        <v>108</v>
      </c>
      <c r="D1019" s="1144">
        <v>80.739999999999995</v>
      </c>
      <c r="E1019" s="653"/>
      <c r="F1019" s="654"/>
      <c r="G1019" s="23"/>
      <c r="H1019" s="23"/>
      <c r="I1019" s="23"/>
      <c r="J1019" s="23"/>
      <c r="K1019" s="23"/>
    </row>
    <row r="1020" spans="1:11" ht="12.75" hidden="1" customHeight="1" outlineLevel="1" x14ac:dyDescent="0.25">
      <c r="A1020" s="1145" t="s">
        <v>3991</v>
      </c>
      <c r="B1020" s="1146" t="s">
        <v>1923</v>
      </c>
      <c r="C1020" s="1147" t="s">
        <v>108</v>
      </c>
      <c r="D1020" s="1148">
        <v>5.99</v>
      </c>
      <c r="E1020" s="653"/>
      <c r="F1020" s="654"/>
      <c r="G1020" s="23"/>
      <c r="H1020" s="23"/>
      <c r="I1020" s="23"/>
      <c r="J1020" s="23"/>
      <c r="K1020" s="23"/>
    </row>
    <row r="1021" spans="1:11" ht="12.75" hidden="1" customHeight="1" outlineLevel="1" x14ac:dyDescent="0.25">
      <c r="A1021" s="1141" t="s">
        <v>3992</v>
      </c>
      <c r="B1021" s="1142" t="s">
        <v>1924</v>
      </c>
      <c r="C1021" s="1143" t="s">
        <v>108</v>
      </c>
      <c r="D1021" s="1144">
        <v>65.290000000000006</v>
      </c>
      <c r="E1021" s="653"/>
      <c r="F1021" s="654"/>
      <c r="G1021" s="23"/>
      <c r="H1021" s="23"/>
      <c r="I1021" s="23"/>
      <c r="J1021" s="23"/>
      <c r="K1021" s="23"/>
    </row>
    <row r="1022" spans="1:11" ht="12.75" hidden="1" customHeight="1" outlineLevel="1" x14ac:dyDescent="0.25">
      <c r="A1022" s="1137" t="s">
        <v>2078</v>
      </c>
      <c r="B1022" s="1138" t="s">
        <v>1786</v>
      </c>
      <c r="C1022" s="1139"/>
      <c r="D1022" s="1140"/>
      <c r="E1022" s="653"/>
      <c r="F1022" s="654"/>
      <c r="G1022" s="23"/>
      <c r="H1022" s="23"/>
      <c r="I1022" s="23"/>
      <c r="J1022" s="23"/>
      <c r="K1022" s="23"/>
    </row>
    <row r="1023" spans="1:11" ht="12.75" hidden="1" customHeight="1" outlineLevel="1" x14ac:dyDescent="0.25">
      <c r="A1023" s="1145" t="s">
        <v>3366</v>
      </c>
      <c r="B1023" s="1146" t="s">
        <v>1913</v>
      </c>
      <c r="C1023" s="1147" t="s">
        <v>108</v>
      </c>
      <c r="D1023" s="1148">
        <v>20.73</v>
      </c>
      <c r="E1023" s="653"/>
      <c r="F1023" s="654"/>
      <c r="G1023" s="23"/>
      <c r="H1023" s="23"/>
      <c r="I1023" s="23"/>
      <c r="J1023" s="23"/>
      <c r="K1023" s="23"/>
    </row>
    <row r="1024" spans="1:11" ht="12.75" hidden="1" customHeight="1" outlineLevel="1" x14ac:dyDescent="0.25">
      <c r="A1024" s="1141" t="s">
        <v>3367</v>
      </c>
      <c r="B1024" s="1142" t="s">
        <v>1914</v>
      </c>
      <c r="C1024" s="1143" t="s">
        <v>108</v>
      </c>
      <c r="D1024" s="1144">
        <v>5.65</v>
      </c>
      <c r="E1024" s="653"/>
      <c r="F1024" s="654"/>
      <c r="G1024" s="23"/>
      <c r="H1024" s="23"/>
      <c r="I1024" s="23"/>
      <c r="J1024" s="23"/>
      <c r="K1024" s="23"/>
    </row>
    <row r="1025" spans="1:11" ht="12.75" hidden="1" customHeight="1" outlineLevel="1" x14ac:dyDescent="0.25">
      <c r="A1025" s="1145" t="s">
        <v>3368</v>
      </c>
      <c r="B1025" s="1146" t="s">
        <v>1918</v>
      </c>
      <c r="C1025" s="1147" t="s">
        <v>108</v>
      </c>
      <c r="D1025" s="1148">
        <v>5.38</v>
      </c>
      <c r="E1025" s="653"/>
      <c r="F1025" s="654"/>
      <c r="G1025" s="23"/>
      <c r="H1025" s="23"/>
      <c r="I1025" s="23"/>
      <c r="J1025" s="23"/>
      <c r="K1025" s="23"/>
    </row>
    <row r="1026" spans="1:11" ht="12.75" hidden="1" customHeight="1" outlineLevel="1" x14ac:dyDescent="0.25">
      <c r="A1026" s="1141" t="s">
        <v>3369</v>
      </c>
      <c r="B1026" s="1142" t="s">
        <v>1919</v>
      </c>
      <c r="C1026" s="1143" t="s">
        <v>108</v>
      </c>
      <c r="D1026" s="1144">
        <v>5.09</v>
      </c>
      <c r="E1026" s="653"/>
      <c r="F1026" s="654"/>
      <c r="G1026" s="23"/>
      <c r="H1026" s="23"/>
      <c r="I1026" s="23"/>
      <c r="J1026" s="23"/>
      <c r="K1026" s="23"/>
    </row>
    <row r="1027" spans="1:11" ht="12.75" hidden="1" customHeight="1" outlineLevel="1" x14ac:dyDescent="0.25">
      <c r="A1027" s="1145" t="s">
        <v>3370</v>
      </c>
      <c r="B1027" s="1146" t="s">
        <v>1921</v>
      </c>
      <c r="C1027" s="1147" t="s">
        <v>108</v>
      </c>
      <c r="D1027" s="1148">
        <v>25.14</v>
      </c>
      <c r="E1027" s="653"/>
      <c r="F1027" s="654"/>
      <c r="G1027" s="23"/>
      <c r="H1027" s="23"/>
      <c r="I1027" s="23"/>
      <c r="J1027" s="23"/>
      <c r="K1027" s="23"/>
    </row>
    <row r="1028" spans="1:11" ht="12.75" hidden="1" customHeight="1" outlineLevel="1" x14ac:dyDescent="0.25">
      <c r="A1028" s="1141" t="s">
        <v>3993</v>
      </c>
      <c r="B1028" s="1142" t="s">
        <v>1922</v>
      </c>
      <c r="C1028" s="1143" t="s">
        <v>108</v>
      </c>
      <c r="D1028" s="1144">
        <v>80.739999999999995</v>
      </c>
      <c r="E1028" s="653"/>
      <c r="F1028" s="654"/>
      <c r="G1028" s="23"/>
      <c r="H1028" s="23"/>
      <c r="I1028" s="23"/>
      <c r="J1028" s="23"/>
      <c r="K1028" s="23"/>
    </row>
    <row r="1029" spans="1:11" ht="12.75" hidden="1" customHeight="1" outlineLevel="1" x14ac:dyDescent="0.25">
      <c r="A1029" s="1145" t="s">
        <v>3994</v>
      </c>
      <c r="B1029" s="1146" t="s">
        <v>1923</v>
      </c>
      <c r="C1029" s="1147" t="s">
        <v>108</v>
      </c>
      <c r="D1029" s="1148">
        <v>5.99</v>
      </c>
      <c r="E1029" s="653"/>
      <c r="F1029" s="654"/>
      <c r="G1029" s="23"/>
      <c r="H1029" s="23"/>
      <c r="I1029" s="23"/>
      <c r="J1029" s="23"/>
      <c r="K1029" s="23"/>
    </row>
    <row r="1030" spans="1:11" ht="12.75" hidden="1" customHeight="1" outlineLevel="1" x14ac:dyDescent="0.25">
      <c r="A1030" s="1141" t="s">
        <v>3995</v>
      </c>
      <c r="B1030" s="1142" t="s">
        <v>1924</v>
      </c>
      <c r="C1030" s="1143" t="s">
        <v>108</v>
      </c>
      <c r="D1030" s="1144">
        <v>65.290000000000006</v>
      </c>
      <c r="E1030" s="653"/>
      <c r="F1030" s="654"/>
      <c r="G1030" s="23"/>
      <c r="H1030" s="23"/>
      <c r="I1030" s="23"/>
      <c r="J1030" s="23"/>
      <c r="K1030" s="23"/>
    </row>
    <row r="1031" spans="1:11" ht="12.75" hidden="1" customHeight="1" outlineLevel="1" x14ac:dyDescent="0.25">
      <c r="A1031" s="1137" t="s">
        <v>2079</v>
      </c>
      <c r="B1031" s="1138" t="s">
        <v>1788</v>
      </c>
      <c r="C1031" s="1139"/>
      <c r="D1031" s="1140"/>
      <c r="E1031" s="653"/>
      <c r="F1031" s="654"/>
      <c r="G1031" s="23"/>
      <c r="H1031" s="23"/>
      <c r="I1031" s="23"/>
      <c r="J1031" s="23"/>
      <c r="K1031" s="23"/>
    </row>
    <row r="1032" spans="1:11" ht="12.75" hidden="1" customHeight="1" outlineLevel="1" x14ac:dyDescent="0.25">
      <c r="A1032" s="1145" t="s">
        <v>3371</v>
      </c>
      <c r="B1032" s="1146" t="s">
        <v>1913</v>
      </c>
      <c r="C1032" s="1147" t="s">
        <v>108</v>
      </c>
      <c r="D1032" s="1148">
        <v>20.73</v>
      </c>
      <c r="E1032" s="653"/>
      <c r="F1032" s="654"/>
      <c r="G1032" s="23"/>
      <c r="H1032" s="23"/>
      <c r="I1032" s="23"/>
      <c r="J1032" s="23"/>
      <c r="K1032" s="23"/>
    </row>
    <row r="1033" spans="1:11" ht="12.75" hidden="1" customHeight="1" outlineLevel="1" x14ac:dyDescent="0.25">
      <c r="A1033" s="1141" t="s">
        <v>3372</v>
      </c>
      <c r="B1033" s="1142" t="s">
        <v>1914</v>
      </c>
      <c r="C1033" s="1143" t="s">
        <v>108</v>
      </c>
      <c r="D1033" s="1144">
        <v>5.65</v>
      </c>
      <c r="E1033" s="653"/>
      <c r="F1033" s="654"/>
      <c r="G1033" s="23"/>
      <c r="H1033" s="23"/>
      <c r="I1033" s="23"/>
      <c r="J1033" s="23"/>
      <c r="K1033" s="23"/>
    </row>
    <row r="1034" spans="1:11" ht="12.75" hidden="1" customHeight="1" outlineLevel="1" x14ac:dyDescent="0.25">
      <c r="A1034" s="1145" t="s">
        <v>3373</v>
      </c>
      <c r="B1034" s="1146" t="s">
        <v>1918</v>
      </c>
      <c r="C1034" s="1147" t="s">
        <v>108</v>
      </c>
      <c r="D1034" s="1148">
        <v>5.38</v>
      </c>
      <c r="E1034" s="653"/>
      <c r="F1034" s="654"/>
      <c r="G1034" s="23"/>
      <c r="H1034" s="23"/>
      <c r="I1034" s="23"/>
      <c r="J1034" s="23"/>
      <c r="K1034" s="23"/>
    </row>
    <row r="1035" spans="1:11" ht="12.75" hidden="1" customHeight="1" outlineLevel="1" x14ac:dyDescent="0.25">
      <c r="A1035" s="1141" t="s">
        <v>3374</v>
      </c>
      <c r="B1035" s="1142" t="s">
        <v>1919</v>
      </c>
      <c r="C1035" s="1143" t="s">
        <v>108</v>
      </c>
      <c r="D1035" s="1144">
        <v>5.09</v>
      </c>
      <c r="E1035" s="653"/>
      <c r="F1035" s="654"/>
      <c r="G1035" s="23"/>
      <c r="H1035" s="23"/>
      <c r="I1035" s="23"/>
      <c r="J1035" s="23"/>
      <c r="K1035" s="23"/>
    </row>
    <row r="1036" spans="1:11" ht="12.75" hidden="1" customHeight="1" outlineLevel="1" x14ac:dyDescent="0.25">
      <c r="A1036" s="1145" t="s">
        <v>3375</v>
      </c>
      <c r="B1036" s="1146" t="s">
        <v>1921</v>
      </c>
      <c r="C1036" s="1147" t="s">
        <v>108</v>
      </c>
      <c r="D1036" s="1148">
        <v>25.14</v>
      </c>
      <c r="E1036" s="653"/>
      <c r="F1036" s="654"/>
      <c r="G1036" s="23"/>
      <c r="H1036" s="23"/>
      <c r="I1036" s="23"/>
      <c r="J1036" s="23"/>
      <c r="K1036" s="23"/>
    </row>
    <row r="1037" spans="1:11" ht="12.75" hidden="1" customHeight="1" outlineLevel="1" x14ac:dyDescent="0.25">
      <c r="A1037" s="1141" t="s">
        <v>3996</v>
      </c>
      <c r="B1037" s="1142" t="s">
        <v>1922</v>
      </c>
      <c r="C1037" s="1143" t="s">
        <v>108</v>
      </c>
      <c r="D1037" s="1144">
        <v>80.739999999999995</v>
      </c>
      <c r="E1037" s="653"/>
      <c r="F1037" s="654"/>
      <c r="G1037" s="23"/>
      <c r="H1037" s="23"/>
      <c r="I1037" s="23"/>
      <c r="J1037" s="23"/>
      <c r="K1037" s="23"/>
    </row>
    <row r="1038" spans="1:11" ht="12.75" hidden="1" customHeight="1" outlineLevel="1" x14ac:dyDescent="0.25">
      <c r="A1038" s="1145" t="s">
        <v>3997</v>
      </c>
      <c r="B1038" s="1146" t="s">
        <v>1923</v>
      </c>
      <c r="C1038" s="1147" t="s">
        <v>108</v>
      </c>
      <c r="D1038" s="1148">
        <v>5.99</v>
      </c>
      <c r="E1038" s="653"/>
      <c r="F1038" s="654"/>
      <c r="G1038" s="23"/>
      <c r="H1038" s="23"/>
      <c r="I1038" s="23"/>
      <c r="J1038" s="23"/>
      <c r="K1038" s="23"/>
    </row>
    <row r="1039" spans="1:11" ht="12.75" hidden="1" customHeight="1" outlineLevel="1" x14ac:dyDescent="0.25">
      <c r="A1039" s="1141" t="s">
        <v>3998</v>
      </c>
      <c r="B1039" s="1142" t="s">
        <v>1924</v>
      </c>
      <c r="C1039" s="1143" t="s">
        <v>108</v>
      </c>
      <c r="D1039" s="1144">
        <v>65.290000000000006</v>
      </c>
      <c r="E1039" s="653"/>
      <c r="F1039" s="654"/>
      <c r="G1039" s="23"/>
      <c r="H1039" s="23"/>
      <c r="I1039" s="23"/>
      <c r="J1039" s="23"/>
      <c r="K1039" s="23"/>
    </row>
    <row r="1040" spans="1:11" ht="12.75" hidden="1" customHeight="1" outlineLevel="1" x14ac:dyDescent="0.25">
      <c r="A1040" s="1137" t="s">
        <v>2080</v>
      </c>
      <c r="B1040" s="1138" t="s">
        <v>1790</v>
      </c>
      <c r="C1040" s="1139"/>
      <c r="D1040" s="1140"/>
      <c r="E1040" s="653"/>
      <c r="F1040" s="654"/>
      <c r="G1040" s="23"/>
      <c r="H1040" s="23"/>
      <c r="I1040" s="23"/>
      <c r="J1040" s="23"/>
      <c r="K1040" s="23"/>
    </row>
    <row r="1041" spans="1:11" ht="12.75" hidden="1" customHeight="1" outlineLevel="1" x14ac:dyDescent="0.25">
      <c r="A1041" s="1145" t="s">
        <v>3376</v>
      </c>
      <c r="B1041" s="1146" t="s">
        <v>1913</v>
      </c>
      <c r="C1041" s="1147" t="s">
        <v>108</v>
      </c>
      <c r="D1041" s="1148">
        <v>20.73</v>
      </c>
      <c r="E1041" s="653"/>
      <c r="F1041" s="654"/>
      <c r="G1041" s="23"/>
      <c r="H1041" s="23"/>
      <c r="I1041" s="23"/>
      <c r="J1041" s="23"/>
      <c r="K1041" s="23"/>
    </row>
    <row r="1042" spans="1:11" ht="12.75" hidden="1" customHeight="1" outlineLevel="1" x14ac:dyDescent="0.25">
      <c r="A1042" s="1141" t="s">
        <v>3377</v>
      </c>
      <c r="B1042" s="1142" t="s">
        <v>1914</v>
      </c>
      <c r="C1042" s="1143" t="s">
        <v>108</v>
      </c>
      <c r="D1042" s="1144">
        <v>5.65</v>
      </c>
      <c r="E1042" s="653"/>
      <c r="F1042" s="654"/>
      <c r="G1042" s="23"/>
      <c r="H1042" s="23"/>
      <c r="I1042" s="23"/>
      <c r="J1042" s="23"/>
      <c r="K1042" s="23"/>
    </row>
    <row r="1043" spans="1:11" ht="12.75" hidden="1" customHeight="1" outlineLevel="1" x14ac:dyDescent="0.25">
      <c r="A1043" s="1145" t="s">
        <v>3378</v>
      </c>
      <c r="B1043" s="1146" t="s">
        <v>1918</v>
      </c>
      <c r="C1043" s="1147" t="s">
        <v>108</v>
      </c>
      <c r="D1043" s="1148">
        <v>5.38</v>
      </c>
      <c r="E1043" s="653"/>
      <c r="F1043" s="654"/>
      <c r="G1043" s="23"/>
      <c r="H1043" s="23"/>
      <c r="I1043" s="23"/>
      <c r="J1043" s="23"/>
      <c r="K1043" s="23"/>
    </row>
    <row r="1044" spans="1:11" ht="12.75" hidden="1" customHeight="1" outlineLevel="1" x14ac:dyDescent="0.25">
      <c r="A1044" s="1141" t="s">
        <v>3379</v>
      </c>
      <c r="B1044" s="1142" t="s">
        <v>1919</v>
      </c>
      <c r="C1044" s="1143" t="s">
        <v>108</v>
      </c>
      <c r="D1044" s="1144">
        <v>5.09</v>
      </c>
      <c r="E1044" s="653"/>
      <c r="F1044" s="654"/>
      <c r="G1044" s="23"/>
      <c r="H1044" s="23"/>
      <c r="I1044" s="23"/>
      <c r="J1044" s="23"/>
      <c r="K1044" s="23"/>
    </row>
    <row r="1045" spans="1:11" ht="12.75" hidden="1" customHeight="1" outlineLevel="1" x14ac:dyDescent="0.25">
      <c r="A1045" s="1145" t="s">
        <v>3380</v>
      </c>
      <c r="B1045" s="1146" t="s">
        <v>1921</v>
      </c>
      <c r="C1045" s="1147" t="s">
        <v>108</v>
      </c>
      <c r="D1045" s="1148">
        <v>25.14</v>
      </c>
      <c r="E1045" s="653"/>
      <c r="F1045" s="654"/>
      <c r="G1045" s="23"/>
      <c r="H1045" s="23"/>
      <c r="I1045" s="23"/>
      <c r="J1045" s="23"/>
      <c r="K1045" s="23"/>
    </row>
    <row r="1046" spans="1:11" ht="12.75" hidden="1" customHeight="1" outlineLevel="1" x14ac:dyDescent="0.25">
      <c r="A1046" s="1141" t="s">
        <v>3999</v>
      </c>
      <c r="B1046" s="1142" t="s">
        <v>1922</v>
      </c>
      <c r="C1046" s="1143" t="s">
        <v>108</v>
      </c>
      <c r="D1046" s="1144">
        <v>80.739999999999995</v>
      </c>
      <c r="E1046" s="653"/>
      <c r="F1046" s="654"/>
      <c r="G1046" s="23"/>
      <c r="H1046" s="23"/>
      <c r="I1046" s="23"/>
      <c r="J1046" s="23"/>
      <c r="K1046" s="23"/>
    </row>
    <row r="1047" spans="1:11" ht="12.75" hidden="1" customHeight="1" outlineLevel="1" x14ac:dyDescent="0.25">
      <c r="A1047" s="1145" t="s">
        <v>4000</v>
      </c>
      <c r="B1047" s="1146" t="s">
        <v>1923</v>
      </c>
      <c r="C1047" s="1147" t="s">
        <v>108</v>
      </c>
      <c r="D1047" s="1148">
        <v>5.99</v>
      </c>
      <c r="E1047" s="653"/>
      <c r="F1047" s="654"/>
      <c r="G1047" s="23"/>
      <c r="H1047" s="23"/>
      <c r="I1047" s="23"/>
      <c r="J1047" s="23"/>
      <c r="K1047" s="23"/>
    </row>
    <row r="1048" spans="1:11" ht="12.75" hidden="1" customHeight="1" outlineLevel="1" x14ac:dyDescent="0.25">
      <c r="A1048" s="1141" t="s">
        <v>4001</v>
      </c>
      <c r="B1048" s="1142" t="s">
        <v>1924</v>
      </c>
      <c r="C1048" s="1143" t="s">
        <v>108</v>
      </c>
      <c r="D1048" s="1144">
        <v>65.290000000000006</v>
      </c>
      <c r="E1048" s="653"/>
      <c r="F1048" s="654"/>
      <c r="G1048" s="23"/>
      <c r="H1048" s="23"/>
      <c r="I1048" s="23"/>
      <c r="J1048" s="23"/>
      <c r="K1048" s="23"/>
    </row>
    <row r="1049" spans="1:11" ht="12.75" hidden="1" customHeight="1" outlineLevel="1" x14ac:dyDescent="0.25">
      <c r="A1049" s="1137" t="s">
        <v>2081</v>
      </c>
      <c r="B1049" s="1138" t="s">
        <v>1792</v>
      </c>
      <c r="C1049" s="1139"/>
      <c r="D1049" s="1140"/>
      <c r="E1049" s="653"/>
      <c r="F1049" s="654"/>
      <c r="G1049" s="23"/>
      <c r="H1049" s="23"/>
      <c r="I1049" s="23"/>
      <c r="J1049" s="23"/>
      <c r="K1049" s="23"/>
    </row>
    <row r="1050" spans="1:11" ht="12.75" hidden="1" customHeight="1" outlineLevel="1" x14ac:dyDescent="0.25">
      <c r="A1050" s="1145" t="s">
        <v>3381</v>
      </c>
      <c r="B1050" s="1146" t="s">
        <v>1913</v>
      </c>
      <c r="C1050" s="1147" t="s">
        <v>108</v>
      </c>
      <c r="D1050" s="1148">
        <v>20.73</v>
      </c>
      <c r="E1050" s="653"/>
      <c r="F1050" s="654"/>
      <c r="G1050" s="23"/>
      <c r="H1050" s="23"/>
      <c r="I1050" s="23"/>
      <c r="J1050" s="23"/>
      <c r="K1050" s="23"/>
    </row>
    <row r="1051" spans="1:11" ht="12.75" hidden="1" customHeight="1" outlineLevel="1" x14ac:dyDescent="0.25">
      <c r="A1051" s="1141" t="s">
        <v>3382</v>
      </c>
      <c r="B1051" s="1142" t="s">
        <v>1914</v>
      </c>
      <c r="C1051" s="1143" t="s">
        <v>108</v>
      </c>
      <c r="D1051" s="1144">
        <v>5.65</v>
      </c>
      <c r="E1051" s="653"/>
      <c r="F1051" s="654"/>
      <c r="G1051" s="23"/>
      <c r="H1051" s="23"/>
      <c r="I1051" s="23"/>
      <c r="J1051" s="23"/>
      <c r="K1051" s="23"/>
    </row>
    <row r="1052" spans="1:11" ht="12.75" hidden="1" customHeight="1" outlineLevel="1" x14ac:dyDescent="0.25">
      <c r="A1052" s="1145" t="s">
        <v>3383</v>
      </c>
      <c r="B1052" s="1146" t="s">
        <v>1918</v>
      </c>
      <c r="C1052" s="1147" t="s">
        <v>108</v>
      </c>
      <c r="D1052" s="1148">
        <v>5.38</v>
      </c>
      <c r="E1052" s="653"/>
      <c r="F1052" s="654"/>
      <c r="G1052" s="23"/>
      <c r="H1052" s="23"/>
      <c r="I1052" s="23"/>
      <c r="J1052" s="23"/>
      <c r="K1052" s="23"/>
    </row>
    <row r="1053" spans="1:11" ht="12.75" hidden="1" customHeight="1" outlineLevel="1" x14ac:dyDescent="0.25">
      <c r="A1053" s="1141" t="s">
        <v>3384</v>
      </c>
      <c r="B1053" s="1142" t="s">
        <v>1919</v>
      </c>
      <c r="C1053" s="1143" t="s">
        <v>108</v>
      </c>
      <c r="D1053" s="1144">
        <v>5.09</v>
      </c>
      <c r="E1053" s="653"/>
      <c r="F1053" s="654"/>
      <c r="G1053" s="23"/>
      <c r="H1053" s="23"/>
      <c r="I1053" s="23"/>
      <c r="J1053" s="23"/>
      <c r="K1053" s="23"/>
    </row>
    <row r="1054" spans="1:11" ht="12.75" hidden="1" customHeight="1" outlineLevel="1" x14ac:dyDescent="0.25">
      <c r="A1054" s="1145" t="s">
        <v>3385</v>
      </c>
      <c r="B1054" s="1146" t="s">
        <v>1921</v>
      </c>
      <c r="C1054" s="1147" t="s">
        <v>108</v>
      </c>
      <c r="D1054" s="1148">
        <v>25.14</v>
      </c>
      <c r="E1054" s="653"/>
      <c r="F1054" s="654"/>
      <c r="G1054" s="23"/>
      <c r="H1054" s="23"/>
      <c r="I1054" s="23"/>
      <c r="J1054" s="23"/>
      <c r="K1054" s="23"/>
    </row>
    <row r="1055" spans="1:11" ht="12.75" hidden="1" customHeight="1" outlineLevel="1" x14ac:dyDescent="0.25">
      <c r="A1055" s="1141" t="s">
        <v>4002</v>
      </c>
      <c r="B1055" s="1142" t="s">
        <v>1922</v>
      </c>
      <c r="C1055" s="1143" t="s">
        <v>108</v>
      </c>
      <c r="D1055" s="1144">
        <v>80.739999999999995</v>
      </c>
      <c r="E1055" s="653"/>
      <c r="F1055" s="654"/>
      <c r="G1055" s="23"/>
      <c r="H1055" s="23"/>
      <c r="I1055" s="23"/>
      <c r="J1055" s="23"/>
      <c r="K1055" s="23"/>
    </row>
    <row r="1056" spans="1:11" ht="12.75" hidden="1" customHeight="1" outlineLevel="1" x14ac:dyDescent="0.25">
      <c r="A1056" s="1145" t="s">
        <v>4003</v>
      </c>
      <c r="B1056" s="1146" t="s">
        <v>1923</v>
      </c>
      <c r="C1056" s="1147" t="s">
        <v>108</v>
      </c>
      <c r="D1056" s="1148">
        <v>5.99</v>
      </c>
      <c r="E1056" s="653"/>
      <c r="F1056" s="654"/>
      <c r="G1056" s="23"/>
      <c r="H1056" s="23"/>
      <c r="I1056" s="23"/>
      <c r="J1056" s="23"/>
      <c r="K1056" s="23"/>
    </row>
    <row r="1057" spans="1:11" ht="12.75" hidden="1" customHeight="1" outlineLevel="1" x14ac:dyDescent="0.25">
      <c r="A1057" s="1141" t="s">
        <v>4004</v>
      </c>
      <c r="B1057" s="1142" t="s">
        <v>1924</v>
      </c>
      <c r="C1057" s="1143" t="s">
        <v>108</v>
      </c>
      <c r="D1057" s="1144">
        <v>65.290000000000006</v>
      </c>
      <c r="E1057" s="653"/>
      <c r="F1057" s="654"/>
      <c r="G1057" s="23"/>
      <c r="H1057" s="23"/>
      <c r="I1057" s="23"/>
      <c r="J1057" s="23"/>
      <c r="K1057" s="23"/>
    </row>
    <row r="1058" spans="1:11" ht="12.75" hidden="1" customHeight="1" outlineLevel="1" x14ac:dyDescent="0.25">
      <c r="A1058" s="1137" t="s">
        <v>2082</v>
      </c>
      <c r="B1058" s="1138" t="s">
        <v>1794</v>
      </c>
      <c r="C1058" s="1139"/>
      <c r="D1058" s="1140"/>
      <c r="E1058" s="653"/>
      <c r="F1058" s="654"/>
      <c r="G1058" s="23"/>
      <c r="H1058" s="23"/>
      <c r="I1058" s="23"/>
      <c r="J1058" s="23"/>
      <c r="K1058" s="23"/>
    </row>
    <row r="1059" spans="1:11" ht="12.75" hidden="1" customHeight="1" outlineLevel="1" x14ac:dyDescent="0.25">
      <c r="A1059" s="1145" t="s">
        <v>3386</v>
      </c>
      <c r="B1059" s="1146" t="s">
        <v>1913</v>
      </c>
      <c r="C1059" s="1147" t="s">
        <v>108</v>
      </c>
      <c r="D1059" s="1148">
        <v>20.73</v>
      </c>
      <c r="E1059" s="653"/>
      <c r="F1059" s="654"/>
      <c r="G1059" s="23"/>
      <c r="H1059" s="23"/>
      <c r="I1059" s="23"/>
      <c r="J1059" s="23"/>
      <c r="K1059" s="23"/>
    </row>
    <row r="1060" spans="1:11" ht="12.75" hidden="1" customHeight="1" outlineLevel="1" x14ac:dyDescent="0.25">
      <c r="A1060" s="1141" t="s">
        <v>3387</v>
      </c>
      <c r="B1060" s="1142" t="s">
        <v>1914</v>
      </c>
      <c r="C1060" s="1143" t="s">
        <v>108</v>
      </c>
      <c r="D1060" s="1144">
        <v>5.65</v>
      </c>
      <c r="E1060" s="653"/>
      <c r="F1060" s="654"/>
      <c r="G1060" s="23"/>
      <c r="H1060" s="23"/>
      <c r="I1060" s="23"/>
      <c r="J1060" s="23"/>
      <c r="K1060" s="23"/>
    </row>
    <row r="1061" spans="1:11" ht="12.75" hidden="1" customHeight="1" outlineLevel="1" x14ac:dyDescent="0.25">
      <c r="A1061" s="1145" t="s">
        <v>3388</v>
      </c>
      <c r="B1061" s="1146" t="s">
        <v>1918</v>
      </c>
      <c r="C1061" s="1147" t="s">
        <v>108</v>
      </c>
      <c r="D1061" s="1148">
        <v>5.38</v>
      </c>
      <c r="E1061" s="653"/>
      <c r="F1061" s="654"/>
      <c r="G1061" s="23"/>
      <c r="H1061" s="23"/>
      <c r="I1061" s="23"/>
      <c r="J1061" s="23"/>
      <c r="K1061" s="23"/>
    </row>
    <row r="1062" spans="1:11" ht="12.75" hidden="1" customHeight="1" outlineLevel="1" x14ac:dyDescent="0.25">
      <c r="A1062" s="1141" t="s">
        <v>3389</v>
      </c>
      <c r="B1062" s="1142" t="s">
        <v>1919</v>
      </c>
      <c r="C1062" s="1143" t="s">
        <v>108</v>
      </c>
      <c r="D1062" s="1144">
        <v>5.09</v>
      </c>
      <c r="E1062" s="653"/>
      <c r="F1062" s="654"/>
      <c r="G1062" s="23"/>
      <c r="H1062" s="23"/>
      <c r="I1062" s="23"/>
      <c r="J1062" s="23"/>
      <c r="K1062" s="23"/>
    </row>
    <row r="1063" spans="1:11" ht="12.75" hidden="1" customHeight="1" outlineLevel="1" x14ac:dyDescent="0.25">
      <c r="A1063" s="1145" t="s">
        <v>3390</v>
      </c>
      <c r="B1063" s="1146" t="s">
        <v>1921</v>
      </c>
      <c r="C1063" s="1147" t="s">
        <v>108</v>
      </c>
      <c r="D1063" s="1148">
        <v>25.14</v>
      </c>
      <c r="E1063" s="653"/>
      <c r="F1063" s="654"/>
      <c r="G1063" s="23"/>
      <c r="H1063" s="23"/>
      <c r="I1063" s="23"/>
      <c r="J1063" s="23"/>
      <c r="K1063" s="23"/>
    </row>
    <row r="1064" spans="1:11" ht="12.75" hidden="1" customHeight="1" outlineLevel="1" x14ac:dyDescent="0.25">
      <c r="A1064" s="1141" t="s">
        <v>4005</v>
      </c>
      <c r="B1064" s="1142" t="s">
        <v>1922</v>
      </c>
      <c r="C1064" s="1143" t="s">
        <v>108</v>
      </c>
      <c r="D1064" s="1144">
        <v>80.739999999999995</v>
      </c>
      <c r="E1064" s="653"/>
      <c r="F1064" s="654"/>
      <c r="G1064" s="23"/>
      <c r="H1064" s="23"/>
      <c r="I1064" s="23"/>
      <c r="J1064" s="23"/>
      <c r="K1064" s="23"/>
    </row>
    <row r="1065" spans="1:11" ht="12.75" hidden="1" customHeight="1" outlineLevel="1" x14ac:dyDescent="0.25">
      <c r="A1065" s="1145" t="s">
        <v>4006</v>
      </c>
      <c r="B1065" s="1146" t="s">
        <v>1923</v>
      </c>
      <c r="C1065" s="1147" t="s">
        <v>108</v>
      </c>
      <c r="D1065" s="1148">
        <v>5.99</v>
      </c>
      <c r="E1065" s="653"/>
      <c r="F1065" s="654"/>
      <c r="G1065" s="23"/>
      <c r="H1065" s="23"/>
      <c r="I1065" s="23"/>
      <c r="J1065" s="23"/>
      <c r="K1065" s="23"/>
    </row>
    <row r="1066" spans="1:11" ht="12.75" hidden="1" customHeight="1" outlineLevel="1" x14ac:dyDescent="0.25">
      <c r="A1066" s="1141" t="s">
        <v>4007</v>
      </c>
      <c r="B1066" s="1142" t="s">
        <v>1924</v>
      </c>
      <c r="C1066" s="1143" t="s">
        <v>108</v>
      </c>
      <c r="D1066" s="1144">
        <v>65.290000000000006</v>
      </c>
      <c r="E1066" s="653"/>
      <c r="F1066" s="654"/>
      <c r="G1066" s="23"/>
      <c r="H1066" s="23"/>
      <c r="I1066" s="23"/>
      <c r="J1066" s="23"/>
      <c r="K1066" s="23"/>
    </row>
    <row r="1067" spans="1:11" ht="12.75" hidden="1" customHeight="1" outlineLevel="1" x14ac:dyDescent="0.25">
      <c r="A1067" s="1137" t="s">
        <v>2083</v>
      </c>
      <c r="B1067" s="1138" t="s">
        <v>1796</v>
      </c>
      <c r="C1067" s="1139"/>
      <c r="D1067" s="1140"/>
      <c r="E1067" s="653"/>
      <c r="F1067" s="654"/>
      <c r="G1067" s="23"/>
      <c r="H1067" s="23"/>
      <c r="I1067" s="23"/>
      <c r="J1067" s="23"/>
      <c r="K1067" s="23"/>
    </row>
    <row r="1068" spans="1:11" ht="12.75" hidden="1" customHeight="1" outlineLevel="1" x14ac:dyDescent="0.25">
      <c r="A1068" s="1145" t="s">
        <v>3391</v>
      </c>
      <c r="B1068" s="1146" t="s">
        <v>1913</v>
      </c>
      <c r="C1068" s="1147" t="s">
        <v>108</v>
      </c>
      <c r="D1068" s="1148">
        <v>20.73</v>
      </c>
      <c r="E1068" s="653"/>
      <c r="F1068" s="654"/>
      <c r="G1068" s="23"/>
      <c r="H1068" s="23"/>
      <c r="I1068" s="23"/>
      <c r="J1068" s="23"/>
      <c r="K1068" s="23"/>
    </row>
    <row r="1069" spans="1:11" ht="12.75" hidden="1" customHeight="1" outlineLevel="1" x14ac:dyDescent="0.25">
      <c r="A1069" s="1141" t="s">
        <v>3392</v>
      </c>
      <c r="B1069" s="1142" t="s">
        <v>1914</v>
      </c>
      <c r="C1069" s="1143" t="s">
        <v>108</v>
      </c>
      <c r="D1069" s="1144">
        <v>5.65</v>
      </c>
      <c r="E1069" s="653"/>
      <c r="F1069" s="654"/>
      <c r="G1069" s="23"/>
      <c r="H1069" s="23"/>
      <c r="I1069" s="23"/>
      <c r="J1069" s="23"/>
      <c r="K1069" s="23"/>
    </row>
    <row r="1070" spans="1:11" ht="12.75" hidden="1" customHeight="1" outlineLevel="1" x14ac:dyDescent="0.25">
      <c r="A1070" s="1145" t="s">
        <v>3393</v>
      </c>
      <c r="B1070" s="1146" t="s">
        <v>1918</v>
      </c>
      <c r="C1070" s="1147" t="s">
        <v>108</v>
      </c>
      <c r="D1070" s="1148">
        <v>5.38</v>
      </c>
      <c r="E1070" s="653"/>
      <c r="F1070" s="654"/>
      <c r="G1070" s="23"/>
      <c r="H1070" s="23"/>
      <c r="I1070" s="23"/>
      <c r="J1070" s="23"/>
      <c r="K1070" s="23"/>
    </row>
    <row r="1071" spans="1:11" ht="12.75" hidden="1" customHeight="1" outlineLevel="1" x14ac:dyDescent="0.25">
      <c r="A1071" s="1141" t="s">
        <v>3394</v>
      </c>
      <c r="B1071" s="1142" t="s">
        <v>1919</v>
      </c>
      <c r="C1071" s="1143" t="s">
        <v>108</v>
      </c>
      <c r="D1071" s="1144">
        <v>5.09</v>
      </c>
      <c r="E1071" s="653"/>
      <c r="F1071" s="654"/>
      <c r="G1071" s="23"/>
      <c r="H1071" s="23"/>
      <c r="I1071" s="23"/>
      <c r="J1071" s="23"/>
      <c r="K1071" s="23"/>
    </row>
    <row r="1072" spans="1:11" ht="12.75" hidden="1" customHeight="1" outlineLevel="1" x14ac:dyDescent="0.25">
      <c r="A1072" s="1145" t="s">
        <v>3395</v>
      </c>
      <c r="B1072" s="1146" t="s">
        <v>1921</v>
      </c>
      <c r="C1072" s="1147" t="s">
        <v>108</v>
      </c>
      <c r="D1072" s="1148">
        <v>25.14</v>
      </c>
      <c r="E1072" s="653"/>
      <c r="F1072" s="654"/>
      <c r="G1072" s="23"/>
      <c r="H1072" s="23"/>
      <c r="I1072" s="23"/>
      <c r="J1072" s="23"/>
      <c r="K1072" s="23"/>
    </row>
    <row r="1073" spans="1:11" ht="12.75" hidden="1" customHeight="1" outlineLevel="1" x14ac:dyDescent="0.25">
      <c r="A1073" s="1141" t="s">
        <v>4008</v>
      </c>
      <c r="B1073" s="1142" t="s">
        <v>1922</v>
      </c>
      <c r="C1073" s="1143" t="s">
        <v>108</v>
      </c>
      <c r="D1073" s="1144">
        <v>80.739999999999995</v>
      </c>
      <c r="E1073" s="653"/>
      <c r="F1073" s="654"/>
      <c r="G1073" s="23"/>
      <c r="H1073" s="23"/>
      <c r="I1073" s="23"/>
      <c r="J1073" s="23"/>
      <c r="K1073" s="23"/>
    </row>
    <row r="1074" spans="1:11" ht="12.75" hidden="1" customHeight="1" outlineLevel="1" x14ac:dyDescent="0.25">
      <c r="A1074" s="1145" t="s">
        <v>4009</v>
      </c>
      <c r="B1074" s="1146" t="s">
        <v>1923</v>
      </c>
      <c r="C1074" s="1147" t="s">
        <v>108</v>
      </c>
      <c r="D1074" s="1148">
        <v>5.99</v>
      </c>
      <c r="E1074" s="653"/>
      <c r="F1074" s="654"/>
      <c r="G1074" s="23"/>
      <c r="H1074" s="23"/>
      <c r="I1074" s="23"/>
      <c r="J1074" s="23"/>
      <c r="K1074" s="23"/>
    </row>
    <row r="1075" spans="1:11" ht="12.75" hidden="1" customHeight="1" outlineLevel="1" x14ac:dyDescent="0.25">
      <c r="A1075" s="1141" t="s">
        <v>4010</v>
      </c>
      <c r="B1075" s="1142" t="s">
        <v>1924</v>
      </c>
      <c r="C1075" s="1143" t="s">
        <v>108</v>
      </c>
      <c r="D1075" s="1144">
        <v>65.290000000000006</v>
      </c>
      <c r="E1075" s="653"/>
      <c r="F1075" s="654"/>
      <c r="G1075" s="23"/>
      <c r="H1075" s="23"/>
      <c r="I1075" s="23"/>
      <c r="J1075" s="23"/>
      <c r="K1075" s="23"/>
    </row>
    <row r="1076" spans="1:11" ht="12.75" hidden="1" customHeight="1" outlineLevel="1" x14ac:dyDescent="0.25">
      <c r="A1076" s="1137" t="s">
        <v>2084</v>
      </c>
      <c r="B1076" s="1138" t="s">
        <v>1798</v>
      </c>
      <c r="C1076" s="1139"/>
      <c r="D1076" s="1140"/>
      <c r="E1076" s="653"/>
      <c r="F1076" s="654"/>
      <c r="G1076" s="23"/>
      <c r="H1076" s="23"/>
      <c r="I1076" s="23"/>
      <c r="J1076" s="23"/>
      <c r="K1076" s="23"/>
    </row>
    <row r="1077" spans="1:11" ht="12.75" hidden="1" customHeight="1" outlineLevel="1" x14ac:dyDescent="0.25">
      <c r="A1077" s="1145" t="s">
        <v>3396</v>
      </c>
      <c r="B1077" s="1146" t="s">
        <v>1913</v>
      </c>
      <c r="C1077" s="1147" t="s">
        <v>108</v>
      </c>
      <c r="D1077" s="1148">
        <v>20.73</v>
      </c>
      <c r="E1077" s="653"/>
      <c r="F1077" s="654"/>
      <c r="G1077" s="23"/>
      <c r="H1077" s="23"/>
      <c r="I1077" s="23"/>
      <c r="J1077" s="23"/>
      <c r="K1077" s="23"/>
    </row>
    <row r="1078" spans="1:11" ht="12.75" hidden="1" customHeight="1" outlineLevel="1" x14ac:dyDescent="0.25">
      <c r="A1078" s="1141" t="s">
        <v>3397</v>
      </c>
      <c r="B1078" s="1142" t="s">
        <v>1914</v>
      </c>
      <c r="C1078" s="1143" t="s">
        <v>108</v>
      </c>
      <c r="D1078" s="1144">
        <v>5.65</v>
      </c>
      <c r="E1078" s="653"/>
      <c r="F1078" s="654"/>
      <c r="G1078" s="23"/>
      <c r="H1078" s="23"/>
      <c r="I1078" s="23"/>
      <c r="J1078" s="23"/>
      <c r="K1078" s="23"/>
    </row>
    <row r="1079" spans="1:11" ht="12.75" hidden="1" customHeight="1" outlineLevel="1" x14ac:dyDescent="0.25">
      <c r="A1079" s="1145" t="s">
        <v>3398</v>
      </c>
      <c r="B1079" s="1146" t="s">
        <v>1918</v>
      </c>
      <c r="C1079" s="1147" t="s">
        <v>108</v>
      </c>
      <c r="D1079" s="1148">
        <v>5.38</v>
      </c>
      <c r="E1079" s="653"/>
      <c r="F1079" s="654"/>
      <c r="G1079" s="23"/>
      <c r="H1079" s="23"/>
      <c r="I1079" s="23"/>
      <c r="J1079" s="23"/>
      <c r="K1079" s="23"/>
    </row>
    <row r="1080" spans="1:11" ht="12.75" hidden="1" customHeight="1" outlineLevel="1" x14ac:dyDescent="0.25">
      <c r="A1080" s="1141" t="s">
        <v>3399</v>
      </c>
      <c r="B1080" s="1142" t="s">
        <v>1919</v>
      </c>
      <c r="C1080" s="1143" t="s">
        <v>108</v>
      </c>
      <c r="D1080" s="1144">
        <v>5.09</v>
      </c>
      <c r="E1080" s="653"/>
      <c r="F1080" s="654"/>
      <c r="G1080" s="23"/>
      <c r="H1080" s="23"/>
      <c r="I1080" s="23"/>
      <c r="J1080" s="23"/>
      <c r="K1080" s="23"/>
    </row>
    <row r="1081" spans="1:11" ht="12.75" hidden="1" customHeight="1" outlineLevel="1" x14ac:dyDescent="0.25">
      <c r="A1081" s="1145" t="s">
        <v>3400</v>
      </c>
      <c r="B1081" s="1146" t="s">
        <v>1921</v>
      </c>
      <c r="C1081" s="1147" t="s">
        <v>108</v>
      </c>
      <c r="D1081" s="1148">
        <v>25.14</v>
      </c>
      <c r="E1081" s="653"/>
      <c r="F1081" s="654"/>
      <c r="G1081" s="23"/>
      <c r="H1081" s="23"/>
      <c r="I1081" s="23"/>
      <c r="J1081" s="23"/>
      <c r="K1081" s="23"/>
    </row>
    <row r="1082" spans="1:11" ht="12.75" hidden="1" customHeight="1" outlineLevel="1" x14ac:dyDescent="0.25">
      <c r="A1082" s="1141" t="s">
        <v>4011</v>
      </c>
      <c r="B1082" s="1142" t="s">
        <v>1922</v>
      </c>
      <c r="C1082" s="1143" t="s">
        <v>108</v>
      </c>
      <c r="D1082" s="1144">
        <v>80.739999999999995</v>
      </c>
      <c r="E1082" s="653"/>
      <c r="F1082" s="654"/>
      <c r="G1082" s="23"/>
      <c r="H1082" s="23"/>
      <c r="I1082" s="23"/>
      <c r="J1082" s="23"/>
      <c r="K1082" s="23"/>
    </row>
    <row r="1083" spans="1:11" ht="12.75" hidden="1" customHeight="1" outlineLevel="1" x14ac:dyDescent="0.25">
      <c r="A1083" s="1145" t="s">
        <v>4012</v>
      </c>
      <c r="B1083" s="1146" t="s">
        <v>1923</v>
      </c>
      <c r="C1083" s="1147" t="s">
        <v>108</v>
      </c>
      <c r="D1083" s="1148">
        <v>5.99</v>
      </c>
      <c r="E1083" s="653"/>
      <c r="F1083" s="654"/>
      <c r="G1083" s="23"/>
      <c r="H1083" s="23"/>
      <c r="I1083" s="23"/>
      <c r="J1083" s="23"/>
      <c r="K1083" s="23"/>
    </row>
    <row r="1084" spans="1:11" ht="12.75" hidden="1" customHeight="1" outlineLevel="1" x14ac:dyDescent="0.25">
      <c r="A1084" s="1141" t="s">
        <v>4013</v>
      </c>
      <c r="B1084" s="1142" t="s">
        <v>1924</v>
      </c>
      <c r="C1084" s="1143" t="s">
        <v>108</v>
      </c>
      <c r="D1084" s="1144">
        <v>65.290000000000006</v>
      </c>
      <c r="E1084" s="653"/>
      <c r="F1084" s="654"/>
      <c r="G1084" s="23"/>
      <c r="H1084" s="23"/>
      <c r="I1084" s="23"/>
      <c r="J1084" s="23"/>
      <c r="K1084" s="23"/>
    </row>
    <row r="1085" spans="1:11" ht="12.75" hidden="1" customHeight="1" outlineLevel="1" x14ac:dyDescent="0.25">
      <c r="A1085" s="1137" t="s">
        <v>2085</v>
      </c>
      <c r="B1085" s="1138" t="s">
        <v>1800</v>
      </c>
      <c r="C1085" s="1139"/>
      <c r="D1085" s="1140"/>
      <c r="E1085" s="653"/>
      <c r="F1085" s="654"/>
      <c r="G1085" s="23"/>
      <c r="H1085" s="23"/>
      <c r="I1085" s="23"/>
      <c r="J1085" s="23"/>
      <c r="K1085" s="23"/>
    </row>
    <row r="1086" spans="1:11" ht="12.75" hidden="1" customHeight="1" outlineLevel="1" x14ac:dyDescent="0.25">
      <c r="A1086" s="1145" t="s">
        <v>3401</v>
      </c>
      <c r="B1086" s="1146" t="s">
        <v>1913</v>
      </c>
      <c r="C1086" s="1147" t="s">
        <v>108</v>
      </c>
      <c r="D1086" s="1148">
        <v>20.73</v>
      </c>
      <c r="E1086" s="653"/>
      <c r="F1086" s="654"/>
      <c r="G1086" s="23"/>
      <c r="H1086" s="23"/>
      <c r="I1086" s="23"/>
      <c r="J1086" s="23"/>
      <c r="K1086" s="23"/>
    </row>
    <row r="1087" spans="1:11" ht="12.75" hidden="1" customHeight="1" outlineLevel="1" x14ac:dyDescent="0.25">
      <c r="A1087" s="1141" t="s">
        <v>3402</v>
      </c>
      <c r="B1087" s="1142" t="s">
        <v>1914</v>
      </c>
      <c r="C1087" s="1143" t="s">
        <v>108</v>
      </c>
      <c r="D1087" s="1144">
        <v>5.65</v>
      </c>
      <c r="E1087" s="653"/>
      <c r="F1087" s="654"/>
      <c r="G1087" s="23"/>
      <c r="H1087" s="23"/>
      <c r="I1087" s="23"/>
      <c r="J1087" s="23"/>
      <c r="K1087" s="23"/>
    </row>
    <row r="1088" spans="1:11" ht="12.75" hidden="1" customHeight="1" outlineLevel="1" x14ac:dyDescent="0.25">
      <c r="A1088" s="1145" t="s">
        <v>3403</v>
      </c>
      <c r="B1088" s="1146" t="s">
        <v>1918</v>
      </c>
      <c r="C1088" s="1147" t="s">
        <v>108</v>
      </c>
      <c r="D1088" s="1148">
        <v>5.38</v>
      </c>
      <c r="E1088" s="653"/>
      <c r="F1088" s="654"/>
      <c r="G1088" s="23"/>
      <c r="H1088" s="23"/>
      <c r="I1088" s="23"/>
      <c r="J1088" s="23"/>
      <c r="K1088" s="23"/>
    </row>
    <row r="1089" spans="1:11" ht="12.75" hidden="1" customHeight="1" outlineLevel="1" x14ac:dyDescent="0.25">
      <c r="A1089" s="1141" t="s">
        <v>3404</v>
      </c>
      <c r="B1089" s="1142" t="s">
        <v>1919</v>
      </c>
      <c r="C1089" s="1143" t="s">
        <v>108</v>
      </c>
      <c r="D1089" s="1144">
        <v>5.09</v>
      </c>
      <c r="E1089" s="653"/>
      <c r="F1089" s="654"/>
      <c r="G1089" s="23"/>
      <c r="H1089" s="23"/>
      <c r="I1089" s="23"/>
      <c r="J1089" s="23"/>
      <c r="K1089" s="23"/>
    </row>
    <row r="1090" spans="1:11" ht="12.75" hidden="1" customHeight="1" outlineLevel="1" x14ac:dyDescent="0.25">
      <c r="A1090" s="1145" t="s">
        <v>3405</v>
      </c>
      <c r="B1090" s="1146" t="s">
        <v>1921</v>
      </c>
      <c r="C1090" s="1147" t="s">
        <v>108</v>
      </c>
      <c r="D1090" s="1148">
        <v>25.14</v>
      </c>
      <c r="E1090" s="653"/>
      <c r="F1090" s="654"/>
      <c r="G1090" s="23"/>
      <c r="H1090" s="23"/>
      <c r="I1090" s="23"/>
      <c r="J1090" s="23"/>
      <c r="K1090" s="23"/>
    </row>
    <row r="1091" spans="1:11" ht="12.75" hidden="1" customHeight="1" outlineLevel="1" x14ac:dyDescent="0.25">
      <c r="A1091" s="1141" t="s">
        <v>4014</v>
      </c>
      <c r="B1091" s="1142" t="s">
        <v>1922</v>
      </c>
      <c r="C1091" s="1143" t="s">
        <v>108</v>
      </c>
      <c r="D1091" s="1144">
        <v>80.739999999999995</v>
      </c>
      <c r="E1091" s="653"/>
      <c r="F1091" s="654"/>
      <c r="G1091" s="23"/>
      <c r="H1091" s="23"/>
      <c r="I1091" s="23"/>
      <c r="J1091" s="23"/>
      <c r="K1091" s="23"/>
    </row>
    <row r="1092" spans="1:11" ht="12.75" hidden="1" customHeight="1" outlineLevel="1" x14ac:dyDescent="0.25">
      <c r="A1092" s="1145" t="s">
        <v>4015</v>
      </c>
      <c r="B1092" s="1146" t="s">
        <v>1923</v>
      </c>
      <c r="C1092" s="1147" t="s">
        <v>108</v>
      </c>
      <c r="D1092" s="1148">
        <v>5.99</v>
      </c>
      <c r="E1092" s="653"/>
      <c r="F1092" s="654"/>
      <c r="G1092" s="23"/>
      <c r="H1092" s="23"/>
      <c r="I1092" s="23"/>
      <c r="J1092" s="23"/>
      <c r="K1092" s="23"/>
    </row>
    <row r="1093" spans="1:11" ht="12.75" hidden="1" customHeight="1" outlineLevel="1" x14ac:dyDescent="0.25">
      <c r="A1093" s="1141" t="s">
        <v>4016</v>
      </c>
      <c r="B1093" s="1142" t="s">
        <v>1924</v>
      </c>
      <c r="C1093" s="1143" t="s">
        <v>108</v>
      </c>
      <c r="D1093" s="1144">
        <v>65.290000000000006</v>
      </c>
      <c r="E1093" s="653"/>
      <c r="F1093" s="654"/>
      <c r="G1093" s="23"/>
      <c r="H1093" s="23"/>
      <c r="I1093" s="23"/>
      <c r="J1093" s="23"/>
      <c r="K1093" s="23"/>
    </row>
    <row r="1094" spans="1:11" ht="12.75" hidden="1" customHeight="1" outlineLevel="1" x14ac:dyDescent="0.25">
      <c r="A1094" s="1137" t="s">
        <v>2086</v>
      </c>
      <c r="B1094" s="1138" t="s">
        <v>1802</v>
      </c>
      <c r="C1094" s="1139"/>
      <c r="D1094" s="1140"/>
      <c r="E1094" s="653"/>
      <c r="F1094" s="654"/>
      <c r="G1094" s="23"/>
      <c r="H1094" s="23"/>
      <c r="I1094" s="23"/>
      <c r="J1094" s="23"/>
      <c r="K1094" s="23"/>
    </row>
    <row r="1095" spans="1:11" ht="12.75" hidden="1" customHeight="1" outlineLevel="1" x14ac:dyDescent="0.25">
      <c r="A1095" s="1145" t="s">
        <v>3406</v>
      </c>
      <c r="B1095" s="1146" t="s">
        <v>1913</v>
      </c>
      <c r="C1095" s="1147" t="s">
        <v>108</v>
      </c>
      <c r="D1095" s="1148">
        <v>20.73</v>
      </c>
      <c r="E1095" s="653"/>
      <c r="F1095" s="654"/>
      <c r="G1095" s="23"/>
      <c r="H1095" s="23"/>
      <c r="I1095" s="23"/>
      <c r="J1095" s="23"/>
      <c r="K1095" s="23"/>
    </row>
    <row r="1096" spans="1:11" ht="12.75" hidden="1" customHeight="1" outlineLevel="1" x14ac:dyDescent="0.25">
      <c r="A1096" s="1141" t="s">
        <v>3407</v>
      </c>
      <c r="B1096" s="1142" t="s">
        <v>1914</v>
      </c>
      <c r="C1096" s="1143" t="s">
        <v>108</v>
      </c>
      <c r="D1096" s="1144">
        <v>5.65</v>
      </c>
      <c r="E1096" s="653"/>
      <c r="F1096" s="654"/>
      <c r="G1096" s="23"/>
      <c r="H1096" s="23"/>
      <c r="I1096" s="23"/>
      <c r="J1096" s="23"/>
      <c r="K1096" s="23"/>
    </row>
    <row r="1097" spans="1:11" ht="12.75" hidden="1" customHeight="1" outlineLevel="1" x14ac:dyDescent="0.25">
      <c r="A1097" s="1145" t="s">
        <v>3408</v>
      </c>
      <c r="B1097" s="1146" t="s">
        <v>1918</v>
      </c>
      <c r="C1097" s="1147" t="s">
        <v>108</v>
      </c>
      <c r="D1097" s="1148">
        <v>5.38</v>
      </c>
      <c r="E1097" s="653"/>
      <c r="F1097" s="654"/>
      <c r="G1097" s="23"/>
      <c r="H1097" s="23"/>
      <c r="I1097" s="23"/>
      <c r="J1097" s="23"/>
      <c r="K1097" s="23"/>
    </row>
    <row r="1098" spans="1:11" ht="12.75" hidden="1" customHeight="1" outlineLevel="1" x14ac:dyDescent="0.25">
      <c r="A1098" s="1141" t="s">
        <v>3409</v>
      </c>
      <c r="B1098" s="1142" t="s">
        <v>1919</v>
      </c>
      <c r="C1098" s="1143" t="s">
        <v>108</v>
      </c>
      <c r="D1098" s="1144">
        <v>5.09</v>
      </c>
      <c r="E1098" s="653"/>
      <c r="F1098" s="654"/>
      <c r="G1098" s="23"/>
      <c r="H1098" s="23"/>
      <c r="I1098" s="23"/>
      <c r="J1098" s="23"/>
      <c r="K1098" s="23"/>
    </row>
    <row r="1099" spans="1:11" ht="12.75" hidden="1" customHeight="1" outlineLevel="1" x14ac:dyDescent="0.25">
      <c r="A1099" s="1145" t="s">
        <v>3410</v>
      </c>
      <c r="B1099" s="1146" t="s">
        <v>1921</v>
      </c>
      <c r="C1099" s="1147" t="s">
        <v>108</v>
      </c>
      <c r="D1099" s="1148">
        <v>25.14</v>
      </c>
      <c r="E1099" s="653"/>
      <c r="F1099" s="654"/>
      <c r="G1099" s="23"/>
      <c r="H1099" s="23"/>
      <c r="I1099" s="23"/>
      <c r="J1099" s="23"/>
      <c r="K1099" s="23"/>
    </row>
    <row r="1100" spans="1:11" ht="12.75" hidden="1" customHeight="1" outlineLevel="1" x14ac:dyDescent="0.25">
      <c r="A1100" s="1141" t="s">
        <v>4017</v>
      </c>
      <c r="B1100" s="1142" t="s">
        <v>1922</v>
      </c>
      <c r="C1100" s="1143" t="s">
        <v>108</v>
      </c>
      <c r="D1100" s="1144">
        <v>80.739999999999995</v>
      </c>
      <c r="E1100" s="653"/>
      <c r="F1100" s="654"/>
      <c r="G1100" s="23"/>
      <c r="H1100" s="23"/>
      <c r="I1100" s="23"/>
      <c r="J1100" s="23"/>
      <c r="K1100" s="23"/>
    </row>
    <row r="1101" spans="1:11" ht="12.75" hidden="1" customHeight="1" outlineLevel="1" x14ac:dyDescent="0.25">
      <c r="A1101" s="1145" t="s">
        <v>4018</v>
      </c>
      <c r="B1101" s="1146" t="s">
        <v>1923</v>
      </c>
      <c r="C1101" s="1147" t="s">
        <v>108</v>
      </c>
      <c r="D1101" s="1148">
        <v>5.99</v>
      </c>
      <c r="E1101" s="653"/>
      <c r="F1101" s="654"/>
      <c r="G1101" s="23"/>
      <c r="H1101" s="23"/>
      <c r="I1101" s="23"/>
      <c r="J1101" s="23"/>
      <c r="K1101" s="23"/>
    </row>
    <row r="1102" spans="1:11" ht="12.75" hidden="1" customHeight="1" outlineLevel="1" x14ac:dyDescent="0.25">
      <c r="A1102" s="1141" t="s">
        <v>4019</v>
      </c>
      <c r="B1102" s="1142" t="s">
        <v>1924</v>
      </c>
      <c r="C1102" s="1143" t="s">
        <v>108</v>
      </c>
      <c r="D1102" s="1144">
        <v>65.290000000000006</v>
      </c>
      <c r="E1102" s="653"/>
      <c r="F1102" s="654"/>
      <c r="G1102" s="23"/>
      <c r="H1102" s="23"/>
      <c r="I1102" s="23"/>
      <c r="J1102" s="23"/>
      <c r="K1102" s="23"/>
    </row>
    <row r="1103" spans="1:11" ht="12.75" hidden="1" customHeight="1" outlineLevel="1" x14ac:dyDescent="0.25">
      <c r="A1103" s="1137" t="s">
        <v>2087</v>
      </c>
      <c r="B1103" s="1138" t="s">
        <v>1804</v>
      </c>
      <c r="C1103" s="1139"/>
      <c r="D1103" s="1140"/>
      <c r="E1103" s="653"/>
      <c r="F1103" s="654"/>
      <c r="G1103" s="23"/>
      <c r="H1103" s="23"/>
      <c r="I1103" s="23"/>
      <c r="J1103" s="23"/>
      <c r="K1103" s="23"/>
    </row>
    <row r="1104" spans="1:11" ht="12.75" hidden="1" customHeight="1" outlineLevel="1" x14ac:dyDescent="0.25">
      <c r="A1104" s="1145" t="s">
        <v>3411</v>
      </c>
      <c r="B1104" s="1146" t="s">
        <v>1913</v>
      </c>
      <c r="C1104" s="1147" t="s">
        <v>108</v>
      </c>
      <c r="D1104" s="1148">
        <v>20.73</v>
      </c>
      <c r="E1104" s="653"/>
      <c r="F1104" s="654"/>
      <c r="G1104" s="23"/>
      <c r="H1104" s="23"/>
      <c r="I1104" s="23"/>
      <c r="J1104" s="23"/>
      <c r="K1104" s="23"/>
    </row>
    <row r="1105" spans="1:11" ht="12.75" hidden="1" customHeight="1" outlineLevel="1" x14ac:dyDescent="0.25">
      <c r="A1105" s="1141" t="s">
        <v>3412</v>
      </c>
      <c r="B1105" s="1142" t="s">
        <v>1914</v>
      </c>
      <c r="C1105" s="1143" t="s">
        <v>108</v>
      </c>
      <c r="D1105" s="1144">
        <v>5.65</v>
      </c>
      <c r="E1105" s="653"/>
      <c r="F1105" s="654"/>
      <c r="G1105" s="23"/>
      <c r="H1105" s="23"/>
      <c r="I1105" s="23"/>
      <c r="J1105" s="23"/>
      <c r="K1105" s="23"/>
    </row>
    <row r="1106" spans="1:11" ht="12.75" hidden="1" customHeight="1" outlineLevel="1" x14ac:dyDescent="0.25">
      <c r="A1106" s="1145" t="s">
        <v>3413</v>
      </c>
      <c r="B1106" s="1146" t="s">
        <v>1918</v>
      </c>
      <c r="C1106" s="1147" t="s">
        <v>108</v>
      </c>
      <c r="D1106" s="1148">
        <v>5.38</v>
      </c>
      <c r="E1106" s="653"/>
      <c r="F1106" s="654"/>
      <c r="G1106" s="23"/>
      <c r="H1106" s="23"/>
      <c r="I1106" s="23"/>
      <c r="J1106" s="23"/>
      <c r="K1106" s="23"/>
    </row>
    <row r="1107" spans="1:11" ht="12.75" hidden="1" customHeight="1" outlineLevel="1" x14ac:dyDescent="0.25">
      <c r="A1107" s="1141" t="s">
        <v>3414</v>
      </c>
      <c r="B1107" s="1142" t="s">
        <v>1919</v>
      </c>
      <c r="C1107" s="1143" t="s">
        <v>108</v>
      </c>
      <c r="D1107" s="1144">
        <v>5.09</v>
      </c>
      <c r="E1107" s="653"/>
      <c r="F1107" s="654"/>
      <c r="G1107" s="23"/>
      <c r="H1107" s="23"/>
      <c r="I1107" s="23"/>
      <c r="J1107" s="23"/>
      <c r="K1107" s="23"/>
    </row>
    <row r="1108" spans="1:11" ht="12.75" hidden="1" customHeight="1" outlineLevel="1" x14ac:dyDescent="0.25">
      <c r="A1108" s="1145" t="s">
        <v>3415</v>
      </c>
      <c r="B1108" s="1146" t="s">
        <v>1921</v>
      </c>
      <c r="C1108" s="1147" t="s">
        <v>108</v>
      </c>
      <c r="D1108" s="1148">
        <v>25.14</v>
      </c>
      <c r="E1108" s="653"/>
      <c r="F1108" s="654"/>
      <c r="G1108" s="23"/>
      <c r="H1108" s="23"/>
      <c r="I1108" s="23"/>
      <c r="J1108" s="23"/>
      <c r="K1108" s="23"/>
    </row>
    <row r="1109" spans="1:11" ht="12.75" hidden="1" customHeight="1" outlineLevel="1" x14ac:dyDescent="0.25">
      <c r="A1109" s="1141" t="s">
        <v>4020</v>
      </c>
      <c r="B1109" s="1142" t="s">
        <v>1922</v>
      </c>
      <c r="C1109" s="1143" t="s">
        <v>108</v>
      </c>
      <c r="D1109" s="1144">
        <v>80.739999999999995</v>
      </c>
      <c r="E1109" s="653"/>
      <c r="F1109" s="654"/>
      <c r="G1109" s="23"/>
      <c r="H1109" s="23"/>
      <c r="I1109" s="23"/>
      <c r="J1109" s="23"/>
      <c r="K1109" s="23"/>
    </row>
    <row r="1110" spans="1:11" ht="12.75" hidden="1" customHeight="1" outlineLevel="1" x14ac:dyDescent="0.25">
      <c r="A1110" s="1145" t="s">
        <v>4021</v>
      </c>
      <c r="B1110" s="1146" t="s">
        <v>1923</v>
      </c>
      <c r="C1110" s="1147" t="s">
        <v>108</v>
      </c>
      <c r="D1110" s="1148">
        <v>5.99</v>
      </c>
      <c r="E1110" s="653"/>
      <c r="F1110" s="654"/>
      <c r="G1110" s="23"/>
      <c r="H1110" s="23"/>
      <c r="I1110" s="23"/>
      <c r="J1110" s="23"/>
      <c r="K1110" s="23"/>
    </row>
    <row r="1111" spans="1:11" ht="12.75" hidden="1" customHeight="1" outlineLevel="1" x14ac:dyDescent="0.25">
      <c r="A1111" s="1141" t="s">
        <v>4022</v>
      </c>
      <c r="B1111" s="1142" t="s">
        <v>1924</v>
      </c>
      <c r="C1111" s="1143" t="s">
        <v>108</v>
      </c>
      <c r="D1111" s="1144">
        <v>65.290000000000006</v>
      </c>
      <c r="E1111" s="653"/>
      <c r="F1111" s="654"/>
      <c r="G1111" s="23"/>
      <c r="H1111" s="23"/>
      <c r="I1111" s="23"/>
      <c r="J1111" s="23"/>
      <c r="K1111" s="23"/>
    </row>
    <row r="1112" spans="1:11" ht="12.75" hidden="1" customHeight="1" outlineLevel="1" x14ac:dyDescent="0.25">
      <c r="A1112" s="1137" t="s">
        <v>2088</v>
      </c>
      <c r="B1112" s="1138" t="s">
        <v>1806</v>
      </c>
      <c r="C1112" s="1139"/>
      <c r="D1112" s="1140"/>
      <c r="E1112" s="653"/>
      <c r="F1112" s="654"/>
      <c r="G1112" s="23"/>
      <c r="H1112" s="23"/>
      <c r="I1112" s="23"/>
      <c r="J1112" s="23"/>
      <c r="K1112" s="23"/>
    </row>
    <row r="1113" spans="1:11" ht="12.75" hidden="1" customHeight="1" outlineLevel="1" x14ac:dyDescent="0.25">
      <c r="A1113" s="1145" t="s">
        <v>3416</v>
      </c>
      <c r="B1113" s="1146" t="s">
        <v>1913</v>
      </c>
      <c r="C1113" s="1147" t="s">
        <v>108</v>
      </c>
      <c r="D1113" s="1148">
        <v>20.73</v>
      </c>
      <c r="E1113" s="653"/>
      <c r="F1113" s="654"/>
      <c r="G1113" s="23"/>
      <c r="H1113" s="23"/>
      <c r="I1113" s="23"/>
      <c r="J1113" s="23"/>
      <c r="K1113" s="23"/>
    </row>
    <row r="1114" spans="1:11" ht="12.75" hidden="1" customHeight="1" outlineLevel="1" x14ac:dyDescent="0.25">
      <c r="A1114" s="1141" t="s">
        <v>3417</v>
      </c>
      <c r="B1114" s="1142" t="s">
        <v>1914</v>
      </c>
      <c r="C1114" s="1143" t="s">
        <v>108</v>
      </c>
      <c r="D1114" s="1144">
        <v>5.65</v>
      </c>
      <c r="E1114" s="653"/>
      <c r="F1114" s="654"/>
      <c r="G1114" s="23"/>
      <c r="H1114" s="23"/>
      <c r="I1114" s="23"/>
      <c r="J1114" s="23"/>
      <c r="K1114" s="23"/>
    </row>
    <row r="1115" spans="1:11" ht="12.75" hidden="1" customHeight="1" outlineLevel="1" x14ac:dyDescent="0.25">
      <c r="A1115" s="1145" t="s">
        <v>3418</v>
      </c>
      <c r="B1115" s="1146" t="s">
        <v>1918</v>
      </c>
      <c r="C1115" s="1147" t="s">
        <v>108</v>
      </c>
      <c r="D1115" s="1148">
        <v>5.38</v>
      </c>
      <c r="E1115" s="653"/>
      <c r="F1115" s="654"/>
      <c r="G1115" s="23"/>
      <c r="H1115" s="23"/>
      <c r="I1115" s="23"/>
      <c r="J1115" s="23"/>
      <c r="K1115" s="23"/>
    </row>
    <row r="1116" spans="1:11" ht="12.75" hidden="1" customHeight="1" outlineLevel="1" x14ac:dyDescent="0.25">
      <c r="A1116" s="1141" t="s">
        <v>3419</v>
      </c>
      <c r="B1116" s="1142" t="s">
        <v>1919</v>
      </c>
      <c r="C1116" s="1143" t="s">
        <v>108</v>
      </c>
      <c r="D1116" s="1144">
        <v>5.09</v>
      </c>
      <c r="E1116" s="653"/>
      <c r="F1116" s="654"/>
      <c r="G1116" s="23"/>
      <c r="H1116" s="23"/>
      <c r="I1116" s="23"/>
      <c r="J1116" s="23"/>
      <c r="K1116" s="23"/>
    </row>
    <row r="1117" spans="1:11" ht="12.75" hidden="1" customHeight="1" outlineLevel="1" x14ac:dyDescent="0.25">
      <c r="A1117" s="1145" t="s">
        <v>3420</v>
      </c>
      <c r="B1117" s="1146" t="s">
        <v>1921</v>
      </c>
      <c r="C1117" s="1147" t="s">
        <v>108</v>
      </c>
      <c r="D1117" s="1148">
        <v>25.14</v>
      </c>
      <c r="E1117" s="653"/>
      <c r="F1117" s="654"/>
      <c r="G1117" s="23"/>
      <c r="H1117" s="23"/>
      <c r="I1117" s="23"/>
      <c r="J1117" s="23"/>
      <c r="K1117" s="23"/>
    </row>
    <row r="1118" spans="1:11" ht="12.75" hidden="1" customHeight="1" outlineLevel="1" x14ac:dyDescent="0.25">
      <c r="A1118" s="1141" t="s">
        <v>4023</v>
      </c>
      <c r="B1118" s="1142" t="s">
        <v>1922</v>
      </c>
      <c r="C1118" s="1143" t="s">
        <v>108</v>
      </c>
      <c r="D1118" s="1144">
        <v>80.739999999999995</v>
      </c>
      <c r="E1118" s="653"/>
      <c r="F1118" s="654"/>
      <c r="G1118" s="23"/>
      <c r="H1118" s="23"/>
      <c r="I1118" s="23"/>
      <c r="J1118" s="23"/>
      <c r="K1118" s="23"/>
    </row>
    <row r="1119" spans="1:11" ht="12.75" hidden="1" customHeight="1" outlineLevel="1" x14ac:dyDescent="0.25">
      <c r="A1119" s="1145" t="s">
        <v>4024</v>
      </c>
      <c r="B1119" s="1146" t="s">
        <v>1923</v>
      </c>
      <c r="C1119" s="1147" t="s">
        <v>108</v>
      </c>
      <c r="D1119" s="1148">
        <v>5.99</v>
      </c>
      <c r="E1119" s="653"/>
      <c r="F1119" s="654"/>
      <c r="G1119" s="23"/>
      <c r="H1119" s="23"/>
      <c r="I1119" s="23"/>
      <c r="J1119" s="23"/>
      <c r="K1119" s="23"/>
    </row>
    <row r="1120" spans="1:11" ht="12.75" hidden="1" customHeight="1" outlineLevel="1" x14ac:dyDescent="0.25">
      <c r="A1120" s="1141" t="s">
        <v>4025</v>
      </c>
      <c r="B1120" s="1142" t="s">
        <v>1924</v>
      </c>
      <c r="C1120" s="1143" t="s">
        <v>108</v>
      </c>
      <c r="D1120" s="1144">
        <v>65.290000000000006</v>
      </c>
      <c r="E1120" s="653"/>
      <c r="F1120" s="654"/>
      <c r="G1120" s="23"/>
      <c r="H1120" s="23"/>
      <c r="I1120" s="23"/>
      <c r="J1120" s="23"/>
      <c r="K1120" s="23"/>
    </row>
    <row r="1121" spans="1:11" ht="12.75" hidden="1" customHeight="1" outlineLevel="1" x14ac:dyDescent="0.25">
      <c r="A1121" s="1137" t="s">
        <v>2089</v>
      </c>
      <c r="B1121" s="1138" t="s">
        <v>1808</v>
      </c>
      <c r="C1121" s="1139"/>
      <c r="D1121" s="1140"/>
      <c r="E1121" s="653"/>
      <c r="F1121" s="654"/>
      <c r="G1121" s="23"/>
      <c r="H1121" s="23"/>
      <c r="I1121" s="23"/>
      <c r="J1121" s="23"/>
      <c r="K1121" s="23"/>
    </row>
    <row r="1122" spans="1:11" ht="12.75" hidden="1" customHeight="1" outlineLevel="1" x14ac:dyDescent="0.25">
      <c r="A1122" s="1145" t="s">
        <v>3421</v>
      </c>
      <c r="B1122" s="1146" t="s">
        <v>1913</v>
      </c>
      <c r="C1122" s="1147" t="s">
        <v>108</v>
      </c>
      <c r="D1122" s="1148">
        <v>20.73</v>
      </c>
      <c r="E1122" s="653"/>
      <c r="F1122" s="654"/>
      <c r="G1122" s="23"/>
      <c r="H1122" s="23"/>
      <c r="I1122" s="23"/>
      <c r="J1122" s="23"/>
      <c r="K1122" s="23"/>
    </row>
    <row r="1123" spans="1:11" ht="12.75" hidden="1" customHeight="1" outlineLevel="1" x14ac:dyDescent="0.25">
      <c r="A1123" s="1141" t="s">
        <v>3422</v>
      </c>
      <c r="B1123" s="1142" t="s">
        <v>1914</v>
      </c>
      <c r="C1123" s="1143" t="s">
        <v>108</v>
      </c>
      <c r="D1123" s="1144">
        <v>5.65</v>
      </c>
      <c r="E1123" s="653"/>
      <c r="F1123" s="654"/>
      <c r="G1123" s="23"/>
      <c r="H1123" s="23"/>
      <c r="I1123" s="23"/>
      <c r="J1123" s="23"/>
      <c r="K1123" s="23"/>
    </row>
    <row r="1124" spans="1:11" ht="12.75" hidden="1" customHeight="1" outlineLevel="1" x14ac:dyDescent="0.25">
      <c r="A1124" s="1145" t="s">
        <v>3423</v>
      </c>
      <c r="B1124" s="1146" t="s">
        <v>1918</v>
      </c>
      <c r="C1124" s="1147" t="s">
        <v>108</v>
      </c>
      <c r="D1124" s="1148">
        <v>5.38</v>
      </c>
      <c r="E1124" s="653"/>
      <c r="F1124" s="654"/>
      <c r="G1124" s="23"/>
      <c r="H1124" s="23"/>
      <c r="I1124" s="23"/>
      <c r="J1124" s="23"/>
      <c r="K1124" s="23"/>
    </row>
    <row r="1125" spans="1:11" ht="12.75" hidden="1" customHeight="1" outlineLevel="1" x14ac:dyDescent="0.25">
      <c r="A1125" s="1141" t="s">
        <v>3424</v>
      </c>
      <c r="B1125" s="1142" t="s">
        <v>1919</v>
      </c>
      <c r="C1125" s="1143" t="s">
        <v>108</v>
      </c>
      <c r="D1125" s="1144">
        <v>5.09</v>
      </c>
      <c r="E1125" s="653"/>
      <c r="F1125" s="654"/>
      <c r="G1125" s="23"/>
      <c r="H1125" s="23"/>
      <c r="I1125" s="23"/>
      <c r="J1125" s="23"/>
      <c r="K1125" s="23"/>
    </row>
    <row r="1126" spans="1:11" ht="12.75" hidden="1" customHeight="1" outlineLevel="1" x14ac:dyDescent="0.25">
      <c r="A1126" s="1145" t="s">
        <v>3425</v>
      </c>
      <c r="B1126" s="1146" t="s">
        <v>1921</v>
      </c>
      <c r="C1126" s="1147" t="s">
        <v>108</v>
      </c>
      <c r="D1126" s="1148">
        <v>25.14</v>
      </c>
      <c r="E1126" s="653"/>
      <c r="F1126" s="654"/>
      <c r="G1126" s="23"/>
      <c r="H1126" s="23"/>
      <c r="I1126" s="23"/>
      <c r="J1126" s="23"/>
      <c r="K1126" s="23"/>
    </row>
    <row r="1127" spans="1:11" ht="12.75" hidden="1" customHeight="1" outlineLevel="1" x14ac:dyDescent="0.25">
      <c r="A1127" s="1141" t="s">
        <v>4026</v>
      </c>
      <c r="B1127" s="1142" t="s">
        <v>1922</v>
      </c>
      <c r="C1127" s="1143" t="s">
        <v>108</v>
      </c>
      <c r="D1127" s="1144">
        <v>80.739999999999995</v>
      </c>
      <c r="E1127" s="653"/>
      <c r="F1127" s="654"/>
      <c r="G1127" s="23"/>
      <c r="H1127" s="23"/>
      <c r="I1127" s="23"/>
      <c r="J1127" s="23"/>
      <c r="K1127" s="23"/>
    </row>
    <row r="1128" spans="1:11" ht="12.75" hidden="1" customHeight="1" outlineLevel="1" x14ac:dyDescent="0.25">
      <c r="A1128" s="1145" t="s">
        <v>4027</v>
      </c>
      <c r="B1128" s="1146" t="s">
        <v>1923</v>
      </c>
      <c r="C1128" s="1147" t="s">
        <v>108</v>
      </c>
      <c r="D1128" s="1148">
        <v>5.99</v>
      </c>
      <c r="E1128" s="653"/>
      <c r="F1128" s="654"/>
      <c r="G1128" s="23"/>
      <c r="H1128" s="23"/>
      <c r="I1128" s="23"/>
      <c r="J1128" s="23"/>
      <c r="K1128" s="23"/>
    </row>
    <row r="1129" spans="1:11" ht="12.75" hidden="1" customHeight="1" outlineLevel="1" x14ac:dyDescent="0.25">
      <c r="A1129" s="1141" t="s">
        <v>4028</v>
      </c>
      <c r="B1129" s="1142" t="s">
        <v>1924</v>
      </c>
      <c r="C1129" s="1143" t="s">
        <v>108</v>
      </c>
      <c r="D1129" s="1144">
        <v>65.290000000000006</v>
      </c>
      <c r="E1129" s="653"/>
      <c r="F1129" s="654"/>
      <c r="G1129" s="23"/>
      <c r="H1129" s="23"/>
      <c r="I1129" s="23"/>
      <c r="J1129" s="23"/>
      <c r="K1129" s="23"/>
    </row>
    <row r="1130" spans="1:11" ht="12.75" hidden="1" customHeight="1" outlineLevel="1" x14ac:dyDescent="0.25">
      <c r="A1130" s="1137" t="s">
        <v>2090</v>
      </c>
      <c r="B1130" s="1138" t="s">
        <v>1810</v>
      </c>
      <c r="C1130" s="1139"/>
      <c r="D1130" s="1140"/>
      <c r="E1130" s="653"/>
      <c r="F1130" s="654"/>
      <c r="G1130" s="23"/>
      <c r="H1130" s="23"/>
      <c r="I1130" s="23"/>
      <c r="J1130" s="23"/>
      <c r="K1130" s="23"/>
    </row>
    <row r="1131" spans="1:11" ht="12.75" hidden="1" customHeight="1" outlineLevel="1" x14ac:dyDescent="0.25">
      <c r="A1131" s="1145" t="s">
        <v>3426</v>
      </c>
      <c r="B1131" s="1146" t="s">
        <v>1913</v>
      </c>
      <c r="C1131" s="1147" t="s">
        <v>108</v>
      </c>
      <c r="D1131" s="1148">
        <v>20.73</v>
      </c>
      <c r="E1131" s="653"/>
      <c r="F1131" s="654"/>
      <c r="G1131" s="23"/>
      <c r="H1131" s="23"/>
      <c r="I1131" s="23"/>
      <c r="J1131" s="23"/>
      <c r="K1131" s="23"/>
    </row>
    <row r="1132" spans="1:11" ht="12.75" hidden="1" customHeight="1" outlineLevel="1" x14ac:dyDescent="0.25">
      <c r="A1132" s="1141" t="s">
        <v>3427</v>
      </c>
      <c r="B1132" s="1142" t="s">
        <v>1914</v>
      </c>
      <c r="C1132" s="1143" t="s">
        <v>108</v>
      </c>
      <c r="D1132" s="1144">
        <v>5.65</v>
      </c>
      <c r="E1132" s="653"/>
      <c r="F1132" s="654"/>
      <c r="G1132" s="23"/>
      <c r="H1132" s="23"/>
      <c r="I1132" s="23"/>
      <c r="J1132" s="23"/>
      <c r="K1132" s="23"/>
    </row>
    <row r="1133" spans="1:11" ht="12.75" hidden="1" customHeight="1" outlineLevel="1" x14ac:dyDescent="0.25">
      <c r="A1133" s="1145" t="s">
        <v>3428</v>
      </c>
      <c r="B1133" s="1146" t="s">
        <v>1918</v>
      </c>
      <c r="C1133" s="1147" t="s">
        <v>108</v>
      </c>
      <c r="D1133" s="1148">
        <v>5.38</v>
      </c>
      <c r="E1133" s="653"/>
      <c r="F1133" s="654"/>
      <c r="G1133" s="23"/>
      <c r="H1133" s="23"/>
      <c r="I1133" s="23"/>
      <c r="J1133" s="23"/>
      <c r="K1133" s="23"/>
    </row>
    <row r="1134" spans="1:11" ht="12.75" hidden="1" customHeight="1" outlineLevel="1" x14ac:dyDescent="0.25">
      <c r="A1134" s="1141" t="s">
        <v>3429</v>
      </c>
      <c r="B1134" s="1142" t="s">
        <v>1919</v>
      </c>
      <c r="C1134" s="1143" t="s">
        <v>108</v>
      </c>
      <c r="D1134" s="1144">
        <v>5.09</v>
      </c>
      <c r="E1134" s="653"/>
      <c r="F1134" s="654"/>
      <c r="G1134" s="23"/>
      <c r="H1134" s="23"/>
      <c r="I1134" s="23"/>
      <c r="J1134" s="23"/>
      <c r="K1134" s="23"/>
    </row>
    <row r="1135" spans="1:11" ht="12.75" hidden="1" customHeight="1" outlineLevel="1" x14ac:dyDescent="0.25">
      <c r="A1135" s="1145" t="s">
        <v>3430</v>
      </c>
      <c r="B1135" s="1146" t="s">
        <v>1921</v>
      </c>
      <c r="C1135" s="1147" t="s">
        <v>108</v>
      </c>
      <c r="D1135" s="1148">
        <v>25.14</v>
      </c>
      <c r="E1135" s="653"/>
      <c r="F1135" s="654"/>
      <c r="G1135" s="23"/>
      <c r="H1135" s="23"/>
      <c r="I1135" s="23"/>
      <c r="J1135" s="23"/>
      <c r="K1135" s="23"/>
    </row>
    <row r="1136" spans="1:11" ht="12.75" hidden="1" customHeight="1" outlineLevel="1" x14ac:dyDescent="0.25">
      <c r="A1136" s="1141" t="s">
        <v>4029</v>
      </c>
      <c r="B1136" s="1142" t="s">
        <v>1922</v>
      </c>
      <c r="C1136" s="1143" t="s">
        <v>108</v>
      </c>
      <c r="D1136" s="1144">
        <v>80.739999999999995</v>
      </c>
      <c r="E1136" s="653"/>
      <c r="F1136" s="654"/>
      <c r="G1136" s="23"/>
      <c r="H1136" s="23"/>
      <c r="I1136" s="23"/>
      <c r="J1136" s="23"/>
      <c r="K1136" s="23"/>
    </row>
    <row r="1137" spans="1:11" ht="12.75" hidden="1" customHeight="1" outlineLevel="1" x14ac:dyDescent="0.25">
      <c r="A1137" s="1145" t="s">
        <v>4030</v>
      </c>
      <c r="B1137" s="1146" t="s">
        <v>1923</v>
      </c>
      <c r="C1137" s="1147" t="s">
        <v>108</v>
      </c>
      <c r="D1137" s="1148">
        <v>5.99</v>
      </c>
      <c r="E1137" s="653"/>
      <c r="F1137" s="654"/>
      <c r="G1137" s="23"/>
      <c r="H1137" s="23"/>
      <c r="I1137" s="23"/>
      <c r="J1137" s="23"/>
      <c r="K1137" s="23"/>
    </row>
    <row r="1138" spans="1:11" ht="12.75" hidden="1" customHeight="1" outlineLevel="1" x14ac:dyDescent="0.25">
      <c r="A1138" s="1141" t="s">
        <v>4031</v>
      </c>
      <c r="B1138" s="1142" t="s">
        <v>1924</v>
      </c>
      <c r="C1138" s="1143" t="s">
        <v>108</v>
      </c>
      <c r="D1138" s="1144">
        <v>65.290000000000006</v>
      </c>
      <c r="E1138" s="653"/>
      <c r="F1138" s="654"/>
      <c r="G1138" s="23"/>
      <c r="H1138" s="23"/>
      <c r="I1138" s="23"/>
      <c r="J1138" s="23"/>
      <c r="K1138" s="23"/>
    </row>
    <row r="1139" spans="1:11" ht="12.75" hidden="1" customHeight="1" outlineLevel="1" x14ac:dyDescent="0.25">
      <c r="A1139" s="1137" t="s">
        <v>2091</v>
      </c>
      <c r="B1139" s="1138" t="s">
        <v>1812</v>
      </c>
      <c r="C1139" s="1139"/>
      <c r="D1139" s="1140"/>
      <c r="E1139" s="653"/>
      <c r="F1139" s="654"/>
      <c r="G1139" s="23"/>
      <c r="H1139" s="23"/>
      <c r="I1139" s="23"/>
      <c r="J1139" s="23"/>
      <c r="K1139" s="23"/>
    </row>
    <row r="1140" spans="1:11" ht="12.75" hidden="1" customHeight="1" outlineLevel="1" x14ac:dyDescent="0.25">
      <c r="A1140" s="1145" t="s">
        <v>3431</v>
      </c>
      <c r="B1140" s="1146" t="s">
        <v>1913</v>
      </c>
      <c r="C1140" s="1147" t="s">
        <v>108</v>
      </c>
      <c r="D1140" s="1148">
        <v>20.75</v>
      </c>
      <c r="E1140" s="653"/>
      <c r="F1140" s="654"/>
      <c r="G1140" s="23"/>
      <c r="H1140" s="23"/>
      <c r="I1140" s="23"/>
      <c r="J1140" s="23"/>
      <c r="K1140" s="23"/>
    </row>
    <row r="1141" spans="1:11" ht="12.75" hidden="1" customHeight="1" outlineLevel="1" x14ac:dyDescent="0.25">
      <c r="A1141" s="1141" t="s">
        <v>3432</v>
      </c>
      <c r="B1141" s="1142" t="s">
        <v>1914</v>
      </c>
      <c r="C1141" s="1143" t="s">
        <v>108</v>
      </c>
      <c r="D1141" s="1144">
        <v>5.65</v>
      </c>
      <c r="E1141" s="653"/>
      <c r="F1141" s="654"/>
      <c r="G1141" s="23"/>
      <c r="H1141" s="23"/>
      <c r="I1141" s="23"/>
      <c r="J1141" s="23"/>
      <c r="K1141" s="23"/>
    </row>
    <row r="1142" spans="1:11" ht="12.75" hidden="1" customHeight="1" outlineLevel="1" x14ac:dyDescent="0.25">
      <c r="A1142" s="1145" t="s">
        <v>3433</v>
      </c>
      <c r="B1142" s="1146" t="s">
        <v>1918</v>
      </c>
      <c r="C1142" s="1147" t="s">
        <v>108</v>
      </c>
      <c r="D1142" s="1148">
        <v>5.34</v>
      </c>
      <c r="E1142" s="653"/>
      <c r="F1142" s="654"/>
      <c r="G1142" s="23"/>
      <c r="H1142" s="23"/>
      <c r="I1142" s="23"/>
      <c r="J1142" s="23"/>
      <c r="K1142" s="23"/>
    </row>
    <row r="1143" spans="1:11" ht="12.75" hidden="1" customHeight="1" outlineLevel="1" x14ac:dyDescent="0.25">
      <c r="A1143" s="1141" t="s">
        <v>3434</v>
      </c>
      <c r="B1143" s="1142" t="s">
        <v>1919</v>
      </c>
      <c r="C1143" s="1143" t="s">
        <v>108</v>
      </c>
      <c r="D1143" s="1144">
        <v>5.09</v>
      </c>
      <c r="E1143" s="653"/>
      <c r="F1143" s="654"/>
      <c r="G1143" s="23"/>
      <c r="H1143" s="23"/>
      <c r="I1143" s="23"/>
      <c r="J1143" s="23"/>
      <c r="K1143" s="23"/>
    </row>
    <row r="1144" spans="1:11" ht="12.75" hidden="1" customHeight="1" outlineLevel="1" x14ac:dyDescent="0.25">
      <c r="A1144" s="1145" t="s">
        <v>3435</v>
      </c>
      <c r="B1144" s="1146" t="s">
        <v>1921</v>
      </c>
      <c r="C1144" s="1147" t="s">
        <v>108</v>
      </c>
      <c r="D1144" s="1148">
        <v>25.42</v>
      </c>
      <c r="E1144" s="653"/>
      <c r="F1144" s="654"/>
      <c r="G1144" s="23"/>
      <c r="H1144" s="23"/>
      <c r="I1144" s="23"/>
      <c r="J1144" s="23"/>
      <c r="K1144" s="23"/>
    </row>
    <row r="1145" spans="1:11" ht="12.75" hidden="1" customHeight="1" outlineLevel="1" x14ac:dyDescent="0.25">
      <c r="A1145" s="1141" t="s">
        <v>4032</v>
      </c>
      <c r="B1145" s="1142" t="s">
        <v>1922</v>
      </c>
      <c r="C1145" s="1143" t="s">
        <v>108</v>
      </c>
      <c r="D1145" s="1144">
        <v>81.09</v>
      </c>
      <c r="E1145" s="653"/>
      <c r="F1145" s="654"/>
      <c r="G1145" s="23"/>
      <c r="H1145" s="23"/>
      <c r="I1145" s="23"/>
      <c r="J1145" s="23"/>
      <c r="K1145" s="23"/>
    </row>
    <row r="1146" spans="1:11" ht="12.75" hidden="1" customHeight="1" outlineLevel="1" x14ac:dyDescent="0.25">
      <c r="A1146" s="1145" t="s">
        <v>4033</v>
      </c>
      <c r="B1146" s="1146" t="s">
        <v>1923</v>
      </c>
      <c r="C1146" s="1147" t="s">
        <v>108</v>
      </c>
      <c r="D1146" s="1148">
        <v>5.84</v>
      </c>
      <c r="E1146" s="653"/>
      <c r="F1146" s="654"/>
      <c r="G1146" s="23"/>
      <c r="H1146" s="23"/>
      <c r="I1146" s="23"/>
      <c r="J1146" s="23"/>
      <c r="K1146" s="23"/>
    </row>
    <row r="1147" spans="1:11" ht="12.75" hidden="1" customHeight="1" outlineLevel="1" x14ac:dyDescent="0.25">
      <c r="A1147" s="1141" t="s">
        <v>4034</v>
      </c>
      <c r="B1147" s="1142" t="s">
        <v>1924</v>
      </c>
      <c r="C1147" s="1143" t="s">
        <v>108</v>
      </c>
      <c r="D1147" s="1144">
        <v>65.47</v>
      </c>
      <c r="E1147" s="653"/>
      <c r="F1147" s="654"/>
      <c r="G1147" s="23"/>
      <c r="H1147" s="23"/>
      <c r="I1147" s="23"/>
      <c r="J1147" s="23"/>
      <c r="K1147" s="23"/>
    </row>
    <row r="1148" spans="1:11" ht="12.75" hidden="1" customHeight="1" outlineLevel="1" x14ac:dyDescent="0.25">
      <c r="A1148" s="1137" t="s">
        <v>2092</v>
      </c>
      <c r="B1148" s="1138" t="s">
        <v>1816</v>
      </c>
      <c r="C1148" s="1139"/>
      <c r="D1148" s="1140"/>
      <c r="E1148" s="653"/>
      <c r="F1148" s="654"/>
      <c r="G1148" s="23"/>
      <c r="H1148" s="23"/>
      <c r="I1148" s="23"/>
      <c r="J1148" s="23"/>
      <c r="K1148" s="23"/>
    </row>
    <row r="1149" spans="1:11" ht="12.75" hidden="1" customHeight="1" outlineLevel="1" x14ac:dyDescent="0.25">
      <c r="A1149" s="1145" t="s">
        <v>3436</v>
      </c>
      <c r="B1149" s="1146" t="s">
        <v>1927</v>
      </c>
      <c r="C1149" s="1147" t="s">
        <v>108</v>
      </c>
      <c r="D1149" s="1148">
        <v>32.28</v>
      </c>
      <c r="E1149" s="653"/>
      <c r="F1149" s="654"/>
      <c r="G1149" s="23"/>
      <c r="H1149" s="23"/>
      <c r="I1149" s="23"/>
      <c r="J1149" s="23"/>
      <c r="K1149" s="23"/>
    </row>
    <row r="1150" spans="1:11" ht="12.75" hidden="1" customHeight="1" outlineLevel="1" x14ac:dyDescent="0.25">
      <c r="A1150" s="1141" t="s">
        <v>3437</v>
      </c>
      <c r="B1150" s="1142" t="s">
        <v>1911</v>
      </c>
      <c r="C1150" s="1143" t="s">
        <v>108</v>
      </c>
      <c r="D1150" s="1144">
        <v>7.12</v>
      </c>
      <c r="E1150" s="653"/>
      <c r="F1150" s="654"/>
      <c r="G1150" s="23"/>
      <c r="H1150" s="23"/>
      <c r="I1150" s="23"/>
      <c r="J1150" s="23"/>
      <c r="K1150" s="23"/>
    </row>
    <row r="1151" spans="1:11" ht="12.75" hidden="1" customHeight="1" outlineLevel="1" x14ac:dyDescent="0.25">
      <c r="A1151" s="1145" t="s">
        <v>4035</v>
      </c>
      <c r="B1151" s="1146" t="s">
        <v>1919</v>
      </c>
      <c r="C1151" s="1147" t="s">
        <v>108</v>
      </c>
      <c r="D1151" s="1148">
        <v>3.21</v>
      </c>
      <c r="E1151" s="653"/>
      <c r="F1151" s="654"/>
      <c r="G1151" s="23"/>
      <c r="H1151" s="23"/>
      <c r="I1151" s="23"/>
      <c r="J1151" s="23"/>
      <c r="K1151" s="23"/>
    </row>
    <row r="1152" spans="1:11" ht="12.75" customHeight="1" collapsed="1" x14ac:dyDescent="0.25">
      <c r="A1152" s="1133" t="s">
        <v>2096</v>
      </c>
      <c r="B1152" s="1134" t="s">
        <v>1932</v>
      </c>
      <c r="C1152" s="1135"/>
      <c r="D1152" s="1136">
        <f>SUM(D1153:D1186)</f>
        <v>189.92000000000002</v>
      </c>
      <c r="E1152" s="653">
        <f>Ger_Executivo!L224</f>
        <v>189.92000000000002</v>
      </c>
      <c r="F1152" s="654" t="str">
        <f>IF(D1152=E1152,"OK","FALSO")</f>
        <v>OK</v>
      </c>
      <c r="G1152" s="23"/>
      <c r="H1152" s="23"/>
      <c r="I1152" s="23"/>
      <c r="J1152" s="23"/>
      <c r="K1152" s="23"/>
    </row>
    <row r="1153" spans="1:11" ht="12.75" hidden="1" customHeight="1" outlineLevel="1" x14ac:dyDescent="0.25">
      <c r="A1153" s="1137" t="s">
        <v>2098</v>
      </c>
      <c r="B1153" s="1138" t="s">
        <v>1782</v>
      </c>
      <c r="C1153" s="1139"/>
      <c r="D1153" s="1140"/>
      <c r="E1153" s="653"/>
      <c r="F1153" s="654"/>
      <c r="G1153" s="23"/>
      <c r="H1153" s="23"/>
      <c r="I1153" s="23"/>
      <c r="J1153" s="23"/>
      <c r="K1153" s="23"/>
    </row>
    <row r="1154" spans="1:11" ht="12.75" hidden="1" customHeight="1" outlineLevel="1" x14ac:dyDescent="0.25">
      <c r="A1154" s="1141" t="s">
        <v>3438</v>
      </c>
      <c r="B1154" s="1142" t="s">
        <v>1934</v>
      </c>
      <c r="C1154" s="1143" t="s">
        <v>108</v>
      </c>
      <c r="D1154" s="1144">
        <v>4.41</v>
      </c>
      <c r="E1154" s="653"/>
      <c r="F1154" s="654"/>
      <c r="G1154" s="23"/>
      <c r="H1154" s="23"/>
      <c r="I1154" s="23"/>
      <c r="J1154" s="23"/>
      <c r="K1154" s="23"/>
    </row>
    <row r="1155" spans="1:11" ht="12.75" hidden="1" customHeight="1" outlineLevel="1" x14ac:dyDescent="0.25">
      <c r="A1155" s="1137" t="s">
        <v>2101</v>
      </c>
      <c r="B1155" s="1138" t="s">
        <v>1784</v>
      </c>
      <c r="C1155" s="1139"/>
      <c r="D1155" s="1140"/>
      <c r="E1155" s="653"/>
      <c r="F1155" s="654"/>
      <c r="G1155" s="23"/>
      <c r="H1155" s="23"/>
      <c r="I1155" s="23"/>
      <c r="J1155" s="23"/>
      <c r="K1155" s="23"/>
    </row>
    <row r="1156" spans="1:11" ht="12.75" hidden="1" customHeight="1" outlineLevel="1" x14ac:dyDescent="0.25">
      <c r="A1156" s="1145" t="s">
        <v>3439</v>
      </c>
      <c r="B1156" s="1146" t="s">
        <v>1934</v>
      </c>
      <c r="C1156" s="1147" t="s">
        <v>108</v>
      </c>
      <c r="D1156" s="1148">
        <v>8.89</v>
      </c>
      <c r="E1156" s="653"/>
      <c r="F1156" s="654"/>
      <c r="G1156" s="23"/>
      <c r="H1156" s="23"/>
      <c r="I1156" s="23"/>
      <c r="J1156" s="23"/>
      <c r="K1156" s="23"/>
    </row>
    <row r="1157" spans="1:11" ht="12.75" hidden="1" customHeight="1" outlineLevel="1" x14ac:dyDescent="0.25">
      <c r="A1157" s="1137" t="s">
        <v>2102</v>
      </c>
      <c r="B1157" s="1138" t="s">
        <v>1786</v>
      </c>
      <c r="C1157" s="1139"/>
      <c r="D1157" s="1140"/>
      <c r="E1157" s="653"/>
      <c r="F1157" s="654"/>
      <c r="G1157" s="23"/>
      <c r="H1157" s="23"/>
      <c r="I1157" s="23"/>
      <c r="J1157" s="23"/>
      <c r="K1157" s="23"/>
    </row>
    <row r="1158" spans="1:11" ht="12.75" hidden="1" customHeight="1" outlineLevel="1" x14ac:dyDescent="0.25">
      <c r="A1158" s="1141" t="s">
        <v>3440</v>
      </c>
      <c r="B1158" s="1142" t="s">
        <v>1934</v>
      </c>
      <c r="C1158" s="1143" t="s">
        <v>108</v>
      </c>
      <c r="D1158" s="1144">
        <v>8.89</v>
      </c>
      <c r="E1158" s="653"/>
      <c r="F1158" s="654"/>
      <c r="G1158" s="23"/>
      <c r="H1158" s="23"/>
      <c r="I1158" s="23"/>
      <c r="J1158" s="23"/>
      <c r="K1158" s="23"/>
    </row>
    <row r="1159" spans="1:11" ht="12.75" hidden="1" customHeight="1" outlineLevel="1" x14ac:dyDescent="0.25">
      <c r="A1159" s="1137" t="s">
        <v>2103</v>
      </c>
      <c r="B1159" s="1138" t="s">
        <v>1788</v>
      </c>
      <c r="C1159" s="1139"/>
      <c r="D1159" s="1140"/>
      <c r="E1159" s="653"/>
      <c r="F1159" s="654"/>
      <c r="G1159" s="23"/>
      <c r="H1159" s="23"/>
      <c r="I1159" s="23"/>
      <c r="J1159" s="23"/>
      <c r="K1159" s="23"/>
    </row>
    <row r="1160" spans="1:11" ht="12.75" hidden="1" customHeight="1" outlineLevel="1" x14ac:dyDescent="0.25">
      <c r="A1160" s="1145" t="s">
        <v>3441</v>
      </c>
      <c r="B1160" s="1146" t="s">
        <v>1934</v>
      </c>
      <c r="C1160" s="1147" t="s">
        <v>108</v>
      </c>
      <c r="D1160" s="1148">
        <v>8.89</v>
      </c>
      <c r="E1160" s="653"/>
      <c r="F1160" s="654"/>
      <c r="G1160" s="23"/>
      <c r="H1160" s="23"/>
      <c r="I1160" s="23"/>
      <c r="J1160" s="23"/>
      <c r="K1160" s="23"/>
    </row>
    <row r="1161" spans="1:11" ht="12.75" hidden="1" customHeight="1" outlineLevel="1" x14ac:dyDescent="0.25">
      <c r="A1161" s="1137" t="s">
        <v>2105</v>
      </c>
      <c r="B1161" s="1138" t="s">
        <v>1790</v>
      </c>
      <c r="C1161" s="1139"/>
      <c r="D1161" s="1140"/>
      <c r="E1161" s="653"/>
      <c r="F1161" s="654"/>
      <c r="G1161" s="23"/>
      <c r="H1161" s="23"/>
      <c r="I1161" s="23"/>
      <c r="J1161" s="23"/>
      <c r="K1161" s="23"/>
    </row>
    <row r="1162" spans="1:11" ht="12.75" hidden="1" customHeight="1" outlineLevel="1" x14ac:dyDescent="0.25">
      <c r="A1162" s="1141" t="s">
        <v>3442</v>
      </c>
      <c r="B1162" s="1142" t="s">
        <v>1934</v>
      </c>
      <c r="C1162" s="1143" t="s">
        <v>108</v>
      </c>
      <c r="D1162" s="1144">
        <v>8.89</v>
      </c>
      <c r="E1162" s="653"/>
      <c r="F1162" s="654"/>
      <c r="G1162" s="23"/>
      <c r="H1162" s="23"/>
      <c r="I1162" s="23"/>
      <c r="J1162" s="23"/>
      <c r="K1162" s="23"/>
    </row>
    <row r="1163" spans="1:11" ht="12.75" hidden="1" customHeight="1" outlineLevel="1" x14ac:dyDescent="0.25">
      <c r="A1163" s="1137" t="s">
        <v>2107</v>
      </c>
      <c r="B1163" s="1138" t="s">
        <v>1792</v>
      </c>
      <c r="C1163" s="1139"/>
      <c r="D1163" s="1140"/>
      <c r="E1163" s="653"/>
      <c r="F1163" s="654"/>
      <c r="G1163" s="23"/>
      <c r="H1163" s="23"/>
      <c r="I1163" s="23"/>
      <c r="J1163" s="23"/>
      <c r="K1163" s="23"/>
    </row>
    <row r="1164" spans="1:11" ht="12.75" hidden="1" customHeight="1" outlineLevel="1" x14ac:dyDescent="0.25">
      <c r="A1164" s="1145" t="s">
        <v>3443</v>
      </c>
      <c r="B1164" s="1146" t="s">
        <v>1934</v>
      </c>
      <c r="C1164" s="1147" t="s">
        <v>108</v>
      </c>
      <c r="D1164" s="1148">
        <v>8.89</v>
      </c>
      <c r="E1164" s="653"/>
      <c r="F1164" s="654"/>
      <c r="G1164" s="23"/>
      <c r="H1164" s="23"/>
      <c r="I1164" s="23"/>
      <c r="J1164" s="23"/>
      <c r="K1164" s="23"/>
    </row>
    <row r="1165" spans="1:11" ht="12.75" hidden="1" customHeight="1" outlineLevel="1" x14ac:dyDescent="0.25">
      <c r="A1165" s="1137" t="s">
        <v>2108</v>
      </c>
      <c r="B1165" s="1138" t="s">
        <v>1794</v>
      </c>
      <c r="C1165" s="1139"/>
      <c r="D1165" s="1140"/>
      <c r="E1165" s="653"/>
      <c r="F1165" s="654"/>
      <c r="G1165" s="23"/>
      <c r="H1165" s="23"/>
      <c r="I1165" s="23"/>
      <c r="J1165" s="23"/>
      <c r="K1165" s="23"/>
    </row>
    <row r="1166" spans="1:11" ht="12.75" hidden="1" customHeight="1" outlineLevel="1" x14ac:dyDescent="0.25">
      <c r="A1166" s="1141" t="s">
        <v>3444</v>
      </c>
      <c r="B1166" s="1142" t="s">
        <v>1934</v>
      </c>
      <c r="C1166" s="1143" t="s">
        <v>108</v>
      </c>
      <c r="D1166" s="1144">
        <v>8.89</v>
      </c>
      <c r="E1166" s="653"/>
      <c r="F1166" s="654"/>
      <c r="G1166" s="23"/>
      <c r="H1166" s="23"/>
      <c r="I1166" s="23"/>
      <c r="J1166" s="23"/>
      <c r="K1166" s="23"/>
    </row>
    <row r="1167" spans="1:11" ht="12.75" hidden="1" customHeight="1" outlineLevel="1" x14ac:dyDescent="0.25">
      <c r="A1167" s="1137" t="s">
        <v>2109</v>
      </c>
      <c r="B1167" s="1138" t="s">
        <v>1796</v>
      </c>
      <c r="C1167" s="1139"/>
      <c r="D1167" s="1140"/>
      <c r="E1167" s="653"/>
      <c r="F1167" s="654"/>
      <c r="G1167" s="23"/>
      <c r="H1167" s="23"/>
      <c r="I1167" s="23"/>
      <c r="J1167" s="23"/>
      <c r="K1167" s="23"/>
    </row>
    <row r="1168" spans="1:11" ht="12.75" hidden="1" customHeight="1" outlineLevel="1" x14ac:dyDescent="0.25">
      <c r="A1168" s="1145" t="s">
        <v>3445</v>
      </c>
      <c r="B1168" s="1146" t="s">
        <v>1934</v>
      </c>
      <c r="C1168" s="1147" t="s">
        <v>108</v>
      </c>
      <c r="D1168" s="1148">
        <v>8.89</v>
      </c>
      <c r="E1168" s="653"/>
      <c r="F1168" s="654"/>
      <c r="G1168" s="23"/>
      <c r="H1168" s="23"/>
      <c r="I1168" s="23"/>
      <c r="J1168" s="23"/>
      <c r="K1168" s="23"/>
    </row>
    <row r="1169" spans="1:11" ht="12.75" hidden="1" customHeight="1" outlineLevel="1" x14ac:dyDescent="0.25">
      <c r="A1169" s="1137" t="s">
        <v>2110</v>
      </c>
      <c r="B1169" s="1138" t="s">
        <v>1798</v>
      </c>
      <c r="C1169" s="1139"/>
      <c r="D1169" s="1140"/>
      <c r="E1169" s="653"/>
      <c r="F1169" s="654"/>
      <c r="G1169" s="23"/>
      <c r="H1169" s="23"/>
      <c r="I1169" s="23"/>
      <c r="J1169" s="23"/>
      <c r="K1169" s="23"/>
    </row>
    <row r="1170" spans="1:11" ht="12.75" hidden="1" customHeight="1" outlineLevel="1" x14ac:dyDescent="0.25">
      <c r="A1170" s="1141" t="s">
        <v>3446</v>
      </c>
      <c r="B1170" s="1142" t="s">
        <v>1934</v>
      </c>
      <c r="C1170" s="1143" t="s">
        <v>108</v>
      </c>
      <c r="D1170" s="1144">
        <v>8.89</v>
      </c>
      <c r="E1170" s="653"/>
      <c r="F1170" s="654"/>
      <c r="G1170" s="23"/>
      <c r="H1170" s="23"/>
      <c r="I1170" s="23"/>
      <c r="J1170" s="23"/>
      <c r="K1170" s="23"/>
    </row>
    <row r="1171" spans="1:11" ht="12.75" hidden="1" customHeight="1" outlineLevel="1" x14ac:dyDescent="0.25">
      <c r="A1171" s="1137" t="s">
        <v>2111</v>
      </c>
      <c r="B1171" s="1138" t="s">
        <v>1800</v>
      </c>
      <c r="C1171" s="1139"/>
      <c r="D1171" s="1140"/>
      <c r="E1171" s="653"/>
      <c r="F1171" s="654"/>
      <c r="G1171" s="23"/>
      <c r="H1171" s="23"/>
      <c r="I1171" s="23"/>
      <c r="J1171" s="23"/>
      <c r="K1171" s="23"/>
    </row>
    <row r="1172" spans="1:11" ht="12.75" hidden="1" customHeight="1" outlineLevel="1" collapsed="1" x14ac:dyDescent="0.25">
      <c r="A1172" s="1145" t="s">
        <v>3447</v>
      </c>
      <c r="B1172" s="1146" t="s">
        <v>1934</v>
      </c>
      <c r="C1172" s="1147" t="s">
        <v>108</v>
      </c>
      <c r="D1172" s="1148">
        <v>8.89</v>
      </c>
      <c r="G1172" s="23"/>
      <c r="H1172" s="23"/>
      <c r="I1172" s="23"/>
      <c r="J1172" s="23"/>
      <c r="K1172" s="23"/>
    </row>
    <row r="1173" spans="1:11" ht="12.75" hidden="1" customHeight="1" outlineLevel="1" x14ac:dyDescent="0.25">
      <c r="A1173" s="1137" t="s">
        <v>2112</v>
      </c>
      <c r="B1173" s="1138" t="s">
        <v>1802</v>
      </c>
      <c r="C1173" s="1139"/>
      <c r="D1173" s="1140"/>
      <c r="E1173" s="653"/>
      <c r="F1173" s="654"/>
      <c r="G1173" s="23"/>
      <c r="H1173" s="23"/>
      <c r="I1173" s="23"/>
      <c r="J1173" s="23"/>
      <c r="K1173" s="23"/>
    </row>
    <row r="1174" spans="1:11" ht="12.75" hidden="1" customHeight="1" outlineLevel="1" x14ac:dyDescent="0.25">
      <c r="A1174" s="1141" t="s">
        <v>3448</v>
      </c>
      <c r="B1174" s="1142" t="s">
        <v>1934</v>
      </c>
      <c r="C1174" s="1143" t="s">
        <v>108</v>
      </c>
      <c r="D1174" s="1144">
        <v>8.89</v>
      </c>
      <c r="E1174" s="653"/>
      <c r="F1174" s="654"/>
      <c r="G1174" s="23"/>
      <c r="H1174" s="23"/>
      <c r="I1174" s="23"/>
      <c r="J1174" s="23"/>
      <c r="K1174" s="23"/>
    </row>
    <row r="1175" spans="1:11" ht="12.75" hidden="1" customHeight="1" outlineLevel="1" x14ac:dyDescent="0.25">
      <c r="A1175" s="1137" t="s">
        <v>2113</v>
      </c>
      <c r="B1175" s="1138" t="s">
        <v>1804</v>
      </c>
      <c r="C1175" s="1139"/>
      <c r="D1175" s="1140"/>
      <c r="E1175" s="653"/>
      <c r="F1175" s="654"/>
      <c r="G1175" s="23"/>
      <c r="H1175" s="23"/>
      <c r="I1175" s="23"/>
      <c r="J1175" s="23"/>
      <c r="K1175" s="23"/>
    </row>
    <row r="1176" spans="1:11" ht="12.75" hidden="1" customHeight="1" outlineLevel="1" x14ac:dyDescent="0.25">
      <c r="A1176" s="1145" t="s">
        <v>3449</v>
      </c>
      <c r="B1176" s="1146" t="s">
        <v>1934</v>
      </c>
      <c r="C1176" s="1147" t="s">
        <v>108</v>
      </c>
      <c r="D1176" s="1148">
        <v>8.89</v>
      </c>
      <c r="E1176" s="653"/>
      <c r="F1176" s="654"/>
      <c r="G1176" s="23"/>
      <c r="H1176" s="23"/>
      <c r="I1176" s="23"/>
      <c r="J1176" s="23"/>
      <c r="K1176" s="23"/>
    </row>
    <row r="1177" spans="1:11" ht="12.75" hidden="1" customHeight="1" outlineLevel="1" x14ac:dyDescent="0.25">
      <c r="A1177" s="1137" t="s">
        <v>2114</v>
      </c>
      <c r="B1177" s="1138" t="s">
        <v>1806</v>
      </c>
      <c r="C1177" s="1139"/>
      <c r="D1177" s="1140"/>
      <c r="E1177" s="653"/>
      <c r="F1177" s="654"/>
      <c r="G1177" s="23"/>
      <c r="H1177" s="23"/>
      <c r="I1177" s="23"/>
      <c r="J1177" s="23"/>
      <c r="K1177" s="23"/>
    </row>
    <row r="1178" spans="1:11" ht="12.75" hidden="1" customHeight="1" outlineLevel="1" x14ac:dyDescent="0.25">
      <c r="A1178" s="1141" t="s">
        <v>3450</v>
      </c>
      <c r="B1178" s="1142" t="s">
        <v>1934</v>
      </c>
      <c r="C1178" s="1143" t="s">
        <v>108</v>
      </c>
      <c r="D1178" s="1144">
        <v>8.89</v>
      </c>
      <c r="E1178" s="653"/>
      <c r="F1178" s="654"/>
      <c r="G1178" s="23"/>
      <c r="H1178" s="23"/>
      <c r="I1178" s="23"/>
      <c r="J1178" s="23"/>
      <c r="K1178" s="23"/>
    </row>
    <row r="1179" spans="1:11" ht="12.75" hidden="1" customHeight="1" outlineLevel="1" x14ac:dyDescent="0.25">
      <c r="A1179" s="1137" t="s">
        <v>2115</v>
      </c>
      <c r="B1179" s="1138" t="s">
        <v>1808</v>
      </c>
      <c r="C1179" s="1139"/>
      <c r="D1179" s="1140"/>
      <c r="E1179" s="653"/>
      <c r="F1179" s="654"/>
      <c r="G1179" s="23"/>
      <c r="H1179" s="23"/>
      <c r="I1179" s="23"/>
      <c r="J1179" s="23"/>
      <c r="K1179" s="23"/>
    </row>
    <row r="1180" spans="1:11" ht="12.75" hidden="1" customHeight="1" outlineLevel="1" x14ac:dyDescent="0.25">
      <c r="A1180" s="1145" t="s">
        <v>3451</v>
      </c>
      <c r="B1180" s="1146" t="s">
        <v>1934</v>
      </c>
      <c r="C1180" s="1147" t="s">
        <v>108</v>
      </c>
      <c r="D1180" s="1148">
        <v>8.89</v>
      </c>
      <c r="E1180" s="653"/>
      <c r="F1180" s="654"/>
      <c r="G1180" s="23"/>
      <c r="H1180" s="23"/>
      <c r="I1180" s="23"/>
      <c r="J1180" s="23"/>
      <c r="K1180" s="23"/>
    </row>
    <row r="1181" spans="1:11" ht="12.75" hidden="1" customHeight="1" outlineLevel="1" x14ac:dyDescent="0.25">
      <c r="A1181" s="1137" t="s">
        <v>2116</v>
      </c>
      <c r="B1181" s="1138" t="s">
        <v>1810</v>
      </c>
      <c r="C1181" s="1139"/>
      <c r="D1181" s="1140"/>
      <c r="E1181" s="653"/>
      <c r="F1181" s="654"/>
      <c r="G1181" s="23"/>
      <c r="H1181" s="23"/>
      <c r="I1181" s="23"/>
      <c r="J1181" s="23"/>
      <c r="K1181" s="23"/>
    </row>
    <row r="1182" spans="1:11" ht="12.75" hidden="1" customHeight="1" outlineLevel="1" x14ac:dyDescent="0.25">
      <c r="A1182" s="1141" t="s">
        <v>3452</v>
      </c>
      <c r="B1182" s="1142" t="s">
        <v>1934</v>
      </c>
      <c r="C1182" s="1143" t="s">
        <v>108</v>
      </c>
      <c r="D1182" s="1144">
        <v>8.89</v>
      </c>
      <c r="E1182" s="653"/>
      <c r="F1182" s="654"/>
      <c r="G1182" s="23"/>
      <c r="H1182" s="23"/>
      <c r="I1182" s="23"/>
      <c r="J1182" s="23"/>
      <c r="K1182" s="23"/>
    </row>
    <row r="1183" spans="1:11" ht="12.75" hidden="1" customHeight="1" outlineLevel="1" x14ac:dyDescent="0.25">
      <c r="A1183" s="1137" t="s">
        <v>2117</v>
      </c>
      <c r="B1183" s="1138" t="s">
        <v>1812</v>
      </c>
      <c r="C1183" s="1139"/>
      <c r="D1183" s="1140"/>
      <c r="E1183" s="653"/>
      <c r="F1183" s="654"/>
      <c r="G1183" s="23"/>
      <c r="H1183" s="23"/>
      <c r="I1183" s="23"/>
      <c r="J1183" s="23"/>
      <c r="K1183" s="23"/>
    </row>
    <row r="1184" spans="1:11" ht="12.75" hidden="1" customHeight="1" outlineLevel="1" x14ac:dyDescent="0.25">
      <c r="A1184" s="1145" t="s">
        <v>3453</v>
      </c>
      <c r="B1184" s="1146" t="s">
        <v>1934</v>
      </c>
      <c r="C1184" s="1147" t="s">
        <v>108</v>
      </c>
      <c r="D1184" s="1148">
        <v>9.2100000000000009</v>
      </c>
      <c r="E1184" s="653"/>
      <c r="F1184" s="654"/>
      <c r="G1184" s="23"/>
      <c r="H1184" s="23"/>
      <c r="I1184" s="23"/>
      <c r="J1184" s="23"/>
      <c r="K1184" s="23"/>
    </row>
    <row r="1185" spans="1:11" ht="12.75" hidden="1" customHeight="1" outlineLevel="1" x14ac:dyDescent="0.25">
      <c r="A1185" s="1137" t="s">
        <v>2118</v>
      </c>
      <c r="B1185" s="1138" t="s">
        <v>1816</v>
      </c>
      <c r="C1185" s="1139"/>
      <c r="D1185" s="1140"/>
      <c r="E1185" s="653"/>
      <c r="F1185" s="654"/>
      <c r="G1185" s="23"/>
      <c r="H1185" s="23"/>
      <c r="I1185" s="23"/>
      <c r="J1185" s="23"/>
      <c r="K1185" s="23"/>
    </row>
    <row r="1186" spans="1:11" ht="12.75" hidden="1" customHeight="1" outlineLevel="1" x14ac:dyDescent="0.25">
      <c r="A1186" s="1141" t="s">
        <v>3454</v>
      </c>
      <c r="B1186" s="1142" t="s">
        <v>1951</v>
      </c>
      <c r="C1186" s="1143" t="s">
        <v>108</v>
      </c>
      <c r="D1186" s="1144">
        <v>51.84</v>
      </c>
      <c r="E1186" s="653"/>
      <c r="F1186" s="654"/>
      <c r="G1186" s="23"/>
      <c r="H1186" s="23"/>
      <c r="I1186" s="23"/>
      <c r="J1186" s="23"/>
      <c r="K1186" s="23"/>
    </row>
    <row r="1187" spans="1:11" ht="12.75" customHeight="1" collapsed="1" x14ac:dyDescent="0.25">
      <c r="A1187" s="1133" t="s">
        <v>2120</v>
      </c>
      <c r="B1187" s="1134" t="s">
        <v>829</v>
      </c>
      <c r="C1187" s="1135"/>
      <c r="D1187" s="1136">
        <f>SUM(D1188:D1500)-H1189-H1199-H1200-H1230</f>
        <v>7388.8000000000047</v>
      </c>
      <c r="E1187" s="653">
        <f>Ger_Executivo!L230+Ger_Executivo!L231+Ger_Executivo!L232</f>
        <v>7388.7999999999975</v>
      </c>
      <c r="F1187" s="654" t="str">
        <f>IF(D1187=E1187,"OK","FALSO")</f>
        <v>OK</v>
      </c>
      <c r="G1187" s="23"/>
      <c r="H1187" s="23"/>
      <c r="I1187" s="23"/>
      <c r="J1187" s="23"/>
      <c r="K1187" s="23"/>
    </row>
    <row r="1188" spans="1:11" ht="12.75" hidden="1" customHeight="1" outlineLevel="1" x14ac:dyDescent="0.25">
      <c r="A1188" s="1137" t="s">
        <v>2121</v>
      </c>
      <c r="B1188" s="1138" t="s">
        <v>1774</v>
      </c>
      <c r="C1188" s="1139"/>
      <c r="D1188" s="1140"/>
      <c r="E1188" s="653"/>
      <c r="F1188" s="654"/>
      <c r="G1188" s="23"/>
      <c r="H1188" s="23"/>
      <c r="I1188" s="23"/>
      <c r="J1188" s="23"/>
      <c r="K1188" s="23"/>
    </row>
    <row r="1189" spans="1:11" ht="12.75" hidden="1" customHeight="1" outlineLevel="1" x14ac:dyDescent="0.25">
      <c r="A1189" s="1141" t="s">
        <v>3455</v>
      </c>
      <c r="B1189" s="1142" t="s">
        <v>1975</v>
      </c>
      <c r="C1189" s="1143" t="s">
        <v>108</v>
      </c>
      <c r="D1189" s="1144">
        <v>29.7</v>
      </c>
      <c r="E1189" s="653"/>
      <c r="F1189" s="654"/>
      <c r="G1189" s="1156" t="s">
        <v>1975</v>
      </c>
      <c r="H1189" s="1156">
        <f t="shared" ref="H1189:H1230" si="2">SUMIF($B$1:$B$2580,G1189,$D$1:$D$2580)</f>
        <v>97.47</v>
      </c>
      <c r="I1189" s="23"/>
      <c r="J1189" s="23"/>
      <c r="K1189" s="23"/>
    </row>
    <row r="1190" spans="1:11" ht="12.75" hidden="1" customHeight="1" outlineLevel="1" x14ac:dyDescent="0.25">
      <c r="A1190" s="1145" t="s">
        <v>3456</v>
      </c>
      <c r="B1190" s="1146" t="s">
        <v>1977</v>
      </c>
      <c r="C1190" s="1147" t="s">
        <v>108</v>
      </c>
      <c r="D1190" s="1148">
        <v>1.45</v>
      </c>
      <c r="E1190" s="653"/>
      <c r="F1190" s="654"/>
      <c r="G1190" s="1157" t="s">
        <v>1977</v>
      </c>
      <c r="H1190" s="1157">
        <f t="shared" si="2"/>
        <v>87.870000000000033</v>
      </c>
      <c r="I1190" s="23" t="s">
        <v>5540</v>
      </c>
      <c r="J1190" s="23">
        <f>H1190+H1198</f>
        <v>1111.5399999999997</v>
      </c>
      <c r="K1190" s="23"/>
    </row>
    <row r="1191" spans="1:11" ht="12.75" hidden="1" customHeight="1" outlineLevel="1" x14ac:dyDescent="0.25">
      <c r="A1191" s="1141" t="s">
        <v>3457</v>
      </c>
      <c r="B1191" s="1142" t="s">
        <v>1978</v>
      </c>
      <c r="C1191" s="1143" t="s">
        <v>108</v>
      </c>
      <c r="D1191" s="1144">
        <v>43.57</v>
      </c>
      <c r="E1191" s="653"/>
      <c r="F1191" s="654"/>
      <c r="G1191" s="23" t="s">
        <v>1978</v>
      </c>
      <c r="H1191" s="23">
        <f t="shared" si="2"/>
        <v>43.57</v>
      </c>
      <c r="I1191" s="23" t="s">
        <v>5541</v>
      </c>
      <c r="J1191" s="23">
        <f>H1196+H1207</f>
        <v>337.01</v>
      </c>
      <c r="K1191" s="23"/>
    </row>
    <row r="1192" spans="1:11" ht="12.75" hidden="1" customHeight="1" outlineLevel="1" x14ac:dyDescent="0.25">
      <c r="A1192" s="1145" t="s">
        <v>4036</v>
      </c>
      <c r="B1192" s="1146" t="s">
        <v>1980</v>
      </c>
      <c r="C1192" s="1147" t="s">
        <v>108</v>
      </c>
      <c r="D1192" s="1148">
        <v>11.3</v>
      </c>
      <c r="E1192" s="653"/>
      <c r="F1192" s="654"/>
      <c r="G1192" s="23" t="s">
        <v>1980</v>
      </c>
      <c r="H1192" s="23">
        <f t="shared" si="2"/>
        <v>41.379999999999995</v>
      </c>
      <c r="I1192" s="23" t="s">
        <v>5542</v>
      </c>
      <c r="J1192" s="23">
        <f>H1191+H1192+H1193+H1194+H1195+H1197+H1201+H1202+H1203+H1205+H1204+H1206+H1208+H1209+H1210+H1211+H1212+H1213+H1214+H1215+H1216+H1217+H1218+H1219+H1220+H1222+H1221+H1223+H1224+H1225+H1226+H1227+H1228+H1229</f>
        <v>5940.2499999999982</v>
      </c>
      <c r="K1192" s="23"/>
    </row>
    <row r="1193" spans="1:11" ht="12.75" hidden="1" customHeight="1" outlineLevel="1" x14ac:dyDescent="0.25">
      <c r="A1193" s="1141" t="s">
        <v>4037</v>
      </c>
      <c r="B1193" s="1142" t="s">
        <v>1981</v>
      </c>
      <c r="C1193" s="1143" t="s">
        <v>108</v>
      </c>
      <c r="D1193" s="1144">
        <v>5.93</v>
      </c>
      <c r="E1193" s="653"/>
      <c r="F1193" s="654"/>
      <c r="G1193" s="23" t="s">
        <v>1981</v>
      </c>
      <c r="H1193" s="23">
        <f t="shared" si="2"/>
        <v>5.93</v>
      </c>
      <c r="I1193" s="23"/>
      <c r="J1193" s="23"/>
      <c r="K1193" s="23"/>
    </row>
    <row r="1194" spans="1:11" ht="12.75" hidden="1" customHeight="1" outlineLevel="1" x14ac:dyDescent="0.25">
      <c r="A1194" s="1145" t="s">
        <v>4038</v>
      </c>
      <c r="B1194" s="1146" t="s">
        <v>1982</v>
      </c>
      <c r="C1194" s="1147" t="s">
        <v>108</v>
      </c>
      <c r="D1194" s="1148">
        <v>12.76</v>
      </c>
      <c r="E1194" s="653"/>
      <c r="F1194" s="654"/>
      <c r="G1194" s="23" t="s">
        <v>1982</v>
      </c>
      <c r="H1194" s="23">
        <f t="shared" si="2"/>
        <v>86.330000000000041</v>
      </c>
      <c r="I1194" s="23"/>
      <c r="J1194" s="23"/>
      <c r="K1194" s="23"/>
    </row>
    <row r="1195" spans="1:11" ht="12.75" hidden="1" customHeight="1" outlineLevel="1" x14ac:dyDescent="0.25">
      <c r="A1195" s="1141" t="s">
        <v>4039</v>
      </c>
      <c r="B1195" s="1142" t="s">
        <v>1983</v>
      </c>
      <c r="C1195" s="1143" t="s">
        <v>108</v>
      </c>
      <c r="D1195" s="1144">
        <v>393.91</v>
      </c>
      <c r="E1195" s="653"/>
      <c r="F1195" s="654"/>
      <c r="G1195" s="23" t="s">
        <v>1983</v>
      </c>
      <c r="H1195" s="23">
        <f t="shared" si="2"/>
        <v>1425.5800000000002</v>
      </c>
      <c r="I1195" s="23"/>
      <c r="J1195" s="23"/>
      <c r="K1195" s="23"/>
    </row>
    <row r="1196" spans="1:11" ht="12.75" hidden="1" customHeight="1" outlineLevel="1" x14ac:dyDescent="0.25">
      <c r="A1196" s="1145" t="s">
        <v>4040</v>
      </c>
      <c r="B1196" s="1146" t="s">
        <v>1984</v>
      </c>
      <c r="C1196" s="1147" t="s">
        <v>108</v>
      </c>
      <c r="D1196" s="1148">
        <v>94.19</v>
      </c>
      <c r="E1196" s="653"/>
      <c r="F1196" s="654"/>
      <c r="G1196" s="1157" t="s">
        <v>1984</v>
      </c>
      <c r="H1196" s="1157">
        <f t="shared" si="2"/>
        <v>251.85</v>
      </c>
      <c r="I1196" s="23"/>
      <c r="J1196" s="23"/>
      <c r="K1196" s="23"/>
    </row>
    <row r="1197" spans="1:11" ht="12.75" hidden="1" customHeight="1" outlineLevel="1" x14ac:dyDescent="0.25">
      <c r="A1197" s="1141" t="s">
        <v>4041</v>
      </c>
      <c r="B1197" s="1142" t="s">
        <v>1985</v>
      </c>
      <c r="C1197" s="1143" t="s">
        <v>108</v>
      </c>
      <c r="D1197" s="1144">
        <v>1.89</v>
      </c>
      <c r="E1197" s="653"/>
      <c r="F1197" s="654"/>
      <c r="G1197" s="23" t="s">
        <v>1985</v>
      </c>
      <c r="H1197" s="23">
        <f t="shared" si="2"/>
        <v>77.609999999999985</v>
      </c>
      <c r="I1197" s="23"/>
      <c r="J1197" s="23"/>
      <c r="K1197" s="23"/>
    </row>
    <row r="1198" spans="1:11" ht="12.75" hidden="1" customHeight="1" outlineLevel="1" x14ac:dyDescent="0.25">
      <c r="A1198" s="1145" t="s">
        <v>4042</v>
      </c>
      <c r="B1198" s="1146" t="s">
        <v>3305</v>
      </c>
      <c r="C1198" s="1147" t="s">
        <v>108</v>
      </c>
      <c r="D1198" s="1148">
        <v>20.309999999999999</v>
      </c>
      <c r="E1198" s="653"/>
      <c r="F1198" s="654"/>
      <c r="G1198" s="1157" t="s">
        <v>3305</v>
      </c>
      <c r="H1198" s="1157">
        <f t="shared" si="2"/>
        <v>1023.6699999999996</v>
      </c>
      <c r="I1198" s="23"/>
      <c r="J1198" s="23"/>
      <c r="K1198" s="23"/>
    </row>
    <row r="1199" spans="1:11" ht="12.75" hidden="1" customHeight="1" outlineLevel="1" x14ac:dyDescent="0.25">
      <c r="A1199" s="1137" t="s">
        <v>2122</v>
      </c>
      <c r="B1199" s="1138" t="s">
        <v>1776</v>
      </c>
      <c r="C1199" s="1139"/>
      <c r="D1199" s="1140"/>
      <c r="G1199" s="1156" t="s">
        <v>1976</v>
      </c>
      <c r="H1199" s="1156">
        <f t="shared" si="2"/>
        <v>52.55</v>
      </c>
      <c r="I1199" s="23"/>
      <c r="J1199" s="23"/>
      <c r="K1199" s="23"/>
    </row>
    <row r="1200" spans="1:11" ht="12.75" hidden="1" customHeight="1" outlineLevel="1" x14ac:dyDescent="0.25">
      <c r="A1200" s="1141" t="s">
        <v>3458</v>
      </c>
      <c r="B1200" s="1142" t="s">
        <v>1975</v>
      </c>
      <c r="C1200" s="1143" t="s">
        <v>108</v>
      </c>
      <c r="D1200" s="1144">
        <v>29.7</v>
      </c>
      <c r="E1200" s="653"/>
      <c r="F1200" s="654"/>
      <c r="G1200" s="1156" t="s">
        <v>1979</v>
      </c>
      <c r="H1200" s="1156">
        <f t="shared" si="2"/>
        <v>2.04</v>
      </c>
      <c r="I1200" s="23"/>
      <c r="J1200" s="23"/>
      <c r="K1200" s="23"/>
    </row>
    <row r="1201" spans="1:11" ht="12.75" hidden="1" customHeight="1" outlineLevel="1" x14ac:dyDescent="0.25">
      <c r="A1201" s="1145" t="s">
        <v>4043</v>
      </c>
      <c r="B1201" s="1146" t="s">
        <v>1977</v>
      </c>
      <c r="C1201" s="1147" t="s">
        <v>108</v>
      </c>
      <c r="D1201" s="1148">
        <v>1.45</v>
      </c>
      <c r="E1201" s="653"/>
      <c r="F1201" s="654"/>
      <c r="G1201" s="23" t="s">
        <v>1989</v>
      </c>
      <c r="H1201" s="23">
        <f t="shared" si="2"/>
        <v>69.36999999999999</v>
      </c>
      <c r="I1201" s="23"/>
      <c r="J1201" s="23"/>
      <c r="K1201" s="23"/>
    </row>
    <row r="1202" spans="1:11" ht="12.75" hidden="1" customHeight="1" outlineLevel="1" x14ac:dyDescent="0.25">
      <c r="A1202" s="1141" t="s">
        <v>4044</v>
      </c>
      <c r="B1202" s="1142" t="s">
        <v>1980</v>
      </c>
      <c r="C1202" s="1143" t="s">
        <v>108</v>
      </c>
      <c r="D1202" s="1144">
        <v>8.93</v>
      </c>
      <c r="E1202" s="653"/>
      <c r="F1202" s="654"/>
      <c r="G1202" s="23" t="s">
        <v>1990</v>
      </c>
      <c r="H1202" s="23">
        <f t="shared" si="2"/>
        <v>11.82</v>
      </c>
      <c r="I1202" s="23"/>
      <c r="J1202" s="23"/>
      <c r="K1202" s="23"/>
    </row>
    <row r="1203" spans="1:11" ht="12.75" hidden="1" customHeight="1" outlineLevel="1" x14ac:dyDescent="0.25">
      <c r="A1203" s="1145" t="s">
        <v>4045</v>
      </c>
      <c r="B1203" s="1146" t="s">
        <v>1982</v>
      </c>
      <c r="C1203" s="1147" t="s">
        <v>108</v>
      </c>
      <c r="D1203" s="1148">
        <v>16.850000000000001</v>
      </c>
      <c r="E1203" s="653"/>
      <c r="F1203" s="654"/>
      <c r="G1203" s="23" t="s">
        <v>1991</v>
      </c>
      <c r="H1203" s="23">
        <f t="shared" si="2"/>
        <v>208.7</v>
      </c>
      <c r="I1203" s="23"/>
      <c r="J1203" s="23"/>
      <c r="K1203" s="23"/>
    </row>
    <row r="1204" spans="1:11" ht="12.75" hidden="1" customHeight="1" outlineLevel="1" x14ac:dyDescent="0.25">
      <c r="A1204" s="1141" t="s">
        <v>4046</v>
      </c>
      <c r="B1204" s="1142" t="s">
        <v>1983</v>
      </c>
      <c r="C1204" s="1143" t="s">
        <v>108</v>
      </c>
      <c r="D1204" s="1144">
        <v>395.01</v>
      </c>
      <c r="E1204" s="653"/>
      <c r="F1204" s="654"/>
      <c r="G1204" s="23" t="s">
        <v>1992</v>
      </c>
      <c r="H1204" s="23">
        <f t="shared" si="2"/>
        <v>117.44</v>
      </c>
      <c r="I1204" s="23"/>
      <c r="J1204" s="23"/>
      <c r="K1204" s="23"/>
    </row>
    <row r="1205" spans="1:11" ht="12.75" hidden="1" customHeight="1" outlineLevel="1" x14ac:dyDescent="0.25">
      <c r="A1205" s="1145" t="s">
        <v>4047</v>
      </c>
      <c r="B1205" s="1146" t="s">
        <v>1984</v>
      </c>
      <c r="C1205" s="1147" t="s">
        <v>108</v>
      </c>
      <c r="D1205" s="1148">
        <v>94.19</v>
      </c>
      <c r="E1205" s="653"/>
      <c r="F1205" s="654"/>
      <c r="G1205" s="23" t="s">
        <v>1993</v>
      </c>
      <c r="H1205" s="23">
        <f t="shared" si="2"/>
        <v>51.6</v>
      </c>
      <c r="I1205" s="23"/>
      <c r="J1205" s="23"/>
      <c r="K1205" s="23"/>
    </row>
    <row r="1206" spans="1:11" ht="12.75" hidden="1" customHeight="1" outlineLevel="1" x14ac:dyDescent="0.25">
      <c r="A1206" s="1141" t="s">
        <v>4048</v>
      </c>
      <c r="B1206" s="1142" t="s">
        <v>1985</v>
      </c>
      <c r="C1206" s="1143" t="s">
        <v>108</v>
      </c>
      <c r="D1206" s="1144">
        <v>1.91</v>
      </c>
      <c r="E1206" s="653"/>
      <c r="F1206" s="654"/>
      <c r="G1206" s="23" t="s">
        <v>1994</v>
      </c>
      <c r="H1206" s="23">
        <f t="shared" si="2"/>
        <v>6.97</v>
      </c>
      <c r="I1206" s="23"/>
      <c r="J1206" s="23"/>
      <c r="K1206" s="23"/>
    </row>
    <row r="1207" spans="1:11" ht="12.75" hidden="1" customHeight="1" outlineLevel="1" x14ac:dyDescent="0.25">
      <c r="A1207" s="1145" t="s">
        <v>4049</v>
      </c>
      <c r="B1207" s="1146" t="s">
        <v>3305</v>
      </c>
      <c r="C1207" s="1147" t="s">
        <v>108</v>
      </c>
      <c r="D1207" s="1148">
        <v>20.309999999999999</v>
      </c>
      <c r="E1207" s="653"/>
      <c r="F1207" s="654"/>
      <c r="G1207" s="1157" t="s">
        <v>1995</v>
      </c>
      <c r="H1207" s="1157">
        <f t="shared" si="2"/>
        <v>85.16</v>
      </c>
      <c r="I1207" s="23"/>
      <c r="J1207" s="23"/>
      <c r="K1207" s="23"/>
    </row>
    <row r="1208" spans="1:11" ht="12.75" hidden="1" customHeight="1" outlineLevel="1" x14ac:dyDescent="0.25">
      <c r="A1208" s="1137" t="s">
        <v>2123</v>
      </c>
      <c r="B1208" s="1138" t="s">
        <v>1778</v>
      </c>
      <c r="C1208" s="1139"/>
      <c r="D1208" s="1140"/>
      <c r="E1208" s="653"/>
      <c r="F1208" s="654"/>
      <c r="G1208" s="23" t="s">
        <v>1997</v>
      </c>
      <c r="H1208" s="23">
        <f t="shared" si="2"/>
        <v>1261.52</v>
      </c>
      <c r="I1208" s="23"/>
      <c r="J1208" s="23"/>
      <c r="K1208" s="23"/>
    </row>
    <row r="1209" spans="1:11" ht="12.75" hidden="1" customHeight="1" outlineLevel="1" x14ac:dyDescent="0.25">
      <c r="A1209" s="1141" t="s">
        <v>3459</v>
      </c>
      <c r="B1209" s="1142" t="s">
        <v>1975</v>
      </c>
      <c r="C1209" s="1143" t="s">
        <v>108</v>
      </c>
      <c r="D1209" s="1144">
        <v>15.12</v>
      </c>
      <c r="E1209" s="653"/>
      <c r="F1209" s="654"/>
      <c r="G1209" s="23" t="s">
        <v>1998</v>
      </c>
      <c r="H1209" s="23">
        <f t="shared" si="2"/>
        <v>1018.4199999999997</v>
      </c>
      <c r="I1209" s="23"/>
      <c r="J1209" s="23"/>
      <c r="K1209" s="23"/>
    </row>
    <row r="1210" spans="1:11" ht="12.75" hidden="1" customHeight="1" outlineLevel="1" x14ac:dyDescent="0.25">
      <c r="A1210" s="1145" t="s">
        <v>4050</v>
      </c>
      <c r="B1210" s="1146" t="s">
        <v>1977</v>
      </c>
      <c r="C1210" s="1147" t="s">
        <v>108</v>
      </c>
      <c r="D1210" s="1148">
        <v>2.87</v>
      </c>
      <c r="E1210" s="653"/>
      <c r="F1210" s="654"/>
      <c r="G1210" s="23" t="s">
        <v>1999</v>
      </c>
      <c r="H1210" s="23">
        <f t="shared" si="2"/>
        <v>1.82</v>
      </c>
      <c r="I1210" s="23"/>
      <c r="J1210" s="23"/>
      <c r="K1210" s="23"/>
    </row>
    <row r="1211" spans="1:11" ht="12.75" hidden="1" customHeight="1" outlineLevel="1" x14ac:dyDescent="0.25">
      <c r="A1211" s="1141" t="s">
        <v>4051</v>
      </c>
      <c r="B1211" s="1142" t="s">
        <v>1980</v>
      </c>
      <c r="C1211" s="1143" t="s">
        <v>108</v>
      </c>
      <c r="D1211" s="1144">
        <v>10.67</v>
      </c>
      <c r="E1211" s="653"/>
      <c r="F1211" s="654"/>
      <c r="G1211" s="23" t="s">
        <v>2000</v>
      </c>
      <c r="H1211" s="23">
        <f t="shared" si="2"/>
        <v>136.68</v>
      </c>
      <c r="I1211" s="23"/>
      <c r="J1211" s="23"/>
      <c r="K1211" s="23"/>
    </row>
    <row r="1212" spans="1:11" ht="12.75" hidden="1" customHeight="1" outlineLevel="1" x14ac:dyDescent="0.25">
      <c r="A1212" s="1145" t="s">
        <v>4052</v>
      </c>
      <c r="B1212" s="1146" t="s">
        <v>1982</v>
      </c>
      <c r="C1212" s="1147" t="s">
        <v>108</v>
      </c>
      <c r="D1212" s="1148">
        <v>14.72</v>
      </c>
      <c r="E1212" s="653"/>
      <c r="F1212" s="654"/>
      <c r="G1212" s="23" t="s">
        <v>2001</v>
      </c>
      <c r="H1212" s="23">
        <f t="shared" si="2"/>
        <v>324.75</v>
      </c>
      <c r="I1212" s="23"/>
      <c r="J1212" s="23"/>
      <c r="K1212" s="23"/>
    </row>
    <row r="1213" spans="1:11" ht="12.75" hidden="1" customHeight="1" outlineLevel="1" x14ac:dyDescent="0.25">
      <c r="A1213" s="1141" t="s">
        <v>4053</v>
      </c>
      <c r="B1213" s="1142" t="s">
        <v>1983</v>
      </c>
      <c r="C1213" s="1143" t="s">
        <v>108</v>
      </c>
      <c r="D1213" s="1144">
        <v>330.43</v>
      </c>
      <c r="E1213" s="653"/>
      <c r="F1213" s="654"/>
      <c r="G1213" s="23" t="s">
        <v>2002</v>
      </c>
      <c r="H1213" s="23">
        <f t="shared" si="2"/>
        <v>94.78</v>
      </c>
      <c r="I1213" s="23"/>
      <c r="J1213" s="23"/>
      <c r="K1213" s="23"/>
    </row>
    <row r="1214" spans="1:11" ht="12.75" hidden="1" customHeight="1" outlineLevel="1" x14ac:dyDescent="0.25">
      <c r="A1214" s="1145" t="s">
        <v>4054</v>
      </c>
      <c r="B1214" s="1146" t="s">
        <v>1984</v>
      </c>
      <c r="C1214" s="1147" t="s">
        <v>108</v>
      </c>
      <c r="D1214" s="1148">
        <v>63.47</v>
      </c>
      <c r="E1214" s="653"/>
      <c r="F1214" s="654"/>
      <c r="G1214" s="23" t="s">
        <v>2003</v>
      </c>
      <c r="H1214" s="23">
        <f t="shared" si="2"/>
        <v>6.86</v>
      </c>
      <c r="I1214" s="23"/>
      <c r="J1214" s="23"/>
      <c r="K1214" s="23"/>
    </row>
    <row r="1215" spans="1:11" ht="12.75" hidden="1" customHeight="1" outlineLevel="1" x14ac:dyDescent="0.25">
      <c r="A1215" s="1141" t="s">
        <v>4055</v>
      </c>
      <c r="B1215" s="1142" t="s">
        <v>1985</v>
      </c>
      <c r="C1215" s="1143" t="s">
        <v>108</v>
      </c>
      <c r="D1215" s="1144">
        <v>1.81</v>
      </c>
      <c r="E1215" s="653"/>
      <c r="F1215" s="654"/>
      <c r="G1215" s="23" t="s">
        <v>2004</v>
      </c>
      <c r="H1215" s="23">
        <f t="shared" si="2"/>
        <v>2.79</v>
      </c>
      <c r="I1215" s="23"/>
      <c r="J1215" s="23"/>
      <c r="K1215" s="23"/>
    </row>
    <row r="1216" spans="1:11" ht="12.75" hidden="1" customHeight="1" outlineLevel="1" x14ac:dyDescent="0.25">
      <c r="A1216" s="1145" t="s">
        <v>4056</v>
      </c>
      <c r="B1216" s="1146" t="s">
        <v>3305</v>
      </c>
      <c r="C1216" s="1147" t="s">
        <v>108</v>
      </c>
      <c r="D1216" s="1148">
        <v>33.26</v>
      </c>
      <c r="E1216" s="653"/>
      <c r="F1216" s="654"/>
      <c r="G1216" s="23" t="s">
        <v>2005</v>
      </c>
      <c r="H1216" s="23">
        <f t="shared" si="2"/>
        <v>43.92</v>
      </c>
      <c r="I1216" s="23"/>
      <c r="J1216" s="23"/>
      <c r="K1216" s="23"/>
    </row>
    <row r="1217" spans="1:11" ht="12.75" hidden="1" customHeight="1" outlineLevel="1" x14ac:dyDescent="0.25">
      <c r="A1217" s="1137" t="s">
        <v>2124</v>
      </c>
      <c r="B1217" s="1138" t="s">
        <v>1780</v>
      </c>
      <c r="C1217" s="1139"/>
      <c r="D1217" s="1140"/>
      <c r="E1217" s="653"/>
      <c r="F1217" s="654"/>
      <c r="G1217" s="23" t="s">
        <v>2006</v>
      </c>
      <c r="H1217" s="23">
        <f t="shared" si="2"/>
        <v>97.98</v>
      </c>
      <c r="I1217" s="23"/>
      <c r="J1217" s="23"/>
      <c r="K1217" s="23"/>
    </row>
    <row r="1218" spans="1:11" ht="12.75" hidden="1" customHeight="1" outlineLevel="1" x14ac:dyDescent="0.25">
      <c r="A1218" s="1141" t="s">
        <v>3460</v>
      </c>
      <c r="B1218" s="1142" t="s">
        <v>1976</v>
      </c>
      <c r="C1218" s="1143" t="s">
        <v>108</v>
      </c>
      <c r="D1218" s="1144">
        <v>52.55</v>
      </c>
      <c r="E1218" s="653"/>
      <c r="F1218" s="654"/>
      <c r="G1218" s="23" t="s">
        <v>2007</v>
      </c>
      <c r="H1218" s="23">
        <f t="shared" si="2"/>
        <v>82.490000000000023</v>
      </c>
      <c r="I1218" s="23"/>
      <c r="J1218" s="23"/>
      <c r="K1218" s="23"/>
    </row>
    <row r="1219" spans="1:11" ht="12.75" hidden="1" customHeight="1" outlineLevel="1" x14ac:dyDescent="0.25">
      <c r="A1219" s="1145" t="s">
        <v>3461</v>
      </c>
      <c r="B1219" s="1146" t="s">
        <v>1975</v>
      </c>
      <c r="C1219" s="1147" t="s">
        <v>108</v>
      </c>
      <c r="D1219" s="1148">
        <v>22.95</v>
      </c>
      <c r="E1219" s="653"/>
      <c r="F1219" s="654"/>
      <c r="G1219" s="23" t="s">
        <v>2008</v>
      </c>
      <c r="H1219" s="23">
        <f t="shared" si="2"/>
        <v>3.27</v>
      </c>
      <c r="I1219" s="23"/>
      <c r="J1219" s="23"/>
      <c r="K1219" s="23"/>
    </row>
    <row r="1220" spans="1:11" ht="12.75" hidden="1" customHeight="1" outlineLevel="1" x14ac:dyDescent="0.25">
      <c r="A1220" s="1141" t="s">
        <v>4057</v>
      </c>
      <c r="B1220" s="1142" t="s">
        <v>1979</v>
      </c>
      <c r="C1220" s="1143" t="s">
        <v>108</v>
      </c>
      <c r="D1220" s="1144">
        <v>2.04</v>
      </c>
      <c r="E1220" s="653"/>
      <c r="F1220" s="654"/>
      <c r="G1220" s="23" t="s">
        <v>2009</v>
      </c>
      <c r="H1220" s="23">
        <f t="shared" si="2"/>
        <v>410.90999999999991</v>
      </c>
      <c r="I1220" s="23"/>
      <c r="J1220" s="23"/>
      <c r="K1220" s="23"/>
    </row>
    <row r="1221" spans="1:11" ht="12.75" hidden="1" customHeight="1" outlineLevel="1" x14ac:dyDescent="0.25">
      <c r="A1221" s="1145" t="s">
        <v>4058</v>
      </c>
      <c r="B1221" s="1146" t="s">
        <v>1977</v>
      </c>
      <c r="C1221" s="1147" t="s">
        <v>108</v>
      </c>
      <c r="D1221" s="1148">
        <v>4.5599999999999996</v>
      </c>
      <c r="E1221" s="653"/>
      <c r="F1221" s="654"/>
      <c r="G1221" s="23" t="s">
        <v>2010</v>
      </c>
      <c r="H1221" s="23">
        <f t="shared" si="2"/>
        <v>90.690000000000026</v>
      </c>
      <c r="I1221" s="23"/>
      <c r="J1221" s="23"/>
      <c r="K1221" s="23"/>
    </row>
    <row r="1222" spans="1:11" ht="12.75" hidden="1" customHeight="1" outlineLevel="1" x14ac:dyDescent="0.25">
      <c r="A1222" s="1141" t="s">
        <v>4059</v>
      </c>
      <c r="B1222" s="1142" t="s">
        <v>1989</v>
      </c>
      <c r="C1222" s="1143" t="s">
        <v>108</v>
      </c>
      <c r="D1222" s="1144">
        <v>7.02</v>
      </c>
      <c r="E1222" s="653"/>
      <c r="F1222" s="654"/>
      <c r="G1222" s="23" t="s">
        <v>2011</v>
      </c>
      <c r="H1222" s="23">
        <f t="shared" si="2"/>
        <v>5.45</v>
      </c>
      <c r="I1222" s="23"/>
      <c r="J1222" s="23"/>
      <c r="K1222" s="23"/>
    </row>
    <row r="1223" spans="1:11" ht="12.75" hidden="1" customHeight="1" outlineLevel="1" x14ac:dyDescent="0.25">
      <c r="A1223" s="1145" t="s">
        <v>4060</v>
      </c>
      <c r="B1223" s="1146" t="s">
        <v>1990</v>
      </c>
      <c r="C1223" s="1147" t="s">
        <v>108</v>
      </c>
      <c r="D1223" s="1148">
        <v>11.82</v>
      </c>
      <c r="E1223" s="653"/>
      <c r="F1223" s="654"/>
      <c r="G1223" s="23" t="s">
        <v>2012</v>
      </c>
      <c r="H1223" s="23">
        <f t="shared" si="2"/>
        <v>9.35</v>
      </c>
      <c r="I1223" s="23"/>
      <c r="J1223" s="23"/>
      <c r="K1223" s="23"/>
    </row>
    <row r="1224" spans="1:11" ht="12.75" hidden="1" customHeight="1" outlineLevel="1" x14ac:dyDescent="0.25">
      <c r="A1224" s="1141" t="s">
        <v>4061</v>
      </c>
      <c r="B1224" s="1142" t="s">
        <v>1991</v>
      </c>
      <c r="C1224" s="1143" t="s">
        <v>108</v>
      </c>
      <c r="D1224" s="1144">
        <v>28.11</v>
      </c>
      <c r="E1224" s="653"/>
      <c r="F1224" s="654"/>
      <c r="G1224" s="23" t="s">
        <v>2029</v>
      </c>
      <c r="H1224" s="23">
        <f t="shared" si="2"/>
        <v>4.28</v>
      </c>
      <c r="I1224" s="23"/>
      <c r="J1224" s="23"/>
      <c r="K1224" s="23"/>
    </row>
    <row r="1225" spans="1:11" ht="12.75" hidden="1" customHeight="1" outlineLevel="1" collapsed="1" x14ac:dyDescent="0.25">
      <c r="A1225" s="1145" t="s">
        <v>4062</v>
      </c>
      <c r="B1225" s="1146" t="s">
        <v>1980</v>
      </c>
      <c r="C1225" s="1147" t="s">
        <v>108</v>
      </c>
      <c r="D1225" s="1148">
        <v>10.48</v>
      </c>
      <c r="G1225" s="23" t="s">
        <v>2030</v>
      </c>
      <c r="H1225" s="23">
        <f t="shared" si="2"/>
        <v>32.28</v>
      </c>
      <c r="I1225" s="23"/>
      <c r="J1225" s="23"/>
      <c r="K1225" s="23"/>
    </row>
    <row r="1226" spans="1:11" ht="12.75" hidden="1" customHeight="1" outlineLevel="1" x14ac:dyDescent="0.25">
      <c r="A1226" s="1141" t="s">
        <v>4063</v>
      </c>
      <c r="B1226" s="1142" t="s">
        <v>1982</v>
      </c>
      <c r="C1226" s="1143" t="s">
        <v>108</v>
      </c>
      <c r="D1226" s="1144">
        <v>5.22</v>
      </c>
      <c r="E1226" s="653"/>
      <c r="F1226" s="654"/>
      <c r="G1226" s="23" t="s">
        <v>2031</v>
      </c>
      <c r="H1226" s="23">
        <f t="shared" si="2"/>
        <v>17.760000000000002</v>
      </c>
      <c r="I1226" s="23"/>
      <c r="J1226" s="23"/>
      <c r="K1226" s="23"/>
    </row>
    <row r="1227" spans="1:11" ht="12.75" hidden="1" customHeight="1" outlineLevel="1" x14ac:dyDescent="0.25">
      <c r="A1227" s="1145" t="s">
        <v>4064</v>
      </c>
      <c r="B1227" s="1146" t="s">
        <v>1983</v>
      </c>
      <c r="C1227" s="1147" t="s">
        <v>108</v>
      </c>
      <c r="D1227" s="1148">
        <v>306.23</v>
      </c>
      <c r="E1227" s="653"/>
      <c r="F1227" s="654"/>
      <c r="G1227" s="23" t="s">
        <v>2032</v>
      </c>
      <c r="H1227" s="23">
        <f t="shared" si="2"/>
        <v>12.74</v>
      </c>
      <c r="I1227" s="23"/>
      <c r="J1227" s="23"/>
      <c r="K1227" s="23"/>
    </row>
    <row r="1228" spans="1:11" ht="12.75" hidden="1" customHeight="1" outlineLevel="1" x14ac:dyDescent="0.25">
      <c r="A1228" s="1141" t="s">
        <v>4065</v>
      </c>
      <c r="B1228" s="1142" t="s">
        <v>1992</v>
      </c>
      <c r="C1228" s="1143" t="s">
        <v>108</v>
      </c>
      <c r="D1228" s="1144">
        <v>117.44</v>
      </c>
      <c r="E1228" s="653"/>
      <c r="F1228" s="654"/>
      <c r="G1228" s="23" t="s">
        <v>2033</v>
      </c>
      <c r="H1228" s="23">
        <f t="shared" si="2"/>
        <v>101.22</v>
      </c>
      <c r="I1228" s="23"/>
      <c r="J1228" s="23"/>
      <c r="K1228" s="23"/>
    </row>
    <row r="1229" spans="1:11" ht="12.75" hidden="1" customHeight="1" outlineLevel="1" x14ac:dyDescent="0.25">
      <c r="A1229" s="1145" t="s">
        <v>4066</v>
      </c>
      <c r="B1229" s="1146" t="s">
        <v>1993</v>
      </c>
      <c r="C1229" s="1147" t="s">
        <v>108</v>
      </c>
      <c r="D1229" s="1148">
        <v>51.6</v>
      </c>
      <c r="E1229" s="653"/>
      <c r="F1229" s="654"/>
      <c r="G1229" s="23" t="s">
        <v>2034</v>
      </c>
      <c r="H1229" s="23">
        <f t="shared" si="2"/>
        <v>33.99</v>
      </c>
      <c r="I1229" s="23"/>
      <c r="J1229" s="23"/>
      <c r="K1229" s="23"/>
    </row>
    <row r="1230" spans="1:11" ht="12.75" hidden="1" customHeight="1" outlineLevel="1" x14ac:dyDescent="0.25">
      <c r="A1230" s="1141" t="s">
        <v>4067</v>
      </c>
      <c r="B1230" s="1142" t="s">
        <v>1994</v>
      </c>
      <c r="C1230" s="1143" t="s">
        <v>108</v>
      </c>
      <c r="D1230" s="1144">
        <v>6.97</v>
      </c>
      <c r="E1230" s="653"/>
      <c r="F1230" s="654"/>
      <c r="G1230" s="1156" t="s">
        <v>2035</v>
      </c>
      <c r="H1230" s="1156">
        <f t="shared" si="2"/>
        <v>39.51</v>
      </c>
      <c r="I1230" s="23"/>
      <c r="J1230" s="23"/>
      <c r="K1230" s="23"/>
    </row>
    <row r="1231" spans="1:11" ht="12.75" hidden="1" customHeight="1" outlineLevel="1" x14ac:dyDescent="0.25">
      <c r="A1231" s="1145" t="s">
        <v>4068</v>
      </c>
      <c r="B1231" s="1146" t="s">
        <v>1995</v>
      </c>
      <c r="C1231" s="1147" t="s">
        <v>108</v>
      </c>
      <c r="D1231" s="1148">
        <v>85.16</v>
      </c>
      <c r="E1231" s="653"/>
      <c r="F1231" s="654"/>
      <c r="G1231" s="23"/>
      <c r="H1231" s="23"/>
      <c r="I1231" s="23"/>
      <c r="J1231" s="23"/>
      <c r="K1231" s="23"/>
    </row>
    <row r="1232" spans="1:11" ht="12.75" hidden="1" customHeight="1" outlineLevel="1" x14ac:dyDescent="0.25">
      <c r="A1232" s="1141" t="s">
        <v>4069</v>
      </c>
      <c r="B1232" s="1142" t="s">
        <v>1985</v>
      </c>
      <c r="C1232" s="1143" t="s">
        <v>108</v>
      </c>
      <c r="D1232" s="1144">
        <v>6.14</v>
      </c>
      <c r="E1232" s="653"/>
      <c r="F1232" s="654"/>
      <c r="G1232" s="23"/>
      <c r="H1232" s="23"/>
      <c r="I1232" s="23"/>
      <c r="J1232" s="23"/>
      <c r="K1232" s="23"/>
    </row>
    <row r="1233" spans="1:11" ht="12.75" hidden="1" customHeight="1" outlineLevel="1" x14ac:dyDescent="0.25">
      <c r="A1233" s="1145" t="s">
        <v>4070</v>
      </c>
      <c r="B1233" s="1146" t="s">
        <v>3305</v>
      </c>
      <c r="C1233" s="1147" t="s">
        <v>108</v>
      </c>
      <c r="D1233" s="1148">
        <v>60.39</v>
      </c>
      <c r="E1233" s="653"/>
      <c r="F1233" s="654"/>
      <c r="G1233" s="23"/>
      <c r="H1233" s="23"/>
      <c r="I1233" s="23"/>
      <c r="J1233" s="23"/>
      <c r="K1233" s="23"/>
    </row>
    <row r="1234" spans="1:11" ht="12.75" hidden="1" customHeight="1" outlineLevel="1" x14ac:dyDescent="0.25">
      <c r="A1234" s="1137" t="s">
        <v>2125</v>
      </c>
      <c r="B1234" s="1138" t="s">
        <v>1782</v>
      </c>
      <c r="C1234" s="1139"/>
      <c r="D1234" s="1140"/>
      <c r="E1234" s="653"/>
      <c r="F1234" s="654"/>
      <c r="G1234" s="23"/>
      <c r="H1234" s="23"/>
      <c r="I1234" s="23"/>
      <c r="J1234" s="23"/>
      <c r="K1234" s="23"/>
    </row>
    <row r="1235" spans="1:11" ht="12.75" hidden="1" customHeight="1" outlineLevel="1" x14ac:dyDescent="0.25">
      <c r="A1235" s="1141" t="s">
        <v>3462</v>
      </c>
      <c r="B1235" s="1142" t="s">
        <v>1977</v>
      </c>
      <c r="C1235" s="1143" t="s">
        <v>108</v>
      </c>
      <c r="D1235" s="1144">
        <v>4.38</v>
      </c>
      <c r="E1235" s="653"/>
      <c r="F1235" s="654"/>
      <c r="G1235" s="23"/>
      <c r="H1235" s="23"/>
      <c r="I1235" s="23"/>
      <c r="J1235" s="23"/>
      <c r="K1235" s="23"/>
    </row>
    <row r="1236" spans="1:11" ht="12.75" hidden="1" customHeight="1" outlineLevel="1" x14ac:dyDescent="0.25">
      <c r="A1236" s="1145" t="s">
        <v>3463</v>
      </c>
      <c r="B1236" s="1146" t="s">
        <v>1997</v>
      </c>
      <c r="C1236" s="1147" t="s">
        <v>108</v>
      </c>
      <c r="D1236" s="1148">
        <v>50.07</v>
      </c>
      <c r="E1236" s="653"/>
      <c r="F1236" s="654"/>
      <c r="G1236" s="23"/>
      <c r="H1236" s="23"/>
      <c r="I1236" s="23"/>
      <c r="J1236" s="23"/>
      <c r="K1236" s="23"/>
    </row>
    <row r="1237" spans="1:11" ht="12.75" hidden="1" customHeight="1" outlineLevel="1" x14ac:dyDescent="0.25">
      <c r="A1237" s="1141" t="s">
        <v>4071</v>
      </c>
      <c r="B1237" s="1142" t="s">
        <v>1998</v>
      </c>
      <c r="C1237" s="1143" t="s">
        <v>108</v>
      </c>
      <c r="D1237" s="1144">
        <v>39.03</v>
      </c>
      <c r="E1237" s="653"/>
      <c r="F1237" s="654"/>
      <c r="G1237" s="23"/>
      <c r="H1237" s="23"/>
      <c r="I1237" s="23"/>
      <c r="J1237" s="23"/>
      <c r="K1237" s="23"/>
    </row>
    <row r="1238" spans="1:11" ht="12.75" hidden="1" customHeight="1" outlineLevel="1" x14ac:dyDescent="0.25">
      <c r="A1238" s="1145" t="s">
        <v>4072</v>
      </c>
      <c r="B1238" s="1146" t="s">
        <v>1999</v>
      </c>
      <c r="C1238" s="1147" t="s">
        <v>108</v>
      </c>
      <c r="D1238" s="1148">
        <v>1.82</v>
      </c>
      <c r="E1238" s="653"/>
      <c r="F1238" s="654"/>
      <c r="G1238" s="23"/>
      <c r="H1238" s="23"/>
      <c r="I1238" s="23"/>
      <c r="J1238" s="23"/>
      <c r="K1238" s="23"/>
    </row>
    <row r="1239" spans="1:11" ht="12.75" hidden="1" customHeight="1" outlineLevel="1" x14ac:dyDescent="0.25">
      <c r="A1239" s="1141" t="s">
        <v>4073</v>
      </c>
      <c r="B1239" s="1142" t="s">
        <v>1989</v>
      </c>
      <c r="C1239" s="1143" t="s">
        <v>108</v>
      </c>
      <c r="D1239" s="1144">
        <v>3.61</v>
      </c>
      <c r="E1239" s="653"/>
      <c r="F1239" s="654"/>
      <c r="G1239" s="23"/>
      <c r="H1239" s="23"/>
      <c r="I1239" s="23"/>
      <c r="J1239" s="23"/>
      <c r="K1239" s="23"/>
    </row>
    <row r="1240" spans="1:11" ht="12.75" hidden="1" customHeight="1" outlineLevel="1" x14ac:dyDescent="0.25">
      <c r="A1240" s="1145" t="s">
        <v>4074</v>
      </c>
      <c r="B1240" s="1146" t="s">
        <v>2000</v>
      </c>
      <c r="C1240" s="1147" t="s">
        <v>108</v>
      </c>
      <c r="D1240" s="1148">
        <v>6.51</v>
      </c>
      <c r="E1240" s="653"/>
      <c r="F1240" s="654"/>
      <c r="G1240" s="23"/>
      <c r="H1240" s="23"/>
      <c r="I1240" s="23"/>
      <c r="J1240" s="23"/>
      <c r="K1240" s="23"/>
    </row>
    <row r="1241" spans="1:11" ht="12.75" hidden="1" customHeight="1" outlineLevel="1" x14ac:dyDescent="0.25">
      <c r="A1241" s="1141" t="s">
        <v>4075</v>
      </c>
      <c r="B1241" s="1142" t="s">
        <v>2001</v>
      </c>
      <c r="C1241" s="1143" t="s">
        <v>108</v>
      </c>
      <c r="D1241" s="1144">
        <v>14.05</v>
      </c>
      <c r="E1241" s="653"/>
      <c r="F1241" s="654"/>
      <c r="G1241" s="23"/>
      <c r="H1241" s="23"/>
      <c r="I1241" s="23"/>
      <c r="J1241" s="23"/>
      <c r="K1241" s="23"/>
    </row>
    <row r="1242" spans="1:11" ht="12.75" hidden="1" customHeight="1" outlineLevel="1" x14ac:dyDescent="0.25">
      <c r="A1242" s="1145" t="s">
        <v>4076</v>
      </c>
      <c r="B1242" s="1146" t="s">
        <v>2002</v>
      </c>
      <c r="C1242" s="1147" t="s">
        <v>108</v>
      </c>
      <c r="D1242" s="1148">
        <v>8.77</v>
      </c>
      <c r="E1242" s="653"/>
      <c r="F1242" s="654"/>
      <c r="G1242" s="23"/>
      <c r="H1242" s="23"/>
      <c r="I1242" s="23"/>
      <c r="J1242" s="23"/>
      <c r="K1242" s="23"/>
    </row>
    <row r="1243" spans="1:11" ht="12.75" hidden="1" customHeight="1" outlineLevel="1" x14ac:dyDescent="0.25">
      <c r="A1243" s="1141" t="s">
        <v>4077</v>
      </c>
      <c r="B1243" s="1142" t="s">
        <v>2003</v>
      </c>
      <c r="C1243" s="1143" t="s">
        <v>108</v>
      </c>
      <c r="D1243" s="1144">
        <v>6.86</v>
      </c>
      <c r="E1243" s="653"/>
      <c r="F1243" s="654"/>
      <c r="G1243" s="23"/>
      <c r="H1243" s="23"/>
      <c r="I1243" s="23"/>
      <c r="J1243" s="23"/>
      <c r="K1243" s="23"/>
    </row>
    <row r="1244" spans="1:11" ht="12.75" hidden="1" customHeight="1" outlineLevel="1" x14ac:dyDescent="0.25">
      <c r="A1244" s="1145" t="s">
        <v>4078</v>
      </c>
      <c r="B1244" s="1146" t="s">
        <v>2004</v>
      </c>
      <c r="C1244" s="1147" t="s">
        <v>108</v>
      </c>
      <c r="D1244" s="1148">
        <v>2.79</v>
      </c>
      <c r="E1244" s="653"/>
      <c r="F1244" s="654"/>
      <c r="G1244" s="23"/>
      <c r="H1244" s="23"/>
      <c r="I1244" s="23"/>
      <c r="J1244" s="23"/>
      <c r="K1244" s="23"/>
    </row>
    <row r="1245" spans="1:11" ht="12.75" hidden="1" customHeight="1" outlineLevel="1" x14ac:dyDescent="0.25">
      <c r="A1245" s="1141" t="s">
        <v>4079</v>
      </c>
      <c r="B1245" s="1142" t="s">
        <v>1982</v>
      </c>
      <c r="C1245" s="1143" t="s">
        <v>108</v>
      </c>
      <c r="D1245" s="1144">
        <v>2</v>
      </c>
      <c r="E1245" s="653"/>
      <c r="F1245" s="654"/>
      <c r="G1245" s="23"/>
      <c r="H1245" s="23"/>
      <c r="I1245" s="23"/>
      <c r="J1245" s="23"/>
      <c r="K1245" s="23"/>
    </row>
    <row r="1246" spans="1:11" ht="12.75" hidden="1" customHeight="1" outlineLevel="1" x14ac:dyDescent="0.25">
      <c r="A1246" s="1145" t="s">
        <v>4080</v>
      </c>
      <c r="B1246" s="1146" t="s">
        <v>2005</v>
      </c>
      <c r="C1246" s="1147" t="s">
        <v>108</v>
      </c>
      <c r="D1246" s="1148">
        <v>43.92</v>
      </c>
      <c r="E1246" s="653"/>
      <c r="F1246" s="654"/>
      <c r="G1246" s="23"/>
      <c r="H1246" s="23"/>
      <c r="I1246" s="23"/>
      <c r="J1246" s="23"/>
      <c r="K1246" s="23"/>
    </row>
    <row r="1247" spans="1:11" ht="12.75" hidden="1" customHeight="1" outlineLevel="1" x14ac:dyDescent="0.25">
      <c r="A1247" s="1141" t="s">
        <v>4081</v>
      </c>
      <c r="B1247" s="1142" t="s">
        <v>2006</v>
      </c>
      <c r="C1247" s="1143" t="s">
        <v>108</v>
      </c>
      <c r="D1247" s="1144">
        <v>10.06</v>
      </c>
      <c r="E1247" s="653"/>
      <c r="F1247" s="654"/>
      <c r="G1247" s="23"/>
      <c r="H1247" s="23"/>
      <c r="I1247" s="23"/>
      <c r="J1247" s="23"/>
      <c r="K1247" s="23"/>
    </row>
    <row r="1248" spans="1:11" ht="12.75" hidden="1" customHeight="1" outlineLevel="1" x14ac:dyDescent="0.25">
      <c r="A1248" s="1145" t="s">
        <v>4082</v>
      </c>
      <c r="B1248" s="1146" t="s">
        <v>2007</v>
      </c>
      <c r="C1248" s="1147" t="s">
        <v>108</v>
      </c>
      <c r="D1248" s="1148">
        <v>2.93</v>
      </c>
      <c r="E1248" s="653"/>
      <c r="F1248" s="654"/>
      <c r="G1248" s="23"/>
      <c r="H1248" s="23"/>
      <c r="I1248" s="23"/>
      <c r="J1248" s="23"/>
      <c r="K1248" s="23"/>
    </row>
    <row r="1249" spans="1:11" ht="12.75" hidden="1" customHeight="1" outlineLevel="1" x14ac:dyDescent="0.25">
      <c r="A1249" s="1141" t="s">
        <v>4083</v>
      </c>
      <c r="B1249" s="1142" t="s">
        <v>2008</v>
      </c>
      <c r="C1249" s="1143" t="s">
        <v>108</v>
      </c>
      <c r="D1249" s="1144">
        <v>3.27</v>
      </c>
      <c r="E1249" s="653"/>
      <c r="F1249" s="654"/>
      <c r="G1249" s="23"/>
      <c r="H1249" s="23"/>
      <c r="I1249" s="23"/>
      <c r="J1249" s="23"/>
      <c r="K1249" s="23"/>
    </row>
    <row r="1250" spans="1:11" ht="12.75" hidden="1" customHeight="1" outlineLevel="1" x14ac:dyDescent="0.25">
      <c r="A1250" s="1145" t="s">
        <v>4084</v>
      </c>
      <c r="B1250" s="1146" t="s">
        <v>2009</v>
      </c>
      <c r="C1250" s="1147" t="s">
        <v>108</v>
      </c>
      <c r="D1250" s="1148">
        <v>37.28</v>
      </c>
      <c r="E1250" s="653"/>
      <c r="F1250" s="654"/>
      <c r="G1250" s="23"/>
      <c r="H1250" s="23"/>
      <c r="I1250" s="23"/>
      <c r="J1250" s="23"/>
      <c r="K1250" s="23"/>
    </row>
    <row r="1251" spans="1:11" ht="12.75" hidden="1" customHeight="1" outlineLevel="1" x14ac:dyDescent="0.25">
      <c r="A1251" s="1141" t="s">
        <v>4085</v>
      </c>
      <c r="B1251" s="1142" t="s">
        <v>2010</v>
      </c>
      <c r="C1251" s="1143" t="s">
        <v>108</v>
      </c>
      <c r="D1251" s="1144">
        <v>3.09</v>
      </c>
      <c r="E1251" s="653"/>
      <c r="F1251" s="654"/>
      <c r="G1251" s="23"/>
      <c r="H1251" s="23"/>
      <c r="I1251" s="23"/>
      <c r="J1251" s="23"/>
      <c r="K1251" s="23"/>
    </row>
    <row r="1252" spans="1:11" ht="12.75" hidden="1" customHeight="1" outlineLevel="1" x14ac:dyDescent="0.25">
      <c r="A1252" s="1145" t="s">
        <v>4086</v>
      </c>
      <c r="B1252" s="1146" t="s">
        <v>2011</v>
      </c>
      <c r="C1252" s="1147" t="s">
        <v>108</v>
      </c>
      <c r="D1252" s="1148">
        <v>5.45</v>
      </c>
      <c r="E1252" s="653"/>
      <c r="F1252" s="654"/>
      <c r="G1252" s="23"/>
      <c r="H1252" s="23"/>
      <c r="I1252" s="23"/>
      <c r="J1252" s="23"/>
      <c r="K1252" s="23"/>
    </row>
    <row r="1253" spans="1:11" ht="12.75" hidden="1" customHeight="1" outlineLevel="1" x14ac:dyDescent="0.25">
      <c r="A1253" s="1141" t="s">
        <v>4087</v>
      </c>
      <c r="B1253" s="1142" t="s">
        <v>2012</v>
      </c>
      <c r="C1253" s="1143" t="s">
        <v>108</v>
      </c>
      <c r="D1253" s="1144">
        <v>9.35</v>
      </c>
      <c r="E1253" s="653"/>
      <c r="F1253" s="654"/>
      <c r="G1253" s="23"/>
      <c r="H1253" s="23"/>
      <c r="I1253" s="23"/>
      <c r="J1253" s="23"/>
      <c r="K1253" s="23"/>
    </row>
    <row r="1254" spans="1:11" ht="12.75" hidden="1" customHeight="1" outlineLevel="1" x14ac:dyDescent="0.25">
      <c r="A1254" s="1145" t="s">
        <v>4088</v>
      </c>
      <c r="B1254" s="1146" t="s">
        <v>1985</v>
      </c>
      <c r="C1254" s="1147" t="s">
        <v>108</v>
      </c>
      <c r="D1254" s="1148">
        <v>3.53</v>
      </c>
      <c r="E1254" s="653"/>
      <c r="F1254" s="654"/>
      <c r="G1254" s="23"/>
      <c r="H1254" s="23"/>
      <c r="I1254" s="23"/>
      <c r="J1254" s="23"/>
      <c r="K1254" s="23"/>
    </row>
    <row r="1255" spans="1:11" ht="12.75" hidden="1" customHeight="1" outlineLevel="1" x14ac:dyDescent="0.25">
      <c r="A1255" s="1141" t="s">
        <v>4089</v>
      </c>
      <c r="B1255" s="1142" t="s">
        <v>3305</v>
      </c>
      <c r="C1255" s="1143" t="s">
        <v>108</v>
      </c>
      <c r="D1255" s="1144">
        <v>49.39</v>
      </c>
      <c r="E1255" s="653"/>
      <c r="F1255" s="654"/>
      <c r="G1255" s="23"/>
      <c r="H1255" s="23"/>
      <c r="I1255" s="23"/>
      <c r="J1255" s="23"/>
      <c r="K1255" s="23"/>
    </row>
    <row r="1256" spans="1:11" ht="12.75" hidden="1" customHeight="1" outlineLevel="1" x14ac:dyDescent="0.25">
      <c r="A1256" s="1137" t="s">
        <v>2126</v>
      </c>
      <c r="B1256" s="1138" t="s">
        <v>1784</v>
      </c>
      <c r="C1256" s="1139"/>
      <c r="D1256" s="1140"/>
      <c r="E1256" s="653"/>
      <c r="F1256" s="654"/>
      <c r="G1256" s="23"/>
      <c r="H1256" s="23"/>
      <c r="I1256" s="23"/>
      <c r="J1256" s="23"/>
      <c r="K1256" s="23"/>
    </row>
    <row r="1257" spans="1:11" ht="12.75" hidden="1" customHeight="1" outlineLevel="1" x14ac:dyDescent="0.25">
      <c r="A1257" s="1145" t="s">
        <v>3464</v>
      </c>
      <c r="B1257" s="1146" t="s">
        <v>1977</v>
      </c>
      <c r="C1257" s="1147" t="s">
        <v>108</v>
      </c>
      <c r="D1257" s="1148">
        <v>4.59</v>
      </c>
      <c r="E1257" s="653"/>
      <c r="F1257" s="654"/>
      <c r="G1257" s="23"/>
      <c r="H1257" s="23"/>
      <c r="I1257" s="23"/>
      <c r="J1257" s="23"/>
      <c r="K1257" s="23"/>
    </row>
    <row r="1258" spans="1:11" ht="12.75" hidden="1" customHeight="1" outlineLevel="1" x14ac:dyDescent="0.25">
      <c r="A1258" s="1141" t="s">
        <v>4090</v>
      </c>
      <c r="B1258" s="1142" t="s">
        <v>1997</v>
      </c>
      <c r="C1258" s="1143" t="s">
        <v>108</v>
      </c>
      <c r="D1258" s="1144">
        <v>80.739999999999995</v>
      </c>
      <c r="E1258" s="653"/>
      <c r="F1258" s="654"/>
      <c r="G1258" s="23"/>
      <c r="H1258" s="23"/>
      <c r="I1258" s="23"/>
      <c r="J1258" s="23"/>
      <c r="K1258" s="23"/>
    </row>
    <row r="1259" spans="1:11" ht="12.75" hidden="1" customHeight="1" outlineLevel="1" x14ac:dyDescent="0.25">
      <c r="A1259" s="1145" t="s">
        <v>4091</v>
      </c>
      <c r="B1259" s="1146" t="s">
        <v>1998</v>
      </c>
      <c r="C1259" s="1147" t="s">
        <v>108</v>
      </c>
      <c r="D1259" s="1148">
        <v>65.28</v>
      </c>
      <c r="E1259" s="653"/>
      <c r="F1259" s="654"/>
      <c r="G1259" s="23"/>
      <c r="H1259" s="23"/>
      <c r="I1259" s="23"/>
      <c r="J1259" s="23"/>
      <c r="K1259" s="23"/>
    </row>
    <row r="1260" spans="1:11" ht="12.75" hidden="1" customHeight="1" outlineLevel="1" x14ac:dyDescent="0.25">
      <c r="A1260" s="1141" t="s">
        <v>4092</v>
      </c>
      <c r="B1260" s="1142" t="s">
        <v>1989</v>
      </c>
      <c r="C1260" s="1143" t="s">
        <v>108</v>
      </c>
      <c r="D1260" s="1144">
        <v>3.61</v>
      </c>
      <c r="E1260" s="653"/>
      <c r="F1260" s="654"/>
      <c r="G1260" s="23"/>
      <c r="H1260" s="23"/>
      <c r="I1260" s="23"/>
      <c r="J1260" s="23"/>
      <c r="K1260" s="23"/>
    </row>
    <row r="1261" spans="1:11" ht="12.75" hidden="1" customHeight="1" outlineLevel="1" x14ac:dyDescent="0.25">
      <c r="A1261" s="1145" t="s">
        <v>4093</v>
      </c>
      <c r="B1261" s="1146" t="s">
        <v>2000</v>
      </c>
      <c r="C1261" s="1147" t="s">
        <v>108</v>
      </c>
      <c r="D1261" s="1148">
        <v>8.64</v>
      </c>
      <c r="E1261" s="653"/>
      <c r="F1261" s="654"/>
      <c r="G1261" s="23"/>
      <c r="H1261" s="23"/>
      <c r="I1261" s="23"/>
      <c r="J1261" s="23"/>
      <c r="K1261" s="23"/>
    </row>
    <row r="1262" spans="1:11" ht="12.75" hidden="1" customHeight="1" outlineLevel="1" x14ac:dyDescent="0.25">
      <c r="A1262" s="1141" t="s">
        <v>4094</v>
      </c>
      <c r="B1262" s="1142" t="s">
        <v>2001</v>
      </c>
      <c r="C1262" s="1143" t="s">
        <v>108</v>
      </c>
      <c r="D1262" s="1144">
        <v>20.71</v>
      </c>
      <c r="E1262" s="653"/>
      <c r="F1262" s="654"/>
      <c r="G1262" s="23"/>
      <c r="H1262" s="23"/>
      <c r="I1262" s="23"/>
      <c r="J1262" s="23"/>
      <c r="K1262" s="23"/>
    </row>
    <row r="1263" spans="1:11" ht="12.75" hidden="1" customHeight="1" outlineLevel="1" x14ac:dyDescent="0.25">
      <c r="A1263" s="1145" t="s">
        <v>4095</v>
      </c>
      <c r="B1263" s="1146" t="s">
        <v>2002</v>
      </c>
      <c r="C1263" s="1147" t="s">
        <v>108</v>
      </c>
      <c r="D1263" s="1148">
        <v>5.74</v>
      </c>
      <c r="E1263" s="653"/>
      <c r="F1263" s="654"/>
      <c r="G1263" s="23"/>
      <c r="H1263" s="23"/>
      <c r="I1263" s="23"/>
      <c r="J1263" s="23"/>
      <c r="K1263" s="23"/>
    </row>
    <row r="1264" spans="1:11" ht="12.75" hidden="1" customHeight="1" outlineLevel="1" x14ac:dyDescent="0.25">
      <c r="A1264" s="1141" t="s">
        <v>4096</v>
      </c>
      <c r="B1264" s="1142" t="s">
        <v>1982</v>
      </c>
      <c r="C1264" s="1143" t="s">
        <v>108</v>
      </c>
      <c r="D1264" s="1144">
        <v>2.06</v>
      </c>
      <c r="E1264" s="653"/>
      <c r="F1264" s="654"/>
      <c r="G1264" s="23"/>
      <c r="H1264" s="23"/>
      <c r="I1264" s="23"/>
      <c r="J1264" s="23"/>
      <c r="K1264" s="23"/>
    </row>
    <row r="1265" spans="1:11" ht="12.75" hidden="1" customHeight="1" outlineLevel="1" x14ac:dyDescent="0.25">
      <c r="A1265" s="1145" t="s">
        <v>4097</v>
      </c>
      <c r="B1265" s="1146" t="s">
        <v>2006</v>
      </c>
      <c r="C1265" s="1147" t="s">
        <v>108</v>
      </c>
      <c r="D1265" s="1148">
        <v>5.39</v>
      </c>
      <c r="E1265" s="653"/>
      <c r="F1265" s="654"/>
      <c r="G1265" s="23"/>
      <c r="H1265" s="23"/>
      <c r="I1265" s="23"/>
      <c r="J1265" s="23"/>
      <c r="K1265" s="23"/>
    </row>
    <row r="1266" spans="1:11" ht="12.75" hidden="1" customHeight="1" outlineLevel="1" x14ac:dyDescent="0.25">
      <c r="A1266" s="1141" t="s">
        <v>4098</v>
      </c>
      <c r="B1266" s="1142" t="s">
        <v>2007</v>
      </c>
      <c r="C1266" s="1143" t="s">
        <v>108</v>
      </c>
      <c r="D1266" s="1144">
        <v>5.09</v>
      </c>
      <c r="E1266" s="653"/>
      <c r="F1266" s="654"/>
      <c r="G1266" s="23"/>
      <c r="H1266" s="23"/>
      <c r="I1266" s="23"/>
      <c r="J1266" s="23"/>
      <c r="K1266" s="23"/>
    </row>
    <row r="1267" spans="1:11" ht="12.75" hidden="1" customHeight="1" outlineLevel="1" x14ac:dyDescent="0.25">
      <c r="A1267" s="1145" t="s">
        <v>4099</v>
      </c>
      <c r="B1267" s="1146" t="s">
        <v>2009</v>
      </c>
      <c r="C1267" s="1147" t="s">
        <v>108</v>
      </c>
      <c r="D1267" s="1148">
        <v>24.89</v>
      </c>
      <c r="E1267" s="653"/>
      <c r="F1267" s="654"/>
      <c r="G1267" s="23"/>
      <c r="H1267" s="23"/>
      <c r="I1267" s="23"/>
      <c r="J1267" s="23"/>
      <c r="K1267" s="23"/>
    </row>
    <row r="1268" spans="1:11" ht="12.75" hidden="1" customHeight="1" outlineLevel="1" x14ac:dyDescent="0.25">
      <c r="A1268" s="1141" t="s">
        <v>4100</v>
      </c>
      <c r="B1268" s="1142" t="s">
        <v>2010</v>
      </c>
      <c r="C1268" s="1143" t="s">
        <v>108</v>
      </c>
      <c r="D1268" s="1144">
        <v>5.84</v>
      </c>
      <c r="E1268" s="653"/>
      <c r="F1268" s="654"/>
      <c r="G1268" s="23"/>
      <c r="H1268" s="23"/>
      <c r="I1268" s="23"/>
      <c r="J1268" s="23"/>
      <c r="K1268" s="23"/>
    </row>
    <row r="1269" spans="1:11" ht="12.75" hidden="1" customHeight="1" outlineLevel="1" x14ac:dyDescent="0.25">
      <c r="A1269" s="1145" t="s">
        <v>4101</v>
      </c>
      <c r="B1269" s="1146" t="s">
        <v>1985</v>
      </c>
      <c r="C1269" s="1147" t="s">
        <v>108</v>
      </c>
      <c r="D1269" s="1148">
        <v>3.98</v>
      </c>
      <c r="E1269" s="653"/>
      <c r="F1269" s="654"/>
      <c r="G1269" s="23"/>
      <c r="H1269" s="23"/>
      <c r="I1269" s="23"/>
      <c r="J1269" s="23"/>
      <c r="K1269" s="23"/>
    </row>
    <row r="1270" spans="1:11" ht="12.75" hidden="1" customHeight="1" outlineLevel="1" x14ac:dyDescent="0.25">
      <c r="A1270" s="1141" t="s">
        <v>4102</v>
      </c>
      <c r="B1270" s="1142" t="s">
        <v>3305</v>
      </c>
      <c r="C1270" s="1143" t="s">
        <v>108</v>
      </c>
      <c r="D1270" s="1144">
        <v>49.68</v>
      </c>
      <c r="E1270" s="653"/>
      <c r="F1270" s="654"/>
      <c r="G1270" s="23"/>
      <c r="H1270" s="23"/>
      <c r="I1270" s="23"/>
      <c r="J1270" s="23"/>
      <c r="K1270" s="23"/>
    </row>
    <row r="1271" spans="1:11" ht="12.75" hidden="1" customHeight="1" outlineLevel="1" x14ac:dyDescent="0.25">
      <c r="A1271" s="1137" t="s">
        <v>2127</v>
      </c>
      <c r="B1271" s="1138" t="s">
        <v>1786</v>
      </c>
      <c r="C1271" s="1139"/>
      <c r="D1271" s="1140"/>
      <c r="E1271" s="653"/>
      <c r="F1271" s="654"/>
      <c r="G1271" s="23"/>
      <c r="H1271" s="23"/>
      <c r="I1271" s="23"/>
      <c r="J1271" s="23"/>
      <c r="K1271" s="23"/>
    </row>
    <row r="1272" spans="1:11" ht="12.75" hidden="1" customHeight="1" outlineLevel="1" x14ac:dyDescent="0.25">
      <c r="A1272" s="1145" t="s">
        <v>3465</v>
      </c>
      <c r="B1272" s="1146" t="s">
        <v>1977</v>
      </c>
      <c r="C1272" s="1147" t="s">
        <v>108</v>
      </c>
      <c r="D1272" s="1148">
        <v>4.59</v>
      </c>
      <c r="E1272" s="653"/>
      <c r="F1272" s="654"/>
      <c r="G1272" s="23"/>
      <c r="H1272" s="23"/>
      <c r="I1272" s="23"/>
      <c r="J1272" s="23"/>
      <c r="K1272" s="23"/>
    </row>
    <row r="1273" spans="1:11" ht="12.75" hidden="1" customHeight="1" outlineLevel="1" x14ac:dyDescent="0.25">
      <c r="A1273" s="1141" t="s">
        <v>4103</v>
      </c>
      <c r="B1273" s="1142" t="s">
        <v>1997</v>
      </c>
      <c r="C1273" s="1143" t="s">
        <v>108</v>
      </c>
      <c r="D1273" s="1144">
        <v>80.739999999999995</v>
      </c>
      <c r="E1273" s="653"/>
      <c r="F1273" s="654"/>
      <c r="G1273" s="23"/>
      <c r="H1273" s="23"/>
      <c r="I1273" s="23"/>
      <c r="J1273" s="23"/>
      <c r="K1273" s="23"/>
    </row>
    <row r="1274" spans="1:11" ht="12.75" hidden="1" customHeight="1" outlineLevel="1" x14ac:dyDescent="0.25">
      <c r="A1274" s="1145" t="s">
        <v>4104</v>
      </c>
      <c r="B1274" s="1146" t="s">
        <v>1998</v>
      </c>
      <c r="C1274" s="1147" t="s">
        <v>108</v>
      </c>
      <c r="D1274" s="1148">
        <v>65.28</v>
      </c>
      <c r="E1274" s="653"/>
      <c r="F1274" s="654"/>
      <c r="G1274" s="23"/>
      <c r="H1274" s="23"/>
      <c r="I1274" s="23"/>
      <c r="J1274" s="23"/>
      <c r="K1274" s="23"/>
    </row>
    <row r="1275" spans="1:11" ht="12.75" hidden="1" customHeight="1" outlineLevel="1" x14ac:dyDescent="0.25">
      <c r="A1275" s="1141" t="s">
        <v>4105</v>
      </c>
      <c r="B1275" s="1142" t="s">
        <v>1989</v>
      </c>
      <c r="C1275" s="1143" t="s">
        <v>108</v>
      </c>
      <c r="D1275" s="1144">
        <v>3.61</v>
      </c>
      <c r="E1275" s="653"/>
      <c r="F1275" s="654"/>
      <c r="G1275" s="23"/>
      <c r="H1275" s="23"/>
      <c r="I1275" s="23"/>
      <c r="J1275" s="23"/>
      <c r="K1275" s="23"/>
    </row>
    <row r="1276" spans="1:11" ht="12.75" hidden="1" customHeight="1" outlineLevel="1" x14ac:dyDescent="0.25">
      <c r="A1276" s="1145" t="s">
        <v>4106</v>
      </c>
      <c r="B1276" s="1146" t="s">
        <v>2000</v>
      </c>
      <c r="C1276" s="1147" t="s">
        <v>108</v>
      </c>
      <c r="D1276" s="1148">
        <v>8.64</v>
      </c>
      <c r="E1276" s="653"/>
      <c r="F1276" s="654"/>
      <c r="G1276" s="23"/>
      <c r="H1276" s="23"/>
      <c r="I1276" s="23"/>
      <c r="J1276" s="23"/>
      <c r="K1276" s="23"/>
    </row>
    <row r="1277" spans="1:11" ht="12.75" hidden="1" customHeight="1" outlineLevel="1" x14ac:dyDescent="0.25">
      <c r="A1277" s="1141" t="s">
        <v>4107</v>
      </c>
      <c r="B1277" s="1142" t="s">
        <v>2001</v>
      </c>
      <c r="C1277" s="1143" t="s">
        <v>108</v>
      </c>
      <c r="D1277" s="1144">
        <v>20.71</v>
      </c>
      <c r="E1277" s="653"/>
      <c r="F1277" s="654"/>
      <c r="G1277" s="23"/>
      <c r="H1277" s="23"/>
      <c r="I1277" s="23"/>
      <c r="J1277" s="23"/>
      <c r="K1277" s="23"/>
    </row>
    <row r="1278" spans="1:11" ht="12.75" hidden="1" customHeight="1" outlineLevel="1" x14ac:dyDescent="0.25">
      <c r="A1278" s="1145" t="s">
        <v>4108</v>
      </c>
      <c r="B1278" s="1146" t="s">
        <v>2002</v>
      </c>
      <c r="C1278" s="1147" t="s">
        <v>108</v>
      </c>
      <c r="D1278" s="1148">
        <v>5.74</v>
      </c>
      <c r="E1278" s="653"/>
      <c r="F1278" s="654"/>
      <c r="G1278" s="23"/>
      <c r="H1278" s="23"/>
      <c r="I1278" s="23"/>
      <c r="J1278" s="23"/>
      <c r="K1278" s="23"/>
    </row>
    <row r="1279" spans="1:11" ht="12.75" hidden="1" customHeight="1" outlineLevel="1" x14ac:dyDescent="0.25">
      <c r="A1279" s="1141" t="s">
        <v>4109</v>
      </c>
      <c r="B1279" s="1142" t="s">
        <v>1982</v>
      </c>
      <c r="C1279" s="1143" t="s">
        <v>108</v>
      </c>
      <c r="D1279" s="1144">
        <v>2.06</v>
      </c>
      <c r="E1279" s="653"/>
      <c r="F1279" s="654"/>
      <c r="G1279" s="23"/>
      <c r="H1279" s="23"/>
      <c r="I1279" s="23"/>
      <c r="J1279" s="23"/>
      <c r="K1279" s="23"/>
    </row>
    <row r="1280" spans="1:11" ht="12.75" hidden="1" customHeight="1" outlineLevel="1" x14ac:dyDescent="0.25">
      <c r="A1280" s="1145" t="s">
        <v>4110</v>
      </c>
      <c r="B1280" s="1146" t="s">
        <v>2006</v>
      </c>
      <c r="C1280" s="1147" t="s">
        <v>108</v>
      </c>
      <c r="D1280" s="1148">
        <v>5.39</v>
      </c>
      <c r="E1280" s="653"/>
      <c r="F1280" s="654"/>
      <c r="G1280" s="23"/>
      <c r="H1280" s="23"/>
      <c r="I1280" s="23"/>
      <c r="J1280" s="23"/>
      <c r="K1280" s="23"/>
    </row>
    <row r="1281" spans="1:11" ht="12.75" hidden="1" customHeight="1" outlineLevel="1" x14ac:dyDescent="0.25">
      <c r="A1281" s="1141" t="s">
        <v>4111</v>
      </c>
      <c r="B1281" s="1142" t="s">
        <v>2007</v>
      </c>
      <c r="C1281" s="1143" t="s">
        <v>108</v>
      </c>
      <c r="D1281" s="1144">
        <v>5.09</v>
      </c>
      <c r="E1281" s="653"/>
      <c r="F1281" s="654"/>
      <c r="G1281" s="23"/>
      <c r="H1281" s="23"/>
      <c r="I1281" s="23"/>
      <c r="J1281" s="23"/>
      <c r="K1281" s="23"/>
    </row>
    <row r="1282" spans="1:11" ht="12.75" hidden="1" customHeight="1" outlineLevel="1" x14ac:dyDescent="0.25">
      <c r="A1282" s="1145" t="s">
        <v>4112</v>
      </c>
      <c r="B1282" s="1146" t="s">
        <v>2009</v>
      </c>
      <c r="C1282" s="1147" t="s">
        <v>108</v>
      </c>
      <c r="D1282" s="1148">
        <v>24.89</v>
      </c>
      <c r="E1282" s="653"/>
      <c r="F1282" s="654"/>
      <c r="G1282" s="23"/>
      <c r="H1282" s="23"/>
      <c r="I1282" s="23"/>
      <c r="J1282" s="23"/>
      <c r="K1282" s="23"/>
    </row>
    <row r="1283" spans="1:11" ht="12.75" hidden="1" customHeight="1" outlineLevel="1" collapsed="1" x14ac:dyDescent="0.25">
      <c r="A1283" s="1141" t="s">
        <v>4113</v>
      </c>
      <c r="B1283" s="1142" t="s">
        <v>2010</v>
      </c>
      <c r="C1283" s="1143" t="s">
        <v>108</v>
      </c>
      <c r="D1283" s="1144">
        <v>5.84</v>
      </c>
      <c r="E1283" s="653"/>
      <c r="F1283" s="654"/>
      <c r="G1283" s="23"/>
      <c r="H1283" s="23"/>
      <c r="I1283" s="23"/>
      <c r="J1283" s="23"/>
      <c r="K1283" s="23"/>
    </row>
    <row r="1284" spans="1:11" ht="12.75" hidden="1" customHeight="1" outlineLevel="1" x14ac:dyDescent="0.25">
      <c r="A1284" s="1145" t="s">
        <v>4114</v>
      </c>
      <c r="B1284" s="1146" t="s">
        <v>1985</v>
      </c>
      <c r="C1284" s="1147" t="s">
        <v>108</v>
      </c>
      <c r="D1284" s="1148">
        <v>3.98</v>
      </c>
      <c r="E1284" s="653"/>
      <c r="F1284" s="654"/>
      <c r="G1284" s="23"/>
      <c r="H1284" s="23"/>
      <c r="I1284" s="23"/>
      <c r="J1284" s="23"/>
      <c r="K1284" s="23"/>
    </row>
    <row r="1285" spans="1:11" ht="12.75" hidden="1" customHeight="1" outlineLevel="1" x14ac:dyDescent="0.25">
      <c r="A1285" s="1141" t="s">
        <v>4115</v>
      </c>
      <c r="B1285" s="1142" t="s">
        <v>3305</v>
      </c>
      <c r="C1285" s="1143" t="s">
        <v>108</v>
      </c>
      <c r="D1285" s="1144">
        <v>49.68</v>
      </c>
      <c r="E1285" s="653"/>
      <c r="F1285" s="654"/>
      <c r="G1285" s="23"/>
      <c r="H1285" s="23"/>
      <c r="I1285" s="23"/>
      <c r="J1285" s="23"/>
      <c r="K1285" s="23"/>
    </row>
    <row r="1286" spans="1:11" ht="12.75" hidden="1" customHeight="1" outlineLevel="1" x14ac:dyDescent="0.25">
      <c r="A1286" s="1137" t="s">
        <v>2128</v>
      </c>
      <c r="B1286" s="1138" t="s">
        <v>1788</v>
      </c>
      <c r="C1286" s="1139"/>
      <c r="D1286" s="1140"/>
      <c r="E1286" s="653"/>
      <c r="F1286" s="654"/>
      <c r="G1286" s="23"/>
      <c r="H1286" s="23"/>
      <c r="I1286" s="23"/>
      <c r="J1286" s="23"/>
      <c r="K1286" s="23"/>
    </row>
    <row r="1287" spans="1:11" ht="12.75" hidden="1" customHeight="1" outlineLevel="1" x14ac:dyDescent="0.25">
      <c r="A1287" s="1145" t="s">
        <v>3466</v>
      </c>
      <c r="B1287" s="1146" t="s">
        <v>1977</v>
      </c>
      <c r="C1287" s="1147" t="s">
        <v>108</v>
      </c>
      <c r="D1287" s="1148">
        <v>4.59</v>
      </c>
      <c r="E1287" s="653"/>
      <c r="F1287" s="654"/>
      <c r="G1287" s="23"/>
      <c r="H1287" s="23"/>
      <c r="I1287" s="23"/>
      <c r="J1287" s="23"/>
      <c r="K1287" s="23"/>
    </row>
    <row r="1288" spans="1:11" ht="12.75" hidden="1" customHeight="1" outlineLevel="1" x14ac:dyDescent="0.25">
      <c r="A1288" s="1141" t="s">
        <v>4116</v>
      </c>
      <c r="B1288" s="1142" t="s">
        <v>1997</v>
      </c>
      <c r="C1288" s="1143" t="s">
        <v>108</v>
      </c>
      <c r="D1288" s="1144">
        <v>80.739999999999995</v>
      </c>
      <c r="E1288" s="653"/>
      <c r="F1288" s="654"/>
      <c r="G1288" s="659"/>
      <c r="H1288" s="23"/>
      <c r="I1288" s="23"/>
      <c r="J1288" s="23"/>
      <c r="K1288" s="23"/>
    </row>
    <row r="1289" spans="1:11" ht="12.75" hidden="1" customHeight="1" outlineLevel="1" x14ac:dyDescent="0.25">
      <c r="A1289" s="1145" t="s">
        <v>4117</v>
      </c>
      <c r="B1289" s="1146" t="s">
        <v>1998</v>
      </c>
      <c r="C1289" s="1147" t="s">
        <v>108</v>
      </c>
      <c r="D1289" s="1148">
        <v>65.28</v>
      </c>
      <c r="E1289" s="653"/>
      <c r="F1289" s="654"/>
      <c r="G1289" s="23"/>
      <c r="H1289" s="23"/>
      <c r="I1289" s="23"/>
      <c r="J1289" s="23"/>
      <c r="K1289" s="23"/>
    </row>
    <row r="1290" spans="1:11" ht="12.75" hidden="1" customHeight="1" outlineLevel="1" x14ac:dyDescent="0.25">
      <c r="A1290" s="1141" t="s">
        <v>4118</v>
      </c>
      <c r="B1290" s="1142" t="s">
        <v>1989</v>
      </c>
      <c r="C1290" s="1143" t="s">
        <v>108</v>
      </c>
      <c r="D1290" s="1144">
        <v>3.61</v>
      </c>
      <c r="E1290" s="653"/>
      <c r="F1290" s="654"/>
      <c r="G1290" s="23"/>
      <c r="H1290" s="23"/>
      <c r="I1290" s="23"/>
      <c r="J1290" s="23"/>
      <c r="K1290" s="23"/>
    </row>
    <row r="1291" spans="1:11" ht="12.75" hidden="1" customHeight="1" outlineLevel="1" x14ac:dyDescent="0.25">
      <c r="A1291" s="1145" t="s">
        <v>4119</v>
      </c>
      <c r="B1291" s="1146" t="s">
        <v>2000</v>
      </c>
      <c r="C1291" s="1147" t="s">
        <v>108</v>
      </c>
      <c r="D1291" s="1148">
        <v>8.64</v>
      </c>
      <c r="E1291" s="653"/>
      <c r="F1291" s="654"/>
      <c r="G1291" s="23"/>
      <c r="H1291" s="659"/>
      <c r="I1291" s="23"/>
      <c r="J1291" s="23"/>
      <c r="K1291" s="23"/>
    </row>
    <row r="1292" spans="1:11" ht="12.75" hidden="1" customHeight="1" outlineLevel="1" x14ac:dyDescent="0.25">
      <c r="A1292" s="1141" t="s">
        <v>4120</v>
      </c>
      <c r="B1292" s="1142" t="s">
        <v>2001</v>
      </c>
      <c r="C1292" s="1143" t="s">
        <v>108</v>
      </c>
      <c r="D1292" s="1144">
        <v>20.71</v>
      </c>
      <c r="E1292" s="653"/>
      <c r="F1292" s="654"/>
      <c r="G1292" s="23"/>
      <c r="H1292" s="23"/>
      <c r="I1292" s="23"/>
      <c r="J1292" s="23"/>
      <c r="K1292" s="23"/>
    </row>
    <row r="1293" spans="1:11" ht="12.75" hidden="1" customHeight="1" outlineLevel="1" x14ac:dyDescent="0.25">
      <c r="A1293" s="1145" t="s">
        <v>4121</v>
      </c>
      <c r="B1293" s="1146" t="s">
        <v>2002</v>
      </c>
      <c r="C1293" s="1147" t="s">
        <v>108</v>
      </c>
      <c r="D1293" s="1148">
        <v>5.74</v>
      </c>
      <c r="E1293" s="653"/>
      <c r="F1293" s="654"/>
      <c r="G1293" s="23"/>
      <c r="H1293" s="23"/>
      <c r="I1293" s="23"/>
      <c r="J1293" s="23"/>
      <c r="K1293" s="23"/>
    </row>
    <row r="1294" spans="1:11" ht="12.75" hidden="1" customHeight="1" outlineLevel="1" x14ac:dyDescent="0.25">
      <c r="A1294" s="1141" t="s">
        <v>4122</v>
      </c>
      <c r="B1294" s="1142" t="s">
        <v>1982</v>
      </c>
      <c r="C1294" s="1143" t="s">
        <v>108</v>
      </c>
      <c r="D1294" s="1144">
        <v>2.06</v>
      </c>
      <c r="E1294" s="653"/>
      <c r="F1294" s="654"/>
      <c r="G1294" s="23"/>
      <c r="H1294" s="23"/>
      <c r="I1294" s="23"/>
      <c r="J1294" s="23"/>
      <c r="K1294" s="23"/>
    </row>
    <row r="1295" spans="1:11" ht="12.75" hidden="1" customHeight="1" outlineLevel="1" x14ac:dyDescent="0.25">
      <c r="A1295" s="1145" t="s">
        <v>4123</v>
      </c>
      <c r="B1295" s="1146" t="s">
        <v>2006</v>
      </c>
      <c r="C1295" s="1147" t="s">
        <v>108</v>
      </c>
      <c r="D1295" s="1148">
        <v>5.39</v>
      </c>
      <c r="E1295" s="653"/>
      <c r="F1295" s="654"/>
      <c r="G1295" s="23"/>
      <c r="H1295" s="23"/>
      <c r="I1295" s="23"/>
      <c r="J1295" s="23"/>
      <c r="K1295" s="23"/>
    </row>
    <row r="1296" spans="1:11" ht="12.75" hidden="1" customHeight="1" outlineLevel="1" x14ac:dyDescent="0.25">
      <c r="A1296" s="1141" t="s">
        <v>4124</v>
      </c>
      <c r="B1296" s="1142" t="s">
        <v>2007</v>
      </c>
      <c r="C1296" s="1143" t="s">
        <v>108</v>
      </c>
      <c r="D1296" s="1144">
        <v>5.09</v>
      </c>
      <c r="E1296" s="653"/>
      <c r="F1296" s="654"/>
      <c r="G1296" s="23"/>
      <c r="H1296" s="23"/>
      <c r="I1296" s="23"/>
      <c r="J1296" s="23"/>
      <c r="K1296" s="23"/>
    </row>
    <row r="1297" spans="1:11" ht="12.75" hidden="1" customHeight="1" outlineLevel="1" x14ac:dyDescent="0.25">
      <c r="A1297" s="1145" t="s">
        <v>4125</v>
      </c>
      <c r="B1297" s="1146" t="s">
        <v>2009</v>
      </c>
      <c r="C1297" s="1147" t="s">
        <v>108</v>
      </c>
      <c r="D1297" s="1148">
        <v>24.89</v>
      </c>
      <c r="E1297" s="653"/>
      <c r="F1297" s="654"/>
      <c r="G1297" s="23"/>
      <c r="H1297" s="23"/>
      <c r="I1297" s="23"/>
      <c r="J1297" s="23"/>
      <c r="K1297" s="23"/>
    </row>
    <row r="1298" spans="1:11" ht="12.75" hidden="1" customHeight="1" outlineLevel="1" x14ac:dyDescent="0.25">
      <c r="A1298" s="1141" t="s">
        <v>4126</v>
      </c>
      <c r="B1298" s="1142" t="s">
        <v>2010</v>
      </c>
      <c r="C1298" s="1143" t="s">
        <v>108</v>
      </c>
      <c r="D1298" s="1144">
        <v>5.84</v>
      </c>
      <c r="E1298" s="653"/>
      <c r="F1298" s="654"/>
      <c r="G1298" s="23"/>
      <c r="H1298" s="23"/>
      <c r="I1298" s="23"/>
      <c r="J1298" s="23"/>
      <c r="K1298" s="23"/>
    </row>
    <row r="1299" spans="1:11" ht="12.75" hidden="1" customHeight="1" outlineLevel="1" x14ac:dyDescent="0.25">
      <c r="A1299" s="1145" t="s">
        <v>4127</v>
      </c>
      <c r="B1299" s="1146" t="s">
        <v>1985</v>
      </c>
      <c r="C1299" s="1147" t="s">
        <v>108</v>
      </c>
      <c r="D1299" s="1148">
        <v>3.98</v>
      </c>
      <c r="E1299" s="653"/>
      <c r="F1299" s="654"/>
      <c r="G1299" s="23"/>
      <c r="H1299" s="23"/>
      <c r="I1299" s="23"/>
      <c r="J1299" s="23"/>
      <c r="K1299" s="23"/>
    </row>
    <row r="1300" spans="1:11" ht="12.75" hidden="1" customHeight="1" outlineLevel="1" x14ac:dyDescent="0.25">
      <c r="A1300" s="1141" t="s">
        <v>4128</v>
      </c>
      <c r="B1300" s="1142" t="s">
        <v>3305</v>
      </c>
      <c r="C1300" s="1143" t="s">
        <v>108</v>
      </c>
      <c r="D1300" s="1144">
        <v>49.68</v>
      </c>
      <c r="E1300" s="653"/>
      <c r="F1300" s="654"/>
      <c r="G1300" s="23"/>
      <c r="H1300" s="23"/>
      <c r="I1300" s="23"/>
      <c r="J1300" s="23"/>
      <c r="K1300" s="23"/>
    </row>
    <row r="1301" spans="1:11" ht="12.75" hidden="1" customHeight="1" outlineLevel="1" x14ac:dyDescent="0.25">
      <c r="A1301" s="1137" t="s">
        <v>2129</v>
      </c>
      <c r="B1301" s="1138" t="s">
        <v>1790</v>
      </c>
      <c r="C1301" s="1139"/>
      <c r="D1301" s="1140"/>
      <c r="E1301" s="653"/>
      <c r="F1301" s="654"/>
      <c r="G1301" s="23"/>
      <c r="H1301" s="23"/>
      <c r="I1301" s="23"/>
      <c r="J1301" s="23"/>
      <c r="K1301" s="23"/>
    </row>
    <row r="1302" spans="1:11" ht="12.75" hidden="1" customHeight="1" outlineLevel="1" x14ac:dyDescent="0.25">
      <c r="A1302" s="1145" t="s">
        <v>3467</v>
      </c>
      <c r="B1302" s="1146" t="s">
        <v>1977</v>
      </c>
      <c r="C1302" s="1147" t="s">
        <v>108</v>
      </c>
      <c r="D1302" s="1148">
        <v>4.59</v>
      </c>
      <c r="E1302" s="653"/>
      <c r="F1302" s="654"/>
      <c r="G1302" s="23"/>
      <c r="H1302" s="23"/>
      <c r="I1302" s="23"/>
      <c r="J1302" s="23"/>
      <c r="K1302" s="23"/>
    </row>
    <row r="1303" spans="1:11" ht="12.75" hidden="1" customHeight="1" outlineLevel="1" x14ac:dyDescent="0.25">
      <c r="A1303" s="1141" t="s">
        <v>4129</v>
      </c>
      <c r="B1303" s="1142" t="s">
        <v>1997</v>
      </c>
      <c r="C1303" s="1143" t="s">
        <v>108</v>
      </c>
      <c r="D1303" s="1144">
        <v>80.739999999999995</v>
      </c>
      <c r="E1303" s="653"/>
      <c r="F1303" s="654"/>
      <c r="G1303" s="23"/>
      <c r="H1303" s="23"/>
      <c r="I1303" s="23"/>
      <c r="J1303" s="23"/>
      <c r="K1303" s="23"/>
    </row>
    <row r="1304" spans="1:11" ht="12.75" hidden="1" customHeight="1" outlineLevel="1" x14ac:dyDescent="0.25">
      <c r="A1304" s="1145" t="s">
        <v>4130</v>
      </c>
      <c r="B1304" s="1146" t="s">
        <v>1998</v>
      </c>
      <c r="C1304" s="1147" t="s">
        <v>108</v>
      </c>
      <c r="D1304" s="1148">
        <v>65.28</v>
      </c>
      <c r="E1304" s="653"/>
      <c r="F1304" s="654"/>
      <c r="G1304" s="23"/>
      <c r="H1304" s="23"/>
      <c r="I1304" s="23"/>
      <c r="J1304" s="23"/>
      <c r="K1304" s="23"/>
    </row>
    <row r="1305" spans="1:11" ht="12.75" hidden="1" customHeight="1" outlineLevel="1" x14ac:dyDescent="0.25">
      <c r="A1305" s="1141" t="s">
        <v>4131</v>
      </c>
      <c r="B1305" s="1142" t="s">
        <v>1989</v>
      </c>
      <c r="C1305" s="1143" t="s">
        <v>108</v>
      </c>
      <c r="D1305" s="1144">
        <v>3.61</v>
      </c>
      <c r="E1305" s="653"/>
      <c r="F1305" s="654"/>
      <c r="G1305" s="23"/>
      <c r="H1305" s="23"/>
      <c r="I1305" s="23"/>
      <c r="J1305" s="23"/>
      <c r="K1305" s="23"/>
    </row>
    <row r="1306" spans="1:11" ht="12.75" hidden="1" customHeight="1" outlineLevel="1" x14ac:dyDescent="0.25">
      <c r="A1306" s="1145" t="s">
        <v>4132</v>
      </c>
      <c r="B1306" s="1146" t="s">
        <v>2000</v>
      </c>
      <c r="C1306" s="1147" t="s">
        <v>108</v>
      </c>
      <c r="D1306" s="1148">
        <v>8.64</v>
      </c>
      <c r="E1306" s="653"/>
      <c r="F1306" s="654"/>
      <c r="G1306" s="23"/>
      <c r="H1306" s="23"/>
      <c r="I1306" s="23"/>
      <c r="J1306" s="23"/>
      <c r="K1306" s="23"/>
    </row>
    <row r="1307" spans="1:11" ht="12.75" hidden="1" customHeight="1" outlineLevel="1" x14ac:dyDescent="0.25">
      <c r="A1307" s="1141" t="s">
        <v>4133</v>
      </c>
      <c r="B1307" s="1142" t="s">
        <v>2001</v>
      </c>
      <c r="C1307" s="1143" t="s">
        <v>108</v>
      </c>
      <c r="D1307" s="1144">
        <v>20.71</v>
      </c>
      <c r="E1307" s="653"/>
      <c r="F1307" s="654"/>
      <c r="G1307" s="23"/>
      <c r="H1307" s="23"/>
      <c r="I1307" s="23"/>
      <c r="J1307" s="23"/>
      <c r="K1307" s="23"/>
    </row>
    <row r="1308" spans="1:11" ht="12.75" hidden="1" customHeight="1" outlineLevel="1" x14ac:dyDescent="0.25">
      <c r="A1308" s="1145" t="s">
        <v>4134</v>
      </c>
      <c r="B1308" s="1146" t="s">
        <v>2002</v>
      </c>
      <c r="C1308" s="1147" t="s">
        <v>108</v>
      </c>
      <c r="D1308" s="1148">
        <v>5.74</v>
      </c>
      <c r="E1308" s="653"/>
      <c r="F1308" s="654"/>
      <c r="G1308" s="23"/>
      <c r="H1308" s="23"/>
      <c r="I1308" s="23"/>
      <c r="J1308" s="23"/>
      <c r="K1308" s="23"/>
    </row>
    <row r="1309" spans="1:11" ht="12.75" hidden="1" customHeight="1" outlineLevel="1" x14ac:dyDescent="0.25">
      <c r="A1309" s="1141" t="s">
        <v>4135</v>
      </c>
      <c r="B1309" s="1142" t="s">
        <v>1982</v>
      </c>
      <c r="C1309" s="1143" t="s">
        <v>108</v>
      </c>
      <c r="D1309" s="1144">
        <v>2.06</v>
      </c>
      <c r="E1309" s="653"/>
      <c r="F1309" s="654"/>
      <c r="G1309" s="23"/>
      <c r="H1309" s="23"/>
      <c r="I1309" s="23"/>
      <c r="J1309" s="23"/>
      <c r="K1309" s="23"/>
    </row>
    <row r="1310" spans="1:11" ht="12.75" hidden="1" customHeight="1" outlineLevel="1" x14ac:dyDescent="0.25">
      <c r="A1310" s="1145" t="s">
        <v>4136</v>
      </c>
      <c r="B1310" s="1146" t="s">
        <v>2006</v>
      </c>
      <c r="C1310" s="1147" t="s">
        <v>108</v>
      </c>
      <c r="D1310" s="1148">
        <v>5.39</v>
      </c>
      <c r="E1310" s="653"/>
      <c r="F1310" s="654"/>
      <c r="G1310" s="23"/>
      <c r="H1310" s="23"/>
      <c r="I1310" s="23"/>
      <c r="J1310" s="23"/>
      <c r="K1310" s="23"/>
    </row>
    <row r="1311" spans="1:11" ht="12.75" hidden="1" customHeight="1" outlineLevel="1" x14ac:dyDescent="0.25">
      <c r="A1311" s="1141" t="s">
        <v>4137</v>
      </c>
      <c r="B1311" s="1142" t="s">
        <v>2007</v>
      </c>
      <c r="C1311" s="1143" t="s">
        <v>108</v>
      </c>
      <c r="D1311" s="1144">
        <v>5.09</v>
      </c>
      <c r="E1311" s="653"/>
      <c r="F1311" s="654"/>
      <c r="G1311" s="23"/>
      <c r="H1311" s="23"/>
      <c r="I1311" s="23"/>
      <c r="J1311" s="23"/>
      <c r="K1311" s="23"/>
    </row>
    <row r="1312" spans="1:11" ht="12.75" hidden="1" customHeight="1" outlineLevel="1" x14ac:dyDescent="0.25">
      <c r="A1312" s="1145" t="s">
        <v>4138</v>
      </c>
      <c r="B1312" s="1146" t="s">
        <v>2009</v>
      </c>
      <c r="C1312" s="1147" t="s">
        <v>108</v>
      </c>
      <c r="D1312" s="1148">
        <v>24.89</v>
      </c>
      <c r="E1312" s="653"/>
      <c r="F1312" s="654"/>
      <c r="G1312" s="23"/>
      <c r="H1312" s="23"/>
      <c r="I1312" s="23"/>
      <c r="J1312" s="23"/>
      <c r="K1312" s="23"/>
    </row>
    <row r="1313" spans="1:11" ht="12.75" hidden="1" customHeight="1" outlineLevel="1" x14ac:dyDescent="0.25">
      <c r="A1313" s="1141" t="s">
        <v>4139</v>
      </c>
      <c r="B1313" s="1142" t="s">
        <v>2010</v>
      </c>
      <c r="C1313" s="1143" t="s">
        <v>108</v>
      </c>
      <c r="D1313" s="1144">
        <v>5.84</v>
      </c>
      <c r="E1313" s="653"/>
      <c r="F1313" s="654"/>
      <c r="G1313" s="23"/>
      <c r="H1313" s="23"/>
      <c r="I1313" s="23"/>
      <c r="J1313" s="23"/>
      <c r="K1313" s="23"/>
    </row>
    <row r="1314" spans="1:11" ht="12.75" hidden="1" customHeight="1" outlineLevel="1" x14ac:dyDescent="0.25">
      <c r="A1314" s="1145" t="s">
        <v>4140</v>
      </c>
      <c r="B1314" s="1146" t="s">
        <v>1985</v>
      </c>
      <c r="C1314" s="1147" t="s">
        <v>108</v>
      </c>
      <c r="D1314" s="1148">
        <v>3.98</v>
      </c>
      <c r="E1314" s="653"/>
      <c r="F1314" s="654"/>
      <c r="G1314" s="23"/>
      <c r="H1314" s="23"/>
      <c r="I1314" s="23"/>
      <c r="J1314" s="23"/>
      <c r="K1314" s="23"/>
    </row>
    <row r="1315" spans="1:11" ht="12.75" hidden="1" customHeight="1" outlineLevel="1" x14ac:dyDescent="0.25">
      <c r="A1315" s="1141" t="s">
        <v>4141</v>
      </c>
      <c r="B1315" s="1142" t="s">
        <v>3305</v>
      </c>
      <c r="C1315" s="1143" t="s">
        <v>108</v>
      </c>
      <c r="D1315" s="1144">
        <v>49.68</v>
      </c>
      <c r="E1315" s="653"/>
      <c r="F1315" s="654"/>
      <c r="G1315" s="23"/>
      <c r="H1315" s="23"/>
      <c r="I1315" s="23"/>
      <c r="J1315" s="23"/>
      <c r="K1315" s="23"/>
    </row>
    <row r="1316" spans="1:11" ht="12.75" hidden="1" customHeight="1" outlineLevel="1" x14ac:dyDescent="0.25">
      <c r="A1316" s="1137" t="s">
        <v>2130</v>
      </c>
      <c r="B1316" s="1138" t="s">
        <v>1792</v>
      </c>
      <c r="C1316" s="1139"/>
      <c r="D1316" s="1140"/>
      <c r="E1316" s="653"/>
      <c r="F1316" s="654"/>
      <c r="G1316" s="23"/>
      <c r="H1316" s="23"/>
      <c r="I1316" s="23"/>
      <c r="J1316" s="23"/>
      <c r="K1316" s="23"/>
    </row>
    <row r="1317" spans="1:11" ht="12.75" hidden="1" customHeight="1" outlineLevel="1" x14ac:dyDescent="0.25">
      <c r="A1317" s="1145" t="s">
        <v>3468</v>
      </c>
      <c r="B1317" s="1146" t="s">
        <v>1977</v>
      </c>
      <c r="C1317" s="1147" t="s">
        <v>108</v>
      </c>
      <c r="D1317" s="1148">
        <v>4.59</v>
      </c>
      <c r="E1317" s="653"/>
      <c r="F1317" s="654"/>
      <c r="G1317" s="23"/>
      <c r="H1317" s="23"/>
      <c r="I1317" s="23"/>
      <c r="J1317" s="23"/>
      <c r="K1317" s="23"/>
    </row>
    <row r="1318" spans="1:11" ht="12.75" hidden="1" customHeight="1" outlineLevel="1" x14ac:dyDescent="0.25">
      <c r="A1318" s="1141" t="s">
        <v>4142</v>
      </c>
      <c r="B1318" s="1142" t="s">
        <v>1997</v>
      </c>
      <c r="C1318" s="1143" t="s">
        <v>108</v>
      </c>
      <c r="D1318" s="1144">
        <v>80.739999999999995</v>
      </c>
      <c r="E1318" s="653"/>
      <c r="F1318" s="654"/>
      <c r="G1318" s="23"/>
      <c r="H1318" s="23"/>
      <c r="I1318" s="23"/>
      <c r="J1318" s="23"/>
      <c r="K1318" s="23"/>
    </row>
    <row r="1319" spans="1:11" ht="12.75" hidden="1" customHeight="1" outlineLevel="1" x14ac:dyDescent="0.25">
      <c r="A1319" s="1145" t="s">
        <v>4143</v>
      </c>
      <c r="B1319" s="1146" t="s">
        <v>1998</v>
      </c>
      <c r="C1319" s="1147" t="s">
        <v>108</v>
      </c>
      <c r="D1319" s="1148">
        <v>65.28</v>
      </c>
      <c r="E1319" s="653"/>
      <c r="F1319" s="654"/>
      <c r="G1319" s="23"/>
      <c r="H1319" s="23"/>
      <c r="I1319" s="23"/>
      <c r="J1319" s="23"/>
      <c r="K1319" s="23"/>
    </row>
    <row r="1320" spans="1:11" ht="12.75" hidden="1" customHeight="1" outlineLevel="1" x14ac:dyDescent="0.25">
      <c r="A1320" s="1141" t="s">
        <v>4144</v>
      </c>
      <c r="B1320" s="1142" t="s">
        <v>1989</v>
      </c>
      <c r="C1320" s="1143" t="s">
        <v>108</v>
      </c>
      <c r="D1320" s="1144">
        <v>3.61</v>
      </c>
      <c r="E1320" s="653"/>
      <c r="F1320" s="654"/>
      <c r="G1320" s="23"/>
      <c r="H1320" s="23"/>
      <c r="I1320" s="23"/>
      <c r="J1320" s="23"/>
      <c r="K1320" s="23"/>
    </row>
    <row r="1321" spans="1:11" ht="12.75" hidden="1" customHeight="1" outlineLevel="1" x14ac:dyDescent="0.25">
      <c r="A1321" s="1145" t="s">
        <v>4145</v>
      </c>
      <c r="B1321" s="1146" t="s">
        <v>2000</v>
      </c>
      <c r="C1321" s="1147" t="s">
        <v>108</v>
      </c>
      <c r="D1321" s="1148">
        <v>8.64</v>
      </c>
      <c r="E1321" s="653"/>
      <c r="F1321" s="654"/>
      <c r="G1321" s="23"/>
      <c r="H1321" s="23"/>
      <c r="I1321" s="23"/>
      <c r="J1321" s="23"/>
      <c r="K1321" s="23"/>
    </row>
    <row r="1322" spans="1:11" ht="12.75" hidden="1" customHeight="1" outlineLevel="1" x14ac:dyDescent="0.25">
      <c r="A1322" s="1141" t="s">
        <v>4146</v>
      </c>
      <c r="B1322" s="1142" t="s">
        <v>2001</v>
      </c>
      <c r="C1322" s="1143" t="s">
        <v>108</v>
      </c>
      <c r="D1322" s="1144">
        <v>20.71</v>
      </c>
      <c r="E1322" s="653"/>
      <c r="F1322" s="654"/>
      <c r="G1322" s="23"/>
      <c r="H1322" s="23"/>
      <c r="I1322" s="23"/>
      <c r="J1322" s="23"/>
      <c r="K1322" s="23"/>
    </row>
    <row r="1323" spans="1:11" ht="12.75" hidden="1" customHeight="1" outlineLevel="1" x14ac:dyDescent="0.25">
      <c r="A1323" s="1145" t="s">
        <v>4147</v>
      </c>
      <c r="B1323" s="1146" t="s">
        <v>2002</v>
      </c>
      <c r="C1323" s="1147" t="s">
        <v>108</v>
      </c>
      <c r="D1323" s="1148">
        <v>5.74</v>
      </c>
      <c r="E1323" s="653"/>
      <c r="F1323" s="654"/>
      <c r="G1323" s="23"/>
      <c r="H1323" s="23"/>
      <c r="I1323" s="23"/>
      <c r="J1323" s="23"/>
      <c r="K1323" s="23"/>
    </row>
    <row r="1324" spans="1:11" ht="12.75" hidden="1" customHeight="1" outlineLevel="1" x14ac:dyDescent="0.25">
      <c r="A1324" s="1141" t="s">
        <v>4148</v>
      </c>
      <c r="B1324" s="1142" t="s">
        <v>1982</v>
      </c>
      <c r="C1324" s="1143" t="s">
        <v>108</v>
      </c>
      <c r="D1324" s="1144">
        <v>2.06</v>
      </c>
      <c r="E1324" s="653"/>
      <c r="F1324" s="654"/>
      <c r="G1324" s="23"/>
      <c r="H1324" s="23"/>
      <c r="I1324" s="23"/>
      <c r="J1324" s="23"/>
      <c r="K1324" s="23"/>
    </row>
    <row r="1325" spans="1:11" ht="12.75" hidden="1" customHeight="1" outlineLevel="1" x14ac:dyDescent="0.25">
      <c r="A1325" s="1145" t="s">
        <v>4149</v>
      </c>
      <c r="B1325" s="1146" t="s">
        <v>2006</v>
      </c>
      <c r="C1325" s="1147" t="s">
        <v>108</v>
      </c>
      <c r="D1325" s="1148">
        <v>5.39</v>
      </c>
      <c r="E1325" s="653"/>
      <c r="F1325" s="654"/>
      <c r="G1325" s="23"/>
      <c r="H1325" s="23"/>
      <c r="I1325" s="23"/>
      <c r="J1325" s="23"/>
      <c r="K1325" s="23"/>
    </row>
    <row r="1326" spans="1:11" ht="12.75" hidden="1" customHeight="1" outlineLevel="1" x14ac:dyDescent="0.25">
      <c r="A1326" s="1141" t="s">
        <v>4150</v>
      </c>
      <c r="B1326" s="1142" t="s">
        <v>2007</v>
      </c>
      <c r="C1326" s="1143" t="s">
        <v>108</v>
      </c>
      <c r="D1326" s="1144">
        <v>5.09</v>
      </c>
      <c r="E1326" s="653"/>
      <c r="F1326" s="654"/>
      <c r="G1326" s="23"/>
      <c r="H1326" s="23"/>
      <c r="I1326" s="23"/>
      <c r="J1326" s="23"/>
      <c r="K1326" s="23"/>
    </row>
    <row r="1327" spans="1:11" ht="12.75" hidden="1" customHeight="1" outlineLevel="1" x14ac:dyDescent="0.25">
      <c r="A1327" s="1145" t="s">
        <v>4151</v>
      </c>
      <c r="B1327" s="1146" t="s">
        <v>2009</v>
      </c>
      <c r="C1327" s="1147" t="s">
        <v>108</v>
      </c>
      <c r="D1327" s="1148">
        <v>24.89</v>
      </c>
      <c r="E1327" s="653"/>
      <c r="F1327" s="654"/>
      <c r="G1327" s="23"/>
      <c r="H1327" s="23"/>
      <c r="I1327" s="23"/>
      <c r="J1327" s="23"/>
      <c r="K1327" s="23"/>
    </row>
    <row r="1328" spans="1:11" ht="12.75" hidden="1" customHeight="1" outlineLevel="1" x14ac:dyDescent="0.25">
      <c r="A1328" s="1141" t="s">
        <v>4152</v>
      </c>
      <c r="B1328" s="1142" t="s">
        <v>2010</v>
      </c>
      <c r="C1328" s="1143" t="s">
        <v>108</v>
      </c>
      <c r="D1328" s="1144">
        <v>5.84</v>
      </c>
      <c r="E1328" s="653"/>
      <c r="F1328" s="654"/>
      <c r="G1328" s="23"/>
      <c r="H1328" s="23"/>
      <c r="I1328" s="23"/>
      <c r="J1328" s="23"/>
      <c r="K1328" s="23"/>
    </row>
    <row r="1329" spans="1:11" ht="12.75" hidden="1" customHeight="1" outlineLevel="1" x14ac:dyDescent="0.25">
      <c r="A1329" s="1145" t="s">
        <v>4153</v>
      </c>
      <c r="B1329" s="1146" t="s">
        <v>1985</v>
      </c>
      <c r="C1329" s="1147" t="s">
        <v>108</v>
      </c>
      <c r="D1329" s="1148">
        <v>3.98</v>
      </c>
      <c r="E1329" s="653"/>
      <c r="F1329" s="654"/>
      <c r="G1329" s="23"/>
      <c r="H1329" s="23"/>
      <c r="I1329" s="23"/>
      <c r="J1329" s="23"/>
      <c r="K1329" s="23"/>
    </row>
    <row r="1330" spans="1:11" ht="12.75" hidden="1" customHeight="1" outlineLevel="1" x14ac:dyDescent="0.25">
      <c r="A1330" s="1141" t="s">
        <v>4154</v>
      </c>
      <c r="B1330" s="1142" t="s">
        <v>3305</v>
      </c>
      <c r="C1330" s="1143" t="s">
        <v>108</v>
      </c>
      <c r="D1330" s="1144">
        <v>49.68</v>
      </c>
      <c r="E1330" s="653"/>
      <c r="F1330" s="654"/>
      <c r="G1330" s="23"/>
      <c r="H1330" s="23"/>
      <c r="I1330" s="23"/>
      <c r="J1330" s="23"/>
      <c r="K1330" s="23"/>
    </row>
    <row r="1331" spans="1:11" ht="12.75" hidden="1" customHeight="1" outlineLevel="1" x14ac:dyDescent="0.25">
      <c r="A1331" s="1137" t="s">
        <v>2131</v>
      </c>
      <c r="B1331" s="1138" t="s">
        <v>1794</v>
      </c>
      <c r="C1331" s="1139"/>
      <c r="D1331" s="1140"/>
      <c r="E1331" s="653"/>
      <c r="F1331" s="654"/>
      <c r="G1331" s="23"/>
      <c r="H1331" s="23"/>
      <c r="I1331" s="23"/>
      <c r="J1331" s="23"/>
      <c r="K1331" s="23"/>
    </row>
    <row r="1332" spans="1:11" ht="12.75" hidden="1" customHeight="1" outlineLevel="1" x14ac:dyDescent="0.25">
      <c r="A1332" s="1145" t="s">
        <v>3469</v>
      </c>
      <c r="B1332" s="1146" t="s">
        <v>1977</v>
      </c>
      <c r="C1332" s="1147" t="s">
        <v>108</v>
      </c>
      <c r="D1332" s="1148">
        <v>4.59</v>
      </c>
      <c r="E1332" s="653"/>
      <c r="F1332" s="654"/>
      <c r="G1332" s="23"/>
      <c r="H1332" s="23"/>
      <c r="I1332" s="23"/>
      <c r="J1332" s="23"/>
      <c r="K1332" s="23"/>
    </row>
    <row r="1333" spans="1:11" ht="12.75" hidden="1" customHeight="1" outlineLevel="1" x14ac:dyDescent="0.25">
      <c r="A1333" s="1141" t="s">
        <v>4155</v>
      </c>
      <c r="B1333" s="1142" t="s">
        <v>1997</v>
      </c>
      <c r="C1333" s="1143" t="s">
        <v>108</v>
      </c>
      <c r="D1333" s="1144">
        <v>80.739999999999995</v>
      </c>
      <c r="E1333" s="653"/>
      <c r="F1333" s="654"/>
      <c r="G1333" s="23"/>
      <c r="H1333" s="23"/>
      <c r="I1333" s="23"/>
      <c r="J1333" s="23"/>
      <c r="K1333" s="23"/>
    </row>
    <row r="1334" spans="1:11" ht="12.75" hidden="1" customHeight="1" outlineLevel="1" x14ac:dyDescent="0.25">
      <c r="A1334" s="1145" t="s">
        <v>4156</v>
      </c>
      <c r="B1334" s="1146" t="s">
        <v>1998</v>
      </c>
      <c r="C1334" s="1147" t="s">
        <v>108</v>
      </c>
      <c r="D1334" s="1148">
        <v>65.28</v>
      </c>
      <c r="E1334" s="653"/>
      <c r="F1334" s="654"/>
      <c r="G1334" s="23"/>
      <c r="H1334" s="23"/>
      <c r="I1334" s="23"/>
      <c r="J1334" s="23"/>
      <c r="K1334" s="23"/>
    </row>
    <row r="1335" spans="1:11" ht="12.75" hidden="1" customHeight="1" outlineLevel="1" x14ac:dyDescent="0.25">
      <c r="A1335" s="1141" t="s">
        <v>4157</v>
      </c>
      <c r="B1335" s="1142" t="s">
        <v>1989</v>
      </c>
      <c r="C1335" s="1143" t="s">
        <v>108</v>
      </c>
      <c r="D1335" s="1144">
        <v>3.61</v>
      </c>
      <c r="E1335" s="653"/>
      <c r="F1335" s="654"/>
      <c r="G1335" s="23"/>
      <c r="H1335" s="23"/>
      <c r="I1335" s="23"/>
      <c r="J1335" s="23"/>
      <c r="K1335" s="23"/>
    </row>
    <row r="1336" spans="1:11" ht="12.75" hidden="1" customHeight="1" outlineLevel="1" x14ac:dyDescent="0.25">
      <c r="A1336" s="1145" t="s">
        <v>4158</v>
      </c>
      <c r="B1336" s="1146" t="s">
        <v>2000</v>
      </c>
      <c r="C1336" s="1147" t="s">
        <v>108</v>
      </c>
      <c r="D1336" s="1148">
        <v>8.64</v>
      </c>
      <c r="E1336" s="653"/>
      <c r="F1336" s="654"/>
      <c r="G1336" s="23"/>
      <c r="H1336" s="23"/>
      <c r="I1336" s="23"/>
      <c r="J1336" s="23"/>
      <c r="K1336" s="23"/>
    </row>
    <row r="1337" spans="1:11" ht="12.75" hidden="1" customHeight="1" outlineLevel="1" x14ac:dyDescent="0.25">
      <c r="A1337" s="1141" t="s">
        <v>4159</v>
      </c>
      <c r="B1337" s="1142" t="s">
        <v>2001</v>
      </c>
      <c r="C1337" s="1143" t="s">
        <v>108</v>
      </c>
      <c r="D1337" s="1144">
        <v>20.71</v>
      </c>
      <c r="E1337" s="653"/>
      <c r="F1337" s="654"/>
      <c r="G1337" s="23"/>
      <c r="H1337" s="23"/>
      <c r="I1337" s="23"/>
      <c r="J1337" s="23"/>
      <c r="K1337" s="23"/>
    </row>
    <row r="1338" spans="1:11" ht="12.75" hidden="1" customHeight="1" outlineLevel="1" x14ac:dyDescent="0.25">
      <c r="A1338" s="1145" t="s">
        <v>4160</v>
      </c>
      <c r="B1338" s="1146" t="s">
        <v>2002</v>
      </c>
      <c r="C1338" s="1147" t="s">
        <v>108</v>
      </c>
      <c r="D1338" s="1148">
        <v>5.74</v>
      </c>
      <c r="E1338" s="653"/>
      <c r="F1338" s="654"/>
      <c r="G1338" s="23"/>
      <c r="H1338" s="23"/>
      <c r="I1338" s="23"/>
      <c r="J1338" s="23"/>
      <c r="K1338" s="23"/>
    </row>
    <row r="1339" spans="1:11" ht="12.75" hidden="1" customHeight="1" outlineLevel="1" x14ac:dyDescent="0.25">
      <c r="A1339" s="1141" t="s">
        <v>4161</v>
      </c>
      <c r="B1339" s="1142" t="s">
        <v>1982</v>
      </c>
      <c r="C1339" s="1143" t="s">
        <v>108</v>
      </c>
      <c r="D1339" s="1144">
        <v>2.06</v>
      </c>
      <c r="E1339" s="653"/>
      <c r="F1339" s="654"/>
      <c r="G1339" s="23"/>
      <c r="H1339" s="23"/>
      <c r="I1339" s="23"/>
      <c r="J1339" s="23"/>
      <c r="K1339" s="23"/>
    </row>
    <row r="1340" spans="1:11" ht="12.75" hidden="1" customHeight="1" outlineLevel="1" x14ac:dyDescent="0.25">
      <c r="A1340" s="1145" t="s">
        <v>4162</v>
      </c>
      <c r="B1340" s="1146" t="s">
        <v>2006</v>
      </c>
      <c r="C1340" s="1147" t="s">
        <v>108</v>
      </c>
      <c r="D1340" s="1148">
        <v>5.39</v>
      </c>
      <c r="E1340" s="653"/>
      <c r="F1340" s="654"/>
      <c r="G1340" s="23"/>
      <c r="H1340" s="23"/>
      <c r="I1340" s="23"/>
      <c r="J1340" s="23"/>
      <c r="K1340" s="23"/>
    </row>
    <row r="1341" spans="1:11" ht="12.75" hidden="1" customHeight="1" outlineLevel="1" x14ac:dyDescent="0.25">
      <c r="A1341" s="1141" t="s">
        <v>4163</v>
      </c>
      <c r="B1341" s="1142" t="s">
        <v>2007</v>
      </c>
      <c r="C1341" s="1143" t="s">
        <v>108</v>
      </c>
      <c r="D1341" s="1144">
        <v>5.09</v>
      </c>
      <c r="E1341" s="653"/>
      <c r="F1341" s="654"/>
      <c r="G1341" s="23"/>
      <c r="H1341" s="23"/>
      <c r="I1341" s="23"/>
      <c r="J1341" s="23"/>
      <c r="K1341" s="23"/>
    </row>
    <row r="1342" spans="1:11" ht="12.75" hidden="1" customHeight="1" outlineLevel="1" x14ac:dyDescent="0.25">
      <c r="A1342" s="1145" t="s">
        <v>4164</v>
      </c>
      <c r="B1342" s="1146" t="s">
        <v>2009</v>
      </c>
      <c r="C1342" s="1147" t="s">
        <v>108</v>
      </c>
      <c r="D1342" s="1148">
        <v>24.89</v>
      </c>
      <c r="E1342" s="653"/>
      <c r="F1342" s="654"/>
      <c r="G1342" s="23"/>
      <c r="H1342" s="23"/>
      <c r="I1342" s="23"/>
      <c r="J1342" s="23"/>
      <c r="K1342" s="23"/>
    </row>
    <row r="1343" spans="1:11" ht="12.75" hidden="1" customHeight="1" outlineLevel="1" x14ac:dyDescent="0.25">
      <c r="A1343" s="1141" t="s">
        <v>4165</v>
      </c>
      <c r="B1343" s="1142" t="s">
        <v>2010</v>
      </c>
      <c r="C1343" s="1143" t="s">
        <v>108</v>
      </c>
      <c r="D1343" s="1144">
        <v>5.84</v>
      </c>
      <c r="E1343" s="653"/>
      <c r="F1343" s="654"/>
      <c r="G1343" s="23"/>
      <c r="H1343" s="23"/>
      <c r="I1343" s="23"/>
      <c r="J1343" s="23"/>
      <c r="K1343" s="23"/>
    </row>
    <row r="1344" spans="1:11" ht="12.75" hidden="1" customHeight="1" outlineLevel="1" x14ac:dyDescent="0.25">
      <c r="A1344" s="1145" t="s">
        <v>4166</v>
      </c>
      <c r="B1344" s="1146" t="s">
        <v>1985</v>
      </c>
      <c r="C1344" s="1147" t="s">
        <v>108</v>
      </c>
      <c r="D1344" s="1148">
        <v>3.98</v>
      </c>
      <c r="E1344" s="653"/>
      <c r="F1344" s="654"/>
      <c r="G1344" s="23"/>
      <c r="H1344" s="23"/>
      <c r="I1344" s="23"/>
      <c r="J1344" s="23"/>
      <c r="K1344" s="23"/>
    </row>
    <row r="1345" spans="1:11" ht="12.75" hidden="1" customHeight="1" outlineLevel="1" x14ac:dyDescent="0.25">
      <c r="A1345" s="1141" t="s">
        <v>4167</v>
      </c>
      <c r="B1345" s="1142" t="s">
        <v>3305</v>
      </c>
      <c r="C1345" s="1143" t="s">
        <v>108</v>
      </c>
      <c r="D1345" s="1144">
        <v>49.68</v>
      </c>
      <c r="E1345" s="653"/>
      <c r="F1345" s="654"/>
      <c r="G1345" s="23"/>
      <c r="H1345" s="23"/>
      <c r="I1345" s="23"/>
      <c r="J1345" s="23"/>
      <c r="K1345" s="23"/>
    </row>
    <row r="1346" spans="1:11" ht="12.75" hidden="1" customHeight="1" outlineLevel="1" x14ac:dyDescent="0.25">
      <c r="A1346" s="1137" t="s">
        <v>2132</v>
      </c>
      <c r="B1346" s="1138" t="s">
        <v>1796</v>
      </c>
      <c r="C1346" s="1139"/>
      <c r="D1346" s="1140"/>
      <c r="E1346" s="653"/>
      <c r="F1346" s="654"/>
      <c r="G1346" s="23"/>
      <c r="H1346" s="23"/>
      <c r="I1346" s="23"/>
      <c r="J1346" s="23"/>
      <c r="K1346" s="23"/>
    </row>
    <row r="1347" spans="1:11" ht="12.75" hidden="1" customHeight="1" outlineLevel="1" x14ac:dyDescent="0.25">
      <c r="A1347" s="1145" t="s">
        <v>3470</v>
      </c>
      <c r="B1347" s="1146" t="s">
        <v>1977</v>
      </c>
      <c r="C1347" s="1147" t="s">
        <v>108</v>
      </c>
      <c r="D1347" s="1148">
        <v>4.59</v>
      </c>
      <c r="E1347" s="653"/>
      <c r="F1347" s="654"/>
      <c r="G1347" s="23"/>
      <c r="H1347" s="23"/>
      <c r="I1347" s="23"/>
      <c r="J1347" s="23"/>
      <c r="K1347" s="23"/>
    </row>
    <row r="1348" spans="1:11" ht="12.75" hidden="1" customHeight="1" outlineLevel="1" x14ac:dyDescent="0.25">
      <c r="A1348" s="1141" t="s">
        <v>4168</v>
      </c>
      <c r="B1348" s="1142" t="s">
        <v>1997</v>
      </c>
      <c r="C1348" s="1143" t="s">
        <v>108</v>
      </c>
      <c r="D1348" s="1144">
        <v>80.739999999999995</v>
      </c>
      <c r="E1348" s="653"/>
      <c r="F1348" s="654"/>
      <c r="G1348" s="23"/>
      <c r="H1348" s="23"/>
      <c r="I1348" s="23"/>
      <c r="J1348" s="23"/>
      <c r="K1348" s="23"/>
    </row>
    <row r="1349" spans="1:11" ht="12.75" hidden="1" customHeight="1" outlineLevel="1" x14ac:dyDescent="0.25">
      <c r="A1349" s="1145" t="s">
        <v>4169</v>
      </c>
      <c r="B1349" s="1146" t="s">
        <v>1998</v>
      </c>
      <c r="C1349" s="1147" t="s">
        <v>108</v>
      </c>
      <c r="D1349" s="1148">
        <v>65.28</v>
      </c>
      <c r="E1349" s="653"/>
      <c r="F1349" s="654"/>
      <c r="G1349" s="23"/>
      <c r="H1349" s="23"/>
      <c r="I1349" s="23"/>
      <c r="J1349" s="23"/>
      <c r="K1349" s="23"/>
    </row>
    <row r="1350" spans="1:11" ht="12.75" hidden="1" customHeight="1" outlineLevel="1" x14ac:dyDescent="0.25">
      <c r="A1350" s="1141" t="s">
        <v>4170</v>
      </c>
      <c r="B1350" s="1142" t="s">
        <v>1989</v>
      </c>
      <c r="C1350" s="1143" t="s">
        <v>108</v>
      </c>
      <c r="D1350" s="1144">
        <v>3.61</v>
      </c>
      <c r="E1350" s="653"/>
      <c r="F1350" s="654"/>
      <c r="G1350" s="23"/>
      <c r="H1350" s="23"/>
      <c r="I1350" s="23"/>
      <c r="J1350" s="23"/>
      <c r="K1350" s="23"/>
    </row>
    <row r="1351" spans="1:11" ht="12.75" hidden="1" customHeight="1" outlineLevel="1" x14ac:dyDescent="0.25">
      <c r="A1351" s="1145" t="s">
        <v>4171</v>
      </c>
      <c r="B1351" s="1146" t="s">
        <v>2000</v>
      </c>
      <c r="C1351" s="1147" t="s">
        <v>108</v>
      </c>
      <c r="D1351" s="1148">
        <v>8.64</v>
      </c>
      <c r="E1351" s="653"/>
      <c r="F1351" s="654"/>
      <c r="G1351" s="23"/>
      <c r="H1351" s="23"/>
      <c r="I1351" s="23"/>
      <c r="J1351" s="23"/>
      <c r="K1351" s="23"/>
    </row>
    <row r="1352" spans="1:11" ht="12.75" hidden="1" customHeight="1" outlineLevel="1" x14ac:dyDescent="0.25">
      <c r="A1352" s="1141" t="s">
        <v>4172</v>
      </c>
      <c r="B1352" s="1142" t="s">
        <v>2001</v>
      </c>
      <c r="C1352" s="1143" t="s">
        <v>108</v>
      </c>
      <c r="D1352" s="1144">
        <v>20.71</v>
      </c>
      <c r="E1352" s="653"/>
      <c r="F1352" s="654"/>
      <c r="G1352" s="23"/>
      <c r="H1352" s="23"/>
      <c r="I1352" s="23"/>
      <c r="J1352" s="23"/>
      <c r="K1352" s="23"/>
    </row>
    <row r="1353" spans="1:11" ht="12.75" hidden="1" customHeight="1" outlineLevel="1" x14ac:dyDescent="0.25">
      <c r="A1353" s="1145" t="s">
        <v>4173</v>
      </c>
      <c r="B1353" s="1146" t="s">
        <v>2002</v>
      </c>
      <c r="C1353" s="1147" t="s">
        <v>108</v>
      </c>
      <c r="D1353" s="1148">
        <v>5.74</v>
      </c>
      <c r="E1353" s="653"/>
      <c r="F1353" s="654"/>
      <c r="G1353" s="23"/>
      <c r="H1353" s="23"/>
      <c r="I1353" s="23"/>
      <c r="J1353" s="23"/>
      <c r="K1353" s="23"/>
    </row>
    <row r="1354" spans="1:11" ht="12.75" hidden="1" customHeight="1" outlineLevel="1" x14ac:dyDescent="0.25">
      <c r="A1354" s="1141" t="s">
        <v>4174</v>
      </c>
      <c r="B1354" s="1142" t="s">
        <v>1982</v>
      </c>
      <c r="C1354" s="1143" t="s">
        <v>108</v>
      </c>
      <c r="D1354" s="1144">
        <v>2.06</v>
      </c>
      <c r="E1354" s="653"/>
      <c r="F1354" s="654"/>
      <c r="G1354" s="23"/>
      <c r="H1354" s="23"/>
      <c r="I1354" s="23"/>
      <c r="J1354" s="23"/>
      <c r="K1354" s="23"/>
    </row>
    <row r="1355" spans="1:11" ht="12.75" hidden="1" customHeight="1" outlineLevel="1" x14ac:dyDescent="0.25">
      <c r="A1355" s="1145" t="s">
        <v>4175</v>
      </c>
      <c r="B1355" s="1146" t="s">
        <v>2006</v>
      </c>
      <c r="C1355" s="1147" t="s">
        <v>108</v>
      </c>
      <c r="D1355" s="1148">
        <v>5.39</v>
      </c>
      <c r="E1355" s="653"/>
      <c r="F1355" s="654"/>
      <c r="G1355" s="23"/>
      <c r="H1355" s="23"/>
      <c r="I1355" s="23"/>
      <c r="J1355" s="23"/>
      <c r="K1355" s="23"/>
    </row>
    <row r="1356" spans="1:11" ht="12.75" hidden="1" customHeight="1" outlineLevel="1" x14ac:dyDescent="0.25">
      <c r="A1356" s="1141" t="s">
        <v>4176</v>
      </c>
      <c r="B1356" s="1142" t="s">
        <v>2007</v>
      </c>
      <c r="C1356" s="1143" t="s">
        <v>108</v>
      </c>
      <c r="D1356" s="1144">
        <v>5.09</v>
      </c>
      <c r="E1356" s="653"/>
      <c r="F1356" s="654"/>
      <c r="G1356" s="23"/>
      <c r="H1356" s="23"/>
      <c r="I1356" s="23"/>
      <c r="J1356" s="23"/>
      <c r="K1356" s="23"/>
    </row>
    <row r="1357" spans="1:11" ht="12.75" hidden="1" customHeight="1" outlineLevel="1" x14ac:dyDescent="0.25">
      <c r="A1357" s="1145" t="s">
        <v>4177</v>
      </c>
      <c r="B1357" s="1146" t="s">
        <v>2009</v>
      </c>
      <c r="C1357" s="1147" t="s">
        <v>108</v>
      </c>
      <c r="D1357" s="1148">
        <v>24.89</v>
      </c>
      <c r="E1357" s="653"/>
      <c r="F1357" s="654"/>
      <c r="G1357" s="23"/>
      <c r="H1357" s="23"/>
      <c r="I1357" s="23"/>
      <c r="J1357" s="23"/>
      <c r="K1357" s="23"/>
    </row>
    <row r="1358" spans="1:11" ht="12.75" hidden="1" customHeight="1" outlineLevel="1" x14ac:dyDescent="0.25">
      <c r="A1358" s="1141" t="s">
        <v>4178</v>
      </c>
      <c r="B1358" s="1142" t="s">
        <v>2010</v>
      </c>
      <c r="C1358" s="1143" t="s">
        <v>108</v>
      </c>
      <c r="D1358" s="1144">
        <v>5.84</v>
      </c>
      <c r="E1358" s="653"/>
      <c r="F1358" s="654"/>
      <c r="G1358" s="23"/>
      <c r="H1358" s="23"/>
      <c r="I1358" s="23"/>
      <c r="J1358" s="23"/>
      <c r="K1358" s="23"/>
    </row>
    <row r="1359" spans="1:11" ht="12.75" hidden="1" customHeight="1" outlineLevel="1" x14ac:dyDescent="0.25">
      <c r="A1359" s="1145" t="s">
        <v>4179</v>
      </c>
      <c r="B1359" s="1146" t="s">
        <v>1985</v>
      </c>
      <c r="C1359" s="1147" t="s">
        <v>108</v>
      </c>
      <c r="D1359" s="1148">
        <v>3.98</v>
      </c>
      <c r="E1359" s="653"/>
      <c r="F1359" s="654"/>
      <c r="G1359" s="23"/>
      <c r="H1359" s="23"/>
      <c r="I1359" s="23"/>
      <c r="J1359" s="23"/>
      <c r="K1359" s="23"/>
    </row>
    <row r="1360" spans="1:11" ht="12.75" hidden="1" customHeight="1" outlineLevel="1" x14ac:dyDescent="0.25">
      <c r="A1360" s="1141" t="s">
        <v>4180</v>
      </c>
      <c r="B1360" s="1142" t="s">
        <v>3305</v>
      </c>
      <c r="C1360" s="1143" t="s">
        <v>108</v>
      </c>
      <c r="D1360" s="1144">
        <v>49.68</v>
      </c>
      <c r="E1360" s="653"/>
      <c r="F1360" s="654"/>
      <c r="G1360" s="23"/>
      <c r="H1360" s="23"/>
      <c r="I1360" s="23"/>
      <c r="J1360" s="23"/>
      <c r="K1360" s="23"/>
    </row>
    <row r="1361" spans="1:11" ht="12.75" hidden="1" customHeight="1" outlineLevel="1" x14ac:dyDescent="0.25">
      <c r="A1361" s="1137" t="s">
        <v>2133</v>
      </c>
      <c r="B1361" s="1138" t="s">
        <v>1798</v>
      </c>
      <c r="C1361" s="1139"/>
      <c r="D1361" s="1140"/>
      <c r="E1361" s="653"/>
      <c r="F1361" s="654"/>
      <c r="G1361" s="23"/>
      <c r="H1361" s="23"/>
      <c r="I1361" s="23"/>
      <c r="J1361" s="23"/>
      <c r="K1361" s="23"/>
    </row>
    <row r="1362" spans="1:11" ht="12.75" hidden="1" customHeight="1" outlineLevel="1" x14ac:dyDescent="0.25">
      <c r="A1362" s="1145" t="s">
        <v>3471</v>
      </c>
      <c r="B1362" s="1146" t="s">
        <v>1977</v>
      </c>
      <c r="C1362" s="1147" t="s">
        <v>108</v>
      </c>
      <c r="D1362" s="1148">
        <v>4.59</v>
      </c>
      <c r="E1362" s="653"/>
      <c r="F1362" s="654"/>
      <c r="G1362" s="23"/>
      <c r="H1362" s="23"/>
      <c r="I1362" s="23"/>
      <c r="J1362" s="23"/>
      <c r="K1362" s="23"/>
    </row>
    <row r="1363" spans="1:11" ht="12.75" hidden="1" customHeight="1" outlineLevel="1" x14ac:dyDescent="0.25">
      <c r="A1363" s="1141" t="s">
        <v>4181</v>
      </c>
      <c r="B1363" s="1142" t="s">
        <v>1997</v>
      </c>
      <c r="C1363" s="1143" t="s">
        <v>108</v>
      </c>
      <c r="D1363" s="1144">
        <v>80.739999999999995</v>
      </c>
      <c r="E1363" s="653"/>
      <c r="F1363" s="654"/>
      <c r="G1363" s="23"/>
      <c r="H1363" s="23"/>
      <c r="I1363" s="23"/>
      <c r="J1363" s="23"/>
      <c r="K1363" s="23"/>
    </row>
    <row r="1364" spans="1:11" ht="12.75" hidden="1" customHeight="1" outlineLevel="1" x14ac:dyDescent="0.25">
      <c r="A1364" s="1145" t="s">
        <v>4182</v>
      </c>
      <c r="B1364" s="1146" t="s">
        <v>1998</v>
      </c>
      <c r="C1364" s="1147" t="s">
        <v>108</v>
      </c>
      <c r="D1364" s="1148">
        <v>65.28</v>
      </c>
      <c r="E1364" s="653"/>
      <c r="F1364" s="654"/>
      <c r="G1364" s="23"/>
      <c r="H1364" s="23"/>
      <c r="I1364" s="23"/>
      <c r="J1364" s="23"/>
      <c r="K1364" s="23"/>
    </row>
    <row r="1365" spans="1:11" ht="12.75" hidden="1" customHeight="1" outlineLevel="1" x14ac:dyDescent="0.25">
      <c r="A1365" s="1141" t="s">
        <v>4183</v>
      </c>
      <c r="B1365" s="1142" t="s">
        <v>1989</v>
      </c>
      <c r="C1365" s="1143" t="s">
        <v>108</v>
      </c>
      <c r="D1365" s="1144">
        <v>3.61</v>
      </c>
      <c r="E1365" s="653"/>
      <c r="F1365" s="654"/>
      <c r="G1365" s="23"/>
      <c r="H1365" s="23"/>
      <c r="I1365" s="23"/>
      <c r="J1365" s="23"/>
      <c r="K1365" s="23"/>
    </row>
    <row r="1366" spans="1:11" ht="12.75" hidden="1" customHeight="1" outlineLevel="1" x14ac:dyDescent="0.25">
      <c r="A1366" s="1145" t="s">
        <v>4184</v>
      </c>
      <c r="B1366" s="1146" t="s">
        <v>2000</v>
      </c>
      <c r="C1366" s="1147" t="s">
        <v>108</v>
      </c>
      <c r="D1366" s="1148">
        <v>8.64</v>
      </c>
      <c r="E1366" s="653"/>
      <c r="F1366" s="654"/>
      <c r="G1366" s="23"/>
      <c r="H1366" s="23"/>
      <c r="I1366" s="23"/>
      <c r="J1366" s="23"/>
      <c r="K1366" s="23"/>
    </row>
    <row r="1367" spans="1:11" ht="12.75" hidden="1" customHeight="1" outlineLevel="1" x14ac:dyDescent="0.25">
      <c r="A1367" s="1141" t="s">
        <v>4185</v>
      </c>
      <c r="B1367" s="1142" t="s">
        <v>2001</v>
      </c>
      <c r="C1367" s="1143" t="s">
        <v>108</v>
      </c>
      <c r="D1367" s="1144">
        <v>20.71</v>
      </c>
      <c r="E1367" s="653"/>
      <c r="F1367" s="654"/>
      <c r="G1367" s="23"/>
      <c r="H1367" s="23"/>
      <c r="I1367" s="23"/>
      <c r="J1367" s="23"/>
      <c r="K1367" s="23"/>
    </row>
    <row r="1368" spans="1:11" ht="12.75" hidden="1" customHeight="1" outlineLevel="1" x14ac:dyDescent="0.25">
      <c r="A1368" s="1145" t="s">
        <v>4186</v>
      </c>
      <c r="B1368" s="1146" t="s">
        <v>2002</v>
      </c>
      <c r="C1368" s="1147" t="s">
        <v>108</v>
      </c>
      <c r="D1368" s="1148">
        <v>5.74</v>
      </c>
      <c r="E1368" s="653"/>
      <c r="F1368" s="654"/>
      <c r="G1368" s="23"/>
      <c r="H1368" s="23"/>
      <c r="I1368" s="23"/>
      <c r="J1368" s="23"/>
      <c r="K1368" s="23"/>
    </row>
    <row r="1369" spans="1:11" ht="12.75" hidden="1" customHeight="1" outlineLevel="1" x14ac:dyDescent="0.25">
      <c r="A1369" s="1141" t="s">
        <v>4187</v>
      </c>
      <c r="B1369" s="1142" t="s">
        <v>1982</v>
      </c>
      <c r="C1369" s="1143" t="s">
        <v>108</v>
      </c>
      <c r="D1369" s="1144">
        <v>2.06</v>
      </c>
      <c r="E1369" s="653"/>
      <c r="F1369" s="654"/>
      <c r="G1369" s="23"/>
      <c r="H1369" s="23"/>
      <c r="I1369" s="23"/>
      <c r="J1369" s="23"/>
      <c r="K1369" s="23"/>
    </row>
    <row r="1370" spans="1:11" ht="12.75" hidden="1" customHeight="1" outlineLevel="1" x14ac:dyDescent="0.25">
      <c r="A1370" s="1145" t="s">
        <v>4188</v>
      </c>
      <c r="B1370" s="1146" t="s">
        <v>2006</v>
      </c>
      <c r="C1370" s="1147" t="s">
        <v>108</v>
      </c>
      <c r="D1370" s="1148">
        <v>5.39</v>
      </c>
      <c r="E1370" s="653"/>
      <c r="F1370" s="654"/>
      <c r="G1370" s="23"/>
      <c r="H1370" s="23"/>
      <c r="I1370" s="23"/>
      <c r="J1370" s="23"/>
      <c r="K1370" s="23"/>
    </row>
    <row r="1371" spans="1:11" ht="12.75" hidden="1" customHeight="1" outlineLevel="1" x14ac:dyDescent="0.25">
      <c r="A1371" s="1141" t="s">
        <v>4189</v>
      </c>
      <c r="B1371" s="1142" t="s">
        <v>2007</v>
      </c>
      <c r="C1371" s="1143" t="s">
        <v>108</v>
      </c>
      <c r="D1371" s="1144">
        <v>5.09</v>
      </c>
      <c r="E1371" s="653"/>
      <c r="F1371" s="654"/>
      <c r="G1371" s="23"/>
      <c r="H1371" s="23"/>
      <c r="I1371" s="23"/>
      <c r="J1371" s="23"/>
      <c r="K1371" s="23"/>
    </row>
    <row r="1372" spans="1:11" ht="12.75" hidden="1" customHeight="1" outlineLevel="1" x14ac:dyDescent="0.25">
      <c r="A1372" s="1145" t="s">
        <v>4190</v>
      </c>
      <c r="B1372" s="1146" t="s">
        <v>2009</v>
      </c>
      <c r="C1372" s="1147" t="s">
        <v>108</v>
      </c>
      <c r="D1372" s="1148">
        <v>24.89</v>
      </c>
      <c r="E1372" s="653"/>
      <c r="F1372" s="654"/>
      <c r="G1372" s="23"/>
      <c r="H1372" s="23"/>
      <c r="I1372" s="23"/>
      <c r="J1372" s="23"/>
      <c r="K1372" s="23"/>
    </row>
    <row r="1373" spans="1:11" ht="12.75" hidden="1" customHeight="1" outlineLevel="1" x14ac:dyDescent="0.25">
      <c r="A1373" s="1141" t="s">
        <v>4191</v>
      </c>
      <c r="B1373" s="1142" t="s">
        <v>2010</v>
      </c>
      <c r="C1373" s="1143" t="s">
        <v>108</v>
      </c>
      <c r="D1373" s="1144">
        <v>5.84</v>
      </c>
      <c r="E1373" s="653"/>
      <c r="F1373" s="654"/>
      <c r="G1373" s="23"/>
      <c r="H1373" s="23"/>
      <c r="I1373" s="23"/>
      <c r="J1373" s="23"/>
      <c r="K1373" s="23"/>
    </row>
    <row r="1374" spans="1:11" ht="12.75" hidden="1" customHeight="1" outlineLevel="1" x14ac:dyDescent="0.25">
      <c r="A1374" s="1145" t="s">
        <v>4192</v>
      </c>
      <c r="B1374" s="1146" t="s">
        <v>1985</v>
      </c>
      <c r="C1374" s="1147" t="s">
        <v>108</v>
      </c>
      <c r="D1374" s="1148">
        <v>3.98</v>
      </c>
      <c r="E1374" s="653"/>
      <c r="F1374" s="654"/>
      <c r="G1374" s="23"/>
      <c r="H1374" s="23"/>
      <c r="I1374" s="23"/>
      <c r="J1374" s="23"/>
      <c r="K1374" s="23"/>
    </row>
    <row r="1375" spans="1:11" ht="12.75" hidden="1" customHeight="1" outlineLevel="1" x14ac:dyDescent="0.25">
      <c r="A1375" s="1141" t="s">
        <v>4193</v>
      </c>
      <c r="B1375" s="1142" t="s">
        <v>3305</v>
      </c>
      <c r="C1375" s="1143" t="s">
        <v>108</v>
      </c>
      <c r="D1375" s="1144">
        <v>49.68</v>
      </c>
      <c r="E1375" s="653"/>
      <c r="F1375" s="654"/>
      <c r="G1375" s="23"/>
      <c r="H1375" s="23"/>
      <c r="I1375" s="23"/>
      <c r="J1375" s="23"/>
      <c r="K1375" s="23"/>
    </row>
    <row r="1376" spans="1:11" ht="12.75" hidden="1" customHeight="1" outlineLevel="1" x14ac:dyDescent="0.25">
      <c r="A1376" s="1137" t="s">
        <v>2134</v>
      </c>
      <c r="B1376" s="1138" t="s">
        <v>1800</v>
      </c>
      <c r="C1376" s="1139"/>
      <c r="D1376" s="1140"/>
      <c r="E1376" s="653"/>
      <c r="F1376" s="654"/>
      <c r="G1376" s="23"/>
      <c r="H1376" s="23"/>
      <c r="I1376" s="23"/>
      <c r="J1376" s="23"/>
      <c r="K1376" s="23"/>
    </row>
    <row r="1377" spans="1:11" ht="12.75" hidden="1" customHeight="1" outlineLevel="1" x14ac:dyDescent="0.25">
      <c r="A1377" s="1145" t="s">
        <v>3472</v>
      </c>
      <c r="B1377" s="1146" t="s">
        <v>1977</v>
      </c>
      <c r="C1377" s="1147" t="s">
        <v>108</v>
      </c>
      <c r="D1377" s="1148">
        <v>4.59</v>
      </c>
      <c r="E1377" s="653"/>
      <c r="F1377" s="654"/>
      <c r="G1377" s="23"/>
      <c r="H1377" s="23"/>
      <c r="I1377" s="23"/>
      <c r="J1377" s="23"/>
      <c r="K1377" s="23"/>
    </row>
    <row r="1378" spans="1:11" ht="12.75" hidden="1" customHeight="1" outlineLevel="1" x14ac:dyDescent="0.25">
      <c r="A1378" s="1141" t="s">
        <v>4194</v>
      </c>
      <c r="B1378" s="1142" t="s">
        <v>1997</v>
      </c>
      <c r="C1378" s="1143" t="s">
        <v>108</v>
      </c>
      <c r="D1378" s="1144">
        <v>80.739999999999995</v>
      </c>
      <c r="E1378" s="653"/>
      <c r="F1378" s="654"/>
      <c r="G1378" s="23"/>
      <c r="H1378" s="23"/>
      <c r="I1378" s="23"/>
      <c r="J1378" s="23"/>
      <c r="K1378" s="23"/>
    </row>
    <row r="1379" spans="1:11" ht="12.75" hidden="1" customHeight="1" outlineLevel="1" x14ac:dyDescent="0.25">
      <c r="A1379" s="1145" t="s">
        <v>4195</v>
      </c>
      <c r="B1379" s="1146" t="s">
        <v>1998</v>
      </c>
      <c r="C1379" s="1147" t="s">
        <v>108</v>
      </c>
      <c r="D1379" s="1148">
        <v>65.28</v>
      </c>
      <c r="E1379" s="653"/>
      <c r="F1379" s="654"/>
      <c r="G1379" s="23"/>
      <c r="H1379" s="23"/>
      <c r="I1379" s="23"/>
      <c r="J1379" s="23"/>
      <c r="K1379" s="23"/>
    </row>
    <row r="1380" spans="1:11" ht="12.75" hidden="1" customHeight="1" outlineLevel="1" x14ac:dyDescent="0.25">
      <c r="A1380" s="1141" t="s">
        <v>4196</v>
      </c>
      <c r="B1380" s="1142" t="s">
        <v>1989</v>
      </c>
      <c r="C1380" s="1143" t="s">
        <v>108</v>
      </c>
      <c r="D1380" s="1144">
        <v>3.61</v>
      </c>
      <c r="E1380" s="653"/>
      <c r="F1380" s="654"/>
      <c r="G1380" s="23"/>
      <c r="H1380" s="23"/>
      <c r="I1380" s="23"/>
      <c r="J1380" s="23"/>
      <c r="K1380" s="23"/>
    </row>
    <row r="1381" spans="1:11" ht="12.75" hidden="1" customHeight="1" outlineLevel="1" x14ac:dyDescent="0.25">
      <c r="A1381" s="1145" t="s">
        <v>4197</v>
      </c>
      <c r="B1381" s="1146" t="s">
        <v>2000</v>
      </c>
      <c r="C1381" s="1147" t="s">
        <v>108</v>
      </c>
      <c r="D1381" s="1148">
        <v>8.64</v>
      </c>
      <c r="E1381" s="653"/>
      <c r="F1381" s="654"/>
      <c r="G1381" s="23"/>
      <c r="H1381" s="23"/>
      <c r="I1381" s="23"/>
      <c r="J1381" s="23"/>
      <c r="K1381" s="23"/>
    </row>
    <row r="1382" spans="1:11" ht="12.75" hidden="1" customHeight="1" outlineLevel="1" x14ac:dyDescent="0.25">
      <c r="A1382" s="1141" t="s">
        <v>4198</v>
      </c>
      <c r="B1382" s="1142" t="s">
        <v>2001</v>
      </c>
      <c r="C1382" s="1143" t="s">
        <v>108</v>
      </c>
      <c r="D1382" s="1144">
        <v>20.71</v>
      </c>
      <c r="E1382" s="653"/>
      <c r="F1382" s="654"/>
      <c r="G1382" s="23"/>
      <c r="H1382" s="23"/>
      <c r="I1382" s="23"/>
      <c r="J1382" s="23"/>
      <c r="K1382" s="23"/>
    </row>
    <row r="1383" spans="1:11" ht="12.75" hidden="1" customHeight="1" outlineLevel="1" x14ac:dyDescent="0.25">
      <c r="A1383" s="1145" t="s">
        <v>4199</v>
      </c>
      <c r="B1383" s="1146" t="s">
        <v>2002</v>
      </c>
      <c r="C1383" s="1147" t="s">
        <v>108</v>
      </c>
      <c r="D1383" s="1148">
        <v>5.74</v>
      </c>
      <c r="E1383" s="653"/>
      <c r="F1383" s="654"/>
      <c r="G1383" s="23"/>
      <c r="H1383" s="23"/>
      <c r="I1383" s="23"/>
      <c r="J1383" s="23"/>
      <c r="K1383" s="23"/>
    </row>
    <row r="1384" spans="1:11" ht="12.75" hidden="1" customHeight="1" outlineLevel="1" x14ac:dyDescent="0.25">
      <c r="A1384" s="1141" t="s">
        <v>4200</v>
      </c>
      <c r="B1384" s="1142" t="s">
        <v>1982</v>
      </c>
      <c r="C1384" s="1143" t="s">
        <v>108</v>
      </c>
      <c r="D1384" s="1144">
        <v>2.06</v>
      </c>
      <c r="E1384" s="653"/>
      <c r="F1384" s="654"/>
      <c r="G1384" s="23"/>
      <c r="H1384" s="23"/>
      <c r="I1384" s="23"/>
      <c r="J1384" s="23"/>
      <c r="K1384" s="23"/>
    </row>
    <row r="1385" spans="1:11" ht="12.75" hidden="1" customHeight="1" outlineLevel="1" x14ac:dyDescent="0.25">
      <c r="A1385" s="1145" t="s">
        <v>4201</v>
      </c>
      <c r="B1385" s="1146" t="s">
        <v>2006</v>
      </c>
      <c r="C1385" s="1147" t="s">
        <v>108</v>
      </c>
      <c r="D1385" s="1148">
        <v>5.39</v>
      </c>
      <c r="E1385" s="653"/>
      <c r="F1385" s="654"/>
      <c r="G1385" s="23"/>
      <c r="H1385" s="23"/>
      <c r="I1385" s="23"/>
      <c r="J1385" s="23"/>
      <c r="K1385" s="23"/>
    </row>
    <row r="1386" spans="1:11" ht="12.75" hidden="1" customHeight="1" outlineLevel="1" x14ac:dyDescent="0.25">
      <c r="A1386" s="1141" t="s">
        <v>4202</v>
      </c>
      <c r="B1386" s="1142" t="s">
        <v>2007</v>
      </c>
      <c r="C1386" s="1143" t="s">
        <v>108</v>
      </c>
      <c r="D1386" s="1144">
        <v>5.09</v>
      </c>
      <c r="E1386" s="653"/>
      <c r="F1386" s="654"/>
      <c r="G1386" s="23"/>
      <c r="H1386" s="23"/>
      <c r="I1386" s="23"/>
      <c r="J1386" s="23"/>
      <c r="K1386" s="23"/>
    </row>
    <row r="1387" spans="1:11" ht="12.75" hidden="1" customHeight="1" outlineLevel="1" x14ac:dyDescent="0.25">
      <c r="A1387" s="1145" t="s">
        <v>4203</v>
      </c>
      <c r="B1387" s="1146" t="s">
        <v>2009</v>
      </c>
      <c r="C1387" s="1147" t="s">
        <v>108</v>
      </c>
      <c r="D1387" s="1148">
        <v>24.89</v>
      </c>
      <c r="E1387" s="653"/>
      <c r="F1387" s="654"/>
      <c r="G1387" s="23"/>
      <c r="H1387" s="23"/>
      <c r="I1387" s="23"/>
      <c r="J1387" s="23"/>
      <c r="K1387" s="23"/>
    </row>
    <row r="1388" spans="1:11" ht="12.75" hidden="1" customHeight="1" outlineLevel="1" x14ac:dyDescent="0.25">
      <c r="A1388" s="1141" t="s">
        <v>4204</v>
      </c>
      <c r="B1388" s="1142" t="s">
        <v>2010</v>
      </c>
      <c r="C1388" s="1143" t="s">
        <v>108</v>
      </c>
      <c r="D1388" s="1144">
        <v>5.84</v>
      </c>
      <c r="E1388" s="653"/>
      <c r="F1388" s="654"/>
      <c r="G1388" s="23"/>
      <c r="H1388" s="23"/>
      <c r="I1388" s="23"/>
      <c r="J1388" s="23"/>
      <c r="K1388" s="23"/>
    </row>
    <row r="1389" spans="1:11" ht="12.75" hidden="1" customHeight="1" outlineLevel="1" x14ac:dyDescent="0.25">
      <c r="A1389" s="1145" t="s">
        <v>4205</v>
      </c>
      <c r="B1389" s="1146" t="s">
        <v>1985</v>
      </c>
      <c r="C1389" s="1147" t="s">
        <v>108</v>
      </c>
      <c r="D1389" s="1148">
        <v>3.98</v>
      </c>
      <c r="E1389" s="653"/>
      <c r="F1389" s="654"/>
      <c r="G1389" s="23"/>
      <c r="H1389" s="23"/>
      <c r="I1389" s="23"/>
      <c r="J1389" s="23"/>
      <c r="K1389" s="23"/>
    </row>
    <row r="1390" spans="1:11" ht="12.75" hidden="1" customHeight="1" outlineLevel="1" x14ac:dyDescent="0.25">
      <c r="A1390" s="1141" t="s">
        <v>4206</v>
      </c>
      <c r="B1390" s="1142" t="s">
        <v>3305</v>
      </c>
      <c r="C1390" s="1143" t="s">
        <v>108</v>
      </c>
      <c r="D1390" s="1144">
        <v>49.68</v>
      </c>
      <c r="E1390" s="653"/>
      <c r="F1390" s="654"/>
      <c r="G1390" s="23"/>
      <c r="H1390" s="23"/>
      <c r="I1390" s="23"/>
      <c r="J1390" s="23"/>
      <c r="K1390" s="23"/>
    </row>
    <row r="1391" spans="1:11" ht="12.75" hidden="1" customHeight="1" outlineLevel="1" x14ac:dyDescent="0.25">
      <c r="A1391" s="1137" t="s">
        <v>2135</v>
      </c>
      <c r="B1391" s="1138" t="s">
        <v>1802</v>
      </c>
      <c r="C1391" s="1139"/>
      <c r="D1391" s="1140"/>
      <c r="E1391" s="653"/>
      <c r="F1391" s="654"/>
      <c r="G1391" s="23"/>
      <c r="H1391" s="23"/>
      <c r="I1391" s="23"/>
      <c r="J1391" s="23"/>
      <c r="K1391" s="23"/>
    </row>
    <row r="1392" spans="1:11" ht="12.75" hidden="1" customHeight="1" outlineLevel="1" x14ac:dyDescent="0.25">
      <c r="A1392" s="1145" t="s">
        <v>3473</v>
      </c>
      <c r="B1392" s="1146" t="s">
        <v>1977</v>
      </c>
      <c r="C1392" s="1147" t="s">
        <v>108</v>
      </c>
      <c r="D1392" s="1148">
        <v>4.59</v>
      </c>
      <c r="E1392" s="653"/>
      <c r="F1392" s="654"/>
      <c r="G1392" s="23"/>
      <c r="H1392" s="23"/>
      <c r="I1392" s="23"/>
      <c r="J1392" s="23"/>
      <c r="K1392" s="23"/>
    </row>
    <row r="1393" spans="1:11" ht="12.75" hidden="1" customHeight="1" outlineLevel="1" x14ac:dyDescent="0.25">
      <c r="A1393" s="1141" t="s">
        <v>4207</v>
      </c>
      <c r="B1393" s="1142" t="s">
        <v>1997</v>
      </c>
      <c r="C1393" s="1143" t="s">
        <v>108</v>
      </c>
      <c r="D1393" s="1144">
        <v>80.739999999999995</v>
      </c>
      <c r="E1393" s="653"/>
      <c r="F1393" s="654"/>
      <c r="G1393" s="23"/>
      <c r="H1393" s="23"/>
      <c r="I1393" s="23"/>
      <c r="J1393" s="23"/>
      <c r="K1393" s="23"/>
    </row>
    <row r="1394" spans="1:11" ht="12.75" hidden="1" customHeight="1" outlineLevel="1" x14ac:dyDescent="0.25">
      <c r="A1394" s="1145" t="s">
        <v>4208</v>
      </c>
      <c r="B1394" s="1146" t="s">
        <v>1998</v>
      </c>
      <c r="C1394" s="1147" t="s">
        <v>108</v>
      </c>
      <c r="D1394" s="1148">
        <v>65.28</v>
      </c>
      <c r="E1394" s="653"/>
      <c r="F1394" s="654"/>
      <c r="G1394" s="23"/>
      <c r="H1394" s="23"/>
      <c r="I1394" s="23"/>
      <c r="J1394" s="23"/>
      <c r="K1394" s="23"/>
    </row>
    <row r="1395" spans="1:11" ht="12.75" hidden="1" customHeight="1" outlineLevel="1" x14ac:dyDescent="0.25">
      <c r="A1395" s="1141" t="s">
        <v>4209</v>
      </c>
      <c r="B1395" s="1142" t="s">
        <v>1989</v>
      </c>
      <c r="C1395" s="1143" t="s">
        <v>108</v>
      </c>
      <c r="D1395" s="1144">
        <v>3.61</v>
      </c>
      <c r="E1395" s="653"/>
      <c r="F1395" s="654"/>
      <c r="G1395" s="23"/>
      <c r="H1395" s="23"/>
      <c r="I1395" s="23"/>
      <c r="J1395" s="23"/>
      <c r="K1395" s="23"/>
    </row>
    <row r="1396" spans="1:11" ht="12.75" hidden="1" customHeight="1" outlineLevel="1" x14ac:dyDescent="0.25">
      <c r="A1396" s="1145" t="s">
        <v>4210</v>
      </c>
      <c r="B1396" s="1146" t="s">
        <v>2000</v>
      </c>
      <c r="C1396" s="1147" t="s">
        <v>108</v>
      </c>
      <c r="D1396" s="1148">
        <v>8.64</v>
      </c>
      <c r="E1396" s="653"/>
      <c r="F1396" s="654"/>
      <c r="G1396" s="23"/>
      <c r="H1396" s="23"/>
      <c r="I1396" s="23"/>
      <c r="J1396" s="23"/>
      <c r="K1396" s="23"/>
    </row>
    <row r="1397" spans="1:11" ht="12.75" hidden="1" customHeight="1" outlineLevel="1" x14ac:dyDescent="0.25">
      <c r="A1397" s="1141" t="s">
        <v>4211</v>
      </c>
      <c r="B1397" s="1142" t="s">
        <v>2001</v>
      </c>
      <c r="C1397" s="1143" t="s">
        <v>108</v>
      </c>
      <c r="D1397" s="1144">
        <v>20.71</v>
      </c>
      <c r="E1397" s="653"/>
      <c r="F1397" s="654"/>
      <c r="G1397" s="23"/>
      <c r="H1397" s="23"/>
      <c r="I1397" s="23"/>
      <c r="J1397" s="23"/>
      <c r="K1397" s="23"/>
    </row>
    <row r="1398" spans="1:11" ht="12.75" hidden="1" customHeight="1" outlineLevel="1" x14ac:dyDescent="0.25">
      <c r="A1398" s="1145" t="s">
        <v>4212</v>
      </c>
      <c r="B1398" s="1146" t="s">
        <v>2002</v>
      </c>
      <c r="C1398" s="1147" t="s">
        <v>108</v>
      </c>
      <c r="D1398" s="1148">
        <v>5.74</v>
      </c>
      <c r="E1398" s="653"/>
      <c r="F1398" s="654"/>
      <c r="G1398" s="23"/>
      <c r="H1398" s="23"/>
      <c r="I1398" s="23"/>
      <c r="J1398" s="23"/>
      <c r="K1398" s="23"/>
    </row>
    <row r="1399" spans="1:11" ht="12.75" hidden="1" customHeight="1" outlineLevel="1" x14ac:dyDescent="0.25">
      <c r="A1399" s="1141" t="s">
        <v>4213</v>
      </c>
      <c r="B1399" s="1142" t="s">
        <v>1982</v>
      </c>
      <c r="C1399" s="1143" t="s">
        <v>108</v>
      </c>
      <c r="D1399" s="1144">
        <v>2.06</v>
      </c>
      <c r="E1399" s="653"/>
      <c r="F1399" s="654"/>
      <c r="G1399" s="23"/>
      <c r="H1399" s="23"/>
      <c r="I1399" s="23"/>
      <c r="J1399" s="23"/>
      <c r="K1399" s="23"/>
    </row>
    <row r="1400" spans="1:11" ht="12.75" hidden="1" customHeight="1" outlineLevel="1" x14ac:dyDescent="0.25">
      <c r="A1400" s="1145" t="s">
        <v>4214</v>
      </c>
      <c r="B1400" s="1146" t="s">
        <v>2006</v>
      </c>
      <c r="C1400" s="1147" t="s">
        <v>108</v>
      </c>
      <c r="D1400" s="1148">
        <v>5.39</v>
      </c>
      <c r="E1400" s="653"/>
      <c r="F1400" s="654"/>
      <c r="G1400" s="23"/>
      <c r="H1400" s="23"/>
      <c r="I1400" s="23"/>
      <c r="J1400" s="23"/>
      <c r="K1400" s="23"/>
    </row>
    <row r="1401" spans="1:11" ht="12.75" hidden="1" customHeight="1" outlineLevel="1" x14ac:dyDescent="0.25">
      <c r="A1401" s="1141" t="s">
        <v>4215</v>
      </c>
      <c r="B1401" s="1142" t="s">
        <v>2007</v>
      </c>
      <c r="C1401" s="1143" t="s">
        <v>108</v>
      </c>
      <c r="D1401" s="1144">
        <v>5.09</v>
      </c>
      <c r="E1401" s="653"/>
      <c r="F1401" s="654"/>
      <c r="G1401" s="23"/>
      <c r="H1401" s="23"/>
      <c r="I1401" s="23"/>
      <c r="J1401" s="23"/>
      <c r="K1401" s="23"/>
    </row>
    <row r="1402" spans="1:11" ht="12.75" hidden="1" customHeight="1" outlineLevel="1" x14ac:dyDescent="0.25">
      <c r="A1402" s="1145" t="s">
        <v>4216</v>
      </c>
      <c r="B1402" s="1146" t="s">
        <v>2009</v>
      </c>
      <c r="C1402" s="1147" t="s">
        <v>108</v>
      </c>
      <c r="D1402" s="1148">
        <v>24.89</v>
      </c>
      <c r="E1402" s="653"/>
      <c r="F1402" s="654"/>
      <c r="G1402" s="23"/>
      <c r="H1402" s="23"/>
      <c r="I1402" s="23"/>
      <c r="J1402" s="23"/>
      <c r="K1402" s="23"/>
    </row>
    <row r="1403" spans="1:11" ht="12.75" hidden="1" customHeight="1" outlineLevel="1" x14ac:dyDescent="0.25">
      <c r="A1403" s="1141" t="s">
        <v>4217</v>
      </c>
      <c r="B1403" s="1142" t="s">
        <v>2010</v>
      </c>
      <c r="C1403" s="1143" t="s">
        <v>108</v>
      </c>
      <c r="D1403" s="1144">
        <v>5.84</v>
      </c>
      <c r="E1403" s="653"/>
      <c r="F1403" s="654"/>
      <c r="G1403" s="23"/>
      <c r="H1403" s="23"/>
      <c r="I1403" s="23"/>
      <c r="J1403" s="23"/>
      <c r="K1403" s="23"/>
    </row>
    <row r="1404" spans="1:11" ht="12.75" hidden="1" customHeight="1" outlineLevel="1" x14ac:dyDescent="0.25">
      <c r="A1404" s="1145" t="s">
        <v>4218</v>
      </c>
      <c r="B1404" s="1146" t="s">
        <v>1985</v>
      </c>
      <c r="C1404" s="1147" t="s">
        <v>108</v>
      </c>
      <c r="D1404" s="1148">
        <v>3.98</v>
      </c>
      <c r="E1404" s="653"/>
      <c r="F1404" s="654"/>
      <c r="G1404" s="23"/>
      <c r="H1404" s="23"/>
      <c r="I1404" s="23"/>
      <c r="J1404" s="23"/>
      <c r="K1404" s="23"/>
    </row>
    <row r="1405" spans="1:11" ht="12.75" hidden="1" customHeight="1" outlineLevel="1" x14ac:dyDescent="0.25">
      <c r="A1405" s="1141" t="s">
        <v>4219</v>
      </c>
      <c r="B1405" s="1142" t="s">
        <v>3305</v>
      </c>
      <c r="C1405" s="1143" t="s">
        <v>108</v>
      </c>
      <c r="D1405" s="1144">
        <v>49.68</v>
      </c>
      <c r="E1405" s="653"/>
      <c r="F1405" s="654"/>
      <c r="G1405" s="23"/>
      <c r="H1405" s="23"/>
      <c r="I1405" s="23"/>
      <c r="J1405" s="23"/>
      <c r="K1405" s="23"/>
    </row>
    <row r="1406" spans="1:11" ht="12.75" hidden="1" customHeight="1" outlineLevel="1" x14ac:dyDescent="0.25">
      <c r="A1406" s="1137" t="s">
        <v>2136</v>
      </c>
      <c r="B1406" s="1138" t="s">
        <v>1804</v>
      </c>
      <c r="C1406" s="1139"/>
      <c r="D1406" s="1140"/>
      <c r="E1406" s="653"/>
      <c r="F1406" s="654"/>
      <c r="G1406" s="23"/>
      <c r="H1406" s="23"/>
      <c r="I1406" s="23"/>
      <c r="J1406" s="23"/>
      <c r="K1406" s="23"/>
    </row>
    <row r="1407" spans="1:11" ht="12.75" hidden="1" customHeight="1" outlineLevel="1" x14ac:dyDescent="0.25">
      <c r="A1407" s="1145" t="s">
        <v>3474</v>
      </c>
      <c r="B1407" s="1146" t="s">
        <v>1977</v>
      </c>
      <c r="C1407" s="1147" t="s">
        <v>108</v>
      </c>
      <c r="D1407" s="1148">
        <v>4.59</v>
      </c>
      <c r="E1407" s="653"/>
      <c r="F1407" s="654"/>
      <c r="G1407" s="23"/>
      <c r="H1407" s="23"/>
      <c r="I1407" s="23"/>
      <c r="J1407" s="23"/>
      <c r="K1407" s="23"/>
    </row>
    <row r="1408" spans="1:11" ht="12.75" hidden="1" customHeight="1" outlineLevel="1" x14ac:dyDescent="0.25">
      <c r="A1408" s="1141" t="s">
        <v>4220</v>
      </c>
      <c r="B1408" s="1142" t="s">
        <v>1997</v>
      </c>
      <c r="C1408" s="1143" t="s">
        <v>108</v>
      </c>
      <c r="D1408" s="1144">
        <v>80.739999999999995</v>
      </c>
      <c r="E1408" s="653"/>
      <c r="F1408" s="654"/>
      <c r="G1408" s="23"/>
      <c r="H1408" s="23"/>
      <c r="I1408" s="23"/>
      <c r="J1408" s="23"/>
      <c r="K1408" s="23"/>
    </row>
    <row r="1409" spans="1:11" ht="12.75" hidden="1" customHeight="1" outlineLevel="1" x14ac:dyDescent="0.25">
      <c r="A1409" s="1145" t="s">
        <v>4221</v>
      </c>
      <c r="B1409" s="1146" t="s">
        <v>1998</v>
      </c>
      <c r="C1409" s="1147" t="s">
        <v>108</v>
      </c>
      <c r="D1409" s="1148">
        <v>65.28</v>
      </c>
      <c r="E1409" s="653"/>
      <c r="F1409" s="654"/>
      <c r="G1409" s="23"/>
      <c r="H1409" s="23"/>
      <c r="I1409" s="23"/>
      <c r="J1409" s="23"/>
      <c r="K1409" s="23"/>
    </row>
    <row r="1410" spans="1:11" ht="12.75" hidden="1" customHeight="1" outlineLevel="1" x14ac:dyDescent="0.25">
      <c r="A1410" s="1141" t="s">
        <v>4222</v>
      </c>
      <c r="B1410" s="1142" t="s">
        <v>1989</v>
      </c>
      <c r="C1410" s="1143" t="s">
        <v>108</v>
      </c>
      <c r="D1410" s="1144">
        <v>3.61</v>
      </c>
      <c r="E1410" s="653"/>
      <c r="F1410" s="654"/>
      <c r="G1410" s="23"/>
      <c r="H1410" s="23"/>
      <c r="I1410" s="23"/>
      <c r="J1410" s="23"/>
      <c r="K1410" s="23"/>
    </row>
    <row r="1411" spans="1:11" ht="12.75" hidden="1" customHeight="1" outlineLevel="1" x14ac:dyDescent="0.25">
      <c r="A1411" s="1145" t="s">
        <v>4223</v>
      </c>
      <c r="B1411" s="1146" t="s">
        <v>2000</v>
      </c>
      <c r="C1411" s="1147" t="s">
        <v>108</v>
      </c>
      <c r="D1411" s="1148">
        <v>8.64</v>
      </c>
      <c r="E1411" s="653"/>
      <c r="F1411" s="654"/>
      <c r="G1411" s="23"/>
      <c r="H1411" s="23"/>
      <c r="I1411" s="23"/>
      <c r="J1411" s="23"/>
      <c r="K1411" s="23"/>
    </row>
    <row r="1412" spans="1:11" ht="12.75" hidden="1" customHeight="1" outlineLevel="1" x14ac:dyDescent="0.25">
      <c r="A1412" s="1141" t="s">
        <v>4224</v>
      </c>
      <c r="B1412" s="1142" t="s">
        <v>2001</v>
      </c>
      <c r="C1412" s="1143" t="s">
        <v>108</v>
      </c>
      <c r="D1412" s="1144">
        <v>20.71</v>
      </c>
      <c r="E1412" s="653"/>
      <c r="F1412" s="654"/>
      <c r="G1412" s="23"/>
      <c r="H1412" s="23"/>
      <c r="I1412" s="23"/>
      <c r="J1412" s="23"/>
      <c r="K1412" s="23"/>
    </row>
    <row r="1413" spans="1:11" ht="12.75" hidden="1" customHeight="1" outlineLevel="1" x14ac:dyDescent="0.25">
      <c r="A1413" s="1145" t="s">
        <v>4225</v>
      </c>
      <c r="B1413" s="1146" t="s">
        <v>2002</v>
      </c>
      <c r="C1413" s="1147" t="s">
        <v>108</v>
      </c>
      <c r="D1413" s="1148">
        <v>5.74</v>
      </c>
      <c r="E1413" s="653"/>
      <c r="F1413" s="654"/>
      <c r="G1413" s="23"/>
      <c r="H1413" s="23"/>
      <c r="I1413" s="23"/>
      <c r="J1413" s="23"/>
      <c r="K1413" s="23"/>
    </row>
    <row r="1414" spans="1:11" ht="12.75" hidden="1" customHeight="1" outlineLevel="1" x14ac:dyDescent="0.25">
      <c r="A1414" s="1141" t="s">
        <v>4226</v>
      </c>
      <c r="B1414" s="1142" t="s">
        <v>1982</v>
      </c>
      <c r="C1414" s="1143" t="s">
        <v>108</v>
      </c>
      <c r="D1414" s="1144">
        <v>2.06</v>
      </c>
      <c r="E1414" s="653"/>
      <c r="F1414" s="654"/>
      <c r="G1414" s="23"/>
      <c r="H1414" s="23"/>
      <c r="I1414" s="23"/>
      <c r="J1414" s="23"/>
      <c r="K1414" s="23"/>
    </row>
    <row r="1415" spans="1:11" ht="12.75" hidden="1" customHeight="1" outlineLevel="1" x14ac:dyDescent="0.25">
      <c r="A1415" s="1145" t="s">
        <v>4227</v>
      </c>
      <c r="B1415" s="1146" t="s">
        <v>2006</v>
      </c>
      <c r="C1415" s="1147" t="s">
        <v>108</v>
      </c>
      <c r="D1415" s="1148">
        <v>5.39</v>
      </c>
      <c r="E1415" s="653"/>
      <c r="F1415" s="654"/>
      <c r="G1415" s="23"/>
      <c r="H1415" s="23"/>
      <c r="I1415" s="23"/>
      <c r="J1415" s="23"/>
      <c r="K1415" s="23"/>
    </row>
    <row r="1416" spans="1:11" ht="12.75" hidden="1" customHeight="1" outlineLevel="1" x14ac:dyDescent="0.25">
      <c r="A1416" s="1141" t="s">
        <v>4228</v>
      </c>
      <c r="B1416" s="1142" t="s">
        <v>2007</v>
      </c>
      <c r="C1416" s="1143" t="s">
        <v>108</v>
      </c>
      <c r="D1416" s="1144">
        <v>5.09</v>
      </c>
      <c r="E1416" s="653"/>
      <c r="F1416" s="654"/>
      <c r="G1416" s="23"/>
      <c r="H1416" s="23"/>
      <c r="I1416" s="23"/>
      <c r="J1416" s="23"/>
      <c r="K1416" s="23"/>
    </row>
    <row r="1417" spans="1:11" ht="12.75" hidden="1" customHeight="1" outlineLevel="1" x14ac:dyDescent="0.25">
      <c r="A1417" s="1145" t="s">
        <v>4229</v>
      </c>
      <c r="B1417" s="1146" t="s">
        <v>2009</v>
      </c>
      <c r="C1417" s="1147" t="s">
        <v>108</v>
      </c>
      <c r="D1417" s="1148">
        <v>24.89</v>
      </c>
      <c r="E1417" s="653"/>
      <c r="F1417" s="654"/>
      <c r="G1417" s="23"/>
      <c r="H1417" s="23"/>
      <c r="I1417" s="23"/>
      <c r="J1417" s="23"/>
      <c r="K1417" s="23"/>
    </row>
    <row r="1418" spans="1:11" ht="12.75" hidden="1" customHeight="1" outlineLevel="1" x14ac:dyDescent="0.25">
      <c r="A1418" s="1141" t="s">
        <v>4230</v>
      </c>
      <c r="B1418" s="1142" t="s">
        <v>2010</v>
      </c>
      <c r="C1418" s="1143" t="s">
        <v>108</v>
      </c>
      <c r="D1418" s="1144">
        <v>5.84</v>
      </c>
      <c r="E1418" s="653"/>
      <c r="F1418" s="654"/>
      <c r="G1418" s="23"/>
      <c r="H1418" s="23"/>
      <c r="I1418" s="23"/>
      <c r="J1418" s="23"/>
      <c r="K1418" s="23"/>
    </row>
    <row r="1419" spans="1:11" ht="12.75" hidden="1" customHeight="1" outlineLevel="1" x14ac:dyDescent="0.25">
      <c r="A1419" s="1145" t="s">
        <v>4231</v>
      </c>
      <c r="B1419" s="1146" t="s">
        <v>1985</v>
      </c>
      <c r="C1419" s="1147" t="s">
        <v>108</v>
      </c>
      <c r="D1419" s="1148">
        <v>3.98</v>
      </c>
      <c r="E1419" s="653"/>
      <c r="F1419" s="654"/>
      <c r="G1419" s="23"/>
      <c r="H1419" s="23"/>
      <c r="I1419" s="23"/>
      <c r="J1419" s="23"/>
      <c r="K1419" s="23"/>
    </row>
    <row r="1420" spans="1:11" ht="12.75" hidden="1" customHeight="1" outlineLevel="1" x14ac:dyDescent="0.25">
      <c r="A1420" s="1141" t="s">
        <v>4232</v>
      </c>
      <c r="B1420" s="1142" t="s">
        <v>3305</v>
      </c>
      <c r="C1420" s="1143" t="s">
        <v>108</v>
      </c>
      <c r="D1420" s="1144">
        <v>49.68</v>
      </c>
      <c r="E1420" s="653"/>
      <c r="F1420" s="654"/>
      <c r="G1420" s="23"/>
      <c r="H1420" s="23"/>
      <c r="I1420" s="23"/>
      <c r="J1420" s="23"/>
      <c r="K1420" s="23"/>
    </row>
    <row r="1421" spans="1:11" ht="12.75" hidden="1" customHeight="1" outlineLevel="1" x14ac:dyDescent="0.25">
      <c r="A1421" s="1137" t="s">
        <v>2137</v>
      </c>
      <c r="B1421" s="1138" t="s">
        <v>1806</v>
      </c>
      <c r="C1421" s="1139"/>
      <c r="D1421" s="1140"/>
      <c r="E1421" s="653"/>
      <c r="F1421" s="654"/>
      <c r="G1421" s="23"/>
      <c r="H1421" s="23"/>
      <c r="I1421" s="23"/>
      <c r="J1421" s="23"/>
      <c r="K1421" s="23"/>
    </row>
    <row r="1422" spans="1:11" ht="12.75" hidden="1" customHeight="1" outlineLevel="1" x14ac:dyDescent="0.25">
      <c r="A1422" s="1145" t="s">
        <v>3475</v>
      </c>
      <c r="B1422" s="1146" t="s">
        <v>1977</v>
      </c>
      <c r="C1422" s="1147" t="s">
        <v>108</v>
      </c>
      <c r="D1422" s="1148">
        <v>4.59</v>
      </c>
      <c r="E1422" s="653"/>
      <c r="F1422" s="654"/>
      <c r="G1422" s="23"/>
      <c r="H1422" s="23"/>
      <c r="I1422" s="23"/>
      <c r="J1422" s="23"/>
      <c r="K1422" s="23"/>
    </row>
    <row r="1423" spans="1:11" ht="12.75" hidden="1" customHeight="1" outlineLevel="1" x14ac:dyDescent="0.25">
      <c r="A1423" s="1141" t="s">
        <v>4233</v>
      </c>
      <c r="B1423" s="1142" t="s">
        <v>1997</v>
      </c>
      <c r="C1423" s="1143" t="s">
        <v>108</v>
      </c>
      <c r="D1423" s="1144">
        <v>80.739999999999995</v>
      </c>
      <c r="E1423" s="653"/>
      <c r="F1423" s="654"/>
      <c r="G1423" s="23"/>
      <c r="H1423" s="23"/>
      <c r="I1423" s="23"/>
      <c r="J1423" s="23"/>
      <c r="K1423" s="23"/>
    </row>
    <row r="1424" spans="1:11" ht="12.75" hidden="1" customHeight="1" outlineLevel="1" x14ac:dyDescent="0.25">
      <c r="A1424" s="1145" t="s">
        <v>4234</v>
      </c>
      <c r="B1424" s="1146" t="s">
        <v>1998</v>
      </c>
      <c r="C1424" s="1147" t="s">
        <v>108</v>
      </c>
      <c r="D1424" s="1148">
        <v>65.28</v>
      </c>
      <c r="E1424" s="653"/>
      <c r="F1424" s="654"/>
      <c r="G1424" s="23"/>
      <c r="H1424" s="23"/>
      <c r="I1424" s="23"/>
      <c r="J1424" s="23"/>
      <c r="K1424" s="23"/>
    </row>
    <row r="1425" spans="1:11" ht="12.75" hidden="1" customHeight="1" outlineLevel="1" x14ac:dyDescent="0.25">
      <c r="A1425" s="1141" t="s">
        <v>4235</v>
      </c>
      <c r="B1425" s="1142" t="s">
        <v>1989</v>
      </c>
      <c r="C1425" s="1143" t="s">
        <v>108</v>
      </c>
      <c r="D1425" s="1144">
        <v>3.61</v>
      </c>
      <c r="E1425" s="653"/>
      <c r="F1425" s="654"/>
      <c r="G1425" s="23"/>
      <c r="H1425" s="23"/>
      <c r="I1425" s="23"/>
      <c r="J1425" s="23"/>
      <c r="K1425" s="23"/>
    </row>
    <row r="1426" spans="1:11" ht="12.75" hidden="1" customHeight="1" outlineLevel="1" x14ac:dyDescent="0.25">
      <c r="A1426" s="1145" t="s">
        <v>4236</v>
      </c>
      <c r="B1426" s="1146" t="s">
        <v>2000</v>
      </c>
      <c r="C1426" s="1147" t="s">
        <v>108</v>
      </c>
      <c r="D1426" s="1148">
        <v>8.64</v>
      </c>
      <c r="E1426" s="653"/>
      <c r="F1426" s="654"/>
      <c r="G1426" s="23"/>
      <c r="H1426" s="23"/>
      <c r="I1426" s="23"/>
      <c r="J1426" s="23"/>
      <c r="K1426" s="23"/>
    </row>
    <row r="1427" spans="1:11" ht="12.75" hidden="1" customHeight="1" outlineLevel="1" x14ac:dyDescent="0.25">
      <c r="A1427" s="1141" t="s">
        <v>4237</v>
      </c>
      <c r="B1427" s="1142" t="s">
        <v>2001</v>
      </c>
      <c r="C1427" s="1143" t="s">
        <v>108</v>
      </c>
      <c r="D1427" s="1144">
        <v>20.71</v>
      </c>
      <c r="E1427" s="653"/>
      <c r="F1427" s="654"/>
      <c r="G1427" s="23"/>
      <c r="H1427" s="23"/>
      <c r="I1427" s="23"/>
      <c r="J1427" s="23"/>
      <c r="K1427" s="23"/>
    </row>
    <row r="1428" spans="1:11" ht="12.75" hidden="1" customHeight="1" outlineLevel="1" x14ac:dyDescent="0.25">
      <c r="A1428" s="1145" t="s">
        <v>4238</v>
      </c>
      <c r="B1428" s="1146" t="s">
        <v>2002</v>
      </c>
      <c r="C1428" s="1147" t="s">
        <v>108</v>
      </c>
      <c r="D1428" s="1148">
        <v>5.74</v>
      </c>
      <c r="E1428" s="653"/>
      <c r="F1428" s="654"/>
      <c r="G1428" s="23"/>
      <c r="H1428" s="23"/>
      <c r="I1428" s="23"/>
      <c r="J1428" s="23"/>
      <c r="K1428" s="23"/>
    </row>
    <row r="1429" spans="1:11" ht="12.75" hidden="1" customHeight="1" outlineLevel="1" x14ac:dyDescent="0.25">
      <c r="A1429" s="1141" t="s">
        <v>4239</v>
      </c>
      <c r="B1429" s="1142" t="s">
        <v>1982</v>
      </c>
      <c r="C1429" s="1143" t="s">
        <v>108</v>
      </c>
      <c r="D1429" s="1144">
        <v>2.06</v>
      </c>
      <c r="E1429" s="653"/>
      <c r="F1429" s="654"/>
      <c r="G1429" s="23"/>
      <c r="H1429" s="23"/>
      <c r="I1429" s="23"/>
      <c r="J1429" s="23"/>
      <c r="K1429" s="23"/>
    </row>
    <row r="1430" spans="1:11" ht="12.75" hidden="1" customHeight="1" outlineLevel="1" x14ac:dyDescent="0.25">
      <c r="A1430" s="1145" t="s">
        <v>4240</v>
      </c>
      <c r="B1430" s="1146" t="s">
        <v>2006</v>
      </c>
      <c r="C1430" s="1147" t="s">
        <v>108</v>
      </c>
      <c r="D1430" s="1148">
        <v>5.39</v>
      </c>
      <c r="E1430" s="653"/>
      <c r="F1430" s="654"/>
      <c r="G1430" s="23"/>
      <c r="H1430" s="23"/>
      <c r="I1430" s="23"/>
      <c r="J1430" s="23"/>
      <c r="K1430" s="23"/>
    </row>
    <row r="1431" spans="1:11" ht="12.75" hidden="1" customHeight="1" outlineLevel="1" x14ac:dyDescent="0.25">
      <c r="A1431" s="1141" t="s">
        <v>4241</v>
      </c>
      <c r="B1431" s="1142" t="s">
        <v>2007</v>
      </c>
      <c r="C1431" s="1143" t="s">
        <v>108</v>
      </c>
      <c r="D1431" s="1144">
        <v>5.09</v>
      </c>
      <c r="E1431" s="653"/>
      <c r="F1431" s="654"/>
      <c r="G1431" s="23"/>
      <c r="H1431" s="23"/>
      <c r="I1431" s="23"/>
      <c r="J1431" s="23"/>
      <c r="K1431" s="23"/>
    </row>
    <row r="1432" spans="1:11" ht="12.75" hidden="1" customHeight="1" outlineLevel="1" x14ac:dyDescent="0.25">
      <c r="A1432" s="1145" t="s">
        <v>4242</v>
      </c>
      <c r="B1432" s="1146" t="s">
        <v>2009</v>
      </c>
      <c r="C1432" s="1147" t="s">
        <v>108</v>
      </c>
      <c r="D1432" s="1148">
        <v>24.89</v>
      </c>
      <c r="E1432" s="653"/>
      <c r="F1432" s="654"/>
      <c r="G1432" s="23"/>
      <c r="H1432" s="23"/>
      <c r="I1432" s="23"/>
      <c r="J1432" s="23"/>
      <c r="K1432" s="23"/>
    </row>
    <row r="1433" spans="1:11" ht="12.75" hidden="1" customHeight="1" outlineLevel="1" x14ac:dyDescent="0.25">
      <c r="A1433" s="1141" t="s">
        <v>4243</v>
      </c>
      <c r="B1433" s="1142" t="s">
        <v>2010</v>
      </c>
      <c r="C1433" s="1143" t="s">
        <v>108</v>
      </c>
      <c r="D1433" s="1144">
        <v>5.84</v>
      </c>
      <c r="E1433" s="653"/>
      <c r="F1433" s="654"/>
      <c r="G1433" s="23"/>
      <c r="H1433" s="23"/>
      <c r="I1433" s="23"/>
      <c r="J1433" s="23"/>
      <c r="K1433" s="23"/>
    </row>
    <row r="1434" spans="1:11" ht="12.75" hidden="1" customHeight="1" outlineLevel="1" x14ac:dyDescent="0.25">
      <c r="A1434" s="1145" t="s">
        <v>4244</v>
      </c>
      <c r="B1434" s="1146" t="s">
        <v>1985</v>
      </c>
      <c r="C1434" s="1147" t="s">
        <v>108</v>
      </c>
      <c r="D1434" s="1148">
        <v>3.98</v>
      </c>
      <c r="E1434" s="653"/>
      <c r="F1434" s="654"/>
      <c r="G1434" s="23"/>
      <c r="H1434" s="23"/>
      <c r="I1434" s="23"/>
      <c r="J1434" s="23"/>
      <c r="K1434" s="23"/>
    </row>
    <row r="1435" spans="1:11" ht="12.75" hidden="1" customHeight="1" outlineLevel="1" x14ac:dyDescent="0.25">
      <c r="A1435" s="1141" t="s">
        <v>4245</v>
      </c>
      <c r="B1435" s="1142" t="s">
        <v>3305</v>
      </c>
      <c r="C1435" s="1143" t="s">
        <v>108</v>
      </c>
      <c r="D1435" s="1144">
        <v>49.68</v>
      </c>
      <c r="E1435" s="653"/>
      <c r="F1435" s="654"/>
      <c r="G1435" s="23"/>
      <c r="H1435" s="23"/>
      <c r="I1435" s="23"/>
      <c r="J1435" s="23"/>
      <c r="K1435" s="23"/>
    </row>
    <row r="1436" spans="1:11" ht="12.75" hidden="1" customHeight="1" outlineLevel="1" x14ac:dyDescent="0.25">
      <c r="A1436" s="1137" t="s">
        <v>2138</v>
      </c>
      <c r="B1436" s="1138" t="s">
        <v>1808</v>
      </c>
      <c r="C1436" s="1139"/>
      <c r="D1436" s="1140"/>
      <c r="E1436" s="653"/>
      <c r="F1436" s="654"/>
      <c r="G1436" s="23"/>
      <c r="H1436" s="23"/>
      <c r="I1436" s="23"/>
      <c r="J1436" s="23"/>
      <c r="K1436" s="23"/>
    </row>
    <row r="1437" spans="1:11" ht="12.75" hidden="1" customHeight="1" outlineLevel="1" x14ac:dyDescent="0.25">
      <c r="A1437" s="1145" t="s">
        <v>3476</v>
      </c>
      <c r="B1437" s="1146" t="s">
        <v>1977</v>
      </c>
      <c r="C1437" s="1147" t="s">
        <v>108</v>
      </c>
      <c r="D1437" s="1148">
        <v>4.59</v>
      </c>
      <c r="E1437" s="653"/>
      <c r="F1437" s="654"/>
      <c r="G1437" s="23"/>
      <c r="H1437" s="23"/>
      <c r="I1437" s="23"/>
      <c r="J1437" s="23"/>
      <c r="K1437" s="23"/>
    </row>
    <row r="1438" spans="1:11" ht="12.75" hidden="1" customHeight="1" outlineLevel="1" x14ac:dyDescent="0.25">
      <c r="A1438" s="1141" t="s">
        <v>4246</v>
      </c>
      <c r="B1438" s="1142" t="s">
        <v>1997</v>
      </c>
      <c r="C1438" s="1143" t="s">
        <v>108</v>
      </c>
      <c r="D1438" s="1144">
        <v>80.739999999999995</v>
      </c>
      <c r="E1438" s="653"/>
      <c r="F1438" s="654"/>
      <c r="G1438" s="23"/>
      <c r="H1438" s="23"/>
      <c r="I1438" s="23"/>
      <c r="J1438" s="23"/>
      <c r="K1438" s="23"/>
    </row>
    <row r="1439" spans="1:11" ht="12.75" hidden="1" customHeight="1" outlineLevel="1" x14ac:dyDescent="0.25">
      <c r="A1439" s="1145" t="s">
        <v>4247</v>
      </c>
      <c r="B1439" s="1146" t="s">
        <v>1998</v>
      </c>
      <c r="C1439" s="1147" t="s">
        <v>108</v>
      </c>
      <c r="D1439" s="1148">
        <v>65.28</v>
      </c>
      <c r="E1439" s="653"/>
      <c r="F1439" s="654"/>
      <c r="G1439" s="23"/>
      <c r="H1439" s="23"/>
      <c r="I1439" s="23"/>
      <c r="J1439" s="23"/>
      <c r="K1439" s="23"/>
    </row>
    <row r="1440" spans="1:11" ht="12.75" hidden="1" customHeight="1" outlineLevel="1" x14ac:dyDescent="0.25">
      <c r="A1440" s="1141" t="s">
        <v>4248</v>
      </c>
      <c r="B1440" s="1142" t="s">
        <v>1989</v>
      </c>
      <c r="C1440" s="1143" t="s">
        <v>108</v>
      </c>
      <c r="D1440" s="1144">
        <v>3.61</v>
      </c>
      <c r="E1440" s="653"/>
      <c r="F1440" s="654"/>
      <c r="G1440" s="23"/>
      <c r="H1440" s="23"/>
      <c r="I1440" s="23"/>
      <c r="J1440" s="23"/>
      <c r="K1440" s="23"/>
    </row>
    <row r="1441" spans="1:11" ht="12.75" hidden="1" customHeight="1" outlineLevel="1" x14ac:dyDescent="0.25">
      <c r="A1441" s="1145" t="s">
        <v>4249</v>
      </c>
      <c r="B1441" s="1146" t="s">
        <v>2000</v>
      </c>
      <c r="C1441" s="1147" t="s">
        <v>108</v>
      </c>
      <c r="D1441" s="1148">
        <v>8.64</v>
      </c>
      <c r="E1441" s="653"/>
      <c r="F1441" s="654"/>
      <c r="G1441" s="23"/>
      <c r="H1441" s="23"/>
      <c r="I1441" s="23"/>
      <c r="J1441" s="23"/>
      <c r="K1441" s="23"/>
    </row>
    <row r="1442" spans="1:11" ht="12.75" hidden="1" customHeight="1" outlineLevel="1" x14ac:dyDescent="0.25">
      <c r="A1442" s="1141" t="s">
        <v>4250</v>
      </c>
      <c r="B1442" s="1142" t="s">
        <v>2001</v>
      </c>
      <c r="C1442" s="1143" t="s">
        <v>108</v>
      </c>
      <c r="D1442" s="1144">
        <v>20.71</v>
      </c>
      <c r="E1442" s="653"/>
      <c r="F1442" s="654"/>
      <c r="G1442" s="23"/>
      <c r="H1442" s="23"/>
      <c r="I1442" s="23"/>
      <c r="J1442" s="23"/>
      <c r="K1442" s="23"/>
    </row>
    <row r="1443" spans="1:11" ht="12.75" hidden="1" customHeight="1" outlineLevel="1" x14ac:dyDescent="0.25">
      <c r="A1443" s="1145" t="s">
        <v>4251</v>
      </c>
      <c r="B1443" s="1146" t="s">
        <v>2002</v>
      </c>
      <c r="C1443" s="1147" t="s">
        <v>108</v>
      </c>
      <c r="D1443" s="1148">
        <v>5.74</v>
      </c>
      <c r="E1443" s="653"/>
      <c r="F1443" s="654"/>
      <c r="G1443" s="23"/>
      <c r="H1443" s="23"/>
      <c r="I1443" s="23"/>
      <c r="J1443" s="23"/>
      <c r="K1443" s="23"/>
    </row>
    <row r="1444" spans="1:11" ht="12.75" hidden="1" customHeight="1" outlineLevel="1" x14ac:dyDescent="0.25">
      <c r="A1444" s="1141" t="s">
        <v>4252</v>
      </c>
      <c r="B1444" s="1142" t="s">
        <v>1982</v>
      </c>
      <c r="C1444" s="1143" t="s">
        <v>108</v>
      </c>
      <c r="D1444" s="1144">
        <v>2.06</v>
      </c>
      <c r="E1444" s="653"/>
      <c r="F1444" s="654"/>
      <c r="G1444" s="23"/>
      <c r="H1444" s="23"/>
      <c r="I1444" s="23"/>
      <c r="J1444" s="23"/>
      <c r="K1444" s="23"/>
    </row>
    <row r="1445" spans="1:11" ht="12.75" hidden="1" customHeight="1" outlineLevel="1" x14ac:dyDescent="0.25">
      <c r="A1445" s="1145" t="s">
        <v>4253</v>
      </c>
      <c r="B1445" s="1146" t="s">
        <v>2006</v>
      </c>
      <c r="C1445" s="1147" t="s">
        <v>108</v>
      </c>
      <c r="D1445" s="1148">
        <v>5.39</v>
      </c>
      <c r="E1445" s="653"/>
      <c r="F1445" s="654"/>
      <c r="G1445" s="23"/>
      <c r="H1445" s="23"/>
      <c r="I1445" s="23"/>
      <c r="J1445" s="23"/>
      <c r="K1445" s="23"/>
    </row>
    <row r="1446" spans="1:11" ht="12.75" hidden="1" customHeight="1" outlineLevel="1" x14ac:dyDescent="0.25">
      <c r="A1446" s="1141" t="s">
        <v>4254</v>
      </c>
      <c r="B1446" s="1142" t="s">
        <v>2007</v>
      </c>
      <c r="C1446" s="1143" t="s">
        <v>108</v>
      </c>
      <c r="D1446" s="1144">
        <v>5.09</v>
      </c>
      <c r="E1446" s="653"/>
      <c r="F1446" s="654"/>
      <c r="G1446" s="23"/>
      <c r="H1446" s="23"/>
      <c r="I1446" s="23"/>
      <c r="J1446" s="23"/>
      <c r="K1446" s="23"/>
    </row>
    <row r="1447" spans="1:11" ht="12.75" hidden="1" customHeight="1" outlineLevel="1" x14ac:dyDescent="0.25">
      <c r="A1447" s="1145" t="s">
        <v>4255</v>
      </c>
      <c r="B1447" s="1146" t="s">
        <v>2009</v>
      </c>
      <c r="C1447" s="1147" t="s">
        <v>108</v>
      </c>
      <c r="D1447" s="1148">
        <v>24.89</v>
      </c>
      <c r="E1447" s="653"/>
      <c r="F1447" s="654"/>
      <c r="G1447" s="23"/>
      <c r="H1447" s="23"/>
      <c r="I1447" s="23"/>
      <c r="J1447" s="23"/>
      <c r="K1447" s="23"/>
    </row>
    <row r="1448" spans="1:11" ht="12.75" hidden="1" customHeight="1" outlineLevel="1" x14ac:dyDescent="0.25">
      <c r="A1448" s="1141" t="s">
        <v>4256</v>
      </c>
      <c r="B1448" s="1142" t="s">
        <v>2010</v>
      </c>
      <c r="C1448" s="1143" t="s">
        <v>108</v>
      </c>
      <c r="D1448" s="1144">
        <v>5.84</v>
      </c>
      <c r="E1448" s="653"/>
      <c r="F1448" s="654"/>
      <c r="G1448" s="23"/>
      <c r="H1448" s="23"/>
      <c r="I1448" s="23"/>
      <c r="J1448" s="23"/>
      <c r="K1448" s="23"/>
    </row>
    <row r="1449" spans="1:11" ht="12.75" hidden="1" customHeight="1" outlineLevel="1" x14ac:dyDescent="0.25">
      <c r="A1449" s="1145" t="s">
        <v>4257</v>
      </c>
      <c r="B1449" s="1146" t="s">
        <v>1985</v>
      </c>
      <c r="C1449" s="1147" t="s">
        <v>108</v>
      </c>
      <c r="D1449" s="1148">
        <v>3.98</v>
      </c>
      <c r="E1449" s="653"/>
      <c r="F1449" s="654"/>
      <c r="G1449" s="23"/>
      <c r="H1449" s="23"/>
      <c r="I1449" s="23"/>
      <c r="J1449" s="23"/>
      <c r="K1449" s="23"/>
    </row>
    <row r="1450" spans="1:11" ht="12.75" hidden="1" customHeight="1" outlineLevel="1" x14ac:dyDescent="0.25">
      <c r="A1450" s="1141" t="s">
        <v>4258</v>
      </c>
      <c r="B1450" s="1142" t="s">
        <v>3305</v>
      </c>
      <c r="C1450" s="1143" t="s">
        <v>108</v>
      </c>
      <c r="D1450" s="1144">
        <v>49.68</v>
      </c>
      <c r="E1450" s="653"/>
      <c r="F1450" s="654"/>
      <c r="G1450" s="23"/>
      <c r="H1450" s="23"/>
      <c r="I1450" s="23"/>
      <c r="J1450" s="23"/>
      <c r="K1450" s="23"/>
    </row>
    <row r="1451" spans="1:11" ht="12.75" hidden="1" customHeight="1" outlineLevel="1" x14ac:dyDescent="0.25">
      <c r="A1451" s="1137" t="s">
        <v>2139</v>
      </c>
      <c r="B1451" s="1138" t="s">
        <v>1810</v>
      </c>
      <c r="C1451" s="1139"/>
      <c r="D1451" s="1140"/>
      <c r="E1451" s="653"/>
      <c r="F1451" s="654"/>
      <c r="G1451" s="23"/>
      <c r="H1451" s="23"/>
      <c r="I1451" s="23"/>
      <c r="J1451" s="23"/>
      <c r="K1451" s="23"/>
    </row>
    <row r="1452" spans="1:11" ht="12.75" hidden="1" customHeight="1" outlineLevel="1" x14ac:dyDescent="0.25">
      <c r="A1452" s="1145" t="s">
        <v>3477</v>
      </c>
      <c r="B1452" s="1146" t="s">
        <v>1977</v>
      </c>
      <c r="C1452" s="1147" t="s">
        <v>108</v>
      </c>
      <c r="D1452" s="1148">
        <v>4.59</v>
      </c>
      <c r="E1452" s="653"/>
      <c r="F1452" s="654"/>
      <c r="G1452" s="23"/>
      <c r="H1452" s="23"/>
      <c r="I1452" s="23"/>
      <c r="J1452" s="23"/>
      <c r="K1452" s="23"/>
    </row>
    <row r="1453" spans="1:11" ht="12.75" hidden="1" customHeight="1" outlineLevel="1" x14ac:dyDescent="0.25">
      <c r="A1453" s="1141" t="s">
        <v>4259</v>
      </c>
      <c r="B1453" s="1142" t="s">
        <v>1997</v>
      </c>
      <c r="C1453" s="1143" t="s">
        <v>108</v>
      </c>
      <c r="D1453" s="1144">
        <v>80.739999999999995</v>
      </c>
      <c r="E1453" s="653"/>
      <c r="F1453" s="654"/>
      <c r="G1453" s="23"/>
      <c r="H1453" s="23"/>
      <c r="I1453" s="23"/>
      <c r="J1453" s="23"/>
      <c r="K1453" s="23"/>
    </row>
    <row r="1454" spans="1:11" ht="12.75" hidden="1" customHeight="1" outlineLevel="1" x14ac:dyDescent="0.25">
      <c r="A1454" s="1145" t="s">
        <v>4260</v>
      </c>
      <c r="B1454" s="1146" t="s">
        <v>1998</v>
      </c>
      <c r="C1454" s="1147" t="s">
        <v>108</v>
      </c>
      <c r="D1454" s="1148">
        <v>65.28</v>
      </c>
      <c r="E1454" s="653"/>
      <c r="F1454" s="654"/>
      <c r="G1454" s="23"/>
      <c r="H1454" s="23"/>
      <c r="I1454" s="23"/>
      <c r="J1454" s="23"/>
      <c r="K1454" s="23"/>
    </row>
    <row r="1455" spans="1:11" ht="12.75" hidden="1" customHeight="1" outlineLevel="1" x14ac:dyDescent="0.25">
      <c r="A1455" s="1141" t="s">
        <v>4261</v>
      </c>
      <c r="B1455" s="1142" t="s">
        <v>1989</v>
      </c>
      <c r="C1455" s="1143" t="s">
        <v>108</v>
      </c>
      <c r="D1455" s="1144">
        <v>3.61</v>
      </c>
      <c r="E1455" s="653"/>
      <c r="F1455" s="654"/>
      <c r="G1455" s="23"/>
      <c r="H1455" s="23"/>
      <c r="I1455" s="23"/>
      <c r="J1455" s="23"/>
      <c r="K1455" s="23"/>
    </row>
    <row r="1456" spans="1:11" ht="12.75" hidden="1" customHeight="1" outlineLevel="1" x14ac:dyDescent="0.25">
      <c r="A1456" s="1145" t="s">
        <v>4262</v>
      </c>
      <c r="B1456" s="1146" t="s">
        <v>2000</v>
      </c>
      <c r="C1456" s="1147" t="s">
        <v>108</v>
      </c>
      <c r="D1456" s="1148">
        <v>8.64</v>
      </c>
      <c r="E1456" s="653"/>
      <c r="F1456" s="654"/>
      <c r="G1456" s="23"/>
      <c r="H1456" s="23"/>
      <c r="I1456" s="23"/>
      <c r="J1456" s="23"/>
      <c r="K1456" s="23"/>
    </row>
    <row r="1457" spans="1:11" ht="12.75" hidden="1" customHeight="1" outlineLevel="1" x14ac:dyDescent="0.25">
      <c r="A1457" s="1141" t="s">
        <v>4263</v>
      </c>
      <c r="B1457" s="1142" t="s">
        <v>2001</v>
      </c>
      <c r="C1457" s="1143" t="s">
        <v>108</v>
      </c>
      <c r="D1457" s="1144">
        <v>20.71</v>
      </c>
      <c r="E1457" s="653"/>
      <c r="F1457" s="654"/>
      <c r="G1457" s="23"/>
      <c r="H1457" s="23"/>
      <c r="I1457" s="23"/>
      <c r="J1457" s="23"/>
      <c r="K1457" s="23"/>
    </row>
    <row r="1458" spans="1:11" ht="12.75" hidden="1" customHeight="1" outlineLevel="1" x14ac:dyDescent="0.25">
      <c r="A1458" s="1145" t="s">
        <v>4264</v>
      </c>
      <c r="B1458" s="1146" t="s">
        <v>2002</v>
      </c>
      <c r="C1458" s="1147" t="s">
        <v>108</v>
      </c>
      <c r="D1458" s="1148">
        <v>5.74</v>
      </c>
      <c r="E1458" s="653"/>
      <c r="F1458" s="654"/>
      <c r="G1458" s="23"/>
      <c r="H1458" s="23"/>
      <c r="I1458" s="23"/>
      <c r="J1458" s="23"/>
      <c r="K1458" s="23"/>
    </row>
    <row r="1459" spans="1:11" ht="12.75" hidden="1" customHeight="1" outlineLevel="1" x14ac:dyDescent="0.25">
      <c r="A1459" s="1141" t="s">
        <v>4265</v>
      </c>
      <c r="B1459" s="1142" t="s">
        <v>1982</v>
      </c>
      <c r="C1459" s="1143" t="s">
        <v>108</v>
      </c>
      <c r="D1459" s="1144">
        <v>2.06</v>
      </c>
      <c r="E1459" s="653"/>
      <c r="F1459" s="654"/>
      <c r="G1459" s="23"/>
      <c r="H1459" s="23"/>
      <c r="I1459" s="23"/>
      <c r="J1459" s="23"/>
      <c r="K1459" s="23"/>
    </row>
    <row r="1460" spans="1:11" ht="12.75" hidden="1" customHeight="1" outlineLevel="1" x14ac:dyDescent="0.25">
      <c r="A1460" s="1145" t="s">
        <v>4266</v>
      </c>
      <c r="B1460" s="1146" t="s">
        <v>2006</v>
      </c>
      <c r="C1460" s="1147" t="s">
        <v>108</v>
      </c>
      <c r="D1460" s="1148">
        <v>5.39</v>
      </c>
      <c r="E1460" s="653"/>
      <c r="F1460" s="654"/>
      <c r="G1460" s="23"/>
      <c r="H1460" s="23"/>
      <c r="I1460" s="23"/>
      <c r="J1460" s="23"/>
      <c r="K1460" s="23"/>
    </row>
    <row r="1461" spans="1:11" ht="12.75" hidden="1" customHeight="1" outlineLevel="1" x14ac:dyDescent="0.25">
      <c r="A1461" s="1141" t="s">
        <v>4267</v>
      </c>
      <c r="B1461" s="1142" t="s">
        <v>2007</v>
      </c>
      <c r="C1461" s="1143" t="s">
        <v>108</v>
      </c>
      <c r="D1461" s="1144">
        <v>5.09</v>
      </c>
      <c r="E1461" s="653"/>
      <c r="F1461" s="654"/>
      <c r="G1461" s="23"/>
      <c r="H1461" s="23"/>
      <c r="I1461" s="23"/>
      <c r="J1461" s="23"/>
      <c r="K1461" s="23"/>
    </row>
    <row r="1462" spans="1:11" ht="12.75" hidden="1" customHeight="1" outlineLevel="1" x14ac:dyDescent="0.25">
      <c r="A1462" s="1145" t="s">
        <v>4268</v>
      </c>
      <c r="B1462" s="1146" t="s">
        <v>2009</v>
      </c>
      <c r="C1462" s="1147" t="s">
        <v>108</v>
      </c>
      <c r="D1462" s="1148">
        <v>24.89</v>
      </c>
      <c r="E1462" s="653"/>
      <c r="F1462" s="654"/>
      <c r="G1462" s="23"/>
      <c r="H1462" s="23"/>
      <c r="I1462" s="23"/>
      <c r="J1462" s="23"/>
      <c r="K1462" s="23"/>
    </row>
    <row r="1463" spans="1:11" ht="12.75" hidden="1" customHeight="1" outlineLevel="1" x14ac:dyDescent="0.25">
      <c r="A1463" s="1141" t="s">
        <v>4269</v>
      </c>
      <c r="B1463" s="1142" t="s">
        <v>2010</v>
      </c>
      <c r="C1463" s="1143" t="s">
        <v>108</v>
      </c>
      <c r="D1463" s="1144">
        <v>5.84</v>
      </c>
      <c r="E1463" s="653"/>
      <c r="F1463" s="654"/>
      <c r="G1463" s="23"/>
      <c r="H1463" s="23"/>
      <c r="I1463" s="23"/>
      <c r="J1463" s="23"/>
      <c r="K1463" s="23"/>
    </row>
    <row r="1464" spans="1:11" ht="12.75" hidden="1" customHeight="1" outlineLevel="1" x14ac:dyDescent="0.25">
      <c r="A1464" s="1145" t="s">
        <v>4270</v>
      </c>
      <c r="B1464" s="1146" t="s">
        <v>1985</v>
      </c>
      <c r="C1464" s="1147" t="s">
        <v>108</v>
      </c>
      <c r="D1464" s="1148">
        <v>3.98</v>
      </c>
      <c r="E1464" s="653"/>
      <c r="F1464" s="654"/>
      <c r="G1464" s="23"/>
      <c r="H1464" s="23"/>
      <c r="I1464" s="23"/>
      <c r="J1464" s="23"/>
      <c r="K1464" s="23"/>
    </row>
    <row r="1465" spans="1:11" ht="12.75" hidden="1" customHeight="1" outlineLevel="1" x14ac:dyDescent="0.25">
      <c r="A1465" s="1141" t="s">
        <v>4271</v>
      </c>
      <c r="B1465" s="1142" t="s">
        <v>3305</v>
      </c>
      <c r="C1465" s="1143" t="s">
        <v>108</v>
      </c>
      <c r="D1465" s="1144">
        <v>49.68</v>
      </c>
      <c r="E1465" s="653"/>
      <c r="F1465" s="654"/>
      <c r="G1465" s="23"/>
      <c r="H1465" s="23"/>
      <c r="I1465" s="23"/>
      <c r="J1465" s="23"/>
      <c r="K1465" s="23"/>
    </row>
    <row r="1466" spans="1:11" ht="12.75" hidden="1" customHeight="1" outlineLevel="1" x14ac:dyDescent="0.25">
      <c r="A1466" s="1137" t="s">
        <v>2140</v>
      </c>
      <c r="B1466" s="1138" t="s">
        <v>1812</v>
      </c>
      <c r="C1466" s="1139"/>
      <c r="D1466" s="1140"/>
      <c r="E1466" s="653"/>
      <c r="F1466" s="654"/>
      <c r="G1466" s="23"/>
      <c r="H1466" s="23"/>
      <c r="I1466" s="23"/>
      <c r="J1466" s="23"/>
      <c r="K1466" s="23"/>
    </row>
    <row r="1467" spans="1:11" ht="12.75" hidden="1" customHeight="1" outlineLevel="1" x14ac:dyDescent="0.25">
      <c r="A1467" s="1145" t="s">
        <v>3478</v>
      </c>
      <c r="B1467" s="1146" t="s">
        <v>1977</v>
      </c>
      <c r="C1467" s="1147" t="s">
        <v>108</v>
      </c>
      <c r="D1467" s="1148">
        <v>4.59</v>
      </c>
      <c r="E1467" s="653"/>
      <c r="F1467" s="654"/>
      <c r="G1467" s="23"/>
      <c r="H1467" s="23"/>
      <c r="I1467" s="23"/>
      <c r="J1467" s="23"/>
      <c r="K1467" s="23"/>
    </row>
    <row r="1468" spans="1:11" ht="12.75" hidden="1" customHeight="1" outlineLevel="1" x14ac:dyDescent="0.25">
      <c r="A1468" s="1141" t="s">
        <v>4272</v>
      </c>
      <c r="B1468" s="1142" t="s">
        <v>1997</v>
      </c>
      <c r="C1468" s="1143" t="s">
        <v>108</v>
      </c>
      <c r="D1468" s="1144">
        <v>81.09</v>
      </c>
      <c r="E1468" s="653"/>
      <c r="F1468" s="654"/>
      <c r="G1468" s="23"/>
      <c r="H1468" s="23"/>
      <c r="I1468" s="23"/>
      <c r="J1468" s="23"/>
      <c r="K1468" s="23"/>
    </row>
    <row r="1469" spans="1:11" ht="12.75" hidden="1" customHeight="1" outlineLevel="1" x14ac:dyDescent="0.25">
      <c r="A1469" s="1145" t="s">
        <v>4273</v>
      </c>
      <c r="B1469" s="1146" t="s">
        <v>1998</v>
      </c>
      <c r="C1469" s="1147" t="s">
        <v>108</v>
      </c>
      <c r="D1469" s="1148">
        <v>65.47</v>
      </c>
      <c r="E1469" s="653"/>
      <c r="F1469" s="654"/>
      <c r="G1469" s="23"/>
      <c r="H1469" s="23"/>
      <c r="I1469" s="23"/>
      <c r="J1469" s="23"/>
      <c r="K1469" s="23"/>
    </row>
    <row r="1470" spans="1:11" ht="12.75" hidden="1" customHeight="1" outlineLevel="1" x14ac:dyDescent="0.25">
      <c r="A1470" s="1141" t="s">
        <v>4274</v>
      </c>
      <c r="B1470" s="1142" t="s">
        <v>1989</v>
      </c>
      <c r="C1470" s="1143" t="s">
        <v>108</v>
      </c>
      <c r="D1470" s="1144">
        <v>3.57</v>
      </c>
      <c r="E1470" s="653"/>
      <c r="F1470" s="654"/>
      <c r="G1470" s="23"/>
      <c r="H1470" s="23"/>
      <c r="I1470" s="23"/>
      <c r="J1470" s="23"/>
      <c r="K1470" s="23"/>
    </row>
    <row r="1471" spans="1:11" ht="12.75" hidden="1" customHeight="1" outlineLevel="1" x14ac:dyDescent="0.25">
      <c r="A1471" s="1145" t="s">
        <v>4275</v>
      </c>
      <c r="B1471" s="1146" t="s">
        <v>2000</v>
      </c>
      <c r="C1471" s="1147" t="s">
        <v>108</v>
      </c>
      <c r="D1471" s="1148">
        <v>9.2100000000000009</v>
      </c>
      <c r="E1471" s="653"/>
      <c r="F1471" s="654"/>
      <c r="G1471" s="23"/>
      <c r="H1471" s="23"/>
      <c r="I1471" s="23"/>
      <c r="J1471" s="23"/>
      <c r="K1471" s="23"/>
    </row>
    <row r="1472" spans="1:11" ht="12.75" hidden="1" customHeight="1" outlineLevel="1" x14ac:dyDescent="0.25">
      <c r="A1472" s="1141" t="s">
        <v>4276</v>
      </c>
      <c r="B1472" s="1142" t="s">
        <v>2001</v>
      </c>
      <c r="C1472" s="1143" t="s">
        <v>108</v>
      </c>
      <c r="D1472" s="1144">
        <v>20.76</v>
      </c>
      <c r="E1472" s="653"/>
      <c r="F1472" s="654"/>
      <c r="G1472" s="23"/>
      <c r="H1472" s="23"/>
      <c r="I1472" s="23"/>
      <c r="J1472" s="23"/>
      <c r="K1472" s="23"/>
    </row>
    <row r="1473" spans="1:11" ht="12.75" hidden="1" customHeight="1" outlineLevel="1" x14ac:dyDescent="0.25">
      <c r="A1473" s="1145" t="s">
        <v>4277</v>
      </c>
      <c r="B1473" s="1146" t="s">
        <v>2002</v>
      </c>
      <c r="C1473" s="1147" t="s">
        <v>108</v>
      </c>
      <c r="D1473" s="1148">
        <v>5.65</v>
      </c>
      <c r="E1473" s="653"/>
      <c r="F1473" s="654"/>
      <c r="G1473" s="23"/>
      <c r="H1473" s="23"/>
      <c r="I1473" s="23"/>
      <c r="J1473" s="23"/>
      <c r="K1473" s="23"/>
    </row>
    <row r="1474" spans="1:11" ht="12.75" hidden="1" customHeight="1" outlineLevel="1" x14ac:dyDescent="0.25">
      <c r="A1474" s="1141" t="s">
        <v>4278</v>
      </c>
      <c r="B1474" s="1142" t="s">
        <v>1982</v>
      </c>
      <c r="C1474" s="1143" t="s">
        <v>108</v>
      </c>
      <c r="D1474" s="1144">
        <v>2.29</v>
      </c>
      <c r="E1474" s="653"/>
      <c r="F1474" s="654"/>
      <c r="G1474" s="23"/>
      <c r="H1474" s="23"/>
      <c r="I1474" s="23"/>
      <c r="J1474" s="23"/>
      <c r="K1474" s="23"/>
    </row>
    <row r="1475" spans="1:11" ht="12.75" hidden="1" customHeight="1" outlineLevel="1" x14ac:dyDescent="0.25">
      <c r="A1475" s="1145" t="s">
        <v>4279</v>
      </c>
      <c r="B1475" s="1146" t="s">
        <v>2006</v>
      </c>
      <c r="C1475" s="1147" t="s">
        <v>108</v>
      </c>
      <c r="D1475" s="1148">
        <v>5.34</v>
      </c>
      <c r="E1475" s="653"/>
      <c r="F1475" s="654"/>
      <c r="G1475" s="23"/>
      <c r="H1475" s="23"/>
      <c r="I1475" s="23"/>
      <c r="J1475" s="23"/>
      <c r="K1475" s="23"/>
    </row>
    <row r="1476" spans="1:11" ht="12.75" hidden="1" customHeight="1" outlineLevel="1" x14ac:dyDescent="0.25">
      <c r="A1476" s="1141" t="s">
        <v>4280</v>
      </c>
      <c r="B1476" s="1142" t="s">
        <v>2007</v>
      </c>
      <c r="C1476" s="1143" t="s">
        <v>108</v>
      </c>
      <c r="D1476" s="1144">
        <v>5.09</v>
      </c>
      <c r="E1476" s="653"/>
      <c r="F1476" s="654"/>
      <c r="G1476" s="23"/>
      <c r="H1476" s="23"/>
      <c r="I1476" s="23"/>
      <c r="J1476" s="23"/>
      <c r="K1476" s="23"/>
    </row>
    <row r="1477" spans="1:11" ht="12.75" hidden="1" customHeight="1" outlineLevel="1" x14ac:dyDescent="0.25">
      <c r="A1477" s="1145" t="s">
        <v>4281</v>
      </c>
      <c r="B1477" s="1146" t="s">
        <v>2009</v>
      </c>
      <c r="C1477" s="1147" t="s">
        <v>108</v>
      </c>
      <c r="D1477" s="1148">
        <v>25.17</v>
      </c>
      <c r="E1477" s="653"/>
      <c r="F1477" s="654"/>
      <c r="G1477" s="23"/>
      <c r="H1477" s="23"/>
      <c r="I1477" s="23"/>
      <c r="J1477" s="23"/>
      <c r="K1477" s="23"/>
    </row>
    <row r="1478" spans="1:11" ht="12.75" hidden="1" customHeight="1" outlineLevel="1" x14ac:dyDescent="0.25">
      <c r="A1478" s="1141" t="s">
        <v>4282</v>
      </c>
      <c r="B1478" s="1142" t="s">
        <v>2010</v>
      </c>
      <c r="C1478" s="1143" t="s">
        <v>108</v>
      </c>
      <c r="D1478" s="1144">
        <v>5.84</v>
      </c>
      <c r="E1478" s="653"/>
      <c r="F1478" s="654"/>
      <c r="G1478" s="23"/>
      <c r="H1478" s="23"/>
      <c r="I1478" s="23"/>
      <c r="J1478" s="23"/>
      <c r="K1478" s="23"/>
    </row>
    <row r="1479" spans="1:11" ht="12.75" hidden="1" customHeight="1" outlineLevel="1" x14ac:dyDescent="0.25">
      <c r="A1479" s="1145" t="s">
        <v>4283</v>
      </c>
      <c r="B1479" s="1146" t="s">
        <v>1985</v>
      </c>
      <c r="C1479" s="1147" t="s">
        <v>108</v>
      </c>
      <c r="D1479" s="1148">
        <v>3.98</v>
      </c>
      <c r="E1479" s="653"/>
      <c r="F1479" s="654"/>
      <c r="G1479" s="23"/>
      <c r="H1479" s="23"/>
      <c r="I1479" s="23"/>
      <c r="J1479" s="23"/>
      <c r="K1479" s="23"/>
    </row>
    <row r="1480" spans="1:11" ht="12.75" hidden="1" customHeight="1" outlineLevel="1" x14ac:dyDescent="0.25">
      <c r="A1480" s="1141" t="s">
        <v>4284</v>
      </c>
      <c r="B1480" s="1142" t="s">
        <v>3305</v>
      </c>
      <c r="C1480" s="1143" t="s">
        <v>108</v>
      </c>
      <c r="D1480" s="1144">
        <v>93.49</v>
      </c>
      <c r="E1480" s="653"/>
      <c r="F1480" s="654"/>
      <c r="G1480" s="23"/>
      <c r="H1480" s="23"/>
      <c r="I1480" s="23"/>
      <c r="J1480" s="23"/>
      <c r="K1480" s="23"/>
    </row>
    <row r="1481" spans="1:11" ht="12.75" hidden="1" customHeight="1" outlineLevel="1" x14ac:dyDescent="0.25">
      <c r="A1481" s="1137" t="s">
        <v>2141</v>
      </c>
      <c r="B1481" s="1138" t="s">
        <v>1816</v>
      </c>
      <c r="C1481" s="1139"/>
      <c r="D1481" s="1140"/>
      <c r="E1481" s="653"/>
      <c r="F1481" s="654"/>
      <c r="G1481" s="23"/>
      <c r="H1481" s="23"/>
      <c r="I1481" s="23"/>
      <c r="J1481" s="23"/>
      <c r="K1481" s="23"/>
    </row>
    <row r="1482" spans="1:11" ht="12.75" hidden="1" customHeight="1" outlineLevel="1" x14ac:dyDescent="0.25">
      <c r="A1482" s="1145" t="s">
        <v>3479</v>
      </c>
      <c r="B1482" s="1146" t="s">
        <v>1977</v>
      </c>
      <c r="C1482" s="1147" t="s">
        <v>108</v>
      </c>
      <c r="D1482" s="1148">
        <v>4.3099999999999996</v>
      </c>
      <c r="E1482" s="653"/>
      <c r="F1482" s="654"/>
      <c r="G1482" s="23"/>
      <c r="H1482" s="23"/>
      <c r="I1482" s="23"/>
      <c r="J1482" s="23"/>
      <c r="K1482" s="23"/>
    </row>
    <row r="1483" spans="1:11" ht="12.75" hidden="1" customHeight="1" outlineLevel="1" x14ac:dyDescent="0.25">
      <c r="A1483" s="1141" t="s">
        <v>4285</v>
      </c>
      <c r="B1483" s="1142" t="s">
        <v>1989</v>
      </c>
      <c r="C1483" s="1143" t="s">
        <v>108</v>
      </c>
      <c r="D1483" s="1144">
        <v>4.63</v>
      </c>
      <c r="E1483" s="653"/>
      <c r="F1483" s="654"/>
      <c r="G1483" s="23"/>
      <c r="H1483" s="23"/>
      <c r="I1483" s="23"/>
      <c r="J1483" s="23"/>
      <c r="K1483" s="23"/>
    </row>
    <row r="1484" spans="1:11" ht="12.75" hidden="1" customHeight="1" outlineLevel="1" x14ac:dyDescent="0.25">
      <c r="A1484" s="1145" t="s">
        <v>4286</v>
      </c>
      <c r="B1484" s="1146" t="s">
        <v>2029</v>
      </c>
      <c r="C1484" s="1147" t="s">
        <v>108</v>
      </c>
      <c r="D1484" s="1148">
        <v>4.28</v>
      </c>
      <c r="E1484" s="653"/>
      <c r="F1484" s="654"/>
      <c r="G1484" s="23"/>
      <c r="H1484" s="23"/>
      <c r="I1484" s="23"/>
      <c r="J1484" s="23"/>
      <c r="K1484" s="23"/>
    </row>
    <row r="1485" spans="1:11" ht="12.75" hidden="1" customHeight="1" outlineLevel="1" x14ac:dyDescent="0.25">
      <c r="A1485" s="1141" t="s">
        <v>4287</v>
      </c>
      <c r="B1485" s="1142" t="s">
        <v>1991</v>
      </c>
      <c r="C1485" s="1143" t="s">
        <v>108</v>
      </c>
      <c r="D1485" s="1144">
        <v>180.59</v>
      </c>
      <c r="E1485" s="653"/>
      <c r="F1485" s="654"/>
      <c r="G1485" s="23"/>
      <c r="H1485" s="23"/>
      <c r="I1485" s="23"/>
      <c r="J1485" s="23"/>
      <c r="K1485" s="23"/>
    </row>
    <row r="1486" spans="1:11" ht="12.75" hidden="1" customHeight="1" outlineLevel="1" x14ac:dyDescent="0.25">
      <c r="A1486" s="1145" t="s">
        <v>4288</v>
      </c>
      <c r="B1486" s="1146" t="s">
        <v>1982</v>
      </c>
      <c r="C1486" s="1147" t="s">
        <v>108</v>
      </c>
      <c r="D1486" s="1148">
        <v>3.65</v>
      </c>
      <c r="E1486" s="653"/>
      <c r="F1486" s="654"/>
      <c r="G1486" s="23"/>
      <c r="H1486" s="23"/>
      <c r="I1486" s="23"/>
      <c r="J1486" s="23"/>
      <c r="K1486" s="23"/>
    </row>
    <row r="1487" spans="1:11" ht="12.75" hidden="1" customHeight="1" outlineLevel="1" x14ac:dyDescent="0.25">
      <c r="A1487" s="1141" t="s">
        <v>4289</v>
      </c>
      <c r="B1487" s="1142" t="s">
        <v>2030</v>
      </c>
      <c r="C1487" s="1143" t="s">
        <v>108</v>
      </c>
      <c r="D1487" s="1144">
        <v>32.28</v>
      </c>
      <c r="E1487" s="653"/>
      <c r="F1487" s="654"/>
      <c r="G1487" s="23"/>
      <c r="H1487" s="23"/>
      <c r="I1487" s="23"/>
      <c r="J1487" s="23"/>
      <c r="K1487" s="23"/>
    </row>
    <row r="1488" spans="1:11" ht="12.75" hidden="1" customHeight="1" outlineLevel="1" x14ac:dyDescent="0.25">
      <c r="A1488" s="1145" t="s">
        <v>4290</v>
      </c>
      <c r="B1488" s="1146" t="s">
        <v>2006</v>
      </c>
      <c r="C1488" s="1147" t="s">
        <v>108</v>
      </c>
      <c r="D1488" s="1148">
        <v>7.12</v>
      </c>
      <c r="E1488" s="653"/>
      <c r="F1488" s="654"/>
      <c r="G1488" s="23"/>
      <c r="H1488" s="23"/>
      <c r="I1488" s="23"/>
      <c r="J1488" s="23"/>
      <c r="K1488" s="23"/>
    </row>
    <row r="1489" spans="1:11" ht="12.75" hidden="1" customHeight="1" outlineLevel="1" x14ac:dyDescent="0.25">
      <c r="A1489" s="1141" t="s">
        <v>4291</v>
      </c>
      <c r="B1489" s="1142" t="s">
        <v>2007</v>
      </c>
      <c r="C1489" s="1143" t="s">
        <v>108</v>
      </c>
      <c r="D1489" s="1144">
        <v>3.21</v>
      </c>
      <c r="E1489" s="653"/>
      <c r="F1489" s="654"/>
      <c r="G1489" s="23"/>
      <c r="H1489" s="23"/>
      <c r="I1489" s="23"/>
      <c r="J1489" s="23"/>
      <c r="K1489" s="23"/>
    </row>
    <row r="1490" spans="1:11" ht="12.75" hidden="1" customHeight="1" outlineLevel="1" x14ac:dyDescent="0.25">
      <c r="A1490" s="1145" t="s">
        <v>4292</v>
      </c>
      <c r="B1490" s="1146" t="s">
        <v>2031</v>
      </c>
      <c r="C1490" s="1147" t="s">
        <v>108</v>
      </c>
      <c r="D1490" s="1148">
        <v>17.760000000000002</v>
      </c>
      <c r="E1490" s="653"/>
      <c r="F1490" s="654"/>
      <c r="G1490" s="23"/>
      <c r="H1490" s="23"/>
      <c r="I1490" s="23"/>
      <c r="J1490" s="23"/>
      <c r="K1490" s="23"/>
    </row>
    <row r="1491" spans="1:11" ht="12.75" hidden="1" customHeight="1" outlineLevel="1" x14ac:dyDescent="0.25">
      <c r="A1491" s="1141" t="s">
        <v>4293</v>
      </c>
      <c r="B1491" s="1142" t="s">
        <v>1985</v>
      </c>
      <c r="C1491" s="1143" t="s">
        <v>108</v>
      </c>
      <c r="D1491" s="1144">
        <v>2.4700000000000002</v>
      </c>
      <c r="E1491" s="653"/>
      <c r="F1491" s="654"/>
      <c r="G1491" s="23"/>
      <c r="H1491" s="23"/>
      <c r="I1491" s="23"/>
      <c r="J1491" s="23"/>
      <c r="K1491" s="23"/>
    </row>
    <row r="1492" spans="1:11" ht="12.75" hidden="1" customHeight="1" outlineLevel="1" x14ac:dyDescent="0.25">
      <c r="A1492" s="1145" t="s">
        <v>4294</v>
      </c>
      <c r="B1492" s="1146" t="s">
        <v>3305</v>
      </c>
      <c r="C1492" s="1147" t="s">
        <v>108</v>
      </c>
      <c r="D1492" s="1148">
        <v>51</v>
      </c>
      <c r="E1492" s="653"/>
      <c r="F1492" s="654"/>
      <c r="G1492" s="23"/>
      <c r="H1492" s="23"/>
      <c r="I1492" s="23"/>
      <c r="J1492" s="23"/>
      <c r="K1492" s="23"/>
    </row>
    <row r="1493" spans="1:11" ht="12.75" hidden="1" customHeight="1" outlineLevel="1" x14ac:dyDescent="0.25">
      <c r="A1493" s="1137" t="s">
        <v>2142</v>
      </c>
      <c r="B1493" s="1138" t="s">
        <v>1818</v>
      </c>
      <c r="C1493" s="1139"/>
      <c r="D1493" s="1140"/>
      <c r="E1493" s="653"/>
      <c r="F1493" s="654"/>
      <c r="G1493" s="23"/>
      <c r="H1493" s="23"/>
      <c r="I1493" s="23"/>
      <c r="J1493" s="23"/>
      <c r="K1493" s="23"/>
    </row>
    <row r="1494" spans="1:11" ht="12.75" hidden="1" customHeight="1" outlineLevel="1" x14ac:dyDescent="0.25">
      <c r="A1494" s="1141" t="s">
        <v>3480</v>
      </c>
      <c r="B1494" s="1142" t="s">
        <v>2032</v>
      </c>
      <c r="C1494" s="1143" t="s">
        <v>108</v>
      </c>
      <c r="D1494" s="1144">
        <v>12.74</v>
      </c>
      <c r="E1494" s="653"/>
      <c r="F1494" s="654"/>
      <c r="G1494" s="23"/>
      <c r="H1494" s="23"/>
      <c r="I1494" s="23"/>
      <c r="J1494" s="23"/>
      <c r="K1494" s="23"/>
    </row>
    <row r="1495" spans="1:11" ht="12.75" hidden="1" customHeight="1" outlineLevel="1" x14ac:dyDescent="0.25">
      <c r="A1495" s="1145" t="s">
        <v>3481</v>
      </c>
      <c r="B1495" s="1146" t="s">
        <v>2033</v>
      </c>
      <c r="C1495" s="1147" t="s">
        <v>108</v>
      </c>
      <c r="D1495" s="1148">
        <v>101.22</v>
      </c>
      <c r="E1495" s="653"/>
      <c r="F1495" s="654"/>
      <c r="G1495" s="23"/>
      <c r="H1495" s="23"/>
      <c r="I1495" s="23"/>
      <c r="J1495" s="23"/>
      <c r="K1495" s="23"/>
    </row>
    <row r="1496" spans="1:11" ht="12.75" hidden="1" customHeight="1" outlineLevel="1" x14ac:dyDescent="0.25">
      <c r="A1496" s="1141" t="s">
        <v>4295</v>
      </c>
      <c r="B1496" s="1142" t="s">
        <v>1985</v>
      </c>
      <c r="C1496" s="1143" t="s">
        <v>108</v>
      </c>
      <c r="D1496" s="1144">
        <v>0.16</v>
      </c>
      <c r="E1496" s="653"/>
      <c r="F1496" s="654"/>
      <c r="G1496" s="23"/>
      <c r="H1496" s="23"/>
      <c r="I1496" s="23"/>
      <c r="J1496" s="23"/>
      <c r="K1496" s="23"/>
    </row>
    <row r="1497" spans="1:11" ht="12.75" hidden="1" customHeight="1" outlineLevel="1" x14ac:dyDescent="0.25">
      <c r="A1497" s="1137" t="s">
        <v>2143</v>
      </c>
      <c r="B1497" s="1138" t="s">
        <v>1820</v>
      </c>
      <c r="C1497" s="1139"/>
      <c r="D1497" s="1140"/>
      <c r="E1497" s="653"/>
      <c r="F1497" s="654"/>
      <c r="G1497" s="23"/>
      <c r="H1497" s="23"/>
      <c r="I1497" s="23"/>
      <c r="J1497" s="23"/>
      <c r="K1497" s="23"/>
    </row>
    <row r="1498" spans="1:11" ht="12.75" hidden="1" customHeight="1" outlineLevel="1" x14ac:dyDescent="0.25">
      <c r="A1498" s="1145" t="s">
        <v>3482</v>
      </c>
      <c r="B1498" s="1146" t="s">
        <v>2034</v>
      </c>
      <c r="C1498" s="1147" t="s">
        <v>108</v>
      </c>
      <c r="D1498" s="1148">
        <v>33.99</v>
      </c>
      <c r="E1498" s="653"/>
      <c r="F1498" s="654"/>
      <c r="G1498" s="23"/>
      <c r="H1498" s="23"/>
      <c r="I1498" s="23"/>
      <c r="J1498" s="23"/>
      <c r="K1498" s="23"/>
    </row>
    <row r="1499" spans="1:11" ht="12.75" hidden="1" customHeight="1" outlineLevel="1" x14ac:dyDescent="0.25">
      <c r="A1499" s="1137" t="s">
        <v>2144</v>
      </c>
      <c r="B1499" s="1138" t="s">
        <v>1821</v>
      </c>
      <c r="C1499" s="1139"/>
      <c r="D1499" s="1140"/>
      <c r="E1499" s="653"/>
      <c r="F1499" s="654"/>
      <c r="G1499" s="23"/>
      <c r="H1499" s="23"/>
      <c r="I1499" s="23"/>
      <c r="J1499" s="23"/>
      <c r="K1499" s="23"/>
    </row>
    <row r="1500" spans="1:11" ht="12.75" hidden="1" customHeight="1" outlineLevel="1" x14ac:dyDescent="0.25">
      <c r="A1500" s="1141" t="s">
        <v>3483</v>
      </c>
      <c r="B1500" s="1142" t="s">
        <v>2035</v>
      </c>
      <c r="C1500" s="1143" t="s">
        <v>108</v>
      </c>
      <c r="D1500" s="1144">
        <v>39.51</v>
      </c>
      <c r="E1500" s="653"/>
      <c r="F1500" s="654"/>
      <c r="G1500" s="23"/>
      <c r="H1500" s="23"/>
      <c r="I1500" s="23"/>
      <c r="J1500" s="23"/>
      <c r="K1500" s="23"/>
    </row>
    <row r="1501" spans="1:11" ht="12.75" customHeight="1" collapsed="1" x14ac:dyDescent="0.25">
      <c r="A1501" s="1133" t="s">
        <v>2145</v>
      </c>
      <c r="B1501" s="1134" t="s">
        <v>2040</v>
      </c>
      <c r="C1501" s="1135"/>
      <c r="D1501" s="1136">
        <f>SUM(D1502:D1802)</f>
        <v>7246.0800000000054</v>
      </c>
      <c r="E1501" s="653">
        <f>Ger_Executivo!L235+Ger_Executivo!L236+Ger_Executivo!L237++Ger_Executivo!L238+Ger_Executivo!L241+Ger_Executivo!L239</f>
        <v>7135.47</v>
      </c>
      <c r="F1501" s="654" t="str">
        <f>IF(D1501=E1501,"OK","FALSO")</f>
        <v>FALSO</v>
      </c>
      <c r="G1501" s="1160" t="s">
        <v>4699</v>
      </c>
      <c r="H1501" s="23"/>
      <c r="I1501" s="23"/>
      <c r="J1501" s="23"/>
      <c r="K1501" s="23"/>
    </row>
    <row r="1502" spans="1:11" ht="12.75" hidden="1" customHeight="1" outlineLevel="1" x14ac:dyDescent="0.25">
      <c r="A1502" s="1137" t="s">
        <v>2146</v>
      </c>
      <c r="B1502" s="1138" t="s">
        <v>1774</v>
      </c>
      <c r="C1502" s="1139"/>
      <c r="D1502" s="1140"/>
      <c r="E1502" s="653">
        <f>E1501-D1501</f>
        <v>-110.61000000000513</v>
      </c>
      <c r="F1502" s="654"/>
      <c r="G1502" s="23"/>
      <c r="H1502" s="23"/>
      <c r="I1502" s="23"/>
      <c r="J1502" s="23"/>
      <c r="K1502" s="23"/>
    </row>
    <row r="1503" spans="1:11" ht="12.75" hidden="1" customHeight="1" outlineLevel="1" x14ac:dyDescent="0.25">
      <c r="A1503" s="1145" t="s">
        <v>3484</v>
      </c>
      <c r="B1503" s="1146" t="s">
        <v>2042</v>
      </c>
      <c r="C1503" s="1147" t="s">
        <v>108</v>
      </c>
      <c r="D1503" s="1148">
        <v>1.45</v>
      </c>
      <c r="E1503" s="653"/>
      <c r="F1503" s="654"/>
      <c r="G1503" s="1146" t="s">
        <v>2042</v>
      </c>
      <c r="H1503" s="23">
        <f t="shared" ref="H1503:H1536" si="3">SUMIF($B$1502:$B$1802,G1503,$D$1502:$D$1802)</f>
        <v>88.940000000000026</v>
      </c>
      <c r="I1503" s="1160" t="s">
        <v>4690</v>
      </c>
      <c r="J1503" s="23">
        <f>H1503+H1504+H1506+H1507+H1508+H1512+H1516+H1519+H1520+H1514</f>
        <v>1476.1799999999996</v>
      </c>
      <c r="K1503" s="23"/>
    </row>
    <row r="1504" spans="1:11" ht="12.75" hidden="1" customHeight="1" outlineLevel="1" x14ac:dyDescent="0.25">
      <c r="A1504" s="1141" t="s">
        <v>4431</v>
      </c>
      <c r="B1504" s="1142" t="s">
        <v>2043</v>
      </c>
      <c r="C1504" s="1143" t="s">
        <v>108</v>
      </c>
      <c r="D1504" s="1144">
        <v>1.89</v>
      </c>
      <c r="E1504" s="653"/>
      <c r="F1504" s="654"/>
      <c r="G1504" s="1142" t="s">
        <v>2043</v>
      </c>
      <c r="H1504" s="23">
        <f t="shared" si="3"/>
        <v>9.1999999999999993</v>
      </c>
      <c r="I1504" s="1160" t="s">
        <v>4691</v>
      </c>
      <c r="J1504" s="23">
        <f>H1515+H1513+H1518+H1521+H1523+H1524+H1525+H1526+H1527+H1528+H1529+H1530+H1531+H1532+H1533+H1535+H1522</f>
        <v>3835.2499999999995</v>
      </c>
      <c r="K1504" s="23"/>
    </row>
    <row r="1505" spans="1:11" ht="12.75" hidden="1" customHeight="1" outlineLevel="1" x14ac:dyDescent="0.25">
      <c r="A1505" s="1145" t="s">
        <v>4432</v>
      </c>
      <c r="B1505" s="1146" t="s">
        <v>2044</v>
      </c>
      <c r="C1505" s="1147" t="s">
        <v>108</v>
      </c>
      <c r="D1505" s="1148">
        <v>29.7</v>
      </c>
      <c r="E1505" s="653"/>
      <c r="F1505" s="654"/>
      <c r="G1505" s="1146" t="s">
        <v>2044</v>
      </c>
      <c r="H1505" s="23">
        <f t="shared" si="3"/>
        <v>97.47</v>
      </c>
      <c r="I1505" s="1160" t="s">
        <v>4692</v>
      </c>
      <c r="J1505" s="23">
        <f>H1536+H1534</f>
        <v>22.040000000000003</v>
      </c>
      <c r="K1505" s="23"/>
    </row>
    <row r="1506" spans="1:11" ht="12.75" hidden="1" customHeight="1" outlineLevel="1" x14ac:dyDescent="0.25">
      <c r="A1506" s="1141" t="s">
        <v>4433</v>
      </c>
      <c r="B1506" s="1142" t="s">
        <v>2045</v>
      </c>
      <c r="C1506" s="1143" t="s">
        <v>108</v>
      </c>
      <c r="D1506" s="1144">
        <v>11.3</v>
      </c>
      <c r="E1506" s="653"/>
      <c r="F1506" s="654"/>
      <c r="G1506" s="1142" t="s">
        <v>2045</v>
      </c>
      <c r="H1506" s="23">
        <f t="shared" si="3"/>
        <v>41.379999999999995</v>
      </c>
      <c r="I1506" s="1160" t="s">
        <v>4693</v>
      </c>
      <c r="J1506" s="23">
        <f>H1510+H1517+H1511</f>
        <v>389.56</v>
      </c>
      <c r="K1506" s="23"/>
    </row>
    <row r="1507" spans="1:11" ht="12.75" hidden="1" customHeight="1" outlineLevel="1" x14ac:dyDescent="0.25">
      <c r="A1507" s="1145" t="s">
        <v>4434</v>
      </c>
      <c r="B1507" s="1146" t="s">
        <v>2046</v>
      </c>
      <c r="C1507" s="1147" t="s">
        <v>108</v>
      </c>
      <c r="D1507" s="1148">
        <v>12.76</v>
      </c>
      <c r="E1507" s="653"/>
      <c r="F1507" s="654"/>
      <c r="G1507" s="1146" t="s">
        <v>2046</v>
      </c>
      <c r="H1507" s="23">
        <f t="shared" si="3"/>
        <v>86.330000000000041</v>
      </c>
      <c r="I1507" s="1160" t="s">
        <v>4694</v>
      </c>
      <c r="J1507" s="23">
        <f>H1509</f>
        <v>1425.5800000000002</v>
      </c>
      <c r="K1507" s="23"/>
    </row>
    <row r="1508" spans="1:11" ht="12.75" hidden="1" customHeight="1" outlineLevel="1" x14ac:dyDescent="0.25">
      <c r="A1508" s="1141" t="s">
        <v>4435</v>
      </c>
      <c r="B1508" s="1142" t="s">
        <v>2047</v>
      </c>
      <c r="C1508" s="1143" t="s">
        <v>108</v>
      </c>
      <c r="D1508" s="1144">
        <v>20.309999999999999</v>
      </c>
      <c r="E1508" s="653"/>
      <c r="F1508" s="654"/>
      <c r="G1508" s="1142" t="s">
        <v>2047</v>
      </c>
      <c r="H1508" s="23">
        <f t="shared" si="3"/>
        <v>1023.6699999999996</v>
      </c>
      <c r="I1508" s="1160" t="s">
        <v>4698</v>
      </c>
      <c r="J1508" s="23">
        <f>H1505</f>
        <v>97.47</v>
      </c>
      <c r="K1508" s="23"/>
    </row>
    <row r="1509" spans="1:11" ht="12.75" hidden="1" customHeight="1" outlineLevel="1" x14ac:dyDescent="0.25">
      <c r="A1509" s="1145" t="s">
        <v>4436</v>
      </c>
      <c r="B1509" s="1146" t="s">
        <v>2048</v>
      </c>
      <c r="C1509" s="1147" t="s">
        <v>108</v>
      </c>
      <c r="D1509" s="1148">
        <v>393.91</v>
      </c>
      <c r="E1509" s="653"/>
      <c r="F1509" s="654"/>
      <c r="G1509" s="1146" t="s">
        <v>2048</v>
      </c>
      <c r="H1509" s="23">
        <f t="shared" si="3"/>
        <v>1425.5800000000002</v>
      </c>
      <c r="I1509" s="23"/>
      <c r="J1509" s="23"/>
      <c r="K1509" s="23"/>
    </row>
    <row r="1510" spans="1:11" ht="12.75" hidden="1" customHeight="1" outlineLevel="1" x14ac:dyDescent="0.25">
      <c r="A1510" s="1141" t="s">
        <v>4437</v>
      </c>
      <c r="B1510" s="1142" t="s">
        <v>2049</v>
      </c>
      <c r="C1510" s="1143" t="s">
        <v>108</v>
      </c>
      <c r="D1510" s="1144">
        <v>94.19</v>
      </c>
      <c r="E1510" s="653"/>
      <c r="F1510" s="654"/>
      <c r="G1510" s="1142" t="s">
        <v>2049</v>
      </c>
      <c r="H1510" s="23">
        <f t="shared" si="3"/>
        <v>251.85</v>
      </c>
      <c r="I1510" s="23"/>
      <c r="J1510" s="23"/>
      <c r="K1510" s="23"/>
    </row>
    <row r="1511" spans="1:11" ht="12.75" hidden="1" customHeight="1" outlineLevel="1" x14ac:dyDescent="0.25">
      <c r="A1511" s="1137" t="s">
        <v>2148</v>
      </c>
      <c r="B1511" s="1138" t="s">
        <v>1776</v>
      </c>
      <c r="C1511" s="1139"/>
      <c r="D1511" s="1140"/>
      <c r="E1511" s="653"/>
      <c r="F1511" s="654"/>
      <c r="G1511" s="1187" t="s">
        <v>2053</v>
      </c>
      <c r="H1511" s="1188">
        <f t="shared" si="3"/>
        <v>52.55</v>
      </c>
      <c r="I1511" s="23"/>
      <c r="J1511" s="23"/>
      <c r="K1511" s="23"/>
    </row>
    <row r="1512" spans="1:11" ht="12.75" hidden="1" customHeight="1" outlineLevel="1" x14ac:dyDescent="0.25">
      <c r="A1512" s="1145" t="s">
        <v>3485</v>
      </c>
      <c r="B1512" s="1146" t="s">
        <v>2042</v>
      </c>
      <c r="C1512" s="1147" t="s">
        <v>108</v>
      </c>
      <c r="D1512" s="1148">
        <v>1.45</v>
      </c>
      <c r="E1512" s="653"/>
      <c r="F1512" s="654"/>
      <c r="G1512" s="1146" t="s">
        <v>2054</v>
      </c>
      <c r="H1512" s="23">
        <f t="shared" si="3"/>
        <v>69.36999999999999</v>
      </c>
      <c r="I1512" s="23"/>
      <c r="J1512" s="23"/>
      <c r="K1512" s="23"/>
    </row>
    <row r="1513" spans="1:11" ht="12.75" hidden="1" customHeight="1" outlineLevel="1" x14ac:dyDescent="0.25">
      <c r="A1513" s="1141" t="s">
        <v>4438</v>
      </c>
      <c r="B1513" s="1142" t="s">
        <v>2043</v>
      </c>
      <c r="C1513" s="1143" t="s">
        <v>108</v>
      </c>
      <c r="D1513" s="1144">
        <v>1.91</v>
      </c>
      <c r="E1513" s="653"/>
      <c r="F1513" s="654"/>
      <c r="G1513" s="1142" t="s">
        <v>2055</v>
      </c>
      <c r="H1513" s="23">
        <f t="shared" si="3"/>
        <v>208.7</v>
      </c>
      <c r="I1513" s="23"/>
      <c r="J1513" s="23"/>
      <c r="K1513" s="23"/>
    </row>
    <row r="1514" spans="1:11" ht="12.75" hidden="1" customHeight="1" outlineLevel="1" x14ac:dyDescent="0.25">
      <c r="A1514" s="1145" t="s">
        <v>4439</v>
      </c>
      <c r="B1514" s="1146" t="s">
        <v>2044</v>
      </c>
      <c r="C1514" s="1147" t="s">
        <v>108</v>
      </c>
      <c r="D1514" s="1148">
        <v>29.7</v>
      </c>
      <c r="E1514" s="653"/>
      <c r="F1514" s="654"/>
      <c r="G1514" s="1159" t="s">
        <v>2056</v>
      </c>
      <c r="H1514" s="23">
        <f t="shared" si="3"/>
        <v>11.82</v>
      </c>
      <c r="I1514" s="23"/>
      <c r="J1514" s="23"/>
      <c r="K1514" s="23"/>
    </row>
    <row r="1515" spans="1:11" ht="12.75" hidden="1" customHeight="1" outlineLevel="1" x14ac:dyDescent="0.25">
      <c r="A1515" s="1141" t="s">
        <v>4440</v>
      </c>
      <c r="B1515" s="1142" t="s">
        <v>2045</v>
      </c>
      <c r="C1515" s="1143" t="s">
        <v>108</v>
      </c>
      <c r="D1515" s="1144">
        <v>8.93</v>
      </c>
      <c r="E1515" s="653"/>
      <c r="F1515" s="654"/>
      <c r="G1515" s="1142" t="s">
        <v>2057</v>
      </c>
      <c r="H1515" s="23">
        <f t="shared" si="3"/>
        <v>117.44</v>
      </c>
      <c r="I1515" s="23"/>
      <c r="J1515" s="23"/>
      <c r="K1515" s="23"/>
    </row>
    <row r="1516" spans="1:11" ht="12.75" hidden="1" customHeight="1" outlineLevel="1" x14ac:dyDescent="0.25">
      <c r="A1516" s="1145" t="s">
        <v>4441</v>
      </c>
      <c r="B1516" s="1146" t="s">
        <v>2046</v>
      </c>
      <c r="C1516" s="1147" t="s">
        <v>108</v>
      </c>
      <c r="D1516" s="1148">
        <v>16.850000000000001</v>
      </c>
      <c r="E1516" s="653"/>
      <c r="F1516" s="654"/>
      <c r="G1516" s="1142" t="s">
        <v>2058</v>
      </c>
      <c r="H1516" s="23">
        <f t="shared" si="3"/>
        <v>6.97</v>
      </c>
      <c r="I1516" s="23"/>
      <c r="J1516" s="23"/>
      <c r="K1516" s="23"/>
    </row>
    <row r="1517" spans="1:11" ht="12.75" hidden="1" customHeight="1" outlineLevel="1" x14ac:dyDescent="0.25">
      <c r="A1517" s="1141" t="s">
        <v>4442</v>
      </c>
      <c r="B1517" s="1142" t="s">
        <v>2047</v>
      </c>
      <c r="C1517" s="1143" t="s">
        <v>108</v>
      </c>
      <c r="D1517" s="1144">
        <v>20.309999999999999</v>
      </c>
      <c r="E1517" s="653"/>
      <c r="F1517" s="654"/>
      <c r="G1517" s="1193" t="s">
        <v>2059</v>
      </c>
      <c r="H1517" s="1188">
        <f t="shared" si="3"/>
        <v>85.16</v>
      </c>
      <c r="I1517" s="23"/>
      <c r="J1517" s="23"/>
      <c r="K1517" s="23"/>
    </row>
    <row r="1518" spans="1:11" ht="12.75" hidden="1" customHeight="1" outlineLevel="1" x14ac:dyDescent="0.25">
      <c r="A1518" s="1145" t="s">
        <v>4443</v>
      </c>
      <c r="B1518" s="1146" t="s">
        <v>2048</v>
      </c>
      <c r="C1518" s="1147" t="s">
        <v>108</v>
      </c>
      <c r="D1518" s="1148">
        <v>395.01</v>
      </c>
      <c r="E1518" s="653"/>
      <c r="F1518" s="654"/>
      <c r="G1518" s="1146" t="s">
        <v>2060</v>
      </c>
      <c r="H1518" s="23">
        <f t="shared" si="3"/>
        <v>67.569999999999979</v>
      </c>
      <c r="I1518" s="23"/>
      <c r="J1518" s="23"/>
      <c r="K1518" s="23"/>
    </row>
    <row r="1519" spans="1:11" ht="12.75" hidden="1" customHeight="1" outlineLevel="1" collapsed="1" x14ac:dyDescent="0.25">
      <c r="A1519" s="1141" t="s">
        <v>4444</v>
      </c>
      <c r="B1519" s="1142" t="s">
        <v>2049</v>
      </c>
      <c r="C1519" s="1143" t="s">
        <v>108</v>
      </c>
      <c r="D1519" s="1144">
        <v>94.19</v>
      </c>
      <c r="G1519" s="1146" t="s">
        <v>2062</v>
      </c>
      <c r="H1519" s="23">
        <f t="shared" si="3"/>
        <v>1.82</v>
      </c>
      <c r="I1519" s="23"/>
      <c r="J1519" s="23"/>
      <c r="K1519" s="23"/>
    </row>
    <row r="1520" spans="1:11" ht="12.75" hidden="1" customHeight="1" outlineLevel="1" x14ac:dyDescent="0.25">
      <c r="A1520" s="1137" t="s">
        <v>2149</v>
      </c>
      <c r="B1520" s="1138" t="s">
        <v>1778</v>
      </c>
      <c r="C1520" s="1139"/>
      <c r="D1520" s="1140"/>
      <c r="E1520" s="653"/>
      <c r="F1520" s="654"/>
      <c r="G1520" s="1142" t="s">
        <v>2063</v>
      </c>
      <c r="H1520" s="23">
        <f t="shared" si="3"/>
        <v>136.68</v>
      </c>
      <c r="I1520" s="23"/>
      <c r="J1520" s="23"/>
      <c r="K1520" s="23"/>
    </row>
    <row r="1521" spans="1:11" ht="12.75" hidden="1" customHeight="1" outlineLevel="1" x14ac:dyDescent="0.25">
      <c r="A1521" s="1145" t="s">
        <v>3486</v>
      </c>
      <c r="B1521" s="1146" t="s">
        <v>2042</v>
      </c>
      <c r="C1521" s="1147" t="s">
        <v>108</v>
      </c>
      <c r="D1521" s="1148">
        <v>2.87</v>
      </c>
      <c r="E1521" s="653"/>
      <c r="F1521" s="654"/>
      <c r="G1521" s="1142" t="s">
        <v>2064</v>
      </c>
      <c r="H1521" s="23">
        <f t="shared" si="3"/>
        <v>324.75</v>
      </c>
      <c r="I1521" s="23"/>
      <c r="J1521" s="23"/>
      <c r="K1521" s="23"/>
    </row>
    <row r="1522" spans="1:11" ht="12.75" hidden="1" customHeight="1" outlineLevel="1" x14ac:dyDescent="0.25">
      <c r="A1522" s="1141" t="s">
        <v>4445</v>
      </c>
      <c r="B1522" s="1142" t="s">
        <v>2043</v>
      </c>
      <c r="C1522" s="1143" t="s">
        <v>108</v>
      </c>
      <c r="D1522" s="1144">
        <v>1.81</v>
      </c>
      <c r="E1522" s="653"/>
      <c r="F1522" s="654"/>
      <c r="G1522" s="1146" t="s">
        <v>2065</v>
      </c>
      <c r="H1522" s="23">
        <f t="shared" si="3"/>
        <v>94.78</v>
      </c>
      <c r="I1522" s="23"/>
      <c r="J1522" s="23"/>
      <c r="K1522" s="23"/>
    </row>
    <row r="1523" spans="1:11" ht="12.75" hidden="1" customHeight="1" outlineLevel="1" x14ac:dyDescent="0.25">
      <c r="A1523" s="1145" t="s">
        <v>4446</v>
      </c>
      <c r="B1523" s="1146" t="s">
        <v>2044</v>
      </c>
      <c r="C1523" s="1147" t="s">
        <v>108</v>
      </c>
      <c r="D1523" s="1148">
        <v>15.12</v>
      </c>
      <c r="E1523" s="653"/>
      <c r="F1523" s="654"/>
      <c r="G1523" s="1146" t="s">
        <v>2066</v>
      </c>
      <c r="H1523" s="23">
        <f t="shared" si="3"/>
        <v>6.86</v>
      </c>
      <c r="I1523" s="23"/>
      <c r="J1523" s="23"/>
      <c r="K1523" s="23"/>
    </row>
    <row r="1524" spans="1:11" ht="12.75" hidden="1" customHeight="1" outlineLevel="1" x14ac:dyDescent="0.25">
      <c r="A1524" s="1141" t="s">
        <v>4447</v>
      </c>
      <c r="B1524" s="1142" t="s">
        <v>2045</v>
      </c>
      <c r="C1524" s="1143" t="s">
        <v>108</v>
      </c>
      <c r="D1524" s="1144">
        <v>10.67</v>
      </c>
      <c r="E1524" s="653"/>
      <c r="F1524" s="654"/>
      <c r="G1524" s="1142" t="s">
        <v>2067</v>
      </c>
      <c r="H1524" s="23">
        <f t="shared" si="3"/>
        <v>2.79</v>
      </c>
      <c r="I1524" s="23"/>
      <c r="J1524" s="23"/>
      <c r="K1524" s="23"/>
    </row>
    <row r="1525" spans="1:11" ht="12.75" hidden="1" customHeight="1" outlineLevel="1" x14ac:dyDescent="0.25">
      <c r="A1525" s="1145" t="s">
        <v>4448</v>
      </c>
      <c r="B1525" s="1146" t="s">
        <v>2046</v>
      </c>
      <c r="C1525" s="1147" t="s">
        <v>108</v>
      </c>
      <c r="D1525" s="1148">
        <v>14.72</v>
      </c>
      <c r="E1525" s="653"/>
      <c r="F1525" s="654"/>
      <c r="G1525" s="1158" t="s">
        <v>2068</v>
      </c>
      <c r="H1525" s="23">
        <f t="shared" si="3"/>
        <v>97.98</v>
      </c>
      <c r="I1525" s="23"/>
      <c r="J1525" s="23"/>
      <c r="K1525" s="23"/>
    </row>
    <row r="1526" spans="1:11" ht="12.75" hidden="1" customHeight="1" outlineLevel="1" x14ac:dyDescent="0.25">
      <c r="A1526" s="1141" t="s">
        <v>4449</v>
      </c>
      <c r="B1526" s="1142" t="s">
        <v>2047</v>
      </c>
      <c r="C1526" s="1143" t="s">
        <v>108</v>
      </c>
      <c r="D1526" s="1144">
        <v>33.26</v>
      </c>
      <c r="E1526" s="653"/>
      <c r="F1526" s="654"/>
      <c r="G1526" s="1142" t="s">
        <v>2069</v>
      </c>
      <c r="H1526" s="23">
        <f t="shared" si="3"/>
        <v>82.490000000000023</v>
      </c>
      <c r="I1526" s="23"/>
      <c r="J1526" s="23"/>
      <c r="K1526" s="23"/>
    </row>
    <row r="1527" spans="1:11" ht="12.75" hidden="1" customHeight="1" outlineLevel="1" x14ac:dyDescent="0.25">
      <c r="A1527" s="1145" t="s">
        <v>4450</v>
      </c>
      <c r="B1527" s="1146" t="s">
        <v>2048</v>
      </c>
      <c r="C1527" s="1147" t="s">
        <v>108</v>
      </c>
      <c r="D1527" s="1148">
        <v>330.43</v>
      </c>
      <c r="E1527" s="653"/>
      <c r="F1527" s="654"/>
      <c r="G1527" s="1146" t="s">
        <v>2070</v>
      </c>
      <c r="H1527" s="23">
        <f t="shared" si="3"/>
        <v>3.27</v>
      </c>
      <c r="I1527" s="23"/>
      <c r="J1527" s="23"/>
      <c r="K1527" s="23"/>
    </row>
    <row r="1528" spans="1:11" ht="12.75" hidden="1" customHeight="1" outlineLevel="1" x14ac:dyDescent="0.25">
      <c r="A1528" s="1141" t="s">
        <v>4451</v>
      </c>
      <c r="B1528" s="1142" t="s">
        <v>2049</v>
      </c>
      <c r="C1528" s="1143" t="s">
        <v>108</v>
      </c>
      <c r="D1528" s="1144">
        <v>63.47</v>
      </c>
      <c r="E1528" s="653"/>
      <c r="F1528" s="654"/>
      <c r="G1528" s="1142" t="s">
        <v>2071</v>
      </c>
      <c r="H1528" s="23">
        <f t="shared" si="3"/>
        <v>410.90999999999991</v>
      </c>
      <c r="I1528" s="23"/>
      <c r="J1528" s="23"/>
      <c r="K1528" s="23"/>
    </row>
    <row r="1529" spans="1:11" ht="12.75" hidden="1" customHeight="1" outlineLevel="1" x14ac:dyDescent="0.25">
      <c r="A1529" s="1137" t="s">
        <v>2150</v>
      </c>
      <c r="B1529" s="1138" t="s">
        <v>1780</v>
      </c>
      <c r="C1529" s="1139"/>
      <c r="D1529" s="1140"/>
      <c r="E1529" s="653"/>
      <c r="F1529" s="654"/>
      <c r="G1529" s="1142" t="s">
        <v>2072</v>
      </c>
      <c r="H1529" s="23">
        <f t="shared" si="3"/>
        <v>1261.52</v>
      </c>
      <c r="I1529" s="23"/>
      <c r="J1529" s="23"/>
      <c r="K1529" s="23"/>
    </row>
    <row r="1530" spans="1:11" ht="12.75" hidden="1" customHeight="1" outlineLevel="1" x14ac:dyDescent="0.25">
      <c r="A1530" s="1145" t="s">
        <v>3487</v>
      </c>
      <c r="B1530" s="1146" t="s">
        <v>2053</v>
      </c>
      <c r="C1530" s="1147" t="s">
        <v>108</v>
      </c>
      <c r="D1530" s="1148">
        <v>52.55</v>
      </c>
      <c r="E1530" s="653"/>
      <c r="F1530" s="654"/>
      <c r="G1530" s="1146" t="s">
        <v>2073</v>
      </c>
      <c r="H1530" s="23">
        <f t="shared" si="3"/>
        <v>90.690000000000026</v>
      </c>
      <c r="I1530" s="23"/>
      <c r="J1530" s="23"/>
      <c r="K1530" s="23"/>
    </row>
    <row r="1531" spans="1:11" ht="12.75" hidden="1" customHeight="1" outlineLevel="1" x14ac:dyDescent="0.25">
      <c r="A1531" s="1141" t="s">
        <v>4452</v>
      </c>
      <c r="B1531" s="1142" t="s">
        <v>2054</v>
      </c>
      <c r="C1531" s="1143" t="s">
        <v>108</v>
      </c>
      <c r="D1531" s="1144">
        <v>7.02</v>
      </c>
      <c r="E1531" s="653"/>
      <c r="F1531" s="654"/>
      <c r="G1531" s="1142" t="s">
        <v>2074</v>
      </c>
      <c r="H1531" s="23">
        <f t="shared" si="3"/>
        <v>1018.4199999999997</v>
      </c>
      <c r="I1531" s="23"/>
      <c r="J1531" s="23"/>
      <c r="K1531" s="23"/>
    </row>
    <row r="1532" spans="1:11" ht="12.75" hidden="1" customHeight="1" outlineLevel="1" x14ac:dyDescent="0.25">
      <c r="A1532" s="1145" t="s">
        <v>4453</v>
      </c>
      <c r="B1532" s="1146" t="s">
        <v>2042</v>
      </c>
      <c r="C1532" s="1147" t="s">
        <v>108</v>
      </c>
      <c r="D1532" s="1148">
        <v>4.5599999999999996</v>
      </c>
      <c r="E1532" s="653"/>
      <c r="F1532" s="654"/>
      <c r="G1532" s="1146" t="s">
        <v>2075</v>
      </c>
      <c r="H1532" s="23">
        <f t="shared" si="3"/>
        <v>5.45</v>
      </c>
      <c r="I1532" s="23"/>
      <c r="J1532" s="23"/>
      <c r="K1532" s="23"/>
    </row>
    <row r="1533" spans="1:11" ht="12.75" hidden="1" customHeight="1" outlineLevel="1" x14ac:dyDescent="0.25">
      <c r="A1533" s="1141" t="s">
        <v>4454</v>
      </c>
      <c r="B1533" s="1142" t="s">
        <v>2043</v>
      </c>
      <c r="C1533" s="1143" t="s">
        <v>108</v>
      </c>
      <c r="D1533" s="1144">
        <v>3.59</v>
      </c>
      <c r="E1533" s="653"/>
      <c r="F1533" s="654"/>
      <c r="G1533" s="1142" t="s">
        <v>2076</v>
      </c>
      <c r="H1533" s="23">
        <f t="shared" si="3"/>
        <v>9.35</v>
      </c>
      <c r="I1533" s="23"/>
      <c r="J1533" s="23"/>
      <c r="K1533" s="23"/>
    </row>
    <row r="1534" spans="1:11" ht="12.75" hidden="1" customHeight="1" outlineLevel="1" x14ac:dyDescent="0.25">
      <c r="A1534" s="1145" t="s">
        <v>4455</v>
      </c>
      <c r="B1534" s="1146" t="s">
        <v>2055</v>
      </c>
      <c r="C1534" s="1147" t="s">
        <v>108</v>
      </c>
      <c r="D1534" s="1148">
        <v>28.11</v>
      </c>
      <c r="E1534" s="653"/>
      <c r="F1534" s="654"/>
      <c r="G1534" s="1146" t="s">
        <v>2093</v>
      </c>
      <c r="H1534" s="23">
        <f t="shared" si="3"/>
        <v>4.28</v>
      </c>
      <c r="I1534" s="23"/>
      <c r="J1534" s="23"/>
      <c r="K1534" s="23"/>
    </row>
    <row r="1535" spans="1:11" ht="12.75" hidden="1" customHeight="1" outlineLevel="1" x14ac:dyDescent="0.25">
      <c r="A1535" s="1141" t="s">
        <v>4456</v>
      </c>
      <c r="B1535" s="1142" t="s">
        <v>2044</v>
      </c>
      <c r="C1535" s="1143" t="s">
        <v>108</v>
      </c>
      <c r="D1535" s="1144">
        <v>22.95</v>
      </c>
      <c r="E1535" s="653"/>
      <c r="F1535" s="654"/>
      <c r="G1535" t="s">
        <v>2094</v>
      </c>
      <c r="H1535" s="23">
        <f t="shared" si="3"/>
        <v>32.28</v>
      </c>
      <c r="I1535" s="23"/>
      <c r="J1535" s="23"/>
      <c r="K1535" s="23"/>
    </row>
    <row r="1536" spans="1:11" ht="12.75" hidden="1" customHeight="1" outlineLevel="1" x14ac:dyDescent="0.25">
      <c r="A1536" s="1145" t="s">
        <v>4457</v>
      </c>
      <c r="B1536" s="1146" t="s">
        <v>2045</v>
      </c>
      <c r="C1536" s="1147" t="s">
        <v>108</v>
      </c>
      <c r="D1536" s="1148">
        <v>10.48</v>
      </c>
      <c r="E1536" s="653"/>
      <c r="F1536" s="654"/>
      <c r="G1536" s="1142" t="s">
        <v>2095</v>
      </c>
      <c r="H1536" s="23">
        <f t="shared" si="3"/>
        <v>17.760000000000002</v>
      </c>
      <c r="I1536" s="23"/>
      <c r="J1536" s="23"/>
      <c r="K1536" s="23"/>
    </row>
    <row r="1537" spans="1:11" ht="12.75" hidden="1" customHeight="1" outlineLevel="1" x14ac:dyDescent="0.25">
      <c r="A1537" s="1141" t="s">
        <v>4458</v>
      </c>
      <c r="B1537" s="1142" t="s">
        <v>2046</v>
      </c>
      <c r="C1537" s="1143" t="s">
        <v>108</v>
      </c>
      <c r="D1537" s="1144">
        <v>5.22</v>
      </c>
      <c r="E1537" s="653"/>
      <c r="F1537" s="654"/>
      <c r="G1537" s="1146"/>
      <c r="H1537" s="23"/>
      <c r="I1537" s="23"/>
      <c r="J1537" s="23"/>
      <c r="K1537" s="23"/>
    </row>
    <row r="1538" spans="1:11" ht="12.75" hidden="1" customHeight="1" outlineLevel="1" x14ac:dyDescent="0.25">
      <c r="A1538" s="1145" t="s">
        <v>4459</v>
      </c>
      <c r="B1538" s="1146" t="s">
        <v>2047</v>
      </c>
      <c r="C1538" s="1147" t="s">
        <v>108</v>
      </c>
      <c r="D1538" s="1148">
        <v>60.39</v>
      </c>
      <c r="E1538" s="653"/>
      <c r="F1538" s="654"/>
      <c r="G1538" s="1142"/>
      <c r="H1538" s="23"/>
      <c r="I1538" s="23"/>
      <c r="J1538" s="23"/>
      <c r="K1538" s="23"/>
    </row>
    <row r="1539" spans="1:11" ht="12.75" hidden="1" customHeight="1" outlineLevel="1" x14ac:dyDescent="0.25">
      <c r="A1539" s="1141" t="s">
        <v>4460</v>
      </c>
      <c r="B1539" s="1142" t="s">
        <v>2056</v>
      </c>
      <c r="C1539" s="1143" t="s">
        <v>108</v>
      </c>
      <c r="D1539" s="1144">
        <v>11.82</v>
      </c>
      <c r="E1539" s="653"/>
      <c r="F1539" s="654"/>
      <c r="G1539" s="23"/>
      <c r="H1539" s="23"/>
      <c r="I1539" s="23"/>
      <c r="J1539" s="23"/>
      <c r="K1539" s="23"/>
    </row>
    <row r="1540" spans="1:11" ht="12.75" hidden="1" customHeight="1" outlineLevel="1" x14ac:dyDescent="0.25">
      <c r="A1540" s="1145" t="s">
        <v>4461</v>
      </c>
      <c r="B1540" s="1146" t="s">
        <v>2048</v>
      </c>
      <c r="C1540" s="1147" t="s">
        <v>108</v>
      </c>
      <c r="D1540" s="1148">
        <v>306.23</v>
      </c>
      <c r="E1540" s="653"/>
      <c r="F1540" s="654"/>
      <c r="G1540" s="23"/>
      <c r="H1540" s="23"/>
      <c r="I1540" s="23"/>
      <c r="J1540" s="23"/>
      <c r="K1540" s="23"/>
    </row>
    <row r="1541" spans="1:11" ht="12.75" hidden="1" customHeight="1" outlineLevel="1" x14ac:dyDescent="0.25">
      <c r="A1541" s="1141" t="s">
        <v>4462</v>
      </c>
      <c r="B1541" s="1142" t="s">
        <v>2057</v>
      </c>
      <c r="C1541" s="1143" t="s">
        <v>108</v>
      </c>
      <c r="D1541" s="1144">
        <v>117.44</v>
      </c>
      <c r="E1541" s="653"/>
      <c r="F1541" s="654"/>
      <c r="G1541" s="23"/>
      <c r="H1541" s="23"/>
      <c r="I1541" s="23"/>
      <c r="J1541" s="23"/>
      <c r="K1541" s="23"/>
    </row>
    <row r="1542" spans="1:11" ht="12.75" hidden="1" customHeight="1" outlineLevel="1" x14ac:dyDescent="0.25">
      <c r="A1542" s="1145" t="s">
        <v>4463</v>
      </c>
      <c r="B1542" s="1146" t="s">
        <v>2058</v>
      </c>
      <c r="C1542" s="1147" t="s">
        <v>108</v>
      </c>
      <c r="D1542" s="1148">
        <v>6.97</v>
      </c>
      <c r="E1542" s="653"/>
      <c r="F1542" s="654"/>
      <c r="G1542" s="23"/>
      <c r="H1542" s="23"/>
      <c r="I1542" s="23"/>
      <c r="J1542" s="23"/>
      <c r="K1542" s="23"/>
    </row>
    <row r="1543" spans="1:11" ht="12.75" hidden="1" customHeight="1" outlineLevel="1" x14ac:dyDescent="0.25">
      <c r="A1543" s="1141" t="s">
        <v>4464</v>
      </c>
      <c r="B1543" s="1142" t="s">
        <v>2059</v>
      </c>
      <c r="C1543" s="1143" t="s">
        <v>108</v>
      </c>
      <c r="D1543" s="1144">
        <v>85.16</v>
      </c>
      <c r="E1543" s="653"/>
      <c r="F1543" s="654"/>
      <c r="G1543" s="23"/>
      <c r="H1543" s="23"/>
      <c r="I1543" s="23"/>
      <c r="J1543" s="23"/>
      <c r="K1543" s="23"/>
    </row>
    <row r="1544" spans="1:11" ht="12.75" hidden="1" customHeight="1" outlineLevel="1" x14ac:dyDescent="0.25">
      <c r="A1544" s="1145" t="s">
        <v>4465</v>
      </c>
      <c r="B1544" s="1146" t="s">
        <v>2060</v>
      </c>
      <c r="C1544" s="1147" t="s">
        <v>108</v>
      </c>
      <c r="D1544" s="1148">
        <v>1.98</v>
      </c>
      <c r="E1544" s="653"/>
      <c r="F1544" s="654"/>
      <c r="G1544" s="23"/>
      <c r="H1544" s="23"/>
      <c r="I1544" s="23"/>
      <c r="J1544" s="23"/>
      <c r="K1544" s="23"/>
    </row>
    <row r="1545" spans="1:11" ht="12.75" hidden="1" customHeight="1" outlineLevel="1" x14ac:dyDescent="0.25">
      <c r="A1545" s="1137" t="s">
        <v>2152</v>
      </c>
      <c r="B1545" s="1138" t="s">
        <v>1782</v>
      </c>
      <c r="C1545" s="1139"/>
      <c r="D1545" s="1140"/>
      <c r="E1545" s="653"/>
      <c r="F1545" s="654"/>
      <c r="G1545" s="23"/>
      <c r="H1545" s="23"/>
      <c r="I1545" s="23"/>
      <c r="J1545" s="23"/>
      <c r="K1545" s="23"/>
    </row>
    <row r="1546" spans="1:11" ht="12.75" hidden="1" customHeight="1" outlineLevel="1" x14ac:dyDescent="0.25">
      <c r="A1546" s="1141" t="s">
        <v>3488</v>
      </c>
      <c r="B1546" s="1142" t="s">
        <v>2062</v>
      </c>
      <c r="C1546" s="1143" t="s">
        <v>108</v>
      </c>
      <c r="D1546" s="1144">
        <v>1.82</v>
      </c>
      <c r="E1546" s="653"/>
      <c r="F1546" s="654"/>
      <c r="G1546" s="23"/>
      <c r="H1546" s="23"/>
      <c r="I1546" s="23"/>
      <c r="J1546" s="23"/>
      <c r="K1546" s="23"/>
    </row>
    <row r="1547" spans="1:11" ht="12.75" hidden="1" customHeight="1" outlineLevel="1" x14ac:dyDescent="0.25">
      <c r="A1547" s="1145" t="s">
        <v>4466</v>
      </c>
      <c r="B1547" s="1146" t="s">
        <v>2054</v>
      </c>
      <c r="C1547" s="1147" t="s">
        <v>108</v>
      </c>
      <c r="D1547" s="1148">
        <v>3.61</v>
      </c>
      <c r="E1547" s="653"/>
      <c r="F1547" s="654"/>
      <c r="G1547" s="23"/>
      <c r="H1547" s="23"/>
      <c r="I1547" s="23"/>
      <c r="J1547" s="23"/>
      <c r="K1547" s="23"/>
    </row>
    <row r="1548" spans="1:11" ht="12.75" hidden="1" customHeight="1" outlineLevel="1" x14ac:dyDescent="0.25">
      <c r="A1548" s="1141" t="s">
        <v>4467</v>
      </c>
      <c r="B1548" s="1142" t="s">
        <v>2063</v>
      </c>
      <c r="C1548" s="1143" t="s">
        <v>108</v>
      </c>
      <c r="D1548" s="1144">
        <v>6.51</v>
      </c>
      <c r="E1548" s="653"/>
      <c r="F1548" s="654"/>
      <c r="G1548" s="23"/>
      <c r="H1548" s="23"/>
      <c r="I1548" s="23"/>
      <c r="J1548" s="23"/>
      <c r="K1548" s="23"/>
    </row>
    <row r="1549" spans="1:11" ht="12.75" hidden="1" customHeight="1" outlineLevel="1" x14ac:dyDescent="0.25">
      <c r="A1549" s="1145" t="s">
        <v>4468</v>
      </c>
      <c r="B1549" s="1146" t="s">
        <v>2064</v>
      </c>
      <c r="C1549" s="1147" t="s">
        <v>108</v>
      </c>
      <c r="D1549" s="1148">
        <v>14.05</v>
      </c>
      <c r="E1549" s="653"/>
      <c r="F1549" s="654"/>
      <c r="G1549" s="23"/>
      <c r="H1549" s="23"/>
      <c r="I1549" s="23"/>
      <c r="J1549" s="23"/>
      <c r="K1549" s="23"/>
    </row>
    <row r="1550" spans="1:11" ht="12.75" hidden="1" customHeight="1" outlineLevel="1" x14ac:dyDescent="0.25">
      <c r="A1550" s="1141" t="s">
        <v>4469</v>
      </c>
      <c r="B1550" s="1142" t="s">
        <v>2042</v>
      </c>
      <c r="C1550" s="1143" t="s">
        <v>108</v>
      </c>
      <c r="D1550" s="1144">
        <v>4.38</v>
      </c>
      <c r="E1550" s="653"/>
      <c r="F1550" s="654"/>
      <c r="G1550" s="23"/>
      <c r="H1550" s="23"/>
      <c r="I1550" s="23"/>
      <c r="J1550" s="23"/>
      <c r="K1550" s="23"/>
    </row>
    <row r="1551" spans="1:11" ht="12.75" hidden="1" customHeight="1" outlineLevel="1" x14ac:dyDescent="0.25">
      <c r="A1551" s="1145" t="s">
        <v>4470</v>
      </c>
      <c r="B1551" s="1146" t="s">
        <v>2065</v>
      </c>
      <c r="C1551" s="1147" t="s">
        <v>108</v>
      </c>
      <c r="D1551" s="1148">
        <v>8.77</v>
      </c>
      <c r="E1551" s="653"/>
      <c r="F1551" s="654"/>
      <c r="G1551" s="23"/>
      <c r="H1551" s="23"/>
      <c r="I1551" s="23"/>
      <c r="J1551" s="23"/>
      <c r="K1551" s="23"/>
    </row>
    <row r="1552" spans="1:11" ht="12.75" hidden="1" customHeight="1" outlineLevel="1" x14ac:dyDescent="0.25">
      <c r="A1552" s="1141" t="s">
        <v>4471</v>
      </c>
      <c r="B1552" s="1142" t="s">
        <v>2066</v>
      </c>
      <c r="C1552" s="1143" t="s">
        <v>108</v>
      </c>
      <c r="D1552" s="1144">
        <v>6.86</v>
      </c>
      <c r="E1552" s="653"/>
      <c r="F1552" s="654"/>
      <c r="G1552" s="23"/>
      <c r="H1552" s="23"/>
      <c r="I1552" s="23"/>
      <c r="J1552" s="23"/>
      <c r="K1552" s="23"/>
    </row>
    <row r="1553" spans="1:11" ht="12.75" hidden="1" customHeight="1" outlineLevel="1" x14ac:dyDescent="0.25">
      <c r="A1553" s="1145" t="s">
        <v>4472</v>
      </c>
      <c r="B1553" s="1146" t="s">
        <v>2067</v>
      </c>
      <c r="C1553" s="1147" t="s">
        <v>108</v>
      </c>
      <c r="D1553" s="1148">
        <v>2.79</v>
      </c>
      <c r="E1553" s="653"/>
      <c r="F1553" s="654"/>
      <c r="G1553" s="23"/>
      <c r="H1553" s="23"/>
      <c r="I1553" s="23"/>
      <c r="J1553" s="23"/>
      <c r="K1553" s="23"/>
    </row>
    <row r="1554" spans="1:11" ht="12.75" hidden="1" customHeight="1" outlineLevel="1" x14ac:dyDescent="0.25">
      <c r="A1554" s="1141" t="s">
        <v>4473</v>
      </c>
      <c r="B1554" s="1142" t="s">
        <v>2046</v>
      </c>
      <c r="C1554" s="1143" t="s">
        <v>108</v>
      </c>
      <c r="D1554" s="1144">
        <v>2</v>
      </c>
      <c r="E1554" s="653"/>
      <c r="F1554" s="654"/>
      <c r="G1554" s="23"/>
      <c r="H1554" s="23"/>
      <c r="I1554" s="23"/>
      <c r="J1554" s="23"/>
      <c r="K1554" s="23"/>
    </row>
    <row r="1555" spans="1:11" ht="12.75" hidden="1" customHeight="1" outlineLevel="1" x14ac:dyDescent="0.25">
      <c r="A1555" s="1145" t="s">
        <v>4474</v>
      </c>
      <c r="B1555" s="1146" t="s">
        <v>2047</v>
      </c>
      <c r="C1555" s="1147" t="s">
        <v>108</v>
      </c>
      <c r="D1555" s="1148">
        <v>49.39</v>
      </c>
      <c r="E1555" s="653"/>
      <c r="F1555" s="654"/>
      <c r="G1555" s="23"/>
      <c r="H1555" s="23"/>
      <c r="I1555" s="23"/>
      <c r="J1555" s="23"/>
      <c r="K1555" s="23"/>
    </row>
    <row r="1556" spans="1:11" ht="12.75" hidden="1" customHeight="1" outlineLevel="1" x14ac:dyDescent="0.25">
      <c r="A1556" s="1141" t="s">
        <v>4475</v>
      </c>
      <c r="B1556" s="1142" t="s">
        <v>2068</v>
      </c>
      <c r="C1556" s="1143" t="s">
        <v>108</v>
      </c>
      <c r="D1556" s="1144">
        <v>10.06</v>
      </c>
      <c r="E1556" s="653"/>
      <c r="F1556" s="654"/>
      <c r="G1556" s="23"/>
      <c r="H1556" s="23"/>
      <c r="I1556" s="23"/>
      <c r="J1556" s="23"/>
      <c r="K1556" s="23"/>
    </row>
    <row r="1557" spans="1:11" ht="12.75" hidden="1" customHeight="1" outlineLevel="1" x14ac:dyDescent="0.25">
      <c r="A1557" s="1145" t="s">
        <v>4476</v>
      </c>
      <c r="B1557" s="1146" t="s">
        <v>2069</v>
      </c>
      <c r="C1557" s="1147" t="s">
        <v>108</v>
      </c>
      <c r="D1557" s="1148">
        <v>2.93</v>
      </c>
      <c r="E1557" s="653"/>
      <c r="F1557" s="654"/>
      <c r="G1557" s="23"/>
      <c r="H1557" s="23"/>
      <c r="I1557" s="23"/>
      <c r="J1557" s="23"/>
      <c r="K1557" s="23"/>
    </row>
    <row r="1558" spans="1:11" ht="12.75" hidden="1" customHeight="1" outlineLevel="1" x14ac:dyDescent="0.25">
      <c r="A1558" s="1141" t="s">
        <v>4477</v>
      </c>
      <c r="B1558" s="1142" t="s">
        <v>2070</v>
      </c>
      <c r="C1558" s="1143" t="s">
        <v>108</v>
      </c>
      <c r="D1558" s="1144">
        <v>3.27</v>
      </c>
      <c r="E1558" s="653"/>
      <c r="F1558" s="654"/>
      <c r="G1558" s="23"/>
      <c r="H1558" s="23"/>
      <c r="I1558" s="23"/>
      <c r="J1558" s="23"/>
      <c r="K1558" s="23"/>
    </row>
    <row r="1559" spans="1:11" ht="12.75" hidden="1" customHeight="1" outlineLevel="1" x14ac:dyDescent="0.25">
      <c r="A1559" s="1145" t="s">
        <v>4478</v>
      </c>
      <c r="B1559" s="1146" t="s">
        <v>2060</v>
      </c>
      <c r="C1559" s="1147" t="s">
        <v>108</v>
      </c>
      <c r="D1559" s="1148">
        <v>3.42</v>
      </c>
      <c r="E1559" s="653"/>
      <c r="F1559" s="654"/>
      <c r="G1559" s="23"/>
      <c r="H1559" s="23"/>
      <c r="I1559" s="23"/>
      <c r="J1559" s="23"/>
      <c r="K1559" s="23"/>
    </row>
    <row r="1560" spans="1:11" ht="12.75" hidden="1" customHeight="1" outlineLevel="1" x14ac:dyDescent="0.25">
      <c r="A1560" s="1141" t="s">
        <v>4479</v>
      </c>
      <c r="B1560" s="1142" t="s">
        <v>2071</v>
      </c>
      <c r="C1560" s="1143" t="s">
        <v>108</v>
      </c>
      <c r="D1560" s="1144">
        <v>37.28</v>
      </c>
      <c r="E1560" s="653"/>
      <c r="F1560" s="654"/>
      <c r="G1560" s="23"/>
      <c r="H1560" s="23"/>
      <c r="I1560" s="23"/>
      <c r="J1560" s="23"/>
      <c r="K1560" s="23"/>
    </row>
    <row r="1561" spans="1:11" ht="12.75" hidden="1" customHeight="1" outlineLevel="1" x14ac:dyDescent="0.25">
      <c r="A1561" s="1145" t="s">
        <v>4480</v>
      </c>
      <c r="B1561" s="1146" t="s">
        <v>2072</v>
      </c>
      <c r="C1561" s="1147" t="s">
        <v>108</v>
      </c>
      <c r="D1561" s="1148">
        <v>50.07</v>
      </c>
      <c r="E1561" s="653"/>
      <c r="F1561" s="654"/>
      <c r="G1561" s="23"/>
      <c r="H1561" s="23"/>
      <c r="I1561" s="23"/>
      <c r="J1561" s="23"/>
      <c r="K1561" s="23"/>
    </row>
    <row r="1562" spans="1:11" ht="12.75" hidden="1" customHeight="1" outlineLevel="1" x14ac:dyDescent="0.25">
      <c r="A1562" s="1141" t="s">
        <v>4481</v>
      </c>
      <c r="B1562" s="1142" t="s">
        <v>2073</v>
      </c>
      <c r="C1562" s="1143" t="s">
        <v>108</v>
      </c>
      <c r="D1562" s="1144">
        <v>3.09</v>
      </c>
      <c r="E1562" s="653"/>
      <c r="F1562" s="654"/>
      <c r="G1562" s="23"/>
      <c r="H1562" s="23"/>
      <c r="I1562" s="23"/>
      <c r="J1562" s="23"/>
      <c r="K1562" s="23"/>
    </row>
    <row r="1563" spans="1:11" ht="12.75" hidden="1" customHeight="1" outlineLevel="1" x14ac:dyDescent="0.25">
      <c r="A1563" s="1145" t="s">
        <v>4482</v>
      </c>
      <c r="B1563" s="1146" t="s">
        <v>2074</v>
      </c>
      <c r="C1563" s="1147" t="s">
        <v>108</v>
      </c>
      <c r="D1563" s="1148">
        <v>39.03</v>
      </c>
      <c r="E1563" s="653"/>
      <c r="F1563" s="654"/>
      <c r="G1563" s="23"/>
      <c r="H1563" s="23"/>
      <c r="I1563" s="23"/>
      <c r="J1563" s="23"/>
      <c r="K1563" s="23"/>
    </row>
    <row r="1564" spans="1:11" ht="12.75" hidden="1" customHeight="1" outlineLevel="1" x14ac:dyDescent="0.25">
      <c r="A1564" s="1141" t="s">
        <v>4483</v>
      </c>
      <c r="B1564" s="1142" t="s">
        <v>2075</v>
      </c>
      <c r="C1564" s="1143" t="s">
        <v>108</v>
      </c>
      <c r="D1564" s="1144">
        <v>5.45</v>
      </c>
      <c r="E1564" s="653"/>
      <c r="F1564" s="654"/>
      <c r="G1564" s="23"/>
      <c r="H1564" s="23"/>
      <c r="I1564" s="23"/>
      <c r="J1564" s="23"/>
      <c r="K1564" s="23"/>
    </row>
    <row r="1565" spans="1:11" ht="12.75" hidden="1" customHeight="1" outlineLevel="1" x14ac:dyDescent="0.25">
      <c r="A1565" s="1145" t="s">
        <v>4484</v>
      </c>
      <c r="B1565" s="1146" t="s">
        <v>2076</v>
      </c>
      <c r="C1565" s="1147" t="s">
        <v>108</v>
      </c>
      <c r="D1565" s="1148">
        <v>9.35</v>
      </c>
      <c r="E1565" s="653"/>
      <c r="F1565" s="654"/>
      <c r="G1565" s="23"/>
      <c r="H1565" s="23"/>
      <c r="I1565" s="23"/>
      <c r="J1565" s="23"/>
      <c r="K1565" s="23"/>
    </row>
    <row r="1566" spans="1:11" ht="12.75" hidden="1" customHeight="1" outlineLevel="1" x14ac:dyDescent="0.25">
      <c r="A1566" s="1137" t="s">
        <v>2154</v>
      </c>
      <c r="B1566" s="1138" t="s">
        <v>1784</v>
      </c>
      <c r="C1566" s="1139"/>
      <c r="D1566" s="1140"/>
      <c r="E1566" s="653"/>
      <c r="F1566" s="654"/>
      <c r="G1566" s="23"/>
      <c r="H1566" s="23"/>
      <c r="I1566" s="23"/>
      <c r="J1566" s="23"/>
      <c r="K1566" s="23"/>
    </row>
    <row r="1567" spans="1:11" ht="12.75" hidden="1" customHeight="1" outlineLevel="1" x14ac:dyDescent="0.25">
      <c r="A1567" s="1141" t="s">
        <v>3489</v>
      </c>
      <c r="B1567" s="1142" t="s">
        <v>2054</v>
      </c>
      <c r="C1567" s="1143" t="s">
        <v>108</v>
      </c>
      <c r="D1567" s="1144">
        <v>3.61</v>
      </c>
      <c r="E1567" s="653"/>
      <c r="F1567" s="654"/>
      <c r="G1567" s="23"/>
      <c r="H1567" s="23"/>
      <c r="I1567" s="23"/>
      <c r="J1567" s="23"/>
      <c r="K1567" s="23"/>
    </row>
    <row r="1568" spans="1:11" ht="12.75" hidden="1" customHeight="1" outlineLevel="1" x14ac:dyDescent="0.25">
      <c r="A1568" s="1145" t="s">
        <v>4485</v>
      </c>
      <c r="B1568" s="1146" t="s">
        <v>2063</v>
      </c>
      <c r="C1568" s="1147" t="s">
        <v>108</v>
      </c>
      <c r="D1568" s="1148">
        <v>8.64</v>
      </c>
      <c r="E1568" s="653"/>
      <c r="F1568" s="654"/>
      <c r="G1568" s="23"/>
      <c r="H1568" s="23"/>
      <c r="I1568" s="23"/>
      <c r="J1568" s="23"/>
      <c r="K1568" s="23"/>
    </row>
    <row r="1569" spans="1:11" ht="12.75" hidden="1" customHeight="1" outlineLevel="1" x14ac:dyDescent="0.25">
      <c r="A1569" s="1141" t="s">
        <v>4486</v>
      </c>
      <c r="B1569" s="1142" t="s">
        <v>2064</v>
      </c>
      <c r="C1569" s="1143" t="s">
        <v>108</v>
      </c>
      <c r="D1569" s="1144">
        <v>20.71</v>
      </c>
      <c r="E1569" s="653"/>
      <c r="F1569" s="654"/>
      <c r="G1569" s="23"/>
      <c r="H1569" s="23"/>
      <c r="I1569" s="23"/>
      <c r="J1569" s="23"/>
      <c r="K1569" s="23"/>
    </row>
    <row r="1570" spans="1:11" ht="12.75" hidden="1" customHeight="1" outlineLevel="1" x14ac:dyDescent="0.25">
      <c r="A1570" s="1145" t="s">
        <v>4487</v>
      </c>
      <c r="B1570" s="1146" t="s">
        <v>2042</v>
      </c>
      <c r="C1570" s="1147" t="s">
        <v>108</v>
      </c>
      <c r="D1570" s="1148">
        <v>4.59</v>
      </c>
      <c r="E1570" s="653"/>
      <c r="F1570" s="654"/>
      <c r="G1570" s="23"/>
      <c r="H1570" s="23"/>
      <c r="I1570" s="23"/>
      <c r="J1570" s="23"/>
      <c r="K1570" s="23"/>
    </row>
    <row r="1571" spans="1:11" ht="12.75" hidden="1" customHeight="1" outlineLevel="1" x14ac:dyDescent="0.25">
      <c r="A1571" s="1141" t="s">
        <v>4488</v>
      </c>
      <c r="B1571" s="1142" t="s">
        <v>2065</v>
      </c>
      <c r="C1571" s="1143" t="s">
        <v>108</v>
      </c>
      <c r="D1571" s="1144">
        <v>5.74</v>
      </c>
      <c r="E1571" s="653"/>
      <c r="F1571" s="654"/>
      <c r="G1571" s="23"/>
      <c r="H1571" s="23"/>
      <c r="I1571" s="23"/>
      <c r="J1571" s="23"/>
      <c r="K1571" s="23"/>
    </row>
    <row r="1572" spans="1:11" ht="12.75" hidden="1" customHeight="1" outlineLevel="1" x14ac:dyDescent="0.25">
      <c r="A1572" s="1145" t="s">
        <v>4489</v>
      </c>
      <c r="B1572" s="1146" t="s">
        <v>2046</v>
      </c>
      <c r="C1572" s="1147" t="s">
        <v>108</v>
      </c>
      <c r="D1572" s="1148">
        <v>2.06</v>
      </c>
      <c r="E1572" s="653"/>
      <c r="F1572" s="654"/>
      <c r="G1572" s="23"/>
      <c r="H1572" s="23"/>
      <c r="I1572" s="23"/>
      <c r="J1572" s="23"/>
      <c r="K1572" s="23"/>
    </row>
    <row r="1573" spans="1:11" ht="12.75" hidden="1" customHeight="1" outlineLevel="1" x14ac:dyDescent="0.25">
      <c r="A1573" s="1141" t="s">
        <v>4490</v>
      </c>
      <c r="B1573" s="1142" t="s">
        <v>2047</v>
      </c>
      <c r="C1573" s="1143" t="s">
        <v>108</v>
      </c>
      <c r="D1573" s="1144">
        <v>49.68</v>
      </c>
      <c r="E1573" s="653"/>
      <c r="F1573" s="654"/>
      <c r="G1573" s="23"/>
      <c r="H1573" s="23"/>
      <c r="I1573" s="23"/>
      <c r="J1573" s="23"/>
      <c r="K1573" s="23"/>
    </row>
    <row r="1574" spans="1:11" ht="12.75" hidden="1" customHeight="1" outlineLevel="1" x14ac:dyDescent="0.25">
      <c r="A1574" s="1145" t="s">
        <v>4491</v>
      </c>
      <c r="B1574" s="1146" t="s">
        <v>2068</v>
      </c>
      <c r="C1574" s="1147" t="s">
        <v>108</v>
      </c>
      <c r="D1574" s="1148">
        <v>5.39</v>
      </c>
      <c r="E1574" s="653"/>
      <c r="F1574" s="654"/>
      <c r="G1574" s="23"/>
      <c r="H1574" s="23"/>
      <c r="I1574" s="23"/>
      <c r="J1574" s="23"/>
      <c r="K1574" s="23"/>
    </row>
    <row r="1575" spans="1:11" ht="12.75" hidden="1" customHeight="1" outlineLevel="1" x14ac:dyDescent="0.25">
      <c r="A1575" s="1141" t="s">
        <v>4492</v>
      </c>
      <c r="B1575" s="1142" t="s">
        <v>2069</v>
      </c>
      <c r="C1575" s="1143" t="s">
        <v>108</v>
      </c>
      <c r="D1575" s="1144">
        <v>5.09</v>
      </c>
      <c r="E1575" s="653"/>
      <c r="F1575" s="654"/>
      <c r="G1575" s="23"/>
      <c r="H1575" s="23"/>
      <c r="I1575" s="23"/>
      <c r="J1575" s="23"/>
      <c r="K1575" s="23"/>
    </row>
    <row r="1576" spans="1:11" ht="12.75" hidden="1" customHeight="1" outlineLevel="1" x14ac:dyDescent="0.25">
      <c r="A1576" s="1145" t="s">
        <v>4493</v>
      </c>
      <c r="B1576" s="1146" t="s">
        <v>2060</v>
      </c>
      <c r="C1576" s="1147" t="s">
        <v>108</v>
      </c>
      <c r="D1576" s="1148">
        <v>3.98</v>
      </c>
      <c r="E1576" s="653"/>
      <c r="F1576" s="654"/>
      <c r="G1576" s="23"/>
      <c r="H1576" s="23"/>
      <c r="I1576" s="23"/>
      <c r="J1576" s="23"/>
      <c r="K1576" s="23"/>
    </row>
    <row r="1577" spans="1:11" ht="12.75" hidden="1" customHeight="1" outlineLevel="1" x14ac:dyDescent="0.25">
      <c r="A1577" s="1141" t="s">
        <v>4494</v>
      </c>
      <c r="B1577" s="1142" t="s">
        <v>2071</v>
      </c>
      <c r="C1577" s="1143" t="s">
        <v>108</v>
      </c>
      <c r="D1577" s="1144">
        <v>24.89</v>
      </c>
      <c r="E1577" s="653"/>
      <c r="F1577" s="654"/>
      <c r="G1577" s="23"/>
      <c r="H1577" s="23"/>
      <c r="I1577" s="23"/>
      <c r="J1577" s="23"/>
      <c r="K1577" s="23"/>
    </row>
    <row r="1578" spans="1:11" ht="12.75" hidden="1" customHeight="1" outlineLevel="1" x14ac:dyDescent="0.25">
      <c r="A1578" s="1145" t="s">
        <v>4495</v>
      </c>
      <c r="B1578" s="1146" t="s">
        <v>2072</v>
      </c>
      <c r="C1578" s="1147" t="s">
        <v>108</v>
      </c>
      <c r="D1578" s="1148">
        <v>80.739999999999995</v>
      </c>
      <c r="E1578" s="653"/>
      <c r="F1578" s="654"/>
      <c r="G1578" s="23"/>
      <c r="H1578" s="23"/>
      <c r="I1578" s="23"/>
      <c r="J1578" s="23"/>
      <c r="K1578" s="23"/>
    </row>
    <row r="1579" spans="1:11" ht="12.75" hidden="1" customHeight="1" outlineLevel="1" x14ac:dyDescent="0.25">
      <c r="A1579" s="1141" t="s">
        <v>4496</v>
      </c>
      <c r="B1579" s="1142" t="s">
        <v>2073</v>
      </c>
      <c r="C1579" s="1143" t="s">
        <v>108</v>
      </c>
      <c r="D1579" s="1144">
        <v>5.84</v>
      </c>
      <c r="E1579" s="653"/>
      <c r="F1579" s="654"/>
      <c r="G1579" s="23"/>
      <c r="H1579" s="23"/>
      <c r="I1579" s="23"/>
      <c r="J1579" s="23"/>
      <c r="K1579" s="23"/>
    </row>
    <row r="1580" spans="1:11" ht="12.75" hidden="1" customHeight="1" outlineLevel="1" x14ac:dyDescent="0.25">
      <c r="A1580" s="1145" t="s">
        <v>4497</v>
      </c>
      <c r="B1580" s="1146" t="s">
        <v>2074</v>
      </c>
      <c r="C1580" s="1147" t="s">
        <v>108</v>
      </c>
      <c r="D1580" s="1148">
        <v>65.28</v>
      </c>
      <c r="E1580" s="653"/>
      <c r="F1580" s="654"/>
      <c r="G1580" s="23"/>
      <c r="H1580" s="23"/>
      <c r="I1580" s="23"/>
      <c r="J1580" s="23"/>
      <c r="K1580" s="23"/>
    </row>
    <row r="1581" spans="1:11" ht="12.75" hidden="1" customHeight="1" outlineLevel="1" x14ac:dyDescent="0.25">
      <c r="A1581" s="1137" t="s">
        <v>2155</v>
      </c>
      <c r="B1581" s="1138" t="s">
        <v>1786</v>
      </c>
      <c r="C1581" s="1139"/>
      <c r="D1581" s="1140"/>
      <c r="E1581" s="653"/>
      <c r="F1581" s="654"/>
      <c r="G1581" s="23"/>
      <c r="H1581" s="23"/>
      <c r="I1581" s="23"/>
      <c r="J1581" s="23"/>
      <c r="K1581" s="23"/>
    </row>
    <row r="1582" spans="1:11" ht="12.75" hidden="1" customHeight="1" outlineLevel="1" x14ac:dyDescent="0.25">
      <c r="A1582" s="1141" t="s">
        <v>3490</v>
      </c>
      <c r="B1582" s="1142" t="s">
        <v>2054</v>
      </c>
      <c r="C1582" s="1143" t="s">
        <v>108</v>
      </c>
      <c r="D1582" s="1144">
        <v>3.61</v>
      </c>
      <c r="E1582" s="653"/>
      <c r="F1582" s="654"/>
      <c r="G1582" s="23"/>
      <c r="H1582" s="23"/>
      <c r="I1582" s="23"/>
      <c r="J1582" s="23"/>
      <c r="K1582" s="23"/>
    </row>
    <row r="1583" spans="1:11" ht="12.75" hidden="1" customHeight="1" outlineLevel="1" collapsed="1" x14ac:dyDescent="0.25">
      <c r="A1583" s="1145" t="s">
        <v>4498</v>
      </c>
      <c r="B1583" s="1146" t="s">
        <v>2063</v>
      </c>
      <c r="C1583" s="1147" t="s">
        <v>108</v>
      </c>
      <c r="D1583" s="1148">
        <v>8.64</v>
      </c>
      <c r="E1583" s="653"/>
      <c r="F1583" s="654"/>
      <c r="G1583" s="23"/>
      <c r="H1583" s="23"/>
      <c r="I1583" s="23"/>
      <c r="J1583" s="23"/>
      <c r="K1583" s="23"/>
    </row>
    <row r="1584" spans="1:11" ht="12.75" hidden="1" customHeight="1" outlineLevel="1" x14ac:dyDescent="0.25">
      <c r="A1584" s="1141" t="s">
        <v>4499</v>
      </c>
      <c r="B1584" s="1142" t="s">
        <v>2064</v>
      </c>
      <c r="C1584" s="1143" t="s">
        <v>108</v>
      </c>
      <c r="D1584" s="1144">
        <v>20.71</v>
      </c>
      <c r="E1584" s="653"/>
      <c r="F1584" s="654"/>
      <c r="G1584" s="23"/>
      <c r="H1584" s="23"/>
      <c r="I1584" s="23"/>
      <c r="J1584" s="23"/>
      <c r="K1584" s="23"/>
    </row>
    <row r="1585" spans="1:11" ht="12.75" hidden="1" customHeight="1" outlineLevel="1" x14ac:dyDescent="0.25">
      <c r="A1585" s="1145" t="s">
        <v>4500</v>
      </c>
      <c r="B1585" s="1146" t="s">
        <v>2042</v>
      </c>
      <c r="C1585" s="1147" t="s">
        <v>108</v>
      </c>
      <c r="D1585" s="1148">
        <v>4.59</v>
      </c>
      <c r="E1585" s="653"/>
      <c r="F1585" s="654"/>
      <c r="G1585" s="23"/>
      <c r="H1585" s="23"/>
      <c r="I1585" s="23"/>
      <c r="J1585" s="23"/>
      <c r="K1585" s="23"/>
    </row>
    <row r="1586" spans="1:11" ht="12.75" hidden="1" customHeight="1" outlineLevel="1" x14ac:dyDescent="0.25">
      <c r="A1586" s="1141" t="s">
        <v>4501</v>
      </c>
      <c r="B1586" s="1142" t="s">
        <v>2065</v>
      </c>
      <c r="C1586" s="1143" t="s">
        <v>108</v>
      </c>
      <c r="D1586" s="1144">
        <v>5.74</v>
      </c>
      <c r="E1586" s="653"/>
      <c r="F1586" s="654"/>
      <c r="G1586" s="23"/>
      <c r="H1586" s="23"/>
      <c r="I1586" s="23"/>
      <c r="J1586" s="23"/>
      <c r="K1586" s="23"/>
    </row>
    <row r="1587" spans="1:11" ht="12.75" hidden="1" customHeight="1" outlineLevel="1" x14ac:dyDescent="0.25">
      <c r="A1587" s="1145" t="s">
        <v>4502</v>
      </c>
      <c r="B1587" s="1146" t="s">
        <v>2046</v>
      </c>
      <c r="C1587" s="1147" t="s">
        <v>108</v>
      </c>
      <c r="D1587" s="1148">
        <v>2.06</v>
      </c>
      <c r="E1587" s="653"/>
      <c r="F1587" s="654"/>
      <c r="G1587" s="23"/>
      <c r="H1587" s="23"/>
      <c r="I1587" s="23"/>
      <c r="J1587" s="23"/>
      <c r="K1587" s="23"/>
    </row>
    <row r="1588" spans="1:11" ht="12.75" hidden="1" customHeight="1" outlineLevel="1" x14ac:dyDescent="0.25">
      <c r="A1588" s="1141" t="s">
        <v>4503</v>
      </c>
      <c r="B1588" s="1142" t="s">
        <v>2047</v>
      </c>
      <c r="C1588" s="1143" t="s">
        <v>108</v>
      </c>
      <c r="D1588" s="1144">
        <v>49.68</v>
      </c>
      <c r="E1588" s="653"/>
      <c r="F1588" s="654"/>
      <c r="G1588" s="23"/>
      <c r="H1588" s="23"/>
      <c r="I1588" s="23"/>
      <c r="J1588" s="23"/>
      <c r="K1588" s="23"/>
    </row>
    <row r="1589" spans="1:11" ht="12.75" hidden="1" customHeight="1" outlineLevel="1" x14ac:dyDescent="0.25">
      <c r="A1589" s="1145" t="s">
        <v>4504</v>
      </c>
      <c r="B1589" s="1146" t="s">
        <v>2068</v>
      </c>
      <c r="C1589" s="1147" t="s">
        <v>108</v>
      </c>
      <c r="D1589" s="1148">
        <v>5.39</v>
      </c>
      <c r="E1589" s="653"/>
      <c r="F1589" s="654"/>
      <c r="G1589" s="23"/>
      <c r="H1589" s="23"/>
      <c r="I1589" s="23"/>
      <c r="J1589" s="23"/>
      <c r="K1589" s="23"/>
    </row>
    <row r="1590" spans="1:11" ht="12.75" hidden="1" customHeight="1" outlineLevel="1" x14ac:dyDescent="0.25">
      <c r="A1590" s="1141" t="s">
        <v>4505</v>
      </c>
      <c r="B1590" s="1142" t="s">
        <v>2069</v>
      </c>
      <c r="C1590" s="1143" t="s">
        <v>108</v>
      </c>
      <c r="D1590" s="1144">
        <v>5.09</v>
      </c>
      <c r="E1590" s="653"/>
      <c r="F1590" s="654"/>
      <c r="G1590" s="23"/>
      <c r="H1590" s="23"/>
      <c r="I1590" s="23"/>
      <c r="J1590" s="23"/>
      <c r="K1590" s="23"/>
    </row>
    <row r="1591" spans="1:11" ht="12.75" hidden="1" customHeight="1" outlineLevel="1" x14ac:dyDescent="0.25">
      <c r="A1591" s="1145" t="s">
        <v>4506</v>
      </c>
      <c r="B1591" s="1146" t="s">
        <v>2060</v>
      </c>
      <c r="C1591" s="1147" t="s">
        <v>108</v>
      </c>
      <c r="D1591" s="1148">
        <v>3.98</v>
      </c>
      <c r="E1591" s="653"/>
      <c r="F1591" s="654"/>
      <c r="G1591" s="23"/>
      <c r="H1591" s="23"/>
      <c r="I1591" s="23"/>
      <c r="J1591" s="23"/>
      <c r="K1591" s="23"/>
    </row>
    <row r="1592" spans="1:11" ht="12.75" hidden="1" customHeight="1" outlineLevel="1" x14ac:dyDescent="0.25">
      <c r="A1592" s="1141" t="s">
        <v>4507</v>
      </c>
      <c r="B1592" s="1142" t="s">
        <v>2071</v>
      </c>
      <c r="C1592" s="1143" t="s">
        <v>108</v>
      </c>
      <c r="D1592" s="1144">
        <v>24.89</v>
      </c>
      <c r="E1592" s="653"/>
      <c r="F1592" s="654"/>
      <c r="G1592" s="23"/>
      <c r="H1592" s="23"/>
      <c r="I1592" s="23"/>
      <c r="J1592" s="23"/>
      <c r="K1592" s="23"/>
    </row>
    <row r="1593" spans="1:11" ht="12.75" hidden="1" customHeight="1" outlineLevel="1" x14ac:dyDescent="0.25">
      <c r="A1593" s="1145" t="s">
        <v>4508</v>
      </c>
      <c r="B1593" s="1146" t="s">
        <v>2072</v>
      </c>
      <c r="C1593" s="1147" t="s">
        <v>108</v>
      </c>
      <c r="D1593" s="1148">
        <v>80.739999999999995</v>
      </c>
      <c r="E1593" s="653"/>
      <c r="F1593" s="654"/>
      <c r="G1593" s="23"/>
      <c r="H1593" s="23"/>
      <c r="I1593" s="23"/>
      <c r="J1593" s="23"/>
      <c r="K1593" s="23"/>
    </row>
    <row r="1594" spans="1:11" ht="12.75" hidden="1" customHeight="1" outlineLevel="1" x14ac:dyDescent="0.25">
      <c r="A1594" s="1141" t="s">
        <v>4509</v>
      </c>
      <c r="B1594" s="1142" t="s">
        <v>2073</v>
      </c>
      <c r="C1594" s="1143" t="s">
        <v>108</v>
      </c>
      <c r="D1594" s="1144">
        <v>5.84</v>
      </c>
      <c r="E1594" s="653"/>
      <c r="F1594" s="654"/>
      <c r="G1594" s="23"/>
      <c r="H1594" s="23"/>
      <c r="I1594" s="23"/>
      <c r="J1594" s="23"/>
      <c r="K1594" s="23"/>
    </row>
    <row r="1595" spans="1:11" ht="12.75" hidden="1" customHeight="1" outlineLevel="1" x14ac:dyDescent="0.25">
      <c r="A1595" s="1145" t="s">
        <v>4510</v>
      </c>
      <c r="B1595" s="1146" t="s">
        <v>2074</v>
      </c>
      <c r="C1595" s="1147" t="s">
        <v>108</v>
      </c>
      <c r="D1595" s="1148">
        <v>65.28</v>
      </c>
      <c r="E1595" s="653"/>
      <c r="F1595" s="654"/>
      <c r="G1595" s="23"/>
      <c r="H1595" s="23"/>
      <c r="I1595" s="23"/>
      <c r="J1595" s="23"/>
      <c r="K1595" s="23"/>
    </row>
    <row r="1596" spans="1:11" ht="12.75" hidden="1" customHeight="1" outlineLevel="1" x14ac:dyDescent="0.25">
      <c r="A1596" s="1137" t="s">
        <v>2156</v>
      </c>
      <c r="B1596" s="1138" t="s">
        <v>1788</v>
      </c>
      <c r="C1596" s="1139"/>
      <c r="D1596" s="1140"/>
      <c r="E1596" s="653"/>
      <c r="F1596" s="654"/>
      <c r="G1596" s="23"/>
      <c r="H1596" s="23"/>
      <c r="I1596" s="23"/>
      <c r="J1596" s="23"/>
      <c r="K1596" s="23"/>
    </row>
    <row r="1597" spans="1:11" ht="12.75" hidden="1" customHeight="1" outlineLevel="1" x14ac:dyDescent="0.25">
      <c r="A1597" s="1141" t="s">
        <v>3491</v>
      </c>
      <c r="B1597" s="1142" t="s">
        <v>2054</v>
      </c>
      <c r="C1597" s="1143" t="s">
        <v>108</v>
      </c>
      <c r="D1597" s="1144">
        <v>3.61</v>
      </c>
      <c r="E1597" s="653"/>
      <c r="F1597" s="654"/>
      <c r="G1597" s="23"/>
      <c r="H1597" s="23"/>
      <c r="I1597" s="23"/>
      <c r="J1597" s="23"/>
      <c r="K1597" s="23"/>
    </row>
    <row r="1598" spans="1:11" ht="12.75" hidden="1" customHeight="1" outlineLevel="1" x14ac:dyDescent="0.25">
      <c r="A1598" s="1145" t="s">
        <v>4511</v>
      </c>
      <c r="B1598" s="1146" t="s">
        <v>2063</v>
      </c>
      <c r="C1598" s="1147" t="s">
        <v>108</v>
      </c>
      <c r="D1598" s="1148">
        <v>8.64</v>
      </c>
      <c r="E1598" s="653"/>
      <c r="F1598" s="654"/>
      <c r="G1598" s="23"/>
      <c r="H1598" s="23"/>
      <c r="I1598" s="23"/>
      <c r="J1598" s="23"/>
      <c r="K1598" s="23"/>
    </row>
    <row r="1599" spans="1:11" ht="12.75" hidden="1" customHeight="1" outlineLevel="1" x14ac:dyDescent="0.25">
      <c r="A1599" s="1141" t="s">
        <v>4512</v>
      </c>
      <c r="B1599" s="1142" t="s">
        <v>2064</v>
      </c>
      <c r="C1599" s="1143" t="s">
        <v>108</v>
      </c>
      <c r="D1599" s="1144">
        <v>20.71</v>
      </c>
      <c r="E1599" s="653"/>
      <c r="F1599" s="654"/>
      <c r="G1599" s="23"/>
      <c r="H1599" s="23"/>
      <c r="I1599" s="23"/>
      <c r="J1599" s="23"/>
      <c r="K1599" s="23"/>
    </row>
    <row r="1600" spans="1:11" ht="12.75" hidden="1" customHeight="1" outlineLevel="1" x14ac:dyDescent="0.25">
      <c r="A1600" s="1145" t="s">
        <v>4513</v>
      </c>
      <c r="B1600" s="1146" t="s">
        <v>2042</v>
      </c>
      <c r="C1600" s="1147" t="s">
        <v>108</v>
      </c>
      <c r="D1600" s="1148">
        <v>4.59</v>
      </c>
      <c r="E1600" s="653"/>
      <c r="F1600" s="654"/>
      <c r="G1600" s="23"/>
      <c r="H1600" s="23"/>
      <c r="I1600" s="23"/>
      <c r="J1600" s="23"/>
      <c r="K1600" s="23"/>
    </row>
    <row r="1601" spans="1:11" ht="12.75" hidden="1" customHeight="1" outlineLevel="1" x14ac:dyDescent="0.25">
      <c r="A1601" s="1141" t="s">
        <v>4514</v>
      </c>
      <c r="B1601" s="1142" t="s">
        <v>2065</v>
      </c>
      <c r="C1601" s="1143" t="s">
        <v>108</v>
      </c>
      <c r="D1601" s="1144">
        <v>5.74</v>
      </c>
      <c r="E1601" s="653"/>
      <c r="F1601" s="654"/>
      <c r="G1601" s="23"/>
      <c r="H1601" s="23"/>
      <c r="I1601" s="23"/>
      <c r="J1601" s="23"/>
      <c r="K1601" s="23"/>
    </row>
    <row r="1602" spans="1:11" ht="12.75" hidden="1" customHeight="1" outlineLevel="1" x14ac:dyDescent="0.25">
      <c r="A1602" s="1145" t="s">
        <v>4515</v>
      </c>
      <c r="B1602" s="1146" t="s">
        <v>2046</v>
      </c>
      <c r="C1602" s="1147" t="s">
        <v>108</v>
      </c>
      <c r="D1602" s="1148">
        <v>2.06</v>
      </c>
      <c r="E1602" s="653"/>
      <c r="F1602" s="654"/>
      <c r="G1602" s="23"/>
      <c r="H1602" s="23"/>
      <c r="I1602" s="23"/>
      <c r="J1602" s="23"/>
      <c r="K1602" s="23"/>
    </row>
    <row r="1603" spans="1:11" ht="12.75" hidden="1" customHeight="1" outlineLevel="1" x14ac:dyDescent="0.25">
      <c r="A1603" s="1141" t="s">
        <v>4516</v>
      </c>
      <c r="B1603" s="1142" t="s">
        <v>2047</v>
      </c>
      <c r="C1603" s="1143" t="s">
        <v>108</v>
      </c>
      <c r="D1603" s="1144">
        <v>49.68</v>
      </c>
      <c r="E1603" s="653"/>
      <c r="F1603" s="654"/>
      <c r="G1603" s="23"/>
      <c r="H1603" s="23"/>
      <c r="I1603" s="23"/>
      <c r="J1603" s="23"/>
      <c r="K1603" s="23"/>
    </row>
    <row r="1604" spans="1:11" ht="12.75" hidden="1" customHeight="1" outlineLevel="1" x14ac:dyDescent="0.25">
      <c r="A1604" s="1145" t="s">
        <v>4517</v>
      </c>
      <c r="B1604" s="1146" t="s">
        <v>2068</v>
      </c>
      <c r="C1604" s="1147" t="s">
        <v>108</v>
      </c>
      <c r="D1604" s="1148">
        <v>5.39</v>
      </c>
      <c r="E1604" s="653"/>
      <c r="F1604" s="654"/>
      <c r="G1604" s="23"/>
      <c r="H1604" s="23"/>
      <c r="I1604" s="23"/>
      <c r="J1604" s="23"/>
      <c r="K1604" s="23"/>
    </row>
    <row r="1605" spans="1:11" ht="12.75" hidden="1" customHeight="1" outlineLevel="1" x14ac:dyDescent="0.25">
      <c r="A1605" s="1141" t="s">
        <v>4518</v>
      </c>
      <c r="B1605" s="1142" t="s">
        <v>2069</v>
      </c>
      <c r="C1605" s="1143" t="s">
        <v>108</v>
      </c>
      <c r="D1605" s="1144">
        <v>5.09</v>
      </c>
      <c r="E1605" s="653"/>
      <c r="F1605" s="654"/>
      <c r="G1605" s="23"/>
      <c r="H1605" s="23"/>
      <c r="I1605" s="23"/>
      <c r="J1605" s="23"/>
      <c r="K1605" s="23"/>
    </row>
    <row r="1606" spans="1:11" ht="12.75" hidden="1" customHeight="1" outlineLevel="1" x14ac:dyDescent="0.25">
      <c r="A1606" s="1145" t="s">
        <v>4519</v>
      </c>
      <c r="B1606" s="1146" t="s">
        <v>2060</v>
      </c>
      <c r="C1606" s="1147" t="s">
        <v>108</v>
      </c>
      <c r="D1606" s="1148">
        <v>3.98</v>
      </c>
      <c r="E1606" s="653"/>
      <c r="F1606" s="654"/>
      <c r="G1606" s="23"/>
      <c r="H1606" s="23"/>
      <c r="I1606" s="23"/>
      <c r="J1606" s="23"/>
      <c r="K1606" s="23"/>
    </row>
    <row r="1607" spans="1:11" ht="12.75" hidden="1" customHeight="1" outlineLevel="1" x14ac:dyDescent="0.25">
      <c r="A1607" s="1141" t="s">
        <v>4520</v>
      </c>
      <c r="B1607" s="1142" t="s">
        <v>2071</v>
      </c>
      <c r="C1607" s="1143" t="s">
        <v>108</v>
      </c>
      <c r="D1607" s="1144">
        <v>24.89</v>
      </c>
      <c r="E1607" s="653"/>
      <c r="F1607" s="654"/>
      <c r="G1607" s="23"/>
      <c r="H1607" s="23"/>
      <c r="I1607" s="23"/>
      <c r="J1607" s="23"/>
      <c r="K1607" s="23"/>
    </row>
    <row r="1608" spans="1:11" ht="12.75" hidden="1" customHeight="1" outlineLevel="1" x14ac:dyDescent="0.25">
      <c r="A1608" s="1145" t="s">
        <v>4521</v>
      </c>
      <c r="B1608" s="1146" t="s">
        <v>2072</v>
      </c>
      <c r="C1608" s="1147" t="s">
        <v>108</v>
      </c>
      <c r="D1608" s="1148">
        <v>80.739999999999995</v>
      </c>
      <c r="E1608" s="653"/>
      <c r="F1608" s="654"/>
      <c r="G1608" s="23"/>
      <c r="H1608" s="23"/>
      <c r="I1608" s="23"/>
      <c r="J1608" s="23"/>
      <c r="K1608" s="23"/>
    </row>
    <row r="1609" spans="1:11" ht="12.75" hidden="1" customHeight="1" outlineLevel="1" x14ac:dyDescent="0.25">
      <c r="A1609" s="1141" t="s">
        <v>4522</v>
      </c>
      <c r="B1609" s="1142" t="s">
        <v>2073</v>
      </c>
      <c r="C1609" s="1143" t="s">
        <v>108</v>
      </c>
      <c r="D1609" s="1144">
        <v>5.84</v>
      </c>
      <c r="E1609" s="653"/>
      <c r="F1609" s="654"/>
      <c r="G1609" s="23"/>
      <c r="H1609" s="23"/>
      <c r="I1609" s="23"/>
      <c r="J1609" s="23"/>
      <c r="K1609" s="23"/>
    </row>
    <row r="1610" spans="1:11" ht="12.75" hidden="1" customHeight="1" outlineLevel="1" x14ac:dyDescent="0.25">
      <c r="A1610" s="1145" t="s">
        <v>4523</v>
      </c>
      <c r="B1610" s="1146" t="s">
        <v>2074</v>
      </c>
      <c r="C1610" s="1147" t="s">
        <v>108</v>
      </c>
      <c r="D1610" s="1148">
        <v>65.28</v>
      </c>
      <c r="E1610" s="653"/>
      <c r="F1610" s="654"/>
      <c r="G1610" s="23"/>
      <c r="H1610" s="23"/>
      <c r="I1610" s="23"/>
      <c r="J1610" s="23"/>
      <c r="K1610" s="23"/>
    </row>
    <row r="1611" spans="1:11" ht="12.75" hidden="1" customHeight="1" outlineLevel="1" x14ac:dyDescent="0.25">
      <c r="A1611" s="1137" t="s">
        <v>2157</v>
      </c>
      <c r="B1611" s="1138" t="s">
        <v>1790</v>
      </c>
      <c r="C1611" s="1139"/>
      <c r="D1611" s="1140"/>
      <c r="E1611" s="653"/>
      <c r="F1611" s="654"/>
      <c r="G1611" s="23"/>
      <c r="H1611" s="23"/>
      <c r="I1611" s="23"/>
      <c r="J1611" s="23"/>
      <c r="K1611" s="23"/>
    </row>
    <row r="1612" spans="1:11" ht="12.75" hidden="1" customHeight="1" outlineLevel="1" x14ac:dyDescent="0.25">
      <c r="A1612" s="1141" t="s">
        <v>3492</v>
      </c>
      <c r="B1612" s="1142" t="s">
        <v>2054</v>
      </c>
      <c r="C1612" s="1143" t="s">
        <v>108</v>
      </c>
      <c r="D1612" s="1144">
        <v>3.61</v>
      </c>
      <c r="E1612" s="653"/>
      <c r="F1612" s="654"/>
      <c r="G1612" s="23"/>
      <c r="H1612" s="23"/>
      <c r="I1612" s="23"/>
      <c r="J1612" s="23"/>
      <c r="K1612" s="23"/>
    </row>
    <row r="1613" spans="1:11" ht="12.75" hidden="1" customHeight="1" outlineLevel="1" x14ac:dyDescent="0.25">
      <c r="A1613" s="1145" t="s">
        <v>4524</v>
      </c>
      <c r="B1613" s="1146" t="s">
        <v>2063</v>
      </c>
      <c r="C1613" s="1147" t="s">
        <v>108</v>
      </c>
      <c r="D1613" s="1148">
        <v>8.64</v>
      </c>
      <c r="E1613" s="653"/>
      <c r="F1613" s="654"/>
      <c r="G1613" s="23"/>
      <c r="H1613" s="23"/>
      <c r="I1613" s="23"/>
      <c r="J1613" s="23"/>
      <c r="K1613" s="23"/>
    </row>
    <row r="1614" spans="1:11" ht="12.75" hidden="1" customHeight="1" outlineLevel="1" x14ac:dyDescent="0.25">
      <c r="A1614" s="1141" t="s">
        <v>4525</v>
      </c>
      <c r="B1614" s="1142" t="s">
        <v>2064</v>
      </c>
      <c r="C1614" s="1143" t="s">
        <v>108</v>
      </c>
      <c r="D1614" s="1144">
        <v>20.71</v>
      </c>
      <c r="E1614" s="653"/>
      <c r="F1614" s="654"/>
      <c r="G1614" s="23"/>
      <c r="H1614" s="23"/>
      <c r="I1614" s="23"/>
      <c r="J1614" s="23"/>
      <c r="K1614" s="23"/>
    </row>
    <row r="1615" spans="1:11" ht="12.75" hidden="1" customHeight="1" outlineLevel="1" x14ac:dyDescent="0.25">
      <c r="A1615" s="1145" t="s">
        <v>4526</v>
      </c>
      <c r="B1615" s="1146" t="s">
        <v>2042</v>
      </c>
      <c r="C1615" s="1147" t="s">
        <v>108</v>
      </c>
      <c r="D1615" s="1148">
        <v>4.59</v>
      </c>
      <c r="E1615" s="653"/>
      <c r="F1615" s="654"/>
      <c r="G1615" s="23"/>
      <c r="H1615" s="23"/>
      <c r="I1615" s="23"/>
      <c r="J1615" s="23"/>
      <c r="K1615" s="23"/>
    </row>
    <row r="1616" spans="1:11" ht="12.75" hidden="1" customHeight="1" outlineLevel="1" x14ac:dyDescent="0.25">
      <c r="A1616" s="1141" t="s">
        <v>4527</v>
      </c>
      <c r="B1616" s="1142" t="s">
        <v>2065</v>
      </c>
      <c r="C1616" s="1143" t="s">
        <v>108</v>
      </c>
      <c r="D1616" s="1144">
        <v>5.74</v>
      </c>
      <c r="E1616" s="653"/>
      <c r="F1616" s="654"/>
      <c r="G1616" s="23"/>
      <c r="H1616" s="23"/>
      <c r="I1616" s="23"/>
      <c r="J1616" s="23"/>
      <c r="K1616" s="23"/>
    </row>
    <row r="1617" spans="1:11" ht="12.75" hidden="1" customHeight="1" outlineLevel="1" x14ac:dyDescent="0.25">
      <c r="A1617" s="1145" t="s">
        <v>4528</v>
      </c>
      <c r="B1617" s="1146" t="s">
        <v>2046</v>
      </c>
      <c r="C1617" s="1147" t="s">
        <v>108</v>
      </c>
      <c r="D1617" s="1148">
        <v>2.06</v>
      </c>
      <c r="E1617" s="653"/>
      <c r="F1617" s="654"/>
      <c r="G1617" s="23"/>
      <c r="H1617" s="23"/>
      <c r="I1617" s="23"/>
      <c r="J1617" s="23"/>
      <c r="K1617" s="23"/>
    </row>
    <row r="1618" spans="1:11" ht="12.75" hidden="1" customHeight="1" outlineLevel="1" x14ac:dyDescent="0.25">
      <c r="A1618" s="1141" t="s">
        <v>4529</v>
      </c>
      <c r="B1618" s="1142" t="s">
        <v>2047</v>
      </c>
      <c r="C1618" s="1143" t="s">
        <v>108</v>
      </c>
      <c r="D1618" s="1144">
        <v>49.68</v>
      </c>
      <c r="E1618" s="653"/>
      <c r="F1618" s="654"/>
      <c r="G1618" s="23"/>
      <c r="H1618" s="23"/>
      <c r="I1618" s="23"/>
      <c r="J1618" s="23"/>
      <c r="K1618" s="23"/>
    </row>
    <row r="1619" spans="1:11" ht="12.75" hidden="1" customHeight="1" outlineLevel="1" x14ac:dyDescent="0.25">
      <c r="A1619" s="1145" t="s">
        <v>4530</v>
      </c>
      <c r="B1619" s="1146" t="s">
        <v>2068</v>
      </c>
      <c r="C1619" s="1147" t="s">
        <v>108</v>
      </c>
      <c r="D1619" s="1148">
        <v>5.39</v>
      </c>
      <c r="E1619" s="653"/>
      <c r="F1619" s="654"/>
      <c r="G1619" s="23"/>
      <c r="H1619" s="23"/>
      <c r="I1619" s="23"/>
      <c r="J1619" s="23"/>
      <c r="K1619" s="23"/>
    </row>
    <row r="1620" spans="1:11" ht="12.75" hidden="1" customHeight="1" outlineLevel="1" x14ac:dyDescent="0.25">
      <c r="A1620" s="1141" t="s">
        <v>4531</v>
      </c>
      <c r="B1620" s="1142" t="s">
        <v>2069</v>
      </c>
      <c r="C1620" s="1143" t="s">
        <v>108</v>
      </c>
      <c r="D1620" s="1144">
        <v>5.09</v>
      </c>
      <c r="E1620" s="653"/>
      <c r="F1620" s="654"/>
      <c r="G1620" s="23"/>
      <c r="H1620" s="23"/>
      <c r="I1620" s="23"/>
      <c r="J1620" s="23"/>
      <c r="K1620" s="23"/>
    </row>
    <row r="1621" spans="1:11" ht="12.75" hidden="1" customHeight="1" outlineLevel="1" x14ac:dyDescent="0.25">
      <c r="A1621" s="1145" t="s">
        <v>4532</v>
      </c>
      <c r="B1621" s="1146" t="s">
        <v>2060</v>
      </c>
      <c r="C1621" s="1147" t="s">
        <v>108</v>
      </c>
      <c r="D1621" s="1148">
        <v>3.98</v>
      </c>
      <c r="E1621" s="653"/>
      <c r="F1621" s="654"/>
      <c r="G1621" s="23"/>
      <c r="H1621" s="23"/>
      <c r="I1621" s="23"/>
      <c r="J1621" s="23"/>
      <c r="K1621" s="23"/>
    </row>
    <row r="1622" spans="1:11" ht="12.75" hidden="1" customHeight="1" outlineLevel="1" x14ac:dyDescent="0.25">
      <c r="A1622" s="1141" t="s">
        <v>4533</v>
      </c>
      <c r="B1622" s="1142" t="s">
        <v>2071</v>
      </c>
      <c r="C1622" s="1143" t="s">
        <v>108</v>
      </c>
      <c r="D1622" s="1144">
        <v>24.89</v>
      </c>
      <c r="E1622" s="653"/>
      <c r="F1622" s="654"/>
      <c r="G1622" s="23"/>
      <c r="H1622" s="23"/>
      <c r="I1622" s="23"/>
      <c r="J1622" s="23"/>
      <c r="K1622" s="23"/>
    </row>
    <row r="1623" spans="1:11" ht="12.75" hidden="1" customHeight="1" outlineLevel="1" x14ac:dyDescent="0.25">
      <c r="A1623" s="1145" t="s">
        <v>4534</v>
      </c>
      <c r="B1623" s="1146" t="s">
        <v>2072</v>
      </c>
      <c r="C1623" s="1147" t="s">
        <v>108</v>
      </c>
      <c r="D1623" s="1148">
        <v>80.739999999999995</v>
      </c>
      <c r="E1623" s="653"/>
      <c r="F1623" s="654"/>
      <c r="G1623" s="23"/>
      <c r="H1623" s="23"/>
      <c r="I1623" s="23"/>
      <c r="J1623" s="23"/>
      <c r="K1623" s="23"/>
    </row>
    <row r="1624" spans="1:11" ht="12.75" hidden="1" customHeight="1" outlineLevel="1" x14ac:dyDescent="0.25">
      <c r="A1624" s="1141" t="s">
        <v>4535</v>
      </c>
      <c r="B1624" s="1142" t="s">
        <v>2073</v>
      </c>
      <c r="C1624" s="1143" t="s">
        <v>108</v>
      </c>
      <c r="D1624" s="1144">
        <v>5.84</v>
      </c>
      <c r="E1624" s="653"/>
      <c r="F1624" s="654"/>
      <c r="G1624" s="23"/>
      <c r="H1624" s="23"/>
      <c r="I1624" s="23"/>
      <c r="J1624" s="23"/>
      <c r="K1624" s="23"/>
    </row>
    <row r="1625" spans="1:11" ht="12.75" hidden="1" customHeight="1" outlineLevel="1" x14ac:dyDescent="0.25">
      <c r="A1625" s="1145" t="s">
        <v>4536</v>
      </c>
      <c r="B1625" s="1146" t="s">
        <v>2074</v>
      </c>
      <c r="C1625" s="1147" t="s">
        <v>108</v>
      </c>
      <c r="D1625" s="1148">
        <v>65.28</v>
      </c>
      <c r="E1625" s="653"/>
      <c r="F1625" s="654"/>
      <c r="G1625" s="23"/>
      <c r="H1625" s="23"/>
      <c r="I1625" s="23"/>
      <c r="J1625" s="23"/>
      <c r="K1625" s="23"/>
    </row>
    <row r="1626" spans="1:11" ht="12.75" hidden="1" customHeight="1" outlineLevel="1" x14ac:dyDescent="0.25">
      <c r="A1626" s="1137" t="s">
        <v>2158</v>
      </c>
      <c r="B1626" s="1138" t="s">
        <v>1792</v>
      </c>
      <c r="C1626" s="1139"/>
      <c r="D1626" s="1140"/>
      <c r="E1626" s="653"/>
      <c r="F1626" s="654"/>
      <c r="G1626" s="23"/>
      <c r="H1626" s="23"/>
      <c r="I1626" s="23"/>
      <c r="J1626" s="23"/>
      <c r="K1626" s="23"/>
    </row>
    <row r="1627" spans="1:11" ht="12.75" hidden="1" customHeight="1" outlineLevel="1" x14ac:dyDescent="0.25">
      <c r="A1627" s="1141" t="s">
        <v>3493</v>
      </c>
      <c r="B1627" s="1142" t="s">
        <v>2054</v>
      </c>
      <c r="C1627" s="1143" t="s">
        <v>108</v>
      </c>
      <c r="D1627" s="1144">
        <v>3.61</v>
      </c>
      <c r="E1627" s="653"/>
      <c r="F1627" s="654"/>
      <c r="G1627" s="23"/>
      <c r="H1627" s="23"/>
      <c r="I1627" s="23"/>
      <c r="J1627" s="23"/>
      <c r="K1627" s="23"/>
    </row>
    <row r="1628" spans="1:11" ht="12.75" hidden="1" customHeight="1" outlineLevel="1" x14ac:dyDescent="0.25">
      <c r="A1628" s="1145" t="s">
        <v>4537</v>
      </c>
      <c r="B1628" s="1146" t="s">
        <v>2063</v>
      </c>
      <c r="C1628" s="1147" t="s">
        <v>108</v>
      </c>
      <c r="D1628" s="1148">
        <v>8.64</v>
      </c>
      <c r="E1628" s="653"/>
      <c r="F1628" s="654"/>
      <c r="G1628" s="23"/>
      <c r="H1628" s="23"/>
      <c r="I1628" s="23"/>
      <c r="J1628" s="23"/>
      <c r="K1628" s="23"/>
    </row>
    <row r="1629" spans="1:11" ht="12.75" hidden="1" customHeight="1" outlineLevel="1" x14ac:dyDescent="0.25">
      <c r="A1629" s="1141" t="s">
        <v>4538</v>
      </c>
      <c r="B1629" s="1142" t="s">
        <v>2064</v>
      </c>
      <c r="C1629" s="1143" t="s">
        <v>108</v>
      </c>
      <c r="D1629" s="1144">
        <v>20.71</v>
      </c>
      <c r="E1629" s="653"/>
      <c r="F1629" s="654"/>
      <c r="G1629" s="23"/>
      <c r="H1629" s="23"/>
      <c r="I1629" s="23"/>
      <c r="J1629" s="23"/>
      <c r="K1629" s="23"/>
    </row>
    <row r="1630" spans="1:11" ht="12.75" hidden="1" customHeight="1" outlineLevel="1" x14ac:dyDescent="0.25">
      <c r="A1630" s="1145" t="s">
        <v>4539</v>
      </c>
      <c r="B1630" s="1146" t="s">
        <v>2042</v>
      </c>
      <c r="C1630" s="1147" t="s">
        <v>108</v>
      </c>
      <c r="D1630" s="1148">
        <v>4.59</v>
      </c>
      <c r="E1630" s="653"/>
      <c r="F1630" s="654"/>
      <c r="G1630" s="23"/>
      <c r="H1630" s="23"/>
      <c r="I1630" s="23"/>
      <c r="J1630" s="23"/>
      <c r="K1630" s="23"/>
    </row>
    <row r="1631" spans="1:11" ht="12.75" hidden="1" customHeight="1" outlineLevel="1" x14ac:dyDescent="0.25">
      <c r="A1631" s="1141" t="s">
        <v>4540</v>
      </c>
      <c r="B1631" s="1142" t="s">
        <v>2065</v>
      </c>
      <c r="C1631" s="1143" t="s">
        <v>108</v>
      </c>
      <c r="D1631" s="1144">
        <v>5.74</v>
      </c>
      <c r="E1631" s="653"/>
      <c r="F1631" s="654"/>
      <c r="G1631" s="23"/>
      <c r="H1631" s="23"/>
      <c r="I1631" s="23"/>
      <c r="J1631" s="23"/>
      <c r="K1631" s="23"/>
    </row>
    <row r="1632" spans="1:11" ht="12.75" hidden="1" customHeight="1" outlineLevel="1" x14ac:dyDescent="0.25">
      <c r="A1632" s="1145" t="s">
        <v>4541</v>
      </c>
      <c r="B1632" s="1146" t="s">
        <v>2046</v>
      </c>
      <c r="C1632" s="1147" t="s">
        <v>108</v>
      </c>
      <c r="D1632" s="1148">
        <v>2.06</v>
      </c>
      <c r="E1632" s="653"/>
      <c r="F1632" s="654"/>
      <c r="G1632" s="23"/>
      <c r="H1632" s="23"/>
      <c r="I1632" s="23"/>
      <c r="J1632" s="23"/>
      <c r="K1632" s="23"/>
    </row>
    <row r="1633" spans="1:11" ht="12.75" hidden="1" customHeight="1" outlineLevel="1" x14ac:dyDescent="0.25">
      <c r="A1633" s="1141" t="s">
        <v>4542</v>
      </c>
      <c r="B1633" s="1142" t="s">
        <v>2047</v>
      </c>
      <c r="C1633" s="1143" t="s">
        <v>108</v>
      </c>
      <c r="D1633" s="1144">
        <v>49.68</v>
      </c>
      <c r="E1633" s="653"/>
      <c r="F1633" s="654"/>
      <c r="G1633" s="23"/>
      <c r="H1633" s="23"/>
      <c r="I1633" s="23"/>
      <c r="J1633" s="23"/>
      <c r="K1633" s="23"/>
    </row>
    <row r="1634" spans="1:11" ht="12.75" hidden="1" customHeight="1" outlineLevel="1" x14ac:dyDescent="0.25">
      <c r="A1634" s="1145" t="s">
        <v>4543</v>
      </c>
      <c r="B1634" s="1146" t="s">
        <v>2068</v>
      </c>
      <c r="C1634" s="1147" t="s">
        <v>108</v>
      </c>
      <c r="D1634" s="1148">
        <v>5.39</v>
      </c>
      <c r="E1634" s="653"/>
      <c r="F1634" s="654"/>
      <c r="G1634" s="23"/>
      <c r="H1634" s="23"/>
      <c r="I1634" s="23"/>
      <c r="J1634" s="23"/>
      <c r="K1634" s="23"/>
    </row>
    <row r="1635" spans="1:11" ht="12.75" hidden="1" customHeight="1" outlineLevel="1" x14ac:dyDescent="0.25">
      <c r="A1635" s="1141" t="s">
        <v>4544</v>
      </c>
      <c r="B1635" s="1142" t="s">
        <v>2069</v>
      </c>
      <c r="C1635" s="1143" t="s">
        <v>108</v>
      </c>
      <c r="D1635" s="1144">
        <v>5.09</v>
      </c>
      <c r="E1635" s="653"/>
      <c r="F1635" s="654"/>
      <c r="G1635" s="23"/>
      <c r="H1635" s="23"/>
      <c r="I1635" s="23"/>
      <c r="J1635" s="23"/>
      <c r="K1635" s="23"/>
    </row>
    <row r="1636" spans="1:11" ht="12.75" hidden="1" customHeight="1" outlineLevel="1" x14ac:dyDescent="0.25">
      <c r="A1636" s="1145" t="s">
        <v>4545</v>
      </c>
      <c r="B1636" s="1146" t="s">
        <v>2060</v>
      </c>
      <c r="C1636" s="1147" t="s">
        <v>108</v>
      </c>
      <c r="D1636" s="1148">
        <v>3.98</v>
      </c>
      <c r="E1636" s="653"/>
      <c r="F1636" s="654"/>
      <c r="G1636" s="23"/>
      <c r="H1636" s="23"/>
      <c r="I1636" s="23"/>
      <c r="J1636" s="23"/>
      <c r="K1636" s="23"/>
    </row>
    <row r="1637" spans="1:11" ht="12.75" hidden="1" customHeight="1" outlineLevel="1" x14ac:dyDescent="0.25">
      <c r="A1637" s="1141" t="s">
        <v>4546</v>
      </c>
      <c r="B1637" s="1142" t="s">
        <v>2071</v>
      </c>
      <c r="C1637" s="1143" t="s">
        <v>108</v>
      </c>
      <c r="D1637" s="1144">
        <v>24.89</v>
      </c>
      <c r="E1637" s="653"/>
      <c r="F1637" s="654"/>
      <c r="G1637" s="23"/>
      <c r="H1637" s="23"/>
      <c r="I1637" s="23"/>
      <c r="J1637" s="23"/>
      <c r="K1637" s="23"/>
    </row>
    <row r="1638" spans="1:11" ht="12.75" hidden="1" customHeight="1" outlineLevel="1" x14ac:dyDescent="0.25">
      <c r="A1638" s="1145" t="s">
        <v>4547</v>
      </c>
      <c r="B1638" s="1146" t="s">
        <v>2072</v>
      </c>
      <c r="C1638" s="1147" t="s">
        <v>108</v>
      </c>
      <c r="D1638" s="1148">
        <v>80.739999999999995</v>
      </c>
      <c r="E1638" s="653"/>
      <c r="F1638" s="654"/>
      <c r="G1638" s="23"/>
      <c r="H1638" s="23"/>
      <c r="I1638" s="23"/>
      <c r="J1638" s="23"/>
      <c r="K1638" s="23"/>
    </row>
    <row r="1639" spans="1:11" ht="12.75" hidden="1" customHeight="1" outlineLevel="1" x14ac:dyDescent="0.25">
      <c r="A1639" s="1141" t="s">
        <v>4548</v>
      </c>
      <c r="B1639" s="1142" t="s">
        <v>2073</v>
      </c>
      <c r="C1639" s="1143" t="s">
        <v>108</v>
      </c>
      <c r="D1639" s="1144">
        <v>5.84</v>
      </c>
      <c r="E1639" s="653"/>
      <c r="F1639" s="654"/>
      <c r="G1639" s="23"/>
      <c r="H1639" s="23"/>
      <c r="I1639" s="23"/>
      <c r="J1639" s="23"/>
      <c r="K1639" s="23"/>
    </row>
    <row r="1640" spans="1:11" ht="12.75" hidden="1" customHeight="1" outlineLevel="1" x14ac:dyDescent="0.25">
      <c r="A1640" s="1145" t="s">
        <v>4549</v>
      </c>
      <c r="B1640" s="1146" t="s">
        <v>2074</v>
      </c>
      <c r="C1640" s="1147" t="s">
        <v>108</v>
      </c>
      <c r="D1640" s="1148">
        <v>65.28</v>
      </c>
      <c r="E1640" s="653"/>
      <c r="F1640" s="654"/>
      <c r="G1640" s="23"/>
      <c r="H1640" s="23"/>
      <c r="I1640" s="23"/>
      <c r="J1640" s="23"/>
      <c r="K1640" s="23"/>
    </row>
    <row r="1641" spans="1:11" ht="12.75" hidden="1" customHeight="1" outlineLevel="1" x14ac:dyDescent="0.25">
      <c r="A1641" s="1137" t="s">
        <v>2159</v>
      </c>
      <c r="B1641" s="1138" t="s">
        <v>1794</v>
      </c>
      <c r="C1641" s="1139"/>
      <c r="D1641" s="1140"/>
      <c r="E1641" s="653"/>
      <c r="F1641" s="654"/>
      <c r="G1641" s="23"/>
      <c r="H1641" s="23"/>
      <c r="I1641" s="23"/>
      <c r="J1641" s="23"/>
      <c r="K1641" s="23"/>
    </row>
    <row r="1642" spans="1:11" ht="12.75" hidden="1" customHeight="1" outlineLevel="1" x14ac:dyDescent="0.25">
      <c r="A1642" s="1141" t="s">
        <v>3494</v>
      </c>
      <c r="B1642" s="1142" t="s">
        <v>2054</v>
      </c>
      <c r="C1642" s="1143" t="s">
        <v>108</v>
      </c>
      <c r="D1642" s="1144">
        <v>3.61</v>
      </c>
      <c r="E1642" s="653"/>
      <c r="F1642" s="654"/>
      <c r="G1642" s="23"/>
      <c r="H1642" s="23"/>
      <c r="I1642" s="23"/>
      <c r="J1642" s="23"/>
      <c r="K1642" s="23"/>
    </row>
    <row r="1643" spans="1:11" ht="12.75" hidden="1" customHeight="1" outlineLevel="1" x14ac:dyDescent="0.25">
      <c r="A1643" s="1145" t="s">
        <v>4550</v>
      </c>
      <c r="B1643" s="1146" t="s">
        <v>2063</v>
      </c>
      <c r="C1643" s="1147" t="s">
        <v>108</v>
      </c>
      <c r="D1643" s="1148">
        <v>8.64</v>
      </c>
      <c r="E1643" s="653"/>
      <c r="F1643" s="654"/>
      <c r="G1643" s="23"/>
      <c r="H1643" s="23"/>
      <c r="I1643" s="23"/>
      <c r="J1643" s="23"/>
      <c r="K1643" s="23"/>
    </row>
    <row r="1644" spans="1:11" ht="12.75" hidden="1" customHeight="1" outlineLevel="1" x14ac:dyDescent="0.25">
      <c r="A1644" s="1141" t="s">
        <v>4551</v>
      </c>
      <c r="B1644" s="1142" t="s">
        <v>2064</v>
      </c>
      <c r="C1644" s="1143" t="s">
        <v>108</v>
      </c>
      <c r="D1644" s="1144">
        <v>20.71</v>
      </c>
      <c r="E1644" s="653"/>
      <c r="F1644" s="654"/>
      <c r="G1644" s="23"/>
      <c r="H1644" s="23"/>
      <c r="I1644" s="23"/>
      <c r="J1644" s="23"/>
      <c r="K1644" s="23"/>
    </row>
    <row r="1645" spans="1:11" ht="12.75" hidden="1" customHeight="1" outlineLevel="1" x14ac:dyDescent="0.25">
      <c r="A1645" s="1145" t="s">
        <v>4552</v>
      </c>
      <c r="B1645" s="1146" t="s">
        <v>2042</v>
      </c>
      <c r="C1645" s="1147" t="s">
        <v>108</v>
      </c>
      <c r="D1645" s="1148">
        <v>4.59</v>
      </c>
      <c r="E1645" s="653"/>
      <c r="F1645" s="654"/>
      <c r="G1645" s="23"/>
      <c r="H1645" s="23"/>
      <c r="I1645" s="23"/>
      <c r="J1645" s="23"/>
      <c r="K1645" s="23"/>
    </row>
    <row r="1646" spans="1:11" ht="12.75" hidden="1" customHeight="1" outlineLevel="1" x14ac:dyDescent="0.25">
      <c r="A1646" s="1141" t="s">
        <v>4553</v>
      </c>
      <c r="B1646" s="1142" t="s">
        <v>2065</v>
      </c>
      <c r="C1646" s="1143" t="s">
        <v>108</v>
      </c>
      <c r="D1646" s="1144">
        <v>5.74</v>
      </c>
      <c r="E1646" s="653"/>
      <c r="F1646" s="654"/>
      <c r="G1646" s="23"/>
      <c r="H1646" s="23"/>
      <c r="I1646" s="23"/>
      <c r="J1646" s="23"/>
      <c r="K1646" s="23"/>
    </row>
    <row r="1647" spans="1:11" ht="12.75" hidden="1" customHeight="1" outlineLevel="1" x14ac:dyDescent="0.25">
      <c r="A1647" s="1145" t="s">
        <v>4554</v>
      </c>
      <c r="B1647" s="1146" t="s">
        <v>2046</v>
      </c>
      <c r="C1647" s="1147" t="s">
        <v>108</v>
      </c>
      <c r="D1647" s="1148">
        <v>2.06</v>
      </c>
      <c r="E1647" s="653"/>
      <c r="F1647" s="654"/>
      <c r="G1647" s="23"/>
      <c r="H1647" s="23"/>
      <c r="I1647" s="23"/>
      <c r="J1647" s="23"/>
      <c r="K1647" s="23"/>
    </row>
    <row r="1648" spans="1:11" ht="12.75" hidden="1" customHeight="1" outlineLevel="1" x14ac:dyDescent="0.25">
      <c r="A1648" s="1141" t="s">
        <v>4555</v>
      </c>
      <c r="B1648" s="1142" t="s">
        <v>2047</v>
      </c>
      <c r="C1648" s="1143" t="s">
        <v>108</v>
      </c>
      <c r="D1648" s="1144">
        <v>49.68</v>
      </c>
      <c r="E1648" s="653"/>
      <c r="F1648" s="654"/>
      <c r="G1648" s="23"/>
      <c r="H1648" s="23"/>
      <c r="I1648" s="23"/>
      <c r="J1648" s="23"/>
      <c r="K1648" s="23"/>
    </row>
    <row r="1649" spans="1:11" ht="12.75" hidden="1" customHeight="1" outlineLevel="1" x14ac:dyDescent="0.25">
      <c r="A1649" s="1145" t="s">
        <v>4556</v>
      </c>
      <c r="B1649" s="1146" t="s">
        <v>2068</v>
      </c>
      <c r="C1649" s="1147" t="s">
        <v>108</v>
      </c>
      <c r="D1649" s="1148">
        <v>5.39</v>
      </c>
      <c r="E1649" s="653"/>
      <c r="F1649" s="654"/>
      <c r="G1649" s="23"/>
      <c r="H1649" s="23"/>
      <c r="I1649" s="23"/>
      <c r="J1649" s="23"/>
      <c r="K1649" s="23"/>
    </row>
    <row r="1650" spans="1:11" ht="12.75" hidden="1" customHeight="1" outlineLevel="1" x14ac:dyDescent="0.25">
      <c r="A1650" s="1141" t="s">
        <v>4557</v>
      </c>
      <c r="B1650" s="1142" t="s">
        <v>2069</v>
      </c>
      <c r="C1650" s="1143" t="s">
        <v>108</v>
      </c>
      <c r="D1650" s="1144">
        <v>5.09</v>
      </c>
      <c r="E1650" s="653"/>
      <c r="F1650" s="654"/>
      <c r="G1650" s="23"/>
      <c r="H1650" s="23"/>
      <c r="I1650" s="23"/>
      <c r="J1650" s="23"/>
      <c r="K1650" s="23"/>
    </row>
    <row r="1651" spans="1:11" ht="12.75" hidden="1" customHeight="1" outlineLevel="1" x14ac:dyDescent="0.25">
      <c r="A1651" s="1145" t="s">
        <v>4558</v>
      </c>
      <c r="B1651" s="1146" t="s">
        <v>2060</v>
      </c>
      <c r="C1651" s="1147" t="s">
        <v>108</v>
      </c>
      <c r="D1651" s="1148">
        <v>3.98</v>
      </c>
      <c r="E1651" s="653"/>
      <c r="F1651" s="654"/>
      <c r="G1651" s="23"/>
      <c r="H1651" s="23"/>
      <c r="I1651" s="23"/>
      <c r="J1651" s="23"/>
      <c r="K1651" s="23"/>
    </row>
    <row r="1652" spans="1:11" ht="12.75" hidden="1" customHeight="1" outlineLevel="1" x14ac:dyDescent="0.25">
      <c r="A1652" s="1145" t="s">
        <v>4559</v>
      </c>
      <c r="B1652" s="1146" t="s">
        <v>2071</v>
      </c>
      <c r="C1652" s="1147" t="s">
        <v>108</v>
      </c>
      <c r="D1652" s="1148">
        <v>24.89</v>
      </c>
      <c r="E1652" s="653"/>
      <c r="F1652" s="654"/>
      <c r="G1652" s="23"/>
      <c r="H1652" s="23"/>
      <c r="I1652" s="23"/>
      <c r="J1652" s="23"/>
      <c r="K1652" s="23"/>
    </row>
    <row r="1653" spans="1:11" ht="12.75" hidden="1" customHeight="1" outlineLevel="1" x14ac:dyDescent="0.25">
      <c r="A1653" s="1141" t="s">
        <v>4560</v>
      </c>
      <c r="B1653" s="1142" t="s">
        <v>2072</v>
      </c>
      <c r="C1653" s="1143" t="s">
        <v>108</v>
      </c>
      <c r="D1653" s="1144">
        <v>80.739999999999995</v>
      </c>
      <c r="E1653" s="653"/>
      <c r="F1653" s="654"/>
      <c r="G1653" s="23"/>
      <c r="H1653" s="23"/>
      <c r="I1653" s="23"/>
      <c r="J1653" s="23"/>
      <c r="K1653" s="23"/>
    </row>
    <row r="1654" spans="1:11" ht="12.75" hidden="1" customHeight="1" outlineLevel="1" x14ac:dyDescent="0.25">
      <c r="A1654" s="1145" t="s">
        <v>4561</v>
      </c>
      <c r="B1654" s="1146" t="s">
        <v>2073</v>
      </c>
      <c r="C1654" s="1147" t="s">
        <v>108</v>
      </c>
      <c r="D1654" s="1148">
        <v>5.84</v>
      </c>
      <c r="E1654" s="653"/>
      <c r="F1654" s="654"/>
      <c r="G1654" s="23"/>
      <c r="H1654" s="23"/>
      <c r="I1654" s="23"/>
      <c r="J1654" s="23"/>
      <c r="K1654" s="23"/>
    </row>
    <row r="1655" spans="1:11" ht="12.75" hidden="1" customHeight="1" outlineLevel="1" x14ac:dyDescent="0.25">
      <c r="A1655" s="1141" t="s">
        <v>4562</v>
      </c>
      <c r="B1655" s="1142" t="s">
        <v>2074</v>
      </c>
      <c r="C1655" s="1143" t="s">
        <v>108</v>
      </c>
      <c r="D1655" s="1144">
        <v>65.28</v>
      </c>
      <c r="E1655" s="653"/>
      <c r="F1655" s="654"/>
      <c r="G1655" s="23"/>
      <c r="H1655" s="23"/>
      <c r="I1655" s="23"/>
      <c r="J1655" s="23"/>
      <c r="K1655" s="23"/>
    </row>
    <row r="1656" spans="1:11" ht="12.75" hidden="1" customHeight="1" outlineLevel="1" x14ac:dyDescent="0.25">
      <c r="A1656" s="1137" t="s">
        <v>2160</v>
      </c>
      <c r="B1656" s="1138" t="s">
        <v>1796</v>
      </c>
      <c r="C1656" s="1139"/>
      <c r="D1656" s="1140"/>
      <c r="E1656" s="653"/>
      <c r="F1656" s="654"/>
      <c r="G1656" s="23"/>
      <c r="H1656" s="23"/>
      <c r="I1656" s="23"/>
      <c r="J1656" s="23"/>
      <c r="K1656" s="23"/>
    </row>
    <row r="1657" spans="1:11" ht="12.75" hidden="1" customHeight="1" outlineLevel="1" x14ac:dyDescent="0.25">
      <c r="A1657" s="1145" t="s">
        <v>3495</v>
      </c>
      <c r="B1657" s="1146" t="s">
        <v>2054</v>
      </c>
      <c r="C1657" s="1147" t="s">
        <v>108</v>
      </c>
      <c r="D1657" s="1148">
        <v>3.61</v>
      </c>
      <c r="E1657" s="653"/>
      <c r="F1657" s="654"/>
      <c r="G1657" s="23"/>
      <c r="H1657" s="23"/>
      <c r="I1657" s="23"/>
      <c r="J1657" s="23"/>
      <c r="K1657" s="23"/>
    </row>
    <row r="1658" spans="1:11" ht="12.75" hidden="1" customHeight="1" outlineLevel="1" x14ac:dyDescent="0.25">
      <c r="A1658" s="1141" t="s">
        <v>4563</v>
      </c>
      <c r="B1658" s="1142" t="s">
        <v>2063</v>
      </c>
      <c r="C1658" s="1143" t="s">
        <v>108</v>
      </c>
      <c r="D1658" s="1144">
        <v>8.64</v>
      </c>
      <c r="E1658" s="653"/>
      <c r="F1658" s="654"/>
      <c r="G1658" s="23"/>
      <c r="H1658" s="23"/>
      <c r="I1658" s="23"/>
      <c r="J1658" s="23"/>
      <c r="K1658" s="23"/>
    </row>
    <row r="1659" spans="1:11" ht="12.75" hidden="1" customHeight="1" outlineLevel="1" x14ac:dyDescent="0.25">
      <c r="A1659" s="1145" t="s">
        <v>4564</v>
      </c>
      <c r="B1659" s="1146" t="s">
        <v>2064</v>
      </c>
      <c r="C1659" s="1147" t="s">
        <v>108</v>
      </c>
      <c r="D1659" s="1148">
        <v>20.71</v>
      </c>
      <c r="E1659" s="653"/>
      <c r="F1659" s="654"/>
      <c r="G1659" s="23"/>
      <c r="H1659" s="23"/>
      <c r="I1659" s="23"/>
      <c r="J1659" s="23"/>
      <c r="K1659" s="23"/>
    </row>
    <row r="1660" spans="1:11" ht="12.75" hidden="1" customHeight="1" outlineLevel="1" x14ac:dyDescent="0.25">
      <c r="A1660" s="1141" t="s">
        <v>4565</v>
      </c>
      <c r="B1660" s="1142" t="s">
        <v>2042</v>
      </c>
      <c r="C1660" s="1143" t="s">
        <v>108</v>
      </c>
      <c r="D1660" s="1144">
        <v>4.59</v>
      </c>
      <c r="E1660" s="653"/>
      <c r="F1660" s="654"/>
      <c r="G1660" s="23"/>
      <c r="H1660" s="23"/>
      <c r="I1660" s="23"/>
      <c r="J1660" s="23"/>
      <c r="K1660" s="23"/>
    </row>
    <row r="1661" spans="1:11" ht="12.75" hidden="1" customHeight="1" outlineLevel="1" x14ac:dyDescent="0.25">
      <c r="A1661" s="1145" t="s">
        <v>4566</v>
      </c>
      <c r="B1661" s="1146" t="s">
        <v>2065</v>
      </c>
      <c r="C1661" s="1147" t="s">
        <v>108</v>
      </c>
      <c r="D1661" s="1148">
        <v>5.74</v>
      </c>
      <c r="E1661" s="653"/>
      <c r="F1661" s="654"/>
      <c r="G1661" s="23"/>
      <c r="H1661" s="23"/>
      <c r="I1661" s="23"/>
      <c r="J1661" s="23"/>
      <c r="K1661" s="23"/>
    </row>
    <row r="1662" spans="1:11" ht="12.75" hidden="1" customHeight="1" outlineLevel="1" x14ac:dyDescent="0.25">
      <c r="A1662" s="1141" t="s">
        <v>4567</v>
      </c>
      <c r="B1662" s="1142" t="s">
        <v>2046</v>
      </c>
      <c r="C1662" s="1143" t="s">
        <v>108</v>
      </c>
      <c r="D1662" s="1144">
        <v>2.06</v>
      </c>
      <c r="E1662" s="653"/>
      <c r="F1662" s="654"/>
      <c r="G1662" s="23"/>
      <c r="H1662" s="23"/>
      <c r="I1662" s="23"/>
      <c r="J1662" s="23"/>
      <c r="K1662" s="23"/>
    </row>
    <row r="1663" spans="1:11" ht="12.75" hidden="1" customHeight="1" outlineLevel="1" x14ac:dyDescent="0.25">
      <c r="A1663" s="1145" t="s">
        <v>4568</v>
      </c>
      <c r="B1663" s="1146" t="s">
        <v>2047</v>
      </c>
      <c r="C1663" s="1147" t="s">
        <v>108</v>
      </c>
      <c r="D1663" s="1148">
        <v>49.68</v>
      </c>
      <c r="E1663" s="653"/>
      <c r="F1663" s="654"/>
      <c r="G1663" s="23"/>
      <c r="H1663" s="23"/>
      <c r="I1663" s="23"/>
      <c r="J1663" s="23"/>
      <c r="K1663" s="23"/>
    </row>
    <row r="1664" spans="1:11" ht="12.75" hidden="1" customHeight="1" outlineLevel="1" x14ac:dyDescent="0.25">
      <c r="A1664" s="1141" t="s">
        <v>4569</v>
      </c>
      <c r="B1664" s="1142" t="s">
        <v>2068</v>
      </c>
      <c r="C1664" s="1143" t="s">
        <v>108</v>
      </c>
      <c r="D1664" s="1144">
        <v>5.39</v>
      </c>
      <c r="E1664" s="653"/>
      <c r="F1664" s="654"/>
      <c r="G1664" s="23"/>
      <c r="H1664" s="23"/>
      <c r="I1664" s="23"/>
      <c r="J1664" s="23"/>
      <c r="K1664" s="23"/>
    </row>
    <row r="1665" spans="1:11" ht="12.75" hidden="1" customHeight="1" outlineLevel="1" x14ac:dyDescent="0.25">
      <c r="A1665" s="1145" t="s">
        <v>4570</v>
      </c>
      <c r="B1665" s="1146" t="s">
        <v>2069</v>
      </c>
      <c r="C1665" s="1147" t="s">
        <v>108</v>
      </c>
      <c r="D1665" s="1148">
        <v>5.09</v>
      </c>
      <c r="E1665" s="653"/>
      <c r="F1665" s="654"/>
      <c r="G1665" s="23"/>
      <c r="H1665" s="23"/>
      <c r="I1665" s="23"/>
      <c r="J1665" s="23"/>
      <c r="K1665" s="23"/>
    </row>
    <row r="1666" spans="1:11" ht="12.75" hidden="1" customHeight="1" outlineLevel="1" x14ac:dyDescent="0.25">
      <c r="A1666" s="1141" t="s">
        <v>4571</v>
      </c>
      <c r="B1666" s="1142" t="s">
        <v>2060</v>
      </c>
      <c r="C1666" s="1143" t="s">
        <v>108</v>
      </c>
      <c r="D1666" s="1144">
        <v>3.98</v>
      </c>
      <c r="E1666" s="653"/>
      <c r="F1666" s="654"/>
      <c r="G1666" s="23"/>
      <c r="H1666" s="23"/>
      <c r="I1666" s="23"/>
      <c r="J1666" s="23"/>
      <c r="K1666" s="23"/>
    </row>
    <row r="1667" spans="1:11" ht="12.75" hidden="1" customHeight="1" outlineLevel="1" x14ac:dyDescent="0.25">
      <c r="A1667" s="1145" t="s">
        <v>4572</v>
      </c>
      <c r="B1667" s="1146" t="s">
        <v>2071</v>
      </c>
      <c r="C1667" s="1147" t="s">
        <v>108</v>
      </c>
      <c r="D1667" s="1148">
        <v>24.89</v>
      </c>
      <c r="E1667" s="653"/>
      <c r="F1667" s="654"/>
      <c r="G1667" s="23"/>
      <c r="H1667" s="23"/>
      <c r="I1667" s="23"/>
      <c r="J1667" s="23"/>
      <c r="K1667" s="23"/>
    </row>
    <row r="1668" spans="1:11" ht="12.75" hidden="1" customHeight="1" outlineLevel="1" x14ac:dyDescent="0.25">
      <c r="A1668" s="1141" t="s">
        <v>4573</v>
      </c>
      <c r="B1668" s="1142" t="s">
        <v>2072</v>
      </c>
      <c r="C1668" s="1143" t="s">
        <v>108</v>
      </c>
      <c r="D1668" s="1144">
        <v>80.739999999999995</v>
      </c>
      <c r="E1668" s="653"/>
      <c r="F1668" s="654"/>
      <c r="G1668" s="23"/>
      <c r="H1668" s="23"/>
      <c r="I1668" s="23"/>
      <c r="J1668" s="23"/>
      <c r="K1668" s="23"/>
    </row>
    <row r="1669" spans="1:11" ht="12.75" hidden="1" customHeight="1" outlineLevel="1" x14ac:dyDescent="0.25">
      <c r="A1669" s="1145" t="s">
        <v>4574</v>
      </c>
      <c r="B1669" s="1146" t="s">
        <v>2073</v>
      </c>
      <c r="C1669" s="1147" t="s">
        <v>108</v>
      </c>
      <c r="D1669" s="1148">
        <v>5.84</v>
      </c>
      <c r="E1669" s="653"/>
      <c r="F1669" s="654"/>
      <c r="G1669" s="23"/>
      <c r="H1669" s="23"/>
      <c r="I1669" s="23"/>
      <c r="J1669" s="23"/>
      <c r="K1669" s="23"/>
    </row>
    <row r="1670" spans="1:11" ht="12.75" hidden="1" customHeight="1" outlineLevel="1" x14ac:dyDescent="0.25">
      <c r="A1670" s="1141" t="s">
        <v>4575</v>
      </c>
      <c r="B1670" s="1142" t="s">
        <v>2074</v>
      </c>
      <c r="C1670" s="1143" t="s">
        <v>108</v>
      </c>
      <c r="D1670" s="1144">
        <v>65.28</v>
      </c>
      <c r="E1670" s="653"/>
      <c r="F1670" s="654"/>
      <c r="G1670" s="23"/>
      <c r="H1670" s="23"/>
      <c r="I1670" s="23"/>
      <c r="J1670" s="23"/>
      <c r="K1670" s="23"/>
    </row>
    <row r="1671" spans="1:11" ht="12.75" hidden="1" customHeight="1" outlineLevel="1" x14ac:dyDescent="0.25">
      <c r="A1671" s="1137" t="s">
        <v>2161</v>
      </c>
      <c r="B1671" s="1138" t="s">
        <v>1798</v>
      </c>
      <c r="C1671" s="1139"/>
      <c r="D1671" s="1140"/>
      <c r="E1671" s="653"/>
      <c r="F1671" s="654"/>
      <c r="G1671" s="23"/>
      <c r="H1671" s="23"/>
      <c r="I1671" s="23"/>
      <c r="J1671" s="23"/>
      <c r="K1671" s="23"/>
    </row>
    <row r="1672" spans="1:11" ht="12.75" hidden="1" customHeight="1" outlineLevel="1" x14ac:dyDescent="0.25">
      <c r="A1672" s="1145" t="s">
        <v>3496</v>
      </c>
      <c r="B1672" s="1146" t="s">
        <v>2054</v>
      </c>
      <c r="C1672" s="1147" t="s">
        <v>108</v>
      </c>
      <c r="D1672" s="1148">
        <v>3.61</v>
      </c>
      <c r="E1672" s="653"/>
      <c r="F1672" s="654"/>
      <c r="G1672" s="23"/>
      <c r="H1672" s="23"/>
      <c r="I1672" s="23"/>
      <c r="J1672" s="23"/>
      <c r="K1672" s="23"/>
    </row>
    <row r="1673" spans="1:11" ht="12.75" hidden="1" customHeight="1" outlineLevel="1" x14ac:dyDescent="0.25">
      <c r="A1673" s="1141" t="s">
        <v>4576</v>
      </c>
      <c r="B1673" s="1142" t="s">
        <v>2063</v>
      </c>
      <c r="C1673" s="1143" t="s">
        <v>108</v>
      </c>
      <c r="D1673" s="1144">
        <v>8.64</v>
      </c>
      <c r="E1673" s="653"/>
      <c r="F1673" s="654"/>
      <c r="G1673" s="23"/>
      <c r="H1673" s="23"/>
      <c r="I1673" s="23"/>
      <c r="J1673" s="23"/>
      <c r="K1673" s="23"/>
    </row>
    <row r="1674" spans="1:11" ht="12.75" hidden="1" customHeight="1" outlineLevel="1" x14ac:dyDescent="0.25">
      <c r="A1674" s="1145" t="s">
        <v>4577</v>
      </c>
      <c r="B1674" s="1146" t="s">
        <v>2064</v>
      </c>
      <c r="C1674" s="1147" t="s">
        <v>108</v>
      </c>
      <c r="D1674" s="1148">
        <v>20.71</v>
      </c>
      <c r="E1674" s="653"/>
      <c r="F1674" s="654"/>
      <c r="G1674" s="23"/>
      <c r="H1674" s="23"/>
      <c r="I1674" s="23"/>
      <c r="J1674" s="23"/>
      <c r="K1674" s="23"/>
    </row>
    <row r="1675" spans="1:11" ht="12.75" hidden="1" customHeight="1" outlineLevel="1" x14ac:dyDescent="0.25">
      <c r="A1675" s="1141" t="s">
        <v>4578</v>
      </c>
      <c r="B1675" s="1142" t="s">
        <v>2042</v>
      </c>
      <c r="C1675" s="1143" t="s">
        <v>108</v>
      </c>
      <c r="D1675" s="1144">
        <v>4.59</v>
      </c>
      <c r="E1675" s="653"/>
      <c r="F1675" s="654"/>
      <c r="G1675" s="23"/>
      <c r="H1675" s="23"/>
      <c r="I1675" s="23"/>
      <c r="J1675" s="23"/>
      <c r="K1675" s="23"/>
    </row>
    <row r="1676" spans="1:11" ht="12.75" hidden="1" customHeight="1" outlineLevel="1" x14ac:dyDescent="0.25">
      <c r="A1676" s="1145" t="s">
        <v>4579</v>
      </c>
      <c r="B1676" s="1146" t="s">
        <v>2065</v>
      </c>
      <c r="C1676" s="1147" t="s">
        <v>108</v>
      </c>
      <c r="D1676" s="1148">
        <v>5.74</v>
      </c>
      <c r="E1676" s="653"/>
      <c r="F1676" s="654"/>
      <c r="G1676" s="23"/>
      <c r="H1676" s="23"/>
      <c r="I1676" s="23"/>
      <c r="J1676" s="23"/>
      <c r="K1676" s="23"/>
    </row>
    <row r="1677" spans="1:11" ht="12.75" hidden="1" customHeight="1" outlineLevel="1" x14ac:dyDescent="0.25">
      <c r="A1677" s="1141" t="s">
        <v>4580</v>
      </c>
      <c r="B1677" s="1142" t="s">
        <v>2046</v>
      </c>
      <c r="C1677" s="1143" t="s">
        <v>108</v>
      </c>
      <c r="D1677" s="1144">
        <v>2.06</v>
      </c>
      <c r="E1677" s="653"/>
      <c r="F1677" s="654"/>
      <c r="G1677" s="23"/>
      <c r="H1677" s="23"/>
      <c r="I1677" s="23"/>
      <c r="J1677" s="23"/>
      <c r="K1677" s="23"/>
    </row>
    <row r="1678" spans="1:11" ht="12.75" hidden="1" customHeight="1" outlineLevel="1" x14ac:dyDescent="0.25">
      <c r="A1678" s="1145" t="s">
        <v>4581</v>
      </c>
      <c r="B1678" s="1146" t="s">
        <v>2047</v>
      </c>
      <c r="C1678" s="1147" t="s">
        <v>108</v>
      </c>
      <c r="D1678" s="1148">
        <v>49.68</v>
      </c>
      <c r="E1678" s="653"/>
      <c r="F1678" s="654"/>
      <c r="G1678" s="23"/>
      <c r="H1678" s="23"/>
      <c r="I1678" s="23"/>
      <c r="J1678" s="23"/>
      <c r="K1678" s="23"/>
    </row>
    <row r="1679" spans="1:11" ht="12.75" hidden="1" customHeight="1" outlineLevel="1" x14ac:dyDescent="0.25">
      <c r="A1679" s="1141" t="s">
        <v>4582</v>
      </c>
      <c r="B1679" s="1142" t="s">
        <v>2068</v>
      </c>
      <c r="C1679" s="1143" t="s">
        <v>108</v>
      </c>
      <c r="D1679" s="1144">
        <v>5.39</v>
      </c>
      <c r="E1679" s="653"/>
      <c r="F1679" s="654"/>
      <c r="G1679" s="23"/>
      <c r="H1679" s="23"/>
      <c r="I1679" s="23"/>
      <c r="J1679" s="23"/>
      <c r="K1679" s="23"/>
    </row>
    <row r="1680" spans="1:11" ht="12.75" hidden="1" customHeight="1" outlineLevel="1" x14ac:dyDescent="0.25">
      <c r="A1680" s="1145" t="s">
        <v>4583</v>
      </c>
      <c r="B1680" s="1146" t="s">
        <v>2069</v>
      </c>
      <c r="C1680" s="1147" t="s">
        <v>108</v>
      </c>
      <c r="D1680" s="1148">
        <v>5.09</v>
      </c>
      <c r="E1680" s="653"/>
      <c r="F1680" s="654"/>
      <c r="G1680" s="23"/>
      <c r="H1680" s="23"/>
      <c r="I1680" s="23"/>
      <c r="J1680" s="23"/>
      <c r="K1680" s="23"/>
    </row>
    <row r="1681" spans="1:11" ht="12.75" hidden="1" customHeight="1" outlineLevel="1" x14ac:dyDescent="0.25">
      <c r="A1681" s="1141" t="s">
        <v>4584</v>
      </c>
      <c r="B1681" s="1142" t="s">
        <v>2060</v>
      </c>
      <c r="C1681" s="1143" t="s">
        <v>108</v>
      </c>
      <c r="D1681" s="1144">
        <v>3.98</v>
      </c>
      <c r="E1681" s="653"/>
      <c r="F1681" s="654"/>
      <c r="G1681" s="23"/>
      <c r="H1681" s="23"/>
      <c r="I1681" s="23"/>
      <c r="J1681" s="23"/>
      <c r="K1681" s="23"/>
    </row>
    <row r="1682" spans="1:11" ht="12.75" hidden="1" customHeight="1" outlineLevel="1" x14ac:dyDescent="0.25">
      <c r="A1682" s="1145" t="s">
        <v>4585</v>
      </c>
      <c r="B1682" s="1146" t="s">
        <v>2071</v>
      </c>
      <c r="C1682" s="1147" t="s">
        <v>108</v>
      </c>
      <c r="D1682" s="1148">
        <v>24.89</v>
      </c>
      <c r="E1682" s="653"/>
      <c r="F1682" s="654"/>
      <c r="G1682" s="23"/>
      <c r="H1682" s="23"/>
      <c r="I1682" s="23"/>
      <c r="J1682" s="23"/>
      <c r="K1682" s="23"/>
    </row>
    <row r="1683" spans="1:11" ht="12.75" hidden="1" customHeight="1" outlineLevel="1" x14ac:dyDescent="0.25">
      <c r="A1683" s="1141" t="s">
        <v>4586</v>
      </c>
      <c r="B1683" s="1142" t="s">
        <v>2072</v>
      </c>
      <c r="C1683" s="1143" t="s">
        <v>108</v>
      </c>
      <c r="D1683" s="1144">
        <v>80.739999999999995</v>
      </c>
      <c r="E1683" s="653"/>
      <c r="F1683" s="654"/>
      <c r="G1683" s="23"/>
      <c r="H1683" s="23"/>
      <c r="I1683" s="23"/>
      <c r="J1683" s="23"/>
      <c r="K1683" s="23"/>
    </row>
    <row r="1684" spans="1:11" ht="12.75" hidden="1" customHeight="1" outlineLevel="1" x14ac:dyDescent="0.25">
      <c r="A1684" s="1145" t="s">
        <v>4587</v>
      </c>
      <c r="B1684" s="1146" t="s">
        <v>2073</v>
      </c>
      <c r="C1684" s="1147" t="s">
        <v>108</v>
      </c>
      <c r="D1684" s="1148">
        <v>5.84</v>
      </c>
      <c r="E1684" s="653"/>
      <c r="F1684" s="654"/>
      <c r="G1684" s="23"/>
      <c r="H1684" s="23"/>
      <c r="I1684" s="23"/>
      <c r="J1684" s="23"/>
      <c r="K1684" s="23"/>
    </row>
    <row r="1685" spans="1:11" ht="12.75" hidden="1" customHeight="1" outlineLevel="1" x14ac:dyDescent="0.25">
      <c r="A1685" s="1141" t="s">
        <v>4588</v>
      </c>
      <c r="B1685" s="1142" t="s">
        <v>2074</v>
      </c>
      <c r="C1685" s="1143" t="s">
        <v>108</v>
      </c>
      <c r="D1685" s="1144">
        <v>65.28</v>
      </c>
      <c r="E1685" s="653"/>
      <c r="F1685" s="654"/>
      <c r="G1685" s="23"/>
      <c r="H1685" s="23"/>
      <c r="I1685" s="23"/>
      <c r="J1685" s="23"/>
      <c r="K1685" s="23"/>
    </row>
    <row r="1686" spans="1:11" ht="12.75" hidden="1" customHeight="1" outlineLevel="1" x14ac:dyDescent="0.25">
      <c r="A1686" s="1137" t="s">
        <v>2162</v>
      </c>
      <c r="B1686" s="1138" t="s">
        <v>1800</v>
      </c>
      <c r="C1686" s="1139"/>
      <c r="D1686" s="1140"/>
      <c r="E1686" s="653"/>
      <c r="F1686" s="654"/>
      <c r="G1686" s="23"/>
      <c r="H1686" s="23"/>
      <c r="I1686" s="23"/>
      <c r="J1686" s="23"/>
      <c r="K1686" s="23"/>
    </row>
    <row r="1687" spans="1:11" ht="12.75" hidden="1" customHeight="1" outlineLevel="1" x14ac:dyDescent="0.25">
      <c r="A1687" s="1145" t="s">
        <v>3497</v>
      </c>
      <c r="B1687" s="1146" t="s">
        <v>2054</v>
      </c>
      <c r="C1687" s="1147" t="s">
        <v>108</v>
      </c>
      <c r="D1687" s="1148">
        <v>3.61</v>
      </c>
      <c r="E1687" s="653"/>
      <c r="F1687" s="654"/>
      <c r="G1687" s="23"/>
      <c r="H1687" s="23"/>
      <c r="I1687" s="23"/>
      <c r="J1687" s="23"/>
      <c r="K1687" s="23"/>
    </row>
    <row r="1688" spans="1:11" ht="12.75" hidden="1" customHeight="1" outlineLevel="1" x14ac:dyDescent="0.25">
      <c r="A1688" s="1141" t="s">
        <v>4589</v>
      </c>
      <c r="B1688" s="1142" t="s">
        <v>2063</v>
      </c>
      <c r="C1688" s="1143" t="s">
        <v>108</v>
      </c>
      <c r="D1688" s="1144">
        <v>8.64</v>
      </c>
      <c r="E1688" s="653"/>
      <c r="F1688" s="654"/>
      <c r="G1688" s="23"/>
      <c r="H1688" s="23"/>
      <c r="I1688" s="23"/>
      <c r="J1688" s="23"/>
      <c r="K1688" s="23"/>
    </row>
    <row r="1689" spans="1:11" ht="12.75" hidden="1" customHeight="1" outlineLevel="1" x14ac:dyDescent="0.25">
      <c r="A1689" s="1145" t="s">
        <v>4590</v>
      </c>
      <c r="B1689" s="1146" t="s">
        <v>2064</v>
      </c>
      <c r="C1689" s="1147" t="s">
        <v>108</v>
      </c>
      <c r="D1689" s="1148">
        <v>20.71</v>
      </c>
      <c r="E1689" s="653"/>
      <c r="F1689" s="654"/>
      <c r="G1689" s="23"/>
      <c r="H1689" s="23"/>
      <c r="I1689" s="23"/>
      <c r="J1689" s="23"/>
      <c r="K1689" s="23"/>
    </row>
    <row r="1690" spans="1:11" ht="12.75" hidden="1" customHeight="1" outlineLevel="1" x14ac:dyDescent="0.25">
      <c r="A1690" s="1141" t="s">
        <v>4591</v>
      </c>
      <c r="B1690" s="1142" t="s">
        <v>2042</v>
      </c>
      <c r="C1690" s="1143" t="s">
        <v>108</v>
      </c>
      <c r="D1690" s="1144">
        <v>4.59</v>
      </c>
      <c r="E1690" s="653"/>
      <c r="F1690" s="654"/>
      <c r="G1690" s="23"/>
      <c r="H1690" s="23"/>
      <c r="I1690" s="23"/>
      <c r="J1690" s="23"/>
      <c r="K1690" s="23"/>
    </row>
    <row r="1691" spans="1:11" ht="12.75" hidden="1" customHeight="1" outlineLevel="1" x14ac:dyDescent="0.25">
      <c r="A1691" s="1145" t="s">
        <v>4592</v>
      </c>
      <c r="B1691" s="1146" t="s">
        <v>2065</v>
      </c>
      <c r="C1691" s="1147" t="s">
        <v>108</v>
      </c>
      <c r="D1691" s="1148">
        <v>5.74</v>
      </c>
      <c r="E1691" s="653"/>
      <c r="F1691" s="654"/>
      <c r="G1691" s="23"/>
      <c r="H1691" s="23"/>
      <c r="I1691" s="23"/>
      <c r="J1691" s="23"/>
      <c r="K1691" s="23"/>
    </row>
    <row r="1692" spans="1:11" ht="12.75" hidden="1" customHeight="1" outlineLevel="1" x14ac:dyDescent="0.25">
      <c r="A1692" s="1141" t="s">
        <v>4593</v>
      </c>
      <c r="B1692" s="1142" t="s">
        <v>2046</v>
      </c>
      <c r="C1692" s="1143" t="s">
        <v>108</v>
      </c>
      <c r="D1692" s="1144">
        <v>2.06</v>
      </c>
      <c r="E1692" s="653"/>
      <c r="F1692" s="654"/>
      <c r="G1692" s="23"/>
      <c r="H1692" s="23"/>
      <c r="I1692" s="23"/>
      <c r="J1692" s="23"/>
      <c r="K1692" s="23"/>
    </row>
    <row r="1693" spans="1:11" ht="12.75" hidden="1" customHeight="1" outlineLevel="1" x14ac:dyDescent="0.25">
      <c r="A1693" s="1145" t="s">
        <v>4594</v>
      </c>
      <c r="B1693" s="1146" t="s">
        <v>2047</v>
      </c>
      <c r="C1693" s="1147" t="s">
        <v>108</v>
      </c>
      <c r="D1693" s="1148">
        <v>49.68</v>
      </c>
      <c r="E1693" s="653"/>
      <c r="F1693" s="654"/>
      <c r="G1693" s="23"/>
      <c r="H1693" s="23"/>
      <c r="I1693" s="23"/>
      <c r="J1693" s="23"/>
      <c r="K1693" s="23"/>
    </row>
    <row r="1694" spans="1:11" ht="12.75" hidden="1" customHeight="1" outlineLevel="1" x14ac:dyDescent="0.25">
      <c r="A1694" s="1141" t="s">
        <v>4595</v>
      </c>
      <c r="B1694" s="1142" t="s">
        <v>2068</v>
      </c>
      <c r="C1694" s="1143" t="s">
        <v>108</v>
      </c>
      <c r="D1694" s="1144">
        <v>5.39</v>
      </c>
      <c r="E1694" s="653"/>
      <c r="F1694" s="654"/>
      <c r="G1694" s="23"/>
      <c r="H1694" s="23"/>
      <c r="I1694" s="23"/>
      <c r="J1694" s="23"/>
      <c r="K1694" s="23"/>
    </row>
    <row r="1695" spans="1:11" ht="12.75" hidden="1" customHeight="1" outlineLevel="1" x14ac:dyDescent="0.25">
      <c r="A1695" s="1145" t="s">
        <v>4596</v>
      </c>
      <c r="B1695" s="1146" t="s">
        <v>2069</v>
      </c>
      <c r="C1695" s="1147" t="s">
        <v>108</v>
      </c>
      <c r="D1695" s="1148">
        <v>5.09</v>
      </c>
      <c r="E1695" s="653"/>
      <c r="F1695" s="654"/>
      <c r="G1695" s="23"/>
      <c r="H1695" s="23"/>
      <c r="I1695" s="23"/>
      <c r="J1695" s="23"/>
      <c r="K1695" s="23"/>
    </row>
    <row r="1696" spans="1:11" ht="12.75" hidden="1" customHeight="1" outlineLevel="1" x14ac:dyDescent="0.25">
      <c r="A1696" s="1141" t="s">
        <v>4597</v>
      </c>
      <c r="B1696" s="1142" t="s">
        <v>2060</v>
      </c>
      <c r="C1696" s="1143" t="s">
        <v>108</v>
      </c>
      <c r="D1696" s="1144">
        <v>3.98</v>
      </c>
      <c r="E1696" s="653"/>
      <c r="F1696" s="654"/>
      <c r="G1696" s="23"/>
      <c r="H1696" s="23"/>
      <c r="I1696" s="23"/>
      <c r="J1696" s="23"/>
      <c r="K1696" s="23"/>
    </row>
    <row r="1697" spans="1:11" ht="12.75" hidden="1" customHeight="1" outlineLevel="1" x14ac:dyDescent="0.25">
      <c r="A1697" s="1145" t="s">
        <v>4598</v>
      </c>
      <c r="B1697" s="1146" t="s">
        <v>2071</v>
      </c>
      <c r="C1697" s="1147" t="s">
        <v>108</v>
      </c>
      <c r="D1697" s="1148">
        <v>24.89</v>
      </c>
      <c r="E1697" s="653"/>
      <c r="F1697" s="654"/>
      <c r="G1697" s="23"/>
      <c r="H1697" s="23"/>
      <c r="I1697" s="23"/>
      <c r="J1697" s="23"/>
      <c r="K1697" s="23"/>
    </row>
    <row r="1698" spans="1:11" ht="12.75" hidden="1" customHeight="1" outlineLevel="1" x14ac:dyDescent="0.25">
      <c r="A1698" s="1141" t="s">
        <v>4599</v>
      </c>
      <c r="B1698" s="1142" t="s">
        <v>2072</v>
      </c>
      <c r="C1698" s="1143" t="s">
        <v>108</v>
      </c>
      <c r="D1698" s="1144">
        <v>80.739999999999995</v>
      </c>
      <c r="E1698" s="653"/>
      <c r="F1698" s="654"/>
      <c r="G1698" s="23"/>
      <c r="H1698" s="23"/>
      <c r="I1698" s="23"/>
      <c r="J1698" s="23"/>
      <c r="K1698" s="23"/>
    </row>
    <row r="1699" spans="1:11" ht="12.75" hidden="1" customHeight="1" outlineLevel="1" x14ac:dyDescent="0.25">
      <c r="A1699" s="1145" t="s">
        <v>4600</v>
      </c>
      <c r="B1699" s="1146" t="s">
        <v>2073</v>
      </c>
      <c r="C1699" s="1147" t="s">
        <v>108</v>
      </c>
      <c r="D1699" s="1148">
        <v>5.84</v>
      </c>
      <c r="E1699" s="653"/>
      <c r="F1699" s="654"/>
      <c r="G1699" s="23"/>
      <c r="H1699" s="23"/>
      <c r="I1699" s="23"/>
      <c r="J1699" s="23"/>
      <c r="K1699" s="23"/>
    </row>
    <row r="1700" spans="1:11" ht="12.75" hidden="1" customHeight="1" outlineLevel="1" x14ac:dyDescent="0.25">
      <c r="A1700" s="1141" t="s">
        <v>4601</v>
      </c>
      <c r="B1700" s="1142" t="s">
        <v>2074</v>
      </c>
      <c r="C1700" s="1143" t="s">
        <v>108</v>
      </c>
      <c r="D1700" s="1144">
        <v>65.28</v>
      </c>
      <c r="E1700" s="653"/>
      <c r="F1700" s="654"/>
      <c r="G1700" s="23"/>
      <c r="H1700" s="23"/>
      <c r="I1700" s="23"/>
      <c r="J1700" s="23"/>
      <c r="K1700" s="23"/>
    </row>
    <row r="1701" spans="1:11" ht="12.75" hidden="1" customHeight="1" outlineLevel="1" x14ac:dyDescent="0.25">
      <c r="A1701" s="1137" t="s">
        <v>2163</v>
      </c>
      <c r="B1701" s="1138" t="s">
        <v>1802</v>
      </c>
      <c r="C1701" s="1139"/>
      <c r="D1701" s="1140"/>
      <c r="E1701" s="653"/>
      <c r="F1701" s="654"/>
      <c r="G1701" s="23"/>
      <c r="H1701" s="23"/>
      <c r="I1701" s="23"/>
      <c r="J1701" s="23"/>
      <c r="K1701" s="23"/>
    </row>
    <row r="1702" spans="1:11" ht="12.75" hidden="1" customHeight="1" outlineLevel="1" x14ac:dyDescent="0.25">
      <c r="A1702" s="1145" t="s">
        <v>3498</v>
      </c>
      <c r="B1702" s="1146" t="s">
        <v>2054</v>
      </c>
      <c r="C1702" s="1147" t="s">
        <v>108</v>
      </c>
      <c r="D1702" s="1148">
        <v>3.61</v>
      </c>
      <c r="E1702" s="653"/>
      <c r="F1702" s="654"/>
      <c r="G1702" s="23"/>
      <c r="H1702" s="23"/>
      <c r="I1702" s="23"/>
      <c r="J1702" s="23"/>
      <c r="K1702" s="23"/>
    </row>
    <row r="1703" spans="1:11" ht="12.75" hidden="1" customHeight="1" outlineLevel="1" x14ac:dyDescent="0.25">
      <c r="A1703" s="1141" t="s">
        <v>4602</v>
      </c>
      <c r="B1703" s="1142" t="s">
        <v>2063</v>
      </c>
      <c r="C1703" s="1143" t="s">
        <v>108</v>
      </c>
      <c r="D1703" s="1144">
        <v>8.64</v>
      </c>
      <c r="E1703" s="653"/>
      <c r="F1703" s="654"/>
      <c r="G1703" s="23"/>
      <c r="H1703" s="23"/>
      <c r="I1703" s="23"/>
      <c r="J1703" s="23"/>
      <c r="K1703" s="23"/>
    </row>
    <row r="1704" spans="1:11" ht="12.75" hidden="1" customHeight="1" outlineLevel="1" x14ac:dyDescent="0.25">
      <c r="A1704" s="1145" t="s">
        <v>4603</v>
      </c>
      <c r="B1704" s="1146" t="s">
        <v>2064</v>
      </c>
      <c r="C1704" s="1147" t="s">
        <v>108</v>
      </c>
      <c r="D1704" s="1148">
        <v>20.71</v>
      </c>
      <c r="E1704" s="653"/>
      <c r="F1704" s="654"/>
      <c r="G1704" s="23"/>
      <c r="H1704" s="23"/>
      <c r="I1704" s="23"/>
      <c r="J1704" s="23"/>
      <c r="K1704" s="23"/>
    </row>
    <row r="1705" spans="1:11" ht="12.75" hidden="1" customHeight="1" outlineLevel="1" x14ac:dyDescent="0.25">
      <c r="A1705" s="1141" t="s">
        <v>4604</v>
      </c>
      <c r="B1705" s="1142" t="s">
        <v>2042</v>
      </c>
      <c r="C1705" s="1143" t="s">
        <v>108</v>
      </c>
      <c r="D1705" s="1144">
        <v>4.59</v>
      </c>
      <c r="E1705" s="653"/>
      <c r="F1705" s="654"/>
      <c r="G1705" s="23"/>
      <c r="H1705" s="23"/>
      <c r="I1705" s="23"/>
      <c r="J1705" s="23"/>
      <c r="K1705" s="23"/>
    </row>
    <row r="1706" spans="1:11" ht="12.75" hidden="1" customHeight="1" outlineLevel="1" x14ac:dyDescent="0.25">
      <c r="A1706" s="1145" t="s">
        <v>4605</v>
      </c>
      <c r="B1706" s="1146" t="s">
        <v>2065</v>
      </c>
      <c r="C1706" s="1147" t="s">
        <v>108</v>
      </c>
      <c r="D1706" s="1148">
        <v>5.74</v>
      </c>
      <c r="E1706" s="653"/>
      <c r="F1706" s="654"/>
      <c r="G1706" s="23"/>
      <c r="H1706" s="23"/>
      <c r="I1706" s="23"/>
      <c r="J1706" s="23"/>
      <c r="K1706" s="23"/>
    </row>
    <row r="1707" spans="1:11" ht="12.75" hidden="1" customHeight="1" outlineLevel="1" x14ac:dyDescent="0.25">
      <c r="A1707" s="1141" t="s">
        <v>4606</v>
      </c>
      <c r="B1707" s="1142" t="s">
        <v>2046</v>
      </c>
      <c r="C1707" s="1143" t="s">
        <v>108</v>
      </c>
      <c r="D1707" s="1144">
        <v>2.06</v>
      </c>
      <c r="E1707" s="653"/>
      <c r="F1707" s="654"/>
      <c r="G1707" s="23"/>
      <c r="H1707" s="23"/>
      <c r="I1707" s="23"/>
      <c r="J1707" s="23"/>
      <c r="K1707" s="23"/>
    </row>
    <row r="1708" spans="1:11" ht="12.75" hidden="1" customHeight="1" outlineLevel="1" x14ac:dyDescent="0.25">
      <c r="A1708" s="1145" t="s">
        <v>4607</v>
      </c>
      <c r="B1708" s="1146" t="s">
        <v>2047</v>
      </c>
      <c r="C1708" s="1147" t="s">
        <v>108</v>
      </c>
      <c r="D1708" s="1148">
        <v>49.68</v>
      </c>
      <c r="E1708" s="653"/>
      <c r="F1708" s="654"/>
      <c r="G1708" s="23"/>
      <c r="H1708" s="23"/>
      <c r="I1708" s="23"/>
      <c r="J1708" s="23"/>
      <c r="K1708" s="23"/>
    </row>
    <row r="1709" spans="1:11" ht="12.75" hidden="1" customHeight="1" outlineLevel="1" x14ac:dyDescent="0.25">
      <c r="A1709" s="1141" t="s">
        <v>4608</v>
      </c>
      <c r="B1709" s="1142" t="s">
        <v>2068</v>
      </c>
      <c r="C1709" s="1143" t="s">
        <v>108</v>
      </c>
      <c r="D1709" s="1144">
        <v>5.39</v>
      </c>
      <c r="E1709" s="653"/>
      <c r="F1709" s="654"/>
      <c r="G1709" s="23"/>
      <c r="H1709" s="23"/>
      <c r="I1709" s="23"/>
      <c r="J1709" s="23"/>
      <c r="K1709" s="23"/>
    </row>
    <row r="1710" spans="1:11" ht="12.75" hidden="1" customHeight="1" outlineLevel="1" x14ac:dyDescent="0.25">
      <c r="A1710" s="1145" t="s">
        <v>4609</v>
      </c>
      <c r="B1710" s="1146" t="s">
        <v>2069</v>
      </c>
      <c r="C1710" s="1147" t="s">
        <v>108</v>
      </c>
      <c r="D1710" s="1148">
        <v>5.09</v>
      </c>
      <c r="E1710" s="653"/>
      <c r="F1710" s="654"/>
      <c r="G1710" s="23"/>
      <c r="H1710" s="23"/>
      <c r="I1710" s="23"/>
      <c r="J1710" s="23"/>
      <c r="K1710" s="23"/>
    </row>
    <row r="1711" spans="1:11" ht="12.75" hidden="1" customHeight="1" outlineLevel="1" x14ac:dyDescent="0.25">
      <c r="A1711" s="1141" t="s">
        <v>4610</v>
      </c>
      <c r="B1711" s="1142" t="s">
        <v>2060</v>
      </c>
      <c r="C1711" s="1143" t="s">
        <v>108</v>
      </c>
      <c r="D1711" s="1144">
        <v>3.98</v>
      </c>
      <c r="E1711" s="653"/>
      <c r="F1711" s="654"/>
      <c r="G1711" s="23"/>
      <c r="H1711" s="23"/>
      <c r="I1711" s="23"/>
      <c r="J1711" s="23"/>
      <c r="K1711" s="23"/>
    </row>
    <row r="1712" spans="1:11" ht="12.75" hidden="1" customHeight="1" outlineLevel="1" x14ac:dyDescent="0.25">
      <c r="A1712" s="1145" t="s">
        <v>4611</v>
      </c>
      <c r="B1712" s="1146" t="s">
        <v>2071</v>
      </c>
      <c r="C1712" s="1147" t="s">
        <v>108</v>
      </c>
      <c r="D1712" s="1148">
        <v>24.89</v>
      </c>
      <c r="E1712" s="653"/>
      <c r="F1712" s="654"/>
      <c r="G1712" s="23"/>
      <c r="H1712" s="23"/>
      <c r="I1712" s="23"/>
      <c r="J1712" s="23"/>
      <c r="K1712" s="23"/>
    </row>
    <row r="1713" spans="1:11" ht="12.75" hidden="1" customHeight="1" outlineLevel="1" x14ac:dyDescent="0.25">
      <c r="A1713" s="1141" t="s">
        <v>4612</v>
      </c>
      <c r="B1713" s="1142" t="s">
        <v>2072</v>
      </c>
      <c r="C1713" s="1143" t="s">
        <v>108</v>
      </c>
      <c r="D1713" s="1144">
        <v>80.739999999999995</v>
      </c>
      <c r="E1713" s="653"/>
      <c r="F1713" s="654"/>
      <c r="G1713" s="23"/>
      <c r="H1713" s="23"/>
      <c r="I1713" s="23"/>
      <c r="J1713" s="23"/>
      <c r="K1713" s="23"/>
    </row>
    <row r="1714" spans="1:11" ht="12.75" hidden="1" customHeight="1" outlineLevel="1" x14ac:dyDescent="0.25">
      <c r="A1714" s="1145" t="s">
        <v>4613</v>
      </c>
      <c r="B1714" s="1146" t="s">
        <v>2073</v>
      </c>
      <c r="C1714" s="1147" t="s">
        <v>108</v>
      </c>
      <c r="D1714" s="1148">
        <v>5.84</v>
      </c>
      <c r="E1714" s="653"/>
      <c r="F1714" s="654"/>
      <c r="G1714" s="23"/>
      <c r="H1714" s="23"/>
      <c r="I1714" s="23"/>
      <c r="J1714" s="23"/>
      <c r="K1714" s="23"/>
    </row>
    <row r="1715" spans="1:11" ht="12.75" hidden="1" customHeight="1" outlineLevel="1" x14ac:dyDescent="0.25">
      <c r="A1715" s="1141" t="s">
        <v>4614</v>
      </c>
      <c r="B1715" s="1142" t="s">
        <v>2074</v>
      </c>
      <c r="C1715" s="1143" t="s">
        <v>108</v>
      </c>
      <c r="D1715" s="1144">
        <v>65.28</v>
      </c>
      <c r="E1715" s="653"/>
      <c r="F1715" s="654"/>
      <c r="G1715" s="23"/>
      <c r="H1715" s="23"/>
      <c r="I1715" s="23"/>
      <c r="J1715" s="23"/>
      <c r="K1715" s="23"/>
    </row>
    <row r="1716" spans="1:11" ht="12.75" hidden="1" customHeight="1" outlineLevel="1" x14ac:dyDescent="0.25">
      <c r="A1716" s="1137" t="s">
        <v>2164</v>
      </c>
      <c r="B1716" s="1138" t="s">
        <v>1804</v>
      </c>
      <c r="C1716" s="1139"/>
      <c r="D1716" s="1140"/>
      <c r="E1716" s="653"/>
      <c r="F1716" s="654"/>
      <c r="G1716" s="23"/>
      <c r="H1716" s="23"/>
      <c r="I1716" s="23"/>
      <c r="J1716" s="23"/>
      <c r="K1716" s="23"/>
    </row>
    <row r="1717" spans="1:11" ht="12.75" hidden="1" customHeight="1" outlineLevel="1" x14ac:dyDescent="0.25">
      <c r="A1717" s="1145" t="s">
        <v>3499</v>
      </c>
      <c r="B1717" s="1146" t="s">
        <v>2054</v>
      </c>
      <c r="C1717" s="1147" t="s">
        <v>108</v>
      </c>
      <c r="D1717" s="1148">
        <v>3.61</v>
      </c>
      <c r="E1717" s="653"/>
      <c r="F1717" s="654"/>
      <c r="G1717" s="23"/>
      <c r="H1717" s="23"/>
      <c r="I1717" s="23"/>
      <c r="J1717" s="23"/>
      <c r="K1717" s="23"/>
    </row>
    <row r="1718" spans="1:11" ht="12.75" hidden="1" customHeight="1" outlineLevel="1" x14ac:dyDescent="0.25">
      <c r="A1718" s="1141" t="s">
        <v>4615</v>
      </c>
      <c r="B1718" s="1142" t="s">
        <v>2063</v>
      </c>
      <c r="C1718" s="1143" t="s">
        <v>108</v>
      </c>
      <c r="D1718" s="1144">
        <v>8.64</v>
      </c>
      <c r="E1718" s="653"/>
      <c r="F1718" s="654"/>
      <c r="G1718" s="23"/>
      <c r="H1718" s="23"/>
      <c r="I1718" s="23"/>
      <c r="J1718" s="23"/>
      <c r="K1718" s="23"/>
    </row>
    <row r="1719" spans="1:11" ht="12.75" hidden="1" customHeight="1" outlineLevel="1" x14ac:dyDescent="0.25">
      <c r="A1719" s="1145" t="s">
        <v>4616</v>
      </c>
      <c r="B1719" s="1146" t="s">
        <v>2064</v>
      </c>
      <c r="C1719" s="1147" t="s">
        <v>108</v>
      </c>
      <c r="D1719" s="1148">
        <v>20.71</v>
      </c>
      <c r="E1719" s="653"/>
      <c r="F1719" s="654"/>
      <c r="G1719" s="23"/>
      <c r="H1719" s="23"/>
      <c r="I1719" s="23"/>
      <c r="J1719" s="23"/>
      <c r="K1719" s="23"/>
    </row>
    <row r="1720" spans="1:11" ht="12.75" hidden="1" customHeight="1" outlineLevel="1" x14ac:dyDescent="0.25">
      <c r="A1720" s="1141" t="s">
        <v>4617</v>
      </c>
      <c r="B1720" s="1142" t="s">
        <v>2042</v>
      </c>
      <c r="C1720" s="1143" t="s">
        <v>108</v>
      </c>
      <c r="D1720" s="1144">
        <v>4.59</v>
      </c>
      <c r="E1720" s="653"/>
      <c r="F1720" s="654"/>
      <c r="G1720" s="23"/>
      <c r="H1720" s="23"/>
      <c r="I1720" s="23"/>
      <c r="J1720" s="23"/>
      <c r="K1720" s="23"/>
    </row>
    <row r="1721" spans="1:11" ht="12.75" hidden="1" customHeight="1" outlineLevel="1" x14ac:dyDescent="0.25">
      <c r="A1721" s="1145" t="s">
        <v>4618</v>
      </c>
      <c r="B1721" s="1146" t="s">
        <v>2065</v>
      </c>
      <c r="C1721" s="1147" t="s">
        <v>108</v>
      </c>
      <c r="D1721" s="1148">
        <v>5.74</v>
      </c>
      <c r="E1721" s="653"/>
      <c r="F1721" s="654"/>
      <c r="G1721" s="23"/>
      <c r="H1721" s="23"/>
      <c r="I1721" s="23"/>
      <c r="J1721" s="23"/>
      <c r="K1721" s="23"/>
    </row>
    <row r="1722" spans="1:11" ht="12.75" hidden="1" customHeight="1" outlineLevel="1" x14ac:dyDescent="0.25">
      <c r="A1722" s="1141" t="s">
        <v>4619</v>
      </c>
      <c r="B1722" s="1142" t="s">
        <v>2046</v>
      </c>
      <c r="C1722" s="1143" t="s">
        <v>108</v>
      </c>
      <c r="D1722" s="1144">
        <v>2.06</v>
      </c>
      <c r="E1722" s="653"/>
      <c r="F1722" s="654"/>
      <c r="G1722" s="23"/>
      <c r="H1722" s="23"/>
      <c r="I1722" s="23"/>
      <c r="J1722" s="23"/>
      <c r="K1722" s="23"/>
    </row>
    <row r="1723" spans="1:11" ht="12.75" hidden="1" customHeight="1" outlineLevel="1" x14ac:dyDescent="0.25">
      <c r="A1723" s="1145" t="s">
        <v>4620</v>
      </c>
      <c r="B1723" s="1146" t="s">
        <v>2047</v>
      </c>
      <c r="C1723" s="1147" t="s">
        <v>108</v>
      </c>
      <c r="D1723" s="1148">
        <v>49.68</v>
      </c>
      <c r="E1723" s="653"/>
      <c r="F1723" s="654"/>
      <c r="G1723" s="23"/>
      <c r="H1723" s="23"/>
      <c r="I1723" s="23"/>
      <c r="J1723" s="23"/>
      <c r="K1723" s="23"/>
    </row>
    <row r="1724" spans="1:11" ht="12.75" hidden="1" customHeight="1" outlineLevel="1" x14ac:dyDescent="0.25">
      <c r="A1724" s="1141" t="s">
        <v>4621</v>
      </c>
      <c r="B1724" s="1142" t="s">
        <v>2068</v>
      </c>
      <c r="C1724" s="1143" t="s">
        <v>108</v>
      </c>
      <c r="D1724" s="1144">
        <v>5.39</v>
      </c>
      <c r="E1724" s="653"/>
      <c r="F1724" s="654"/>
      <c r="G1724" s="23"/>
      <c r="H1724" s="23"/>
      <c r="I1724" s="23"/>
      <c r="J1724" s="23"/>
      <c r="K1724" s="23"/>
    </row>
    <row r="1725" spans="1:11" ht="12.75" hidden="1" customHeight="1" outlineLevel="1" x14ac:dyDescent="0.25">
      <c r="A1725" s="1145" t="s">
        <v>4622</v>
      </c>
      <c r="B1725" s="1146" t="s">
        <v>2069</v>
      </c>
      <c r="C1725" s="1147" t="s">
        <v>108</v>
      </c>
      <c r="D1725" s="1148">
        <v>5.09</v>
      </c>
      <c r="E1725" s="653"/>
      <c r="F1725" s="654"/>
      <c r="G1725" s="23"/>
      <c r="H1725" s="23"/>
      <c r="I1725" s="23"/>
      <c r="J1725" s="23"/>
      <c r="K1725" s="23"/>
    </row>
    <row r="1726" spans="1:11" ht="12.75" hidden="1" customHeight="1" outlineLevel="1" x14ac:dyDescent="0.25">
      <c r="A1726" s="1141" t="s">
        <v>4623</v>
      </c>
      <c r="B1726" s="1142" t="s">
        <v>2060</v>
      </c>
      <c r="C1726" s="1143" t="s">
        <v>108</v>
      </c>
      <c r="D1726" s="1144">
        <v>3.98</v>
      </c>
      <c r="E1726" s="653"/>
      <c r="F1726" s="654"/>
      <c r="G1726" s="23"/>
      <c r="H1726" s="23"/>
      <c r="I1726" s="23"/>
      <c r="J1726" s="23"/>
      <c r="K1726" s="23"/>
    </row>
    <row r="1727" spans="1:11" ht="12.75" hidden="1" customHeight="1" outlineLevel="1" x14ac:dyDescent="0.25">
      <c r="A1727" s="1145" t="s">
        <v>4624</v>
      </c>
      <c r="B1727" s="1146" t="s">
        <v>2071</v>
      </c>
      <c r="C1727" s="1147" t="s">
        <v>108</v>
      </c>
      <c r="D1727" s="1148">
        <v>24.89</v>
      </c>
      <c r="E1727" s="653"/>
      <c r="F1727" s="654"/>
      <c r="G1727" s="23"/>
      <c r="H1727" s="23"/>
      <c r="I1727" s="23"/>
      <c r="J1727" s="23"/>
      <c r="K1727" s="23"/>
    </row>
    <row r="1728" spans="1:11" ht="12.75" hidden="1" customHeight="1" outlineLevel="1" x14ac:dyDescent="0.25">
      <c r="A1728" s="1141" t="s">
        <v>4625</v>
      </c>
      <c r="B1728" s="1142" t="s">
        <v>2072</v>
      </c>
      <c r="C1728" s="1143" t="s">
        <v>108</v>
      </c>
      <c r="D1728" s="1144">
        <v>80.739999999999995</v>
      </c>
      <c r="E1728" s="653"/>
      <c r="F1728" s="654"/>
      <c r="G1728" s="23"/>
      <c r="H1728" s="23"/>
      <c r="I1728" s="23"/>
      <c r="J1728" s="23"/>
      <c r="K1728" s="23"/>
    </row>
    <row r="1729" spans="1:11" ht="12.75" hidden="1" customHeight="1" outlineLevel="1" x14ac:dyDescent="0.25">
      <c r="A1729" s="1145" t="s">
        <v>4626</v>
      </c>
      <c r="B1729" s="1146" t="s">
        <v>2073</v>
      </c>
      <c r="C1729" s="1147" t="s">
        <v>108</v>
      </c>
      <c r="D1729" s="1148">
        <v>5.84</v>
      </c>
      <c r="E1729" s="653"/>
      <c r="F1729" s="654"/>
      <c r="G1729" s="23"/>
      <c r="H1729" s="23"/>
      <c r="I1729" s="23"/>
      <c r="J1729" s="23"/>
      <c r="K1729" s="23"/>
    </row>
    <row r="1730" spans="1:11" ht="12.75" hidden="1" customHeight="1" outlineLevel="1" x14ac:dyDescent="0.25">
      <c r="A1730" s="1141" t="s">
        <v>4627</v>
      </c>
      <c r="B1730" s="1142" t="s">
        <v>2074</v>
      </c>
      <c r="C1730" s="1143" t="s">
        <v>108</v>
      </c>
      <c r="D1730" s="1144">
        <v>65.28</v>
      </c>
      <c r="E1730" s="653"/>
      <c r="F1730" s="654"/>
      <c r="G1730" s="23"/>
      <c r="H1730" s="23"/>
      <c r="I1730" s="23"/>
      <c r="J1730" s="23"/>
      <c r="K1730" s="23"/>
    </row>
    <row r="1731" spans="1:11" ht="12.75" hidden="1" customHeight="1" outlineLevel="1" x14ac:dyDescent="0.25">
      <c r="A1731" s="1137" t="s">
        <v>2165</v>
      </c>
      <c r="B1731" s="1138" t="s">
        <v>1806</v>
      </c>
      <c r="C1731" s="1139"/>
      <c r="D1731" s="1140"/>
      <c r="E1731" s="653"/>
      <c r="F1731" s="654"/>
      <c r="G1731" s="23"/>
      <c r="H1731" s="23"/>
      <c r="I1731" s="23"/>
      <c r="J1731" s="23"/>
      <c r="K1731" s="23"/>
    </row>
    <row r="1732" spans="1:11" ht="12.75" hidden="1" customHeight="1" outlineLevel="1" x14ac:dyDescent="0.25">
      <c r="A1732" s="1145" t="s">
        <v>3500</v>
      </c>
      <c r="B1732" s="1146" t="s">
        <v>2054</v>
      </c>
      <c r="C1732" s="1147" t="s">
        <v>108</v>
      </c>
      <c r="D1732" s="1148">
        <v>3.61</v>
      </c>
      <c r="E1732" s="653"/>
      <c r="F1732" s="654"/>
      <c r="G1732" s="23"/>
      <c r="H1732" s="23"/>
      <c r="I1732" s="23"/>
      <c r="J1732" s="23"/>
      <c r="K1732" s="23"/>
    </row>
    <row r="1733" spans="1:11" ht="12.75" hidden="1" customHeight="1" outlineLevel="1" x14ac:dyDescent="0.25">
      <c r="A1733" s="1141" t="s">
        <v>4628</v>
      </c>
      <c r="B1733" s="1142" t="s">
        <v>2063</v>
      </c>
      <c r="C1733" s="1143" t="s">
        <v>108</v>
      </c>
      <c r="D1733" s="1144">
        <v>8.64</v>
      </c>
      <c r="E1733" s="653"/>
      <c r="F1733" s="654"/>
      <c r="G1733" s="23"/>
      <c r="H1733" s="23"/>
      <c r="I1733" s="23"/>
      <c r="J1733" s="23"/>
      <c r="K1733" s="23"/>
    </row>
    <row r="1734" spans="1:11" ht="12.75" hidden="1" customHeight="1" outlineLevel="1" x14ac:dyDescent="0.25">
      <c r="A1734" s="1145" t="s">
        <v>4629</v>
      </c>
      <c r="B1734" s="1146" t="s">
        <v>2064</v>
      </c>
      <c r="C1734" s="1147" t="s">
        <v>108</v>
      </c>
      <c r="D1734" s="1148">
        <v>20.71</v>
      </c>
      <c r="E1734" s="653"/>
      <c r="F1734" s="654"/>
      <c r="G1734" s="23"/>
      <c r="H1734" s="23"/>
      <c r="I1734" s="23"/>
      <c r="J1734" s="23"/>
      <c r="K1734" s="23"/>
    </row>
    <row r="1735" spans="1:11" ht="12.75" hidden="1" customHeight="1" outlineLevel="1" x14ac:dyDescent="0.25">
      <c r="A1735" s="1141" t="s">
        <v>4630</v>
      </c>
      <c r="B1735" s="1142" t="s">
        <v>2042</v>
      </c>
      <c r="C1735" s="1143" t="s">
        <v>108</v>
      </c>
      <c r="D1735" s="1144">
        <v>4.59</v>
      </c>
      <c r="E1735" s="653"/>
      <c r="F1735" s="654"/>
      <c r="G1735" s="23"/>
      <c r="H1735" s="23"/>
      <c r="I1735" s="23"/>
      <c r="J1735" s="23"/>
      <c r="K1735" s="23"/>
    </row>
    <row r="1736" spans="1:11" ht="12.75" hidden="1" customHeight="1" outlineLevel="1" x14ac:dyDescent="0.25">
      <c r="A1736" s="1145" t="s">
        <v>4631</v>
      </c>
      <c r="B1736" s="1146" t="s">
        <v>2065</v>
      </c>
      <c r="C1736" s="1147" t="s">
        <v>108</v>
      </c>
      <c r="D1736" s="1148">
        <v>5.74</v>
      </c>
      <c r="E1736" s="653"/>
      <c r="F1736" s="654"/>
      <c r="G1736" s="23"/>
      <c r="H1736" s="23"/>
      <c r="I1736" s="23"/>
      <c r="J1736" s="23"/>
      <c r="K1736" s="23"/>
    </row>
    <row r="1737" spans="1:11" ht="12.75" hidden="1" customHeight="1" outlineLevel="1" x14ac:dyDescent="0.25">
      <c r="A1737" s="1141" t="s">
        <v>4632</v>
      </c>
      <c r="B1737" s="1142" t="s">
        <v>2046</v>
      </c>
      <c r="C1737" s="1143" t="s">
        <v>108</v>
      </c>
      <c r="D1737" s="1144">
        <v>2.06</v>
      </c>
      <c r="E1737" s="653"/>
      <c r="F1737" s="654"/>
      <c r="G1737" s="23"/>
      <c r="H1737" s="23"/>
      <c r="I1737" s="23"/>
      <c r="J1737" s="23"/>
      <c r="K1737" s="23"/>
    </row>
    <row r="1738" spans="1:11" ht="12.75" hidden="1" customHeight="1" outlineLevel="1" x14ac:dyDescent="0.25">
      <c r="A1738" s="1145" t="s">
        <v>4633</v>
      </c>
      <c r="B1738" s="1146" t="s">
        <v>2047</v>
      </c>
      <c r="C1738" s="1147" t="s">
        <v>108</v>
      </c>
      <c r="D1738" s="1148">
        <v>49.68</v>
      </c>
      <c r="E1738" s="653"/>
      <c r="F1738" s="654"/>
      <c r="G1738" s="23"/>
      <c r="H1738" s="23"/>
      <c r="I1738" s="23"/>
      <c r="J1738" s="23"/>
      <c r="K1738" s="23"/>
    </row>
    <row r="1739" spans="1:11" ht="12.75" hidden="1" customHeight="1" outlineLevel="1" x14ac:dyDescent="0.25">
      <c r="A1739" s="1141" t="s">
        <v>4634</v>
      </c>
      <c r="B1739" s="1142" t="s">
        <v>2068</v>
      </c>
      <c r="C1739" s="1143" t="s">
        <v>108</v>
      </c>
      <c r="D1739" s="1144">
        <v>5.39</v>
      </c>
      <c r="E1739" s="653"/>
      <c r="F1739" s="654"/>
      <c r="G1739" s="23"/>
      <c r="H1739" s="23"/>
      <c r="I1739" s="23"/>
      <c r="J1739" s="23"/>
      <c r="K1739" s="23"/>
    </row>
    <row r="1740" spans="1:11" ht="12.75" hidden="1" customHeight="1" outlineLevel="1" x14ac:dyDescent="0.25">
      <c r="A1740" s="1145" t="s">
        <v>4635</v>
      </c>
      <c r="B1740" s="1146" t="s">
        <v>2069</v>
      </c>
      <c r="C1740" s="1147" t="s">
        <v>108</v>
      </c>
      <c r="D1740" s="1148">
        <v>5.09</v>
      </c>
      <c r="E1740" s="653"/>
      <c r="F1740" s="654"/>
      <c r="G1740" s="23"/>
      <c r="H1740" s="23"/>
      <c r="I1740" s="23"/>
      <c r="J1740" s="23"/>
      <c r="K1740" s="23"/>
    </row>
    <row r="1741" spans="1:11" ht="12.75" hidden="1" customHeight="1" outlineLevel="1" x14ac:dyDescent="0.25">
      <c r="A1741" s="1141" t="s">
        <v>4636</v>
      </c>
      <c r="B1741" s="1142" t="s">
        <v>2060</v>
      </c>
      <c r="C1741" s="1143" t="s">
        <v>108</v>
      </c>
      <c r="D1741" s="1144">
        <v>3.98</v>
      </c>
      <c r="E1741" s="653"/>
      <c r="F1741" s="654"/>
      <c r="G1741" s="23"/>
      <c r="H1741" s="23"/>
      <c r="I1741" s="23"/>
      <c r="J1741" s="23"/>
      <c r="K1741" s="23"/>
    </row>
    <row r="1742" spans="1:11" ht="12.75" hidden="1" customHeight="1" outlineLevel="1" x14ac:dyDescent="0.25">
      <c r="A1742" s="1145" t="s">
        <v>4637</v>
      </c>
      <c r="B1742" s="1146" t="s">
        <v>2071</v>
      </c>
      <c r="C1742" s="1147" t="s">
        <v>108</v>
      </c>
      <c r="D1742" s="1148">
        <v>24.89</v>
      </c>
      <c r="E1742" s="653"/>
      <c r="F1742" s="654"/>
      <c r="G1742" s="23"/>
      <c r="H1742" s="23"/>
      <c r="I1742" s="23"/>
      <c r="J1742" s="23"/>
      <c r="K1742" s="23"/>
    </row>
    <row r="1743" spans="1:11" ht="12.75" hidden="1" customHeight="1" outlineLevel="1" x14ac:dyDescent="0.25">
      <c r="A1743" s="1141" t="s">
        <v>4638</v>
      </c>
      <c r="B1743" s="1142" t="s">
        <v>2072</v>
      </c>
      <c r="C1743" s="1143" t="s">
        <v>108</v>
      </c>
      <c r="D1743" s="1144">
        <v>80.739999999999995</v>
      </c>
      <c r="E1743" s="653"/>
      <c r="F1743" s="654"/>
      <c r="G1743" s="23"/>
      <c r="H1743" s="23"/>
      <c r="I1743" s="23"/>
      <c r="J1743" s="23"/>
      <c r="K1743" s="23"/>
    </row>
    <row r="1744" spans="1:11" ht="12.75" hidden="1" customHeight="1" outlineLevel="1" x14ac:dyDescent="0.25">
      <c r="A1744" s="1145" t="s">
        <v>4639</v>
      </c>
      <c r="B1744" s="1146" t="s">
        <v>2073</v>
      </c>
      <c r="C1744" s="1147" t="s">
        <v>108</v>
      </c>
      <c r="D1744" s="1148">
        <v>5.84</v>
      </c>
      <c r="E1744" s="653"/>
      <c r="F1744" s="654"/>
      <c r="G1744" s="23"/>
      <c r="H1744" s="23"/>
      <c r="I1744" s="23"/>
      <c r="J1744" s="23"/>
      <c r="K1744" s="23"/>
    </row>
    <row r="1745" spans="1:11" ht="12.75" hidden="1" customHeight="1" outlineLevel="1" x14ac:dyDescent="0.25">
      <c r="A1745" s="1141" t="s">
        <v>4640</v>
      </c>
      <c r="B1745" s="1142" t="s">
        <v>2074</v>
      </c>
      <c r="C1745" s="1143" t="s">
        <v>108</v>
      </c>
      <c r="D1745" s="1144">
        <v>65.28</v>
      </c>
      <c r="E1745" s="653"/>
      <c r="F1745" s="654"/>
      <c r="G1745" s="23"/>
      <c r="H1745" s="23"/>
      <c r="I1745" s="23"/>
      <c r="J1745" s="23"/>
      <c r="K1745" s="23"/>
    </row>
    <row r="1746" spans="1:11" ht="12.75" hidden="1" customHeight="1" outlineLevel="1" x14ac:dyDescent="0.25">
      <c r="A1746" s="1137" t="s">
        <v>2166</v>
      </c>
      <c r="B1746" s="1138" t="s">
        <v>1808</v>
      </c>
      <c r="C1746" s="1139"/>
      <c r="D1746" s="1140"/>
      <c r="E1746" s="653"/>
      <c r="F1746" s="654"/>
      <c r="G1746" s="23"/>
      <c r="H1746" s="23"/>
      <c r="I1746" s="23"/>
      <c r="J1746" s="23"/>
      <c r="K1746" s="23"/>
    </row>
    <row r="1747" spans="1:11" ht="12.75" hidden="1" customHeight="1" outlineLevel="1" x14ac:dyDescent="0.25">
      <c r="A1747" s="1145" t="s">
        <v>3501</v>
      </c>
      <c r="B1747" s="1146" t="s">
        <v>2054</v>
      </c>
      <c r="C1747" s="1147" t="s">
        <v>108</v>
      </c>
      <c r="D1747" s="1148">
        <v>3.61</v>
      </c>
      <c r="E1747" s="653"/>
      <c r="F1747" s="654"/>
      <c r="G1747" s="23"/>
      <c r="H1747" s="23"/>
      <c r="I1747" s="23"/>
      <c r="J1747" s="23"/>
      <c r="K1747" s="23"/>
    </row>
    <row r="1748" spans="1:11" ht="12.75" hidden="1" customHeight="1" outlineLevel="1" x14ac:dyDescent="0.25">
      <c r="A1748" s="1141" t="s">
        <v>4641</v>
      </c>
      <c r="B1748" s="1142" t="s">
        <v>2063</v>
      </c>
      <c r="C1748" s="1143" t="s">
        <v>108</v>
      </c>
      <c r="D1748" s="1144">
        <v>8.64</v>
      </c>
      <c r="E1748" s="653"/>
      <c r="F1748" s="654"/>
      <c r="G1748" s="23"/>
      <c r="H1748" s="23"/>
      <c r="I1748" s="23"/>
      <c r="J1748" s="23"/>
      <c r="K1748" s="23"/>
    </row>
    <row r="1749" spans="1:11" ht="12.75" hidden="1" customHeight="1" outlineLevel="1" x14ac:dyDescent="0.25">
      <c r="A1749" s="1145" t="s">
        <v>4642</v>
      </c>
      <c r="B1749" s="1146" t="s">
        <v>2064</v>
      </c>
      <c r="C1749" s="1147" t="s">
        <v>108</v>
      </c>
      <c r="D1749" s="1148">
        <v>20.71</v>
      </c>
      <c r="E1749" s="653"/>
      <c r="F1749" s="654"/>
      <c r="G1749" s="23"/>
      <c r="H1749" s="23"/>
      <c r="I1749" s="23"/>
      <c r="J1749" s="23"/>
      <c r="K1749" s="23"/>
    </row>
    <row r="1750" spans="1:11" ht="12.75" hidden="1" customHeight="1" outlineLevel="1" x14ac:dyDescent="0.25">
      <c r="A1750" s="1141" t="s">
        <v>4643</v>
      </c>
      <c r="B1750" s="1142" t="s">
        <v>2042</v>
      </c>
      <c r="C1750" s="1143" t="s">
        <v>108</v>
      </c>
      <c r="D1750" s="1144">
        <v>4.59</v>
      </c>
      <c r="E1750" s="653"/>
      <c r="F1750" s="654"/>
      <c r="G1750" s="23"/>
      <c r="H1750" s="23"/>
      <c r="I1750" s="23"/>
      <c r="J1750" s="23"/>
      <c r="K1750" s="23"/>
    </row>
    <row r="1751" spans="1:11" ht="12.75" hidden="1" customHeight="1" outlineLevel="1" x14ac:dyDescent="0.25">
      <c r="A1751" s="1145" t="s">
        <v>4644</v>
      </c>
      <c r="B1751" s="1146" t="s">
        <v>2065</v>
      </c>
      <c r="C1751" s="1147" t="s">
        <v>108</v>
      </c>
      <c r="D1751" s="1148">
        <v>5.74</v>
      </c>
      <c r="E1751" s="653"/>
      <c r="F1751" s="654"/>
      <c r="G1751" s="23"/>
      <c r="H1751" s="23"/>
      <c r="I1751" s="23"/>
      <c r="J1751" s="23"/>
      <c r="K1751" s="23"/>
    </row>
    <row r="1752" spans="1:11" ht="12.75" hidden="1" customHeight="1" outlineLevel="1" x14ac:dyDescent="0.25">
      <c r="A1752" s="1141" t="s">
        <v>4645</v>
      </c>
      <c r="B1752" s="1142" t="s">
        <v>2046</v>
      </c>
      <c r="C1752" s="1143" t="s">
        <v>108</v>
      </c>
      <c r="D1752" s="1144">
        <v>2.06</v>
      </c>
      <c r="E1752" s="653"/>
      <c r="F1752" s="654"/>
      <c r="G1752" s="23"/>
      <c r="H1752" s="23"/>
      <c r="I1752" s="23"/>
      <c r="J1752" s="23"/>
      <c r="K1752" s="23"/>
    </row>
    <row r="1753" spans="1:11" ht="12.75" hidden="1" customHeight="1" outlineLevel="1" x14ac:dyDescent="0.25">
      <c r="A1753" s="1145" t="s">
        <v>4646</v>
      </c>
      <c r="B1753" s="1146" t="s">
        <v>2047</v>
      </c>
      <c r="C1753" s="1147" t="s">
        <v>108</v>
      </c>
      <c r="D1753" s="1148">
        <v>49.68</v>
      </c>
      <c r="E1753" s="653"/>
      <c r="F1753" s="654"/>
      <c r="G1753" s="23"/>
      <c r="H1753" s="23"/>
      <c r="I1753" s="23"/>
      <c r="J1753" s="23"/>
      <c r="K1753" s="23"/>
    </row>
    <row r="1754" spans="1:11" ht="12.75" hidden="1" customHeight="1" outlineLevel="1" x14ac:dyDescent="0.25">
      <c r="A1754" s="1141" t="s">
        <v>4647</v>
      </c>
      <c r="B1754" s="1142" t="s">
        <v>2068</v>
      </c>
      <c r="C1754" s="1143" t="s">
        <v>108</v>
      </c>
      <c r="D1754" s="1144">
        <v>5.39</v>
      </c>
      <c r="E1754" s="653"/>
      <c r="F1754" s="654"/>
      <c r="G1754" s="23"/>
      <c r="H1754" s="23"/>
      <c r="I1754" s="23"/>
      <c r="J1754" s="23"/>
      <c r="K1754" s="23"/>
    </row>
    <row r="1755" spans="1:11" ht="12.75" hidden="1" customHeight="1" outlineLevel="1" x14ac:dyDescent="0.25">
      <c r="A1755" s="1145" t="s">
        <v>4648</v>
      </c>
      <c r="B1755" s="1146" t="s">
        <v>2069</v>
      </c>
      <c r="C1755" s="1147" t="s">
        <v>108</v>
      </c>
      <c r="D1755" s="1148">
        <v>5.09</v>
      </c>
      <c r="E1755" s="653"/>
      <c r="F1755" s="654"/>
      <c r="G1755" s="23"/>
      <c r="H1755" s="23"/>
      <c r="I1755" s="23"/>
      <c r="J1755" s="23"/>
      <c r="K1755" s="23"/>
    </row>
    <row r="1756" spans="1:11" ht="12.75" hidden="1" customHeight="1" outlineLevel="1" x14ac:dyDescent="0.25">
      <c r="A1756" s="1141" t="s">
        <v>4649</v>
      </c>
      <c r="B1756" s="1142" t="s">
        <v>2060</v>
      </c>
      <c r="C1756" s="1143" t="s">
        <v>108</v>
      </c>
      <c r="D1756" s="1144">
        <v>3.98</v>
      </c>
      <c r="E1756" s="653"/>
      <c r="F1756" s="654"/>
      <c r="G1756" s="23"/>
      <c r="H1756" s="23"/>
      <c r="I1756" s="23"/>
      <c r="J1756" s="23"/>
      <c r="K1756" s="23"/>
    </row>
    <row r="1757" spans="1:11" ht="12.75" hidden="1" customHeight="1" outlineLevel="1" x14ac:dyDescent="0.25">
      <c r="A1757" s="1145" t="s">
        <v>4650</v>
      </c>
      <c r="B1757" s="1146" t="s">
        <v>2071</v>
      </c>
      <c r="C1757" s="1147" t="s">
        <v>108</v>
      </c>
      <c r="D1757" s="1148">
        <v>24.89</v>
      </c>
      <c r="E1757" s="653"/>
      <c r="F1757" s="654"/>
      <c r="G1757" s="23"/>
      <c r="H1757" s="23"/>
      <c r="I1757" s="23"/>
      <c r="J1757" s="23"/>
      <c r="K1757" s="23"/>
    </row>
    <row r="1758" spans="1:11" ht="12.75" hidden="1" customHeight="1" outlineLevel="1" x14ac:dyDescent="0.25">
      <c r="A1758" s="1141" t="s">
        <v>4651</v>
      </c>
      <c r="B1758" s="1142" t="s">
        <v>2072</v>
      </c>
      <c r="C1758" s="1143" t="s">
        <v>108</v>
      </c>
      <c r="D1758" s="1144">
        <v>80.739999999999995</v>
      </c>
      <c r="E1758" s="653"/>
      <c r="F1758" s="654"/>
      <c r="G1758" s="23"/>
      <c r="H1758" s="23"/>
      <c r="I1758" s="23"/>
      <c r="J1758" s="23"/>
      <c r="K1758" s="23"/>
    </row>
    <row r="1759" spans="1:11" ht="12.75" hidden="1" customHeight="1" outlineLevel="1" x14ac:dyDescent="0.25">
      <c r="A1759" s="1145" t="s">
        <v>4652</v>
      </c>
      <c r="B1759" s="1146" t="s">
        <v>2073</v>
      </c>
      <c r="C1759" s="1147" t="s">
        <v>108</v>
      </c>
      <c r="D1759" s="1148">
        <v>5.84</v>
      </c>
      <c r="E1759" s="653"/>
      <c r="F1759" s="654"/>
      <c r="G1759" s="23"/>
      <c r="H1759" s="23"/>
      <c r="I1759" s="23"/>
      <c r="J1759" s="23"/>
      <c r="K1759" s="23"/>
    </row>
    <row r="1760" spans="1:11" ht="12.75" hidden="1" customHeight="1" outlineLevel="1" x14ac:dyDescent="0.25">
      <c r="A1760" s="1141" t="s">
        <v>4653</v>
      </c>
      <c r="B1760" s="1142" t="s">
        <v>2074</v>
      </c>
      <c r="C1760" s="1143" t="s">
        <v>108</v>
      </c>
      <c r="D1760" s="1144">
        <v>65.28</v>
      </c>
      <c r="E1760" s="653"/>
      <c r="F1760" s="654"/>
      <c r="G1760" s="23"/>
      <c r="H1760" s="23"/>
      <c r="I1760" s="23"/>
      <c r="J1760" s="23"/>
      <c r="K1760" s="23"/>
    </row>
    <row r="1761" spans="1:11" ht="12.75" hidden="1" customHeight="1" outlineLevel="1" x14ac:dyDescent="0.25">
      <c r="A1761" s="1137" t="s">
        <v>2167</v>
      </c>
      <c r="B1761" s="1138" t="s">
        <v>1810</v>
      </c>
      <c r="C1761" s="1139"/>
      <c r="D1761" s="1140"/>
      <c r="E1761" s="653"/>
      <c r="F1761" s="654"/>
      <c r="G1761" s="23"/>
      <c r="H1761" s="23"/>
      <c r="I1761" s="23"/>
      <c r="J1761" s="23"/>
      <c r="K1761" s="23"/>
    </row>
    <row r="1762" spans="1:11" ht="12.75" hidden="1" customHeight="1" outlineLevel="1" x14ac:dyDescent="0.25">
      <c r="A1762" s="1145" t="s">
        <v>3502</v>
      </c>
      <c r="B1762" s="1146" t="s">
        <v>2054</v>
      </c>
      <c r="C1762" s="1147" t="s">
        <v>108</v>
      </c>
      <c r="D1762" s="1148">
        <v>3.61</v>
      </c>
      <c r="E1762" s="653"/>
      <c r="F1762" s="654"/>
      <c r="G1762" s="23"/>
      <c r="H1762" s="23"/>
      <c r="I1762" s="23"/>
      <c r="J1762" s="23"/>
      <c r="K1762" s="23"/>
    </row>
    <row r="1763" spans="1:11" ht="12.75" hidden="1" customHeight="1" outlineLevel="1" x14ac:dyDescent="0.25">
      <c r="A1763" s="1141" t="s">
        <v>4654</v>
      </c>
      <c r="B1763" s="1142" t="s">
        <v>2063</v>
      </c>
      <c r="C1763" s="1143" t="s">
        <v>108</v>
      </c>
      <c r="D1763" s="1144">
        <v>8.64</v>
      </c>
      <c r="E1763" s="653"/>
      <c r="F1763" s="654"/>
      <c r="G1763" s="23"/>
      <c r="H1763" s="23"/>
      <c r="I1763" s="23"/>
      <c r="J1763" s="23"/>
      <c r="K1763" s="23"/>
    </row>
    <row r="1764" spans="1:11" ht="12.75" hidden="1" customHeight="1" outlineLevel="1" x14ac:dyDescent="0.25">
      <c r="A1764" s="1145" t="s">
        <v>4655</v>
      </c>
      <c r="B1764" s="1146" t="s">
        <v>2064</v>
      </c>
      <c r="C1764" s="1147" t="s">
        <v>108</v>
      </c>
      <c r="D1764" s="1148">
        <v>20.71</v>
      </c>
      <c r="E1764" s="653"/>
      <c r="F1764" s="654"/>
      <c r="G1764" s="23"/>
      <c r="H1764" s="23"/>
      <c r="I1764" s="23"/>
      <c r="J1764" s="23"/>
      <c r="K1764" s="23"/>
    </row>
    <row r="1765" spans="1:11" ht="12.75" hidden="1" customHeight="1" outlineLevel="1" x14ac:dyDescent="0.25">
      <c r="A1765" s="1141" t="s">
        <v>4656</v>
      </c>
      <c r="B1765" s="1142" t="s">
        <v>2042</v>
      </c>
      <c r="C1765" s="1143" t="s">
        <v>108</v>
      </c>
      <c r="D1765" s="1144">
        <v>4.59</v>
      </c>
      <c r="E1765" s="653"/>
      <c r="F1765" s="654"/>
      <c r="G1765" s="23"/>
      <c r="H1765" s="23"/>
      <c r="I1765" s="23"/>
      <c r="J1765" s="23"/>
      <c r="K1765" s="23"/>
    </row>
    <row r="1766" spans="1:11" ht="12.75" hidden="1" customHeight="1" outlineLevel="1" x14ac:dyDescent="0.25">
      <c r="A1766" s="1145" t="s">
        <v>4657</v>
      </c>
      <c r="B1766" s="1146" t="s">
        <v>2065</v>
      </c>
      <c r="C1766" s="1147" t="s">
        <v>108</v>
      </c>
      <c r="D1766" s="1148">
        <v>5.74</v>
      </c>
      <c r="E1766" s="653"/>
      <c r="F1766" s="654"/>
      <c r="G1766" s="23"/>
      <c r="H1766" s="23"/>
      <c r="I1766" s="23"/>
      <c r="J1766" s="23"/>
      <c r="K1766" s="23"/>
    </row>
    <row r="1767" spans="1:11" ht="12.75" hidden="1" customHeight="1" outlineLevel="1" x14ac:dyDescent="0.25">
      <c r="A1767" s="1141" t="s">
        <v>4658</v>
      </c>
      <c r="B1767" s="1142" t="s">
        <v>2046</v>
      </c>
      <c r="C1767" s="1143" t="s">
        <v>108</v>
      </c>
      <c r="D1767" s="1144">
        <v>2.06</v>
      </c>
      <c r="E1767" s="653"/>
      <c r="F1767" s="654"/>
      <c r="G1767" s="23"/>
      <c r="H1767" s="23"/>
      <c r="I1767" s="23"/>
      <c r="J1767" s="23"/>
      <c r="K1767" s="23"/>
    </row>
    <row r="1768" spans="1:11" ht="12.75" hidden="1" customHeight="1" outlineLevel="1" x14ac:dyDescent="0.25">
      <c r="A1768" s="1145" t="s">
        <v>4659</v>
      </c>
      <c r="B1768" s="1146" t="s">
        <v>2047</v>
      </c>
      <c r="C1768" s="1147" t="s">
        <v>108</v>
      </c>
      <c r="D1768" s="1148">
        <v>49.68</v>
      </c>
      <c r="E1768" s="653"/>
      <c r="F1768" s="654"/>
      <c r="G1768" s="23"/>
      <c r="H1768" s="23"/>
      <c r="I1768" s="23"/>
      <c r="J1768" s="23"/>
      <c r="K1768" s="23"/>
    </row>
    <row r="1769" spans="1:11" ht="12.75" hidden="1" customHeight="1" outlineLevel="1" x14ac:dyDescent="0.25">
      <c r="A1769" s="1141" t="s">
        <v>4660</v>
      </c>
      <c r="B1769" s="1142" t="s">
        <v>2068</v>
      </c>
      <c r="C1769" s="1143" t="s">
        <v>108</v>
      </c>
      <c r="D1769" s="1144">
        <v>5.39</v>
      </c>
      <c r="E1769" s="653"/>
      <c r="F1769" s="654"/>
      <c r="G1769" s="23"/>
      <c r="H1769" s="23"/>
      <c r="I1769" s="23"/>
      <c r="J1769" s="23"/>
      <c r="K1769" s="23"/>
    </row>
    <row r="1770" spans="1:11" ht="12.75" hidden="1" customHeight="1" outlineLevel="1" x14ac:dyDescent="0.25">
      <c r="A1770" s="1145" t="s">
        <v>4661</v>
      </c>
      <c r="B1770" s="1146" t="s">
        <v>2069</v>
      </c>
      <c r="C1770" s="1147" t="s">
        <v>108</v>
      </c>
      <c r="D1770" s="1148">
        <v>5.09</v>
      </c>
      <c r="E1770" s="653"/>
      <c r="F1770" s="654"/>
      <c r="G1770" s="23"/>
      <c r="H1770" s="23"/>
      <c r="I1770" s="23"/>
      <c r="J1770" s="23"/>
      <c r="K1770" s="23"/>
    </row>
    <row r="1771" spans="1:11" ht="12.75" hidden="1" customHeight="1" outlineLevel="1" collapsed="1" x14ac:dyDescent="0.25">
      <c r="A1771" s="1141" t="s">
        <v>4662</v>
      </c>
      <c r="B1771" s="1142" t="s">
        <v>2060</v>
      </c>
      <c r="C1771" s="1143" t="s">
        <v>108</v>
      </c>
      <c r="D1771" s="1144">
        <v>3.98</v>
      </c>
      <c r="E1771" s="653"/>
      <c r="F1771" s="654"/>
      <c r="G1771" s="23"/>
      <c r="H1771" s="23"/>
      <c r="I1771" s="23"/>
      <c r="J1771" s="23"/>
      <c r="K1771" s="23"/>
    </row>
    <row r="1772" spans="1:11" ht="12.75" hidden="1" customHeight="1" outlineLevel="1" x14ac:dyDescent="0.25">
      <c r="A1772" s="1145" t="s">
        <v>4663</v>
      </c>
      <c r="B1772" s="1146" t="s">
        <v>2071</v>
      </c>
      <c r="C1772" s="1147" t="s">
        <v>108</v>
      </c>
      <c r="D1772" s="1148">
        <v>24.89</v>
      </c>
      <c r="E1772" s="653"/>
      <c r="F1772" s="654"/>
      <c r="G1772" s="23"/>
      <c r="H1772" s="23"/>
      <c r="I1772" s="23"/>
      <c r="J1772" s="23"/>
      <c r="K1772" s="23"/>
    </row>
    <row r="1773" spans="1:11" ht="12.75" hidden="1" customHeight="1" outlineLevel="1" x14ac:dyDescent="0.25">
      <c r="A1773" s="1141" t="s">
        <v>4664</v>
      </c>
      <c r="B1773" s="1142" t="s">
        <v>2072</v>
      </c>
      <c r="C1773" s="1143" t="s">
        <v>108</v>
      </c>
      <c r="D1773" s="1144">
        <v>80.739999999999995</v>
      </c>
      <c r="E1773" s="653"/>
      <c r="F1773" s="654"/>
      <c r="G1773" s="23"/>
      <c r="H1773" s="23"/>
      <c r="I1773" s="23"/>
      <c r="J1773" s="23"/>
      <c r="K1773" s="23"/>
    </row>
    <row r="1774" spans="1:11" ht="12.75" hidden="1" customHeight="1" outlineLevel="1" x14ac:dyDescent="0.25">
      <c r="A1774" s="1145" t="s">
        <v>4665</v>
      </c>
      <c r="B1774" s="1146" t="s">
        <v>2073</v>
      </c>
      <c r="C1774" s="1147" t="s">
        <v>108</v>
      </c>
      <c r="D1774" s="1148">
        <v>5.84</v>
      </c>
      <c r="E1774" s="653"/>
      <c r="F1774" s="654"/>
      <c r="G1774" s="23"/>
      <c r="H1774" s="23"/>
      <c r="I1774" s="23"/>
      <c r="J1774" s="23"/>
      <c r="K1774" s="23"/>
    </row>
    <row r="1775" spans="1:11" ht="12.75" hidden="1" customHeight="1" outlineLevel="1" x14ac:dyDescent="0.25">
      <c r="A1775" s="1141" t="s">
        <v>4666</v>
      </c>
      <c r="B1775" s="1142" t="s">
        <v>2074</v>
      </c>
      <c r="C1775" s="1143" t="s">
        <v>108</v>
      </c>
      <c r="D1775" s="1144">
        <v>65.28</v>
      </c>
      <c r="E1775" s="653"/>
      <c r="F1775" s="654"/>
      <c r="G1775" s="23"/>
      <c r="H1775" s="23"/>
      <c r="I1775" s="23"/>
      <c r="J1775" s="23"/>
      <c r="K1775" s="23"/>
    </row>
    <row r="1776" spans="1:11" ht="12.75" hidden="1" customHeight="1" outlineLevel="1" x14ac:dyDescent="0.25">
      <c r="A1776" s="1137" t="s">
        <v>2168</v>
      </c>
      <c r="B1776" s="1138" t="s">
        <v>1812</v>
      </c>
      <c r="C1776" s="1139"/>
      <c r="D1776" s="1140"/>
      <c r="E1776" s="653"/>
      <c r="F1776" s="654"/>
      <c r="G1776" s="23"/>
      <c r="H1776" s="23"/>
      <c r="I1776" s="23"/>
      <c r="J1776" s="23"/>
      <c r="K1776" s="23"/>
    </row>
    <row r="1777" spans="1:11" ht="12.75" hidden="1" customHeight="1" outlineLevel="1" x14ac:dyDescent="0.25">
      <c r="A1777" s="1145" t="s">
        <v>3503</v>
      </c>
      <c r="B1777" s="1146" t="s">
        <v>2054</v>
      </c>
      <c r="C1777" s="1147" t="s">
        <v>108</v>
      </c>
      <c r="D1777" s="1148">
        <v>3.57</v>
      </c>
      <c r="E1777" s="653"/>
      <c r="F1777" s="654"/>
      <c r="G1777" s="23"/>
      <c r="H1777" s="23"/>
      <c r="I1777" s="23"/>
      <c r="J1777" s="23"/>
      <c r="K1777" s="23"/>
    </row>
    <row r="1778" spans="1:11" ht="12.75" hidden="1" customHeight="1" outlineLevel="1" x14ac:dyDescent="0.25">
      <c r="A1778" s="1141" t="s">
        <v>4667</v>
      </c>
      <c r="B1778" s="1142" t="s">
        <v>2063</v>
      </c>
      <c r="C1778" s="1143" t="s">
        <v>108</v>
      </c>
      <c r="D1778" s="1144">
        <v>9.2100000000000009</v>
      </c>
      <c r="E1778" s="653"/>
      <c r="F1778" s="654"/>
      <c r="G1778" s="23"/>
      <c r="H1778" s="23"/>
      <c r="I1778" s="23"/>
      <c r="J1778" s="23"/>
      <c r="K1778" s="23"/>
    </row>
    <row r="1779" spans="1:11" ht="12.75" hidden="1" customHeight="1" outlineLevel="1" x14ac:dyDescent="0.25">
      <c r="A1779" s="1145" t="s">
        <v>4668</v>
      </c>
      <c r="B1779" s="1146" t="s">
        <v>2064</v>
      </c>
      <c r="C1779" s="1147" t="s">
        <v>108</v>
      </c>
      <c r="D1779" s="1148">
        <v>20.76</v>
      </c>
      <c r="E1779" s="653"/>
      <c r="F1779" s="654"/>
      <c r="G1779" s="23"/>
      <c r="H1779" s="23"/>
      <c r="I1779" s="23"/>
      <c r="J1779" s="23"/>
      <c r="K1779" s="23"/>
    </row>
    <row r="1780" spans="1:11" ht="12.75" hidden="1" customHeight="1" outlineLevel="1" x14ac:dyDescent="0.25">
      <c r="A1780" s="1141" t="s">
        <v>4669</v>
      </c>
      <c r="B1780" s="1142" t="s">
        <v>2042</v>
      </c>
      <c r="C1780" s="1143" t="s">
        <v>108</v>
      </c>
      <c r="D1780" s="1144">
        <v>5.66</v>
      </c>
      <c r="E1780" s="653"/>
      <c r="F1780" s="654"/>
      <c r="G1780" s="23"/>
      <c r="H1780" s="23"/>
      <c r="I1780" s="23"/>
      <c r="J1780" s="23"/>
      <c r="K1780" s="23"/>
    </row>
    <row r="1781" spans="1:11" ht="12.75" hidden="1" customHeight="1" outlineLevel="1" x14ac:dyDescent="0.25">
      <c r="A1781" s="1145" t="s">
        <v>4670</v>
      </c>
      <c r="B1781" s="1146" t="s">
        <v>2065</v>
      </c>
      <c r="C1781" s="1147" t="s">
        <v>108</v>
      </c>
      <c r="D1781" s="1148">
        <v>5.65</v>
      </c>
      <c r="E1781" s="653"/>
      <c r="F1781" s="654"/>
      <c r="G1781" s="23"/>
      <c r="H1781" s="23"/>
      <c r="I1781" s="23"/>
      <c r="J1781" s="23"/>
      <c r="K1781" s="23"/>
    </row>
    <row r="1782" spans="1:11" ht="12.75" hidden="1" customHeight="1" outlineLevel="1" x14ac:dyDescent="0.25">
      <c r="A1782" s="1141" t="s">
        <v>4671</v>
      </c>
      <c r="B1782" s="1142" t="s">
        <v>2046</v>
      </c>
      <c r="C1782" s="1143" t="s">
        <v>108</v>
      </c>
      <c r="D1782" s="1144">
        <v>2.29</v>
      </c>
      <c r="E1782" s="653"/>
      <c r="F1782" s="654"/>
      <c r="G1782" s="23"/>
      <c r="H1782" s="23"/>
      <c r="I1782" s="23"/>
      <c r="J1782" s="23"/>
      <c r="K1782" s="23"/>
    </row>
    <row r="1783" spans="1:11" ht="12.75" hidden="1" customHeight="1" outlineLevel="1" x14ac:dyDescent="0.25">
      <c r="A1783" s="1145" t="s">
        <v>4672</v>
      </c>
      <c r="B1783" s="1146" t="s">
        <v>2047</v>
      </c>
      <c r="C1783" s="1147" t="s">
        <v>108</v>
      </c>
      <c r="D1783" s="1148">
        <v>93.49</v>
      </c>
      <c r="E1783" s="653"/>
      <c r="F1783" s="654"/>
      <c r="G1783" s="23"/>
      <c r="H1783" s="23"/>
      <c r="I1783" s="23"/>
      <c r="J1783" s="23"/>
      <c r="K1783" s="23"/>
    </row>
    <row r="1784" spans="1:11" ht="12.75" hidden="1" customHeight="1" outlineLevel="1" x14ac:dyDescent="0.25">
      <c r="A1784" s="1141" t="s">
        <v>4673</v>
      </c>
      <c r="B1784" s="1142" t="s">
        <v>2068</v>
      </c>
      <c r="C1784" s="1143" t="s">
        <v>108</v>
      </c>
      <c r="D1784" s="1144">
        <v>5.34</v>
      </c>
      <c r="E1784" s="653"/>
      <c r="F1784" s="654"/>
      <c r="G1784" s="23"/>
      <c r="H1784" s="23"/>
      <c r="I1784" s="23"/>
      <c r="J1784" s="23"/>
      <c r="K1784" s="23"/>
    </row>
    <row r="1785" spans="1:11" ht="12.75" hidden="1" customHeight="1" outlineLevel="1" x14ac:dyDescent="0.25">
      <c r="A1785" s="1145" t="s">
        <v>4674</v>
      </c>
      <c r="B1785" s="1146" t="s">
        <v>2069</v>
      </c>
      <c r="C1785" s="1147" t="s">
        <v>108</v>
      </c>
      <c r="D1785" s="1148">
        <v>5.09</v>
      </c>
      <c r="E1785" s="653"/>
      <c r="F1785" s="654"/>
      <c r="G1785" s="23"/>
      <c r="H1785" s="23"/>
      <c r="I1785" s="23"/>
      <c r="J1785" s="23"/>
      <c r="K1785" s="23"/>
    </row>
    <row r="1786" spans="1:11" ht="12.75" hidden="1" customHeight="1" outlineLevel="1" x14ac:dyDescent="0.25">
      <c r="A1786" s="1141" t="s">
        <v>4675</v>
      </c>
      <c r="B1786" s="1142" t="s">
        <v>2060</v>
      </c>
      <c r="C1786" s="1143" t="s">
        <v>108</v>
      </c>
      <c r="D1786" s="1144">
        <v>3.98</v>
      </c>
      <c r="E1786" s="653"/>
      <c r="F1786" s="654"/>
      <c r="G1786" s="23"/>
      <c r="H1786" s="23"/>
      <c r="I1786" s="23"/>
      <c r="J1786" s="23"/>
      <c r="K1786" s="23"/>
    </row>
    <row r="1787" spans="1:11" ht="12.75" hidden="1" customHeight="1" outlineLevel="1" x14ac:dyDescent="0.25">
      <c r="A1787" s="1145" t="s">
        <v>4676</v>
      </c>
      <c r="B1787" s="1146" t="s">
        <v>2071</v>
      </c>
      <c r="C1787" s="1147" t="s">
        <v>108</v>
      </c>
      <c r="D1787" s="1148">
        <v>25.17</v>
      </c>
      <c r="E1787" s="653"/>
      <c r="F1787" s="654"/>
      <c r="G1787" s="23"/>
      <c r="H1787" s="23"/>
      <c r="I1787" s="23"/>
      <c r="J1787" s="23"/>
      <c r="K1787" s="23"/>
    </row>
    <row r="1788" spans="1:11" ht="12.75" hidden="1" customHeight="1" outlineLevel="1" x14ac:dyDescent="0.25">
      <c r="A1788" s="1141" t="s">
        <v>4677</v>
      </c>
      <c r="B1788" s="1142" t="s">
        <v>2072</v>
      </c>
      <c r="C1788" s="1143" t="s">
        <v>108</v>
      </c>
      <c r="D1788" s="1144">
        <v>81.09</v>
      </c>
      <c r="E1788" s="653"/>
      <c r="F1788" s="654"/>
      <c r="G1788" s="23"/>
      <c r="H1788" s="23"/>
      <c r="I1788" s="23"/>
      <c r="J1788" s="23"/>
      <c r="K1788" s="23"/>
    </row>
    <row r="1789" spans="1:11" ht="12.75" hidden="1" customHeight="1" outlineLevel="1" x14ac:dyDescent="0.25">
      <c r="A1789" s="1145" t="s">
        <v>4678</v>
      </c>
      <c r="B1789" s="1146" t="s">
        <v>2073</v>
      </c>
      <c r="C1789" s="1147" t="s">
        <v>108</v>
      </c>
      <c r="D1789" s="1148">
        <v>5.84</v>
      </c>
      <c r="E1789" s="653"/>
      <c r="F1789" s="654"/>
      <c r="G1789" s="23"/>
      <c r="H1789" s="23"/>
      <c r="I1789" s="23"/>
      <c r="J1789" s="23"/>
      <c r="K1789" s="23"/>
    </row>
    <row r="1790" spans="1:11" ht="12.75" hidden="1" customHeight="1" outlineLevel="1" x14ac:dyDescent="0.25">
      <c r="A1790" s="1141" t="s">
        <v>4679</v>
      </c>
      <c r="B1790" s="1142" t="s">
        <v>2074</v>
      </c>
      <c r="C1790" s="1143" t="s">
        <v>108</v>
      </c>
      <c r="D1790" s="1144">
        <v>65.47</v>
      </c>
      <c r="E1790" s="653"/>
      <c r="F1790" s="654"/>
      <c r="G1790" s="23"/>
      <c r="H1790" s="23"/>
      <c r="I1790" s="23"/>
      <c r="J1790" s="23"/>
      <c r="K1790" s="23"/>
    </row>
    <row r="1791" spans="1:11" ht="12.75" hidden="1" customHeight="1" outlineLevel="1" x14ac:dyDescent="0.25">
      <c r="A1791" s="1137" t="s">
        <v>2169</v>
      </c>
      <c r="B1791" s="1138" t="s">
        <v>1816</v>
      </c>
      <c r="C1791" s="1139"/>
      <c r="D1791" s="1140"/>
      <c r="E1791" s="653"/>
      <c r="F1791" s="654"/>
      <c r="G1791" s="23"/>
      <c r="H1791" s="23"/>
      <c r="I1791" s="23"/>
      <c r="J1791" s="23"/>
      <c r="K1791" s="23"/>
    </row>
    <row r="1792" spans="1:11" ht="12.75" hidden="1" customHeight="1" outlineLevel="1" x14ac:dyDescent="0.25">
      <c r="A1792" s="1145" t="s">
        <v>3504</v>
      </c>
      <c r="B1792" s="1146" t="s">
        <v>2054</v>
      </c>
      <c r="C1792" s="1147" t="s">
        <v>108</v>
      </c>
      <c r="D1792" s="1148">
        <v>4.63</v>
      </c>
      <c r="E1792" s="653"/>
      <c r="F1792" s="654"/>
      <c r="G1792" s="23"/>
      <c r="H1792" s="23"/>
      <c r="I1792" s="23"/>
      <c r="J1792" s="23"/>
      <c r="K1792" s="23"/>
    </row>
    <row r="1793" spans="1:11" ht="12.75" hidden="1" customHeight="1" outlineLevel="1" x14ac:dyDescent="0.25">
      <c r="A1793" s="1141" t="s">
        <v>4680</v>
      </c>
      <c r="B1793" s="1142" t="s">
        <v>2093</v>
      </c>
      <c r="C1793" s="1143" t="s">
        <v>108</v>
      </c>
      <c r="D1793" s="1144">
        <v>4.28</v>
      </c>
      <c r="E1793" s="653"/>
      <c r="F1793" s="654"/>
      <c r="G1793" s="23"/>
      <c r="H1793" s="23"/>
      <c r="I1793" s="23"/>
      <c r="J1793" s="23"/>
      <c r="K1793" s="23"/>
    </row>
    <row r="1794" spans="1:11" ht="12.75" hidden="1" customHeight="1" outlineLevel="1" x14ac:dyDescent="0.25">
      <c r="A1794" s="1145" t="s">
        <v>4681</v>
      </c>
      <c r="B1794" s="1146" t="s">
        <v>2042</v>
      </c>
      <c r="C1794" s="1147" t="s">
        <v>108</v>
      </c>
      <c r="D1794" s="1148">
        <v>4.3099999999999996</v>
      </c>
      <c r="E1794" s="653"/>
      <c r="F1794" s="654"/>
      <c r="G1794" s="23"/>
      <c r="H1794" s="23"/>
      <c r="I1794" s="23"/>
      <c r="J1794" s="23"/>
      <c r="K1794" s="23"/>
    </row>
    <row r="1795" spans="1:11" ht="12.75" hidden="1" customHeight="1" outlineLevel="1" x14ac:dyDescent="0.25">
      <c r="A1795" s="1141" t="s">
        <v>4682</v>
      </c>
      <c r="B1795" s="1142" t="s">
        <v>2055</v>
      </c>
      <c r="C1795" s="1143" t="s">
        <v>108</v>
      </c>
      <c r="D1795" s="1144">
        <v>180.59</v>
      </c>
      <c r="E1795" s="653"/>
      <c r="F1795" s="654"/>
      <c r="G1795" s="23"/>
      <c r="H1795" s="23"/>
      <c r="I1795" s="23"/>
      <c r="J1795" s="23"/>
      <c r="K1795" s="23"/>
    </row>
    <row r="1796" spans="1:11" ht="12.75" hidden="1" customHeight="1" outlineLevel="1" x14ac:dyDescent="0.25">
      <c r="A1796" s="1145" t="s">
        <v>4683</v>
      </c>
      <c r="B1796" s="1146" t="s">
        <v>2046</v>
      </c>
      <c r="C1796" s="1147" t="s">
        <v>108</v>
      </c>
      <c r="D1796" s="1148">
        <v>3.65</v>
      </c>
      <c r="E1796" s="653"/>
      <c r="F1796" s="654"/>
      <c r="G1796" s="23"/>
      <c r="H1796" s="23"/>
      <c r="I1796" s="23"/>
      <c r="J1796" s="23"/>
      <c r="K1796" s="23"/>
    </row>
    <row r="1797" spans="1:11" ht="12.75" hidden="1" customHeight="1" outlineLevel="1" x14ac:dyDescent="0.25">
      <c r="A1797" s="1141" t="s">
        <v>4684</v>
      </c>
      <c r="B1797" s="1142" t="s">
        <v>2047</v>
      </c>
      <c r="C1797" s="1143" t="s">
        <v>108</v>
      </c>
      <c r="D1797" s="1144">
        <v>51</v>
      </c>
      <c r="E1797" s="653"/>
      <c r="F1797" s="654"/>
      <c r="G1797" s="23"/>
      <c r="H1797" s="23"/>
      <c r="I1797" s="23"/>
      <c r="J1797" s="23"/>
      <c r="K1797" s="23"/>
    </row>
    <row r="1798" spans="1:11" ht="12.75" hidden="1" customHeight="1" outlineLevel="1" x14ac:dyDescent="0.25">
      <c r="A1798" s="1145" t="s">
        <v>4685</v>
      </c>
      <c r="B1798" s="1146" t="s">
        <v>2094</v>
      </c>
      <c r="C1798" s="1147" t="s">
        <v>108</v>
      </c>
      <c r="D1798" s="1148">
        <v>32.28</v>
      </c>
      <c r="E1798" s="653"/>
      <c r="F1798" s="654"/>
      <c r="G1798" s="23"/>
      <c r="H1798" s="23"/>
      <c r="I1798" s="23"/>
      <c r="J1798" s="23"/>
      <c r="K1798" s="23"/>
    </row>
    <row r="1799" spans="1:11" ht="12.75" hidden="1" customHeight="1" outlineLevel="1" x14ac:dyDescent="0.25">
      <c r="A1799" s="1141" t="s">
        <v>4686</v>
      </c>
      <c r="B1799" s="1142" t="s">
        <v>2068</v>
      </c>
      <c r="C1799" s="1143" t="s">
        <v>108</v>
      </c>
      <c r="D1799" s="1144">
        <v>7.12</v>
      </c>
      <c r="E1799" s="653"/>
      <c r="F1799" s="654"/>
      <c r="G1799" s="23"/>
      <c r="H1799" s="23"/>
      <c r="I1799" s="23"/>
      <c r="J1799" s="23"/>
      <c r="K1799" s="23"/>
    </row>
    <row r="1800" spans="1:11" ht="12.75" hidden="1" customHeight="1" outlineLevel="1" x14ac:dyDescent="0.25">
      <c r="A1800" s="1145" t="s">
        <v>4687</v>
      </c>
      <c r="B1800" s="1146" t="s">
        <v>2069</v>
      </c>
      <c r="C1800" s="1147" t="s">
        <v>108</v>
      </c>
      <c r="D1800" s="1148">
        <v>3.21</v>
      </c>
      <c r="E1800" s="653"/>
      <c r="F1800" s="654"/>
      <c r="G1800" s="23"/>
      <c r="H1800" s="23"/>
      <c r="I1800" s="23"/>
      <c r="J1800" s="23"/>
      <c r="K1800" s="23"/>
    </row>
    <row r="1801" spans="1:11" ht="12.75" hidden="1" customHeight="1" outlineLevel="1" x14ac:dyDescent="0.25">
      <c r="A1801" s="1141" t="s">
        <v>4688</v>
      </c>
      <c r="B1801" s="1142" t="s">
        <v>2095</v>
      </c>
      <c r="C1801" s="1143" t="s">
        <v>108</v>
      </c>
      <c r="D1801" s="1144">
        <v>17.760000000000002</v>
      </c>
      <c r="E1801" s="653"/>
      <c r="F1801" s="654"/>
      <c r="G1801" s="23"/>
      <c r="H1801" s="23"/>
      <c r="I1801" s="23"/>
      <c r="J1801" s="23"/>
      <c r="K1801" s="23"/>
    </row>
    <row r="1802" spans="1:11" ht="12.75" hidden="1" customHeight="1" outlineLevel="1" x14ac:dyDescent="0.25">
      <c r="A1802" s="1145" t="s">
        <v>4689</v>
      </c>
      <c r="B1802" s="1146" t="s">
        <v>2060</v>
      </c>
      <c r="C1802" s="1147" t="s">
        <v>108</v>
      </c>
      <c r="D1802" s="1148">
        <v>2.4700000000000002</v>
      </c>
      <c r="E1802" s="653"/>
      <c r="F1802" s="654"/>
      <c r="G1802" s="23"/>
      <c r="H1802" s="23"/>
      <c r="I1802" s="23"/>
      <c r="J1802" s="23"/>
      <c r="K1802" s="23"/>
    </row>
    <row r="1803" spans="1:11" ht="12.75" customHeight="1" collapsed="1" x14ac:dyDescent="0.25">
      <c r="A1803" s="1133" t="s">
        <v>2172</v>
      </c>
      <c r="B1803" s="1134" t="s">
        <v>837</v>
      </c>
      <c r="C1803" s="1135"/>
      <c r="D1803" s="1136">
        <f>D1812</f>
        <v>43.92</v>
      </c>
      <c r="E1803" s="653">
        <f>Ger_Executivo!L242</f>
        <v>43.92</v>
      </c>
      <c r="F1803" s="654" t="str">
        <f>IF(D1803=E1803,"OK","FALSO")</f>
        <v>OK</v>
      </c>
      <c r="G1803" s="23"/>
      <c r="H1803" s="23"/>
      <c r="I1803" s="23"/>
      <c r="J1803" s="23"/>
      <c r="K1803" s="23"/>
    </row>
    <row r="1804" spans="1:11" ht="12.75" hidden="1" customHeight="1" outlineLevel="1" x14ac:dyDescent="0.25">
      <c r="A1804" s="1137" t="s">
        <v>2176</v>
      </c>
      <c r="B1804" s="1138" t="s">
        <v>1774</v>
      </c>
      <c r="C1804" s="1139"/>
      <c r="D1804" s="1140"/>
      <c r="E1804" s="653"/>
      <c r="F1804" s="654"/>
      <c r="G1804" s="23"/>
      <c r="H1804" s="23"/>
      <c r="I1804" s="23"/>
      <c r="J1804" s="23"/>
      <c r="K1804" s="23"/>
    </row>
    <row r="1805" spans="1:11" ht="12.75" hidden="1" customHeight="1" outlineLevel="1" x14ac:dyDescent="0.25">
      <c r="A1805" s="1152" t="s">
        <v>4702</v>
      </c>
      <c r="B1805" s="1153" t="s">
        <v>837</v>
      </c>
      <c r="C1805" s="1154"/>
      <c r="D1805" s="1155"/>
      <c r="E1805" s="653"/>
      <c r="F1805" s="654"/>
      <c r="G1805" s="23"/>
      <c r="H1805" s="23"/>
      <c r="I1805" s="23"/>
      <c r="J1805" s="23"/>
      <c r="K1805" s="23"/>
    </row>
    <row r="1806" spans="1:11" ht="12.75" hidden="1" customHeight="1" outlineLevel="1" x14ac:dyDescent="0.25">
      <c r="A1806" s="1141" t="s">
        <v>4703</v>
      </c>
      <c r="B1806" s="1142" t="s">
        <v>2147</v>
      </c>
      <c r="C1806" s="1143" t="s">
        <v>108</v>
      </c>
      <c r="D1806" s="1163">
        <v>43.57</v>
      </c>
      <c r="E1806" s="1164" t="s">
        <v>4717</v>
      </c>
      <c r="F1806" s="654"/>
      <c r="G1806" s="23"/>
      <c r="H1806" s="23"/>
      <c r="I1806" s="23"/>
      <c r="J1806" s="23"/>
      <c r="K1806" s="23"/>
    </row>
    <row r="1807" spans="1:11" ht="12.75" hidden="1" customHeight="1" outlineLevel="1" x14ac:dyDescent="0.25">
      <c r="A1807" s="1137" t="s">
        <v>2177</v>
      </c>
      <c r="B1807" s="1138" t="s">
        <v>1780</v>
      </c>
      <c r="C1807" s="1139"/>
      <c r="D1807" s="1140"/>
      <c r="E1807" s="653"/>
      <c r="F1807" s="654"/>
      <c r="G1807" s="23"/>
      <c r="H1807" s="23"/>
      <c r="I1807" s="23"/>
      <c r="J1807" s="23"/>
      <c r="K1807" s="23"/>
    </row>
    <row r="1808" spans="1:11" ht="12.75" hidden="1" customHeight="1" outlineLevel="1" x14ac:dyDescent="0.25">
      <c r="A1808" s="1152" t="s">
        <v>4704</v>
      </c>
      <c r="B1808" s="1153" t="s">
        <v>837</v>
      </c>
      <c r="C1808" s="1154"/>
      <c r="D1808" s="1155"/>
      <c r="E1808" s="653"/>
      <c r="F1808" s="654"/>
      <c r="G1808" s="23"/>
      <c r="H1808" s="23"/>
      <c r="I1808" s="23"/>
      <c r="J1808" s="23"/>
      <c r="K1808" s="23"/>
    </row>
    <row r="1809" spans="1:11" ht="12.75" hidden="1" customHeight="1" outlineLevel="1" x14ac:dyDescent="0.25">
      <c r="A1809" s="1145" t="s">
        <v>4705</v>
      </c>
      <c r="B1809" s="1146" t="s">
        <v>2151</v>
      </c>
      <c r="C1809" s="1147" t="s">
        <v>108</v>
      </c>
      <c r="D1809" s="1163">
        <v>3.91</v>
      </c>
      <c r="E1809" s="1164" t="s">
        <v>4714</v>
      </c>
      <c r="F1809" s="654"/>
      <c r="G1809" s="23"/>
      <c r="H1809" s="23"/>
      <c r="I1809" s="23"/>
      <c r="J1809" s="23"/>
      <c r="K1809" s="23"/>
    </row>
    <row r="1810" spans="1:11" ht="12.75" hidden="1" customHeight="1" outlineLevel="1" x14ac:dyDescent="0.25">
      <c r="A1810" s="1137" t="s">
        <v>2178</v>
      </c>
      <c r="B1810" s="1138" t="s">
        <v>1782</v>
      </c>
      <c r="C1810" s="1139"/>
      <c r="D1810" s="1140"/>
      <c r="E1810" s="653"/>
      <c r="F1810" s="654"/>
      <c r="G1810" s="23"/>
      <c r="H1810" s="23"/>
      <c r="I1810" s="23"/>
      <c r="J1810" s="23"/>
      <c r="K1810" s="23"/>
    </row>
    <row r="1811" spans="1:11" ht="12.75" hidden="1" customHeight="1" outlineLevel="1" x14ac:dyDescent="0.25">
      <c r="A1811" s="1152" t="s">
        <v>4706</v>
      </c>
      <c r="B1811" s="1153" t="s">
        <v>837</v>
      </c>
      <c r="C1811" s="1154"/>
      <c r="D1811" s="1155"/>
      <c r="E1811" s="653"/>
      <c r="F1811" s="654"/>
      <c r="G1811" s="23"/>
      <c r="H1811" s="23"/>
      <c r="I1811" s="23"/>
      <c r="J1811" s="23"/>
      <c r="K1811" s="23"/>
    </row>
    <row r="1812" spans="1:11" ht="12.75" hidden="1" customHeight="1" outlineLevel="1" x14ac:dyDescent="0.25">
      <c r="A1812" s="1141" t="s">
        <v>4707</v>
      </c>
      <c r="B1812" s="1142" t="s">
        <v>2153</v>
      </c>
      <c r="C1812" s="1143" t="s">
        <v>108</v>
      </c>
      <c r="D1812" s="1144">
        <v>43.92</v>
      </c>
      <c r="E1812" s="653"/>
      <c r="F1812" s="654"/>
      <c r="G1812" s="23"/>
      <c r="H1812" s="23"/>
      <c r="I1812" s="23"/>
      <c r="J1812" s="23"/>
      <c r="K1812" s="23"/>
    </row>
    <row r="1813" spans="1:11" ht="12.75" hidden="1" customHeight="1" outlineLevel="1" x14ac:dyDescent="0.25">
      <c r="A1813" s="1137" t="s">
        <v>2179</v>
      </c>
      <c r="B1813" s="1138" t="s">
        <v>1816</v>
      </c>
      <c r="C1813" s="1139"/>
      <c r="D1813" s="1140"/>
      <c r="E1813" s="653"/>
      <c r="F1813" s="654"/>
      <c r="G1813" s="23"/>
      <c r="H1813" s="23"/>
      <c r="I1813" s="23"/>
      <c r="J1813" s="23"/>
      <c r="K1813" s="23"/>
    </row>
    <row r="1814" spans="1:11" ht="12.75" hidden="1" customHeight="1" outlineLevel="1" x14ac:dyDescent="0.25">
      <c r="A1814" s="1152" t="s">
        <v>4708</v>
      </c>
      <c r="B1814" s="1153" t="s">
        <v>837</v>
      </c>
      <c r="C1814" s="1154"/>
      <c r="D1814" s="1155"/>
      <c r="E1814" s="653"/>
      <c r="F1814" s="654"/>
      <c r="G1814" s="23"/>
      <c r="H1814" s="23"/>
      <c r="I1814" s="23"/>
      <c r="J1814" s="23"/>
      <c r="K1814" s="23"/>
    </row>
    <row r="1815" spans="1:11" ht="12.75" hidden="1" customHeight="1" outlineLevel="1" x14ac:dyDescent="0.25">
      <c r="A1815" s="1145" t="s">
        <v>4709</v>
      </c>
      <c r="B1815" s="1146" t="s">
        <v>2170</v>
      </c>
      <c r="C1815" s="1147" t="s">
        <v>108</v>
      </c>
      <c r="D1815" s="1163">
        <v>1.83</v>
      </c>
      <c r="E1815" s="1164" t="s">
        <v>4715</v>
      </c>
      <c r="F1815" s="654"/>
      <c r="G1815" s="23"/>
      <c r="H1815" s="23"/>
      <c r="I1815" s="23"/>
      <c r="J1815" s="23"/>
      <c r="K1815" s="23"/>
    </row>
    <row r="1816" spans="1:11" ht="12.75" hidden="1" customHeight="1" outlineLevel="1" x14ac:dyDescent="0.25">
      <c r="A1816" s="1137" t="s">
        <v>2180</v>
      </c>
      <c r="B1816" s="1138" t="s">
        <v>1820</v>
      </c>
      <c r="C1816" s="1139"/>
      <c r="D1816" s="1140"/>
      <c r="E1816" s="653"/>
      <c r="F1816" s="654"/>
      <c r="G1816" s="23"/>
      <c r="H1816" s="23"/>
      <c r="I1816" s="23"/>
      <c r="J1816" s="23"/>
      <c r="K1816" s="23"/>
    </row>
    <row r="1817" spans="1:11" ht="12.75" hidden="1" customHeight="1" outlineLevel="1" x14ac:dyDescent="0.25">
      <c r="A1817" s="1152" t="s">
        <v>4710</v>
      </c>
      <c r="B1817" s="1153" t="s">
        <v>837</v>
      </c>
      <c r="C1817" s="1154"/>
      <c r="D1817" s="1155"/>
      <c r="E1817" s="653"/>
      <c r="F1817" s="654"/>
      <c r="G1817" s="23"/>
      <c r="H1817" s="23"/>
      <c r="I1817" s="23"/>
      <c r="J1817" s="23"/>
      <c r="K1817" s="23"/>
    </row>
    <row r="1818" spans="1:11" ht="12.75" hidden="1" customHeight="1" outlineLevel="1" x14ac:dyDescent="0.25">
      <c r="A1818" s="1141" t="s">
        <v>4711</v>
      </c>
      <c r="B1818" s="1142" t="s">
        <v>2171</v>
      </c>
      <c r="C1818" s="1143" t="s">
        <v>108</v>
      </c>
      <c r="D1818" s="1165">
        <v>33.99</v>
      </c>
      <c r="E1818" s="1166" t="s">
        <v>4716</v>
      </c>
      <c r="F1818" s="654"/>
      <c r="G1818" s="23"/>
      <c r="H1818" s="23"/>
      <c r="I1818" s="23"/>
      <c r="J1818" s="23"/>
      <c r="K1818" s="23"/>
    </row>
    <row r="1819" spans="1:11" ht="12.75" hidden="1" customHeight="1" outlineLevel="1" x14ac:dyDescent="0.25">
      <c r="A1819" s="1137" t="s">
        <v>2181</v>
      </c>
      <c r="B1819" s="1138" t="s">
        <v>1821</v>
      </c>
      <c r="C1819" s="1139"/>
      <c r="D1819" s="1140"/>
      <c r="E1819" s="653"/>
      <c r="F1819" s="654"/>
      <c r="G1819" s="23"/>
      <c r="H1819" s="23"/>
      <c r="I1819" s="23"/>
      <c r="J1819" s="23"/>
      <c r="K1819" s="23"/>
    </row>
    <row r="1820" spans="1:11" ht="12.75" hidden="1" customHeight="1" outlineLevel="1" x14ac:dyDescent="0.25">
      <c r="A1820" s="1152" t="s">
        <v>4712</v>
      </c>
      <c r="B1820" s="1153" t="s">
        <v>837</v>
      </c>
      <c r="C1820" s="1154"/>
      <c r="D1820" s="1155"/>
      <c r="E1820" s="653"/>
      <c r="F1820" s="654"/>
      <c r="G1820" s="23"/>
      <c r="H1820" s="23"/>
      <c r="I1820" s="23"/>
      <c r="J1820" s="23"/>
      <c r="K1820" s="23"/>
    </row>
    <row r="1821" spans="1:11" ht="12.75" hidden="1" customHeight="1" outlineLevel="1" x14ac:dyDescent="0.25">
      <c r="A1821" s="1145" t="s">
        <v>4713</v>
      </c>
      <c r="B1821" s="1146" t="s">
        <v>2151</v>
      </c>
      <c r="C1821" s="1147" t="s">
        <v>108</v>
      </c>
      <c r="D1821" s="1163">
        <v>3.29</v>
      </c>
      <c r="E1821" s="1164" t="s">
        <v>4714</v>
      </c>
      <c r="F1821" s="654"/>
      <c r="G1821" s="23"/>
      <c r="H1821" s="23"/>
      <c r="I1821" s="23"/>
      <c r="J1821" s="23"/>
      <c r="K1821" s="23"/>
    </row>
    <row r="1822" spans="1:11" ht="12.75" customHeight="1" collapsed="1" x14ac:dyDescent="0.25">
      <c r="A1822" s="1133" t="s">
        <v>2174</v>
      </c>
      <c r="B1822" s="1134" t="s">
        <v>2329</v>
      </c>
      <c r="C1822" s="1135"/>
      <c r="D1822" s="1136">
        <f>SUM(D1823:D2011)</f>
        <v>4762.5700000000015</v>
      </c>
      <c r="E1822" s="653">
        <f>Ger_Executivo!L244+Ger_Executivo!L245+Ger_Executivo!L246</f>
        <v>4762.57</v>
      </c>
      <c r="F1822" s="654" t="str">
        <f>IF(D1822=E1822,"OK","FALSO")</f>
        <v>OK</v>
      </c>
      <c r="G1822" s="23"/>
      <c r="H1822" s="23"/>
      <c r="I1822" s="23"/>
      <c r="J1822" s="23"/>
      <c r="K1822" s="23"/>
    </row>
    <row r="1823" spans="1:11" ht="12.75" hidden="1" customHeight="1" outlineLevel="1" x14ac:dyDescent="0.25">
      <c r="A1823" s="1137" t="s">
        <v>2176</v>
      </c>
      <c r="B1823" s="1138" t="s">
        <v>1774</v>
      </c>
      <c r="C1823" s="1139"/>
      <c r="D1823" s="1140"/>
      <c r="E1823" s="653"/>
      <c r="F1823" s="654"/>
      <c r="G1823" s="23"/>
      <c r="H1823" s="23"/>
      <c r="I1823" s="23"/>
      <c r="J1823" s="23"/>
      <c r="K1823" s="23"/>
    </row>
    <row r="1824" spans="1:11" ht="12.75" hidden="1" customHeight="1" outlineLevel="1" x14ac:dyDescent="0.25">
      <c r="A1824" s="1141" t="s">
        <v>3505</v>
      </c>
      <c r="B1824" s="1142" t="s">
        <v>2330</v>
      </c>
      <c r="C1824" s="1143" t="s">
        <v>64</v>
      </c>
      <c r="D1824" s="1144">
        <v>30.07</v>
      </c>
      <c r="E1824" s="653"/>
      <c r="F1824" s="654"/>
      <c r="G1824" s="23" t="s">
        <v>2331</v>
      </c>
      <c r="H1824" s="23">
        <f>SUMIF($B$1824:$B$2011,G1824,$D$1824:$D$2011)</f>
        <v>298.2399999999999</v>
      </c>
      <c r="I1824" s="1160" t="s">
        <v>4690</v>
      </c>
      <c r="J1824" s="23">
        <f>H1824+H1825+H1826+H1827+H1830+H1831+H1836+H1837</f>
        <v>1375.79</v>
      </c>
      <c r="K1824" s="23"/>
    </row>
    <row r="1825" spans="1:11" ht="12.75" hidden="1" customHeight="1" outlineLevel="1" x14ac:dyDescent="0.25">
      <c r="A1825" s="1145" t="s">
        <v>3506</v>
      </c>
      <c r="B1825" s="1146" t="s">
        <v>2331</v>
      </c>
      <c r="C1825" s="1147" t="s">
        <v>64</v>
      </c>
      <c r="D1825" s="1148">
        <v>15.09</v>
      </c>
      <c r="E1825" s="653"/>
      <c r="F1825" s="654"/>
      <c r="G1825" s="23" t="s">
        <v>2332</v>
      </c>
      <c r="H1825" s="23">
        <f t="shared" ref="H1825:H1841" si="4">SUMIF($B$1824:$B$2011,G1825,$D$1824:$D$2011)</f>
        <v>570.52</v>
      </c>
      <c r="I1825" s="1160" t="s">
        <v>4691</v>
      </c>
      <c r="J1825" s="23">
        <f>H1828+H1829+H1833+H1834+H1835+H1838+H1839+H1840+H1841</f>
        <v>3379.5400000000004</v>
      </c>
      <c r="K1825" s="23"/>
    </row>
    <row r="1826" spans="1:11" ht="12.75" hidden="1" customHeight="1" outlineLevel="1" x14ac:dyDescent="0.25">
      <c r="A1826" s="1141" t="s">
        <v>3507</v>
      </c>
      <c r="B1826" s="1142" t="s">
        <v>2332</v>
      </c>
      <c r="C1826" s="1143" t="s">
        <v>64</v>
      </c>
      <c r="D1826" s="1144">
        <v>136.81</v>
      </c>
      <c r="E1826" s="653"/>
      <c r="F1826" s="654"/>
      <c r="G1826" s="23" t="s">
        <v>2330</v>
      </c>
      <c r="H1826" s="23">
        <f t="shared" si="4"/>
        <v>116.25</v>
      </c>
      <c r="I1826" s="1160" t="s">
        <v>4721</v>
      </c>
      <c r="J1826" s="23">
        <f>H1832</f>
        <v>7.24</v>
      </c>
      <c r="K1826" s="23"/>
    </row>
    <row r="1827" spans="1:11" ht="12.75" hidden="1" customHeight="1" outlineLevel="1" x14ac:dyDescent="0.25">
      <c r="A1827" s="1137" t="s">
        <v>2177</v>
      </c>
      <c r="B1827" s="1138" t="s">
        <v>1776</v>
      </c>
      <c r="C1827" s="1139"/>
      <c r="D1827" s="1140"/>
      <c r="E1827" s="653"/>
      <c r="F1827" s="654"/>
      <c r="G1827" s="23" t="s">
        <v>2333</v>
      </c>
      <c r="H1827" s="23">
        <f t="shared" si="4"/>
        <v>144.58999999999997</v>
      </c>
      <c r="I1827" s="23"/>
      <c r="J1827" s="23"/>
      <c r="K1827" s="23"/>
    </row>
    <row r="1828" spans="1:11" ht="12.75" hidden="1" customHeight="1" outlineLevel="1" x14ac:dyDescent="0.25">
      <c r="A1828" s="1145" t="s">
        <v>3508</v>
      </c>
      <c r="B1828" s="1146" t="s">
        <v>2330</v>
      </c>
      <c r="C1828" s="1147" t="s">
        <v>64</v>
      </c>
      <c r="D1828" s="1148">
        <v>26.02</v>
      </c>
      <c r="E1828" s="653"/>
      <c r="F1828" s="654"/>
      <c r="G1828" s="23" t="s">
        <v>2334</v>
      </c>
      <c r="H1828" s="23">
        <f t="shared" si="4"/>
        <v>38.06</v>
      </c>
      <c r="I1828" s="23"/>
      <c r="J1828" s="23"/>
      <c r="K1828" s="23"/>
    </row>
    <row r="1829" spans="1:11" ht="12.75" hidden="1" customHeight="1" outlineLevel="1" x14ac:dyDescent="0.25">
      <c r="A1829" s="1141" t="s">
        <v>3509</v>
      </c>
      <c r="B1829" s="1142" t="s">
        <v>2331</v>
      </c>
      <c r="C1829" s="1143" t="s">
        <v>64</v>
      </c>
      <c r="D1829" s="1144">
        <v>15.29</v>
      </c>
      <c r="E1829" s="653"/>
      <c r="F1829" s="654"/>
      <c r="G1829" s="23" t="s">
        <v>2335</v>
      </c>
      <c r="H1829" s="23">
        <f t="shared" si="4"/>
        <v>194.21999999999994</v>
      </c>
      <c r="I1829" s="23"/>
      <c r="J1829" s="23"/>
      <c r="K1829" s="23"/>
    </row>
    <row r="1830" spans="1:11" ht="12.75" hidden="1" customHeight="1" outlineLevel="1" x14ac:dyDescent="0.25">
      <c r="A1830" s="1145" t="s">
        <v>3510</v>
      </c>
      <c r="B1830" s="1146" t="s">
        <v>2332</v>
      </c>
      <c r="C1830" s="1147" t="s">
        <v>64</v>
      </c>
      <c r="D1830" s="1148">
        <v>152.07</v>
      </c>
      <c r="E1830" s="653"/>
      <c r="F1830" s="654"/>
      <c r="G1830" s="23" t="s">
        <v>2336</v>
      </c>
      <c r="H1830" s="23">
        <f t="shared" si="4"/>
        <v>12.37</v>
      </c>
      <c r="I1830" s="23"/>
      <c r="J1830" s="23"/>
      <c r="K1830" s="23"/>
    </row>
    <row r="1831" spans="1:11" ht="12.75" hidden="1" customHeight="1" outlineLevel="1" x14ac:dyDescent="0.25">
      <c r="A1831" s="1137" t="s">
        <v>2178</v>
      </c>
      <c r="B1831" s="1138" t="s">
        <v>1778</v>
      </c>
      <c r="C1831" s="1139"/>
      <c r="D1831" s="1140"/>
      <c r="E1831" s="653"/>
      <c r="F1831" s="654"/>
      <c r="G1831" s="23" t="s">
        <v>2337</v>
      </c>
      <c r="H1831" s="23">
        <f t="shared" si="4"/>
        <v>5.91</v>
      </c>
      <c r="I1831" s="23"/>
      <c r="J1831" s="23"/>
      <c r="K1831" s="23"/>
    </row>
    <row r="1832" spans="1:11" ht="12.75" hidden="1" customHeight="1" outlineLevel="1" x14ac:dyDescent="0.25">
      <c r="A1832" s="1141" t="s">
        <v>3511</v>
      </c>
      <c r="B1832" s="1142" t="s">
        <v>2330</v>
      </c>
      <c r="C1832" s="1143" t="s">
        <v>64</v>
      </c>
      <c r="D1832" s="1144">
        <v>24.74</v>
      </c>
      <c r="E1832" s="653"/>
      <c r="F1832" s="654"/>
      <c r="G1832" s="23" t="s">
        <v>2338</v>
      </c>
      <c r="H1832" s="23">
        <f t="shared" si="4"/>
        <v>7.24</v>
      </c>
      <c r="I1832" s="23"/>
      <c r="J1832" s="23"/>
      <c r="K1832" s="23"/>
    </row>
    <row r="1833" spans="1:11" ht="12.75" hidden="1" customHeight="1" outlineLevel="1" x14ac:dyDescent="0.25">
      <c r="A1833" s="1145" t="s">
        <v>3512</v>
      </c>
      <c r="B1833" s="1146" t="s">
        <v>2331</v>
      </c>
      <c r="C1833" s="1147" t="s">
        <v>64</v>
      </c>
      <c r="D1833" s="1148">
        <v>16.63</v>
      </c>
      <c r="E1833" s="653"/>
      <c r="F1833" s="654"/>
      <c r="G1833" s="23" t="s">
        <v>2339</v>
      </c>
      <c r="H1833" s="23">
        <f t="shared" si="4"/>
        <v>94.15</v>
      </c>
      <c r="I1833" s="23"/>
      <c r="J1833" s="23"/>
      <c r="K1833" s="23"/>
    </row>
    <row r="1834" spans="1:11" ht="12.75" hidden="1" customHeight="1" outlineLevel="1" x14ac:dyDescent="0.25">
      <c r="A1834" s="1141" t="s">
        <v>3513</v>
      </c>
      <c r="B1834" s="1142" t="s">
        <v>2332</v>
      </c>
      <c r="C1834" s="1143" t="s">
        <v>64</v>
      </c>
      <c r="D1834" s="1144">
        <v>178.9</v>
      </c>
      <c r="E1834" s="653"/>
      <c r="F1834" s="654"/>
      <c r="G1834" s="23" t="s">
        <v>2340</v>
      </c>
      <c r="H1834" s="23">
        <f t="shared" si="4"/>
        <v>181.14999999999995</v>
      </c>
      <c r="I1834" s="23"/>
      <c r="J1834" s="23"/>
      <c r="K1834" s="23"/>
    </row>
    <row r="1835" spans="1:11" ht="12.75" hidden="1" customHeight="1" outlineLevel="1" x14ac:dyDescent="0.25">
      <c r="A1835" s="1137" t="s">
        <v>2179</v>
      </c>
      <c r="B1835" s="1138" t="s">
        <v>1780</v>
      </c>
      <c r="C1835" s="1139"/>
      <c r="D1835" s="1140"/>
      <c r="E1835" s="653"/>
      <c r="F1835" s="654"/>
      <c r="G1835" s="23" t="s">
        <v>2341</v>
      </c>
      <c r="H1835" s="23">
        <f t="shared" si="4"/>
        <v>6.25</v>
      </c>
      <c r="I1835" s="23"/>
      <c r="J1835" s="23"/>
      <c r="K1835" s="23"/>
    </row>
    <row r="1836" spans="1:11" ht="12.75" hidden="1" customHeight="1" outlineLevel="1" x14ac:dyDescent="0.25">
      <c r="A1836" s="1145" t="s">
        <v>3514</v>
      </c>
      <c r="B1836" s="1146" t="s">
        <v>2333</v>
      </c>
      <c r="C1836" s="1147" t="s">
        <v>64</v>
      </c>
      <c r="D1836" s="1148">
        <v>11.7</v>
      </c>
      <c r="E1836" s="653"/>
      <c r="F1836" s="654"/>
      <c r="G1836" s="23" t="s">
        <v>2342</v>
      </c>
      <c r="H1836" s="23">
        <f t="shared" si="4"/>
        <v>214.11000000000004</v>
      </c>
      <c r="I1836" s="23"/>
      <c r="J1836" s="23"/>
      <c r="K1836" s="23"/>
    </row>
    <row r="1837" spans="1:11" ht="12.75" hidden="1" customHeight="1" outlineLevel="1" x14ac:dyDescent="0.25">
      <c r="A1837" s="1141" t="s">
        <v>3515</v>
      </c>
      <c r="B1837" s="1142" t="s">
        <v>2330</v>
      </c>
      <c r="C1837" s="1143" t="s">
        <v>64</v>
      </c>
      <c r="D1837" s="1144">
        <v>35.42</v>
      </c>
      <c r="E1837" s="653"/>
      <c r="F1837" s="654"/>
      <c r="G1837" s="23" t="s">
        <v>2343</v>
      </c>
      <c r="H1837" s="23">
        <f t="shared" si="4"/>
        <v>13.8</v>
      </c>
      <c r="I1837" s="23"/>
      <c r="J1837" s="23"/>
      <c r="K1837" s="23"/>
    </row>
    <row r="1838" spans="1:11" ht="12.75" hidden="1" customHeight="1" outlineLevel="1" x14ac:dyDescent="0.25">
      <c r="A1838" s="1145" t="s">
        <v>3516</v>
      </c>
      <c r="B1838" s="1146" t="s">
        <v>2331</v>
      </c>
      <c r="C1838" s="1147" t="s">
        <v>64</v>
      </c>
      <c r="D1838" s="1148">
        <v>13.85</v>
      </c>
      <c r="E1838" s="653"/>
      <c r="F1838" s="654"/>
      <c r="G1838" s="23" t="s">
        <v>2344</v>
      </c>
      <c r="H1838" s="23">
        <f t="shared" si="4"/>
        <v>813.03999999999985</v>
      </c>
      <c r="I1838" s="23"/>
      <c r="J1838" s="23"/>
      <c r="K1838" s="23"/>
    </row>
    <row r="1839" spans="1:11" ht="12.75" hidden="1" customHeight="1" outlineLevel="1" x14ac:dyDescent="0.25">
      <c r="A1839" s="1141" t="s">
        <v>3517</v>
      </c>
      <c r="B1839" s="1142" t="s">
        <v>2332</v>
      </c>
      <c r="C1839" s="1143" t="s">
        <v>64</v>
      </c>
      <c r="D1839" s="1144">
        <v>102.74</v>
      </c>
      <c r="E1839" s="653"/>
      <c r="F1839" s="654"/>
      <c r="G1839" s="23" t="s">
        <v>2345</v>
      </c>
      <c r="H1839" s="23">
        <f t="shared" si="4"/>
        <v>1121.7700000000002</v>
      </c>
      <c r="I1839" s="23"/>
      <c r="J1839" s="23"/>
      <c r="K1839" s="23"/>
    </row>
    <row r="1840" spans="1:11" ht="12.75" hidden="1" customHeight="1" outlineLevel="1" x14ac:dyDescent="0.25">
      <c r="A1840" s="1145" t="s">
        <v>3518</v>
      </c>
      <c r="B1840" s="1146" t="s">
        <v>2334</v>
      </c>
      <c r="C1840" s="1147" t="s">
        <v>64</v>
      </c>
      <c r="D1840" s="1148">
        <v>38.06</v>
      </c>
      <c r="E1840" s="653"/>
      <c r="F1840" s="654"/>
      <c r="G1840" s="23" t="s">
        <v>2346</v>
      </c>
      <c r="H1840" s="23">
        <f t="shared" si="4"/>
        <v>904.99000000000024</v>
      </c>
      <c r="I1840" s="23"/>
      <c r="J1840" s="23"/>
      <c r="K1840" s="23"/>
    </row>
    <row r="1841" spans="1:11" ht="12.75" hidden="1" customHeight="1" outlineLevel="1" x14ac:dyDescent="0.25">
      <c r="A1841" s="1137" t="s">
        <v>2180</v>
      </c>
      <c r="B1841" s="1138" t="s">
        <v>1782</v>
      </c>
      <c r="C1841" s="1139"/>
      <c r="D1841" s="1140"/>
      <c r="E1841" s="653"/>
      <c r="F1841" s="654"/>
      <c r="G1841" s="23" t="s">
        <v>2347</v>
      </c>
      <c r="H1841" s="23">
        <f t="shared" si="4"/>
        <v>25.91</v>
      </c>
      <c r="I1841" s="23"/>
      <c r="J1841" s="23"/>
      <c r="K1841" s="23"/>
    </row>
    <row r="1842" spans="1:11" ht="12.75" hidden="1" customHeight="1" outlineLevel="1" x14ac:dyDescent="0.25">
      <c r="A1842" s="1141" t="s">
        <v>3519</v>
      </c>
      <c r="B1842" s="1142" t="s">
        <v>2333</v>
      </c>
      <c r="C1842" s="1143" t="s">
        <v>64</v>
      </c>
      <c r="D1842" s="1144">
        <v>6.71</v>
      </c>
      <c r="E1842" s="653"/>
      <c r="F1842" s="654"/>
      <c r="G1842" s="23"/>
      <c r="H1842" s="23"/>
      <c r="I1842" s="23"/>
      <c r="J1842" s="23"/>
      <c r="K1842" s="23"/>
    </row>
    <row r="1843" spans="1:11" ht="12.75" hidden="1" customHeight="1" outlineLevel="1" x14ac:dyDescent="0.25">
      <c r="A1843" s="1145" t="s">
        <v>3520</v>
      </c>
      <c r="B1843" s="1146" t="s">
        <v>2335</v>
      </c>
      <c r="C1843" s="1147" t="s">
        <v>64</v>
      </c>
      <c r="D1843" s="1148">
        <v>12.3</v>
      </c>
      <c r="E1843" s="653"/>
      <c r="F1843" s="654"/>
      <c r="G1843" s="23"/>
      <c r="H1843" s="23"/>
      <c r="I1843" s="23"/>
      <c r="J1843" s="23"/>
      <c r="K1843" s="23"/>
    </row>
    <row r="1844" spans="1:11" ht="12.75" hidden="1" customHeight="1" outlineLevel="1" x14ac:dyDescent="0.25">
      <c r="A1844" s="1141" t="s">
        <v>3521</v>
      </c>
      <c r="B1844" s="1142" t="s">
        <v>2336</v>
      </c>
      <c r="C1844" s="1143" t="s">
        <v>64</v>
      </c>
      <c r="D1844" s="1144">
        <v>12.37</v>
      </c>
      <c r="E1844" s="653"/>
      <c r="F1844" s="654"/>
      <c r="G1844" s="23"/>
      <c r="H1844" s="23"/>
      <c r="I1844" s="23"/>
      <c r="J1844" s="23"/>
      <c r="K1844" s="23"/>
    </row>
    <row r="1845" spans="1:11" ht="12.75" hidden="1" customHeight="1" outlineLevel="1" x14ac:dyDescent="0.25">
      <c r="A1845" s="1145" t="s">
        <v>3522</v>
      </c>
      <c r="B1845" s="1146" t="s">
        <v>2337</v>
      </c>
      <c r="C1845" s="1147" t="s">
        <v>64</v>
      </c>
      <c r="D1845" s="1148">
        <v>5.91</v>
      </c>
      <c r="E1845" s="653"/>
      <c r="F1845" s="654"/>
      <c r="G1845" s="23"/>
      <c r="H1845" s="23"/>
      <c r="I1845" s="23"/>
      <c r="J1845" s="23"/>
      <c r="K1845" s="23"/>
    </row>
    <row r="1846" spans="1:11" ht="12.75" hidden="1" customHeight="1" outlineLevel="1" x14ac:dyDescent="0.25">
      <c r="A1846" s="1141" t="s">
        <v>3523</v>
      </c>
      <c r="B1846" s="1142" t="s">
        <v>2331</v>
      </c>
      <c r="C1846" s="1143" t="s">
        <v>64</v>
      </c>
      <c r="D1846" s="1144">
        <v>13.54</v>
      </c>
      <c r="E1846" s="653"/>
      <c r="F1846" s="654"/>
      <c r="G1846" s="23"/>
      <c r="H1846" s="23"/>
      <c r="I1846" s="23"/>
      <c r="J1846" s="23"/>
      <c r="K1846" s="23"/>
    </row>
    <row r="1847" spans="1:11" ht="12.75" hidden="1" customHeight="1" outlineLevel="1" x14ac:dyDescent="0.25">
      <c r="A1847" s="1145" t="s">
        <v>3524</v>
      </c>
      <c r="B1847" s="1146" t="s">
        <v>2338</v>
      </c>
      <c r="C1847" s="1147" t="s">
        <v>64</v>
      </c>
      <c r="D1847" s="1148">
        <v>7.24</v>
      </c>
      <c r="E1847" s="653"/>
      <c r="F1847" s="654"/>
      <c r="G1847" s="23"/>
      <c r="H1847" s="23"/>
      <c r="I1847" s="23"/>
      <c r="J1847" s="23"/>
      <c r="K1847" s="23"/>
    </row>
    <row r="1848" spans="1:11" ht="12.75" hidden="1" customHeight="1" outlineLevel="1" x14ac:dyDescent="0.25">
      <c r="A1848" s="1141" t="s">
        <v>3525</v>
      </c>
      <c r="B1848" s="1142" t="s">
        <v>2339</v>
      </c>
      <c r="C1848" s="1143" t="s">
        <v>64</v>
      </c>
      <c r="D1848" s="1144">
        <v>6.23</v>
      </c>
      <c r="E1848" s="653"/>
      <c r="F1848" s="654"/>
      <c r="G1848" s="23"/>
      <c r="H1848" s="23"/>
      <c r="I1848" s="23"/>
      <c r="J1848" s="23"/>
      <c r="K1848" s="23"/>
    </row>
    <row r="1849" spans="1:11" ht="12.75" hidden="1" customHeight="1" outlineLevel="1" x14ac:dyDescent="0.25">
      <c r="A1849" s="1145" t="s">
        <v>3526</v>
      </c>
      <c r="B1849" s="1146" t="s">
        <v>2340</v>
      </c>
      <c r="C1849" s="1147" t="s">
        <v>64</v>
      </c>
      <c r="D1849" s="1148">
        <v>6.47</v>
      </c>
      <c r="E1849" s="653"/>
      <c r="F1849" s="654"/>
      <c r="G1849" s="23"/>
      <c r="H1849" s="23"/>
      <c r="I1849" s="23"/>
      <c r="J1849" s="23"/>
      <c r="K1849" s="23"/>
    </row>
    <row r="1850" spans="1:11" ht="12.75" hidden="1" customHeight="1" outlineLevel="1" x14ac:dyDescent="0.25">
      <c r="A1850" s="1141" t="s">
        <v>4296</v>
      </c>
      <c r="B1850" s="1142" t="s">
        <v>2341</v>
      </c>
      <c r="C1850" s="1143" t="s">
        <v>64</v>
      </c>
      <c r="D1850" s="1144">
        <v>6.25</v>
      </c>
      <c r="E1850" s="653"/>
      <c r="F1850" s="654"/>
      <c r="G1850" s="23"/>
      <c r="H1850" s="23"/>
      <c r="I1850" s="23"/>
      <c r="J1850" s="23"/>
      <c r="K1850" s="23"/>
    </row>
    <row r="1851" spans="1:11" ht="12.75" hidden="1" customHeight="1" outlineLevel="1" x14ac:dyDescent="0.25">
      <c r="A1851" s="1145" t="s">
        <v>4297</v>
      </c>
      <c r="B1851" s="1146" t="s">
        <v>2342</v>
      </c>
      <c r="C1851" s="1147" t="s">
        <v>64</v>
      </c>
      <c r="D1851" s="1148">
        <v>6.94</v>
      </c>
      <c r="E1851" s="653"/>
      <c r="F1851" s="654"/>
      <c r="G1851" s="23"/>
      <c r="H1851" s="23"/>
      <c r="I1851" s="23"/>
      <c r="J1851" s="23"/>
      <c r="K1851" s="23"/>
    </row>
    <row r="1852" spans="1:11" ht="12.75" hidden="1" customHeight="1" outlineLevel="1" x14ac:dyDescent="0.25">
      <c r="A1852" s="1141" t="s">
        <v>4298</v>
      </c>
      <c r="B1852" s="1142" t="s">
        <v>2343</v>
      </c>
      <c r="C1852" s="1143" t="s">
        <v>64</v>
      </c>
      <c r="D1852" s="1144">
        <v>13.8</v>
      </c>
      <c r="E1852" s="653"/>
      <c r="F1852" s="654"/>
      <c r="G1852" s="23"/>
      <c r="H1852" s="23"/>
      <c r="I1852" s="23"/>
      <c r="J1852" s="23"/>
      <c r="K1852" s="23"/>
    </row>
    <row r="1853" spans="1:11" ht="12.75" hidden="1" customHeight="1" outlineLevel="1" x14ac:dyDescent="0.25">
      <c r="A1853" s="1145" t="s">
        <v>4299</v>
      </c>
      <c r="B1853" s="1146" t="s">
        <v>2344</v>
      </c>
      <c r="C1853" s="1147" t="s">
        <v>64</v>
      </c>
      <c r="D1853" s="1148">
        <v>27.97</v>
      </c>
      <c r="E1853" s="653"/>
      <c r="F1853" s="654"/>
      <c r="G1853" s="23"/>
      <c r="H1853" s="23"/>
      <c r="I1853" s="23"/>
      <c r="J1853" s="23"/>
      <c r="K1853" s="23"/>
    </row>
    <row r="1854" spans="1:11" ht="12.75" hidden="1" customHeight="1" outlineLevel="1" x14ac:dyDescent="0.25">
      <c r="A1854" s="1141" t="s">
        <v>4300</v>
      </c>
      <c r="B1854" s="1142" t="s">
        <v>2345</v>
      </c>
      <c r="C1854" s="1143" t="s">
        <v>64</v>
      </c>
      <c r="D1854" s="1144">
        <v>40.31</v>
      </c>
      <c r="E1854" s="653"/>
      <c r="F1854" s="654"/>
      <c r="G1854" s="23"/>
      <c r="H1854" s="23"/>
      <c r="I1854" s="23"/>
      <c r="J1854" s="23"/>
      <c r="K1854" s="23"/>
    </row>
    <row r="1855" spans="1:11" ht="12.75" hidden="1" customHeight="1" outlineLevel="1" x14ac:dyDescent="0.25">
      <c r="A1855" s="1137" t="s">
        <v>2181</v>
      </c>
      <c r="B1855" s="1138" t="s">
        <v>1784</v>
      </c>
      <c r="C1855" s="1139"/>
      <c r="D1855" s="1140"/>
      <c r="E1855" s="653"/>
      <c r="F1855" s="654"/>
      <c r="G1855" s="23"/>
      <c r="H1855" s="23"/>
      <c r="I1855" s="23"/>
      <c r="J1855" s="23"/>
      <c r="K1855" s="23"/>
    </row>
    <row r="1856" spans="1:11" ht="12.75" hidden="1" customHeight="1" outlineLevel="1" x14ac:dyDescent="0.25">
      <c r="A1856" s="1145" t="s">
        <v>3527</v>
      </c>
      <c r="B1856" s="1146" t="s">
        <v>2333</v>
      </c>
      <c r="C1856" s="1147" t="s">
        <v>64</v>
      </c>
      <c r="D1856" s="1148">
        <v>7.63</v>
      </c>
      <c r="E1856" s="653"/>
      <c r="F1856" s="654"/>
      <c r="G1856" s="23"/>
      <c r="H1856" s="23"/>
      <c r="I1856" s="23"/>
      <c r="J1856" s="23"/>
      <c r="K1856" s="23"/>
    </row>
    <row r="1857" spans="1:11" ht="12.75" hidden="1" customHeight="1" outlineLevel="1" x14ac:dyDescent="0.25">
      <c r="A1857" s="1141" t="s">
        <v>3528</v>
      </c>
      <c r="B1857" s="1142" t="s">
        <v>2335</v>
      </c>
      <c r="C1857" s="1143" t="s">
        <v>64</v>
      </c>
      <c r="D1857" s="1144">
        <v>12.07</v>
      </c>
      <c r="E1857" s="653"/>
      <c r="F1857" s="654"/>
      <c r="G1857" s="23"/>
      <c r="H1857" s="23"/>
      <c r="I1857" s="23"/>
      <c r="J1857" s="23"/>
      <c r="K1857" s="23"/>
    </row>
    <row r="1858" spans="1:11" ht="12.75" hidden="1" customHeight="1" outlineLevel="1" x14ac:dyDescent="0.25">
      <c r="A1858" s="1145" t="s">
        <v>3529</v>
      </c>
      <c r="B1858" s="1146" t="s">
        <v>2331</v>
      </c>
      <c r="C1858" s="1147" t="s">
        <v>64</v>
      </c>
      <c r="D1858" s="1148">
        <v>13.63</v>
      </c>
      <c r="E1858" s="653"/>
      <c r="F1858" s="654"/>
      <c r="G1858" s="23"/>
      <c r="H1858" s="23"/>
      <c r="I1858" s="23"/>
      <c r="J1858" s="23"/>
      <c r="K1858" s="23"/>
    </row>
    <row r="1859" spans="1:11" ht="12.75" hidden="1" customHeight="1" outlineLevel="1" x14ac:dyDescent="0.25">
      <c r="A1859" s="1141" t="s">
        <v>3530</v>
      </c>
      <c r="B1859" s="1142" t="s">
        <v>2339</v>
      </c>
      <c r="C1859" s="1143" t="s">
        <v>64</v>
      </c>
      <c r="D1859" s="1144">
        <v>5.26</v>
      </c>
      <c r="E1859" s="653"/>
      <c r="F1859" s="654"/>
      <c r="G1859" s="23"/>
      <c r="H1859" s="23"/>
      <c r="I1859" s="23"/>
      <c r="J1859" s="23"/>
      <c r="K1859" s="23"/>
    </row>
    <row r="1860" spans="1:11" ht="12.75" hidden="1" customHeight="1" outlineLevel="1" x14ac:dyDescent="0.25">
      <c r="A1860" s="1145" t="s">
        <v>3531</v>
      </c>
      <c r="B1860" s="1146" t="s">
        <v>2340</v>
      </c>
      <c r="C1860" s="1147" t="s">
        <v>64</v>
      </c>
      <c r="D1860" s="1148">
        <v>11.6</v>
      </c>
      <c r="E1860" s="653"/>
      <c r="F1860" s="654"/>
      <c r="G1860" s="23"/>
      <c r="H1860" s="23"/>
      <c r="I1860" s="23"/>
      <c r="J1860" s="23"/>
      <c r="K1860" s="23"/>
    </row>
    <row r="1861" spans="1:11" ht="12.75" hidden="1" customHeight="1" outlineLevel="1" x14ac:dyDescent="0.25">
      <c r="A1861" s="1141" t="s">
        <v>3532</v>
      </c>
      <c r="B1861" s="1142" t="s">
        <v>2342</v>
      </c>
      <c r="C1861" s="1143" t="s">
        <v>64</v>
      </c>
      <c r="D1861" s="1144">
        <v>13.81</v>
      </c>
      <c r="E1861" s="653"/>
      <c r="F1861" s="654"/>
      <c r="G1861" s="23"/>
      <c r="H1861" s="23"/>
      <c r="I1861" s="23"/>
      <c r="J1861" s="23"/>
      <c r="K1861" s="23"/>
    </row>
    <row r="1862" spans="1:11" ht="12.75" hidden="1" customHeight="1" outlineLevel="1" x14ac:dyDescent="0.25">
      <c r="A1862" s="1145" t="s">
        <v>3533</v>
      </c>
      <c r="B1862" s="1146" t="s">
        <v>2346</v>
      </c>
      <c r="C1862" s="1147" t="s">
        <v>64</v>
      </c>
      <c r="D1862" s="1148">
        <v>62.35</v>
      </c>
      <c r="E1862" s="653"/>
      <c r="F1862" s="654"/>
      <c r="G1862" s="23"/>
      <c r="H1862" s="23"/>
      <c r="I1862" s="23"/>
      <c r="J1862" s="23"/>
      <c r="K1862" s="23"/>
    </row>
    <row r="1863" spans="1:11" ht="12.75" hidden="1" customHeight="1" outlineLevel="1" x14ac:dyDescent="0.25">
      <c r="A1863" s="1141" t="s">
        <v>3534</v>
      </c>
      <c r="B1863" s="1142" t="s">
        <v>2344</v>
      </c>
      <c r="C1863" s="1143" t="s">
        <v>64</v>
      </c>
      <c r="D1863" s="1144">
        <v>52.04</v>
      </c>
      <c r="E1863" s="653"/>
      <c r="F1863" s="654"/>
      <c r="G1863" s="23"/>
      <c r="H1863" s="23"/>
      <c r="I1863" s="23"/>
      <c r="J1863" s="23"/>
      <c r="K1863" s="23"/>
    </row>
    <row r="1864" spans="1:11" ht="12.75" hidden="1" customHeight="1" outlineLevel="1" x14ac:dyDescent="0.25">
      <c r="A1864" s="1145" t="s">
        <v>4301</v>
      </c>
      <c r="B1864" s="1146" t="s">
        <v>2345</v>
      </c>
      <c r="C1864" s="1147" t="s">
        <v>64</v>
      </c>
      <c r="D1864" s="1148">
        <v>71.98</v>
      </c>
      <c r="E1864" s="653"/>
      <c r="F1864" s="654"/>
      <c r="G1864" s="23"/>
      <c r="H1864" s="23"/>
      <c r="I1864" s="23"/>
      <c r="J1864" s="23"/>
      <c r="K1864" s="23"/>
    </row>
    <row r="1865" spans="1:11" ht="12.75" hidden="1" customHeight="1" outlineLevel="1" x14ac:dyDescent="0.25">
      <c r="A1865" s="1137" t="s">
        <v>2182</v>
      </c>
      <c r="B1865" s="1138" t="s">
        <v>1786</v>
      </c>
      <c r="C1865" s="1139"/>
      <c r="D1865" s="1140"/>
      <c r="E1865" s="653"/>
      <c r="F1865" s="654"/>
      <c r="G1865" s="23"/>
      <c r="H1865" s="23"/>
      <c r="I1865" s="23"/>
      <c r="J1865" s="23"/>
      <c r="K1865" s="23"/>
    </row>
    <row r="1866" spans="1:11" ht="12.75" hidden="1" customHeight="1" outlineLevel="1" x14ac:dyDescent="0.25">
      <c r="A1866" s="1141" t="s">
        <v>3535</v>
      </c>
      <c r="B1866" s="1142" t="s">
        <v>2333</v>
      </c>
      <c r="C1866" s="1143" t="s">
        <v>64</v>
      </c>
      <c r="D1866" s="1144">
        <v>7.63</v>
      </c>
      <c r="E1866" s="653"/>
      <c r="F1866" s="654"/>
      <c r="G1866" s="23"/>
      <c r="H1866" s="23"/>
      <c r="I1866" s="23"/>
      <c r="J1866" s="23"/>
      <c r="K1866" s="23"/>
    </row>
    <row r="1867" spans="1:11" ht="12.75" hidden="1" customHeight="1" outlineLevel="1" x14ac:dyDescent="0.25">
      <c r="A1867" s="1145" t="s">
        <v>3536</v>
      </c>
      <c r="B1867" s="1146" t="s">
        <v>2335</v>
      </c>
      <c r="C1867" s="1147" t="s">
        <v>64</v>
      </c>
      <c r="D1867" s="1148">
        <v>12.07</v>
      </c>
      <c r="E1867" s="653"/>
      <c r="F1867" s="654"/>
      <c r="G1867" s="23"/>
      <c r="H1867" s="23"/>
      <c r="I1867" s="23"/>
      <c r="J1867" s="23"/>
      <c r="K1867" s="23"/>
    </row>
    <row r="1868" spans="1:11" ht="12.75" hidden="1" customHeight="1" outlineLevel="1" x14ac:dyDescent="0.25">
      <c r="A1868" s="1141" t="s">
        <v>3537</v>
      </c>
      <c r="B1868" s="1142" t="s">
        <v>2331</v>
      </c>
      <c r="C1868" s="1143" t="s">
        <v>64</v>
      </c>
      <c r="D1868" s="1144">
        <v>12.91</v>
      </c>
      <c r="E1868" s="653"/>
      <c r="F1868" s="654"/>
      <c r="G1868" s="23"/>
      <c r="H1868" s="23"/>
      <c r="I1868" s="23"/>
      <c r="J1868" s="23"/>
      <c r="K1868" s="23"/>
    </row>
    <row r="1869" spans="1:11" ht="12.75" hidden="1" customHeight="1" outlineLevel="1" x14ac:dyDescent="0.25">
      <c r="A1869" s="1145" t="s">
        <v>3538</v>
      </c>
      <c r="B1869" s="1146" t="s">
        <v>2339</v>
      </c>
      <c r="C1869" s="1147" t="s">
        <v>64</v>
      </c>
      <c r="D1869" s="1148">
        <v>5.26</v>
      </c>
      <c r="E1869" s="653"/>
      <c r="F1869" s="654"/>
      <c r="G1869" s="23"/>
      <c r="H1869" s="23"/>
      <c r="I1869" s="23"/>
      <c r="J1869" s="23"/>
      <c r="K1869" s="23"/>
    </row>
    <row r="1870" spans="1:11" ht="12.75" hidden="1" customHeight="1" outlineLevel="1" x14ac:dyDescent="0.25">
      <c r="A1870" s="1141" t="s">
        <v>3539</v>
      </c>
      <c r="B1870" s="1142" t="s">
        <v>2340</v>
      </c>
      <c r="C1870" s="1143" t="s">
        <v>64</v>
      </c>
      <c r="D1870" s="1144">
        <v>11.6</v>
      </c>
      <c r="E1870" s="653"/>
      <c r="F1870" s="654"/>
      <c r="G1870" s="23"/>
      <c r="H1870" s="23"/>
      <c r="I1870" s="23"/>
      <c r="J1870" s="23"/>
      <c r="K1870" s="23"/>
    </row>
    <row r="1871" spans="1:11" ht="12.75" hidden="1" customHeight="1" outlineLevel="1" x14ac:dyDescent="0.25">
      <c r="A1871" s="1145" t="s">
        <v>3540</v>
      </c>
      <c r="B1871" s="1146" t="s">
        <v>2342</v>
      </c>
      <c r="C1871" s="1147" t="s">
        <v>64</v>
      </c>
      <c r="D1871" s="1148">
        <v>13.81</v>
      </c>
      <c r="E1871" s="653"/>
      <c r="F1871" s="654"/>
      <c r="G1871" s="23"/>
      <c r="H1871" s="23"/>
      <c r="I1871" s="23"/>
      <c r="J1871" s="23"/>
      <c r="K1871" s="23"/>
    </row>
    <row r="1872" spans="1:11" ht="12.75" hidden="1" customHeight="1" outlineLevel="1" x14ac:dyDescent="0.25">
      <c r="A1872" s="1141" t="s">
        <v>3541</v>
      </c>
      <c r="B1872" s="1142" t="s">
        <v>2346</v>
      </c>
      <c r="C1872" s="1143" t="s">
        <v>64</v>
      </c>
      <c r="D1872" s="1144">
        <v>62.35</v>
      </c>
      <c r="E1872" s="653"/>
      <c r="F1872" s="654"/>
      <c r="G1872" s="23"/>
      <c r="H1872" s="23"/>
      <c r="I1872" s="23"/>
      <c r="J1872" s="23"/>
      <c r="K1872" s="23"/>
    </row>
    <row r="1873" spans="1:11" ht="12.75" hidden="1" customHeight="1" outlineLevel="1" x14ac:dyDescent="0.25">
      <c r="A1873" s="1145" t="s">
        <v>3542</v>
      </c>
      <c r="B1873" s="1146" t="s">
        <v>2344</v>
      </c>
      <c r="C1873" s="1147" t="s">
        <v>64</v>
      </c>
      <c r="D1873" s="1148">
        <v>52.04</v>
      </c>
      <c r="E1873" s="653"/>
      <c r="F1873" s="654"/>
      <c r="G1873" s="23"/>
      <c r="H1873" s="23"/>
      <c r="I1873" s="23"/>
      <c r="J1873" s="23"/>
      <c r="K1873" s="23"/>
    </row>
    <row r="1874" spans="1:11" ht="12.75" hidden="1" customHeight="1" outlineLevel="1" x14ac:dyDescent="0.25">
      <c r="A1874" s="1141" t="s">
        <v>4302</v>
      </c>
      <c r="B1874" s="1142" t="s">
        <v>2345</v>
      </c>
      <c r="C1874" s="1143" t="s">
        <v>64</v>
      </c>
      <c r="D1874" s="1144">
        <v>71.98</v>
      </c>
      <c r="E1874" s="653"/>
      <c r="F1874" s="654"/>
      <c r="G1874" s="23"/>
      <c r="H1874" s="23"/>
      <c r="I1874" s="23"/>
      <c r="J1874" s="23"/>
      <c r="K1874" s="23"/>
    </row>
    <row r="1875" spans="1:11" ht="12.75" hidden="1" customHeight="1" outlineLevel="1" x14ac:dyDescent="0.25">
      <c r="A1875" s="1137" t="s">
        <v>2183</v>
      </c>
      <c r="B1875" s="1138" t="s">
        <v>1788</v>
      </c>
      <c r="C1875" s="1139"/>
      <c r="D1875" s="1140"/>
      <c r="E1875" s="653"/>
      <c r="F1875" s="654"/>
      <c r="G1875" s="23"/>
      <c r="H1875" s="23"/>
      <c r="I1875" s="23"/>
      <c r="J1875" s="23"/>
      <c r="K1875" s="23"/>
    </row>
    <row r="1876" spans="1:11" ht="12.75" hidden="1" customHeight="1" outlineLevel="1" x14ac:dyDescent="0.25">
      <c r="A1876" s="1145" t="s">
        <v>3543</v>
      </c>
      <c r="B1876" s="1146" t="s">
        <v>2333</v>
      </c>
      <c r="C1876" s="1147" t="s">
        <v>64</v>
      </c>
      <c r="D1876" s="1148">
        <v>7.63</v>
      </c>
      <c r="E1876" s="653"/>
      <c r="F1876" s="654"/>
      <c r="G1876" s="23"/>
      <c r="H1876" s="23"/>
      <c r="I1876" s="23"/>
      <c r="J1876" s="23"/>
      <c r="K1876" s="23"/>
    </row>
    <row r="1877" spans="1:11" ht="12.75" hidden="1" customHeight="1" outlineLevel="1" x14ac:dyDescent="0.25">
      <c r="A1877" s="1141" t="s">
        <v>3544</v>
      </c>
      <c r="B1877" s="1142" t="s">
        <v>2335</v>
      </c>
      <c r="C1877" s="1143" t="s">
        <v>64</v>
      </c>
      <c r="D1877" s="1144">
        <v>12.07</v>
      </c>
      <c r="E1877" s="653"/>
      <c r="F1877" s="654"/>
      <c r="G1877" s="23"/>
      <c r="H1877" s="23"/>
      <c r="I1877" s="23"/>
      <c r="J1877" s="23"/>
      <c r="K1877" s="23"/>
    </row>
    <row r="1878" spans="1:11" ht="12.75" hidden="1" customHeight="1" outlineLevel="1" x14ac:dyDescent="0.25">
      <c r="A1878" s="1145" t="s">
        <v>3545</v>
      </c>
      <c r="B1878" s="1146" t="s">
        <v>2331</v>
      </c>
      <c r="C1878" s="1147" t="s">
        <v>64</v>
      </c>
      <c r="D1878" s="1148">
        <v>12.91</v>
      </c>
      <c r="E1878" s="653"/>
      <c r="F1878" s="654"/>
      <c r="G1878" s="23"/>
      <c r="H1878" s="23"/>
      <c r="I1878" s="23"/>
      <c r="J1878" s="23"/>
      <c r="K1878" s="23"/>
    </row>
    <row r="1879" spans="1:11" ht="12.75" hidden="1" customHeight="1" outlineLevel="1" x14ac:dyDescent="0.25">
      <c r="A1879" s="1141" t="s">
        <v>3546</v>
      </c>
      <c r="B1879" s="1142" t="s">
        <v>2339</v>
      </c>
      <c r="C1879" s="1143" t="s">
        <v>64</v>
      </c>
      <c r="D1879" s="1144">
        <v>5.26</v>
      </c>
      <c r="E1879" s="653"/>
      <c r="F1879" s="654"/>
      <c r="G1879" s="23"/>
      <c r="H1879" s="23"/>
      <c r="I1879" s="23"/>
      <c r="J1879" s="23"/>
      <c r="K1879" s="23"/>
    </row>
    <row r="1880" spans="1:11" ht="12.75" hidden="1" customHeight="1" outlineLevel="1" x14ac:dyDescent="0.25">
      <c r="A1880" s="1145" t="s">
        <v>3547</v>
      </c>
      <c r="B1880" s="1146" t="s">
        <v>2340</v>
      </c>
      <c r="C1880" s="1147" t="s">
        <v>64</v>
      </c>
      <c r="D1880" s="1148">
        <v>11.6</v>
      </c>
      <c r="E1880" s="653"/>
      <c r="F1880" s="654"/>
      <c r="G1880" s="23"/>
      <c r="H1880" s="23"/>
      <c r="I1880" s="23"/>
      <c r="J1880" s="23"/>
      <c r="K1880" s="23"/>
    </row>
    <row r="1881" spans="1:11" ht="12.75" hidden="1" customHeight="1" outlineLevel="1" x14ac:dyDescent="0.25">
      <c r="A1881" s="1141" t="s">
        <v>3548</v>
      </c>
      <c r="B1881" s="1142" t="s">
        <v>2342</v>
      </c>
      <c r="C1881" s="1143" t="s">
        <v>64</v>
      </c>
      <c r="D1881" s="1144">
        <v>13.81</v>
      </c>
      <c r="E1881" s="653"/>
      <c r="F1881" s="654"/>
      <c r="G1881" s="23"/>
      <c r="H1881" s="23"/>
      <c r="I1881" s="23"/>
      <c r="J1881" s="23"/>
      <c r="K1881" s="23"/>
    </row>
    <row r="1882" spans="1:11" ht="12.75" hidden="1" customHeight="1" outlineLevel="1" x14ac:dyDescent="0.25">
      <c r="A1882" s="1145" t="s">
        <v>3549</v>
      </c>
      <c r="B1882" s="1146" t="s">
        <v>2346</v>
      </c>
      <c r="C1882" s="1147" t="s">
        <v>64</v>
      </c>
      <c r="D1882" s="1148">
        <v>62.35</v>
      </c>
      <c r="E1882" s="653"/>
      <c r="F1882" s="654"/>
      <c r="G1882" s="23"/>
      <c r="H1882" s="23"/>
      <c r="I1882" s="23"/>
      <c r="J1882" s="23"/>
      <c r="K1882" s="23"/>
    </row>
    <row r="1883" spans="1:11" ht="12.75" hidden="1" customHeight="1" outlineLevel="1" x14ac:dyDescent="0.25">
      <c r="A1883" s="1141" t="s">
        <v>3550</v>
      </c>
      <c r="B1883" s="1142" t="s">
        <v>2344</v>
      </c>
      <c r="C1883" s="1143" t="s">
        <v>64</v>
      </c>
      <c r="D1883" s="1144">
        <v>52.04</v>
      </c>
      <c r="E1883" s="653"/>
      <c r="F1883" s="654"/>
      <c r="G1883" s="23"/>
      <c r="H1883" s="23"/>
      <c r="I1883" s="23"/>
      <c r="J1883" s="23"/>
      <c r="K1883" s="23"/>
    </row>
    <row r="1884" spans="1:11" ht="12.75" hidden="1" customHeight="1" outlineLevel="1" x14ac:dyDescent="0.25">
      <c r="A1884" s="1145" t="s">
        <v>4303</v>
      </c>
      <c r="B1884" s="1146" t="s">
        <v>2345</v>
      </c>
      <c r="C1884" s="1147" t="s">
        <v>64</v>
      </c>
      <c r="D1884" s="1148">
        <v>71.98</v>
      </c>
      <c r="E1884" s="653"/>
      <c r="F1884" s="654"/>
      <c r="G1884" s="23"/>
      <c r="H1884" s="23"/>
      <c r="I1884" s="23"/>
      <c r="J1884" s="23"/>
      <c r="K1884" s="23"/>
    </row>
    <row r="1885" spans="1:11" ht="12.75" hidden="1" customHeight="1" outlineLevel="1" x14ac:dyDescent="0.25">
      <c r="A1885" s="1137" t="s">
        <v>2184</v>
      </c>
      <c r="B1885" s="1138" t="s">
        <v>1790</v>
      </c>
      <c r="C1885" s="1139"/>
      <c r="D1885" s="1140"/>
      <c r="E1885" s="653"/>
      <c r="F1885" s="654"/>
      <c r="G1885" s="23"/>
      <c r="H1885" s="23"/>
      <c r="I1885" s="23"/>
      <c r="J1885" s="23"/>
      <c r="K1885" s="23"/>
    </row>
    <row r="1886" spans="1:11" ht="12.75" hidden="1" customHeight="1" outlineLevel="1" x14ac:dyDescent="0.25">
      <c r="A1886" s="1141" t="s">
        <v>3551</v>
      </c>
      <c r="B1886" s="1142" t="s">
        <v>2333</v>
      </c>
      <c r="C1886" s="1143" t="s">
        <v>64</v>
      </c>
      <c r="D1886" s="1144">
        <v>7.63</v>
      </c>
      <c r="E1886" s="653"/>
      <c r="F1886" s="654"/>
      <c r="G1886" s="23"/>
      <c r="H1886" s="23"/>
      <c r="I1886" s="23"/>
      <c r="J1886" s="23"/>
      <c r="K1886" s="23"/>
    </row>
    <row r="1887" spans="1:11" ht="12.75" hidden="1" customHeight="1" outlineLevel="1" x14ac:dyDescent="0.25">
      <c r="A1887" s="1145" t="s">
        <v>3552</v>
      </c>
      <c r="B1887" s="1146" t="s">
        <v>2335</v>
      </c>
      <c r="C1887" s="1147" t="s">
        <v>64</v>
      </c>
      <c r="D1887" s="1148">
        <v>12.07</v>
      </c>
      <c r="E1887" s="653"/>
      <c r="F1887" s="654"/>
      <c r="G1887" s="23"/>
      <c r="H1887" s="23"/>
      <c r="I1887" s="23"/>
      <c r="J1887" s="23"/>
      <c r="K1887" s="23"/>
    </row>
    <row r="1888" spans="1:11" ht="12.75" hidden="1" customHeight="1" outlineLevel="1" x14ac:dyDescent="0.25">
      <c r="A1888" s="1141" t="s">
        <v>3553</v>
      </c>
      <c r="B1888" s="1142" t="s">
        <v>2331</v>
      </c>
      <c r="C1888" s="1143" t="s">
        <v>64</v>
      </c>
      <c r="D1888" s="1144">
        <v>12.91</v>
      </c>
      <c r="E1888" s="653"/>
      <c r="F1888" s="654"/>
      <c r="G1888" s="23"/>
      <c r="H1888" s="23"/>
      <c r="I1888" s="23"/>
      <c r="J1888" s="23"/>
      <c r="K1888" s="23"/>
    </row>
    <row r="1889" spans="1:11" ht="12.75" hidden="1" customHeight="1" outlineLevel="1" x14ac:dyDescent="0.25">
      <c r="A1889" s="1145" t="s">
        <v>3554</v>
      </c>
      <c r="B1889" s="1146" t="s">
        <v>2339</v>
      </c>
      <c r="C1889" s="1147" t="s">
        <v>64</v>
      </c>
      <c r="D1889" s="1148">
        <v>5.26</v>
      </c>
      <c r="E1889" s="653"/>
      <c r="F1889" s="654"/>
      <c r="G1889" s="23"/>
      <c r="H1889" s="23"/>
      <c r="I1889" s="23"/>
      <c r="J1889" s="23"/>
      <c r="K1889" s="23"/>
    </row>
    <row r="1890" spans="1:11" ht="12.75" hidden="1" customHeight="1" outlineLevel="1" x14ac:dyDescent="0.25">
      <c r="A1890" s="1141" t="s">
        <v>3555</v>
      </c>
      <c r="B1890" s="1142" t="s">
        <v>2340</v>
      </c>
      <c r="C1890" s="1143" t="s">
        <v>64</v>
      </c>
      <c r="D1890" s="1144">
        <v>11.6</v>
      </c>
      <c r="E1890" s="653"/>
      <c r="F1890" s="654"/>
      <c r="G1890" s="23"/>
      <c r="H1890" s="23"/>
      <c r="I1890" s="23"/>
      <c r="J1890" s="23"/>
      <c r="K1890" s="23"/>
    </row>
    <row r="1891" spans="1:11" ht="12.75" hidden="1" customHeight="1" outlineLevel="1" x14ac:dyDescent="0.25">
      <c r="A1891" s="1145" t="s">
        <v>3556</v>
      </c>
      <c r="B1891" s="1146" t="s">
        <v>2342</v>
      </c>
      <c r="C1891" s="1147" t="s">
        <v>64</v>
      </c>
      <c r="D1891" s="1148">
        <v>13.81</v>
      </c>
      <c r="E1891" s="653"/>
      <c r="F1891" s="654"/>
      <c r="G1891" s="23"/>
      <c r="H1891" s="23"/>
      <c r="I1891" s="23"/>
      <c r="J1891" s="23"/>
      <c r="K1891" s="23"/>
    </row>
    <row r="1892" spans="1:11" ht="12.75" hidden="1" customHeight="1" outlineLevel="1" collapsed="1" x14ac:dyDescent="0.25">
      <c r="A1892" s="1141" t="s">
        <v>3557</v>
      </c>
      <c r="B1892" s="1142" t="s">
        <v>2346</v>
      </c>
      <c r="C1892" s="1143" t="s">
        <v>64</v>
      </c>
      <c r="D1892" s="1144">
        <v>62.35</v>
      </c>
      <c r="G1892" s="23"/>
      <c r="H1892" s="23"/>
      <c r="I1892" s="23"/>
      <c r="J1892" s="23"/>
      <c r="K1892" s="23"/>
    </row>
    <row r="1893" spans="1:11" ht="12.75" hidden="1" customHeight="1" outlineLevel="1" x14ac:dyDescent="0.25">
      <c r="A1893" s="1145" t="s">
        <v>3558</v>
      </c>
      <c r="B1893" s="1146" t="s">
        <v>2344</v>
      </c>
      <c r="C1893" s="1147" t="s">
        <v>64</v>
      </c>
      <c r="D1893" s="1148">
        <v>52.04</v>
      </c>
      <c r="E1893" s="653"/>
      <c r="F1893" s="654"/>
      <c r="G1893" s="23"/>
      <c r="H1893" s="23"/>
      <c r="I1893" s="23"/>
      <c r="J1893" s="23"/>
      <c r="K1893" s="23"/>
    </row>
    <row r="1894" spans="1:11" ht="12.75" hidden="1" customHeight="1" outlineLevel="1" x14ac:dyDescent="0.25">
      <c r="A1894" s="1141" t="s">
        <v>4304</v>
      </c>
      <c r="B1894" s="1142" t="s">
        <v>2345</v>
      </c>
      <c r="C1894" s="1143" t="s">
        <v>64</v>
      </c>
      <c r="D1894" s="1144">
        <v>71.98</v>
      </c>
      <c r="E1894" s="653"/>
      <c r="F1894" s="654"/>
      <c r="G1894" s="23"/>
      <c r="H1894" s="23"/>
      <c r="I1894" s="23"/>
      <c r="J1894" s="23"/>
      <c r="K1894" s="23"/>
    </row>
    <row r="1895" spans="1:11" ht="12.75" hidden="1" customHeight="1" outlineLevel="1" x14ac:dyDescent="0.25">
      <c r="A1895" s="1137" t="s">
        <v>2185</v>
      </c>
      <c r="B1895" s="1138" t="s">
        <v>1792</v>
      </c>
      <c r="C1895" s="1139"/>
      <c r="D1895" s="1140"/>
      <c r="E1895" s="653"/>
      <c r="F1895" s="654"/>
      <c r="G1895" s="23"/>
      <c r="H1895" s="23"/>
      <c r="I1895" s="23"/>
      <c r="J1895" s="23"/>
      <c r="K1895" s="23"/>
    </row>
    <row r="1896" spans="1:11" ht="12.75" hidden="1" customHeight="1" outlineLevel="1" x14ac:dyDescent="0.25">
      <c r="A1896" s="1145" t="s">
        <v>3559</v>
      </c>
      <c r="B1896" s="1146" t="s">
        <v>2333</v>
      </c>
      <c r="C1896" s="1147" t="s">
        <v>64</v>
      </c>
      <c r="D1896" s="1148">
        <v>7.63</v>
      </c>
      <c r="E1896" s="653"/>
      <c r="F1896" s="654"/>
      <c r="G1896" s="23"/>
      <c r="H1896" s="23"/>
      <c r="I1896" s="23"/>
      <c r="J1896" s="23"/>
      <c r="K1896" s="23"/>
    </row>
    <row r="1897" spans="1:11" ht="12.75" hidden="1" customHeight="1" outlineLevel="1" x14ac:dyDescent="0.25">
      <c r="A1897" s="1141" t="s">
        <v>3560</v>
      </c>
      <c r="B1897" s="1142" t="s">
        <v>2335</v>
      </c>
      <c r="C1897" s="1143" t="s">
        <v>64</v>
      </c>
      <c r="D1897" s="1144">
        <v>12.07</v>
      </c>
      <c r="E1897" s="653"/>
      <c r="F1897" s="654"/>
      <c r="G1897" s="23"/>
      <c r="H1897" s="23"/>
      <c r="I1897" s="23"/>
      <c r="J1897" s="23"/>
      <c r="K1897" s="23"/>
    </row>
    <row r="1898" spans="1:11" ht="12.75" hidden="1" customHeight="1" outlineLevel="1" x14ac:dyDescent="0.25">
      <c r="A1898" s="1145" t="s">
        <v>3561</v>
      </c>
      <c r="B1898" s="1146" t="s">
        <v>2331</v>
      </c>
      <c r="C1898" s="1147" t="s">
        <v>64</v>
      </c>
      <c r="D1898" s="1148">
        <v>12.91</v>
      </c>
      <c r="E1898" s="653"/>
      <c r="F1898" s="654"/>
      <c r="G1898" s="23"/>
      <c r="H1898" s="23"/>
      <c r="I1898" s="23"/>
      <c r="J1898" s="23"/>
      <c r="K1898" s="23"/>
    </row>
    <row r="1899" spans="1:11" ht="12.75" hidden="1" customHeight="1" outlineLevel="1" x14ac:dyDescent="0.25">
      <c r="A1899" s="1141" t="s">
        <v>3562</v>
      </c>
      <c r="B1899" s="1142" t="s">
        <v>2339</v>
      </c>
      <c r="C1899" s="1143" t="s">
        <v>64</v>
      </c>
      <c r="D1899" s="1144">
        <v>5.26</v>
      </c>
      <c r="E1899" s="653"/>
      <c r="F1899" s="654"/>
      <c r="G1899" s="23"/>
      <c r="H1899" s="23"/>
      <c r="I1899" s="23"/>
      <c r="J1899" s="23"/>
      <c r="K1899" s="23"/>
    </row>
    <row r="1900" spans="1:11" ht="12.75" hidden="1" customHeight="1" outlineLevel="1" x14ac:dyDescent="0.25">
      <c r="A1900" s="1145" t="s">
        <v>3563</v>
      </c>
      <c r="B1900" s="1146" t="s">
        <v>2340</v>
      </c>
      <c r="C1900" s="1147" t="s">
        <v>64</v>
      </c>
      <c r="D1900" s="1148">
        <v>11.6</v>
      </c>
      <c r="E1900" s="653"/>
      <c r="F1900" s="654"/>
      <c r="G1900" s="23"/>
      <c r="H1900" s="23"/>
      <c r="I1900" s="23"/>
      <c r="J1900" s="23"/>
      <c r="K1900" s="23"/>
    </row>
    <row r="1901" spans="1:11" ht="12.75" hidden="1" customHeight="1" outlineLevel="1" x14ac:dyDescent="0.25">
      <c r="A1901" s="1141" t="s">
        <v>3564</v>
      </c>
      <c r="B1901" s="1142" t="s">
        <v>2342</v>
      </c>
      <c r="C1901" s="1143" t="s">
        <v>64</v>
      </c>
      <c r="D1901" s="1144">
        <v>13.81</v>
      </c>
      <c r="E1901" s="653"/>
      <c r="F1901" s="654"/>
      <c r="G1901" s="23"/>
      <c r="H1901" s="23"/>
      <c r="I1901" s="23"/>
      <c r="J1901" s="23"/>
      <c r="K1901" s="23"/>
    </row>
    <row r="1902" spans="1:11" ht="12.75" hidden="1" customHeight="1" outlineLevel="1" x14ac:dyDescent="0.25">
      <c r="A1902" s="1145" t="s">
        <v>3565</v>
      </c>
      <c r="B1902" s="1146" t="s">
        <v>2346</v>
      </c>
      <c r="C1902" s="1147" t="s">
        <v>64</v>
      </c>
      <c r="D1902" s="1148">
        <v>62.35</v>
      </c>
      <c r="E1902" s="653"/>
      <c r="F1902" s="654"/>
      <c r="G1902" s="23"/>
      <c r="H1902" s="23"/>
      <c r="I1902" s="23"/>
      <c r="J1902" s="23"/>
      <c r="K1902" s="23"/>
    </row>
    <row r="1903" spans="1:11" ht="12.75" hidden="1" customHeight="1" outlineLevel="1" x14ac:dyDescent="0.25">
      <c r="A1903" s="1141" t="s">
        <v>3566</v>
      </c>
      <c r="B1903" s="1142" t="s">
        <v>2344</v>
      </c>
      <c r="C1903" s="1143" t="s">
        <v>64</v>
      </c>
      <c r="D1903" s="1144">
        <v>52.04</v>
      </c>
      <c r="E1903" s="653"/>
      <c r="F1903" s="654"/>
      <c r="G1903" s="23"/>
      <c r="H1903" s="23"/>
      <c r="I1903" s="23"/>
      <c r="J1903" s="23"/>
      <c r="K1903" s="23"/>
    </row>
    <row r="1904" spans="1:11" ht="12.75" hidden="1" customHeight="1" outlineLevel="1" x14ac:dyDescent="0.25">
      <c r="A1904" s="1145" t="s">
        <v>4305</v>
      </c>
      <c r="B1904" s="1146" t="s">
        <v>2345</v>
      </c>
      <c r="C1904" s="1147" t="s">
        <v>64</v>
      </c>
      <c r="D1904" s="1148">
        <v>71.98</v>
      </c>
      <c r="E1904" s="653"/>
      <c r="F1904" s="654"/>
      <c r="G1904" s="23"/>
      <c r="H1904" s="23"/>
      <c r="I1904" s="23"/>
      <c r="J1904" s="23"/>
      <c r="K1904" s="23"/>
    </row>
    <row r="1905" spans="1:11" ht="12.75" hidden="1" customHeight="1" outlineLevel="1" x14ac:dyDescent="0.25">
      <c r="A1905" s="1137" t="s">
        <v>2186</v>
      </c>
      <c r="B1905" s="1138" t="s">
        <v>1794</v>
      </c>
      <c r="C1905" s="1139"/>
      <c r="D1905" s="1140"/>
      <c r="E1905" s="653"/>
      <c r="F1905" s="654"/>
      <c r="G1905" s="23"/>
      <c r="H1905" s="23"/>
      <c r="I1905" s="23"/>
      <c r="J1905" s="23"/>
      <c r="K1905" s="23"/>
    </row>
    <row r="1906" spans="1:11" ht="12.75" hidden="1" customHeight="1" outlineLevel="1" x14ac:dyDescent="0.25">
      <c r="A1906" s="1141" t="s">
        <v>3567</v>
      </c>
      <c r="B1906" s="1142" t="s">
        <v>2333</v>
      </c>
      <c r="C1906" s="1143" t="s">
        <v>64</v>
      </c>
      <c r="D1906" s="1144">
        <v>7.63</v>
      </c>
      <c r="E1906" s="653"/>
      <c r="F1906" s="654"/>
      <c r="G1906" s="23"/>
      <c r="H1906" s="23"/>
      <c r="I1906" s="23"/>
      <c r="J1906" s="23"/>
      <c r="K1906" s="23"/>
    </row>
    <row r="1907" spans="1:11" ht="12.75" hidden="1" customHeight="1" outlineLevel="1" x14ac:dyDescent="0.25">
      <c r="A1907" s="1145" t="s">
        <v>3568</v>
      </c>
      <c r="B1907" s="1146" t="s">
        <v>2335</v>
      </c>
      <c r="C1907" s="1147" t="s">
        <v>64</v>
      </c>
      <c r="D1907" s="1148">
        <v>12.07</v>
      </c>
      <c r="E1907" s="653"/>
      <c r="F1907" s="654"/>
      <c r="G1907" s="23"/>
      <c r="H1907" s="23"/>
      <c r="I1907" s="23"/>
      <c r="J1907" s="23"/>
      <c r="K1907" s="23"/>
    </row>
    <row r="1908" spans="1:11" ht="12.75" hidden="1" customHeight="1" outlineLevel="1" x14ac:dyDescent="0.25">
      <c r="A1908" s="1141" t="s">
        <v>3569</v>
      </c>
      <c r="B1908" s="1142" t="s">
        <v>2331</v>
      </c>
      <c r="C1908" s="1143" t="s">
        <v>64</v>
      </c>
      <c r="D1908" s="1144">
        <v>12.91</v>
      </c>
      <c r="E1908" s="653"/>
      <c r="F1908" s="654"/>
      <c r="G1908" s="23"/>
      <c r="H1908" s="23"/>
      <c r="I1908" s="23"/>
      <c r="J1908" s="23"/>
      <c r="K1908" s="23"/>
    </row>
    <row r="1909" spans="1:11" ht="12.75" hidden="1" customHeight="1" outlineLevel="1" x14ac:dyDescent="0.25">
      <c r="A1909" s="1145" t="s">
        <v>3570</v>
      </c>
      <c r="B1909" s="1146" t="s">
        <v>2339</v>
      </c>
      <c r="C1909" s="1147" t="s">
        <v>64</v>
      </c>
      <c r="D1909" s="1148">
        <v>5.26</v>
      </c>
      <c r="E1909" s="653"/>
      <c r="F1909" s="654"/>
      <c r="G1909" s="23"/>
      <c r="H1909" s="23"/>
      <c r="I1909" s="23"/>
      <c r="J1909" s="23"/>
      <c r="K1909" s="23"/>
    </row>
    <row r="1910" spans="1:11" ht="12.75" hidden="1" customHeight="1" outlineLevel="1" x14ac:dyDescent="0.25">
      <c r="A1910" s="1141" t="s">
        <v>3571</v>
      </c>
      <c r="B1910" s="1142" t="s">
        <v>2340</v>
      </c>
      <c r="C1910" s="1143" t="s">
        <v>64</v>
      </c>
      <c r="D1910" s="1144">
        <v>11.6</v>
      </c>
      <c r="E1910" s="653"/>
      <c r="F1910" s="654"/>
      <c r="G1910" s="23"/>
      <c r="H1910" s="23"/>
      <c r="I1910" s="23"/>
      <c r="J1910" s="23"/>
      <c r="K1910" s="23"/>
    </row>
    <row r="1911" spans="1:11" ht="12.75" hidden="1" customHeight="1" outlineLevel="1" x14ac:dyDescent="0.25">
      <c r="A1911" s="1145" t="s">
        <v>3572</v>
      </c>
      <c r="B1911" s="1146" t="s">
        <v>2342</v>
      </c>
      <c r="C1911" s="1147" t="s">
        <v>64</v>
      </c>
      <c r="D1911" s="1148">
        <v>13.81</v>
      </c>
      <c r="E1911" s="653"/>
      <c r="F1911" s="654"/>
      <c r="G1911" s="23"/>
      <c r="H1911" s="23"/>
      <c r="I1911" s="23"/>
      <c r="J1911" s="23"/>
      <c r="K1911" s="23"/>
    </row>
    <row r="1912" spans="1:11" ht="12.75" hidden="1" customHeight="1" outlineLevel="1" x14ac:dyDescent="0.25">
      <c r="A1912" s="1141" t="s">
        <v>3573</v>
      </c>
      <c r="B1912" s="1142" t="s">
        <v>2346</v>
      </c>
      <c r="C1912" s="1143" t="s">
        <v>64</v>
      </c>
      <c r="D1912" s="1144">
        <v>62.35</v>
      </c>
      <c r="E1912" s="653"/>
      <c r="F1912" s="654"/>
      <c r="G1912" s="23"/>
      <c r="H1912" s="23"/>
      <c r="I1912" s="23"/>
      <c r="J1912" s="23"/>
      <c r="K1912" s="23"/>
    </row>
    <row r="1913" spans="1:11" ht="12.75" hidden="1" customHeight="1" outlineLevel="1" x14ac:dyDescent="0.25">
      <c r="A1913" s="1145" t="s">
        <v>3574</v>
      </c>
      <c r="B1913" s="1146" t="s">
        <v>2344</v>
      </c>
      <c r="C1913" s="1147" t="s">
        <v>64</v>
      </c>
      <c r="D1913" s="1148">
        <v>52.04</v>
      </c>
      <c r="E1913" s="653"/>
      <c r="F1913" s="654"/>
      <c r="G1913" s="23"/>
      <c r="H1913" s="23"/>
      <c r="I1913" s="23"/>
      <c r="J1913" s="23"/>
      <c r="K1913" s="23"/>
    </row>
    <row r="1914" spans="1:11" ht="12.75" hidden="1" customHeight="1" outlineLevel="1" x14ac:dyDescent="0.25">
      <c r="A1914" s="1141" t="s">
        <v>4306</v>
      </c>
      <c r="B1914" s="1142" t="s">
        <v>2345</v>
      </c>
      <c r="C1914" s="1143" t="s">
        <v>64</v>
      </c>
      <c r="D1914" s="1144">
        <v>71.98</v>
      </c>
      <c r="E1914" s="653"/>
      <c r="F1914" s="654"/>
      <c r="G1914" s="23"/>
      <c r="H1914" s="23"/>
      <c r="I1914" s="23"/>
      <c r="J1914" s="23"/>
      <c r="K1914" s="23"/>
    </row>
    <row r="1915" spans="1:11" ht="12.75" hidden="1" customHeight="1" outlineLevel="1" x14ac:dyDescent="0.25">
      <c r="A1915" s="1137" t="s">
        <v>2187</v>
      </c>
      <c r="B1915" s="1138" t="s">
        <v>1796</v>
      </c>
      <c r="C1915" s="1139"/>
      <c r="D1915" s="1140"/>
      <c r="E1915" s="653"/>
      <c r="F1915" s="654"/>
      <c r="G1915" s="23"/>
      <c r="H1915" s="23"/>
      <c r="I1915" s="23"/>
      <c r="J1915" s="23"/>
      <c r="K1915" s="23"/>
    </row>
    <row r="1916" spans="1:11" ht="12.75" hidden="1" customHeight="1" outlineLevel="1" x14ac:dyDescent="0.25">
      <c r="A1916" s="1145" t="s">
        <v>3575</v>
      </c>
      <c r="B1916" s="1146" t="s">
        <v>2333</v>
      </c>
      <c r="C1916" s="1147" t="s">
        <v>64</v>
      </c>
      <c r="D1916" s="1148">
        <v>7.63</v>
      </c>
      <c r="E1916" s="653"/>
      <c r="F1916" s="654"/>
      <c r="G1916" s="23"/>
      <c r="H1916" s="23"/>
      <c r="I1916" s="23"/>
      <c r="J1916" s="23"/>
      <c r="K1916" s="23"/>
    </row>
    <row r="1917" spans="1:11" ht="12.75" hidden="1" customHeight="1" outlineLevel="1" x14ac:dyDescent="0.25">
      <c r="A1917" s="1141" t="s">
        <v>3576</v>
      </c>
      <c r="B1917" s="1142" t="s">
        <v>2335</v>
      </c>
      <c r="C1917" s="1143" t="s">
        <v>64</v>
      </c>
      <c r="D1917" s="1144">
        <v>12.07</v>
      </c>
      <c r="E1917" s="653"/>
      <c r="F1917" s="654"/>
      <c r="G1917" s="23"/>
      <c r="H1917" s="23"/>
      <c r="I1917" s="23"/>
      <c r="J1917" s="23"/>
      <c r="K1917" s="23"/>
    </row>
    <row r="1918" spans="1:11" ht="12.75" hidden="1" customHeight="1" outlineLevel="1" x14ac:dyDescent="0.25">
      <c r="A1918" s="1145" t="s">
        <v>3577</v>
      </c>
      <c r="B1918" s="1146" t="s">
        <v>2331</v>
      </c>
      <c r="C1918" s="1147" t="s">
        <v>64</v>
      </c>
      <c r="D1918" s="1148">
        <v>12.91</v>
      </c>
      <c r="E1918" s="653"/>
      <c r="F1918" s="654"/>
      <c r="G1918" s="23"/>
      <c r="H1918" s="23"/>
      <c r="I1918" s="23"/>
      <c r="J1918" s="23"/>
      <c r="K1918" s="23"/>
    </row>
    <row r="1919" spans="1:11" ht="12.75" hidden="1" customHeight="1" outlineLevel="1" x14ac:dyDescent="0.25">
      <c r="A1919" s="1141" t="s">
        <v>3578</v>
      </c>
      <c r="B1919" s="1142" t="s">
        <v>2339</v>
      </c>
      <c r="C1919" s="1143" t="s">
        <v>64</v>
      </c>
      <c r="D1919" s="1144">
        <v>5.26</v>
      </c>
      <c r="E1919" s="653"/>
      <c r="F1919" s="654"/>
      <c r="G1919" s="23"/>
      <c r="H1919" s="23"/>
      <c r="I1919" s="23"/>
      <c r="J1919" s="23"/>
      <c r="K1919" s="23"/>
    </row>
    <row r="1920" spans="1:11" ht="12.75" hidden="1" customHeight="1" outlineLevel="1" x14ac:dyDescent="0.25">
      <c r="A1920" s="1145" t="s">
        <v>3579</v>
      </c>
      <c r="B1920" s="1146" t="s">
        <v>2340</v>
      </c>
      <c r="C1920" s="1147" t="s">
        <v>64</v>
      </c>
      <c r="D1920" s="1148">
        <v>11.6</v>
      </c>
      <c r="E1920" s="653"/>
      <c r="F1920" s="654"/>
      <c r="G1920" s="23"/>
      <c r="H1920" s="23"/>
      <c r="I1920" s="23"/>
      <c r="J1920" s="23"/>
      <c r="K1920" s="23"/>
    </row>
    <row r="1921" spans="1:11" ht="12.75" hidden="1" customHeight="1" outlineLevel="1" x14ac:dyDescent="0.25">
      <c r="A1921" s="1141" t="s">
        <v>3580</v>
      </c>
      <c r="B1921" s="1142" t="s">
        <v>2342</v>
      </c>
      <c r="C1921" s="1143" t="s">
        <v>64</v>
      </c>
      <c r="D1921" s="1144">
        <v>13.81</v>
      </c>
      <c r="E1921" s="653"/>
      <c r="F1921" s="654"/>
      <c r="G1921" s="23"/>
      <c r="H1921" s="23"/>
      <c r="I1921" s="23"/>
      <c r="J1921" s="23"/>
      <c r="K1921" s="23"/>
    </row>
    <row r="1922" spans="1:11" ht="12.75" hidden="1" customHeight="1" outlineLevel="1" x14ac:dyDescent="0.25">
      <c r="A1922" s="1145" t="s">
        <v>3581</v>
      </c>
      <c r="B1922" s="1146" t="s">
        <v>2346</v>
      </c>
      <c r="C1922" s="1147" t="s">
        <v>64</v>
      </c>
      <c r="D1922" s="1148">
        <v>62.35</v>
      </c>
      <c r="E1922" s="653"/>
      <c r="F1922" s="654"/>
      <c r="G1922" s="23"/>
      <c r="H1922" s="23"/>
      <c r="I1922" s="23"/>
      <c r="J1922" s="23"/>
      <c r="K1922" s="23"/>
    </row>
    <row r="1923" spans="1:11" ht="12.75" hidden="1" customHeight="1" outlineLevel="1" x14ac:dyDescent="0.25">
      <c r="A1923" s="1141" t="s">
        <v>3582</v>
      </c>
      <c r="B1923" s="1142" t="s">
        <v>2344</v>
      </c>
      <c r="C1923" s="1143" t="s">
        <v>64</v>
      </c>
      <c r="D1923" s="1144">
        <v>52.04</v>
      </c>
      <c r="E1923" s="653"/>
      <c r="F1923" s="654"/>
      <c r="G1923" s="23"/>
      <c r="H1923" s="23"/>
      <c r="I1923" s="23"/>
      <c r="J1923" s="23"/>
      <c r="K1923" s="23"/>
    </row>
    <row r="1924" spans="1:11" ht="12.75" hidden="1" customHeight="1" outlineLevel="1" x14ac:dyDescent="0.25">
      <c r="A1924" s="1145" t="s">
        <v>4307</v>
      </c>
      <c r="B1924" s="1146" t="s">
        <v>2345</v>
      </c>
      <c r="C1924" s="1147" t="s">
        <v>64</v>
      </c>
      <c r="D1924" s="1148">
        <v>71.98</v>
      </c>
      <c r="E1924" s="653"/>
      <c r="F1924" s="654"/>
      <c r="G1924" s="23"/>
      <c r="H1924" s="23"/>
      <c r="I1924" s="23"/>
      <c r="J1924" s="23"/>
      <c r="K1924" s="23"/>
    </row>
    <row r="1925" spans="1:11" ht="12.75" hidden="1" customHeight="1" outlineLevel="1" x14ac:dyDescent="0.25">
      <c r="A1925" s="1137" t="s">
        <v>2188</v>
      </c>
      <c r="B1925" s="1138" t="s">
        <v>1798</v>
      </c>
      <c r="C1925" s="1139"/>
      <c r="D1925" s="1140"/>
      <c r="E1925" s="653"/>
      <c r="F1925" s="654"/>
      <c r="G1925" s="23"/>
      <c r="H1925" s="23"/>
      <c r="I1925" s="23"/>
      <c r="J1925" s="23"/>
      <c r="K1925" s="23"/>
    </row>
    <row r="1926" spans="1:11" ht="12.75" hidden="1" customHeight="1" outlineLevel="1" x14ac:dyDescent="0.25">
      <c r="A1926" s="1141" t="s">
        <v>3583</v>
      </c>
      <c r="B1926" s="1142" t="s">
        <v>2333</v>
      </c>
      <c r="C1926" s="1143" t="s">
        <v>64</v>
      </c>
      <c r="D1926" s="1144">
        <v>7.63</v>
      </c>
      <c r="E1926" s="653"/>
      <c r="F1926" s="654"/>
      <c r="G1926" s="23"/>
      <c r="H1926" s="23"/>
      <c r="I1926" s="23"/>
      <c r="J1926" s="23"/>
      <c r="K1926" s="23"/>
    </row>
    <row r="1927" spans="1:11" ht="12.75" hidden="1" customHeight="1" outlineLevel="1" x14ac:dyDescent="0.25">
      <c r="A1927" s="1145" t="s">
        <v>3584</v>
      </c>
      <c r="B1927" s="1146" t="s">
        <v>2335</v>
      </c>
      <c r="C1927" s="1147" t="s">
        <v>64</v>
      </c>
      <c r="D1927" s="1148">
        <v>12.07</v>
      </c>
      <c r="E1927" s="653"/>
      <c r="F1927" s="654"/>
      <c r="G1927" s="23"/>
      <c r="H1927" s="23"/>
      <c r="I1927" s="23"/>
      <c r="J1927" s="23"/>
      <c r="K1927" s="23"/>
    </row>
    <row r="1928" spans="1:11" ht="12.75" hidden="1" customHeight="1" outlineLevel="1" x14ac:dyDescent="0.25">
      <c r="A1928" s="1141" t="s">
        <v>3585</v>
      </c>
      <c r="B1928" s="1142" t="s">
        <v>2331</v>
      </c>
      <c r="C1928" s="1143" t="s">
        <v>64</v>
      </c>
      <c r="D1928" s="1144">
        <v>12.91</v>
      </c>
      <c r="E1928" s="653"/>
      <c r="F1928" s="654"/>
      <c r="G1928" s="23"/>
      <c r="H1928" s="23"/>
      <c r="I1928" s="23"/>
      <c r="J1928" s="23"/>
      <c r="K1928" s="23"/>
    </row>
    <row r="1929" spans="1:11" ht="12.75" hidden="1" customHeight="1" outlineLevel="1" x14ac:dyDescent="0.25">
      <c r="A1929" s="1145" t="s">
        <v>3586</v>
      </c>
      <c r="B1929" s="1146" t="s">
        <v>2339</v>
      </c>
      <c r="C1929" s="1147" t="s">
        <v>64</v>
      </c>
      <c r="D1929" s="1148">
        <v>5.26</v>
      </c>
      <c r="E1929" s="653"/>
      <c r="F1929" s="654"/>
      <c r="G1929" s="23"/>
      <c r="H1929" s="23"/>
      <c r="I1929" s="23"/>
      <c r="J1929" s="23"/>
      <c r="K1929" s="23"/>
    </row>
    <row r="1930" spans="1:11" ht="12.75" hidden="1" customHeight="1" outlineLevel="1" x14ac:dyDescent="0.25">
      <c r="A1930" s="1141" t="s">
        <v>3587</v>
      </c>
      <c r="B1930" s="1142" t="s">
        <v>2340</v>
      </c>
      <c r="C1930" s="1143" t="s">
        <v>64</v>
      </c>
      <c r="D1930" s="1144">
        <v>11.6</v>
      </c>
      <c r="E1930" s="653"/>
      <c r="F1930" s="654"/>
      <c r="G1930" s="23"/>
      <c r="H1930" s="23"/>
      <c r="I1930" s="23"/>
      <c r="J1930" s="23"/>
      <c r="K1930" s="23"/>
    </row>
    <row r="1931" spans="1:11" ht="12.75" hidden="1" customHeight="1" outlineLevel="1" x14ac:dyDescent="0.25">
      <c r="A1931" s="1145" t="s">
        <v>3588</v>
      </c>
      <c r="B1931" s="1146" t="s">
        <v>2342</v>
      </c>
      <c r="C1931" s="1147" t="s">
        <v>64</v>
      </c>
      <c r="D1931" s="1148">
        <v>13.81</v>
      </c>
      <c r="E1931" s="653"/>
      <c r="F1931" s="654"/>
      <c r="G1931" s="23"/>
      <c r="H1931" s="23"/>
      <c r="I1931" s="23"/>
      <c r="J1931" s="23"/>
      <c r="K1931" s="23"/>
    </row>
    <row r="1932" spans="1:11" ht="12.75" hidden="1" customHeight="1" outlineLevel="1" x14ac:dyDescent="0.25">
      <c r="A1932" s="1141" t="s">
        <v>3589</v>
      </c>
      <c r="B1932" s="1142" t="s">
        <v>2346</v>
      </c>
      <c r="C1932" s="1143" t="s">
        <v>64</v>
      </c>
      <c r="D1932" s="1144">
        <v>62.35</v>
      </c>
      <c r="E1932" s="653"/>
      <c r="F1932" s="654"/>
      <c r="G1932" s="23"/>
      <c r="H1932" s="23"/>
      <c r="I1932" s="23"/>
      <c r="J1932" s="23"/>
      <c r="K1932" s="23"/>
    </row>
    <row r="1933" spans="1:11" ht="12.75" hidden="1" customHeight="1" outlineLevel="1" x14ac:dyDescent="0.25">
      <c r="A1933" s="1145" t="s">
        <v>3590</v>
      </c>
      <c r="B1933" s="1146" t="s">
        <v>2344</v>
      </c>
      <c r="C1933" s="1147" t="s">
        <v>64</v>
      </c>
      <c r="D1933" s="1148">
        <v>52.04</v>
      </c>
      <c r="E1933" s="653"/>
      <c r="F1933" s="654"/>
      <c r="G1933" s="23"/>
      <c r="H1933" s="23"/>
      <c r="I1933" s="23"/>
      <c r="J1933" s="23"/>
      <c r="K1933" s="23"/>
    </row>
    <row r="1934" spans="1:11" ht="12.75" hidden="1" customHeight="1" outlineLevel="1" x14ac:dyDescent="0.25">
      <c r="A1934" s="1141" t="s">
        <v>4308</v>
      </c>
      <c r="B1934" s="1142" t="s">
        <v>2345</v>
      </c>
      <c r="C1934" s="1143" t="s">
        <v>64</v>
      </c>
      <c r="D1934" s="1144">
        <v>71.98</v>
      </c>
      <c r="E1934" s="653"/>
      <c r="F1934" s="654"/>
      <c r="G1934" s="23"/>
      <c r="H1934" s="23"/>
      <c r="I1934" s="23"/>
      <c r="J1934" s="23"/>
      <c r="K1934" s="23"/>
    </row>
    <row r="1935" spans="1:11" ht="12.75" hidden="1" customHeight="1" outlineLevel="1" x14ac:dyDescent="0.25">
      <c r="A1935" s="1137" t="s">
        <v>2189</v>
      </c>
      <c r="B1935" s="1138" t="s">
        <v>1800</v>
      </c>
      <c r="C1935" s="1139"/>
      <c r="D1935" s="1140"/>
      <c r="E1935" s="653"/>
      <c r="F1935" s="654"/>
      <c r="G1935" s="23"/>
      <c r="H1935" s="23"/>
      <c r="I1935" s="23"/>
      <c r="J1935" s="23"/>
      <c r="K1935" s="23"/>
    </row>
    <row r="1936" spans="1:11" ht="12.75" hidden="1" customHeight="1" outlineLevel="1" x14ac:dyDescent="0.25">
      <c r="A1936" s="1145" t="s">
        <v>3591</v>
      </c>
      <c r="B1936" s="1146" t="s">
        <v>2333</v>
      </c>
      <c r="C1936" s="1147" t="s">
        <v>64</v>
      </c>
      <c r="D1936" s="1148">
        <v>7.63</v>
      </c>
      <c r="E1936" s="653"/>
      <c r="F1936" s="654"/>
      <c r="G1936" s="23"/>
      <c r="H1936" s="23"/>
      <c r="I1936" s="23"/>
      <c r="J1936" s="23"/>
      <c r="K1936" s="23"/>
    </row>
    <row r="1937" spans="1:11" ht="12.75" hidden="1" customHeight="1" outlineLevel="1" x14ac:dyDescent="0.25">
      <c r="A1937" s="1141" t="s">
        <v>3592</v>
      </c>
      <c r="B1937" s="1142" t="s">
        <v>2335</v>
      </c>
      <c r="C1937" s="1143" t="s">
        <v>64</v>
      </c>
      <c r="D1937" s="1144">
        <v>12.07</v>
      </c>
      <c r="E1937" s="653"/>
      <c r="F1937" s="654"/>
      <c r="G1937" s="23"/>
      <c r="H1937" s="23"/>
      <c r="I1937" s="23"/>
      <c r="J1937" s="23"/>
      <c r="K1937" s="23"/>
    </row>
    <row r="1938" spans="1:11" ht="12.75" hidden="1" customHeight="1" outlineLevel="1" x14ac:dyDescent="0.25">
      <c r="A1938" s="1145" t="s">
        <v>3593</v>
      </c>
      <c r="B1938" s="1146" t="s">
        <v>2331</v>
      </c>
      <c r="C1938" s="1147" t="s">
        <v>64</v>
      </c>
      <c r="D1938" s="1148">
        <v>12.91</v>
      </c>
      <c r="E1938" s="653"/>
      <c r="F1938" s="654"/>
      <c r="G1938" s="23"/>
      <c r="H1938" s="23"/>
      <c r="I1938" s="23"/>
      <c r="J1938" s="23"/>
      <c r="K1938" s="23"/>
    </row>
    <row r="1939" spans="1:11" ht="12.75" hidden="1" customHeight="1" outlineLevel="1" x14ac:dyDescent="0.25">
      <c r="A1939" s="1141" t="s">
        <v>3594</v>
      </c>
      <c r="B1939" s="1142" t="s">
        <v>2339</v>
      </c>
      <c r="C1939" s="1143" t="s">
        <v>64</v>
      </c>
      <c r="D1939" s="1144">
        <v>5.26</v>
      </c>
      <c r="E1939" s="653"/>
      <c r="F1939" s="654"/>
      <c r="G1939" s="23"/>
      <c r="H1939" s="23"/>
      <c r="I1939" s="23"/>
      <c r="J1939" s="23"/>
      <c r="K1939" s="23"/>
    </row>
    <row r="1940" spans="1:11" ht="12.75" hidden="1" customHeight="1" outlineLevel="1" x14ac:dyDescent="0.25">
      <c r="A1940" s="1145" t="s">
        <v>3595</v>
      </c>
      <c r="B1940" s="1146" t="s">
        <v>2340</v>
      </c>
      <c r="C1940" s="1147" t="s">
        <v>64</v>
      </c>
      <c r="D1940" s="1148">
        <v>11.6</v>
      </c>
      <c r="E1940" s="653"/>
      <c r="F1940" s="654"/>
      <c r="G1940" s="23"/>
      <c r="H1940" s="23"/>
      <c r="I1940" s="23"/>
      <c r="J1940" s="23"/>
      <c r="K1940" s="23"/>
    </row>
    <row r="1941" spans="1:11" ht="12.75" hidden="1" customHeight="1" outlineLevel="1" x14ac:dyDescent="0.25">
      <c r="A1941" s="1141" t="s">
        <v>3596</v>
      </c>
      <c r="B1941" s="1142" t="s">
        <v>2342</v>
      </c>
      <c r="C1941" s="1143" t="s">
        <v>64</v>
      </c>
      <c r="D1941" s="1144">
        <v>13.81</v>
      </c>
      <c r="E1941" s="653"/>
      <c r="F1941" s="654"/>
      <c r="G1941" s="23"/>
      <c r="H1941" s="23"/>
      <c r="I1941" s="23"/>
      <c r="J1941" s="23"/>
      <c r="K1941" s="23"/>
    </row>
    <row r="1942" spans="1:11" ht="12.75" hidden="1" customHeight="1" outlineLevel="1" x14ac:dyDescent="0.25">
      <c r="A1942" s="1145" t="s">
        <v>3597</v>
      </c>
      <c r="B1942" s="1146" t="s">
        <v>2346</v>
      </c>
      <c r="C1942" s="1147" t="s">
        <v>64</v>
      </c>
      <c r="D1942" s="1148">
        <v>62.35</v>
      </c>
      <c r="E1942" s="653"/>
      <c r="F1942" s="654"/>
      <c r="G1942" s="23"/>
      <c r="H1942" s="23"/>
      <c r="I1942" s="23"/>
      <c r="J1942" s="23"/>
      <c r="K1942" s="23"/>
    </row>
    <row r="1943" spans="1:11" ht="12.75" hidden="1" customHeight="1" outlineLevel="1" x14ac:dyDescent="0.25">
      <c r="A1943" s="1141" t="s">
        <v>3598</v>
      </c>
      <c r="B1943" s="1142" t="s">
        <v>2344</v>
      </c>
      <c r="C1943" s="1143" t="s">
        <v>64</v>
      </c>
      <c r="D1943" s="1144">
        <v>52.04</v>
      </c>
      <c r="E1943" s="653"/>
      <c r="F1943" s="654"/>
      <c r="G1943" s="23"/>
      <c r="H1943" s="23"/>
      <c r="I1943" s="23"/>
      <c r="J1943" s="23"/>
      <c r="K1943" s="23"/>
    </row>
    <row r="1944" spans="1:11" ht="12.75" hidden="1" customHeight="1" outlineLevel="1" x14ac:dyDescent="0.25">
      <c r="A1944" s="1145" t="s">
        <v>4309</v>
      </c>
      <c r="B1944" s="1146" t="s">
        <v>2345</v>
      </c>
      <c r="C1944" s="1147" t="s">
        <v>64</v>
      </c>
      <c r="D1944" s="1148">
        <v>71.98</v>
      </c>
      <c r="E1944" s="653"/>
      <c r="F1944" s="654"/>
      <c r="G1944" s="23"/>
      <c r="H1944" s="23"/>
      <c r="I1944" s="23"/>
      <c r="J1944" s="23"/>
      <c r="K1944" s="23"/>
    </row>
    <row r="1945" spans="1:11" ht="12.75" hidden="1" customHeight="1" outlineLevel="1" x14ac:dyDescent="0.25">
      <c r="A1945" s="1137" t="s">
        <v>2190</v>
      </c>
      <c r="B1945" s="1138" t="s">
        <v>1802</v>
      </c>
      <c r="C1945" s="1139"/>
      <c r="D1945" s="1140"/>
      <c r="E1945" s="653"/>
      <c r="F1945" s="654"/>
      <c r="G1945" s="23"/>
      <c r="H1945" s="23"/>
      <c r="I1945" s="23"/>
      <c r="J1945" s="23"/>
      <c r="K1945" s="23"/>
    </row>
    <row r="1946" spans="1:11" ht="12.75" hidden="1" customHeight="1" outlineLevel="1" x14ac:dyDescent="0.25">
      <c r="A1946" s="1141" t="s">
        <v>3599</v>
      </c>
      <c r="B1946" s="1142" t="s">
        <v>2333</v>
      </c>
      <c r="C1946" s="1143" t="s">
        <v>64</v>
      </c>
      <c r="D1946" s="1144">
        <v>7.63</v>
      </c>
      <c r="E1946" s="653"/>
      <c r="F1946" s="654"/>
      <c r="G1946" s="23"/>
      <c r="H1946" s="23"/>
      <c r="I1946" s="23"/>
      <c r="J1946" s="23"/>
      <c r="K1946" s="23"/>
    </row>
    <row r="1947" spans="1:11" ht="12.75" hidden="1" customHeight="1" outlineLevel="1" x14ac:dyDescent="0.25">
      <c r="A1947" s="1145" t="s">
        <v>3600</v>
      </c>
      <c r="B1947" s="1146" t="s">
        <v>2335</v>
      </c>
      <c r="C1947" s="1147" t="s">
        <v>64</v>
      </c>
      <c r="D1947" s="1148">
        <v>12.07</v>
      </c>
      <c r="E1947" s="653"/>
      <c r="F1947" s="654"/>
      <c r="G1947" s="23"/>
      <c r="H1947" s="23"/>
      <c r="I1947" s="23"/>
      <c r="J1947" s="23"/>
      <c r="K1947" s="23"/>
    </row>
    <row r="1948" spans="1:11" ht="12.75" hidden="1" customHeight="1" outlineLevel="1" x14ac:dyDescent="0.25">
      <c r="A1948" s="1141" t="s">
        <v>3601</v>
      </c>
      <c r="B1948" s="1142" t="s">
        <v>2331</v>
      </c>
      <c r="C1948" s="1143" t="s">
        <v>64</v>
      </c>
      <c r="D1948" s="1144">
        <v>12.91</v>
      </c>
      <c r="E1948" s="653"/>
      <c r="F1948" s="654"/>
      <c r="G1948" s="23"/>
      <c r="H1948" s="23"/>
      <c r="I1948" s="23"/>
      <c r="J1948" s="23"/>
      <c r="K1948" s="23"/>
    </row>
    <row r="1949" spans="1:11" ht="12.75" hidden="1" customHeight="1" outlineLevel="1" x14ac:dyDescent="0.25">
      <c r="A1949" s="1145" t="s">
        <v>3602</v>
      </c>
      <c r="B1949" s="1146" t="s">
        <v>2339</v>
      </c>
      <c r="C1949" s="1147" t="s">
        <v>64</v>
      </c>
      <c r="D1949" s="1148">
        <v>5.26</v>
      </c>
      <c r="E1949" s="653"/>
      <c r="F1949" s="654"/>
      <c r="G1949" s="23"/>
      <c r="H1949" s="23"/>
      <c r="I1949" s="23"/>
      <c r="J1949" s="23"/>
      <c r="K1949" s="23"/>
    </row>
    <row r="1950" spans="1:11" ht="12.75" hidden="1" customHeight="1" outlineLevel="1" x14ac:dyDescent="0.25">
      <c r="A1950" s="1141" t="s">
        <v>3603</v>
      </c>
      <c r="B1950" s="1142" t="s">
        <v>2340</v>
      </c>
      <c r="C1950" s="1143" t="s">
        <v>64</v>
      </c>
      <c r="D1950" s="1144">
        <v>11.6</v>
      </c>
      <c r="E1950" s="653"/>
      <c r="F1950" s="654"/>
      <c r="G1950" s="23"/>
      <c r="H1950" s="23"/>
      <c r="I1950" s="23"/>
      <c r="J1950" s="23"/>
      <c r="K1950" s="23"/>
    </row>
    <row r="1951" spans="1:11" ht="12.75" hidden="1" customHeight="1" outlineLevel="1" x14ac:dyDescent="0.25">
      <c r="A1951" s="1145" t="s">
        <v>3604</v>
      </c>
      <c r="B1951" s="1146" t="s">
        <v>2342</v>
      </c>
      <c r="C1951" s="1147" t="s">
        <v>64</v>
      </c>
      <c r="D1951" s="1148">
        <v>13.81</v>
      </c>
      <c r="E1951" s="653"/>
      <c r="F1951" s="654"/>
      <c r="G1951" s="23"/>
      <c r="H1951" s="23"/>
      <c r="I1951" s="23"/>
      <c r="J1951" s="23"/>
      <c r="K1951" s="23"/>
    </row>
    <row r="1952" spans="1:11" ht="12.75" hidden="1" customHeight="1" outlineLevel="1" x14ac:dyDescent="0.25">
      <c r="A1952" s="1141" t="s">
        <v>3605</v>
      </c>
      <c r="B1952" s="1142" t="s">
        <v>2346</v>
      </c>
      <c r="C1952" s="1143" t="s">
        <v>64</v>
      </c>
      <c r="D1952" s="1144">
        <v>62.35</v>
      </c>
      <c r="E1952" s="653"/>
      <c r="F1952" s="654"/>
      <c r="G1952" s="23"/>
      <c r="H1952" s="23"/>
      <c r="I1952" s="23"/>
      <c r="J1952" s="23"/>
      <c r="K1952" s="23"/>
    </row>
    <row r="1953" spans="1:11" ht="12.75" hidden="1" customHeight="1" outlineLevel="1" x14ac:dyDescent="0.25">
      <c r="A1953" s="1145" t="s">
        <v>3606</v>
      </c>
      <c r="B1953" s="1146" t="s">
        <v>2344</v>
      </c>
      <c r="C1953" s="1147" t="s">
        <v>64</v>
      </c>
      <c r="D1953" s="1148">
        <v>52.04</v>
      </c>
      <c r="E1953" s="653"/>
      <c r="F1953" s="654"/>
      <c r="G1953" s="23"/>
      <c r="H1953" s="23"/>
      <c r="I1953" s="23"/>
      <c r="J1953" s="23"/>
      <c r="K1953" s="23"/>
    </row>
    <row r="1954" spans="1:11" ht="12.75" hidden="1" customHeight="1" outlineLevel="1" x14ac:dyDescent="0.25">
      <c r="A1954" s="1141" t="s">
        <v>4310</v>
      </c>
      <c r="B1954" s="1142" t="s">
        <v>2345</v>
      </c>
      <c r="C1954" s="1143" t="s">
        <v>64</v>
      </c>
      <c r="D1954" s="1144">
        <v>71.98</v>
      </c>
      <c r="E1954" s="653"/>
      <c r="F1954" s="654"/>
      <c r="G1954" s="23"/>
      <c r="H1954" s="23"/>
      <c r="I1954" s="23"/>
      <c r="J1954" s="23"/>
      <c r="K1954" s="23"/>
    </row>
    <row r="1955" spans="1:11" ht="12.75" hidden="1" customHeight="1" outlineLevel="1" x14ac:dyDescent="0.25">
      <c r="A1955" s="1137" t="s">
        <v>2191</v>
      </c>
      <c r="B1955" s="1138" t="s">
        <v>1804</v>
      </c>
      <c r="C1955" s="1139"/>
      <c r="D1955" s="1140"/>
      <c r="E1955" s="653"/>
      <c r="F1955" s="654"/>
      <c r="G1955" s="23"/>
      <c r="H1955" s="23"/>
      <c r="I1955" s="23"/>
      <c r="J1955" s="23"/>
      <c r="K1955" s="23"/>
    </row>
    <row r="1956" spans="1:11" ht="12.75" hidden="1" customHeight="1" outlineLevel="1" x14ac:dyDescent="0.25">
      <c r="A1956" s="1145" t="s">
        <v>3607</v>
      </c>
      <c r="B1956" s="1146" t="s">
        <v>2333</v>
      </c>
      <c r="C1956" s="1147" t="s">
        <v>64</v>
      </c>
      <c r="D1956" s="1148">
        <v>7.63</v>
      </c>
      <c r="E1956" s="653"/>
      <c r="F1956" s="654"/>
      <c r="G1956" s="23"/>
      <c r="H1956" s="23"/>
      <c r="I1956" s="23"/>
      <c r="J1956" s="23"/>
      <c r="K1956" s="23"/>
    </row>
    <row r="1957" spans="1:11" ht="12.75" hidden="1" customHeight="1" outlineLevel="1" x14ac:dyDescent="0.25">
      <c r="A1957" s="1141" t="s">
        <v>3608</v>
      </c>
      <c r="B1957" s="1142" t="s">
        <v>2335</v>
      </c>
      <c r="C1957" s="1143" t="s">
        <v>64</v>
      </c>
      <c r="D1957" s="1144">
        <v>12.07</v>
      </c>
      <c r="E1957" s="653"/>
      <c r="F1957" s="654"/>
      <c r="G1957" s="23"/>
      <c r="H1957" s="23"/>
      <c r="I1957" s="23"/>
      <c r="J1957" s="23"/>
      <c r="K1957" s="23"/>
    </row>
    <row r="1958" spans="1:11" ht="12.75" hidden="1" customHeight="1" outlineLevel="1" x14ac:dyDescent="0.25">
      <c r="A1958" s="1145" t="s">
        <v>3609</v>
      </c>
      <c r="B1958" s="1146" t="s">
        <v>2331</v>
      </c>
      <c r="C1958" s="1147" t="s">
        <v>64</v>
      </c>
      <c r="D1958" s="1148">
        <v>12.91</v>
      </c>
      <c r="E1958" s="653"/>
      <c r="F1958" s="654"/>
      <c r="G1958" s="23"/>
      <c r="H1958" s="23"/>
      <c r="I1958" s="23"/>
      <c r="J1958" s="23"/>
      <c r="K1958" s="23"/>
    </row>
    <row r="1959" spans="1:11" ht="12.75" hidden="1" customHeight="1" outlineLevel="1" x14ac:dyDescent="0.25">
      <c r="A1959" s="1141" t="s">
        <v>3610</v>
      </c>
      <c r="B1959" s="1142" t="s">
        <v>2339</v>
      </c>
      <c r="C1959" s="1143" t="s">
        <v>64</v>
      </c>
      <c r="D1959" s="1144">
        <v>5.26</v>
      </c>
      <c r="E1959" s="653"/>
      <c r="F1959" s="654"/>
      <c r="G1959" s="23"/>
      <c r="H1959" s="23"/>
      <c r="I1959" s="23"/>
      <c r="J1959" s="23"/>
      <c r="K1959" s="23"/>
    </row>
    <row r="1960" spans="1:11" ht="12.75" hidden="1" customHeight="1" outlineLevel="1" x14ac:dyDescent="0.25">
      <c r="A1960" s="1145" t="s">
        <v>3611</v>
      </c>
      <c r="B1960" s="1146" t="s">
        <v>2340</v>
      </c>
      <c r="C1960" s="1147" t="s">
        <v>64</v>
      </c>
      <c r="D1960" s="1148">
        <v>11.6</v>
      </c>
      <c r="E1960" s="653"/>
      <c r="F1960" s="654"/>
      <c r="G1960" s="23"/>
      <c r="H1960" s="23"/>
      <c r="I1960" s="23"/>
      <c r="J1960" s="23"/>
      <c r="K1960" s="23"/>
    </row>
    <row r="1961" spans="1:11" ht="12.75" hidden="1" customHeight="1" outlineLevel="1" x14ac:dyDescent="0.25">
      <c r="A1961" s="1141" t="s">
        <v>3612</v>
      </c>
      <c r="B1961" s="1142" t="s">
        <v>2342</v>
      </c>
      <c r="C1961" s="1143" t="s">
        <v>64</v>
      </c>
      <c r="D1961" s="1144">
        <v>13.81</v>
      </c>
      <c r="E1961" s="653"/>
      <c r="F1961" s="654"/>
      <c r="G1961" s="23"/>
      <c r="H1961" s="23"/>
      <c r="I1961" s="23"/>
      <c r="J1961" s="23"/>
      <c r="K1961" s="23"/>
    </row>
    <row r="1962" spans="1:11" ht="12.75" hidden="1" customHeight="1" outlineLevel="1" x14ac:dyDescent="0.25">
      <c r="A1962" s="1145" t="s">
        <v>3613</v>
      </c>
      <c r="B1962" s="1146" t="s">
        <v>2346</v>
      </c>
      <c r="C1962" s="1147" t="s">
        <v>64</v>
      </c>
      <c r="D1962" s="1148">
        <v>62.35</v>
      </c>
      <c r="E1962" s="653"/>
      <c r="F1962" s="654"/>
      <c r="G1962" s="23"/>
      <c r="H1962" s="23"/>
      <c r="I1962" s="23"/>
      <c r="J1962" s="23"/>
      <c r="K1962" s="23"/>
    </row>
    <row r="1963" spans="1:11" ht="12.75" hidden="1" customHeight="1" outlineLevel="1" x14ac:dyDescent="0.25">
      <c r="A1963" s="1141" t="s">
        <v>3614</v>
      </c>
      <c r="B1963" s="1142" t="s">
        <v>2344</v>
      </c>
      <c r="C1963" s="1143" t="s">
        <v>64</v>
      </c>
      <c r="D1963" s="1144">
        <v>52.04</v>
      </c>
      <c r="E1963" s="653"/>
      <c r="F1963" s="654"/>
      <c r="G1963" s="23"/>
      <c r="H1963" s="23"/>
      <c r="I1963" s="23"/>
      <c r="J1963" s="23"/>
      <c r="K1963" s="23"/>
    </row>
    <row r="1964" spans="1:11" ht="12.75" hidden="1" customHeight="1" outlineLevel="1" x14ac:dyDescent="0.25">
      <c r="A1964" s="1145" t="s">
        <v>4311</v>
      </c>
      <c r="B1964" s="1146" t="s">
        <v>2345</v>
      </c>
      <c r="C1964" s="1147" t="s">
        <v>64</v>
      </c>
      <c r="D1964" s="1148">
        <v>71.98</v>
      </c>
      <c r="E1964" s="653"/>
      <c r="F1964" s="654"/>
      <c r="G1964" s="23"/>
      <c r="H1964" s="23"/>
      <c r="I1964" s="23"/>
      <c r="J1964" s="23"/>
      <c r="K1964" s="23"/>
    </row>
    <row r="1965" spans="1:11" ht="12.75" hidden="1" customHeight="1" outlineLevel="1" x14ac:dyDescent="0.25">
      <c r="A1965" s="1137" t="s">
        <v>2192</v>
      </c>
      <c r="B1965" s="1138" t="s">
        <v>1806</v>
      </c>
      <c r="C1965" s="1139"/>
      <c r="D1965" s="1140"/>
      <c r="E1965" s="653"/>
      <c r="F1965" s="654"/>
      <c r="G1965" s="23"/>
      <c r="H1965" s="23"/>
      <c r="I1965" s="23"/>
      <c r="J1965" s="23"/>
      <c r="K1965" s="23"/>
    </row>
    <row r="1966" spans="1:11" ht="12.75" hidden="1" customHeight="1" outlineLevel="1" x14ac:dyDescent="0.25">
      <c r="A1966" s="1141" t="s">
        <v>3615</v>
      </c>
      <c r="B1966" s="1142" t="s">
        <v>2333</v>
      </c>
      <c r="C1966" s="1143" t="s">
        <v>64</v>
      </c>
      <c r="D1966" s="1144">
        <v>7.63</v>
      </c>
      <c r="E1966" s="653"/>
      <c r="F1966" s="654"/>
      <c r="G1966" s="23"/>
      <c r="H1966" s="23"/>
      <c r="I1966" s="23"/>
      <c r="J1966" s="23"/>
      <c r="K1966" s="23"/>
    </row>
    <row r="1967" spans="1:11" ht="12.75" hidden="1" customHeight="1" outlineLevel="1" x14ac:dyDescent="0.25">
      <c r="A1967" s="1145" t="s">
        <v>3616</v>
      </c>
      <c r="B1967" s="1146" t="s">
        <v>2335</v>
      </c>
      <c r="C1967" s="1147" t="s">
        <v>64</v>
      </c>
      <c r="D1967" s="1148">
        <v>12.07</v>
      </c>
      <c r="E1967" s="653"/>
      <c r="F1967" s="654"/>
      <c r="G1967" s="23"/>
      <c r="H1967" s="23"/>
      <c r="I1967" s="23"/>
      <c r="J1967" s="23"/>
      <c r="K1967" s="23"/>
    </row>
    <row r="1968" spans="1:11" ht="12.75" hidden="1" customHeight="1" outlineLevel="1" x14ac:dyDescent="0.25">
      <c r="A1968" s="1141" t="s">
        <v>3617</v>
      </c>
      <c r="B1968" s="1142" t="s">
        <v>2331</v>
      </c>
      <c r="C1968" s="1143" t="s">
        <v>64</v>
      </c>
      <c r="D1968" s="1144">
        <v>12.91</v>
      </c>
      <c r="E1968" s="653"/>
      <c r="F1968" s="654"/>
      <c r="G1968" s="23"/>
      <c r="H1968" s="23"/>
      <c r="I1968" s="23"/>
      <c r="J1968" s="23"/>
      <c r="K1968" s="23"/>
    </row>
    <row r="1969" spans="1:11" ht="12.75" hidden="1" customHeight="1" outlineLevel="1" collapsed="1" x14ac:dyDescent="0.25">
      <c r="A1969" s="1145" t="s">
        <v>3618</v>
      </c>
      <c r="B1969" s="1146" t="s">
        <v>2339</v>
      </c>
      <c r="C1969" s="1147" t="s">
        <v>64</v>
      </c>
      <c r="D1969" s="1148">
        <v>5.26</v>
      </c>
      <c r="H1969" s="23"/>
      <c r="I1969" s="23"/>
      <c r="J1969" s="659"/>
      <c r="K1969" s="23"/>
    </row>
    <row r="1970" spans="1:11" ht="12.75" hidden="1" customHeight="1" outlineLevel="1" x14ac:dyDescent="0.25">
      <c r="A1970" s="1141" t="s">
        <v>3619</v>
      </c>
      <c r="B1970" s="1142" t="s">
        <v>2340</v>
      </c>
      <c r="C1970" s="1143" t="s">
        <v>64</v>
      </c>
      <c r="D1970" s="1144">
        <v>11.6</v>
      </c>
      <c r="E1970" s="653"/>
      <c r="F1970" s="654"/>
      <c r="G1970" s="23"/>
      <c r="H1970" s="23"/>
      <c r="I1970" s="23"/>
      <c r="J1970" s="23"/>
      <c r="K1970" s="23"/>
    </row>
    <row r="1971" spans="1:11" ht="12.75" hidden="1" customHeight="1" outlineLevel="1" x14ac:dyDescent="0.25">
      <c r="A1971" s="1145" t="s">
        <v>3620</v>
      </c>
      <c r="B1971" s="1146" t="s">
        <v>2342</v>
      </c>
      <c r="C1971" s="1147" t="s">
        <v>64</v>
      </c>
      <c r="D1971" s="1148">
        <v>13.81</v>
      </c>
      <c r="E1971" s="653"/>
      <c r="F1971" s="654"/>
      <c r="G1971" s="23"/>
      <c r="H1971" s="23"/>
      <c r="I1971" s="23"/>
      <c r="J1971" s="23"/>
      <c r="K1971" s="23"/>
    </row>
    <row r="1972" spans="1:11" ht="12.75" hidden="1" customHeight="1" outlineLevel="1" x14ac:dyDescent="0.25">
      <c r="A1972" s="1141" t="s">
        <v>3621</v>
      </c>
      <c r="B1972" s="1142" t="s">
        <v>2346</v>
      </c>
      <c r="C1972" s="1143" t="s">
        <v>64</v>
      </c>
      <c r="D1972" s="1144">
        <v>62.35</v>
      </c>
      <c r="E1972" s="653"/>
      <c r="F1972" s="660"/>
      <c r="G1972" s="23"/>
      <c r="H1972" s="23"/>
      <c r="I1972" s="23"/>
      <c r="J1972" s="23"/>
      <c r="K1972" s="23"/>
    </row>
    <row r="1973" spans="1:11" ht="12.75" hidden="1" customHeight="1" outlineLevel="1" x14ac:dyDescent="0.25">
      <c r="A1973" s="1145" t="s">
        <v>3622</v>
      </c>
      <c r="B1973" s="1146" t="s">
        <v>2344</v>
      </c>
      <c r="C1973" s="1147" t="s">
        <v>64</v>
      </c>
      <c r="D1973" s="1148">
        <v>52.04</v>
      </c>
      <c r="E1973" s="653"/>
      <c r="F1973" s="654"/>
      <c r="G1973" s="23"/>
      <c r="H1973" s="23"/>
      <c r="I1973" s="23"/>
      <c r="J1973" s="23"/>
      <c r="K1973" s="23"/>
    </row>
    <row r="1974" spans="1:11" ht="12.75" hidden="1" customHeight="1" outlineLevel="1" x14ac:dyDescent="0.25">
      <c r="A1974" s="1141" t="s">
        <v>4312</v>
      </c>
      <c r="B1974" s="1142" t="s">
        <v>2345</v>
      </c>
      <c r="C1974" s="1143" t="s">
        <v>64</v>
      </c>
      <c r="D1974" s="1144">
        <v>71.98</v>
      </c>
      <c r="E1974" s="653"/>
      <c r="F1974" s="654"/>
      <c r="G1974" s="23"/>
      <c r="H1974" s="23"/>
      <c r="I1974" s="23"/>
      <c r="J1974" s="23"/>
      <c r="K1974" s="23"/>
    </row>
    <row r="1975" spans="1:11" ht="12.75" hidden="1" customHeight="1" outlineLevel="1" x14ac:dyDescent="0.25">
      <c r="A1975" s="1137" t="s">
        <v>2193</v>
      </c>
      <c r="B1975" s="1138" t="s">
        <v>1808</v>
      </c>
      <c r="C1975" s="1139"/>
      <c r="D1975" s="1140"/>
      <c r="E1975" s="653"/>
      <c r="F1975" s="654"/>
      <c r="G1975" s="23"/>
      <c r="H1975" s="23"/>
      <c r="I1975" s="23"/>
      <c r="J1975" s="23"/>
      <c r="K1975" s="23"/>
    </row>
    <row r="1976" spans="1:11" ht="12.75" hidden="1" customHeight="1" outlineLevel="1" x14ac:dyDescent="0.25">
      <c r="A1976" s="1145" t="s">
        <v>3623</v>
      </c>
      <c r="B1976" s="1146" t="s">
        <v>2333</v>
      </c>
      <c r="C1976" s="1147" t="s">
        <v>64</v>
      </c>
      <c r="D1976" s="1148">
        <v>7.63</v>
      </c>
      <c r="E1976" s="653"/>
      <c r="F1976" s="654"/>
      <c r="G1976" s="23"/>
      <c r="H1976" s="23"/>
      <c r="I1976" s="23"/>
      <c r="J1976" s="23"/>
      <c r="K1976" s="23"/>
    </row>
    <row r="1977" spans="1:11" ht="12.75" hidden="1" customHeight="1" outlineLevel="1" x14ac:dyDescent="0.25">
      <c r="A1977" s="1141" t="s">
        <v>3624</v>
      </c>
      <c r="B1977" s="1142" t="s">
        <v>2335</v>
      </c>
      <c r="C1977" s="1143" t="s">
        <v>64</v>
      </c>
      <c r="D1977" s="1144">
        <v>12.07</v>
      </c>
      <c r="E1977" s="653"/>
      <c r="F1977" s="654"/>
      <c r="G1977" s="23"/>
      <c r="H1977" s="23"/>
      <c r="I1977" s="23"/>
      <c r="J1977" s="23"/>
      <c r="K1977" s="23"/>
    </row>
    <row r="1978" spans="1:11" ht="12.75" hidden="1" customHeight="1" outlineLevel="1" x14ac:dyDescent="0.25">
      <c r="A1978" s="1145" t="s">
        <v>3625</v>
      </c>
      <c r="B1978" s="1146" t="s">
        <v>2331</v>
      </c>
      <c r="C1978" s="1147" t="s">
        <v>64</v>
      </c>
      <c r="D1978" s="1148">
        <v>12.91</v>
      </c>
      <c r="E1978" s="653"/>
      <c r="F1978" s="654"/>
      <c r="G1978" s="23"/>
      <c r="H1978" s="23"/>
      <c r="I1978" s="23"/>
      <c r="J1978" s="23"/>
      <c r="K1978" s="23"/>
    </row>
    <row r="1979" spans="1:11" ht="12.75" hidden="1" customHeight="1" outlineLevel="1" x14ac:dyDescent="0.25">
      <c r="A1979" s="1141" t="s">
        <v>3626</v>
      </c>
      <c r="B1979" s="1142" t="s">
        <v>2339</v>
      </c>
      <c r="C1979" s="1143" t="s">
        <v>64</v>
      </c>
      <c r="D1979" s="1144">
        <v>5.26</v>
      </c>
      <c r="E1979" s="653"/>
      <c r="F1979" s="654"/>
      <c r="G1979" s="23"/>
      <c r="H1979" s="23"/>
      <c r="I1979" s="23"/>
      <c r="J1979" s="23"/>
      <c r="K1979" s="23"/>
    </row>
    <row r="1980" spans="1:11" ht="12.75" hidden="1" customHeight="1" outlineLevel="1" x14ac:dyDescent="0.25">
      <c r="A1980" s="1145" t="s">
        <v>3627</v>
      </c>
      <c r="B1980" s="1146" t="s">
        <v>2340</v>
      </c>
      <c r="C1980" s="1147" t="s">
        <v>64</v>
      </c>
      <c r="D1980" s="1148">
        <v>11.6</v>
      </c>
      <c r="E1980" s="653"/>
      <c r="F1980" s="654"/>
      <c r="G1980" s="23"/>
      <c r="H1980" s="23"/>
      <c r="I1980" s="23"/>
      <c r="J1980" s="23"/>
      <c r="K1980" s="23"/>
    </row>
    <row r="1981" spans="1:11" ht="12.75" hidden="1" customHeight="1" outlineLevel="1" x14ac:dyDescent="0.25">
      <c r="A1981" s="1141" t="s">
        <v>3628</v>
      </c>
      <c r="B1981" s="1142" t="s">
        <v>2342</v>
      </c>
      <c r="C1981" s="1143" t="s">
        <v>64</v>
      </c>
      <c r="D1981" s="1144">
        <v>13.81</v>
      </c>
      <c r="E1981" s="653"/>
      <c r="F1981" s="654"/>
      <c r="G1981" s="23"/>
      <c r="H1981" s="23"/>
      <c r="I1981" s="23"/>
      <c r="J1981" s="23"/>
      <c r="K1981" s="23"/>
    </row>
    <row r="1982" spans="1:11" ht="12.75" hidden="1" customHeight="1" outlineLevel="1" x14ac:dyDescent="0.25">
      <c r="A1982" s="1145" t="s">
        <v>3629</v>
      </c>
      <c r="B1982" s="1146" t="s">
        <v>2346</v>
      </c>
      <c r="C1982" s="1147" t="s">
        <v>64</v>
      </c>
      <c r="D1982" s="1148">
        <v>62.35</v>
      </c>
      <c r="E1982" s="653"/>
      <c r="F1982" s="654"/>
      <c r="G1982" s="23"/>
      <c r="H1982" s="23"/>
      <c r="I1982" s="23"/>
      <c r="J1982" s="23"/>
      <c r="K1982" s="23"/>
    </row>
    <row r="1983" spans="1:11" ht="12.75" hidden="1" customHeight="1" outlineLevel="1" x14ac:dyDescent="0.25">
      <c r="A1983" s="1141" t="s">
        <v>3630</v>
      </c>
      <c r="B1983" s="1142" t="s">
        <v>2344</v>
      </c>
      <c r="C1983" s="1143" t="s">
        <v>64</v>
      </c>
      <c r="D1983" s="1144">
        <v>52.04</v>
      </c>
      <c r="E1983" s="653"/>
      <c r="F1983" s="654"/>
      <c r="G1983" s="23"/>
      <c r="H1983" s="23"/>
      <c r="I1983" s="23"/>
      <c r="J1983" s="23"/>
      <c r="K1983" s="23"/>
    </row>
    <row r="1984" spans="1:11" ht="12.75" hidden="1" customHeight="1" outlineLevel="1" x14ac:dyDescent="0.25">
      <c r="A1984" s="1145" t="s">
        <v>4313</v>
      </c>
      <c r="B1984" s="1146" t="s">
        <v>2345</v>
      </c>
      <c r="C1984" s="1147" t="s">
        <v>64</v>
      </c>
      <c r="D1984" s="1148">
        <v>71.98</v>
      </c>
      <c r="E1984" s="653"/>
      <c r="F1984" s="654"/>
      <c r="G1984" s="23"/>
      <c r="H1984" s="23"/>
      <c r="I1984" s="23"/>
      <c r="J1984" s="23"/>
      <c r="K1984" s="23"/>
    </row>
    <row r="1985" spans="1:11" ht="12.75" hidden="1" customHeight="1" outlineLevel="1" x14ac:dyDescent="0.25">
      <c r="A1985" s="1137" t="s">
        <v>2194</v>
      </c>
      <c r="B1985" s="1138" t="s">
        <v>1810</v>
      </c>
      <c r="C1985" s="1139"/>
      <c r="D1985" s="1140"/>
      <c r="E1985" s="653"/>
      <c r="F1985" s="654"/>
      <c r="G1985" s="23"/>
      <c r="H1985" s="23"/>
      <c r="I1985" s="23"/>
      <c r="J1985" s="23"/>
      <c r="K1985" s="23"/>
    </row>
    <row r="1986" spans="1:11" ht="12.75" hidden="1" customHeight="1" outlineLevel="1" x14ac:dyDescent="0.25">
      <c r="A1986" s="1141" t="s">
        <v>3631</v>
      </c>
      <c r="B1986" s="1142" t="s">
        <v>2333</v>
      </c>
      <c r="C1986" s="1143" t="s">
        <v>64</v>
      </c>
      <c r="D1986" s="1144">
        <v>7.63</v>
      </c>
      <c r="E1986" s="653"/>
      <c r="F1986" s="654"/>
      <c r="G1986" s="23"/>
      <c r="H1986" s="23"/>
      <c r="I1986" s="23"/>
      <c r="J1986" s="23"/>
      <c r="K1986" s="23"/>
    </row>
    <row r="1987" spans="1:11" ht="12.75" hidden="1" customHeight="1" outlineLevel="1" x14ac:dyDescent="0.25">
      <c r="A1987" s="1145" t="s">
        <v>3632</v>
      </c>
      <c r="B1987" s="1146" t="s">
        <v>2335</v>
      </c>
      <c r="C1987" s="1147" t="s">
        <v>64</v>
      </c>
      <c r="D1987" s="1148">
        <v>12.07</v>
      </c>
      <c r="E1987" s="653"/>
      <c r="F1987" s="654"/>
      <c r="G1987" s="23"/>
      <c r="H1987" s="23"/>
      <c r="I1987" s="23"/>
      <c r="J1987" s="23"/>
      <c r="K1987" s="23"/>
    </row>
    <row r="1988" spans="1:11" ht="12.75" hidden="1" customHeight="1" outlineLevel="1" x14ac:dyDescent="0.25">
      <c r="A1988" s="1141" t="s">
        <v>3633</v>
      </c>
      <c r="B1988" s="1142" t="s">
        <v>2331</v>
      </c>
      <c r="C1988" s="1143" t="s">
        <v>64</v>
      </c>
      <c r="D1988" s="1144">
        <v>12.91</v>
      </c>
      <c r="E1988" s="653"/>
      <c r="F1988" s="654"/>
      <c r="G1988" s="23"/>
      <c r="H1988" s="23"/>
      <c r="I1988" s="23"/>
      <c r="J1988" s="23"/>
      <c r="K1988" s="23"/>
    </row>
    <row r="1989" spans="1:11" ht="12.75" hidden="1" customHeight="1" outlineLevel="1" x14ac:dyDescent="0.25">
      <c r="A1989" s="1145" t="s">
        <v>3634</v>
      </c>
      <c r="B1989" s="1146" t="s">
        <v>2339</v>
      </c>
      <c r="C1989" s="1147" t="s">
        <v>64</v>
      </c>
      <c r="D1989" s="1148">
        <v>5.26</v>
      </c>
      <c r="E1989" s="653"/>
      <c r="F1989" s="654"/>
      <c r="G1989" s="23"/>
      <c r="H1989" s="23"/>
      <c r="I1989" s="23"/>
      <c r="J1989" s="23"/>
      <c r="K1989" s="23"/>
    </row>
    <row r="1990" spans="1:11" ht="12.75" hidden="1" customHeight="1" outlineLevel="1" x14ac:dyDescent="0.25">
      <c r="A1990" s="1141" t="s">
        <v>3635</v>
      </c>
      <c r="B1990" s="1142" t="s">
        <v>2340</v>
      </c>
      <c r="C1990" s="1143" t="s">
        <v>64</v>
      </c>
      <c r="D1990" s="1144">
        <v>11.6</v>
      </c>
      <c r="E1990" s="653"/>
      <c r="F1990" s="654"/>
      <c r="G1990" s="23"/>
      <c r="H1990" s="23"/>
      <c r="I1990" s="23"/>
      <c r="J1990" s="23"/>
      <c r="K1990" s="23"/>
    </row>
    <row r="1991" spans="1:11" ht="12.75" hidden="1" customHeight="1" outlineLevel="1" x14ac:dyDescent="0.25">
      <c r="A1991" s="1145" t="s">
        <v>3636</v>
      </c>
      <c r="B1991" s="1146" t="s">
        <v>2342</v>
      </c>
      <c r="C1991" s="1147" t="s">
        <v>64</v>
      </c>
      <c r="D1991" s="1148">
        <v>13.81</v>
      </c>
      <c r="E1991" s="653"/>
      <c r="F1991" s="654"/>
      <c r="G1991" s="23"/>
      <c r="H1991" s="23"/>
      <c r="I1991" s="23"/>
      <c r="J1991" s="23"/>
      <c r="K1991" s="23"/>
    </row>
    <row r="1992" spans="1:11" ht="12.75" hidden="1" customHeight="1" outlineLevel="1" x14ac:dyDescent="0.25">
      <c r="A1992" s="1141" t="s">
        <v>3637</v>
      </c>
      <c r="B1992" s="1142" t="s">
        <v>2346</v>
      </c>
      <c r="C1992" s="1143" t="s">
        <v>64</v>
      </c>
      <c r="D1992" s="1144">
        <v>62.35</v>
      </c>
      <c r="E1992" s="653"/>
      <c r="F1992" s="654"/>
      <c r="G1992" s="23"/>
      <c r="H1992" s="23"/>
      <c r="I1992" s="23"/>
      <c r="J1992" s="23"/>
      <c r="K1992" s="23"/>
    </row>
    <row r="1993" spans="1:11" ht="12.75" hidden="1" customHeight="1" outlineLevel="1" x14ac:dyDescent="0.25">
      <c r="A1993" s="1145" t="s">
        <v>3638</v>
      </c>
      <c r="B1993" s="1146" t="s">
        <v>2344</v>
      </c>
      <c r="C1993" s="1147" t="s">
        <v>64</v>
      </c>
      <c r="D1993" s="1148">
        <v>52.04</v>
      </c>
      <c r="E1993" s="653"/>
      <c r="F1993" s="654"/>
      <c r="G1993" s="23"/>
      <c r="H1993" s="23"/>
      <c r="I1993" s="23"/>
      <c r="J1993" s="23"/>
      <c r="K1993" s="23"/>
    </row>
    <row r="1994" spans="1:11" ht="12.75" hidden="1" customHeight="1" outlineLevel="1" x14ac:dyDescent="0.25">
      <c r="A1994" s="1141" t="s">
        <v>4314</v>
      </c>
      <c r="B1994" s="1142" t="s">
        <v>2345</v>
      </c>
      <c r="C1994" s="1143" t="s">
        <v>64</v>
      </c>
      <c r="D1994" s="1144">
        <v>71.98</v>
      </c>
      <c r="E1994" s="653"/>
      <c r="F1994" s="654"/>
      <c r="G1994" s="23"/>
      <c r="H1994" s="23"/>
      <c r="I1994" s="23"/>
      <c r="J1994" s="23"/>
      <c r="K1994" s="23"/>
    </row>
    <row r="1995" spans="1:11" ht="12.75" hidden="1" customHeight="1" outlineLevel="1" x14ac:dyDescent="0.25">
      <c r="A1995" s="1137" t="s">
        <v>3639</v>
      </c>
      <c r="B1995" s="1138" t="s">
        <v>1812</v>
      </c>
      <c r="C1995" s="1139"/>
      <c r="D1995" s="1140"/>
      <c r="E1995" s="653"/>
      <c r="F1995" s="654"/>
      <c r="G1995" s="23"/>
      <c r="H1995" s="23"/>
      <c r="I1995" s="23"/>
      <c r="J1995" s="23"/>
      <c r="K1995" s="23"/>
    </row>
    <row r="1996" spans="1:11" ht="12.75" hidden="1" customHeight="1" outlineLevel="1" x14ac:dyDescent="0.25">
      <c r="A1996" s="1145" t="s">
        <v>3640</v>
      </c>
      <c r="B1996" s="1146" t="s">
        <v>2333</v>
      </c>
      <c r="C1996" s="1147" t="s">
        <v>64</v>
      </c>
      <c r="D1996" s="1148">
        <v>5.59</v>
      </c>
      <c r="E1996" s="653"/>
      <c r="F1996" s="654"/>
      <c r="G1996" s="23"/>
      <c r="H1996" s="23"/>
      <c r="I1996" s="23"/>
      <c r="J1996" s="23"/>
      <c r="K1996" s="23"/>
    </row>
    <row r="1997" spans="1:11" ht="12.75" hidden="1" customHeight="1" outlineLevel="1" x14ac:dyDescent="0.25">
      <c r="A1997" s="1141" t="s">
        <v>3641</v>
      </c>
      <c r="B1997" s="1142" t="s">
        <v>2347</v>
      </c>
      <c r="C1997" s="1143" t="s">
        <v>64</v>
      </c>
      <c r="D1997" s="1144">
        <v>25.91</v>
      </c>
      <c r="E1997" s="653"/>
      <c r="F1997" s="654"/>
      <c r="G1997" s="23"/>
      <c r="H1997" s="23"/>
      <c r="I1997" s="23"/>
      <c r="J1997" s="23"/>
      <c r="K1997" s="23"/>
    </row>
    <row r="1998" spans="1:11" ht="12.75" hidden="1" customHeight="1" outlineLevel="1" x14ac:dyDescent="0.25">
      <c r="A1998" s="1145" t="s">
        <v>3642</v>
      </c>
      <c r="B1998" s="1146" t="s">
        <v>2335</v>
      </c>
      <c r="C1998" s="1147" t="s">
        <v>64</v>
      </c>
      <c r="D1998" s="1148">
        <v>12.94</v>
      </c>
      <c r="E1998" s="653"/>
      <c r="F1998" s="654"/>
      <c r="G1998" s="23"/>
      <c r="H1998" s="23"/>
      <c r="I1998" s="23"/>
      <c r="J1998" s="23"/>
      <c r="K1998" s="23"/>
    </row>
    <row r="1999" spans="1:11" ht="12.75" hidden="1" customHeight="1" outlineLevel="1" x14ac:dyDescent="0.25">
      <c r="A1999" s="1141" t="s">
        <v>3643</v>
      </c>
      <c r="B1999" s="1142" t="s">
        <v>2331</v>
      </c>
      <c r="C1999" s="1143" t="s">
        <v>64</v>
      </c>
      <c r="D1999" s="1144">
        <v>13.78</v>
      </c>
      <c r="E1999" s="653"/>
      <c r="F1999" s="654"/>
      <c r="G1999" s="23"/>
      <c r="H1999" s="23"/>
      <c r="I1999" s="23"/>
      <c r="J1999" s="23"/>
      <c r="K1999" s="23"/>
    </row>
    <row r="2000" spans="1:11" ht="12.75" hidden="1" customHeight="1" outlineLevel="1" x14ac:dyDescent="0.25">
      <c r="A2000" s="1145" t="s">
        <v>3644</v>
      </c>
      <c r="B2000" s="1146" t="s">
        <v>2339</v>
      </c>
      <c r="C2000" s="1147" t="s">
        <v>64</v>
      </c>
      <c r="D2000" s="1148">
        <v>6.18</v>
      </c>
      <c r="E2000" s="653"/>
      <c r="F2000" s="654"/>
      <c r="G2000" s="23"/>
      <c r="H2000" s="23"/>
      <c r="I2000" s="23"/>
      <c r="J2000" s="23"/>
      <c r="K2000" s="23"/>
    </row>
    <row r="2001" spans="1:11" ht="12.75" hidden="1" customHeight="1" outlineLevel="1" x14ac:dyDescent="0.25">
      <c r="A2001" s="1141" t="s">
        <v>3645</v>
      </c>
      <c r="B2001" s="1142" t="s">
        <v>2340</v>
      </c>
      <c r="C2001" s="1143" t="s">
        <v>64</v>
      </c>
      <c r="D2001" s="1144">
        <v>12.28</v>
      </c>
      <c r="E2001" s="653"/>
      <c r="F2001" s="654"/>
      <c r="G2001" s="23"/>
      <c r="H2001" s="23"/>
      <c r="I2001" s="23"/>
      <c r="J2001" s="23"/>
      <c r="K2001" s="23"/>
    </row>
    <row r="2002" spans="1:11" ht="12.75" hidden="1" customHeight="1" outlineLevel="1" x14ac:dyDescent="0.25">
      <c r="A2002" s="1145" t="s">
        <v>3646</v>
      </c>
      <c r="B2002" s="1146" t="s">
        <v>2342</v>
      </c>
      <c r="C2002" s="1147" t="s">
        <v>64</v>
      </c>
      <c r="D2002" s="1148">
        <v>13.83</v>
      </c>
      <c r="E2002" s="653"/>
      <c r="F2002" s="654"/>
      <c r="G2002" s="23"/>
      <c r="H2002" s="23"/>
      <c r="I2002" s="23"/>
      <c r="J2002" s="23"/>
      <c r="K2002" s="23"/>
    </row>
    <row r="2003" spans="1:11" ht="12.75" hidden="1" customHeight="1" outlineLevel="1" x14ac:dyDescent="0.25">
      <c r="A2003" s="1141" t="s">
        <v>4315</v>
      </c>
      <c r="B2003" s="1142" t="s">
        <v>2346</v>
      </c>
      <c r="C2003" s="1143" t="s">
        <v>64</v>
      </c>
      <c r="D2003" s="1144">
        <v>32.090000000000003</v>
      </c>
      <c r="E2003" s="653"/>
      <c r="F2003" s="654"/>
      <c r="G2003" s="23"/>
      <c r="H2003" s="23"/>
      <c r="I2003" s="23"/>
      <c r="J2003" s="23"/>
      <c r="K2003" s="23"/>
    </row>
    <row r="2004" spans="1:11" ht="12.75" hidden="1" customHeight="1" outlineLevel="1" x14ac:dyDescent="0.25">
      <c r="A2004" s="1145" t="s">
        <v>4316</v>
      </c>
      <c r="B2004" s="1146" t="s">
        <v>2344</v>
      </c>
      <c r="C2004" s="1147" t="s">
        <v>64</v>
      </c>
      <c r="D2004" s="1148">
        <v>56.51</v>
      </c>
      <c r="E2004" s="653"/>
      <c r="F2004" s="654"/>
      <c r="G2004" s="23"/>
      <c r="H2004" s="23"/>
      <c r="I2004" s="23"/>
      <c r="J2004" s="23"/>
      <c r="K2004" s="23"/>
    </row>
    <row r="2005" spans="1:11" ht="12.75" hidden="1" customHeight="1" outlineLevel="1" x14ac:dyDescent="0.25">
      <c r="A2005" s="1141" t="s">
        <v>4317</v>
      </c>
      <c r="B2005" s="1142" t="s">
        <v>2345</v>
      </c>
      <c r="C2005" s="1143" t="s">
        <v>64</v>
      </c>
      <c r="D2005" s="1144">
        <v>73.739999999999995</v>
      </c>
      <c r="E2005" s="653"/>
      <c r="F2005" s="654"/>
      <c r="G2005" s="23"/>
      <c r="H2005" s="23"/>
      <c r="I2005" s="23"/>
      <c r="J2005" s="23"/>
      <c r="K2005" s="23"/>
    </row>
    <row r="2006" spans="1:11" ht="12.75" hidden="1" customHeight="1" outlineLevel="1" x14ac:dyDescent="0.25">
      <c r="A2006" s="1137" t="s">
        <v>3647</v>
      </c>
      <c r="B2006" s="1138" t="s">
        <v>1814</v>
      </c>
      <c r="C2006" s="1139"/>
      <c r="D2006" s="1140"/>
      <c r="E2006" s="653"/>
      <c r="F2006" s="654"/>
      <c r="G2006" s="23"/>
      <c r="H2006" s="23"/>
      <c r="I2006" s="23"/>
      <c r="J2006" s="23"/>
      <c r="K2006" s="23"/>
    </row>
    <row r="2007" spans="1:11" ht="12.75" hidden="1" customHeight="1" outlineLevel="1" x14ac:dyDescent="0.25">
      <c r="A2007" s="1145" t="s">
        <v>3648</v>
      </c>
      <c r="B2007" s="1146" t="s">
        <v>2331</v>
      </c>
      <c r="C2007" s="1147" t="s">
        <v>64</v>
      </c>
      <c r="D2007" s="1148">
        <v>1.21</v>
      </c>
      <c r="E2007" s="653"/>
      <c r="F2007" s="654"/>
      <c r="G2007" s="23"/>
      <c r="H2007" s="23"/>
      <c r="I2007" s="23"/>
      <c r="J2007" s="23"/>
      <c r="K2007" s="23"/>
    </row>
    <row r="2008" spans="1:11" ht="12.75" hidden="1" customHeight="1" outlineLevel="1" x14ac:dyDescent="0.25">
      <c r="A2008" s="1137" t="s">
        <v>3649</v>
      </c>
      <c r="B2008" s="1138" t="s">
        <v>1816</v>
      </c>
      <c r="C2008" s="1139"/>
      <c r="D2008" s="1140"/>
      <c r="E2008" s="653"/>
      <c r="F2008" s="654"/>
      <c r="G2008" s="23"/>
      <c r="H2008" s="23"/>
      <c r="I2008" s="23"/>
      <c r="J2008" s="23"/>
      <c r="K2008" s="23"/>
    </row>
    <row r="2009" spans="1:11" ht="12.75" hidden="1" customHeight="1" outlineLevel="1" x14ac:dyDescent="0.25">
      <c r="A2009" s="1141" t="s">
        <v>3650</v>
      </c>
      <c r="B2009" s="1142" t="s">
        <v>2333</v>
      </c>
      <c r="C2009" s="1143" t="s">
        <v>64</v>
      </c>
      <c r="D2009" s="1144">
        <v>13.77</v>
      </c>
      <c r="E2009" s="653"/>
      <c r="F2009" s="654"/>
      <c r="G2009" s="23"/>
      <c r="H2009" s="23"/>
      <c r="I2009" s="23"/>
      <c r="J2009" s="23"/>
      <c r="K2009" s="23"/>
    </row>
    <row r="2010" spans="1:11" ht="12.75" hidden="1" customHeight="1" outlineLevel="1" x14ac:dyDescent="0.25">
      <c r="A2010" s="1145" t="s">
        <v>3651</v>
      </c>
      <c r="B2010" s="1146" t="s">
        <v>2331</v>
      </c>
      <c r="C2010" s="1147" t="s">
        <v>64</v>
      </c>
      <c r="D2010" s="1148">
        <v>27.39</v>
      </c>
      <c r="E2010" s="653"/>
      <c r="F2010" s="654"/>
      <c r="G2010" s="23"/>
      <c r="H2010" s="23"/>
      <c r="I2010" s="23"/>
      <c r="J2010" s="23"/>
      <c r="K2010" s="23"/>
    </row>
    <row r="2011" spans="1:11" ht="12.75" hidden="1" customHeight="1" outlineLevel="1" x14ac:dyDescent="0.25">
      <c r="A2011" s="1141" t="s">
        <v>3652</v>
      </c>
      <c r="B2011" s="1142" t="s">
        <v>2339</v>
      </c>
      <c r="C2011" s="1143" t="s">
        <v>64</v>
      </c>
      <c r="D2011" s="1144">
        <v>8.1</v>
      </c>
      <c r="E2011" s="653"/>
      <c r="F2011" s="654"/>
      <c r="G2011" s="23"/>
      <c r="H2011" s="23"/>
      <c r="I2011" s="23"/>
      <c r="J2011" s="23"/>
      <c r="K2011" s="23"/>
    </row>
    <row r="2012" spans="1:11" ht="12.75" customHeight="1" collapsed="1" x14ac:dyDescent="0.25">
      <c r="A2012" s="1133" t="s">
        <v>2196</v>
      </c>
      <c r="B2012" s="1134" t="s">
        <v>2173</v>
      </c>
      <c r="C2012" s="1135"/>
      <c r="D2012" s="1136">
        <f>SUM(D2013:D2058)</f>
        <v>2112.8200000000006</v>
      </c>
      <c r="E2012" s="653">
        <f>Ger_Executivo!L281</f>
        <v>2112.8200000000006</v>
      </c>
      <c r="F2012" s="654" t="str">
        <f>IF(D2012=E2012,"OK","FALSO")</f>
        <v>OK</v>
      </c>
      <c r="G2012" s="23"/>
      <c r="H2012" s="23"/>
      <c r="I2012" s="23"/>
      <c r="J2012" s="23"/>
      <c r="K2012" s="23"/>
    </row>
    <row r="2013" spans="1:11" ht="12.75" hidden="1" customHeight="1" outlineLevel="1" x14ac:dyDescent="0.25">
      <c r="A2013" s="1137" t="s">
        <v>2198</v>
      </c>
      <c r="B2013" s="1138" t="s">
        <v>1774</v>
      </c>
      <c r="C2013" s="1139"/>
      <c r="D2013" s="1140"/>
      <c r="E2013" s="653"/>
      <c r="F2013" s="654"/>
      <c r="G2013" s="23"/>
      <c r="H2013" s="23"/>
      <c r="I2013" s="23"/>
      <c r="J2013" s="23"/>
      <c r="K2013" s="23"/>
    </row>
    <row r="2014" spans="1:11" ht="12.75" hidden="1" customHeight="1" outlineLevel="1" x14ac:dyDescent="0.25">
      <c r="A2014" s="1141" t="s">
        <v>3653</v>
      </c>
      <c r="B2014" s="1146" t="s">
        <v>2173</v>
      </c>
      <c r="C2014" s="1147" t="s">
        <v>64</v>
      </c>
      <c r="D2014" s="1148">
        <v>52.78</v>
      </c>
      <c r="E2014" s="653"/>
      <c r="F2014" s="654"/>
      <c r="G2014" s="23"/>
      <c r="H2014" s="23"/>
      <c r="I2014" s="23"/>
      <c r="J2014" s="23"/>
      <c r="K2014" s="23"/>
    </row>
    <row r="2015" spans="1:11" ht="12.75" hidden="1" customHeight="1" outlineLevel="1" x14ac:dyDescent="0.25">
      <c r="A2015" s="1137" t="s">
        <v>2202</v>
      </c>
      <c r="B2015" s="1138" t="s">
        <v>1776</v>
      </c>
      <c r="C2015" s="1139"/>
      <c r="D2015" s="1140"/>
      <c r="E2015" s="653"/>
      <c r="F2015" s="654"/>
      <c r="G2015" s="23"/>
      <c r="H2015" s="23"/>
      <c r="I2015" s="23"/>
      <c r="J2015" s="23"/>
      <c r="K2015" s="23"/>
    </row>
    <row r="2016" spans="1:11" ht="12.75" hidden="1" customHeight="1" outlineLevel="1" x14ac:dyDescent="0.25">
      <c r="A2016" s="1145" t="s">
        <v>3654</v>
      </c>
      <c r="B2016" s="1142" t="s">
        <v>2173</v>
      </c>
      <c r="C2016" s="1143" t="s">
        <v>64</v>
      </c>
      <c r="D2016" s="1144">
        <v>45.54</v>
      </c>
      <c r="E2016" s="653"/>
      <c r="F2016" s="654"/>
      <c r="G2016" s="23"/>
      <c r="H2016" s="23"/>
      <c r="I2016" s="23"/>
      <c r="J2016" s="23"/>
      <c r="K2016" s="23"/>
    </row>
    <row r="2017" spans="1:11" ht="12.75" hidden="1" customHeight="1" outlineLevel="1" x14ac:dyDescent="0.25">
      <c r="A2017" s="1137" t="s">
        <v>2202</v>
      </c>
      <c r="B2017" s="1138" t="s">
        <v>1778</v>
      </c>
      <c r="C2017" s="1139"/>
      <c r="D2017" s="1140"/>
      <c r="E2017" s="653"/>
      <c r="F2017" s="654"/>
      <c r="G2017" s="23"/>
      <c r="H2017" s="23"/>
      <c r="I2017" s="23"/>
      <c r="J2017" s="23"/>
      <c r="K2017" s="23"/>
    </row>
    <row r="2018" spans="1:11" ht="12.75" hidden="1" customHeight="1" outlineLevel="1" x14ac:dyDescent="0.25">
      <c r="A2018" s="1145" t="s">
        <v>3654</v>
      </c>
      <c r="B2018" s="1146" t="s">
        <v>2173</v>
      </c>
      <c r="C2018" s="1147" t="s">
        <v>64</v>
      </c>
      <c r="D2018" s="1148">
        <v>44.64</v>
      </c>
      <c r="E2018" s="653"/>
      <c r="F2018" s="654"/>
      <c r="G2018" s="23"/>
      <c r="H2018" s="23"/>
      <c r="I2018" s="23"/>
      <c r="J2018" s="23"/>
      <c r="K2018" s="23"/>
    </row>
    <row r="2019" spans="1:11" ht="12.75" hidden="1" customHeight="1" outlineLevel="1" x14ac:dyDescent="0.25">
      <c r="A2019" s="1137" t="s">
        <v>2203</v>
      </c>
      <c r="B2019" s="1138" t="s">
        <v>1780</v>
      </c>
      <c r="C2019" s="1139"/>
      <c r="D2019" s="1140"/>
      <c r="E2019" s="653"/>
      <c r="F2019" s="654"/>
      <c r="G2019" s="23"/>
      <c r="H2019" s="23"/>
      <c r="I2019" s="23"/>
      <c r="J2019" s="23"/>
      <c r="K2019" s="23"/>
    </row>
    <row r="2020" spans="1:11" ht="12.75" hidden="1" customHeight="1" outlineLevel="1" x14ac:dyDescent="0.25">
      <c r="A2020" s="1141" t="s">
        <v>3655</v>
      </c>
      <c r="B2020" s="1142" t="s">
        <v>2173</v>
      </c>
      <c r="C2020" s="1143" t="s">
        <v>64</v>
      </c>
      <c r="D2020" s="1144">
        <v>170.35</v>
      </c>
      <c r="E2020" s="653"/>
      <c r="F2020" s="654"/>
      <c r="G2020" s="23"/>
      <c r="H2020" s="23"/>
      <c r="I2020" s="23"/>
      <c r="J2020" s="23"/>
      <c r="K2020" s="23"/>
    </row>
    <row r="2021" spans="1:11" ht="12.75" hidden="1" customHeight="1" outlineLevel="1" x14ac:dyDescent="0.25">
      <c r="A2021" s="1137" t="s">
        <v>2204</v>
      </c>
      <c r="B2021" s="1138" t="s">
        <v>1782</v>
      </c>
      <c r="C2021" s="1139"/>
      <c r="D2021" s="1140"/>
      <c r="E2021" s="653"/>
      <c r="F2021" s="654"/>
      <c r="G2021" s="23"/>
      <c r="H2021" s="23"/>
      <c r="I2021" s="23"/>
      <c r="J2021" s="23"/>
      <c r="K2021" s="23"/>
    </row>
    <row r="2022" spans="1:11" ht="12.75" hidden="1" customHeight="1" outlineLevel="1" x14ac:dyDescent="0.25">
      <c r="A2022" s="1145" t="s">
        <v>3656</v>
      </c>
      <c r="B2022" s="1146" t="s">
        <v>2173</v>
      </c>
      <c r="C2022" s="1147" t="s">
        <v>64</v>
      </c>
      <c r="D2022" s="1148">
        <v>125.43</v>
      </c>
      <c r="E2022" s="653"/>
      <c r="F2022" s="654"/>
      <c r="G2022" s="23"/>
      <c r="H2022" s="23"/>
      <c r="I2022" s="23"/>
      <c r="J2022" s="23"/>
      <c r="K2022" s="23"/>
    </row>
    <row r="2023" spans="1:11" ht="12.75" hidden="1" customHeight="1" outlineLevel="1" x14ac:dyDescent="0.25">
      <c r="A2023" s="1137" t="s">
        <v>2205</v>
      </c>
      <c r="B2023" s="1138" t="s">
        <v>1784</v>
      </c>
      <c r="C2023" s="1139"/>
      <c r="D2023" s="1140"/>
      <c r="E2023" s="653"/>
      <c r="F2023" s="654"/>
      <c r="G2023" s="23"/>
      <c r="H2023" s="23"/>
      <c r="I2023" s="23"/>
      <c r="J2023" s="23"/>
      <c r="K2023" s="23"/>
    </row>
    <row r="2024" spans="1:11" ht="12.75" hidden="1" customHeight="1" outlineLevel="1" x14ac:dyDescent="0.25">
      <c r="A2024" s="1141" t="s">
        <v>3657</v>
      </c>
      <c r="B2024" s="1142" t="s">
        <v>2173</v>
      </c>
      <c r="C2024" s="1143" t="s">
        <v>64</v>
      </c>
      <c r="D2024" s="1144">
        <v>108.64</v>
      </c>
      <c r="E2024" s="653"/>
      <c r="F2024" s="654"/>
      <c r="G2024" s="23"/>
      <c r="H2024" s="23"/>
      <c r="I2024" s="23"/>
      <c r="J2024" s="23"/>
      <c r="K2024" s="23"/>
    </row>
    <row r="2025" spans="1:11" ht="12.75" hidden="1" customHeight="1" outlineLevel="1" x14ac:dyDescent="0.25">
      <c r="A2025" s="1137" t="s">
        <v>2206</v>
      </c>
      <c r="B2025" s="1138" t="s">
        <v>1786</v>
      </c>
      <c r="C2025" s="1139"/>
      <c r="D2025" s="1140"/>
      <c r="E2025" s="653"/>
      <c r="F2025" s="654"/>
      <c r="G2025" s="23"/>
      <c r="H2025" s="23"/>
      <c r="I2025" s="23"/>
      <c r="J2025" s="23"/>
      <c r="K2025" s="23"/>
    </row>
    <row r="2026" spans="1:11" ht="12.75" hidden="1" customHeight="1" outlineLevel="1" x14ac:dyDescent="0.25">
      <c r="A2026" s="1145" t="s">
        <v>3658</v>
      </c>
      <c r="B2026" s="1146" t="s">
        <v>2173</v>
      </c>
      <c r="C2026" s="1147" t="s">
        <v>64</v>
      </c>
      <c r="D2026" s="1148">
        <v>108.64</v>
      </c>
      <c r="E2026" s="653"/>
      <c r="F2026" s="654"/>
      <c r="G2026" s="23"/>
      <c r="H2026" s="23"/>
      <c r="I2026" s="23"/>
      <c r="J2026" s="23"/>
      <c r="K2026" s="23"/>
    </row>
    <row r="2027" spans="1:11" ht="12.75" hidden="1" customHeight="1" outlineLevel="1" x14ac:dyDescent="0.25">
      <c r="A2027" s="1137" t="s">
        <v>2207</v>
      </c>
      <c r="B2027" s="1138" t="s">
        <v>1788</v>
      </c>
      <c r="C2027" s="1139"/>
      <c r="D2027" s="1140"/>
      <c r="E2027" s="653"/>
      <c r="F2027" s="654"/>
      <c r="G2027" s="23"/>
      <c r="H2027" s="23"/>
      <c r="I2027" s="23"/>
      <c r="J2027" s="23"/>
      <c r="K2027" s="23"/>
    </row>
    <row r="2028" spans="1:11" ht="12.75" hidden="1" customHeight="1" outlineLevel="1" x14ac:dyDescent="0.25">
      <c r="A2028" s="1141" t="s">
        <v>3659</v>
      </c>
      <c r="B2028" s="1142" t="s">
        <v>2173</v>
      </c>
      <c r="C2028" s="1143" t="s">
        <v>64</v>
      </c>
      <c r="D2028" s="1144">
        <v>108.64</v>
      </c>
      <c r="E2028" s="653"/>
      <c r="F2028" s="654"/>
      <c r="G2028" s="23"/>
      <c r="H2028" s="23"/>
      <c r="I2028" s="23"/>
      <c r="J2028" s="23"/>
      <c r="K2028" s="23"/>
    </row>
    <row r="2029" spans="1:11" ht="12.75" hidden="1" customHeight="1" outlineLevel="1" x14ac:dyDescent="0.25">
      <c r="A2029" s="1137" t="s">
        <v>2208</v>
      </c>
      <c r="B2029" s="1138" t="s">
        <v>1790</v>
      </c>
      <c r="C2029" s="1139"/>
      <c r="D2029" s="1140"/>
      <c r="E2029" s="653"/>
      <c r="F2029" s="654"/>
      <c r="G2029" s="23"/>
      <c r="H2029" s="23"/>
      <c r="I2029" s="23"/>
      <c r="J2029" s="23"/>
      <c r="K2029" s="23"/>
    </row>
    <row r="2030" spans="1:11" ht="12.75" hidden="1" customHeight="1" outlineLevel="1" x14ac:dyDescent="0.25">
      <c r="A2030" s="1145" t="s">
        <v>3660</v>
      </c>
      <c r="B2030" s="1146" t="s">
        <v>2173</v>
      </c>
      <c r="C2030" s="1147" t="s">
        <v>64</v>
      </c>
      <c r="D2030" s="1148">
        <v>108.64</v>
      </c>
      <c r="E2030" s="653"/>
      <c r="F2030" s="654"/>
      <c r="G2030" s="23"/>
      <c r="H2030" s="23"/>
      <c r="I2030" s="23"/>
      <c r="J2030" s="23"/>
      <c r="K2030" s="23"/>
    </row>
    <row r="2031" spans="1:11" ht="12.75" hidden="1" customHeight="1" outlineLevel="1" x14ac:dyDescent="0.25">
      <c r="A2031" s="1137" t="s">
        <v>2209</v>
      </c>
      <c r="B2031" s="1138" t="s">
        <v>1792</v>
      </c>
      <c r="C2031" s="1139"/>
      <c r="D2031" s="1140"/>
      <c r="E2031" s="653"/>
      <c r="F2031" s="654"/>
      <c r="G2031" s="23"/>
      <c r="H2031" s="23"/>
      <c r="I2031" s="23"/>
      <c r="J2031" s="23"/>
      <c r="K2031" s="23"/>
    </row>
    <row r="2032" spans="1:11" ht="12.75" hidden="1" customHeight="1" outlineLevel="1" x14ac:dyDescent="0.25">
      <c r="A2032" s="1141" t="s">
        <v>3661</v>
      </c>
      <c r="B2032" s="1142" t="s">
        <v>2173</v>
      </c>
      <c r="C2032" s="1143" t="s">
        <v>64</v>
      </c>
      <c r="D2032" s="1144">
        <v>108.64</v>
      </c>
      <c r="E2032" s="653"/>
      <c r="F2032" s="654"/>
      <c r="G2032" s="23"/>
      <c r="H2032" s="23"/>
      <c r="I2032" s="23"/>
      <c r="J2032" s="23"/>
      <c r="K2032" s="23"/>
    </row>
    <row r="2033" spans="1:11" ht="12.75" hidden="1" customHeight="1" outlineLevel="1" x14ac:dyDescent="0.25">
      <c r="A2033" s="1137" t="s">
        <v>2210</v>
      </c>
      <c r="B2033" s="1138" t="s">
        <v>1794</v>
      </c>
      <c r="C2033" s="1139"/>
      <c r="D2033" s="1140"/>
      <c r="E2033" s="653"/>
      <c r="F2033" s="654"/>
      <c r="G2033" s="23"/>
      <c r="H2033" s="23"/>
      <c r="I2033" s="23"/>
      <c r="J2033" s="23"/>
      <c r="K2033" s="23"/>
    </row>
    <row r="2034" spans="1:11" ht="12.75" hidden="1" customHeight="1" outlineLevel="1" x14ac:dyDescent="0.25">
      <c r="A2034" s="1145" t="s">
        <v>3662</v>
      </c>
      <c r="B2034" s="1146" t="s">
        <v>2173</v>
      </c>
      <c r="C2034" s="1147" t="s">
        <v>64</v>
      </c>
      <c r="D2034" s="1148">
        <v>108.64</v>
      </c>
      <c r="E2034" s="653"/>
      <c r="F2034" s="654"/>
      <c r="G2034" s="23"/>
      <c r="H2034" s="23"/>
      <c r="I2034" s="23"/>
      <c r="J2034" s="23"/>
      <c r="K2034" s="23"/>
    </row>
    <row r="2035" spans="1:11" ht="12.75" hidden="1" customHeight="1" outlineLevel="1" x14ac:dyDescent="0.25">
      <c r="A2035" s="1137" t="s">
        <v>2211</v>
      </c>
      <c r="B2035" s="1138" t="s">
        <v>1796</v>
      </c>
      <c r="C2035" s="1139"/>
      <c r="D2035" s="1140"/>
      <c r="E2035" s="653"/>
      <c r="F2035" s="654"/>
      <c r="G2035" s="23"/>
      <c r="H2035" s="23"/>
      <c r="I2035" s="23"/>
      <c r="J2035" s="23"/>
      <c r="K2035" s="23"/>
    </row>
    <row r="2036" spans="1:11" ht="12.75" hidden="1" customHeight="1" outlineLevel="1" x14ac:dyDescent="0.25">
      <c r="A2036" s="1141" t="s">
        <v>3663</v>
      </c>
      <c r="B2036" s="1142" t="s">
        <v>2173</v>
      </c>
      <c r="C2036" s="1143" t="s">
        <v>64</v>
      </c>
      <c r="D2036" s="1144">
        <v>108.64</v>
      </c>
      <c r="E2036" s="653"/>
      <c r="F2036" s="654"/>
      <c r="G2036" s="23"/>
      <c r="H2036" s="23"/>
      <c r="I2036" s="23"/>
      <c r="J2036" s="23"/>
      <c r="K2036" s="23"/>
    </row>
    <row r="2037" spans="1:11" ht="12.75" hidden="1" customHeight="1" outlineLevel="1" x14ac:dyDescent="0.25">
      <c r="A2037" s="1137" t="s">
        <v>2212</v>
      </c>
      <c r="B2037" s="1138" t="s">
        <v>1798</v>
      </c>
      <c r="C2037" s="1139"/>
      <c r="D2037" s="1140"/>
      <c r="E2037" s="653"/>
      <c r="F2037" s="654"/>
      <c r="G2037" s="23"/>
      <c r="H2037" s="23"/>
      <c r="I2037" s="23"/>
      <c r="J2037" s="23"/>
      <c r="K2037" s="23"/>
    </row>
    <row r="2038" spans="1:11" ht="12.75" hidden="1" customHeight="1" outlineLevel="1" x14ac:dyDescent="0.25">
      <c r="A2038" s="1145" t="s">
        <v>3664</v>
      </c>
      <c r="B2038" s="1146" t="s">
        <v>2173</v>
      </c>
      <c r="C2038" s="1147" t="s">
        <v>64</v>
      </c>
      <c r="D2038" s="1148">
        <v>108.64</v>
      </c>
      <c r="E2038" s="653"/>
      <c r="F2038" s="654"/>
      <c r="G2038" s="23"/>
      <c r="H2038" s="23"/>
      <c r="I2038" s="23"/>
      <c r="J2038" s="23"/>
      <c r="K2038" s="23"/>
    </row>
    <row r="2039" spans="1:11" ht="12.75" hidden="1" customHeight="1" outlineLevel="1" x14ac:dyDescent="0.25">
      <c r="A2039" s="1137" t="s">
        <v>2213</v>
      </c>
      <c r="B2039" s="1138" t="s">
        <v>1800</v>
      </c>
      <c r="C2039" s="1139"/>
      <c r="D2039" s="1140"/>
      <c r="E2039" s="653"/>
      <c r="F2039" s="654"/>
      <c r="G2039" s="23"/>
      <c r="H2039" s="23"/>
      <c r="I2039" s="23"/>
      <c r="J2039" s="23"/>
      <c r="K2039" s="23"/>
    </row>
    <row r="2040" spans="1:11" ht="12.75" hidden="1" customHeight="1" outlineLevel="1" x14ac:dyDescent="0.25">
      <c r="A2040" s="1141" t="s">
        <v>3665</v>
      </c>
      <c r="B2040" s="1142" t="s">
        <v>2173</v>
      </c>
      <c r="C2040" s="1143" t="s">
        <v>64</v>
      </c>
      <c r="D2040" s="1144">
        <v>108.64</v>
      </c>
      <c r="E2040" s="653"/>
      <c r="F2040" s="654"/>
      <c r="G2040" s="23"/>
      <c r="H2040" s="23"/>
      <c r="I2040" s="23"/>
      <c r="J2040" s="23"/>
      <c r="K2040" s="23"/>
    </row>
    <row r="2041" spans="1:11" ht="12.75" hidden="1" customHeight="1" outlineLevel="1" x14ac:dyDescent="0.25">
      <c r="A2041" s="1137" t="s">
        <v>2214</v>
      </c>
      <c r="B2041" s="1138" t="s">
        <v>1802</v>
      </c>
      <c r="C2041" s="1139"/>
      <c r="D2041" s="1140"/>
      <c r="E2041" s="653"/>
      <c r="F2041" s="654"/>
      <c r="G2041" s="23"/>
      <c r="H2041" s="23"/>
      <c r="I2041" s="23"/>
      <c r="J2041" s="23"/>
      <c r="K2041" s="23"/>
    </row>
    <row r="2042" spans="1:11" ht="12.75" hidden="1" customHeight="1" outlineLevel="1" x14ac:dyDescent="0.25">
      <c r="A2042" s="1145" t="s">
        <v>3666</v>
      </c>
      <c r="B2042" s="1146" t="s">
        <v>2173</v>
      </c>
      <c r="C2042" s="1147" t="s">
        <v>64</v>
      </c>
      <c r="D2042" s="1148">
        <v>108.64</v>
      </c>
      <c r="E2042" s="653"/>
      <c r="F2042" s="654"/>
      <c r="G2042" s="23"/>
      <c r="H2042" s="23"/>
      <c r="I2042" s="23"/>
      <c r="J2042" s="23"/>
      <c r="K2042" s="23"/>
    </row>
    <row r="2043" spans="1:11" ht="12.75" hidden="1" customHeight="1" outlineLevel="1" x14ac:dyDescent="0.25">
      <c r="A2043" s="1137" t="s">
        <v>2215</v>
      </c>
      <c r="B2043" s="1138" t="s">
        <v>1804</v>
      </c>
      <c r="C2043" s="1139"/>
      <c r="D2043" s="1140"/>
      <c r="E2043" s="653"/>
      <c r="F2043" s="654"/>
      <c r="G2043" s="23"/>
      <c r="H2043" s="23"/>
      <c r="I2043" s="23"/>
      <c r="J2043" s="23"/>
      <c r="K2043" s="23"/>
    </row>
    <row r="2044" spans="1:11" ht="12.75" hidden="1" customHeight="1" outlineLevel="1" x14ac:dyDescent="0.25">
      <c r="A2044" s="1141" t="s">
        <v>3667</v>
      </c>
      <c r="B2044" s="1142" t="s">
        <v>2173</v>
      </c>
      <c r="C2044" s="1143" t="s">
        <v>64</v>
      </c>
      <c r="D2044" s="1144">
        <v>108.64</v>
      </c>
      <c r="E2044" s="653"/>
      <c r="F2044" s="654"/>
      <c r="G2044" s="23"/>
      <c r="H2044" s="23"/>
      <c r="I2044" s="23"/>
      <c r="J2044" s="23"/>
      <c r="K2044" s="23"/>
    </row>
    <row r="2045" spans="1:11" ht="12.75" hidden="1" customHeight="1" outlineLevel="1" x14ac:dyDescent="0.25">
      <c r="A2045" s="1137" t="s">
        <v>2216</v>
      </c>
      <c r="B2045" s="1138" t="s">
        <v>1806</v>
      </c>
      <c r="C2045" s="1139"/>
      <c r="D2045" s="1140"/>
      <c r="E2045" s="653"/>
      <c r="F2045" s="654"/>
      <c r="G2045" s="23"/>
      <c r="H2045" s="23"/>
      <c r="I2045" s="23"/>
      <c r="J2045" s="23"/>
      <c r="K2045" s="23"/>
    </row>
    <row r="2046" spans="1:11" ht="12.75" hidden="1" customHeight="1" outlineLevel="1" x14ac:dyDescent="0.25">
      <c r="A2046" s="1145" t="s">
        <v>3668</v>
      </c>
      <c r="B2046" s="1146" t="s">
        <v>2173</v>
      </c>
      <c r="C2046" s="1147" t="s">
        <v>64</v>
      </c>
      <c r="D2046" s="1148">
        <v>108.64</v>
      </c>
      <c r="E2046" s="653"/>
      <c r="F2046" s="654"/>
      <c r="G2046" s="23"/>
      <c r="H2046" s="23"/>
      <c r="I2046" s="23"/>
      <c r="J2046" s="23"/>
      <c r="K2046" s="23"/>
    </row>
    <row r="2047" spans="1:11" ht="12.75" hidden="1" customHeight="1" outlineLevel="1" x14ac:dyDescent="0.25">
      <c r="A2047" s="1137" t="s">
        <v>2217</v>
      </c>
      <c r="B2047" s="1138" t="s">
        <v>1808</v>
      </c>
      <c r="C2047" s="1139"/>
      <c r="D2047" s="1140"/>
      <c r="E2047" s="653"/>
      <c r="F2047" s="654"/>
      <c r="G2047" s="23"/>
      <c r="H2047" s="23"/>
      <c r="I2047" s="23"/>
      <c r="J2047" s="23"/>
      <c r="K2047" s="23"/>
    </row>
    <row r="2048" spans="1:11" ht="12.75" hidden="1" customHeight="1" outlineLevel="1" x14ac:dyDescent="0.25">
      <c r="A2048" s="1141" t="s">
        <v>3669</v>
      </c>
      <c r="B2048" s="1142" t="s">
        <v>2173</v>
      </c>
      <c r="C2048" s="1143" t="s">
        <v>64</v>
      </c>
      <c r="D2048" s="1144">
        <v>108.64</v>
      </c>
      <c r="E2048" s="653"/>
      <c r="F2048" s="654"/>
      <c r="G2048" s="23"/>
      <c r="H2048" s="23"/>
      <c r="I2048" s="23"/>
      <c r="J2048" s="23"/>
      <c r="K2048" s="23"/>
    </row>
    <row r="2049" spans="1:11" ht="12.75" hidden="1" customHeight="1" outlineLevel="1" x14ac:dyDescent="0.25">
      <c r="A2049" s="1137" t="s">
        <v>2218</v>
      </c>
      <c r="B2049" s="1138" t="s">
        <v>1810</v>
      </c>
      <c r="C2049" s="1139"/>
      <c r="D2049" s="1140"/>
      <c r="E2049" s="653"/>
      <c r="F2049" s="654"/>
      <c r="G2049" s="23"/>
      <c r="H2049" s="23"/>
      <c r="I2049" s="23"/>
      <c r="J2049" s="23"/>
      <c r="K2049" s="23"/>
    </row>
    <row r="2050" spans="1:11" ht="12.75" hidden="1" customHeight="1" outlineLevel="1" x14ac:dyDescent="0.25">
      <c r="A2050" s="1145" t="s">
        <v>3670</v>
      </c>
      <c r="B2050" s="1146" t="s">
        <v>2173</v>
      </c>
      <c r="C2050" s="1147" t="s">
        <v>64</v>
      </c>
      <c r="D2050" s="1148">
        <v>108.64</v>
      </c>
      <c r="E2050" s="653"/>
      <c r="F2050" s="654"/>
      <c r="G2050" s="23"/>
      <c r="H2050" s="23"/>
      <c r="I2050" s="23"/>
      <c r="J2050" s="23"/>
      <c r="K2050" s="23"/>
    </row>
    <row r="2051" spans="1:11" ht="12.75" hidden="1" customHeight="1" outlineLevel="1" x14ac:dyDescent="0.25">
      <c r="A2051" s="1137" t="s">
        <v>2219</v>
      </c>
      <c r="B2051" s="1138" t="s">
        <v>1812</v>
      </c>
      <c r="C2051" s="1139"/>
      <c r="D2051" s="1140"/>
      <c r="E2051" s="653"/>
      <c r="F2051" s="654"/>
      <c r="G2051" s="23"/>
      <c r="H2051" s="23"/>
      <c r="I2051" s="23"/>
      <c r="J2051" s="23"/>
      <c r="K2051" s="23"/>
    </row>
    <row r="2052" spans="1:11" ht="12.75" hidden="1" customHeight="1" outlineLevel="1" x14ac:dyDescent="0.25">
      <c r="A2052" s="1141" t="s">
        <v>3671</v>
      </c>
      <c r="B2052" s="1142" t="s">
        <v>2173</v>
      </c>
      <c r="C2052" s="1143" t="s">
        <v>64</v>
      </c>
      <c r="D2052" s="1144">
        <v>108.64</v>
      </c>
      <c r="E2052" s="653"/>
      <c r="F2052" s="654"/>
      <c r="G2052" s="23"/>
      <c r="H2052" s="23"/>
      <c r="I2052" s="23"/>
      <c r="J2052" s="23"/>
      <c r="K2052" s="23"/>
    </row>
    <row r="2053" spans="1:11" ht="12.75" hidden="1" customHeight="1" outlineLevel="1" x14ac:dyDescent="0.25">
      <c r="A2053" s="1137" t="s">
        <v>2220</v>
      </c>
      <c r="B2053" s="1138" t="s">
        <v>1816</v>
      </c>
      <c r="C2053" s="1139"/>
      <c r="D2053" s="1140"/>
      <c r="E2053" s="653"/>
      <c r="F2053" s="654"/>
      <c r="G2053" s="23"/>
      <c r="H2053" s="23"/>
      <c r="I2053" s="23"/>
      <c r="J2053" s="23"/>
      <c r="K2053" s="23"/>
    </row>
    <row r="2054" spans="1:11" ht="12.75" hidden="1" customHeight="1" outlineLevel="1" x14ac:dyDescent="0.25">
      <c r="A2054" s="1145" t="s">
        <v>3672</v>
      </c>
      <c r="B2054" s="1146" t="s">
        <v>2173</v>
      </c>
      <c r="C2054" s="1147" t="s">
        <v>64</v>
      </c>
      <c r="D2054" s="1148">
        <v>34.840000000000003</v>
      </c>
      <c r="E2054" s="653"/>
      <c r="F2054" s="654"/>
      <c r="G2054" s="23"/>
      <c r="H2054" s="23"/>
      <c r="I2054" s="23"/>
      <c r="J2054" s="23"/>
      <c r="K2054" s="23"/>
    </row>
    <row r="2055" spans="1:11" ht="12.75" hidden="1" customHeight="1" outlineLevel="1" x14ac:dyDescent="0.25">
      <c r="A2055" s="1137" t="s">
        <v>2221</v>
      </c>
      <c r="B2055" s="1138" t="s">
        <v>1818</v>
      </c>
      <c r="C2055" s="1139"/>
      <c r="D2055" s="1140"/>
      <c r="E2055" s="653"/>
      <c r="F2055" s="654"/>
      <c r="G2055" s="23"/>
      <c r="H2055" s="23"/>
      <c r="I2055" s="23"/>
      <c r="J2055" s="23"/>
      <c r="K2055" s="23"/>
    </row>
    <row r="2056" spans="1:11" ht="12.75" hidden="1" customHeight="1" outlineLevel="1" x14ac:dyDescent="0.25">
      <c r="A2056" s="1141" t="s">
        <v>3673</v>
      </c>
      <c r="B2056" s="1142" t="s">
        <v>2173</v>
      </c>
      <c r="C2056" s="1143" t="s">
        <v>64</v>
      </c>
      <c r="D2056" s="1144">
        <v>5</v>
      </c>
      <c r="E2056" s="653"/>
      <c r="F2056" s="654"/>
      <c r="G2056" s="23"/>
      <c r="H2056" s="23"/>
      <c r="I2056" s="23"/>
      <c r="J2056" s="23"/>
      <c r="K2056" s="23"/>
    </row>
    <row r="2057" spans="1:11" ht="12.75" hidden="1" customHeight="1" outlineLevel="1" x14ac:dyDescent="0.25">
      <c r="A2057" s="1137" t="s">
        <v>2222</v>
      </c>
      <c r="B2057" s="1138" t="s">
        <v>1820</v>
      </c>
      <c r="C2057" s="1139"/>
      <c r="D2057" s="1140"/>
      <c r="E2057" s="653"/>
      <c r="F2057" s="654"/>
      <c r="G2057" s="23"/>
      <c r="H2057" s="23"/>
      <c r="I2057" s="23"/>
      <c r="J2057" s="23"/>
      <c r="K2057" s="23"/>
    </row>
    <row r="2058" spans="1:11" ht="12.75" hidden="1" customHeight="1" outlineLevel="1" x14ac:dyDescent="0.25">
      <c r="A2058" s="1145" t="s">
        <v>3674</v>
      </c>
      <c r="B2058" s="1146" t="s">
        <v>2173</v>
      </c>
      <c r="C2058" s="1147" t="s">
        <v>64</v>
      </c>
      <c r="D2058" s="1148">
        <v>4.6399999999999997</v>
      </c>
      <c r="E2058" s="653"/>
      <c r="F2058" s="654"/>
      <c r="G2058" s="23"/>
      <c r="H2058" s="23"/>
      <c r="I2058" s="23"/>
      <c r="J2058" s="23"/>
      <c r="K2058" s="23"/>
    </row>
    <row r="2059" spans="1:11" ht="12.75" customHeight="1" collapsed="1" x14ac:dyDescent="0.25">
      <c r="A2059" s="1133" t="s">
        <v>2223</v>
      </c>
      <c r="B2059" s="1134" t="s">
        <v>2175</v>
      </c>
      <c r="C2059" s="1135"/>
      <c r="D2059" s="1136">
        <f>SUM(D2060:D2097)</f>
        <v>227.42000000000007</v>
      </c>
      <c r="E2059" s="653">
        <f>Ger_Executivo!L305</f>
        <v>227.42000000000007</v>
      </c>
      <c r="F2059" s="654" t="str">
        <f>IF(D2059=E2059,"OK","FALSO")</f>
        <v>OK</v>
      </c>
      <c r="G2059" s="23"/>
      <c r="H2059" s="23"/>
      <c r="I2059" s="23"/>
      <c r="J2059" s="23"/>
      <c r="K2059" s="23"/>
    </row>
    <row r="2060" spans="1:11" ht="12.75" hidden="1" customHeight="1" outlineLevel="1" x14ac:dyDescent="0.25">
      <c r="A2060" s="1137" t="s">
        <v>2224</v>
      </c>
      <c r="B2060" s="1138" t="s">
        <v>1780</v>
      </c>
      <c r="C2060" s="1139"/>
      <c r="D2060" s="1140"/>
      <c r="E2060" s="653"/>
      <c r="F2060" s="654"/>
      <c r="G2060" s="23"/>
      <c r="H2060" s="23"/>
      <c r="I2060" s="23"/>
      <c r="J2060" s="23"/>
      <c r="K2060" s="23"/>
    </row>
    <row r="2061" spans="1:11" ht="12.75" hidden="1" customHeight="1" outlineLevel="1" x14ac:dyDescent="0.25">
      <c r="A2061" s="1141" t="s">
        <v>3675</v>
      </c>
      <c r="B2061" s="1142" t="s">
        <v>2175</v>
      </c>
      <c r="C2061" s="1143" t="s">
        <v>64</v>
      </c>
      <c r="D2061" s="1144">
        <v>26.7</v>
      </c>
      <c r="E2061" s="653"/>
      <c r="F2061" s="654"/>
      <c r="G2061" s="23"/>
      <c r="H2061" s="23"/>
      <c r="I2061" s="23"/>
      <c r="J2061" s="23"/>
      <c r="K2061" s="23"/>
    </row>
    <row r="2062" spans="1:11" ht="12.75" hidden="1" customHeight="1" outlineLevel="1" x14ac:dyDescent="0.25">
      <c r="A2062" s="1137" t="s">
        <v>2227</v>
      </c>
      <c r="B2062" s="1138" t="s">
        <v>1782</v>
      </c>
      <c r="C2062" s="1139"/>
      <c r="D2062" s="1140"/>
      <c r="E2062" s="653"/>
      <c r="F2062" s="654"/>
      <c r="G2062" s="23"/>
      <c r="H2062" s="23"/>
      <c r="I2062" s="23"/>
      <c r="J2062" s="23"/>
      <c r="K2062" s="23"/>
    </row>
    <row r="2063" spans="1:11" ht="12.75" hidden="1" customHeight="1" outlineLevel="1" x14ac:dyDescent="0.25">
      <c r="A2063" s="1145" t="s">
        <v>3676</v>
      </c>
      <c r="B2063" s="1146" t="s">
        <v>2175</v>
      </c>
      <c r="C2063" s="1147" t="s">
        <v>64</v>
      </c>
      <c r="D2063" s="1148">
        <v>21.18</v>
      </c>
      <c r="E2063" s="653"/>
      <c r="F2063" s="654"/>
      <c r="G2063" s="23"/>
      <c r="H2063" s="23"/>
      <c r="I2063" s="23"/>
      <c r="J2063" s="23"/>
      <c r="K2063" s="23"/>
    </row>
    <row r="2064" spans="1:11" ht="12.75" hidden="1" customHeight="1" outlineLevel="1" x14ac:dyDescent="0.25">
      <c r="A2064" s="1137" t="s">
        <v>2230</v>
      </c>
      <c r="B2064" s="1138" t="s">
        <v>1784</v>
      </c>
      <c r="C2064" s="1139"/>
      <c r="D2064" s="1140"/>
      <c r="E2064" s="653"/>
      <c r="F2064" s="654"/>
      <c r="G2064" s="23"/>
      <c r="H2064" s="23"/>
      <c r="I2064" s="23"/>
      <c r="J2064" s="23"/>
      <c r="K2064" s="23"/>
    </row>
    <row r="2065" spans="1:11" ht="12.75" hidden="1" customHeight="1" outlineLevel="1" x14ac:dyDescent="0.25">
      <c r="A2065" s="1141" t="s">
        <v>3677</v>
      </c>
      <c r="B2065" s="1142" t="s">
        <v>2175</v>
      </c>
      <c r="C2065" s="1143" t="s">
        <v>64</v>
      </c>
      <c r="D2065" s="1144">
        <v>10.68</v>
      </c>
      <c r="E2065" s="653"/>
      <c r="F2065" s="654"/>
      <c r="G2065" s="23"/>
      <c r="H2065" s="23"/>
      <c r="I2065" s="23"/>
      <c r="J2065" s="23"/>
      <c r="K2065" s="23"/>
    </row>
    <row r="2066" spans="1:11" ht="12.75" hidden="1" customHeight="1" outlineLevel="1" x14ac:dyDescent="0.25">
      <c r="A2066" s="1137" t="s">
        <v>2233</v>
      </c>
      <c r="B2066" s="1138" t="s">
        <v>1786</v>
      </c>
      <c r="C2066" s="1139"/>
      <c r="D2066" s="1140"/>
      <c r="E2066" s="653"/>
      <c r="F2066" s="654"/>
      <c r="G2066" s="23"/>
      <c r="H2066" s="23"/>
      <c r="I2066" s="23"/>
      <c r="J2066" s="23"/>
      <c r="K2066" s="23"/>
    </row>
    <row r="2067" spans="1:11" ht="12.75" hidden="1" customHeight="1" outlineLevel="1" x14ac:dyDescent="0.25">
      <c r="A2067" s="1145" t="s">
        <v>3678</v>
      </c>
      <c r="B2067" s="1146" t="s">
        <v>2175</v>
      </c>
      <c r="C2067" s="1147" t="s">
        <v>64</v>
      </c>
      <c r="D2067" s="1148">
        <v>10.68</v>
      </c>
      <c r="E2067" s="653"/>
      <c r="F2067" s="654"/>
      <c r="G2067" s="23"/>
      <c r="H2067" s="23"/>
      <c r="I2067" s="23"/>
      <c r="J2067" s="23"/>
      <c r="K2067" s="23"/>
    </row>
    <row r="2068" spans="1:11" ht="12.75" hidden="1" customHeight="1" outlineLevel="1" x14ac:dyDescent="0.25">
      <c r="A2068" s="1137" t="s">
        <v>2245</v>
      </c>
      <c r="B2068" s="1138" t="s">
        <v>1788</v>
      </c>
      <c r="C2068" s="1139"/>
      <c r="D2068" s="1140"/>
      <c r="E2068" s="653"/>
      <c r="F2068" s="654"/>
      <c r="G2068" s="23"/>
      <c r="H2068" s="23"/>
      <c r="I2068" s="23"/>
      <c r="J2068" s="23"/>
      <c r="K2068" s="23"/>
    </row>
    <row r="2069" spans="1:11" ht="12.75" hidden="1" customHeight="1" outlineLevel="1" x14ac:dyDescent="0.25">
      <c r="A2069" s="1141" t="s">
        <v>3679</v>
      </c>
      <c r="B2069" s="1142" t="s">
        <v>2175</v>
      </c>
      <c r="C2069" s="1143" t="s">
        <v>64</v>
      </c>
      <c r="D2069" s="1144">
        <v>10.68</v>
      </c>
      <c r="E2069" s="653"/>
      <c r="F2069" s="654"/>
      <c r="G2069" s="23"/>
      <c r="H2069" s="23"/>
      <c r="I2069" s="23"/>
      <c r="J2069" s="23"/>
      <c r="K2069" s="23"/>
    </row>
    <row r="2070" spans="1:11" ht="12.75" hidden="1" customHeight="1" outlineLevel="1" x14ac:dyDescent="0.25">
      <c r="A2070" s="1137" t="s">
        <v>2260</v>
      </c>
      <c r="B2070" s="1138" t="s">
        <v>1790</v>
      </c>
      <c r="C2070" s="1139"/>
      <c r="D2070" s="1140"/>
      <c r="E2070" s="653"/>
      <c r="F2070" s="654"/>
      <c r="G2070" s="23"/>
      <c r="H2070" s="23"/>
      <c r="I2070" s="23"/>
      <c r="J2070" s="23"/>
      <c r="K2070" s="23"/>
    </row>
    <row r="2071" spans="1:11" ht="12.75" hidden="1" customHeight="1" outlineLevel="1" x14ac:dyDescent="0.25">
      <c r="A2071" s="1145" t="s">
        <v>3680</v>
      </c>
      <c r="B2071" s="1146" t="s">
        <v>2175</v>
      </c>
      <c r="C2071" s="1147" t="s">
        <v>64</v>
      </c>
      <c r="D2071" s="1148">
        <v>10.68</v>
      </c>
      <c r="E2071" s="653"/>
      <c r="F2071" s="654"/>
      <c r="G2071" s="23"/>
      <c r="H2071" s="23"/>
      <c r="I2071" s="23"/>
      <c r="J2071" s="23"/>
      <c r="K2071" s="23"/>
    </row>
    <row r="2072" spans="1:11" ht="12.75" hidden="1" customHeight="1" outlineLevel="1" x14ac:dyDescent="0.25">
      <c r="A2072" s="1137" t="s">
        <v>2263</v>
      </c>
      <c r="B2072" s="1138" t="s">
        <v>1792</v>
      </c>
      <c r="C2072" s="1139"/>
      <c r="D2072" s="1140"/>
      <c r="E2072" s="653"/>
      <c r="F2072" s="654"/>
      <c r="G2072" s="23"/>
      <c r="H2072" s="23"/>
      <c r="I2072" s="23"/>
      <c r="J2072" s="23"/>
      <c r="K2072" s="23"/>
    </row>
    <row r="2073" spans="1:11" ht="12.75" hidden="1" customHeight="1" outlineLevel="1" x14ac:dyDescent="0.25">
      <c r="A2073" s="1141" t="s">
        <v>3681</v>
      </c>
      <c r="B2073" s="1142" t="s">
        <v>2175</v>
      </c>
      <c r="C2073" s="1143" t="s">
        <v>64</v>
      </c>
      <c r="D2073" s="1144">
        <v>10.68</v>
      </c>
      <c r="E2073" s="653"/>
      <c r="F2073" s="654"/>
      <c r="G2073" s="23"/>
      <c r="H2073" s="23"/>
      <c r="I2073" s="23"/>
      <c r="J2073" s="23"/>
      <c r="K2073" s="23"/>
    </row>
    <row r="2074" spans="1:11" ht="12.75" hidden="1" customHeight="1" outlineLevel="1" x14ac:dyDescent="0.25">
      <c r="A2074" s="1137" t="s">
        <v>2264</v>
      </c>
      <c r="B2074" s="1138" t="s">
        <v>1794</v>
      </c>
      <c r="C2074" s="1139"/>
      <c r="D2074" s="1140"/>
      <c r="E2074" s="653"/>
      <c r="F2074" s="654"/>
      <c r="G2074" s="23"/>
      <c r="H2074" s="23"/>
      <c r="I2074" s="23"/>
      <c r="J2074" s="23"/>
      <c r="K2074" s="23"/>
    </row>
    <row r="2075" spans="1:11" ht="12.75" hidden="1" customHeight="1" outlineLevel="1" x14ac:dyDescent="0.25">
      <c r="A2075" s="1145" t="s">
        <v>3682</v>
      </c>
      <c r="B2075" s="1146" t="s">
        <v>2175</v>
      </c>
      <c r="C2075" s="1147" t="s">
        <v>64</v>
      </c>
      <c r="D2075" s="1148">
        <v>10.68</v>
      </c>
      <c r="E2075" s="653"/>
      <c r="F2075" s="654"/>
      <c r="G2075" s="23"/>
      <c r="H2075" s="23"/>
      <c r="I2075" s="23"/>
      <c r="J2075" s="23"/>
      <c r="K2075" s="23"/>
    </row>
    <row r="2076" spans="1:11" ht="12.75" hidden="1" customHeight="1" outlineLevel="1" x14ac:dyDescent="0.25">
      <c r="A2076" s="1137" t="s">
        <v>2265</v>
      </c>
      <c r="B2076" s="1138" t="s">
        <v>1796</v>
      </c>
      <c r="C2076" s="1139"/>
      <c r="D2076" s="1140"/>
      <c r="E2076" s="653"/>
      <c r="F2076" s="654"/>
      <c r="G2076" s="23"/>
      <c r="H2076" s="23"/>
      <c r="I2076" s="23"/>
      <c r="J2076" s="23"/>
      <c r="K2076" s="23"/>
    </row>
    <row r="2077" spans="1:11" ht="12.75" hidden="1" customHeight="1" outlineLevel="1" x14ac:dyDescent="0.25">
      <c r="A2077" s="1141" t="s">
        <v>3683</v>
      </c>
      <c r="B2077" s="1142" t="s">
        <v>2175</v>
      </c>
      <c r="C2077" s="1143" t="s">
        <v>64</v>
      </c>
      <c r="D2077" s="1144">
        <v>10.68</v>
      </c>
      <c r="E2077" s="653"/>
      <c r="F2077" s="654"/>
      <c r="G2077" s="23"/>
      <c r="H2077" s="23"/>
      <c r="I2077" s="23"/>
      <c r="J2077" s="23"/>
      <c r="K2077" s="23"/>
    </row>
    <row r="2078" spans="1:11" ht="12.75" hidden="1" customHeight="1" outlineLevel="1" x14ac:dyDescent="0.25">
      <c r="A2078" s="1137" t="s">
        <v>2266</v>
      </c>
      <c r="B2078" s="1138" t="s">
        <v>1798</v>
      </c>
      <c r="C2078" s="1139"/>
      <c r="D2078" s="1140"/>
      <c r="E2078" s="653"/>
      <c r="F2078" s="654"/>
      <c r="G2078" s="23"/>
      <c r="H2078" s="23"/>
      <c r="I2078" s="23"/>
      <c r="J2078" s="23"/>
      <c r="K2078" s="23"/>
    </row>
    <row r="2079" spans="1:11" ht="12.75" hidden="1" customHeight="1" outlineLevel="1" x14ac:dyDescent="0.25">
      <c r="A2079" s="1145" t="s">
        <v>3684</v>
      </c>
      <c r="B2079" s="1146" t="s">
        <v>2175</v>
      </c>
      <c r="C2079" s="1147" t="s">
        <v>64</v>
      </c>
      <c r="D2079" s="1148">
        <v>10.68</v>
      </c>
      <c r="E2079" s="653"/>
      <c r="F2079" s="654"/>
      <c r="G2079" s="23"/>
      <c r="H2079" s="23"/>
      <c r="I2079" s="23"/>
      <c r="J2079" s="23"/>
      <c r="K2079" s="23"/>
    </row>
    <row r="2080" spans="1:11" ht="12.75" hidden="1" customHeight="1" outlineLevel="1" x14ac:dyDescent="0.25">
      <c r="A2080" s="1137" t="s">
        <v>2267</v>
      </c>
      <c r="B2080" s="1138" t="s">
        <v>1800</v>
      </c>
      <c r="C2080" s="1139"/>
      <c r="D2080" s="1140"/>
      <c r="E2080" s="653"/>
      <c r="F2080" s="654"/>
      <c r="G2080" s="23"/>
      <c r="H2080" s="23"/>
      <c r="I2080" s="23"/>
      <c r="J2080" s="23"/>
      <c r="K2080" s="23"/>
    </row>
    <row r="2081" spans="1:11" ht="12.75" hidden="1" customHeight="1" outlineLevel="1" x14ac:dyDescent="0.25">
      <c r="A2081" s="1141" t="s">
        <v>3685</v>
      </c>
      <c r="B2081" s="1142" t="s">
        <v>2175</v>
      </c>
      <c r="C2081" s="1143" t="s">
        <v>64</v>
      </c>
      <c r="D2081" s="1144">
        <v>10.68</v>
      </c>
      <c r="E2081" s="653"/>
      <c r="F2081" s="654"/>
      <c r="G2081" s="23"/>
      <c r="H2081" s="23"/>
      <c r="I2081" s="23"/>
      <c r="J2081" s="23"/>
      <c r="K2081" s="23"/>
    </row>
    <row r="2082" spans="1:11" ht="12.75" hidden="1" customHeight="1" outlineLevel="1" collapsed="1" x14ac:dyDescent="0.25">
      <c r="A2082" s="1137" t="s">
        <v>2268</v>
      </c>
      <c r="B2082" s="1138" t="s">
        <v>1802</v>
      </c>
      <c r="C2082" s="1139"/>
      <c r="D2082" s="1140"/>
      <c r="E2082" s="653"/>
      <c r="F2082" s="654"/>
      <c r="G2082" s="23"/>
      <c r="H2082" s="23"/>
      <c r="I2082" s="23"/>
      <c r="J2082" s="23"/>
      <c r="K2082" s="23"/>
    </row>
    <row r="2083" spans="1:11" ht="12.75" hidden="1" customHeight="1" outlineLevel="1" x14ac:dyDescent="0.25">
      <c r="A2083" s="1145" t="s">
        <v>3686</v>
      </c>
      <c r="B2083" s="1146" t="s">
        <v>2175</v>
      </c>
      <c r="C2083" s="1147" t="s">
        <v>64</v>
      </c>
      <c r="D2083" s="1148">
        <v>10.68</v>
      </c>
      <c r="E2083" s="653"/>
      <c r="F2083" s="654"/>
      <c r="G2083" s="23"/>
      <c r="H2083" s="23"/>
      <c r="I2083" s="23"/>
      <c r="J2083" s="23"/>
      <c r="K2083" s="23"/>
    </row>
    <row r="2084" spans="1:11" ht="12.75" hidden="1" customHeight="1" outlineLevel="1" x14ac:dyDescent="0.25">
      <c r="A2084" s="1137" t="s">
        <v>2269</v>
      </c>
      <c r="B2084" s="1138" t="s">
        <v>1804</v>
      </c>
      <c r="C2084" s="1139"/>
      <c r="D2084" s="1140"/>
      <c r="E2084" s="653"/>
      <c r="F2084" s="654"/>
      <c r="G2084" s="23"/>
      <c r="H2084" s="23"/>
      <c r="I2084" s="23"/>
      <c r="J2084" s="23"/>
      <c r="K2084" s="23"/>
    </row>
    <row r="2085" spans="1:11" ht="12.75" hidden="1" customHeight="1" outlineLevel="1" x14ac:dyDescent="0.25">
      <c r="A2085" s="1141" t="s">
        <v>3687</v>
      </c>
      <c r="B2085" s="1142" t="s">
        <v>2175</v>
      </c>
      <c r="C2085" s="1143" t="s">
        <v>64</v>
      </c>
      <c r="D2085" s="1144">
        <v>10.68</v>
      </c>
      <c r="E2085" s="653"/>
      <c r="F2085" s="654"/>
      <c r="G2085" s="23"/>
      <c r="H2085" s="23"/>
      <c r="I2085" s="23"/>
      <c r="J2085" s="23"/>
      <c r="K2085" s="23"/>
    </row>
    <row r="2086" spans="1:11" ht="12.75" hidden="1" customHeight="1" outlineLevel="1" x14ac:dyDescent="0.25">
      <c r="A2086" s="1137" t="s">
        <v>2270</v>
      </c>
      <c r="B2086" s="1138" t="s">
        <v>1806</v>
      </c>
      <c r="C2086" s="1139"/>
      <c r="D2086" s="1140"/>
      <c r="E2086" s="653"/>
      <c r="F2086" s="654"/>
      <c r="G2086" s="23"/>
      <c r="H2086" s="23"/>
      <c r="I2086" s="23"/>
      <c r="J2086" s="23"/>
      <c r="K2086" s="23"/>
    </row>
    <row r="2087" spans="1:11" ht="12.75" hidden="1" customHeight="1" outlineLevel="1" x14ac:dyDescent="0.25">
      <c r="A2087" s="1145" t="s">
        <v>3688</v>
      </c>
      <c r="B2087" s="1146" t="s">
        <v>2175</v>
      </c>
      <c r="C2087" s="1147" t="s">
        <v>64</v>
      </c>
      <c r="D2087" s="1148">
        <v>10.68</v>
      </c>
      <c r="E2087" s="653"/>
      <c r="F2087" s="654"/>
      <c r="G2087" s="23"/>
      <c r="H2087" s="23"/>
      <c r="I2087" s="23"/>
      <c r="J2087" s="23"/>
      <c r="K2087" s="23"/>
    </row>
    <row r="2088" spans="1:11" ht="12.75" hidden="1" customHeight="1" outlineLevel="1" x14ac:dyDescent="0.25">
      <c r="A2088" s="1137" t="s">
        <v>2271</v>
      </c>
      <c r="B2088" s="1138" t="s">
        <v>1808</v>
      </c>
      <c r="C2088" s="1139"/>
      <c r="D2088" s="1140"/>
      <c r="E2088" s="653"/>
      <c r="F2088" s="654"/>
      <c r="G2088" s="23"/>
      <c r="H2088" s="23"/>
      <c r="I2088" s="23"/>
      <c r="J2088" s="23"/>
      <c r="K2088" s="23"/>
    </row>
    <row r="2089" spans="1:11" ht="12.75" hidden="1" customHeight="1" outlineLevel="1" x14ac:dyDescent="0.25">
      <c r="A2089" s="1141" t="s">
        <v>3689</v>
      </c>
      <c r="B2089" s="1142" t="s">
        <v>2175</v>
      </c>
      <c r="C2089" s="1143" t="s">
        <v>64</v>
      </c>
      <c r="D2089" s="1144">
        <v>10.68</v>
      </c>
      <c r="E2089" s="653"/>
      <c r="F2089" s="654"/>
      <c r="G2089" s="23"/>
      <c r="H2089" s="23"/>
      <c r="I2089" s="23"/>
      <c r="J2089" s="23"/>
      <c r="K2089" s="23"/>
    </row>
    <row r="2090" spans="1:11" ht="12.75" hidden="1" customHeight="1" outlineLevel="1" x14ac:dyDescent="0.25">
      <c r="A2090" s="1137" t="s">
        <v>2272</v>
      </c>
      <c r="B2090" s="1138" t="s">
        <v>1810</v>
      </c>
      <c r="C2090" s="1139"/>
      <c r="D2090" s="1140"/>
      <c r="E2090" s="653"/>
      <c r="F2090" s="654"/>
      <c r="G2090" s="23"/>
      <c r="H2090" s="23"/>
      <c r="I2090" s="23"/>
      <c r="J2090" s="23"/>
      <c r="K2090" s="23"/>
    </row>
    <row r="2091" spans="1:11" ht="12.75" hidden="1" customHeight="1" outlineLevel="1" x14ac:dyDescent="0.25">
      <c r="A2091" s="1145" t="s">
        <v>3690</v>
      </c>
      <c r="B2091" s="1146" t="s">
        <v>2175</v>
      </c>
      <c r="C2091" s="1147" t="s">
        <v>64</v>
      </c>
      <c r="D2091" s="1148">
        <v>10.68</v>
      </c>
      <c r="E2091" s="653"/>
      <c r="F2091" s="654"/>
      <c r="G2091" s="23"/>
      <c r="H2091" s="23"/>
      <c r="I2091" s="23"/>
      <c r="J2091" s="23"/>
      <c r="K2091" s="23"/>
    </row>
    <row r="2092" spans="1:11" ht="12.75" hidden="1" customHeight="1" outlineLevel="1" x14ac:dyDescent="0.25">
      <c r="A2092" s="1137" t="s">
        <v>2273</v>
      </c>
      <c r="B2092" s="1138" t="s">
        <v>1812</v>
      </c>
      <c r="C2092" s="1139"/>
      <c r="D2092" s="1140"/>
      <c r="E2092" s="653"/>
      <c r="F2092" s="654"/>
      <c r="G2092" s="23"/>
      <c r="H2092" s="23"/>
      <c r="I2092" s="23"/>
      <c r="J2092" s="23"/>
      <c r="K2092" s="23"/>
    </row>
    <row r="2093" spans="1:11" ht="12.75" hidden="1" customHeight="1" outlineLevel="1" x14ac:dyDescent="0.25">
      <c r="A2093" s="1141" t="s">
        <v>3691</v>
      </c>
      <c r="B2093" s="1142" t="s">
        <v>2175</v>
      </c>
      <c r="C2093" s="1143" t="s">
        <v>64</v>
      </c>
      <c r="D2093" s="1144">
        <v>10.68</v>
      </c>
      <c r="E2093" s="653"/>
      <c r="F2093" s="654"/>
      <c r="G2093" s="23"/>
      <c r="H2093" s="23"/>
      <c r="I2093" s="23"/>
      <c r="J2093" s="23"/>
      <c r="K2093" s="23"/>
    </row>
    <row r="2094" spans="1:11" ht="12.75" hidden="1" customHeight="1" outlineLevel="1" x14ac:dyDescent="0.25">
      <c r="A2094" s="1137" t="s">
        <v>2274</v>
      </c>
      <c r="B2094" s="1138" t="s">
        <v>1816</v>
      </c>
      <c r="C2094" s="1139"/>
      <c r="D2094" s="1140"/>
      <c r="E2094" s="653"/>
      <c r="F2094" s="654"/>
      <c r="G2094" s="23"/>
      <c r="H2094" s="23"/>
      <c r="I2094" s="23"/>
      <c r="J2094" s="23"/>
      <c r="K2094" s="23"/>
    </row>
    <row r="2095" spans="1:11" ht="12.75" hidden="1" customHeight="1" outlineLevel="1" x14ac:dyDescent="0.25">
      <c r="A2095" s="1145" t="s">
        <v>3692</v>
      </c>
      <c r="B2095" s="1146" t="s">
        <v>2175</v>
      </c>
      <c r="C2095" s="1147" t="s">
        <v>64</v>
      </c>
      <c r="D2095" s="1148">
        <v>17.059999999999999</v>
      </c>
      <c r="E2095" s="653"/>
      <c r="F2095" s="654"/>
      <c r="G2095" s="23"/>
      <c r="H2095" s="23"/>
      <c r="I2095" s="23"/>
      <c r="J2095" s="23"/>
      <c r="K2095" s="23"/>
    </row>
    <row r="2096" spans="1:11" ht="12.75" hidden="1" customHeight="1" outlineLevel="1" x14ac:dyDescent="0.25">
      <c r="A2096" s="1137" t="s">
        <v>2275</v>
      </c>
      <c r="B2096" s="1138" t="s">
        <v>1821</v>
      </c>
      <c r="C2096" s="1139"/>
      <c r="D2096" s="1140"/>
      <c r="E2096" s="653"/>
      <c r="F2096" s="654"/>
      <c r="G2096" s="23"/>
      <c r="H2096" s="23"/>
      <c r="I2096" s="23"/>
      <c r="J2096" s="23"/>
      <c r="K2096" s="23"/>
    </row>
    <row r="2097" spans="1:11" ht="12.75" hidden="1" customHeight="1" outlineLevel="1" x14ac:dyDescent="0.25">
      <c r="A2097" s="1141" t="s">
        <v>3693</v>
      </c>
      <c r="B2097" s="1142" t="s">
        <v>2175</v>
      </c>
      <c r="C2097" s="1143" t="s">
        <v>64</v>
      </c>
      <c r="D2097" s="1144">
        <v>2.2799999999999998</v>
      </c>
      <c r="E2097" s="653"/>
      <c r="F2097" s="654"/>
      <c r="G2097" s="23"/>
      <c r="H2097" s="23"/>
      <c r="I2097" s="23"/>
      <c r="J2097" s="23"/>
      <c r="K2097" s="23"/>
    </row>
    <row r="2098" spans="1:11" ht="12.75" customHeight="1" collapsed="1" x14ac:dyDescent="0.25">
      <c r="A2098" s="1133" t="s">
        <v>2282</v>
      </c>
      <c r="B2098" s="1134" t="s">
        <v>867</v>
      </c>
      <c r="C2098" s="1135"/>
      <c r="D2098" s="1136">
        <f>SUM(D2099:D2330)</f>
        <v>1367.5799999999995</v>
      </c>
      <c r="E2098" s="653">
        <f>Ger_Executivo!L283+Ger_Executivo!L289+Ger_Executivo!L290</f>
        <v>1350.28</v>
      </c>
      <c r="F2098" s="654" t="str">
        <f t="shared" ref="F2098" si="5">IF(D2098=E2098,"OK","FALSO")</f>
        <v>FALSO</v>
      </c>
      <c r="G2098" s="23" t="s">
        <v>5536</v>
      </c>
      <c r="H2098" s="23"/>
      <c r="I2098" s="23"/>
      <c r="J2098" s="23"/>
      <c r="K2098" s="23"/>
    </row>
    <row r="2099" spans="1:11" ht="12.75" hidden="1" customHeight="1" outlineLevel="1" x14ac:dyDescent="0.25">
      <c r="A2099" s="1137" t="s">
        <v>2224</v>
      </c>
      <c r="B2099" s="1138" t="s">
        <v>1774</v>
      </c>
      <c r="C2099" s="1139"/>
      <c r="D2099" s="1140"/>
      <c r="E2099" s="653"/>
      <c r="F2099" s="654"/>
      <c r="G2099" s="23"/>
      <c r="H2099" s="23"/>
      <c r="I2099" s="23"/>
      <c r="J2099" s="23"/>
      <c r="K2099" s="23"/>
    </row>
    <row r="2100" spans="1:11" ht="12.75" hidden="1" customHeight="1" outlineLevel="1" x14ac:dyDescent="0.25">
      <c r="A2100" s="1141" t="s">
        <v>3675</v>
      </c>
      <c r="B2100" s="1142" t="s">
        <v>2225</v>
      </c>
      <c r="C2100" s="1143" t="s">
        <v>108</v>
      </c>
      <c r="D2100" s="1144">
        <v>22.25</v>
      </c>
      <c r="E2100" s="653"/>
      <c r="F2100" s="654"/>
      <c r="G2100" s="1142" t="s">
        <v>2225</v>
      </c>
      <c r="H2100" s="23">
        <f>SUMIF($B$2099:$B$2330,G2100,$D$2099:$D$2330)</f>
        <v>55</v>
      </c>
      <c r="I2100" s="23"/>
      <c r="J2100" s="23"/>
      <c r="K2100" s="23"/>
    </row>
    <row r="2101" spans="1:11" ht="12.75" hidden="1" customHeight="1" outlineLevel="1" x14ac:dyDescent="0.25">
      <c r="A2101" s="1145" t="s">
        <v>5339</v>
      </c>
      <c r="B2101" s="1146" t="s">
        <v>2226</v>
      </c>
      <c r="C2101" s="1147" t="s">
        <v>108</v>
      </c>
      <c r="D2101" s="1148">
        <v>1.62</v>
      </c>
      <c r="E2101" s="653"/>
      <c r="F2101" s="654"/>
      <c r="G2101" s="1146" t="s">
        <v>2226</v>
      </c>
      <c r="H2101" s="23">
        <f t="shared" ref="H2101:H2138" si="6">SUMIF($B$2099:$B$2330,G2101,$D$2099:$D$2330)</f>
        <v>1.62</v>
      </c>
      <c r="I2101" s="23"/>
      <c r="J2101" s="23"/>
      <c r="K2101" s="23"/>
    </row>
    <row r="2102" spans="1:11" ht="12.75" hidden="1" customHeight="1" outlineLevel="1" x14ac:dyDescent="0.25">
      <c r="A2102" s="1137" t="s">
        <v>2227</v>
      </c>
      <c r="B2102" s="1138" t="s">
        <v>1776</v>
      </c>
      <c r="C2102" s="1139"/>
      <c r="D2102" s="1140"/>
      <c r="E2102" s="653"/>
      <c r="F2102" s="654"/>
      <c r="G2102" s="1146" t="s">
        <v>2228</v>
      </c>
      <c r="H2102" s="23">
        <f t="shared" si="6"/>
        <v>4.28</v>
      </c>
      <c r="I2102" s="23"/>
      <c r="J2102" s="23"/>
      <c r="K2102" s="23"/>
    </row>
    <row r="2103" spans="1:11" ht="12.75" hidden="1" customHeight="1" outlineLevel="1" x14ac:dyDescent="0.25">
      <c r="A2103" s="1141" t="s">
        <v>3676</v>
      </c>
      <c r="B2103" s="1142" t="s">
        <v>2225</v>
      </c>
      <c r="C2103" s="1143" t="s">
        <v>108</v>
      </c>
      <c r="D2103" s="1144">
        <v>15.11</v>
      </c>
      <c r="E2103" s="653"/>
      <c r="F2103" s="654"/>
      <c r="G2103" s="1142" t="s">
        <v>2229</v>
      </c>
      <c r="H2103" s="23">
        <f t="shared" si="6"/>
        <v>3.44</v>
      </c>
      <c r="I2103" s="23"/>
      <c r="J2103" s="23"/>
      <c r="K2103" s="23"/>
    </row>
    <row r="2104" spans="1:11" ht="12.75" hidden="1" customHeight="1" outlineLevel="1" x14ac:dyDescent="0.25">
      <c r="A2104" s="1145" t="s">
        <v>5340</v>
      </c>
      <c r="B2104" s="1146" t="s">
        <v>2228</v>
      </c>
      <c r="C2104" s="1147" t="s">
        <v>108</v>
      </c>
      <c r="D2104" s="1148">
        <v>4.28</v>
      </c>
      <c r="E2104" s="653"/>
      <c r="F2104" s="654"/>
      <c r="G2104" s="1158" t="s">
        <v>2231</v>
      </c>
      <c r="H2104" s="23">
        <f t="shared" si="6"/>
        <v>2.1</v>
      </c>
      <c r="I2104" s="23"/>
      <c r="J2104" s="23"/>
      <c r="K2104" s="23"/>
    </row>
    <row r="2105" spans="1:11" ht="12.75" hidden="1" customHeight="1" outlineLevel="1" x14ac:dyDescent="0.25">
      <c r="A2105" s="1141" t="s">
        <v>5341</v>
      </c>
      <c r="B2105" s="1142" t="s">
        <v>2229</v>
      </c>
      <c r="C2105" s="1143" t="s">
        <v>108</v>
      </c>
      <c r="D2105" s="1144">
        <v>1.72</v>
      </c>
      <c r="E2105" s="653"/>
      <c r="F2105" s="654"/>
      <c r="G2105" s="1146" t="s">
        <v>2232</v>
      </c>
      <c r="H2105" s="23">
        <f t="shared" si="6"/>
        <v>3.52</v>
      </c>
      <c r="I2105" s="23"/>
      <c r="J2105" s="23"/>
      <c r="K2105" s="23"/>
    </row>
    <row r="2106" spans="1:11" ht="12.75" hidden="1" customHeight="1" outlineLevel="1" x14ac:dyDescent="0.25">
      <c r="A2106" s="1137" t="s">
        <v>2230</v>
      </c>
      <c r="B2106" s="1138" t="s">
        <v>1778</v>
      </c>
      <c r="C2106" s="1139"/>
      <c r="D2106" s="1140"/>
      <c r="E2106" s="653"/>
      <c r="F2106" s="654"/>
      <c r="G2106" s="1146" t="s">
        <v>2234</v>
      </c>
      <c r="H2106" s="23">
        <f t="shared" si="6"/>
        <v>18.05</v>
      </c>
      <c r="I2106" s="23"/>
      <c r="J2106" s="23"/>
      <c r="K2106" s="23"/>
    </row>
    <row r="2107" spans="1:11" ht="12.75" hidden="1" customHeight="1" outlineLevel="1" x14ac:dyDescent="0.25">
      <c r="A2107" s="1145" t="s">
        <v>3677</v>
      </c>
      <c r="B2107" s="1146" t="s">
        <v>2231</v>
      </c>
      <c r="C2107" s="1147" t="s">
        <v>108</v>
      </c>
      <c r="D2107" s="1148">
        <v>2.1</v>
      </c>
      <c r="E2107" s="653"/>
      <c r="F2107" s="654"/>
      <c r="G2107" s="1142" t="s">
        <v>2235</v>
      </c>
      <c r="H2107" s="23">
        <f t="shared" si="6"/>
        <v>23.69</v>
      </c>
      <c r="I2107" s="23"/>
      <c r="J2107" s="23"/>
      <c r="K2107" s="23"/>
    </row>
    <row r="2108" spans="1:11" ht="12.75" hidden="1" customHeight="1" outlineLevel="1" x14ac:dyDescent="0.25">
      <c r="A2108" s="1141" t="s">
        <v>5342</v>
      </c>
      <c r="B2108" s="1142" t="s">
        <v>2225</v>
      </c>
      <c r="C2108" s="1143" t="s">
        <v>108</v>
      </c>
      <c r="D2108" s="1144">
        <v>12.6</v>
      </c>
      <c r="E2108" s="653"/>
      <c r="F2108" s="654"/>
      <c r="G2108" s="1158" t="s">
        <v>2236</v>
      </c>
      <c r="H2108" s="23">
        <f t="shared" si="6"/>
        <v>5.68</v>
      </c>
      <c r="I2108" s="23"/>
      <c r="J2108" s="23"/>
      <c r="K2108" s="23"/>
    </row>
    <row r="2109" spans="1:11" ht="12.75" hidden="1" customHeight="1" outlineLevel="1" x14ac:dyDescent="0.25">
      <c r="A2109" s="1145" t="s">
        <v>5343</v>
      </c>
      <c r="B2109" s="1146" t="s">
        <v>2232</v>
      </c>
      <c r="C2109" s="1147" t="s">
        <v>108</v>
      </c>
      <c r="D2109" s="1148">
        <v>3.52</v>
      </c>
      <c r="E2109" s="653"/>
      <c r="F2109" s="654"/>
      <c r="G2109" s="1142" t="s">
        <v>2237</v>
      </c>
      <c r="H2109" s="23">
        <f t="shared" si="6"/>
        <v>14.619999999999997</v>
      </c>
      <c r="I2109" s="23"/>
      <c r="J2109" s="23"/>
      <c r="K2109" s="23"/>
    </row>
    <row r="2110" spans="1:11" ht="12.75" hidden="1" customHeight="1" outlineLevel="1" x14ac:dyDescent="0.25">
      <c r="A2110" s="1141" t="s">
        <v>5344</v>
      </c>
      <c r="B2110" s="1142" t="s">
        <v>2229</v>
      </c>
      <c r="C2110" s="1143" t="s">
        <v>108</v>
      </c>
      <c r="D2110" s="1144">
        <v>1.72</v>
      </c>
      <c r="E2110" s="653"/>
      <c r="F2110" s="654"/>
      <c r="G2110" s="1142" t="s">
        <v>2238</v>
      </c>
      <c r="H2110" s="23">
        <f t="shared" si="6"/>
        <v>4.08</v>
      </c>
      <c r="I2110" s="23"/>
      <c r="J2110" s="23"/>
      <c r="K2110" s="23"/>
    </row>
    <row r="2111" spans="1:11" ht="12.75" hidden="1" customHeight="1" outlineLevel="1" x14ac:dyDescent="0.25">
      <c r="A2111" s="1137" t="s">
        <v>2233</v>
      </c>
      <c r="B2111" s="1138" t="s">
        <v>1780</v>
      </c>
      <c r="C2111" s="1139"/>
      <c r="D2111" s="1140"/>
      <c r="E2111" s="653"/>
      <c r="F2111" s="654"/>
      <c r="G2111" s="1146" t="s">
        <v>2239</v>
      </c>
      <c r="H2111" s="23">
        <f t="shared" si="6"/>
        <v>23.24</v>
      </c>
      <c r="I2111" s="23"/>
      <c r="J2111" s="23"/>
      <c r="K2111" s="23"/>
    </row>
    <row r="2112" spans="1:11" ht="12.75" hidden="1" customHeight="1" outlineLevel="1" x14ac:dyDescent="0.25">
      <c r="A2112" s="1145" t="s">
        <v>3678</v>
      </c>
      <c r="B2112" s="1146" t="s">
        <v>2234</v>
      </c>
      <c r="C2112" s="1147" t="s">
        <v>108</v>
      </c>
      <c r="D2112" s="1148">
        <v>18.05</v>
      </c>
      <c r="E2112" s="653"/>
      <c r="F2112" s="654"/>
      <c r="G2112" s="1142" t="s">
        <v>2240</v>
      </c>
      <c r="H2112" s="23">
        <f t="shared" si="6"/>
        <v>1.92</v>
      </c>
      <c r="I2112" s="23"/>
      <c r="J2112" s="23"/>
      <c r="K2112" s="23"/>
    </row>
    <row r="2113" spans="1:11" ht="12.75" hidden="1" customHeight="1" outlineLevel="1" x14ac:dyDescent="0.25">
      <c r="A2113" s="1141" t="s">
        <v>5345</v>
      </c>
      <c r="B2113" s="1142" t="s">
        <v>2235</v>
      </c>
      <c r="C2113" s="1143" t="s">
        <v>108</v>
      </c>
      <c r="D2113" s="1144">
        <v>23.69</v>
      </c>
      <c r="E2113" s="653"/>
      <c r="F2113" s="654"/>
      <c r="G2113" s="1146" t="s">
        <v>2241</v>
      </c>
      <c r="H2113" s="23">
        <f t="shared" si="6"/>
        <v>1.45</v>
      </c>
      <c r="I2113" s="23"/>
      <c r="J2113" s="23"/>
      <c r="K2113" s="23"/>
    </row>
    <row r="2114" spans="1:11" ht="12.75" hidden="1" customHeight="1" outlineLevel="1" x14ac:dyDescent="0.25">
      <c r="A2114" s="1145" t="s">
        <v>5346</v>
      </c>
      <c r="B2114" s="1146" t="s">
        <v>2236</v>
      </c>
      <c r="C2114" s="1147" t="s">
        <v>108</v>
      </c>
      <c r="D2114" s="1148">
        <v>5.68</v>
      </c>
      <c r="E2114" s="653"/>
      <c r="F2114" s="654"/>
      <c r="G2114" s="1187" t="s">
        <v>2242</v>
      </c>
      <c r="H2114" s="1188">
        <f t="shared" si="6"/>
        <v>7.5</v>
      </c>
      <c r="I2114" s="23"/>
      <c r="J2114" s="23"/>
      <c r="K2114" s="23"/>
    </row>
    <row r="2115" spans="1:11" ht="12.75" hidden="1" customHeight="1" outlineLevel="1" x14ac:dyDescent="0.25">
      <c r="A2115" s="1141" t="s">
        <v>5347</v>
      </c>
      <c r="B2115" s="1142" t="s">
        <v>2237</v>
      </c>
      <c r="C2115" s="1143" t="s">
        <v>108</v>
      </c>
      <c r="D2115" s="1144">
        <v>0.86</v>
      </c>
      <c r="E2115" s="653"/>
      <c r="F2115" s="654"/>
      <c r="G2115" s="1189" t="s">
        <v>2243</v>
      </c>
      <c r="H2115" s="23">
        <f t="shared" si="6"/>
        <v>5.45</v>
      </c>
      <c r="I2115" s="23"/>
      <c r="J2115" s="23"/>
      <c r="K2115" s="23"/>
    </row>
    <row r="2116" spans="1:11" ht="12.75" hidden="1" customHeight="1" outlineLevel="1" x14ac:dyDescent="0.25">
      <c r="A2116" s="1145" t="s">
        <v>5348</v>
      </c>
      <c r="B2116" s="1146" t="s">
        <v>2225</v>
      </c>
      <c r="C2116" s="1147" t="s">
        <v>108</v>
      </c>
      <c r="D2116" s="1148">
        <v>5.04</v>
      </c>
      <c r="E2116" s="653"/>
      <c r="F2116" s="654"/>
      <c r="G2116" s="1187" t="s">
        <v>2244</v>
      </c>
      <c r="H2116" s="1188">
        <f t="shared" si="6"/>
        <v>11.63</v>
      </c>
      <c r="I2116" s="23"/>
      <c r="J2116" s="23"/>
      <c r="K2116" s="23"/>
    </row>
    <row r="2117" spans="1:11" ht="12.75" hidden="1" customHeight="1" outlineLevel="1" x14ac:dyDescent="0.25">
      <c r="A2117" s="1141" t="s">
        <v>5349</v>
      </c>
      <c r="B2117" s="1142" t="s">
        <v>2238</v>
      </c>
      <c r="C2117" s="1143" t="s">
        <v>108</v>
      </c>
      <c r="D2117" s="1144">
        <v>4.08</v>
      </c>
      <c r="E2117" s="653"/>
      <c r="F2117" s="654"/>
      <c r="G2117" s="1146" t="s">
        <v>2246</v>
      </c>
      <c r="H2117" s="23">
        <f t="shared" si="6"/>
        <v>31.680000000000003</v>
      </c>
      <c r="I2117" s="23"/>
      <c r="J2117" s="23"/>
      <c r="K2117" s="23"/>
    </row>
    <row r="2118" spans="1:11" ht="12.75" hidden="1" customHeight="1" outlineLevel="1" x14ac:dyDescent="0.25">
      <c r="A2118" s="1145" t="s">
        <v>5350</v>
      </c>
      <c r="B2118" s="1146" t="s">
        <v>2239</v>
      </c>
      <c r="C2118" s="1147" t="s">
        <v>108</v>
      </c>
      <c r="D2118" s="1148">
        <v>23.24</v>
      </c>
      <c r="E2118" s="653"/>
      <c r="F2118" s="654"/>
      <c r="G2118" s="1142" t="s">
        <v>2247</v>
      </c>
      <c r="H2118" s="23">
        <f t="shared" si="6"/>
        <v>16.850000000000001</v>
      </c>
      <c r="I2118" s="23"/>
      <c r="J2118" s="23"/>
      <c r="K2118" s="23"/>
    </row>
    <row r="2119" spans="1:11" ht="12.75" hidden="1" customHeight="1" outlineLevel="1" x14ac:dyDescent="0.25">
      <c r="A2119" s="1141" t="s">
        <v>5351</v>
      </c>
      <c r="B2119" s="1142" t="s">
        <v>2240</v>
      </c>
      <c r="C2119" s="1143" t="s">
        <v>108</v>
      </c>
      <c r="D2119" s="1144">
        <v>1.92</v>
      </c>
      <c r="E2119" s="653"/>
      <c r="F2119" s="654"/>
      <c r="G2119" s="1187" t="s">
        <v>2248</v>
      </c>
      <c r="H2119" s="1188">
        <f t="shared" si="6"/>
        <v>300.24</v>
      </c>
      <c r="I2119" s="23"/>
      <c r="J2119" s="23"/>
      <c r="K2119" s="23"/>
    </row>
    <row r="2120" spans="1:11" ht="12.75" hidden="1" customHeight="1" outlineLevel="1" x14ac:dyDescent="0.25">
      <c r="A2120" s="1145" t="s">
        <v>5352</v>
      </c>
      <c r="B2120" s="1146" t="s">
        <v>2241</v>
      </c>
      <c r="C2120" s="1147" t="s">
        <v>108</v>
      </c>
      <c r="D2120" s="1148">
        <v>1.45</v>
      </c>
      <c r="E2120" s="653"/>
      <c r="F2120" s="654"/>
      <c r="G2120" s="1159" t="s">
        <v>2249</v>
      </c>
      <c r="H2120" s="23">
        <f t="shared" si="6"/>
        <v>40.150000000000006</v>
      </c>
      <c r="I2120" s="23"/>
      <c r="J2120" s="23"/>
      <c r="K2120" s="23"/>
    </row>
    <row r="2121" spans="1:11" ht="12.75" hidden="1" customHeight="1" outlineLevel="1" x14ac:dyDescent="0.25">
      <c r="A2121" s="1141" t="s">
        <v>5353</v>
      </c>
      <c r="B2121" s="1142" t="s">
        <v>2242</v>
      </c>
      <c r="C2121" s="1143" t="s">
        <v>108</v>
      </c>
      <c r="D2121" s="1144">
        <v>7.5</v>
      </c>
      <c r="E2121" s="653"/>
      <c r="F2121" s="654"/>
      <c r="G2121" s="1146" t="s">
        <v>2250</v>
      </c>
      <c r="H2121" s="23">
        <f t="shared" si="6"/>
        <v>33.480000000000004</v>
      </c>
      <c r="I2121" s="23"/>
      <c r="J2121" s="23"/>
      <c r="K2121" s="23"/>
    </row>
    <row r="2122" spans="1:11" ht="12.75" hidden="1" customHeight="1" outlineLevel="1" x14ac:dyDescent="0.25">
      <c r="A2122" s="1145" t="s">
        <v>5354</v>
      </c>
      <c r="B2122" s="1146" t="s">
        <v>2243</v>
      </c>
      <c r="C2122" s="1147" t="s">
        <v>108</v>
      </c>
      <c r="D2122" s="1148">
        <v>5.45</v>
      </c>
      <c r="E2122" s="653"/>
      <c r="F2122" s="654"/>
      <c r="G2122" s="1142" t="s">
        <v>2251</v>
      </c>
      <c r="H2122" s="23">
        <f t="shared" si="6"/>
        <v>1.78</v>
      </c>
      <c r="I2122" s="23"/>
      <c r="J2122" s="23"/>
      <c r="K2122" s="23"/>
    </row>
    <row r="2123" spans="1:11" ht="12.75" hidden="1" customHeight="1" outlineLevel="1" x14ac:dyDescent="0.25">
      <c r="A2123" s="1141" t="s">
        <v>5355</v>
      </c>
      <c r="B2123" s="1142" t="s">
        <v>2244</v>
      </c>
      <c r="C2123" s="1143" t="s">
        <v>108</v>
      </c>
      <c r="D2123" s="1144">
        <v>11.63</v>
      </c>
      <c r="E2123" s="653"/>
      <c r="F2123" s="654"/>
      <c r="G2123" s="1146" t="s">
        <v>2252</v>
      </c>
      <c r="H2123" s="23">
        <f t="shared" si="6"/>
        <v>3.13</v>
      </c>
      <c r="I2123" s="23"/>
      <c r="J2123" s="23"/>
      <c r="K2123" s="23"/>
    </row>
    <row r="2124" spans="1:11" ht="12.75" hidden="1" customHeight="1" outlineLevel="1" x14ac:dyDescent="0.25">
      <c r="A2124" s="1137" t="s">
        <v>2245</v>
      </c>
      <c r="B2124" s="1138" t="s">
        <v>1782</v>
      </c>
      <c r="C2124" s="1139"/>
      <c r="D2124" s="1140"/>
      <c r="E2124" s="653"/>
      <c r="F2124" s="654"/>
      <c r="G2124" s="1142" t="s">
        <v>2253</v>
      </c>
      <c r="H2124" s="23">
        <f t="shared" si="6"/>
        <v>2.41</v>
      </c>
      <c r="I2124" s="23"/>
      <c r="J2124" s="23"/>
      <c r="K2124" s="23"/>
    </row>
    <row r="2125" spans="1:11" ht="12.75" hidden="1" customHeight="1" outlineLevel="1" x14ac:dyDescent="0.25">
      <c r="A2125" s="1145" t="s">
        <v>3679</v>
      </c>
      <c r="B2125" s="1146" t="s">
        <v>2246</v>
      </c>
      <c r="C2125" s="1147" t="s">
        <v>108</v>
      </c>
      <c r="D2125" s="1148">
        <v>1.98</v>
      </c>
      <c r="E2125" s="653"/>
      <c r="F2125" s="654"/>
      <c r="G2125" s="1146" t="s">
        <v>2254</v>
      </c>
      <c r="H2125" s="23">
        <f t="shared" si="6"/>
        <v>3.62</v>
      </c>
      <c r="I2125" s="23"/>
      <c r="J2125" s="23"/>
      <c r="K2125" s="23"/>
    </row>
    <row r="2126" spans="1:11" ht="12.75" hidden="1" customHeight="1" outlineLevel="1" x14ac:dyDescent="0.25">
      <c r="A2126" s="1141" t="s">
        <v>5356</v>
      </c>
      <c r="B2126" s="1142" t="s">
        <v>2247</v>
      </c>
      <c r="C2126" s="1143" t="s">
        <v>108</v>
      </c>
      <c r="D2126" s="1144">
        <v>16.850000000000001</v>
      </c>
      <c r="E2126" s="653"/>
      <c r="F2126" s="654"/>
      <c r="G2126" s="1142" t="s">
        <v>2255</v>
      </c>
      <c r="H2126" s="23">
        <f t="shared" si="6"/>
        <v>14.619999999999997</v>
      </c>
      <c r="I2126" s="23"/>
      <c r="J2126" s="23"/>
      <c r="K2126" s="23"/>
    </row>
    <row r="2127" spans="1:11" ht="12.75" hidden="1" customHeight="1" outlineLevel="1" x14ac:dyDescent="0.25">
      <c r="A2127" s="1145" t="s">
        <v>5357</v>
      </c>
      <c r="B2127" s="1146" t="s">
        <v>2248</v>
      </c>
      <c r="C2127" s="1147" t="s">
        <v>108</v>
      </c>
      <c r="D2127" s="1148">
        <v>26.62</v>
      </c>
      <c r="E2127" s="653"/>
      <c r="F2127" s="654"/>
      <c r="G2127" s="1142" t="s">
        <v>2256</v>
      </c>
      <c r="H2127" s="23">
        <f t="shared" si="6"/>
        <v>28.599999999999994</v>
      </c>
      <c r="I2127" s="23"/>
      <c r="J2127" s="23"/>
      <c r="K2127" s="23"/>
    </row>
    <row r="2128" spans="1:11" ht="12.75" hidden="1" customHeight="1" outlineLevel="1" x14ac:dyDescent="0.25">
      <c r="A2128" s="1141" t="s">
        <v>5358</v>
      </c>
      <c r="B2128" s="1142" t="s">
        <v>2249</v>
      </c>
      <c r="C2128" s="1143" t="s">
        <v>108</v>
      </c>
      <c r="D2128" s="1144">
        <v>1.3</v>
      </c>
      <c r="E2128" s="653"/>
      <c r="F2128" s="654"/>
      <c r="G2128" s="1146" t="s">
        <v>2257</v>
      </c>
      <c r="H2128" s="23">
        <f t="shared" si="6"/>
        <v>241.64000000000004</v>
      </c>
      <c r="I2128" s="23"/>
      <c r="J2128" s="23"/>
      <c r="K2128" s="23"/>
    </row>
    <row r="2129" spans="1:11" ht="12.75" hidden="1" customHeight="1" outlineLevel="1" x14ac:dyDescent="0.25">
      <c r="A2129" s="1145" t="s">
        <v>5359</v>
      </c>
      <c r="B2129" s="1146" t="s">
        <v>2250</v>
      </c>
      <c r="C2129" s="1147" t="s">
        <v>108</v>
      </c>
      <c r="D2129" s="1148">
        <v>1.08</v>
      </c>
      <c r="E2129" s="653"/>
      <c r="F2129" s="654"/>
      <c r="G2129" s="1142" t="s">
        <v>2258</v>
      </c>
      <c r="H2129" s="23">
        <f t="shared" si="6"/>
        <v>199.67999999999998</v>
      </c>
      <c r="I2129" s="23"/>
      <c r="J2129" s="23"/>
      <c r="K2129" s="23"/>
    </row>
    <row r="2130" spans="1:11" ht="12.75" hidden="1" customHeight="1" outlineLevel="1" x14ac:dyDescent="0.25">
      <c r="A2130" s="1141" t="s">
        <v>5360</v>
      </c>
      <c r="B2130" s="1142" t="s">
        <v>2251</v>
      </c>
      <c r="C2130" s="1143" t="s">
        <v>108</v>
      </c>
      <c r="D2130" s="1144">
        <v>1.78</v>
      </c>
      <c r="E2130" s="653"/>
      <c r="F2130" s="654"/>
      <c r="G2130" s="1146" t="s">
        <v>2259</v>
      </c>
      <c r="H2130" s="23">
        <f t="shared" si="6"/>
        <v>4.8</v>
      </c>
      <c r="I2130" s="23"/>
      <c r="J2130" s="23"/>
      <c r="K2130" s="23"/>
    </row>
    <row r="2131" spans="1:11" ht="12.75" hidden="1" customHeight="1" outlineLevel="1" x14ac:dyDescent="0.25">
      <c r="A2131" s="1145" t="s">
        <v>5361</v>
      </c>
      <c r="B2131" s="1146" t="s">
        <v>2252</v>
      </c>
      <c r="C2131" s="1147" t="s">
        <v>108</v>
      </c>
      <c r="D2131" s="1148">
        <v>3.13</v>
      </c>
      <c r="E2131" s="653"/>
      <c r="F2131" s="654"/>
      <c r="G2131" s="1142" t="s">
        <v>2261</v>
      </c>
      <c r="H2131" s="23">
        <f t="shared" si="6"/>
        <v>26.700000000000006</v>
      </c>
      <c r="I2131" s="23"/>
      <c r="J2131" s="23"/>
      <c r="K2131" s="23"/>
    </row>
    <row r="2132" spans="1:11" ht="12.75" hidden="1" customHeight="1" outlineLevel="1" x14ac:dyDescent="0.25">
      <c r="A2132" s="1141" t="s">
        <v>5362</v>
      </c>
      <c r="B2132" s="1142" t="s">
        <v>2253</v>
      </c>
      <c r="C2132" s="1143" t="s">
        <v>108</v>
      </c>
      <c r="D2132" s="1144">
        <v>2.41</v>
      </c>
      <c r="E2132" s="653"/>
      <c r="F2132" s="654"/>
      <c r="G2132" s="1142" t="s">
        <v>2262</v>
      </c>
      <c r="H2132" s="23">
        <f t="shared" si="6"/>
        <v>93.6</v>
      </c>
      <c r="I2132" s="23"/>
      <c r="J2132" s="23"/>
      <c r="K2132" s="23"/>
    </row>
    <row r="2133" spans="1:11" ht="12.75" hidden="1" customHeight="1" outlineLevel="1" x14ac:dyDescent="0.25">
      <c r="A2133" s="1145" t="s">
        <v>5363</v>
      </c>
      <c r="B2133" s="1146" t="s">
        <v>2254</v>
      </c>
      <c r="C2133" s="1147" t="s">
        <v>108</v>
      </c>
      <c r="D2133" s="1148">
        <v>3.62</v>
      </c>
      <c r="E2133" s="653"/>
      <c r="F2133" s="654"/>
      <c r="G2133" s="1187" t="s">
        <v>2276</v>
      </c>
      <c r="H2133" s="1188">
        <f t="shared" si="6"/>
        <v>108.86</v>
      </c>
      <c r="I2133" s="23"/>
      <c r="J2133" s="23"/>
      <c r="K2133" s="23"/>
    </row>
    <row r="2134" spans="1:11" ht="12.75" hidden="1" customHeight="1" outlineLevel="1" x14ac:dyDescent="0.25">
      <c r="A2134" s="1141" t="s">
        <v>5364</v>
      </c>
      <c r="B2134" s="1142" t="s">
        <v>2255</v>
      </c>
      <c r="C2134" s="1143" t="s">
        <v>108</v>
      </c>
      <c r="D2134" s="1144">
        <v>0.86</v>
      </c>
      <c r="E2134" s="653"/>
      <c r="F2134" s="654"/>
      <c r="G2134" s="1142" t="s">
        <v>2277</v>
      </c>
      <c r="H2134" s="23">
        <f t="shared" si="6"/>
        <v>3.6</v>
      </c>
      <c r="I2134" s="23"/>
      <c r="J2134" s="23"/>
      <c r="K2134" s="23"/>
    </row>
    <row r="2135" spans="1:11" ht="12.75" hidden="1" customHeight="1" outlineLevel="1" x14ac:dyDescent="0.25">
      <c r="A2135" s="1145" t="s">
        <v>5365</v>
      </c>
      <c r="B2135" s="1146" t="s">
        <v>2237</v>
      </c>
      <c r="C2135" s="1147" t="s">
        <v>108</v>
      </c>
      <c r="D2135" s="1148">
        <v>0.86</v>
      </c>
      <c r="E2135" s="653"/>
      <c r="F2135" s="654"/>
      <c r="G2135" s="1146" t="s">
        <v>2278</v>
      </c>
      <c r="H2135" s="23">
        <f t="shared" si="6"/>
        <v>9.65</v>
      </c>
      <c r="I2135" s="23"/>
      <c r="J2135" s="23"/>
      <c r="K2135" s="23"/>
    </row>
    <row r="2136" spans="1:11" ht="12.75" hidden="1" customHeight="1" outlineLevel="1" x14ac:dyDescent="0.25">
      <c r="A2136" s="1141" t="s">
        <v>5366</v>
      </c>
      <c r="B2136" s="1142" t="s">
        <v>2256</v>
      </c>
      <c r="C2136" s="1143" t="s">
        <v>108</v>
      </c>
      <c r="D2136" s="1144">
        <v>1.45</v>
      </c>
      <c r="E2136" s="653"/>
      <c r="F2136" s="654"/>
      <c r="G2136" s="1142" t="s">
        <v>2279</v>
      </c>
      <c r="H2136" s="23">
        <f t="shared" si="6"/>
        <v>12.6</v>
      </c>
      <c r="I2136" s="23"/>
      <c r="J2136" s="23"/>
      <c r="K2136" s="23"/>
    </row>
    <row r="2137" spans="1:11" ht="12.75" hidden="1" customHeight="1" outlineLevel="1" x14ac:dyDescent="0.25">
      <c r="A2137" s="1145" t="s">
        <v>5367</v>
      </c>
      <c r="B2137" s="1146" t="s">
        <v>2257</v>
      </c>
      <c r="C2137" s="1147" t="s">
        <v>108</v>
      </c>
      <c r="D2137" s="1148">
        <v>9.2899999999999991</v>
      </c>
      <c r="E2137" s="653"/>
      <c r="F2137" s="654"/>
      <c r="G2137" s="1146" t="s">
        <v>2280</v>
      </c>
      <c r="H2137" s="23">
        <f t="shared" si="6"/>
        <v>1.68</v>
      </c>
      <c r="I2137" s="23"/>
      <c r="J2137" s="23"/>
      <c r="K2137" s="23"/>
    </row>
    <row r="2138" spans="1:11" ht="12.75" hidden="1" customHeight="1" outlineLevel="1" x14ac:dyDescent="0.25">
      <c r="A2138" s="1141" t="s">
        <v>5368</v>
      </c>
      <c r="B2138" s="1142" t="s">
        <v>2258</v>
      </c>
      <c r="C2138" s="1143" t="s">
        <v>108</v>
      </c>
      <c r="D2138" s="1144">
        <v>12.48</v>
      </c>
      <c r="E2138" s="653"/>
      <c r="F2138" s="654"/>
      <c r="G2138" s="1189" t="s">
        <v>2281</v>
      </c>
      <c r="H2138" s="23">
        <f t="shared" si="6"/>
        <v>0.94</v>
      </c>
      <c r="I2138" s="23"/>
      <c r="J2138" s="23"/>
      <c r="K2138" s="23"/>
    </row>
    <row r="2139" spans="1:11" ht="12.75" hidden="1" customHeight="1" outlineLevel="1" x14ac:dyDescent="0.25">
      <c r="A2139" s="1145" t="s">
        <v>5369</v>
      </c>
      <c r="B2139" s="1146" t="s">
        <v>2259</v>
      </c>
      <c r="C2139" s="1147" t="s">
        <v>108</v>
      </c>
      <c r="D2139" s="1148">
        <v>2.4</v>
      </c>
      <c r="E2139" s="653"/>
      <c r="F2139" s="654"/>
      <c r="G2139" s="23"/>
      <c r="H2139" s="23">
        <f>SUM(H2134:H2138,H2120:H2132,H2117:H2118,H2100:H2113,H2115)</f>
        <v>939.35000000000014</v>
      </c>
      <c r="I2139" s="23"/>
      <c r="J2139" s="23"/>
      <c r="K2139" s="23"/>
    </row>
    <row r="2140" spans="1:11" ht="12.75" hidden="1" customHeight="1" outlineLevel="1" x14ac:dyDescent="0.25">
      <c r="A2140" s="1137" t="s">
        <v>2260</v>
      </c>
      <c r="B2140" s="1138" t="s">
        <v>1784</v>
      </c>
      <c r="C2140" s="1139"/>
      <c r="D2140" s="1140"/>
      <c r="E2140" s="653"/>
      <c r="F2140" s="654"/>
      <c r="G2140" s="23"/>
      <c r="H2140" s="23"/>
      <c r="I2140" s="23"/>
      <c r="J2140" s="23"/>
      <c r="K2140" s="23"/>
    </row>
    <row r="2141" spans="1:11" ht="12.75" hidden="1" customHeight="1" outlineLevel="1" x14ac:dyDescent="0.25">
      <c r="A2141" s="1141" t="s">
        <v>3680</v>
      </c>
      <c r="B2141" s="1142" t="s">
        <v>2246</v>
      </c>
      <c r="C2141" s="1143" t="s">
        <v>108</v>
      </c>
      <c r="D2141" s="1144">
        <v>1.98</v>
      </c>
      <c r="E2141" s="653"/>
      <c r="F2141" s="654"/>
      <c r="G2141" s="23"/>
      <c r="H2141" s="23"/>
      <c r="I2141" s="23"/>
      <c r="J2141" s="23"/>
      <c r="K2141" s="23"/>
    </row>
    <row r="2142" spans="1:11" ht="12.75" hidden="1" customHeight="1" outlineLevel="1" x14ac:dyDescent="0.25">
      <c r="A2142" s="1145" t="s">
        <v>5370</v>
      </c>
      <c r="B2142" s="1146" t="s">
        <v>2248</v>
      </c>
      <c r="C2142" s="1147" t="s">
        <v>108</v>
      </c>
      <c r="D2142" s="1148">
        <v>18.239999999999998</v>
      </c>
      <c r="E2142" s="653"/>
      <c r="F2142" s="654"/>
      <c r="G2142" s="23"/>
      <c r="H2142" s="23"/>
      <c r="I2142" s="23"/>
      <c r="J2142" s="23"/>
      <c r="K2142" s="23"/>
    </row>
    <row r="2143" spans="1:11" ht="12.75" hidden="1" customHeight="1" outlineLevel="1" x14ac:dyDescent="0.25">
      <c r="A2143" s="1141" t="s">
        <v>5371</v>
      </c>
      <c r="B2143" s="1142" t="s">
        <v>2249</v>
      </c>
      <c r="C2143" s="1143" t="s">
        <v>108</v>
      </c>
      <c r="D2143" s="1144">
        <v>2.59</v>
      </c>
      <c r="E2143" s="653"/>
      <c r="F2143" s="654"/>
      <c r="G2143" s="23"/>
      <c r="H2143" s="23"/>
      <c r="I2143" s="23"/>
      <c r="J2143" s="23"/>
      <c r="K2143" s="23"/>
    </row>
    <row r="2144" spans="1:11" ht="12.75" hidden="1" customHeight="1" outlineLevel="1" x14ac:dyDescent="0.25">
      <c r="A2144" s="1145" t="s">
        <v>5372</v>
      </c>
      <c r="B2144" s="1146" t="s">
        <v>2250</v>
      </c>
      <c r="C2144" s="1147" t="s">
        <v>108</v>
      </c>
      <c r="D2144" s="1148">
        <v>2.16</v>
      </c>
      <c r="E2144" s="653"/>
      <c r="F2144" s="654"/>
      <c r="G2144" s="23"/>
      <c r="H2144" s="23"/>
      <c r="I2144" s="23"/>
      <c r="J2144" s="23"/>
      <c r="K2144" s="23"/>
    </row>
    <row r="2145" spans="1:11" ht="12.75" hidden="1" customHeight="1" outlineLevel="1" x14ac:dyDescent="0.25">
      <c r="A2145" s="1141" t="s">
        <v>5373</v>
      </c>
      <c r="B2145" s="1142" t="s">
        <v>2261</v>
      </c>
      <c r="C2145" s="1143" t="s">
        <v>108</v>
      </c>
      <c r="D2145" s="1144">
        <v>1.78</v>
      </c>
      <c r="E2145" s="653"/>
      <c r="F2145" s="654"/>
      <c r="G2145" s="23"/>
      <c r="H2145" s="23"/>
      <c r="I2145" s="23"/>
      <c r="J2145" s="23"/>
      <c r="K2145" s="23"/>
    </row>
    <row r="2146" spans="1:11" ht="12.75" hidden="1" customHeight="1" outlineLevel="1" x14ac:dyDescent="0.25">
      <c r="A2146" s="1145" t="s">
        <v>5374</v>
      </c>
      <c r="B2146" s="1146" t="s">
        <v>2255</v>
      </c>
      <c r="C2146" s="1147" t="s">
        <v>108</v>
      </c>
      <c r="D2146" s="1148">
        <v>0.86</v>
      </c>
      <c r="E2146" s="653"/>
      <c r="F2146" s="654"/>
      <c r="G2146" s="23"/>
      <c r="H2146" s="23"/>
      <c r="I2146" s="23"/>
      <c r="J2146" s="23"/>
      <c r="K2146" s="23"/>
    </row>
    <row r="2147" spans="1:11" ht="12.75" hidden="1" customHeight="1" outlineLevel="1" x14ac:dyDescent="0.25">
      <c r="A2147" s="1141" t="s">
        <v>5375</v>
      </c>
      <c r="B2147" s="1142" t="s">
        <v>2237</v>
      </c>
      <c r="C2147" s="1143" t="s">
        <v>108</v>
      </c>
      <c r="D2147" s="1144">
        <v>0.86</v>
      </c>
      <c r="E2147" s="653"/>
      <c r="F2147" s="654"/>
      <c r="G2147" s="23"/>
      <c r="H2147" s="23"/>
      <c r="I2147" s="23"/>
      <c r="J2147" s="23"/>
      <c r="K2147" s="23"/>
    </row>
    <row r="2148" spans="1:11" ht="12.75" hidden="1" customHeight="1" outlineLevel="1" x14ac:dyDescent="0.25">
      <c r="A2148" s="1145" t="s">
        <v>5376</v>
      </c>
      <c r="B2148" s="1146" t="s">
        <v>2256</v>
      </c>
      <c r="C2148" s="1147" t="s">
        <v>108</v>
      </c>
      <c r="D2148" s="1148">
        <v>1.81</v>
      </c>
      <c r="E2148" s="653"/>
      <c r="F2148" s="654"/>
      <c r="G2148" s="23"/>
      <c r="H2148" s="23"/>
      <c r="I2148" s="23"/>
      <c r="J2148" s="23"/>
      <c r="K2148" s="23"/>
    </row>
    <row r="2149" spans="1:11" ht="12.75" hidden="1" customHeight="1" outlineLevel="1" collapsed="1" x14ac:dyDescent="0.25">
      <c r="A2149" s="1141" t="s">
        <v>5377</v>
      </c>
      <c r="B2149" s="1142" t="s">
        <v>2257</v>
      </c>
      <c r="C2149" s="1143" t="s">
        <v>108</v>
      </c>
      <c r="D2149" s="1144">
        <v>15.49</v>
      </c>
      <c r="E2149" s="653"/>
      <c r="F2149" s="654"/>
      <c r="G2149" s="23"/>
      <c r="H2149" s="23"/>
      <c r="I2149" s="23"/>
      <c r="J2149" s="23"/>
      <c r="K2149" s="23"/>
    </row>
    <row r="2150" spans="1:11" ht="12.75" hidden="1" customHeight="1" outlineLevel="1" x14ac:dyDescent="0.25">
      <c r="A2150" s="1145" t="s">
        <v>5378</v>
      </c>
      <c r="B2150" s="1146" t="s">
        <v>2258</v>
      </c>
      <c r="C2150" s="1147" t="s">
        <v>108</v>
      </c>
      <c r="D2150" s="1148">
        <v>12.48</v>
      </c>
      <c r="E2150" s="653"/>
      <c r="F2150" s="654"/>
      <c r="G2150" s="23"/>
      <c r="H2150" s="23"/>
      <c r="I2150" s="23"/>
      <c r="J2150" s="23"/>
      <c r="K2150" s="23"/>
    </row>
    <row r="2151" spans="1:11" ht="12.75" hidden="1" customHeight="1" outlineLevel="1" x14ac:dyDescent="0.25">
      <c r="A2151" s="1141" t="s">
        <v>5379</v>
      </c>
      <c r="B2151" s="1142" t="s">
        <v>2262</v>
      </c>
      <c r="C2151" s="1143" t="s">
        <v>108</v>
      </c>
      <c r="D2151" s="1144">
        <v>6.24</v>
      </c>
      <c r="E2151" s="653"/>
      <c r="F2151" s="654"/>
      <c r="G2151" s="23"/>
      <c r="H2151" s="23"/>
      <c r="I2151" s="23"/>
      <c r="J2151" s="23"/>
      <c r="K2151" s="23"/>
    </row>
    <row r="2152" spans="1:11" ht="12.75" hidden="1" customHeight="1" outlineLevel="1" x14ac:dyDescent="0.25">
      <c r="A2152" s="1137" t="s">
        <v>2263</v>
      </c>
      <c r="B2152" s="1138" t="s">
        <v>1786</v>
      </c>
      <c r="C2152" s="1139"/>
      <c r="D2152" s="1140"/>
      <c r="E2152" s="653"/>
      <c r="F2152" s="654"/>
      <c r="G2152" s="23"/>
      <c r="H2152" s="23"/>
      <c r="I2152" s="23"/>
      <c r="J2152" s="23"/>
      <c r="K2152" s="23"/>
    </row>
    <row r="2153" spans="1:11" ht="12.75" hidden="1" customHeight="1" outlineLevel="1" x14ac:dyDescent="0.25">
      <c r="A2153" s="1145" t="s">
        <v>3681</v>
      </c>
      <c r="B2153" s="1146" t="s">
        <v>2246</v>
      </c>
      <c r="C2153" s="1147" t="s">
        <v>108</v>
      </c>
      <c r="D2153" s="1148">
        <v>1.98</v>
      </c>
      <c r="E2153" s="653"/>
      <c r="F2153" s="654"/>
      <c r="G2153" s="23"/>
      <c r="H2153" s="23"/>
      <c r="I2153" s="23"/>
      <c r="J2153" s="23"/>
      <c r="K2153" s="23"/>
    </row>
    <row r="2154" spans="1:11" ht="12.75" hidden="1" customHeight="1" outlineLevel="1" x14ac:dyDescent="0.25">
      <c r="A2154" s="1141" t="s">
        <v>5380</v>
      </c>
      <c r="B2154" s="1142" t="s">
        <v>2248</v>
      </c>
      <c r="C2154" s="1143" t="s">
        <v>108</v>
      </c>
      <c r="D2154" s="1144">
        <v>18.239999999999998</v>
      </c>
      <c r="E2154" s="653"/>
      <c r="F2154" s="654"/>
      <c r="G2154" s="23"/>
      <c r="H2154" s="23"/>
      <c r="I2154" s="23"/>
      <c r="J2154" s="23"/>
      <c r="K2154" s="23"/>
    </row>
    <row r="2155" spans="1:11" ht="12.75" hidden="1" customHeight="1" outlineLevel="1" x14ac:dyDescent="0.25">
      <c r="A2155" s="1145" t="s">
        <v>5381</v>
      </c>
      <c r="B2155" s="1146" t="s">
        <v>2249</v>
      </c>
      <c r="C2155" s="1147" t="s">
        <v>108</v>
      </c>
      <c r="D2155" s="1148">
        <v>2.59</v>
      </c>
      <c r="E2155" s="653"/>
      <c r="F2155" s="654"/>
      <c r="G2155" s="23"/>
      <c r="H2155" s="23"/>
      <c r="I2155" s="23"/>
      <c r="J2155" s="23"/>
      <c r="K2155" s="23"/>
    </row>
    <row r="2156" spans="1:11" ht="12.75" hidden="1" customHeight="1" outlineLevel="1" x14ac:dyDescent="0.25">
      <c r="A2156" s="1141" t="s">
        <v>5382</v>
      </c>
      <c r="B2156" s="1142" t="s">
        <v>2250</v>
      </c>
      <c r="C2156" s="1143" t="s">
        <v>108</v>
      </c>
      <c r="D2156" s="1144">
        <v>2.16</v>
      </c>
      <c r="E2156" s="653"/>
      <c r="F2156" s="654"/>
      <c r="G2156" s="23"/>
      <c r="H2156" s="23"/>
      <c r="I2156" s="23"/>
      <c r="J2156" s="23"/>
      <c r="K2156" s="23"/>
    </row>
    <row r="2157" spans="1:11" ht="12.75" hidden="1" customHeight="1" outlineLevel="1" x14ac:dyDescent="0.25">
      <c r="A2157" s="1145" t="s">
        <v>5383</v>
      </c>
      <c r="B2157" s="1146" t="s">
        <v>2261</v>
      </c>
      <c r="C2157" s="1147" t="s">
        <v>108</v>
      </c>
      <c r="D2157" s="1148">
        <v>1.78</v>
      </c>
      <c r="E2157" s="653"/>
      <c r="F2157" s="654"/>
      <c r="G2157" s="23"/>
      <c r="H2157" s="23"/>
      <c r="I2157" s="23"/>
      <c r="J2157" s="23"/>
      <c r="K2157" s="23"/>
    </row>
    <row r="2158" spans="1:11" ht="12.75" hidden="1" customHeight="1" outlineLevel="1" x14ac:dyDescent="0.25">
      <c r="A2158" s="1141" t="s">
        <v>5384</v>
      </c>
      <c r="B2158" s="1142" t="s">
        <v>2255</v>
      </c>
      <c r="C2158" s="1143" t="s">
        <v>108</v>
      </c>
      <c r="D2158" s="1144">
        <v>0.86</v>
      </c>
      <c r="E2158" s="653"/>
      <c r="F2158" s="654"/>
      <c r="G2158" s="23"/>
      <c r="H2158" s="23"/>
      <c r="I2158" s="23"/>
      <c r="J2158" s="23"/>
      <c r="K2158" s="23"/>
    </row>
    <row r="2159" spans="1:11" ht="12.75" hidden="1" customHeight="1" outlineLevel="1" x14ac:dyDescent="0.25">
      <c r="A2159" s="1145" t="s">
        <v>5385</v>
      </c>
      <c r="B2159" s="1146" t="s">
        <v>2237</v>
      </c>
      <c r="C2159" s="1147" t="s">
        <v>108</v>
      </c>
      <c r="D2159" s="1148">
        <v>0.86</v>
      </c>
      <c r="E2159" s="653"/>
      <c r="F2159" s="654"/>
      <c r="G2159" s="23"/>
      <c r="H2159" s="23"/>
      <c r="I2159" s="23"/>
      <c r="J2159" s="23"/>
      <c r="K2159" s="23"/>
    </row>
    <row r="2160" spans="1:11" ht="12.75" hidden="1" customHeight="1" outlineLevel="1" x14ac:dyDescent="0.25">
      <c r="A2160" s="1141" t="s">
        <v>5386</v>
      </c>
      <c r="B2160" s="1142" t="s">
        <v>2256</v>
      </c>
      <c r="C2160" s="1143" t="s">
        <v>108</v>
      </c>
      <c r="D2160" s="1144">
        <v>1.81</v>
      </c>
      <c r="E2160" s="653"/>
      <c r="F2160" s="654"/>
      <c r="G2160" s="23"/>
      <c r="H2160" s="23"/>
      <c r="I2160" s="23"/>
      <c r="J2160" s="23"/>
      <c r="K2160" s="23"/>
    </row>
    <row r="2161" spans="1:11" ht="12.75" hidden="1" customHeight="1" outlineLevel="1" x14ac:dyDescent="0.25">
      <c r="A2161" s="1145" t="s">
        <v>5387</v>
      </c>
      <c r="B2161" s="1146" t="s">
        <v>2257</v>
      </c>
      <c r="C2161" s="1147" t="s">
        <v>108</v>
      </c>
      <c r="D2161" s="1148">
        <v>15.49</v>
      </c>
      <c r="E2161" s="653"/>
      <c r="F2161" s="654"/>
      <c r="G2161" s="23"/>
      <c r="H2161" s="23"/>
      <c r="I2161" s="23"/>
      <c r="J2161" s="23"/>
      <c r="K2161" s="23"/>
    </row>
    <row r="2162" spans="1:11" ht="12.75" hidden="1" customHeight="1" outlineLevel="1" x14ac:dyDescent="0.25">
      <c r="A2162" s="1141" t="s">
        <v>5388</v>
      </c>
      <c r="B2162" s="1142" t="s">
        <v>2258</v>
      </c>
      <c r="C2162" s="1143" t="s">
        <v>108</v>
      </c>
      <c r="D2162" s="1144">
        <v>12.48</v>
      </c>
      <c r="E2162" s="653"/>
      <c r="F2162" s="654"/>
      <c r="G2162" s="23"/>
      <c r="H2162" s="23"/>
      <c r="I2162" s="23"/>
      <c r="J2162" s="23"/>
      <c r="K2162" s="23"/>
    </row>
    <row r="2163" spans="1:11" ht="12.75" hidden="1" customHeight="1" outlineLevel="1" x14ac:dyDescent="0.25">
      <c r="A2163" s="1145" t="s">
        <v>5389</v>
      </c>
      <c r="B2163" s="1146" t="s">
        <v>2262</v>
      </c>
      <c r="C2163" s="1147" t="s">
        <v>108</v>
      </c>
      <c r="D2163" s="1148">
        <v>6.24</v>
      </c>
      <c r="E2163" s="653"/>
      <c r="F2163" s="654"/>
      <c r="G2163" s="23"/>
      <c r="H2163" s="23"/>
      <c r="I2163" s="23"/>
      <c r="J2163" s="23"/>
      <c r="K2163" s="23"/>
    </row>
    <row r="2164" spans="1:11" ht="12.75" hidden="1" customHeight="1" outlineLevel="1" x14ac:dyDescent="0.25">
      <c r="A2164" s="1137" t="s">
        <v>2264</v>
      </c>
      <c r="B2164" s="1138" t="s">
        <v>1788</v>
      </c>
      <c r="C2164" s="1139"/>
      <c r="D2164" s="1140"/>
      <c r="E2164" s="653"/>
      <c r="F2164" s="654"/>
      <c r="G2164" s="23"/>
      <c r="H2164" s="23"/>
      <c r="I2164" s="23"/>
      <c r="J2164" s="23"/>
      <c r="K2164" s="23"/>
    </row>
    <row r="2165" spans="1:11" ht="12.75" hidden="1" customHeight="1" outlineLevel="1" x14ac:dyDescent="0.25">
      <c r="A2165" s="1141" t="s">
        <v>3682</v>
      </c>
      <c r="B2165" s="1142" t="s">
        <v>2246</v>
      </c>
      <c r="C2165" s="1143" t="s">
        <v>108</v>
      </c>
      <c r="D2165" s="1144">
        <v>1.98</v>
      </c>
      <c r="E2165" s="653"/>
      <c r="F2165" s="654"/>
      <c r="G2165" s="23"/>
      <c r="H2165" s="23"/>
      <c r="I2165" s="23"/>
      <c r="J2165" s="23"/>
      <c r="K2165" s="23"/>
    </row>
    <row r="2166" spans="1:11" ht="12.75" hidden="1" customHeight="1" outlineLevel="1" x14ac:dyDescent="0.25">
      <c r="A2166" s="1145" t="s">
        <v>5390</v>
      </c>
      <c r="B2166" s="1146" t="s">
        <v>2248</v>
      </c>
      <c r="C2166" s="1147" t="s">
        <v>108</v>
      </c>
      <c r="D2166" s="1148">
        <v>18.239999999999998</v>
      </c>
      <c r="E2166" s="653"/>
      <c r="F2166" s="654"/>
      <c r="G2166" s="23"/>
      <c r="H2166" s="23"/>
      <c r="I2166" s="23"/>
      <c r="J2166" s="23"/>
      <c r="K2166" s="23"/>
    </row>
    <row r="2167" spans="1:11" ht="12.75" hidden="1" customHeight="1" outlineLevel="1" x14ac:dyDescent="0.25">
      <c r="A2167" s="1141" t="s">
        <v>5391</v>
      </c>
      <c r="B2167" s="1142" t="s">
        <v>2249</v>
      </c>
      <c r="C2167" s="1143" t="s">
        <v>108</v>
      </c>
      <c r="D2167" s="1144">
        <v>2.59</v>
      </c>
      <c r="E2167" s="653"/>
      <c r="F2167" s="654"/>
      <c r="G2167" s="23"/>
      <c r="H2167" s="23"/>
      <c r="I2167" s="23"/>
      <c r="J2167" s="23"/>
      <c r="K2167" s="23"/>
    </row>
    <row r="2168" spans="1:11" ht="12.75" hidden="1" customHeight="1" outlineLevel="1" x14ac:dyDescent="0.25">
      <c r="A2168" s="1145" t="s">
        <v>5392</v>
      </c>
      <c r="B2168" s="1146" t="s">
        <v>2250</v>
      </c>
      <c r="C2168" s="1147" t="s">
        <v>108</v>
      </c>
      <c r="D2168" s="1148">
        <v>2.16</v>
      </c>
      <c r="E2168" s="653"/>
      <c r="F2168" s="654"/>
      <c r="G2168" s="23"/>
      <c r="H2168" s="23"/>
      <c r="I2168" s="23"/>
      <c r="J2168" s="23"/>
      <c r="K2168" s="23"/>
    </row>
    <row r="2169" spans="1:11" ht="12.75" hidden="1" customHeight="1" outlineLevel="1" x14ac:dyDescent="0.25">
      <c r="A2169" s="1141" t="s">
        <v>5393</v>
      </c>
      <c r="B2169" s="1142" t="s">
        <v>2261</v>
      </c>
      <c r="C2169" s="1143" t="s">
        <v>108</v>
      </c>
      <c r="D2169" s="1144">
        <v>1.78</v>
      </c>
      <c r="E2169" s="653"/>
      <c r="F2169" s="654"/>
      <c r="G2169" s="23"/>
      <c r="H2169" s="23"/>
      <c r="I2169" s="23"/>
      <c r="J2169" s="23"/>
      <c r="K2169" s="23"/>
    </row>
    <row r="2170" spans="1:11" ht="12.75" hidden="1" customHeight="1" outlineLevel="1" x14ac:dyDescent="0.25">
      <c r="A2170" s="1145" t="s">
        <v>5394</v>
      </c>
      <c r="B2170" s="1146" t="s">
        <v>2255</v>
      </c>
      <c r="C2170" s="1147" t="s">
        <v>108</v>
      </c>
      <c r="D2170" s="1148">
        <v>0.86</v>
      </c>
      <c r="E2170" s="653"/>
      <c r="F2170" s="654"/>
      <c r="G2170" s="23"/>
      <c r="H2170" s="23"/>
      <c r="I2170" s="23"/>
      <c r="J2170" s="23"/>
      <c r="K2170" s="23"/>
    </row>
    <row r="2171" spans="1:11" ht="12.75" hidden="1" customHeight="1" outlineLevel="1" x14ac:dyDescent="0.25">
      <c r="A2171" s="1141" t="s">
        <v>5395</v>
      </c>
      <c r="B2171" s="1142" t="s">
        <v>2237</v>
      </c>
      <c r="C2171" s="1143" t="s">
        <v>108</v>
      </c>
      <c r="D2171" s="1144">
        <v>0.86</v>
      </c>
      <c r="E2171" s="653"/>
      <c r="F2171" s="654"/>
      <c r="G2171" s="23"/>
      <c r="H2171" s="23"/>
      <c r="I2171" s="23"/>
      <c r="J2171" s="23"/>
      <c r="K2171" s="23"/>
    </row>
    <row r="2172" spans="1:11" ht="12.75" hidden="1" customHeight="1" outlineLevel="1" x14ac:dyDescent="0.25">
      <c r="A2172" s="1145" t="s">
        <v>5396</v>
      </c>
      <c r="B2172" s="1146" t="s">
        <v>2256</v>
      </c>
      <c r="C2172" s="1147" t="s">
        <v>108</v>
      </c>
      <c r="D2172" s="1148">
        <v>1.81</v>
      </c>
      <c r="E2172" s="653"/>
      <c r="F2172" s="654"/>
      <c r="G2172" s="23"/>
      <c r="H2172" s="23"/>
      <c r="I2172" s="23"/>
      <c r="J2172" s="23"/>
      <c r="K2172" s="23"/>
    </row>
    <row r="2173" spans="1:11" ht="12.75" hidden="1" customHeight="1" outlineLevel="1" x14ac:dyDescent="0.25">
      <c r="A2173" s="1141" t="s">
        <v>5397</v>
      </c>
      <c r="B2173" s="1142" t="s">
        <v>2257</v>
      </c>
      <c r="C2173" s="1143" t="s">
        <v>108</v>
      </c>
      <c r="D2173" s="1144">
        <v>15.49</v>
      </c>
      <c r="E2173" s="653"/>
      <c r="F2173" s="654"/>
      <c r="G2173" s="23"/>
      <c r="H2173" s="23"/>
      <c r="I2173" s="23"/>
      <c r="J2173" s="23"/>
      <c r="K2173" s="23"/>
    </row>
    <row r="2174" spans="1:11" ht="12.75" hidden="1" customHeight="1" outlineLevel="1" x14ac:dyDescent="0.25">
      <c r="A2174" s="1145" t="s">
        <v>5398</v>
      </c>
      <c r="B2174" s="1146" t="s">
        <v>2258</v>
      </c>
      <c r="C2174" s="1147" t="s">
        <v>108</v>
      </c>
      <c r="D2174" s="1148">
        <v>12.48</v>
      </c>
      <c r="E2174" s="653"/>
      <c r="F2174" s="654"/>
      <c r="G2174" s="23"/>
      <c r="H2174" s="23"/>
      <c r="I2174" s="23"/>
      <c r="J2174" s="23"/>
      <c r="K2174" s="23"/>
    </row>
    <row r="2175" spans="1:11" ht="12.75" hidden="1" customHeight="1" outlineLevel="1" x14ac:dyDescent="0.25">
      <c r="A2175" s="1141" t="s">
        <v>5399</v>
      </c>
      <c r="B2175" s="1142" t="s">
        <v>2262</v>
      </c>
      <c r="C2175" s="1143" t="s">
        <v>108</v>
      </c>
      <c r="D2175" s="1144">
        <v>6.24</v>
      </c>
      <c r="E2175" s="653"/>
      <c r="F2175" s="654"/>
      <c r="G2175" s="23"/>
      <c r="H2175" s="23"/>
      <c r="I2175" s="23"/>
      <c r="J2175" s="23"/>
      <c r="K2175" s="23"/>
    </row>
    <row r="2176" spans="1:11" ht="12.75" hidden="1" customHeight="1" outlineLevel="1" x14ac:dyDescent="0.25">
      <c r="A2176" s="1137" t="s">
        <v>2265</v>
      </c>
      <c r="B2176" s="1138" t="s">
        <v>1790</v>
      </c>
      <c r="C2176" s="1139"/>
      <c r="D2176" s="1140"/>
      <c r="E2176" s="653"/>
      <c r="F2176" s="654"/>
      <c r="G2176" s="23"/>
      <c r="H2176" s="23"/>
      <c r="I2176" s="23"/>
      <c r="J2176" s="23"/>
      <c r="K2176" s="23"/>
    </row>
    <row r="2177" spans="1:11" ht="12.75" hidden="1" customHeight="1" outlineLevel="1" x14ac:dyDescent="0.25">
      <c r="A2177" s="1145" t="s">
        <v>3683</v>
      </c>
      <c r="B2177" s="1146" t="s">
        <v>2246</v>
      </c>
      <c r="C2177" s="1147" t="s">
        <v>108</v>
      </c>
      <c r="D2177" s="1148">
        <v>1.98</v>
      </c>
      <c r="E2177" s="653"/>
      <c r="F2177" s="654"/>
      <c r="G2177" s="23"/>
      <c r="H2177" s="23"/>
      <c r="I2177" s="23"/>
      <c r="J2177" s="23"/>
      <c r="K2177" s="23"/>
    </row>
    <row r="2178" spans="1:11" ht="12.75" hidden="1" customHeight="1" outlineLevel="1" x14ac:dyDescent="0.25">
      <c r="A2178" s="1141" t="s">
        <v>5400</v>
      </c>
      <c r="B2178" s="1142" t="s">
        <v>2248</v>
      </c>
      <c r="C2178" s="1143" t="s">
        <v>108</v>
      </c>
      <c r="D2178" s="1144">
        <v>18.239999999999998</v>
      </c>
      <c r="E2178" s="653"/>
      <c r="F2178" s="654"/>
      <c r="G2178" s="23"/>
      <c r="H2178" s="23"/>
      <c r="I2178" s="23"/>
      <c r="J2178" s="23"/>
      <c r="K2178" s="23"/>
    </row>
    <row r="2179" spans="1:11" ht="12.75" hidden="1" customHeight="1" outlineLevel="1" x14ac:dyDescent="0.25">
      <c r="A2179" s="1145" t="s">
        <v>5401</v>
      </c>
      <c r="B2179" s="1146" t="s">
        <v>2249</v>
      </c>
      <c r="C2179" s="1147" t="s">
        <v>108</v>
      </c>
      <c r="D2179" s="1148">
        <v>2.59</v>
      </c>
      <c r="E2179" s="653"/>
      <c r="F2179" s="654"/>
      <c r="G2179" s="23"/>
      <c r="H2179" s="23"/>
      <c r="I2179" s="23"/>
      <c r="J2179" s="23"/>
      <c r="K2179" s="23"/>
    </row>
    <row r="2180" spans="1:11" ht="12.75" hidden="1" customHeight="1" outlineLevel="1" x14ac:dyDescent="0.25">
      <c r="A2180" s="1141" t="s">
        <v>5402</v>
      </c>
      <c r="B2180" s="1142" t="s">
        <v>2250</v>
      </c>
      <c r="C2180" s="1143" t="s">
        <v>108</v>
      </c>
      <c r="D2180" s="1144">
        <v>2.16</v>
      </c>
      <c r="E2180" s="653"/>
      <c r="F2180" s="654"/>
      <c r="G2180" s="23"/>
      <c r="H2180" s="23"/>
      <c r="I2180" s="23"/>
      <c r="J2180" s="23"/>
      <c r="K2180" s="23"/>
    </row>
    <row r="2181" spans="1:11" ht="12.75" hidden="1" customHeight="1" outlineLevel="1" x14ac:dyDescent="0.25">
      <c r="A2181" s="1145" t="s">
        <v>5403</v>
      </c>
      <c r="B2181" s="1146" t="s">
        <v>2261</v>
      </c>
      <c r="C2181" s="1147" t="s">
        <v>108</v>
      </c>
      <c r="D2181" s="1148">
        <v>1.78</v>
      </c>
      <c r="E2181" s="653"/>
      <c r="F2181" s="654"/>
      <c r="G2181" s="23"/>
      <c r="H2181" s="23"/>
      <c r="I2181" s="23"/>
      <c r="J2181" s="23"/>
      <c r="K2181" s="23"/>
    </row>
    <row r="2182" spans="1:11" ht="12.75" hidden="1" customHeight="1" outlineLevel="1" x14ac:dyDescent="0.25">
      <c r="A2182" s="1141" t="s">
        <v>5404</v>
      </c>
      <c r="B2182" s="1142" t="s">
        <v>2255</v>
      </c>
      <c r="C2182" s="1143" t="s">
        <v>108</v>
      </c>
      <c r="D2182" s="1144">
        <v>0.86</v>
      </c>
      <c r="E2182" s="653"/>
      <c r="F2182" s="654"/>
      <c r="G2182" s="23"/>
      <c r="H2182" s="23"/>
      <c r="I2182" s="23"/>
      <c r="J2182" s="23"/>
      <c r="K2182" s="23"/>
    </row>
    <row r="2183" spans="1:11" ht="12.75" hidden="1" customHeight="1" outlineLevel="1" x14ac:dyDescent="0.25">
      <c r="A2183" s="1145" t="s">
        <v>5405</v>
      </c>
      <c r="B2183" s="1146" t="s">
        <v>2237</v>
      </c>
      <c r="C2183" s="1147" t="s">
        <v>108</v>
      </c>
      <c r="D2183" s="1148">
        <v>0.86</v>
      </c>
      <c r="E2183" s="653"/>
      <c r="F2183" s="654"/>
      <c r="G2183" s="23"/>
      <c r="H2183" s="23"/>
      <c r="I2183" s="23"/>
      <c r="J2183" s="23"/>
      <c r="K2183" s="23"/>
    </row>
    <row r="2184" spans="1:11" ht="12.75" hidden="1" customHeight="1" outlineLevel="1" x14ac:dyDescent="0.25">
      <c r="A2184" s="1141" t="s">
        <v>5406</v>
      </c>
      <c r="B2184" s="1142" t="s">
        <v>2256</v>
      </c>
      <c r="C2184" s="1143" t="s">
        <v>108</v>
      </c>
      <c r="D2184" s="1144">
        <v>1.81</v>
      </c>
      <c r="E2184" s="653"/>
      <c r="F2184" s="654"/>
      <c r="G2184" s="23"/>
      <c r="H2184" s="23"/>
      <c r="I2184" s="23"/>
      <c r="J2184" s="23"/>
      <c r="K2184" s="23"/>
    </row>
    <row r="2185" spans="1:11" ht="12.75" hidden="1" customHeight="1" outlineLevel="1" x14ac:dyDescent="0.25">
      <c r="A2185" s="1145" t="s">
        <v>5407</v>
      </c>
      <c r="B2185" s="1146" t="s">
        <v>2257</v>
      </c>
      <c r="C2185" s="1147" t="s">
        <v>108</v>
      </c>
      <c r="D2185" s="1148">
        <v>15.49</v>
      </c>
      <c r="E2185" s="653"/>
      <c r="F2185" s="654"/>
      <c r="G2185" s="23"/>
      <c r="H2185" s="23"/>
      <c r="I2185" s="23"/>
      <c r="J2185" s="23"/>
      <c r="K2185" s="23"/>
    </row>
    <row r="2186" spans="1:11" ht="12.75" hidden="1" customHeight="1" outlineLevel="1" x14ac:dyDescent="0.25">
      <c r="A2186" s="1141" t="s">
        <v>5408</v>
      </c>
      <c r="B2186" s="1142" t="s">
        <v>2258</v>
      </c>
      <c r="C2186" s="1143" t="s">
        <v>108</v>
      </c>
      <c r="D2186" s="1144">
        <v>12.48</v>
      </c>
      <c r="E2186" s="653"/>
      <c r="F2186" s="654"/>
      <c r="G2186" s="23"/>
      <c r="H2186" s="23"/>
      <c r="I2186" s="23"/>
      <c r="J2186" s="23"/>
      <c r="K2186" s="23"/>
    </row>
    <row r="2187" spans="1:11" ht="12.75" hidden="1" customHeight="1" outlineLevel="1" x14ac:dyDescent="0.25">
      <c r="A2187" s="1145" t="s">
        <v>5409</v>
      </c>
      <c r="B2187" s="1146" t="s">
        <v>2262</v>
      </c>
      <c r="C2187" s="1147" t="s">
        <v>108</v>
      </c>
      <c r="D2187" s="1148">
        <v>6.24</v>
      </c>
      <c r="E2187" s="653"/>
      <c r="F2187" s="654"/>
      <c r="G2187" s="23"/>
      <c r="H2187" s="23"/>
      <c r="I2187" s="23"/>
      <c r="J2187" s="23"/>
      <c r="K2187" s="23"/>
    </row>
    <row r="2188" spans="1:11" ht="12.75" hidden="1" customHeight="1" outlineLevel="1" x14ac:dyDescent="0.25">
      <c r="A2188" s="1137" t="s">
        <v>2266</v>
      </c>
      <c r="B2188" s="1138" t="s">
        <v>1792</v>
      </c>
      <c r="C2188" s="1139"/>
      <c r="D2188" s="1140"/>
      <c r="E2188" s="653"/>
      <c r="F2188" s="654"/>
      <c r="G2188" s="23"/>
      <c r="H2188" s="23"/>
      <c r="I2188" s="23"/>
      <c r="J2188" s="23"/>
      <c r="K2188" s="23"/>
    </row>
    <row r="2189" spans="1:11" ht="12.75" hidden="1" customHeight="1" outlineLevel="1" x14ac:dyDescent="0.25">
      <c r="A2189" s="1141" t="s">
        <v>3684</v>
      </c>
      <c r="B2189" s="1142" t="s">
        <v>2246</v>
      </c>
      <c r="C2189" s="1143" t="s">
        <v>108</v>
      </c>
      <c r="D2189" s="1144">
        <v>1.98</v>
      </c>
      <c r="E2189" s="653"/>
      <c r="F2189" s="654"/>
      <c r="G2189" s="23"/>
      <c r="H2189" s="23"/>
      <c r="I2189" s="23"/>
      <c r="J2189" s="23"/>
      <c r="K2189" s="23"/>
    </row>
    <row r="2190" spans="1:11" ht="12.75" hidden="1" customHeight="1" outlineLevel="1" x14ac:dyDescent="0.25">
      <c r="A2190" s="1145" t="s">
        <v>5410</v>
      </c>
      <c r="B2190" s="1146" t="s">
        <v>2248</v>
      </c>
      <c r="C2190" s="1147" t="s">
        <v>108</v>
      </c>
      <c r="D2190" s="1148">
        <v>18.239999999999998</v>
      </c>
      <c r="E2190" s="653"/>
      <c r="F2190" s="654"/>
      <c r="G2190" s="23"/>
      <c r="H2190" s="23"/>
      <c r="I2190" s="23"/>
      <c r="J2190" s="23"/>
      <c r="K2190" s="23"/>
    </row>
    <row r="2191" spans="1:11" ht="12.75" hidden="1" customHeight="1" outlineLevel="1" x14ac:dyDescent="0.25">
      <c r="A2191" s="1141" t="s">
        <v>5411</v>
      </c>
      <c r="B2191" s="1142" t="s">
        <v>2249</v>
      </c>
      <c r="C2191" s="1143" t="s">
        <v>108</v>
      </c>
      <c r="D2191" s="1144">
        <v>2.59</v>
      </c>
      <c r="E2191" s="653"/>
      <c r="F2191" s="654"/>
      <c r="G2191" s="23"/>
      <c r="H2191" s="23"/>
      <c r="I2191" s="23"/>
      <c r="J2191" s="23"/>
      <c r="K2191" s="23"/>
    </row>
    <row r="2192" spans="1:11" ht="12.75" hidden="1" customHeight="1" outlineLevel="1" x14ac:dyDescent="0.25">
      <c r="A2192" s="1145" t="s">
        <v>5412</v>
      </c>
      <c r="B2192" s="1146" t="s">
        <v>2250</v>
      </c>
      <c r="C2192" s="1147" t="s">
        <v>108</v>
      </c>
      <c r="D2192" s="1148">
        <v>2.16</v>
      </c>
      <c r="E2192" s="653"/>
      <c r="F2192" s="654"/>
      <c r="G2192" s="23"/>
      <c r="H2192" s="23"/>
      <c r="I2192" s="23"/>
      <c r="J2192" s="23"/>
      <c r="K2192" s="23"/>
    </row>
    <row r="2193" spans="1:11" ht="12.75" hidden="1" customHeight="1" outlineLevel="1" x14ac:dyDescent="0.25">
      <c r="A2193" s="1141" t="s">
        <v>5413</v>
      </c>
      <c r="B2193" s="1142" t="s">
        <v>2261</v>
      </c>
      <c r="C2193" s="1143" t="s">
        <v>108</v>
      </c>
      <c r="D2193" s="1144">
        <v>1.78</v>
      </c>
      <c r="E2193" s="653"/>
      <c r="F2193" s="654"/>
      <c r="G2193" s="23"/>
      <c r="H2193" s="23"/>
      <c r="I2193" s="23"/>
      <c r="J2193" s="23"/>
      <c r="K2193" s="23"/>
    </row>
    <row r="2194" spans="1:11" ht="12.75" hidden="1" customHeight="1" outlineLevel="1" x14ac:dyDescent="0.25">
      <c r="A2194" s="1145" t="s">
        <v>5414</v>
      </c>
      <c r="B2194" s="1146" t="s">
        <v>2255</v>
      </c>
      <c r="C2194" s="1147" t="s">
        <v>108</v>
      </c>
      <c r="D2194" s="1148">
        <v>0.86</v>
      </c>
      <c r="E2194" s="653"/>
      <c r="F2194" s="654"/>
      <c r="G2194" s="23"/>
      <c r="H2194" s="23"/>
      <c r="I2194" s="23"/>
      <c r="J2194" s="23"/>
      <c r="K2194" s="23"/>
    </row>
    <row r="2195" spans="1:11" ht="12.75" hidden="1" customHeight="1" outlineLevel="1" x14ac:dyDescent="0.25">
      <c r="A2195" s="1141" t="s">
        <v>5415</v>
      </c>
      <c r="B2195" s="1142" t="s">
        <v>2237</v>
      </c>
      <c r="C2195" s="1143" t="s">
        <v>108</v>
      </c>
      <c r="D2195" s="1144">
        <v>0.86</v>
      </c>
      <c r="E2195" s="653"/>
      <c r="F2195" s="654"/>
      <c r="G2195" s="23"/>
      <c r="H2195" s="23"/>
      <c r="I2195" s="23"/>
      <c r="J2195" s="23"/>
      <c r="K2195" s="23"/>
    </row>
    <row r="2196" spans="1:11" ht="12.75" hidden="1" customHeight="1" outlineLevel="1" x14ac:dyDescent="0.25">
      <c r="A2196" s="1145" t="s">
        <v>5416</v>
      </c>
      <c r="B2196" s="1146" t="s">
        <v>2256</v>
      </c>
      <c r="C2196" s="1147" t="s">
        <v>108</v>
      </c>
      <c r="D2196" s="1148">
        <v>1.81</v>
      </c>
      <c r="E2196" s="653"/>
      <c r="F2196" s="654"/>
      <c r="G2196" s="23"/>
      <c r="H2196" s="23"/>
      <c r="I2196" s="23"/>
      <c r="J2196" s="23"/>
      <c r="K2196" s="23"/>
    </row>
    <row r="2197" spans="1:11" ht="12.75" hidden="1" customHeight="1" outlineLevel="1" x14ac:dyDescent="0.25">
      <c r="A2197" s="1141" t="s">
        <v>5417</v>
      </c>
      <c r="B2197" s="1142" t="s">
        <v>2257</v>
      </c>
      <c r="C2197" s="1143" t="s">
        <v>108</v>
      </c>
      <c r="D2197" s="1144">
        <v>15.49</v>
      </c>
      <c r="E2197" s="653"/>
      <c r="F2197" s="654"/>
      <c r="G2197" s="23"/>
      <c r="H2197" s="23"/>
      <c r="I2197" s="23"/>
      <c r="J2197" s="23"/>
      <c r="K2197" s="23"/>
    </row>
    <row r="2198" spans="1:11" ht="12.75" hidden="1" customHeight="1" outlineLevel="1" x14ac:dyDescent="0.25">
      <c r="A2198" s="1145" t="s">
        <v>5418</v>
      </c>
      <c r="B2198" s="1146" t="s">
        <v>2258</v>
      </c>
      <c r="C2198" s="1147" t="s">
        <v>108</v>
      </c>
      <c r="D2198" s="1148">
        <v>12.48</v>
      </c>
      <c r="E2198" s="653"/>
      <c r="F2198" s="654"/>
      <c r="G2198" s="23"/>
      <c r="H2198" s="23"/>
      <c r="I2198" s="23"/>
      <c r="J2198" s="23"/>
      <c r="K2198" s="23"/>
    </row>
    <row r="2199" spans="1:11" ht="12.75" hidden="1" customHeight="1" outlineLevel="1" x14ac:dyDescent="0.25">
      <c r="A2199" s="1141" t="s">
        <v>5419</v>
      </c>
      <c r="B2199" s="1142" t="s">
        <v>2262</v>
      </c>
      <c r="C2199" s="1143" t="s">
        <v>108</v>
      </c>
      <c r="D2199" s="1144">
        <v>6.24</v>
      </c>
      <c r="E2199" s="653"/>
      <c r="F2199" s="654"/>
      <c r="G2199" s="23"/>
      <c r="H2199" s="23"/>
      <c r="I2199" s="23"/>
      <c r="J2199" s="23"/>
      <c r="K2199" s="23"/>
    </row>
    <row r="2200" spans="1:11" ht="12.75" hidden="1" customHeight="1" outlineLevel="1" x14ac:dyDescent="0.25">
      <c r="A2200" s="1137" t="s">
        <v>2267</v>
      </c>
      <c r="B2200" s="1138" t="s">
        <v>1794</v>
      </c>
      <c r="C2200" s="1139"/>
      <c r="D2200" s="1140"/>
      <c r="E2200" s="653"/>
      <c r="F2200" s="654"/>
      <c r="G2200" s="23"/>
      <c r="H2200" s="23"/>
      <c r="I2200" s="23"/>
      <c r="J2200" s="23"/>
      <c r="K2200" s="23"/>
    </row>
    <row r="2201" spans="1:11" ht="12.75" hidden="1" customHeight="1" outlineLevel="1" x14ac:dyDescent="0.25">
      <c r="A2201" s="1145" t="s">
        <v>3685</v>
      </c>
      <c r="B2201" s="1146" t="s">
        <v>2246</v>
      </c>
      <c r="C2201" s="1147" t="s">
        <v>108</v>
      </c>
      <c r="D2201" s="1148">
        <v>1.98</v>
      </c>
      <c r="E2201" s="653"/>
      <c r="F2201" s="654"/>
      <c r="G2201" s="23"/>
      <c r="H2201" s="23"/>
      <c r="I2201" s="23"/>
      <c r="J2201" s="23"/>
      <c r="K2201" s="23"/>
    </row>
    <row r="2202" spans="1:11" ht="12.75" hidden="1" customHeight="1" outlineLevel="1" x14ac:dyDescent="0.25">
      <c r="A2202" s="1141" t="s">
        <v>5420</v>
      </c>
      <c r="B2202" s="1142" t="s">
        <v>2248</v>
      </c>
      <c r="C2202" s="1143" t="s">
        <v>108</v>
      </c>
      <c r="D2202" s="1144">
        <v>18.239999999999998</v>
      </c>
      <c r="E2202" s="653"/>
      <c r="F2202" s="654"/>
      <c r="G2202" s="23"/>
      <c r="H2202" s="23"/>
      <c r="I2202" s="23"/>
      <c r="J2202" s="23"/>
      <c r="K2202" s="23"/>
    </row>
    <row r="2203" spans="1:11" ht="12.75" hidden="1" customHeight="1" outlineLevel="1" x14ac:dyDescent="0.25">
      <c r="A2203" s="1145" t="s">
        <v>5421</v>
      </c>
      <c r="B2203" s="1146" t="s">
        <v>2249</v>
      </c>
      <c r="C2203" s="1147" t="s">
        <v>108</v>
      </c>
      <c r="D2203" s="1148">
        <v>2.59</v>
      </c>
      <c r="E2203" s="653"/>
      <c r="F2203" s="654"/>
      <c r="G2203" s="23"/>
      <c r="H2203" s="23"/>
      <c r="I2203" s="23"/>
      <c r="J2203" s="23"/>
      <c r="K2203" s="23"/>
    </row>
    <row r="2204" spans="1:11" ht="12.75" hidden="1" customHeight="1" outlineLevel="1" x14ac:dyDescent="0.25">
      <c r="A2204" s="1141" t="s">
        <v>5422</v>
      </c>
      <c r="B2204" s="1142" t="s">
        <v>2250</v>
      </c>
      <c r="C2204" s="1143" t="s">
        <v>108</v>
      </c>
      <c r="D2204" s="1144">
        <v>2.16</v>
      </c>
      <c r="E2204" s="653"/>
      <c r="F2204" s="654"/>
      <c r="G2204" s="23"/>
      <c r="H2204" s="23"/>
      <c r="I2204" s="23"/>
      <c r="J2204" s="23"/>
      <c r="K2204" s="23"/>
    </row>
    <row r="2205" spans="1:11" ht="12.75" hidden="1" customHeight="1" outlineLevel="1" x14ac:dyDescent="0.25">
      <c r="A2205" s="1145" t="s">
        <v>5423</v>
      </c>
      <c r="B2205" s="1146" t="s">
        <v>2261</v>
      </c>
      <c r="C2205" s="1147" t="s">
        <v>108</v>
      </c>
      <c r="D2205" s="1148">
        <v>1.78</v>
      </c>
      <c r="E2205" s="653"/>
      <c r="F2205" s="654"/>
      <c r="G2205" s="23"/>
      <c r="H2205" s="23"/>
      <c r="I2205" s="23"/>
      <c r="J2205" s="23"/>
      <c r="K2205" s="23"/>
    </row>
    <row r="2206" spans="1:11" ht="12.75" hidden="1" customHeight="1" outlineLevel="1" x14ac:dyDescent="0.25">
      <c r="A2206" s="1141" t="s">
        <v>5424</v>
      </c>
      <c r="B2206" s="1142" t="s">
        <v>2255</v>
      </c>
      <c r="C2206" s="1143" t="s">
        <v>108</v>
      </c>
      <c r="D2206" s="1144">
        <v>0.86</v>
      </c>
      <c r="E2206" s="653"/>
      <c r="F2206" s="654"/>
      <c r="G2206" s="23"/>
      <c r="H2206" s="23"/>
      <c r="I2206" s="23"/>
      <c r="J2206" s="23"/>
      <c r="K2206" s="23"/>
    </row>
    <row r="2207" spans="1:11" ht="12.75" hidden="1" customHeight="1" outlineLevel="1" collapsed="1" x14ac:dyDescent="0.25">
      <c r="A2207" s="1145" t="s">
        <v>5425</v>
      </c>
      <c r="B2207" s="1146" t="s">
        <v>2237</v>
      </c>
      <c r="C2207" s="1147" t="s">
        <v>108</v>
      </c>
      <c r="D2207" s="1148">
        <v>0.86</v>
      </c>
      <c r="E2207" s="653"/>
      <c r="F2207" s="654"/>
      <c r="G2207" s="23"/>
      <c r="H2207" s="23"/>
      <c r="I2207" s="23"/>
      <c r="J2207" s="23"/>
      <c r="K2207" s="23"/>
    </row>
    <row r="2208" spans="1:11" ht="12.75" hidden="1" customHeight="1" outlineLevel="1" x14ac:dyDescent="0.25">
      <c r="A2208" s="1141" t="s">
        <v>5426</v>
      </c>
      <c r="B2208" s="1142" t="s">
        <v>2256</v>
      </c>
      <c r="C2208" s="1143" t="s">
        <v>108</v>
      </c>
      <c r="D2208" s="1144">
        <v>1.81</v>
      </c>
      <c r="E2208" s="653"/>
      <c r="F2208" s="654"/>
      <c r="G2208" s="23"/>
      <c r="H2208" s="23"/>
      <c r="I2208" s="23"/>
      <c r="J2208" s="23"/>
      <c r="K2208" s="23"/>
    </row>
    <row r="2209" spans="1:11" ht="12.75" hidden="1" customHeight="1" outlineLevel="1" x14ac:dyDescent="0.25">
      <c r="A2209" s="1145" t="s">
        <v>5427</v>
      </c>
      <c r="B2209" s="1146" t="s">
        <v>2257</v>
      </c>
      <c r="C2209" s="1147" t="s">
        <v>108</v>
      </c>
      <c r="D2209" s="1148">
        <v>15.49</v>
      </c>
      <c r="E2209" s="653"/>
      <c r="F2209" s="654"/>
      <c r="G2209" s="23"/>
      <c r="H2209" s="23"/>
      <c r="I2209" s="23"/>
      <c r="J2209" s="23"/>
      <c r="K2209" s="23"/>
    </row>
    <row r="2210" spans="1:11" ht="12.75" hidden="1" customHeight="1" outlineLevel="1" x14ac:dyDescent="0.25">
      <c r="A2210" s="1141" t="s">
        <v>5428</v>
      </c>
      <c r="B2210" s="1142" t="s">
        <v>2258</v>
      </c>
      <c r="C2210" s="1143" t="s">
        <v>108</v>
      </c>
      <c r="D2210" s="1144">
        <v>12.48</v>
      </c>
      <c r="E2210" s="653"/>
      <c r="F2210" s="654"/>
      <c r="G2210" s="23"/>
      <c r="H2210" s="23"/>
      <c r="I2210" s="23"/>
      <c r="J2210" s="23"/>
      <c r="K2210" s="23"/>
    </row>
    <row r="2211" spans="1:11" ht="12.75" hidden="1" customHeight="1" outlineLevel="1" x14ac:dyDescent="0.25">
      <c r="A2211" s="1145" t="s">
        <v>5429</v>
      </c>
      <c r="B2211" s="1146" t="s">
        <v>2262</v>
      </c>
      <c r="C2211" s="1147" t="s">
        <v>108</v>
      </c>
      <c r="D2211" s="1148">
        <v>6.24</v>
      </c>
      <c r="E2211" s="653"/>
      <c r="F2211" s="654"/>
      <c r="G2211" s="23"/>
      <c r="H2211" s="23"/>
      <c r="I2211" s="23"/>
      <c r="J2211" s="23"/>
      <c r="K2211" s="23"/>
    </row>
    <row r="2212" spans="1:11" ht="12.75" hidden="1" customHeight="1" outlineLevel="1" x14ac:dyDescent="0.25">
      <c r="A2212" s="1137" t="s">
        <v>2268</v>
      </c>
      <c r="B2212" s="1138" t="s">
        <v>1796</v>
      </c>
      <c r="C2212" s="1139"/>
      <c r="D2212" s="1140"/>
      <c r="E2212" s="653"/>
      <c r="F2212" s="654"/>
      <c r="G2212" s="23"/>
      <c r="H2212" s="23"/>
      <c r="I2212" s="23"/>
      <c r="J2212" s="23"/>
      <c r="K2212" s="23"/>
    </row>
    <row r="2213" spans="1:11" ht="12.75" hidden="1" customHeight="1" outlineLevel="1" x14ac:dyDescent="0.25">
      <c r="A2213" s="1141" t="s">
        <v>3686</v>
      </c>
      <c r="B2213" s="1142" t="s">
        <v>2246</v>
      </c>
      <c r="C2213" s="1143" t="s">
        <v>108</v>
      </c>
      <c r="D2213" s="1144">
        <v>1.98</v>
      </c>
      <c r="E2213" s="653"/>
      <c r="F2213" s="654"/>
      <c r="G2213" s="23"/>
      <c r="H2213" s="23"/>
      <c r="I2213" s="23"/>
      <c r="J2213" s="23"/>
      <c r="K2213" s="23"/>
    </row>
    <row r="2214" spans="1:11" ht="12.75" hidden="1" customHeight="1" outlineLevel="1" x14ac:dyDescent="0.25">
      <c r="A2214" s="1145" t="s">
        <v>5430</v>
      </c>
      <c r="B2214" s="1146" t="s">
        <v>2248</v>
      </c>
      <c r="C2214" s="1147" t="s">
        <v>108</v>
      </c>
      <c r="D2214" s="1148">
        <v>18.239999999999998</v>
      </c>
      <c r="E2214" s="653"/>
      <c r="F2214" s="654"/>
      <c r="G2214" s="23"/>
      <c r="H2214" s="23"/>
      <c r="I2214" s="23"/>
      <c r="J2214" s="23"/>
      <c r="K2214" s="23"/>
    </row>
    <row r="2215" spans="1:11" ht="12.75" hidden="1" customHeight="1" outlineLevel="1" x14ac:dyDescent="0.25">
      <c r="A2215" s="1141" t="s">
        <v>5431</v>
      </c>
      <c r="B2215" s="1142" t="s">
        <v>2249</v>
      </c>
      <c r="C2215" s="1143" t="s">
        <v>108</v>
      </c>
      <c r="D2215" s="1144">
        <v>2.59</v>
      </c>
      <c r="E2215" s="653"/>
      <c r="F2215" s="654"/>
      <c r="G2215" s="23"/>
      <c r="H2215" s="23"/>
      <c r="I2215" s="23"/>
      <c r="J2215" s="23"/>
      <c r="K2215" s="23"/>
    </row>
    <row r="2216" spans="1:11" ht="12.75" hidden="1" customHeight="1" outlineLevel="1" x14ac:dyDescent="0.25">
      <c r="A2216" s="1145" t="s">
        <v>5432</v>
      </c>
      <c r="B2216" s="1146" t="s">
        <v>2250</v>
      </c>
      <c r="C2216" s="1147" t="s">
        <v>108</v>
      </c>
      <c r="D2216" s="1148">
        <v>2.16</v>
      </c>
      <c r="E2216" s="653"/>
      <c r="F2216" s="654"/>
      <c r="G2216" s="23"/>
      <c r="H2216" s="23"/>
      <c r="I2216" s="23"/>
      <c r="J2216" s="23"/>
      <c r="K2216" s="23"/>
    </row>
    <row r="2217" spans="1:11" ht="12.75" hidden="1" customHeight="1" outlineLevel="1" x14ac:dyDescent="0.25">
      <c r="A2217" s="1141" t="s">
        <v>5433</v>
      </c>
      <c r="B2217" s="1142" t="s">
        <v>2261</v>
      </c>
      <c r="C2217" s="1143" t="s">
        <v>108</v>
      </c>
      <c r="D2217" s="1144">
        <v>1.78</v>
      </c>
      <c r="E2217" s="653"/>
      <c r="F2217" s="654"/>
      <c r="G2217" s="23"/>
      <c r="H2217" s="23"/>
      <c r="I2217" s="23"/>
      <c r="J2217" s="23"/>
      <c r="K2217" s="23"/>
    </row>
    <row r="2218" spans="1:11" ht="12.75" hidden="1" customHeight="1" outlineLevel="1" x14ac:dyDescent="0.25">
      <c r="A2218" s="1145" t="s">
        <v>5434</v>
      </c>
      <c r="B2218" s="1146" t="s">
        <v>2255</v>
      </c>
      <c r="C2218" s="1147" t="s">
        <v>108</v>
      </c>
      <c r="D2218" s="1148">
        <v>0.86</v>
      </c>
      <c r="E2218" s="653"/>
      <c r="F2218" s="654"/>
      <c r="G2218" s="23"/>
      <c r="H2218" s="23"/>
      <c r="I2218" s="23"/>
      <c r="J2218" s="23"/>
      <c r="K2218" s="23"/>
    </row>
    <row r="2219" spans="1:11" ht="12.75" hidden="1" customHeight="1" outlineLevel="1" x14ac:dyDescent="0.25">
      <c r="A2219" s="1141" t="s">
        <v>5435</v>
      </c>
      <c r="B2219" s="1142" t="s">
        <v>2237</v>
      </c>
      <c r="C2219" s="1143" t="s">
        <v>108</v>
      </c>
      <c r="D2219" s="1144">
        <v>0.86</v>
      </c>
      <c r="E2219" s="653"/>
      <c r="F2219" s="654"/>
      <c r="G2219" s="23"/>
      <c r="H2219" s="23"/>
      <c r="I2219" s="23"/>
      <c r="J2219" s="23"/>
      <c r="K2219" s="23"/>
    </row>
    <row r="2220" spans="1:11" ht="12.75" hidden="1" customHeight="1" outlineLevel="1" x14ac:dyDescent="0.25">
      <c r="A2220" s="1145" t="s">
        <v>5436</v>
      </c>
      <c r="B2220" s="1146" t="s">
        <v>2256</v>
      </c>
      <c r="C2220" s="1147" t="s">
        <v>108</v>
      </c>
      <c r="D2220" s="1148">
        <v>1.81</v>
      </c>
      <c r="E2220" s="653"/>
      <c r="F2220" s="654"/>
      <c r="G2220" s="23"/>
      <c r="H2220" s="23"/>
      <c r="I2220" s="23"/>
      <c r="J2220" s="23"/>
      <c r="K2220" s="23"/>
    </row>
    <row r="2221" spans="1:11" ht="12.75" hidden="1" customHeight="1" outlineLevel="1" x14ac:dyDescent="0.25">
      <c r="A2221" s="1141" t="s">
        <v>5437</v>
      </c>
      <c r="B2221" s="1142" t="s">
        <v>2257</v>
      </c>
      <c r="C2221" s="1143" t="s">
        <v>108</v>
      </c>
      <c r="D2221" s="1144">
        <v>15.49</v>
      </c>
      <c r="E2221" s="653"/>
      <c r="F2221" s="654"/>
      <c r="G2221" s="23"/>
      <c r="H2221" s="23"/>
      <c r="I2221" s="23"/>
      <c r="J2221" s="23"/>
      <c r="K2221" s="23"/>
    </row>
    <row r="2222" spans="1:11" ht="12.75" hidden="1" customHeight="1" outlineLevel="1" x14ac:dyDescent="0.25">
      <c r="A2222" s="1145" t="s">
        <v>5438</v>
      </c>
      <c r="B2222" s="1146" t="s">
        <v>2258</v>
      </c>
      <c r="C2222" s="1147" t="s">
        <v>108</v>
      </c>
      <c r="D2222" s="1148">
        <v>12.48</v>
      </c>
      <c r="E2222" s="653"/>
      <c r="F2222" s="654"/>
      <c r="G2222" s="23"/>
      <c r="H2222" s="23"/>
      <c r="I2222" s="23"/>
      <c r="J2222" s="23"/>
      <c r="K2222" s="23"/>
    </row>
    <row r="2223" spans="1:11" ht="12.75" hidden="1" customHeight="1" outlineLevel="1" x14ac:dyDescent="0.25">
      <c r="A2223" s="1141" t="s">
        <v>5439</v>
      </c>
      <c r="B2223" s="1142" t="s">
        <v>2262</v>
      </c>
      <c r="C2223" s="1143" t="s">
        <v>108</v>
      </c>
      <c r="D2223" s="1144">
        <v>6.24</v>
      </c>
      <c r="E2223" s="653"/>
      <c r="F2223" s="654"/>
      <c r="G2223" s="23"/>
      <c r="H2223" s="23"/>
      <c r="I2223" s="23"/>
      <c r="J2223" s="23"/>
      <c r="K2223" s="23"/>
    </row>
    <row r="2224" spans="1:11" ht="12.75" hidden="1" customHeight="1" outlineLevel="1" x14ac:dyDescent="0.25">
      <c r="A2224" s="1137" t="s">
        <v>2269</v>
      </c>
      <c r="B2224" s="1138" t="s">
        <v>1798</v>
      </c>
      <c r="C2224" s="1139"/>
      <c r="D2224" s="1140"/>
      <c r="E2224" s="653"/>
      <c r="F2224" s="654"/>
      <c r="G2224" s="23"/>
      <c r="H2224" s="23"/>
      <c r="I2224" s="23"/>
      <c r="J2224" s="23"/>
      <c r="K2224" s="23"/>
    </row>
    <row r="2225" spans="1:11" ht="12.75" hidden="1" customHeight="1" outlineLevel="1" x14ac:dyDescent="0.25">
      <c r="A2225" s="1145" t="s">
        <v>3687</v>
      </c>
      <c r="B2225" s="1146" t="s">
        <v>2246</v>
      </c>
      <c r="C2225" s="1147" t="s">
        <v>108</v>
      </c>
      <c r="D2225" s="1148">
        <v>1.98</v>
      </c>
      <c r="E2225" s="653"/>
      <c r="F2225" s="654"/>
      <c r="G2225" s="23"/>
      <c r="H2225" s="23"/>
      <c r="I2225" s="23"/>
      <c r="J2225" s="23"/>
      <c r="K2225" s="23"/>
    </row>
    <row r="2226" spans="1:11" ht="12.75" hidden="1" customHeight="1" outlineLevel="1" x14ac:dyDescent="0.25">
      <c r="A2226" s="1141" t="s">
        <v>5440</v>
      </c>
      <c r="B2226" s="1142" t="s">
        <v>2248</v>
      </c>
      <c r="C2226" s="1143" t="s">
        <v>108</v>
      </c>
      <c r="D2226" s="1144">
        <v>18.239999999999998</v>
      </c>
      <c r="E2226" s="653"/>
      <c r="F2226" s="654"/>
      <c r="G2226" s="23"/>
      <c r="H2226" s="23"/>
      <c r="I2226" s="23"/>
      <c r="J2226" s="23"/>
      <c r="K2226" s="23"/>
    </row>
    <row r="2227" spans="1:11" ht="12.75" hidden="1" customHeight="1" outlineLevel="1" x14ac:dyDescent="0.25">
      <c r="A2227" s="1145" t="s">
        <v>5441</v>
      </c>
      <c r="B2227" s="1146" t="s">
        <v>2249</v>
      </c>
      <c r="C2227" s="1147" t="s">
        <v>108</v>
      </c>
      <c r="D2227" s="1148">
        <v>2.59</v>
      </c>
      <c r="E2227" s="653"/>
      <c r="F2227" s="654"/>
      <c r="G2227" s="23"/>
      <c r="H2227" s="23"/>
      <c r="I2227" s="23"/>
      <c r="J2227" s="23"/>
      <c r="K2227" s="23"/>
    </row>
    <row r="2228" spans="1:11" ht="12.75" hidden="1" customHeight="1" outlineLevel="1" x14ac:dyDescent="0.25">
      <c r="A2228" s="1141" t="s">
        <v>5442</v>
      </c>
      <c r="B2228" s="1142" t="s">
        <v>2250</v>
      </c>
      <c r="C2228" s="1143" t="s">
        <v>108</v>
      </c>
      <c r="D2228" s="1144">
        <v>2.16</v>
      </c>
      <c r="E2228" s="653"/>
      <c r="F2228" s="654"/>
      <c r="G2228" s="23"/>
      <c r="H2228" s="23"/>
      <c r="I2228" s="23"/>
      <c r="J2228" s="23"/>
      <c r="K2228" s="23"/>
    </row>
    <row r="2229" spans="1:11" ht="12.75" hidden="1" customHeight="1" outlineLevel="1" x14ac:dyDescent="0.25">
      <c r="A2229" s="1145" t="s">
        <v>5443</v>
      </c>
      <c r="B2229" s="1146" t="s">
        <v>2261</v>
      </c>
      <c r="C2229" s="1147" t="s">
        <v>108</v>
      </c>
      <c r="D2229" s="1148">
        <v>1.78</v>
      </c>
      <c r="E2229" s="653"/>
      <c r="F2229" s="654"/>
      <c r="G2229" s="23"/>
      <c r="H2229" s="23"/>
      <c r="I2229" s="23"/>
      <c r="J2229" s="23"/>
      <c r="K2229" s="23"/>
    </row>
    <row r="2230" spans="1:11" ht="12.75" hidden="1" customHeight="1" outlineLevel="1" x14ac:dyDescent="0.25">
      <c r="A2230" s="1141" t="s">
        <v>5444</v>
      </c>
      <c r="B2230" s="1142" t="s">
        <v>2255</v>
      </c>
      <c r="C2230" s="1143" t="s">
        <v>108</v>
      </c>
      <c r="D2230" s="1144">
        <v>0.86</v>
      </c>
      <c r="E2230" s="653"/>
      <c r="F2230" s="654"/>
      <c r="G2230" s="23"/>
      <c r="H2230" s="23"/>
      <c r="I2230" s="23"/>
      <c r="J2230" s="23"/>
      <c r="K2230" s="23"/>
    </row>
    <row r="2231" spans="1:11" ht="12.75" hidden="1" customHeight="1" outlineLevel="1" x14ac:dyDescent="0.25">
      <c r="A2231" s="1145" t="s">
        <v>5445</v>
      </c>
      <c r="B2231" s="1146" t="s">
        <v>2237</v>
      </c>
      <c r="C2231" s="1147" t="s">
        <v>108</v>
      </c>
      <c r="D2231" s="1148">
        <v>0.86</v>
      </c>
      <c r="E2231" s="653"/>
      <c r="F2231" s="654"/>
      <c r="G2231" s="23"/>
      <c r="H2231" s="23"/>
      <c r="I2231" s="23"/>
      <c r="J2231" s="23"/>
      <c r="K2231" s="23"/>
    </row>
    <row r="2232" spans="1:11" ht="12.75" hidden="1" customHeight="1" outlineLevel="1" x14ac:dyDescent="0.25">
      <c r="A2232" s="1141" t="s">
        <v>5446</v>
      </c>
      <c r="B2232" s="1142" t="s">
        <v>2256</v>
      </c>
      <c r="C2232" s="1143" t="s">
        <v>108</v>
      </c>
      <c r="D2232" s="1144">
        <v>1.81</v>
      </c>
      <c r="E2232" s="653"/>
      <c r="F2232" s="654"/>
      <c r="G2232" s="23"/>
      <c r="H2232" s="23"/>
      <c r="I2232" s="23"/>
      <c r="J2232" s="23"/>
      <c r="K2232" s="23"/>
    </row>
    <row r="2233" spans="1:11" ht="12.75" hidden="1" customHeight="1" outlineLevel="1" x14ac:dyDescent="0.25">
      <c r="A2233" s="1145" t="s">
        <v>5447</v>
      </c>
      <c r="B2233" s="1146" t="s">
        <v>2257</v>
      </c>
      <c r="C2233" s="1147" t="s">
        <v>108</v>
      </c>
      <c r="D2233" s="1148">
        <v>15.49</v>
      </c>
      <c r="E2233" s="653"/>
      <c r="F2233" s="654"/>
      <c r="G2233" s="23"/>
      <c r="H2233" s="23"/>
      <c r="I2233" s="23"/>
      <c r="J2233" s="23"/>
      <c r="K2233" s="23"/>
    </row>
    <row r="2234" spans="1:11" ht="12.75" hidden="1" customHeight="1" outlineLevel="1" x14ac:dyDescent="0.25">
      <c r="A2234" s="1141" t="s">
        <v>5448</v>
      </c>
      <c r="B2234" s="1142" t="s">
        <v>2258</v>
      </c>
      <c r="C2234" s="1143" t="s">
        <v>108</v>
      </c>
      <c r="D2234" s="1144">
        <v>12.48</v>
      </c>
      <c r="E2234" s="653"/>
      <c r="F2234" s="654"/>
      <c r="G2234" s="23"/>
      <c r="H2234" s="23"/>
      <c r="I2234" s="23"/>
      <c r="J2234" s="23"/>
      <c r="K2234" s="23"/>
    </row>
    <row r="2235" spans="1:11" ht="12.75" hidden="1" customHeight="1" outlineLevel="1" x14ac:dyDescent="0.25">
      <c r="A2235" s="1145" t="s">
        <v>5449</v>
      </c>
      <c r="B2235" s="1146" t="s">
        <v>2262</v>
      </c>
      <c r="C2235" s="1147" t="s">
        <v>108</v>
      </c>
      <c r="D2235" s="1148">
        <v>6.24</v>
      </c>
      <c r="E2235" s="653"/>
      <c r="F2235" s="654"/>
      <c r="G2235" s="23"/>
      <c r="H2235" s="23"/>
      <c r="I2235" s="23"/>
      <c r="J2235" s="23"/>
      <c r="K2235" s="23"/>
    </row>
    <row r="2236" spans="1:11" ht="12.75" hidden="1" customHeight="1" outlineLevel="1" x14ac:dyDescent="0.25">
      <c r="A2236" s="1137" t="s">
        <v>2270</v>
      </c>
      <c r="B2236" s="1138" t="s">
        <v>1800</v>
      </c>
      <c r="C2236" s="1139"/>
      <c r="D2236" s="1140"/>
      <c r="E2236" s="653"/>
      <c r="F2236" s="654"/>
      <c r="G2236" s="23"/>
      <c r="H2236" s="23"/>
      <c r="I2236" s="23"/>
      <c r="J2236" s="23"/>
      <c r="K2236" s="23"/>
    </row>
    <row r="2237" spans="1:11" ht="12.75" hidden="1" customHeight="1" outlineLevel="1" x14ac:dyDescent="0.25">
      <c r="A2237" s="1141" t="s">
        <v>3688</v>
      </c>
      <c r="B2237" s="1142" t="s">
        <v>2246</v>
      </c>
      <c r="C2237" s="1143" t="s">
        <v>108</v>
      </c>
      <c r="D2237" s="1144">
        <v>1.98</v>
      </c>
      <c r="E2237" s="653"/>
      <c r="F2237" s="654"/>
      <c r="G2237" s="23"/>
      <c r="H2237" s="23"/>
      <c r="I2237" s="23"/>
      <c r="J2237" s="23"/>
      <c r="K2237" s="23"/>
    </row>
    <row r="2238" spans="1:11" ht="12.75" hidden="1" customHeight="1" outlineLevel="1" x14ac:dyDescent="0.25">
      <c r="A2238" s="1145" t="s">
        <v>5450</v>
      </c>
      <c r="B2238" s="1146" t="s">
        <v>2248</v>
      </c>
      <c r="C2238" s="1147" t="s">
        <v>108</v>
      </c>
      <c r="D2238" s="1148">
        <v>18.239999999999998</v>
      </c>
      <c r="E2238" s="653"/>
      <c r="F2238" s="654"/>
      <c r="G2238" s="23"/>
      <c r="H2238" s="23"/>
      <c r="I2238" s="23"/>
      <c r="J2238" s="23"/>
      <c r="K2238" s="23"/>
    </row>
    <row r="2239" spans="1:11" ht="12.75" hidden="1" customHeight="1" outlineLevel="1" x14ac:dyDescent="0.25">
      <c r="A2239" s="1141" t="s">
        <v>5451</v>
      </c>
      <c r="B2239" s="1142" t="s">
        <v>2249</v>
      </c>
      <c r="C2239" s="1143" t="s">
        <v>108</v>
      </c>
      <c r="D2239" s="1144">
        <v>2.59</v>
      </c>
      <c r="E2239" s="653"/>
      <c r="F2239" s="654"/>
      <c r="G2239" s="23"/>
      <c r="H2239" s="23"/>
      <c r="I2239" s="23"/>
      <c r="J2239" s="23"/>
      <c r="K2239" s="23"/>
    </row>
    <row r="2240" spans="1:11" ht="12.75" hidden="1" customHeight="1" outlineLevel="1" x14ac:dyDescent="0.25">
      <c r="A2240" s="1145" t="s">
        <v>5452</v>
      </c>
      <c r="B2240" s="1146" t="s">
        <v>2250</v>
      </c>
      <c r="C2240" s="1147" t="s">
        <v>108</v>
      </c>
      <c r="D2240" s="1148">
        <v>2.16</v>
      </c>
      <c r="E2240" s="653"/>
      <c r="F2240" s="654"/>
      <c r="G2240" s="23"/>
      <c r="H2240" s="23"/>
      <c r="I2240" s="23"/>
      <c r="J2240" s="23"/>
      <c r="K2240" s="23"/>
    </row>
    <row r="2241" spans="1:11" ht="12.75" hidden="1" customHeight="1" outlineLevel="1" x14ac:dyDescent="0.25">
      <c r="A2241" s="1141" t="s">
        <v>5453</v>
      </c>
      <c r="B2241" s="1142" t="s">
        <v>2261</v>
      </c>
      <c r="C2241" s="1143" t="s">
        <v>108</v>
      </c>
      <c r="D2241" s="1144">
        <v>1.78</v>
      </c>
      <c r="E2241" s="653"/>
      <c r="F2241" s="654"/>
      <c r="G2241" s="23"/>
      <c r="H2241" s="23"/>
      <c r="I2241" s="23"/>
      <c r="J2241" s="23"/>
      <c r="K2241" s="23"/>
    </row>
    <row r="2242" spans="1:11" ht="12.75" hidden="1" customHeight="1" outlineLevel="1" x14ac:dyDescent="0.25">
      <c r="A2242" s="1145" t="s">
        <v>5454</v>
      </c>
      <c r="B2242" s="1146" t="s">
        <v>2255</v>
      </c>
      <c r="C2242" s="1147" t="s">
        <v>108</v>
      </c>
      <c r="D2242" s="1148">
        <v>0.86</v>
      </c>
      <c r="E2242" s="653"/>
      <c r="F2242" s="654"/>
      <c r="G2242" s="23"/>
      <c r="H2242" s="23"/>
      <c r="I2242" s="23"/>
      <c r="J2242" s="23"/>
      <c r="K2242" s="23"/>
    </row>
    <row r="2243" spans="1:11" ht="12.75" hidden="1" customHeight="1" outlineLevel="1" x14ac:dyDescent="0.25">
      <c r="A2243" s="1141" t="s">
        <v>5455</v>
      </c>
      <c r="B2243" s="1142" t="s">
        <v>2237</v>
      </c>
      <c r="C2243" s="1143" t="s">
        <v>108</v>
      </c>
      <c r="D2243" s="1144">
        <v>0.86</v>
      </c>
      <c r="E2243" s="653"/>
      <c r="F2243" s="654"/>
      <c r="G2243" s="23"/>
      <c r="H2243" s="23"/>
      <c r="I2243" s="23"/>
      <c r="J2243" s="23"/>
      <c r="K2243" s="23"/>
    </row>
    <row r="2244" spans="1:11" ht="12.75" hidden="1" customHeight="1" outlineLevel="1" x14ac:dyDescent="0.25">
      <c r="A2244" s="1145" t="s">
        <v>5456</v>
      </c>
      <c r="B2244" s="1146" t="s">
        <v>2256</v>
      </c>
      <c r="C2244" s="1147" t="s">
        <v>108</v>
      </c>
      <c r="D2244" s="1148">
        <v>1.81</v>
      </c>
      <c r="E2244" s="653"/>
      <c r="F2244" s="654"/>
      <c r="G2244" s="23"/>
      <c r="H2244" s="23"/>
      <c r="I2244" s="23"/>
      <c r="J2244" s="23"/>
      <c r="K2244" s="23"/>
    </row>
    <row r="2245" spans="1:11" ht="12.75" hidden="1" customHeight="1" outlineLevel="1" x14ac:dyDescent="0.25">
      <c r="A2245" s="1141" t="s">
        <v>5457</v>
      </c>
      <c r="B2245" s="1142" t="s">
        <v>2257</v>
      </c>
      <c r="C2245" s="1143" t="s">
        <v>108</v>
      </c>
      <c r="D2245" s="1144">
        <v>15.49</v>
      </c>
      <c r="E2245" s="653"/>
      <c r="F2245" s="654"/>
      <c r="G2245" s="23"/>
      <c r="H2245" s="23"/>
      <c r="I2245" s="23"/>
      <c r="J2245" s="23"/>
      <c r="K2245" s="23"/>
    </row>
    <row r="2246" spans="1:11" ht="12.75" hidden="1" customHeight="1" outlineLevel="1" x14ac:dyDescent="0.25">
      <c r="A2246" s="1145" t="s">
        <v>5458</v>
      </c>
      <c r="B2246" s="1146" t="s">
        <v>2258</v>
      </c>
      <c r="C2246" s="1147" t="s">
        <v>108</v>
      </c>
      <c r="D2246" s="1148">
        <v>12.48</v>
      </c>
      <c r="E2246" s="653"/>
      <c r="F2246" s="654"/>
      <c r="G2246" s="23"/>
      <c r="H2246" s="23"/>
      <c r="I2246" s="23"/>
      <c r="J2246" s="23"/>
      <c r="K2246" s="23"/>
    </row>
    <row r="2247" spans="1:11" ht="12.75" hidden="1" customHeight="1" outlineLevel="1" x14ac:dyDescent="0.25">
      <c r="A2247" s="1141" t="s">
        <v>5459</v>
      </c>
      <c r="B2247" s="1142" t="s">
        <v>2262</v>
      </c>
      <c r="C2247" s="1143" t="s">
        <v>108</v>
      </c>
      <c r="D2247" s="1144">
        <v>6.24</v>
      </c>
      <c r="E2247" s="653"/>
      <c r="F2247" s="654"/>
      <c r="G2247" s="23"/>
      <c r="H2247" s="23"/>
      <c r="I2247" s="23"/>
      <c r="J2247" s="23"/>
      <c r="K2247" s="23"/>
    </row>
    <row r="2248" spans="1:11" ht="12.75" hidden="1" customHeight="1" outlineLevel="1" x14ac:dyDescent="0.25">
      <c r="A2248" s="1137" t="s">
        <v>2271</v>
      </c>
      <c r="B2248" s="1138" t="s">
        <v>1802</v>
      </c>
      <c r="C2248" s="1139"/>
      <c r="D2248" s="1140"/>
      <c r="E2248" s="653"/>
      <c r="F2248" s="654"/>
      <c r="G2248" s="23"/>
      <c r="H2248" s="23"/>
      <c r="I2248" s="23"/>
      <c r="J2248" s="23"/>
      <c r="K2248" s="23"/>
    </row>
    <row r="2249" spans="1:11" ht="12.75" hidden="1" customHeight="1" outlineLevel="1" x14ac:dyDescent="0.25">
      <c r="A2249" s="1145" t="s">
        <v>3689</v>
      </c>
      <c r="B2249" s="1146" t="s">
        <v>2246</v>
      </c>
      <c r="C2249" s="1147" t="s">
        <v>108</v>
      </c>
      <c r="D2249" s="1148">
        <v>1.98</v>
      </c>
      <c r="E2249" s="653"/>
      <c r="F2249" s="654"/>
      <c r="G2249" s="23"/>
      <c r="H2249" s="23"/>
      <c r="I2249" s="23"/>
      <c r="J2249" s="23"/>
      <c r="K2249" s="23"/>
    </row>
    <row r="2250" spans="1:11" ht="12.75" hidden="1" customHeight="1" outlineLevel="1" x14ac:dyDescent="0.25">
      <c r="A2250" s="1141" t="s">
        <v>5460</v>
      </c>
      <c r="B2250" s="1142" t="s">
        <v>2248</v>
      </c>
      <c r="C2250" s="1143" t="s">
        <v>108</v>
      </c>
      <c r="D2250" s="1144">
        <v>18.239999999999998</v>
      </c>
      <c r="E2250" s="653"/>
      <c r="F2250" s="654"/>
      <c r="G2250" s="23"/>
      <c r="H2250" s="23"/>
      <c r="I2250" s="23"/>
      <c r="J2250" s="23"/>
      <c r="K2250" s="23"/>
    </row>
    <row r="2251" spans="1:11" ht="12.75" hidden="1" customHeight="1" outlineLevel="1" x14ac:dyDescent="0.25">
      <c r="A2251" s="1145" t="s">
        <v>5461</v>
      </c>
      <c r="B2251" s="1146" t="s">
        <v>2249</v>
      </c>
      <c r="C2251" s="1147" t="s">
        <v>108</v>
      </c>
      <c r="D2251" s="1148">
        <v>2.59</v>
      </c>
      <c r="E2251" s="653"/>
      <c r="F2251" s="654"/>
      <c r="G2251" s="23"/>
      <c r="H2251" s="23"/>
      <c r="I2251" s="23"/>
      <c r="J2251" s="23"/>
      <c r="K2251" s="23"/>
    </row>
    <row r="2252" spans="1:11" ht="12.75" hidden="1" customHeight="1" outlineLevel="1" x14ac:dyDescent="0.25">
      <c r="A2252" s="1141" t="s">
        <v>5462</v>
      </c>
      <c r="B2252" s="1142" t="s">
        <v>2250</v>
      </c>
      <c r="C2252" s="1143" t="s">
        <v>108</v>
      </c>
      <c r="D2252" s="1144">
        <v>2.16</v>
      </c>
      <c r="E2252" s="653"/>
      <c r="F2252" s="654"/>
      <c r="G2252" s="23"/>
      <c r="H2252" s="23"/>
      <c r="I2252" s="23"/>
      <c r="J2252" s="23"/>
      <c r="K2252" s="23"/>
    </row>
    <row r="2253" spans="1:11" ht="12.75" hidden="1" customHeight="1" outlineLevel="1" x14ac:dyDescent="0.25">
      <c r="A2253" s="1145" t="s">
        <v>5463</v>
      </c>
      <c r="B2253" s="1146" t="s">
        <v>2261</v>
      </c>
      <c r="C2253" s="1147" t="s">
        <v>108</v>
      </c>
      <c r="D2253" s="1148">
        <v>1.78</v>
      </c>
      <c r="E2253" s="653"/>
      <c r="F2253" s="654"/>
      <c r="G2253" s="23"/>
      <c r="H2253" s="23"/>
      <c r="I2253" s="23"/>
      <c r="J2253" s="23"/>
      <c r="K2253" s="23"/>
    </row>
    <row r="2254" spans="1:11" ht="12.75" hidden="1" customHeight="1" outlineLevel="1" x14ac:dyDescent="0.25">
      <c r="A2254" s="1141" t="s">
        <v>5464</v>
      </c>
      <c r="B2254" s="1142" t="s">
        <v>2255</v>
      </c>
      <c r="C2254" s="1143" t="s">
        <v>108</v>
      </c>
      <c r="D2254" s="1144">
        <v>0.86</v>
      </c>
      <c r="E2254" s="653"/>
      <c r="F2254" s="654"/>
      <c r="G2254" s="23"/>
      <c r="H2254" s="23"/>
      <c r="I2254" s="23"/>
      <c r="J2254" s="23"/>
      <c r="K2254" s="23"/>
    </row>
    <row r="2255" spans="1:11" ht="12.75" hidden="1" customHeight="1" outlineLevel="1" x14ac:dyDescent="0.25">
      <c r="A2255" s="1145" t="s">
        <v>5465</v>
      </c>
      <c r="B2255" s="1146" t="s">
        <v>2237</v>
      </c>
      <c r="C2255" s="1147" t="s">
        <v>108</v>
      </c>
      <c r="D2255" s="1148">
        <v>0.86</v>
      </c>
      <c r="E2255" s="653"/>
      <c r="F2255" s="654"/>
      <c r="G2255" s="23"/>
      <c r="H2255" s="23"/>
      <c r="I2255" s="23"/>
      <c r="J2255" s="23"/>
      <c r="K2255" s="23"/>
    </row>
    <row r="2256" spans="1:11" ht="12.75" hidden="1" customHeight="1" outlineLevel="1" x14ac:dyDescent="0.25">
      <c r="A2256" s="1141" t="s">
        <v>5466</v>
      </c>
      <c r="B2256" s="1142" t="s">
        <v>2256</v>
      </c>
      <c r="C2256" s="1143" t="s">
        <v>108</v>
      </c>
      <c r="D2256" s="1144">
        <v>1.81</v>
      </c>
      <c r="E2256" s="653"/>
      <c r="F2256" s="654"/>
      <c r="G2256" s="23"/>
      <c r="H2256" s="23"/>
      <c r="I2256" s="23"/>
      <c r="J2256" s="23"/>
      <c r="K2256" s="23"/>
    </row>
    <row r="2257" spans="1:11" ht="12.75" hidden="1" customHeight="1" outlineLevel="1" x14ac:dyDescent="0.25">
      <c r="A2257" s="1145" t="s">
        <v>5467</v>
      </c>
      <c r="B2257" s="1146" t="s">
        <v>2257</v>
      </c>
      <c r="C2257" s="1147" t="s">
        <v>108</v>
      </c>
      <c r="D2257" s="1148">
        <v>15.49</v>
      </c>
      <c r="E2257" s="653"/>
      <c r="F2257" s="654"/>
      <c r="G2257" s="23"/>
      <c r="H2257" s="23"/>
      <c r="I2257" s="23"/>
      <c r="J2257" s="23"/>
      <c r="K2257" s="23"/>
    </row>
    <row r="2258" spans="1:11" ht="12.75" hidden="1" customHeight="1" outlineLevel="1" x14ac:dyDescent="0.25">
      <c r="A2258" s="1141" t="s">
        <v>5468</v>
      </c>
      <c r="B2258" s="1142" t="s">
        <v>2258</v>
      </c>
      <c r="C2258" s="1143" t="s">
        <v>108</v>
      </c>
      <c r="D2258" s="1144">
        <v>12.48</v>
      </c>
      <c r="E2258" s="653"/>
      <c r="F2258" s="654"/>
      <c r="G2258" s="23"/>
      <c r="H2258" s="23"/>
      <c r="I2258" s="23"/>
      <c r="J2258" s="23"/>
      <c r="K2258" s="23"/>
    </row>
    <row r="2259" spans="1:11" ht="12.75" hidden="1" customHeight="1" outlineLevel="1" x14ac:dyDescent="0.25">
      <c r="A2259" s="1145" t="s">
        <v>5469</v>
      </c>
      <c r="B2259" s="1146" t="s">
        <v>2262</v>
      </c>
      <c r="C2259" s="1147" t="s">
        <v>108</v>
      </c>
      <c r="D2259" s="1148">
        <v>6.24</v>
      </c>
      <c r="E2259" s="653"/>
      <c r="F2259" s="654"/>
      <c r="G2259" s="23"/>
      <c r="H2259" s="23"/>
      <c r="I2259" s="23"/>
      <c r="J2259" s="23"/>
      <c r="K2259" s="23"/>
    </row>
    <row r="2260" spans="1:11" ht="12.75" hidden="1" customHeight="1" outlineLevel="1" x14ac:dyDescent="0.25">
      <c r="A2260" s="1137" t="s">
        <v>2272</v>
      </c>
      <c r="B2260" s="1138" t="s">
        <v>1804</v>
      </c>
      <c r="C2260" s="1139"/>
      <c r="D2260" s="1140"/>
      <c r="E2260" s="653"/>
      <c r="F2260" s="654"/>
      <c r="G2260" s="23"/>
      <c r="H2260" s="23"/>
      <c r="I2260" s="23"/>
      <c r="J2260" s="23"/>
      <c r="K2260" s="23"/>
    </row>
    <row r="2261" spans="1:11" ht="12.75" hidden="1" customHeight="1" outlineLevel="1" x14ac:dyDescent="0.25">
      <c r="A2261" s="1141" t="s">
        <v>3690</v>
      </c>
      <c r="B2261" s="1142" t="s">
        <v>2246</v>
      </c>
      <c r="C2261" s="1143" t="s">
        <v>108</v>
      </c>
      <c r="D2261" s="1144">
        <v>1.98</v>
      </c>
      <c r="E2261" s="653"/>
      <c r="F2261" s="654"/>
      <c r="G2261" s="23"/>
      <c r="H2261" s="23"/>
      <c r="I2261" s="23"/>
      <c r="J2261" s="23"/>
      <c r="K2261" s="23"/>
    </row>
    <row r="2262" spans="1:11" ht="12.75" hidden="1" customHeight="1" outlineLevel="1" x14ac:dyDescent="0.25">
      <c r="A2262" s="1145" t="s">
        <v>5470</v>
      </c>
      <c r="B2262" s="1146" t="s">
        <v>2248</v>
      </c>
      <c r="C2262" s="1147" t="s">
        <v>108</v>
      </c>
      <c r="D2262" s="1148">
        <v>18.239999999999998</v>
      </c>
      <c r="E2262" s="653"/>
      <c r="F2262" s="654"/>
      <c r="G2262" s="23"/>
      <c r="H2262" s="23"/>
      <c r="I2262" s="23"/>
      <c r="J2262" s="23"/>
      <c r="K2262" s="23"/>
    </row>
    <row r="2263" spans="1:11" ht="12.75" hidden="1" customHeight="1" outlineLevel="1" x14ac:dyDescent="0.25">
      <c r="A2263" s="1141" t="s">
        <v>5471</v>
      </c>
      <c r="B2263" s="1142" t="s">
        <v>2249</v>
      </c>
      <c r="C2263" s="1143" t="s">
        <v>108</v>
      </c>
      <c r="D2263" s="1144">
        <v>2.59</v>
      </c>
      <c r="E2263" s="653"/>
      <c r="F2263" s="654"/>
      <c r="G2263" s="23"/>
      <c r="H2263" s="23"/>
      <c r="I2263" s="23"/>
      <c r="J2263" s="23"/>
      <c r="K2263" s="23"/>
    </row>
    <row r="2264" spans="1:11" ht="12.75" hidden="1" customHeight="1" outlineLevel="1" x14ac:dyDescent="0.25">
      <c r="A2264" s="1145" t="s">
        <v>5472</v>
      </c>
      <c r="B2264" s="1146" t="s">
        <v>2250</v>
      </c>
      <c r="C2264" s="1147" t="s">
        <v>108</v>
      </c>
      <c r="D2264" s="1148">
        <v>2.16</v>
      </c>
      <c r="E2264" s="653"/>
      <c r="F2264" s="654"/>
      <c r="G2264" s="23"/>
      <c r="H2264" s="23"/>
      <c r="I2264" s="23"/>
      <c r="J2264" s="23"/>
      <c r="K2264" s="23"/>
    </row>
    <row r="2265" spans="1:11" ht="12.75" hidden="1" customHeight="1" outlineLevel="1" x14ac:dyDescent="0.25">
      <c r="A2265" s="1141" t="s">
        <v>5473</v>
      </c>
      <c r="B2265" s="1142" t="s">
        <v>2261</v>
      </c>
      <c r="C2265" s="1143" t="s">
        <v>108</v>
      </c>
      <c r="D2265" s="1144">
        <v>1.78</v>
      </c>
      <c r="E2265" s="653"/>
      <c r="F2265" s="654"/>
      <c r="G2265" s="23"/>
      <c r="H2265" s="23"/>
      <c r="I2265" s="23"/>
      <c r="J2265" s="23"/>
      <c r="K2265" s="23"/>
    </row>
    <row r="2266" spans="1:11" ht="12.75" hidden="1" customHeight="1" outlineLevel="1" x14ac:dyDescent="0.25">
      <c r="A2266" s="1145" t="s">
        <v>5474</v>
      </c>
      <c r="B2266" s="1146" t="s">
        <v>2255</v>
      </c>
      <c r="C2266" s="1147" t="s">
        <v>108</v>
      </c>
      <c r="D2266" s="1148">
        <v>0.86</v>
      </c>
      <c r="E2266" s="653"/>
      <c r="F2266" s="654"/>
      <c r="G2266" s="23"/>
      <c r="H2266" s="23"/>
      <c r="I2266" s="23"/>
      <c r="J2266" s="23"/>
      <c r="K2266" s="23"/>
    </row>
    <row r="2267" spans="1:11" ht="12.75" hidden="1" customHeight="1" outlineLevel="1" x14ac:dyDescent="0.25">
      <c r="A2267" s="1141" t="s">
        <v>5475</v>
      </c>
      <c r="B2267" s="1142" t="s">
        <v>2237</v>
      </c>
      <c r="C2267" s="1143" t="s">
        <v>108</v>
      </c>
      <c r="D2267" s="1144">
        <v>0.86</v>
      </c>
      <c r="E2267" s="653"/>
      <c r="F2267" s="654"/>
      <c r="G2267" s="23"/>
      <c r="H2267" s="23"/>
      <c r="I2267" s="23"/>
      <c r="J2267" s="23"/>
      <c r="K2267" s="23"/>
    </row>
    <row r="2268" spans="1:11" ht="12.75" hidden="1" customHeight="1" outlineLevel="1" x14ac:dyDescent="0.25">
      <c r="A2268" s="1145" t="s">
        <v>5476</v>
      </c>
      <c r="B2268" s="1146" t="s">
        <v>2256</v>
      </c>
      <c r="C2268" s="1147" t="s">
        <v>108</v>
      </c>
      <c r="D2268" s="1148">
        <v>1.81</v>
      </c>
      <c r="E2268" s="653"/>
      <c r="F2268" s="654"/>
      <c r="G2268" s="23"/>
      <c r="H2268" s="23"/>
      <c r="I2268" s="23"/>
      <c r="J2268" s="23"/>
      <c r="K2268" s="23"/>
    </row>
    <row r="2269" spans="1:11" ht="12.75" hidden="1" customHeight="1" outlineLevel="1" x14ac:dyDescent="0.25">
      <c r="A2269" s="1141" t="s">
        <v>5477</v>
      </c>
      <c r="B2269" s="1142" t="s">
        <v>2257</v>
      </c>
      <c r="C2269" s="1143" t="s">
        <v>108</v>
      </c>
      <c r="D2269" s="1144">
        <v>15.49</v>
      </c>
      <c r="E2269" s="653"/>
      <c r="F2269" s="654"/>
      <c r="G2269" s="23"/>
      <c r="H2269" s="23"/>
      <c r="I2269" s="23"/>
      <c r="J2269" s="23"/>
      <c r="K2269" s="23"/>
    </row>
    <row r="2270" spans="1:11" ht="12.75" hidden="1" customHeight="1" outlineLevel="1" x14ac:dyDescent="0.25">
      <c r="A2270" s="1145" t="s">
        <v>5478</v>
      </c>
      <c r="B2270" s="1146" t="s">
        <v>2258</v>
      </c>
      <c r="C2270" s="1147" t="s">
        <v>108</v>
      </c>
      <c r="D2270" s="1148">
        <v>12.48</v>
      </c>
      <c r="E2270" s="653"/>
      <c r="F2270" s="654"/>
      <c r="G2270" s="23"/>
      <c r="H2270" s="23"/>
      <c r="I2270" s="23"/>
      <c r="J2270" s="23"/>
      <c r="K2270" s="23"/>
    </row>
    <row r="2271" spans="1:11" ht="12.75" hidden="1" customHeight="1" outlineLevel="1" x14ac:dyDescent="0.25">
      <c r="A2271" s="1141" t="s">
        <v>5479</v>
      </c>
      <c r="B2271" s="1142" t="s">
        <v>2262</v>
      </c>
      <c r="C2271" s="1143" t="s">
        <v>108</v>
      </c>
      <c r="D2271" s="1144">
        <v>6.24</v>
      </c>
      <c r="E2271" s="653"/>
      <c r="F2271" s="654"/>
      <c r="G2271" s="23"/>
      <c r="H2271" s="23"/>
      <c r="I2271" s="23"/>
      <c r="J2271" s="23"/>
      <c r="K2271" s="23"/>
    </row>
    <row r="2272" spans="1:11" ht="12.75" hidden="1" customHeight="1" outlineLevel="1" x14ac:dyDescent="0.25">
      <c r="A2272" s="1137" t="s">
        <v>2273</v>
      </c>
      <c r="B2272" s="1138" t="s">
        <v>1806</v>
      </c>
      <c r="C2272" s="1139"/>
      <c r="D2272" s="1140"/>
      <c r="E2272" s="653"/>
      <c r="F2272" s="654"/>
      <c r="G2272" s="23"/>
      <c r="H2272" s="23"/>
      <c r="I2272" s="23"/>
      <c r="J2272" s="23"/>
      <c r="K2272" s="23"/>
    </row>
    <row r="2273" spans="1:11" ht="12.75" hidden="1" customHeight="1" outlineLevel="1" x14ac:dyDescent="0.25">
      <c r="A2273" s="1145" t="s">
        <v>3691</v>
      </c>
      <c r="B2273" s="1146" t="s">
        <v>2246</v>
      </c>
      <c r="C2273" s="1147" t="s">
        <v>108</v>
      </c>
      <c r="D2273" s="1148">
        <v>1.98</v>
      </c>
      <c r="E2273" s="653"/>
      <c r="F2273" s="654"/>
      <c r="G2273" s="23"/>
      <c r="H2273" s="23"/>
      <c r="I2273" s="23"/>
      <c r="J2273" s="23"/>
      <c r="K2273" s="23"/>
    </row>
    <row r="2274" spans="1:11" ht="12.75" hidden="1" customHeight="1" outlineLevel="1" x14ac:dyDescent="0.25">
      <c r="A2274" s="1141" t="s">
        <v>5480</v>
      </c>
      <c r="B2274" s="1142" t="s">
        <v>2248</v>
      </c>
      <c r="C2274" s="1143" t="s">
        <v>108</v>
      </c>
      <c r="D2274" s="1144">
        <v>18.239999999999998</v>
      </c>
      <c r="E2274" s="653"/>
      <c r="F2274" s="654"/>
      <c r="G2274" s="23"/>
      <c r="H2274" s="23"/>
      <c r="I2274" s="23"/>
      <c r="J2274" s="23"/>
      <c r="K2274" s="23"/>
    </row>
    <row r="2275" spans="1:11" ht="12.75" hidden="1" customHeight="1" outlineLevel="1" x14ac:dyDescent="0.25">
      <c r="A2275" s="1145" t="s">
        <v>5481</v>
      </c>
      <c r="B2275" s="1146" t="s">
        <v>2249</v>
      </c>
      <c r="C2275" s="1147" t="s">
        <v>108</v>
      </c>
      <c r="D2275" s="1148">
        <v>2.59</v>
      </c>
      <c r="E2275" s="653"/>
      <c r="F2275" s="654"/>
      <c r="G2275" s="23"/>
      <c r="H2275" s="23"/>
      <c r="I2275" s="23"/>
      <c r="J2275" s="23"/>
      <c r="K2275" s="23"/>
    </row>
    <row r="2276" spans="1:11" ht="12.75" hidden="1" customHeight="1" outlineLevel="1" x14ac:dyDescent="0.25">
      <c r="A2276" s="1141" t="s">
        <v>5482</v>
      </c>
      <c r="B2276" s="1142" t="s">
        <v>2250</v>
      </c>
      <c r="C2276" s="1143" t="s">
        <v>108</v>
      </c>
      <c r="D2276" s="1144">
        <v>2.16</v>
      </c>
      <c r="E2276" s="653"/>
      <c r="F2276" s="654"/>
      <c r="G2276" s="23"/>
      <c r="H2276" s="23"/>
      <c r="I2276" s="23"/>
      <c r="J2276" s="23"/>
      <c r="K2276" s="23"/>
    </row>
    <row r="2277" spans="1:11" ht="12.75" hidden="1" customHeight="1" outlineLevel="1" x14ac:dyDescent="0.25">
      <c r="A2277" s="1145" t="s">
        <v>5483</v>
      </c>
      <c r="B2277" s="1146" t="s">
        <v>2261</v>
      </c>
      <c r="C2277" s="1147" t="s">
        <v>108</v>
      </c>
      <c r="D2277" s="1148">
        <v>1.78</v>
      </c>
      <c r="E2277" s="653"/>
      <c r="F2277" s="654"/>
      <c r="G2277" s="23"/>
      <c r="H2277" s="23"/>
      <c r="I2277" s="23"/>
      <c r="J2277" s="23"/>
      <c r="K2277" s="23"/>
    </row>
    <row r="2278" spans="1:11" ht="12.75" hidden="1" customHeight="1" outlineLevel="1" x14ac:dyDescent="0.25">
      <c r="A2278" s="1141" t="s">
        <v>5484</v>
      </c>
      <c r="B2278" s="1142" t="s">
        <v>2255</v>
      </c>
      <c r="C2278" s="1143" t="s">
        <v>108</v>
      </c>
      <c r="D2278" s="1144">
        <v>0.86</v>
      </c>
      <c r="E2278" s="653"/>
      <c r="F2278" s="654"/>
      <c r="G2278" s="23"/>
      <c r="H2278" s="23"/>
      <c r="I2278" s="23"/>
      <c r="J2278" s="23"/>
      <c r="K2278" s="23"/>
    </row>
    <row r="2279" spans="1:11" ht="12.75" hidden="1" customHeight="1" outlineLevel="1" x14ac:dyDescent="0.25">
      <c r="A2279" s="1145" t="s">
        <v>5485</v>
      </c>
      <c r="B2279" s="1146" t="s">
        <v>2237</v>
      </c>
      <c r="C2279" s="1147" t="s">
        <v>108</v>
      </c>
      <c r="D2279" s="1148">
        <v>0.86</v>
      </c>
      <c r="E2279" s="653"/>
      <c r="F2279" s="654"/>
      <c r="G2279" s="23"/>
      <c r="H2279" s="23"/>
      <c r="I2279" s="23"/>
      <c r="J2279" s="23"/>
      <c r="K2279" s="23"/>
    </row>
    <row r="2280" spans="1:11" ht="12.75" hidden="1" customHeight="1" outlineLevel="1" x14ac:dyDescent="0.25">
      <c r="A2280" s="1141" t="s">
        <v>5486</v>
      </c>
      <c r="B2280" s="1142" t="s">
        <v>2256</v>
      </c>
      <c r="C2280" s="1143" t="s">
        <v>108</v>
      </c>
      <c r="D2280" s="1144">
        <v>1.81</v>
      </c>
      <c r="E2280" s="653"/>
      <c r="F2280" s="654"/>
      <c r="G2280" s="23"/>
      <c r="H2280" s="23"/>
      <c r="I2280" s="23"/>
      <c r="J2280" s="23"/>
      <c r="K2280" s="23"/>
    </row>
    <row r="2281" spans="1:11" ht="12.75" hidden="1" customHeight="1" outlineLevel="1" x14ac:dyDescent="0.25">
      <c r="A2281" s="1145" t="s">
        <v>5487</v>
      </c>
      <c r="B2281" s="1146" t="s">
        <v>2257</v>
      </c>
      <c r="C2281" s="1147" t="s">
        <v>108</v>
      </c>
      <c r="D2281" s="1148">
        <v>15.49</v>
      </c>
      <c r="E2281" s="653"/>
      <c r="F2281" s="654"/>
      <c r="G2281" s="23"/>
      <c r="H2281" s="23"/>
      <c r="I2281" s="23"/>
      <c r="J2281" s="23"/>
      <c r="K2281" s="23"/>
    </row>
    <row r="2282" spans="1:11" ht="12.75" hidden="1" customHeight="1" outlineLevel="1" x14ac:dyDescent="0.25">
      <c r="A2282" s="1141" t="s">
        <v>5488</v>
      </c>
      <c r="B2282" s="1142" t="s">
        <v>2258</v>
      </c>
      <c r="C2282" s="1143" t="s">
        <v>108</v>
      </c>
      <c r="D2282" s="1144">
        <v>12.48</v>
      </c>
      <c r="E2282" s="653"/>
      <c r="F2282" s="654"/>
      <c r="G2282" s="23"/>
      <c r="H2282" s="23"/>
      <c r="I2282" s="23"/>
      <c r="J2282" s="23"/>
      <c r="K2282" s="23"/>
    </row>
    <row r="2283" spans="1:11" ht="12.75" hidden="1" customHeight="1" outlineLevel="1" x14ac:dyDescent="0.25">
      <c r="A2283" s="1145" t="s">
        <v>5489</v>
      </c>
      <c r="B2283" s="1146" t="s">
        <v>2262</v>
      </c>
      <c r="C2283" s="1147" t="s">
        <v>108</v>
      </c>
      <c r="D2283" s="1148">
        <v>6.24</v>
      </c>
      <c r="E2283" s="653"/>
      <c r="F2283" s="654"/>
      <c r="G2283" s="23"/>
      <c r="H2283" s="23"/>
      <c r="I2283" s="23"/>
      <c r="J2283" s="23"/>
      <c r="K2283" s="23"/>
    </row>
    <row r="2284" spans="1:11" ht="12.75" hidden="1" customHeight="1" outlineLevel="1" x14ac:dyDescent="0.25">
      <c r="A2284" s="1137" t="s">
        <v>2274</v>
      </c>
      <c r="B2284" s="1138" t="s">
        <v>1808</v>
      </c>
      <c r="C2284" s="1139"/>
      <c r="D2284" s="1140"/>
      <c r="E2284" s="653"/>
      <c r="F2284" s="654"/>
      <c r="G2284" s="23"/>
      <c r="H2284" s="23"/>
      <c r="I2284" s="23"/>
      <c r="J2284" s="23"/>
      <c r="K2284" s="23"/>
    </row>
    <row r="2285" spans="1:11" ht="12.75" hidden="1" customHeight="1" outlineLevel="1" x14ac:dyDescent="0.25">
      <c r="A2285" s="1141" t="s">
        <v>3692</v>
      </c>
      <c r="B2285" s="1142" t="s">
        <v>2246</v>
      </c>
      <c r="C2285" s="1143" t="s">
        <v>108</v>
      </c>
      <c r="D2285" s="1144">
        <v>1.98</v>
      </c>
      <c r="E2285" s="653"/>
      <c r="F2285" s="654"/>
      <c r="G2285" s="23"/>
      <c r="H2285" s="23"/>
      <c r="I2285" s="23"/>
      <c r="J2285" s="23"/>
      <c r="K2285" s="23"/>
    </row>
    <row r="2286" spans="1:11" ht="12.75" hidden="1" customHeight="1" outlineLevel="1" x14ac:dyDescent="0.25">
      <c r="A2286" s="1145" t="s">
        <v>5490</v>
      </c>
      <c r="B2286" s="1146" t="s">
        <v>2248</v>
      </c>
      <c r="C2286" s="1147" t="s">
        <v>108</v>
      </c>
      <c r="D2286" s="1148">
        <v>18.239999999999998</v>
      </c>
      <c r="E2286" s="653"/>
      <c r="F2286" s="654"/>
      <c r="G2286" s="23"/>
      <c r="H2286" s="23"/>
      <c r="I2286" s="23"/>
      <c r="J2286" s="23"/>
      <c r="K2286" s="23"/>
    </row>
    <row r="2287" spans="1:11" ht="12.75" hidden="1" customHeight="1" outlineLevel="1" x14ac:dyDescent="0.25">
      <c r="A2287" s="1141" t="s">
        <v>5491</v>
      </c>
      <c r="B2287" s="1142" t="s">
        <v>2249</v>
      </c>
      <c r="C2287" s="1143" t="s">
        <v>108</v>
      </c>
      <c r="D2287" s="1144">
        <v>2.59</v>
      </c>
      <c r="E2287" s="653"/>
      <c r="F2287" s="654"/>
      <c r="G2287" s="23"/>
      <c r="H2287" s="23"/>
      <c r="I2287" s="23"/>
      <c r="J2287" s="23"/>
      <c r="K2287" s="23"/>
    </row>
    <row r="2288" spans="1:11" ht="12.75" hidden="1" customHeight="1" outlineLevel="1" x14ac:dyDescent="0.25">
      <c r="A2288" s="1145" t="s">
        <v>5492</v>
      </c>
      <c r="B2288" s="1146" t="s">
        <v>2250</v>
      </c>
      <c r="C2288" s="1147" t="s">
        <v>108</v>
      </c>
      <c r="D2288" s="1148">
        <v>2.16</v>
      </c>
      <c r="E2288" s="653"/>
      <c r="F2288" s="654"/>
      <c r="G2288" s="23"/>
      <c r="H2288" s="23"/>
      <c r="I2288" s="23"/>
      <c r="J2288" s="23"/>
      <c r="K2288" s="23"/>
    </row>
    <row r="2289" spans="1:11" ht="12.75" hidden="1" customHeight="1" outlineLevel="1" x14ac:dyDescent="0.25">
      <c r="A2289" s="1141" t="s">
        <v>5493</v>
      </c>
      <c r="B2289" s="1142" t="s">
        <v>2261</v>
      </c>
      <c r="C2289" s="1143" t="s">
        <v>108</v>
      </c>
      <c r="D2289" s="1144">
        <v>1.78</v>
      </c>
      <c r="E2289" s="653"/>
      <c r="F2289" s="654"/>
      <c r="G2289" s="23"/>
      <c r="H2289" s="23"/>
      <c r="I2289" s="23"/>
      <c r="J2289" s="23"/>
      <c r="K2289" s="23"/>
    </row>
    <row r="2290" spans="1:11" ht="12.75" hidden="1" customHeight="1" outlineLevel="1" x14ac:dyDescent="0.25">
      <c r="A2290" s="1145" t="s">
        <v>5494</v>
      </c>
      <c r="B2290" s="1146" t="s">
        <v>2255</v>
      </c>
      <c r="C2290" s="1147" t="s">
        <v>108</v>
      </c>
      <c r="D2290" s="1148">
        <v>0.86</v>
      </c>
      <c r="E2290" s="653"/>
      <c r="F2290" s="654"/>
      <c r="G2290" s="23"/>
      <c r="H2290" s="23"/>
      <c r="I2290" s="23"/>
      <c r="J2290" s="23"/>
      <c r="K2290" s="23"/>
    </row>
    <row r="2291" spans="1:11" ht="12.75" hidden="1" customHeight="1" outlineLevel="1" x14ac:dyDescent="0.25">
      <c r="A2291" s="1141" t="s">
        <v>5495</v>
      </c>
      <c r="B2291" s="1142" t="s">
        <v>2237</v>
      </c>
      <c r="C2291" s="1143" t="s">
        <v>108</v>
      </c>
      <c r="D2291" s="1144">
        <v>0.86</v>
      </c>
      <c r="E2291" s="653"/>
      <c r="F2291" s="654"/>
      <c r="G2291" s="23"/>
      <c r="H2291" s="23"/>
      <c r="I2291" s="23"/>
      <c r="J2291" s="23"/>
      <c r="K2291" s="23"/>
    </row>
    <row r="2292" spans="1:11" ht="12.75" hidden="1" customHeight="1" outlineLevel="1" x14ac:dyDescent="0.25">
      <c r="A2292" s="1145" t="s">
        <v>5496</v>
      </c>
      <c r="B2292" s="1146" t="s">
        <v>2256</v>
      </c>
      <c r="C2292" s="1147" t="s">
        <v>108</v>
      </c>
      <c r="D2292" s="1148">
        <v>1.81</v>
      </c>
      <c r="E2292" s="653"/>
      <c r="F2292" s="654"/>
      <c r="G2292" s="23"/>
      <c r="H2292" s="23"/>
      <c r="I2292" s="23"/>
      <c r="J2292" s="23"/>
      <c r="K2292" s="23"/>
    </row>
    <row r="2293" spans="1:11" ht="12.75" hidden="1" customHeight="1" outlineLevel="1" x14ac:dyDescent="0.25">
      <c r="A2293" s="1141" t="s">
        <v>5497</v>
      </c>
      <c r="B2293" s="1142" t="s">
        <v>2257</v>
      </c>
      <c r="C2293" s="1143" t="s">
        <v>108</v>
      </c>
      <c r="D2293" s="1144">
        <v>15.49</v>
      </c>
      <c r="E2293" s="653"/>
      <c r="F2293" s="654"/>
      <c r="G2293" s="23"/>
      <c r="H2293" s="23"/>
      <c r="I2293" s="23"/>
      <c r="J2293" s="23"/>
      <c r="K2293" s="23"/>
    </row>
    <row r="2294" spans="1:11" ht="12.75" hidden="1" customHeight="1" outlineLevel="1" x14ac:dyDescent="0.25">
      <c r="A2294" s="1145" t="s">
        <v>5498</v>
      </c>
      <c r="B2294" s="1146" t="s">
        <v>2258</v>
      </c>
      <c r="C2294" s="1147" t="s">
        <v>108</v>
      </c>
      <c r="D2294" s="1148">
        <v>12.48</v>
      </c>
      <c r="E2294" s="653"/>
      <c r="F2294" s="654"/>
      <c r="G2294" s="23"/>
      <c r="H2294" s="23"/>
      <c r="I2294" s="23"/>
      <c r="J2294" s="23"/>
      <c r="K2294" s="23"/>
    </row>
    <row r="2295" spans="1:11" ht="12.75" hidden="1" customHeight="1" outlineLevel="1" x14ac:dyDescent="0.25">
      <c r="A2295" s="1141" t="s">
        <v>5499</v>
      </c>
      <c r="B2295" s="1142" t="s">
        <v>2262</v>
      </c>
      <c r="C2295" s="1143" t="s">
        <v>108</v>
      </c>
      <c r="D2295" s="1144">
        <v>6.24</v>
      </c>
      <c r="E2295" s="653"/>
      <c r="F2295" s="654"/>
      <c r="G2295" s="23"/>
      <c r="H2295" s="23"/>
      <c r="I2295" s="23"/>
      <c r="J2295" s="23"/>
      <c r="K2295" s="23"/>
    </row>
    <row r="2296" spans="1:11" ht="12.75" hidden="1" customHeight="1" outlineLevel="1" x14ac:dyDescent="0.25">
      <c r="A2296" s="1137" t="s">
        <v>2275</v>
      </c>
      <c r="B2296" s="1138" t="s">
        <v>1810</v>
      </c>
      <c r="C2296" s="1139"/>
      <c r="D2296" s="1140"/>
      <c r="E2296" s="653"/>
      <c r="F2296" s="654"/>
      <c r="G2296" s="23"/>
      <c r="H2296" s="23"/>
      <c r="I2296" s="23"/>
      <c r="J2296" s="23"/>
      <c r="K2296" s="23"/>
    </row>
    <row r="2297" spans="1:11" ht="12.75" hidden="1" customHeight="1" outlineLevel="1" x14ac:dyDescent="0.25">
      <c r="A2297" s="1145" t="s">
        <v>3693</v>
      </c>
      <c r="B2297" s="1146" t="s">
        <v>2246</v>
      </c>
      <c r="C2297" s="1147" t="s">
        <v>108</v>
      </c>
      <c r="D2297" s="1148">
        <v>1.98</v>
      </c>
      <c r="E2297" s="653"/>
      <c r="F2297" s="654"/>
      <c r="G2297" s="23"/>
      <c r="H2297" s="23"/>
      <c r="I2297" s="23"/>
      <c r="J2297" s="23"/>
      <c r="K2297" s="23"/>
    </row>
    <row r="2298" spans="1:11" ht="12.75" hidden="1" customHeight="1" outlineLevel="1" x14ac:dyDescent="0.25">
      <c r="A2298" s="1141" t="s">
        <v>5500</v>
      </c>
      <c r="B2298" s="1142" t="s">
        <v>2248</v>
      </c>
      <c r="C2298" s="1143" t="s">
        <v>108</v>
      </c>
      <c r="D2298" s="1144">
        <v>18.239999999999998</v>
      </c>
      <c r="E2298" s="653"/>
      <c r="F2298" s="654"/>
      <c r="G2298" s="23"/>
      <c r="H2298" s="23"/>
      <c r="I2298" s="23"/>
      <c r="J2298" s="23"/>
      <c r="K2298" s="23"/>
    </row>
    <row r="2299" spans="1:11" ht="12.75" hidden="1" customHeight="1" outlineLevel="1" x14ac:dyDescent="0.25">
      <c r="A2299" s="1145" t="s">
        <v>5501</v>
      </c>
      <c r="B2299" s="1146" t="s">
        <v>2249</v>
      </c>
      <c r="C2299" s="1147" t="s">
        <v>108</v>
      </c>
      <c r="D2299" s="1148">
        <v>2.59</v>
      </c>
      <c r="E2299" s="653"/>
      <c r="F2299" s="654"/>
      <c r="G2299" s="23"/>
      <c r="H2299" s="23"/>
      <c r="I2299" s="23"/>
      <c r="J2299" s="23"/>
      <c r="K2299" s="23"/>
    </row>
    <row r="2300" spans="1:11" ht="12.75" hidden="1" customHeight="1" outlineLevel="1" x14ac:dyDescent="0.25">
      <c r="A2300" s="1141" t="s">
        <v>5502</v>
      </c>
      <c r="B2300" s="1142" t="s">
        <v>2250</v>
      </c>
      <c r="C2300" s="1143" t="s">
        <v>108</v>
      </c>
      <c r="D2300" s="1144">
        <v>2.16</v>
      </c>
      <c r="E2300" s="653"/>
      <c r="F2300" s="654"/>
      <c r="G2300" s="23"/>
      <c r="H2300" s="23"/>
      <c r="I2300" s="23"/>
      <c r="J2300" s="23"/>
      <c r="K2300" s="23"/>
    </row>
    <row r="2301" spans="1:11" ht="12.75" hidden="1" customHeight="1" outlineLevel="1" x14ac:dyDescent="0.25">
      <c r="A2301" s="1145" t="s">
        <v>5503</v>
      </c>
      <c r="B2301" s="1146" t="s">
        <v>2261</v>
      </c>
      <c r="C2301" s="1147" t="s">
        <v>108</v>
      </c>
      <c r="D2301" s="1148">
        <v>1.78</v>
      </c>
      <c r="E2301" s="653"/>
      <c r="F2301" s="654"/>
      <c r="G2301" s="23"/>
      <c r="H2301" s="23"/>
      <c r="I2301" s="23"/>
      <c r="J2301" s="23"/>
      <c r="K2301" s="23"/>
    </row>
    <row r="2302" spans="1:11" ht="12.75" hidden="1" customHeight="1" outlineLevel="1" x14ac:dyDescent="0.25">
      <c r="A2302" s="1141" t="s">
        <v>5504</v>
      </c>
      <c r="B2302" s="1142" t="s">
        <v>2255</v>
      </c>
      <c r="C2302" s="1143" t="s">
        <v>108</v>
      </c>
      <c r="D2302" s="1144">
        <v>0.86</v>
      </c>
      <c r="E2302" s="653"/>
      <c r="F2302" s="654"/>
      <c r="G2302" s="23"/>
      <c r="H2302" s="23"/>
      <c r="I2302" s="23"/>
      <c r="J2302" s="23"/>
      <c r="K2302" s="23"/>
    </row>
    <row r="2303" spans="1:11" ht="12.75" hidden="1" customHeight="1" outlineLevel="1" x14ac:dyDescent="0.25">
      <c r="A2303" s="1145" t="s">
        <v>5505</v>
      </c>
      <c r="B2303" s="1146" t="s">
        <v>2237</v>
      </c>
      <c r="C2303" s="1147" t="s">
        <v>108</v>
      </c>
      <c r="D2303" s="1148">
        <v>0.86</v>
      </c>
      <c r="E2303" s="653"/>
      <c r="F2303" s="654"/>
      <c r="G2303" s="23"/>
      <c r="H2303" s="23"/>
      <c r="I2303" s="23"/>
      <c r="J2303" s="23"/>
      <c r="K2303" s="23"/>
    </row>
    <row r="2304" spans="1:11" ht="12.75" hidden="1" customHeight="1" outlineLevel="1" x14ac:dyDescent="0.25">
      <c r="A2304" s="1141" t="s">
        <v>5506</v>
      </c>
      <c r="B2304" s="1142" t="s">
        <v>2256</v>
      </c>
      <c r="C2304" s="1143" t="s">
        <v>108</v>
      </c>
      <c r="D2304" s="1144">
        <v>1.81</v>
      </c>
      <c r="E2304" s="653"/>
      <c r="F2304" s="654"/>
      <c r="G2304" s="23"/>
      <c r="H2304" s="23"/>
      <c r="I2304" s="23"/>
      <c r="J2304" s="23"/>
      <c r="K2304" s="23"/>
    </row>
    <row r="2305" spans="1:11" ht="12.75" hidden="1" customHeight="1" outlineLevel="1" x14ac:dyDescent="0.25">
      <c r="A2305" s="1145" t="s">
        <v>5507</v>
      </c>
      <c r="B2305" s="1146" t="s">
        <v>2257</v>
      </c>
      <c r="C2305" s="1147" t="s">
        <v>108</v>
      </c>
      <c r="D2305" s="1148">
        <v>15.49</v>
      </c>
      <c r="E2305" s="653"/>
      <c r="F2305" s="654"/>
      <c r="G2305" s="23"/>
      <c r="H2305" s="23"/>
      <c r="I2305" s="23"/>
      <c r="J2305" s="23"/>
      <c r="K2305" s="23"/>
    </row>
    <row r="2306" spans="1:11" ht="12.75" hidden="1" customHeight="1" outlineLevel="1" x14ac:dyDescent="0.25">
      <c r="A2306" s="1141" t="s">
        <v>5508</v>
      </c>
      <c r="B2306" s="1142" t="s">
        <v>2258</v>
      </c>
      <c r="C2306" s="1143" t="s">
        <v>108</v>
      </c>
      <c r="D2306" s="1144">
        <v>12.48</v>
      </c>
      <c r="E2306" s="653"/>
      <c r="F2306" s="654"/>
      <c r="G2306" s="23"/>
      <c r="H2306" s="23"/>
      <c r="I2306" s="23"/>
      <c r="J2306" s="23"/>
      <c r="K2306" s="23"/>
    </row>
    <row r="2307" spans="1:11" ht="12.75" hidden="1" customHeight="1" outlineLevel="1" x14ac:dyDescent="0.25">
      <c r="A2307" s="1145" t="s">
        <v>5509</v>
      </c>
      <c r="B2307" s="1146" t="s">
        <v>2262</v>
      </c>
      <c r="C2307" s="1147" t="s">
        <v>108</v>
      </c>
      <c r="D2307" s="1148">
        <v>6.24</v>
      </c>
      <c r="E2307" s="653"/>
      <c r="F2307" s="654"/>
      <c r="G2307" s="23"/>
      <c r="H2307" s="23"/>
      <c r="I2307" s="23"/>
      <c r="J2307" s="23"/>
      <c r="K2307" s="23"/>
    </row>
    <row r="2308" spans="1:11" ht="12.75" hidden="1" customHeight="1" outlineLevel="1" x14ac:dyDescent="0.25">
      <c r="A2308" s="1137" t="s">
        <v>5510</v>
      </c>
      <c r="B2308" s="1138" t="s">
        <v>1812</v>
      </c>
      <c r="C2308" s="1139"/>
      <c r="D2308" s="1140"/>
      <c r="E2308" s="653"/>
      <c r="F2308" s="654"/>
      <c r="G2308" s="23"/>
      <c r="H2308" s="23"/>
      <c r="I2308" s="23"/>
      <c r="J2308" s="23"/>
      <c r="K2308" s="23"/>
    </row>
    <row r="2309" spans="1:11" ht="12.75" hidden="1" customHeight="1" outlineLevel="1" x14ac:dyDescent="0.25">
      <c r="A2309" s="1141" t="s">
        <v>5511</v>
      </c>
      <c r="B2309" s="1142" t="s">
        <v>2246</v>
      </c>
      <c r="C2309" s="1143" t="s">
        <v>108</v>
      </c>
      <c r="D2309" s="1144">
        <v>1.98</v>
      </c>
      <c r="E2309" s="653"/>
      <c r="F2309" s="654"/>
      <c r="G2309" s="23"/>
      <c r="H2309" s="23"/>
      <c r="I2309" s="23"/>
      <c r="J2309" s="23"/>
      <c r="K2309" s="23"/>
    </row>
    <row r="2310" spans="1:11" ht="12.75" hidden="1" customHeight="1" outlineLevel="1" x14ac:dyDescent="0.25">
      <c r="A2310" s="1145" t="s">
        <v>5512</v>
      </c>
      <c r="B2310" s="1146" t="s">
        <v>2248</v>
      </c>
      <c r="C2310" s="1147" t="s">
        <v>108</v>
      </c>
      <c r="D2310" s="1148">
        <v>18.260000000000002</v>
      </c>
      <c r="E2310" s="653"/>
      <c r="F2310" s="654"/>
      <c r="G2310" s="23"/>
      <c r="H2310" s="23"/>
      <c r="I2310" s="23"/>
      <c r="J2310" s="23"/>
      <c r="K2310" s="23"/>
    </row>
    <row r="2311" spans="1:11" ht="12.75" hidden="1" customHeight="1" outlineLevel="1" x14ac:dyDescent="0.25">
      <c r="A2311" s="1141" t="s">
        <v>5513</v>
      </c>
      <c r="B2311" s="1142" t="s">
        <v>2249</v>
      </c>
      <c r="C2311" s="1143" t="s">
        <v>108</v>
      </c>
      <c r="D2311" s="1144">
        <v>2.59</v>
      </c>
      <c r="E2311" s="653"/>
      <c r="F2311" s="654"/>
      <c r="G2311" s="23"/>
      <c r="H2311" s="23"/>
      <c r="I2311" s="23"/>
      <c r="J2311" s="23"/>
      <c r="K2311" s="23"/>
    </row>
    <row r="2312" spans="1:11" ht="12.75" hidden="1" customHeight="1" outlineLevel="1" x14ac:dyDescent="0.25">
      <c r="A2312" s="1145" t="s">
        <v>5514</v>
      </c>
      <c r="B2312" s="1146" t="s">
        <v>2250</v>
      </c>
      <c r="C2312" s="1147" t="s">
        <v>108</v>
      </c>
      <c r="D2312" s="1148">
        <v>2.16</v>
      </c>
      <c r="E2312" s="653"/>
      <c r="F2312" s="654"/>
      <c r="G2312" s="23"/>
      <c r="H2312" s="23"/>
      <c r="I2312" s="23"/>
      <c r="J2312" s="23"/>
      <c r="K2312" s="23"/>
    </row>
    <row r="2313" spans="1:11" ht="12.75" hidden="1" customHeight="1" outlineLevel="1" x14ac:dyDescent="0.25">
      <c r="A2313" s="1141" t="s">
        <v>5515</v>
      </c>
      <c r="B2313" s="1142" t="s">
        <v>2261</v>
      </c>
      <c r="C2313" s="1143" t="s">
        <v>108</v>
      </c>
      <c r="D2313" s="1144">
        <v>1.78</v>
      </c>
      <c r="E2313" s="653"/>
      <c r="F2313" s="654"/>
      <c r="G2313" s="23"/>
      <c r="H2313" s="23"/>
      <c r="I2313" s="23"/>
      <c r="J2313" s="23"/>
      <c r="K2313" s="23"/>
    </row>
    <row r="2314" spans="1:11" ht="12.75" hidden="1" customHeight="1" outlineLevel="1" x14ac:dyDescent="0.25">
      <c r="A2314" s="1145" t="s">
        <v>5516</v>
      </c>
      <c r="B2314" s="1146" t="s">
        <v>2255</v>
      </c>
      <c r="C2314" s="1147" t="s">
        <v>108</v>
      </c>
      <c r="D2314" s="1148">
        <v>0.86</v>
      </c>
      <c r="E2314" s="653"/>
      <c r="F2314" s="654"/>
      <c r="G2314" s="23"/>
      <c r="H2314" s="23"/>
      <c r="I2314" s="23"/>
      <c r="J2314" s="23"/>
      <c r="K2314" s="23"/>
    </row>
    <row r="2315" spans="1:11" ht="12.75" hidden="1" customHeight="1" outlineLevel="1" x14ac:dyDescent="0.25">
      <c r="A2315" s="1141" t="s">
        <v>5517</v>
      </c>
      <c r="B2315" s="1142" t="s">
        <v>2237</v>
      </c>
      <c r="C2315" s="1143" t="s">
        <v>108</v>
      </c>
      <c r="D2315" s="1144">
        <v>0.86</v>
      </c>
      <c r="E2315" s="653"/>
      <c r="F2315" s="654"/>
      <c r="G2315" s="23"/>
      <c r="H2315" s="23"/>
      <c r="I2315" s="23"/>
      <c r="J2315" s="23"/>
      <c r="K2315" s="23"/>
    </row>
    <row r="2316" spans="1:11" ht="12.75" hidden="1" customHeight="1" outlineLevel="1" x14ac:dyDescent="0.25">
      <c r="A2316" s="1145" t="s">
        <v>5518</v>
      </c>
      <c r="B2316" s="1146" t="s">
        <v>2256</v>
      </c>
      <c r="C2316" s="1147" t="s">
        <v>108</v>
      </c>
      <c r="D2316" s="1148">
        <v>1.81</v>
      </c>
      <c r="E2316" s="653"/>
      <c r="F2316" s="654"/>
      <c r="G2316" s="23"/>
      <c r="H2316" s="23"/>
      <c r="I2316" s="23"/>
      <c r="J2316" s="23"/>
      <c r="K2316" s="23"/>
    </row>
    <row r="2317" spans="1:11" ht="12.75" hidden="1" customHeight="1" outlineLevel="1" x14ac:dyDescent="0.25">
      <c r="A2317" s="1141" t="s">
        <v>5519</v>
      </c>
      <c r="B2317" s="1142" t="s">
        <v>2257</v>
      </c>
      <c r="C2317" s="1143" t="s">
        <v>108</v>
      </c>
      <c r="D2317" s="1144">
        <v>15.49</v>
      </c>
      <c r="E2317" s="653"/>
      <c r="F2317" s="654"/>
      <c r="G2317" s="23"/>
      <c r="H2317" s="23"/>
      <c r="I2317" s="23"/>
      <c r="J2317" s="23"/>
      <c r="K2317" s="23"/>
    </row>
    <row r="2318" spans="1:11" ht="12.75" hidden="1" customHeight="1" outlineLevel="1" x14ac:dyDescent="0.25">
      <c r="A2318" s="1145" t="s">
        <v>5520</v>
      </c>
      <c r="B2318" s="1146" t="s">
        <v>2258</v>
      </c>
      <c r="C2318" s="1147" t="s">
        <v>108</v>
      </c>
      <c r="D2318" s="1148">
        <v>12.48</v>
      </c>
      <c r="E2318" s="653"/>
      <c r="F2318" s="654"/>
      <c r="G2318" s="23"/>
      <c r="H2318" s="23"/>
      <c r="I2318" s="23"/>
      <c r="J2318" s="23"/>
      <c r="K2318" s="23"/>
    </row>
    <row r="2319" spans="1:11" ht="12.75" hidden="1" customHeight="1" outlineLevel="1" x14ac:dyDescent="0.25">
      <c r="A2319" s="1141" t="s">
        <v>5521</v>
      </c>
      <c r="B2319" s="1142" t="s">
        <v>2262</v>
      </c>
      <c r="C2319" s="1143" t="s">
        <v>108</v>
      </c>
      <c r="D2319" s="1144">
        <v>6.24</v>
      </c>
      <c r="E2319" s="653"/>
      <c r="F2319" s="654"/>
      <c r="G2319" s="23"/>
      <c r="H2319" s="23"/>
      <c r="I2319" s="23"/>
      <c r="J2319" s="23"/>
      <c r="K2319" s="23"/>
    </row>
    <row r="2320" spans="1:11" ht="12.75" hidden="1" customHeight="1" outlineLevel="1" x14ac:dyDescent="0.25">
      <c r="A2320" s="1137" t="s">
        <v>5522</v>
      </c>
      <c r="B2320" s="1138" t="s">
        <v>1816</v>
      </c>
      <c r="C2320" s="1139"/>
      <c r="D2320" s="1140"/>
      <c r="E2320" s="653"/>
      <c r="F2320" s="654"/>
      <c r="G2320" s="23"/>
      <c r="H2320" s="23"/>
      <c r="I2320" s="23"/>
      <c r="J2320" s="23"/>
      <c r="K2320" s="23"/>
    </row>
    <row r="2321" spans="1:11" ht="12.75" hidden="1" customHeight="1" outlineLevel="1" x14ac:dyDescent="0.25">
      <c r="A2321" s="1145" t="s">
        <v>5523</v>
      </c>
      <c r="B2321" s="1146" t="s">
        <v>2276</v>
      </c>
      <c r="C2321" s="1147" t="s">
        <v>108</v>
      </c>
      <c r="D2321" s="1148">
        <v>108.86</v>
      </c>
      <c r="E2321" s="653"/>
      <c r="F2321" s="654"/>
      <c r="G2321" s="23"/>
      <c r="H2321" s="23"/>
      <c r="I2321" s="23"/>
      <c r="J2321" s="23"/>
      <c r="K2321" s="23"/>
    </row>
    <row r="2322" spans="1:11" ht="12.75" hidden="1" customHeight="1" outlineLevel="1" x14ac:dyDescent="0.25">
      <c r="A2322" s="1141" t="s">
        <v>5524</v>
      </c>
      <c r="B2322" s="1142" t="s">
        <v>2255</v>
      </c>
      <c r="C2322" s="1143" t="s">
        <v>108</v>
      </c>
      <c r="D2322" s="1144">
        <v>0.86</v>
      </c>
      <c r="E2322" s="653"/>
      <c r="F2322" s="654"/>
      <c r="G2322" s="23"/>
      <c r="H2322" s="23"/>
      <c r="I2322" s="23"/>
      <c r="J2322" s="23"/>
      <c r="K2322" s="23"/>
    </row>
    <row r="2323" spans="1:11" ht="12.75" hidden="1" customHeight="1" outlineLevel="1" x14ac:dyDescent="0.25">
      <c r="A2323" s="1145" t="s">
        <v>5525</v>
      </c>
      <c r="B2323" s="1146" t="s">
        <v>2259</v>
      </c>
      <c r="C2323" s="1147" t="s">
        <v>108</v>
      </c>
      <c r="D2323" s="1148">
        <v>2.4</v>
      </c>
      <c r="E2323" s="653"/>
      <c r="F2323" s="654"/>
      <c r="G2323" s="23"/>
      <c r="H2323" s="23"/>
      <c r="I2323" s="23"/>
      <c r="J2323" s="23"/>
      <c r="K2323" s="23"/>
    </row>
    <row r="2324" spans="1:11" ht="12.75" hidden="1" customHeight="1" outlineLevel="1" x14ac:dyDescent="0.25">
      <c r="A2324" s="1141" t="s">
        <v>5526</v>
      </c>
      <c r="B2324" s="1142" t="s">
        <v>2277</v>
      </c>
      <c r="C2324" s="1143" t="s">
        <v>108</v>
      </c>
      <c r="D2324" s="1144">
        <v>3.6</v>
      </c>
      <c r="E2324" s="653"/>
      <c r="F2324" s="654"/>
      <c r="G2324" s="23"/>
      <c r="H2324" s="23"/>
      <c r="I2324" s="23"/>
      <c r="J2324" s="23"/>
      <c r="K2324" s="23"/>
    </row>
    <row r="2325" spans="1:11" ht="12.75" hidden="1" customHeight="1" outlineLevel="1" x14ac:dyDescent="0.25">
      <c r="A2325" s="1145" t="s">
        <v>5527</v>
      </c>
      <c r="B2325" s="1146" t="s">
        <v>2278</v>
      </c>
      <c r="C2325" s="1147" t="s">
        <v>108</v>
      </c>
      <c r="D2325" s="1148">
        <v>9.65</v>
      </c>
      <c r="E2325" s="653"/>
      <c r="F2325" s="654"/>
      <c r="G2325" s="23"/>
      <c r="H2325" s="23"/>
      <c r="I2325" s="23"/>
      <c r="J2325" s="23"/>
      <c r="K2325" s="23"/>
    </row>
    <row r="2326" spans="1:11" ht="12.75" hidden="1" customHeight="1" outlineLevel="1" x14ac:dyDescent="0.25">
      <c r="A2326" s="1141" t="s">
        <v>5528</v>
      </c>
      <c r="B2326" s="1142" t="s">
        <v>2279</v>
      </c>
      <c r="C2326" s="1143" t="s">
        <v>108</v>
      </c>
      <c r="D2326" s="1144">
        <v>12.6</v>
      </c>
      <c r="E2326" s="653"/>
      <c r="F2326" s="654"/>
      <c r="G2326" s="23"/>
      <c r="H2326" s="23"/>
      <c r="I2326" s="23"/>
      <c r="J2326" s="23"/>
      <c r="K2326" s="23"/>
    </row>
    <row r="2327" spans="1:11" ht="12.75" hidden="1" customHeight="1" outlineLevel="1" x14ac:dyDescent="0.25">
      <c r="A2327" s="1137" t="s">
        <v>5529</v>
      </c>
      <c r="B2327" s="1138" t="s">
        <v>1818</v>
      </c>
      <c r="C2327" s="1139"/>
      <c r="D2327" s="1140"/>
      <c r="E2327" s="653"/>
      <c r="F2327" s="654"/>
      <c r="G2327" s="23"/>
      <c r="H2327" s="23"/>
      <c r="I2327" s="23"/>
      <c r="J2327" s="23"/>
      <c r="K2327" s="23"/>
    </row>
    <row r="2328" spans="1:11" ht="12.75" hidden="1" customHeight="1" outlineLevel="1" x14ac:dyDescent="0.25">
      <c r="A2328" s="1145" t="s">
        <v>5530</v>
      </c>
      <c r="B2328" s="1146" t="s">
        <v>2280</v>
      </c>
      <c r="C2328" s="1147" t="s">
        <v>108</v>
      </c>
      <c r="D2328" s="1148">
        <v>1.68</v>
      </c>
      <c r="E2328" s="653"/>
      <c r="F2328" s="654"/>
      <c r="G2328" s="23"/>
      <c r="H2328" s="23"/>
      <c r="I2328" s="23"/>
      <c r="J2328" s="23"/>
      <c r="K2328" s="23"/>
    </row>
    <row r="2329" spans="1:11" ht="12.75" hidden="1" customHeight="1" outlineLevel="1" x14ac:dyDescent="0.25">
      <c r="A2329" s="1137" t="s">
        <v>5531</v>
      </c>
      <c r="B2329" s="1138" t="s">
        <v>1820</v>
      </c>
      <c r="C2329" s="1139"/>
      <c r="D2329" s="1140"/>
      <c r="E2329" s="653"/>
      <c r="F2329" s="654"/>
      <c r="G2329" s="23"/>
      <c r="H2329" s="23"/>
      <c r="I2329" s="23"/>
      <c r="J2329" s="23"/>
      <c r="K2329" s="23"/>
    </row>
    <row r="2330" spans="1:11" ht="12.75" hidden="1" customHeight="1" outlineLevel="1" x14ac:dyDescent="0.25">
      <c r="A2330" s="1141" t="s">
        <v>5532</v>
      </c>
      <c r="B2330" s="1142" t="s">
        <v>2281</v>
      </c>
      <c r="C2330" s="1143" t="s">
        <v>108</v>
      </c>
      <c r="D2330" s="1144">
        <v>0.94</v>
      </c>
      <c r="E2330" s="653"/>
      <c r="F2330" s="654"/>
      <c r="G2330" s="23"/>
      <c r="H2330" s="23"/>
      <c r="I2330" s="23"/>
      <c r="J2330" s="23"/>
      <c r="K2330" s="23"/>
    </row>
    <row r="2331" spans="1:11" ht="12.75" customHeight="1" collapsed="1" x14ac:dyDescent="0.25">
      <c r="A2331" s="1133" t="s">
        <v>2310</v>
      </c>
      <c r="B2331" s="1134" t="s">
        <v>873</v>
      </c>
      <c r="C2331" s="1135"/>
      <c r="D2331" s="1136">
        <f>SUM(D2332:D2438)</f>
        <v>541.70000000000005</v>
      </c>
      <c r="E2331" s="653">
        <f>Ger_Executivo!L293+Ger_Executivo!L294+Ger_Executivo!L295+Ger_Executivo!L296+Ger_Executivo!L298</f>
        <v>541.70000000000005</v>
      </c>
      <c r="F2331" s="654" t="str">
        <f>IF(D2331=E2331,"OK","FALSO")</f>
        <v>OK</v>
      </c>
      <c r="G2331" s="23"/>
      <c r="I2331" s="23"/>
      <c r="J2331" s="23"/>
      <c r="K2331" s="23"/>
    </row>
    <row r="2332" spans="1:11" ht="12.75" hidden="1" customHeight="1" outlineLevel="1" x14ac:dyDescent="0.25">
      <c r="A2332" s="1137" t="s">
        <v>2283</v>
      </c>
      <c r="B2332" s="1138" t="s">
        <v>1774</v>
      </c>
      <c r="C2332" s="1139"/>
      <c r="D2332" s="1140"/>
      <c r="E2332" s="653"/>
      <c r="F2332" s="654"/>
      <c r="G2332" s="23" t="s">
        <v>2284</v>
      </c>
      <c r="H2332" s="23">
        <f>SUMIF($B$2332:$B$2438,G2332,$D$2332:$D$2438)</f>
        <v>254.70000000000005</v>
      </c>
      <c r="I2332" s="23"/>
      <c r="J2332" s="23"/>
      <c r="K2332" s="23"/>
    </row>
    <row r="2333" spans="1:11" ht="12.75" hidden="1" customHeight="1" outlineLevel="1" x14ac:dyDescent="0.25">
      <c r="A2333" s="1145" t="s">
        <v>3694</v>
      </c>
      <c r="B2333" s="1146" t="s">
        <v>2284</v>
      </c>
      <c r="C2333" s="1147" t="s">
        <v>64</v>
      </c>
      <c r="D2333" s="1148">
        <v>12.19</v>
      </c>
      <c r="E2333" s="653"/>
      <c r="F2333" s="654"/>
      <c r="G2333" s="23" t="s">
        <v>2289</v>
      </c>
      <c r="H2333" s="23">
        <f t="shared" ref="H2333:H2337" si="7">SUMIF($B$2332:$B$2438,G2333,$D$2332:$D$2438)</f>
        <v>16</v>
      </c>
      <c r="I2333" s="23"/>
      <c r="J2333" s="23"/>
      <c r="K2333" s="23"/>
    </row>
    <row r="2334" spans="1:11" ht="12.75" hidden="1" customHeight="1" outlineLevel="1" x14ac:dyDescent="0.25">
      <c r="A2334" s="1137" t="s">
        <v>2285</v>
      </c>
      <c r="B2334" s="1138" t="s">
        <v>1776</v>
      </c>
      <c r="C2334" s="1139"/>
      <c r="D2334" s="1140"/>
      <c r="E2334" s="653"/>
      <c r="F2334" s="654"/>
      <c r="G2334" s="23" t="s">
        <v>2290</v>
      </c>
      <c r="H2334" s="23">
        <f t="shared" si="7"/>
        <v>1</v>
      </c>
      <c r="I2334" s="23"/>
      <c r="J2334" s="23"/>
      <c r="K2334" s="23"/>
    </row>
    <row r="2335" spans="1:11" ht="12.75" hidden="1" customHeight="1" outlineLevel="1" x14ac:dyDescent="0.25">
      <c r="A2335" s="1141" t="s">
        <v>3695</v>
      </c>
      <c r="B2335" s="1142" t="s">
        <v>2284</v>
      </c>
      <c r="C2335" s="1143" t="s">
        <v>64</v>
      </c>
      <c r="D2335" s="1144">
        <v>12.19</v>
      </c>
      <c r="E2335" s="653"/>
      <c r="F2335" s="654"/>
      <c r="G2335" s="23" t="s">
        <v>2291</v>
      </c>
      <c r="H2335" s="23">
        <f t="shared" si="7"/>
        <v>32</v>
      </c>
      <c r="I2335" s="23"/>
      <c r="J2335" s="23"/>
      <c r="K2335" s="23"/>
    </row>
    <row r="2336" spans="1:11" ht="12.75" hidden="1" customHeight="1" outlineLevel="1" x14ac:dyDescent="0.25">
      <c r="A2336" s="1137" t="s">
        <v>2286</v>
      </c>
      <c r="B2336" s="1138" t="s">
        <v>1778</v>
      </c>
      <c r="C2336" s="1139"/>
      <c r="D2336" s="1140"/>
      <c r="E2336" s="653"/>
      <c r="F2336" s="654"/>
      <c r="G2336" s="23" t="s">
        <v>2292</v>
      </c>
      <c r="H2336" s="23">
        <f t="shared" si="7"/>
        <v>114</v>
      </c>
      <c r="I2336" s="23"/>
      <c r="J2336" s="23"/>
      <c r="K2336" s="23"/>
    </row>
    <row r="2337" spans="1:11" ht="12.75" hidden="1" customHeight="1" outlineLevel="1" x14ac:dyDescent="0.25">
      <c r="A2337" s="1145" t="s">
        <v>3696</v>
      </c>
      <c r="B2337" s="1146" t="s">
        <v>2284</v>
      </c>
      <c r="C2337" s="1147" t="s">
        <v>64</v>
      </c>
      <c r="D2337" s="1148">
        <v>13.57</v>
      </c>
      <c r="E2337" s="653"/>
      <c r="F2337" s="654"/>
      <c r="G2337" s="23" t="s">
        <v>2293</v>
      </c>
      <c r="H2337" s="23">
        <f t="shared" si="7"/>
        <v>124</v>
      </c>
      <c r="I2337" s="23"/>
      <c r="J2337" s="23"/>
      <c r="K2337" s="23"/>
    </row>
    <row r="2338" spans="1:11" ht="12.75" hidden="1" customHeight="1" outlineLevel="1" x14ac:dyDescent="0.25">
      <c r="A2338" s="1137" t="s">
        <v>2287</v>
      </c>
      <c r="B2338" s="1138" t="s">
        <v>1780</v>
      </c>
      <c r="C2338" s="1139"/>
      <c r="D2338" s="1140"/>
      <c r="E2338" s="653"/>
      <c r="F2338" s="654"/>
      <c r="G2338" s="23"/>
      <c r="H2338" s="23"/>
      <c r="I2338" s="23"/>
      <c r="J2338" s="23"/>
      <c r="K2338" s="23"/>
    </row>
    <row r="2339" spans="1:11" ht="12.75" hidden="1" customHeight="1" outlineLevel="1" x14ac:dyDescent="0.25">
      <c r="A2339" s="1141" t="s">
        <v>3697</v>
      </c>
      <c r="B2339" s="1142" t="s">
        <v>2284</v>
      </c>
      <c r="C2339" s="1143" t="s">
        <v>64</v>
      </c>
      <c r="D2339" s="1144">
        <v>10.5</v>
      </c>
      <c r="E2339" s="653"/>
      <c r="F2339" s="654"/>
      <c r="G2339" s="23"/>
      <c r="H2339" s="23"/>
      <c r="I2339" s="23"/>
      <c r="J2339" s="23"/>
      <c r="K2339" s="23"/>
    </row>
    <row r="2340" spans="1:11" ht="12.75" hidden="1" customHeight="1" outlineLevel="1" x14ac:dyDescent="0.25">
      <c r="A2340" s="1137" t="s">
        <v>2288</v>
      </c>
      <c r="B2340" s="1138" t="s">
        <v>1782</v>
      </c>
      <c r="C2340" s="1139"/>
      <c r="D2340" s="1140"/>
      <c r="E2340" s="653"/>
      <c r="F2340" s="654"/>
      <c r="G2340" s="23"/>
      <c r="H2340" s="23"/>
      <c r="I2340" s="23"/>
      <c r="J2340" s="23"/>
      <c r="K2340" s="23"/>
    </row>
    <row r="2341" spans="1:11" ht="12.75" hidden="1" customHeight="1" outlineLevel="1" x14ac:dyDescent="0.25">
      <c r="A2341" s="1145" t="s">
        <v>3698</v>
      </c>
      <c r="B2341" s="1146" t="s">
        <v>2284</v>
      </c>
      <c r="C2341" s="1147" t="s">
        <v>64</v>
      </c>
      <c r="D2341" s="1148">
        <v>10.84</v>
      </c>
      <c r="E2341" s="653"/>
      <c r="F2341" s="654"/>
      <c r="G2341" s="23"/>
      <c r="H2341" s="23"/>
      <c r="I2341" s="23"/>
      <c r="J2341" s="23"/>
      <c r="K2341" s="23"/>
    </row>
    <row r="2342" spans="1:11" ht="12.75" hidden="1" customHeight="1" outlineLevel="1" x14ac:dyDescent="0.25">
      <c r="A2342" s="1141" t="s">
        <v>3699</v>
      </c>
      <c r="B2342" s="1142" t="s">
        <v>2289</v>
      </c>
      <c r="C2342" s="1143" t="s">
        <v>88</v>
      </c>
      <c r="D2342" s="1144">
        <v>1</v>
      </c>
      <c r="E2342" s="653"/>
      <c r="F2342" s="654"/>
      <c r="G2342" s="23"/>
      <c r="H2342" s="23"/>
      <c r="I2342" s="23"/>
      <c r="J2342" s="23"/>
      <c r="K2342" s="23"/>
    </row>
    <row r="2343" spans="1:11" ht="12.75" hidden="1" customHeight="1" outlineLevel="1" x14ac:dyDescent="0.25">
      <c r="A2343" s="1145" t="s">
        <v>3700</v>
      </c>
      <c r="B2343" s="1146" t="s">
        <v>2290</v>
      </c>
      <c r="C2343" s="1147" t="s">
        <v>88</v>
      </c>
      <c r="D2343" s="1148">
        <v>1</v>
      </c>
      <c r="E2343" s="653"/>
      <c r="F2343" s="654"/>
      <c r="G2343" s="23"/>
      <c r="H2343" s="23"/>
      <c r="I2343" s="23"/>
      <c r="J2343" s="23"/>
      <c r="K2343" s="23"/>
    </row>
    <row r="2344" spans="1:11" ht="12.75" hidden="1" customHeight="1" outlineLevel="1" x14ac:dyDescent="0.25">
      <c r="A2344" s="1141" t="s">
        <v>4318</v>
      </c>
      <c r="B2344" s="1142" t="s">
        <v>2291</v>
      </c>
      <c r="C2344" s="1143" t="s">
        <v>88</v>
      </c>
      <c r="D2344" s="1144">
        <v>2</v>
      </c>
      <c r="E2344" s="653"/>
      <c r="F2344" s="654"/>
      <c r="G2344" s="23"/>
      <c r="H2344" s="23"/>
      <c r="I2344" s="23"/>
      <c r="J2344" s="23"/>
      <c r="K2344" s="23"/>
    </row>
    <row r="2345" spans="1:11" ht="12.75" hidden="1" customHeight="1" outlineLevel="1" x14ac:dyDescent="0.25">
      <c r="A2345" s="1145" t="s">
        <v>4319</v>
      </c>
      <c r="B2345" s="1146" t="s">
        <v>2292</v>
      </c>
      <c r="C2345" s="1147" t="s">
        <v>88</v>
      </c>
      <c r="D2345" s="1148">
        <v>9</v>
      </c>
      <c r="E2345" s="653"/>
      <c r="F2345" s="654"/>
      <c r="G2345" s="23"/>
      <c r="H2345" s="23"/>
      <c r="I2345" s="23"/>
      <c r="J2345" s="23"/>
      <c r="K2345" s="23"/>
    </row>
    <row r="2346" spans="1:11" ht="12.75" hidden="1" customHeight="1" outlineLevel="1" x14ac:dyDescent="0.25">
      <c r="A2346" s="1141" t="s">
        <v>4320</v>
      </c>
      <c r="B2346" s="1142" t="s">
        <v>2293</v>
      </c>
      <c r="C2346" s="1143" t="s">
        <v>88</v>
      </c>
      <c r="D2346" s="1144">
        <v>4</v>
      </c>
      <c r="E2346" s="653"/>
      <c r="F2346" s="654"/>
      <c r="G2346" s="23"/>
      <c r="H2346" s="23"/>
      <c r="I2346" s="23"/>
      <c r="J2346" s="23"/>
      <c r="K2346" s="23"/>
    </row>
    <row r="2347" spans="1:11" ht="12.75" hidden="1" customHeight="1" outlineLevel="1" x14ac:dyDescent="0.25">
      <c r="A2347" s="1137" t="s">
        <v>2294</v>
      </c>
      <c r="B2347" s="1138" t="s">
        <v>1784</v>
      </c>
      <c r="C2347" s="1139"/>
      <c r="D2347" s="1140"/>
      <c r="E2347" s="653"/>
      <c r="F2347" s="654"/>
      <c r="G2347" s="23"/>
      <c r="H2347" s="23"/>
      <c r="I2347" s="23"/>
      <c r="J2347" s="23"/>
      <c r="K2347" s="23"/>
    </row>
    <row r="2348" spans="1:11" ht="12.75" hidden="1" customHeight="1" outlineLevel="1" x14ac:dyDescent="0.25">
      <c r="A2348" s="1145" t="s">
        <v>3701</v>
      </c>
      <c r="B2348" s="1146" t="s">
        <v>2284</v>
      </c>
      <c r="C2348" s="1147" t="s">
        <v>64</v>
      </c>
      <c r="D2348" s="1148">
        <v>11.74</v>
      </c>
      <c r="E2348" s="653"/>
      <c r="F2348" s="654"/>
      <c r="G2348" s="23"/>
      <c r="H2348" s="23"/>
      <c r="I2348" s="23"/>
      <c r="J2348" s="23"/>
      <c r="K2348" s="23"/>
    </row>
    <row r="2349" spans="1:11" ht="12.75" hidden="1" customHeight="1" outlineLevel="1" x14ac:dyDescent="0.25">
      <c r="A2349" s="1141" t="s">
        <v>3702</v>
      </c>
      <c r="B2349" s="1142" t="s">
        <v>2289</v>
      </c>
      <c r="C2349" s="1143" t="s">
        <v>88</v>
      </c>
      <c r="D2349" s="1144">
        <v>1</v>
      </c>
      <c r="E2349" s="653"/>
      <c r="F2349" s="654"/>
      <c r="G2349" s="23"/>
      <c r="H2349" s="23"/>
      <c r="I2349" s="23"/>
      <c r="J2349" s="23"/>
      <c r="K2349" s="23"/>
    </row>
    <row r="2350" spans="1:11" ht="12.75" hidden="1" customHeight="1" outlineLevel="1" x14ac:dyDescent="0.25">
      <c r="A2350" s="1145" t="s">
        <v>3703</v>
      </c>
      <c r="B2350" s="1146" t="s">
        <v>2291</v>
      </c>
      <c r="C2350" s="1147" t="s">
        <v>88</v>
      </c>
      <c r="D2350" s="1148">
        <v>2</v>
      </c>
      <c r="E2350" s="653"/>
      <c r="F2350" s="654"/>
      <c r="G2350" s="23"/>
      <c r="H2350" s="23"/>
      <c r="I2350" s="23"/>
      <c r="J2350" s="23"/>
      <c r="K2350" s="23"/>
    </row>
    <row r="2351" spans="1:11" ht="12.75" hidden="1" customHeight="1" outlineLevel="1" x14ac:dyDescent="0.25">
      <c r="A2351" s="1141" t="s">
        <v>4321</v>
      </c>
      <c r="B2351" s="1142" t="s">
        <v>2292</v>
      </c>
      <c r="C2351" s="1143" t="s">
        <v>88</v>
      </c>
      <c r="D2351" s="1144">
        <v>7</v>
      </c>
      <c r="E2351" s="653"/>
      <c r="F2351" s="654"/>
      <c r="G2351" s="23"/>
      <c r="H2351" s="23"/>
      <c r="I2351" s="23"/>
      <c r="J2351" s="23"/>
      <c r="K2351" s="23"/>
    </row>
    <row r="2352" spans="1:11" ht="12.75" hidden="1" customHeight="1" outlineLevel="1" x14ac:dyDescent="0.25">
      <c r="A2352" s="1145" t="s">
        <v>4322</v>
      </c>
      <c r="B2352" s="1146" t="s">
        <v>2293</v>
      </c>
      <c r="C2352" s="1147" t="s">
        <v>88</v>
      </c>
      <c r="D2352" s="1148">
        <v>8</v>
      </c>
      <c r="E2352" s="653"/>
      <c r="F2352" s="654"/>
      <c r="G2352" s="23"/>
      <c r="H2352" s="23"/>
      <c r="I2352" s="23"/>
      <c r="J2352" s="23"/>
      <c r="K2352" s="23"/>
    </row>
    <row r="2353" spans="1:11" ht="12.75" hidden="1" customHeight="1" outlineLevel="1" x14ac:dyDescent="0.25">
      <c r="A2353" s="1137" t="s">
        <v>2295</v>
      </c>
      <c r="B2353" s="1138" t="s">
        <v>1786</v>
      </c>
      <c r="C2353" s="1139"/>
      <c r="D2353" s="1140"/>
      <c r="E2353" s="653"/>
      <c r="F2353" s="654"/>
      <c r="G2353" s="23"/>
      <c r="H2353" s="23"/>
      <c r="I2353" s="23"/>
      <c r="J2353" s="23"/>
      <c r="K2353" s="23"/>
    </row>
    <row r="2354" spans="1:11" ht="12.75" hidden="1" customHeight="1" outlineLevel="1" x14ac:dyDescent="0.25">
      <c r="A2354" s="1141" t="s">
        <v>3704</v>
      </c>
      <c r="B2354" s="1142" t="s">
        <v>2284</v>
      </c>
      <c r="C2354" s="1143" t="s">
        <v>64</v>
      </c>
      <c r="D2354" s="1144">
        <v>11.74</v>
      </c>
      <c r="E2354" s="653"/>
      <c r="F2354" s="654"/>
      <c r="G2354" s="23"/>
      <c r="H2354" s="23"/>
      <c r="I2354" s="23"/>
      <c r="J2354" s="23"/>
      <c r="K2354" s="23"/>
    </row>
    <row r="2355" spans="1:11" ht="12.75" hidden="1" customHeight="1" outlineLevel="1" x14ac:dyDescent="0.25">
      <c r="A2355" s="1145" t="s">
        <v>3705</v>
      </c>
      <c r="B2355" s="1146" t="s">
        <v>2289</v>
      </c>
      <c r="C2355" s="1147" t="s">
        <v>88</v>
      </c>
      <c r="D2355" s="1148">
        <v>1</v>
      </c>
      <c r="E2355" s="653"/>
      <c r="F2355" s="654"/>
      <c r="G2355" s="23"/>
      <c r="H2355" s="23"/>
      <c r="I2355" s="23"/>
      <c r="J2355" s="23"/>
      <c r="K2355" s="23"/>
    </row>
    <row r="2356" spans="1:11" ht="12.75" hidden="1" customHeight="1" outlineLevel="1" x14ac:dyDescent="0.25">
      <c r="A2356" s="1141" t="s">
        <v>3706</v>
      </c>
      <c r="B2356" s="1142" t="s">
        <v>2291</v>
      </c>
      <c r="C2356" s="1143" t="s">
        <v>88</v>
      </c>
      <c r="D2356" s="1144">
        <v>2</v>
      </c>
      <c r="E2356" s="653"/>
      <c r="F2356" s="654"/>
      <c r="G2356" s="23"/>
      <c r="H2356" s="23"/>
      <c r="I2356" s="23"/>
      <c r="J2356" s="23"/>
      <c r="K2356" s="23"/>
    </row>
    <row r="2357" spans="1:11" ht="12.75" hidden="1" customHeight="1" outlineLevel="1" x14ac:dyDescent="0.25">
      <c r="A2357" s="1145" t="s">
        <v>4323</v>
      </c>
      <c r="B2357" s="1146" t="s">
        <v>2292</v>
      </c>
      <c r="C2357" s="1147" t="s">
        <v>88</v>
      </c>
      <c r="D2357" s="1148">
        <v>7</v>
      </c>
      <c r="E2357" s="653"/>
      <c r="F2357" s="654"/>
      <c r="G2357" s="23"/>
      <c r="H2357" s="23"/>
      <c r="I2357" s="23"/>
      <c r="J2357" s="23"/>
      <c r="K2357" s="23"/>
    </row>
    <row r="2358" spans="1:11" ht="12.75" hidden="1" customHeight="1" outlineLevel="1" x14ac:dyDescent="0.25">
      <c r="A2358" s="1141" t="s">
        <v>4324</v>
      </c>
      <c r="B2358" s="1142" t="s">
        <v>2293</v>
      </c>
      <c r="C2358" s="1143" t="s">
        <v>88</v>
      </c>
      <c r="D2358" s="1144">
        <v>8</v>
      </c>
      <c r="E2358" s="653"/>
      <c r="F2358" s="654"/>
      <c r="G2358" s="23"/>
      <c r="H2358" s="23"/>
      <c r="I2358" s="23"/>
      <c r="J2358" s="23"/>
      <c r="K2358" s="23"/>
    </row>
    <row r="2359" spans="1:11" ht="12.75" hidden="1" customHeight="1" outlineLevel="1" x14ac:dyDescent="0.25">
      <c r="A2359" s="1137" t="s">
        <v>2296</v>
      </c>
      <c r="B2359" s="1138" t="s">
        <v>1788</v>
      </c>
      <c r="C2359" s="1139"/>
      <c r="D2359" s="1140"/>
      <c r="E2359" s="653"/>
      <c r="F2359" s="654"/>
      <c r="G2359" s="23"/>
      <c r="H2359" s="23"/>
      <c r="I2359" s="23"/>
      <c r="J2359" s="23"/>
      <c r="K2359" s="23"/>
    </row>
    <row r="2360" spans="1:11" ht="12.75" hidden="1" customHeight="1" outlineLevel="1" x14ac:dyDescent="0.25">
      <c r="A2360" s="1145" t="s">
        <v>3707</v>
      </c>
      <c r="B2360" s="1146" t="s">
        <v>2284</v>
      </c>
      <c r="C2360" s="1147" t="s">
        <v>64</v>
      </c>
      <c r="D2360" s="1148">
        <v>11.74</v>
      </c>
      <c r="E2360" s="653"/>
      <c r="F2360" s="654"/>
      <c r="G2360" s="23"/>
      <c r="H2360" s="23"/>
      <c r="I2360" s="23"/>
      <c r="J2360" s="23"/>
      <c r="K2360" s="23"/>
    </row>
    <row r="2361" spans="1:11" ht="12.75" hidden="1" customHeight="1" outlineLevel="1" x14ac:dyDescent="0.25">
      <c r="A2361" s="1141" t="s">
        <v>3708</v>
      </c>
      <c r="B2361" s="1142" t="s">
        <v>2289</v>
      </c>
      <c r="C2361" s="1143" t="s">
        <v>88</v>
      </c>
      <c r="D2361" s="1144">
        <v>1</v>
      </c>
      <c r="E2361" s="653"/>
      <c r="F2361" s="654"/>
      <c r="G2361" s="23"/>
      <c r="H2361" s="23"/>
      <c r="I2361" s="23"/>
      <c r="J2361" s="23"/>
      <c r="K2361" s="23"/>
    </row>
    <row r="2362" spans="1:11" ht="12.75" hidden="1" customHeight="1" outlineLevel="1" x14ac:dyDescent="0.25">
      <c r="A2362" s="1145" t="s">
        <v>3709</v>
      </c>
      <c r="B2362" s="1146" t="s">
        <v>2291</v>
      </c>
      <c r="C2362" s="1147" t="s">
        <v>88</v>
      </c>
      <c r="D2362" s="1148">
        <v>2</v>
      </c>
      <c r="E2362" s="653"/>
      <c r="F2362" s="654"/>
      <c r="G2362" s="23"/>
      <c r="H2362" s="23"/>
      <c r="I2362" s="23"/>
      <c r="J2362" s="23"/>
      <c r="K2362" s="23"/>
    </row>
    <row r="2363" spans="1:11" ht="12.75" hidden="1" customHeight="1" outlineLevel="1" x14ac:dyDescent="0.25">
      <c r="A2363" s="1141" t="s">
        <v>4325</v>
      </c>
      <c r="B2363" s="1142" t="s">
        <v>2292</v>
      </c>
      <c r="C2363" s="1143" t="s">
        <v>88</v>
      </c>
      <c r="D2363" s="1144">
        <v>7</v>
      </c>
      <c r="E2363" s="653"/>
      <c r="F2363" s="654"/>
      <c r="G2363" s="23"/>
      <c r="H2363" s="23"/>
      <c r="I2363" s="23"/>
      <c r="J2363" s="23"/>
      <c r="K2363" s="23"/>
    </row>
    <row r="2364" spans="1:11" ht="12.75" hidden="1" customHeight="1" outlineLevel="1" x14ac:dyDescent="0.25">
      <c r="A2364" s="1145" t="s">
        <v>4326</v>
      </c>
      <c r="B2364" s="1146" t="s">
        <v>2293</v>
      </c>
      <c r="C2364" s="1147" t="s">
        <v>88</v>
      </c>
      <c r="D2364" s="1148">
        <v>8</v>
      </c>
      <c r="E2364" s="653"/>
      <c r="F2364" s="654"/>
      <c r="G2364" s="23"/>
      <c r="H2364" s="23"/>
      <c r="I2364" s="23"/>
      <c r="J2364" s="23"/>
      <c r="K2364" s="23"/>
    </row>
    <row r="2365" spans="1:11" ht="12.75" hidden="1" customHeight="1" outlineLevel="1" x14ac:dyDescent="0.25">
      <c r="A2365" s="1137" t="s">
        <v>2297</v>
      </c>
      <c r="B2365" s="1138" t="s">
        <v>1790</v>
      </c>
      <c r="C2365" s="1139"/>
      <c r="D2365" s="1140"/>
      <c r="E2365" s="653"/>
      <c r="F2365" s="654"/>
      <c r="G2365" s="23"/>
      <c r="H2365" s="23"/>
      <c r="I2365" s="23"/>
      <c r="J2365" s="23"/>
      <c r="K2365" s="23"/>
    </row>
    <row r="2366" spans="1:11" ht="12.75" hidden="1" customHeight="1" outlineLevel="1" x14ac:dyDescent="0.25">
      <c r="A2366" s="1141" t="s">
        <v>3710</v>
      </c>
      <c r="B2366" s="1142" t="s">
        <v>2284</v>
      </c>
      <c r="C2366" s="1143" t="s">
        <v>64</v>
      </c>
      <c r="D2366" s="1144">
        <v>11.74</v>
      </c>
      <c r="E2366" s="653"/>
      <c r="F2366" s="654"/>
      <c r="G2366" s="23"/>
      <c r="H2366" s="23"/>
      <c r="I2366" s="23"/>
      <c r="J2366" s="23"/>
      <c r="K2366" s="23"/>
    </row>
    <row r="2367" spans="1:11" ht="12.75" hidden="1" customHeight="1" outlineLevel="1" x14ac:dyDescent="0.25">
      <c r="A2367" s="1145" t="s">
        <v>3711</v>
      </c>
      <c r="B2367" s="1146" t="s">
        <v>2289</v>
      </c>
      <c r="C2367" s="1147" t="s">
        <v>88</v>
      </c>
      <c r="D2367" s="1148">
        <v>1</v>
      </c>
      <c r="E2367" s="653"/>
      <c r="F2367" s="654"/>
      <c r="G2367" s="23"/>
      <c r="H2367" s="23"/>
      <c r="I2367" s="23"/>
      <c r="J2367" s="23"/>
      <c r="K2367" s="23"/>
    </row>
    <row r="2368" spans="1:11" ht="12.75" hidden="1" customHeight="1" outlineLevel="1" x14ac:dyDescent="0.25">
      <c r="A2368" s="1141" t="s">
        <v>3712</v>
      </c>
      <c r="B2368" s="1142" t="s">
        <v>2291</v>
      </c>
      <c r="C2368" s="1143" t="s">
        <v>88</v>
      </c>
      <c r="D2368" s="1144">
        <v>2</v>
      </c>
      <c r="E2368" s="653"/>
      <c r="F2368" s="654"/>
      <c r="G2368" s="23"/>
      <c r="H2368" s="23"/>
      <c r="I2368" s="23"/>
      <c r="J2368" s="23"/>
      <c r="K2368" s="23"/>
    </row>
    <row r="2369" spans="1:11" ht="12.75" hidden="1" customHeight="1" outlineLevel="1" x14ac:dyDescent="0.25">
      <c r="A2369" s="1145" t="s">
        <v>4327</v>
      </c>
      <c r="B2369" s="1146" t="s">
        <v>2292</v>
      </c>
      <c r="C2369" s="1147" t="s">
        <v>88</v>
      </c>
      <c r="D2369" s="1148">
        <v>7</v>
      </c>
      <c r="E2369" s="653"/>
      <c r="F2369" s="654"/>
      <c r="G2369" s="23"/>
      <c r="H2369" s="23"/>
      <c r="I2369" s="23"/>
      <c r="J2369" s="23"/>
      <c r="K2369" s="23"/>
    </row>
    <row r="2370" spans="1:11" ht="12.75" hidden="1" customHeight="1" outlineLevel="1" x14ac:dyDescent="0.25">
      <c r="A2370" s="1141" t="s">
        <v>4328</v>
      </c>
      <c r="B2370" s="1142" t="s">
        <v>2293</v>
      </c>
      <c r="C2370" s="1143" t="s">
        <v>88</v>
      </c>
      <c r="D2370" s="1144">
        <v>8</v>
      </c>
      <c r="E2370" s="653"/>
      <c r="F2370" s="654"/>
      <c r="G2370" s="23"/>
      <c r="H2370" s="23"/>
      <c r="I2370" s="23"/>
      <c r="J2370" s="23"/>
      <c r="K2370" s="23"/>
    </row>
    <row r="2371" spans="1:11" ht="12.75" hidden="1" customHeight="1" outlineLevel="1" x14ac:dyDescent="0.25">
      <c r="A2371" s="1137" t="s">
        <v>2298</v>
      </c>
      <c r="B2371" s="1138" t="s">
        <v>1792</v>
      </c>
      <c r="C2371" s="1139"/>
      <c r="D2371" s="1140"/>
      <c r="E2371" s="653"/>
      <c r="F2371" s="654"/>
      <c r="G2371" s="23"/>
      <c r="H2371" s="23"/>
      <c r="I2371" s="23"/>
      <c r="J2371" s="23"/>
      <c r="K2371" s="23"/>
    </row>
    <row r="2372" spans="1:11" ht="12.75" hidden="1" customHeight="1" outlineLevel="1" x14ac:dyDescent="0.25">
      <c r="A2372" s="1145" t="s">
        <v>3713</v>
      </c>
      <c r="B2372" s="1146" t="s">
        <v>2284</v>
      </c>
      <c r="C2372" s="1147" t="s">
        <v>64</v>
      </c>
      <c r="D2372" s="1148">
        <v>11.74</v>
      </c>
      <c r="E2372" s="653"/>
      <c r="F2372" s="654"/>
      <c r="G2372" s="23"/>
      <c r="H2372" s="23"/>
      <c r="I2372" s="23"/>
      <c r="J2372" s="23"/>
      <c r="K2372" s="23"/>
    </row>
    <row r="2373" spans="1:11" ht="12.75" hidden="1" customHeight="1" outlineLevel="1" x14ac:dyDescent="0.25">
      <c r="A2373" s="1141" t="s">
        <v>3714</v>
      </c>
      <c r="B2373" s="1142" t="s">
        <v>2289</v>
      </c>
      <c r="C2373" s="1143" t="s">
        <v>88</v>
      </c>
      <c r="D2373" s="1144">
        <v>1</v>
      </c>
      <c r="E2373" s="653"/>
      <c r="F2373" s="654"/>
      <c r="G2373" s="23"/>
      <c r="H2373" s="23"/>
      <c r="I2373" s="23"/>
      <c r="J2373" s="23"/>
      <c r="K2373" s="23"/>
    </row>
    <row r="2374" spans="1:11" ht="12.75" hidden="1" customHeight="1" outlineLevel="1" x14ac:dyDescent="0.25">
      <c r="A2374" s="1145" t="s">
        <v>3715</v>
      </c>
      <c r="B2374" s="1146" t="s">
        <v>2291</v>
      </c>
      <c r="C2374" s="1147" t="s">
        <v>88</v>
      </c>
      <c r="D2374" s="1148">
        <v>2</v>
      </c>
      <c r="E2374" s="653"/>
      <c r="F2374" s="654"/>
      <c r="G2374" s="23"/>
      <c r="H2374" s="23"/>
      <c r="I2374" s="23"/>
      <c r="J2374" s="23"/>
      <c r="K2374" s="23"/>
    </row>
    <row r="2375" spans="1:11" ht="12.75" hidden="1" customHeight="1" outlineLevel="1" x14ac:dyDescent="0.25">
      <c r="A2375" s="1141" t="s">
        <v>4329</v>
      </c>
      <c r="B2375" s="1142" t="s">
        <v>2292</v>
      </c>
      <c r="C2375" s="1143" t="s">
        <v>88</v>
      </c>
      <c r="D2375" s="1144">
        <v>7</v>
      </c>
      <c r="E2375" s="653"/>
      <c r="F2375" s="654"/>
      <c r="G2375" s="23"/>
      <c r="H2375" s="23"/>
      <c r="I2375" s="23"/>
      <c r="J2375" s="23"/>
      <c r="K2375" s="23"/>
    </row>
    <row r="2376" spans="1:11" ht="12.75" hidden="1" customHeight="1" outlineLevel="1" x14ac:dyDescent="0.25">
      <c r="A2376" s="1145" t="s">
        <v>4330</v>
      </c>
      <c r="B2376" s="1146" t="s">
        <v>2293</v>
      </c>
      <c r="C2376" s="1147" t="s">
        <v>88</v>
      </c>
      <c r="D2376" s="1148">
        <v>8</v>
      </c>
      <c r="E2376" s="653"/>
      <c r="F2376" s="654"/>
      <c r="G2376" s="23"/>
      <c r="H2376" s="23"/>
      <c r="I2376" s="23"/>
      <c r="J2376" s="23"/>
      <c r="K2376" s="23"/>
    </row>
    <row r="2377" spans="1:11" ht="12.75" hidden="1" customHeight="1" outlineLevel="1" x14ac:dyDescent="0.25">
      <c r="A2377" s="1137" t="s">
        <v>2299</v>
      </c>
      <c r="B2377" s="1138" t="s">
        <v>1794</v>
      </c>
      <c r="C2377" s="1139"/>
      <c r="D2377" s="1140"/>
      <c r="E2377" s="653"/>
      <c r="F2377" s="654"/>
      <c r="G2377" s="23"/>
      <c r="H2377" s="23"/>
      <c r="I2377" s="23"/>
      <c r="J2377" s="23"/>
      <c r="K2377" s="23"/>
    </row>
    <row r="2378" spans="1:11" ht="12.75" hidden="1" customHeight="1" outlineLevel="1" x14ac:dyDescent="0.25">
      <c r="A2378" s="1141" t="s">
        <v>3716</v>
      </c>
      <c r="B2378" s="1142" t="s">
        <v>2284</v>
      </c>
      <c r="C2378" s="1143" t="s">
        <v>64</v>
      </c>
      <c r="D2378" s="1144">
        <v>11.74</v>
      </c>
      <c r="E2378" s="653"/>
      <c r="F2378" s="654"/>
      <c r="G2378" s="23"/>
      <c r="H2378" s="23"/>
      <c r="I2378" s="23"/>
      <c r="J2378" s="23"/>
      <c r="K2378" s="23"/>
    </row>
    <row r="2379" spans="1:11" ht="12.75" hidden="1" customHeight="1" outlineLevel="1" x14ac:dyDescent="0.25">
      <c r="A2379" s="1145" t="s">
        <v>3717</v>
      </c>
      <c r="B2379" s="1146" t="s">
        <v>2289</v>
      </c>
      <c r="C2379" s="1147" t="s">
        <v>88</v>
      </c>
      <c r="D2379" s="1148">
        <v>1</v>
      </c>
      <c r="E2379" s="653"/>
      <c r="F2379" s="654"/>
      <c r="G2379" s="23"/>
      <c r="H2379" s="23"/>
      <c r="I2379" s="23"/>
      <c r="J2379" s="23"/>
      <c r="K2379" s="23"/>
    </row>
    <row r="2380" spans="1:11" ht="12.75" hidden="1" customHeight="1" outlineLevel="1" x14ac:dyDescent="0.25">
      <c r="A2380" s="1141" t="s">
        <v>3718</v>
      </c>
      <c r="B2380" s="1142" t="s">
        <v>2291</v>
      </c>
      <c r="C2380" s="1143" t="s">
        <v>88</v>
      </c>
      <c r="D2380" s="1144">
        <v>2</v>
      </c>
      <c r="E2380" s="653"/>
      <c r="F2380" s="654"/>
      <c r="G2380" s="23"/>
      <c r="H2380" s="23"/>
      <c r="I2380" s="23"/>
      <c r="J2380" s="23"/>
      <c r="K2380" s="23"/>
    </row>
    <row r="2381" spans="1:11" ht="12.75" hidden="1" customHeight="1" outlineLevel="1" x14ac:dyDescent="0.25">
      <c r="A2381" s="1145" t="s">
        <v>4331</v>
      </c>
      <c r="B2381" s="1146" t="s">
        <v>2292</v>
      </c>
      <c r="C2381" s="1147" t="s">
        <v>88</v>
      </c>
      <c r="D2381" s="1148">
        <v>7</v>
      </c>
      <c r="E2381" s="653"/>
      <c r="F2381" s="654"/>
      <c r="G2381" s="23"/>
      <c r="H2381" s="23"/>
      <c r="I2381" s="23"/>
      <c r="J2381" s="23"/>
      <c r="K2381" s="23"/>
    </row>
    <row r="2382" spans="1:11" ht="12.75" hidden="1" customHeight="1" outlineLevel="1" x14ac:dyDescent="0.25">
      <c r="A2382" s="1141" t="s">
        <v>4332</v>
      </c>
      <c r="B2382" s="1142" t="s">
        <v>2293</v>
      </c>
      <c r="C2382" s="1143" t="s">
        <v>88</v>
      </c>
      <c r="D2382" s="1144">
        <v>8</v>
      </c>
      <c r="E2382" s="653"/>
      <c r="F2382" s="654"/>
      <c r="G2382" s="23"/>
      <c r="H2382" s="23"/>
      <c r="I2382" s="23"/>
      <c r="J2382" s="23"/>
      <c r="K2382" s="23"/>
    </row>
    <row r="2383" spans="1:11" ht="12.75" hidden="1" customHeight="1" outlineLevel="1" x14ac:dyDescent="0.25">
      <c r="A2383" s="1137" t="s">
        <v>2300</v>
      </c>
      <c r="B2383" s="1138" t="s">
        <v>1796</v>
      </c>
      <c r="C2383" s="1139"/>
      <c r="D2383" s="1140"/>
      <c r="E2383" s="653"/>
      <c r="F2383" s="654"/>
      <c r="G2383" s="23"/>
      <c r="H2383" s="23"/>
      <c r="I2383" s="23"/>
      <c r="J2383" s="23"/>
      <c r="K2383" s="23"/>
    </row>
    <row r="2384" spans="1:11" ht="12.75" hidden="1" customHeight="1" outlineLevel="1" x14ac:dyDescent="0.25">
      <c r="A2384" s="1145" t="s">
        <v>3719</v>
      </c>
      <c r="B2384" s="1146" t="s">
        <v>2284</v>
      </c>
      <c r="C2384" s="1147" t="s">
        <v>64</v>
      </c>
      <c r="D2384" s="1148">
        <v>11.74</v>
      </c>
      <c r="E2384" s="653"/>
      <c r="F2384" s="654"/>
      <c r="G2384" s="23"/>
      <c r="H2384" s="23"/>
      <c r="I2384" s="23"/>
      <c r="J2384" s="23"/>
      <c r="K2384" s="23"/>
    </row>
    <row r="2385" spans="1:11" ht="12.75" hidden="1" customHeight="1" outlineLevel="1" x14ac:dyDescent="0.25">
      <c r="A2385" s="1141" t="s">
        <v>3720</v>
      </c>
      <c r="B2385" s="1142" t="s">
        <v>2289</v>
      </c>
      <c r="C2385" s="1143" t="s">
        <v>88</v>
      </c>
      <c r="D2385" s="1144">
        <v>1</v>
      </c>
      <c r="E2385" s="653"/>
      <c r="F2385" s="654"/>
      <c r="G2385" s="23"/>
      <c r="H2385" s="23"/>
      <c r="I2385" s="23"/>
      <c r="J2385" s="23"/>
      <c r="K2385" s="23"/>
    </row>
    <row r="2386" spans="1:11" ht="12.75" hidden="1" customHeight="1" outlineLevel="1" x14ac:dyDescent="0.25">
      <c r="A2386" s="1145" t="s">
        <v>3721</v>
      </c>
      <c r="B2386" s="1146" t="s">
        <v>2291</v>
      </c>
      <c r="C2386" s="1147" t="s">
        <v>88</v>
      </c>
      <c r="D2386" s="1148">
        <v>2</v>
      </c>
      <c r="E2386" s="653"/>
      <c r="F2386" s="654"/>
      <c r="G2386" s="23"/>
      <c r="H2386" s="23"/>
      <c r="I2386" s="23"/>
      <c r="J2386" s="23"/>
      <c r="K2386" s="23"/>
    </row>
    <row r="2387" spans="1:11" ht="12.75" hidden="1" customHeight="1" outlineLevel="1" x14ac:dyDescent="0.25">
      <c r="A2387" s="1141" t="s">
        <v>4333</v>
      </c>
      <c r="B2387" s="1142" t="s">
        <v>2292</v>
      </c>
      <c r="C2387" s="1143" t="s">
        <v>88</v>
      </c>
      <c r="D2387" s="1144">
        <v>7</v>
      </c>
      <c r="E2387" s="653"/>
      <c r="F2387" s="654"/>
      <c r="G2387" s="23"/>
      <c r="H2387" s="23"/>
      <c r="I2387" s="23"/>
      <c r="J2387" s="23"/>
      <c r="K2387" s="23"/>
    </row>
    <row r="2388" spans="1:11" ht="12.75" hidden="1" customHeight="1" outlineLevel="1" x14ac:dyDescent="0.25">
      <c r="A2388" s="1145" t="s">
        <v>4334</v>
      </c>
      <c r="B2388" s="1146" t="s">
        <v>2293</v>
      </c>
      <c r="C2388" s="1147" t="s">
        <v>88</v>
      </c>
      <c r="D2388" s="1148">
        <v>8</v>
      </c>
      <c r="E2388" s="653"/>
      <c r="F2388" s="654"/>
      <c r="G2388" s="23"/>
      <c r="H2388" s="23"/>
      <c r="I2388" s="23"/>
      <c r="J2388" s="23"/>
      <c r="K2388" s="23"/>
    </row>
    <row r="2389" spans="1:11" ht="12.75" hidden="1" customHeight="1" outlineLevel="1" x14ac:dyDescent="0.25">
      <c r="A2389" s="1137" t="s">
        <v>2301</v>
      </c>
      <c r="B2389" s="1138" t="s">
        <v>1798</v>
      </c>
      <c r="C2389" s="1139"/>
      <c r="D2389" s="1140"/>
      <c r="E2389" s="653"/>
      <c r="F2389" s="654"/>
      <c r="G2389" s="23"/>
      <c r="H2389" s="23"/>
      <c r="I2389" s="23"/>
      <c r="J2389" s="23"/>
      <c r="K2389" s="23"/>
    </row>
    <row r="2390" spans="1:11" ht="12.75" hidden="1" customHeight="1" outlineLevel="1" x14ac:dyDescent="0.25">
      <c r="A2390" s="1141" t="s">
        <v>3722</v>
      </c>
      <c r="B2390" s="1142" t="s">
        <v>2284</v>
      </c>
      <c r="C2390" s="1143" t="s">
        <v>64</v>
      </c>
      <c r="D2390" s="1144">
        <v>11.74</v>
      </c>
      <c r="E2390" s="653"/>
      <c r="F2390" s="654"/>
      <c r="G2390" s="23"/>
      <c r="H2390" s="23"/>
      <c r="I2390" s="23"/>
      <c r="J2390" s="23"/>
      <c r="K2390" s="23"/>
    </row>
    <row r="2391" spans="1:11" ht="12.75" hidden="1" customHeight="1" outlineLevel="1" x14ac:dyDescent="0.25">
      <c r="A2391" s="1145" t="s">
        <v>3723</v>
      </c>
      <c r="B2391" s="1146" t="s">
        <v>2289</v>
      </c>
      <c r="C2391" s="1147" t="s">
        <v>88</v>
      </c>
      <c r="D2391" s="1148">
        <v>1</v>
      </c>
      <c r="E2391" s="653"/>
      <c r="F2391" s="654"/>
      <c r="G2391" s="23"/>
      <c r="H2391" s="23"/>
      <c r="I2391" s="23"/>
      <c r="J2391" s="23"/>
      <c r="K2391" s="23"/>
    </row>
    <row r="2392" spans="1:11" ht="12.75" hidden="1" customHeight="1" outlineLevel="1" x14ac:dyDescent="0.25">
      <c r="A2392" s="1141" t="s">
        <v>3724</v>
      </c>
      <c r="B2392" s="1142" t="s">
        <v>2291</v>
      </c>
      <c r="C2392" s="1143" t="s">
        <v>88</v>
      </c>
      <c r="D2392" s="1144">
        <v>2</v>
      </c>
      <c r="E2392" s="653"/>
      <c r="F2392" s="654"/>
      <c r="G2392" s="23"/>
      <c r="H2392" s="23"/>
      <c r="I2392" s="23"/>
      <c r="J2392" s="23"/>
      <c r="K2392" s="23"/>
    </row>
    <row r="2393" spans="1:11" ht="12.75" hidden="1" customHeight="1" outlineLevel="1" x14ac:dyDescent="0.25">
      <c r="A2393" s="1145" t="s">
        <v>4335</v>
      </c>
      <c r="B2393" s="1146" t="s">
        <v>2292</v>
      </c>
      <c r="C2393" s="1147" t="s">
        <v>88</v>
      </c>
      <c r="D2393" s="1148">
        <v>7</v>
      </c>
      <c r="E2393" s="653"/>
      <c r="F2393" s="654"/>
      <c r="G2393" s="23"/>
      <c r="H2393" s="23"/>
      <c r="I2393" s="23"/>
      <c r="J2393" s="23"/>
      <c r="K2393" s="23"/>
    </row>
    <row r="2394" spans="1:11" ht="12.75" hidden="1" customHeight="1" outlineLevel="1" x14ac:dyDescent="0.25">
      <c r="A2394" s="1141" t="s">
        <v>4336</v>
      </c>
      <c r="B2394" s="1142" t="s">
        <v>2293</v>
      </c>
      <c r="C2394" s="1143" t="s">
        <v>88</v>
      </c>
      <c r="D2394" s="1144">
        <v>8</v>
      </c>
      <c r="E2394" s="653"/>
      <c r="F2394" s="654"/>
      <c r="G2394" s="23"/>
      <c r="H2394" s="23"/>
      <c r="I2394" s="23"/>
      <c r="J2394" s="23"/>
      <c r="K2394" s="23"/>
    </row>
    <row r="2395" spans="1:11" ht="12.75" hidden="1" customHeight="1" outlineLevel="1" x14ac:dyDescent="0.25">
      <c r="A2395" s="1137" t="s">
        <v>2302</v>
      </c>
      <c r="B2395" s="1138" t="s">
        <v>1800</v>
      </c>
      <c r="C2395" s="1139"/>
      <c r="D2395" s="1140"/>
      <c r="E2395" s="653"/>
      <c r="F2395" s="654"/>
      <c r="G2395" s="23"/>
      <c r="H2395" s="23"/>
      <c r="I2395" s="23"/>
      <c r="J2395" s="23"/>
      <c r="K2395" s="23"/>
    </row>
    <row r="2396" spans="1:11" ht="12.75" hidden="1" customHeight="1" outlineLevel="1" x14ac:dyDescent="0.25">
      <c r="A2396" s="1145" t="s">
        <v>3725</v>
      </c>
      <c r="B2396" s="1146" t="s">
        <v>2284</v>
      </c>
      <c r="C2396" s="1147" t="s">
        <v>64</v>
      </c>
      <c r="D2396" s="1148">
        <v>11.74</v>
      </c>
      <c r="E2396" s="653"/>
      <c r="F2396" s="654"/>
      <c r="G2396" s="23"/>
      <c r="H2396" s="23"/>
      <c r="I2396" s="23"/>
      <c r="J2396" s="23"/>
      <c r="K2396" s="23"/>
    </row>
    <row r="2397" spans="1:11" ht="12.75" hidden="1" customHeight="1" outlineLevel="1" x14ac:dyDescent="0.25">
      <c r="A2397" s="1141" t="s">
        <v>3726</v>
      </c>
      <c r="B2397" s="1142" t="s">
        <v>2289</v>
      </c>
      <c r="C2397" s="1143" t="s">
        <v>88</v>
      </c>
      <c r="D2397" s="1144">
        <v>1</v>
      </c>
      <c r="E2397" s="653"/>
      <c r="F2397" s="654"/>
      <c r="G2397" s="23"/>
      <c r="H2397" s="23"/>
      <c r="I2397" s="23"/>
      <c r="J2397" s="23"/>
      <c r="K2397" s="23"/>
    </row>
    <row r="2398" spans="1:11" ht="12.75" hidden="1" customHeight="1" outlineLevel="1" x14ac:dyDescent="0.25">
      <c r="A2398" s="1145" t="s">
        <v>3727</v>
      </c>
      <c r="B2398" s="1146" t="s">
        <v>2291</v>
      </c>
      <c r="C2398" s="1147" t="s">
        <v>88</v>
      </c>
      <c r="D2398" s="1148">
        <v>2</v>
      </c>
      <c r="E2398" s="653"/>
      <c r="F2398" s="654"/>
      <c r="G2398" s="23"/>
      <c r="H2398" s="23"/>
      <c r="I2398" s="23"/>
      <c r="J2398" s="23"/>
      <c r="K2398" s="23"/>
    </row>
    <row r="2399" spans="1:11" ht="12.75" hidden="1" customHeight="1" outlineLevel="1" x14ac:dyDescent="0.25">
      <c r="A2399" s="1141" t="s">
        <v>4337</v>
      </c>
      <c r="B2399" s="1142" t="s">
        <v>2292</v>
      </c>
      <c r="C2399" s="1143" t="s">
        <v>88</v>
      </c>
      <c r="D2399" s="1144">
        <v>7</v>
      </c>
      <c r="E2399" s="653"/>
      <c r="F2399" s="654"/>
      <c r="G2399" s="23"/>
      <c r="H2399" s="23"/>
      <c r="I2399" s="23"/>
      <c r="J2399" s="23"/>
      <c r="K2399" s="23"/>
    </row>
    <row r="2400" spans="1:11" ht="12.75" hidden="1" customHeight="1" outlineLevel="1" x14ac:dyDescent="0.25">
      <c r="A2400" s="1145" t="s">
        <v>4338</v>
      </c>
      <c r="B2400" s="1146" t="s">
        <v>2293</v>
      </c>
      <c r="C2400" s="1147" t="s">
        <v>88</v>
      </c>
      <c r="D2400" s="1148">
        <v>8</v>
      </c>
      <c r="E2400" s="653"/>
      <c r="F2400" s="654"/>
      <c r="G2400" s="23"/>
      <c r="H2400" s="23"/>
      <c r="I2400" s="23"/>
      <c r="J2400" s="23"/>
      <c r="K2400" s="23"/>
    </row>
    <row r="2401" spans="1:11" ht="12.75" hidden="1" customHeight="1" outlineLevel="1" x14ac:dyDescent="0.25">
      <c r="A2401" s="1137" t="s">
        <v>2303</v>
      </c>
      <c r="B2401" s="1138" t="s">
        <v>1802</v>
      </c>
      <c r="C2401" s="1139"/>
      <c r="D2401" s="1140"/>
      <c r="E2401" s="653"/>
      <c r="F2401" s="654"/>
      <c r="G2401" s="23"/>
      <c r="H2401" s="23"/>
      <c r="I2401" s="23"/>
      <c r="J2401" s="23"/>
      <c r="K2401" s="23"/>
    </row>
    <row r="2402" spans="1:11" ht="12.75" hidden="1" customHeight="1" outlineLevel="1" x14ac:dyDescent="0.25">
      <c r="A2402" s="1141" t="s">
        <v>3728</v>
      </c>
      <c r="B2402" s="1142" t="s">
        <v>2284</v>
      </c>
      <c r="C2402" s="1143" t="s">
        <v>64</v>
      </c>
      <c r="D2402" s="1144">
        <v>11.74</v>
      </c>
      <c r="E2402" s="653"/>
      <c r="F2402" s="654"/>
      <c r="G2402" s="23"/>
      <c r="H2402" s="23"/>
      <c r="I2402" s="23"/>
      <c r="J2402" s="23"/>
      <c r="K2402" s="23"/>
    </row>
    <row r="2403" spans="1:11" ht="12.75" hidden="1" customHeight="1" outlineLevel="1" x14ac:dyDescent="0.25">
      <c r="A2403" s="1145" t="s">
        <v>3729</v>
      </c>
      <c r="B2403" s="1146" t="s">
        <v>2289</v>
      </c>
      <c r="C2403" s="1147" t="s">
        <v>88</v>
      </c>
      <c r="D2403" s="1148">
        <v>1</v>
      </c>
      <c r="E2403" s="653"/>
      <c r="F2403" s="654"/>
      <c r="G2403" s="23"/>
      <c r="H2403" s="23"/>
      <c r="I2403" s="23"/>
      <c r="J2403" s="23"/>
      <c r="K2403" s="23"/>
    </row>
    <row r="2404" spans="1:11" ht="12.75" hidden="1" customHeight="1" outlineLevel="1" collapsed="1" x14ac:dyDescent="0.25">
      <c r="A2404" s="1141" t="s">
        <v>3730</v>
      </c>
      <c r="B2404" s="1142" t="s">
        <v>2291</v>
      </c>
      <c r="C2404" s="1143" t="s">
        <v>88</v>
      </c>
      <c r="D2404" s="1144">
        <v>2</v>
      </c>
      <c r="G2404" s="23"/>
      <c r="H2404" s="23"/>
      <c r="I2404" s="23"/>
      <c r="J2404" s="23"/>
      <c r="K2404" s="23"/>
    </row>
    <row r="2405" spans="1:11" ht="12.75" hidden="1" customHeight="1" outlineLevel="1" x14ac:dyDescent="0.25">
      <c r="A2405" s="1145" t="s">
        <v>4339</v>
      </c>
      <c r="B2405" s="1146" t="s">
        <v>2292</v>
      </c>
      <c r="C2405" s="1147" t="s">
        <v>88</v>
      </c>
      <c r="D2405" s="1148">
        <v>7</v>
      </c>
      <c r="E2405" s="653"/>
      <c r="F2405" s="654"/>
      <c r="G2405" s="23"/>
      <c r="H2405" s="23"/>
      <c r="I2405" s="23"/>
      <c r="J2405" s="23"/>
      <c r="K2405" s="23"/>
    </row>
    <row r="2406" spans="1:11" ht="12.75" hidden="1" customHeight="1" outlineLevel="1" x14ac:dyDescent="0.25">
      <c r="A2406" s="1141" t="s">
        <v>4340</v>
      </c>
      <c r="B2406" s="1142" t="s">
        <v>2293</v>
      </c>
      <c r="C2406" s="1143" t="s">
        <v>88</v>
      </c>
      <c r="D2406" s="1144">
        <v>8</v>
      </c>
      <c r="E2406" s="653"/>
      <c r="F2406" s="654"/>
      <c r="G2406" s="23"/>
      <c r="H2406" s="23"/>
      <c r="I2406" s="23"/>
      <c r="J2406" s="23"/>
      <c r="K2406" s="23"/>
    </row>
    <row r="2407" spans="1:11" ht="12.75" hidden="1" customHeight="1" outlineLevel="1" x14ac:dyDescent="0.25">
      <c r="A2407" s="1137" t="s">
        <v>2304</v>
      </c>
      <c r="B2407" s="1138" t="s">
        <v>1804</v>
      </c>
      <c r="C2407" s="1139"/>
      <c r="D2407" s="1140"/>
      <c r="E2407" s="653"/>
      <c r="F2407" s="654"/>
      <c r="G2407" s="23"/>
      <c r="H2407" s="23"/>
      <c r="I2407" s="23"/>
      <c r="J2407" s="23"/>
      <c r="K2407" s="23"/>
    </row>
    <row r="2408" spans="1:11" ht="12.75" hidden="1" customHeight="1" outlineLevel="1" x14ac:dyDescent="0.25">
      <c r="A2408" s="1145" t="s">
        <v>3731</v>
      </c>
      <c r="B2408" s="1146" t="s">
        <v>2284</v>
      </c>
      <c r="C2408" s="1147" t="s">
        <v>64</v>
      </c>
      <c r="D2408" s="1148">
        <v>11.74</v>
      </c>
      <c r="E2408" s="653"/>
      <c r="F2408" s="654"/>
      <c r="G2408" s="23"/>
      <c r="H2408" s="23"/>
      <c r="I2408" s="23"/>
      <c r="J2408" s="23"/>
      <c r="K2408" s="23"/>
    </row>
    <row r="2409" spans="1:11" ht="12.75" hidden="1" customHeight="1" outlineLevel="1" x14ac:dyDescent="0.25">
      <c r="A2409" s="1141" t="s">
        <v>3732</v>
      </c>
      <c r="B2409" s="1142" t="s">
        <v>2289</v>
      </c>
      <c r="C2409" s="1143" t="s">
        <v>88</v>
      </c>
      <c r="D2409" s="1144">
        <v>1</v>
      </c>
      <c r="E2409" s="653"/>
      <c r="F2409" s="654"/>
      <c r="G2409" s="23"/>
      <c r="H2409" s="23"/>
      <c r="I2409" s="23"/>
      <c r="J2409" s="23"/>
      <c r="K2409" s="23"/>
    </row>
    <row r="2410" spans="1:11" ht="12.75" hidden="1" customHeight="1" outlineLevel="1" x14ac:dyDescent="0.25">
      <c r="A2410" s="1145" t="s">
        <v>3733</v>
      </c>
      <c r="B2410" s="1146" t="s">
        <v>2291</v>
      </c>
      <c r="C2410" s="1147" t="s">
        <v>88</v>
      </c>
      <c r="D2410" s="1148">
        <v>2</v>
      </c>
      <c r="E2410" s="653"/>
      <c r="F2410" s="654"/>
      <c r="G2410" s="23"/>
      <c r="H2410" s="23"/>
      <c r="I2410" s="23"/>
      <c r="J2410" s="23"/>
      <c r="K2410" s="23"/>
    </row>
    <row r="2411" spans="1:11" ht="12.75" hidden="1" customHeight="1" outlineLevel="1" x14ac:dyDescent="0.25">
      <c r="A2411" s="1141" t="s">
        <v>4341</v>
      </c>
      <c r="B2411" s="1142" t="s">
        <v>2292</v>
      </c>
      <c r="C2411" s="1143" t="s">
        <v>88</v>
      </c>
      <c r="D2411" s="1144">
        <v>7</v>
      </c>
      <c r="E2411" s="653"/>
      <c r="F2411" s="654"/>
      <c r="G2411" s="23"/>
      <c r="H2411" s="23"/>
      <c r="I2411" s="23"/>
      <c r="J2411" s="23"/>
      <c r="K2411" s="23"/>
    </row>
    <row r="2412" spans="1:11" ht="12.75" hidden="1" customHeight="1" outlineLevel="1" x14ac:dyDescent="0.25">
      <c r="A2412" s="1145" t="s">
        <v>4342</v>
      </c>
      <c r="B2412" s="1146" t="s">
        <v>2293</v>
      </c>
      <c r="C2412" s="1147" t="s">
        <v>88</v>
      </c>
      <c r="D2412" s="1148">
        <v>8</v>
      </c>
      <c r="E2412" s="653"/>
      <c r="F2412" s="654"/>
      <c r="G2412" s="23"/>
      <c r="H2412" s="23"/>
      <c r="I2412" s="23"/>
      <c r="J2412" s="23"/>
      <c r="K2412" s="23"/>
    </row>
    <row r="2413" spans="1:11" ht="12.75" hidden="1" customHeight="1" outlineLevel="1" x14ac:dyDescent="0.25">
      <c r="A2413" s="1137" t="s">
        <v>2305</v>
      </c>
      <c r="B2413" s="1138" t="s">
        <v>1806</v>
      </c>
      <c r="C2413" s="1139"/>
      <c r="D2413" s="1140"/>
      <c r="E2413" s="653"/>
      <c r="F2413" s="654"/>
      <c r="G2413" s="23"/>
      <c r="H2413" s="23"/>
      <c r="I2413" s="23"/>
      <c r="J2413" s="23"/>
      <c r="K2413" s="23"/>
    </row>
    <row r="2414" spans="1:11" ht="12.75" hidden="1" customHeight="1" outlineLevel="1" x14ac:dyDescent="0.25">
      <c r="A2414" s="1141" t="s">
        <v>3734</v>
      </c>
      <c r="B2414" s="1142" t="s">
        <v>2284</v>
      </c>
      <c r="C2414" s="1143" t="s">
        <v>64</v>
      </c>
      <c r="D2414" s="1144">
        <v>11.74</v>
      </c>
      <c r="E2414" s="653"/>
      <c r="F2414" s="654"/>
      <c r="G2414" s="23"/>
      <c r="H2414" s="23"/>
      <c r="I2414" s="23"/>
      <c r="J2414" s="23"/>
      <c r="K2414" s="23"/>
    </row>
    <row r="2415" spans="1:11" ht="12.75" hidden="1" customHeight="1" outlineLevel="1" x14ac:dyDescent="0.25">
      <c r="A2415" s="1145" t="s">
        <v>3735</v>
      </c>
      <c r="B2415" s="1146" t="s">
        <v>2289</v>
      </c>
      <c r="C2415" s="1147" t="s">
        <v>88</v>
      </c>
      <c r="D2415" s="1148">
        <v>1</v>
      </c>
      <c r="E2415" s="653"/>
      <c r="F2415" s="654"/>
      <c r="G2415" s="23"/>
      <c r="H2415" s="23"/>
      <c r="I2415" s="23"/>
      <c r="J2415" s="23"/>
      <c r="K2415" s="23"/>
    </row>
    <row r="2416" spans="1:11" ht="12.75" hidden="1" customHeight="1" outlineLevel="1" x14ac:dyDescent="0.25">
      <c r="A2416" s="1141" t="s">
        <v>3736</v>
      </c>
      <c r="B2416" s="1142" t="s">
        <v>2291</v>
      </c>
      <c r="C2416" s="1143" t="s">
        <v>88</v>
      </c>
      <c r="D2416" s="1144">
        <v>2</v>
      </c>
      <c r="E2416" s="653"/>
      <c r="F2416" s="654"/>
      <c r="G2416" s="23"/>
      <c r="H2416" s="23"/>
      <c r="I2416" s="23"/>
      <c r="J2416" s="23"/>
      <c r="K2416" s="23"/>
    </row>
    <row r="2417" spans="1:11" ht="12.75" hidden="1" customHeight="1" outlineLevel="1" x14ac:dyDescent="0.25">
      <c r="A2417" s="1145" t="s">
        <v>4343</v>
      </c>
      <c r="B2417" s="1146" t="s">
        <v>2292</v>
      </c>
      <c r="C2417" s="1147" t="s">
        <v>88</v>
      </c>
      <c r="D2417" s="1148">
        <v>7</v>
      </c>
      <c r="E2417" s="653"/>
      <c r="F2417" s="654"/>
      <c r="G2417" s="23"/>
      <c r="H2417" s="23"/>
      <c r="I2417" s="23"/>
      <c r="J2417" s="23"/>
      <c r="K2417" s="23"/>
    </row>
    <row r="2418" spans="1:11" ht="12.75" hidden="1" customHeight="1" outlineLevel="1" x14ac:dyDescent="0.25">
      <c r="A2418" s="1141" t="s">
        <v>4344</v>
      </c>
      <c r="B2418" s="1142" t="s">
        <v>2293</v>
      </c>
      <c r="C2418" s="1143" t="s">
        <v>88</v>
      </c>
      <c r="D2418" s="1144">
        <v>8</v>
      </c>
      <c r="E2418" s="653"/>
      <c r="F2418" s="654"/>
      <c r="G2418" s="23"/>
      <c r="H2418" s="23"/>
      <c r="I2418" s="23"/>
      <c r="J2418" s="23"/>
      <c r="K2418" s="23"/>
    </row>
    <row r="2419" spans="1:11" ht="12.75" hidden="1" customHeight="1" outlineLevel="1" x14ac:dyDescent="0.25">
      <c r="A2419" s="1137" t="s">
        <v>2306</v>
      </c>
      <c r="B2419" s="1138" t="s">
        <v>1808</v>
      </c>
      <c r="C2419" s="1139"/>
      <c r="D2419" s="1140"/>
      <c r="E2419" s="653"/>
      <c r="F2419" s="654"/>
      <c r="G2419" s="23"/>
      <c r="H2419" s="23"/>
      <c r="I2419" s="23"/>
      <c r="J2419" s="23"/>
      <c r="K2419" s="23"/>
    </row>
    <row r="2420" spans="1:11" ht="12.75" hidden="1" customHeight="1" outlineLevel="1" x14ac:dyDescent="0.25">
      <c r="A2420" s="1145" t="s">
        <v>3737</v>
      </c>
      <c r="B2420" s="1146" t="s">
        <v>2284</v>
      </c>
      <c r="C2420" s="1147" t="s">
        <v>64</v>
      </c>
      <c r="D2420" s="1148">
        <v>11.74</v>
      </c>
      <c r="E2420" s="653"/>
      <c r="F2420" s="654"/>
      <c r="G2420" s="23"/>
      <c r="H2420" s="23"/>
      <c r="I2420" s="23"/>
      <c r="J2420" s="23"/>
      <c r="K2420" s="23"/>
    </row>
    <row r="2421" spans="1:11" ht="12.75" hidden="1" customHeight="1" outlineLevel="1" x14ac:dyDescent="0.25">
      <c r="A2421" s="1141" t="s">
        <v>3738</v>
      </c>
      <c r="B2421" s="1142" t="s">
        <v>2289</v>
      </c>
      <c r="C2421" s="1143" t="s">
        <v>88</v>
      </c>
      <c r="D2421" s="1144">
        <v>1</v>
      </c>
      <c r="E2421" s="653"/>
      <c r="F2421" s="654"/>
      <c r="G2421" s="23"/>
      <c r="H2421" s="23"/>
      <c r="I2421" s="23"/>
      <c r="J2421" s="23"/>
      <c r="K2421" s="23"/>
    </row>
    <row r="2422" spans="1:11" ht="12.75" hidden="1" customHeight="1" outlineLevel="1" x14ac:dyDescent="0.25">
      <c r="A2422" s="1145" t="s">
        <v>3739</v>
      </c>
      <c r="B2422" s="1146" t="s">
        <v>2291</v>
      </c>
      <c r="C2422" s="1147" t="s">
        <v>88</v>
      </c>
      <c r="D2422" s="1148">
        <v>2</v>
      </c>
      <c r="E2422" s="653"/>
      <c r="F2422" s="654"/>
      <c r="G2422" s="23"/>
      <c r="H2422" s="23"/>
      <c r="I2422" s="23"/>
      <c r="J2422" s="23"/>
      <c r="K2422" s="23"/>
    </row>
    <row r="2423" spans="1:11" ht="12.75" hidden="1" customHeight="1" outlineLevel="1" x14ac:dyDescent="0.25">
      <c r="A2423" s="1141" t="s">
        <v>3740</v>
      </c>
      <c r="B2423" s="1142" t="s">
        <v>2292</v>
      </c>
      <c r="C2423" s="1143" t="s">
        <v>88</v>
      </c>
      <c r="D2423" s="1144">
        <v>7</v>
      </c>
      <c r="E2423" s="653"/>
      <c r="F2423" s="654"/>
      <c r="G2423" s="23"/>
      <c r="H2423" s="23"/>
      <c r="I2423" s="23"/>
      <c r="J2423" s="23"/>
      <c r="K2423" s="23"/>
    </row>
    <row r="2424" spans="1:11" ht="12.75" hidden="1" customHeight="1" outlineLevel="1" x14ac:dyDescent="0.25">
      <c r="A2424" s="1145" t="s">
        <v>4345</v>
      </c>
      <c r="B2424" s="1146" t="s">
        <v>2293</v>
      </c>
      <c r="C2424" s="1147" t="s">
        <v>88</v>
      </c>
      <c r="D2424" s="1148">
        <v>8</v>
      </c>
      <c r="E2424" s="653"/>
      <c r="F2424" s="654"/>
      <c r="G2424" s="23"/>
      <c r="H2424" s="23"/>
      <c r="I2424" s="23"/>
      <c r="J2424" s="23"/>
      <c r="K2424" s="23"/>
    </row>
    <row r="2425" spans="1:11" ht="12.75" hidden="1" customHeight="1" outlineLevel="1" x14ac:dyDescent="0.25">
      <c r="A2425" s="1137" t="s">
        <v>2307</v>
      </c>
      <c r="B2425" s="1138" t="s">
        <v>1810</v>
      </c>
      <c r="C2425" s="1139"/>
      <c r="D2425" s="1140"/>
      <c r="E2425" s="653"/>
      <c r="F2425" s="654"/>
      <c r="G2425" s="23"/>
      <c r="H2425" s="23"/>
      <c r="I2425" s="23"/>
      <c r="J2425" s="23"/>
      <c r="K2425" s="23"/>
    </row>
    <row r="2426" spans="1:11" ht="12.75" hidden="1" customHeight="1" outlineLevel="1" x14ac:dyDescent="0.25">
      <c r="A2426" s="1141" t="s">
        <v>3741</v>
      </c>
      <c r="B2426" s="1142" t="s">
        <v>2284</v>
      </c>
      <c r="C2426" s="1143" t="s">
        <v>64</v>
      </c>
      <c r="D2426" s="1144">
        <v>11.74</v>
      </c>
      <c r="E2426" s="653"/>
      <c r="F2426" s="654"/>
      <c r="G2426" s="23"/>
      <c r="H2426" s="23"/>
      <c r="I2426" s="23"/>
      <c r="J2426" s="23"/>
      <c r="K2426" s="23"/>
    </row>
    <row r="2427" spans="1:11" ht="12.75" hidden="1" customHeight="1" outlineLevel="1" x14ac:dyDescent="0.25">
      <c r="A2427" s="1145" t="s">
        <v>4346</v>
      </c>
      <c r="B2427" s="1146" t="s">
        <v>2289</v>
      </c>
      <c r="C2427" s="1147" t="s">
        <v>88</v>
      </c>
      <c r="D2427" s="1148">
        <v>1</v>
      </c>
      <c r="E2427" s="653"/>
      <c r="F2427" s="654"/>
      <c r="G2427" s="23"/>
      <c r="H2427" s="23"/>
      <c r="I2427" s="23"/>
      <c r="J2427" s="23"/>
      <c r="K2427" s="23"/>
    </row>
    <row r="2428" spans="1:11" ht="12.75" hidden="1" customHeight="1" outlineLevel="1" x14ac:dyDescent="0.25">
      <c r="A2428" s="1141" t="s">
        <v>4347</v>
      </c>
      <c r="B2428" s="1142" t="s">
        <v>2291</v>
      </c>
      <c r="C2428" s="1143" t="s">
        <v>88</v>
      </c>
      <c r="D2428" s="1144">
        <v>2</v>
      </c>
      <c r="E2428" s="653"/>
      <c r="F2428" s="654"/>
      <c r="G2428" s="23"/>
      <c r="H2428" s="23"/>
      <c r="I2428" s="23"/>
      <c r="J2428" s="23"/>
      <c r="K2428" s="23"/>
    </row>
    <row r="2429" spans="1:11" ht="12.75" hidden="1" customHeight="1" outlineLevel="1" x14ac:dyDescent="0.25">
      <c r="A2429" s="1145" t="s">
        <v>4348</v>
      </c>
      <c r="B2429" s="1146" t="s">
        <v>2292</v>
      </c>
      <c r="C2429" s="1147" t="s">
        <v>88</v>
      </c>
      <c r="D2429" s="1148">
        <v>7</v>
      </c>
      <c r="E2429" s="653"/>
      <c r="F2429" s="654"/>
      <c r="G2429" s="23"/>
      <c r="H2429" s="23"/>
      <c r="I2429" s="23"/>
      <c r="J2429" s="23"/>
      <c r="K2429" s="23"/>
    </row>
    <row r="2430" spans="1:11" ht="12.75" hidden="1" customHeight="1" outlineLevel="1" x14ac:dyDescent="0.25">
      <c r="A2430" s="1141" t="s">
        <v>4349</v>
      </c>
      <c r="B2430" s="1142" t="s">
        <v>2293</v>
      </c>
      <c r="C2430" s="1143" t="s">
        <v>88</v>
      </c>
      <c r="D2430" s="1144">
        <v>8</v>
      </c>
      <c r="E2430" s="653"/>
      <c r="F2430" s="654"/>
      <c r="G2430" s="23"/>
      <c r="H2430" s="23"/>
      <c r="I2430" s="23"/>
      <c r="J2430" s="23"/>
      <c r="K2430" s="23"/>
    </row>
    <row r="2431" spans="1:11" ht="12.75" hidden="1" customHeight="1" outlineLevel="1" x14ac:dyDescent="0.25">
      <c r="A2431" s="1137" t="s">
        <v>2308</v>
      </c>
      <c r="B2431" s="1138" t="s">
        <v>1812</v>
      </c>
      <c r="C2431" s="1139"/>
      <c r="D2431" s="1140"/>
      <c r="E2431" s="653"/>
      <c r="F2431" s="654"/>
      <c r="G2431" s="23"/>
      <c r="H2431" s="23"/>
      <c r="I2431" s="23"/>
      <c r="J2431" s="23"/>
      <c r="K2431" s="23"/>
    </row>
    <row r="2432" spans="1:11" ht="12.75" hidden="1" customHeight="1" outlineLevel="1" x14ac:dyDescent="0.25">
      <c r="A2432" s="1145" t="s">
        <v>3742</v>
      </c>
      <c r="B2432" s="1146" t="s">
        <v>2284</v>
      </c>
      <c r="C2432" s="1147" t="s">
        <v>64</v>
      </c>
      <c r="D2432" s="1148">
        <v>14.01</v>
      </c>
      <c r="E2432" s="653"/>
      <c r="F2432" s="654"/>
      <c r="G2432" s="23"/>
      <c r="H2432" s="23"/>
      <c r="I2432" s="23"/>
      <c r="J2432" s="23"/>
      <c r="K2432" s="23"/>
    </row>
    <row r="2433" spans="1:11" ht="12.75" hidden="1" customHeight="1" outlineLevel="1" x14ac:dyDescent="0.25">
      <c r="A2433" s="1141" t="s">
        <v>4350</v>
      </c>
      <c r="B2433" s="1142" t="s">
        <v>2289</v>
      </c>
      <c r="C2433" s="1143" t="s">
        <v>88</v>
      </c>
      <c r="D2433" s="1144">
        <v>1</v>
      </c>
      <c r="E2433" s="653"/>
      <c r="F2433" s="654"/>
      <c r="G2433" s="23"/>
      <c r="H2433" s="23"/>
      <c r="I2433" s="23"/>
      <c r="J2433" s="23"/>
      <c r="K2433" s="23"/>
    </row>
    <row r="2434" spans="1:11" ht="12.75" hidden="1" customHeight="1" outlineLevel="1" x14ac:dyDescent="0.25">
      <c r="A2434" s="1145" t="s">
        <v>4351</v>
      </c>
      <c r="B2434" s="1146" t="s">
        <v>2291</v>
      </c>
      <c r="C2434" s="1147" t="s">
        <v>88</v>
      </c>
      <c r="D2434" s="1148">
        <v>2</v>
      </c>
      <c r="E2434" s="653"/>
      <c r="F2434" s="654"/>
      <c r="G2434" s="23"/>
      <c r="H2434" s="23"/>
      <c r="I2434" s="23"/>
      <c r="J2434" s="23"/>
      <c r="K2434" s="23"/>
    </row>
    <row r="2435" spans="1:11" ht="12.75" hidden="1" customHeight="1" outlineLevel="1" x14ac:dyDescent="0.25">
      <c r="A2435" s="1141" t="s">
        <v>4352</v>
      </c>
      <c r="B2435" s="1142" t="s">
        <v>2292</v>
      </c>
      <c r="C2435" s="1143" t="s">
        <v>88</v>
      </c>
      <c r="D2435" s="1144">
        <v>7</v>
      </c>
      <c r="E2435" s="653"/>
      <c r="F2435" s="654"/>
      <c r="G2435" s="23"/>
      <c r="H2435" s="23"/>
      <c r="I2435" s="23"/>
      <c r="J2435" s="23"/>
      <c r="K2435" s="23"/>
    </row>
    <row r="2436" spans="1:11" ht="12.75" hidden="1" customHeight="1" outlineLevel="1" x14ac:dyDescent="0.25">
      <c r="A2436" s="1145" t="s">
        <v>4353</v>
      </c>
      <c r="B2436" s="1146" t="s">
        <v>2293</v>
      </c>
      <c r="C2436" s="1147" t="s">
        <v>88</v>
      </c>
      <c r="D2436" s="1148">
        <v>8</v>
      </c>
      <c r="E2436" s="653"/>
      <c r="F2436" s="654"/>
      <c r="G2436" s="23"/>
      <c r="H2436" s="23"/>
      <c r="I2436" s="23"/>
      <c r="J2436" s="23"/>
      <c r="K2436" s="23"/>
    </row>
    <row r="2437" spans="1:11" ht="12.75" hidden="1" customHeight="1" outlineLevel="1" x14ac:dyDescent="0.25">
      <c r="A2437" s="1137" t="s">
        <v>2309</v>
      </c>
      <c r="B2437" s="1138" t="s">
        <v>1816</v>
      </c>
      <c r="C2437" s="1139"/>
      <c r="D2437" s="1140"/>
      <c r="E2437" s="653"/>
      <c r="F2437" s="654"/>
      <c r="G2437" s="23"/>
      <c r="H2437" s="23"/>
      <c r="I2437" s="23"/>
      <c r="J2437" s="23"/>
      <c r="K2437" s="23"/>
    </row>
    <row r="2438" spans="1:11" ht="12.75" hidden="1" customHeight="1" outlineLevel="1" x14ac:dyDescent="0.25">
      <c r="A2438" s="1141" t="s">
        <v>4354</v>
      </c>
      <c r="B2438" s="1142" t="s">
        <v>2284</v>
      </c>
      <c r="C2438" s="1143" t="s">
        <v>64</v>
      </c>
      <c r="D2438" s="1144">
        <v>17.04</v>
      </c>
      <c r="E2438" s="653"/>
      <c r="F2438" s="654"/>
      <c r="G2438" s="23"/>
      <c r="H2438" s="23"/>
      <c r="I2438" s="23"/>
      <c r="J2438" s="23"/>
      <c r="K2438" s="23"/>
    </row>
    <row r="2439" spans="1:11" ht="12.75" customHeight="1" collapsed="1" x14ac:dyDescent="0.25">
      <c r="A2439" s="1133" t="s">
        <v>2320</v>
      </c>
      <c r="B2439" s="1134" t="s">
        <v>869</v>
      </c>
      <c r="C2439" s="1135"/>
      <c r="D2439" s="1136">
        <f>SUM(D2440:D2441)</f>
        <v>50.09</v>
      </c>
      <c r="E2439" s="653">
        <f>Ger_Executivo!L287</f>
        <v>50.09</v>
      </c>
      <c r="F2439" s="654" t="str">
        <f>IF(D2439=E2439,"OK","FALSO")</f>
        <v>OK</v>
      </c>
      <c r="G2439" s="23"/>
      <c r="H2439" s="23"/>
      <c r="I2439" s="23"/>
      <c r="J2439" s="23"/>
      <c r="K2439" s="23"/>
    </row>
    <row r="2440" spans="1:11" ht="12.75" hidden="1" customHeight="1" outlineLevel="1" x14ac:dyDescent="0.25">
      <c r="A2440" s="1137" t="s">
        <v>2321</v>
      </c>
      <c r="B2440" s="1138" t="s">
        <v>1780</v>
      </c>
      <c r="C2440" s="1139"/>
      <c r="D2440" s="1140"/>
      <c r="E2440" s="653"/>
      <c r="F2440" s="654"/>
      <c r="G2440" s="23"/>
      <c r="H2440" s="23"/>
      <c r="I2440" s="23"/>
      <c r="J2440" s="23"/>
      <c r="K2440" s="23"/>
    </row>
    <row r="2441" spans="1:11" ht="12.75" hidden="1" customHeight="1" outlineLevel="1" x14ac:dyDescent="0.25">
      <c r="A2441" s="1145" t="s">
        <v>3743</v>
      </c>
      <c r="B2441" s="1146" t="s">
        <v>2405</v>
      </c>
      <c r="C2441" s="1147" t="s">
        <v>108</v>
      </c>
      <c r="D2441" s="1148">
        <v>50.09</v>
      </c>
      <c r="E2441" s="653"/>
      <c r="F2441" s="654"/>
      <c r="G2441" s="23"/>
      <c r="H2441" s="23"/>
      <c r="I2441" s="23"/>
      <c r="J2441" s="23"/>
      <c r="K2441" s="23"/>
    </row>
    <row r="2442" spans="1:11" ht="12.75" customHeight="1" collapsed="1" x14ac:dyDescent="0.25">
      <c r="A2442" s="1133" t="s">
        <v>2322</v>
      </c>
      <c r="B2442" s="1134" t="s">
        <v>886</v>
      </c>
      <c r="C2442" s="1135"/>
      <c r="D2442" s="1136">
        <f>SUM(D2443:D2520)</f>
        <v>313.52</v>
      </c>
      <c r="E2442" s="653">
        <f>Ger_Executivo!L307+Ger_Executivo!L308+Ger_Executivo!L309+Ger_Executivo!L310+Ger_Executivo!L311+Ger_Executivo!L312/1.1+Ger_Executivo!L314+Ger_Executivo!L315+H2452</f>
        <v>330.85</v>
      </c>
      <c r="F2442" s="654" t="str">
        <f>IF(D2442=E2442,"OK","FALSO")</f>
        <v>FALSO</v>
      </c>
      <c r="G2442" s="23" t="s">
        <v>5597</v>
      </c>
      <c r="H2442" s="23"/>
      <c r="I2442" s="23"/>
      <c r="J2442" s="23"/>
      <c r="K2442" s="23"/>
    </row>
    <row r="2443" spans="1:11" ht="12.75" hidden="1" customHeight="1" outlineLevel="1" x14ac:dyDescent="0.25">
      <c r="A2443" s="1137" t="s">
        <v>2321</v>
      </c>
      <c r="B2443" s="1138" t="s">
        <v>1780</v>
      </c>
      <c r="C2443" s="1139"/>
      <c r="D2443" s="1140"/>
      <c r="E2443" s="653"/>
      <c r="F2443" s="654"/>
      <c r="G2443" s="23"/>
      <c r="H2443" s="23"/>
      <c r="I2443" s="23"/>
      <c r="J2443" s="23"/>
      <c r="K2443" s="23"/>
    </row>
    <row r="2444" spans="1:11" ht="12.75" hidden="1" customHeight="1" outlineLevel="1" x14ac:dyDescent="0.25">
      <c r="A2444" s="1141" t="s">
        <v>3743</v>
      </c>
      <c r="B2444" s="1142" t="s">
        <v>2311</v>
      </c>
      <c r="C2444" s="1143" t="s">
        <v>64</v>
      </c>
      <c r="D2444" s="1144">
        <v>5.42</v>
      </c>
      <c r="E2444" s="653"/>
      <c r="F2444" s="654"/>
      <c r="G2444" s="23"/>
      <c r="H2444" s="23"/>
      <c r="I2444" s="23"/>
      <c r="J2444" s="23"/>
      <c r="K2444" s="23"/>
    </row>
    <row r="2445" spans="1:11" ht="12.75" hidden="1" customHeight="1" outlineLevel="1" x14ac:dyDescent="0.25">
      <c r="A2445" s="1145" t="s">
        <v>5261</v>
      </c>
      <c r="B2445" s="1146" t="s">
        <v>2312</v>
      </c>
      <c r="C2445" s="1147" t="s">
        <v>88</v>
      </c>
      <c r="D2445" s="1148">
        <v>5</v>
      </c>
      <c r="E2445" s="653"/>
      <c r="F2445" s="654"/>
      <c r="G2445" s="1146" t="s">
        <v>2312</v>
      </c>
      <c r="H2445" s="1186">
        <f>SUMIF($B$2443:$B$2520,G2445,$D$2443:$D$2520)</f>
        <v>39</v>
      </c>
      <c r="I2445" s="23"/>
      <c r="J2445" s="23"/>
      <c r="K2445" s="23"/>
    </row>
    <row r="2446" spans="1:11" ht="12.75" hidden="1" customHeight="1" outlineLevel="1" x14ac:dyDescent="0.25">
      <c r="A2446" s="1137" t="s">
        <v>5262</v>
      </c>
      <c r="B2446" s="1138" t="s">
        <v>1782</v>
      </c>
      <c r="C2446" s="1139"/>
      <c r="D2446" s="1140"/>
      <c r="E2446" s="653"/>
      <c r="F2446" s="1160" t="s">
        <v>5337</v>
      </c>
      <c r="G2446" s="1142" t="s">
        <v>2311</v>
      </c>
      <c r="H2446" s="23">
        <f t="shared" ref="H2446:H2453" si="8">SUMIF($B$2443:$B$2520,G2446,$D$2443:$D$2520)</f>
        <v>86.65</v>
      </c>
      <c r="I2446" s="1160"/>
      <c r="J2446" s="23"/>
      <c r="K2446" s="23"/>
    </row>
    <row r="2447" spans="1:11" ht="12.75" hidden="1" customHeight="1" outlineLevel="1" x14ac:dyDescent="0.25">
      <c r="A2447" s="1141" t="s">
        <v>5263</v>
      </c>
      <c r="B2447" s="1142" t="s">
        <v>2311</v>
      </c>
      <c r="C2447" s="1143" t="s">
        <v>64</v>
      </c>
      <c r="D2447" s="1144">
        <v>5.0599999999999996</v>
      </c>
      <c r="E2447" s="653"/>
      <c r="F2447" s="654"/>
      <c r="G2447" s="1146" t="s">
        <v>2313</v>
      </c>
      <c r="H2447" s="1186">
        <f t="shared" si="8"/>
        <v>1</v>
      </c>
      <c r="I2447" s="23"/>
      <c r="J2447" s="23"/>
      <c r="K2447" s="23"/>
    </row>
    <row r="2448" spans="1:11" ht="12.75" hidden="1" customHeight="1" outlineLevel="1" x14ac:dyDescent="0.25">
      <c r="A2448" s="1145" t="s">
        <v>5264</v>
      </c>
      <c r="B2448" s="1146" t="s">
        <v>2313</v>
      </c>
      <c r="C2448" s="1147" t="s">
        <v>88</v>
      </c>
      <c r="D2448" s="1148">
        <v>1</v>
      </c>
      <c r="E2448" s="653"/>
      <c r="F2448" s="654"/>
      <c r="G2448" s="1142" t="s">
        <v>2314</v>
      </c>
      <c r="H2448" s="1186">
        <f t="shared" si="8"/>
        <v>1</v>
      </c>
      <c r="I2448" s="23"/>
      <c r="J2448" s="23"/>
      <c r="K2448" s="23"/>
    </row>
    <row r="2449" spans="1:11" ht="12.75" hidden="1" customHeight="1" outlineLevel="1" x14ac:dyDescent="0.25">
      <c r="A2449" s="1141" t="s">
        <v>5265</v>
      </c>
      <c r="B2449" s="1142" t="s">
        <v>2314</v>
      </c>
      <c r="C2449" s="1143" t="s">
        <v>88</v>
      </c>
      <c r="D2449" s="1144">
        <v>1</v>
      </c>
      <c r="E2449" s="653"/>
      <c r="F2449" s="654"/>
      <c r="G2449" s="1142" t="s">
        <v>2315</v>
      </c>
      <c r="H2449" s="23">
        <f t="shared" si="8"/>
        <v>174.93</v>
      </c>
      <c r="I2449" s="23"/>
      <c r="J2449" s="23"/>
      <c r="K2449" s="23"/>
    </row>
    <row r="2450" spans="1:11" ht="12.75" hidden="1" customHeight="1" outlineLevel="1" x14ac:dyDescent="0.25">
      <c r="A2450" s="1145" t="s">
        <v>5266</v>
      </c>
      <c r="B2450" s="1146" t="s">
        <v>2312</v>
      </c>
      <c r="C2450" s="1147" t="s">
        <v>88</v>
      </c>
      <c r="D2450" s="1148">
        <v>2</v>
      </c>
      <c r="E2450" s="653"/>
      <c r="F2450" s="654"/>
      <c r="G2450" s="1142" t="s">
        <v>2316</v>
      </c>
      <c r="H2450" s="23">
        <f t="shared" si="8"/>
        <v>3</v>
      </c>
      <c r="I2450" s="23"/>
      <c r="J2450" s="23"/>
      <c r="K2450" s="23"/>
    </row>
    <row r="2451" spans="1:11" ht="12.75" hidden="1" customHeight="1" outlineLevel="1" x14ac:dyDescent="0.25">
      <c r="A2451" s="1141" t="s">
        <v>5267</v>
      </c>
      <c r="B2451" s="1142" t="s">
        <v>2315</v>
      </c>
      <c r="C2451" s="1143" t="s">
        <v>64</v>
      </c>
      <c r="D2451" s="1144">
        <v>6.18</v>
      </c>
      <c r="E2451" s="653"/>
      <c r="F2451" s="654"/>
      <c r="G2451" s="1158" t="s">
        <v>2317</v>
      </c>
      <c r="H2451" s="1186">
        <f t="shared" si="8"/>
        <v>1</v>
      </c>
      <c r="I2451" s="23"/>
      <c r="J2451" s="23"/>
      <c r="K2451" s="23"/>
    </row>
    <row r="2452" spans="1:11" ht="12.75" hidden="1" customHeight="1" outlineLevel="1" x14ac:dyDescent="0.25">
      <c r="A2452" s="1137" t="s">
        <v>5268</v>
      </c>
      <c r="B2452" s="1138" t="s">
        <v>1784</v>
      </c>
      <c r="C2452" s="1139"/>
      <c r="D2452" s="1140"/>
      <c r="E2452" s="653"/>
      <c r="F2452" s="654"/>
      <c r="G2452" s="1146" t="s">
        <v>2318</v>
      </c>
      <c r="H2452" s="23">
        <f t="shared" si="8"/>
        <v>5.94</v>
      </c>
      <c r="I2452" s="23"/>
      <c r="J2452" s="23"/>
      <c r="K2452" s="23"/>
    </row>
    <row r="2453" spans="1:11" ht="12.75" hidden="1" customHeight="1" outlineLevel="1" x14ac:dyDescent="0.25">
      <c r="A2453" s="1145" t="s">
        <v>5269</v>
      </c>
      <c r="B2453" s="1146" t="s">
        <v>2311</v>
      </c>
      <c r="C2453" s="1147" t="s">
        <v>64</v>
      </c>
      <c r="D2453" s="1148">
        <v>5.03</v>
      </c>
      <c r="E2453" s="653"/>
      <c r="F2453" s="654"/>
      <c r="G2453" s="1142" t="s">
        <v>2319</v>
      </c>
      <c r="H2453" s="23">
        <f t="shared" si="8"/>
        <v>1</v>
      </c>
      <c r="I2453" s="23"/>
      <c r="J2453" s="23"/>
      <c r="K2453" s="23"/>
    </row>
    <row r="2454" spans="1:11" ht="12.75" hidden="1" customHeight="1" outlineLevel="1" x14ac:dyDescent="0.25">
      <c r="A2454" s="1141" t="s">
        <v>5270</v>
      </c>
      <c r="B2454" s="1142" t="s">
        <v>2312</v>
      </c>
      <c r="C2454" s="1143" t="s">
        <v>88</v>
      </c>
      <c r="D2454" s="1144">
        <v>2</v>
      </c>
      <c r="E2454" s="653"/>
      <c r="F2454" s="654"/>
      <c r="G2454" s="23"/>
      <c r="H2454" s="23"/>
      <c r="I2454" s="23"/>
      <c r="J2454" s="23"/>
      <c r="K2454" s="23"/>
    </row>
    <row r="2455" spans="1:11" ht="12.75" hidden="1" customHeight="1" outlineLevel="1" x14ac:dyDescent="0.25">
      <c r="A2455" s="1145" t="s">
        <v>5271</v>
      </c>
      <c r="B2455" s="1146" t="s">
        <v>2315</v>
      </c>
      <c r="C2455" s="1147" t="s">
        <v>64</v>
      </c>
      <c r="D2455" s="1148">
        <v>11.25</v>
      </c>
      <c r="E2455" s="653"/>
      <c r="F2455" s="654"/>
      <c r="G2455" s="23"/>
      <c r="H2455" s="23"/>
      <c r="I2455" s="23"/>
      <c r="J2455" s="23"/>
      <c r="K2455" s="23"/>
    </row>
    <row r="2456" spans="1:11" ht="12.75" hidden="1" customHeight="1" outlineLevel="1" x14ac:dyDescent="0.25">
      <c r="A2456" s="1137" t="s">
        <v>5272</v>
      </c>
      <c r="B2456" s="1138" t="s">
        <v>1786</v>
      </c>
      <c r="C2456" s="1139"/>
      <c r="D2456" s="1140"/>
      <c r="E2456" s="653"/>
      <c r="F2456" s="654"/>
      <c r="G2456" s="23"/>
      <c r="H2456" s="23"/>
      <c r="I2456" s="23"/>
      <c r="J2456" s="23"/>
      <c r="K2456" s="23"/>
    </row>
    <row r="2457" spans="1:11" ht="12.75" hidden="1" customHeight="1" outlineLevel="1" x14ac:dyDescent="0.25">
      <c r="A2457" s="1141" t="s">
        <v>5273</v>
      </c>
      <c r="B2457" s="1142" t="s">
        <v>2311</v>
      </c>
      <c r="C2457" s="1143" t="s">
        <v>64</v>
      </c>
      <c r="D2457" s="1144">
        <v>5.03</v>
      </c>
      <c r="E2457" s="653"/>
      <c r="F2457" s="654"/>
      <c r="G2457" s="23"/>
      <c r="H2457" s="23"/>
      <c r="I2457" s="23"/>
      <c r="J2457" s="23"/>
      <c r="K2457" s="23"/>
    </row>
    <row r="2458" spans="1:11" ht="12.75" hidden="1" customHeight="1" outlineLevel="1" x14ac:dyDescent="0.25">
      <c r="A2458" s="1145" t="s">
        <v>5274</v>
      </c>
      <c r="B2458" s="1146" t="s">
        <v>2312</v>
      </c>
      <c r="C2458" s="1147" t="s">
        <v>88</v>
      </c>
      <c r="D2458" s="1148">
        <v>2</v>
      </c>
      <c r="E2458" s="653"/>
      <c r="F2458" s="654"/>
      <c r="G2458" s="23"/>
      <c r="H2458" s="23"/>
      <c r="I2458" s="23"/>
      <c r="J2458" s="23"/>
      <c r="K2458" s="23"/>
    </row>
    <row r="2459" spans="1:11" ht="12.75" hidden="1" customHeight="1" outlineLevel="1" x14ac:dyDescent="0.25">
      <c r="A2459" s="1141" t="s">
        <v>5275</v>
      </c>
      <c r="B2459" s="1142" t="s">
        <v>2315</v>
      </c>
      <c r="C2459" s="1143" t="s">
        <v>64</v>
      </c>
      <c r="D2459" s="1144">
        <v>11.25</v>
      </c>
      <c r="E2459" s="653"/>
      <c r="F2459" s="654"/>
      <c r="G2459" s="23"/>
      <c r="H2459" s="23"/>
      <c r="I2459" s="23"/>
      <c r="J2459" s="23"/>
      <c r="K2459" s="23"/>
    </row>
    <row r="2460" spans="1:11" ht="12.75" hidden="1" customHeight="1" outlineLevel="1" x14ac:dyDescent="0.25">
      <c r="A2460" s="1137" t="s">
        <v>5276</v>
      </c>
      <c r="B2460" s="1138" t="s">
        <v>1788</v>
      </c>
      <c r="C2460" s="1139"/>
      <c r="D2460" s="1140"/>
      <c r="E2460" s="653"/>
      <c r="F2460" s="654"/>
      <c r="G2460" s="23"/>
      <c r="H2460" s="23"/>
      <c r="I2460" s="23"/>
      <c r="J2460" s="23"/>
      <c r="K2460" s="23"/>
    </row>
    <row r="2461" spans="1:11" ht="12.75" hidden="1" customHeight="1" outlineLevel="1" x14ac:dyDescent="0.25">
      <c r="A2461" s="1145" t="s">
        <v>5277</v>
      </c>
      <c r="B2461" s="1146" t="s">
        <v>2311</v>
      </c>
      <c r="C2461" s="1147" t="s">
        <v>64</v>
      </c>
      <c r="D2461" s="1148">
        <v>5.03</v>
      </c>
      <c r="E2461" s="653"/>
      <c r="F2461" s="654"/>
      <c r="G2461" s="23"/>
      <c r="H2461" s="23"/>
      <c r="I2461" s="23"/>
      <c r="J2461" s="23"/>
      <c r="K2461" s="23"/>
    </row>
    <row r="2462" spans="1:11" ht="12.75" hidden="1" customHeight="1" outlineLevel="1" x14ac:dyDescent="0.25">
      <c r="A2462" s="1141" t="s">
        <v>5278</v>
      </c>
      <c r="B2462" s="1142" t="s">
        <v>2312</v>
      </c>
      <c r="C2462" s="1143" t="s">
        <v>88</v>
      </c>
      <c r="D2462" s="1144">
        <v>2</v>
      </c>
      <c r="E2462" s="653"/>
      <c r="F2462" s="654"/>
      <c r="G2462" s="23"/>
      <c r="H2462" s="23"/>
      <c r="I2462" s="23"/>
      <c r="J2462" s="23"/>
      <c r="K2462" s="23"/>
    </row>
    <row r="2463" spans="1:11" ht="12.75" hidden="1" customHeight="1" outlineLevel="1" x14ac:dyDescent="0.25">
      <c r="A2463" s="1145" t="s">
        <v>5279</v>
      </c>
      <c r="B2463" s="1146" t="s">
        <v>2315</v>
      </c>
      <c r="C2463" s="1147" t="s">
        <v>64</v>
      </c>
      <c r="D2463" s="1148">
        <v>11.25</v>
      </c>
      <c r="E2463" s="653"/>
      <c r="F2463" s="654"/>
      <c r="G2463" s="23"/>
      <c r="H2463" s="23"/>
      <c r="I2463" s="23"/>
      <c r="J2463" s="23"/>
      <c r="K2463" s="23"/>
    </row>
    <row r="2464" spans="1:11" ht="12.75" hidden="1" customHeight="1" outlineLevel="1" x14ac:dyDescent="0.25">
      <c r="A2464" s="1137" t="s">
        <v>5280</v>
      </c>
      <c r="B2464" s="1138" t="s">
        <v>1790</v>
      </c>
      <c r="C2464" s="1139"/>
      <c r="D2464" s="1140"/>
      <c r="E2464" s="653"/>
      <c r="F2464" s="654"/>
      <c r="G2464" s="23"/>
      <c r="H2464" s="23"/>
      <c r="I2464" s="23"/>
      <c r="J2464" s="23"/>
      <c r="K2464" s="23"/>
    </row>
    <row r="2465" spans="1:11" ht="12.75" hidden="1" customHeight="1" outlineLevel="1" x14ac:dyDescent="0.25">
      <c r="A2465" s="1141" t="s">
        <v>5281</v>
      </c>
      <c r="B2465" s="1142" t="s">
        <v>2311</v>
      </c>
      <c r="C2465" s="1143" t="s">
        <v>64</v>
      </c>
      <c r="D2465" s="1144">
        <v>5.03</v>
      </c>
      <c r="E2465" s="653"/>
      <c r="F2465" s="654"/>
      <c r="G2465" s="23"/>
      <c r="H2465" s="23"/>
      <c r="I2465" s="23"/>
      <c r="J2465" s="23"/>
      <c r="K2465" s="23"/>
    </row>
    <row r="2466" spans="1:11" ht="12.75" hidden="1" customHeight="1" outlineLevel="1" x14ac:dyDescent="0.25">
      <c r="A2466" s="1145" t="s">
        <v>5282</v>
      </c>
      <c r="B2466" s="1146" t="s">
        <v>2312</v>
      </c>
      <c r="C2466" s="1147" t="s">
        <v>88</v>
      </c>
      <c r="D2466" s="1148">
        <v>2</v>
      </c>
      <c r="E2466" s="653"/>
      <c r="F2466" s="654"/>
      <c r="G2466" s="23"/>
      <c r="H2466" s="23"/>
      <c r="I2466" s="23"/>
      <c r="J2466" s="23"/>
      <c r="K2466" s="23"/>
    </row>
    <row r="2467" spans="1:11" ht="12.75" hidden="1" customHeight="1" outlineLevel="1" x14ac:dyDescent="0.25">
      <c r="A2467" s="1141" t="s">
        <v>5283</v>
      </c>
      <c r="B2467" s="1142" t="s">
        <v>2315</v>
      </c>
      <c r="C2467" s="1143" t="s">
        <v>64</v>
      </c>
      <c r="D2467" s="1144">
        <v>11.25</v>
      </c>
      <c r="E2467" s="653"/>
      <c r="F2467" s="654"/>
      <c r="G2467" s="23"/>
      <c r="H2467" s="23"/>
      <c r="I2467" s="23"/>
      <c r="J2467" s="23"/>
      <c r="K2467" s="23"/>
    </row>
    <row r="2468" spans="1:11" ht="12.75" hidden="1" customHeight="1" outlineLevel="1" x14ac:dyDescent="0.25">
      <c r="A2468" s="1137" t="s">
        <v>5284</v>
      </c>
      <c r="B2468" s="1138" t="s">
        <v>1792</v>
      </c>
      <c r="C2468" s="1139"/>
      <c r="D2468" s="1140"/>
      <c r="E2468" s="653"/>
      <c r="F2468" s="654"/>
      <c r="G2468" s="23"/>
      <c r="H2468" s="23"/>
      <c r="I2468" s="23"/>
      <c r="J2468" s="23"/>
      <c r="K2468" s="23"/>
    </row>
    <row r="2469" spans="1:11" ht="12.75" hidden="1" customHeight="1" outlineLevel="1" x14ac:dyDescent="0.25">
      <c r="A2469" s="1145" t="s">
        <v>5285</v>
      </c>
      <c r="B2469" s="1146" t="s">
        <v>2311</v>
      </c>
      <c r="C2469" s="1147" t="s">
        <v>64</v>
      </c>
      <c r="D2469" s="1148">
        <v>5.03</v>
      </c>
      <c r="E2469" s="653"/>
      <c r="F2469" s="654"/>
      <c r="G2469" s="23"/>
      <c r="H2469" s="23"/>
      <c r="I2469" s="23"/>
      <c r="J2469" s="23"/>
      <c r="K2469" s="23"/>
    </row>
    <row r="2470" spans="1:11" ht="12.75" hidden="1" customHeight="1" outlineLevel="1" x14ac:dyDescent="0.25">
      <c r="A2470" s="1141" t="s">
        <v>5286</v>
      </c>
      <c r="B2470" s="1142" t="s">
        <v>2312</v>
      </c>
      <c r="C2470" s="1143" t="s">
        <v>88</v>
      </c>
      <c r="D2470" s="1144">
        <v>2</v>
      </c>
      <c r="E2470" s="653"/>
      <c r="F2470" s="654"/>
      <c r="G2470" s="23"/>
      <c r="H2470" s="23"/>
      <c r="I2470" s="23"/>
      <c r="J2470" s="23"/>
      <c r="K2470" s="23"/>
    </row>
    <row r="2471" spans="1:11" ht="12.75" hidden="1" customHeight="1" outlineLevel="1" x14ac:dyDescent="0.25">
      <c r="A2471" s="1145" t="s">
        <v>5287</v>
      </c>
      <c r="B2471" s="1146" t="s">
        <v>2315</v>
      </c>
      <c r="C2471" s="1147" t="s">
        <v>64</v>
      </c>
      <c r="D2471" s="1148">
        <v>11.25</v>
      </c>
      <c r="E2471" s="653"/>
      <c r="F2471" s="654"/>
      <c r="G2471" s="23"/>
      <c r="H2471" s="23"/>
      <c r="I2471" s="23"/>
      <c r="J2471" s="23"/>
      <c r="K2471" s="23"/>
    </row>
    <row r="2472" spans="1:11" ht="12.75" hidden="1" customHeight="1" outlineLevel="1" x14ac:dyDescent="0.25">
      <c r="A2472" s="1137" t="s">
        <v>5288</v>
      </c>
      <c r="B2472" s="1138" t="s">
        <v>1794</v>
      </c>
      <c r="C2472" s="1139"/>
      <c r="D2472" s="1140"/>
      <c r="E2472" s="653"/>
      <c r="F2472" s="654"/>
      <c r="G2472" s="23"/>
      <c r="H2472" s="23"/>
      <c r="I2472" s="23"/>
      <c r="J2472" s="23"/>
      <c r="K2472" s="23"/>
    </row>
    <row r="2473" spans="1:11" ht="12.75" hidden="1" customHeight="1" outlineLevel="1" x14ac:dyDescent="0.25">
      <c r="A2473" s="1141" t="s">
        <v>5289</v>
      </c>
      <c r="B2473" s="1142" t="s">
        <v>2311</v>
      </c>
      <c r="C2473" s="1143" t="s">
        <v>64</v>
      </c>
      <c r="D2473" s="1144">
        <v>5.03</v>
      </c>
      <c r="E2473" s="653"/>
      <c r="F2473" s="654"/>
      <c r="G2473" s="23"/>
      <c r="H2473" s="23"/>
      <c r="I2473" s="23"/>
      <c r="J2473" s="23"/>
      <c r="K2473" s="23"/>
    </row>
    <row r="2474" spans="1:11" ht="12.75" hidden="1" customHeight="1" outlineLevel="1" x14ac:dyDescent="0.25">
      <c r="A2474" s="1145" t="s">
        <v>5290</v>
      </c>
      <c r="B2474" s="1146" t="s">
        <v>2312</v>
      </c>
      <c r="C2474" s="1147" t="s">
        <v>88</v>
      </c>
      <c r="D2474" s="1148">
        <v>2</v>
      </c>
      <c r="E2474" s="653"/>
      <c r="F2474" s="654"/>
      <c r="G2474" s="23"/>
      <c r="H2474" s="23"/>
      <c r="I2474" s="23"/>
      <c r="J2474" s="23"/>
      <c r="K2474" s="23"/>
    </row>
    <row r="2475" spans="1:11" ht="12.75" hidden="1" customHeight="1" outlineLevel="1" x14ac:dyDescent="0.25">
      <c r="A2475" s="1141" t="s">
        <v>5291</v>
      </c>
      <c r="B2475" s="1142" t="s">
        <v>2315</v>
      </c>
      <c r="C2475" s="1143" t="s">
        <v>64</v>
      </c>
      <c r="D2475" s="1144">
        <v>11.25</v>
      </c>
      <c r="E2475" s="653"/>
      <c r="F2475" s="654"/>
      <c r="G2475" s="23"/>
      <c r="H2475" s="23"/>
      <c r="I2475" s="23"/>
      <c r="J2475" s="23"/>
      <c r="K2475" s="23"/>
    </row>
    <row r="2476" spans="1:11" ht="12.75" hidden="1" customHeight="1" outlineLevel="1" x14ac:dyDescent="0.25">
      <c r="A2476" s="1137" t="s">
        <v>5292</v>
      </c>
      <c r="B2476" s="1138" t="s">
        <v>1796</v>
      </c>
      <c r="C2476" s="1139"/>
      <c r="D2476" s="1140"/>
      <c r="E2476" s="653"/>
      <c r="F2476" s="654"/>
      <c r="G2476" s="23"/>
      <c r="H2476" s="23"/>
      <c r="I2476" s="23"/>
      <c r="J2476" s="23"/>
      <c r="K2476" s="23"/>
    </row>
    <row r="2477" spans="1:11" ht="12.75" hidden="1" customHeight="1" outlineLevel="1" x14ac:dyDescent="0.25">
      <c r="A2477" s="1145" t="s">
        <v>5293</v>
      </c>
      <c r="B2477" s="1146" t="s">
        <v>2311</v>
      </c>
      <c r="C2477" s="1147" t="s">
        <v>64</v>
      </c>
      <c r="D2477" s="1148">
        <v>5.03</v>
      </c>
      <c r="E2477" s="653"/>
      <c r="F2477" s="654"/>
      <c r="G2477" s="23"/>
      <c r="H2477" s="23"/>
      <c r="I2477" s="23"/>
      <c r="J2477" s="23"/>
      <c r="K2477" s="23"/>
    </row>
    <row r="2478" spans="1:11" ht="12.75" hidden="1" customHeight="1" outlineLevel="1" x14ac:dyDescent="0.25">
      <c r="A2478" s="1141" t="s">
        <v>5294</v>
      </c>
      <c r="B2478" s="1142" t="s">
        <v>2312</v>
      </c>
      <c r="C2478" s="1143" t="s">
        <v>88</v>
      </c>
      <c r="D2478" s="1144">
        <v>2</v>
      </c>
      <c r="E2478" s="653"/>
      <c r="F2478" s="654"/>
      <c r="G2478" s="23"/>
      <c r="H2478" s="23"/>
      <c r="I2478" s="23"/>
      <c r="J2478" s="23"/>
      <c r="K2478" s="23"/>
    </row>
    <row r="2479" spans="1:11" ht="12.75" hidden="1" customHeight="1" outlineLevel="1" x14ac:dyDescent="0.25">
      <c r="A2479" s="1145" t="s">
        <v>5295</v>
      </c>
      <c r="B2479" s="1146" t="s">
        <v>2315</v>
      </c>
      <c r="C2479" s="1147" t="s">
        <v>64</v>
      </c>
      <c r="D2479" s="1148">
        <v>11.25</v>
      </c>
      <c r="E2479" s="653"/>
      <c r="F2479" s="654"/>
      <c r="G2479" s="23"/>
      <c r="H2479" s="23"/>
      <c r="I2479" s="23"/>
      <c r="J2479" s="23"/>
      <c r="K2479" s="23"/>
    </row>
    <row r="2480" spans="1:11" ht="12.75" hidden="1" customHeight="1" outlineLevel="1" x14ac:dyDescent="0.25">
      <c r="A2480" s="1137" t="s">
        <v>5296</v>
      </c>
      <c r="B2480" s="1138" t="s">
        <v>1798</v>
      </c>
      <c r="C2480" s="1139"/>
      <c r="D2480" s="1140"/>
      <c r="E2480" s="653"/>
      <c r="F2480" s="654"/>
      <c r="G2480" s="23"/>
      <c r="H2480" s="23"/>
      <c r="I2480" s="23"/>
      <c r="J2480" s="23"/>
      <c r="K2480" s="23"/>
    </row>
    <row r="2481" spans="1:11" ht="12.75" hidden="1" customHeight="1" outlineLevel="1" x14ac:dyDescent="0.25">
      <c r="A2481" s="1141" t="s">
        <v>5297</v>
      </c>
      <c r="B2481" s="1142" t="s">
        <v>2311</v>
      </c>
      <c r="C2481" s="1143" t="s">
        <v>64</v>
      </c>
      <c r="D2481" s="1144">
        <v>5.03</v>
      </c>
      <c r="E2481" s="653"/>
      <c r="F2481" s="654"/>
      <c r="G2481" s="23"/>
      <c r="H2481" s="23"/>
      <c r="I2481" s="23"/>
      <c r="J2481" s="23"/>
      <c r="K2481" s="23"/>
    </row>
    <row r="2482" spans="1:11" ht="12.75" hidden="1" customHeight="1" outlineLevel="1" x14ac:dyDescent="0.25">
      <c r="A2482" s="1145" t="s">
        <v>5298</v>
      </c>
      <c r="B2482" s="1146" t="s">
        <v>2312</v>
      </c>
      <c r="C2482" s="1147" t="s">
        <v>88</v>
      </c>
      <c r="D2482" s="1148">
        <v>2</v>
      </c>
      <c r="E2482" s="653"/>
      <c r="F2482" s="654"/>
      <c r="G2482" s="23"/>
      <c r="H2482" s="23"/>
      <c r="I2482" s="23"/>
      <c r="J2482" s="23"/>
      <c r="K2482" s="23"/>
    </row>
    <row r="2483" spans="1:11" ht="12.75" hidden="1" customHeight="1" outlineLevel="1" x14ac:dyDescent="0.25">
      <c r="A2483" s="1141" t="s">
        <v>5299</v>
      </c>
      <c r="B2483" s="1142" t="s">
        <v>2315</v>
      </c>
      <c r="C2483" s="1143" t="s">
        <v>64</v>
      </c>
      <c r="D2483" s="1144">
        <v>11.25</v>
      </c>
      <c r="E2483" s="653"/>
      <c r="F2483" s="654"/>
      <c r="G2483" s="23"/>
      <c r="H2483" s="23"/>
      <c r="I2483" s="23"/>
      <c r="J2483" s="23"/>
      <c r="K2483" s="23"/>
    </row>
    <row r="2484" spans="1:11" ht="12.75" hidden="1" customHeight="1" outlineLevel="1" x14ac:dyDescent="0.25">
      <c r="A2484" s="1137" t="s">
        <v>5300</v>
      </c>
      <c r="B2484" s="1138" t="s">
        <v>1800</v>
      </c>
      <c r="C2484" s="1139"/>
      <c r="D2484" s="1140"/>
      <c r="E2484" s="653"/>
      <c r="F2484" s="654"/>
      <c r="G2484" s="23"/>
      <c r="H2484" s="23"/>
      <c r="I2484" s="23"/>
      <c r="J2484" s="23"/>
      <c r="K2484" s="23"/>
    </row>
    <row r="2485" spans="1:11" ht="12.75" hidden="1" customHeight="1" outlineLevel="1" x14ac:dyDescent="0.25">
      <c r="A2485" s="1145" t="s">
        <v>5301</v>
      </c>
      <c r="B2485" s="1146" t="s">
        <v>2311</v>
      </c>
      <c r="C2485" s="1147" t="s">
        <v>64</v>
      </c>
      <c r="D2485" s="1148">
        <v>5.03</v>
      </c>
      <c r="E2485" s="653"/>
      <c r="F2485" s="654"/>
      <c r="G2485" s="23"/>
      <c r="H2485" s="23"/>
      <c r="I2485" s="23"/>
      <c r="J2485" s="23"/>
      <c r="K2485" s="23"/>
    </row>
    <row r="2486" spans="1:11" ht="12.75" hidden="1" customHeight="1" outlineLevel="1" x14ac:dyDescent="0.25">
      <c r="A2486" s="1141" t="s">
        <v>5302</v>
      </c>
      <c r="B2486" s="1142" t="s">
        <v>2312</v>
      </c>
      <c r="C2486" s="1143" t="s">
        <v>88</v>
      </c>
      <c r="D2486" s="1144">
        <v>2</v>
      </c>
      <c r="E2486" s="653"/>
      <c r="F2486" s="654"/>
      <c r="G2486" s="23"/>
      <c r="H2486" s="23"/>
      <c r="I2486" s="23"/>
      <c r="J2486" s="23"/>
      <c r="K2486" s="23"/>
    </row>
    <row r="2487" spans="1:11" ht="12.75" hidden="1" customHeight="1" outlineLevel="1" x14ac:dyDescent="0.25">
      <c r="A2487" s="1145" t="s">
        <v>5303</v>
      </c>
      <c r="B2487" s="1146" t="s">
        <v>2315</v>
      </c>
      <c r="C2487" s="1147" t="s">
        <v>64</v>
      </c>
      <c r="D2487" s="1148">
        <v>11.25</v>
      </c>
      <c r="E2487" s="653"/>
      <c r="F2487" s="654"/>
      <c r="G2487" s="23"/>
      <c r="H2487" s="23"/>
      <c r="I2487" s="23"/>
      <c r="J2487" s="23"/>
      <c r="K2487" s="23"/>
    </row>
    <row r="2488" spans="1:11" ht="12.75" hidden="1" customHeight="1" outlineLevel="1" x14ac:dyDescent="0.25">
      <c r="A2488" s="1137" t="s">
        <v>5304</v>
      </c>
      <c r="B2488" s="1138" t="s">
        <v>1802</v>
      </c>
      <c r="C2488" s="1139"/>
      <c r="D2488" s="1140"/>
      <c r="E2488" s="653"/>
      <c r="F2488" s="654"/>
      <c r="G2488" s="23"/>
      <c r="H2488" s="23"/>
      <c r="I2488" s="23"/>
      <c r="J2488" s="23"/>
      <c r="K2488" s="23"/>
    </row>
    <row r="2489" spans="1:11" ht="12.75" hidden="1" customHeight="1" outlineLevel="1" x14ac:dyDescent="0.25">
      <c r="A2489" s="1141" t="s">
        <v>5305</v>
      </c>
      <c r="B2489" s="1142" t="s">
        <v>2311</v>
      </c>
      <c r="C2489" s="1143" t="s">
        <v>64</v>
      </c>
      <c r="D2489" s="1144">
        <v>5.03</v>
      </c>
      <c r="E2489" s="653"/>
      <c r="F2489" s="654"/>
      <c r="G2489" s="23"/>
      <c r="H2489" s="23"/>
      <c r="I2489" s="23"/>
      <c r="J2489" s="23"/>
      <c r="K2489" s="23"/>
    </row>
    <row r="2490" spans="1:11" ht="12.75" hidden="1" customHeight="1" outlineLevel="1" x14ac:dyDescent="0.25">
      <c r="A2490" s="1145" t="s">
        <v>5306</v>
      </c>
      <c r="B2490" s="1146" t="s">
        <v>2312</v>
      </c>
      <c r="C2490" s="1147" t="s">
        <v>88</v>
      </c>
      <c r="D2490" s="1148">
        <v>2</v>
      </c>
      <c r="E2490" s="653"/>
      <c r="F2490" s="654"/>
      <c r="G2490" s="23"/>
      <c r="H2490" s="23"/>
      <c r="I2490" s="23"/>
      <c r="J2490" s="23"/>
      <c r="K2490" s="23"/>
    </row>
    <row r="2491" spans="1:11" ht="12.75" hidden="1" customHeight="1" outlineLevel="1" x14ac:dyDescent="0.25">
      <c r="A2491" s="1141" t="s">
        <v>5307</v>
      </c>
      <c r="B2491" s="1142" t="s">
        <v>2315</v>
      </c>
      <c r="C2491" s="1143" t="s">
        <v>64</v>
      </c>
      <c r="D2491" s="1144">
        <v>11.25</v>
      </c>
      <c r="E2491" s="653"/>
      <c r="F2491" s="654"/>
      <c r="G2491" s="23"/>
      <c r="H2491" s="23"/>
      <c r="I2491" s="23"/>
      <c r="J2491" s="23"/>
      <c r="K2491" s="23"/>
    </row>
    <row r="2492" spans="1:11" ht="12.75" hidden="1" customHeight="1" outlineLevel="1" x14ac:dyDescent="0.25">
      <c r="A2492" s="1137" t="s">
        <v>5308</v>
      </c>
      <c r="B2492" s="1138" t="s">
        <v>1804</v>
      </c>
      <c r="C2492" s="1139"/>
      <c r="D2492" s="1140"/>
      <c r="E2492" s="653"/>
      <c r="F2492" s="654"/>
      <c r="G2492" s="23"/>
      <c r="H2492" s="23"/>
      <c r="I2492" s="23"/>
      <c r="J2492" s="23"/>
      <c r="K2492" s="23"/>
    </row>
    <row r="2493" spans="1:11" ht="12.75" hidden="1" customHeight="1" outlineLevel="1" x14ac:dyDescent="0.25">
      <c r="A2493" s="1145" t="s">
        <v>5309</v>
      </c>
      <c r="B2493" s="1146" t="s">
        <v>2311</v>
      </c>
      <c r="C2493" s="1147" t="s">
        <v>64</v>
      </c>
      <c r="D2493" s="1148">
        <v>5.03</v>
      </c>
      <c r="E2493" s="653"/>
      <c r="F2493" s="654"/>
      <c r="G2493" s="23"/>
      <c r="H2493" s="23"/>
      <c r="I2493" s="23"/>
      <c r="J2493" s="23"/>
      <c r="K2493" s="23"/>
    </row>
    <row r="2494" spans="1:11" ht="12.75" hidden="1" customHeight="1" outlineLevel="1" x14ac:dyDescent="0.25">
      <c r="A2494" s="1141" t="s">
        <v>5310</v>
      </c>
      <c r="B2494" s="1142" t="s">
        <v>2312</v>
      </c>
      <c r="C2494" s="1143" t="s">
        <v>88</v>
      </c>
      <c r="D2494" s="1144">
        <v>2</v>
      </c>
      <c r="E2494" s="653"/>
      <c r="F2494" s="654"/>
      <c r="G2494" s="23"/>
      <c r="H2494" s="23"/>
      <c r="I2494" s="23"/>
      <c r="J2494" s="23"/>
      <c r="K2494" s="23"/>
    </row>
    <row r="2495" spans="1:11" ht="12.75" hidden="1" customHeight="1" outlineLevel="1" x14ac:dyDescent="0.25">
      <c r="A2495" s="1145" t="s">
        <v>5311</v>
      </c>
      <c r="B2495" s="1146" t="s">
        <v>2315</v>
      </c>
      <c r="C2495" s="1147" t="s">
        <v>64</v>
      </c>
      <c r="D2495" s="1148">
        <v>11.25</v>
      </c>
      <c r="E2495" s="653"/>
      <c r="F2495" s="654"/>
      <c r="G2495" s="23"/>
      <c r="H2495" s="23"/>
      <c r="I2495" s="23"/>
      <c r="J2495" s="23"/>
      <c r="K2495" s="23"/>
    </row>
    <row r="2496" spans="1:11" ht="12.75" hidden="1" customHeight="1" outlineLevel="1" x14ac:dyDescent="0.25">
      <c r="A2496" s="1137" t="s">
        <v>5312</v>
      </c>
      <c r="B2496" s="1138" t="s">
        <v>1806</v>
      </c>
      <c r="C2496" s="1139"/>
      <c r="D2496" s="1140"/>
      <c r="E2496" s="653"/>
      <c r="F2496" s="654"/>
      <c r="G2496" s="23"/>
      <c r="H2496" s="23"/>
      <c r="I2496" s="23"/>
      <c r="J2496" s="23"/>
      <c r="K2496" s="23"/>
    </row>
    <row r="2497" spans="1:11" ht="12.75" hidden="1" customHeight="1" outlineLevel="1" x14ac:dyDescent="0.25">
      <c r="A2497" s="1141" t="s">
        <v>5313</v>
      </c>
      <c r="B2497" s="1142" t="s">
        <v>2311</v>
      </c>
      <c r="C2497" s="1143" t="s">
        <v>64</v>
      </c>
      <c r="D2497" s="1144">
        <v>5.03</v>
      </c>
      <c r="E2497" s="653"/>
      <c r="F2497" s="654"/>
      <c r="G2497" s="23"/>
      <c r="H2497" s="23"/>
      <c r="I2497" s="23"/>
      <c r="J2497" s="23"/>
      <c r="K2497" s="23"/>
    </row>
    <row r="2498" spans="1:11" ht="12.75" hidden="1" customHeight="1" outlineLevel="1" x14ac:dyDescent="0.25">
      <c r="A2498" s="1145" t="s">
        <v>5314</v>
      </c>
      <c r="B2498" s="1146" t="s">
        <v>2312</v>
      </c>
      <c r="C2498" s="1147" t="s">
        <v>88</v>
      </c>
      <c r="D2498" s="1148">
        <v>2</v>
      </c>
      <c r="E2498" s="653"/>
      <c r="F2498" s="654"/>
      <c r="G2498" s="23"/>
      <c r="H2498" s="23"/>
      <c r="I2498" s="23"/>
      <c r="J2498" s="23"/>
      <c r="K2498" s="23"/>
    </row>
    <row r="2499" spans="1:11" ht="12.75" hidden="1" customHeight="1" outlineLevel="1" x14ac:dyDescent="0.25">
      <c r="A2499" s="1141" t="s">
        <v>5315</v>
      </c>
      <c r="B2499" s="1142" t="s">
        <v>2315</v>
      </c>
      <c r="C2499" s="1143" t="s">
        <v>64</v>
      </c>
      <c r="D2499" s="1144">
        <v>11.25</v>
      </c>
      <c r="E2499" s="653"/>
      <c r="F2499" s="654"/>
      <c r="G2499" s="23"/>
      <c r="H2499" s="23"/>
      <c r="I2499" s="23"/>
      <c r="J2499" s="23"/>
      <c r="K2499" s="23"/>
    </row>
    <row r="2500" spans="1:11" ht="12.75" hidden="1" customHeight="1" outlineLevel="1" x14ac:dyDescent="0.25">
      <c r="A2500" s="1137" t="s">
        <v>5316</v>
      </c>
      <c r="B2500" s="1138" t="s">
        <v>1808</v>
      </c>
      <c r="C2500" s="1139"/>
      <c r="D2500" s="1140"/>
      <c r="E2500" s="653"/>
      <c r="F2500" s="654"/>
      <c r="G2500" s="23"/>
      <c r="H2500" s="23"/>
      <c r="I2500" s="23"/>
      <c r="J2500" s="23"/>
      <c r="K2500" s="23"/>
    </row>
    <row r="2501" spans="1:11" ht="12.75" hidden="1" customHeight="1" outlineLevel="1" x14ac:dyDescent="0.25">
      <c r="A2501" s="1145" t="s">
        <v>5317</v>
      </c>
      <c r="B2501" s="1146" t="s">
        <v>2311</v>
      </c>
      <c r="C2501" s="1147" t="s">
        <v>64</v>
      </c>
      <c r="D2501" s="1148">
        <v>5.03</v>
      </c>
      <c r="E2501" s="653"/>
      <c r="F2501" s="654"/>
      <c r="G2501" s="23"/>
      <c r="H2501" s="23"/>
      <c r="I2501" s="23"/>
      <c r="J2501" s="23"/>
      <c r="K2501" s="23"/>
    </row>
    <row r="2502" spans="1:11" ht="12.75" hidden="1" customHeight="1" outlineLevel="1" x14ac:dyDescent="0.25">
      <c r="A2502" s="1141" t="s">
        <v>5318</v>
      </c>
      <c r="B2502" s="1142" t="s">
        <v>2312</v>
      </c>
      <c r="C2502" s="1143" t="s">
        <v>88</v>
      </c>
      <c r="D2502" s="1144">
        <v>2</v>
      </c>
      <c r="E2502" s="653"/>
      <c r="F2502" s="654"/>
      <c r="G2502" s="23"/>
      <c r="H2502" s="23"/>
      <c r="I2502" s="23"/>
      <c r="J2502" s="23"/>
      <c r="K2502" s="23"/>
    </row>
    <row r="2503" spans="1:11" ht="12.75" hidden="1" customHeight="1" outlineLevel="1" x14ac:dyDescent="0.25">
      <c r="A2503" s="1145" t="s">
        <v>5319</v>
      </c>
      <c r="B2503" s="1146" t="s">
        <v>2315</v>
      </c>
      <c r="C2503" s="1147" t="s">
        <v>64</v>
      </c>
      <c r="D2503" s="1148">
        <v>11.25</v>
      </c>
      <c r="E2503" s="653"/>
      <c r="F2503" s="654"/>
      <c r="G2503" s="23"/>
      <c r="H2503" s="23"/>
      <c r="I2503" s="23"/>
      <c r="J2503" s="23"/>
      <c r="K2503" s="23"/>
    </row>
    <row r="2504" spans="1:11" ht="12.75" hidden="1" customHeight="1" outlineLevel="1" x14ac:dyDescent="0.25">
      <c r="A2504" s="1137" t="s">
        <v>5320</v>
      </c>
      <c r="B2504" s="1138" t="s">
        <v>1810</v>
      </c>
      <c r="C2504" s="1139"/>
      <c r="D2504" s="1140"/>
      <c r="E2504" s="653"/>
      <c r="F2504" s="654"/>
      <c r="G2504" s="23"/>
      <c r="H2504" s="23"/>
      <c r="I2504" s="23"/>
      <c r="J2504" s="23"/>
      <c r="K2504" s="23"/>
    </row>
    <row r="2505" spans="1:11" ht="12.75" hidden="1" customHeight="1" outlineLevel="1" x14ac:dyDescent="0.25">
      <c r="A2505" s="1141" t="s">
        <v>5321</v>
      </c>
      <c r="B2505" s="1142" t="s">
        <v>2311</v>
      </c>
      <c r="C2505" s="1143" t="s">
        <v>64</v>
      </c>
      <c r="D2505" s="1144">
        <v>5.03</v>
      </c>
      <c r="E2505" s="653"/>
      <c r="F2505" s="654"/>
      <c r="G2505" s="23"/>
      <c r="H2505" s="23"/>
      <c r="I2505" s="23"/>
      <c r="J2505" s="23"/>
      <c r="K2505" s="23"/>
    </row>
    <row r="2506" spans="1:11" ht="12.75" hidden="1" customHeight="1" outlineLevel="1" x14ac:dyDescent="0.25">
      <c r="A2506" s="1145" t="s">
        <v>5322</v>
      </c>
      <c r="B2506" s="1146" t="s">
        <v>2312</v>
      </c>
      <c r="C2506" s="1147" t="s">
        <v>88</v>
      </c>
      <c r="D2506" s="1148">
        <v>2</v>
      </c>
      <c r="E2506" s="653"/>
      <c r="F2506" s="654"/>
      <c r="G2506" s="23"/>
      <c r="H2506" s="23"/>
      <c r="I2506" s="23"/>
      <c r="J2506" s="23"/>
      <c r="K2506" s="23"/>
    </row>
    <row r="2507" spans="1:11" ht="12.75" hidden="1" customHeight="1" outlineLevel="1" x14ac:dyDescent="0.25">
      <c r="A2507" s="1141" t="s">
        <v>5323</v>
      </c>
      <c r="B2507" s="1142" t="s">
        <v>2315</v>
      </c>
      <c r="C2507" s="1143" t="s">
        <v>64</v>
      </c>
      <c r="D2507" s="1144">
        <v>11.25</v>
      </c>
      <c r="E2507" s="653"/>
      <c r="F2507" s="654"/>
      <c r="G2507" s="23"/>
      <c r="H2507" s="23"/>
      <c r="I2507" s="23"/>
      <c r="J2507" s="23"/>
      <c r="K2507" s="23"/>
    </row>
    <row r="2508" spans="1:11" ht="12.75" hidden="1" customHeight="1" outlineLevel="1" x14ac:dyDescent="0.25">
      <c r="A2508" s="1137" t="s">
        <v>5324</v>
      </c>
      <c r="B2508" s="1138" t="s">
        <v>1812</v>
      </c>
      <c r="C2508" s="1139"/>
      <c r="D2508" s="1140"/>
      <c r="E2508" s="653"/>
      <c r="F2508" s="654"/>
      <c r="G2508" s="23"/>
      <c r="H2508" s="23"/>
      <c r="I2508" s="23"/>
      <c r="J2508" s="23"/>
      <c r="K2508" s="23"/>
    </row>
    <row r="2509" spans="1:11" ht="12.75" hidden="1" customHeight="1" outlineLevel="1" x14ac:dyDescent="0.25">
      <c r="A2509" s="1145" t="s">
        <v>5325</v>
      </c>
      <c r="B2509" s="1146" t="s">
        <v>2311</v>
      </c>
      <c r="C2509" s="1147" t="s">
        <v>64</v>
      </c>
      <c r="D2509" s="1148">
        <v>5.75</v>
      </c>
      <c r="E2509" s="653"/>
      <c r="F2509" s="654"/>
      <c r="G2509" s="23"/>
      <c r="H2509" s="23"/>
      <c r="I2509" s="23"/>
      <c r="J2509" s="23"/>
      <c r="K2509" s="23"/>
    </row>
    <row r="2510" spans="1:11" ht="12.75" hidden="1" customHeight="1" outlineLevel="1" x14ac:dyDescent="0.25">
      <c r="A2510" s="1141" t="s">
        <v>5326</v>
      </c>
      <c r="B2510" s="1142" t="s">
        <v>2312</v>
      </c>
      <c r="C2510" s="1143" t="s">
        <v>88</v>
      </c>
      <c r="D2510" s="1144">
        <v>2</v>
      </c>
      <c r="E2510" s="653"/>
      <c r="F2510" s="654"/>
      <c r="G2510" s="23"/>
      <c r="H2510" s="23"/>
      <c r="I2510" s="23"/>
      <c r="J2510" s="23"/>
      <c r="K2510" s="23"/>
    </row>
    <row r="2511" spans="1:11" ht="12.75" hidden="1" customHeight="1" outlineLevel="1" x14ac:dyDescent="0.25">
      <c r="A2511" s="1145" t="s">
        <v>5327</v>
      </c>
      <c r="B2511" s="1146" t="s">
        <v>2315</v>
      </c>
      <c r="C2511" s="1147" t="s">
        <v>64</v>
      </c>
      <c r="D2511" s="1148">
        <v>11.25</v>
      </c>
      <c r="E2511" s="653"/>
      <c r="F2511" s="654"/>
      <c r="G2511" s="23"/>
      <c r="H2511" s="23"/>
      <c r="I2511" s="23"/>
      <c r="J2511" s="23"/>
      <c r="K2511" s="23"/>
    </row>
    <row r="2512" spans="1:11" ht="12.75" hidden="1" customHeight="1" outlineLevel="1" x14ac:dyDescent="0.25">
      <c r="A2512" s="1137" t="s">
        <v>5328</v>
      </c>
      <c r="B2512" s="1138" t="s">
        <v>1816</v>
      </c>
      <c r="C2512" s="1139"/>
      <c r="D2512" s="1140"/>
      <c r="E2512" s="653"/>
      <c r="F2512" s="654"/>
      <c r="G2512" s="23"/>
      <c r="H2512" s="23"/>
      <c r="I2512" s="23"/>
      <c r="J2512" s="23"/>
      <c r="K2512" s="23"/>
    </row>
    <row r="2513" spans="1:11" ht="12.75" hidden="1" customHeight="1" outlineLevel="1" x14ac:dyDescent="0.25">
      <c r="A2513" s="1141" t="s">
        <v>5329</v>
      </c>
      <c r="B2513" s="1142" t="s">
        <v>2316</v>
      </c>
      <c r="C2513" s="1143" t="s">
        <v>88</v>
      </c>
      <c r="D2513" s="1144">
        <v>1</v>
      </c>
      <c r="E2513" s="653"/>
      <c r="F2513" s="654"/>
      <c r="G2513" s="23"/>
      <c r="H2513" s="23"/>
      <c r="I2513" s="23"/>
      <c r="J2513" s="23"/>
      <c r="K2513" s="23"/>
    </row>
    <row r="2514" spans="1:11" ht="12.75" hidden="1" customHeight="1" outlineLevel="1" x14ac:dyDescent="0.25">
      <c r="A2514" s="1145" t="s">
        <v>5330</v>
      </c>
      <c r="B2514" s="1146" t="s">
        <v>2317</v>
      </c>
      <c r="C2514" s="1147" t="s">
        <v>88</v>
      </c>
      <c r="D2514" s="1148">
        <v>1</v>
      </c>
      <c r="E2514" s="653"/>
      <c r="F2514" s="654"/>
      <c r="G2514" s="23"/>
      <c r="H2514" s="23"/>
      <c r="I2514" s="23"/>
      <c r="J2514" s="23"/>
      <c r="K2514" s="23"/>
    </row>
    <row r="2515" spans="1:11" ht="12.75" hidden="1" customHeight="1" outlineLevel="1" x14ac:dyDescent="0.25">
      <c r="A2515" s="1141" t="s">
        <v>5331</v>
      </c>
      <c r="B2515" s="1142" t="s">
        <v>2312</v>
      </c>
      <c r="C2515" s="1143" t="s">
        <v>88</v>
      </c>
      <c r="D2515" s="1144">
        <v>2</v>
      </c>
      <c r="E2515" s="653"/>
      <c r="F2515" s="654"/>
      <c r="G2515" s="23"/>
      <c r="H2515" s="23"/>
      <c r="I2515" s="23"/>
      <c r="J2515" s="23"/>
      <c r="K2515" s="23"/>
    </row>
    <row r="2516" spans="1:11" ht="12.75" hidden="1" customHeight="1" outlineLevel="1" x14ac:dyDescent="0.25">
      <c r="A2516" s="1145" t="s">
        <v>5332</v>
      </c>
      <c r="B2516" s="1146" t="s">
        <v>2318</v>
      </c>
      <c r="C2516" s="1147" t="s">
        <v>64</v>
      </c>
      <c r="D2516" s="1148">
        <v>5.94</v>
      </c>
      <c r="E2516" s="653"/>
      <c r="F2516" s="654"/>
      <c r="G2516" s="23"/>
      <c r="H2516" s="23"/>
      <c r="I2516" s="23"/>
      <c r="J2516" s="23"/>
      <c r="K2516" s="23"/>
    </row>
    <row r="2517" spans="1:11" ht="12.75" hidden="1" customHeight="1" outlineLevel="1" x14ac:dyDescent="0.25">
      <c r="A2517" s="1137" t="s">
        <v>5333</v>
      </c>
      <c r="B2517" s="1138" t="s">
        <v>1818</v>
      </c>
      <c r="C2517" s="1139"/>
      <c r="D2517" s="1140"/>
      <c r="E2517" s="653"/>
      <c r="F2517" s="654"/>
      <c r="G2517" s="23"/>
      <c r="H2517" s="23"/>
      <c r="I2517" s="23"/>
      <c r="J2517" s="23"/>
      <c r="K2517" s="23"/>
    </row>
    <row r="2518" spans="1:11" ht="12.75" hidden="1" customHeight="1" outlineLevel="1" x14ac:dyDescent="0.25">
      <c r="A2518" s="1141" t="s">
        <v>5334</v>
      </c>
      <c r="B2518" s="1142" t="s">
        <v>2319</v>
      </c>
      <c r="C2518" s="1143" t="s">
        <v>88</v>
      </c>
      <c r="D2518" s="1144">
        <v>1</v>
      </c>
      <c r="E2518" s="653"/>
      <c r="F2518" s="654"/>
      <c r="G2518" s="23"/>
      <c r="H2518" s="23"/>
      <c r="I2518" s="23"/>
      <c r="J2518" s="23"/>
      <c r="K2518" s="23"/>
    </row>
    <row r="2519" spans="1:11" ht="12.75" hidden="1" customHeight="1" outlineLevel="1" collapsed="1" x14ac:dyDescent="0.25">
      <c r="A2519" s="1137" t="s">
        <v>5335</v>
      </c>
      <c r="B2519" s="1138" t="s">
        <v>1821</v>
      </c>
      <c r="C2519" s="1139"/>
      <c r="D2519" s="1140"/>
      <c r="G2519" s="23"/>
      <c r="H2519" s="23"/>
      <c r="I2519" s="23"/>
      <c r="J2519" s="23"/>
      <c r="K2519" s="23"/>
    </row>
    <row r="2520" spans="1:11" ht="12.75" hidden="1" customHeight="1" outlineLevel="1" x14ac:dyDescent="0.25">
      <c r="A2520" s="1145" t="s">
        <v>5336</v>
      </c>
      <c r="B2520" s="1146" t="s">
        <v>2316</v>
      </c>
      <c r="C2520" s="1147" t="s">
        <v>88</v>
      </c>
      <c r="D2520" s="1148">
        <v>2</v>
      </c>
      <c r="E2520" s="653"/>
      <c r="F2520" s="654"/>
      <c r="G2520" s="23"/>
      <c r="H2520" s="23"/>
      <c r="I2520" s="23"/>
      <c r="J2520" s="23"/>
      <c r="K2520" s="23"/>
    </row>
    <row r="2521" spans="1:11" ht="12.75" customHeight="1" collapsed="1" x14ac:dyDescent="0.25">
      <c r="A2521" s="1133" t="s">
        <v>2348</v>
      </c>
      <c r="B2521" s="1134" t="s">
        <v>2195</v>
      </c>
      <c r="C2521" s="1135"/>
      <c r="D2521" s="1136">
        <f>SUM(D2522:D2535)</f>
        <v>3521.4</v>
      </c>
      <c r="E2521" s="653">
        <f>Ger_Executivo!L332+Ger_Executivo!L333</f>
        <v>3521.4000000000005</v>
      </c>
      <c r="F2521" s="654" t="str">
        <f>IF(D2521=E2521,"OK","FALSO")</f>
        <v>OK</v>
      </c>
      <c r="G2521" s="23"/>
      <c r="H2521" s="23"/>
      <c r="I2521" s="23"/>
      <c r="J2521" s="23"/>
      <c r="K2521" s="23"/>
    </row>
    <row r="2522" spans="1:11" ht="12.75" hidden="1" customHeight="1" outlineLevel="1" x14ac:dyDescent="0.25">
      <c r="A2522" s="1141" t="s">
        <v>5176</v>
      </c>
      <c r="B2522" s="1142" t="s">
        <v>5200</v>
      </c>
      <c r="C2522" s="1143" t="s">
        <v>108</v>
      </c>
      <c r="D2522" s="1144">
        <v>71.59</v>
      </c>
      <c r="E2522" s="653"/>
      <c r="F2522" s="654"/>
      <c r="G2522" s="23"/>
      <c r="H2522" s="23"/>
      <c r="I2522" s="23"/>
      <c r="J2522" s="23"/>
      <c r="K2522" s="23"/>
    </row>
    <row r="2523" spans="1:11" ht="12.75" hidden="1" customHeight="1" outlineLevel="1" x14ac:dyDescent="0.25">
      <c r="A2523" s="1145" t="s">
        <v>5201</v>
      </c>
      <c r="B2523" s="1146" t="s">
        <v>4415</v>
      </c>
      <c r="C2523" s="1147" t="s">
        <v>108</v>
      </c>
      <c r="D2523" s="1148">
        <v>10.68</v>
      </c>
      <c r="E2523" s="653"/>
      <c r="F2523" s="654"/>
      <c r="G2523" s="23"/>
      <c r="H2523" s="23"/>
      <c r="I2523" s="23"/>
      <c r="J2523" s="23"/>
      <c r="K2523" s="23"/>
    </row>
    <row r="2524" spans="1:11" ht="12.75" hidden="1" customHeight="1" outlineLevel="1" x14ac:dyDescent="0.25">
      <c r="A2524" s="1137" t="s">
        <v>2351</v>
      </c>
      <c r="B2524" s="1138" t="s">
        <v>5178</v>
      </c>
      <c r="C2524" s="1139"/>
      <c r="D2524" s="1140"/>
      <c r="E2524" s="653"/>
      <c r="F2524" s="654"/>
      <c r="G2524" s="23"/>
      <c r="H2524" s="23"/>
      <c r="I2524" s="23"/>
      <c r="J2524" s="23"/>
      <c r="K2524" s="23"/>
    </row>
    <row r="2525" spans="1:11" ht="12.75" hidden="1" customHeight="1" outlineLevel="1" x14ac:dyDescent="0.25">
      <c r="A2525" s="1141" t="s">
        <v>3746</v>
      </c>
      <c r="B2525" s="1142" t="s">
        <v>5202</v>
      </c>
      <c r="C2525" s="1143" t="s">
        <v>108</v>
      </c>
      <c r="D2525" s="1144">
        <v>761.83</v>
      </c>
      <c r="E2525" s="653"/>
      <c r="F2525" s="654"/>
      <c r="G2525" s="23"/>
      <c r="H2525" s="23"/>
      <c r="I2525" s="23"/>
      <c r="J2525" s="23"/>
      <c r="K2525" s="23"/>
    </row>
    <row r="2526" spans="1:11" ht="12.75" hidden="1" customHeight="1" outlineLevel="1" x14ac:dyDescent="0.25">
      <c r="A2526" s="1145" t="s">
        <v>4356</v>
      </c>
      <c r="B2526" s="1146" t="s">
        <v>5203</v>
      </c>
      <c r="C2526" s="1147" t="s">
        <v>108</v>
      </c>
      <c r="D2526" s="1148">
        <v>99</v>
      </c>
      <c r="E2526" s="653"/>
      <c r="F2526" s="654"/>
      <c r="G2526" s="23"/>
      <c r="H2526" s="23"/>
      <c r="I2526" s="23"/>
      <c r="J2526" s="23"/>
      <c r="K2526" s="23"/>
    </row>
    <row r="2527" spans="1:11" ht="12.75" hidden="1" customHeight="1" outlineLevel="1" x14ac:dyDescent="0.25">
      <c r="A2527" s="1137" t="s">
        <v>2352</v>
      </c>
      <c r="B2527" s="1138" t="s">
        <v>5181</v>
      </c>
      <c r="C2527" s="1139"/>
      <c r="D2527" s="1140"/>
      <c r="E2527" s="653"/>
      <c r="F2527" s="654"/>
      <c r="G2527" s="23"/>
      <c r="H2527" s="23"/>
      <c r="I2527" s="23"/>
      <c r="J2527" s="23"/>
      <c r="K2527" s="23"/>
    </row>
    <row r="2528" spans="1:11" ht="12.75" hidden="1" customHeight="1" outlineLevel="1" x14ac:dyDescent="0.25">
      <c r="A2528" s="1141" t="s">
        <v>3747</v>
      </c>
      <c r="B2528" s="1142" t="s">
        <v>5204</v>
      </c>
      <c r="C2528" s="1143" t="s">
        <v>108</v>
      </c>
      <c r="D2528" s="1144">
        <v>578.76</v>
      </c>
      <c r="E2528" s="653"/>
      <c r="F2528" s="654"/>
      <c r="G2528" s="23"/>
      <c r="H2528" s="23"/>
      <c r="I2528" s="23"/>
      <c r="J2528" s="23"/>
      <c r="K2528" s="23"/>
    </row>
    <row r="2529" spans="1:11" ht="12.75" hidden="1" customHeight="1" outlineLevel="1" x14ac:dyDescent="0.25">
      <c r="A2529" s="1145" t="s">
        <v>3748</v>
      </c>
      <c r="B2529" s="1146" t="s">
        <v>5205</v>
      </c>
      <c r="C2529" s="1147" t="s">
        <v>108</v>
      </c>
      <c r="D2529" s="1148">
        <v>312.85000000000002</v>
      </c>
      <c r="E2529" s="653"/>
      <c r="F2529" s="654"/>
      <c r="G2529" s="23"/>
      <c r="H2529" s="23"/>
      <c r="I2529" s="23"/>
      <c r="J2529" s="23"/>
      <c r="K2529" s="23"/>
    </row>
    <row r="2530" spans="1:11" ht="12.75" hidden="1" customHeight="1" outlineLevel="1" x14ac:dyDescent="0.25">
      <c r="A2530" s="1137" t="s">
        <v>2353</v>
      </c>
      <c r="B2530" s="1138" t="s">
        <v>5184</v>
      </c>
      <c r="C2530" s="1139"/>
      <c r="D2530" s="1140"/>
      <c r="E2530" s="653"/>
      <c r="F2530" s="654"/>
      <c r="G2530" s="23"/>
      <c r="H2530" s="23"/>
      <c r="I2530" s="23"/>
      <c r="J2530" s="23"/>
      <c r="K2530" s="23"/>
    </row>
    <row r="2531" spans="1:11" ht="12.75" hidden="1" customHeight="1" outlineLevel="1" x14ac:dyDescent="0.25">
      <c r="A2531" s="1141" t="s">
        <v>3749</v>
      </c>
      <c r="B2531" s="1142" t="s">
        <v>5206</v>
      </c>
      <c r="C2531" s="1143" t="s">
        <v>108</v>
      </c>
      <c r="D2531" s="1144">
        <v>477.18</v>
      </c>
      <c r="E2531" s="653"/>
      <c r="F2531" s="654"/>
      <c r="G2531" s="23"/>
      <c r="H2531" s="23"/>
      <c r="I2531" s="23"/>
      <c r="J2531" s="23"/>
      <c r="K2531" s="23"/>
    </row>
    <row r="2532" spans="1:11" ht="12.75" hidden="1" customHeight="1" outlineLevel="1" x14ac:dyDescent="0.25">
      <c r="A2532" s="1145" t="s">
        <v>3750</v>
      </c>
      <c r="B2532" s="1146" t="s">
        <v>5207</v>
      </c>
      <c r="C2532" s="1147" t="s">
        <v>108</v>
      </c>
      <c r="D2532" s="1148">
        <v>219.29</v>
      </c>
      <c r="E2532" s="653"/>
      <c r="F2532" s="654"/>
      <c r="G2532" s="23"/>
      <c r="H2532" s="23"/>
      <c r="I2532" s="23"/>
      <c r="J2532" s="23"/>
      <c r="K2532" s="23"/>
    </row>
    <row r="2533" spans="1:11" ht="12.75" hidden="1" customHeight="1" outlineLevel="1" x14ac:dyDescent="0.25">
      <c r="A2533" s="1137" t="s">
        <v>2354</v>
      </c>
      <c r="B2533" s="1138" t="s">
        <v>5187</v>
      </c>
      <c r="C2533" s="1139"/>
      <c r="D2533" s="1140"/>
      <c r="E2533" s="653"/>
      <c r="F2533" s="654"/>
      <c r="G2533" s="23"/>
      <c r="H2533" s="23"/>
      <c r="I2533" s="23"/>
      <c r="J2533" s="23"/>
      <c r="K2533" s="23"/>
    </row>
    <row r="2534" spans="1:11" ht="12.75" hidden="1" customHeight="1" outlineLevel="1" x14ac:dyDescent="0.25">
      <c r="A2534" s="1141" t="s">
        <v>3751</v>
      </c>
      <c r="B2534" s="1142" t="s">
        <v>5208</v>
      </c>
      <c r="C2534" s="1143" t="s">
        <v>108</v>
      </c>
      <c r="D2534" s="1144">
        <v>735.03</v>
      </c>
      <c r="E2534" s="653"/>
      <c r="F2534" s="654"/>
      <c r="G2534" s="23"/>
      <c r="H2534" s="23"/>
      <c r="I2534" s="23"/>
      <c r="J2534" s="23"/>
      <c r="K2534" s="23"/>
    </row>
    <row r="2535" spans="1:11" ht="12.75" hidden="1" customHeight="1" outlineLevel="1" x14ac:dyDescent="0.25">
      <c r="A2535" s="1145" t="s">
        <v>3752</v>
      </c>
      <c r="B2535" s="1146" t="s">
        <v>5209</v>
      </c>
      <c r="C2535" s="1147" t="s">
        <v>108</v>
      </c>
      <c r="D2535" s="1148">
        <v>255.19</v>
      </c>
      <c r="E2535" s="653"/>
      <c r="F2535" s="654"/>
      <c r="G2535" s="23"/>
      <c r="H2535" s="23"/>
      <c r="I2535" s="23"/>
      <c r="J2535" s="23"/>
      <c r="K2535" s="23"/>
    </row>
    <row r="2536" spans="1:11" ht="12.75" customHeight="1" collapsed="1" x14ac:dyDescent="0.25">
      <c r="A2536" s="1133" t="s">
        <v>2369</v>
      </c>
      <c r="B2536" s="1134" t="s">
        <v>2370</v>
      </c>
      <c r="C2536" s="1135"/>
      <c r="D2536" s="1136">
        <f>SUM(D2537:D2550)</f>
        <v>3521.39</v>
      </c>
      <c r="E2536" s="653">
        <f>Ger_Executivo!L334</f>
        <v>3521.39</v>
      </c>
      <c r="F2536" s="654" t="str">
        <f>IF(D2536=E2536,"OK","FALSO")</f>
        <v>OK</v>
      </c>
      <c r="G2536" s="23"/>
      <c r="H2536" s="23"/>
      <c r="I2536" s="23"/>
      <c r="J2536" s="23"/>
      <c r="K2536" s="23"/>
    </row>
    <row r="2537" spans="1:11" ht="12.75" hidden="1" customHeight="1" outlineLevel="1" x14ac:dyDescent="0.25">
      <c r="A2537" s="1141" t="s">
        <v>5191</v>
      </c>
      <c r="B2537" s="1142" t="s">
        <v>5177</v>
      </c>
      <c r="C2537" s="1143" t="s">
        <v>108</v>
      </c>
      <c r="D2537" s="1144">
        <v>82.27</v>
      </c>
      <c r="E2537" s="653"/>
      <c r="F2537" s="654"/>
      <c r="G2537" s="23"/>
      <c r="H2537" s="23"/>
      <c r="I2537" s="23"/>
      <c r="J2537" s="23"/>
      <c r="K2537" s="23"/>
    </row>
    <row r="2538" spans="1:11" ht="12.75" hidden="1" customHeight="1" outlineLevel="1" x14ac:dyDescent="0.25">
      <c r="A2538" s="1137" t="s">
        <v>2372</v>
      </c>
      <c r="B2538" s="1138" t="s">
        <v>5178</v>
      </c>
      <c r="C2538" s="1139"/>
      <c r="D2538" s="1140"/>
      <c r="E2538" s="653"/>
      <c r="F2538" s="654"/>
      <c r="G2538" s="23"/>
      <c r="H2538" s="23"/>
      <c r="I2538" s="23"/>
      <c r="J2538" s="23"/>
      <c r="K2538" s="23"/>
    </row>
    <row r="2539" spans="1:11" ht="12.75" hidden="1" customHeight="1" outlineLevel="1" x14ac:dyDescent="0.25">
      <c r="A2539" s="1145" t="s">
        <v>3783</v>
      </c>
      <c r="B2539" s="1146" t="s">
        <v>5179</v>
      </c>
      <c r="C2539" s="1147" t="s">
        <v>108</v>
      </c>
      <c r="D2539" s="1148">
        <v>440.49</v>
      </c>
      <c r="E2539" s="653"/>
      <c r="F2539" s="654"/>
      <c r="G2539" s="23"/>
      <c r="H2539" s="23"/>
      <c r="I2539" s="23"/>
      <c r="J2539" s="23"/>
      <c r="K2539" s="23"/>
    </row>
    <row r="2540" spans="1:11" ht="12.75" hidden="1" customHeight="1" outlineLevel="1" x14ac:dyDescent="0.25">
      <c r="A2540" s="1141" t="s">
        <v>3784</v>
      </c>
      <c r="B2540" s="1142" t="s">
        <v>5180</v>
      </c>
      <c r="C2540" s="1143" t="s">
        <v>108</v>
      </c>
      <c r="D2540" s="1144">
        <v>420.34</v>
      </c>
      <c r="E2540" s="653"/>
      <c r="F2540" s="654"/>
      <c r="G2540" s="23"/>
      <c r="H2540" s="23"/>
      <c r="I2540" s="23"/>
      <c r="J2540" s="23"/>
      <c r="K2540" s="23"/>
    </row>
    <row r="2541" spans="1:11" ht="12.75" hidden="1" customHeight="1" outlineLevel="1" x14ac:dyDescent="0.25">
      <c r="A2541" s="1137" t="s">
        <v>2373</v>
      </c>
      <c r="B2541" s="1138" t="s">
        <v>5181</v>
      </c>
      <c r="C2541" s="1139"/>
      <c r="D2541" s="1140"/>
      <c r="E2541" s="653"/>
      <c r="F2541" s="654"/>
      <c r="G2541" s="23"/>
      <c r="H2541" s="23"/>
      <c r="I2541" s="23"/>
      <c r="J2541" s="23"/>
      <c r="K2541" s="23"/>
    </row>
    <row r="2542" spans="1:11" ht="12.75" hidden="1" customHeight="1" outlineLevel="1" x14ac:dyDescent="0.25">
      <c r="A2542" s="1145" t="s">
        <v>3786</v>
      </c>
      <c r="B2542" s="1146" t="s">
        <v>5182</v>
      </c>
      <c r="C2542" s="1147" t="s">
        <v>108</v>
      </c>
      <c r="D2542" s="1148">
        <v>203.68</v>
      </c>
      <c r="E2542" s="653"/>
      <c r="F2542" s="654"/>
      <c r="G2542" s="23"/>
      <c r="H2542" s="23"/>
      <c r="I2542" s="23"/>
      <c r="J2542" s="23"/>
      <c r="K2542" s="23"/>
    </row>
    <row r="2543" spans="1:11" ht="12.75" hidden="1" customHeight="1" outlineLevel="1" x14ac:dyDescent="0.25">
      <c r="A2543" s="1141" t="s">
        <v>3787</v>
      </c>
      <c r="B2543" s="1142" t="s">
        <v>5183</v>
      </c>
      <c r="C2543" s="1143" t="s">
        <v>108</v>
      </c>
      <c r="D2543" s="1144">
        <v>687.93</v>
      </c>
      <c r="E2543" s="653"/>
      <c r="F2543" s="654"/>
      <c r="G2543" s="23"/>
      <c r="H2543" s="23"/>
      <c r="I2543" s="23"/>
      <c r="J2543" s="23"/>
      <c r="K2543" s="23"/>
    </row>
    <row r="2544" spans="1:11" ht="12.75" hidden="1" customHeight="1" outlineLevel="1" x14ac:dyDescent="0.25">
      <c r="A2544" s="1137" t="s">
        <v>2374</v>
      </c>
      <c r="B2544" s="1138" t="s">
        <v>5184</v>
      </c>
      <c r="C2544" s="1139"/>
      <c r="D2544" s="1140"/>
      <c r="E2544" s="653"/>
      <c r="F2544" s="654"/>
      <c r="G2544" s="23"/>
      <c r="H2544" s="23"/>
      <c r="I2544" s="23"/>
      <c r="J2544" s="23"/>
      <c r="K2544" s="23"/>
    </row>
    <row r="2545" spans="1:11" ht="12.75" hidden="1" customHeight="1" outlineLevel="1" x14ac:dyDescent="0.25">
      <c r="A2545" s="1145" t="s">
        <v>3789</v>
      </c>
      <c r="B2545" s="1146" t="s">
        <v>5185</v>
      </c>
      <c r="C2545" s="1147" t="s">
        <v>108</v>
      </c>
      <c r="D2545" s="1148">
        <v>62.09</v>
      </c>
      <c r="E2545" s="653"/>
      <c r="F2545" s="654"/>
      <c r="G2545" s="23"/>
      <c r="H2545" s="23"/>
      <c r="I2545" s="23"/>
      <c r="J2545" s="23"/>
      <c r="K2545" s="23"/>
    </row>
    <row r="2546" spans="1:11" ht="12.75" hidden="1" customHeight="1" outlineLevel="1" x14ac:dyDescent="0.25">
      <c r="A2546" s="1141" t="s">
        <v>3790</v>
      </c>
      <c r="B2546" s="1142" t="s">
        <v>5186</v>
      </c>
      <c r="C2546" s="1143" t="s">
        <v>108</v>
      </c>
      <c r="D2546" s="1144">
        <v>634.38</v>
      </c>
      <c r="E2546" s="653"/>
      <c r="F2546" s="654"/>
      <c r="G2546" s="23"/>
      <c r="H2546" s="23"/>
      <c r="I2546" s="23"/>
      <c r="J2546" s="23"/>
      <c r="K2546" s="23"/>
    </row>
    <row r="2547" spans="1:11" ht="12.75" hidden="1" customHeight="1" outlineLevel="1" x14ac:dyDescent="0.25">
      <c r="A2547" s="1137" t="s">
        <v>2375</v>
      </c>
      <c r="B2547" s="1138" t="s">
        <v>5187</v>
      </c>
      <c r="C2547" s="1139"/>
      <c r="D2547" s="1140"/>
      <c r="E2547" s="653"/>
      <c r="F2547" s="654"/>
      <c r="G2547" s="23"/>
      <c r="H2547" s="23"/>
      <c r="I2547" s="23"/>
      <c r="J2547" s="23"/>
      <c r="K2547" s="23"/>
    </row>
    <row r="2548" spans="1:11" ht="12.75" hidden="1" customHeight="1" outlineLevel="1" x14ac:dyDescent="0.25">
      <c r="A2548" s="1145" t="s">
        <v>3792</v>
      </c>
      <c r="B2548" s="1146" t="s">
        <v>5188</v>
      </c>
      <c r="C2548" s="1147" t="s">
        <v>108</v>
      </c>
      <c r="D2548" s="1148">
        <v>400.79</v>
      </c>
      <c r="E2548" s="653"/>
      <c r="F2548" s="654"/>
      <c r="G2548" s="23"/>
      <c r="H2548" s="23"/>
      <c r="I2548" s="23"/>
      <c r="J2548" s="23"/>
      <c r="K2548" s="23"/>
    </row>
    <row r="2549" spans="1:11" ht="12.75" hidden="1" customHeight="1" outlineLevel="1" x14ac:dyDescent="0.25">
      <c r="A2549" s="1141" t="s">
        <v>3793</v>
      </c>
      <c r="B2549" s="1142" t="s">
        <v>5189</v>
      </c>
      <c r="C2549" s="1143" t="s">
        <v>108</v>
      </c>
      <c r="D2549" s="1144">
        <v>85.23</v>
      </c>
      <c r="E2549" s="653"/>
      <c r="F2549" s="654"/>
      <c r="G2549" s="23"/>
      <c r="H2549" s="23"/>
      <c r="I2549" s="23"/>
      <c r="J2549" s="23"/>
      <c r="K2549" s="23"/>
    </row>
    <row r="2550" spans="1:11" ht="12.75" hidden="1" customHeight="1" outlineLevel="1" x14ac:dyDescent="0.25">
      <c r="A2550" s="1145" t="s">
        <v>3794</v>
      </c>
      <c r="B2550" s="1146" t="s">
        <v>5190</v>
      </c>
      <c r="C2550" s="1147" t="s">
        <v>108</v>
      </c>
      <c r="D2550" s="1148">
        <v>504.19</v>
      </c>
      <c r="E2550" s="653"/>
      <c r="F2550" s="654"/>
      <c r="G2550" s="23"/>
      <c r="H2550" s="23"/>
      <c r="I2550" s="23"/>
      <c r="J2550" s="23"/>
      <c r="K2550" s="23"/>
    </row>
    <row r="2551" spans="1:11" ht="12.75" customHeight="1" collapsed="1" x14ac:dyDescent="0.25">
      <c r="A2551" s="1133" t="s">
        <v>2393</v>
      </c>
      <c r="B2551" s="1134" t="s">
        <v>911</v>
      </c>
      <c r="C2551" s="1135"/>
      <c r="D2551" s="1136">
        <f>SUM(D2552:D2567)</f>
        <v>2017.62</v>
      </c>
      <c r="E2551" s="653">
        <f>Ger_Executivo!L331+Ger_Executivo!L343</f>
        <v>2017.6200000000001</v>
      </c>
      <c r="F2551" s="654" t="str">
        <f>IF(D2551=E2551,"OK","FALSO")</f>
        <v>OK</v>
      </c>
      <c r="G2551" s="23"/>
      <c r="H2551" s="23"/>
      <c r="I2551" s="23"/>
      <c r="J2551" s="23"/>
      <c r="K2551" s="23"/>
    </row>
    <row r="2552" spans="1:11" ht="26.4" hidden="1" outlineLevel="1" x14ac:dyDescent="0.25">
      <c r="A2552" s="1145" t="s">
        <v>5191</v>
      </c>
      <c r="B2552" s="1146" t="s">
        <v>5247</v>
      </c>
      <c r="C2552" s="1147" t="s">
        <v>108</v>
      </c>
      <c r="D2552" s="1148">
        <v>86.17</v>
      </c>
    </row>
    <row r="2553" spans="1:11" ht="12.75" hidden="1" customHeight="1" outlineLevel="1" x14ac:dyDescent="0.25">
      <c r="A2553" s="1141" t="s">
        <v>5210</v>
      </c>
      <c r="B2553" s="1142" t="s">
        <v>5211</v>
      </c>
      <c r="C2553" s="1143" t="s">
        <v>108</v>
      </c>
      <c r="D2553" s="1144">
        <v>3.19</v>
      </c>
      <c r="E2553" s="653"/>
      <c r="F2553" s="654"/>
      <c r="G2553" s="23"/>
      <c r="H2553" s="23"/>
      <c r="I2553" s="23"/>
      <c r="J2553" s="23"/>
      <c r="K2553" s="23"/>
    </row>
    <row r="2554" spans="1:11" ht="12.75" hidden="1" customHeight="1" outlineLevel="1" x14ac:dyDescent="0.25">
      <c r="A2554" s="1137" t="s">
        <v>5192</v>
      </c>
      <c r="B2554" s="1138" t="s">
        <v>5178</v>
      </c>
      <c r="C2554" s="1139"/>
      <c r="D2554" s="1140"/>
      <c r="E2554" s="653"/>
      <c r="F2554" s="654"/>
      <c r="G2554" s="23"/>
      <c r="H2554" s="23"/>
      <c r="I2554" s="23"/>
      <c r="J2554" s="23"/>
      <c r="K2554" s="23"/>
    </row>
    <row r="2555" spans="1:11" ht="12.75" hidden="1" customHeight="1" outlineLevel="1" x14ac:dyDescent="0.25">
      <c r="A2555" s="1145" t="s">
        <v>5193</v>
      </c>
      <c r="B2555" s="1146" t="s">
        <v>5212</v>
      </c>
      <c r="C2555" s="1147" t="s">
        <v>108</v>
      </c>
      <c r="D2555" s="1148">
        <v>20.9</v>
      </c>
      <c r="E2555" s="653"/>
      <c r="F2555" s="654"/>
      <c r="G2555" s="23"/>
      <c r="H2555" s="23"/>
      <c r="I2555" s="23"/>
      <c r="J2555" s="23"/>
      <c r="K2555" s="23"/>
    </row>
    <row r="2556" spans="1:11" ht="12.75" hidden="1" customHeight="1" outlineLevel="1" x14ac:dyDescent="0.25">
      <c r="A2556" s="1141" t="s">
        <v>5194</v>
      </c>
      <c r="B2556" s="1142" t="s">
        <v>5213</v>
      </c>
      <c r="C2556" s="1143" t="s">
        <v>108</v>
      </c>
      <c r="D2556" s="1144">
        <v>604.66</v>
      </c>
      <c r="E2556" s="653"/>
      <c r="F2556" s="654"/>
      <c r="G2556" s="23"/>
      <c r="H2556" s="23"/>
      <c r="I2556" s="23"/>
      <c r="J2556" s="23"/>
      <c r="K2556" s="23"/>
    </row>
    <row r="2557" spans="1:11" ht="12.75" hidden="1" customHeight="1" outlineLevel="1" x14ac:dyDescent="0.25">
      <c r="A2557" s="1145" t="s">
        <v>5214</v>
      </c>
      <c r="B2557" s="1146" t="s">
        <v>5215</v>
      </c>
      <c r="C2557" s="1147" t="s">
        <v>108</v>
      </c>
      <c r="D2557" s="1148">
        <v>419.6</v>
      </c>
      <c r="E2557" s="653"/>
      <c r="F2557" s="654"/>
      <c r="G2557" s="23"/>
      <c r="H2557" s="23"/>
      <c r="I2557" s="23"/>
      <c r="J2557" s="23"/>
      <c r="K2557" s="23"/>
    </row>
    <row r="2558" spans="1:11" ht="12.75" hidden="1" customHeight="1" outlineLevel="1" x14ac:dyDescent="0.25">
      <c r="A2558" s="1137" t="s">
        <v>5195</v>
      </c>
      <c r="B2558" s="1138" t="s">
        <v>5181</v>
      </c>
      <c r="C2558" s="1139"/>
      <c r="D2558" s="1140"/>
      <c r="E2558" s="653"/>
      <c r="F2558" s="654"/>
      <c r="G2558" s="23"/>
      <c r="H2558" s="23"/>
      <c r="I2558" s="23"/>
      <c r="J2558" s="23"/>
      <c r="K2558" s="23"/>
    </row>
    <row r="2559" spans="1:11" ht="12.75" hidden="1" customHeight="1" outlineLevel="1" x14ac:dyDescent="0.25">
      <c r="A2559" s="1141" t="s">
        <v>5196</v>
      </c>
      <c r="B2559" s="1142" t="s">
        <v>5216</v>
      </c>
      <c r="C2559" s="1143" t="s">
        <v>108</v>
      </c>
      <c r="D2559" s="1144">
        <v>63.39</v>
      </c>
      <c r="E2559" s="653"/>
      <c r="F2559" s="654"/>
      <c r="G2559" s="23"/>
      <c r="H2559" s="23"/>
      <c r="I2559" s="23"/>
      <c r="J2559" s="23"/>
      <c r="K2559" s="23"/>
    </row>
    <row r="2560" spans="1:11" ht="12.75" hidden="1" customHeight="1" outlineLevel="1" x14ac:dyDescent="0.25">
      <c r="A2560" s="1145" t="s">
        <v>5197</v>
      </c>
      <c r="B2560" s="1146" t="s">
        <v>5217</v>
      </c>
      <c r="C2560" s="1147" t="s">
        <v>108</v>
      </c>
      <c r="D2560" s="1148">
        <v>233.74</v>
      </c>
      <c r="E2560" s="653"/>
      <c r="F2560" s="654"/>
      <c r="G2560" s="23"/>
      <c r="H2560" s="23"/>
      <c r="I2560" s="23"/>
      <c r="J2560" s="23"/>
      <c r="K2560" s="23"/>
    </row>
    <row r="2561" spans="1:11" ht="12.75" hidden="1" customHeight="1" outlineLevel="1" x14ac:dyDescent="0.25">
      <c r="A2561" s="1141" t="s">
        <v>5218</v>
      </c>
      <c r="B2561" s="1142" t="s">
        <v>5219</v>
      </c>
      <c r="C2561" s="1143" t="s">
        <v>108</v>
      </c>
      <c r="D2561" s="1144">
        <v>140.29</v>
      </c>
      <c r="E2561" s="653"/>
      <c r="F2561" s="654"/>
      <c r="G2561" s="23"/>
      <c r="H2561" s="23"/>
      <c r="I2561" s="23"/>
      <c r="J2561" s="23"/>
      <c r="K2561" s="23"/>
    </row>
    <row r="2562" spans="1:11" ht="12.75" hidden="1" customHeight="1" outlineLevel="1" x14ac:dyDescent="0.25">
      <c r="A2562" s="1137" t="s">
        <v>5198</v>
      </c>
      <c r="B2562" s="1138" t="s">
        <v>5184</v>
      </c>
      <c r="C2562" s="1139"/>
      <c r="D2562" s="1140"/>
      <c r="E2562" s="653"/>
      <c r="F2562" s="654"/>
      <c r="G2562" s="23"/>
      <c r="H2562" s="23"/>
      <c r="I2562" s="23"/>
      <c r="J2562" s="23"/>
      <c r="K2562" s="23"/>
    </row>
    <row r="2563" spans="1:11" ht="12.75" hidden="1" customHeight="1" outlineLevel="1" x14ac:dyDescent="0.25">
      <c r="A2563" s="1145" t="s">
        <v>5199</v>
      </c>
      <c r="B2563" s="1146" t="s">
        <v>5220</v>
      </c>
      <c r="C2563" s="1147" t="s">
        <v>108</v>
      </c>
      <c r="D2563" s="1148">
        <v>18.82</v>
      </c>
      <c r="E2563" s="653"/>
      <c r="F2563" s="654"/>
      <c r="G2563" s="23"/>
      <c r="H2563" s="23"/>
      <c r="I2563" s="23"/>
      <c r="J2563" s="23"/>
      <c r="K2563" s="23"/>
    </row>
    <row r="2564" spans="1:11" ht="12.75" hidden="1" customHeight="1" outlineLevel="1" x14ac:dyDescent="0.25">
      <c r="A2564" s="1137" t="s">
        <v>5221</v>
      </c>
      <c r="B2564" s="1138" t="s">
        <v>5187</v>
      </c>
      <c r="C2564" s="1139"/>
      <c r="D2564" s="1140"/>
      <c r="E2564" s="653"/>
      <c r="F2564" s="654"/>
      <c r="G2564" s="23"/>
      <c r="H2564" s="23"/>
      <c r="I2564" s="23"/>
      <c r="J2564" s="23"/>
      <c r="K2564" s="23"/>
    </row>
    <row r="2565" spans="1:11" ht="12.75" hidden="1" customHeight="1" outlineLevel="1" x14ac:dyDescent="0.25">
      <c r="A2565" s="1141" t="s">
        <v>5222</v>
      </c>
      <c r="B2565" s="1142" t="s">
        <v>5223</v>
      </c>
      <c r="C2565" s="1143" t="s">
        <v>108</v>
      </c>
      <c r="D2565" s="1144">
        <v>82.14</v>
      </c>
      <c r="E2565" s="653"/>
      <c r="F2565" s="654"/>
      <c r="G2565" s="23"/>
      <c r="H2565" s="23"/>
      <c r="I2565" s="23"/>
      <c r="J2565" s="23"/>
      <c r="K2565" s="23"/>
    </row>
    <row r="2566" spans="1:11" ht="12.75" hidden="1" customHeight="1" outlineLevel="1" x14ac:dyDescent="0.25">
      <c r="A2566" s="1145" t="s">
        <v>5224</v>
      </c>
      <c r="B2566" s="1146" t="s">
        <v>5225</v>
      </c>
      <c r="C2566" s="1147" t="s">
        <v>108</v>
      </c>
      <c r="D2566" s="1148">
        <v>26.08</v>
      </c>
      <c r="E2566" s="653"/>
      <c r="F2566" s="654"/>
      <c r="G2566" s="23"/>
      <c r="H2566" s="23"/>
      <c r="I2566" s="23"/>
      <c r="J2566" s="23"/>
      <c r="K2566" s="23"/>
    </row>
    <row r="2567" spans="1:11" ht="12.75" hidden="1" customHeight="1" outlineLevel="1" x14ac:dyDescent="0.25">
      <c r="A2567" s="1141" t="s">
        <v>5226</v>
      </c>
      <c r="B2567" s="1142" t="s">
        <v>5227</v>
      </c>
      <c r="C2567" s="1143" t="s">
        <v>108</v>
      </c>
      <c r="D2567" s="1144">
        <v>318.64</v>
      </c>
      <c r="E2567" s="653"/>
      <c r="F2567" s="654"/>
      <c r="G2567" s="23"/>
      <c r="H2567" s="23"/>
      <c r="I2567" s="23"/>
      <c r="J2567" s="23"/>
      <c r="K2567" s="23"/>
    </row>
    <row r="2568" spans="1:11" ht="12.75" customHeight="1" collapsed="1" x14ac:dyDescent="0.25">
      <c r="A2568" s="1133" t="s">
        <v>2396</v>
      </c>
      <c r="B2568" s="1134" t="s">
        <v>910</v>
      </c>
      <c r="C2568" s="1135"/>
      <c r="D2568" s="1136">
        <f>SUM(D2569:D2580)</f>
        <v>2394.16</v>
      </c>
      <c r="E2568" s="653">
        <f>Ger_Executivo!L338</f>
        <v>2394.1600000000003</v>
      </c>
      <c r="F2568" s="654" t="str">
        <f>IF(D2568=E2568,"OK","FALSO")</f>
        <v>OK</v>
      </c>
      <c r="G2568" s="23"/>
      <c r="H2568" s="23"/>
      <c r="I2568" s="23"/>
      <c r="J2568" s="23"/>
      <c r="K2568" s="23"/>
    </row>
    <row r="2569" spans="1:11" ht="12.75" hidden="1" customHeight="1" outlineLevel="1" x14ac:dyDescent="0.25">
      <c r="A2569" s="1137" t="s">
        <v>2398</v>
      </c>
      <c r="B2569" s="1138" t="s">
        <v>5178</v>
      </c>
      <c r="C2569" s="1139"/>
      <c r="D2569" s="1140"/>
      <c r="E2569" s="653"/>
      <c r="F2569" s="654"/>
      <c r="G2569" s="23"/>
      <c r="H2569" s="23"/>
      <c r="I2569" s="23"/>
      <c r="J2569" s="23"/>
      <c r="K2569" s="23"/>
    </row>
    <row r="2570" spans="1:11" ht="12.75" hidden="1" customHeight="1" outlineLevel="1" x14ac:dyDescent="0.25">
      <c r="A2570" s="1145" t="s">
        <v>3845</v>
      </c>
      <c r="B2570" s="1146" t="s">
        <v>5228</v>
      </c>
      <c r="C2570" s="1147" t="s">
        <v>108</v>
      </c>
      <c r="D2570" s="1148">
        <v>420.34</v>
      </c>
      <c r="E2570" s="653"/>
      <c r="F2570" s="654"/>
      <c r="G2570" s="23"/>
      <c r="H2570" s="23"/>
      <c r="I2570" s="23"/>
      <c r="J2570" s="23"/>
      <c r="K2570" s="23"/>
    </row>
    <row r="2571" spans="1:11" ht="12.75" hidden="1" customHeight="1" outlineLevel="1" x14ac:dyDescent="0.25">
      <c r="A2571" s="1137" t="s">
        <v>5229</v>
      </c>
      <c r="B2571" s="1138" t="s">
        <v>5181</v>
      </c>
      <c r="C2571" s="1139"/>
      <c r="D2571" s="1140"/>
      <c r="E2571" s="653"/>
      <c r="F2571" s="654"/>
      <c r="G2571" s="23"/>
      <c r="H2571" s="23"/>
      <c r="I2571" s="23"/>
      <c r="J2571" s="23"/>
      <c r="K2571" s="23"/>
    </row>
    <row r="2572" spans="1:11" ht="12.75" hidden="1" customHeight="1" outlineLevel="1" x14ac:dyDescent="0.25">
      <c r="A2572" s="1141" t="s">
        <v>5230</v>
      </c>
      <c r="B2572" s="1142" t="s">
        <v>5231</v>
      </c>
      <c r="C2572" s="1143" t="s">
        <v>108</v>
      </c>
      <c r="D2572" s="1144">
        <v>582.94000000000005</v>
      </c>
      <c r="E2572" s="653"/>
      <c r="F2572" s="654"/>
      <c r="G2572" s="23"/>
      <c r="H2572" s="23"/>
      <c r="I2572" s="23"/>
      <c r="J2572" s="23"/>
      <c r="K2572" s="23"/>
    </row>
    <row r="2573" spans="1:11" ht="12.75" hidden="1" customHeight="1" outlineLevel="1" x14ac:dyDescent="0.25">
      <c r="A2573" s="1145" t="s">
        <v>5232</v>
      </c>
      <c r="B2573" s="1146" t="s">
        <v>5233</v>
      </c>
      <c r="C2573" s="1147" t="s">
        <v>108</v>
      </c>
      <c r="D2573" s="1148">
        <v>104.99</v>
      </c>
      <c r="E2573" s="653"/>
      <c r="F2573" s="654"/>
      <c r="G2573" s="23"/>
      <c r="H2573" s="23"/>
      <c r="I2573" s="23"/>
      <c r="J2573" s="23"/>
      <c r="K2573" s="23"/>
    </row>
    <row r="2574" spans="1:11" ht="12.75" hidden="1" customHeight="1" outlineLevel="1" x14ac:dyDescent="0.25">
      <c r="A2574" s="1137" t="s">
        <v>5234</v>
      </c>
      <c r="B2574" s="1138" t="s">
        <v>5184</v>
      </c>
      <c r="C2574" s="1139"/>
      <c r="D2574" s="1140"/>
      <c r="E2574" s="653"/>
      <c r="F2574" s="654"/>
      <c r="G2574" s="23"/>
      <c r="H2574" s="23"/>
      <c r="I2574" s="23"/>
      <c r="J2574" s="23"/>
      <c r="K2574" s="23"/>
    </row>
    <row r="2575" spans="1:11" ht="12.75" hidden="1" customHeight="1" outlineLevel="1" x14ac:dyDescent="0.25">
      <c r="A2575" s="1141" t="s">
        <v>5235</v>
      </c>
      <c r="B2575" s="1142" t="s">
        <v>5236</v>
      </c>
      <c r="C2575" s="1143" t="s">
        <v>108</v>
      </c>
      <c r="D2575" s="1144">
        <v>62.09</v>
      </c>
      <c r="E2575" s="653"/>
      <c r="F2575" s="654"/>
      <c r="G2575" s="23"/>
      <c r="H2575" s="23"/>
      <c r="I2575" s="23"/>
      <c r="J2575" s="23"/>
      <c r="K2575" s="23"/>
    </row>
    <row r="2576" spans="1:11" ht="12.75" hidden="1" customHeight="1" outlineLevel="1" x14ac:dyDescent="0.25">
      <c r="A2576" s="1145" t="s">
        <v>5237</v>
      </c>
      <c r="B2576" s="1146" t="s">
        <v>5238</v>
      </c>
      <c r="C2576" s="1147" t="s">
        <v>108</v>
      </c>
      <c r="D2576" s="1148">
        <v>634.38</v>
      </c>
      <c r="E2576" s="653"/>
      <c r="F2576" s="654"/>
      <c r="G2576" s="23"/>
      <c r="H2576" s="23"/>
      <c r="I2576" s="23"/>
      <c r="J2576" s="23"/>
      <c r="K2576" s="23"/>
    </row>
    <row r="2577" spans="1:11" ht="12.75" hidden="1" customHeight="1" outlineLevel="1" x14ac:dyDescent="0.25">
      <c r="A2577" s="1137" t="s">
        <v>5239</v>
      </c>
      <c r="B2577" s="1138" t="s">
        <v>5187</v>
      </c>
      <c r="C2577" s="1139"/>
      <c r="D2577" s="1140"/>
      <c r="E2577" s="653"/>
      <c r="F2577" s="654"/>
      <c r="G2577" s="23"/>
      <c r="H2577" s="23"/>
      <c r="I2577" s="23"/>
      <c r="J2577" s="23"/>
      <c r="K2577" s="23"/>
    </row>
    <row r="2578" spans="1:11" ht="12.75" hidden="1" customHeight="1" outlineLevel="1" x14ac:dyDescent="0.25">
      <c r="A2578" s="1141" t="s">
        <v>5240</v>
      </c>
      <c r="B2578" s="1142" t="s">
        <v>5241</v>
      </c>
      <c r="C2578" s="1143" t="s">
        <v>108</v>
      </c>
      <c r="D2578" s="1144">
        <v>85.23</v>
      </c>
      <c r="E2578" s="653"/>
      <c r="F2578" s="654"/>
      <c r="G2578" s="23"/>
      <c r="H2578" s="23"/>
      <c r="I2578" s="23"/>
      <c r="J2578" s="23"/>
      <c r="K2578" s="23"/>
    </row>
    <row r="2579" spans="1:11" ht="12.75" hidden="1" customHeight="1" outlineLevel="1" x14ac:dyDescent="0.25">
      <c r="A2579" s="1145" t="s">
        <v>5242</v>
      </c>
      <c r="B2579" s="1146" t="s">
        <v>5243</v>
      </c>
      <c r="C2579" s="1147" t="s">
        <v>108</v>
      </c>
      <c r="D2579" s="1148">
        <v>307.52999999999997</v>
      </c>
      <c r="E2579" s="653"/>
      <c r="F2579" s="654"/>
      <c r="G2579" s="23"/>
      <c r="H2579" s="23"/>
      <c r="I2579" s="23"/>
      <c r="J2579" s="23"/>
      <c r="K2579" s="23"/>
    </row>
    <row r="2580" spans="1:11" ht="12.75" hidden="1" customHeight="1" outlineLevel="1" x14ac:dyDescent="0.25">
      <c r="A2580" s="1141" t="s">
        <v>5244</v>
      </c>
      <c r="B2580" s="1142" t="s">
        <v>5245</v>
      </c>
      <c r="C2580" s="1143" t="s">
        <v>108</v>
      </c>
      <c r="D2580" s="1144">
        <v>196.66</v>
      </c>
      <c r="E2580" s="653"/>
      <c r="F2580" s="654"/>
      <c r="G2580" s="23"/>
      <c r="H2580" s="23"/>
      <c r="I2580" s="23"/>
      <c r="J2580" s="23"/>
      <c r="K2580" s="23"/>
    </row>
    <row r="2581" spans="1:11" ht="12.75" customHeight="1" collapsed="1" x14ac:dyDescent="0.25">
      <c r="A2581" s="1133" t="s">
        <v>2393</v>
      </c>
      <c r="B2581" s="1134" t="s">
        <v>2327</v>
      </c>
      <c r="C2581" s="1135"/>
      <c r="D2581" s="1136">
        <f>SUM(D2582:D2583)</f>
        <v>86.9</v>
      </c>
      <c r="E2581" s="653">
        <f>Ger_Executivo!L344</f>
        <v>86.9</v>
      </c>
      <c r="F2581" s="654" t="str">
        <f>IF(D2581=E2581,"OK","FALSO")</f>
        <v>OK</v>
      </c>
      <c r="G2581" s="23"/>
      <c r="H2581" s="23"/>
      <c r="I2581" s="23"/>
      <c r="J2581" s="23"/>
      <c r="K2581" s="23"/>
    </row>
    <row r="2582" spans="1:11" ht="12.75" hidden="1" customHeight="1" outlineLevel="1" x14ac:dyDescent="0.25">
      <c r="A2582" s="1137" t="s">
        <v>2394</v>
      </c>
      <c r="B2582" s="1138" t="s">
        <v>1780</v>
      </c>
      <c r="C2582" s="1139"/>
      <c r="D2582" s="1140"/>
      <c r="E2582" s="653"/>
      <c r="F2582" s="654"/>
      <c r="G2582" s="23"/>
      <c r="H2582" s="23"/>
      <c r="I2582" s="23"/>
      <c r="J2582" s="23"/>
      <c r="K2582" s="23"/>
    </row>
    <row r="2583" spans="1:11" ht="12.75" hidden="1" customHeight="1" outlineLevel="1" x14ac:dyDescent="0.25">
      <c r="A2583" s="1141" t="s">
        <v>3844</v>
      </c>
      <c r="B2583" s="1142" t="s">
        <v>2328</v>
      </c>
      <c r="C2583" s="1143" t="s">
        <v>108</v>
      </c>
      <c r="D2583" s="1144">
        <v>86.9</v>
      </c>
      <c r="E2583" s="653"/>
      <c r="F2583" s="654"/>
      <c r="G2583" s="23"/>
      <c r="H2583" s="23"/>
      <c r="I2583" s="23"/>
      <c r="J2583" s="23"/>
      <c r="K2583" s="23"/>
    </row>
    <row r="2584" spans="1:11" ht="12.75" customHeight="1" collapsed="1" x14ac:dyDescent="0.25">
      <c r="A2584" s="1133" t="s">
        <v>2396</v>
      </c>
      <c r="B2584" s="1134" t="s">
        <v>852</v>
      </c>
      <c r="C2584" s="1135"/>
      <c r="D2584" s="1136">
        <f>SUM(D2585:D2586)</f>
        <v>5.93</v>
      </c>
      <c r="E2584" s="653">
        <f>Ger_Executivo!L259</f>
        <v>49.5</v>
      </c>
      <c r="F2584" s="654" t="str">
        <f>IF(D2584=E2584,"OK","FALSO")</f>
        <v>FALSO</v>
      </c>
      <c r="G2584" s="23" t="s">
        <v>5596</v>
      </c>
      <c r="H2584" s="23"/>
      <c r="I2584" s="23"/>
      <c r="J2584" s="23"/>
      <c r="K2584" s="23"/>
    </row>
    <row r="2585" spans="1:11" ht="12.75" hidden="1" customHeight="1" outlineLevel="1" x14ac:dyDescent="0.25">
      <c r="A2585" s="1137" t="s">
        <v>2398</v>
      </c>
      <c r="B2585" s="1138" t="s">
        <v>1774</v>
      </c>
      <c r="C2585" s="1139"/>
      <c r="D2585" s="1140"/>
      <c r="E2585" s="653"/>
      <c r="F2585" s="654"/>
      <c r="G2585" s="23"/>
      <c r="H2585" s="23"/>
      <c r="I2585" s="23"/>
      <c r="J2585" s="23"/>
      <c r="K2585" s="23"/>
    </row>
    <row r="2586" spans="1:11" ht="12.75" hidden="1" customHeight="1" outlineLevel="1" collapsed="1" x14ac:dyDescent="0.25">
      <c r="A2586" s="1145" t="s">
        <v>3845</v>
      </c>
      <c r="B2586" s="1146" t="s">
        <v>2395</v>
      </c>
      <c r="C2586" s="1147" t="s">
        <v>108</v>
      </c>
      <c r="D2586" s="1148">
        <v>5.93</v>
      </c>
      <c r="E2586" s="653"/>
      <c r="F2586" s="654"/>
      <c r="G2586" s="23"/>
      <c r="H2586" s="23"/>
      <c r="I2586" s="23"/>
      <c r="J2586" s="23"/>
      <c r="K2586" s="23"/>
    </row>
    <row r="2587" spans="1:11" ht="12.75" customHeight="1" collapsed="1" x14ac:dyDescent="0.25">
      <c r="A2587" s="1133" t="s">
        <v>2403</v>
      </c>
      <c r="B2587" s="1134" t="s">
        <v>2397</v>
      </c>
      <c r="C2587" s="1135"/>
      <c r="D2587" s="1136">
        <f>SUM(D2588:D2849)</f>
        <v>12488.469999999988</v>
      </c>
      <c r="E2587" s="653">
        <f>Ger_Executivo!L261+Ger_Executivo!L262</f>
        <v>12488.470000000001</v>
      </c>
      <c r="F2587" s="654" t="str">
        <f>IF(D2587=E2587,"OK","FALSO")</f>
        <v>OK</v>
      </c>
      <c r="G2587" s="23"/>
      <c r="H2587" s="23"/>
      <c r="I2587" s="23"/>
      <c r="J2587" s="23"/>
      <c r="K2587" s="23"/>
    </row>
    <row r="2588" spans="1:11" ht="12.75" hidden="1" customHeight="1" outlineLevel="1" x14ac:dyDescent="0.25">
      <c r="A2588" s="1137" t="s">
        <v>2349</v>
      </c>
      <c r="B2588" s="1138" t="s">
        <v>1774</v>
      </c>
      <c r="C2588" s="1139"/>
      <c r="D2588" s="1140"/>
      <c r="E2588" s="653"/>
      <c r="F2588" s="654"/>
      <c r="G2588" s="23"/>
      <c r="H2588" s="23"/>
      <c r="I2588" s="23"/>
      <c r="J2588" s="23"/>
      <c r="K2588" s="23"/>
    </row>
    <row r="2589" spans="1:11" ht="12.75" hidden="1" customHeight="1" outlineLevel="1" x14ac:dyDescent="0.25">
      <c r="A2589" s="1145" t="s">
        <v>3744</v>
      </c>
      <c r="B2589" s="1146" t="s">
        <v>4986</v>
      </c>
      <c r="C2589" s="1147" t="s">
        <v>108</v>
      </c>
      <c r="D2589" s="1148">
        <v>16.059999999999999</v>
      </c>
      <c r="E2589" s="653"/>
      <c r="F2589" s="654"/>
      <c r="G2589" s="23" t="s">
        <v>4986</v>
      </c>
      <c r="H2589" s="23">
        <f t="shared" ref="H2589:H2613" si="9">SUMIF($B$2588:$B$2805,G2589,$D$2588:$D$2805)</f>
        <v>16.059999999999999</v>
      </c>
      <c r="I2589" s="1160" t="s">
        <v>5171</v>
      </c>
      <c r="J2589" s="23">
        <f>J2592</f>
        <v>12302.04</v>
      </c>
      <c r="K2589" s="23"/>
    </row>
    <row r="2590" spans="1:11" ht="12.75" hidden="1" customHeight="1" outlineLevel="1" x14ac:dyDescent="0.25">
      <c r="A2590" s="1141" t="s">
        <v>4987</v>
      </c>
      <c r="B2590" s="1142" t="s">
        <v>4988</v>
      </c>
      <c r="C2590" s="1143" t="s">
        <v>108</v>
      </c>
      <c r="D2590" s="1144">
        <v>26.11</v>
      </c>
      <c r="E2590" s="653"/>
      <c r="F2590" s="654"/>
      <c r="G2590" s="23" t="s">
        <v>4988</v>
      </c>
      <c r="H2590" s="23">
        <f t="shared" si="9"/>
        <v>447.60000000000008</v>
      </c>
      <c r="I2590" s="1160" t="s">
        <v>5172</v>
      </c>
      <c r="J2590" s="23">
        <f>H2590+H2598+H2601+H2602+H2603+H2604+H2605+H2606+H2607+H2608</f>
        <v>6623.2600000000011</v>
      </c>
      <c r="K2590" s="23"/>
    </row>
    <row r="2591" spans="1:11" ht="12.75" hidden="1" customHeight="1" outlineLevel="1" x14ac:dyDescent="0.25">
      <c r="A2591" s="1145" t="s">
        <v>4989</v>
      </c>
      <c r="B2591" s="1146" t="s">
        <v>4990</v>
      </c>
      <c r="C2591" s="1147" t="s">
        <v>108</v>
      </c>
      <c r="D2591" s="1148">
        <v>37.700000000000003</v>
      </c>
      <c r="E2591" s="653"/>
      <c r="F2591" s="654"/>
      <c r="G2591" s="23" t="s">
        <v>4990</v>
      </c>
      <c r="H2591" s="23">
        <f t="shared" si="9"/>
        <v>849.02000000000021</v>
      </c>
      <c r="I2591" s="1160" t="s">
        <v>5173</v>
      </c>
      <c r="J2591" s="23">
        <f>H2589+H2597+H2600+H2609+H2610+H2611+H2613+H2614</f>
        <v>1753.3799999999999</v>
      </c>
      <c r="K2591" s="23"/>
    </row>
    <row r="2592" spans="1:11" ht="12.75" hidden="1" customHeight="1" outlineLevel="1" x14ac:dyDescent="0.25">
      <c r="A2592" s="1141" t="s">
        <v>4991</v>
      </c>
      <c r="B2592" s="1142" t="s">
        <v>4992</v>
      </c>
      <c r="C2592" s="1143" t="s">
        <v>108</v>
      </c>
      <c r="D2592" s="1144">
        <v>422.47</v>
      </c>
      <c r="E2592" s="653"/>
      <c r="F2592" s="654"/>
      <c r="G2592" s="23" t="s">
        <v>4992</v>
      </c>
      <c r="H2592" s="23">
        <f t="shared" si="9"/>
        <v>1558.72</v>
      </c>
      <c r="I2592" s="1160" t="s">
        <v>5174</v>
      </c>
      <c r="J2592" s="23">
        <f>H2591+H2592+H2593+H2594+H2595+H2599+H2612+J2590+J2591</f>
        <v>12302.04</v>
      </c>
      <c r="K2592" s="23"/>
    </row>
    <row r="2593" spans="1:11" ht="12.75" hidden="1" customHeight="1" outlineLevel="1" x14ac:dyDescent="0.25">
      <c r="A2593" s="1145" t="s">
        <v>4993</v>
      </c>
      <c r="B2593" s="1146" t="s">
        <v>4994</v>
      </c>
      <c r="C2593" s="1147" t="s">
        <v>108</v>
      </c>
      <c r="D2593" s="1148">
        <v>11.87</v>
      </c>
      <c r="E2593" s="653"/>
      <c r="F2593" s="654"/>
      <c r="G2593" s="23" t="s">
        <v>4994</v>
      </c>
      <c r="H2593" s="23">
        <f t="shared" si="9"/>
        <v>84.669999999999987</v>
      </c>
      <c r="I2593" s="1160" t="s">
        <v>5175</v>
      </c>
      <c r="J2593" s="23">
        <f>H2596</f>
        <v>186.43</v>
      </c>
      <c r="K2593" s="23"/>
    </row>
    <row r="2594" spans="1:11" ht="12.75" hidden="1" customHeight="1" outlineLevel="1" x14ac:dyDescent="0.25">
      <c r="A2594" s="1141" t="s">
        <v>4995</v>
      </c>
      <c r="B2594" s="1142" t="s">
        <v>4996</v>
      </c>
      <c r="C2594" s="1143" t="s">
        <v>108</v>
      </c>
      <c r="D2594" s="1144">
        <v>26.27</v>
      </c>
      <c r="E2594" s="653"/>
      <c r="F2594" s="654"/>
      <c r="G2594" s="23" t="s">
        <v>4996</v>
      </c>
      <c r="H2594" s="23">
        <f t="shared" si="9"/>
        <v>84.86999999999999</v>
      </c>
      <c r="I2594" s="23"/>
      <c r="J2594" s="23"/>
      <c r="K2594" s="23"/>
    </row>
    <row r="2595" spans="1:11" ht="12.75" hidden="1" customHeight="1" outlineLevel="1" x14ac:dyDescent="0.25">
      <c r="A2595" s="1145" t="s">
        <v>4997</v>
      </c>
      <c r="B2595" s="1146" t="s">
        <v>4998</v>
      </c>
      <c r="C2595" s="1147" t="s">
        <v>108</v>
      </c>
      <c r="D2595" s="1148">
        <v>102.85</v>
      </c>
      <c r="E2595" s="653"/>
      <c r="F2595" s="654"/>
      <c r="G2595" s="23" t="s">
        <v>4998</v>
      </c>
      <c r="H2595" s="23">
        <f t="shared" si="9"/>
        <v>381.20000000000005</v>
      </c>
      <c r="I2595" s="23"/>
      <c r="J2595" s="23"/>
      <c r="K2595" s="23"/>
    </row>
    <row r="2596" spans="1:11" ht="12.75" hidden="1" customHeight="1" outlineLevel="1" x14ac:dyDescent="0.25">
      <c r="A2596" s="1141" t="s">
        <v>4999</v>
      </c>
      <c r="B2596" s="1142" t="s">
        <v>2402</v>
      </c>
      <c r="C2596" s="1143" t="s">
        <v>108</v>
      </c>
      <c r="D2596" s="1144">
        <v>44.92</v>
      </c>
      <c r="E2596" s="653"/>
      <c r="F2596" s="654"/>
      <c r="G2596" s="23" t="s">
        <v>2402</v>
      </c>
      <c r="H2596" s="23">
        <f t="shared" si="9"/>
        <v>186.43</v>
      </c>
      <c r="I2596" s="23"/>
      <c r="J2596" s="23"/>
      <c r="K2596" s="23"/>
    </row>
    <row r="2597" spans="1:11" ht="12.75" hidden="1" customHeight="1" outlineLevel="1" x14ac:dyDescent="0.25">
      <c r="A2597" s="1137" t="s">
        <v>2350</v>
      </c>
      <c r="B2597" s="1138" t="s">
        <v>1776</v>
      </c>
      <c r="C2597" s="1139"/>
      <c r="D2597" s="1140"/>
      <c r="E2597" s="653"/>
      <c r="F2597" s="654"/>
      <c r="G2597" s="23" t="s">
        <v>5010</v>
      </c>
      <c r="H2597" s="23">
        <f t="shared" si="9"/>
        <v>410.67000000000019</v>
      </c>
      <c r="I2597" s="23"/>
      <c r="J2597" s="23"/>
      <c r="K2597" s="23"/>
    </row>
    <row r="2598" spans="1:11" ht="12.75" hidden="1" customHeight="1" outlineLevel="1" x14ac:dyDescent="0.25">
      <c r="A2598" s="1145" t="s">
        <v>3745</v>
      </c>
      <c r="B2598" s="1146" t="s">
        <v>4988</v>
      </c>
      <c r="C2598" s="1147" t="s">
        <v>108</v>
      </c>
      <c r="D2598" s="1148">
        <v>26.61</v>
      </c>
      <c r="E2598" s="653"/>
      <c r="F2598" s="654"/>
      <c r="G2598" s="23" t="s">
        <v>5011</v>
      </c>
      <c r="H2598" s="23">
        <f t="shared" si="9"/>
        <v>97.44</v>
      </c>
      <c r="I2598" s="23"/>
      <c r="J2598" s="23"/>
      <c r="K2598" s="23"/>
    </row>
    <row r="2599" spans="1:11" ht="12.75" hidden="1" customHeight="1" outlineLevel="1" x14ac:dyDescent="0.25">
      <c r="A2599" s="1141" t="s">
        <v>4355</v>
      </c>
      <c r="B2599" s="1142" t="s">
        <v>4990</v>
      </c>
      <c r="C2599" s="1143" t="s">
        <v>108</v>
      </c>
      <c r="D2599" s="1144">
        <v>37.700000000000003</v>
      </c>
      <c r="E2599" s="653"/>
      <c r="F2599" s="654"/>
      <c r="G2599" s="23" t="s">
        <v>5018</v>
      </c>
      <c r="H2599" s="23">
        <f t="shared" si="9"/>
        <v>956.73</v>
      </c>
      <c r="I2599" s="23"/>
      <c r="J2599" s="23"/>
      <c r="K2599" s="23"/>
    </row>
    <row r="2600" spans="1:11" ht="12.75" hidden="1" customHeight="1" outlineLevel="1" x14ac:dyDescent="0.25">
      <c r="A2600" s="1145" t="s">
        <v>5000</v>
      </c>
      <c r="B2600" s="1146" t="s">
        <v>4992</v>
      </c>
      <c r="C2600" s="1147" t="s">
        <v>108</v>
      </c>
      <c r="D2600" s="1148">
        <v>424.85</v>
      </c>
      <c r="E2600" s="653"/>
      <c r="F2600" s="654"/>
      <c r="G2600" s="23" t="s">
        <v>5021</v>
      </c>
      <c r="H2600" s="23">
        <f t="shared" si="9"/>
        <v>95.43</v>
      </c>
      <c r="I2600" s="23"/>
      <c r="J2600" s="23"/>
      <c r="K2600" s="23"/>
    </row>
    <row r="2601" spans="1:11" ht="12.75" hidden="1" customHeight="1" outlineLevel="1" x14ac:dyDescent="0.25">
      <c r="A2601" s="1141" t="s">
        <v>5001</v>
      </c>
      <c r="B2601" s="1142" t="s">
        <v>4994</v>
      </c>
      <c r="C2601" s="1143" t="s">
        <v>108</v>
      </c>
      <c r="D2601" s="1144">
        <v>13.12</v>
      </c>
      <c r="E2601" s="653"/>
      <c r="F2601" s="654"/>
      <c r="G2601" s="23" t="s">
        <v>5022</v>
      </c>
      <c r="H2601" s="23">
        <f t="shared" si="9"/>
        <v>466.21000000000009</v>
      </c>
      <c r="I2601" s="23"/>
      <c r="J2601" s="23"/>
      <c r="K2601" s="23"/>
    </row>
    <row r="2602" spans="1:11" ht="12.75" hidden="1" customHeight="1" outlineLevel="1" x14ac:dyDescent="0.25">
      <c r="A2602" s="1145" t="s">
        <v>5002</v>
      </c>
      <c r="B2602" s="1146" t="s">
        <v>4996</v>
      </c>
      <c r="C2602" s="1147" t="s">
        <v>108</v>
      </c>
      <c r="D2602" s="1148">
        <v>34.19</v>
      </c>
      <c r="E2602" s="653"/>
      <c r="F2602" s="654"/>
      <c r="G2602" s="23" t="s">
        <v>5024</v>
      </c>
      <c r="H2602" s="23">
        <f t="shared" si="9"/>
        <v>33.619999999999997</v>
      </c>
      <c r="I2602" s="23"/>
      <c r="J2602" s="23"/>
      <c r="K2602" s="23"/>
    </row>
    <row r="2603" spans="1:11" ht="12.75" hidden="1" customHeight="1" outlineLevel="1" x14ac:dyDescent="0.25">
      <c r="A2603" s="1141" t="s">
        <v>5003</v>
      </c>
      <c r="B2603" s="1142" t="s">
        <v>4998</v>
      </c>
      <c r="C2603" s="1143" t="s">
        <v>108</v>
      </c>
      <c r="D2603" s="1144">
        <v>75.930000000000007</v>
      </c>
      <c r="E2603" s="653"/>
      <c r="F2603" s="654"/>
      <c r="G2603" s="23" t="s">
        <v>5026</v>
      </c>
      <c r="H2603" s="23">
        <f t="shared" si="9"/>
        <v>92.11</v>
      </c>
      <c r="I2603" s="23"/>
      <c r="J2603" s="23"/>
      <c r="K2603" s="23"/>
    </row>
    <row r="2604" spans="1:11" ht="12.75" hidden="1" customHeight="1" outlineLevel="1" x14ac:dyDescent="0.25">
      <c r="A2604" s="1145" t="s">
        <v>5004</v>
      </c>
      <c r="B2604" s="1146" t="s">
        <v>2402</v>
      </c>
      <c r="C2604" s="1147" t="s">
        <v>108</v>
      </c>
      <c r="D2604" s="1148">
        <v>54.79</v>
      </c>
      <c r="E2604" s="653"/>
      <c r="F2604" s="654"/>
      <c r="G2604" s="23" t="s">
        <v>5028</v>
      </c>
      <c r="H2604" s="23">
        <f t="shared" si="9"/>
        <v>18.14</v>
      </c>
      <c r="I2604" s="23"/>
      <c r="J2604" s="23"/>
      <c r="K2604" s="23"/>
    </row>
    <row r="2605" spans="1:11" ht="12.75" hidden="1" customHeight="1" outlineLevel="1" x14ac:dyDescent="0.25">
      <c r="A2605" s="1137" t="s">
        <v>2351</v>
      </c>
      <c r="B2605" s="1138" t="s">
        <v>1778</v>
      </c>
      <c r="C2605" s="1139"/>
      <c r="D2605" s="1140"/>
      <c r="E2605" s="653"/>
      <c r="F2605" s="654"/>
      <c r="G2605" s="23" t="s">
        <v>5031</v>
      </c>
      <c r="H2605" s="23">
        <f t="shared" si="9"/>
        <v>554.50000000000011</v>
      </c>
      <c r="I2605" s="23"/>
      <c r="J2605" s="23"/>
      <c r="K2605" s="23"/>
    </row>
    <row r="2606" spans="1:11" ht="12.75" hidden="1" customHeight="1" outlineLevel="1" x14ac:dyDescent="0.25">
      <c r="A2606" s="1141" t="s">
        <v>3746</v>
      </c>
      <c r="B2606" s="1142" t="s">
        <v>4988</v>
      </c>
      <c r="C2606" s="1143" t="s">
        <v>108</v>
      </c>
      <c r="D2606" s="1144">
        <v>27.45</v>
      </c>
      <c r="E2606" s="653"/>
      <c r="F2606" s="654"/>
      <c r="G2606" s="23" t="s">
        <v>5033</v>
      </c>
      <c r="H2606" s="23">
        <f t="shared" si="9"/>
        <v>18.59</v>
      </c>
      <c r="I2606" s="23"/>
      <c r="J2606" s="23"/>
      <c r="K2606" s="23"/>
    </row>
    <row r="2607" spans="1:11" ht="12.75" hidden="1" customHeight="1" outlineLevel="1" x14ac:dyDescent="0.25">
      <c r="A2607" s="1145" t="s">
        <v>4356</v>
      </c>
      <c r="B2607" s="1146" t="s">
        <v>4990</v>
      </c>
      <c r="C2607" s="1147" t="s">
        <v>108</v>
      </c>
      <c r="D2607" s="1148">
        <v>37.700000000000003</v>
      </c>
      <c r="E2607" s="653"/>
      <c r="F2607" s="654"/>
      <c r="G2607" s="23" t="s">
        <v>5035</v>
      </c>
      <c r="H2607" s="23">
        <f t="shared" si="9"/>
        <v>2093.5600000000004</v>
      </c>
      <c r="I2607" s="23"/>
      <c r="J2607" s="23"/>
      <c r="K2607" s="23"/>
    </row>
    <row r="2608" spans="1:11" ht="12.75" hidden="1" customHeight="1" outlineLevel="1" x14ac:dyDescent="0.25">
      <c r="A2608" s="1141" t="s">
        <v>5005</v>
      </c>
      <c r="B2608" s="1142" t="s">
        <v>4992</v>
      </c>
      <c r="C2608" s="1143" t="s">
        <v>108</v>
      </c>
      <c r="D2608" s="1144">
        <v>427.15</v>
      </c>
      <c r="E2608" s="653"/>
      <c r="F2608" s="654"/>
      <c r="G2608" s="23" t="s">
        <v>5037</v>
      </c>
      <c r="H2608" s="23">
        <f t="shared" si="9"/>
        <v>2801.4900000000007</v>
      </c>
      <c r="I2608" s="23"/>
      <c r="J2608" s="23"/>
      <c r="K2608" s="23"/>
    </row>
    <row r="2609" spans="1:11" ht="12.75" hidden="1" customHeight="1" outlineLevel="1" x14ac:dyDescent="0.25">
      <c r="A2609" s="1145" t="s">
        <v>5006</v>
      </c>
      <c r="B2609" s="1146" t="s">
        <v>4994</v>
      </c>
      <c r="C2609" s="1147" t="s">
        <v>108</v>
      </c>
      <c r="D2609" s="1148">
        <v>36.25</v>
      </c>
      <c r="E2609" s="653"/>
      <c r="F2609" s="654"/>
      <c r="G2609" s="23" t="s">
        <v>5040</v>
      </c>
      <c r="H2609" s="23">
        <f t="shared" si="9"/>
        <v>35.39</v>
      </c>
      <c r="I2609" s="23"/>
      <c r="J2609" s="23"/>
      <c r="K2609" s="23"/>
    </row>
    <row r="2610" spans="1:11" ht="12.75" hidden="1" customHeight="1" outlineLevel="1" x14ac:dyDescent="0.25">
      <c r="A2610" s="1141" t="s">
        <v>5007</v>
      </c>
      <c r="B2610" s="1142" t="s">
        <v>4996</v>
      </c>
      <c r="C2610" s="1143" t="s">
        <v>108</v>
      </c>
      <c r="D2610" s="1144">
        <v>24.41</v>
      </c>
      <c r="E2610" s="653"/>
      <c r="F2610" s="654"/>
      <c r="G2610" s="23" t="s">
        <v>5042</v>
      </c>
      <c r="H2610" s="23">
        <f t="shared" si="9"/>
        <v>5.6000000000000005</v>
      </c>
      <c r="I2610" s="23"/>
      <c r="J2610" s="23"/>
      <c r="K2610" s="23"/>
    </row>
    <row r="2611" spans="1:11" ht="12.75" hidden="1" customHeight="1" outlineLevel="1" x14ac:dyDescent="0.25">
      <c r="A2611" s="1145" t="s">
        <v>5008</v>
      </c>
      <c r="B2611" s="1146" t="s">
        <v>4998</v>
      </c>
      <c r="C2611" s="1147" t="s">
        <v>108</v>
      </c>
      <c r="D2611" s="1148">
        <v>73.010000000000005</v>
      </c>
      <c r="E2611" s="653"/>
      <c r="F2611" s="654"/>
      <c r="G2611" s="23" t="s">
        <v>5159</v>
      </c>
      <c r="H2611" s="23">
        <f t="shared" si="9"/>
        <v>34.82</v>
      </c>
      <c r="I2611" s="23"/>
      <c r="J2611" s="23"/>
      <c r="K2611" s="23"/>
    </row>
    <row r="2612" spans="1:11" ht="12.75" hidden="1" customHeight="1" outlineLevel="1" x14ac:dyDescent="0.25">
      <c r="A2612" s="1141" t="s">
        <v>5009</v>
      </c>
      <c r="B2612" s="1142" t="s">
        <v>2402</v>
      </c>
      <c r="C2612" s="1143" t="s">
        <v>108</v>
      </c>
      <c r="D2612" s="1144">
        <v>59.89</v>
      </c>
      <c r="E2612" s="653"/>
      <c r="F2612" s="654"/>
      <c r="G2612" s="23" t="s">
        <v>5162</v>
      </c>
      <c r="H2612" s="23">
        <f t="shared" si="9"/>
        <v>10.19</v>
      </c>
      <c r="I2612" s="23"/>
      <c r="J2612" s="23"/>
      <c r="K2612" s="23"/>
    </row>
    <row r="2613" spans="1:11" ht="12.75" hidden="1" customHeight="1" outlineLevel="1" x14ac:dyDescent="0.25">
      <c r="A2613" s="1137" t="s">
        <v>2352</v>
      </c>
      <c r="B2613" s="1138" t="s">
        <v>1780</v>
      </c>
      <c r="C2613" s="1139"/>
      <c r="D2613" s="1140"/>
      <c r="E2613" s="653"/>
      <c r="F2613" s="654"/>
      <c r="G2613" s="23" t="s">
        <v>5167</v>
      </c>
      <c r="H2613" s="23">
        <f t="shared" si="9"/>
        <v>150.19999999999999</v>
      </c>
      <c r="I2613" s="23"/>
      <c r="J2613" s="23"/>
      <c r="K2613" s="23"/>
    </row>
    <row r="2614" spans="1:11" ht="12.75" hidden="1" customHeight="1" outlineLevel="1" x14ac:dyDescent="0.25">
      <c r="A2614" s="1145" t="s">
        <v>3747</v>
      </c>
      <c r="B2614" s="1146" t="s">
        <v>5010</v>
      </c>
      <c r="C2614" s="1147" t="s">
        <v>108</v>
      </c>
      <c r="D2614" s="1148">
        <v>42.86</v>
      </c>
      <c r="E2614" s="653"/>
      <c r="F2614" s="654"/>
      <c r="G2614" s="23" t="s">
        <v>5544</v>
      </c>
      <c r="H2614" s="23">
        <f>SUMIF($B$2588:$B$2849,G2614,$D$2588:$D$2849)</f>
        <v>1005.2099999999996</v>
      </c>
      <c r="I2614" s="23"/>
      <c r="J2614" s="23"/>
      <c r="K2614" s="23"/>
    </row>
    <row r="2615" spans="1:11" ht="12.75" hidden="1" customHeight="1" outlineLevel="1" x14ac:dyDescent="0.25">
      <c r="A2615" s="1141" t="s">
        <v>3748</v>
      </c>
      <c r="B2615" s="1142" t="s">
        <v>5011</v>
      </c>
      <c r="C2615" s="1143" t="s">
        <v>108</v>
      </c>
      <c r="D2615" s="1144">
        <v>97.44</v>
      </c>
      <c r="E2615" s="653"/>
      <c r="F2615" s="654"/>
      <c r="G2615" s="23"/>
      <c r="H2615" s="23"/>
      <c r="I2615" s="23"/>
      <c r="J2615" s="23"/>
      <c r="K2615" s="23"/>
    </row>
    <row r="2616" spans="1:11" ht="12.75" hidden="1" customHeight="1" outlineLevel="1" x14ac:dyDescent="0.25">
      <c r="A2616" s="1145" t="s">
        <v>5012</v>
      </c>
      <c r="B2616" s="1146" t="s">
        <v>4988</v>
      </c>
      <c r="C2616" s="1147" t="s">
        <v>108</v>
      </c>
      <c r="D2616" s="1148">
        <v>28.52</v>
      </c>
      <c r="E2616" s="653"/>
      <c r="F2616" s="654"/>
      <c r="G2616" s="23"/>
      <c r="H2616" s="23"/>
      <c r="I2616" s="23"/>
      <c r="J2616" s="23"/>
      <c r="K2616" s="23"/>
    </row>
    <row r="2617" spans="1:11" ht="12.75" hidden="1" customHeight="1" outlineLevel="1" x14ac:dyDescent="0.25">
      <c r="A2617" s="1141" t="s">
        <v>5013</v>
      </c>
      <c r="B2617" s="1142" t="s">
        <v>4990</v>
      </c>
      <c r="C2617" s="1143" t="s">
        <v>108</v>
      </c>
      <c r="D2617" s="1144">
        <v>46.06</v>
      </c>
      <c r="E2617" s="653"/>
      <c r="F2617" s="654"/>
      <c r="G2617" s="23"/>
      <c r="H2617" s="23"/>
      <c r="I2617" s="23"/>
      <c r="J2617" s="23"/>
      <c r="K2617" s="23"/>
    </row>
    <row r="2618" spans="1:11" ht="12.75" hidden="1" customHeight="1" outlineLevel="1" x14ac:dyDescent="0.25">
      <c r="A2618" s="1145" t="s">
        <v>5014</v>
      </c>
      <c r="B2618" s="1146" t="s">
        <v>4992</v>
      </c>
      <c r="C2618" s="1147" t="s">
        <v>108</v>
      </c>
      <c r="D2618" s="1148">
        <v>284.25</v>
      </c>
      <c r="E2618" s="653"/>
      <c r="F2618" s="654"/>
      <c r="G2618" s="23"/>
      <c r="H2618" s="23"/>
      <c r="I2618" s="23"/>
      <c r="J2618" s="23"/>
      <c r="K2618" s="23"/>
    </row>
    <row r="2619" spans="1:11" ht="12.75" hidden="1" customHeight="1" outlineLevel="1" x14ac:dyDescent="0.25">
      <c r="A2619" s="1141" t="s">
        <v>5015</v>
      </c>
      <c r="B2619" s="1142" t="s">
        <v>4994</v>
      </c>
      <c r="C2619" s="1143" t="s">
        <v>108</v>
      </c>
      <c r="D2619" s="1144">
        <v>23.43</v>
      </c>
      <c r="E2619" s="653"/>
      <c r="F2619" s="654"/>
      <c r="G2619" s="23"/>
      <c r="H2619" s="23"/>
      <c r="I2619" s="23"/>
      <c r="J2619" s="23"/>
      <c r="K2619" s="23"/>
    </row>
    <row r="2620" spans="1:11" ht="12.75" hidden="1" customHeight="1" outlineLevel="1" x14ac:dyDescent="0.25">
      <c r="A2620" s="1145" t="s">
        <v>5016</v>
      </c>
      <c r="B2620" s="1146" t="s">
        <v>4998</v>
      </c>
      <c r="C2620" s="1147" t="s">
        <v>108</v>
      </c>
      <c r="D2620" s="1148">
        <v>129.41</v>
      </c>
      <c r="E2620" s="653"/>
      <c r="F2620" s="654"/>
      <c r="G2620" s="23"/>
      <c r="H2620" s="23"/>
      <c r="I2620" s="23"/>
      <c r="J2620" s="23"/>
      <c r="K2620" s="23"/>
    </row>
    <row r="2621" spans="1:11" ht="12.75" hidden="1" customHeight="1" outlineLevel="1" x14ac:dyDescent="0.25">
      <c r="A2621" s="1141" t="s">
        <v>5017</v>
      </c>
      <c r="B2621" s="1142" t="s">
        <v>5018</v>
      </c>
      <c r="C2621" s="1143" t="s">
        <v>108</v>
      </c>
      <c r="D2621" s="1144">
        <v>37.840000000000003</v>
      </c>
      <c r="E2621" s="653"/>
      <c r="F2621" s="654"/>
      <c r="G2621" s="23"/>
      <c r="H2621" s="23"/>
      <c r="I2621" s="23"/>
      <c r="J2621" s="23"/>
      <c r="K2621" s="23"/>
    </row>
    <row r="2622" spans="1:11" ht="12.75" hidden="1" customHeight="1" outlineLevel="1" x14ac:dyDescent="0.25">
      <c r="A2622" s="1145" t="s">
        <v>5019</v>
      </c>
      <c r="B2622" s="1146" t="s">
        <v>2402</v>
      </c>
      <c r="C2622" s="1147" t="s">
        <v>108</v>
      </c>
      <c r="D2622" s="1148">
        <v>26.83</v>
      </c>
      <c r="E2622" s="653"/>
      <c r="F2622" s="654"/>
      <c r="G2622" s="23"/>
      <c r="H2622" s="23"/>
      <c r="I2622" s="23"/>
      <c r="J2622" s="23"/>
      <c r="K2622" s="23"/>
    </row>
    <row r="2623" spans="1:11" ht="12.75" hidden="1" customHeight="1" outlineLevel="1" x14ac:dyDescent="0.25">
      <c r="A2623" s="1141" t="s">
        <v>5020</v>
      </c>
      <c r="B2623" s="1142" t="s">
        <v>5021</v>
      </c>
      <c r="C2623" s="1143" t="s">
        <v>108</v>
      </c>
      <c r="D2623" s="1144">
        <v>95.43</v>
      </c>
      <c r="E2623" s="653"/>
      <c r="F2623" s="654"/>
      <c r="G2623" s="23"/>
      <c r="H2623" s="23"/>
      <c r="I2623" s="23"/>
      <c r="J2623" s="23"/>
      <c r="K2623" s="23"/>
    </row>
    <row r="2624" spans="1:11" ht="12.75" hidden="1" customHeight="1" outlineLevel="1" x14ac:dyDescent="0.25">
      <c r="A2624" s="1137" t="s">
        <v>2353</v>
      </c>
      <c r="B2624" s="1138" t="s">
        <v>1782</v>
      </c>
      <c r="C2624" s="1139"/>
      <c r="D2624" s="1140"/>
      <c r="E2624" s="653"/>
      <c r="F2624" s="654"/>
      <c r="G2624" s="23"/>
      <c r="H2624" s="23"/>
      <c r="I2624" s="23"/>
      <c r="J2624" s="23"/>
      <c r="K2624" s="23"/>
    </row>
    <row r="2625" spans="1:11" ht="12.75" hidden="1" customHeight="1" outlineLevel="1" x14ac:dyDescent="0.25">
      <c r="A2625" s="1145" t="s">
        <v>3749</v>
      </c>
      <c r="B2625" s="1146" t="s">
        <v>5010</v>
      </c>
      <c r="C2625" s="1147" t="s">
        <v>108</v>
      </c>
      <c r="D2625" s="1148">
        <v>18.62</v>
      </c>
      <c r="E2625" s="653"/>
      <c r="F2625" s="654"/>
      <c r="G2625" s="23"/>
      <c r="H2625" s="23"/>
      <c r="I2625" s="23"/>
      <c r="J2625" s="23"/>
      <c r="K2625" s="23"/>
    </row>
    <row r="2626" spans="1:11" ht="12.75" hidden="1" customHeight="1" outlineLevel="1" x14ac:dyDescent="0.25">
      <c r="A2626" s="1141" t="s">
        <v>3750</v>
      </c>
      <c r="B2626" s="1142" t="s">
        <v>5022</v>
      </c>
      <c r="C2626" s="1143" t="s">
        <v>108</v>
      </c>
      <c r="D2626" s="1144">
        <v>37.53</v>
      </c>
      <c r="E2626" s="653"/>
      <c r="F2626" s="654"/>
      <c r="G2626" s="23"/>
      <c r="H2626" s="23"/>
      <c r="I2626" s="23"/>
      <c r="J2626" s="23"/>
      <c r="K2626" s="23"/>
    </row>
    <row r="2627" spans="1:11" ht="12.75" hidden="1" customHeight="1" outlineLevel="1" x14ac:dyDescent="0.25">
      <c r="A2627" s="1145" t="s">
        <v>5023</v>
      </c>
      <c r="B2627" s="1146" t="s">
        <v>5024</v>
      </c>
      <c r="C2627" s="1147" t="s">
        <v>108</v>
      </c>
      <c r="D2627" s="1148">
        <v>33.619999999999997</v>
      </c>
      <c r="E2627" s="653"/>
      <c r="F2627" s="654"/>
      <c r="G2627" s="23"/>
      <c r="H2627" s="23"/>
      <c r="I2627" s="23"/>
      <c r="J2627" s="23"/>
      <c r="K2627" s="23"/>
    </row>
    <row r="2628" spans="1:11" ht="12.75" hidden="1" customHeight="1" outlineLevel="1" x14ac:dyDescent="0.25">
      <c r="A2628" s="1141" t="s">
        <v>5025</v>
      </c>
      <c r="B2628" s="1142" t="s">
        <v>5026</v>
      </c>
      <c r="C2628" s="1143" t="s">
        <v>108</v>
      </c>
      <c r="D2628" s="1144">
        <v>92.11</v>
      </c>
      <c r="E2628" s="653"/>
      <c r="F2628" s="654"/>
      <c r="G2628" s="23"/>
      <c r="H2628" s="23"/>
      <c r="I2628" s="23"/>
      <c r="J2628" s="23"/>
      <c r="K2628" s="23"/>
    </row>
    <row r="2629" spans="1:11" ht="12.75" hidden="1" customHeight="1" outlineLevel="1" x14ac:dyDescent="0.25">
      <c r="A2629" s="1145" t="s">
        <v>5027</v>
      </c>
      <c r="B2629" s="1146" t="s">
        <v>5028</v>
      </c>
      <c r="C2629" s="1147" t="s">
        <v>108</v>
      </c>
      <c r="D2629" s="1148">
        <v>18.14</v>
      </c>
      <c r="E2629" s="653"/>
      <c r="F2629" s="654"/>
      <c r="G2629" s="23"/>
      <c r="H2629" s="23"/>
      <c r="I2629" s="23"/>
      <c r="J2629" s="23"/>
      <c r="K2629" s="23"/>
    </row>
    <row r="2630" spans="1:11" ht="12.75" hidden="1" customHeight="1" outlineLevel="1" x14ac:dyDescent="0.25">
      <c r="A2630" s="1141" t="s">
        <v>5029</v>
      </c>
      <c r="B2630" s="1142" t="s">
        <v>4988</v>
      </c>
      <c r="C2630" s="1143" t="s">
        <v>108</v>
      </c>
      <c r="D2630" s="1144">
        <v>19.71</v>
      </c>
      <c r="E2630" s="653"/>
      <c r="F2630" s="654"/>
      <c r="G2630" s="23"/>
      <c r="H2630" s="23"/>
      <c r="I2630" s="23"/>
      <c r="J2630" s="23"/>
      <c r="K2630" s="23"/>
    </row>
    <row r="2631" spans="1:11" ht="12.75" hidden="1" customHeight="1" outlineLevel="1" x14ac:dyDescent="0.25">
      <c r="A2631" s="1145" t="s">
        <v>5030</v>
      </c>
      <c r="B2631" s="1146" t="s">
        <v>5031</v>
      </c>
      <c r="C2631" s="1147" t="s">
        <v>108</v>
      </c>
      <c r="D2631" s="1148">
        <v>18.86</v>
      </c>
      <c r="E2631" s="653"/>
      <c r="F2631" s="654"/>
      <c r="G2631" s="23"/>
      <c r="H2631" s="23"/>
      <c r="I2631" s="23"/>
      <c r="J2631" s="23"/>
      <c r="K2631" s="23"/>
    </row>
    <row r="2632" spans="1:11" ht="12.75" hidden="1" customHeight="1" outlineLevel="1" x14ac:dyDescent="0.25">
      <c r="A2632" s="1141" t="s">
        <v>5032</v>
      </c>
      <c r="B2632" s="1142" t="s">
        <v>5033</v>
      </c>
      <c r="C2632" s="1143" t="s">
        <v>108</v>
      </c>
      <c r="D2632" s="1144">
        <v>18.59</v>
      </c>
      <c r="E2632" s="653"/>
      <c r="F2632" s="654"/>
      <c r="G2632" s="23"/>
      <c r="H2632" s="23"/>
      <c r="I2632" s="23"/>
      <c r="J2632" s="23"/>
      <c r="K2632" s="23"/>
    </row>
    <row r="2633" spans="1:11" ht="12.75" hidden="1" customHeight="1" outlineLevel="1" x14ac:dyDescent="0.25">
      <c r="A2633" s="1145" t="s">
        <v>5034</v>
      </c>
      <c r="B2633" s="1146" t="s">
        <v>5035</v>
      </c>
      <c r="C2633" s="1147" t="s">
        <v>108</v>
      </c>
      <c r="D2633" s="1148">
        <v>78.92</v>
      </c>
      <c r="E2633" s="653"/>
      <c r="F2633" s="654"/>
      <c r="G2633" s="23"/>
      <c r="H2633" s="23"/>
      <c r="I2633" s="23"/>
      <c r="J2633" s="23"/>
      <c r="K2633" s="23"/>
    </row>
    <row r="2634" spans="1:11" ht="12.75" hidden="1" customHeight="1" outlineLevel="1" x14ac:dyDescent="0.25">
      <c r="A2634" s="1141" t="s">
        <v>5036</v>
      </c>
      <c r="B2634" s="1142" t="s">
        <v>5037</v>
      </c>
      <c r="C2634" s="1143" t="s">
        <v>108</v>
      </c>
      <c r="D2634" s="1144">
        <v>105.21</v>
      </c>
      <c r="E2634" s="653"/>
      <c r="F2634" s="654"/>
      <c r="G2634" s="23"/>
      <c r="H2634" s="23"/>
      <c r="I2634" s="23"/>
      <c r="J2634" s="23"/>
      <c r="K2634" s="23"/>
    </row>
    <row r="2635" spans="1:11" ht="12.75" hidden="1" customHeight="1" outlineLevel="1" x14ac:dyDescent="0.25">
      <c r="A2635" s="1145" t="s">
        <v>5038</v>
      </c>
      <c r="B2635" s="1146" t="s">
        <v>4990</v>
      </c>
      <c r="C2635" s="1147" t="s">
        <v>108</v>
      </c>
      <c r="D2635" s="1148">
        <v>37.659999999999997</v>
      </c>
      <c r="E2635" s="653"/>
      <c r="F2635" s="654"/>
      <c r="G2635" s="23"/>
      <c r="H2635" s="23"/>
      <c r="I2635" s="23"/>
      <c r="J2635" s="23"/>
      <c r="K2635" s="23"/>
    </row>
    <row r="2636" spans="1:11" ht="12.75" hidden="1" customHeight="1" outlineLevel="1" x14ac:dyDescent="0.25">
      <c r="A2636" s="1141" t="s">
        <v>5039</v>
      </c>
      <c r="B2636" s="1142" t="s">
        <v>5040</v>
      </c>
      <c r="C2636" s="1143" t="s">
        <v>108</v>
      </c>
      <c r="D2636" s="1144">
        <v>35.39</v>
      </c>
      <c r="E2636" s="653"/>
      <c r="F2636" s="654"/>
      <c r="G2636" s="23"/>
      <c r="H2636" s="23"/>
      <c r="I2636" s="23"/>
      <c r="J2636" s="23"/>
      <c r="K2636" s="23"/>
    </row>
    <row r="2637" spans="1:11" ht="12.75" hidden="1" customHeight="1" outlineLevel="1" x14ac:dyDescent="0.25">
      <c r="A2637" s="1145" t="s">
        <v>5041</v>
      </c>
      <c r="B2637" s="1146" t="s">
        <v>5018</v>
      </c>
      <c r="C2637" s="1147" t="s">
        <v>108</v>
      </c>
      <c r="D2637" s="1148">
        <v>54.75</v>
      </c>
      <c r="E2637" s="653"/>
      <c r="F2637" s="654"/>
      <c r="G2637" s="23"/>
      <c r="H2637" s="23"/>
      <c r="I2637" s="23"/>
      <c r="J2637" s="23"/>
      <c r="K2637" s="23"/>
    </row>
    <row r="2638" spans="1:11" ht="12.75" hidden="1" customHeight="1" outlineLevel="1" x14ac:dyDescent="0.25">
      <c r="A2638" s="1137" t="s">
        <v>2354</v>
      </c>
      <c r="B2638" s="1138" t="s">
        <v>1784</v>
      </c>
      <c r="C2638" s="1139"/>
      <c r="D2638" s="1140"/>
      <c r="E2638" s="653"/>
      <c r="F2638" s="654"/>
      <c r="G2638" s="23"/>
      <c r="H2638" s="23"/>
      <c r="I2638" s="23"/>
      <c r="J2638" s="23"/>
      <c r="K2638" s="23"/>
    </row>
    <row r="2639" spans="1:11" ht="12.75" hidden="1" customHeight="1" outlineLevel="1" x14ac:dyDescent="0.25">
      <c r="A2639" s="1141" t="s">
        <v>3751</v>
      </c>
      <c r="B2639" s="1142" t="s">
        <v>5010</v>
      </c>
      <c r="C2639" s="1143" t="s">
        <v>108</v>
      </c>
      <c r="D2639" s="1144">
        <v>19.670000000000002</v>
      </c>
      <c r="E2639" s="653"/>
      <c r="F2639" s="654"/>
      <c r="G2639" s="23"/>
      <c r="H2639" s="23"/>
      <c r="I2639" s="23"/>
      <c r="J2639" s="23"/>
      <c r="K2639" s="23"/>
    </row>
    <row r="2640" spans="1:11" ht="12.75" hidden="1" customHeight="1" outlineLevel="1" x14ac:dyDescent="0.25">
      <c r="A2640" s="1145" t="s">
        <v>3752</v>
      </c>
      <c r="B2640" s="1146" t="s">
        <v>5042</v>
      </c>
      <c r="C2640" s="1147" t="s">
        <v>108</v>
      </c>
      <c r="D2640" s="1148">
        <v>0.4</v>
      </c>
      <c r="E2640" s="653"/>
      <c r="F2640" s="654"/>
      <c r="G2640" s="23"/>
      <c r="H2640" s="23"/>
      <c r="I2640" s="23"/>
      <c r="J2640" s="23"/>
      <c r="K2640" s="23"/>
    </row>
    <row r="2641" spans="1:11" ht="12.75" hidden="1" customHeight="1" outlineLevel="1" x14ac:dyDescent="0.25">
      <c r="A2641" s="1141" t="s">
        <v>5043</v>
      </c>
      <c r="B2641" s="1142" t="s">
        <v>5022</v>
      </c>
      <c r="C2641" s="1143" t="s">
        <v>108</v>
      </c>
      <c r="D2641" s="1144">
        <v>28.36</v>
      </c>
      <c r="E2641" s="653"/>
      <c r="F2641" s="654"/>
      <c r="G2641" s="23"/>
      <c r="H2641" s="23"/>
      <c r="I2641" s="23"/>
      <c r="J2641" s="23"/>
      <c r="K2641" s="23"/>
    </row>
    <row r="2642" spans="1:11" ht="12.75" hidden="1" customHeight="1" outlineLevel="1" x14ac:dyDescent="0.25">
      <c r="A2642" s="1145" t="s">
        <v>5044</v>
      </c>
      <c r="B2642" s="1146" t="s">
        <v>4988</v>
      </c>
      <c r="C2642" s="1147" t="s">
        <v>108</v>
      </c>
      <c r="D2642" s="1148">
        <v>19.350000000000001</v>
      </c>
      <c r="E2642" s="653"/>
      <c r="F2642" s="654"/>
      <c r="G2642" s="23"/>
      <c r="H2642" s="23"/>
      <c r="I2642" s="23"/>
      <c r="J2642" s="23"/>
      <c r="K2642" s="23"/>
    </row>
    <row r="2643" spans="1:11" ht="12.75" hidden="1" customHeight="1" outlineLevel="1" x14ac:dyDescent="0.25">
      <c r="A2643" s="1141" t="s">
        <v>5045</v>
      </c>
      <c r="B2643" s="1142" t="s">
        <v>5031</v>
      </c>
      <c r="C2643" s="1143" t="s">
        <v>108</v>
      </c>
      <c r="D2643" s="1144">
        <v>33.99</v>
      </c>
      <c r="E2643" s="653"/>
      <c r="F2643" s="654"/>
      <c r="G2643" s="23"/>
      <c r="H2643" s="23"/>
      <c r="I2643" s="23"/>
      <c r="J2643" s="23"/>
      <c r="K2643" s="23"/>
    </row>
    <row r="2644" spans="1:11" ht="12.75" hidden="1" customHeight="1" outlineLevel="1" x14ac:dyDescent="0.25">
      <c r="A2644" s="1145" t="s">
        <v>5046</v>
      </c>
      <c r="B2644" s="1146" t="s">
        <v>5035</v>
      </c>
      <c r="C2644" s="1147" t="s">
        <v>108</v>
      </c>
      <c r="D2644" s="1148">
        <v>133.41</v>
      </c>
      <c r="E2644" s="653"/>
      <c r="F2644" s="654"/>
      <c r="G2644" s="23"/>
      <c r="H2644" s="23"/>
      <c r="I2644" s="23"/>
      <c r="J2644" s="23"/>
      <c r="K2644" s="23"/>
    </row>
    <row r="2645" spans="1:11" ht="12.75" hidden="1" customHeight="1" outlineLevel="1" x14ac:dyDescent="0.25">
      <c r="A2645" s="1141" t="s">
        <v>5047</v>
      </c>
      <c r="B2645" s="1142" t="s">
        <v>5037</v>
      </c>
      <c r="C2645" s="1143" t="s">
        <v>108</v>
      </c>
      <c r="D2645" s="1144">
        <v>178.64</v>
      </c>
      <c r="E2645" s="653"/>
      <c r="F2645" s="654"/>
      <c r="G2645" s="23"/>
      <c r="H2645" s="23"/>
      <c r="I2645" s="23"/>
      <c r="J2645" s="23"/>
      <c r="K2645" s="23"/>
    </row>
    <row r="2646" spans="1:11" ht="12.75" hidden="1" customHeight="1" outlineLevel="1" x14ac:dyDescent="0.25">
      <c r="A2646" s="1145" t="s">
        <v>5048</v>
      </c>
      <c r="B2646" s="1146" t="s">
        <v>4990</v>
      </c>
      <c r="C2646" s="1147" t="s">
        <v>108</v>
      </c>
      <c r="D2646" s="1148">
        <v>37.700000000000003</v>
      </c>
      <c r="E2646" s="653"/>
      <c r="F2646" s="654"/>
      <c r="G2646" s="23"/>
      <c r="H2646" s="23"/>
      <c r="I2646" s="23"/>
      <c r="J2646" s="23"/>
      <c r="K2646" s="23"/>
    </row>
    <row r="2647" spans="1:11" ht="12.75" hidden="1" customHeight="1" outlineLevel="1" x14ac:dyDescent="0.25">
      <c r="A2647" s="1141" t="s">
        <v>5049</v>
      </c>
      <c r="B2647" s="1142" t="s">
        <v>5018</v>
      </c>
      <c r="C2647" s="1143" t="s">
        <v>108</v>
      </c>
      <c r="D2647" s="1144">
        <v>51.71</v>
      </c>
      <c r="E2647" s="653"/>
      <c r="F2647" s="654"/>
      <c r="G2647" s="23"/>
      <c r="H2647" s="23"/>
      <c r="I2647" s="23"/>
      <c r="J2647" s="23"/>
      <c r="K2647" s="23"/>
    </row>
    <row r="2648" spans="1:11" ht="12.75" hidden="1" customHeight="1" outlineLevel="1" x14ac:dyDescent="0.25">
      <c r="A2648" s="1137" t="s">
        <v>2355</v>
      </c>
      <c r="B2648" s="1138" t="s">
        <v>1786</v>
      </c>
      <c r="C2648" s="1139"/>
      <c r="D2648" s="1140"/>
      <c r="E2648" s="653"/>
      <c r="F2648" s="654"/>
      <c r="G2648" s="23"/>
      <c r="H2648" s="23"/>
      <c r="I2648" s="23"/>
      <c r="J2648" s="23"/>
      <c r="K2648" s="23"/>
    </row>
    <row r="2649" spans="1:11" ht="12.75" hidden="1" customHeight="1" outlineLevel="1" x14ac:dyDescent="0.25">
      <c r="A2649" s="1145" t="s">
        <v>3753</v>
      </c>
      <c r="B2649" s="1146" t="s">
        <v>5010</v>
      </c>
      <c r="C2649" s="1147" t="s">
        <v>108</v>
      </c>
      <c r="D2649" s="1148">
        <v>19.670000000000002</v>
      </c>
      <c r="E2649" s="653"/>
      <c r="F2649" s="654"/>
      <c r="G2649" s="23"/>
      <c r="H2649" s="23"/>
      <c r="I2649" s="23"/>
      <c r="J2649" s="23"/>
      <c r="K2649" s="23"/>
    </row>
    <row r="2650" spans="1:11" ht="12.75" hidden="1" customHeight="1" outlineLevel="1" x14ac:dyDescent="0.25">
      <c r="A2650" s="1141" t="s">
        <v>3754</v>
      </c>
      <c r="B2650" s="1142" t="s">
        <v>5042</v>
      </c>
      <c r="C2650" s="1143" t="s">
        <v>108</v>
      </c>
      <c r="D2650" s="1144">
        <v>0.4</v>
      </c>
      <c r="E2650" s="653"/>
      <c r="F2650" s="654"/>
      <c r="G2650" s="23"/>
      <c r="H2650" s="23"/>
      <c r="I2650" s="23"/>
      <c r="J2650" s="23"/>
      <c r="K2650" s="23"/>
    </row>
    <row r="2651" spans="1:11" ht="12.75" hidden="1" customHeight="1" outlineLevel="1" x14ac:dyDescent="0.25">
      <c r="A2651" s="1145" t="s">
        <v>5050</v>
      </c>
      <c r="B2651" s="1146" t="s">
        <v>5022</v>
      </c>
      <c r="C2651" s="1147" t="s">
        <v>108</v>
      </c>
      <c r="D2651" s="1148">
        <v>28.36</v>
      </c>
      <c r="E2651" s="653"/>
      <c r="F2651" s="654"/>
      <c r="G2651" s="23"/>
      <c r="H2651" s="23"/>
      <c r="I2651" s="23"/>
      <c r="J2651" s="23"/>
      <c r="K2651" s="23"/>
    </row>
    <row r="2652" spans="1:11" ht="12.75" hidden="1" customHeight="1" outlineLevel="1" x14ac:dyDescent="0.25">
      <c r="A2652" s="1141" t="s">
        <v>5051</v>
      </c>
      <c r="B2652" s="1142" t="s">
        <v>4988</v>
      </c>
      <c r="C2652" s="1143" t="s">
        <v>108</v>
      </c>
      <c r="D2652" s="1144">
        <v>19.350000000000001</v>
      </c>
      <c r="E2652" s="653"/>
      <c r="F2652" s="654"/>
      <c r="G2652" s="23"/>
      <c r="H2652" s="23"/>
      <c r="I2652" s="23"/>
      <c r="J2652" s="23"/>
      <c r="K2652" s="23"/>
    </row>
    <row r="2653" spans="1:11" ht="12.75" hidden="1" customHeight="1" outlineLevel="1" x14ac:dyDescent="0.25">
      <c r="A2653" s="1145" t="s">
        <v>5052</v>
      </c>
      <c r="B2653" s="1146" t="s">
        <v>5031</v>
      </c>
      <c r="C2653" s="1147" t="s">
        <v>108</v>
      </c>
      <c r="D2653" s="1148">
        <v>33.99</v>
      </c>
      <c r="E2653" s="653"/>
      <c r="F2653" s="654"/>
      <c r="G2653" s="23"/>
      <c r="H2653" s="23"/>
      <c r="I2653" s="23"/>
      <c r="J2653" s="23"/>
      <c r="K2653" s="23"/>
    </row>
    <row r="2654" spans="1:11" ht="12.75" hidden="1" customHeight="1" outlineLevel="1" x14ac:dyDescent="0.25">
      <c r="A2654" s="1141" t="s">
        <v>5053</v>
      </c>
      <c r="B2654" s="1142" t="s">
        <v>5035</v>
      </c>
      <c r="C2654" s="1143" t="s">
        <v>108</v>
      </c>
      <c r="D2654" s="1144">
        <v>133.41</v>
      </c>
      <c r="E2654" s="653"/>
      <c r="F2654" s="654"/>
      <c r="G2654" s="23"/>
      <c r="H2654" s="23"/>
      <c r="I2654" s="23"/>
      <c r="J2654" s="23"/>
      <c r="K2654" s="23"/>
    </row>
    <row r="2655" spans="1:11" ht="12.75" hidden="1" customHeight="1" outlineLevel="1" x14ac:dyDescent="0.25">
      <c r="A2655" s="1145" t="s">
        <v>5054</v>
      </c>
      <c r="B2655" s="1146" t="s">
        <v>5037</v>
      </c>
      <c r="C2655" s="1147" t="s">
        <v>108</v>
      </c>
      <c r="D2655" s="1148">
        <v>178.63</v>
      </c>
      <c r="E2655" s="653"/>
      <c r="F2655" s="654"/>
      <c r="G2655" s="23"/>
      <c r="H2655" s="23"/>
      <c r="I2655" s="23"/>
      <c r="J2655" s="23"/>
      <c r="K2655" s="23"/>
    </row>
    <row r="2656" spans="1:11" ht="12.75" hidden="1" customHeight="1" outlineLevel="1" x14ac:dyDescent="0.25">
      <c r="A2656" s="1141" t="s">
        <v>5055</v>
      </c>
      <c r="B2656" s="1142" t="s">
        <v>4990</v>
      </c>
      <c r="C2656" s="1143" t="s">
        <v>108</v>
      </c>
      <c r="D2656" s="1144">
        <v>37.700000000000003</v>
      </c>
      <c r="E2656" s="653"/>
      <c r="F2656" s="654"/>
      <c r="G2656" s="23"/>
      <c r="H2656" s="23"/>
      <c r="I2656" s="23"/>
      <c r="J2656" s="23"/>
      <c r="K2656" s="23"/>
    </row>
    <row r="2657" spans="1:11" ht="12.75" hidden="1" customHeight="1" outlineLevel="1" x14ac:dyDescent="0.25">
      <c r="A2657" s="1145" t="s">
        <v>5056</v>
      </c>
      <c r="B2657" s="1146" t="s">
        <v>5018</v>
      </c>
      <c r="C2657" s="1147" t="s">
        <v>108</v>
      </c>
      <c r="D2657" s="1148">
        <v>51.71</v>
      </c>
      <c r="E2657" s="653"/>
      <c r="F2657" s="654"/>
      <c r="G2657" s="23"/>
      <c r="H2657" s="23"/>
      <c r="I2657" s="23"/>
      <c r="J2657" s="23"/>
      <c r="K2657" s="23"/>
    </row>
    <row r="2658" spans="1:11" ht="12.75" hidden="1" customHeight="1" outlineLevel="1" x14ac:dyDescent="0.25">
      <c r="A2658" s="1137" t="s">
        <v>2356</v>
      </c>
      <c r="B2658" s="1138" t="s">
        <v>1788</v>
      </c>
      <c r="C2658" s="1139"/>
      <c r="D2658" s="1140"/>
      <c r="E2658" s="653"/>
      <c r="F2658" s="654"/>
      <c r="G2658" s="23"/>
      <c r="H2658" s="23"/>
      <c r="I2658" s="23"/>
      <c r="J2658" s="23"/>
      <c r="K2658" s="23"/>
    </row>
    <row r="2659" spans="1:11" ht="12.75" hidden="1" customHeight="1" outlineLevel="1" x14ac:dyDescent="0.25">
      <c r="A2659" s="1141" t="s">
        <v>3755</v>
      </c>
      <c r="B2659" s="1142" t="s">
        <v>5010</v>
      </c>
      <c r="C2659" s="1143" t="s">
        <v>108</v>
      </c>
      <c r="D2659" s="1144">
        <v>19.670000000000002</v>
      </c>
      <c r="E2659" s="653"/>
      <c r="F2659" s="654"/>
      <c r="G2659" s="23"/>
      <c r="H2659" s="23"/>
      <c r="I2659" s="23"/>
      <c r="J2659" s="23"/>
      <c r="K2659" s="23"/>
    </row>
    <row r="2660" spans="1:11" ht="12.75" hidden="1" customHeight="1" outlineLevel="1" x14ac:dyDescent="0.25">
      <c r="A2660" s="1145" t="s">
        <v>3756</v>
      </c>
      <c r="B2660" s="1146" t="s">
        <v>5042</v>
      </c>
      <c r="C2660" s="1147" t="s">
        <v>108</v>
      </c>
      <c r="D2660" s="1148">
        <v>0.4</v>
      </c>
      <c r="E2660" s="653"/>
      <c r="F2660" s="654"/>
      <c r="G2660" s="23"/>
      <c r="H2660" s="23"/>
      <c r="I2660" s="23"/>
      <c r="J2660" s="23"/>
      <c r="K2660" s="23"/>
    </row>
    <row r="2661" spans="1:11" ht="12.75" hidden="1" customHeight="1" outlineLevel="1" x14ac:dyDescent="0.25">
      <c r="A2661" s="1141" t="s">
        <v>5057</v>
      </c>
      <c r="B2661" s="1142" t="s">
        <v>5022</v>
      </c>
      <c r="C2661" s="1143" t="s">
        <v>108</v>
      </c>
      <c r="D2661" s="1144">
        <v>28.36</v>
      </c>
      <c r="E2661" s="653"/>
      <c r="F2661" s="654"/>
      <c r="G2661" s="23"/>
      <c r="H2661" s="23"/>
      <c r="I2661" s="23"/>
      <c r="J2661" s="23"/>
      <c r="K2661" s="23"/>
    </row>
    <row r="2662" spans="1:11" ht="12.75" hidden="1" customHeight="1" outlineLevel="1" x14ac:dyDescent="0.25">
      <c r="A2662" s="1145" t="s">
        <v>5058</v>
      </c>
      <c r="B2662" s="1146" t="s">
        <v>4988</v>
      </c>
      <c r="C2662" s="1147" t="s">
        <v>108</v>
      </c>
      <c r="D2662" s="1148">
        <v>19.350000000000001</v>
      </c>
      <c r="E2662" s="653"/>
      <c r="F2662" s="654"/>
      <c r="G2662" s="23"/>
      <c r="H2662" s="23"/>
      <c r="I2662" s="23"/>
      <c r="J2662" s="23"/>
      <c r="K2662" s="23"/>
    </row>
    <row r="2663" spans="1:11" ht="12.75" hidden="1" customHeight="1" outlineLevel="1" x14ac:dyDescent="0.25">
      <c r="A2663" s="1141" t="s">
        <v>5059</v>
      </c>
      <c r="B2663" s="1142" t="s">
        <v>5031</v>
      </c>
      <c r="C2663" s="1143" t="s">
        <v>108</v>
      </c>
      <c r="D2663" s="1144">
        <v>33.99</v>
      </c>
      <c r="E2663" s="653"/>
      <c r="F2663" s="654"/>
      <c r="G2663" s="23"/>
      <c r="H2663" s="23"/>
      <c r="I2663" s="23"/>
      <c r="J2663" s="23"/>
      <c r="K2663" s="23"/>
    </row>
    <row r="2664" spans="1:11" ht="12.75" hidden="1" customHeight="1" outlineLevel="1" x14ac:dyDescent="0.25">
      <c r="A2664" s="1145" t="s">
        <v>5060</v>
      </c>
      <c r="B2664" s="1146" t="s">
        <v>5035</v>
      </c>
      <c r="C2664" s="1147" t="s">
        <v>108</v>
      </c>
      <c r="D2664" s="1148">
        <v>133.41</v>
      </c>
      <c r="E2664" s="653"/>
      <c r="F2664" s="654"/>
      <c r="G2664" s="23"/>
      <c r="H2664" s="23"/>
      <c r="I2664" s="23"/>
      <c r="J2664" s="23"/>
      <c r="K2664" s="23"/>
    </row>
    <row r="2665" spans="1:11" ht="12.75" hidden="1" customHeight="1" outlineLevel="1" x14ac:dyDescent="0.25">
      <c r="A2665" s="1141" t="s">
        <v>5061</v>
      </c>
      <c r="B2665" s="1142" t="s">
        <v>5037</v>
      </c>
      <c r="C2665" s="1143" t="s">
        <v>108</v>
      </c>
      <c r="D2665" s="1144">
        <v>178.63</v>
      </c>
      <c r="E2665" s="653"/>
      <c r="F2665" s="654"/>
      <c r="G2665" s="23"/>
      <c r="H2665" s="23"/>
      <c r="I2665" s="23"/>
      <c r="J2665" s="23"/>
      <c r="K2665" s="23"/>
    </row>
    <row r="2666" spans="1:11" ht="12.75" hidden="1" customHeight="1" outlineLevel="1" x14ac:dyDescent="0.25">
      <c r="A2666" s="1145" t="s">
        <v>5062</v>
      </c>
      <c r="B2666" s="1146" t="s">
        <v>4990</v>
      </c>
      <c r="C2666" s="1147" t="s">
        <v>108</v>
      </c>
      <c r="D2666" s="1148">
        <v>37.700000000000003</v>
      </c>
      <c r="E2666" s="653"/>
      <c r="F2666" s="654"/>
      <c r="G2666" s="23"/>
      <c r="H2666" s="23"/>
      <c r="I2666" s="23"/>
      <c r="J2666" s="23"/>
      <c r="K2666" s="23"/>
    </row>
    <row r="2667" spans="1:11" ht="12.75" hidden="1" customHeight="1" outlineLevel="1" x14ac:dyDescent="0.25">
      <c r="A2667" s="1141" t="s">
        <v>5063</v>
      </c>
      <c r="B2667" s="1142" t="s">
        <v>5018</v>
      </c>
      <c r="C2667" s="1143" t="s">
        <v>108</v>
      </c>
      <c r="D2667" s="1144">
        <v>51.71</v>
      </c>
      <c r="E2667" s="653"/>
      <c r="F2667" s="654"/>
      <c r="G2667" s="23"/>
      <c r="H2667" s="23"/>
      <c r="I2667" s="23"/>
      <c r="J2667" s="23"/>
      <c r="K2667" s="23"/>
    </row>
    <row r="2668" spans="1:11" ht="12.75" hidden="1" customHeight="1" outlineLevel="1" x14ac:dyDescent="0.25">
      <c r="A2668" s="1137" t="s">
        <v>2357</v>
      </c>
      <c r="B2668" s="1138" t="s">
        <v>1790</v>
      </c>
      <c r="C2668" s="1139"/>
      <c r="D2668" s="1140"/>
      <c r="E2668" s="653"/>
      <c r="F2668" s="654"/>
      <c r="G2668" s="23"/>
      <c r="H2668" s="23"/>
      <c r="I2668" s="23"/>
      <c r="J2668" s="23"/>
      <c r="K2668" s="23"/>
    </row>
    <row r="2669" spans="1:11" ht="12.75" hidden="1" customHeight="1" outlineLevel="1" x14ac:dyDescent="0.25">
      <c r="A2669" s="1145" t="s">
        <v>3757</v>
      </c>
      <c r="B2669" s="1146" t="s">
        <v>5010</v>
      </c>
      <c r="C2669" s="1147" t="s">
        <v>108</v>
      </c>
      <c r="D2669" s="1148">
        <v>19.670000000000002</v>
      </c>
      <c r="E2669" s="653"/>
      <c r="F2669" s="654"/>
      <c r="G2669" s="23"/>
      <c r="H2669" s="23"/>
      <c r="I2669" s="23"/>
      <c r="J2669" s="23"/>
      <c r="K2669" s="23"/>
    </row>
    <row r="2670" spans="1:11" ht="12.75" hidden="1" customHeight="1" outlineLevel="1" x14ac:dyDescent="0.25">
      <c r="A2670" s="1141" t="s">
        <v>3758</v>
      </c>
      <c r="B2670" s="1142" t="s">
        <v>5042</v>
      </c>
      <c r="C2670" s="1143" t="s">
        <v>108</v>
      </c>
      <c r="D2670" s="1144">
        <v>0.4</v>
      </c>
      <c r="E2670" s="653"/>
      <c r="F2670" s="654"/>
      <c r="G2670" s="23"/>
      <c r="H2670" s="23"/>
      <c r="I2670" s="23"/>
      <c r="J2670" s="23"/>
      <c r="K2670" s="23"/>
    </row>
    <row r="2671" spans="1:11" ht="12.75" hidden="1" customHeight="1" outlineLevel="1" x14ac:dyDescent="0.25">
      <c r="A2671" s="1145" t="s">
        <v>5064</v>
      </c>
      <c r="B2671" s="1146" t="s">
        <v>5022</v>
      </c>
      <c r="C2671" s="1147" t="s">
        <v>108</v>
      </c>
      <c r="D2671" s="1148">
        <v>28.36</v>
      </c>
      <c r="E2671" s="653"/>
      <c r="F2671" s="654"/>
      <c r="G2671" s="23"/>
      <c r="H2671" s="23"/>
      <c r="I2671" s="23"/>
      <c r="J2671" s="23"/>
      <c r="K2671" s="23"/>
    </row>
    <row r="2672" spans="1:11" ht="12.75" hidden="1" customHeight="1" outlineLevel="1" x14ac:dyDescent="0.25">
      <c r="A2672" s="1141" t="s">
        <v>5065</v>
      </c>
      <c r="B2672" s="1142" t="s">
        <v>4988</v>
      </c>
      <c r="C2672" s="1143" t="s">
        <v>108</v>
      </c>
      <c r="D2672" s="1144">
        <v>19.350000000000001</v>
      </c>
      <c r="E2672" s="653"/>
      <c r="F2672" s="654"/>
      <c r="G2672" s="23"/>
      <c r="H2672" s="23"/>
      <c r="I2672" s="23"/>
      <c r="J2672" s="23"/>
      <c r="K2672" s="23"/>
    </row>
    <row r="2673" spans="1:11" ht="12.75" hidden="1" customHeight="1" outlineLevel="1" x14ac:dyDescent="0.25">
      <c r="A2673" s="1145" t="s">
        <v>5066</v>
      </c>
      <c r="B2673" s="1146" t="s">
        <v>5031</v>
      </c>
      <c r="C2673" s="1147" t="s">
        <v>108</v>
      </c>
      <c r="D2673" s="1148">
        <v>33.99</v>
      </c>
      <c r="E2673" s="653"/>
      <c r="F2673" s="654"/>
      <c r="G2673" s="23"/>
      <c r="H2673" s="23"/>
      <c r="I2673" s="23"/>
      <c r="J2673" s="23"/>
      <c r="K2673" s="23"/>
    </row>
    <row r="2674" spans="1:11" ht="12.75" hidden="1" customHeight="1" outlineLevel="1" x14ac:dyDescent="0.25">
      <c r="A2674" s="1141" t="s">
        <v>5067</v>
      </c>
      <c r="B2674" s="1142" t="s">
        <v>5035</v>
      </c>
      <c r="C2674" s="1143" t="s">
        <v>108</v>
      </c>
      <c r="D2674" s="1144">
        <v>133.41</v>
      </c>
      <c r="E2674" s="653"/>
      <c r="F2674" s="654"/>
      <c r="G2674" s="23"/>
      <c r="H2674" s="23"/>
      <c r="I2674" s="23"/>
      <c r="J2674" s="23"/>
      <c r="K2674" s="23"/>
    </row>
    <row r="2675" spans="1:11" ht="12.75" hidden="1" customHeight="1" outlineLevel="1" x14ac:dyDescent="0.25">
      <c r="A2675" s="1145" t="s">
        <v>5068</v>
      </c>
      <c r="B2675" s="1146" t="s">
        <v>5037</v>
      </c>
      <c r="C2675" s="1147" t="s">
        <v>108</v>
      </c>
      <c r="D2675" s="1148">
        <v>178.63</v>
      </c>
      <c r="E2675" s="653"/>
      <c r="F2675" s="654"/>
      <c r="G2675" s="23"/>
      <c r="H2675" s="23"/>
      <c r="I2675" s="23"/>
      <c r="J2675" s="23"/>
      <c r="K2675" s="23"/>
    </row>
    <row r="2676" spans="1:11" ht="12.75" hidden="1" customHeight="1" outlineLevel="1" x14ac:dyDescent="0.25">
      <c r="A2676" s="1141" t="s">
        <v>5069</v>
      </c>
      <c r="B2676" s="1142" t="s">
        <v>4990</v>
      </c>
      <c r="C2676" s="1143" t="s">
        <v>108</v>
      </c>
      <c r="D2676" s="1144">
        <v>37.700000000000003</v>
      </c>
      <c r="E2676" s="653"/>
      <c r="F2676" s="654"/>
      <c r="G2676" s="23"/>
      <c r="H2676" s="23"/>
      <c r="I2676" s="23"/>
      <c r="J2676" s="23"/>
      <c r="K2676" s="23"/>
    </row>
    <row r="2677" spans="1:11" ht="12.75" hidden="1" customHeight="1" outlineLevel="1" x14ac:dyDescent="0.25">
      <c r="A2677" s="1145" t="s">
        <v>5070</v>
      </c>
      <c r="B2677" s="1146" t="s">
        <v>5018</v>
      </c>
      <c r="C2677" s="1147" t="s">
        <v>108</v>
      </c>
      <c r="D2677" s="1148">
        <v>51.71</v>
      </c>
      <c r="E2677" s="653"/>
      <c r="F2677" s="654"/>
      <c r="G2677" s="23"/>
      <c r="H2677" s="23"/>
      <c r="I2677" s="23"/>
      <c r="J2677" s="23"/>
      <c r="K2677" s="23"/>
    </row>
    <row r="2678" spans="1:11" ht="12.75" hidden="1" customHeight="1" outlineLevel="1" x14ac:dyDescent="0.25">
      <c r="A2678" s="1137" t="s">
        <v>2358</v>
      </c>
      <c r="B2678" s="1138" t="s">
        <v>1792</v>
      </c>
      <c r="C2678" s="1139"/>
      <c r="D2678" s="1140"/>
      <c r="E2678" s="653"/>
      <c r="F2678" s="654"/>
      <c r="G2678" s="23"/>
      <c r="H2678" s="23"/>
      <c r="I2678" s="23"/>
      <c r="J2678" s="23"/>
      <c r="K2678" s="23"/>
    </row>
    <row r="2679" spans="1:11" ht="12.75" hidden="1" customHeight="1" outlineLevel="1" x14ac:dyDescent="0.25">
      <c r="A2679" s="1141" t="s">
        <v>3759</v>
      </c>
      <c r="B2679" s="1142" t="s">
        <v>5010</v>
      </c>
      <c r="C2679" s="1143" t="s">
        <v>108</v>
      </c>
      <c r="D2679" s="1144">
        <v>19.670000000000002</v>
      </c>
      <c r="E2679" s="653"/>
      <c r="F2679" s="654"/>
      <c r="G2679" s="23"/>
      <c r="H2679" s="23"/>
      <c r="I2679" s="23"/>
      <c r="J2679" s="23"/>
      <c r="K2679" s="23"/>
    </row>
    <row r="2680" spans="1:11" ht="12.75" hidden="1" customHeight="1" outlineLevel="1" x14ac:dyDescent="0.25">
      <c r="A2680" s="1145" t="s">
        <v>3760</v>
      </c>
      <c r="B2680" s="1146" t="s">
        <v>5042</v>
      </c>
      <c r="C2680" s="1147" t="s">
        <v>108</v>
      </c>
      <c r="D2680" s="1148">
        <v>0.4</v>
      </c>
      <c r="E2680" s="653"/>
      <c r="F2680" s="654"/>
      <c r="G2680" s="23"/>
      <c r="H2680" s="23"/>
      <c r="I2680" s="23"/>
      <c r="J2680" s="23"/>
      <c r="K2680" s="23"/>
    </row>
    <row r="2681" spans="1:11" ht="12.75" hidden="1" customHeight="1" outlineLevel="1" x14ac:dyDescent="0.25">
      <c r="A2681" s="1141" t="s">
        <v>5071</v>
      </c>
      <c r="B2681" s="1142" t="s">
        <v>5022</v>
      </c>
      <c r="C2681" s="1143" t="s">
        <v>108</v>
      </c>
      <c r="D2681" s="1144">
        <v>28.36</v>
      </c>
      <c r="E2681" s="653"/>
      <c r="F2681" s="654"/>
      <c r="G2681" s="23"/>
      <c r="H2681" s="23"/>
      <c r="I2681" s="23"/>
      <c r="J2681" s="23"/>
      <c r="K2681" s="23"/>
    </row>
    <row r="2682" spans="1:11" ht="12.75" hidden="1" customHeight="1" outlineLevel="1" x14ac:dyDescent="0.25">
      <c r="A2682" s="1145" t="s">
        <v>5072</v>
      </c>
      <c r="B2682" s="1146" t="s">
        <v>4988</v>
      </c>
      <c r="C2682" s="1147" t="s">
        <v>108</v>
      </c>
      <c r="D2682" s="1148">
        <v>19.350000000000001</v>
      </c>
      <c r="E2682" s="653"/>
      <c r="F2682" s="654"/>
      <c r="G2682" s="23"/>
      <c r="H2682" s="23"/>
      <c r="I2682" s="23"/>
      <c r="J2682" s="23"/>
      <c r="K2682" s="23"/>
    </row>
    <row r="2683" spans="1:11" ht="12.75" hidden="1" customHeight="1" outlineLevel="1" x14ac:dyDescent="0.25">
      <c r="A2683" s="1141" t="s">
        <v>5073</v>
      </c>
      <c r="B2683" s="1142" t="s">
        <v>5031</v>
      </c>
      <c r="C2683" s="1143" t="s">
        <v>108</v>
      </c>
      <c r="D2683" s="1144">
        <v>33.99</v>
      </c>
      <c r="E2683" s="653"/>
      <c r="F2683" s="654"/>
      <c r="G2683" s="23"/>
      <c r="H2683" s="23"/>
      <c r="I2683" s="23"/>
      <c r="J2683" s="23"/>
      <c r="K2683" s="23"/>
    </row>
    <row r="2684" spans="1:11" ht="12.75" hidden="1" customHeight="1" outlineLevel="1" x14ac:dyDescent="0.25">
      <c r="A2684" s="1145" t="s">
        <v>5074</v>
      </c>
      <c r="B2684" s="1146" t="s">
        <v>5035</v>
      </c>
      <c r="C2684" s="1147" t="s">
        <v>108</v>
      </c>
      <c r="D2684" s="1148">
        <v>133.41</v>
      </c>
      <c r="E2684" s="653"/>
      <c r="F2684" s="654"/>
      <c r="G2684" s="23"/>
      <c r="H2684" s="23"/>
      <c r="I2684" s="23"/>
      <c r="J2684" s="23"/>
      <c r="K2684" s="23"/>
    </row>
    <row r="2685" spans="1:11" ht="12.75" hidden="1" customHeight="1" outlineLevel="1" x14ac:dyDescent="0.25">
      <c r="A2685" s="1141" t="s">
        <v>5075</v>
      </c>
      <c r="B2685" s="1142" t="s">
        <v>5037</v>
      </c>
      <c r="C2685" s="1143" t="s">
        <v>108</v>
      </c>
      <c r="D2685" s="1144">
        <v>178.63</v>
      </c>
      <c r="E2685" s="653"/>
      <c r="F2685" s="654"/>
      <c r="G2685" s="23"/>
      <c r="H2685" s="23"/>
      <c r="I2685" s="23"/>
      <c r="J2685" s="23"/>
      <c r="K2685" s="23"/>
    </row>
    <row r="2686" spans="1:11" ht="12.75" hidden="1" customHeight="1" outlineLevel="1" x14ac:dyDescent="0.25">
      <c r="A2686" s="1145" t="s">
        <v>5076</v>
      </c>
      <c r="B2686" s="1146" t="s">
        <v>4990</v>
      </c>
      <c r="C2686" s="1147" t="s">
        <v>108</v>
      </c>
      <c r="D2686" s="1148">
        <v>37.700000000000003</v>
      </c>
      <c r="E2686" s="653"/>
      <c r="F2686" s="654"/>
      <c r="G2686" s="23"/>
      <c r="H2686" s="23"/>
      <c r="I2686" s="23"/>
      <c r="J2686" s="23"/>
      <c r="K2686" s="23"/>
    </row>
    <row r="2687" spans="1:11" ht="12.75" hidden="1" customHeight="1" outlineLevel="1" x14ac:dyDescent="0.25">
      <c r="A2687" s="1141" t="s">
        <v>5077</v>
      </c>
      <c r="B2687" s="1142" t="s">
        <v>5018</v>
      </c>
      <c r="C2687" s="1143" t="s">
        <v>108</v>
      </c>
      <c r="D2687" s="1144">
        <v>51.71</v>
      </c>
      <c r="E2687" s="653"/>
      <c r="F2687" s="654"/>
      <c r="G2687" s="23"/>
      <c r="H2687" s="23"/>
      <c r="I2687" s="23"/>
      <c r="J2687" s="23"/>
      <c r="K2687" s="23"/>
    </row>
    <row r="2688" spans="1:11" ht="12.75" hidden="1" customHeight="1" outlineLevel="1" x14ac:dyDescent="0.25">
      <c r="A2688" s="1137" t="s">
        <v>2359</v>
      </c>
      <c r="B2688" s="1138" t="s">
        <v>1794</v>
      </c>
      <c r="C2688" s="1139"/>
      <c r="D2688" s="1140"/>
      <c r="E2688" s="653"/>
      <c r="F2688" s="654"/>
      <c r="G2688" s="23"/>
      <c r="H2688" s="23"/>
      <c r="I2688" s="23"/>
      <c r="J2688" s="23"/>
      <c r="K2688" s="23"/>
    </row>
    <row r="2689" spans="1:11" ht="12.75" hidden="1" customHeight="1" outlineLevel="1" x14ac:dyDescent="0.25">
      <c r="A2689" s="1145" t="s">
        <v>3761</v>
      </c>
      <c r="B2689" s="1146" t="s">
        <v>5010</v>
      </c>
      <c r="C2689" s="1147" t="s">
        <v>108</v>
      </c>
      <c r="D2689" s="1148">
        <v>19.670000000000002</v>
      </c>
      <c r="E2689" s="653"/>
      <c r="F2689" s="654"/>
      <c r="G2689" s="23"/>
      <c r="H2689" s="23"/>
      <c r="I2689" s="23"/>
      <c r="J2689" s="23"/>
      <c r="K2689" s="23"/>
    </row>
    <row r="2690" spans="1:11" ht="12.75" hidden="1" customHeight="1" outlineLevel="1" x14ac:dyDescent="0.25">
      <c r="A2690" s="1141" t="s">
        <v>3762</v>
      </c>
      <c r="B2690" s="1142" t="s">
        <v>5042</v>
      </c>
      <c r="C2690" s="1143" t="s">
        <v>108</v>
      </c>
      <c r="D2690" s="1144">
        <v>0.4</v>
      </c>
      <c r="E2690" s="653"/>
      <c r="F2690" s="654"/>
      <c r="G2690" s="23"/>
      <c r="H2690" s="23"/>
      <c r="I2690" s="23"/>
      <c r="J2690" s="23"/>
      <c r="K2690" s="23"/>
    </row>
    <row r="2691" spans="1:11" ht="12.75" hidden="1" customHeight="1" outlineLevel="1" x14ac:dyDescent="0.25">
      <c r="A2691" s="1145" t="s">
        <v>5078</v>
      </c>
      <c r="B2691" s="1146" t="s">
        <v>5022</v>
      </c>
      <c r="C2691" s="1147" t="s">
        <v>108</v>
      </c>
      <c r="D2691" s="1148">
        <v>28.36</v>
      </c>
      <c r="E2691" s="653"/>
      <c r="F2691" s="654"/>
      <c r="G2691" s="23"/>
      <c r="H2691" s="23"/>
      <c r="I2691" s="23"/>
      <c r="J2691" s="23"/>
      <c r="K2691" s="23"/>
    </row>
    <row r="2692" spans="1:11" ht="12.75" hidden="1" customHeight="1" outlineLevel="1" x14ac:dyDescent="0.25">
      <c r="A2692" s="1141" t="s">
        <v>5079</v>
      </c>
      <c r="B2692" s="1142" t="s">
        <v>4988</v>
      </c>
      <c r="C2692" s="1143" t="s">
        <v>108</v>
      </c>
      <c r="D2692" s="1144">
        <v>19.350000000000001</v>
      </c>
      <c r="E2692" s="653"/>
      <c r="F2692" s="654"/>
      <c r="G2692" s="23"/>
      <c r="H2692" s="23"/>
      <c r="I2692" s="23"/>
      <c r="J2692" s="23"/>
      <c r="K2692" s="23"/>
    </row>
    <row r="2693" spans="1:11" ht="12.75" hidden="1" customHeight="1" outlineLevel="1" x14ac:dyDescent="0.25">
      <c r="A2693" s="1145" t="s">
        <v>5080</v>
      </c>
      <c r="B2693" s="1146" t="s">
        <v>5031</v>
      </c>
      <c r="C2693" s="1147" t="s">
        <v>108</v>
      </c>
      <c r="D2693" s="1148">
        <v>33.99</v>
      </c>
      <c r="E2693" s="653"/>
      <c r="F2693" s="654"/>
      <c r="G2693" s="23"/>
      <c r="H2693" s="23"/>
      <c r="I2693" s="23"/>
      <c r="J2693" s="23"/>
      <c r="K2693" s="23"/>
    </row>
    <row r="2694" spans="1:11" ht="12.75" hidden="1" customHeight="1" outlineLevel="1" x14ac:dyDescent="0.25">
      <c r="A2694" s="1141" t="s">
        <v>5081</v>
      </c>
      <c r="B2694" s="1142" t="s">
        <v>5035</v>
      </c>
      <c r="C2694" s="1143" t="s">
        <v>108</v>
      </c>
      <c r="D2694" s="1144">
        <v>133.41</v>
      </c>
      <c r="E2694" s="653"/>
      <c r="F2694" s="654"/>
      <c r="G2694" s="23"/>
      <c r="H2694" s="23"/>
      <c r="I2694" s="23"/>
      <c r="J2694" s="23"/>
      <c r="K2694" s="23"/>
    </row>
    <row r="2695" spans="1:11" ht="12.75" hidden="1" customHeight="1" outlineLevel="1" x14ac:dyDescent="0.25">
      <c r="A2695" s="1145" t="s">
        <v>5082</v>
      </c>
      <c r="B2695" s="1146" t="s">
        <v>5037</v>
      </c>
      <c r="C2695" s="1147" t="s">
        <v>108</v>
      </c>
      <c r="D2695" s="1148">
        <v>178.63</v>
      </c>
      <c r="E2695" s="653"/>
      <c r="F2695" s="654"/>
      <c r="G2695" s="23"/>
      <c r="H2695" s="23"/>
      <c r="I2695" s="23"/>
      <c r="J2695" s="23"/>
      <c r="K2695" s="23"/>
    </row>
    <row r="2696" spans="1:11" ht="12.75" hidden="1" customHeight="1" outlineLevel="1" x14ac:dyDescent="0.25">
      <c r="A2696" s="1141" t="s">
        <v>5083</v>
      </c>
      <c r="B2696" s="1142" t="s">
        <v>4990</v>
      </c>
      <c r="C2696" s="1143" t="s">
        <v>108</v>
      </c>
      <c r="D2696" s="1144">
        <v>37.700000000000003</v>
      </c>
      <c r="E2696" s="653"/>
      <c r="F2696" s="654"/>
      <c r="G2696" s="23"/>
      <c r="H2696" s="23"/>
      <c r="I2696" s="23"/>
      <c r="J2696" s="23"/>
      <c r="K2696" s="23"/>
    </row>
    <row r="2697" spans="1:11" ht="12.75" hidden="1" customHeight="1" outlineLevel="1" x14ac:dyDescent="0.25">
      <c r="A2697" s="1145" t="s">
        <v>5084</v>
      </c>
      <c r="B2697" s="1146" t="s">
        <v>5018</v>
      </c>
      <c r="C2697" s="1147" t="s">
        <v>108</v>
      </c>
      <c r="D2697" s="1148">
        <v>51.71</v>
      </c>
      <c r="E2697" s="653"/>
      <c r="F2697" s="654"/>
      <c r="G2697" s="23"/>
      <c r="H2697" s="23"/>
      <c r="I2697" s="23"/>
      <c r="J2697" s="23"/>
      <c r="K2697" s="23"/>
    </row>
    <row r="2698" spans="1:11" ht="12.75" hidden="1" customHeight="1" outlineLevel="1" x14ac:dyDescent="0.25">
      <c r="A2698" s="1137" t="s">
        <v>2360</v>
      </c>
      <c r="B2698" s="1138" t="s">
        <v>1796</v>
      </c>
      <c r="C2698" s="1139"/>
      <c r="D2698" s="1140"/>
      <c r="E2698" s="653"/>
      <c r="F2698" s="654"/>
      <c r="G2698" s="23"/>
      <c r="H2698" s="23"/>
      <c r="I2698" s="23"/>
      <c r="J2698" s="23"/>
      <c r="K2698" s="23"/>
    </row>
    <row r="2699" spans="1:11" ht="12.75" hidden="1" customHeight="1" outlineLevel="1" x14ac:dyDescent="0.25">
      <c r="A2699" s="1141" t="s">
        <v>3763</v>
      </c>
      <c r="B2699" s="1142" t="s">
        <v>5010</v>
      </c>
      <c r="C2699" s="1143" t="s">
        <v>108</v>
      </c>
      <c r="D2699" s="1144">
        <v>19.670000000000002</v>
      </c>
      <c r="E2699" s="653"/>
      <c r="F2699" s="654"/>
      <c r="G2699" s="23"/>
      <c r="H2699" s="23"/>
      <c r="I2699" s="23"/>
      <c r="J2699" s="23"/>
      <c r="K2699" s="23"/>
    </row>
    <row r="2700" spans="1:11" ht="12.75" hidden="1" customHeight="1" outlineLevel="1" x14ac:dyDescent="0.25">
      <c r="A2700" s="1145" t="s">
        <v>3764</v>
      </c>
      <c r="B2700" s="1146" t="s">
        <v>5042</v>
      </c>
      <c r="C2700" s="1147" t="s">
        <v>108</v>
      </c>
      <c r="D2700" s="1148">
        <v>0.4</v>
      </c>
      <c r="E2700" s="653"/>
      <c r="F2700" s="654"/>
      <c r="G2700" s="23"/>
      <c r="H2700" s="23"/>
      <c r="I2700" s="23"/>
      <c r="J2700" s="23"/>
      <c r="K2700" s="23"/>
    </row>
    <row r="2701" spans="1:11" ht="12.75" hidden="1" customHeight="1" outlineLevel="1" x14ac:dyDescent="0.25">
      <c r="A2701" s="1141" t="s">
        <v>5085</v>
      </c>
      <c r="B2701" s="1142" t="s">
        <v>5022</v>
      </c>
      <c r="C2701" s="1143" t="s">
        <v>108</v>
      </c>
      <c r="D2701" s="1144">
        <v>28.36</v>
      </c>
      <c r="E2701" s="653"/>
      <c r="F2701" s="654"/>
      <c r="G2701" s="23"/>
      <c r="H2701" s="23"/>
      <c r="I2701" s="23"/>
      <c r="J2701" s="23"/>
      <c r="K2701" s="23"/>
    </row>
    <row r="2702" spans="1:11" ht="12.75" hidden="1" customHeight="1" outlineLevel="1" x14ac:dyDescent="0.25">
      <c r="A2702" s="1145" t="s">
        <v>5086</v>
      </c>
      <c r="B2702" s="1146" t="s">
        <v>4988</v>
      </c>
      <c r="C2702" s="1147" t="s">
        <v>108</v>
      </c>
      <c r="D2702" s="1148">
        <v>19.350000000000001</v>
      </c>
      <c r="E2702" s="653"/>
      <c r="F2702" s="654"/>
      <c r="G2702" s="23"/>
      <c r="H2702" s="23"/>
      <c r="I2702" s="23"/>
      <c r="J2702" s="23"/>
      <c r="K2702" s="23"/>
    </row>
    <row r="2703" spans="1:11" ht="12.75" hidden="1" customHeight="1" outlineLevel="1" x14ac:dyDescent="0.25">
      <c r="A2703" s="1141" t="s">
        <v>5087</v>
      </c>
      <c r="B2703" s="1142" t="s">
        <v>5031</v>
      </c>
      <c r="C2703" s="1143" t="s">
        <v>108</v>
      </c>
      <c r="D2703" s="1144">
        <v>33.99</v>
      </c>
      <c r="E2703" s="653"/>
      <c r="F2703" s="654"/>
      <c r="G2703" s="23"/>
      <c r="H2703" s="23"/>
      <c r="I2703" s="23"/>
      <c r="J2703" s="23"/>
      <c r="K2703" s="23"/>
    </row>
    <row r="2704" spans="1:11" ht="12.75" hidden="1" customHeight="1" outlineLevel="1" x14ac:dyDescent="0.25">
      <c r="A2704" s="1145" t="s">
        <v>5088</v>
      </c>
      <c r="B2704" s="1146" t="s">
        <v>5035</v>
      </c>
      <c r="C2704" s="1147" t="s">
        <v>108</v>
      </c>
      <c r="D2704" s="1148">
        <v>133.41</v>
      </c>
      <c r="E2704" s="653"/>
      <c r="F2704" s="654"/>
      <c r="G2704" s="23"/>
      <c r="H2704" s="23"/>
      <c r="I2704" s="23"/>
      <c r="J2704" s="23"/>
      <c r="K2704" s="23"/>
    </row>
    <row r="2705" spans="1:11" ht="12.75" hidden="1" customHeight="1" outlineLevel="1" x14ac:dyDescent="0.25">
      <c r="A2705" s="1141" t="s">
        <v>5089</v>
      </c>
      <c r="B2705" s="1142" t="s">
        <v>5037</v>
      </c>
      <c r="C2705" s="1143" t="s">
        <v>108</v>
      </c>
      <c r="D2705" s="1144">
        <v>178.63</v>
      </c>
      <c r="E2705" s="653"/>
      <c r="F2705" s="654"/>
      <c r="G2705" s="23"/>
      <c r="H2705" s="23"/>
      <c r="I2705" s="23"/>
      <c r="J2705" s="23"/>
      <c r="K2705" s="23"/>
    </row>
    <row r="2706" spans="1:11" ht="12.75" hidden="1" customHeight="1" outlineLevel="1" x14ac:dyDescent="0.25">
      <c r="A2706" s="1145" t="s">
        <v>5090</v>
      </c>
      <c r="B2706" s="1146" t="s">
        <v>4990</v>
      </c>
      <c r="C2706" s="1147" t="s">
        <v>108</v>
      </c>
      <c r="D2706" s="1148">
        <v>37.700000000000003</v>
      </c>
      <c r="E2706" s="653"/>
      <c r="F2706" s="654"/>
      <c r="G2706" s="23"/>
      <c r="H2706" s="23"/>
      <c r="I2706" s="23"/>
      <c r="J2706" s="23"/>
      <c r="K2706" s="23"/>
    </row>
    <row r="2707" spans="1:11" ht="12.75" hidden="1" customHeight="1" outlineLevel="1" x14ac:dyDescent="0.25">
      <c r="A2707" s="1141" t="s">
        <v>5091</v>
      </c>
      <c r="B2707" s="1142" t="s">
        <v>5018</v>
      </c>
      <c r="C2707" s="1143" t="s">
        <v>108</v>
      </c>
      <c r="D2707" s="1144">
        <v>51.71</v>
      </c>
      <c r="E2707" s="653"/>
      <c r="F2707" s="654"/>
      <c r="G2707" s="23"/>
      <c r="H2707" s="23"/>
      <c r="I2707" s="23"/>
      <c r="J2707" s="23"/>
      <c r="K2707" s="23"/>
    </row>
    <row r="2708" spans="1:11" ht="12.75" hidden="1" customHeight="1" outlineLevel="1" x14ac:dyDescent="0.25">
      <c r="A2708" s="1137" t="s">
        <v>2361</v>
      </c>
      <c r="B2708" s="1138" t="s">
        <v>1798</v>
      </c>
      <c r="C2708" s="1139"/>
      <c r="D2708" s="1140"/>
      <c r="E2708" s="653"/>
      <c r="F2708" s="654"/>
      <c r="G2708" s="23"/>
      <c r="H2708" s="23"/>
      <c r="I2708" s="23"/>
      <c r="J2708" s="23"/>
      <c r="K2708" s="23"/>
    </row>
    <row r="2709" spans="1:11" ht="12.75" hidden="1" customHeight="1" outlineLevel="1" x14ac:dyDescent="0.25">
      <c r="A2709" s="1145" t="s">
        <v>3765</v>
      </c>
      <c r="B2709" s="1146" t="s">
        <v>5010</v>
      </c>
      <c r="C2709" s="1147" t="s">
        <v>108</v>
      </c>
      <c r="D2709" s="1148">
        <v>19.670000000000002</v>
      </c>
      <c r="E2709" s="653"/>
      <c r="F2709" s="654"/>
      <c r="G2709" s="23"/>
      <c r="H2709" s="23"/>
      <c r="I2709" s="23"/>
      <c r="J2709" s="23"/>
      <c r="K2709" s="23"/>
    </row>
    <row r="2710" spans="1:11" ht="12.75" hidden="1" customHeight="1" outlineLevel="1" x14ac:dyDescent="0.25">
      <c r="A2710" s="1141" t="s">
        <v>3766</v>
      </c>
      <c r="B2710" s="1142" t="s">
        <v>5042</v>
      </c>
      <c r="C2710" s="1143" t="s">
        <v>108</v>
      </c>
      <c r="D2710" s="1144">
        <v>0.4</v>
      </c>
      <c r="E2710" s="653"/>
      <c r="F2710" s="654"/>
      <c r="G2710" s="23"/>
      <c r="H2710" s="23"/>
      <c r="I2710" s="23"/>
      <c r="J2710" s="23"/>
      <c r="K2710" s="23"/>
    </row>
    <row r="2711" spans="1:11" ht="12.75" hidden="1" customHeight="1" outlineLevel="1" x14ac:dyDescent="0.25">
      <c r="A2711" s="1145" t="s">
        <v>5092</v>
      </c>
      <c r="B2711" s="1146" t="s">
        <v>5022</v>
      </c>
      <c r="C2711" s="1147" t="s">
        <v>108</v>
      </c>
      <c r="D2711" s="1148">
        <v>28.36</v>
      </c>
      <c r="E2711" s="653"/>
      <c r="F2711" s="654"/>
      <c r="G2711" s="23"/>
      <c r="H2711" s="23"/>
      <c r="I2711" s="23"/>
      <c r="J2711" s="23"/>
      <c r="K2711" s="23"/>
    </row>
    <row r="2712" spans="1:11" ht="12.75" hidden="1" customHeight="1" outlineLevel="1" x14ac:dyDescent="0.25">
      <c r="A2712" s="1141" t="s">
        <v>5093</v>
      </c>
      <c r="B2712" s="1142" t="s">
        <v>4988</v>
      </c>
      <c r="C2712" s="1143" t="s">
        <v>108</v>
      </c>
      <c r="D2712" s="1144">
        <v>19.350000000000001</v>
      </c>
      <c r="E2712" s="653"/>
      <c r="F2712" s="654"/>
      <c r="G2712" s="23"/>
      <c r="H2712" s="23"/>
      <c r="I2712" s="23"/>
      <c r="J2712" s="23"/>
      <c r="K2712" s="23"/>
    </row>
    <row r="2713" spans="1:11" ht="12.75" hidden="1" customHeight="1" outlineLevel="1" x14ac:dyDescent="0.25">
      <c r="A2713" s="1145" t="s">
        <v>5094</v>
      </c>
      <c r="B2713" s="1146" t="s">
        <v>5031</v>
      </c>
      <c r="C2713" s="1147" t="s">
        <v>108</v>
      </c>
      <c r="D2713" s="1148">
        <v>33.99</v>
      </c>
      <c r="E2713" s="653"/>
      <c r="F2713" s="654"/>
      <c r="G2713" s="23"/>
      <c r="H2713" s="23"/>
      <c r="I2713" s="23"/>
      <c r="J2713" s="23"/>
      <c r="K2713" s="23"/>
    </row>
    <row r="2714" spans="1:11" ht="12.75" hidden="1" customHeight="1" outlineLevel="1" x14ac:dyDescent="0.25">
      <c r="A2714" s="1141" t="s">
        <v>5095</v>
      </c>
      <c r="B2714" s="1142" t="s">
        <v>5035</v>
      </c>
      <c r="C2714" s="1143" t="s">
        <v>108</v>
      </c>
      <c r="D2714" s="1144">
        <v>133.41</v>
      </c>
      <c r="E2714" s="653"/>
      <c r="F2714" s="654"/>
      <c r="G2714" s="23"/>
      <c r="H2714" s="23"/>
      <c r="I2714" s="23"/>
      <c r="J2714" s="23"/>
      <c r="K2714" s="23"/>
    </row>
    <row r="2715" spans="1:11" ht="12.75" hidden="1" customHeight="1" outlineLevel="1" x14ac:dyDescent="0.25">
      <c r="A2715" s="1145" t="s">
        <v>5096</v>
      </c>
      <c r="B2715" s="1146" t="s">
        <v>5037</v>
      </c>
      <c r="C2715" s="1147" t="s">
        <v>108</v>
      </c>
      <c r="D2715" s="1148">
        <v>178.63</v>
      </c>
      <c r="E2715" s="653"/>
      <c r="F2715" s="654"/>
      <c r="G2715" s="23"/>
      <c r="H2715" s="23"/>
      <c r="I2715" s="23"/>
      <c r="J2715" s="23"/>
      <c r="K2715" s="23"/>
    </row>
    <row r="2716" spans="1:11" ht="12.75" hidden="1" customHeight="1" outlineLevel="1" x14ac:dyDescent="0.25">
      <c r="A2716" s="1141" t="s">
        <v>5097</v>
      </c>
      <c r="B2716" s="1142" t="s">
        <v>4990</v>
      </c>
      <c r="C2716" s="1143" t="s">
        <v>108</v>
      </c>
      <c r="D2716" s="1144">
        <v>37.700000000000003</v>
      </c>
      <c r="E2716" s="653"/>
      <c r="F2716" s="654"/>
      <c r="G2716" s="23"/>
      <c r="H2716" s="23"/>
      <c r="I2716" s="23"/>
      <c r="J2716" s="23"/>
      <c r="K2716" s="23"/>
    </row>
    <row r="2717" spans="1:11" ht="12.75" hidden="1" customHeight="1" outlineLevel="1" x14ac:dyDescent="0.25">
      <c r="A2717" s="1145" t="s">
        <v>5098</v>
      </c>
      <c r="B2717" s="1146" t="s">
        <v>5018</v>
      </c>
      <c r="C2717" s="1147" t="s">
        <v>108</v>
      </c>
      <c r="D2717" s="1148">
        <v>51.71</v>
      </c>
      <c r="E2717" s="653"/>
      <c r="F2717" s="654"/>
      <c r="G2717" s="23"/>
      <c r="H2717" s="23"/>
      <c r="I2717" s="23"/>
      <c r="J2717" s="23"/>
      <c r="K2717" s="23"/>
    </row>
    <row r="2718" spans="1:11" ht="12.75" hidden="1" customHeight="1" outlineLevel="1" x14ac:dyDescent="0.25">
      <c r="A2718" s="1137" t="s">
        <v>2362</v>
      </c>
      <c r="B2718" s="1138" t="s">
        <v>1800</v>
      </c>
      <c r="C2718" s="1139"/>
      <c r="D2718" s="1140"/>
      <c r="E2718" s="653"/>
      <c r="F2718" s="654"/>
      <c r="G2718" s="23"/>
      <c r="H2718" s="23"/>
      <c r="I2718" s="23"/>
      <c r="J2718" s="23"/>
      <c r="K2718" s="23"/>
    </row>
    <row r="2719" spans="1:11" ht="12.75" hidden="1" customHeight="1" outlineLevel="1" collapsed="1" x14ac:dyDescent="0.25">
      <c r="A2719" s="1141" t="s">
        <v>3767</v>
      </c>
      <c r="B2719" s="1142" t="s">
        <v>5010</v>
      </c>
      <c r="C2719" s="1143" t="s">
        <v>108</v>
      </c>
      <c r="D2719" s="1144">
        <v>19.670000000000002</v>
      </c>
      <c r="E2719" s="653"/>
      <c r="F2719" s="654"/>
      <c r="G2719" s="23"/>
      <c r="H2719" s="23"/>
      <c r="I2719" s="23"/>
      <c r="J2719" s="23"/>
      <c r="K2719" s="23"/>
    </row>
    <row r="2720" spans="1:11" ht="12.75" hidden="1" customHeight="1" outlineLevel="1" x14ac:dyDescent="0.25">
      <c r="A2720" s="1145" t="s">
        <v>3768</v>
      </c>
      <c r="B2720" s="1146" t="s">
        <v>5042</v>
      </c>
      <c r="C2720" s="1147" t="s">
        <v>108</v>
      </c>
      <c r="D2720" s="1148">
        <v>0.4</v>
      </c>
      <c r="E2720" s="653"/>
      <c r="F2720" s="654"/>
      <c r="G2720" s="23"/>
      <c r="H2720" s="23"/>
      <c r="I2720" s="23"/>
      <c r="J2720" s="23"/>
      <c r="K2720" s="23"/>
    </row>
    <row r="2721" spans="1:11" ht="12.75" hidden="1" customHeight="1" outlineLevel="1" x14ac:dyDescent="0.25">
      <c r="A2721" s="1141" t="s">
        <v>5099</v>
      </c>
      <c r="B2721" s="1142" t="s">
        <v>5022</v>
      </c>
      <c r="C2721" s="1143" t="s">
        <v>108</v>
      </c>
      <c r="D2721" s="1144">
        <v>28.36</v>
      </c>
      <c r="E2721" s="653"/>
      <c r="F2721" s="654"/>
      <c r="G2721" s="23"/>
      <c r="H2721" s="23"/>
      <c r="I2721" s="23"/>
      <c r="J2721" s="23"/>
      <c r="K2721" s="23"/>
    </row>
    <row r="2722" spans="1:11" ht="12.75" hidden="1" customHeight="1" outlineLevel="1" x14ac:dyDescent="0.25">
      <c r="A2722" s="1145" t="s">
        <v>5100</v>
      </c>
      <c r="B2722" s="1146" t="s">
        <v>4988</v>
      </c>
      <c r="C2722" s="1147" t="s">
        <v>108</v>
      </c>
      <c r="D2722" s="1148">
        <v>19.350000000000001</v>
      </c>
      <c r="E2722" s="653"/>
      <c r="F2722" s="654"/>
      <c r="G2722" s="23"/>
      <c r="H2722" s="23"/>
      <c r="I2722" s="23"/>
      <c r="J2722" s="23"/>
      <c r="K2722" s="23"/>
    </row>
    <row r="2723" spans="1:11" ht="12.75" hidden="1" customHeight="1" outlineLevel="1" x14ac:dyDescent="0.25">
      <c r="A2723" s="1141" t="s">
        <v>5101</v>
      </c>
      <c r="B2723" s="1142" t="s">
        <v>5031</v>
      </c>
      <c r="C2723" s="1143" t="s">
        <v>108</v>
      </c>
      <c r="D2723" s="1144">
        <v>33.99</v>
      </c>
      <c r="E2723" s="653"/>
      <c r="F2723" s="654"/>
      <c r="G2723" s="23"/>
      <c r="H2723" s="23"/>
      <c r="I2723" s="23"/>
      <c r="J2723" s="23"/>
      <c r="K2723" s="23"/>
    </row>
    <row r="2724" spans="1:11" ht="12.75" hidden="1" customHeight="1" outlineLevel="1" x14ac:dyDescent="0.25">
      <c r="A2724" s="1145" t="s">
        <v>5102</v>
      </c>
      <c r="B2724" s="1146" t="s">
        <v>5035</v>
      </c>
      <c r="C2724" s="1147" t="s">
        <v>108</v>
      </c>
      <c r="D2724" s="1148">
        <v>133.41</v>
      </c>
      <c r="E2724" s="653"/>
      <c r="F2724" s="654"/>
      <c r="G2724" s="23"/>
      <c r="H2724" s="23"/>
      <c r="I2724" s="23"/>
      <c r="J2724" s="23"/>
      <c r="K2724" s="23"/>
    </row>
    <row r="2725" spans="1:11" ht="12.75" hidden="1" customHeight="1" outlineLevel="1" x14ac:dyDescent="0.25">
      <c r="A2725" s="1141" t="s">
        <v>5103</v>
      </c>
      <c r="B2725" s="1142" t="s">
        <v>5037</v>
      </c>
      <c r="C2725" s="1143" t="s">
        <v>108</v>
      </c>
      <c r="D2725" s="1144">
        <v>178.63</v>
      </c>
      <c r="E2725" s="653"/>
      <c r="F2725" s="654"/>
      <c r="G2725" s="23"/>
      <c r="H2725" s="23"/>
      <c r="I2725" s="23"/>
      <c r="J2725" s="23"/>
      <c r="K2725" s="23"/>
    </row>
    <row r="2726" spans="1:11" ht="12.75" hidden="1" customHeight="1" outlineLevel="1" x14ac:dyDescent="0.25">
      <c r="A2726" s="1145" t="s">
        <v>5104</v>
      </c>
      <c r="B2726" s="1146" t="s">
        <v>4990</v>
      </c>
      <c r="C2726" s="1147" t="s">
        <v>108</v>
      </c>
      <c r="D2726" s="1148">
        <v>37.700000000000003</v>
      </c>
      <c r="E2726" s="653"/>
      <c r="F2726" s="654"/>
      <c r="G2726" s="23"/>
      <c r="H2726" s="23"/>
      <c r="I2726" s="23"/>
      <c r="J2726" s="23"/>
      <c r="K2726" s="23"/>
    </row>
    <row r="2727" spans="1:11" ht="12.75" hidden="1" customHeight="1" outlineLevel="1" x14ac:dyDescent="0.25">
      <c r="A2727" s="1141" t="s">
        <v>5105</v>
      </c>
      <c r="B2727" s="1142" t="s">
        <v>5018</v>
      </c>
      <c r="C2727" s="1143" t="s">
        <v>108</v>
      </c>
      <c r="D2727" s="1144">
        <v>51.71</v>
      </c>
      <c r="E2727" s="653"/>
      <c r="F2727" s="654"/>
      <c r="G2727" s="23"/>
      <c r="H2727" s="23"/>
      <c r="I2727" s="23"/>
      <c r="J2727" s="23"/>
      <c r="K2727" s="23"/>
    </row>
    <row r="2728" spans="1:11" ht="12.75" hidden="1" customHeight="1" outlineLevel="1" x14ac:dyDescent="0.25">
      <c r="A2728" s="1137" t="s">
        <v>2363</v>
      </c>
      <c r="B2728" s="1138" t="s">
        <v>1802</v>
      </c>
      <c r="C2728" s="1139"/>
      <c r="D2728" s="1140"/>
      <c r="E2728" s="653"/>
      <c r="F2728" s="654"/>
      <c r="G2728" s="23"/>
      <c r="H2728" s="23"/>
      <c r="I2728" s="23"/>
      <c r="J2728" s="23"/>
      <c r="K2728" s="23"/>
    </row>
    <row r="2729" spans="1:11" ht="12.75" hidden="1" customHeight="1" outlineLevel="1" x14ac:dyDescent="0.25">
      <c r="A2729" s="1145" t="s">
        <v>3769</v>
      </c>
      <c r="B2729" s="1146" t="s">
        <v>5010</v>
      </c>
      <c r="C2729" s="1147" t="s">
        <v>108</v>
      </c>
      <c r="D2729" s="1148">
        <v>19.670000000000002</v>
      </c>
      <c r="E2729" s="653"/>
      <c r="F2729" s="654"/>
      <c r="G2729" s="23"/>
      <c r="H2729" s="23"/>
      <c r="I2729" s="23"/>
      <c r="J2729" s="23"/>
      <c r="K2729" s="23"/>
    </row>
    <row r="2730" spans="1:11" ht="12.75" hidden="1" customHeight="1" outlineLevel="1" x14ac:dyDescent="0.25">
      <c r="A2730" s="1141" t="s">
        <v>3770</v>
      </c>
      <c r="B2730" s="1142" t="s">
        <v>5042</v>
      </c>
      <c r="C2730" s="1143" t="s">
        <v>108</v>
      </c>
      <c r="D2730" s="1144">
        <v>0.4</v>
      </c>
      <c r="E2730" s="653"/>
      <c r="F2730" s="654"/>
      <c r="G2730" s="23"/>
      <c r="H2730" s="23"/>
      <c r="I2730" s="23"/>
      <c r="J2730" s="23"/>
      <c r="K2730" s="23"/>
    </row>
    <row r="2731" spans="1:11" ht="12.75" hidden="1" customHeight="1" outlineLevel="1" x14ac:dyDescent="0.25">
      <c r="A2731" s="1145" t="s">
        <v>5106</v>
      </c>
      <c r="B2731" s="1146" t="s">
        <v>5022</v>
      </c>
      <c r="C2731" s="1147" t="s">
        <v>108</v>
      </c>
      <c r="D2731" s="1148">
        <v>28.36</v>
      </c>
      <c r="E2731" s="653"/>
      <c r="F2731" s="654"/>
      <c r="G2731" s="23"/>
      <c r="H2731" s="23"/>
      <c r="I2731" s="23"/>
      <c r="J2731" s="23"/>
      <c r="K2731" s="23"/>
    </row>
    <row r="2732" spans="1:11" ht="12.75" hidden="1" customHeight="1" outlineLevel="1" x14ac:dyDescent="0.25">
      <c r="A2732" s="1141" t="s">
        <v>5107</v>
      </c>
      <c r="B2732" s="1142" t="s">
        <v>4988</v>
      </c>
      <c r="C2732" s="1143" t="s">
        <v>108</v>
      </c>
      <c r="D2732" s="1144">
        <v>19.350000000000001</v>
      </c>
      <c r="E2732" s="653"/>
      <c r="F2732" s="654"/>
      <c r="G2732" s="23"/>
      <c r="H2732" s="23"/>
      <c r="I2732" s="23"/>
      <c r="J2732" s="23"/>
      <c r="K2732" s="23"/>
    </row>
    <row r="2733" spans="1:11" ht="12.75" hidden="1" customHeight="1" outlineLevel="1" x14ac:dyDescent="0.25">
      <c r="A2733" s="1145" t="s">
        <v>5108</v>
      </c>
      <c r="B2733" s="1146" t="s">
        <v>5031</v>
      </c>
      <c r="C2733" s="1147" t="s">
        <v>108</v>
      </c>
      <c r="D2733" s="1148">
        <v>33.99</v>
      </c>
      <c r="E2733" s="653"/>
      <c r="F2733" s="654"/>
      <c r="G2733" s="23"/>
      <c r="H2733" s="23"/>
      <c r="I2733" s="23"/>
      <c r="J2733" s="23"/>
      <c r="K2733" s="23"/>
    </row>
    <row r="2734" spans="1:11" ht="12.75" hidden="1" customHeight="1" outlineLevel="1" x14ac:dyDescent="0.25">
      <c r="A2734" s="1141" t="s">
        <v>5109</v>
      </c>
      <c r="B2734" s="1142" t="s">
        <v>5035</v>
      </c>
      <c r="C2734" s="1143" t="s">
        <v>108</v>
      </c>
      <c r="D2734" s="1144">
        <v>133.41</v>
      </c>
      <c r="E2734" s="653"/>
      <c r="F2734" s="654"/>
      <c r="G2734" s="23"/>
      <c r="H2734" s="23"/>
      <c r="I2734" s="23"/>
      <c r="J2734" s="23"/>
      <c r="K2734" s="23"/>
    </row>
    <row r="2735" spans="1:11" ht="12.75" hidden="1" customHeight="1" outlineLevel="1" x14ac:dyDescent="0.25">
      <c r="A2735" s="1145" t="s">
        <v>5110</v>
      </c>
      <c r="B2735" s="1146" t="s">
        <v>5037</v>
      </c>
      <c r="C2735" s="1147" t="s">
        <v>108</v>
      </c>
      <c r="D2735" s="1148">
        <v>178.63</v>
      </c>
      <c r="E2735" s="653"/>
      <c r="F2735" s="654"/>
      <c r="G2735" s="23"/>
      <c r="H2735" s="23"/>
      <c r="I2735" s="23"/>
      <c r="J2735" s="23"/>
      <c r="K2735" s="23"/>
    </row>
    <row r="2736" spans="1:11" ht="12.75" hidden="1" customHeight="1" outlineLevel="1" x14ac:dyDescent="0.25">
      <c r="A2736" s="1141" t="s">
        <v>5111</v>
      </c>
      <c r="B2736" s="1142" t="s">
        <v>4990</v>
      </c>
      <c r="C2736" s="1143" t="s">
        <v>108</v>
      </c>
      <c r="D2736" s="1144">
        <v>37.700000000000003</v>
      </c>
      <c r="E2736" s="653"/>
      <c r="F2736" s="654"/>
      <c r="G2736" s="23"/>
      <c r="H2736" s="23"/>
      <c r="I2736" s="23"/>
      <c r="J2736" s="23"/>
      <c r="K2736" s="23"/>
    </row>
    <row r="2737" spans="1:11" ht="12.75" hidden="1" customHeight="1" outlineLevel="1" x14ac:dyDescent="0.25">
      <c r="A2737" s="1145" t="s">
        <v>5112</v>
      </c>
      <c r="B2737" s="1146" t="s">
        <v>5018</v>
      </c>
      <c r="C2737" s="1147" t="s">
        <v>108</v>
      </c>
      <c r="D2737" s="1148">
        <v>51.71</v>
      </c>
      <c r="E2737" s="653"/>
      <c r="F2737" s="654"/>
      <c r="G2737" s="23"/>
      <c r="H2737" s="23"/>
      <c r="I2737" s="23"/>
      <c r="J2737" s="23"/>
      <c r="K2737" s="23"/>
    </row>
    <row r="2738" spans="1:11" ht="12.75" hidden="1" customHeight="1" outlineLevel="1" x14ac:dyDescent="0.25">
      <c r="A2738" s="1137" t="s">
        <v>2364</v>
      </c>
      <c r="B2738" s="1138" t="s">
        <v>1804</v>
      </c>
      <c r="C2738" s="1139"/>
      <c r="D2738" s="1140"/>
      <c r="E2738" s="653"/>
      <c r="F2738" s="654"/>
      <c r="G2738" s="23"/>
      <c r="H2738" s="23"/>
      <c r="I2738" s="23"/>
      <c r="J2738" s="23"/>
      <c r="K2738" s="23"/>
    </row>
    <row r="2739" spans="1:11" ht="12.75" hidden="1" customHeight="1" outlineLevel="1" x14ac:dyDescent="0.25">
      <c r="A2739" s="1141" t="s">
        <v>3771</v>
      </c>
      <c r="B2739" s="1142" t="s">
        <v>5010</v>
      </c>
      <c r="C2739" s="1143" t="s">
        <v>108</v>
      </c>
      <c r="D2739" s="1144">
        <v>19.670000000000002</v>
      </c>
      <c r="E2739" s="653"/>
      <c r="F2739" s="654"/>
      <c r="G2739" s="23"/>
      <c r="H2739" s="23"/>
      <c r="I2739" s="23"/>
      <c r="J2739" s="23"/>
      <c r="K2739" s="23"/>
    </row>
    <row r="2740" spans="1:11" ht="12.75" hidden="1" customHeight="1" outlineLevel="1" x14ac:dyDescent="0.25">
      <c r="A2740" s="1145" t="s">
        <v>3772</v>
      </c>
      <c r="B2740" s="1146" t="s">
        <v>5042</v>
      </c>
      <c r="C2740" s="1147" t="s">
        <v>108</v>
      </c>
      <c r="D2740" s="1148">
        <v>0.4</v>
      </c>
      <c r="E2740" s="653"/>
      <c r="F2740" s="654"/>
      <c r="G2740" s="23"/>
      <c r="H2740" s="23"/>
      <c r="I2740" s="23"/>
      <c r="J2740" s="23"/>
      <c r="K2740" s="23"/>
    </row>
    <row r="2741" spans="1:11" ht="12.75" hidden="1" customHeight="1" outlineLevel="1" x14ac:dyDescent="0.25">
      <c r="A2741" s="1141" t="s">
        <v>5113</v>
      </c>
      <c r="B2741" s="1142" t="s">
        <v>5022</v>
      </c>
      <c r="C2741" s="1143" t="s">
        <v>108</v>
      </c>
      <c r="D2741" s="1144">
        <v>28.36</v>
      </c>
      <c r="E2741" s="653"/>
      <c r="F2741" s="654"/>
      <c r="G2741" s="23"/>
      <c r="H2741" s="23"/>
      <c r="I2741" s="23"/>
      <c r="J2741" s="23"/>
      <c r="K2741" s="23"/>
    </row>
    <row r="2742" spans="1:11" ht="12.75" hidden="1" customHeight="1" outlineLevel="1" x14ac:dyDescent="0.25">
      <c r="A2742" s="1145" t="s">
        <v>5114</v>
      </c>
      <c r="B2742" s="1146" t="s">
        <v>4988</v>
      </c>
      <c r="C2742" s="1147" t="s">
        <v>108</v>
      </c>
      <c r="D2742" s="1148">
        <v>19.350000000000001</v>
      </c>
      <c r="E2742" s="653"/>
      <c r="F2742" s="654"/>
      <c r="G2742" s="23"/>
      <c r="H2742" s="23"/>
      <c r="I2742" s="23"/>
      <c r="J2742" s="23"/>
      <c r="K2742" s="23"/>
    </row>
    <row r="2743" spans="1:11" ht="12.75" hidden="1" customHeight="1" outlineLevel="1" x14ac:dyDescent="0.25">
      <c r="A2743" s="1141" t="s">
        <v>5115</v>
      </c>
      <c r="B2743" s="1142" t="s">
        <v>5031</v>
      </c>
      <c r="C2743" s="1143" t="s">
        <v>108</v>
      </c>
      <c r="D2743" s="1144">
        <v>33.99</v>
      </c>
      <c r="E2743" s="653"/>
      <c r="F2743" s="654"/>
      <c r="G2743" s="23"/>
      <c r="H2743" s="23"/>
      <c r="I2743" s="23"/>
      <c r="J2743" s="23"/>
      <c r="K2743" s="23"/>
    </row>
    <row r="2744" spans="1:11" ht="12.75" hidden="1" customHeight="1" outlineLevel="1" x14ac:dyDescent="0.25">
      <c r="A2744" s="1145" t="s">
        <v>5116</v>
      </c>
      <c r="B2744" s="1146" t="s">
        <v>5035</v>
      </c>
      <c r="C2744" s="1147" t="s">
        <v>108</v>
      </c>
      <c r="D2744" s="1148">
        <v>133.41</v>
      </c>
      <c r="E2744" s="653"/>
      <c r="F2744" s="654"/>
      <c r="G2744" s="23"/>
      <c r="H2744" s="23"/>
      <c r="I2744" s="23"/>
      <c r="J2744" s="23"/>
      <c r="K2744" s="23"/>
    </row>
    <row r="2745" spans="1:11" ht="12.75" hidden="1" customHeight="1" outlineLevel="1" x14ac:dyDescent="0.25">
      <c r="A2745" s="1141" t="s">
        <v>5117</v>
      </c>
      <c r="B2745" s="1142" t="s">
        <v>5037</v>
      </c>
      <c r="C2745" s="1143" t="s">
        <v>108</v>
      </c>
      <c r="D2745" s="1144">
        <v>178.63</v>
      </c>
      <c r="E2745" s="653"/>
      <c r="F2745" s="654"/>
      <c r="G2745" s="23"/>
      <c r="H2745" s="23"/>
      <c r="I2745" s="23"/>
      <c r="J2745" s="23"/>
      <c r="K2745" s="23"/>
    </row>
    <row r="2746" spans="1:11" ht="12.75" hidden="1" customHeight="1" outlineLevel="1" x14ac:dyDescent="0.25">
      <c r="A2746" s="1145" t="s">
        <v>5118</v>
      </c>
      <c r="B2746" s="1146" t="s">
        <v>4990</v>
      </c>
      <c r="C2746" s="1147" t="s">
        <v>108</v>
      </c>
      <c r="D2746" s="1148">
        <v>37.700000000000003</v>
      </c>
      <c r="E2746" s="653"/>
      <c r="F2746" s="654"/>
      <c r="G2746" s="23"/>
      <c r="H2746" s="23"/>
      <c r="I2746" s="23"/>
      <c r="J2746" s="23"/>
      <c r="K2746" s="23"/>
    </row>
    <row r="2747" spans="1:11" ht="12.75" hidden="1" customHeight="1" outlineLevel="1" x14ac:dyDescent="0.25">
      <c r="A2747" s="1141" t="s">
        <v>5119</v>
      </c>
      <c r="B2747" s="1142" t="s">
        <v>5018</v>
      </c>
      <c r="C2747" s="1143" t="s">
        <v>108</v>
      </c>
      <c r="D2747" s="1144">
        <v>51.71</v>
      </c>
      <c r="E2747" s="653"/>
      <c r="F2747" s="654"/>
      <c r="G2747" s="23"/>
      <c r="H2747" s="23"/>
      <c r="I2747" s="23"/>
      <c r="J2747" s="23"/>
      <c r="K2747" s="23"/>
    </row>
    <row r="2748" spans="1:11" ht="12.75" hidden="1" customHeight="1" outlineLevel="1" x14ac:dyDescent="0.25">
      <c r="A2748" s="1137" t="s">
        <v>2365</v>
      </c>
      <c r="B2748" s="1138" t="s">
        <v>1806</v>
      </c>
      <c r="C2748" s="1139"/>
      <c r="D2748" s="1140"/>
      <c r="E2748" s="653"/>
      <c r="F2748" s="654"/>
      <c r="G2748" s="23"/>
      <c r="H2748" s="23"/>
      <c r="I2748" s="23"/>
      <c r="J2748" s="23"/>
      <c r="K2748" s="23"/>
    </row>
    <row r="2749" spans="1:11" ht="12.75" hidden="1" customHeight="1" outlineLevel="1" x14ac:dyDescent="0.25">
      <c r="A2749" s="1145" t="s">
        <v>3773</v>
      </c>
      <c r="B2749" s="1146" t="s">
        <v>5010</v>
      </c>
      <c r="C2749" s="1147" t="s">
        <v>108</v>
      </c>
      <c r="D2749" s="1148">
        <v>19.670000000000002</v>
      </c>
      <c r="E2749" s="653"/>
      <c r="F2749" s="654"/>
      <c r="G2749" s="23"/>
      <c r="H2749" s="23"/>
      <c r="I2749" s="23"/>
      <c r="J2749" s="23"/>
      <c r="K2749" s="23"/>
    </row>
    <row r="2750" spans="1:11" ht="12.75" hidden="1" customHeight="1" outlineLevel="1" x14ac:dyDescent="0.25">
      <c r="A2750" s="1141" t="s">
        <v>3774</v>
      </c>
      <c r="B2750" s="1142" t="s">
        <v>5042</v>
      </c>
      <c r="C2750" s="1143" t="s">
        <v>108</v>
      </c>
      <c r="D2750" s="1144">
        <v>0.4</v>
      </c>
      <c r="E2750" s="653"/>
      <c r="F2750" s="654"/>
      <c r="G2750" s="23"/>
      <c r="H2750" s="23"/>
      <c r="I2750" s="23"/>
      <c r="J2750" s="23"/>
      <c r="K2750" s="23"/>
    </row>
    <row r="2751" spans="1:11" ht="12.75" hidden="1" customHeight="1" outlineLevel="1" x14ac:dyDescent="0.25">
      <c r="A2751" s="1145" t="s">
        <v>5120</v>
      </c>
      <c r="B2751" s="1146" t="s">
        <v>5022</v>
      </c>
      <c r="C2751" s="1147" t="s">
        <v>108</v>
      </c>
      <c r="D2751" s="1148">
        <v>28.36</v>
      </c>
      <c r="E2751" s="653"/>
      <c r="F2751" s="654"/>
      <c r="G2751" s="23"/>
      <c r="H2751" s="23"/>
      <c r="I2751" s="23"/>
      <c r="J2751" s="23"/>
      <c r="K2751" s="23"/>
    </row>
    <row r="2752" spans="1:11" ht="12.75" hidden="1" customHeight="1" outlineLevel="1" x14ac:dyDescent="0.25">
      <c r="A2752" s="1141" t="s">
        <v>5121</v>
      </c>
      <c r="B2752" s="1142" t="s">
        <v>4988</v>
      </c>
      <c r="C2752" s="1143" t="s">
        <v>108</v>
      </c>
      <c r="D2752" s="1144">
        <v>19.350000000000001</v>
      </c>
      <c r="E2752" s="653"/>
      <c r="F2752" s="654"/>
      <c r="G2752" s="23"/>
      <c r="H2752" s="23"/>
      <c r="I2752" s="23"/>
      <c r="J2752" s="23"/>
      <c r="K2752" s="23"/>
    </row>
    <row r="2753" spans="1:11" ht="12.75" hidden="1" customHeight="1" outlineLevel="1" x14ac:dyDescent="0.25">
      <c r="A2753" s="1145" t="s">
        <v>5122</v>
      </c>
      <c r="B2753" s="1146" t="s">
        <v>5031</v>
      </c>
      <c r="C2753" s="1147" t="s">
        <v>108</v>
      </c>
      <c r="D2753" s="1148">
        <v>33.99</v>
      </c>
      <c r="E2753" s="653"/>
      <c r="F2753" s="654"/>
      <c r="G2753" s="23"/>
      <c r="H2753" s="23"/>
      <c r="I2753" s="23"/>
      <c r="J2753" s="23"/>
      <c r="K2753" s="23"/>
    </row>
    <row r="2754" spans="1:11" ht="12.75" hidden="1" customHeight="1" outlineLevel="1" x14ac:dyDescent="0.25">
      <c r="A2754" s="1141" t="s">
        <v>5123</v>
      </c>
      <c r="B2754" s="1142" t="s">
        <v>5035</v>
      </c>
      <c r="C2754" s="1143" t="s">
        <v>108</v>
      </c>
      <c r="D2754" s="1144">
        <v>133.41</v>
      </c>
      <c r="E2754" s="653"/>
      <c r="F2754" s="654"/>
      <c r="G2754" s="23"/>
      <c r="H2754" s="23"/>
      <c r="I2754" s="23"/>
      <c r="J2754" s="23"/>
      <c r="K2754" s="23"/>
    </row>
    <row r="2755" spans="1:11" ht="12.75" hidden="1" customHeight="1" outlineLevel="1" x14ac:dyDescent="0.25">
      <c r="A2755" s="1145" t="s">
        <v>5124</v>
      </c>
      <c r="B2755" s="1146" t="s">
        <v>5037</v>
      </c>
      <c r="C2755" s="1147" t="s">
        <v>108</v>
      </c>
      <c r="D2755" s="1148">
        <v>178.63</v>
      </c>
      <c r="E2755" s="653"/>
      <c r="F2755" s="654"/>
      <c r="G2755" s="23"/>
      <c r="H2755" s="23"/>
      <c r="I2755" s="23"/>
      <c r="J2755" s="23"/>
      <c r="K2755" s="23"/>
    </row>
    <row r="2756" spans="1:11" ht="12.75" hidden="1" customHeight="1" outlineLevel="1" x14ac:dyDescent="0.25">
      <c r="A2756" s="1141" t="s">
        <v>5125</v>
      </c>
      <c r="B2756" s="1142" t="s">
        <v>4990</v>
      </c>
      <c r="C2756" s="1143" t="s">
        <v>108</v>
      </c>
      <c r="D2756" s="1144">
        <v>37.700000000000003</v>
      </c>
      <c r="E2756" s="653"/>
      <c r="F2756" s="654"/>
      <c r="G2756" s="23"/>
      <c r="H2756" s="23"/>
      <c r="I2756" s="23"/>
      <c r="J2756" s="23"/>
      <c r="K2756" s="23"/>
    </row>
    <row r="2757" spans="1:11" ht="12.75" hidden="1" customHeight="1" outlineLevel="1" x14ac:dyDescent="0.25">
      <c r="A2757" s="1145" t="s">
        <v>5126</v>
      </c>
      <c r="B2757" s="1146" t="s">
        <v>5018</v>
      </c>
      <c r="C2757" s="1147" t="s">
        <v>108</v>
      </c>
      <c r="D2757" s="1148">
        <v>51.71</v>
      </c>
      <c r="E2757" s="653"/>
      <c r="F2757" s="654"/>
      <c r="G2757" s="23"/>
      <c r="H2757" s="23"/>
      <c r="I2757" s="23"/>
      <c r="J2757" s="23"/>
      <c r="K2757" s="23"/>
    </row>
    <row r="2758" spans="1:11" ht="12.75" hidden="1" customHeight="1" outlineLevel="1" x14ac:dyDescent="0.25">
      <c r="A2758" s="1137" t="s">
        <v>2366</v>
      </c>
      <c r="B2758" s="1138" t="s">
        <v>1808</v>
      </c>
      <c r="C2758" s="1139"/>
      <c r="D2758" s="1140"/>
      <c r="E2758" s="653"/>
      <c r="F2758" s="654"/>
      <c r="G2758" s="23"/>
      <c r="H2758" s="23"/>
      <c r="I2758" s="23"/>
      <c r="J2758" s="23"/>
      <c r="K2758" s="23"/>
    </row>
    <row r="2759" spans="1:11" ht="12.75" hidden="1" customHeight="1" outlineLevel="1" x14ac:dyDescent="0.25">
      <c r="A2759" s="1141" t="s">
        <v>3775</v>
      </c>
      <c r="B2759" s="1142" t="s">
        <v>5010</v>
      </c>
      <c r="C2759" s="1143" t="s">
        <v>108</v>
      </c>
      <c r="D2759" s="1144">
        <v>19.670000000000002</v>
      </c>
      <c r="E2759" s="653"/>
      <c r="F2759" s="654"/>
      <c r="G2759" s="23"/>
      <c r="H2759" s="23"/>
      <c r="I2759" s="23"/>
      <c r="J2759" s="23"/>
      <c r="K2759" s="23"/>
    </row>
    <row r="2760" spans="1:11" ht="12.75" hidden="1" customHeight="1" outlineLevel="1" x14ac:dyDescent="0.25">
      <c r="A2760" s="1145" t="s">
        <v>3776</v>
      </c>
      <c r="B2760" s="1146" t="s">
        <v>5042</v>
      </c>
      <c r="C2760" s="1147" t="s">
        <v>108</v>
      </c>
      <c r="D2760" s="1148">
        <v>0.4</v>
      </c>
      <c r="E2760" s="653"/>
      <c r="F2760" s="654"/>
      <c r="G2760" s="23"/>
      <c r="H2760" s="23"/>
      <c r="I2760" s="23"/>
      <c r="J2760" s="23"/>
      <c r="K2760" s="23"/>
    </row>
    <row r="2761" spans="1:11" ht="12.75" hidden="1" customHeight="1" outlineLevel="1" x14ac:dyDescent="0.25">
      <c r="A2761" s="1141" t="s">
        <v>5127</v>
      </c>
      <c r="B2761" s="1142" t="s">
        <v>5022</v>
      </c>
      <c r="C2761" s="1143" t="s">
        <v>108</v>
      </c>
      <c r="D2761" s="1144">
        <v>28.36</v>
      </c>
      <c r="E2761" s="653"/>
      <c r="F2761" s="654"/>
      <c r="G2761" s="23"/>
      <c r="H2761" s="23"/>
      <c r="I2761" s="23"/>
      <c r="J2761" s="23"/>
      <c r="K2761" s="23"/>
    </row>
    <row r="2762" spans="1:11" ht="12.75" hidden="1" customHeight="1" outlineLevel="1" x14ac:dyDescent="0.25">
      <c r="A2762" s="1145" t="s">
        <v>5128</v>
      </c>
      <c r="B2762" s="1146" t="s">
        <v>4988</v>
      </c>
      <c r="C2762" s="1147" t="s">
        <v>108</v>
      </c>
      <c r="D2762" s="1148">
        <v>19.350000000000001</v>
      </c>
      <c r="E2762" s="653"/>
      <c r="F2762" s="654"/>
      <c r="G2762" s="23"/>
      <c r="H2762" s="23"/>
      <c r="I2762" s="23"/>
      <c r="J2762" s="23"/>
      <c r="K2762" s="23"/>
    </row>
    <row r="2763" spans="1:11" ht="12.75" hidden="1" customHeight="1" outlineLevel="1" x14ac:dyDescent="0.25">
      <c r="A2763" s="1141" t="s">
        <v>5129</v>
      </c>
      <c r="B2763" s="1142" t="s">
        <v>5031</v>
      </c>
      <c r="C2763" s="1143" t="s">
        <v>108</v>
      </c>
      <c r="D2763" s="1144">
        <v>33.99</v>
      </c>
      <c r="E2763" s="653"/>
      <c r="F2763" s="654"/>
      <c r="G2763" s="23"/>
      <c r="H2763" s="23"/>
      <c r="I2763" s="23"/>
      <c r="J2763" s="23"/>
      <c r="K2763" s="23"/>
    </row>
    <row r="2764" spans="1:11" ht="12.75" hidden="1" customHeight="1" outlineLevel="1" x14ac:dyDescent="0.25">
      <c r="A2764" s="1145" t="s">
        <v>5130</v>
      </c>
      <c r="B2764" s="1146" t="s">
        <v>5035</v>
      </c>
      <c r="C2764" s="1147" t="s">
        <v>108</v>
      </c>
      <c r="D2764" s="1148">
        <v>133.41</v>
      </c>
      <c r="E2764" s="653"/>
      <c r="F2764" s="654"/>
      <c r="G2764" s="23"/>
      <c r="H2764" s="23"/>
      <c r="I2764" s="23"/>
      <c r="J2764" s="23"/>
      <c r="K2764" s="23"/>
    </row>
    <row r="2765" spans="1:11" ht="12.75" hidden="1" customHeight="1" outlineLevel="1" x14ac:dyDescent="0.25">
      <c r="A2765" s="1141" t="s">
        <v>5131</v>
      </c>
      <c r="B2765" s="1142" t="s">
        <v>5037</v>
      </c>
      <c r="C2765" s="1143" t="s">
        <v>108</v>
      </c>
      <c r="D2765" s="1144">
        <v>178.63</v>
      </c>
      <c r="E2765" s="653"/>
      <c r="F2765" s="654"/>
      <c r="G2765" s="23"/>
      <c r="H2765" s="23"/>
      <c r="I2765" s="23"/>
      <c r="J2765" s="23"/>
      <c r="K2765" s="23"/>
    </row>
    <row r="2766" spans="1:11" ht="12.75" hidden="1" customHeight="1" outlineLevel="1" x14ac:dyDescent="0.25">
      <c r="A2766" s="1145" t="s">
        <v>5132</v>
      </c>
      <c r="B2766" s="1146" t="s">
        <v>4990</v>
      </c>
      <c r="C2766" s="1147" t="s">
        <v>108</v>
      </c>
      <c r="D2766" s="1148">
        <v>37.700000000000003</v>
      </c>
      <c r="E2766" s="653"/>
      <c r="F2766" s="654"/>
      <c r="G2766" s="23"/>
      <c r="H2766" s="23"/>
      <c r="I2766" s="23"/>
      <c r="J2766" s="23"/>
      <c r="K2766" s="23"/>
    </row>
    <row r="2767" spans="1:11" ht="12.75" hidden="1" customHeight="1" outlineLevel="1" x14ac:dyDescent="0.25">
      <c r="A2767" s="1141" t="s">
        <v>5133</v>
      </c>
      <c r="B2767" s="1142" t="s">
        <v>5018</v>
      </c>
      <c r="C2767" s="1143" t="s">
        <v>108</v>
      </c>
      <c r="D2767" s="1144">
        <v>51.71</v>
      </c>
      <c r="E2767" s="653"/>
      <c r="F2767" s="654"/>
      <c r="G2767" s="23"/>
      <c r="H2767" s="23"/>
      <c r="I2767" s="23"/>
      <c r="J2767" s="23"/>
      <c r="K2767" s="23"/>
    </row>
    <row r="2768" spans="1:11" ht="12.75" hidden="1" customHeight="1" outlineLevel="1" x14ac:dyDescent="0.25">
      <c r="A2768" s="1137" t="s">
        <v>2367</v>
      </c>
      <c r="B2768" s="1138" t="s">
        <v>1810</v>
      </c>
      <c r="C2768" s="1139"/>
      <c r="D2768" s="1140"/>
      <c r="E2768" s="653"/>
      <c r="F2768" s="654"/>
      <c r="G2768" s="23"/>
      <c r="H2768" s="23"/>
      <c r="I2768" s="23"/>
      <c r="J2768" s="23"/>
      <c r="K2768" s="23"/>
    </row>
    <row r="2769" spans="1:11" ht="12.75" hidden="1" customHeight="1" outlineLevel="1" x14ac:dyDescent="0.25">
      <c r="A2769" s="1145" t="s">
        <v>3777</v>
      </c>
      <c r="B2769" s="1146" t="s">
        <v>5010</v>
      </c>
      <c r="C2769" s="1147" t="s">
        <v>108</v>
      </c>
      <c r="D2769" s="1148">
        <v>19.670000000000002</v>
      </c>
      <c r="E2769" s="653"/>
      <c r="F2769" s="654"/>
      <c r="G2769" s="23"/>
      <c r="H2769" s="23"/>
      <c r="I2769" s="23"/>
      <c r="J2769" s="23"/>
      <c r="K2769" s="23"/>
    </row>
    <row r="2770" spans="1:11" ht="12.75" hidden="1" customHeight="1" outlineLevel="1" x14ac:dyDescent="0.25">
      <c r="A2770" s="1141" t="s">
        <v>5134</v>
      </c>
      <c r="B2770" s="1142" t="s">
        <v>5042</v>
      </c>
      <c r="C2770" s="1143" t="s">
        <v>108</v>
      </c>
      <c r="D2770" s="1144">
        <v>0.4</v>
      </c>
      <c r="E2770" s="653"/>
      <c r="F2770" s="654"/>
      <c r="G2770" s="23"/>
      <c r="H2770" s="23"/>
      <c r="I2770" s="23"/>
      <c r="J2770" s="23"/>
      <c r="K2770" s="23"/>
    </row>
    <row r="2771" spans="1:11" ht="12.75" hidden="1" customHeight="1" outlineLevel="1" x14ac:dyDescent="0.25">
      <c r="A2771" s="1145" t="s">
        <v>5135</v>
      </c>
      <c r="B2771" s="1146" t="s">
        <v>5022</v>
      </c>
      <c r="C2771" s="1147" t="s">
        <v>108</v>
      </c>
      <c r="D2771" s="1148">
        <v>28.36</v>
      </c>
      <c r="E2771" s="653"/>
      <c r="F2771" s="654"/>
      <c r="G2771" s="23"/>
      <c r="H2771" s="23"/>
      <c r="I2771" s="23"/>
      <c r="J2771" s="23"/>
      <c r="K2771" s="23"/>
    </row>
    <row r="2772" spans="1:11" ht="12.75" hidden="1" customHeight="1" outlineLevel="1" x14ac:dyDescent="0.25">
      <c r="A2772" s="1141" t="s">
        <v>5136</v>
      </c>
      <c r="B2772" s="1142" t="s">
        <v>4988</v>
      </c>
      <c r="C2772" s="1143" t="s">
        <v>108</v>
      </c>
      <c r="D2772" s="1144">
        <v>19.350000000000001</v>
      </c>
      <c r="E2772" s="653"/>
      <c r="F2772" s="654"/>
      <c r="G2772" s="23"/>
      <c r="H2772" s="23"/>
      <c r="I2772" s="23"/>
      <c r="J2772" s="23"/>
      <c r="K2772" s="23"/>
    </row>
    <row r="2773" spans="1:11" ht="12.75" hidden="1" customHeight="1" outlineLevel="1" x14ac:dyDescent="0.25">
      <c r="A2773" s="1145" t="s">
        <v>5137</v>
      </c>
      <c r="B2773" s="1146" t="s">
        <v>5031</v>
      </c>
      <c r="C2773" s="1147" t="s">
        <v>108</v>
      </c>
      <c r="D2773" s="1148">
        <v>33.99</v>
      </c>
      <c r="E2773" s="653"/>
      <c r="F2773" s="654"/>
      <c r="G2773" s="23"/>
      <c r="H2773" s="23"/>
      <c r="I2773" s="23"/>
      <c r="J2773" s="23"/>
      <c r="K2773" s="23"/>
    </row>
    <row r="2774" spans="1:11" ht="12.75" hidden="1" customHeight="1" outlineLevel="1" x14ac:dyDescent="0.25">
      <c r="A2774" s="1141" t="s">
        <v>5138</v>
      </c>
      <c r="B2774" s="1142" t="s">
        <v>5035</v>
      </c>
      <c r="C2774" s="1143" t="s">
        <v>108</v>
      </c>
      <c r="D2774" s="1144">
        <v>133.41</v>
      </c>
      <c r="E2774" s="653"/>
      <c r="F2774" s="654"/>
      <c r="G2774" s="23"/>
      <c r="H2774" s="23"/>
      <c r="I2774" s="23"/>
      <c r="J2774" s="23"/>
      <c r="K2774" s="23"/>
    </row>
    <row r="2775" spans="1:11" ht="12.75" hidden="1" customHeight="1" outlineLevel="1" x14ac:dyDescent="0.25">
      <c r="A2775" s="1145" t="s">
        <v>5139</v>
      </c>
      <c r="B2775" s="1146" t="s">
        <v>5037</v>
      </c>
      <c r="C2775" s="1147" t="s">
        <v>108</v>
      </c>
      <c r="D2775" s="1148">
        <v>178.63</v>
      </c>
      <c r="E2775" s="653"/>
      <c r="F2775" s="654"/>
      <c r="G2775" s="23"/>
      <c r="H2775" s="23"/>
      <c r="I2775" s="23"/>
      <c r="J2775" s="23"/>
      <c r="K2775" s="23"/>
    </row>
    <row r="2776" spans="1:11" ht="12.75" hidden="1" customHeight="1" outlineLevel="1" x14ac:dyDescent="0.25">
      <c r="A2776" s="1141" t="s">
        <v>5140</v>
      </c>
      <c r="B2776" s="1142" t="s">
        <v>4990</v>
      </c>
      <c r="C2776" s="1143" t="s">
        <v>108</v>
      </c>
      <c r="D2776" s="1144">
        <v>37.700000000000003</v>
      </c>
      <c r="E2776" s="653"/>
      <c r="F2776" s="654"/>
      <c r="G2776" s="23"/>
      <c r="H2776" s="23"/>
      <c r="I2776" s="23"/>
      <c r="J2776" s="23"/>
      <c r="K2776" s="23"/>
    </row>
    <row r="2777" spans="1:11" ht="12.75" hidden="1" customHeight="1" outlineLevel="1" x14ac:dyDescent="0.25">
      <c r="A2777" s="1145" t="s">
        <v>5141</v>
      </c>
      <c r="B2777" s="1146" t="s">
        <v>5018</v>
      </c>
      <c r="C2777" s="1147" t="s">
        <v>108</v>
      </c>
      <c r="D2777" s="1148">
        <v>51.71</v>
      </c>
      <c r="E2777" s="653"/>
      <c r="F2777" s="654"/>
      <c r="G2777" s="23"/>
      <c r="H2777" s="23"/>
      <c r="I2777" s="23"/>
      <c r="J2777" s="23"/>
      <c r="K2777" s="23"/>
    </row>
    <row r="2778" spans="1:11" ht="12.75" hidden="1" customHeight="1" outlineLevel="1" x14ac:dyDescent="0.25">
      <c r="A2778" s="1137" t="s">
        <v>2368</v>
      </c>
      <c r="B2778" s="1138" t="s">
        <v>1812</v>
      </c>
      <c r="C2778" s="1139"/>
      <c r="D2778" s="1140"/>
      <c r="E2778" s="653"/>
      <c r="F2778" s="654"/>
      <c r="G2778" s="23"/>
      <c r="H2778" s="23"/>
      <c r="I2778" s="23"/>
      <c r="J2778" s="23"/>
      <c r="K2778" s="23"/>
    </row>
    <row r="2779" spans="1:11" ht="12.75" hidden="1" customHeight="1" outlineLevel="1" x14ac:dyDescent="0.25">
      <c r="A2779" s="1141" t="s">
        <v>3778</v>
      </c>
      <c r="B2779" s="1142" t="s">
        <v>5010</v>
      </c>
      <c r="C2779" s="1143" t="s">
        <v>108</v>
      </c>
      <c r="D2779" s="1144">
        <v>21.92</v>
      </c>
      <c r="E2779" s="653"/>
      <c r="F2779" s="654"/>
      <c r="G2779" s="23"/>
      <c r="H2779" s="23"/>
      <c r="I2779" s="23"/>
      <c r="J2779" s="23"/>
      <c r="K2779" s="23"/>
    </row>
    <row r="2780" spans="1:11" ht="12.75" hidden="1" customHeight="1" outlineLevel="1" x14ac:dyDescent="0.25">
      <c r="A2780" s="1145" t="s">
        <v>5142</v>
      </c>
      <c r="B2780" s="1146" t="s">
        <v>5022</v>
      </c>
      <c r="C2780" s="1147" t="s">
        <v>108</v>
      </c>
      <c r="D2780" s="1148">
        <v>31.64</v>
      </c>
      <c r="E2780" s="653"/>
      <c r="F2780" s="654"/>
      <c r="G2780" s="23"/>
      <c r="H2780" s="23"/>
      <c r="I2780" s="23"/>
      <c r="J2780" s="23"/>
      <c r="K2780" s="23"/>
    </row>
    <row r="2781" spans="1:11" ht="12.75" hidden="1" customHeight="1" outlineLevel="1" x14ac:dyDescent="0.25">
      <c r="A2781" s="1141" t="s">
        <v>5143</v>
      </c>
      <c r="B2781" s="1142" t="s">
        <v>4988</v>
      </c>
      <c r="C2781" s="1143" t="s">
        <v>108</v>
      </c>
      <c r="D2781" s="1144">
        <v>21.21</v>
      </c>
      <c r="E2781" s="653"/>
      <c r="F2781" s="654"/>
      <c r="G2781" s="23"/>
      <c r="H2781" s="23"/>
      <c r="I2781" s="23"/>
      <c r="J2781" s="23"/>
      <c r="K2781" s="23"/>
    </row>
    <row r="2782" spans="1:11" ht="12.75" hidden="1" customHeight="1" outlineLevel="1" x14ac:dyDescent="0.25">
      <c r="A2782" s="1145" t="s">
        <v>5144</v>
      </c>
      <c r="B2782" s="1146" t="s">
        <v>5031</v>
      </c>
      <c r="C2782" s="1147" t="s">
        <v>108</v>
      </c>
      <c r="D2782" s="1148">
        <v>36.659999999999997</v>
      </c>
      <c r="E2782" s="653"/>
      <c r="F2782" s="654"/>
      <c r="G2782" s="23"/>
      <c r="H2782" s="23"/>
      <c r="I2782" s="23"/>
      <c r="J2782" s="23"/>
      <c r="K2782" s="23"/>
    </row>
    <row r="2783" spans="1:11" ht="12.75" hidden="1" customHeight="1" outlineLevel="1" x14ac:dyDescent="0.25">
      <c r="A2783" s="1141" t="s">
        <v>5145</v>
      </c>
      <c r="B2783" s="1142" t="s">
        <v>5035</v>
      </c>
      <c r="C2783" s="1143" t="s">
        <v>108</v>
      </c>
      <c r="D2783" s="1144">
        <v>146.9</v>
      </c>
      <c r="E2783" s="653"/>
      <c r="F2783" s="654"/>
      <c r="G2783" s="23"/>
      <c r="H2783" s="23"/>
      <c r="I2783" s="23"/>
      <c r="J2783" s="23"/>
      <c r="K2783" s="23"/>
    </row>
    <row r="2784" spans="1:11" ht="12.75" hidden="1" customHeight="1" outlineLevel="1" x14ac:dyDescent="0.25">
      <c r="A2784" s="1145" t="s">
        <v>5146</v>
      </c>
      <c r="B2784" s="1146" t="s">
        <v>5037</v>
      </c>
      <c r="C2784" s="1147" t="s">
        <v>108</v>
      </c>
      <c r="D2784" s="1148">
        <v>195.45</v>
      </c>
      <c r="E2784" s="653"/>
      <c r="F2784" s="654"/>
      <c r="G2784" s="23"/>
      <c r="H2784" s="23"/>
      <c r="I2784" s="23"/>
      <c r="J2784" s="23"/>
      <c r="K2784" s="23"/>
    </row>
    <row r="2785" spans="1:11" ht="12.75" hidden="1" customHeight="1" outlineLevel="1" x14ac:dyDescent="0.25">
      <c r="A2785" s="1141" t="s">
        <v>5147</v>
      </c>
      <c r="B2785" s="1142" t="s">
        <v>4990</v>
      </c>
      <c r="C2785" s="1143" t="s">
        <v>108</v>
      </c>
      <c r="D2785" s="1144">
        <v>40.98</v>
      </c>
      <c r="E2785" s="653"/>
      <c r="F2785" s="654"/>
      <c r="G2785" s="23"/>
      <c r="H2785" s="23"/>
      <c r="I2785" s="23"/>
      <c r="J2785" s="23"/>
      <c r="K2785" s="23"/>
    </row>
    <row r="2786" spans="1:11" ht="12.75" hidden="1" customHeight="1" outlineLevel="1" x14ac:dyDescent="0.25">
      <c r="A2786" s="1145" t="s">
        <v>5148</v>
      </c>
      <c r="B2786" s="1146" t="s">
        <v>5018</v>
      </c>
      <c r="C2786" s="1147" t="s">
        <v>108</v>
      </c>
      <c r="D2786" s="1148">
        <v>65.150000000000006</v>
      </c>
      <c r="E2786" s="653"/>
      <c r="F2786" s="654"/>
      <c r="G2786" s="23"/>
      <c r="H2786" s="23"/>
      <c r="I2786" s="23"/>
      <c r="J2786" s="23"/>
      <c r="K2786" s="23"/>
    </row>
    <row r="2787" spans="1:11" ht="12.75" hidden="1" customHeight="1" outlineLevel="1" x14ac:dyDescent="0.25">
      <c r="A2787" s="1137" t="s">
        <v>5149</v>
      </c>
      <c r="B2787" s="1138" t="s">
        <v>1814</v>
      </c>
      <c r="C2787" s="1139"/>
      <c r="D2787" s="1140"/>
      <c r="E2787" s="653"/>
      <c r="F2787" s="654"/>
      <c r="G2787" s="23"/>
      <c r="H2787" s="23"/>
      <c r="I2787" s="23"/>
      <c r="J2787" s="23"/>
      <c r="K2787" s="23"/>
    </row>
    <row r="2788" spans="1:11" ht="12.75" hidden="1" customHeight="1" outlineLevel="1" x14ac:dyDescent="0.25">
      <c r="A2788" s="1141" t="s">
        <v>5150</v>
      </c>
      <c r="B2788" s="1142" t="s">
        <v>4990</v>
      </c>
      <c r="C2788" s="1143" t="s">
        <v>108</v>
      </c>
      <c r="D2788" s="1144">
        <v>23.9</v>
      </c>
      <c r="E2788" s="653"/>
      <c r="F2788" s="654"/>
      <c r="G2788" s="23"/>
      <c r="H2788" s="23"/>
      <c r="I2788" s="23"/>
      <c r="J2788" s="23"/>
      <c r="K2788" s="23"/>
    </row>
    <row r="2789" spans="1:11" ht="12.75" hidden="1" customHeight="1" outlineLevel="1" collapsed="1" x14ac:dyDescent="0.25">
      <c r="A2789" s="1137" t="s">
        <v>5151</v>
      </c>
      <c r="B2789" s="1138" t="s">
        <v>1816</v>
      </c>
      <c r="C2789" s="1139"/>
      <c r="D2789" s="1140"/>
      <c r="E2789" s="653"/>
      <c r="F2789" s="654"/>
      <c r="G2789" s="23"/>
      <c r="H2789" s="23"/>
      <c r="I2789" s="23"/>
      <c r="J2789" s="23"/>
      <c r="K2789" s="23"/>
    </row>
    <row r="2790" spans="1:11" ht="12.75" hidden="1" customHeight="1" outlineLevel="1" x14ac:dyDescent="0.25">
      <c r="A2790" s="1145" t="s">
        <v>5152</v>
      </c>
      <c r="B2790" s="1146" t="s">
        <v>5010</v>
      </c>
      <c r="C2790" s="1147" t="s">
        <v>108</v>
      </c>
      <c r="D2790" s="1148">
        <v>51.89</v>
      </c>
      <c r="E2790" s="653"/>
      <c r="F2790" s="654"/>
      <c r="G2790" s="23"/>
      <c r="H2790" s="23"/>
      <c r="I2790" s="23"/>
      <c r="J2790" s="23"/>
      <c r="K2790" s="23"/>
    </row>
    <row r="2791" spans="1:11" ht="12.75" hidden="1" customHeight="1" outlineLevel="1" x14ac:dyDescent="0.25">
      <c r="A2791" s="1141" t="s">
        <v>5153</v>
      </c>
      <c r="B2791" s="1142" t="s">
        <v>4988</v>
      </c>
      <c r="C2791" s="1143" t="s">
        <v>108</v>
      </c>
      <c r="D2791" s="1144">
        <v>27.09</v>
      </c>
      <c r="E2791" s="653"/>
      <c r="F2791" s="654"/>
      <c r="G2791" s="23"/>
      <c r="H2791" s="23"/>
      <c r="I2791" s="23"/>
      <c r="J2791" s="23"/>
      <c r="K2791" s="23"/>
    </row>
    <row r="2792" spans="1:11" ht="12.75" hidden="1" customHeight="1" outlineLevel="1" x14ac:dyDescent="0.25">
      <c r="A2792" s="1145" t="s">
        <v>5154</v>
      </c>
      <c r="B2792" s="1146" t="s">
        <v>5031</v>
      </c>
      <c r="C2792" s="1147" t="s">
        <v>108</v>
      </c>
      <c r="D2792" s="1148">
        <v>23.12</v>
      </c>
      <c r="E2792" s="653"/>
      <c r="F2792" s="654"/>
      <c r="G2792" s="23"/>
      <c r="H2792" s="23"/>
      <c r="I2792" s="23"/>
      <c r="J2792" s="23"/>
      <c r="K2792" s="23"/>
    </row>
    <row r="2793" spans="1:11" ht="12.75" hidden="1" customHeight="1" outlineLevel="1" x14ac:dyDescent="0.25">
      <c r="A2793" s="1141" t="s">
        <v>5155</v>
      </c>
      <c r="B2793" s="1142" t="s">
        <v>4990</v>
      </c>
      <c r="C2793" s="1143" t="s">
        <v>108</v>
      </c>
      <c r="D2793" s="1144">
        <v>41.04</v>
      </c>
      <c r="E2793" s="653"/>
      <c r="F2793" s="654"/>
      <c r="G2793" s="23"/>
      <c r="H2793" s="23"/>
      <c r="I2793" s="23"/>
      <c r="J2793" s="23"/>
      <c r="K2793" s="23"/>
    </row>
    <row r="2794" spans="1:11" ht="12.75" hidden="1" customHeight="1" outlineLevel="1" x14ac:dyDescent="0.25">
      <c r="A2794" s="1145" t="s">
        <v>5156</v>
      </c>
      <c r="B2794" s="1146" t="s">
        <v>5018</v>
      </c>
      <c r="C2794" s="1147" t="s">
        <v>108</v>
      </c>
      <c r="D2794" s="1148">
        <v>24.38</v>
      </c>
      <c r="E2794" s="653"/>
      <c r="F2794" s="654"/>
      <c r="G2794" s="23"/>
      <c r="H2794" s="23"/>
      <c r="I2794" s="23"/>
      <c r="J2794" s="23"/>
      <c r="K2794" s="23"/>
    </row>
    <row r="2795" spans="1:11" ht="12.75" hidden="1" customHeight="1" outlineLevel="1" x14ac:dyDescent="0.25">
      <c r="A2795" s="1137" t="s">
        <v>5157</v>
      </c>
      <c r="B2795" s="1138" t="s">
        <v>1818</v>
      </c>
      <c r="C2795" s="1139"/>
      <c r="D2795" s="1140"/>
      <c r="E2795" s="653"/>
      <c r="F2795" s="654"/>
      <c r="G2795" s="23"/>
      <c r="H2795" s="23"/>
      <c r="I2795" s="23"/>
      <c r="J2795" s="23"/>
      <c r="K2795" s="23"/>
    </row>
    <row r="2796" spans="1:11" ht="12.75" hidden="1" customHeight="1" outlineLevel="1" x14ac:dyDescent="0.25">
      <c r="A2796" s="1141" t="s">
        <v>5158</v>
      </c>
      <c r="B2796" s="1142" t="s">
        <v>5159</v>
      </c>
      <c r="C2796" s="1143" t="s">
        <v>108</v>
      </c>
      <c r="D2796" s="1144">
        <v>27.95</v>
      </c>
      <c r="E2796" s="653"/>
      <c r="F2796" s="654"/>
      <c r="G2796" s="23"/>
      <c r="H2796" s="23"/>
      <c r="I2796" s="23"/>
      <c r="J2796" s="23"/>
      <c r="K2796" s="23"/>
    </row>
    <row r="2797" spans="1:11" ht="12.75" hidden="1" customHeight="1" outlineLevel="1" x14ac:dyDescent="0.25">
      <c r="A2797" s="1145" t="s">
        <v>5160</v>
      </c>
      <c r="B2797" s="1146" t="s">
        <v>4990</v>
      </c>
      <c r="C2797" s="1147" t="s">
        <v>108</v>
      </c>
      <c r="D2797" s="1148">
        <v>18.48</v>
      </c>
      <c r="E2797" s="653"/>
      <c r="F2797" s="654"/>
      <c r="G2797" s="23"/>
      <c r="H2797" s="23"/>
      <c r="I2797" s="23"/>
      <c r="J2797" s="23"/>
      <c r="K2797" s="23"/>
    </row>
    <row r="2798" spans="1:11" ht="12.75" hidden="1" customHeight="1" outlineLevel="1" x14ac:dyDescent="0.25">
      <c r="A2798" s="1141" t="s">
        <v>5161</v>
      </c>
      <c r="B2798" s="1142" t="s">
        <v>5162</v>
      </c>
      <c r="C2798" s="1143" t="s">
        <v>108</v>
      </c>
      <c r="D2798" s="1144">
        <v>10.19</v>
      </c>
      <c r="E2798" s="653"/>
      <c r="F2798" s="654"/>
      <c r="G2798" s="23"/>
      <c r="H2798" s="23"/>
      <c r="I2798" s="23"/>
      <c r="J2798" s="23"/>
      <c r="K2798" s="23"/>
    </row>
    <row r="2799" spans="1:11" ht="12.75" hidden="1" customHeight="1" outlineLevel="1" x14ac:dyDescent="0.25">
      <c r="A2799" s="1145" t="s">
        <v>5163</v>
      </c>
      <c r="B2799" s="1146" t="s">
        <v>5018</v>
      </c>
      <c r="C2799" s="1147" t="s">
        <v>108</v>
      </c>
      <c r="D2799" s="1148">
        <v>7.63</v>
      </c>
      <c r="E2799" s="653"/>
      <c r="F2799" s="654"/>
      <c r="G2799" s="23"/>
      <c r="H2799" s="23"/>
      <c r="I2799" s="23"/>
      <c r="J2799" s="23"/>
      <c r="K2799" s="23"/>
    </row>
    <row r="2800" spans="1:11" ht="12.75" hidden="1" customHeight="1" outlineLevel="1" x14ac:dyDescent="0.25">
      <c r="A2800" s="1137" t="s">
        <v>5164</v>
      </c>
      <c r="B2800" s="1138" t="s">
        <v>1820</v>
      </c>
      <c r="C2800" s="1139"/>
      <c r="D2800" s="1140"/>
      <c r="E2800" s="653"/>
      <c r="F2800" s="654"/>
      <c r="G2800" s="23"/>
      <c r="H2800" s="23"/>
      <c r="I2800" s="23"/>
      <c r="J2800" s="23"/>
      <c r="K2800" s="23"/>
    </row>
    <row r="2801" spans="1:11" ht="12.75" hidden="1" customHeight="1" outlineLevel="1" x14ac:dyDescent="0.25">
      <c r="A2801" s="1141" t="s">
        <v>5165</v>
      </c>
      <c r="B2801" s="1142" t="s">
        <v>5159</v>
      </c>
      <c r="C2801" s="1143" t="s">
        <v>108</v>
      </c>
      <c r="D2801" s="1144">
        <v>6.87</v>
      </c>
      <c r="E2801" s="653"/>
      <c r="F2801" s="654"/>
      <c r="G2801" s="23"/>
      <c r="H2801" s="23"/>
      <c r="I2801" s="23"/>
      <c r="J2801" s="23"/>
      <c r="K2801" s="23"/>
    </row>
    <row r="2802" spans="1:11" ht="12.75" hidden="1" customHeight="1" outlineLevel="1" x14ac:dyDescent="0.25">
      <c r="A2802" s="1145" t="s">
        <v>5166</v>
      </c>
      <c r="B2802" s="1146" t="s">
        <v>5167</v>
      </c>
      <c r="C2802" s="1147" t="s">
        <v>108</v>
      </c>
      <c r="D2802" s="1148">
        <v>149.94</v>
      </c>
      <c r="E2802" s="653"/>
      <c r="F2802" s="654"/>
      <c r="G2802" s="23"/>
      <c r="H2802" s="23"/>
      <c r="I2802" s="23"/>
      <c r="J2802" s="23"/>
      <c r="K2802" s="23"/>
    </row>
    <row r="2803" spans="1:11" ht="12.75" hidden="1" customHeight="1" outlineLevel="1" x14ac:dyDescent="0.25">
      <c r="A2803" s="1141" t="s">
        <v>5168</v>
      </c>
      <c r="B2803" s="1142" t="s">
        <v>5018</v>
      </c>
      <c r="C2803" s="1143" t="s">
        <v>108</v>
      </c>
      <c r="D2803" s="1144">
        <v>43.04</v>
      </c>
      <c r="E2803" s="653"/>
      <c r="F2803" s="654"/>
      <c r="G2803" s="23"/>
      <c r="H2803" s="23"/>
      <c r="I2803" s="23"/>
      <c r="J2803" s="23"/>
      <c r="K2803" s="23"/>
    </row>
    <row r="2804" spans="1:11" ht="12.75" hidden="1" customHeight="1" outlineLevel="1" x14ac:dyDescent="0.25">
      <c r="A2804" s="1137" t="s">
        <v>5169</v>
      </c>
      <c r="B2804" s="1138" t="s">
        <v>1821</v>
      </c>
      <c r="C2804" s="1139"/>
      <c r="D2804" s="1140"/>
      <c r="E2804" s="653"/>
      <c r="F2804" s="654"/>
      <c r="G2804" s="23"/>
      <c r="H2804" s="23"/>
      <c r="I2804" s="23"/>
      <c r="J2804" s="23"/>
      <c r="K2804" s="23"/>
    </row>
    <row r="2805" spans="1:11" ht="12.75" hidden="1" customHeight="1" outlineLevel="1" x14ac:dyDescent="0.25">
      <c r="A2805" s="1145" t="s">
        <v>5170</v>
      </c>
      <c r="B2805" s="1146" t="s">
        <v>5167</v>
      </c>
      <c r="C2805" s="1147" t="s">
        <v>108</v>
      </c>
      <c r="D2805" s="1148">
        <v>0.26</v>
      </c>
      <c r="E2805" s="653"/>
      <c r="F2805" s="654"/>
      <c r="G2805" s="23"/>
      <c r="H2805" s="23"/>
      <c r="I2805" s="23"/>
      <c r="J2805" s="23"/>
      <c r="K2805" s="23"/>
    </row>
    <row r="2806" spans="1:11" ht="12.75" hidden="1" customHeight="1" outlineLevel="1" x14ac:dyDescent="0.25">
      <c r="A2806" s="1137" t="s">
        <v>1877</v>
      </c>
      <c r="B2806" s="1138" t="s">
        <v>1774</v>
      </c>
      <c r="C2806" s="1139"/>
      <c r="D2806" s="1140"/>
      <c r="E2806" s="653"/>
      <c r="F2806" s="654"/>
      <c r="G2806" s="23"/>
      <c r="H2806" s="23"/>
      <c r="I2806" s="23"/>
      <c r="J2806" s="23"/>
      <c r="K2806" s="23"/>
    </row>
    <row r="2807" spans="1:11" ht="12.75" hidden="1" customHeight="1" outlineLevel="1" x14ac:dyDescent="0.25">
      <c r="A2807" s="1145" t="s">
        <v>3189</v>
      </c>
      <c r="B2807" s="1146" t="s">
        <v>5544</v>
      </c>
      <c r="C2807" s="1147" t="s">
        <v>108</v>
      </c>
      <c r="D2807" s="1148">
        <v>43.8</v>
      </c>
      <c r="E2807" s="653"/>
      <c r="F2807" s="654"/>
      <c r="G2807" s="23"/>
      <c r="H2807" s="23"/>
      <c r="I2807" s="23"/>
      <c r="J2807" s="23"/>
      <c r="K2807" s="23"/>
    </row>
    <row r="2808" spans="1:11" ht="12.75" hidden="1" customHeight="1" outlineLevel="1" x14ac:dyDescent="0.25">
      <c r="A2808" s="1137" t="s">
        <v>1879</v>
      </c>
      <c r="B2808" s="1138" t="s">
        <v>1776</v>
      </c>
      <c r="C2808" s="1139"/>
      <c r="D2808" s="1140"/>
      <c r="E2808" s="653"/>
      <c r="F2808" s="654"/>
      <c r="G2808" s="23"/>
      <c r="H2808" s="23"/>
      <c r="I2808" s="23"/>
      <c r="J2808" s="23"/>
      <c r="K2808" s="23"/>
    </row>
    <row r="2809" spans="1:11" ht="12.75" hidden="1" customHeight="1" outlineLevel="1" x14ac:dyDescent="0.25">
      <c r="A2809" s="1141" t="s">
        <v>3192</v>
      </c>
      <c r="B2809" s="1142" t="s">
        <v>5544</v>
      </c>
      <c r="C2809" s="1143" t="s">
        <v>108</v>
      </c>
      <c r="D2809" s="1144">
        <v>50.82</v>
      </c>
      <c r="E2809" s="653"/>
      <c r="F2809" s="654"/>
      <c r="G2809" s="23"/>
      <c r="H2809" s="23"/>
      <c r="I2809" s="23"/>
      <c r="J2809" s="23"/>
      <c r="K2809" s="23"/>
    </row>
    <row r="2810" spans="1:11" ht="12.75" hidden="1" customHeight="1" outlineLevel="1" x14ac:dyDescent="0.25">
      <c r="A2810" s="1137" t="s">
        <v>1886</v>
      </c>
      <c r="B2810" s="1138" t="s">
        <v>1778</v>
      </c>
      <c r="C2810" s="1139"/>
      <c r="D2810" s="1140"/>
      <c r="E2810" s="653"/>
      <c r="F2810" s="654"/>
      <c r="G2810" s="23"/>
      <c r="H2810" s="23"/>
      <c r="I2810" s="23"/>
      <c r="J2810" s="23"/>
      <c r="K2810" s="23"/>
    </row>
    <row r="2811" spans="1:11" ht="12.75" hidden="1" customHeight="1" outlineLevel="1" x14ac:dyDescent="0.25">
      <c r="A2811" s="1145" t="s">
        <v>3193</v>
      </c>
      <c r="B2811" s="1146" t="s">
        <v>5544</v>
      </c>
      <c r="C2811" s="1147" t="s">
        <v>108</v>
      </c>
      <c r="D2811" s="1148">
        <v>61.52</v>
      </c>
      <c r="E2811" s="653"/>
      <c r="F2811" s="654"/>
      <c r="G2811" s="23"/>
      <c r="H2811" s="23"/>
      <c r="I2811" s="23"/>
      <c r="J2811" s="23"/>
      <c r="K2811" s="23"/>
    </row>
    <row r="2812" spans="1:11" ht="12.75" hidden="1" customHeight="1" outlineLevel="1" x14ac:dyDescent="0.25">
      <c r="A2812" s="1137" t="s">
        <v>1887</v>
      </c>
      <c r="B2812" s="1138" t="s">
        <v>1780</v>
      </c>
      <c r="C2812" s="1139"/>
      <c r="D2812" s="1140"/>
      <c r="E2812" s="653"/>
      <c r="F2812" s="654"/>
      <c r="G2812" s="23"/>
      <c r="H2812" s="23"/>
      <c r="I2812" s="23"/>
      <c r="J2812" s="23"/>
      <c r="K2812" s="23"/>
    </row>
    <row r="2813" spans="1:11" ht="12.75" hidden="1" customHeight="1" outlineLevel="1" x14ac:dyDescent="0.25">
      <c r="A2813" s="1141" t="s">
        <v>3194</v>
      </c>
      <c r="B2813" s="1142" t="s">
        <v>5544</v>
      </c>
      <c r="C2813" s="1143" t="s">
        <v>108</v>
      </c>
      <c r="D2813" s="1144">
        <v>51.35</v>
      </c>
      <c r="E2813" s="653"/>
      <c r="F2813" s="654"/>
      <c r="G2813" s="23"/>
      <c r="H2813" s="23"/>
      <c r="I2813" s="23"/>
      <c r="J2813" s="23"/>
      <c r="K2813" s="23"/>
    </row>
    <row r="2814" spans="1:11" ht="12.75" hidden="1" customHeight="1" outlineLevel="1" x14ac:dyDescent="0.25">
      <c r="A2814" s="1137" t="s">
        <v>1888</v>
      </c>
      <c r="B2814" s="1138" t="s">
        <v>1782</v>
      </c>
      <c r="C2814" s="1139"/>
      <c r="D2814" s="1140"/>
      <c r="E2814" s="653"/>
      <c r="F2814" s="654"/>
      <c r="G2814" s="23"/>
      <c r="H2814" s="23"/>
      <c r="I2814" s="23"/>
      <c r="J2814" s="23"/>
      <c r="K2814" s="23"/>
    </row>
    <row r="2815" spans="1:11" ht="12.75" hidden="1" customHeight="1" outlineLevel="1" x14ac:dyDescent="0.25">
      <c r="A2815" s="1145" t="s">
        <v>3199</v>
      </c>
      <c r="B2815" s="1146" t="s">
        <v>5544</v>
      </c>
      <c r="C2815" s="1147" t="s">
        <v>108</v>
      </c>
      <c r="D2815" s="1148">
        <v>42.39</v>
      </c>
      <c r="E2815" s="653"/>
      <c r="F2815" s="654"/>
      <c r="G2815" s="23"/>
      <c r="H2815" s="23"/>
      <c r="I2815" s="23"/>
      <c r="J2815" s="23"/>
      <c r="K2815" s="23"/>
    </row>
    <row r="2816" spans="1:11" ht="12.75" hidden="1" customHeight="1" outlineLevel="1" x14ac:dyDescent="0.25">
      <c r="A2816" s="1137" t="s">
        <v>1889</v>
      </c>
      <c r="B2816" s="1138" t="s">
        <v>1784</v>
      </c>
      <c r="C2816" s="1139"/>
      <c r="D2816" s="1140"/>
      <c r="E2816" s="653"/>
      <c r="F2816" s="654"/>
      <c r="G2816" s="23"/>
      <c r="H2816" s="23"/>
      <c r="I2816" s="23"/>
      <c r="J2816" s="23"/>
      <c r="K2816" s="23"/>
    </row>
    <row r="2817" spans="1:11" ht="12.75" hidden="1" customHeight="1" outlineLevel="1" x14ac:dyDescent="0.25">
      <c r="A2817" s="1141" t="s">
        <v>3205</v>
      </c>
      <c r="B2817" s="1142" t="s">
        <v>5544</v>
      </c>
      <c r="C2817" s="1143" t="s">
        <v>108</v>
      </c>
      <c r="D2817" s="1144">
        <v>42.41</v>
      </c>
      <c r="E2817" s="653"/>
      <c r="F2817" s="654"/>
      <c r="G2817" s="23"/>
      <c r="H2817" s="23"/>
      <c r="I2817" s="23"/>
      <c r="J2817" s="23"/>
      <c r="K2817" s="23"/>
    </row>
    <row r="2818" spans="1:11" ht="12.75" hidden="1" customHeight="1" outlineLevel="1" x14ac:dyDescent="0.25">
      <c r="A2818" s="1137" t="s">
        <v>1890</v>
      </c>
      <c r="B2818" s="1138" t="s">
        <v>1786</v>
      </c>
      <c r="C2818" s="1139"/>
      <c r="D2818" s="1140"/>
      <c r="E2818" s="653"/>
      <c r="F2818" s="654"/>
      <c r="G2818" s="23"/>
      <c r="H2818" s="23"/>
      <c r="I2818" s="23"/>
      <c r="J2818" s="23"/>
      <c r="K2818" s="23"/>
    </row>
    <row r="2819" spans="1:11" ht="12.75" hidden="1" customHeight="1" outlineLevel="1" x14ac:dyDescent="0.25">
      <c r="A2819" s="1145" t="s">
        <v>3211</v>
      </c>
      <c r="B2819" s="1146" t="s">
        <v>5544</v>
      </c>
      <c r="C2819" s="1147" t="s">
        <v>108</v>
      </c>
      <c r="D2819" s="1148">
        <v>42.41</v>
      </c>
      <c r="E2819" s="653"/>
      <c r="F2819" s="654"/>
      <c r="G2819" s="23"/>
      <c r="H2819" s="23"/>
      <c r="I2819" s="23"/>
      <c r="J2819" s="23"/>
      <c r="K2819" s="23"/>
    </row>
    <row r="2820" spans="1:11" ht="12.75" hidden="1" customHeight="1" outlineLevel="1" x14ac:dyDescent="0.25">
      <c r="A2820" s="1137" t="s">
        <v>1891</v>
      </c>
      <c r="B2820" s="1138" t="s">
        <v>1788</v>
      </c>
      <c r="C2820" s="1139"/>
      <c r="D2820" s="1140"/>
      <c r="E2820" s="653"/>
      <c r="F2820" s="654"/>
      <c r="G2820" s="23"/>
      <c r="H2820" s="23"/>
      <c r="I2820" s="23"/>
      <c r="J2820" s="23"/>
      <c r="K2820" s="23"/>
    </row>
    <row r="2821" spans="1:11" ht="12.75" hidden="1" customHeight="1" outlineLevel="1" x14ac:dyDescent="0.25">
      <c r="A2821" s="1141" t="s">
        <v>3217</v>
      </c>
      <c r="B2821" s="1142" t="s">
        <v>5544</v>
      </c>
      <c r="C2821" s="1143" t="s">
        <v>108</v>
      </c>
      <c r="D2821" s="1144">
        <v>42.41</v>
      </c>
      <c r="E2821" s="653"/>
      <c r="F2821" s="654"/>
      <c r="G2821" s="23"/>
      <c r="H2821" s="23"/>
      <c r="I2821" s="23"/>
      <c r="J2821" s="23"/>
      <c r="K2821" s="23"/>
    </row>
    <row r="2822" spans="1:11" ht="12.75" hidden="1" customHeight="1" outlineLevel="1" x14ac:dyDescent="0.25">
      <c r="A2822" s="1137" t="s">
        <v>1892</v>
      </c>
      <c r="B2822" s="1138" t="s">
        <v>1790</v>
      </c>
      <c r="C2822" s="1139"/>
      <c r="D2822" s="1140"/>
      <c r="E2822" s="653"/>
      <c r="F2822" s="654"/>
      <c r="G2822" s="23"/>
      <c r="H2822" s="23"/>
      <c r="I2822" s="23"/>
      <c r="J2822" s="23"/>
      <c r="K2822" s="23"/>
    </row>
    <row r="2823" spans="1:11" ht="12.75" hidden="1" customHeight="1" outlineLevel="1" x14ac:dyDescent="0.25">
      <c r="A2823" s="1145" t="s">
        <v>3223</v>
      </c>
      <c r="B2823" s="1146" t="s">
        <v>5544</v>
      </c>
      <c r="C2823" s="1147" t="s">
        <v>108</v>
      </c>
      <c r="D2823" s="1148">
        <v>42.41</v>
      </c>
      <c r="E2823" s="653"/>
      <c r="F2823" s="654"/>
      <c r="G2823" s="23"/>
      <c r="H2823" s="23"/>
      <c r="I2823" s="23"/>
      <c r="J2823" s="23"/>
      <c r="K2823" s="23"/>
    </row>
    <row r="2824" spans="1:11" ht="12.75" hidden="1" customHeight="1" outlineLevel="1" x14ac:dyDescent="0.25">
      <c r="A2824" s="1137" t="s">
        <v>1893</v>
      </c>
      <c r="B2824" s="1138" t="s">
        <v>1792</v>
      </c>
      <c r="C2824" s="1139"/>
      <c r="D2824" s="1140"/>
      <c r="E2824" s="653"/>
      <c r="F2824" s="654"/>
      <c r="G2824" s="23"/>
      <c r="H2824" s="23"/>
      <c r="I2824" s="23"/>
      <c r="J2824" s="23"/>
      <c r="K2824" s="23"/>
    </row>
    <row r="2825" spans="1:11" ht="12.75" hidden="1" customHeight="1" outlineLevel="1" x14ac:dyDescent="0.25">
      <c r="A2825" s="1141" t="s">
        <v>3229</v>
      </c>
      <c r="B2825" s="1142" t="s">
        <v>5544</v>
      </c>
      <c r="C2825" s="1143" t="s">
        <v>108</v>
      </c>
      <c r="D2825" s="1144">
        <v>42.41</v>
      </c>
      <c r="E2825" s="653"/>
      <c r="F2825" s="654"/>
      <c r="G2825" s="23"/>
      <c r="H2825" s="23"/>
      <c r="I2825" s="23"/>
      <c r="J2825" s="23"/>
      <c r="K2825" s="23"/>
    </row>
    <row r="2826" spans="1:11" ht="12.75" hidden="1" customHeight="1" outlineLevel="1" x14ac:dyDescent="0.25">
      <c r="A2826" s="1137" t="s">
        <v>1894</v>
      </c>
      <c r="B2826" s="1138" t="s">
        <v>1794</v>
      </c>
      <c r="C2826" s="1139"/>
      <c r="D2826" s="1140"/>
      <c r="E2826" s="653"/>
      <c r="F2826" s="654"/>
      <c r="G2826" s="23"/>
      <c r="H2826" s="23"/>
      <c r="I2826" s="23"/>
      <c r="J2826" s="23"/>
      <c r="K2826" s="23"/>
    </row>
    <row r="2827" spans="1:11" ht="12.75" hidden="1" customHeight="1" outlineLevel="1" x14ac:dyDescent="0.25">
      <c r="A2827" s="1145" t="s">
        <v>3235</v>
      </c>
      <c r="B2827" s="1146" t="s">
        <v>5544</v>
      </c>
      <c r="C2827" s="1147" t="s">
        <v>108</v>
      </c>
      <c r="D2827" s="1148">
        <v>42.41</v>
      </c>
      <c r="E2827" s="653"/>
      <c r="F2827" s="654"/>
      <c r="G2827" s="23"/>
      <c r="H2827" s="23"/>
      <c r="I2827" s="23"/>
      <c r="J2827" s="23"/>
      <c r="K2827" s="23"/>
    </row>
    <row r="2828" spans="1:11" ht="12.75" hidden="1" customHeight="1" outlineLevel="1" x14ac:dyDescent="0.25">
      <c r="A2828" s="1137" t="s">
        <v>1895</v>
      </c>
      <c r="B2828" s="1138" t="s">
        <v>1796</v>
      </c>
      <c r="C2828" s="1139"/>
      <c r="D2828" s="1140"/>
      <c r="E2828" s="653"/>
      <c r="F2828" s="654"/>
      <c r="G2828" s="23"/>
      <c r="H2828" s="23"/>
      <c r="I2828" s="23"/>
      <c r="J2828" s="23"/>
      <c r="K2828" s="23"/>
    </row>
    <row r="2829" spans="1:11" ht="12.75" hidden="1" customHeight="1" outlineLevel="1" x14ac:dyDescent="0.25">
      <c r="A2829" s="1141" t="s">
        <v>3241</v>
      </c>
      <c r="B2829" s="1142" t="s">
        <v>5544</v>
      </c>
      <c r="C2829" s="1143" t="s">
        <v>108</v>
      </c>
      <c r="D2829" s="1144">
        <v>42.41</v>
      </c>
      <c r="E2829" s="653"/>
      <c r="F2829" s="654"/>
      <c r="G2829" s="23"/>
      <c r="H2829" s="23"/>
      <c r="I2829" s="23"/>
      <c r="J2829" s="23"/>
      <c r="K2829" s="23"/>
    </row>
    <row r="2830" spans="1:11" ht="12.75" hidden="1" customHeight="1" outlineLevel="1" x14ac:dyDescent="0.25">
      <c r="A2830" s="1137" t="s">
        <v>1896</v>
      </c>
      <c r="B2830" s="1138" t="s">
        <v>1798</v>
      </c>
      <c r="C2830" s="1139"/>
      <c r="D2830" s="1140"/>
      <c r="E2830" s="653"/>
      <c r="F2830" s="654"/>
      <c r="G2830" s="23"/>
      <c r="H2830" s="23"/>
      <c r="I2830" s="23"/>
      <c r="J2830" s="23"/>
      <c r="K2830" s="23"/>
    </row>
    <row r="2831" spans="1:11" ht="12.75" hidden="1" customHeight="1" outlineLevel="1" x14ac:dyDescent="0.25">
      <c r="A2831" s="1145" t="s">
        <v>3247</v>
      </c>
      <c r="B2831" s="1146" t="s">
        <v>5544</v>
      </c>
      <c r="C2831" s="1147" t="s">
        <v>108</v>
      </c>
      <c r="D2831" s="1148">
        <v>42.41</v>
      </c>
      <c r="E2831" s="653"/>
      <c r="F2831" s="654"/>
      <c r="G2831" s="23"/>
      <c r="H2831" s="23"/>
      <c r="I2831" s="23"/>
      <c r="J2831" s="23"/>
      <c r="K2831" s="23"/>
    </row>
    <row r="2832" spans="1:11" ht="12.75" hidden="1" customHeight="1" outlineLevel="1" x14ac:dyDescent="0.25">
      <c r="A2832" s="1137" t="s">
        <v>1897</v>
      </c>
      <c r="B2832" s="1138" t="s">
        <v>1800</v>
      </c>
      <c r="C2832" s="1139"/>
      <c r="D2832" s="1140"/>
      <c r="E2832" s="653"/>
      <c r="F2832" s="654"/>
      <c r="G2832" s="23"/>
      <c r="H2832" s="23"/>
      <c r="I2832" s="23"/>
      <c r="J2832" s="23"/>
      <c r="K2832" s="23"/>
    </row>
    <row r="2833" spans="1:11" ht="12.75" hidden="1" customHeight="1" outlineLevel="1" x14ac:dyDescent="0.25">
      <c r="A2833" s="1141" t="s">
        <v>3253</v>
      </c>
      <c r="B2833" s="1142" t="s">
        <v>5544</v>
      </c>
      <c r="C2833" s="1143" t="s">
        <v>108</v>
      </c>
      <c r="D2833" s="1144">
        <v>42.41</v>
      </c>
      <c r="E2833" s="653"/>
      <c r="F2833" s="654"/>
      <c r="G2833" s="23"/>
      <c r="H2833" s="23"/>
      <c r="I2833" s="23"/>
      <c r="J2833" s="23"/>
      <c r="K2833" s="23"/>
    </row>
    <row r="2834" spans="1:11" ht="12.75" hidden="1" customHeight="1" outlineLevel="1" x14ac:dyDescent="0.25">
      <c r="A2834" s="1137" t="s">
        <v>1898</v>
      </c>
      <c r="B2834" s="1138" t="s">
        <v>1802</v>
      </c>
      <c r="C2834" s="1139"/>
      <c r="D2834" s="1140"/>
      <c r="E2834" s="653"/>
      <c r="F2834" s="654"/>
      <c r="G2834" s="23"/>
      <c r="H2834" s="23"/>
      <c r="I2834" s="23"/>
      <c r="J2834" s="23"/>
      <c r="K2834" s="23"/>
    </row>
    <row r="2835" spans="1:11" ht="12.75" hidden="1" customHeight="1" outlineLevel="1" x14ac:dyDescent="0.25">
      <c r="A2835" s="1145" t="s">
        <v>3259</v>
      </c>
      <c r="B2835" s="1146" t="s">
        <v>5544</v>
      </c>
      <c r="C2835" s="1147" t="s">
        <v>108</v>
      </c>
      <c r="D2835" s="1148">
        <v>42.41</v>
      </c>
      <c r="E2835" s="653"/>
      <c r="F2835" s="654"/>
      <c r="G2835" s="23"/>
      <c r="H2835" s="23"/>
      <c r="I2835" s="23"/>
      <c r="J2835" s="23"/>
      <c r="K2835" s="23"/>
    </row>
    <row r="2836" spans="1:11" ht="12.75" hidden="1" customHeight="1" outlineLevel="1" x14ac:dyDescent="0.25">
      <c r="A2836" s="1137" t="s">
        <v>1899</v>
      </c>
      <c r="B2836" s="1138" t="s">
        <v>1804</v>
      </c>
      <c r="C2836" s="1139"/>
      <c r="D2836" s="1140"/>
      <c r="E2836" s="653"/>
      <c r="F2836" s="654"/>
      <c r="G2836" s="23"/>
      <c r="H2836" s="23"/>
      <c r="I2836" s="23"/>
      <c r="J2836" s="23"/>
      <c r="K2836" s="23"/>
    </row>
    <row r="2837" spans="1:11" ht="12.75" hidden="1" customHeight="1" outlineLevel="1" x14ac:dyDescent="0.25">
      <c r="A2837" s="1141" t="s">
        <v>3265</v>
      </c>
      <c r="B2837" s="1142" t="s">
        <v>5544</v>
      </c>
      <c r="C2837" s="1143" t="s">
        <v>108</v>
      </c>
      <c r="D2837" s="1144">
        <v>42.41</v>
      </c>
      <c r="E2837" s="653"/>
      <c r="F2837" s="654"/>
      <c r="G2837" s="23"/>
      <c r="H2837" s="23"/>
      <c r="I2837" s="23"/>
      <c r="J2837" s="23"/>
      <c r="K2837" s="23"/>
    </row>
    <row r="2838" spans="1:11" ht="12.75" hidden="1" customHeight="1" outlineLevel="1" x14ac:dyDescent="0.25">
      <c r="A2838" s="1137" t="s">
        <v>1900</v>
      </c>
      <c r="B2838" s="1138" t="s">
        <v>1806</v>
      </c>
      <c r="C2838" s="1139"/>
      <c r="D2838" s="1140"/>
      <c r="E2838" s="653"/>
      <c r="F2838" s="654"/>
      <c r="G2838" s="23"/>
      <c r="H2838" s="23"/>
      <c r="I2838" s="23"/>
      <c r="J2838" s="23"/>
      <c r="K2838" s="23"/>
    </row>
    <row r="2839" spans="1:11" ht="12.75" hidden="1" customHeight="1" outlineLevel="1" x14ac:dyDescent="0.25">
      <c r="A2839" s="1145" t="s">
        <v>3271</v>
      </c>
      <c r="B2839" s="1146" t="s">
        <v>5544</v>
      </c>
      <c r="C2839" s="1147" t="s">
        <v>108</v>
      </c>
      <c r="D2839" s="1148">
        <v>42.41</v>
      </c>
      <c r="E2839" s="653"/>
      <c r="F2839" s="654"/>
      <c r="G2839" s="23"/>
      <c r="H2839" s="23"/>
      <c r="I2839" s="23"/>
      <c r="J2839" s="23"/>
      <c r="K2839" s="23"/>
    </row>
    <row r="2840" spans="1:11" ht="12.75" hidden="1" customHeight="1" outlineLevel="1" x14ac:dyDescent="0.25">
      <c r="A2840" s="1137" t="s">
        <v>1901</v>
      </c>
      <c r="B2840" s="1138" t="s">
        <v>1808</v>
      </c>
      <c r="C2840" s="1139"/>
      <c r="D2840" s="1140"/>
      <c r="E2840" s="653"/>
      <c r="F2840" s="654"/>
      <c r="G2840" s="23"/>
      <c r="H2840" s="23"/>
      <c r="I2840" s="23"/>
      <c r="J2840" s="23"/>
      <c r="K2840" s="23"/>
    </row>
    <row r="2841" spans="1:11" ht="12.75" hidden="1" customHeight="1" outlineLevel="1" x14ac:dyDescent="0.25">
      <c r="A2841" s="1141" t="s">
        <v>3277</v>
      </c>
      <c r="B2841" s="1142" t="s">
        <v>5544</v>
      </c>
      <c r="C2841" s="1143" t="s">
        <v>108</v>
      </c>
      <c r="D2841" s="1144">
        <v>42.41</v>
      </c>
      <c r="E2841" s="653"/>
      <c r="F2841" s="654"/>
      <c r="G2841" s="23"/>
      <c r="H2841" s="23"/>
      <c r="I2841" s="23"/>
      <c r="J2841" s="23"/>
      <c r="K2841" s="23"/>
    </row>
    <row r="2842" spans="1:11" ht="12.75" hidden="1" customHeight="1" outlineLevel="1" x14ac:dyDescent="0.25">
      <c r="A2842" s="1137" t="s">
        <v>1902</v>
      </c>
      <c r="B2842" s="1138" t="s">
        <v>1810</v>
      </c>
      <c r="C2842" s="1139"/>
      <c r="D2842" s="1140"/>
      <c r="E2842" s="653"/>
      <c r="F2842" s="654"/>
      <c r="G2842" s="23"/>
      <c r="H2842" s="23"/>
      <c r="I2842" s="23"/>
      <c r="J2842" s="23"/>
      <c r="K2842" s="23"/>
    </row>
    <row r="2843" spans="1:11" ht="12.75" hidden="1" customHeight="1" outlineLevel="1" x14ac:dyDescent="0.25">
      <c r="A2843" s="1145" t="s">
        <v>3915</v>
      </c>
      <c r="B2843" s="1146" t="s">
        <v>5544</v>
      </c>
      <c r="C2843" s="1147" t="s">
        <v>108</v>
      </c>
      <c r="D2843" s="1148">
        <v>42.41</v>
      </c>
      <c r="E2843" s="653"/>
      <c r="F2843" s="654"/>
      <c r="G2843" s="23"/>
      <c r="H2843" s="23"/>
      <c r="I2843" s="23"/>
      <c r="J2843" s="23"/>
      <c r="K2843" s="23"/>
    </row>
    <row r="2844" spans="1:11" ht="12.75" hidden="1" customHeight="1" outlineLevel="1" x14ac:dyDescent="0.25">
      <c r="A2844" s="1137" t="s">
        <v>3921</v>
      </c>
      <c r="B2844" s="1138" t="s">
        <v>1812</v>
      </c>
      <c r="C2844" s="1139"/>
      <c r="D2844" s="1140"/>
      <c r="E2844" s="653"/>
      <c r="F2844" s="654"/>
      <c r="G2844" s="23"/>
      <c r="H2844" s="23"/>
      <c r="I2844" s="23"/>
      <c r="J2844" s="23"/>
      <c r="K2844" s="23"/>
    </row>
    <row r="2845" spans="1:11" ht="12.75" hidden="1" customHeight="1" outlineLevel="1" x14ac:dyDescent="0.25">
      <c r="A2845" s="1141" t="s">
        <v>3922</v>
      </c>
      <c r="B2845" s="1142" t="s">
        <v>5544</v>
      </c>
      <c r="C2845" s="1143" t="s">
        <v>108</v>
      </c>
      <c r="D2845" s="1144">
        <v>45.68</v>
      </c>
      <c r="E2845" s="653"/>
      <c r="F2845" s="654"/>
      <c r="G2845" s="23"/>
      <c r="H2845" s="23"/>
      <c r="I2845" s="23"/>
      <c r="J2845" s="23"/>
      <c r="K2845" s="23"/>
    </row>
    <row r="2846" spans="1:11" ht="12.75" hidden="1" customHeight="1" outlineLevel="1" x14ac:dyDescent="0.25">
      <c r="A2846" s="1137" t="s">
        <v>3928</v>
      </c>
      <c r="B2846" s="1138" t="s">
        <v>1816</v>
      </c>
      <c r="C2846" s="1139"/>
      <c r="D2846" s="1140"/>
      <c r="E2846" s="653"/>
      <c r="F2846" s="654"/>
      <c r="G2846" s="23"/>
      <c r="H2846" s="23"/>
      <c r="I2846" s="23"/>
      <c r="J2846" s="23"/>
      <c r="K2846" s="23"/>
    </row>
    <row r="2847" spans="1:11" ht="12.75" hidden="1" customHeight="1" outlineLevel="1" x14ac:dyDescent="0.25">
      <c r="A2847" s="1145" t="s">
        <v>3929</v>
      </c>
      <c r="B2847" s="1146" t="s">
        <v>5544</v>
      </c>
      <c r="C2847" s="1147" t="s">
        <v>108</v>
      </c>
      <c r="D2847" s="1148">
        <v>87.69</v>
      </c>
      <c r="E2847" s="653"/>
      <c r="F2847" s="654"/>
      <c r="G2847" s="23"/>
      <c r="H2847" s="23"/>
      <c r="I2847" s="23"/>
      <c r="J2847" s="23"/>
      <c r="K2847" s="23"/>
    </row>
    <row r="2848" spans="1:11" ht="12.75" hidden="1" customHeight="1" outlineLevel="1" x14ac:dyDescent="0.25">
      <c r="A2848" s="1137" t="s">
        <v>3930</v>
      </c>
      <c r="B2848" s="1138" t="s">
        <v>1818</v>
      </c>
      <c r="C2848" s="1139"/>
      <c r="D2848" s="1140"/>
      <c r="E2848" s="653"/>
      <c r="F2848" s="654"/>
      <c r="G2848" s="23"/>
      <c r="H2848" s="23"/>
      <c r="I2848" s="23"/>
      <c r="J2848" s="23"/>
      <c r="K2848" s="23"/>
    </row>
    <row r="2849" spans="1:11" ht="12.75" hidden="1" customHeight="1" outlineLevel="1" x14ac:dyDescent="0.25">
      <c r="A2849" s="1141" t="s">
        <v>3931</v>
      </c>
      <c r="B2849" s="1142" t="s">
        <v>5544</v>
      </c>
      <c r="C2849" s="1143" t="s">
        <v>108</v>
      </c>
      <c r="D2849" s="1144">
        <v>28.22</v>
      </c>
      <c r="E2849" s="653"/>
      <c r="F2849" s="654"/>
      <c r="G2849" s="23"/>
      <c r="H2849" s="23"/>
      <c r="I2849" s="23"/>
      <c r="J2849" s="23"/>
      <c r="K2849" s="23"/>
    </row>
    <row r="2850" spans="1:11" ht="12.75" customHeight="1" collapsed="1" x14ac:dyDescent="0.25">
      <c r="A2850" s="1133" t="s">
        <v>2404</v>
      </c>
      <c r="B2850" s="1134" t="s">
        <v>858</v>
      </c>
      <c r="C2850" s="1135"/>
      <c r="D2850" s="1136">
        <f>SUM(D2851:D3108)</f>
        <v>5942.4199999999955</v>
      </c>
      <c r="E2850" s="653">
        <f>Ger_Executivo!L267</f>
        <v>5942.4199999999992</v>
      </c>
      <c r="F2850" s="654" t="str">
        <f>IF(D2850=E2850,"OK","FALSO")</f>
        <v>OK</v>
      </c>
      <c r="G2850" s="23"/>
      <c r="H2850" s="23"/>
      <c r="I2850" s="23"/>
      <c r="J2850" s="23"/>
      <c r="K2850" s="23"/>
    </row>
    <row r="2851" spans="1:11" ht="12.75" hidden="1" customHeight="1" outlineLevel="1" x14ac:dyDescent="0.25">
      <c r="A2851" s="1137" t="s">
        <v>2371</v>
      </c>
      <c r="B2851" s="1138" t="s">
        <v>1774</v>
      </c>
      <c r="C2851" s="1139"/>
      <c r="D2851" s="1140"/>
      <c r="E2851" s="653"/>
      <c r="F2851" s="654"/>
      <c r="G2851" s="23"/>
      <c r="H2851" s="23"/>
      <c r="I2851" s="23"/>
      <c r="J2851" s="23"/>
      <c r="K2851" s="23"/>
    </row>
    <row r="2852" spans="1:11" ht="12.75" hidden="1" customHeight="1" outlineLevel="1" x14ac:dyDescent="0.25">
      <c r="A2852" s="1145" t="s">
        <v>3779</v>
      </c>
      <c r="B2852" s="1146" t="s">
        <v>4837</v>
      </c>
      <c r="C2852" s="1147" t="s">
        <v>108</v>
      </c>
      <c r="D2852" s="1148">
        <v>1.45</v>
      </c>
      <c r="E2852" s="653"/>
      <c r="F2852" s="654"/>
      <c r="G2852" s="23" t="s">
        <v>4838</v>
      </c>
      <c r="H2852" s="23">
        <f>SUMIF($B$2852:$B$3108,G2852,$D$2852:$D$3108)</f>
        <v>31.75</v>
      </c>
      <c r="I2852" s="1160" t="s">
        <v>2400</v>
      </c>
      <c r="J2852" s="23">
        <f>J2854</f>
        <v>5942.4199999999992</v>
      </c>
      <c r="K2852" s="23"/>
    </row>
    <row r="2853" spans="1:11" ht="12.75" hidden="1" customHeight="1" outlineLevel="1" x14ac:dyDescent="0.25">
      <c r="A2853" s="1141" t="s">
        <v>3780</v>
      </c>
      <c r="B2853" s="1142" t="s">
        <v>4838</v>
      </c>
      <c r="C2853" s="1143" t="s">
        <v>108</v>
      </c>
      <c r="D2853" s="1144">
        <v>10.11</v>
      </c>
      <c r="E2853" s="653"/>
      <c r="F2853" s="654"/>
      <c r="G2853" s="23" t="s">
        <v>4839</v>
      </c>
      <c r="H2853" s="23">
        <f t="shared" ref="H2853:H2881" si="10">SUMIF($B$2852:$B$3108,G2853,$D$2852:$D$3108)</f>
        <v>112.00999999999999</v>
      </c>
      <c r="I2853" s="1160" t="s">
        <v>2401</v>
      </c>
      <c r="J2853" s="23">
        <f>H2852+H2859+H2860+H2861+H2863+H2865+H2866+H2867+H2868+H2869+H2870+H2871+H2872+H2873+H2874+H2875+H2876+H2877+H2878+H2879</f>
        <v>3755.7699999999995</v>
      </c>
      <c r="K2853" s="23"/>
    </row>
    <row r="2854" spans="1:11" ht="12.75" hidden="1" customHeight="1" outlineLevel="1" x14ac:dyDescent="0.25">
      <c r="A2854" s="1145" t="s">
        <v>3781</v>
      </c>
      <c r="B2854" s="1146" t="s">
        <v>4839</v>
      </c>
      <c r="C2854" s="1147" t="s">
        <v>108</v>
      </c>
      <c r="D2854" s="1148">
        <v>12.7</v>
      </c>
      <c r="E2854" s="653"/>
      <c r="F2854" s="654"/>
      <c r="G2854" s="23" t="s">
        <v>4840</v>
      </c>
      <c r="H2854" s="23">
        <f t="shared" si="10"/>
        <v>799.50000000000034</v>
      </c>
      <c r="I2854" s="1160" t="s">
        <v>4985</v>
      </c>
      <c r="J2854" s="23">
        <f>J2853+J2855+H2881</f>
        <v>5942.4199999999992</v>
      </c>
      <c r="K2854" s="23"/>
    </row>
    <row r="2855" spans="1:11" ht="12.75" hidden="1" customHeight="1" outlineLevel="1" x14ac:dyDescent="0.25">
      <c r="A2855" s="1141" t="s">
        <v>3782</v>
      </c>
      <c r="B2855" s="1142" t="s">
        <v>4840</v>
      </c>
      <c r="C2855" s="1143" t="s">
        <v>108</v>
      </c>
      <c r="D2855" s="1144">
        <v>14.87</v>
      </c>
      <c r="E2855" s="653"/>
      <c r="F2855" s="654"/>
      <c r="G2855" s="23" t="s">
        <v>4841</v>
      </c>
      <c r="H2855" s="23">
        <f t="shared" si="10"/>
        <v>1084.27</v>
      </c>
      <c r="I2855" s="1160" t="s">
        <v>2399</v>
      </c>
      <c r="J2855" s="23">
        <f>H2853+H2854+H2855+H2856+H2857+H2858+H2862+H2864+H2880</f>
        <v>2180.4500000000003</v>
      </c>
      <c r="K2855" s="23"/>
    </row>
    <row r="2856" spans="1:11" ht="12.75" hidden="1" customHeight="1" outlineLevel="1" x14ac:dyDescent="0.25">
      <c r="A2856" s="1145" t="s">
        <v>4357</v>
      </c>
      <c r="B2856" s="1146" t="s">
        <v>4841</v>
      </c>
      <c r="C2856" s="1147" t="s">
        <v>108</v>
      </c>
      <c r="D2856" s="1148">
        <v>404.09</v>
      </c>
      <c r="E2856" s="653"/>
      <c r="F2856" s="654"/>
      <c r="G2856" s="23" t="s">
        <v>4837</v>
      </c>
      <c r="H2856" s="23">
        <f t="shared" si="10"/>
        <v>88.940000000000026</v>
      </c>
      <c r="I2856" s="23"/>
      <c r="J2856" s="23"/>
      <c r="K2856" s="23"/>
    </row>
    <row r="2857" spans="1:11" ht="12.75" hidden="1" customHeight="1" outlineLevel="1" x14ac:dyDescent="0.25">
      <c r="A2857" s="1137" t="s">
        <v>2372</v>
      </c>
      <c r="B2857" s="1138" t="s">
        <v>1776</v>
      </c>
      <c r="C2857" s="1139"/>
      <c r="D2857" s="1140"/>
      <c r="E2857" s="653"/>
      <c r="F2857" s="654"/>
      <c r="G2857" s="23" t="s">
        <v>4842</v>
      </c>
      <c r="H2857" s="23">
        <f t="shared" si="10"/>
        <v>69.179999999999993</v>
      </c>
      <c r="I2857" s="23"/>
      <c r="J2857" s="23"/>
      <c r="K2857" s="23"/>
    </row>
    <row r="2858" spans="1:11" ht="12.75" hidden="1" customHeight="1" outlineLevel="1" x14ac:dyDescent="0.25">
      <c r="A2858" s="1141" t="s">
        <v>3783</v>
      </c>
      <c r="B2858" s="1142" t="s">
        <v>4837</v>
      </c>
      <c r="C2858" s="1143" t="s">
        <v>108</v>
      </c>
      <c r="D2858" s="1144">
        <v>1.45</v>
      </c>
      <c r="E2858" s="653"/>
      <c r="F2858" s="654"/>
      <c r="G2858" s="23" t="s">
        <v>4843</v>
      </c>
      <c r="H2858" s="23">
        <f t="shared" si="10"/>
        <v>11.82</v>
      </c>
      <c r="I2858" s="23"/>
      <c r="J2858" s="23"/>
      <c r="K2858" s="23"/>
    </row>
    <row r="2859" spans="1:11" ht="12.75" hidden="1" customHeight="1" outlineLevel="1" x14ac:dyDescent="0.25">
      <c r="A2859" s="1145" t="s">
        <v>3784</v>
      </c>
      <c r="B2859" s="1146" t="s">
        <v>4838</v>
      </c>
      <c r="C2859" s="1147" t="s">
        <v>108</v>
      </c>
      <c r="D2859" s="1148">
        <v>8.92</v>
      </c>
      <c r="E2859" s="653"/>
      <c r="F2859" s="654"/>
      <c r="G2859" s="23" t="s">
        <v>4845</v>
      </c>
      <c r="H2859" s="23">
        <f t="shared" si="10"/>
        <v>163.99</v>
      </c>
      <c r="I2859" s="23"/>
      <c r="J2859" s="23"/>
      <c r="K2859" s="23"/>
    </row>
    <row r="2860" spans="1:11" ht="12.75" hidden="1" customHeight="1" outlineLevel="1" x14ac:dyDescent="0.25">
      <c r="A2860" s="1141" t="s">
        <v>3785</v>
      </c>
      <c r="B2860" s="1142" t="s">
        <v>4839</v>
      </c>
      <c r="C2860" s="1143" t="s">
        <v>108</v>
      </c>
      <c r="D2860" s="1144">
        <v>16.71</v>
      </c>
      <c r="E2860" s="653"/>
      <c r="F2860" s="654"/>
      <c r="G2860" s="23" t="s">
        <v>4847</v>
      </c>
      <c r="H2860" s="23">
        <f t="shared" si="10"/>
        <v>50.84</v>
      </c>
      <c r="I2860" s="23"/>
      <c r="J2860" s="23"/>
      <c r="K2860" s="23"/>
    </row>
    <row r="2861" spans="1:11" ht="12.75" hidden="1" customHeight="1" outlineLevel="1" x14ac:dyDescent="0.25">
      <c r="A2861" s="1145" t="s">
        <v>4358</v>
      </c>
      <c r="B2861" s="1146" t="s">
        <v>4840</v>
      </c>
      <c r="C2861" s="1147" t="s">
        <v>108</v>
      </c>
      <c r="D2861" s="1148">
        <v>14.87</v>
      </c>
      <c r="E2861" s="653"/>
      <c r="F2861" s="654"/>
      <c r="G2861" s="23" t="s">
        <v>4849</v>
      </c>
      <c r="H2861" s="23">
        <f t="shared" si="10"/>
        <v>13.76</v>
      </c>
      <c r="I2861" s="23"/>
      <c r="J2861" s="23"/>
      <c r="K2861" s="23"/>
    </row>
    <row r="2862" spans="1:11" ht="12.75" hidden="1" customHeight="1" outlineLevel="1" x14ac:dyDescent="0.25">
      <c r="A2862" s="1141" t="s">
        <v>4359</v>
      </c>
      <c r="B2862" s="1142" t="s">
        <v>4841</v>
      </c>
      <c r="C2862" s="1143" t="s">
        <v>108</v>
      </c>
      <c r="D2862" s="1144">
        <v>342.21</v>
      </c>
      <c r="E2862" s="653"/>
      <c r="F2862" s="654"/>
      <c r="G2862" s="23" t="s">
        <v>4851</v>
      </c>
      <c r="H2862" s="23">
        <f t="shared" si="10"/>
        <v>6.97</v>
      </c>
      <c r="I2862" s="23"/>
      <c r="J2862" s="23"/>
      <c r="K2862" s="23"/>
    </row>
    <row r="2863" spans="1:11" ht="12.75" hidden="1" customHeight="1" outlineLevel="1" x14ac:dyDescent="0.25">
      <c r="A2863" s="1137" t="s">
        <v>2373</v>
      </c>
      <c r="B2863" s="1138" t="s">
        <v>1778</v>
      </c>
      <c r="C2863" s="1139"/>
      <c r="D2863" s="1140"/>
      <c r="E2863" s="653"/>
      <c r="F2863" s="654"/>
      <c r="G2863" s="23" t="s">
        <v>4853</v>
      </c>
      <c r="H2863" s="23">
        <f t="shared" si="10"/>
        <v>31.21</v>
      </c>
      <c r="I2863" s="23"/>
      <c r="J2863" s="23"/>
      <c r="K2863" s="23"/>
    </row>
    <row r="2864" spans="1:11" ht="12.75" hidden="1" customHeight="1" outlineLevel="1" x14ac:dyDescent="0.25">
      <c r="A2864" s="1145" t="s">
        <v>3786</v>
      </c>
      <c r="B2864" s="1146" t="s">
        <v>4837</v>
      </c>
      <c r="C2864" s="1147" t="s">
        <v>108</v>
      </c>
      <c r="D2864" s="1148">
        <v>2.87</v>
      </c>
      <c r="E2864" s="653"/>
      <c r="F2864" s="654"/>
      <c r="G2864" s="23" t="s">
        <v>4854</v>
      </c>
      <c r="H2864" s="23">
        <f t="shared" si="10"/>
        <v>1.82</v>
      </c>
      <c r="I2864" s="23"/>
      <c r="J2864" s="23"/>
      <c r="K2864" s="23"/>
    </row>
    <row r="2865" spans="1:11" ht="12.75" hidden="1" customHeight="1" outlineLevel="1" x14ac:dyDescent="0.25">
      <c r="A2865" s="1141" t="s">
        <v>3787</v>
      </c>
      <c r="B2865" s="1142" t="s">
        <v>4838</v>
      </c>
      <c r="C2865" s="1143" t="s">
        <v>108</v>
      </c>
      <c r="D2865" s="1144">
        <v>8.0399999999999991</v>
      </c>
      <c r="E2865" s="653"/>
      <c r="F2865" s="654"/>
      <c r="G2865" s="23" t="s">
        <v>4855</v>
      </c>
      <c r="H2865" s="23">
        <f t="shared" si="10"/>
        <v>324.8</v>
      </c>
      <c r="I2865" s="23"/>
      <c r="J2865" s="23"/>
      <c r="K2865" s="23"/>
    </row>
    <row r="2866" spans="1:11" ht="12.75" hidden="1" customHeight="1" outlineLevel="1" x14ac:dyDescent="0.25">
      <c r="A2866" s="1145" t="s">
        <v>3788</v>
      </c>
      <c r="B2866" s="1146" t="s">
        <v>4839</v>
      </c>
      <c r="C2866" s="1147" t="s">
        <v>108</v>
      </c>
      <c r="D2866" s="1148">
        <v>15.34</v>
      </c>
      <c r="E2866" s="653"/>
      <c r="F2866" s="654"/>
      <c r="G2866" s="23" t="s">
        <v>4856</v>
      </c>
      <c r="H2866" s="23">
        <f t="shared" si="10"/>
        <v>93.520000000000024</v>
      </c>
      <c r="I2866" s="23"/>
      <c r="J2866" s="23"/>
      <c r="K2866" s="23"/>
    </row>
    <row r="2867" spans="1:11" ht="12.75" hidden="1" customHeight="1" outlineLevel="1" x14ac:dyDescent="0.25">
      <c r="A2867" s="1141" t="s">
        <v>4360</v>
      </c>
      <c r="B2867" s="1142" t="s">
        <v>4840</v>
      </c>
      <c r="C2867" s="1143" t="s">
        <v>108</v>
      </c>
      <c r="D2867" s="1144">
        <v>25.25</v>
      </c>
      <c r="E2867" s="653"/>
      <c r="F2867" s="654"/>
      <c r="G2867" s="23" t="s">
        <v>4857</v>
      </c>
      <c r="H2867" s="23">
        <f t="shared" si="10"/>
        <v>6.86</v>
      </c>
      <c r="I2867" s="23"/>
      <c r="J2867" s="23"/>
      <c r="K2867" s="23"/>
    </row>
    <row r="2868" spans="1:11" ht="12.75" hidden="1" customHeight="1" outlineLevel="1" x14ac:dyDescent="0.25">
      <c r="A2868" s="1145" t="s">
        <v>4361</v>
      </c>
      <c r="B2868" s="1146" t="s">
        <v>4841</v>
      </c>
      <c r="C2868" s="1147" t="s">
        <v>108</v>
      </c>
      <c r="D2868" s="1148">
        <v>337.97</v>
      </c>
      <c r="E2868" s="653"/>
      <c r="F2868" s="654"/>
      <c r="G2868" s="23" t="s">
        <v>4859</v>
      </c>
      <c r="H2868" s="23">
        <f t="shared" si="10"/>
        <v>2.79</v>
      </c>
      <c r="I2868" s="23"/>
      <c r="J2868" s="23"/>
      <c r="K2868" s="23"/>
    </row>
    <row r="2869" spans="1:11" ht="12.75" hidden="1" customHeight="1" outlineLevel="1" x14ac:dyDescent="0.25">
      <c r="A2869" s="1137" t="s">
        <v>2374</v>
      </c>
      <c r="B2869" s="1138" t="s">
        <v>1780</v>
      </c>
      <c r="C2869" s="1139"/>
      <c r="D2869" s="1140"/>
      <c r="E2869" s="653"/>
      <c r="F2869" s="654"/>
      <c r="G2869" s="23" t="s">
        <v>4863</v>
      </c>
      <c r="H2869" s="23">
        <f t="shared" si="10"/>
        <v>43.33</v>
      </c>
      <c r="I2869" s="23"/>
      <c r="J2869" s="23"/>
      <c r="K2869" s="23"/>
    </row>
    <row r="2870" spans="1:11" ht="12.75" hidden="1" customHeight="1" outlineLevel="1" x14ac:dyDescent="0.25">
      <c r="A2870" s="1141" t="s">
        <v>3789</v>
      </c>
      <c r="B2870" s="1142" t="s">
        <v>4842</v>
      </c>
      <c r="C2870" s="1143" t="s">
        <v>108</v>
      </c>
      <c r="D2870" s="1144">
        <v>7.02</v>
      </c>
      <c r="E2870" s="653"/>
      <c r="F2870" s="654"/>
      <c r="G2870" s="23" t="s">
        <v>4865</v>
      </c>
      <c r="H2870" s="23">
        <f t="shared" si="10"/>
        <v>90.72</v>
      </c>
      <c r="I2870" s="23"/>
      <c r="J2870" s="23"/>
      <c r="K2870" s="23"/>
    </row>
    <row r="2871" spans="1:11" ht="12.75" hidden="1" customHeight="1" outlineLevel="1" x14ac:dyDescent="0.25">
      <c r="A2871" s="1145" t="s">
        <v>3790</v>
      </c>
      <c r="B2871" s="1146" t="s">
        <v>4837</v>
      </c>
      <c r="C2871" s="1147" t="s">
        <v>108</v>
      </c>
      <c r="D2871" s="1148">
        <v>4.5599999999999996</v>
      </c>
      <c r="E2871" s="653"/>
      <c r="F2871" s="654"/>
      <c r="G2871" s="23" t="s">
        <v>4867</v>
      </c>
      <c r="H2871" s="23">
        <f t="shared" si="10"/>
        <v>82.490000000000023</v>
      </c>
      <c r="I2871" s="23"/>
      <c r="J2871" s="23"/>
      <c r="K2871" s="23"/>
    </row>
    <row r="2872" spans="1:11" ht="12.75" hidden="1" customHeight="1" outlineLevel="1" x14ac:dyDescent="0.25">
      <c r="A2872" s="1141" t="s">
        <v>3791</v>
      </c>
      <c r="B2872" s="1142" t="s">
        <v>4838</v>
      </c>
      <c r="C2872" s="1143" t="s">
        <v>108</v>
      </c>
      <c r="D2872" s="1144">
        <v>4.68</v>
      </c>
      <c r="E2872" s="653"/>
      <c r="F2872" s="654"/>
      <c r="G2872" s="23" t="s">
        <v>4869</v>
      </c>
      <c r="H2872" s="23">
        <f t="shared" si="10"/>
        <v>3.27</v>
      </c>
      <c r="I2872" s="23"/>
      <c r="J2872" s="23"/>
      <c r="K2872" s="23"/>
    </row>
    <row r="2873" spans="1:11" ht="12.75" hidden="1" customHeight="1" outlineLevel="1" x14ac:dyDescent="0.25">
      <c r="A2873" s="1145" t="s">
        <v>4362</v>
      </c>
      <c r="B2873" s="1146" t="s">
        <v>4839</v>
      </c>
      <c r="C2873" s="1147" t="s">
        <v>108</v>
      </c>
      <c r="D2873" s="1148">
        <v>2.0699999999999998</v>
      </c>
      <c r="E2873" s="653"/>
      <c r="F2873" s="654"/>
      <c r="G2873" s="23" t="s">
        <v>4871</v>
      </c>
      <c r="H2873" s="23">
        <f t="shared" si="10"/>
        <v>396.63999999999993</v>
      </c>
      <c r="I2873" s="23"/>
      <c r="J2873" s="23"/>
      <c r="K2873" s="23"/>
    </row>
    <row r="2874" spans="1:11" ht="12.75" hidden="1" customHeight="1" outlineLevel="1" x14ac:dyDescent="0.25">
      <c r="A2874" s="1141" t="s">
        <v>4363</v>
      </c>
      <c r="B2874" s="1142" t="s">
        <v>4840</v>
      </c>
      <c r="C2874" s="1143" t="s">
        <v>108</v>
      </c>
      <c r="D2874" s="1144">
        <v>46.35</v>
      </c>
      <c r="E2874" s="653"/>
      <c r="F2874" s="654"/>
      <c r="G2874" s="23" t="s">
        <v>4873</v>
      </c>
      <c r="H2874" s="23">
        <f t="shared" si="10"/>
        <v>1261.52</v>
      </c>
      <c r="I2874" s="23"/>
      <c r="J2874" s="23"/>
      <c r="K2874" s="23"/>
    </row>
    <row r="2875" spans="1:11" ht="12.75" hidden="1" customHeight="1" outlineLevel="1" x14ac:dyDescent="0.25">
      <c r="A2875" s="1145" t="s">
        <v>4364</v>
      </c>
      <c r="B2875" s="1146" t="s">
        <v>4843</v>
      </c>
      <c r="C2875" s="1147" t="s">
        <v>108</v>
      </c>
      <c r="D2875" s="1148">
        <v>11.82</v>
      </c>
      <c r="E2875" s="653"/>
      <c r="F2875" s="654"/>
      <c r="G2875" s="23" t="s">
        <v>4875</v>
      </c>
      <c r="H2875" s="23">
        <f t="shared" si="10"/>
        <v>92.79</v>
      </c>
      <c r="I2875" s="23"/>
      <c r="J2875" s="23"/>
      <c r="K2875" s="23"/>
    </row>
    <row r="2876" spans="1:11" ht="12.75" hidden="1" customHeight="1" outlineLevel="1" x14ac:dyDescent="0.25">
      <c r="A2876" s="1141" t="s">
        <v>4844</v>
      </c>
      <c r="B2876" s="1142" t="s">
        <v>4845</v>
      </c>
      <c r="C2876" s="1143" t="s">
        <v>108</v>
      </c>
      <c r="D2876" s="1144">
        <v>163.99</v>
      </c>
      <c r="E2876" s="653"/>
      <c r="F2876" s="654"/>
      <c r="G2876" s="23" t="s">
        <v>4877</v>
      </c>
      <c r="H2876" s="23">
        <f t="shared" si="10"/>
        <v>1018.5699999999999</v>
      </c>
      <c r="I2876" s="23"/>
      <c r="J2876" s="23"/>
      <c r="K2876" s="23"/>
    </row>
    <row r="2877" spans="1:11" ht="12.75" hidden="1" customHeight="1" outlineLevel="1" x14ac:dyDescent="0.25">
      <c r="A2877" s="1145" t="s">
        <v>4846</v>
      </c>
      <c r="B2877" s="1146" t="s">
        <v>4847</v>
      </c>
      <c r="C2877" s="1147" t="s">
        <v>108</v>
      </c>
      <c r="D2877" s="1148">
        <v>50.84</v>
      </c>
      <c r="E2877" s="653"/>
      <c r="F2877" s="654"/>
      <c r="G2877" s="23" t="s">
        <v>4879</v>
      </c>
      <c r="H2877" s="23">
        <f t="shared" si="10"/>
        <v>5.29</v>
      </c>
      <c r="I2877" s="23"/>
      <c r="J2877" s="23"/>
      <c r="K2877" s="23"/>
    </row>
    <row r="2878" spans="1:11" ht="12.75" hidden="1" customHeight="1" outlineLevel="1" x14ac:dyDescent="0.25">
      <c r="A2878" s="1141" t="s">
        <v>4848</v>
      </c>
      <c r="B2878" s="1142" t="s">
        <v>4849</v>
      </c>
      <c r="C2878" s="1143" t="s">
        <v>108</v>
      </c>
      <c r="D2878" s="1144">
        <v>6.64</v>
      </c>
      <c r="E2878" s="653"/>
      <c r="F2878" s="654"/>
      <c r="G2878" s="23" t="s">
        <v>4881</v>
      </c>
      <c r="H2878" s="23">
        <f t="shared" si="10"/>
        <v>9.35</v>
      </c>
      <c r="I2878" s="23"/>
      <c r="J2878" s="23"/>
      <c r="K2878" s="23"/>
    </row>
    <row r="2879" spans="1:11" ht="12.75" hidden="1" customHeight="1" outlineLevel="1" x14ac:dyDescent="0.25">
      <c r="A2879" s="1145" t="s">
        <v>4850</v>
      </c>
      <c r="B2879" s="1146" t="s">
        <v>4851</v>
      </c>
      <c r="C2879" s="1147" t="s">
        <v>108</v>
      </c>
      <c r="D2879" s="1148">
        <v>6.97</v>
      </c>
      <c r="E2879" s="653"/>
      <c r="F2879" s="654"/>
      <c r="G2879" s="23" t="s">
        <v>4975</v>
      </c>
      <c r="H2879" s="23">
        <f t="shared" si="10"/>
        <v>32.28</v>
      </c>
      <c r="I2879" s="23"/>
      <c r="J2879" s="23"/>
      <c r="K2879" s="23"/>
    </row>
    <row r="2880" spans="1:11" ht="12.75" hidden="1" customHeight="1" outlineLevel="1" x14ac:dyDescent="0.25">
      <c r="A2880" s="1141" t="s">
        <v>4852</v>
      </c>
      <c r="B2880" s="1142" t="s">
        <v>4853</v>
      </c>
      <c r="C2880" s="1143" t="s">
        <v>108</v>
      </c>
      <c r="D2880" s="1144">
        <v>31.21</v>
      </c>
      <c r="E2880" s="653"/>
      <c r="F2880" s="654"/>
      <c r="G2880" s="23" t="s">
        <v>4980</v>
      </c>
      <c r="H2880" s="23">
        <f t="shared" si="10"/>
        <v>5.94</v>
      </c>
      <c r="I2880" s="23"/>
      <c r="J2880" s="23"/>
      <c r="K2880" s="23"/>
    </row>
    <row r="2881" spans="1:11" ht="12.75" hidden="1" customHeight="1" outlineLevel="1" x14ac:dyDescent="0.25">
      <c r="A2881" s="1137" t="s">
        <v>2375</v>
      </c>
      <c r="B2881" s="1138" t="s">
        <v>1782</v>
      </c>
      <c r="C2881" s="1139"/>
      <c r="D2881" s="1140"/>
      <c r="E2881" s="653"/>
      <c r="F2881" s="654"/>
      <c r="G2881" s="23" t="s">
        <v>4984</v>
      </c>
      <c r="H2881" s="23">
        <f t="shared" si="10"/>
        <v>6.2</v>
      </c>
      <c r="I2881" s="23"/>
      <c r="J2881" s="23"/>
      <c r="K2881" s="23"/>
    </row>
    <row r="2882" spans="1:11" ht="12.75" hidden="1" customHeight="1" outlineLevel="1" x14ac:dyDescent="0.25">
      <c r="A2882" s="1145" t="s">
        <v>3792</v>
      </c>
      <c r="B2882" s="1146" t="s">
        <v>4854</v>
      </c>
      <c r="C2882" s="1147" t="s">
        <v>108</v>
      </c>
      <c r="D2882" s="1148">
        <v>1.82</v>
      </c>
      <c r="E2882" s="653"/>
      <c r="F2882" s="654"/>
      <c r="G2882" s="23"/>
      <c r="H2882" s="23"/>
      <c r="I2882" s="23"/>
      <c r="J2882" s="23"/>
      <c r="K2882" s="23"/>
    </row>
    <row r="2883" spans="1:11" ht="12.75" hidden="1" customHeight="1" outlineLevel="1" x14ac:dyDescent="0.25">
      <c r="A2883" s="1141" t="s">
        <v>3793</v>
      </c>
      <c r="B2883" s="1142" t="s">
        <v>4842</v>
      </c>
      <c r="C2883" s="1143" t="s">
        <v>108</v>
      </c>
      <c r="D2883" s="1144">
        <v>3.61</v>
      </c>
      <c r="E2883" s="653"/>
      <c r="F2883" s="654"/>
      <c r="G2883" s="23"/>
      <c r="H2883" s="23"/>
      <c r="I2883" s="23"/>
      <c r="J2883" s="23"/>
      <c r="K2883" s="23"/>
    </row>
    <row r="2884" spans="1:11" ht="12.75" hidden="1" customHeight="1" outlineLevel="1" x14ac:dyDescent="0.25">
      <c r="A2884" s="1145" t="s">
        <v>3794</v>
      </c>
      <c r="B2884" s="1146" t="s">
        <v>4837</v>
      </c>
      <c r="C2884" s="1147" t="s">
        <v>108</v>
      </c>
      <c r="D2884" s="1148">
        <v>4.38</v>
      </c>
      <c r="E2884" s="653"/>
      <c r="F2884" s="654"/>
      <c r="G2884" s="23"/>
      <c r="H2884" s="23"/>
      <c r="I2884" s="23"/>
      <c r="J2884" s="23"/>
      <c r="K2884" s="23"/>
    </row>
    <row r="2885" spans="1:11" ht="12.75" hidden="1" customHeight="1" outlineLevel="1" x14ac:dyDescent="0.25">
      <c r="A2885" s="1141" t="s">
        <v>4365</v>
      </c>
      <c r="B2885" s="1142" t="s">
        <v>4855</v>
      </c>
      <c r="C2885" s="1143" t="s">
        <v>108</v>
      </c>
      <c r="D2885" s="1144">
        <v>13.83</v>
      </c>
      <c r="E2885" s="653"/>
      <c r="F2885" s="654"/>
      <c r="G2885" s="23"/>
      <c r="H2885" s="23"/>
      <c r="I2885" s="23"/>
      <c r="J2885" s="23"/>
      <c r="K2885" s="23"/>
    </row>
    <row r="2886" spans="1:11" ht="12.75" hidden="1" customHeight="1" outlineLevel="1" x14ac:dyDescent="0.25">
      <c r="A2886" s="1145" t="s">
        <v>4366</v>
      </c>
      <c r="B2886" s="1146" t="s">
        <v>4856</v>
      </c>
      <c r="C2886" s="1147" t="s">
        <v>108</v>
      </c>
      <c r="D2886" s="1148">
        <v>8.77</v>
      </c>
      <c r="E2886" s="653"/>
      <c r="F2886" s="654"/>
      <c r="G2886" s="23"/>
      <c r="H2886" s="23"/>
      <c r="I2886" s="23"/>
      <c r="J2886" s="23"/>
      <c r="K2886" s="23"/>
    </row>
    <row r="2887" spans="1:11" ht="12.75" hidden="1" customHeight="1" outlineLevel="1" x14ac:dyDescent="0.25">
      <c r="A2887" s="1141" t="s">
        <v>4367</v>
      </c>
      <c r="B2887" s="1142" t="s">
        <v>4857</v>
      </c>
      <c r="C2887" s="1143" t="s">
        <v>108</v>
      </c>
      <c r="D2887" s="1144">
        <v>6.86</v>
      </c>
      <c r="E2887" s="653"/>
      <c r="F2887" s="654"/>
      <c r="G2887" s="23"/>
      <c r="H2887" s="23"/>
      <c r="I2887" s="23"/>
      <c r="J2887" s="23"/>
      <c r="K2887" s="23"/>
    </row>
    <row r="2888" spans="1:11" ht="12.75" hidden="1" customHeight="1" outlineLevel="1" x14ac:dyDescent="0.25">
      <c r="A2888" s="1145" t="s">
        <v>4858</v>
      </c>
      <c r="B2888" s="1146" t="s">
        <v>4859</v>
      </c>
      <c r="C2888" s="1147" t="s">
        <v>108</v>
      </c>
      <c r="D2888" s="1148">
        <v>2.79</v>
      </c>
      <c r="E2888" s="653"/>
      <c r="F2888" s="654"/>
      <c r="G2888" s="23"/>
      <c r="H2888" s="23"/>
      <c r="I2888" s="23"/>
      <c r="J2888" s="23"/>
      <c r="K2888" s="23"/>
    </row>
    <row r="2889" spans="1:11" ht="12.75" hidden="1" customHeight="1" outlineLevel="1" x14ac:dyDescent="0.25">
      <c r="A2889" s="1141" t="s">
        <v>4860</v>
      </c>
      <c r="B2889" s="1142" t="s">
        <v>4839</v>
      </c>
      <c r="C2889" s="1143" t="s">
        <v>108</v>
      </c>
      <c r="D2889" s="1144">
        <v>1.98</v>
      </c>
      <c r="E2889" s="653"/>
      <c r="F2889" s="654"/>
      <c r="G2889" s="23"/>
      <c r="H2889" s="23"/>
      <c r="I2889" s="23"/>
      <c r="J2889" s="23"/>
      <c r="K2889" s="23"/>
    </row>
    <row r="2890" spans="1:11" ht="12.75" hidden="1" customHeight="1" outlineLevel="1" x14ac:dyDescent="0.25">
      <c r="A2890" s="1145" t="s">
        <v>4861</v>
      </c>
      <c r="B2890" s="1146" t="s">
        <v>4840</v>
      </c>
      <c r="C2890" s="1147" t="s">
        <v>108</v>
      </c>
      <c r="D2890" s="1148">
        <v>38.79</v>
      </c>
      <c r="E2890" s="653"/>
      <c r="F2890" s="654"/>
      <c r="G2890" s="23"/>
      <c r="H2890" s="23"/>
      <c r="I2890" s="23"/>
      <c r="J2890" s="23"/>
      <c r="K2890" s="23"/>
    </row>
    <row r="2891" spans="1:11" ht="12.75" hidden="1" customHeight="1" outlineLevel="1" x14ac:dyDescent="0.25">
      <c r="A2891" s="1141" t="s">
        <v>4862</v>
      </c>
      <c r="B2891" s="1142" t="s">
        <v>4863</v>
      </c>
      <c r="C2891" s="1143" t="s">
        <v>108</v>
      </c>
      <c r="D2891" s="1144">
        <v>43.33</v>
      </c>
      <c r="E2891" s="653"/>
      <c r="F2891" s="654"/>
      <c r="G2891" s="23"/>
      <c r="H2891" s="23"/>
      <c r="I2891" s="23"/>
      <c r="J2891" s="23"/>
      <c r="K2891" s="23"/>
    </row>
    <row r="2892" spans="1:11" ht="12.75" hidden="1" customHeight="1" outlineLevel="1" x14ac:dyDescent="0.25">
      <c r="A2892" s="1145" t="s">
        <v>4864</v>
      </c>
      <c r="B2892" s="1146" t="s">
        <v>4865</v>
      </c>
      <c r="C2892" s="1147" t="s">
        <v>108</v>
      </c>
      <c r="D2892" s="1148">
        <v>10.06</v>
      </c>
      <c r="E2892" s="653"/>
      <c r="F2892" s="654"/>
      <c r="G2892" s="23"/>
      <c r="H2892" s="23"/>
      <c r="I2892" s="23"/>
      <c r="J2892" s="23"/>
      <c r="K2892" s="23"/>
    </row>
    <row r="2893" spans="1:11" ht="12.75" hidden="1" customHeight="1" outlineLevel="1" x14ac:dyDescent="0.25">
      <c r="A2893" s="1141" t="s">
        <v>4866</v>
      </c>
      <c r="B2893" s="1142" t="s">
        <v>4867</v>
      </c>
      <c r="C2893" s="1143" t="s">
        <v>108</v>
      </c>
      <c r="D2893" s="1144">
        <v>2.93</v>
      </c>
      <c r="E2893" s="653"/>
      <c r="F2893" s="654"/>
      <c r="G2893" s="23"/>
      <c r="H2893" s="23"/>
      <c r="I2893" s="23"/>
      <c r="J2893" s="23"/>
      <c r="K2893" s="23"/>
    </row>
    <row r="2894" spans="1:11" ht="12.75" hidden="1" customHeight="1" outlineLevel="1" x14ac:dyDescent="0.25">
      <c r="A2894" s="1145" t="s">
        <v>4868</v>
      </c>
      <c r="B2894" s="1146" t="s">
        <v>4869</v>
      </c>
      <c r="C2894" s="1147" t="s">
        <v>108</v>
      </c>
      <c r="D2894" s="1148">
        <v>3.27</v>
      </c>
      <c r="E2894" s="653"/>
      <c r="F2894" s="654"/>
      <c r="G2894" s="23"/>
      <c r="H2894" s="23"/>
      <c r="I2894" s="23"/>
      <c r="J2894" s="23"/>
      <c r="K2894" s="23"/>
    </row>
    <row r="2895" spans="1:11" ht="12.75" hidden="1" customHeight="1" outlineLevel="1" x14ac:dyDescent="0.25">
      <c r="A2895" s="1141" t="s">
        <v>4870</v>
      </c>
      <c r="B2895" s="1142" t="s">
        <v>4871</v>
      </c>
      <c r="C2895" s="1143" t="s">
        <v>108</v>
      </c>
      <c r="D2895" s="1144">
        <v>19.260000000000002</v>
      </c>
      <c r="E2895" s="653"/>
      <c r="F2895" s="654"/>
      <c r="G2895" s="23"/>
      <c r="H2895" s="23"/>
      <c r="I2895" s="23"/>
      <c r="J2895" s="23"/>
      <c r="K2895" s="23"/>
    </row>
    <row r="2896" spans="1:11" ht="12.75" hidden="1" customHeight="1" outlineLevel="1" x14ac:dyDescent="0.25">
      <c r="A2896" s="1145" t="s">
        <v>4872</v>
      </c>
      <c r="B2896" s="1146" t="s">
        <v>4873</v>
      </c>
      <c r="C2896" s="1147" t="s">
        <v>108</v>
      </c>
      <c r="D2896" s="1148">
        <v>50.07</v>
      </c>
      <c r="E2896" s="653"/>
      <c r="F2896" s="654"/>
      <c r="G2896" s="23"/>
      <c r="H2896" s="23"/>
      <c r="I2896" s="23"/>
      <c r="J2896" s="23"/>
      <c r="K2896" s="23"/>
    </row>
    <row r="2897" spans="1:11" ht="12.75" hidden="1" customHeight="1" outlineLevel="1" x14ac:dyDescent="0.25">
      <c r="A2897" s="1141" t="s">
        <v>4874</v>
      </c>
      <c r="B2897" s="1142" t="s">
        <v>4875</v>
      </c>
      <c r="C2897" s="1143" t="s">
        <v>108</v>
      </c>
      <c r="D2897" s="1144">
        <v>3.09</v>
      </c>
      <c r="E2897" s="653"/>
      <c r="F2897" s="654"/>
      <c r="G2897" s="23"/>
      <c r="H2897" s="23"/>
      <c r="I2897" s="23"/>
      <c r="J2897" s="23"/>
      <c r="K2897" s="23"/>
    </row>
    <row r="2898" spans="1:11" ht="12.75" hidden="1" customHeight="1" outlineLevel="1" x14ac:dyDescent="0.25">
      <c r="A2898" s="1145" t="s">
        <v>4876</v>
      </c>
      <c r="B2898" s="1146" t="s">
        <v>4877</v>
      </c>
      <c r="C2898" s="1147" t="s">
        <v>108</v>
      </c>
      <c r="D2898" s="1148">
        <v>39.04</v>
      </c>
      <c r="E2898" s="653"/>
      <c r="F2898" s="654"/>
      <c r="G2898" s="23"/>
      <c r="H2898" s="23"/>
      <c r="I2898" s="23"/>
      <c r="J2898" s="23"/>
      <c r="K2898" s="23"/>
    </row>
    <row r="2899" spans="1:11" ht="12.75" hidden="1" customHeight="1" outlineLevel="1" x14ac:dyDescent="0.25">
      <c r="A2899" s="1141" t="s">
        <v>4878</v>
      </c>
      <c r="B2899" s="1142" t="s">
        <v>4879</v>
      </c>
      <c r="C2899" s="1143" t="s">
        <v>108</v>
      </c>
      <c r="D2899" s="1144">
        <v>5.29</v>
      </c>
      <c r="E2899" s="653"/>
      <c r="F2899" s="654"/>
      <c r="G2899" s="23"/>
      <c r="H2899" s="23"/>
      <c r="I2899" s="23"/>
      <c r="J2899" s="23"/>
      <c r="K2899" s="23"/>
    </row>
    <row r="2900" spans="1:11" ht="12.75" hidden="1" customHeight="1" outlineLevel="1" x14ac:dyDescent="0.25">
      <c r="A2900" s="1145" t="s">
        <v>4880</v>
      </c>
      <c r="B2900" s="1146" t="s">
        <v>4881</v>
      </c>
      <c r="C2900" s="1147" t="s">
        <v>108</v>
      </c>
      <c r="D2900" s="1148">
        <v>9.35</v>
      </c>
      <c r="E2900" s="653"/>
      <c r="F2900" s="654"/>
      <c r="G2900" s="23"/>
      <c r="H2900" s="23"/>
      <c r="I2900" s="23"/>
      <c r="J2900" s="23"/>
      <c r="K2900" s="23"/>
    </row>
    <row r="2901" spans="1:11" ht="12.75" hidden="1" customHeight="1" outlineLevel="1" x14ac:dyDescent="0.25">
      <c r="A2901" s="1137" t="s">
        <v>2376</v>
      </c>
      <c r="B2901" s="1138" t="s">
        <v>1784</v>
      </c>
      <c r="C2901" s="1139"/>
      <c r="D2901" s="1140"/>
      <c r="E2901" s="653"/>
      <c r="F2901" s="654"/>
      <c r="G2901" s="23"/>
      <c r="H2901" s="23"/>
      <c r="I2901" s="23"/>
      <c r="J2901" s="23"/>
      <c r="K2901" s="23"/>
    </row>
    <row r="2902" spans="1:11" ht="12.75" hidden="1" customHeight="1" outlineLevel="1" x14ac:dyDescent="0.25">
      <c r="A2902" s="1141" t="s">
        <v>3795</v>
      </c>
      <c r="B2902" s="1142" t="s">
        <v>4842</v>
      </c>
      <c r="C2902" s="1143" t="s">
        <v>108</v>
      </c>
      <c r="D2902" s="1144">
        <v>3.61</v>
      </c>
      <c r="E2902" s="653"/>
      <c r="F2902" s="654"/>
      <c r="G2902" s="23"/>
      <c r="H2902" s="23"/>
      <c r="I2902" s="23"/>
      <c r="J2902" s="23"/>
      <c r="K2902" s="23"/>
    </row>
    <row r="2903" spans="1:11" ht="12.75" hidden="1" customHeight="1" outlineLevel="1" x14ac:dyDescent="0.25">
      <c r="A2903" s="1145" t="s">
        <v>3796</v>
      </c>
      <c r="B2903" s="1146" t="s">
        <v>4837</v>
      </c>
      <c r="C2903" s="1147" t="s">
        <v>108</v>
      </c>
      <c r="D2903" s="1148">
        <v>4.59</v>
      </c>
      <c r="E2903" s="653"/>
      <c r="F2903" s="654"/>
      <c r="G2903" s="23"/>
      <c r="H2903" s="23"/>
      <c r="I2903" s="23"/>
      <c r="J2903" s="23"/>
      <c r="K2903" s="23"/>
    </row>
    <row r="2904" spans="1:11" ht="12.75" hidden="1" customHeight="1" outlineLevel="1" x14ac:dyDescent="0.25">
      <c r="A2904" s="1141" t="s">
        <v>3797</v>
      </c>
      <c r="B2904" s="1142" t="s">
        <v>4855</v>
      </c>
      <c r="C2904" s="1143" t="s">
        <v>108</v>
      </c>
      <c r="D2904" s="1144">
        <v>20.73</v>
      </c>
      <c r="E2904" s="653"/>
      <c r="F2904" s="654"/>
      <c r="G2904" s="23"/>
      <c r="H2904" s="23"/>
      <c r="I2904" s="23"/>
      <c r="J2904" s="23"/>
      <c r="K2904" s="23"/>
    </row>
    <row r="2905" spans="1:11" ht="12.75" hidden="1" customHeight="1" outlineLevel="1" x14ac:dyDescent="0.25">
      <c r="A2905" s="1145" t="s">
        <v>4368</v>
      </c>
      <c r="B2905" s="1146" t="s">
        <v>4856</v>
      </c>
      <c r="C2905" s="1147" t="s">
        <v>108</v>
      </c>
      <c r="D2905" s="1148">
        <v>5.65</v>
      </c>
      <c r="E2905" s="653"/>
      <c r="F2905" s="654"/>
      <c r="G2905" s="23"/>
      <c r="H2905" s="23"/>
      <c r="I2905" s="23"/>
      <c r="J2905" s="23"/>
      <c r="K2905" s="23"/>
    </row>
    <row r="2906" spans="1:11" ht="12.75" hidden="1" customHeight="1" outlineLevel="1" x14ac:dyDescent="0.25">
      <c r="A2906" s="1141" t="s">
        <v>4369</v>
      </c>
      <c r="B2906" s="1142" t="s">
        <v>4839</v>
      </c>
      <c r="C2906" s="1143" t="s">
        <v>108</v>
      </c>
      <c r="D2906" s="1144">
        <v>1.98</v>
      </c>
      <c r="E2906" s="653"/>
      <c r="F2906" s="654"/>
      <c r="G2906" s="23"/>
      <c r="H2906" s="23"/>
      <c r="I2906" s="23"/>
      <c r="J2906" s="23"/>
      <c r="K2906" s="23"/>
    </row>
    <row r="2907" spans="1:11" ht="12.75" hidden="1" customHeight="1" outlineLevel="1" x14ac:dyDescent="0.25">
      <c r="A2907" s="1145" t="s">
        <v>4370</v>
      </c>
      <c r="B2907" s="1146" t="s">
        <v>4840</v>
      </c>
      <c r="C2907" s="1147" t="s">
        <v>108</v>
      </c>
      <c r="D2907" s="1148">
        <v>39.090000000000003</v>
      </c>
      <c r="E2907" s="653"/>
      <c r="F2907" s="654"/>
      <c r="G2907" s="23"/>
      <c r="H2907" s="23"/>
      <c r="I2907" s="23"/>
      <c r="J2907" s="23"/>
      <c r="K2907" s="23"/>
    </row>
    <row r="2908" spans="1:11" ht="12.75" hidden="1" customHeight="1" outlineLevel="1" x14ac:dyDescent="0.25">
      <c r="A2908" s="1141" t="s">
        <v>4882</v>
      </c>
      <c r="B2908" s="1142" t="s">
        <v>4865</v>
      </c>
      <c r="C2908" s="1143" t="s">
        <v>108</v>
      </c>
      <c r="D2908" s="1144">
        <v>5.38</v>
      </c>
      <c r="E2908" s="653"/>
      <c r="F2908" s="654"/>
      <c r="G2908" s="23"/>
      <c r="H2908" s="23"/>
      <c r="I2908" s="23"/>
      <c r="J2908" s="23"/>
      <c r="K2908" s="23"/>
    </row>
    <row r="2909" spans="1:11" ht="12.75" hidden="1" customHeight="1" outlineLevel="1" x14ac:dyDescent="0.25">
      <c r="A2909" s="1145" t="s">
        <v>4883</v>
      </c>
      <c r="B2909" s="1146" t="s">
        <v>4867</v>
      </c>
      <c r="C2909" s="1147" t="s">
        <v>108</v>
      </c>
      <c r="D2909" s="1148">
        <v>5.09</v>
      </c>
      <c r="E2909" s="653"/>
      <c r="F2909" s="654"/>
      <c r="G2909" s="23"/>
      <c r="H2909" s="23"/>
      <c r="I2909" s="23"/>
      <c r="J2909" s="23"/>
      <c r="K2909" s="23"/>
    </row>
    <row r="2910" spans="1:11" ht="12.75" hidden="1" customHeight="1" outlineLevel="1" x14ac:dyDescent="0.25">
      <c r="A2910" s="1141" t="s">
        <v>4884</v>
      </c>
      <c r="B2910" s="1142" t="s">
        <v>4871</v>
      </c>
      <c r="C2910" s="1143" t="s">
        <v>108</v>
      </c>
      <c r="D2910" s="1144">
        <v>25.14</v>
      </c>
      <c r="E2910" s="653"/>
      <c r="F2910" s="654"/>
      <c r="G2910" s="23"/>
      <c r="H2910" s="23"/>
      <c r="I2910" s="23"/>
      <c r="J2910" s="23"/>
      <c r="K2910" s="23"/>
    </row>
    <row r="2911" spans="1:11" ht="12.75" hidden="1" customHeight="1" outlineLevel="1" x14ac:dyDescent="0.25">
      <c r="A2911" s="1145" t="s">
        <v>4885</v>
      </c>
      <c r="B2911" s="1146" t="s">
        <v>4873</v>
      </c>
      <c r="C2911" s="1147" t="s">
        <v>108</v>
      </c>
      <c r="D2911" s="1148">
        <v>80.739999999999995</v>
      </c>
      <c r="E2911" s="653"/>
      <c r="F2911" s="654"/>
      <c r="G2911" s="23"/>
      <c r="H2911" s="23"/>
      <c r="I2911" s="23"/>
      <c r="J2911" s="23"/>
      <c r="K2911" s="23"/>
    </row>
    <row r="2912" spans="1:11" ht="12.75" hidden="1" customHeight="1" outlineLevel="1" x14ac:dyDescent="0.25">
      <c r="A2912" s="1141" t="s">
        <v>4886</v>
      </c>
      <c r="B2912" s="1142" t="s">
        <v>4875</v>
      </c>
      <c r="C2912" s="1143" t="s">
        <v>108</v>
      </c>
      <c r="D2912" s="1144">
        <v>5.99</v>
      </c>
      <c r="E2912" s="653"/>
      <c r="F2912" s="654"/>
      <c r="G2912" s="23"/>
      <c r="H2912" s="23"/>
      <c r="I2912" s="23"/>
      <c r="J2912" s="23"/>
      <c r="K2912" s="23"/>
    </row>
    <row r="2913" spans="1:11" ht="12.75" hidden="1" customHeight="1" outlineLevel="1" x14ac:dyDescent="0.25">
      <c r="A2913" s="1145" t="s">
        <v>4887</v>
      </c>
      <c r="B2913" s="1146" t="s">
        <v>4877</v>
      </c>
      <c r="C2913" s="1147" t="s">
        <v>108</v>
      </c>
      <c r="D2913" s="1148">
        <v>65.290000000000006</v>
      </c>
      <c r="E2913" s="653"/>
      <c r="F2913" s="654"/>
      <c r="G2913" s="23"/>
      <c r="H2913" s="23"/>
      <c r="I2913" s="23"/>
      <c r="J2913" s="23"/>
      <c r="K2913" s="23"/>
    </row>
    <row r="2914" spans="1:11" ht="12.75" hidden="1" customHeight="1" outlineLevel="1" x14ac:dyDescent="0.25">
      <c r="A2914" s="1137" t="s">
        <v>2377</v>
      </c>
      <c r="B2914" s="1138" t="s">
        <v>1786</v>
      </c>
      <c r="C2914" s="1139"/>
      <c r="D2914" s="1140"/>
      <c r="E2914" s="653"/>
      <c r="F2914" s="654"/>
      <c r="G2914" s="23"/>
      <c r="H2914" s="23"/>
      <c r="I2914" s="23"/>
      <c r="J2914" s="23"/>
      <c r="K2914" s="23"/>
    </row>
    <row r="2915" spans="1:11" ht="12.75" hidden="1" customHeight="1" outlineLevel="1" x14ac:dyDescent="0.25">
      <c r="A2915" s="1141" t="s">
        <v>3798</v>
      </c>
      <c r="B2915" s="1142" t="s">
        <v>4842</v>
      </c>
      <c r="C2915" s="1143" t="s">
        <v>108</v>
      </c>
      <c r="D2915" s="1144">
        <v>3.61</v>
      </c>
      <c r="E2915" s="653"/>
      <c r="F2915" s="654"/>
      <c r="G2915" s="23"/>
      <c r="H2915" s="23"/>
      <c r="I2915" s="23"/>
      <c r="J2915" s="23"/>
      <c r="K2915" s="23"/>
    </row>
    <row r="2916" spans="1:11" ht="12.75" hidden="1" customHeight="1" outlineLevel="1" x14ac:dyDescent="0.25">
      <c r="A2916" s="1145" t="s">
        <v>3799</v>
      </c>
      <c r="B2916" s="1146" t="s">
        <v>4837</v>
      </c>
      <c r="C2916" s="1147" t="s">
        <v>108</v>
      </c>
      <c r="D2916" s="1148">
        <v>4.59</v>
      </c>
      <c r="E2916" s="653"/>
      <c r="F2916" s="654"/>
      <c r="G2916" s="23"/>
      <c r="H2916" s="23"/>
      <c r="I2916" s="23"/>
      <c r="J2916" s="23"/>
      <c r="K2916" s="23"/>
    </row>
    <row r="2917" spans="1:11" ht="12.75" hidden="1" customHeight="1" outlineLevel="1" x14ac:dyDescent="0.25">
      <c r="A2917" s="1141" t="s">
        <v>3800</v>
      </c>
      <c r="B2917" s="1142" t="s">
        <v>4855</v>
      </c>
      <c r="C2917" s="1143" t="s">
        <v>108</v>
      </c>
      <c r="D2917" s="1144">
        <v>20.73</v>
      </c>
      <c r="E2917" s="653"/>
      <c r="F2917" s="654"/>
      <c r="G2917" s="23"/>
      <c r="H2917" s="23"/>
      <c r="I2917" s="23"/>
      <c r="J2917" s="23"/>
      <c r="K2917" s="23"/>
    </row>
    <row r="2918" spans="1:11" ht="12.75" hidden="1" customHeight="1" outlineLevel="1" x14ac:dyDescent="0.25">
      <c r="A2918" s="1145" t="s">
        <v>4371</v>
      </c>
      <c r="B2918" s="1146" t="s">
        <v>4856</v>
      </c>
      <c r="C2918" s="1147" t="s">
        <v>108</v>
      </c>
      <c r="D2918" s="1148">
        <v>5.65</v>
      </c>
      <c r="E2918" s="653"/>
      <c r="F2918" s="654"/>
      <c r="G2918" s="23"/>
      <c r="H2918" s="23"/>
      <c r="I2918" s="23"/>
      <c r="J2918" s="23"/>
      <c r="K2918" s="23"/>
    </row>
    <row r="2919" spans="1:11" ht="12.75" hidden="1" customHeight="1" outlineLevel="1" x14ac:dyDescent="0.25">
      <c r="A2919" s="1141" t="s">
        <v>4372</v>
      </c>
      <c r="B2919" s="1142" t="s">
        <v>4839</v>
      </c>
      <c r="C2919" s="1143" t="s">
        <v>108</v>
      </c>
      <c r="D2919" s="1144">
        <v>1.98</v>
      </c>
      <c r="E2919" s="653"/>
      <c r="F2919" s="654"/>
      <c r="G2919" s="23"/>
      <c r="H2919" s="23"/>
      <c r="I2919" s="23"/>
      <c r="J2919" s="23"/>
      <c r="K2919" s="23"/>
    </row>
    <row r="2920" spans="1:11" ht="12.75" hidden="1" customHeight="1" outlineLevel="1" x14ac:dyDescent="0.25">
      <c r="A2920" s="1145" t="s">
        <v>4373</v>
      </c>
      <c r="B2920" s="1146" t="s">
        <v>4840</v>
      </c>
      <c r="C2920" s="1147" t="s">
        <v>108</v>
      </c>
      <c r="D2920" s="1148">
        <v>39.090000000000003</v>
      </c>
      <c r="E2920" s="653"/>
      <c r="F2920" s="654"/>
      <c r="G2920" s="23"/>
      <c r="H2920" s="23"/>
      <c r="I2920" s="23"/>
      <c r="J2920" s="23"/>
      <c r="K2920" s="23"/>
    </row>
    <row r="2921" spans="1:11" ht="12.75" hidden="1" customHeight="1" outlineLevel="1" x14ac:dyDescent="0.25">
      <c r="A2921" s="1141" t="s">
        <v>4888</v>
      </c>
      <c r="B2921" s="1142" t="s">
        <v>4865</v>
      </c>
      <c r="C2921" s="1143" t="s">
        <v>108</v>
      </c>
      <c r="D2921" s="1144">
        <v>5.38</v>
      </c>
      <c r="E2921" s="653"/>
      <c r="F2921" s="654"/>
      <c r="G2921" s="23"/>
      <c r="H2921" s="23"/>
      <c r="I2921" s="23"/>
      <c r="J2921" s="23"/>
      <c r="K2921" s="23"/>
    </row>
    <row r="2922" spans="1:11" ht="12.75" hidden="1" customHeight="1" outlineLevel="1" x14ac:dyDescent="0.25">
      <c r="A2922" s="1145" t="s">
        <v>4889</v>
      </c>
      <c r="B2922" s="1146" t="s">
        <v>4867</v>
      </c>
      <c r="C2922" s="1147" t="s">
        <v>108</v>
      </c>
      <c r="D2922" s="1148">
        <v>5.09</v>
      </c>
      <c r="E2922" s="653"/>
      <c r="F2922" s="654"/>
      <c r="G2922" s="23"/>
      <c r="H2922" s="23"/>
      <c r="I2922" s="23"/>
      <c r="J2922" s="23"/>
      <c r="K2922" s="23"/>
    </row>
    <row r="2923" spans="1:11" ht="12.75" hidden="1" customHeight="1" outlineLevel="1" x14ac:dyDescent="0.25">
      <c r="A2923" s="1141" t="s">
        <v>4890</v>
      </c>
      <c r="B2923" s="1142" t="s">
        <v>4871</v>
      </c>
      <c r="C2923" s="1143" t="s">
        <v>108</v>
      </c>
      <c r="D2923" s="1144">
        <v>25.14</v>
      </c>
      <c r="E2923" s="653"/>
      <c r="F2923" s="654"/>
      <c r="G2923" s="23"/>
      <c r="H2923" s="23"/>
      <c r="I2923" s="23"/>
      <c r="J2923" s="23"/>
      <c r="K2923" s="23"/>
    </row>
    <row r="2924" spans="1:11" ht="12.75" hidden="1" customHeight="1" outlineLevel="1" x14ac:dyDescent="0.25">
      <c r="A2924" s="1145" t="s">
        <v>4891</v>
      </c>
      <c r="B2924" s="1146" t="s">
        <v>4873</v>
      </c>
      <c r="C2924" s="1147" t="s">
        <v>108</v>
      </c>
      <c r="D2924" s="1148">
        <v>80.739999999999995</v>
      </c>
      <c r="E2924" s="653"/>
      <c r="F2924" s="654"/>
      <c r="G2924" s="23"/>
      <c r="H2924" s="23"/>
      <c r="I2924" s="23"/>
      <c r="J2924" s="23"/>
      <c r="K2924" s="23"/>
    </row>
    <row r="2925" spans="1:11" ht="12.75" hidden="1" customHeight="1" outlineLevel="1" x14ac:dyDescent="0.25">
      <c r="A2925" s="1141" t="s">
        <v>4892</v>
      </c>
      <c r="B2925" s="1142" t="s">
        <v>4875</v>
      </c>
      <c r="C2925" s="1143" t="s">
        <v>108</v>
      </c>
      <c r="D2925" s="1144">
        <v>5.99</v>
      </c>
      <c r="E2925" s="653"/>
      <c r="F2925" s="654"/>
      <c r="G2925" s="23"/>
      <c r="H2925" s="23"/>
      <c r="I2925" s="23"/>
      <c r="J2925" s="23"/>
      <c r="K2925" s="23"/>
    </row>
    <row r="2926" spans="1:11" ht="12.75" hidden="1" customHeight="1" outlineLevel="1" x14ac:dyDescent="0.25">
      <c r="A2926" s="1145" t="s">
        <v>4893</v>
      </c>
      <c r="B2926" s="1146" t="s">
        <v>4877</v>
      </c>
      <c r="C2926" s="1147" t="s">
        <v>108</v>
      </c>
      <c r="D2926" s="1148">
        <v>65.290000000000006</v>
      </c>
      <c r="E2926" s="653"/>
      <c r="F2926" s="654"/>
      <c r="G2926" s="23"/>
      <c r="H2926" s="23"/>
      <c r="I2926" s="23"/>
      <c r="J2926" s="23"/>
      <c r="K2926" s="23"/>
    </row>
    <row r="2927" spans="1:11" ht="12.75" hidden="1" customHeight="1" outlineLevel="1" x14ac:dyDescent="0.25">
      <c r="A2927" s="1137" t="s">
        <v>2378</v>
      </c>
      <c r="B2927" s="1138" t="s">
        <v>1788</v>
      </c>
      <c r="C2927" s="1139"/>
      <c r="D2927" s="1140"/>
      <c r="E2927" s="653"/>
      <c r="F2927" s="654"/>
      <c r="G2927" s="23"/>
      <c r="H2927" s="23"/>
      <c r="I2927" s="23"/>
      <c r="J2927" s="23"/>
      <c r="K2927" s="23"/>
    </row>
    <row r="2928" spans="1:11" ht="12.75" hidden="1" customHeight="1" outlineLevel="1" x14ac:dyDescent="0.25">
      <c r="A2928" s="1141" t="s">
        <v>3801</v>
      </c>
      <c r="B2928" s="1142" t="s">
        <v>4842</v>
      </c>
      <c r="C2928" s="1143" t="s">
        <v>108</v>
      </c>
      <c r="D2928" s="1144">
        <v>3.61</v>
      </c>
      <c r="E2928" s="653"/>
      <c r="F2928" s="654"/>
      <c r="G2928" s="23"/>
      <c r="H2928" s="23"/>
      <c r="I2928" s="23"/>
      <c r="J2928" s="23"/>
      <c r="K2928" s="23"/>
    </row>
    <row r="2929" spans="1:11" ht="12.75" hidden="1" customHeight="1" outlineLevel="1" x14ac:dyDescent="0.25">
      <c r="A2929" s="1145" t="s">
        <v>3802</v>
      </c>
      <c r="B2929" s="1146" t="s">
        <v>4837</v>
      </c>
      <c r="C2929" s="1147" t="s">
        <v>108</v>
      </c>
      <c r="D2929" s="1148">
        <v>4.59</v>
      </c>
      <c r="E2929" s="653"/>
      <c r="F2929" s="654"/>
      <c r="G2929" s="23"/>
      <c r="H2929" s="23"/>
      <c r="I2929" s="23"/>
      <c r="J2929" s="23"/>
      <c r="K2929" s="23"/>
    </row>
    <row r="2930" spans="1:11" ht="12.75" hidden="1" customHeight="1" outlineLevel="1" x14ac:dyDescent="0.25">
      <c r="A2930" s="1141" t="s">
        <v>3803</v>
      </c>
      <c r="B2930" s="1142" t="s">
        <v>4855</v>
      </c>
      <c r="C2930" s="1143" t="s">
        <v>108</v>
      </c>
      <c r="D2930" s="1144">
        <v>20.73</v>
      </c>
      <c r="E2930" s="653"/>
      <c r="F2930" s="654"/>
      <c r="G2930" s="23"/>
      <c r="H2930" s="23"/>
      <c r="I2930" s="23"/>
      <c r="J2930" s="23"/>
      <c r="K2930" s="23"/>
    </row>
    <row r="2931" spans="1:11" ht="12.75" hidden="1" customHeight="1" outlineLevel="1" x14ac:dyDescent="0.25">
      <c r="A2931" s="1145" t="s">
        <v>4374</v>
      </c>
      <c r="B2931" s="1146" t="s">
        <v>4856</v>
      </c>
      <c r="C2931" s="1147" t="s">
        <v>108</v>
      </c>
      <c r="D2931" s="1148">
        <v>5.65</v>
      </c>
      <c r="E2931" s="653"/>
      <c r="F2931" s="654"/>
      <c r="G2931" s="23"/>
      <c r="H2931" s="23"/>
      <c r="I2931" s="23"/>
      <c r="J2931" s="23"/>
      <c r="K2931" s="23"/>
    </row>
    <row r="2932" spans="1:11" ht="12.75" hidden="1" customHeight="1" outlineLevel="1" x14ac:dyDescent="0.25">
      <c r="A2932" s="1141" t="s">
        <v>4375</v>
      </c>
      <c r="B2932" s="1142" t="s">
        <v>4839</v>
      </c>
      <c r="C2932" s="1143" t="s">
        <v>108</v>
      </c>
      <c r="D2932" s="1144">
        <v>1.98</v>
      </c>
      <c r="E2932" s="653"/>
      <c r="F2932" s="654"/>
      <c r="G2932" s="23"/>
      <c r="H2932" s="23"/>
      <c r="I2932" s="23"/>
      <c r="J2932" s="23"/>
      <c r="K2932" s="23"/>
    </row>
    <row r="2933" spans="1:11" ht="12.75" hidden="1" customHeight="1" outlineLevel="1" x14ac:dyDescent="0.25">
      <c r="A2933" s="1145" t="s">
        <v>4376</v>
      </c>
      <c r="B2933" s="1146" t="s">
        <v>4840</v>
      </c>
      <c r="C2933" s="1147" t="s">
        <v>108</v>
      </c>
      <c r="D2933" s="1148">
        <v>39.090000000000003</v>
      </c>
      <c r="E2933" s="653"/>
      <c r="F2933" s="654"/>
      <c r="G2933" s="23"/>
      <c r="H2933" s="23"/>
      <c r="I2933" s="23"/>
      <c r="J2933" s="23"/>
      <c r="K2933" s="23"/>
    </row>
    <row r="2934" spans="1:11" ht="12.75" hidden="1" customHeight="1" outlineLevel="1" x14ac:dyDescent="0.25">
      <c r="A2934" s="1141" t="s">
        <v>4894</v>
      </c>
      <c r="B2934" s="1142" t="s">
        <v>4865</v>
      </c>
      <c r="C2934" s="1143" t="s">
        <v>108</v>
      </c>
      <c r="D2934" s="1144">
        <v>5.38</v>
      </c>
      <c r="E2934" s="653"/>
      <c r="F2934" s="654"/>
      <c r="G2934" s="23"/>
      <c r="H2934" s="23"/>
      <c r="I2934" s="23"/>
      <c r="J2934" s="23"/>
      <c r="K2934" s="23"/>
    </row>
    <row r="2935" spans="1:11" ht="12.75" hidden="1" customHeight="1" outlineLevel="1" x14ac:dyDescent="0.25">
      <c r="A2935" s="1145" t="s">
        <v>4895</v>
      </c>
      <c r="B2935" s="1146" t="s">
        <v>4867</v>
      </c>
      <c r="C2935" s="1147" t="s">
        <v>108</v>
      </c>
      <c r="D2935" s="1148">
        <v>5.09</v>
      </c>
      <c r="E2935" s="653"/>
      <c r="F2935" s="654"/>
      <c r="G2935" s="23"/>
      <c r="H2935" s="23"/>
      <c r="I2935" s="23"/>
      <c r="J2935" s="23"/>
      <c r="K2935" s="23"/>
    </row>
    <row r="2936" spans="1:11" ht="12.75" hidden="1" customHeight="1" outlineLevel="1" x14ac:dyDescent="0.25">
      <c r="A2936" s="1141" t="s">
        <v>4896</v>
      </c>
      <c r="B2936" s="1142" t="s">
        <v>4871</v>
      </c>
      <c r="C2936" s="1143" t="s">
        <v>108</v>
      </c>
      <c r="D2936" s="1144">
        <v>25.14</v>
      </c>
      <c r="E2936" s="653"/>
      <c r="F2936" s="654"/>
      <c r="G2936" s="23"/>
      <c r="H2936" s="23"/>
      <c r="I2936" s="23"/>
      <c r="J2936" s="23"/>
      <c r="K2936" s="23"/>
    </row>
    <row r="2937" spans="1:11" ht="12.75" hidden="1" customHeight="1" outlineLevel="1" x14ac:dyDescent="0.25">
      <c r="A2937" s="1145" t="s">
        <v>4897</v>
      </c>
      <c r="B2937" s="1146" t="s">
        <v>4873</v>
      </c>
      <c r="C2937" s="1147" t="s">
        <v>108</v>
      </c>
      <c r="D2937" s="1148">
        <v>80.739999999999995</v>
      </c>
      <c r="E2937" s="653"/>
      <c r="F2937" s="654"/>
      <c r="G2937" s="23"/>
      <c r="H2937" s="23"/>
      <c r="I2937" s="23"/>
      <c r="J2937" s="23"/>
      <c r="K2937" s="23"/>
    </row>
    <row r="2938" spans="1:11" ht="12.75" hidden="1" customHeight="1" outlineLevel="1" x14ac:dyDescent="0.25">
      <c r="A2938" s="1141" t="s">
        <v>4898</v>
      </c>
      <c r="B2938" s="1142" t="s">
        <v>4875</v>
      </c>
      <c r="C2938" s="1143" t="s">
        <v>108</v>
      </c>
      <c r="D2938" s="1144">
        <v>5.99</v>
      </c>
      <c r="E2938" s="653"/>
      <c r="F2938" s="654"/>
      <c r="G2938" s="23"/>
      <c r="H2938" s="23"/>
      <c r="I2938" s="23"/>
      <c r="J2938" s="23"/>
      <c r="K2938" s="23"/>
    </row>
    <row r="2939" spans="1:11" ht="12.75" hidden="1" customHeight="1" outlineLevel="1" x14ac:dyDescent="0.25">
      <c r="A2939" s="1145" t="s">
        <v>4899</v>
      </c>
      <c r="B2939" s="1146" t="s">
        <v>4877</v>
      </c>
      <c r="C2939" s="1147" t="s">
        <v>108</v>
      </c>
      <c r="D2939" s="1148">
        <v>65.290000000000006</v>
      </c>
      <c r="E2939" s="653"/>
      <c r="F2939" s="654"/>
      <c r="G2939" s="23"/>
      <c r="H2939" s="23"/>
      <c r="I2939" s="23"/>
      <c r="J2939" s="23"/>
      <c r="K2939" s="23"/>
    </row>
    <row r="2940" spans="1:11" ht="12.75" hidden="1" customHeight="1" outlineLevel="1" x14ac:dyDescent="0.25">
      <c r="A2940" s="1137" t="s">
        <v>2379</v>
      </c>
      <c r="B2940" s="1138" t="s">
        <v>1790</v>
      </c>
      <c r="C2940" s="1139"/>
      <c r="D2940" s="1140"/>
      <c r="E2940" s="653"/>
      <c r="F2940" s="654"/>
      <c r="G2940" s="23"/>
      <c r="H2940" s="23"/>
      <c r="I2940" s="23"/>
      <c r="J2940" s="23"/>
      <c r="K2940" s="23"/>
    </row>
    <row r="2941" spans="1:11" ht="12.75" hidden="1" customHeight="1" outlineLevel="1" x14ac:dyDescent="0.25">
      <c r="A2941" s="1141" t="s">
        <v>3804</v>
      </c>
      <c r="B2941" s="1142" t="s">
        <v>4842</v>
      </c>
      <c r="C2941" s="1143" t="s">
        <v>108</v>
      </c>
      <c r="D2941" s="1144">
        <v>3.61</v>
      </c>
      <c r="E2941" s="653"/>
      <c r="F2941" s="654"/>
      <c r="G2941" s="23"/>
      <c r="H2941" s="23"/>
      <c r="I2941" s="23"/>
      <c r="J2941" s="23"/>
      <c r="K2941" s="23"/>
    </row>
    <row r="2942" spans="1:11" ht="12.75" hidden="1" customHeight="1" outlineLevel="1" x14ac:dyDescent="0.25">
      <c r="A2942" s="1145" t="s">
        <v>3805</v>
      </c>
      <c r="B2942" s="1146" t="s">
        <v>4837</v>
      </c>
      <c r="C2942" s="1147" t="s">
        <v>108</v>
      </c>
      <c r="D2942" s="1148">
        <v>4.59</v>
      </c>
      <c r="E2942" s="653"/>
      <c r="F2942" s="654"/>
      <c r="G2942" s="23"/>
      <c r="H2942" s="23"/>
      <c r="I2942" s="23"/>
      <c r="J2942" s="23"/>
      <c r="K2942" s="23"/>
    </row>
    <row r="2943" spans="1:11" ht="12.75" hidden="1" customHeight="1" outlineLevel="1" x14ac:dyDescent="0.25">
      <c r="A2943" s="1141" t="s">
        <v>3806</v>
      </c>
      <c r="B2943" s="1142" t="s">
        <v>4855</v>
      </c>
      <c r="C2943" s="1143" t="s">
        <v>108</v>
      </c>
      <c r="D2943" s="1144">
        <v>20.73</v>
      </c>
      <c r="E2943" s="653"/>
      <c r="F2943" s="654"/>
      <c r="G2943" s="23"/>
      <c r="H2943" s="23"/>
      <c r="I2943" s="23"/>
      <c r="J2943" s="23"/>
      <c r="K2943" s="23"/>
    </row>
    <row r="2944" spans="1:11" ht="12.75" hidden="1" customHeight="1" outlineLevel="1" x14ac:dyDescent="0.25">
      <c r="A2944" s="1145" t="s">
        <v>4377</v>
      </c>
      <c r="B2944" s="1146" t="s">
        <v>4856</v>
      </c>
      <c r="C2944" s="1147" t="s">
        <v>108</v>
      </c>
      <c r="D2944" s="1148">
        <v>5.65</v>
      </c>
      <c r="E2944" s="653"/>
      <c r="F2944" s="654"/>
      <c r="G2944" s="23"/>
      <c r="H2944" s="23"/>
      <c r="I2944" s="23"/>
      <c r="J2944" s="23"/>
      <c r="K2944" s="23"/>
    </row>
    <row r="2945" spans="1:11" ht="12.75" hidden="1" customHeight="1" outlineLevel="1" x14ac:dyDescent="0.25">
      <c r="A2945" s="1141" t="s">
        <v>4378</v>
      </c>
      <c r="B2945" s="1142" t="s">
        <v>4839</v>
      </c>
      <c r="C2945" s="1143" t="s">
        <v>108</v>
      </c>
      <c r="D2945" s="1144">
        <v>1.98</v>
      </c>
      <c r="E2945" s="653"/>
      <c r="F2945" s="654"/>
      <c r="G2945" s="23"/>
      <c r="H2945" s="23"/>
      <c r="I2945" s="23"/>
      <c r="J2945" s="23"/>
      <c r="K2945" s="23"/>
    </row>
    <row r="2946" spans="1:11" ht="12.75" hidden="1" customHeight="1" outlineLevel="1" x14ac:dyDescent="0.25">
      <c r="A2946" s="1145" t="s">
        <v>4379</v>
      </c>
      <c r="B2946" s="1146" t="s">
        <v>4840</v>
      </c>
      <c r="C2946" s="1147" t="s">
        <v>108</v>
      </c>
      <c r="D2946" s="1148">
        <v>39.090000000000003</v>
      </c>
      <c r="E2946" s="653"/>
      <c r="F2946" s="654"/>
      <c r="G2946" s="23"/>
      <c r="H2946" s="23"/>
      <c r="I2946" s="23"/>
      <c r="J2946" s="23"/>
      <c r="K2946" s="23"/>
    </row>
    <row r="2947" spans="1:11" ht="12.75" hidden="1" customHeight="1" outlineLevel="1" x14ac:dyDescent="0.25">
      <c r="A2947" s="1141" t="s">
        <v>4900</v>
      </c>
      <c r="B2947" s="1142" t="s">
        <v>4865</v>
      </c>
      <c r="C2947" s="1143" t="s">
        <v>108</v>
      </c>
      <c r="D2947" s="1144">
        <v>5.38</v>
      </c>
      <c r="E2947" s="653"/>
      <c r="F2947" s="654"/>
      <c r="G2947" s="23"/>
      <c r="H2947" s="23"/>
      <c r="I2947" s="23"/>
      <c r="J2947" s="23"/>
      <c r="K2947" s="23"/>
    </row>
    <row r="2948" spans="1:11" ht="12.75" hidden="1" customHeight="1" outlineLevel="1" x14ac:dyDescent="0.25">
      <c r="A2948" s="1145" t="s">
        <v>4901</v>
      </c>
      <c r="B2948" s="1146" t="s">
        <v>4867</v>
      </c>
      <c r="C2948" s="1147" t="s">
        <v>108</v>
      </c>
      <c r="D2948" s="1148">
        <v>5.09</v>
      </c>
      <c r="E2948" s="653"/>
      <c r="F2948" s="654"/>
      <c r="G2948" s="23"/>
      <c r="H2948" s="23"/>
      <c r="I2948" s="23"/>
      <c r="J2948" s="23"/>
      <c r="K2948" s="23"/>
    </row>
    <row r="2949" spans="1:11" ht="12.75" hidden="1" customHeight="1" outlineLevel="1" x14ac:dyDescent="0.25">
      <c r="A2949" s="1141" t="s">
        <v>4902</v>
      </c>
      <c r="B2949" s="1142" t="s">
        <v>4871</v>
      </c>
      <c r="C2949" s="1143" t="s">
        <v>108</v>
      </c>
      <c r="D2949" s="1144">
        <v>25.14</v>
      </c>
      <c r="E2949" s="653"/>
      <c r="F2949" s="654"/>
      <c r="G2949" s="23"/>
      <c r="H2949" s="23"/>
      <c r="I2949" s="23"/>
      <c r="J2949" s="23"/>
      <c r="K2949" s="23"/>
    </row>
    <row r="2950" spans="1:11" ht="12.75" hidden="1" customHeight="1" outlineLevel="1" x14ac:dyDescent="0.25">
      <c r="A2950" s="1145" t="s">
        <v>4903</v>
      </c>
      <c r="B2950" s="1146" t="s">
        <v>4873</v>
      </c>
      <c r="C2950" s="1147" t="s">
        <v>108</v>
      </c>
      <c r="D2950" s="1148">
        <v>80.739999999999995</v>
      </c>
      <c r="E2950" s="653"/>
      <c r="F2950" s="654"/>
      <c r="G2950" s="23"/>
      <c r="H2950" s="23"/>
      <c r="I2950" s="23"/>
      <c r="J2950" s="23"/>
      <c r="K2950" s="23"/>
    </row>
    <row r="2951" spans="1:11" ht="12.75" hidden="1" customHeight="1" outlineLevel="1" x14ac:dyDescent="0.25">
      <c r="A2951" s="1141" t="s">
        <v>4904</v>
      </c>
      <c r="B2951" s="1142" t="s">
        <v>4875</v>
      </c>
      <c r="C2951" s="1143" t="s">
        <v>108</v>
      </c>
      <c r="D2951" s="1144">
        <v>5.99</v>
      </c>
      <c r="E2951" s="653"/>
      <c r="F2951" s="654"/>
      <c r="G2951" s="23"/>
      <c r="H2951" s="23"/>
      <c r="I2951" s="23"/>
      <c r="J2951" s="23"/>
      <c r="K2951" s="23"/>
    </row>
    <row r="2952" spans="1:11" ht="12.75" hidden="1" customHeight="1" outlineLevel="1" x14ac:dyDescent="0.25">
      <c r="A2952" s="1145" t="s">
        <v>4905</v>
      </c>
      <c r="B2952" s="1146" t="s">
        <v>4877</v>
      </c>
      <c r="C2952" s="1147" t="s">
        <v>108</v>
      </c>
      <c r="D2952" s="1148">
        <v>65.290000000000006</v>
      </c>
      <c r="E2952" s="653"/>
      <c r="F2952" s="654"/>
      <c r="G2952" s="23"/>
      <c r="H2952" s="23"/>
      <c r="I2952" s="23"/>
      <c r="J2952" s="23"/>
      <c r="K2952" s="23"/>
    </row>
    <row r="2953" spans="1:11" ht="12.75" hidden="1" customHeight="1" outlineLevel="1" x14ac:dyDescent="0.25">
      <c r="A2953" s="1137" t="s">
        <v>2380</v>
      </c>
      <c r="B2953" s="1138" t="s">
        <v>1792</v>
      </c>
      <c r="C2953" s="1139"/>
      <c r="D2953" s="1140"/>
      <c r="E2953" s="653"/>
      <c r="F2953" s="654"/>
      <c r="G2953" s="23"/>
      <c r="H2953" s="23"/>
      <c r="I2953" s="23"/>
      <c r="J2953" s="23"/>
      <c r="K2953" s="23"/>
    </row>
    <row r="2954" spans="1:11" ht="12.75" hidden="1" customHeight="1" outlineLevel="1" x14ac:dyDescent="0.25">
      <c r="A2954" s="1141" t="s">
        <v>3807</v>
      </c>
      <c r="B2954" s="1142" t="s">
        <v>4842</v>
      </c>
      <c r="C2954" s="1143" t="s">
        <v>108</v>
      </c>
      <c r="D2954" s="1144">
        <v>3.61</v>
      </c>
      <c r="E2954" s="653"/>
      <c r="F2954" s="654"/>
      <c r="G2954" s="23"/>
      <c r="H2954" s="23"/>
      <c r="I2954" s="23"/>
      <c r="J2954" s="23"/>
      <c r="K2954" s="23"/>
    </row>
    <row r="2955" spans="1:11" ht="12.75" hidden="1" customHeight="1" outlineLevel="1" x14ac:dyDescent="0.25">
      <c r="A2955" s="1145" t="s">
        <v>3808</v>
      </c>
      <c r="B2955" s="1146" t="s">
        <v>4837</v>
      </c>
      <c r="C2955" s="1147" t="s">
        <v>108</v>
      </c>
      <c r="D2955" s="1148">
        <v>4.59</v>
      </c>
      <c r="E2955" s="653"/>
      <c r="F2955" s="654"/>
      <c r="G2955" s="23"/>
      <c r="H2955" s="23"/>
      <c r="I2955" s="23"/>
      <c r="J2955" s="23"/>
      <c r="K2955" s="23"/>
    </row>
    <row r="2956" spans="1:11" ht="12.75" hidden="1" customHeight="1" outlineLevel="1" x14ac:dyDescent="0.25">
      <c r="A2956" s="1141" t="s">
        <v>3809</v>
      </c>
      <c r="B2956" s="1142" t="s">
        <v>4855</v>
      </c>
      <c r="C2956" s="1143" t="s">
        <v>108</v>
      </c>
      <c r="D2956" s="1144">
        <v>20.73</v>
      </c>
      <c r="E2956" s="653"/>
      <c r="F2956" s="654"/>
      <c r="G2956" s="23"/>
      <c r="H2956" s="23"/>
      <c r="I2956" s="23"/>
      <c r="J2956" s="23"/>
      <c r="K2956" s="23"/>
    </row>
    <row r="2957" spans="1:11" ht="12.75" hidden="1" customHeight="1" outlineLevel="1" x14ac:dyDescent="0.25">
      <c r="A2957" s="1145" t="s">
        <v>4380</v>
      </c>
      <c r="B2957" s="1146" t="s">
        <v>4856</v>
      </c>
      <c r="C2957" s="1147" t="s">
        <v>108</v>
      </c>
      <c r="D2957" s="1148">
        <v>5.65</v>
      </c>
      <c r="E2957" s="653"/>
      <c r="F2957" s="654"/>
      <c r="G2957" s="23"/>
      <c r="H2957" s="23"/>
      <c r="I2957" s="23"/>
      <c r="J2957" s="23"/>
      <c r="K2957" s="23"/>
    </row>
    <row r="2958" spans="1:11" ht="12.75" hidden="1" customHeight="1" outlineLevel="1" x14ac:dyDescent="0.25">
      <c r="A2958" s="1141" t="s">
        <v>4381</v>
      </c>
      <c r="B2958" s="1142" t="s">
        <v>4839</v>
      </c>
      <c r="C2958" s="1143" t="s">
        <v>108</v>
      </c>
      <c r="D2958" s="1144">
        <v>1.98</v>
      </c>
      <c r="E2958" s="653"/>
      <c r="F2958" s="654"/>
      <c r="G2958" s="23"/>
      <c r="H2958" s="23"/>
      <c r="I2958" s="23"/>
      <c r="J2958" s="23"/>
      <c r="K2958" s="23"/>
    </row>
    <row r="2959" spans="1:11" ht="12.75" hidden="1" customHeight="1" outlineLevel="1" x14ac:dyDescent="0.25">
      <c r="A2959" s="1145" t="s">
        <v>4382</v>
      </c>
      <c r="B2959" s="1146" t="s">
        <v>4840</v>
      </c>
      <c r="C2959" s="1147" t="s">
        <v>108</v>
      </c>
      <c r="D2959" s="1148">
        <v>39.090000000000003</v>
      </c>
      <c r="E2959" s="653"/>
      <c r="F2959" s="654"/>
      <c r="G2959" s="23"/>
      <c r="H2959" s="23"/>
      <c r="I2959" s="23"/>
      <c r="J2959" s="23"/>
      <c r="K2959" s="23"/>
    </row>
    <row r="2960" spans="1:11" ht="12.75" hidden="1" customHeight="1" outlineLevel="1" x14ac:dyDescent="0.25">
      <c r="A2960" s="1141" t="s">
        <v>4906</v>
      </c>
      <c r="B2960" s="1142" t="s">
        <v>4865</v>
      </c>
      <c r="C2960" s="1143" t="s">
        <v>108</v>
      </c>
      <c r="D2960" s="1144">
        <v>5.38</v>
      </c>
      <c r="E2960" s="653"/>
      <c r="F2960" s="654"/>
      <c r="G2960" s="23"/>
      <c r="H2960" s="23"/>
      <c r="I2960" s="23"/>
      <c r="J2960" s="23"/>
      <c r="K2960" s="23"/>
    </row>
    <row r="2961" spans="1:11" ht="12.75" hidden="1" customHeight="1" outlineLevel="1" x14ac:dyDescent="0.25">
      <c r="A2961" s="1145" t="s">
        <v>4907</v>
      </c>
      <c r="B2961" s="1146" t="s">
        <v>4867</v>
      </c>
      <c r="C2961" s="1147" t="s">
        <v>108</v>
      </c>
      <c r="D2961" s="1148">
        <v>5.09</v>
      </c>
      <c r="E2961" s="653"/>
      <c r="F2961" s="654"/>
      <c r="G2961" s="23"/>
      <c r="H2961" s="23"/>
      <c r="I2961" s="23"/>
      <c r="J2961" s="23"/>
      <c r="K2961" s="23"/>
    </row>
    <row r="2962" spans="1:11" ht="12.75" hidden="1" customHeight="1" outlineLevel="1" x14ac:dyDescent="0.25">
      <c r="A2962" s="1141" t="s">
        <v>4908</v>
      </c>
      <c r="B2962" s="1142" t="s">
        <v>4871</v>
      </c>
      <c r="C2962" s="1143" t="s">
        <v>108</v>
      </c>
      <c r="D2962" s="1144">
        <v>25.14</v>
      </c>
      <c r="E2962" s="653"/>
      <c r="F2962" s="654"/>
      <c r="G2962" s="23"/>
      <c r="H2962" s="23"/>
      <c r="I2962" s="23"/>
      <c r="J2962" s="23"/>
      <c r="K2962" s="23"/>
    </row>
    <row r="2963" spans="1:11" ht="12.75" hidden="1" customHeight="1" outlineLevel="1" x14ac:dyDescent="0.25">
      <c r="A2963" s="1145" t="s">
        <v>4909</v>
      </c>
      <c r="B2963" s="1146" t="s">
        <v>4873</v>
      </c>
      <c r="C2963" s="1147" t="s">
        <v>108</v>
      </c>
      <c r="D2963" s="1148">
        <v>80.739999999999995</v>
      </c>
      <c r="E2963" s="653"/>
      <c r="F2963" s="654"/>
      <c r="G2963" s="23"/>
      <c r="H2963" s="23"/>
      <c r="I2963" s="23"/>
      <c r="J2963" s="23"/>
      <c r="K2963" s="23"/>
    </row>
    <row r="2964" spans="1:11" ht="12.75" hidden="1" customHeight="1" outlineLevel="1" x14ac:dyDescent="0.25">
      <c r="A2964" s="1141" t="s">
        <v>4910</v>
      </c>
      <c r="B2964" s="1142" t="s">
        <v>4875</v>
      </c>
      <c r="C2964" s="1143" t="s">
        <v>108</v>
      </c>
      <c r="D2964" s="1144">
        <v>5.99</v>
      </c>
      <c r="E2964" s="653"/>
      <c r="F2964" s="654"/>
      <c r="G2964" s="23"/>
      <c r="H2964" s="23"/>
      <c r="I2964" s="23"/>
      <c r="J2964" s="23"/>
      <c r="K2964" s="23"/>
    </row>
    <row r="2965" spans="1:11" ht="12.75" hidden="1" customHeight="1" outlineLevel="1" x14ac:dyDescent="0.25">
      <c r="A2965" s="1145" t="s">
        <v>4911</v>
      </c>
      <c r="B2965" s="1146" t="s">
        <v>4877</v>
      </c>
      <c r="C2965" s="1147" t="s">
        <v>108</v>
      </c>
      <c r="D2965" s="1148">
        <v>65.290000000000006</v>
      </c>
      <c r="E2965" s="653"/>
      <c r="F2965" s="654"/>
      <c r="G2965" s="23"/>
      <c r="H2965" s="23"/>
      <c r="I2965" s="23"/>
      <c r="J2965" s="23"/>
      <c r="K2965" s="23"/>
    </row>
    <row r="2966" spans="1:11" ht="12.75" hidden="1" customHeight="1" outlineLevel="1" x14ac:dyDescent="0.25">
      <c r="A2966" s="1137" t="s">
        <v>2381</v>
      </c>
      <c r="B2966" s="1138" t="s">
        <v>1794</v>
      </c>
      <c r="C2966" s="1139"/>
      <c r="D2966" s="1140"/>
      <c r="E2966" s="653"/>
      <c r="F2966" s="654"/>
      <c r="G2966" s="23"/>
      <c r="H2966" s="23"/>
      <c r="I2966" s="23"/>
      <c r="J2966" s="23"/>
      <c r="K2966" s="23"/>
    </row>
    <row r="2967" spans="1:11" ht="12.75" hidden="1" customHeight="1" outlineLevel="1" x14ac:dyDescent="0.25">
      <c r="A2967" s="1141" t="s">
        <v>3810</v>
      </c>
      <c r="B2967" s="1142" t="s">
        <v>4842</v>
      </c>
      <c r="C2967" s="1143" t="s">
        <v>108</v>
      </c>
      <c r="D2967" s="1144">
        <v>3.61</v>
      </c>
      <c r="E2967" s="653"/>
      <c r="F2967" s="654"/>
      <c r="G2967" s="23"/>
      <c r="H2967" s="23"/>
      <c r="I2967" s="23"/>
      <c r="J2967" s="23"/>
      <c r="K2967" s="23"/>
    </row>
    <row r="2968" spans="1:11" ht="12.75" hidden="1" customHeight="1" outlineLevel="1" x14ac:dyDescent="0.25">
      <c r="A2968" s="1145" t="s">
        <v>3811</v>
      </c>
      <c r="B2968" s="1146" t="s">
        <v>4837</v>
      </c>
      <c r="C2968" s="1147" t="s">
        <v>108</v>
      </c>
      <c r="D2968" s="1148">
        <v>4.59</v>
      </c>
      <c r="E2968" s="653"/>
      <c r="F2968" s="654"/>
      <c r="G2968" s="23"/>
      <c r="H2968" s="23"/>
      <c r="I2968" s="23"/>
      <c r="J2968" s="23"/>
      <c r="K2968" s="23"/>
    </row>
    <row r="2969" spans="1:11" ht="12.75" hidden="1" customHeight="1" outlineLevel="1" x14ac:dyDescent="0.25">
      <c r="A2969" s="1141" t="s">
        <v>3812</v>
      </c>
      <c r="B2969" s="1142" t="s">
        <v>4855</v>
      </c>
      <c r="C2969" s="1143" t="s">
        <v>108</v>
      </c>
      <c r="D2969" s="1144">
        <v>20.73</v>
      </c>
      <c r="E2969" s="653"/>
      <c r="F2969" s="654"/>
      <c r="G2969" s="23"/>
      <c r="H2969" s="23"/>
      <c r="I2969" s="23"/>
      <c r="J2969" s="23"/>
      <c r="K2969" s="23"/>
    </row>
    <row r="2970" spans="1:11" ht="12.75" hidden="1" customHeight="1" outlineLevel="1" x14ac:dyDescent="0.25">
      <c r="A2970" s="1145" t="s">
        <v>4383</v>
      </c>
      <c r="B2970" s="1146" t="s">
        <v>4856</v>
      </c>
      <c r="C2970" s="1147" t="s">
        <v>108</v>
      </c>
      <c r="D2970" s="1148">
        <v>5.65</v>
      </c>
      <c r="E2970" s="653"/>
      <c r="F2970" s="654"/>
      <c r="G2970" s="23"/>
      <c r="H2970" s="23"/>
      <c r="I2970" s="23"/>
      <c r="J2970" s="23"/>
      <c r="K2970" s="23"/>
    </row>
    <row r="2971" spans="1:11" ht="12.75" hidden="1" customHeight="1" outlineLevel="1" x14ac:dyDescent="0.25">
      <c r="A2971" s="1141" t="s">
        <v>4384</v>
      </c>
      <c r="B2971" s="1142" t="s">
        <v>4839</v>
      </c>
      <c r="C2971" s="1143" t="s">
        <v>108</v>
      </c>
      <c r="D2971" s="1144">
        <v>1.98</v>
      </c>
      <c r="E2971" s="653"/>
      <c r="F2971" s="654"/>
      <c r="G2971" s="23"/>
      <c r="H2971" s="23"/>
      <c r="I2971" s="23"/>
      <c r="J2971" s="23"/>
      <c r="K2971" s="23"/>
    </row>
    <row r="2972" spans="1:11" ht="12.75" hidden="1" customHeight="1" outlineLevel="1" x14ac:dyDescent="0.25">
      <c r="A2972" s="1145" t="s">
        <v>4385</v>
      </c>
      <c r="B2972" s="1146" t="s">
        <v>4840</v>
      </c>
      <c r="C2972" s="1147" t="s">
        <v>108</v>
      </c>
      <c r="D2972" s="1148">
        <v>39.090000000000003</v>
      </c>
      <c r="E2972" s="653"/>
      <c r="F2972" s="654"/>
      <c r="G2972" s="23"/>
      <c r="H2972" s="23"/>
      <c r="I2972" s="23"/>
      <c r="J2972" s="23"/>
      <c r="K2972" s="23"/>
    </row>
    <row r="2973" spans="1:11" ht="12.75" hidden="1" customHeight="1" outlineLevel="1" x14ac:dyDescent="0.25">
      <c r="A2973" s="1141" t="s">
        <v>4912</v>
      </c>
      <c r="B2973" s="1142" t="s">
        <v>4865</v>
      </c>
      <c r="C2973" s="1143" t="s">
        <v>108</v>
      </c>
      <c r="D2973" s="1144">
        <v>5.38</v>
      </c>
      <c r="E2973" s="653"/>
      <c r="F2973" s="654"/>
      <c r="G2973" s="23"/>
      <c r="H2973" s="23"/>
      <c r="I2973" s="23"/>
      <c r="J2973" s="23"/>
      <c r="K2973" s="23"/>
    </row>
    <row r="2974" spans="1:11" ht="12.75" hidden="1" customHeight="1" outlineLevel="1" x14ac:dyDescent="0.25">
      <c r="A2974" s="1145" t="s">
        <v>4913</v>
      </c>
      <c r="B2974" s="1146" t="s">
        <v>4867</v>
      </c>
      <c r="C2974" s="1147" t="s">
        <v>108</v>
      </c>
      <c r="D2974" s="1148">
        <v>5.09</v>
      </c>
      <c r="E2974" s="653"/>
      <c r="F2974" s="654"/>
      <c r="G2974" s="23"/>
      <c r="H2974" s="23"/>
      <c r="I2974" s="23"/>
      <c r="J2974" s="23"/>
      <c r="K2974" s="23"/>
    </row>
    <row r="2975" spans="1:11" ht="12.75" hidden="1" customHeight="1" outlineLevel="1" x14ac:dyDescent="0.25">
      <c r="A2975" s="1141" t="s">
        <v>4914</v>
      </c>
      <c r="B2975" s="1142" t="s">
        <v>4871</v>
      </c>
      <c r="C2975" s="1143" t="s">
        <v>108</v>
      </c>
      <c r="D2975" s="1144">
        <v>25.14</v>
      </c>
      <c r="E2975" s="653"/>
      <c r="F2975" s="654"/>
      <c r="G2975" s="23"/>
      <c r="H2975" s="23"/>
      <c r="I2975" s="23"/>
      <c r="J2975" s="23"/>
      <c r="K2975" s="23"/>
    </row>
    <row r="2976" spans="1:11" ht="12.75" hidden="1" customHeight="1" outlineLevel="1" x14ac:dyDescent="0.25">
      <c r="A2976" s="1145" t="s">
        <v>4915</v>
      </c>
      <c r="B2976" s="1146" t="s">
        <v>4873</v>
      </c>
      <c r="C2976" s="1147" t="s">
        <v>108</v>
      </c>
      <c r="D2976" s="1148">
        <v>80.739999999999995</v>
      </c>
      <c r="E2976" s="653"/>
      <c r="F2976" s="654"/>
      <c r="G2976" s="23"/>
      <c r="H2976" s="23"/>
      <c r="I2976" s="23"/>
      <c r="J2976" s="23"/>
      <c r="K2976" s="23"/>
    </row>
    <row r="2977" spans="1:11" ht="12.75" hidden="1" customHeight="1" outlineLevel="1" x14ac:dyDescent="0.25">
      <c r="A2977" s="1141" t="s">
        <v>4916</v>
      </c>
      <c r="B2977" s="1142" t="s">
        <v>4875</v>
      </c>
      <c r="C2977" s="1143" t="s">
        <v>108</v>
      </c>
      <c r="D2977" s="1144">
        <v>5.99</v>
      </c>
      <c r="E2977" s="653"/>
      <c r="F2977" s="654"/>
      <c r="G2977" s="23"/>
      <c r="H2977" s="23"/>
      <c r="I2977" s="23"/>
      <c r="J2977" s="23"/>
      <c r="K2977" s="23"/>
    </row>
    <row r="2978" spans="1:11" ht="12.75" hidden="1" customHeight="1" outlineLevel="1" x14ac:dyDescent="0.25">
      <c r="A2978" s="1145" t="s">
        <v>4917</v>
      </c>
      <c r="B2978" s="1146" t="s">
        <v>4877</v>
      </c>
      <c r="C2978" s="1147" t="s">
        <v>108</v>
      </c>
      <c r="D2978" s="1148">
        <v>65.290000000000006</v>
      </c>
      <c r="E2978" s="653"/>
      <c r="F2978" s="654"/>
      <c r="G2978" s="23"/>
      <c r="H2978" s="23"/>
      <c r="I2978" s="23"/>
      <c r="J2978" s="23"/>
      <c r="K2978" s="23"/>
    </row>
    <row r="2979" spans="1:11" ht="12.75" hidden="1" customHeight="1" outlineLevel="1" x14ac:dyDescent="0.25">
      <c r="A2979" s="1137" t="s">
        <v>2382</v>
      </c>
      <c r="B2979" s="1138" t="s">
        <v>1796</v>
      </c>
      <c r="C2979" s="1139"/>
      <c r="D2979" s="1140"/>
      <c r="E2979" s="653"/>
      <c r="F2979" s="654"/>
      <c r="G2979" s="23"/>
      <c r="H2979" s="23"/>
      <c r="I2979" s="23"/>
      <c r="J2979" s="23"/>
      <c r="K2979" s="23"/>
    </row>
    <row r="2980" spans="1:11" ht="12.75" hidden="1" customHeight="1" outlineLevel="1" x14ac:dyDescent="0.25">
      <c r="A2980" s="1141" t="s">
        <v>3813</v>
      </c>
      <c r="B2980" s="1142" t="s">
        <v>4842</v>
      </c>
      <c r="C2980" s="1143" t="s">
        <v>108</v>
      </c>
      <c r="D2980" s="1144">
        <v>3.61</v>
      </c>
      <c r="E2980" s="653"/>
      <c r="F2980" s="654"/>
      <c r="G2980" s="23"/>
      <c r="H2980" s="23"/>
      <c r="I2980" s="23"/>
      <c r="J2980" s="23"/>
      <c r="K2980" s="23"/>
    </row>
    <row r="2981" spans="1:11" ht="12.75" hidden="1" customHeight="1" outlineLevel="1" x14ac:dyDescent="0.25">
      <c r="A2981" s="1145" t="s">
        <v>3814</v>
      </c>
      <c r="B2981" s="1146" t="s">
        <v>4837</v>
      </c>
      <c r="C2981" s="1147" t="s">
        <v>108</v>
      </c>
      <c r="D2981" s="1148">
        <v>4.59</v>
      </c>
      <c r="E2981" s="653"/>
      <c r="F2981" s="654"/>
      <c r="G2981" s="23"/>
      <c r="H2981" s="23"/>
      <c r="I2981" s="23"/>
      <c r="J2981" s="23"/>
      <c r="K2981" s="23"/>
    </row>
    <row r="2982" spans="1:11" ht="12.75" hidden="1" customHeight="1" outlineLevel="1" x14ac:dyDescent="0.25">
      <c r="A2982" s="1141" t="s">
        <v>3815</v>
      </c>
      <c r="B2982" s="1142" t="s">
        <v>4855</v>
      </c>
      <c r="C2982" s="1143" t="s">
        <v>108</v>
      </c>
      <c r="D2982" s="1144">
        <v>20.73</v>
      </c>
      <c r="E2982" s="653"/>
      <c r="F2982" s="654"/>
      <c r="G2982" s="23"/>
      <c r="H2982" s="23"/>
      <c r="I2982" s="23"/>
      <c r="J2982" s="23"/>
      <c r="K2982" s="23"/>
    </row>
    <row r="2983" spans="1:11" ht="12.75" hidden="1" customHeight="1" outlineLevel="1" x14ac:dyDescent="0.25">
      <c r="A2983" s="1145" t="s">
        <v>4386</v>
      </c>
      <c r="B2983" s="1146" t="s">
        <v>4856</v>
      </c>
      <c r="C2983" s="1147" t="s">
        <v>108</v>
      </c>
      <c r="D2983" s="1148">
        <v>5.65</v>
      </c>
      <c r="E2983" s="653"/>
      <c r="F2983" s="654"/>
      <c r="G2983" s="23"/>
      <c r="H2983" s="23"/>
      <c r="I2983" s="23"/>
      <c r="J2983" s="23"/>
      <c r="K2983" s="23"/>
    </row>
    <row r="2984" spans="1:11" ht="12.75" hidden="1" customHeight="1" outlineLevel="1" x14ac:dyDescent="0.25">
      <c r="A2984" s="1141" t="s">
        <v>4387</v>
      </c>
      <c r="B2984" s="1142" t="s">
        <v>4839</v>
      </c>
      <c r="C2984" s="1143" t="s">
        <v>108</v>
      </c>
      <c r="D2984" s="1144">
        <v>1.98</v>
      </c>
      <c r="E2984" s="653"/>
      <c r="F2984" s="654"/>
      <c r="G2984" s="23"/>
      <c r="H2984" s="23"/>
      <c r="I2984" s="23"/>
      <c r="J2984" s="23"/>
      <c r="K2984" s="23"/>
    </row>
    <row r="2985" spans="1:11" ht="12.75" hidden="1" customHeight="1" outlineLevel="1" x14ac:dyDescent="0.25">
      <c r="A2985" s="1145" t="s">
        <v>4388</v>
      </c>
      <c r="B2985" s="1146" t="s">
        <v>4840</v>
      </c>
      <c r="C2985" s="1147" t="s">
        <v>108</v>
      </c>
      <c r="D2985" s="1148">
        <v>39.090000000000003</v>
      </c>
      <c r="E2985" s="653"/>
      <c r="F2985" s="654"/>
      <c r="G2985" s="23"/>
      <c r="H2985" s="23"/>
      <c r="I2985" s="23"/>
      <c r="J2985" s="23"/>
      <c r="K2985" s="23"/>
    </row>
    <row r="2986" spans="1:11" ht="12.75" hidden="1" customHeight="1" outlineLevel="1" x14ac:dyDescent="0.25">
      <c r="A2986" s="1141" t="s">
        <v>4918</v>
      </c>
      <c r="B2986" s="1142" t="s">
        <v>4865</v>
      </c>
      <c r="C2986" s="1143" t="s">
        <v>108</v>
      </c>
      <c r="D2986" s="1144">
        <v>5.38</v>
      </c>
      <c r="E2986" s="653"/>
      <c r="F2986" s="654"/>
      <c r="G2986" s="23"/>
      <c r="H2986" s="23"/>
      <c r="I2986" s="23"/>
      <c r="J2986" s="23"/>
      <c r="K2986" s="23"/>
    </row>
    <row r="2987" spans="1:11" ht="12.75" hidden="1" customHeight="1" outlineLevel="1" x14ac:dyDescent="0.25">
      <c r="A2987" s="1145" t="s">
        <v>4919</v>
      </c>
      <c r="B2987" s="1146" t="s">
        <v>4867</v>
      </c>
      <c r="C2987" s="1147" t="s">
        <v>108</v>
      </c>
      <c r="D2987" s="1148">
        <v>5.09</v>
      </c>
      <c r="E2987" s="653"/>
      <c r="F2987" s="654"/>
      <c r="G2987" s="23"/>
      <c r="H2987" s="23"/>
      <c r="I2987" s="23"/>
      <c r="J2987" s="23"/>
      <c r="K2987" s="23"/>
    </row>
    <row r="2988" spans="1:11" ht="12.75" hidden="1" customHeight="1" outlineLevel="1" x14ac:dyDescent="0.25">
      <c r="A2988" s="1141" t="s">
        <v>4920</v>
      </c>
      <c r="B2988" s="1142" t="s">
        <v>4871</v>
      </c>
      <c r="C2988" s="1143" t="s">
        <v>108</v>
      </c>
      <c r="D2988" s="1144">
        <v>25.14</v>
      </c>
      <c r="E2988" s="653"/>
      <c r="F2988" s="654"/>
      <c r="G2988" s="23"/>
      <c r="H2988" s="23"/>
      <c r="I2988" s="23"/>
      <c r="J2988" s="23"/>
      <c r="K2988" s="23"/>
    </row>
    <row r="2989" spans="1:11" ht="12.75" hidden="1" customHeight="1" outlineLevel="1" x14ac:dyDescent="0.25">
      <c r="A2989" s="1145" t="s">
        <v>4921</v>
      </c>
      <c r="B2989" s="1146" t="s">
        <v>4873</v>
      </c>
      <c r="C2989" s="1147" t="s">
        <v>108</v>
      </c>
      <c r="D2989" s="1148">
        <v>80.739999999999995</v>
      </c>
      <c r="E2989" s="653"/>
      <c r="F2989" s="654"/>
      <c r="G2989" s="23"/>
      <c r="H2989" s="23"/>
      <c r="I2989" s="23"/>
      <c r="J2989" s="23"/>
      <c r="K2989" s="23"/>
    </row>
    <row r="2990" spans="1:11" ht="12.75" hidden="1" customHeight="1" outlineLevel="1" x14ac:dyDescent="0.25">
      <c r="A2990" s="1141" t="s">
        <v>4922</v>
      </c>
      <c r="B2990" s="1142" t="s">
        <v>4875</v>
      </c>
      <c r="C2990" s="1143" t="s">
        <v>108</v>
      </c>
      <c r="D2990" s="1144">
        <v>5.99</v>
      </c>
      <c r="E2990" s="653"/>
      <c r="F2990" s="654"/>
      <c r="G2990" s="23"/>
      <c r="H2990" s="23"/>
      <c r="I2990" s="23"/>
      <c r="J2990" s="23"/>
      <c r="K2990" s="23"/>
    </row>
    <row r="2991" spans="1:11" ht="12.75" hidden="1" customHeight="1" outlineLevel="1" x14ac:dyDescent="0.25">
      <c r="A2991" s="1145" t="s">
        <v>4923</v>
      </c>
      <c r="B2991" s="1146" t="s">
        <v>4877</v>
      </c>
      <c r="C2991" s="1147" t="s">
        <v>108</v>
      </c>
      <c r="D2991" s="1148">
        <v>65.290000000000006</v>
      </c>
      <c r="E2991" s="653"/>
      <c r="F2991" s="654"/>
      <c r="G2991" s="23"/>
      <c r="H2991" s="23"/>
      <c r="I2991" s="23"/>
      <c r="J2991" s="23"/>
      <c r="K2991" s="23"/>
    </row>
    <row r="2992" spans="1:11" ht="12.75" hidden="1" customHeight="1" outlineLevel="1" x14ac:dyDescent="0.25">
      <c r="A2992" s="1137" t="s">
        <v>2383</v>
      </c>
      <c r="B2992" s="1138" t="s">
        <v>1798</v>
      </c>
      <c r="C2992" s="1139"/>
      <c r="D2992" s="1140"/>
      <c r="E2992" s="653"/>
      <c r="F2992" s="654"/>
      <c r="G2992" s="23"/>
      <c r="H2992" s="23"/>
      <c r="I2992" s="23"/>
      <c r="J2992" s="23"/>
      <c r="K2992" s="23"/>
    </row>
    <row r="2993" spans="1:11" ht="12.75" hidden="1" customHeight="1" outlineLevel="1" x14ac:dyDescent="0.25">
      <c r="A2993" s="1141" t="s">
        <v>3816</v>
      </c>
      <c r="B2993" s="1142" t="s">
        <v>4842</v>
      </c>
      <c r="C2993" s="1143" t="s">
        <v>108</v>
      </c>
      <c r="D2993" s="1144">
        <v>3.61</v>
      </c>
      <c r="E2993" s="653"/>
      <c r="F2993" s="654"/>
      <c r="G2993" s="23"/>
      <c r="H2993" s="23"/>
      <c r="I2993" s="23"/>
      <c r="J2993" s="23"/>
      <c r="K2993" s="23"/>
    </row>
    <row r="2994" spans="1:11" ht="12.75" hidden="1" customHeight="1" outlineLevel="1" x14ac:dyDescent="0.25">
      <c r="A2994" s="1145" t="s">
        <v>3817</v>
      </c>
      <c r="B2994" s="1146" t="s">
        <v>4837</v>
      </c>
      <c r="C2994" s="1147" t="s">
        <v>108</v>
      </c>
      <c r="D2994" s="1148">
        <v>4.59</v>
      </c>
      <c r="E2994" s="653"/>
      <c r="F2994" s="654"/>
      <c r="G2994" s="23"/>
      <c r="H2994" s="23"/>
      <c r="I2994" s="23"/>
      <c r="J2994" s="23"/>
      <c r="K2994" s="23"/>
    </row>
    <row r="2995" spans="1:11" ht="12.75" hidden="1" customHeight="1" outlineLevel="1" x14ac:dyDescent="0.25">
      <c r="A2995" s="1141" t="s">
        <v>3818</v>
      </c>
      <c r="B2995" s="1142" t="s">
        <v>4855</v>
      </c>
      <c r="C2995" s="1143" t="s">
        <v>108</v>
      </c>
      <c r="D2995" s="1144">
        <v>20.73</v>
      </c>
      <c r="E2995" s="653"/>
      <c r="F2995" s="654"/>
      <c r="G2995" s="23"/>
      <c r="H2995" s="23"/>
      <c r="I2995" s="23"/>
      <c r="J2995" s="23"/>
      <c r="K2995" s="23"/>
    </row>
    <row r="2996" spans="1:11" ht="12.75" hidden="1" customHeight="1" outlineLevel="1" x14ac:dyDescent="0.25">
      <c r="A2996" s="1145" t="s">
        <v>4389</v>
      </c>
      <c r="B2996" s="1146" t="s">
        <v>4856</v>
      </c>
      <c r="C2996" s="1147" t="s">
        <v>108</v>
      </c>
      <c r="D2996" s="1148">
        <v>5.65</v>
      </c>
      <c r="E2996" s="653"/>
      <c r="F2996" s="654"/>
      <c r="G2996" s="23"/>
      <c r="H2996" s="23"/>
      <c r="I2996" s="23"/>
      <c r="J2996" s="23"/>
      <c r="K2996" s="23"/>
    </row>
    <row r="2997" spans="1:11" ht="12.75" hidden="1" customHeight="1" outlineLevel="1" x14ac:dyDescent="0.25">
      <c r="A2997" s="1141" t="s">
        <v>4390</v>
      </c>
      <c r="B2997" s="1142" t="s">
        <v>4839</v>
      </c>
      <c r="C2997" s="1143" t="s">
        <v>108</v>
      </c>
      <c r="D2997" s="1144">
        <v>1.98</v>
      </c>
      <c r="E2997" s="653"/>
      <c r="F2997" s="654"/>
      <c r="G2997" s="23"/>
      <c r="H2997" s="23"/>
      <c r="I2997" s="23"/>
      <c r="J2997" s="23"/>
      <c r="K2997" s="23"/>
    </row>
    <row r="2998" spans="1:11" ht="12.75" hidden="1" customHeight="1" outlineLevel="1" x14ac:dyDescent="0.25">
      <c r="A2998" s="1145" t="s">
        <v>4391</v>
      </c>
      <c r="B2998" s="1146" t="s">
        <v>4840</v>
      </c>
      <c r="C2998" s="1147" t="s">
        <v>108</v>
      </c>
      <c r="D2998" s="1148">
        <v>39.090000000000003</v>
      </c>
      <c r="E2998" s="653"/>
      <c r="F2998" s="654"/>
      <c r="G2998" s="23"/>
      <c r="H2998" s="23"/>
      <c r="I2998" s="23"/>
      <c r="J2998" s="23"/>
      <c r="K2998" s="23"/>
    </row>
    <row r="2999" spans="1:11" ht="12.75" hidden="1" customHeight="1" outlineLevel="1" x14ac:dyDescent="0.25">
      <c r="A2999" s="1141" t="s">
        <v>4924</v>
      </c>
      <c r="B2999" s="1142" t="s">
        <v>4865</v>
      </c>
      <c r="C2999" s="1143" t="s">
        <v>108</v>
      </c>
      <c r="D2999" s="1144">
        <v>5.38</v>
      </c>
      <c r="E2999" s="653"/>
      <c r="F2999" s="654"/>
      <c r="G2999" s="23"/>
      <c r="H2999" s="23"/>
      <c r="I2999" s="23"/>
      <c r="J2999" s="23"/>
      <c r="K2999" s="23"/>
    </row>
    <row r="3000" spans="1:11" ht="12.75" hidden="1" customHeight="1" outlineLevel="1" x14ac:dyDescent="0.25">
      <c r="A3000" s="1145" t="s">
        <v>4925</v>
      </c>
      <c r="B3000" s="1146" t="s">
        <v>4867</v>
      </c>
      <c r="C3000" s="1147" t="s">
        <v>108</v>
      </c>
      <c r="D3000" s="1148">
        <v>5.09</v>
      </c>
      <c r="E3000" s="653"/>
      <c r="F3000" s="654"/>
      <c r="G3000" s="23"/>
      <c r="H3000" s="23"/>
      <c r="I3000" s="23"/>
      <c r="J3000" s="23"/>
      <c r="K3000" s="23"/>
    </row>
    <row r="3001" spans="1:11" ht="12.75" hidden="1" customHeight="1" outlineLevel="1" x14ac:dyDescent="0.25">
      <c r="A3001" s="1141" t="s">
        <v>4926</v>
      </c>
      <c r="B3001" s="1142" t="s">
        <v>4871</v>
      </c>
      <c r="C3001" s="1143" t="s">
        <v>108</v>
      </c>
      <c r="D3001" s="1144">
        <v>25.14</v>
      </c>
      <c r="E3001" s="653"/>
      <c r="F3001" s="654"/>
      <c r="G3001" s="23"/>
      <c r="H3001" s="23"/>
      <c r="I3001" s="23"/>
      <c r="J3001" s="23"/>
      <c r="K3001" s="23"/>
    </row>
    <row r="3002" spans="1:11" ht="12.75" hidden="1" customHeight="1" outlineLevel="1" x14ac:dyDescent="0.25">
      <c r="A3002" s="1145" t="s">
        <v>4927</v>
      </c>
      <c r="B3002" s="1146" t="s">
        <v>4873</v>
      </c>
      <c r="C3002" s="1147" t="s">
        <v>108</v>
      </c>
      <c r="D3002" s="1148">
        <v>80.739999999999995</v>
      </c>
      <c r="E3002" s="653"/>
      <c r="F3002" s="654"/>
      <c r="G3002" s="23"/>
      <c r="H3002" s="23"/>
      <c r="I3002" s="23"/>
      <c r="J3002" s="23"/>
      <c r="K3002" s="23"/>
    </row>
    <row r="3003" spans="1:11" ht="12.75" hidden="1" customHeight="1" outlineLevel="1" x14ac:dyDescent="0.25">
      <c r="A3003" s="1141" t="s">
        <v>4928</v>
      </c>
      <c r="B3003" s="1142" t="s">
        <v>4875</v>
      </c>
      <c r="C3003" s="1143" t="s">
        <v>108</v>
      </c>
      <c r="D3003" s="1144">
        <v>5.99</v>
      </c>
      <c r="E3003" s="653"/>
      <c r="F3003" s="654"/>
      <c r="G3003" s="23"/>
      <c r="H3003" s="23"/>
      <c r="I3003" s="23"/>
      <c r="J3003" s="23"/>
      <c r="K3003" s="23"/>
    </row>
    <row r="3004" spans="1:11" ht="12.75" hidden="1" customHeight="1" outlineLevel="1" x14ac:dyDescent="0.25">
      <c r="A3004" s="1145" t="s">
        <v>4929</v>
      </c>
      <c r="B3004" s="1146" t="s">
        <v>4877</v>
      </c>
      <c r="C3004" s="1147" t="s">
        <v>108</v>
      </c>
      <c r="D3004" s="1148">
        <v>65.290000000000006</v>
      </c>
      <c r="E3004" s="653"/>
      <c r="F3004" s="654"/>
      <c r="G3004" s="23"/>
      <c r="H3004" s="23"/>
      <c r="I3004" s="23"/>
      <c r="J3004" s="23"/>
      <c r="K3004" s="23"/>
    </row>
    <row r="3005" spans="1:11" ht="12.75" hidden="1" customHeight="1" outlineLevel="1" x14ac:dyDescent="0.25">
      <c r="A3005" s="1137" t="s">
        <v>2384</v>
      </c>
      <c r="B3005" s="1138" t="s">
        <v>1800</v>
      </c>
      <c r="C3005" s="1139"/>
      <c r="D3005" s="1140"/>
      <c r="E3005" s="653"/>
      <c r="F3005" s="654"/>
      <c r="G3005" s="23"/>
      <c r="H3005" s="23"/>
      <c r="I3005" s="23"/>
      <c r="J3005" s="23"/>
      <c r="K3005" s="23"/>
    </row>
    <row r="3006" spans="1:11" ht="12.75" hidden="1" customHeight="1" outlineLevel="1" x14ac:dyDescent="0.25">
      <c r="A3006" s="1141" t="s">
        <v>3819</v>
      </c>
      <c r="B3006" s="1142" t="s">
        <v>4842</v>
      </c>
      <c r="C3006" s="1143" t="s">
        <v>108</v>
      </c>
      <c r="D3006" s="1144">
        <v>3.61</v>
      </c>
      <c r="E3006" s="653"/>
      <c r="F3006" s="654"/>
      <c r="G3006" s="23"/>
      <c r="H3006" s="23"/>
      <c r="I3006" s="23"/>
      <c r="J3006" s="23"/>
      <c r="K3006" s="23"/>
    </row>
    <row r="3007" spans="1:11" ht="12.75" hidden="1" customHeight="1" outlineLevel="1" x14ac:dyDescent="0.25">
      <c r="A3007" s="1145" t="s">
        <v>3820</v>
      </c>
      <c r="B3007" s="1146" t="s">
        <v>4837</v>
      </c>
      <c r="C3007" s="1147" t="s">
        <v>108</v>
      </c>
      <c r="D3007" s="1148">
        <v>4.59</v>
      </c>
      <c r="E3007" s="653"/>
      <c r="F3007" s="654"/>
      <c r="G3007" s="23"/>
      <c r="H3007" s="23"/>
      <c r="I3007" s="23"/>
      <c r="J3007" s="23"/>
      <c r="K3007" s="23"/>
    </row>
    <row r="3008" spans="1:11" ht="12.75" hidden="1" customHeight="1" outlineLevel="1" x14ac:dyDescent="0.25">
      <c r="A3008" s="1141" t="s">
        <v>3821</v>
      </c>
      <c r="B3008" s="1142" t="s">
        <v>4855</v>
      </c>
      <c r="C3008" s="1143" t="s">
        <v>108</v>
      </c>
      <c r="D3008" s="1144">
        <v>20.73</v>
      </c>
      <c r="E3008" s="653"/>
      <c r="F3008" s="654"/>
      <c r="G3008" s="23"/>
      <c r="H3008" s="23"/>
      <c r="I3008" s="23"/>
      <c r="J3008" s="23"/>
      <c r="K3008" s="23"/>
    </row>
    <row r="3009" spans="1:11" ht="12.75" hidden="1" customHeight="1" outlineLevel="1" x14ac:dyDescent="0.25">
      <c r="A3009" s="1145" t="s">
        <v>4392</v>
      </c>
      <c r="B3009" s="1146" t="s">
        <v>4856</v>
      </c>
      <c r="C3009" s="1147" t="s">
        <v>108</v>
      </c>
      <c r="D3009" s="1148">
        <v>5.65</v>
      </c>
      <c r="E3009" s="653"/>
      <c r="F3009" s="654"/>
      <c r="G3009" s="23"/>
      <c r="H3009" s="23"/>
      <c r="I3009" s="23"/>
      <c r="J3009" s="23"/>
      <c r="K3009" s="23"/>
    </row>
    <row r="3010" spans="1:11" ht="12.75" hidden="1" customHeight="1" outlineLevel="1" x14ac:dyDescent="0.25">
      <c r="A3010" s="1141" t="s">
        <v>4393</v>
      </c>
      <c r="B3010" s="1142" t="s">
        <v>4839</v>
      </c>
      <c r="C3010" s="1143" t="s">
        <v>108</v>
      </c>
      <c r="D3010" s="1144">
        <v>1.98</v>
      </c>
      <c r="E3010" s="653"/>
      <c r="F3010" s="654"/>
      <c r="G3010" s="23"/>
      <c r="H3010" s="23"/>
      <c r="I3010" s="23"/>
      <c r="J3010" s="23"/>
      <c r="K3010" s="23"/>
    </row>
    <row r="3011" spans="1:11" ht="12.75" hidden="1" customHeight="1" outlineLevel="1" x14ac:dyDescent="0.25">
      <c r="A3011" s="1145" t="s">
        <v>4394</v>
      </c>
      <c r="B3011" s="1146" t="s">
        <v>4840</v>
      </c>
      <c r="C3011" s="1147" t="s">
        <v>108</v>
      </c>
      <c r="D3011" s="1148">
        <v>39.090000000000003</v>
      </c>
      <c r="E3011" s="653"/>
      <c r="F3011" s="654"/>
      <c r="G3011" s="23"/>
      <c r="H3011" s="23"/>
      <c r="I3011" s="23"/>
      <c r="J3011" s="23"/>
      <c r="K3011" s="23"/>
    </row>
    <row r="3012" spans="1:11" ht="12.75" hidden="1" customHeight="1" outlineLevel="1" x14ac:dyDescent="0.25">
      <c r="A3012" s="1141" t="s">
        <v>4930</v>
      </c>
      <c r="B3012" s="1142" t="s">
        <v>4865</v>
      </c>
      <c r="C3012" s="1143" t="s">
        <v>108</v>
      </c>
      <c r="D3012" s="1144">
        <v>5.38</v>
      </c>
      <c r="E3012" s="653"/>
      <c r="F3012" s="654"/>
      <c r="G3012" s="23"/>
      <c r="H3012" s="23"/>
      <c r="I3012" s="23"/>
      <c r="J3012" s="23"/>
      <c r="K3012" s="23"/>
    </row>
    <row r="3013" spans="1:11" ht="12.75" hidden="1" customHeight="1" outlineLevel="1" x14ac:dyDescent="0.25">
      <c r="A3013" s="1145" t="s">
        <v>4931</v>
      </c>
      <c r="B3013" s="1146" t="s">
        <v>4867</v>
      </c>
      <c r="C3013" s="1147" t="s">
        <v>108</v>
      </c>
      <c r="D3013" s="1148">
        <v>5.09</v>
      </c>
      <c r="E3013" s="653"/>
      <c r="F3013" s="654"/>
      <c r="G3013" s="23"/>
      <c r="H3013" s="23"/>
      <c r="I3013" s="23"/>
      <c r="J3013" s="23"/>
      <c r="K3013" s="23"/>
    </row>
    <row r="3014" spans="1:11" ht="12.75" hidden="1" customHeight="1" outlineLevel="1" x14ac:dyDescent="0.25">
      <c r="A3014" s="1141" t="s">
        <v>4932</v>
      </c>
      <c r="B3014" s="1142" t="s">
        <v>4871</v>
      </c>
      <c r="C3014" s="1143" t="s">
        <v>108</v>
      </c>
      <c r="D3014" s="1144">
        <v>25.14</v>
      </c>
      <c r="E3014" s="653"/>
      <c r="F3014" s="654"/>
      <c r="G3014" s="23"/>
      <c r="H3014" s="23"/>
      <c r="I3014" s="23"/>
      <c r="J3014" s="23"/>
      <c r="K3014" s="23"/>
    </row>
    <row r="3015" spans="1:11" ht="12.75" hidden="1" customHeight="1" outlineLevel="1" x14ac:dyDescent="0.25">
      <c r="A3015" s="1145" t="s">
        <v>4933</v>
      </c>
      <c r="B3015" s="1146" t="s">
        <v>4873</v>
      </c>
      <c r="C3015" s="1147" t="s">
        <v>108</v>
      </c>
      <c r="D3015" s="1148">
        <v>80.739999999999995</v>
      </c>
      <c r="E3015" s="653"/>
      <c r="F3015" s="654"/>
      <c r="G3015" s="23"/>
      <c r="H3015" s="23"/>
      <c r="I3015" s="23"/>
      <c r="J3015" s="23"/>
      <c r="K3015" s="23"/>
    </row>
    <row r="3016" spans="1:11" ht="12.75" hidden="1" customHeight="1" outlineLevel="1" x14ac:dyDescent="0.25">
      <c r="A3016" s="1141" t="s">
        <v>4934</v>
      </c>
      <c r="B3016" s="1142" t="s">
        <v>4875</v>
      </c>
      <c r="C3016" s="1143" t="s">
        <v>108</v>
      </c>
      <c r="D3016" s="1144">
        <v>5.99</v>
      </c>
      <c r="E3016" s="653"/>
      <c r="F3016" s="654"/>
      <c r="G3016" s="23"/>
      <c r="H3016" s="23"/>
      <c r="I3016" s="23"/>
      <c r="J3016" s="23"/>
      <c r="K3016" s="23"/>
    </row>
    <row r="3017" spans="1:11" ht="12.75" hidden="1" customHeight="1" outlineLevel="1" x14ac:dyDescent="0.25">
      <c r="A3017" s="1145" t="s">
        <v>4935</v>
      </c>
      <c r="B3017" s="1146" t="s">
        <v>4877</v>
      </c>
      <c r="C3017" s="1147" t="s">
        <v>108</v>
      </c>
      <c r="D3017" s="1148">
        <v>65.290000000000006</v>
      </c>
      <c r="E3017" s="653"/>
      <c r="F3017" s="654"/>
      <c r="G3017" s="23"/>
      <c r="H3017" s="23"/>
      <c r="I3017" s="23"/>
      <c r="J3017" s="23"/>
      <c r="K3017" s="23"/>
    </row>
    <row r="3018" spans="1:11" ht="12.75" hidden="1" customHeight="1" outlineLevel="1" x14ac:dyDescent="0.25">
      <c r="A3018" s="1137" t="s">
        <v>2385</v>
      </c>
      <c r="B3018" s="1138" t="s">
        <v>1802</v>
      </c>
      <c r="C3018" s="1139"/>
      <c r="D3018" s="1140"/>
      <c r="E3018" s="653"/>
      <c r="F3018" s="654"/>
      <c r="G3018" s="23"/>
      <c r="H3018" s="23"/>
      <c r="I3018" s="23"/>
      <c r="J3018" s="23"/>
      <c r="K3018" s="23"/>
    </row>
    <row r="3019" spans="1:11" ht="12.75" hidden="1" customHeight="1" outlineLevel="1" x14ac:dyDescent="0.25">
      <c r="A3019" s="1141" t="s">
        <v>3822</v>
      </c>
      <c r="B3019" s="1142" t="s">
        <v>4842</v>
      </c>
      <c r="C3019" s="1143" t="s">
        <v>108</v>
      </c>
      <c r="D3019" s="1144">
        <v>3.61</v>
      </c>
      <c r="E3019" s="653"/>
      <c r="F3019" s="654"/>
      <c r="G3019" s="23"/>
      <c r="H3019" s="23"/>
      <c r="I3019" s="23"/>
      <c r="J3019" s="23"/>
      <c r="K3019" s="23"/>
    </row>
    <row r="3020" spans="1:11" ht="12.75" hidden="1" customHeight="1" outlineLevel="1" x14ac:dyDescent="0.25">
      <c r="A3020" s="1145" t="s">
        <v>3823</v>
      </c>
      <c r="B3020" s="1146" t="s">
        <v>4837</v>
      </c>
      <c r="C3020" s="1147" t="s">
        <v>108</v>
      </c>
      <c r="D3020" s="1148">
        <v>4.59</v>
      </c>
      <c r="E3020" s="653"/>
      <c r="F3020" s="654"/>
      <c r="G3020" s="23"/>
      <c r="H3020" s="23"/>
      <c r="I3020" s="23"/>
      <c r="J3020" s="23"/>
      <c r="K3020" s="23"/>
    </row>
    <row r="3021" spans="1:11" ht="12.75" hidden="1" customHeight="1" outlineLevel="1" x14ac:dyDescent="0.25">
      <c r="A3021" s="1141" t="s">
        <v>3824</v>
      </c>
      <c r="B3021" s="1142" t="s">
        <v>4855</v>
      </c>
      <c r="C3021" s="1143" t="s">
        <v>108</v>
      </c>
      <c r="D3021" s="1144">
        <v>20.73</v>
      </c>
      <c r="E3021" s="653"/>
      <c r="F3021" s="654"/>
      <c r="G3021" s="23"/>
      <c r="H3021" s="23"/>
      <c r="I3021" s="23"/>
      <c r="J3021" s="23"/>
      <c r="K3021" s="23"/>
    </row>
    <row r="3022" spans="1:11" ht="12.75" hidden="1" customHeight="1" outlineLevel="1" x14ac:dyDescent="0.25">
      <c r="A3022" s="1145" t="s">
        <v>4395</v>
      </c>
      <c r="B3022" s="1146" t="s">
        <v>4856</v>
      </c>
      <c r="C3022" s="1147" t="s">
        <v>108</v>
      </c>
      <c r="D3022" s="1148">
        <v>5.65</v>
      </c>
      <c r="E3022" s="653"/>
      <c r="F3022" s="654"/>
      <c r="G3022" s="23"/>
      <c r="H3022" s="23"/>
      <c r="I3022" s="23"/>
      <c r="J3022" s="23"/>
      <c r="K3022" s="23"/>
    </row>
    <row r="3023" spans="1:11" ht="12.75" hidden="1" customHeight="1" outlineLevel="1" x14ac:dyDescent="0.25">
      <c r="A3023" s="1141" t="s">
        <v>4396</v>
      </c>
      <c r="B3023" s="1142" t="s">
        <v>4839</v>
      </c>
      <c r="C3023" s="1143" t="s">
        <v>108</v>
      </c>
      <c r="D3023" s="1144">
        <v>1.98</v>
      </c>
      <c r="E3023" s="653"/>
      <c r="F3023" s="654"/>
      <c r="G3023" s="23"/>
      <c r="H3023" s="23"/>
      <c r="I3023" s="23"/>
      <c r="J3023" s="23"/>
      <c r="K3023" s="23"/>
    </row>
    <row r="3024" spans="1:11" ht="12.75" hidden="1" customHeight="1" outlineLevel="1" x14ac:dyDescent="0.25">
      <c r="A3024" s="1145" t="s">
        <v>4397</v>
      </c>
      <c r="B3024" s="1146" t="s">
        <v>4840</v>
      </c>
      <c r="C3024" s="1147" t="s">
        <v>108</v>
      </c>
      <c r="D3024" s="1148">
        <v>39.090000000000003</v>
      </c>
      <c r="E3024" s="653"/>
      <c r="F3024" s="654"/>
      <c r="G3024" s="23"/>
      <c r="H3024" s="23"/>
      <c r="I3024" s="23"/>
      <c r="J3024" s="23"/>
      <c r="K3024" s="23"/>
    </row>
    <row r="3025" spans="1:11" ht="12.75" hidden="1" customHeight="1" outlineLevel="1" x14ac:dyDescent="0.25">
      <c r="A3025" s="1141" t="s">
        <v>4936</v>
      </c>
      <c r="B3025" s="1142" t="s">
        <v>4865</v>
      </c>
      <c r="C3025" s="1143" t="s">
        <v>108</v>
      </c>
      <c r="D3025" s="1144">
        <v>5.38</v>
      </c>
      <c r="E3025" s="653"/>
      <c r="F3025" s="654"/>
      <c r="G3025" s="23"/>
      <c r="H3025" s="23"/>
      <c r="I3025" s="23"/>
      <c r="J3025" s="23"/>
      <c r="K3025" s="23"/>
    </row>
    <row r="3026" spans="1:11" ht="12.75" hidden="1" customHeight="1" outlineLevel="1" x14ac:dyDescent="0.25">
      <c r="A3026" s="1145" t="s">
        <v>4937</v>
      </c>
      <c r="B3026" s="1146" t="s">
        <v>4867</v>
      </c>
      <c r="C3026" s="1147" t="s">
        <v>108</v>
      </c>
      <c r="D3026" s="1148">
        <v>5.09</v>
      </c>
      <c r="E3026" s="653"/>
      <c r="F3026" s="654"/>
      <c r="G3026" s="23"/>
      <c r="H3026" s="23"/>
      <c r="I3026" s="23"/>
      <c r="J3026" s="23"/>
      <c r="K3026" s="23"/>
    </row>
    <row r="3027" spans="1:11" ht="12.75" hidden="1" customHeight="1" outlineLevel="1" x14ac:dyDescent="0.25">
      <c r="A3027" s="1141" t="s">
        <v>4938</v>
      </c>
      <c r="B3027" s="1142" t="s">
        <v>4871</v>
      </c>
      <c r="C3027" s="1143" t="s">
        <v>108</v>
      </c>
      <c r="D3027" s="1144">
        <v>25.14</v>
      </c>
      <c r="E3027" s="653"/>
      <c r="F3027" s="654"/>
      <c r="G3027" s="23"/>
      <c r="H3027" s="23"/>
      <c r="I3027" s="23"/>
      <c r="J3027" s="23"/>
      <c r="K3027" s="23"/>
    </row>
    <row r="3028" spans="1:11" ht="12.75" hidden="1" customHeight="1" outlineLevel="1" x14ac:dyDescent="0.25">
      <c r="A3028" s="1145" t="s">
        <v>4939</v>
      </c>
      <c r="B3028" s="1146" t="s">
        <v>4873</v>
      </c>
      <c r="C3028" s="1147" t="s">
        <v>108</v>
      </c>
      <c r="D3028" s="1148">
        <v>80.739999999999995</v>
      </c>
      <c r="E3028" s="653"/>
      <c r="F3028" s="654"/>
      <c r="G3028" s="23"/>
      <c r="H3028" s="23"/>
      <c r="I3028" s="23"/>
      <c r="J3028" s="23"/>
      <c r="K3028" s="23"/>
    </row>
    <row r="3029" spans="1:11" ht="12.75" hidden="1" customHeight="1" outlineLevel="1" x14ac:dyDescent="0.25">
      <c r="A3029" s="1141" t="s">
        <v>4940</v>
      </c>
      <c r="B3029" s="1142" t="s">
        <v>4875</v>
      </c>
      <c r="C3029" s="1143" t="s">
        <v>108</v>
      </c>
      <c r="D3029" s="1144">
        <v>5.99</v>
      </c>
      <c r="E3029" s="653"/>
      <c r="F3029" s="654"/>
      <c r="G3029" s="23"/>
      <c r="H3029" s="23"/>
      <c r="I3029" s="23"/>
      <c r="J3029" s="23"/>
      <c r="K3029" s="23"/>
    </row>
    <row r="3030" spans="1:11" ht="12.75" hidden="1" customHeight="1" outlineLevel="1" x14ac:dyDescent="0.25">
      <c r="A3030" s="1145" t="s">
        <v>4941</v>
      </c>
      <c r="B3030" s="1146" t="s">
        <v>4877</v>
      </c>
      <c r="C3030" s="1147" t="s">
        <v>108</v>
      </c>
      <c r="D3030" s="1148">
        <v>65.290000000000006</v>
      </c>
      <c r="E3030" s="653"/>
      <c r="F3030" s="654"/>
      <c r="G3030" s="23"/>
      <c r="H3030" s="23"/>
      <c r="I3030" s="23"/>
      <c r="J3030" s="23"/>
      <c r="K3030" s="23"/>
    </row>
    <row r="3031" spans="1:11" ht="12.75" hidden="1" customHeight="1" outlineLevel="1" x14ac:dyDescent="0.25">
      <c r="A3031" s="1137" t="s">
        <v>2386</v>
      </c>
      <c r="B3031" s="1138" t="s">
        <v>1804</v>
      </c>
      <c r="C3031" s="1139"/>
      <c r="D3031" s="1140"/>
      <c r="E3031" s="653"/>
      <c r="F3031" s="654"/>
      <c r="G3031" s="23"/>
      <c r="H3031" s="23"/>
      <c r="I3031" s="23"/>
      <c r="J3031" s="23"/>
      <c r="K3031" s="23"/>
    </row>
    <row r="3032" spans="1:11" ht="12.75" hidden="1" customHeight="1" outlineLevel="1" x14ac:dyDescent="0.25">
      <c r="A3032" s="1141" t="s">
        <v>3825</v>
      </c>
      <c r="B3032" s="1142" t="s">
        <v>4842</v>
      </c>
      <c r="C3032" s="1143" t="s">
        <v>108</v>
      </c>
      <c r="D3032" s="1144">
        <v>3.61</v>
      </c>
      <c r="E3032" s="653"/>
      <c r="F3032" s="654"/>
      <c r="G3032" s="23"/>
      <c r="H3032" s="23"/>
      <c r="I3032" s="23"/>
      <c r="J3032" s="23"/>
      <c r="K3032" s="23"/>
    </row>
    <row r="3033" spans="1:11" ht="12.75" hidden="1" customHeight="1" outlineLevel="1" x14ac:dyDescent="0.25">
      <c r="A3033" s="1145" t="s">
        <v>3826</v>
      </c>
      <c r="B3033" s="1146" t="s">
        <v>4837</v>
      </c>
      <c r="C3033" s="1147" t="s">
        <v>108</v>
      </c>
      <c r="D3033" s="1148">
        <v>4.59</v>
      </c>
      <c r="E3033" s="653"/>
      <c r="F3033" s="654"/>
      <c r="G3033" s="23"/>
      <c r="H3033" s="23"/>
      <c r="I3033" s="23"/>
      <c r="J3033" s="23"/>
      <c r="K3033" s="23"/>
    </row>
    <row r="3034" spans="1:11" ht="12.75" hidden="1" customHeight="1" outlineLevel="1" x14ac:dyDescent="0.25">
      <c r="A3034" s="1141" t="s">
        <v>3827</v>
      </c>
      <c r="B3034" s="1142" t="s">
        <v>4855</v>
      </c>
      <c r="C3034" s="1143" t="s">
        <v>108</v>
      </c>
      <c r="D3034" s="1144">
        <v>20.73</v>
      </c>
      <c r="E3034" s="653"/>
      <c r="F3034" s="654"/>
      <c r="G3034" s="23"/>
      <c r="H3034" s="23"/>
      <c r="I3034" s="23"/>
      <c r="J3034" s="23"/>
      <c r="K3034" s="23"/>
    </row>
    <row r="3035" spans="1:11" ht="12.75" hidden="1" customHeight="1" outlineLevel="1" x14ac:dyDescent="0.25">
      <c r="A3035" s="1145" t="s">
        <v>4398</v>
      </c>
      <c r="B3035" s="1146" t="s">
        <v>4856</v>
      </c>
      <c r="C3035" s="1147" t="s">
        <v>108</v>
      </c>
      <c r="D3035" s="1148">
        <v>5.65</v>
      </c>
      <c r="E3035" s="653"/>
      <c r="F3035" s="654"/>
      <c r="G3035" s="23"/>
      <c r="H3035" s="23"/>
      <c r="I3035" s="23"/>
      <c r="J3035" s="23"/>
      <c r="K3035" s="23"/>
    </row>
    <row r="3036" spans="1:11" ht="12.75" hidden="1" customHeight="1" outlineLevel="1" x14ac:dyDescent="0.25">
      <c r="A3036" s="1141" t="s">
        <v>4399</v>
      </c>
      <c r="B3036" s="1142" t="s">
        <v>4839</v>
      </c>
      <c r="C3036" s="1143" t="s">
        <v>108</v>
      </c>
      <c r="D3036" s="1144">
        <v>1.98</v>
      </c>
      <c r="E3036" s="653"/>
      <c r="F3036" s="654"/>
      <c r="G3036" s="23"/>
      <c r="H3036" s="23"/>
      <c r="I3036" s="23"/>
      <c r="J3036" s="23"/>
      <c r="K3036" s="23"/>
    </row>
    <row r="3037" spans="1:11" ht="12.75" hidden="1" customHeight="1" outlineLevel="1" x14ac:dyDescent="0.25">
      <c r="A3037" s="1145" t="s">
        <v>4400</v>
      </c>
      <c r="B3037" s="1146" t="s">
        <v>4840</v>
      </c>
      <c r="C3037" s="1147" t="s">
        <v>108</v>
      </c>
      <c r="D3037" s="1148">
        <v>39.090000000000003</v>
      </c>
      <c r="E3037" s="653"/>
      <c r="F3037" s="654"/>
      <c r="G3037" s="23"/>
      <c r="H3037" s="23"/>
      <c r="I3037" s="23"/>
      <c r="J3037" s="23"/>
      <c r="K3037" s="23"/>
    </row>
    <row r="3038" spans="1:11" ht="12.75" hidden="1" customHeight="1" outlineLevel="1" x14ac:dyDescent="0.25">
      <c r="A3038" s="1141" t="s">
        <v>4942</v>
      </c>
      <c r="B3038" s="1142" t="s">
        <v>4865</v>
      </c>
      <c r="C3038" s="1143" t="s">
        <v>108</v>
      </c>
      <c r="D3038" s="1144">
        <v>5.38</v>
      </c>
      <c r="E3038" s="653"/>
      <c r="F3038" s="654"/>
      <c r="G3038" s="23"/>
      <c r="H3038" s="23"/>
      <c r="I3038" s="23"/>
      <c r="J3038" s="23"/>
      <c r="K3038" s="23"/>
    </row>
    <row r="3039" spans="1:11" ht="12.75" hidden="1" customHeight="1" outlineLevel="1" x14ac:dyDescent="0.25">
      <c r="A3039" s="1145" t="s">
        <v>4943</v>
      </c>
      <c r="B3039" s="1146" t="s">
        <v>4867</v>
      </c>
      <c r="C3039" s="1147" t="s">
        <v>108</v>
      </c>
      <c r="D3039" s="1148">
        <v>5.09</v>
      </c>
      <c r="E3039" s="653"/>
      <c r="F3039" s="654"/>
      <c r="G3039" s="23"/>
      <c r="H3039" s="23"/>
      <c r="I3039" s="23"/>
      <c r="J3039" s="23"/>
      <c r="K3039" s="23"/>
    </row>
    <row r="3040" spans="1:11" ht="12.75" hidden="1" customHeight="1" outlineLevel="1" x14ac:dyDescent="0.25">
      <c r="A3040" s="1141" t="s">
        <v>4944</v>
      </c>
      <c r="B3040" s="1142" t="s">
        <v>4871</v>
      </c>
      <c r="C3040" s="1143" t="s">
        <v>108</v>
      </c>
      <c r="D3040" s="1144">
        <v>25.14</v>
      </c>
      <c r="E3040" s="653"/>
      <c r="F3040" s="654"/>
      <c r="G3040" s="23"/>
      <c r="H3040" s="23"/>
      <c r="I3040" s="23"/>
      <c r="J3040" s="23"/>
      <c r="K3040" s="23"/>
    </row>
    <row r="3041" spans="1:11" ht="12.75" hidden="1" customHeight="1" outlineLevel="1" x14ac:dyDescent="0.25">
      <c r="A3041" s="1145" t="s">
        <v>4945</v>
      </c>
      <c r="B3041" s="1146" t="s">
        <v>4873</v>
      </c>
      <c r="C3041" s="1147" t="s">
        <v>108</v>
      </c>
      <c r="D3041" s="1148">
        <v>80.739999999999995</v>
      </c>
      <c r="E3041" s="653"/>
      <c r="F3041" s="654"/>
      <c r="G3041" s="23"/>
      <c r="H3041" s="23"/>
      <c r="I3041" s="23"/>
      <c r="J3041" s="23"/>
      <c r="K3041" s="23"/>
    </row>
    <row r="3042" spans="1:11" ht="12.75" hidden="1" customHeight="1" outlineLevel="1" x14ac:dyDescent="0.25">
      <c r="A3042" s="1141" t="s">
        <v>4946</v>
      </c>
      <c r="B3042" s="1142" t="s">
        <v>4875</v>
      </c>
      <c r="C3042" s="1143" t="s">
        <v>108</v>
      </c>
      <c r="D3042" s="1144">
        <v>5.99</v>
      </c>
      <c r="E3042" s="653"/>
      <c r="F3042" s="654"/>
      <c r="G3042" s="23"/>
      <c r="H3042" s="23"/>
      <c r="I3042" s="23"/>
      <c r="J3042" s="23"/>
      <c r="K3042" s="23"/>
    </row>
    <row r="3043" spans="1:11" ht="12.75" hidden="1" customHeight="1" outlineLevel="1" x14ac:dyDescent="0.25">
      <c r="A3043" s="1145" t="s">
        <v>4947</v>
      </c>
      <c r="B3043" s="1146" t="s">
        <v>4877</v>
      </c>
      <c r="C3043" s="1147" t="s">
        <v>108</v>
      </c>
      <c r="D3043" s="1148">
        <v>65.290000000000006</v>
      </c>
      <c r="E3043" s="653"/>
      <c r="F3043" s="654"/>
      <c r="G3043" s="23"/>
      <c r="H3043" s="23"/>
      <c r="I3043" s="23"/>
      <c r="J3043" s="23"/>
      <c r="K3043" s="23"/>
    </row>
    <row r="3044" spans="1:11" ht="12.75" hidden="1" customHeight="1" outlineLevel="1" x14ac:dyDescent="0.25">
      <c r="A3044" s="1137" t="s">
        <v>2387</v>
      </c>
      <c r="B3044" s="1138" t="s">
        <v>1806</v>
      </c>
      <c r="C3044" s="1139"/>
      <c r="D3044" s="1140"/>
      <c r="E3044" s="653"/>
      <c r="F3044" s="654"/>
      <c r="G3044" s="23"/>
      <c r="H3044" s="23"/>
      <c r="I3044" s="23"/>
      <c r="J3044" s="23"/>
      <c r="K3044" s="23"/>
    </row>
    <row r="3045" spans="1:11" ht="12.75" hidden="1" customHeight="1" outlineLevel="1" x14ac:dyDescent="0.25">
      <c r="A3045" s="1141" t="s">
        <v>3828</v>
      </c>
      <c r="B3045" s="1142" t="s">
        <v>4842</v>
      </c>
      <c r="C3045" s="1143" t="s">
        <v>108</v>
      </c>
      <c r="D3045" s="1144">
        <v>3.61</v>
      </c>
      <c r="E3045" s="653"/>
      <c r="F3045" s="654"/>
      <c r="G3045" s="23"/>
      <c r="H3045" s="23"/>
      <c r="I3045" s="23"/>
      <c r="J3045" s="23"/>
      <c r="K3045" s="23"/>
    </row>
    <row r="3046" spans="1:11" ht="12.75" hidden="1" customHeight="1" outlineLevel="1" x14ac:dyDescent="0.25">
      <c r="A3046" s="1145" t="s">
        <v>3829</v>
      </c>
      <c r="B3046" s="1146" t="s">
        <v>4837</v>
      </c>
      <c r="C3046" s="1147" t="s">
        <v>108</v>
      </c>
      <c r="D3046" s="1148">
        <v>4.59</v>
      </c>
      <c r="E3046" s="653"/>
      <c r="F3046" s="654"/>
      <c r="G3046" s="23"/>
      <c r="H3046" s="23"/>
      <c r="I3046" s="23"/>
      <c r="J3046" s="23"/>
      <c r="K3046" s="23"/>
    </row>
    <row r="3047" spans="1:11" ht="12.75" hidden="1" customHeight="1" outlineLevel="1" x14ac:dyDescent="0.25">
      <c r="A3047" s="1141" t="s">
        <v>3830</v>
      </c>
      <c r="B3047" s="1142" t="s">
        <v>4855</v>
      </c>
      <c r="C3047" s="1143" t="s">
        <v>108</v>
      </c>
      <c r="D3047" s="1144">
        <v>20.73</v>
      </c>
      <c r="E3047" s="653"/>
      <c r="F3047" s="654"/>
      <c r="G3047" s="23"/>
      <c r="H3047" s="23"/>
      <c r="I3047" s="23"/>
      <c r="J3047" s="23"/>
      <c r="K3047" s="23"/>
    </row>
    <row r="3048" spans="1:11" ht="12.75" hidden="1" customHeight="1" outlineLevel="1" x14ac:dyDescent="0.25">
      <c r="A3048" s="1145" t="s">
        <v>4401</v>
      </c>
      <c r="B3048" s="1146" t="s">
        <v>4856</v>
      </c>
      <c r="C3048" s="1147" t="s">
        <v>108</v>
      </c>
      <c r="D3048" s="1148">
        <v>5.65</v>
      </c>
      <c r="E3048" s="653"/>
      <c r="F3048" s="654"/>
      <c r="G3048" s="23"/>
      <c r="H3048" s="23"/>
      <c r="I3048" s="23"/>
      <c r="J3048" s="23"/>
      <c r="K3048" s="23"/>
    </row>
    <row r="3049" spans="1:11" ht="12.75" hidden="1" customHeight="1" outlineLevel="1" x14ac:dyDescent="0.25">
      <c r="A3049" s="1141" t="s">
        <v>4402</v>
      </c>
      <c r="B3049" s="1142" t="s">
        <v>4839</v>
      </c>
      <c r="C3049" s="1143" t="s">
        <v>108</v>
      </c>
      <c r="D3049" s="1144">
        <v>1.98</v>
      </c>
      <c r="E3049" s="653"/>
      <c r="F3049" s="654"/>
      <c r="G3049" s="23"/>
      <c r="H3049" s="23"/>
      <c r="I3049" s="23"/>
      <c r="J3049" s="23"/>
      <c r="K3049" s="23"/>
    </row>
    <row r="3050" spans="1:11" ht="12.75" hidden="1" customHeight="1" outlineLevel="1" x14ac:dyDescent="0.25">
      <c r="A3050" s="1145" t="s">
        <v>4403</v>
      </c>
      <c r="B3050" s="1146" t="s">
        <v>4840</v>
      </c>
      <c r="C3050" s="1147" t="s">
        <v>108</v>
      </c>
      <c r="D3050" s="1148">
        <v>39.090000000000003</v>
      </c>
      <c r="E3050" s="653"/>
      <c r="F3050" s="654"/>
      <c r="G3050" s="23"/>
      <c r="H3050" s="23"/>
      <c r="I3050" s="23"/>
      <c r="J3050" s="23"/>
      <c r="K3050" s="23"/>
    </row>
    <row r="3051" spans="1:11" ht="12.75" hidden="1" customHeight="1" outlineLevel="1" x14ac:dyDescent="0.25">
      <c r="A3051" s="1141" t="s">
        <v>4948</v>
      </c>
      <c r="B3051" s="1142" t="s">
        <v>4865</v>
      </c>
      <c r="C3051" s="1143" t="s">
        <v>108</v>
      </c>
      <c r="D3051" s="1144">
        <v>5.38</v>
      </c>
      <c r="E3051" s="653"/>
      <c r="F3051" s="654"/>
      <c r="G3051" s="23"/>
      <c r="H3051" s="23"/>
      <c r="I3051" s="23"/>
      <c r="J3051" s="23"/>
      <c r="K3051" s="23"/>
    </row>
    <row r="3052" spans="1:11" ht="12.75" hidden="1" customHeight="1" outlineLevel="1" x14ac:dyDescent="0.25">
      <c r="A3052" s="1145" t="s">
        <v>4949</v>
      </c>
      <c r="B3052" s="1146" t="s">
        <v>4867</v>
      </c>
      <c r="C3052" s="1147" t="s">
        <v>108</v>
      </c>
      <c r="D3052" s="1148">
        <v>5.09</v>
      </c>
      <c r="E3052" s="653"/>
      <c r="F3052" s="654"/>
      <c r="G3052" s="23"/>
      <c r="H3052" s="23"/>
      <c r="I3052" s="23"/>
      <c r="J3052" s="23"/>
      <c r="K3052" s="23"/>
    </row>
    <row r="3053" spans="1:11" ht="12.75" hidden="1" customHeight="1" outlineLevel="1" x14ac:dyDescent="0.25">
      <c r="A3053" s="1141" t="s">
        <v>4950</v>
      </c>
      <c r="B3053" s="1142" t="s">
        <v>4871</v>
      </c>
      <c r="C3053" s="1143" t="s">
        <v>108</v>
      </c>
      <c r="D3053" s="1144">
        <v>25.14</v>
      </c>
      <c r="E3053" s="653"/>
      <c r="F3053" s="654"/>
      <c r="G3053" s="23"/>
      <c r="H3053" s="23"/>
      <c r="I3053" s="23"/>
      <c r="J3053" s="23"/>
      <c r="K3053" s="23"/>
    </row>
    <row r="3054" spans="1:11" ht="12.75" hidden="1" customHeight="1" outlineLevel="1" x14ac:dyDescent="0.25">
      <c r="A3054" s="1145" t="s">
        <v>4951</v>
      </c>
      <c r="B3054" s="1146" t="s">
        <v>4873</v>
      </c>
      <c r="C3054" s="1147" t="s">
        <v>108</v>
      </c>
      <c r="D3054" s="1148">
        <v>80.739999999999995</v>
      </c>
      <c r="E3054" s="653"/>
      <c r="F3054" s="654"/>
      <c r="G3054" s="23"/>
      <c r="H3054" s="23"/>
      <c r="I3054" s="23"/>
      <c r="J3054" s="23"/>
      <c r="K3054" s="23"/>
    </row>
    <row r="3055" spans="1:11" ht="12.75" hidden="1" customHeight="1" outlineLevel="1" x14ac:dyDescent="0.25">
      <c r="A3055" s="1141" t="s">
        <v>4952</v>
      </c>
      <c r="B3055" s="1142" t="s">
        <v>4875</v>
      </c>
      <c r="C3055" s="1143" t="s">
        <v>108</v>
      </c>
      <c r="D3055" s="1144">
        <v>5.99</v>
      </c>
      <c r="E3055" s="653"/>
      <c r="F3055" s="654"/>
      <c r="G3055" s="23"/>
      <c r="H3055" s="23"/>
      <c r="I3055" s="23"/>
      <c r="J3055" s="23"/>
      <c r="K3055" s="23"/>
    </row>
    <row r="3056" spans="1:11" ht="12.75" hidden="1" customHeight="1" outlineLevel="1" x14ac:dyDescent="0.25">
      <c r="A3056" s="1145" t="s">
        <v>4953</v>
      </c>
      <c r="B3056" s="1146" t="s">
        <v>4877</v>
      </c>
      <c r="C3056" s="1147" t="s">
        <v>108</v>
      </c>
      <c r="D3056" s="1148">
        <v>65.290000000000006</v>
      </c>
      <c r="E3056" s="653"/>
      <c r="F3056" s="654"/>
      <c r="G3056" s="23"/>
      <c r="H3056" s="23"/>
      <c r="I3056" s="23"/>
      <c r="J3056" s="23"/>
      <c r="K3056" s="23"/>
    </row>
    <row r="3057" spans="1:11" ht="12.75" hidden="1" customHeight="1" outlineLevel="1" x14ac:dyDescent="0.25">
      <c r="A3057" s="1137" t="s">
        <v>2388</v>
      </c>
      <c r="B3057" s="1138" t="s">
        <v>1808</v>
      </c>
      <c r="C3057" s="1139"/>
      <c r="D3057" s="1140"/>
      <c r="E3057" s="653"/>
      <c r="F3057" s="654"/>
      <c r="G3057" s="23"/>
      <c r="H3057" s="23"/>
      <c r="I3057" s="23"/>
      <c r="J3057" s="23"/>
      <c r="K3057" s="23"/>
    </row>
    <row r="3058" spans="1:11" ht="12.75" hidden="1" customHeight="1" outlineLevel="1" x14ac:dyDescent="0.25">
      <c r="A3058" s="1141" t="s">
        <v>3831</v>
      </c>
      <c r="B3058" s="1142" t="s">
        <v>4842</v>
      </c>
      <c r="C3058" s="1143" t="s">
        <v>108</v>
      </c>
      <c r="D3058" s="1144">
        <v>3.61</v>
      </c>
      <c r="E3058" s="653"/>
      <c r="F3058" s="654"/>
      <c r="G3058" s="23"/>
      <c r="H3058" s="23"/>
      <c r="I3058" s="23"/>
      <c r="J3058" s="23"/>
      <c r="K3058" s="23"/>
    </row>
    <row r="3059" spans="1:11" ht="12.75" hidden="1" customHeight="1" outlineLevel="1" x14ac:dyDescent="0.25">
      <c r="A3059" s="1145" t="s">
        <v>3832</v>
      </c>
      <c r="B3059" s="1146" t="s">
        <v>4837</v>
      </c>
      <c r="C3059" s="1147" t="s">
        <v>108</v>
      </c>
      <c r="D3059" s="1148">
        <v>4.59</v>
      </c>
      <c r="E3059" s="653"/>
      <c r="F3059" s="654"/>
      <c r="G3059" s="23"/>
      <c r="H3059" s="23"/>
      <c r="I3059" s="23"/>
      <c r="J3059" s="23"/>
      <c r="K3059" s="23"/>
    </row>
    <row r="3060" spans="1:11" ht="12.75" hidden="1" customHeight="1" outlineLevel="1" x14ac:dyDescent="0.25">
      <c r="A3060" s="1141" t="s">
        <v>3833</v>
      </c>
      <c r="B3060" s="1142" t="s">
        <v>4855</v>
      </c>
      <c r="C3060" s="1143" t="s">
        <v>108</v>
      </c>
      <c r="D3060" s="1144">
        <v>20.73</v>
      </c>
      <c r="E3060" s="653"/>
      <c r="F3060" s="654"/>
      <c r="G3060" s="23"/>
      <c r="H3060" s="23"/>
      <c r="I3060" s="23"/>
      <c r="J3060" s="23"/>
      <c r="K3060" s="23"/>
    </row>
    <row r="3061" spans="1:11" ht="12.75" hidden="1" customHeight="1" outlineLevel="1" x14ac:dyDescent="0.25">
      <c r="A3061" s="1145" t="s">
        <v>4404</v>
      </c>
      <c r="B3061" s="1146" t="s">
        <v>4856</v>
      </c>
      <c r="C3061" s="1147" t="s">
        <v>108</v>
      </c>
      <c r="D3061" s="1148">
        <v>5.65</v>
      </c>
      <c r="E3061" s="653"/>
      <c r="F3061" s="654"/>
      <c r="G3061" s="23"/>
      <c r="H3061" s="23"/>
      <c r="I3061" s="23"/>
      <c r="J3061" s="23"/>
      <c r="K3061" s="23"/>
    </row>
    <row r="3062" spans="1:11" ht="12.75" hidden="1" customHeight="1" outlineLevel="1" x14ac:dyDescent="0.25">
      <c r="A3062" s="1141" t="s">
        <v>4405</v>
      </c>
      <c r="B3062" s="1142" t="s">
        <v>4839</v>
      </c>
      <c r="C3062" s="1143" t="s">
        <v>108</v>
      </c>
      <c r="D3062" s="1144">
        <v>1.98</v>
      </c>
      <c r="E3062" s="653"/>
      <c r="F3062" s="654"/>
      <c r="G3062" s="23"/>
      <c r="H3062" s="23"/>
      <c r="I3062" s="23"/>
      <c r="J3062" s="23"/>
      <c r="K3062" s="23"/>
    </row>
    <row r="3063" spans="1:11" ht="12.75" hidden="1" customHeight="1" outlineLevel="1" x14ac:dyDescent="0.25">
      <c r="A3063" s="1145" t="s">
        <v>4406</v>
      </c>
      <c r="B3063" s="1146" t="s">
        <v>4840</v>
      </c>
      <c r="C3063" s="1147" t="s">
        <v>108</v>
      </c>
      <c r="D3063" s="1148">
        <v>39.090000000000003</v>
      </c>
      <c r="E3063" s="653"/>
      <c r="F3063" s="654"/>
      <c r="G3063" s="23"/>
      <c r="H3063" s="23"/>
      <c r="I3063" s="23"/>
      <c r="J3063" s="23"/>
      <c r="K3063" s="23"/>
    </row>
    <row r="3064" spans="1:11" ht="12.75" hidden="1" customHeight="1" outlineLevel="1" x14ac:dyDescent="0.25">
      <c r="A3064" s="1141" t="s">
        <v>4954</v>
      </c>
      <c r="B3064" s="1142" t="s">
        <v>4865</v>
      </c>
      <c r="C3064" s="1143" t="s">
        <v>108</v>
      </c>
      <c r="D3064" s="1144">
        <v>5.38</v>
      </c>
      <c r="E3064" s="653"/>
      <c r="F3064" s="654"/>
      <c r="G3064" s="23"/>
      <c r="H3064" s="23"/>
      <c r="I3064" s="23"/>
      <c r="J3064" s="23"/>
      <c r="K3064" s="23"/>
    </row>
    <row r="3065" spans="1:11" ht="12.75" hidden="1" customHeight="1" outlineLevel="1" x14ac:dyDescent="0.25">
      <c r="A3065" s="1145" t="s">
        <v>4955</v>
      </c>
      <c r="B3065" s="1146" t="s">
        <v>4867</v>
      </c>
      <c r="C3065" s="1147" t="s">
        <v>108</v>
      </c>
      <c r="D3065" s="1148">
        <v>5.09</v>
      </c>
      <c r="E3065" s="653"/>
      <c r="F3065" s="654"/>
      <c r="G3065" s="23"/>
      <c r="H3065" s="23"/>
      <c r="I3065" s="23"/>
      <c r="J3065" s="23"/>
      <c r="K3065" s="23"/>
    </row>
    <row r="3066" spans="1:11" ht="12.75" hidden="1" customHeight="1" outlineLevel="1" x14ac:dyDescent="0.25">
      <c r="A3066" s="1141" t="s">
        <v>4956</v>
      </c>
      <c r="B3066" s="1142" t="s">
        <v>4871</v>
      </c>
      <c r="C3066" s="1143" t="s">
        <v>108</v>
      </c>
      <c r="D3066" s="1144">
        <v>25.14</v>
      </c>
      <c r="E3066" s="653"/>
      <c r="F3066" s="654"/>
      <c r="G3066" s="23"/>
      <c r="H3066" s="23"/>
      <c r="I3066" s="23"/>
      <c r="J3066" s="23"/>
      <c r="K3066" s="23"/>
    </row>
    <row r="3067" spans="1:11" ht="12.75" hidden="1" customHeight="1" outlineLevel="1" x14ac:dyDescent="0.25">
      <c r="A3067" s="1145" t="s">
        <v>4957</v>
      </c>
      <c r="B3067" s="1146" t="s">
        <v>4873</v>
      </c>
      <c r="C3067" s="1147" t="s">
        <v>108</v>
      </c>
      <c r="D3067" s="1148">
        <v>80.739999999999995</v>
      </c>
      <c r="E3067" s="653"/>
      <c r="F3067" s="654"/>
      <c r="G3067" s="23"/>
      <c r="H3067" s="23"/>
      <c r="I3067" s="23"/>
      <c r="J3067" s="23"/>
      <c r="K3067" s="23"/>
    </row>
    <row r="3068" spans="1:11" ht="12.75" hidden="1" customHeight="1" outlineLevel="1" x14ac:dyDescent="0.25">
      <c r="A3068" s="1141" t="s">
        <v>4958</v>
      </c>
      <c r="B3068" s="1142" t="s">
        <v>4875</v>
      </c>
      <c r="C3068" s="1143" t="s">
        <v>108</v>
      </c>
      <c r="D3068" s="1144">
        <v>5.99</v>
      </c>
      <c r="E3068" s="653"/>
      <c r="F3068" s="654"/>
      <c r="G3068" s="23"/>
      <c r="H3068" s="23"/>
      <c r="I3068" s="23"/>
      <c r="J3068" s="23"/>
      <c r="K3068" s="23"/>
    </row>
    <row r="3069" spans="1:11" ht="12.75" hidden="1" customHeight="1" outlineLevel="1" x14ac:dyDescent="0.25">
      <c r="A3069" s="1145" t="s">
        <v>4959</v>
      </c>
      <c r="B3069" s="1146" t="s">
        <v>4877</v>
      </c>
      <c r="C3069" s="1147" t="s">
        <v>108</v>
      </c>
      <c r="D3069" s="1148">
        <v>65.290000000000006</v>
      </c>
      <c r="E3069" s="653"/>
      <c r="F3069" s="654"/>
      <c r="G3069" s="23"/>
      <c r="H3069" s="23"/>
      <c r="I3069" s="23"/>
      <c r="J3069" s="23"/>
      <c r="K3069" s="23"/>
    </row>
    <row r="3070" spans="1:11" ht="12.75" hidden="1" customHeight="1" outlineLevel="1" x14ac:dyDescent="0.25">
      <c r="A3070" s="1137" t="s">
        <v>2389</v>
      </c>
      <c r="B3070" s="1138" t="s">
        <v>1810</v>
      </c>
      <c r="C3070" s="1139"/>
      <c r="D3070" s="1140"/>
      <c r="E3070" s="653"/>
      <c r="F3070" s="654"/>
      <c r="G3070" s="23"/>
      <c r="H3070" s="23"/>
      <c r="I3070" s="23"/>
      <c r="J3070" s="23"/>
      <c r="K3070" s="23"/>
    </row>
    <row r="3071" spans="1:11" ht="12.75" hidden="1" customHeight="1" outlineLevel="1" x14ac:dyDescent="0.25">
      <c r="A3071" s="1141" t="s">
        <v>3834</v>
      </c>
      <c r="B3071" s="1142" t="s">
        <v>4842</v>
      </c>
      <c r="C3071" s="1143" t="s">
        <v>108</v>
      </c>
      <c r="D3071" s="1144">
        <v>3.61</v>
      </c>
      <c r="E3071" s="653"/>
      <c r="F3071" s="654"/>
      <c r="G3071" s="23"/>
      <c r="H3071" s="23"/>
      <c r="I3071" s="23"/>
      <c r="J3071" s="23"/>
      <c r="K3071" s="23"/>
    </row>
    <row r="3072" spans="1:11" ht="12.75" hidden="1" customHeight="1" outlineLevel="1" x14ac:dyDescent="0.25">
      <c r="A3072" s="1145" t="s">
        <v>3835</v>
      </c>
      <c r="B3072" s="1146" t="s">
        <v>4837</v>
      </c>
      <c r="C3072" s="1147" t="s">
        <v>108</v>
      </c>
      <c r="D3072" s="1148">
        <v>4.59</v>
      </c>
      <c r="E3072" s="653"/>
      <c r="F3072" s="654"/>
      <c r="G3072" s="23"/>
      <c r="H3072" s="23"/>
      <c r="I3072" s="23"/>
      <c r="J3072" s="23"/>
      <c r="K3072" s="23"/>
    </row>
    <row r="3073" spans="1:11" ht="12.75" hidden="1" customHeight="1" outlineLevel="1" x14ac:dyDescent="0.25">
      <c r="A3073" s="1141" t="s">
        <v>3836</v>
      </c>
      <c r="B3073" s="1142" t="s">
        <v>4855</v>
      </c>
      <c r="C3073" s="1143" t="s">
        <v>108</v>
      </c>
      <c r="D3073" s="1144">
        <v>20.73</v>
      </c>
      <c r="E3073" s="653"/>
      <c r="F3073" s="654"/>
      <c r="G3073" s="23"/>
      <c r="H3073" s="23"/>
      <c r="I3073" s="23"/>
      <c r="J3073" s="23"/>
      <c r="K3073" s="23"/>
    </row>
    <row r="3074" spans="1:11" ht="12.75" hidden="1" customHeight="1" outlineLevel="1" x14ac:dyDescent="0.25">
      <c r="A3074" s="1145" t="s">
        <v>4407</v>
      </c>
      <c r="B3074" s="1146" t="s">
        <v>4856</v>
      </c>
      <c r="C3074" s="1147" t="s">
        <v>108</v>
      </c>
      <c r="D3074" s="1148">
        <v>5.65</v>
      </c>
      <c r="E3074" s="653"/>
      <c r="F3074" s="654"/>
      <c r="G3074" s="23"/>
      <c r="H3074" s="23"/>
      <c r="I3074" s="23"/>
      <c r="J3074" s="23"/>
      <c r="K3074" s="23"/>
    </row>
    <row r="3075" spans="1:11" ht="12.75" hidden="1" customHeight="1" outlineLevel="1" x14ac:dyDescent="0.25">
      <c r="A3075" s="1141" t="s">
        <v>4960</v>
      </c>
      <c r="B3075" s="1142" t="s">
        <v>4839</v>
      </c>
      <c r="C3075" s="1143" t="s">
        <v>108</v>
      </c>
      <c r="D3075" s="1144">
        <v>1.98</v>
      </c>
      <c r="E3075" s="653"/>
      <c r="F3075" s="654"/>
      <c r="G3075" s="23"/>
      <c r="H3075" s="23"/>
      <c r="I3075" s="23"/>
      <c r="J3075" s="23"/>
      <c r="K3075" s="23"/>
    </row>
    <row r="3076" spans="1:11" ht="12.75" hidden="1" customHeight="1" outlineLevel="1" x14ac:dyDescent="0.25">
      <c r="A3076" s="1145" t="s">
        <v>4961</v>
      </c>
      <c r="B3076" s="1146" t="s">
        <v>4840</v>
      </c>
      <c r="C3076" s="1147" t="s">
        <v>108</v>
      </c>
      <c r="D3076" s="1148">
        <v>39.090000000000003</v>
      </c>
      <c r="E3076" s="653"/>
      <c r="F3076" s="654"/>
      <c r="G3076" s="23"/>
      <c r="H3076" s="23"/>
      <c r="I3076" s="23"/>
      <c r="J3076" s="23"/>
      <c r="K3076" s="23"/>
    </row>
    <row r="3077" spans="1:11" ht="12.75" hidden="1" customHeight="1" outlineLevel="1" x14ac:dyDescent="0.25">
      <c r="A3077" s="1141" t="s">
        <v>4962</v>
      </c>
      <c r="B3077" s="1142" t="s">
        <v>4865</v>
      </c>
      <c r="C3077" s="1143" t="s">
        <v>108</v>
      </c>
      <c r="D3077" s="1144">
        <v>5.38</v>
      </c>
      <c r="E3077" s="653"/>
      <c r="F3077" s="654"/>
      <c r="G3077" s="23"/>
      <c r="H3077" s="23"/>
      <c r="I3077" s="23"/>
      <c r="J3077" s="23"/>
      <c r="K3077" s="23"/>
    </row>
    <row r="3078" spans="1:11" ht="12.75" hidden="1" customHeight="1" outlineLevel="1" x14ac:dyDescent="0.25">
      <c r="A3078" s="1145" t="s">
        <v>4963</v>
      </c>
      <c r="B3078" s="1146" t="s">
        <v>4867</v>
      </c>
      <c r="C3078" s="1147" t="s">
        <v>108</v>
      </c>
      <c r="D3078" s="1148">
        <v>5.09</v>
      </c>
      <c r="E3078" s="653"/>
      <c r="F3078" s="654"/>
      <c r="G3078" s="23"/>
      <c r="H3078" s="23"/>
      <c r="I3078" s="23"/>
      <c r="J3078" s="23"/>
      <c r="K3078" s="23"/>
    </row>
    <row r="3079" spans="1:11" ht="12.75" hidden="1" customHeight="1" outlineLevel="1" x14ac:dyDescent="0.25">
      <c r="A3079" s="1141" t="s">
        <v>4964</v>
      </c>
      <c r="B3079" s="1142" t="s">
        <v>4871</v>
      </c>
      <c r="C3079" s="1143" t="s">
        <v>108</v>
      </c>
      <c r="D3079" s="1144">
        <v>25.14</v>
      </c>
      <c r="E3079" s="653"/>
      <c r="F3079" s="654"/>
      <c r="G3079" s="23"/>
      <c r="H3079" s="23"/>
      <c r="I3079" s="23"/>
      <c r="J3079" s="23"/>
      <c r="K3079" s="23"/>
    </row>
    <row r="3080" spans="1:11" ht="12.75" hidden="1" customHeight="1" outlineLevel="1" x14ac:dyDescent="0.25">
      <c r="A3080" s="1145" t="s">
        <v>4965</v>
      </c>
      <c r="B3080" s="1146" t="s">
        <v>4873</v>
      </c>
      <c r="C3080" s="1147" t="s">
        <v>108</v>
      </c>
      <c r="D3080" s="1148">
        <v>80.739999999999995</v>
      </c>
      <c r="E3080" s="653"/>
      <c r="F3080" s="654"/>
      <c r="G3080" s="23"/>
      <c r="H3080" s="23"/>
      <c r="I3080" s="23"/>
      <c r="J3080" s="23"/>
      <c r="K3080" s="23"/>
    </row>
    <row r="3081" spans="1:11" ht="12.75" hidden="1" customHeight="1" outlineLevel="1" x14ac:dyDescent="0.25">
      <c r="A3081" s="1141" t="s">
        <v>4966</v>
      </c>
      <c r="B3081" s="1142" t="s">
        <v>4875</v>
      </c>
      <c r="C3081" s="1143" t="s">
        <v>108</v>
      </c>
      <c r="D3081" s="1144">
        <v>5.99</v>
      </c>
      <c r="E3081" s="653"/>
      <c r="F3081" s="654"/>
      <c r="G3081" s="23"/>
      <c r="H3081" s="23"/>
      <c r="I3081" s="23"/>
      <c r="J3081" s="23"/>
      <c r="K3081" s="23"/>
    </row>
    <row r="3082" spans="1:11" ht="12.75" hidden="1" customHeight="1" outlineLevel="1" x14ac:dyDescent="0.25">
      <c r="A3082" s="1145" t="s">
        <v>4967</v>
      </c>
      <c r="B3082" s="1146" t="s">
        <v>4877</v>
      </c>
      <c r="C3082" s="1147" t="s">
        <v>108</v>
      </c>
      <c r="D3082" s="1148">
        <v>65.290000000000006</v>
      </c>
      <c r="E3082" s="653"/>
      <c r="F3082" s="654"/>
      <c r="G3082" s="23"/>
      <c r="H3082" s="23"/>
      <c r="I3082" s="23"/>
      <c r="J3082" s="23"/>
      <c r="K3082" s="23"/>
    </row>
    <row r="3083" spans="1:11" ht="12.75" hidden="1" customHeight="1" outlineLevel="1" x14ac:dyDescent="0.25">
      <c r="A3083" s="1137" t="s">
        <v>2390</v>
      </c>
      <c r="B3083" s="1138" t="s">
        <v>1812</v>
      </c>
      <c r="C3083" s="1139"/>
      <c r="D3083" s="1140"/>
      <c r="E3083" s="653"/>
      <c r="F3083" s="654"/>
      <c r="G3083" s="23"/>
      <c r="H3083" s="23"/>
      <c r="I3083" s="23"/>
      <c r="J3083" s="23"/>
      <c r="K3083" s="23"/>
    </row>
    <row r="3084" spans="1:11" ht="12.75" hidden="1" customHeight="1" outlineLevel="1" x14ac:dyDescent="0.25">
      <c r="A3084" s="1141" t="s">
        <v>3837</v>
      </c>
      <c r="B3084" s="1142" t="s">
        <v>4842</v>
      </c>
      <c r="C3084" s="1143" t="s">
        <v>108</v>
      </c>
      <c r="D3084" s="1144">
        <v>3.57</v>
      </c>
      <c r="E3084" s="653"/>
      <c r="F3084" s="654"/>
      <c r="G3084" s="23"/>
      <c r="H3084" s="23"/>
      <c r="I3084" s="23"/>
      <c r="J3084" s="23"/>
      <c r="K3084" s="23"/>
    </row>
    <row r="3085" spans="1:11" ht="12.75" hidden="1" customHeight="1" outlineLevel="1" x14ac:dyDescent="0.25">
      <c r="A3085" s="1145" t="s">
        <v>3838</v>
      </c>
      <c r="B3085" s="1146" t="s">
        <v>4837</v>
      </c>
      <c r="C3085" s="1147" t="s">
        <v>108</v>
      </c>
      <c r="D3085" s="1148">
        <v>5.66</v>
      </c>
      <c r="E3085" s="653"/>
      <c r="F3085" s="654"/>
      <c r="G3085" s="23"/>
      <c r="H3085" s="23"/>
      <c r="I3085" s="23"/>
      <c r="J3085" s="23"/>
      <c r="K3085" s="23"/>
    </row>
    <row r="3086" spans="1:11" ht="12.75" hidden="1" customHeight="1" outlineLevel="1" x14ac:dyDescent="0.25">
      <c r="A3086" s="1141" t="s">
        <v>3839</v>
      </c>
      <c r="B3086" s="1142" t="s">
        <v>4855</v>
      </c>
      <c r="C3086" s="1143" t="s">
        <v>108</v>
      </c>
      <c r="D3086" s="1144">
        <v>20.75</v>
      </c>
      <c r="E3086" s="653"/>
      <c r="F3086" s="654"/>
      <c r="G3086" s="23"/>
      <c r="H3086" s="23"/>
      <c r="I3086" s="23"/>
      <c r="J3086" s="23"/>
      <c r="K3086" s="23"/>
    </row>
    <row r="3087" spans="1:11" ht="12.75" hidden="1" customHeight="1" outlineLevel="1" x14ac:dyDescent="0.25">
      <c r="A3087" s="1145" t="s">
        <v>4408</v>
      </c>
      <c r="B3087" s="1146" t="s">
        <v>4856</v>
      </c>
      <c r="C3087" s="1147" t="s">
        <v>108</v>
      </c>
      <c r="D3087" s="1148">
        <v>5.65</v>
      </c>
      <c r="E3087" s="653"/>
      <c r="F3087" s="654"/>
      <c r="G3087" s="23"/>
      <c r="H3087" s="23"/>
      <c r="I3087" s="23"/>
      <c r="J3087" s="23"/>
      <c r="K3087" s="23"/>
    </row>
    <row r="3088" spans="1:11" ht="12.75" hidden="1" customHeight="1" outlineLevel="1" x14ac:dyDescent="0.25">
      <c r="A3088" s="1141" t="s">
        <v>4968</v>
      </c>
      <c r="B3088" s="1142" t="s">
        <v>4840</v>
      </c>
      <c r="C3088" s="1143" t="s">
        <v>108</v>
      </c>
      <c r="D3088" s="1144">
        <v>72.430000000000007</v>
      </c>
      <c r="E3088" s="653"/>
      <c r="F3088" s="654"/>
      <c r="G3088" s="23"/>
      <c r="H3088" s="23"/>
      <c r="I3088" s="23"/>
      <c r="J3088" s="23"/>
      <c r="K3088" s="23"/>
    </row>
    <row r="3089" spans="1:11" ht="12.75" hidden="1" customHeight="1" outlineLevel="1" x14ac:dyDescent="0.25">
      <c r="A3089" s="1145" t="s">
        <v>4969</v>
      </c>
      <c r="B3089" s="1146" t="s">
        <v>4865</v>
      </c>
      <c r="C3089" s="1147" t="s">
        <v>108</v>
      </c>
      <c r="D3089" s="1148">
        <v>5.34</v>
      </c>
      <c r="E3089" s="653"/>
      <c r="F3089" s="654"/>
      <c r="G3089" s="23"/>
      <c r="H3089" s="23"/>
      <c r="I3089" s="23"/>
      <c r="J3089" s="23"/>
      <c r="K3089" s="23"/>
    </row>
    <row r="3090" spans="1:11" ht="12.75" hidden="1" customHeight="1" outlineLevel="1" x14ac:dyDescent="0.25">
      <c r="A3090" s="1141" t="s">
        <v>4970</v>
      </c>
      <c r="B3090" s="1142" t="s">
        <v>4867</v>
      </c>
      <c r="C3090" s="1143" t="s">
        <v>108</v>
      </c>
      <c r="D3090" s="1144">
        <v>5.09</v>
      </c>
      <c r="E3090" s="653"/>
      <c r="F3090" s="654"/>
      <c r="G3090" s="23"/>
      <c r="H3090" s="23"/>
      <c r="I3090" s="23"/>
      <c r="J3090" s="23"/>
      <c r="K3090" s="23"/>
    </row>
    <row r="3091" spans="1:11" ht="12.75" hidden="1" customHeight="1" outlineLevel="1" x14ac:dyDescent="0.25">
      <c r="A3091" s="1145" t="s">
        <v>4971</v>
      </c>
      <c r="B3091" s="1146" t="s">
        <v>4871</v>
      </c>
      <c r="C3091" s="1147" t="s">
        <v>108</v>
      </c>
      <c r="D3091" s="1148">
        <v>25.42</v>
      </c>
      <c r="E3091" s="653"/>
      <c r="F3091" s="654"/>
      <c r="G3091" s="23"/>
      <c r="H3091" s="23"/>
      <c r="I3091" s="23"/>
      <c r="J3091" s="23"/>
      <c r="K3091" s="23"/>
    </row>
    <row r="3092" spans="1:11" ht="12.75" hidden="1" customHeight="1" outlineLevel="1" x14ac:dyDescent="0.25">
      <c r="A3092" s="1141" t="s">
        <v>4972</v>
      </c>
      <c r="B3092" s="1142" t="s">
        <v>4873</v>
      </c>
      <c r="C3092" s="1143" t="s">
        <v>108</v>
      </c>
      <c r="D3092" s="1144">
        <v>81.09</v>
      </c>
      <c r="E3092" s="653"/>
      <c r="F3092" s="654"/>
      <c r="G3092" s="23"/>
      <c r="H3092" s="23"/>
      <c r="I3092" s="23"/>
      <c r="J3092" s="23"/>
      <c r="K3092" s="23"/>
    </row>
    <row r="3093" spans="1:11" ht="12.75" hidden="1" customHeight="1" outlineLevel="1" x14ac:dyDescent="0.25">
      <c r="A3093" s="1145" t="s">
        <v>4973</v>
      </c>
      <c r="B3093" s="1146" t="s">
        <v>4875</v>
      </c>
      <c r="C3093" s="1147" t="s">
        <v>108</v>
      </c>
      <c r="D3093" s="1148">
        <v>5.84</v>
      </c>
      <c r="E3093" s="653"/>
      <c r="F3093" s="654"/>
      <c r="G3093" s="23"/>
      <c r="H3093" s="23"/>
      <c r="I3093" s="23"/>
      <c r="J3093" s="23"/>
      <c r="K3093" s="23"/>
    </row>
    <row r="3094" spans="1:11" ht="12.75" hidden="1" customHeight="1" outlineLevel="1" x14ac:dyDescent="0.25">
      <c r="A3094" s="1141" t="s">
        <v>4974</v>
      </c>
      <c r="B3094" s="1142" t="s">
        <v>4877</v>
      </c>
      <c r="C3094" s="1143" t="s">
        <v>108</v>
      </c>
      <c r="D3094" s="1144">
        <v>65.47</v>
      </c>
      <c r="E3094" s="653"/>
      <c r="F3094" s="654"/>
      <c r="G3094" s="23"/>
      <c r="H3094" s="23"/>
      <c r="I3094" s="23"/>
      <c r="J3094" s="23"/>
      <c r="K3094" s="23"/>
    </row>
    <row r="3095" spans="1:11" ht="12.75" hidden="1" customHeight="1" outlineLevel="1" x14ac:dyDescent="0.25">
      <c r="A3095" s="1137" t="s">
        <v>2391</v>
      </c>
      <c r="B3095" s="1138" t="s">
        <v>1814</v>
      </c>
      <c r="C3095" s="1139"/>
      <c r="D3095" s="1140"/>
      <c r="E3095" s="653"/>
      <c r="F3095" s="654"/>
      <c r="G3095" s="23"/>
      <c r="H3095" s="23"/>
      <c r="I3095" s="23"/>
      <c r="J3095" s="23"/>
      <c r="K3095" s="23"/>
    </row>
    <row r="3096" spans="1:11" ht="12.75" hidden="1" customHeight="1" outlineLevel="1" x14ac:dyDescent="0.25">
      <c r="A3096" s="1145" t="s">
        <v>3840</v>
      </c>
      <c r="B3096" s="1146" t="s">
        <v>4839</v>
      </c>
      <c r="C3096" s="1147" t="s">
        <v>108</v>
      </c>
      <c r="D3096" s="1148">
        <v>4.6399999999999997</v>
      </c>
      <c r="E3096" s="653"/>
      <c r="F3096" s="654"/>
      <c r="G3096" s="23"/>
      <c r="H3096" s="23"/>
      <c r="I3096" s="23"/>
      <c r="J3096" s="23"/>
      <c r="K3096" s="23"/>
    </row>
    <row r="3097" spans="1:11" ht="12.75" hidden="1" customHeight="1" outlineLevel="1" x14ac:dyDescent="0.25">
      <c r="A3097" s="1137" t="s">
        <v>2392</v>
      </c>
      <c r="B3097" s="1138" t="s">
        <v>1816</v>
      </c>
      <c r="C3097" s="1139"/>
      <c r="D3097" s="1140"/>
      <c r="E3097" s="653"/>
      <c r="F3097" s="654"/>
      <c r="G3097" s="23"/>
      <c r="H3097" s="23"/>
      <c r="I3097" s="23"/>
      <c r="J3097" s="23"/>
      <c r="K3097" s="23"/>
    </row>
    <row r="3098" spans="1:11" ht="12.75" hidden="1" customHeight="1" outlineLevel="1" x14ac:dyDescent="0.25">
      <c r="A3098" s="1141" t="s">
        <v>3841</v>
      </c>
      <c r="B3098" s="1142" t="s">
        <v>4842</v>
      </c>
      <c r="C3098" s="1143" t="s">
        <v>108</v>
      </c>
      <c r="D3098" s="1144">
        <v>4.4400000000000004</v>
      </c>
      <c r="E3098" s="653"/>
      <c r="F3098" s="654"/>
      <c r="G3098" s="23"/>
      <c r="H3098" s="23"/>
      <c r="I3098" s="23"/>
      <c r="J3098" s="23"/>
      <c r="K3098" s="23"/>
    </row>
    <row r="3099" spans="1:11" ht="12.75" hidden="1" customHeight="1" outlineLevel="1" x14ac:dyDescent="0.25">
      <c r="A3099" s="1145" t="s">
        <v>3842</v>
      </c>
      <c r="B3099" s="1146" t="s">
        <v>4837</v>
      </c>
      <c r="C3099" s="1147" t="s">
        <v>108</v>
      </c>
      <c r="D3099" s="1148">
        <v>4.3099999999999996</v>
      </c>
      <c r="E3099" s="653"/>
      <c r="F3099" s="654"/>
      <c r="G3099" s="23"/>
      <c r="H3099" s="23"/>
      <c r="I3099" s="23"/>
      <c r="J3099" s="23"/>
      <c r="K3099" s="23"/>
    </row>
    <row r="3100" spans="1:11" ht="12.75" hidden="1" customHeight="1" outlineLevel="1" x14ac:dyDescent="0.25">
      <c r="A3100" s="1141" t="s">
        <v>3843</v>
      </c>
      <c r="B3100" s="1142" t="s">
        <v>4840</v>
      </c>
      <c r="C3100" s="1143" t="s">
        <v>108</v>
      </c>
      <c r="D3100" s="1144">
        <v>39.68</v>
      </c>
      <c r="E3100" s="653"/>
      <c r="F3100" s="654"/>
      <c r="G3100" s="23"/>
      <c r="H3100" s="23"/>
      <c r="I3100" s="23"/>
      <c r="J3100" s="23"/>
      <c r="K3100" s="23"/>
    </row>
    <row r="3101" spans="1:11" ht="12.75" hidden="1" customHeight="1" outlineLevel="1" x14ac:dyDescent="0.25">
      <c r="A3101" s="1145" t="s">
        <v>4409</v>
      </c>
      <c r="B3101" s="1146" t="s">
        <v>4975</v>
      </c>
      <c r="C3101" s="1147" t="s">
        <v>108</v>
      </c>
      <c r="D3101" s="1148">
        <v>32.28</v>
      </c>
      <c r="E3101" s="653"/>
      <c r="F3101" s="654"/>
      <c r="G3101" s="23"/>
      <c r="H3101" s="23"/>
      <c r="I3101" s="23"/>
      <c r="J3101" s="23"/>
      <c r="K3101" s="23"/>
    </row>
    <row r="3102" spans="1:11" ht="12.75" hidden="1" customHeight="1" outlineLevel="1" x14ac:dyDescent="0.25">
      <c r="A3102" s="1141" t="s">
        <v>4976</v>
      </c>
      <c r="B3102" s="1142" t="s">
        <v>4849</v>
      </c>
      <c r="C3102" s="1143" t="s">
        <v>108</v>
      </c>
      <c r="D3102" s="1144">
        <v>7.12</v>
      </c>
      <c r="E3102" s="653"/>
      <c r="F3102" s="654"/>
      <c r="G3102" s="23"/>
      <c r="H3102" s="23"/>
      <c r="I3102" s="23"/>
      <c r="J3102" s="23"/>
      <c r="K3102" s="23"/>
    </row>
    <row r="3103" spans="1:11" ht="12.75" hidden="1" customHeight="1" outlineLevel="1" x14ac:dyDescent="0.25">
      <c r="A3103" s="1145" t="s">
        <v>4977</v>
      </c>
      <c r="B3103" s="1146" t="s">
        <v>4867</v>
      </c>
      <c r="C3103" s="1147" t="s">
        <v>108</v>
      </c>
      <c r="D3103" s="1148">
        <v>3.21</v>
      </c>
      <c r="E3103" s="653"/>
      <c r="F3103" s="654"/>
      <c r="G3103" s="23"/>
      <c r="H3103" s="23"/>
      <c r="I3103" s="23"/>
      <c r="J3103" s="23"/>
      <c r="K3103" s="23"/>
    </row>
    <row r="3104" spans="1:11" ht="12.75" hidden="1" customHeight="1" outlineLevel="1" x14ac:dyDescent="0.25">
      <c r="A3104" s="1137" t="s">
        <v>4978</v>
      </c>
      <c r="B3104" s="1138" t="s">
        <v>1818</v>
      </c>
      <c r="C3104" s="1139"/>
      <c r="D3104" s="1140"/>
      <c r="E3104" s="653"/>
      <c r="F3104" s="654"/>
      <c r="G3104" s="23"/>
      <c r="H3104" s="23"/>
      <c r="I3104" s="23"/>
      <c r="J3104" s="23"/>
      <c r="K3104" s="23"/>
    </row>
    <row r="3105" spans="1:11" ht="12.75" hidden="1" customHeight="1" outlineLevel="1" x14ac:dyDescent="0.25">
      <c r="A3105" s="1141" t="s">
        <v>4979</v>
      </c>
      <c r="B3105" s="1142" t="s">
        <v>4980</v>
      </c>
      <c r="C3105" s="1143" t="s">
        <v>108</v>
      </c>
      <c r="D3105" s="1144">
        <v>5.94</v>
      </c>
      <c r="E3105" s="653"/>
      <c r="F3105" s="654"/>
      <c r="G3105" s="23"/>
      <c r="H3105" s="23"/>
      <c r="I3105" s="23"/>
      <c r="J3105" s="23"/>
      <c r="K3105" s="23"/>
    </row>
    <row r="3106" spans="1:11" ht="12.75" hidden="1" customHeight="1" outlineLevel="1" x14ac:dyDescent="0.25">
      <c r="A3106" s="1137" t="s">
        <v>4981</v>
      </c>
      <c r="B3106" s="1138" t="s">
        <v>1820</v>
      </c>
      <c r="C3106" s="1139"/>
      <c r="D3106" s="1140"/>
      <c r="E3106" s="653"/>
      <c r="F3106" s="654"/>
      <c r="G3106" s="23"/>
      <c r="H3106" s="23"/>
      <c r="I3106" s="23"/>
      <c r="J3106" s="23"/>
      <c r="K3106" s="23"/>
    </row>
    <row r="3107" spans="1:11" ht="12.75" hidden="1" customHeight="1" outlineLevel="1" x14ac:dyDescent="0.25">
      <c r="A3107" s="1145" t="s">
        <v>4982</v>
      </c>
      <c r="B3107" s="1146" t="s">
        <v>4839</v>
      </c>
      <c r="C3107" s="1147" t="s">
        <v>108</v>
      </c>
      <c r="D3107" s="1148">
        <v>30.85</v>
      </c>
      <c r="E3107" s="653"/>
      <c r="F3107" s="654"/>
      <c r="G3107" s="23"/>
      <c r="H3107" s="23"/>
      <c r="I3107" s="23"/>
      <c r="J3107" s="23"/>
      <c r="K3107" s="23"/>
    </row>
    <row r="3108" spans="1:11" ht="12.75" hidden="1" customHeight="1" outlineLevel="1" x14ac:dyDescent="0.25">
      <c r="A3108" s="1141" t="s">
        <v>4983</v>
      </c>
      <c r="B3108" s="1142" t="s">
        <v>4984</v>
      </c>
      <c r="C3108" s="1143" t="s">
        <v>108</v>
      </c>
      <c r="D3108" s="1144">
        <v>6.2</v>
      </c>
      <c r="E3108" s="653"/>
      <c r="F3108" s="654"/>
      <c r="G3108" s="23"/>
      <c r="H3108" s="23"/>
      <c r="I3108" s="23"/>
      <c r="J3108" s="23"/>
      <c r="K3108" s="23"/>
    </row>
    <row r="3109" spans="1:11" ht="12.75" customHeight="1" x14ac:dyDescent="0.25">
      <c r="E3109" s="653"/>
      <c r="F3109" s="654"/>
      <c r="G3109" s="23"/>
      <c r="H3109" s="23"/>
      <c r="I3109" s="23"/>
      <c r="J3109" s="23"/>
      <c r="K3109" s="23"/>
    </row>
    <row r="3110" spans="1:11" ht="12.75" customHeight="1" x14ac:dyDescent="0.25">
      <c r="E3110" s="653"/>
      <c r="F3110" s="654"/>
      <c r="G3110" s="23"/>
      <c r="H3110" s="23"/>
      <c r="I3110" s="23"/>
      <c r="J3110" s="23"/>
      <c r="K3110" s="23"/>
    </row>
    <row r="3111" spans="1:11" ht="12.75" customHeight="1" x14ac:dyDescent="0.25">
      <c r="E3111" s="653"/>
      <c r="F3111" s="654"/>
      <c r="G3111" s="23"/>
      <c r="H3111" s="23"/>
      <c r="I3111" s="23"/>
      <c r="J3111" s="23"/>
      <c r="K3111" s="23"/>
    </row>
    <row r="3112" spans="1:11" ht="12.75" customHeight="1" x14ac:dyDescent="0.25">
      <c r="E3112" s="653"/>
      <c r="F3112" s="654"/>
      <c r="G3112" s="23"/>
      <c r="H3112" s="23"/>
      <c r="I3112" s="23"/>
      <c r="J3112" s="23"/>
      <c r="K3112" s="23"/>
    </row>
    <row r="3113" spans="1:11" ht="12.75" customHeight="1" x14ac:dyDescent="0.25">
      <c r="E3113" s="653"/>
      <c r="F3113" s="654"/>
      <c r="G3113" s="23"/>
      <c r="H3113" s="23"/>
      <c r="I3113" s="23"/>
      <c r="J3113" s="23"/>
      <c r="K3113" s="23"/>
    </row>
    <row r="3114" spans="1:11" ht="12.75" customHeight="1" x14ac:dyDescent="0.25">
      <c r="E3114" s="653"/>
      <c r="F3114" s="654"/>
      <c r="G3114" s="23"/>
      <c r="H3114" s="23"/>
      <c r="I3114" s="23"/>
      <c r="J3114" s="23"/>
      <c r="K3114" s="23"/>
    </row>
    <row r="3115" spans="1:11" ht="12.75" customHeight="1" x14ac:dyDescent="0.25">
      <c r="E3115" s="653"/>
      <c r="F3115" s="654"/>
      <c r="G3115" s="23"/>
      <c r="H3115" s="23"/>
      <c r="I3115" s="23"/>
      <c r="J3115" s="23"/>
      <c r="K3115" s="23"/>
    </row>
    <row r="3116" spans="1:11" ht="12.75" customHeight="1" x14ac:dyDescent="0.25">
      <c r="E3116" s="653"/>
      <c r="F3116" s="654"/>
      <c r="G3116" s="23"/>
      <c r="H3116" s="23"/>
      <c r="I3116" s="23"/>
      <c r="J3116" s="23"/>
      <c r="K3116" s="23"/>
    </row>
    <row r="3117" spans="1:11" ht="12.75" customHeight="1" x14ac:dyDescent="0.25">
      <c r="E3117" s="653"/>
      <c r="F3117" s="654"/>
      <c r="G3117" s="23"/>
      <c r="H3117" s="23"/>
      <c r="I3117" s="23"/>
      <c r="J3117" s="23"/>
      <c r="K3117" s="23"/>
    </row>
    <row r="3118" spans="1:11" ht="12.75" customHeight="1" x14ac:dyDescent="0.25">
      <c r="E3118" s="653"/>
      <c r="F3118" s="654"/>
      <c r="G3118" s="23"/>
      <c r="H3118" s="23"/>
      <c r="I3118" s="23"/>
      <c r="J3118" s="23"/>
      <c r="K3118" s="23"/>
    </row>
    <row r="3119" spans="1:11" ht="12.75" customHeight="1" x14ac:dyDescent="0.25">
      <c r="E3119" s="653"/>
      <c r="F3119" s="654"/>
      <c r="G3119" s="23"/>
      <c r="H3119" s="23"/>
      <c r="I3119" s="23"/>
      <c r="J3119" s="23"/>
      <c r="K3119" s="23"/>
    </row>
    <row r="3120" spans="1:11" ht="12.75" customHeight="1" x14ac:dyDescent="0.25">
      <c r="E3120" s="653"/>
      <c r="F3120" s="654"/>
      <c r="G3120" s="23"/>
      <c r="H3120" s="23"/>
      <c r="I3120" s="23"/>
      <c r="J3120" s="23"/>
      <c r="K3120" s="23"/>
    </row>
    <row r="3121" spans="5:11" ht="12.75" customHeight="1" x14ac:dyDescent="0.25">
      <c r="E3121" s="653"/>
      <c r="F3121" s="654"/>
      <c r="G3121" s="23"/>
      <c r="H3121" s="23"/>
      <c r="I3121" s="23"/>
      <c r="J3121" s="23"/>
      <c r="K3121" s="23"/>
    </row>
    <row r="3122" spans="5:11" ht="12.75" customHeight="1" x14ac:dyDescent="0.25">
      <c r="E3122" s="653"/>
      <c r="F3122" s="654"/>
      <c r="G3122" s="23"/>
      <c r="H3122" s="23"/>
      <c r="I3122" s="23"/>
      <c r="J3122" s="23"/>
      <c r="K3122" s="23"/>
    </row>
    <row r="3123" spans="5:11" ht="12.75" customHeight="1" x14ac:dyDescent="0.25">
      <c r="E3123" s="653"/>
      <c r="F3123" s="654"/>
      <c r="G3123" s="23"/>
      <c r="H3123" s="23"/>
      <c r="I3123" s="23"/>
      <c r="J3123" s="23"/>
      <c r="K3123" s="23"/>
    </row>
    <row r="3124" spans="5:11" ht="12.75" customHeight="1" x14ac:dyDescent="0.25">
      <c r="E3124" s="653"/>
      <c r="F3124" s="654"/>
      <c r="G3124" s="23"/>
      <c r="H3124" s="23"/>
      <c r="I3124" s="23"/>
      <c r="J3124" s="23"/>
      <c r="K3124" s="23"/>
    </row>
    <row r="3125" spans="5:11" ht="12.75" customHeight="1" x14ac:dyDescent="0.25">
      <c r="E3125" s="653"/>
      <c r="F3125" s="654"/>
      <c r="G3125" s="23"/>
      <c r="H3125" s="23"/>
      <c r="I3125" s="23"/>
      <c r="J3125" s="23"/>
      <c r="K3125" s="23"/>
    </row>
    <row r="3126" spans="5:11" ht="12.75" customHeight="1" x14ac:dyDescent="0.25">
      <c r="E3126" s="653"/>
      <c r="F3126" s="654"/>
      <c r="G3126" s="23"/>
      <c r="H3126" s="23"/>
      <c r="I3126" s="23"/>
      <c r="J3126" s="23"/>
      <c r="K3126" s="23"/>
    </row>
    <row r="3127" spans="5:11" ht="12.75" customHeight="1" x14ac:dyDescent="0.25">
      <c r="E3127" s="653"/>
      <c r="F3127" s="654"/>
      <c r="G3127" s="23"/>
      <c r="H3127" s="23"/>
      <c r="I3127" s="23"/>
      <c r="J3127" s="23"/>
      <c r="K3127" s="23"/>
    </row>
    <row r="3128" spans="5:11" ht="12.75" customHeight="1" x14ac:dyDescent="0.25">
      <c r="E3128" s="653"/>
      <c r="F3128" s="654"/>
      <c r="G3128" s="23"/>
      <c r="H3128" s="23"/>
      <c r="I3128" s="23"/>
      <c r="J3128" s="23"/>
      <c r="K3128" s="23"/>
    </row>
    <row r="3129" spans="5:11" ht="12.75" customHeight="1" x14ac:dyDescent="0.25">
      <c r="E3129" s="653"/>
      <c r="F3129" s="654"/>
      <c r="G3129" s="23"/>
      <c r="H3129" s="23"/>
      <c r="I3129" s="23"/>
      <c r="J3129" s="23"/>
      <c r="K3129" s="23"/>
    </row>
    <row r="3130" spans="5:11" ht="12.75" customHeight="1" x14ac:dyDescent="0.25">
      <c r="E3130" s="653"/>
      <c r="F3130" s="654"/>
      <c r="G3130" s="23"/>
      <c r="H3130" s="23"/>
      <c r="I3130" s="23"/>
      <c r="J3130" s="23"/>
      <c r="K3130" s="23"/>
    </row>
    <row r="3131" spans="5:11" ht="12.75" customHeight="1" x14ac:dyDescent="0.25">
      <c r="E3131" s="653"/>
      <c r="F3131" s="654"/>
      <c r="G3131" s="23"/>
      <c r="H3131" s="23"/>
      <c r="I3131" s="23"/>
      <c r="J3131" s="23"/>
      <c r="K3131" s="23"/>
    </row>
    <row r="3132" spans="5:11" ht="12.75" customHeight="1" x14ac:dyDescent="0.25">
      <c r="E3132" s="653"/>
      <c r="F3132" s="654"/>
      <c r="G3132" s="23"/>
      <c r="H3132" s="23"/>
      <c r="I3132" s="23"/>
      <c r="J3132" s="23"/>
      <c r="K3132" s="23"/>
    </row>
    <row r="3133" spans="5:11" ht="12.75" customHeight="1" x14ac:dyDescent="0.25">
      <c r="E3133" s="653"/>
      <c r="F3133" s="654"/>
      <c r="G3133" s="23"/>
      <c r="H3133" s="23"/>
      <c r="I3133" s="23"/>
      <c r="J3133" s="23"/>
      <c r="K3133" s="23"/>
    </row>
    <row r="3134" spans="5:11" ht="12.75" customHeight="1" x14ac:dyDescent="0.25">
      <c r="E3134" s="653"/>
      <c r="F3134" s="654"/>
      <c r="G3134" s="23"/>
      <c r="H3134" s="23"/>
      <c r="I3134" s="23"/>
      <c r="J3134" s="23"/>
      <c r="K3134" s="23"/>
    </row>
    <row r="3135" spans="5:11" ht="12.75" customHeight="1" x14ac:dyDescent="0.25">
      <c r="E3135" s="653"/>
      <c r="F3135" s="654"/>
      <c r="G3135" s="23"/>
      <c r="H3135" s="23"/>
      <c r="I3135" s="23"/>
      <c r="J3135" s="23"/>
      <c r="K3135" s="23"/>
    </row>
    <row r="3136" spans="5:11" ht="12.75" customHeight="1" x14ac:dyDescent="0.25">
      <c r="E3136" s="653"/>
      <c r="F3136" s="654"/>
      <c r="G3136" s="23"/>
      <c r="H3136" s="23"/>
      <c r="I3136" s="23"/>
      <c r="J3136" s="23"/>
      <c r="K3136" s="23"/>
    </row>
    <row r="3137" spans="5:11" ht="12.75" customHeight="1" x14ac:dyDescent="0.25">
      <c r="E3137" s="653"/>
      <c r="F3137" s="654"/>
      <c r="G3137" s="23"/>
      <c r="H3137" s="23"/>
      <c r="I3137" s="23"/>
      <c r="J3137" s="23"/>
      <c r="K3137" s="23"/>
    </row>
    <row r="3138" spans="5:11" ht="12.75" customHeight="1" x14ac:dyDescent="0.25">
      <c r="E3138" s="653"/>
      <c r="F3138" s="654"/>
      <c r="G3138" s="23"/>
      <c r="H3138" s="23"/>
      <c r="I3138" s="23"/>
      <c r="J3138" s="23"/>
      <c r="K3138" s="23"/>
    </row>
    <row r="3139" spans="5:11" ht="12.75" customHeight="1" x14ac:dyDescent="0.25">
      <c r="E3139" s="653"/>
      <c r="F3139" s="654"/>
      <c r="G3139" s="23"/>
      <c r="H3139" s="23"/>
      <c r="I3139" s="23"/>
      <c r="J3139" s="23"/>
      <c r="K3139" s="23"/>
    </row>
    <row r="3140" spans="5:11" ht="12.75" customHeight="1" x14ac:dyDescent="0.25">
      <c r="E3140" s="653"/>
      <c r="F3140" s="654"/>
      <c r="G3140" s="23"/>
      <c r="H3140" s="23"/>
      <c r="I3140" s="23"/>
      <c r="J3140" s="23"/>
      <c r="K3140" s="23"/>
    </row>
    <row r="3141" spans="5:11" ht="12.75" customHeight="1" x14ac:dyDescent="0.25">
      <c r="E3141" s="653"/>
      <c r="F3141" s="654"/>
      <c r="G3141" s="23"/>
      <c r="H3141" s="23"/>
      <c r="I3141" s="23"/>
      <c r="J3141" s="23"/>
      <c r="K3141" s="23"/>
    </row>
    <row r="3142" spans="5:11" ht="12.75" customHeight="1" x14ac:dyDescent="0.25">
      <c r="E3142" s="653"/>
      <c r="F3142" s="654"/>
      <c r="G3142" s="23"/>
      <c r="H3142" s="23"/>
      <c r="I3142" s="23"/>
      <c r="J3142" s="23"/>
      <c r="K3142" s="23"/>
    </row>
    <row r="3143" spans="5:11" ht="12.75" customHeight="1" x14ac:dyDescent="0.25">
      <c r="E3143" s="653"/>
      <c r="F3143" s="654"/>
      <c r="G3143" s="23"/>
      <c r="H3143" s="23"/>
      <c r="I3143" s="23"/>
      <c r="J3143" s="23"/>
      <c r="K3143" s="23"/>
    </row>
    <row r="3144" spans="5:11" ht="12.75" customHeight="1" x14ac:dyDescent="0.25">
      <c r="E3144" s="653"/>
      <c r="F3144" s="654"/>
      <c r="G3144" s="23"/>
      <c r="H3144" s="23"/>
      <c r="I3144" s="23"/>
      <c r="J3144" s="23"/>
      <c r="K3144" s="23"/>
    </row>
    <row r="3145" spans="5:11" ht="12.75" customHeight="1" x14ac:dyDescent="0.25">
      <c r="E3145" s="653"/>
      <c r="F3145" s="654"/>
      <c r="G3145" s="23"/>
      <c r="H3145" s="23"/>
      <c r="I3145" s="23"/>
      <c r="J3145" s="23"/>
      <c r="K3145" s="23"/>
    </row>
    <row r="3146" spans="5:11" ht="12.75" customHeight="1" x14ac:dyDescent="0.25">
      <c r="E3146" s="653"/>
      <c r="F3146" s="654"/>
      <c r="G3146" s="23"/>
      <c r="H3146" s="23"/>
      <c r="I3146" s="23"/>
      <c r="J3146" s="23"/>
      <c r="K3146" s="23"/>
    </row>
    <row r="3147" spans="5:11" ht="12.75" customHeight="1" x14ac:dyDescent="0.25">
      <c r="E3147" s="653"/>
      <c r="F3147" s="654"/>
      <c r="G3147" s="23"/>
      <c r="H3147" s="23"/>
      <c r="I3147" s="23"/>
      <c r="J3147" s="23"/>
      <c r="K3147" s="23"/>
    </row>
    <row r="3148" spans="5:11" ht="12.75" customHeight="1" x14ac:dyDescent="0.25">
      <c r="E3148" s="653"/>
      <c r="F3148" s="654"/>
      <c r="G3148" s="23"/>
      <c r="H3148" s="23"/>
      <c r="I3148" s="23"/>
      <c r="J3148" s="23"/>
      <c r="K3148" s="23"/>
    </row>
    <row r="3149" spans="5:11" ht="12.75" customHeight="1" x14ac:dyDescent="0.25">
      <c r="E3149" s="653"/>
      <c r="F3149" s="654"/>
      <c r="G3149" s="23"/>
      <c r="H3149" s="23"/>
      <c r="I3149" s="23"/>
      <c r="J3149" s="23"/>
      <c r="K3149" s="23"/>
    </row>
    <row r="3150" spans="5:11" ht="12.75" customHeight="1" x14ac:dyDescent="0.25">
      <c r="E3150" s="653"/>
      <c r="F3150" s="654"/>
      <c r="G3150" s="23"/>
      <c r="H3150" s="23"/>
      <c r="I3150" s="23"/>
      <c r="J3150" s="23"/>
      <c r="K3150" s="23"/>
    </row>
    <row r="3151" spans="5:11" ht="12.75" customHeight="1" x14ac:dyDescent="0.25">
      <c r="E3151" s="653"/>
      <c r="F3151" s="654"/>
      <c r="G3151" s="23"/>
      <c r="H3151" s="23"/>
      <c r="I3151" s="23"/>
      <c r="J3151" s="23"/>
      <c r="K3151" s="23"/>
    </row>
    <row r="3152" spans="5:11" ht="12.75" customHeight="1" x14ac:dyDescent="0.25">
      <c r="E3152" s="653"/>
      <c r="F3152" s="654"/>
      <c r="G3152" s="23"/>
      <c r="H3152" s="23"/>
      <c r="I3152" s="23"/>
      <c r="J3152" s="23"/>
      <c r="K3152" s="23"/>
    </row>
    <row r="3153" spans="5:11" ht="12.75" customHeight="1" x14ac:dyDescent="0.25">
      <c r="E3153" s="653"/>
      <c r="F3153" s="654"/>
      <c r="G3153" s="23"/>
      <c r="H3153" s="23"/>
      <c r="I3153" s="23"/>
      <c r="J3153" s="23"/>
      <c r="K3153" s="23"/>
    </row>
    <row r="3154" spans="5:11" ht="12.75" customHeight="1" x14ac:dyDescent="0.25">
      <c r="E3154" s="653"/>
      <c r="F3154" s="654"/>
      <c r="G3154" s="23"/>
      <c r="H3154" s="23"/>
      <c r="I3154" s="23"/>
      <c r="J3154" s="23"/>
      <c r="K3154" s="23"/>
    </row>
    <row r="3155" spans="5:11" ht="12.75" customHeight="1" x14ac:dyDescent="0.25">
      <c r="E3155" s="653"/>
      <c r="F3155" s="654"/>
      <c r="G3155" s="23"/>
      <c r="H3155" s="23"/>
      <c r="I3155" s="23"/>
      <c r="J3155" s="23"/>
      <c r="K3155" s="23"/>
    </row>
    <row r="3156" spans="5:11" ht="12.75" customHeight="1" x14ac:dyDescent="0.25">
      <c r="E3156" s="653"/>
      <c r="F3156" s="654"/>
      <c r="G3156" s="23"/>
      <c r="H3156" s="23"/>
      <c r="I3156" s="23"/>
      <c r="J3156" s="23"/>
      <c r="K3156" s="23"/>
    </row>
    <row r="3157" spans="5:11" ht="12.75" customHeight="1" x14ac:dyDescent="0.25">
      <c r="E3157" s="653"/>
      <c r="F3157" s="654"/>
      <c r="G3157" s="23"/>
      <c r="H3157" s="23"/>
      <c r="I3157" s="23"/>
      <c r="J3157" s="23"/>
      <c r="K3157" s="23"/>
    </row>
    <row r="3158" spans="5:11" ht="12.75" customHeight="1" x14ac:dyDescent="0.25">
      <c r="E3158" s="653"/>
      <c r="F3158" s="654"/>
      <c r="G3158" s="23"/>
      <c r="H3158" s="23"/>
      <c r="I3158" s="23"/>
      <c r="J3158" s="23"/>
      <c r="K3158" s="23"/>
    </row>
    <row r="3159" spans="5:11" ht="12.75" customHeight="1" x14ac:dyDescent="0.25">
      <c r="E3159" s="653"/>
      <c r="F3159" s="654"/>
      <c r="G3159" s="23"/>
      <c r="H3159" s="23"/>
      <c r="I3159" s="23"/>
      <c r="J3159" s="23"/>
      <c r="K3159" s="23"/>
    </row>
    <row r="3160" spans="5:11" ht="12.75" customHeight="1" x14ac:dyDescent="0.25">
      <c r="E3160" s="653"/>
      <c r="F3160" s="654"/>
      <c r="G3160" s="23"/>
      <c r="H3160" s="23"/>
      <c r="I3160" s="23"/>
      <c r="J3160" s="23"/>
      <c r="K3160" s="23"/>
    </row>
    <row r="3161" spans="5:11" ht="12.75" customHeight="1" x14ac:dyDescent="0.25">
      <c r="E3161" s="653"/>
      <c r="F3161" s="654"/>
      <c r="G3161" s="23"/>
      <c r="H3161" s="23"/>
      <c r="I3161" s="23"/>
      <c r="J3161" s="23"/>
      <c r="K3161" s="23"/>
    </row>
    <row r="3162" spans="5:11" ht="12.75" customHeight="1" x14ac:dyDescent="0.25">
      <c r="E3162" s="653"/>
      <c r="F3162" s="654"/>
      <c r="G3162" s="23"/>
      <c r="H3162" s="23"/>
      <c r="I3162" s="23"/>
      <c r="J3162" s="23"/>
      <c r="K3162" s="23"/>
    </row>
    <row r="3163" spans="5:11" ht="12.75" customHeight="1" x14ac:dyDescent="0.25">
      <c r="E3163" s="653"/>
      <c r="F3163" s="654"/>
      <c r="G3163" s="23"/>
      <c r="H3163" s="23"/>
      <c r="I3163" s="23"/>
      <c r="J3163" s="23"/>
      <c r="K3163" s="23"/>
    </row>
    <row r="3164" spans="5:11" ht="12.75" customHeight="1" x14ac:dyDescent="0.25">
      <c r="E3164" s="653"/>
      <c r="F3164" s="654"/>
      <c r="G3164" s="23"/>
      <c r="H3164" s="23"/>
      <c r="I3164" s="23"/>
      <c r="J3164" s="23"/>
      <c r="K3164" s="23"/>
    </row>
    <row r="3165" spans="5:11" ht="12.75" customHeight="1" x14ac:dyDescent="0.25">
      <c r="E3165" s="653"/>
      <c r="F3165" s="654"/>
      <c r="G3165" s="23"/>
      <c r="H3165" s="23"/>
      <c r="I3165" s="23"/>
      <c r="J3165" s="23"/>
      <c r="K3165" s="23"/>
    </row>
    <row r="3166" spans="5:11" ht="12.75" customHeight="1" x14ac:dyDescent="0.25">
      <c r="E3166" s="653"/>
      <c r="F3166" s="654"/>
      <c r="G3166" s="23"/>
      <c r="H3166" s="23"/>
      <c r="I3166" s="23"/>
      <c r="J3166" s="23"/>
      <c r="K3166" s="23"/>
    </row>
    <row r="3167" spans="5:11" ht="12.75" customHeight="1" x14ac:dyDescent="0.25">
      <c r="E3167" s="653"/>
      <c r="F3167" s="654"/>
      <c r="G3167" s="23"/>
      <c r="H3167" s="23"/>
      <c r="I3167" s="23"/>
      <c r="J3167" s="23"/>
      <c r="K3167" s="23"/>
    </row>
    <row r="3168" spans="5:11" ht="12.75" customHeight="1" x14ac:dyDescent="0.25">
      <c r="E3168" s="653"/>
      <c r="F3168" s="654"/>
      <c r="G3168" s="23"/>
      <c r="H3168" s="23"/>
      <c r="I3168" s="23"/>
      <c r="J3168" s="23"/>
      <c r="K3168" s="23"/>
    </row>
    <row r="3169" spans="5:11" ht="12.75" customHeight="1" x14ac:dyDescent="0.25">
      <c r="E3169" s="653"/>
      <c r="F3169" s="654"/>
      <c r="G3169" s="23"/>
      <c r="H3169" s="23"/>
      <c r="I3169" s="23"/>
      <c r="J3169" s="23"/>
      <c r="K3169" s="23"/>
    </row>
    <row r="3170" spans="5:11" ht="12.75" customHeight="1" x14ac:dyDescent="0.25">
      <c r="E3170" s="653"/>
      <c r="F3170" s="654"/>
      <c r="G3170" s="23"/>
      <c r="H3170" s="23"/>
      <c r="I3170" s="23"/>
      <c r="J3170" s="23"/>
      <c r="K3170" s="23"/>
    </row>
    <row r="3171" spans="5:11" ht="12.75" customHeight="1" x14ac:dyDescent="0.25">
      <c r="E3171" s="653"/>
      <c r="F3171" s="654"/>
      <c r="G3171" s="23"/>
      <c r="H3171" s="23"/>
      <c r="I3171" s="23"/>
      <c r="J3171" s="23"/>
      <c r="K3171" s="23"/>
    </row>
    <row r="3172" spans="5:11" ht="12.75" customHeight="1" x14ac:dyDescent="0.25">
      <c r="E3172" s="653"/>
      <c r="F3172" s="654"/>
      <c r="G3172" s="23"/>
      <c r="H3172" s="23"/>
      <c r="I3172" s="23"/>
      <c r="J3172" s="23"/>
      <c r="K3172" s="23"/>
    </row>
    <row r="3173" spans="5:11" ht="12.75" customHeight="1" x14ac:dyDescent="0.25">
      <c r="E3173" s="653"/>
      <c r="F3173" s="654"/>
      <c r="G3173" s="23"/>
      <c r="H3173" s="23"/>
      <c r="I3173" s="23"/>
      <c r="J3173" s="23"/>
      <c r="K3173" s="23"/>
    </row>
    <row r="3174" spans="5:11" ht="12.75" customHeight="1" x14ac:dyDescent="0.25">
      <c r="E3174" s="653"/>
      <c r="F3174" s="654"/>
      <c r="G3174" s="23"/>
      <c r="H3174" s="23"/>
      <c r="I3174" s="23"/>
      <c r="J3174" s="23"/>
      <c r="K3174" s="23"/>
    </row>
    <row r="3175" spans="5:11" ht="12.75" customHeight="1" x14ac:dyDescent="0.25">
      <c r="E3175" s="653"/>
      <c r="F3175" s="654"/>
      <c r="G3175" s="23"/>
      <c r="H3175" s="23"/>
      <c r="I3175" s="23"/>
      <c r="J3175" s="23"/>
      <c r="K3175" s="23"/>
    </row>
    <row r="3176" spans="5:11" ht="12.75" customHeight="1" x14ac:dyDescent="0.25">
      <c r="E3176" s="653"/>
      <c r="F3176" s="654"/>
      <c r="G3176" s="23"/>
      <c r="H3176" s="23"/>
      <c r="I3176" s="23"/>
      <c r="J3176" s="23"/>
      <c r="K3176" s="23"/>
    </row>
    <row r="3177" spans="5:11" ht="12.75" customHeight="1" x14ac:dyDescent="0.25">
      <c r="E3177" s="653"/>
      <c r="F3177" s="654"/>
      <c r="G3177" s="23"/>
      <c r="H3177" s="23"/>
      <c r="I3177" s="23"/>
      <c r="J3177" s="23"/>
      <c r="K3177" s="23"/>
    </row>
    <row r="3178" spans="5:11" ht="12.75" customHeight="1" x14ac:dyDescent="0.25">
      <c r="E3178" s="653"/>
      <c r="F3178" s="654"/>
      <c r="G3178" s="23"/>
      <c r="H3178" s="23"/>
      <c r="I3178" s="23"/>
      <c r="J3178" s="23"/>
      <c r="K3178" s="23"/>
    </row>
    <row r="3179" spans="5:11" ht="12.75" customHeight="1" x14ac:dyDescent="0.25">
      <c r="E3179" s="653"/>
      <c r="F3179" s="654"/>
      <c r="G3179" s="23"/>
      <c r="H3179" s="23"/>
      <c r="I3179" s="23"/>
      <c r="J3179" s="23"/>
      <c r="K3179" s="23"/>
    </row>
    <row r="3180" spans="5:11" ht="12.75" customHeight="1" x14ac:dyDescent="0.25">
      <c r="E3180" s="653"/>
      <c r="F3180" s="654"/>
      <c r="G3180" s="23"/>
      <c r="H3180" s="23"/>
      <c r="I3180" s="23"/>
      <c r="J3180" s="23"/>
      <c r="K3180" s="23"/>
    </row>
    <row r="3181" spans="5:11" ht="12.75" customHeight="1" x14ac:dyDescent="0.25">
      <c r="E3181" s="653"/>
      <c r="F3181" s="654"/>
      <c r="G3181" s="23"/>
      <c r="H3181" s="23"/>
      <c r="I3181" s="23"/>
      <c r="J3181" s="23"/>
      <c r="K3181" s="23"/>
    </row>
    <row r="3182" spans="5:11" ht="12.75" customHeight="1" x14ac:dyDescent="0.25">
      <c r="E3182" s="653"/>
      <c r="F3182" s="654"/>
      <c r="G3182" s="23"/>
      <c r="H3182" s="23"/>
      <c r="I3182" s="23"/>
      <c r="J3182" s="23"/>
      <c r="K3182" s="23"/>
    </row>
    <row r="3183" spans="5:11" ht="12.75" customHeight="1" x14ac:dyDescent="0.25">
      <c r="E3183" s="653"/>
      <c r="F3183" s="654"/>
      <c r="G3183" s="23"/>
      <c r="H3183" s="23"/>
      <c r="I3183" s="23"/>
      <c r="J3183" s="23"/>
      <c r="K3183" s="23"/>
    </row>
    <row r="3184" spans="5:11" ht="12.75" customHeight="1" x14ac:dyDescent="0.25">
      <c r="E3184" s="653"/>
      <c r="F3184" s="654"/>
      <c r="G3184" s="23"/>
      <c r="H3184" s="23"/>
      <c r="I3184" s="23"/>
      <c r="J3184" s="23"/>
      <c r="K3184" s="23"/>
    </row>
    <row r="3185" spans="5:11" ht="12.75" customHeight="1" x14ac:dyDescent="0.25">
      <c r="E3185" s="653"/>
      <c r="F3185" s="654"/>
      <c r="G3185" s="23"/>
      <c r="H3185" s="23"/>
      <c r="I3185" s="23"/>
      <c r="J3185" s="23"/>
      <c r="K3185" s="23"/>
    </row>
    <row r="3186" spans="5:11" ht="12.75" customHeight="1" x14ac:dyDescent="0.25">
      <c r="E3186" s="653"/>
      <c r="F3186" s="654"/>
      <c r="G3186" s="23"/>
      <c r="H3186" s="23"/>
      <c r="I3186" s="23"/>
      <c r="J3186" s="23"/>
      <c r="K3186" s="23"/>
    </row>
    <row r="3187" spans="5:11" ht="12.75" customHeight="1" x14ac:dyDescent="0.25">
      <c r="E3187" s="653"/>
      <c r="F3187" s="654"/>
      <c r="G3187" s="23"/>
      <c r="H3187" s="23"/>
      <c r="I3187" s="23"/>
      <c r="J3187" s="23"/>
      <c r="K3187" s="23"/>
    </row>
    <row r="3188" spans="5:11" ht="12.75" customHeight="1" x14ac:dyDescent="0.25">
      <c r="E3188" s="653"/>
      <c r="F3188" s="654"/>
      <c r="G3188" s="23"/>
      <c r="H3188" s="23"/>
      <c r="I3188" s="23"/>
      <c r="J3188" s="23"/>
      <c r="K3188" s="23"/>
    </row>
    <row r="3189" spans="5:11" ht="12.75" customHeight="1" x14ac:dyDescent="0.25">
      <c r="E3189" s="653"/>
      <c r="F3189" s="654"/>
      <c r="G3189" s="23"/>
      <c r="H3189" s="23"/>
      <c r="I3189" s="23"/>
      <c r="J3189" s="23"/>
      <c r="K3189" s="23"/>
    </row>
    <row r="3190" spans="5:11" ht="12.75" customHeight="1" x14ac:dyDescent="0.25">
      <c r="E3190" s="653"/>
      <c r="F3190" s="654"/>
      <c r="G3190" s="23"/>
      <c r="H3190" s="23"/>
      <c r="I3190" s="23"/>
      <c r="J3190" s="23"/>
      <c r="K3190" s="23"/>
    </row>
    <row r="3191" spans="5:11" ht="12.75" customHeight="1" x14ac:dyDescent="0.25">
      <c r="E3191" s="653"/>
      <c r="F3191" s="654"/>
      <c r="G3191" s="23"/>
      <c r="H3191" s="23"/>
      <c r="I3191" s="23"/>
      <c r="J3191" s="23"/>
      <c r="K3191" s="23"/>
    </row>
    <row r="3192" spans="5:11" ht="12.75" customHeight="1" x14ac:dyDescent="0.25">
      <c r="E3192" s="653"/>
      <c r="F3192" s="654"/>
      <c r="G3192" s="23"/>
      <c r="H3192" s="23"/>
      <c r="I3192" s="23"/>
      <c r="J3192" s="23"/>
      <c r="K3192" s="23"/>
    </row>
    <row r="3193" spans="5:11" ht="12.75" customHeight="1" x14ac:dyDescent="0.25">
      <c r="E3193" s="653"/>
      <c r="F3193" s="654"/>
      <c r="G3193" s="23"/>
      <c r="H3193" s="23"/>
      <c r="I3193" s="23"/>
      <c r="J3193" s="23"/>
      <c r="K3193" s="23"/>
    </row>
    <row r="3194" spans="5:11" ht="12.75" customHeight="1" x14ac:dyDescent="0.25">
      <c r="E3194" s="653"/>
      <c r="F3194" s="654"/>
      <c r="G3194" s="23"/>
      <c r="H3194" s="23"/>
      <c r="I3194" s="23"/>
      <c r="J3194" s="23"/>
      <c r="K3194" s="23"/>
    </row>
    <row r="3195" spans="5:11" ht="12.75" customHeight="1" x14ac:dyDescent="0.25">
      <c r="E3195" s="653"/>
      <c r="F3195" s="654"/>
      <c r="G3195" s="23"/>
      <c r="H3195" s="23"/>
      <c r="I3195" s="23"/>
      <c r="J3195" s="23"/>
      <c r="K3195" s="23"/>
    </row>
    <row r="3196" spans="5:11" ht="12.75" customHeight="1" x14ac:dyDescent="0.25">
      <c r="E3196" s="653"/>
      <c r="F3196" s="654"/>
      <c r="G3196" s="23"/>
      <c r="H3196" s="23"/>
      <c r="I3196" s="23"/>
      <c r="J3196" s="23"/>
      <c r="K3196" s="23"/>
    </row>
    <row r="3197" spans="5:11" ht="12.75" customHeight="1" x14ac:dyDescent="0.25">
      <c r="E3197" s="653"/>
      <c r="F3197" s="654"/>
      <c r="G3197" s="23"/>
      <c r="H3197" s="23"/>
      <c r="I3197" s="23"/>
      <c r="J3197" s="23"/>
      <c r="K3197" s="23"/>
    </row>
    <row r="3198" spans="5:11" ht="12.75" customHeight="1" x14ac:dyDescent="0.25">
      <c r="E3198" s="653"/>
      <c r="F3198" s="654"/>
      <c r="G3198" s="23"/>
      <c r="H3198" s="23"/>
      <c r="I3198" s="23"/>
      <c r="J3198" s="23"/>
      <c r="K3198" s="23"/>
    </row>
    <row r="3199" spans="5:11" ht="12.75" customHeight="1" x14ac:dyDescent="0.25">
      <c r="E3199" s="653"/>
      <c r="F3199" s="654"/>
      <c r="G3199" s="23"/>
      <c r="H3199" s="23"/>
      <c r="I3199" s="23"/>
      <c r="J3199" s="23"/>
      <c r="K3199" s="23"/>
    </row>
    <row r="3200" spans="5:11" ht="12.75" customHeight="1" x14ac:dyDescent="0.25">
      <c r="E3200" s="653"/>
      <c r="F3200" s="654"/>
      <c r="G3200" s="23"/>
      <c r="H3200" s="23"/>
      <c r="I3200" s="23"/>
      <c r="J3200" s="23"/>
      <c r="K3200" s="23"/>
    </row>
    <row r="3201" spans="5:11" ht="12.75" customHeight="1" x14ac:dyDescent="0.25">
      <c r="E3201" s="653"/>
      <c r="F3201" s="654"/>
      <c r="G3201" s="23"/>
      <c r="H3201" s="23"/>
      <c r="I3201" s="23"/>
      <c r="J3201" s="23"/>
      <c r="K3201" s="23"/>
    </row>
    <row r="3202" spans="5:11" ht="12.75" customHeight="1" x14ac:dyDescent="0.25">
      <c r="E3202" s="653"/>
      <c r="F3202" s="654"/>
      <c r="G3202" s="23"/>
      <c r="H3202" s="23"/>
      <c r="I3202" s="23"/>
      <c r="J3202" s="23"/>
      <c r="K3202" s="23"/>
    </row>
    <row r="3203" spans="5:11" ht="12.75" customHeight="1" x14ac:dyDescent="0.25">
      <c r="E3203" s="653"/>
      <c r="F3203" s="654"/>
      <c r="G3203" s="23"/>
      <c r="H3203" s="23"/>
      <c r="I3203" s="23"/>
      <c r="J3203" s="23"/>
      <c r="K3203" s="23"/>
    </row>
    <row r="3204" spans="5:11" ht="12.75" customHeight="1" x14ac:dyDescent="0.25">
      <c r="E3204" s="653"/>
      <c r="F3204" s="654"/>
      <c r="G3204" s="23"/>
      <c r="H3204" s="23"/>
      <c r="I3204" s="23"/>
      <c r="J3204" s="23"/>
      <c r="K3204" s="23"/>
    </row>
    <row r="3205" spans="5:11" ht="12.75" customHeight="1" x14ac:dyDescent="0.25">
      <c r="E3205" s="653"/>
      <c r="F3205" s="654"/>
      <c r="G3205" s="23"/>
      <c r="H3205" s="23"/>
      <c r="I3205" s="23"/>
      <c r="J3205" s="23"/>
      <c r="K3205" s="23"/>
    </row>
    <row r="3206" spans="5:11" ht="12.75" customHeight="1" x14ac:dyDescent="0.25">
      <c r="E3206" s="653"/>
      <c r="F3206" s="654"/>
      <c r="G3206" s="23"/>
      <c r="H3206" s="23"/>
      <c r="I3206" s="23"/>
      <c r="J3206" s="23"/>
      <c r="K3206" s="23"/>
    </row>
    <row r="3207" spans="5:11" ht="12.75" customHeight="1" x14ac:dyDescent="0.25">
      <c r="E3207" s="653"/>
      <c r="F3207" s="654"/>
      <c r="G3207" s="23"/>
      <c r="H3207" s="23"/>
      <c r="I3207" s="23"/>
      <c r="J3207" s="23"/>
      <c r="K3207" s="23"/>
    </row>
    <row r="3208" spans="5:11" ht="12.75" customHeight="1" x14ac:dyDescent="0.25">
      <c r="E3208" s="653"/>
      <c r="F3208" s="654"/>
      <c r="G3208" s="23"/>
      <c r="H3208" s="23"/>
      <c r="I3208" s="23"/>
      <c r="J3208" s="23"/>
      <c r="K3208" s="23"/>
    </row>
    <row r="3209" spans="5:11" ht="12.75" customHeight="1" x14ac:dyDescent="0.25">
      <c r="E3209" s="653"/>
      <c r="F3209" s="654"/>
      <c r="G3209" s="23"/>
      <c r="H3209" s="23"/>
      <c r="I3209" s="23"/>
      <c r="J3209" s="23"/>
      <c r="K3209" s="23"/>
    </row>
    <row r="3210" spans="5:11" ht="12.75" customHeight="1" x14ac:dyDescent="0.25">
      <c r="E3210" s="653"/>
      <c r="F3210" s="654"/>
      <c r="G3210" s="23"/>
      <c r="H3210" s="23"/>
      <c r="I3210" s="23"/>
      <c r="J3210" s="23"/>
      <c r="K3210" s="23"/>
    </row>
    <row r="3211" spans="5:11" ht="12.75" customHeight="1" x14ac:dyDescent="0.25">
      <c r="E3211" s="653"/>
      <c r="F3211" s="654"/>
      <c r="G3211" s="23"/>
      <c r="H3211" s="23"/>
      <c r="I3211" s="23"/>
      <c r="J3211" s="23"/>
      <c r="K3211" s="23"/>
    </row>
    <row r="3212" spans="5:11" ht="12.75" customHeight="1" x14ac:dyDescent="0.25">
      <c r="E3212" s="653"/>
      <c r="F3212" s="654"/>
      <c r="G3212" s="23"/>
      <c r="H3212" s="23"/>
      <c r="I3212" s="23"/>
      <c r="J3212" s="23"/>
      <c r="K3212" s="23"/>
    </row>
    <row r="3213" spans="5:11" ht="12.75" customHeight="1" x14ac:dyDescent="0.25">
      <c r="E3213" s="653"/>
      <c r="F3213" s="654"/>
      <c r="G3213" s="23"/>
      <c r="H3213" s="23"/>
      <c r="I3213" s="23"/>
      <c r="J3213" s="23"/>
      <c r="K3213" s="23"/>
    </row>
    <row r="3214" spans="5:11" ht="12.75" customHeight="1" x14ac:dyDescent="0.25">
      <c r="E3214" s="653"/>
      <c r="F3214" s="654"/>
      <c r="G3214" s="23"/>
      <c r="H3214" s="23"/>
      <c r="I3214" s="23"/>
      <c r="J3214" s="23"/>
      <c r="K3214" s="23"/>
    </row>
    <row r="3215" spans="5:11" ht="12.75" customHeight="1" x14ac:dyDescent="0.25">
      <c r="E3215" s="653"/>
      <c r="F3215" s="654"/>
      <c r="G3215" s="23"/>
      <c r="H3215" s="23"/>
      <c r="I3215" s="23"/>
      <c r="J3215" s="23"/>
      <c r="K3215" s="23"/>
    </row>
    <row r="3216" spans="5:11" ht="12.75" customHeight="1" x14ac:dyDescent="0.25">
      <c r="E3216" s="653"/>
      <c r="F3216" s="654"/>
      <c r="G3216" s="23"/>
      <c r="H3216" s="23"/>
      <c r="I3216" s="23"/>
      <c r="J3216" s="23"/>
      <c r="K3216" s="23"/>
    </row>
    <row r="3217" spans="5:11" ht="12.75" customHeight="1" x14ac:dyDescent="0.25">
      <c r="E3217" s="653"/>
      <c r="F3217" s="654"/>
      <c r="G3217" s="23"/>
      <c r="H3217" s="23"/>
      <c r="I3217" s="23"/>
      <c r="J3217" s="23"/>
      <c r="K3217" s="23"/>
    </row>
    <row r="3218" spans="5:11" ht="12.75" customHeight="1" x14ac:dyDescent="0.25">
      <c r="E3218" s="653"/>
      <c r="F3218" s="654"/>
      <c r="G3218" s="23"/>
      <c r="H3218" s="23"/>
      <c r="I3218" s="23"/>
      <c r="J3218" s="23"/>
      <c r="K3218" s="23"/>
    </row>
    <row r="3219" spans="5:11" ht="12.75" customHeight="1" x14ac:dyDescent="0.25">
      <c r="E3219" s="653"/>
      <c r="F3219" s="654"/>
      <c r="G3219" s="23"/>
      <c r="H3219" s="23"/>
      <c r="I3219" s="23"/>
      <c r="J3219" s="23"/>
      <c r="K3219" s="23"/>
    </row>
    <row r="3220" spans="5:11" ht="12.75" customHeight="1" x14ac:dyDescent="0.25">
      <c r="E3220" s="653"/>
      <c r="F3220" s="654"/>
      <c r="G3220" s="23"/>
      <c r="H3220" s="23"/>
      <c r="I3220" s="23"/>
      <c r="J3220" s="23"/>
      <c r="K3220" s="23"/>
    </row>
    <row r="3221" spans="5:11" ht="12.75" customHeight="1" x14ac:dyDescent="0.25">
      <c r="E3221" s="653"/>
      <c r="F3221" s="654"/>
      <c r="G3221" s="23"/>
      <c r="H3221" s="23"/>
      <c r="I3221" s="23"/>
      <c r="J3221" s="23"/>
      <c r="K3221" s="23"/>
    </row>
    <row r="3222" spans="5:11" ht="12.75" customHeight="1" x14ac:dyDescent="0.25">
      <c r="E3222" s="653"/>
      <c r="F3222" s="654"/>
      <c r="G3222" s="23"/>
      <c r="H3222" s="23"/>
      <c r="I3222" s="23"/>
      <c r="J3222" s="23"/>
      <c r="K3222" s="23"/>
    </row>
    <row r="3223" spans="5:11" ht="12.75" customHeight="1" x14ac:dyDescent="0.25">
      <c r="E3223" s="653"/>
      <c r="F3223" s="654"/>
      <c r="G3223" s="23"/>
      <c r="H3223" s="23"/>
      <c r="I3223" s="23"/>
      <c r="J3223" s="23"/>
      <c r="K3223" s="23"/>
    </row>
    <row r="3224" spans="5:11" ht="12.75" customHeight="1" x14ac:dyDescent="0.25">
      <c r="E3224" s="653"/>
      <c r="F3224" s="654"/>
      <c r="G3224" s="23"/>
      <c r="H3224" s="23"/>
      <c r="I3224" s="23"/>
      <c r="J3224" s="23"/>
      <c r="K3224" s="23"/>
    </row>
    <row r="3225" spans="5:11" ht="12.75" customHeight="1" x14ac:dyDescent="0.25">
      <c r="E3225" s="653"/>
      <c r="F3225" s="654"/>
      <c r="G3225" s="23"/>
      <c r="H3225" s="23"/>
      <c r="I3225" s="23"/>
      <c r="J3225" s="23"/>
      <c r="K3225" s="23"/>
    </row>
    <row r="3226" spans="5:11" ht="12.75" customHeight="1" x14ac:dyDescent="0.25">
      <c r="E3226" s="653"/>
      <c r="F3226" s="654"/>
      <c r="G3226" s="23"/>
      <c r="H3226" s="23"/>
      <c r="I3226" s="23"/>
      <c r="J3226" s="23"/>
      <c r="K3226" s="23"/>
    </row>
    <row r="3227" spans="5:11" ht="12.75" customHeight="1" x14ac:dyDescent="0.25">
      <c r="E3227" s="653"/>
      <c r="F3227" s="654"/>
      <c r="G3227" s="23"/>
      <c r="H3227" s="23"/>
      <c r="I3227" s="23"/>
      <c r="J3227" s="23"/>
      <c r="K3227" s="23"/>
    </row>
    <row r="3228" spans="5:11" ht="12.75" customHeight="1" x14ac:dyDescent="0.25">
      <c r="E3228" s="653"/>
      <c r="F3228" s="654"/>
      <c r="G3228" s="23"/>
      <c r="H3228" s="23"/>
      <c r="I3228" s="23"/>
      <c r="J3228" s="23"/>
      <c r="K3228" s="23"/>
    </row>
    <row r="3229" spans="5:11" ht="12.75" customHeight="1" x14ac:dyDescent="0.25">
      <c r="E3229" s="653"/>
      <c r="F3229" s="654"/>
      <c r="G3229" s="23"/>
      <c r="H3229" s="23"/>
      <c r="I3229" s="23"/>
      <c r="J3229" s="23"/>
      <c r="K3229" s="23"/>
    </row>
    <row r="3230" spans="5:11" ht="12.75" customHeight="1" x14ac:dyDescent="0.25">
      <c r="E3230" s="653"/>
      <c r="F3230" s="654"/>
      <c r="G3230" s="23"/>
      <c r="H3230" s="23"/>
      <c r="I3230" s="23"/>
      <c r="J3230" s="23"/>
      <c r="K3230" s="23"/>
    </row>
    <row r="3231" spans="5:11" ht="12.75" customHeight="1" x14ac:dyDescent="0.25">
      <c r="E3231" s="653"/>
      <c r="F3231" s="654"/>
      <c r="G3231" s="23"/>
      <c r="H3231" s="23"/>
      <c r="I3231" s="23"/>
      <c r="J3231" s="23"/>
      <c r="K3231" s="23"/>
    </row>
    <row r="3232" spans="5:11" ht="12.75" customHeight="1" x14ac:dyDescent="0.25">
      <c r="E3232" s="653"/>
      <c r="F3232" s="654"/>
      <c r="G3232" s="23"/>
      <c r="H3232" s="23"/>
      <c r="I3232" s="23"/>
      <c r="J3232" s="23"/>
      <c r="K3232" s="23"/>
    </row>
    <row r="3233" spans="5:11" ht="12.75" customHeight="1" x14ac:dyDescent="0.25">
      <c r="E3233" s="653"/>
      <c r="F3233" s="654"/>
      <c r="G3233" s="23"/>
      <c r="H3233" s="23"/>
      <c r="I3233" s="23"/>
      <c r="J3233" s="23"/>
      <c r="K3233" s="23"/>
    </row>
    <row r="3234" spans="5:11" ht="12.75" customHeight="1" x14ac:dyDescent="0.25">
      <c r="E3234" s="653"/>
      <c r="F3234" s="654"/>
      <c r="G3234" s="23"/>
      <c r="H3234" s="23"/>
      <c r="I3234" s="23"/>
      <c r="J3234" s="23"/>
      <c r="K3234" s="23"/>
    </row>
    <row r="3235" spans="5:11" ht="12.75" customHeight="1" x14ac:dyDescent="0.25">
      <c r="E3235" s="653"/>
      <c r="F3235" s="654"/>
      <c r="G3235" s="23"/>
      <c r="H3235" s="23"/>
      <c r="I3235" s="23"/>
      <c r="J3235" s="23"/>
      <c r="K3235" s="23"/>
    </row>
    <row r="3236" spans="5:11" ht="12.75" customHeight="1" x14ac:dyDescent="0.25">
      <c r="E3236" s="653"/>
      <c r="F3236" s="654"/>
      <c r="G3236" s="23"/>
      <c r="H3236" s="23"/>
      <c r="I3236" s="23"/>
      <c r="J3236" s="23"/>
      <c r="K3236" s="23"/>
    </row>
    <row r="3237" spans="5:11" ht="12.75" customHeight="1" x14ac:dyDescent="0.25">
      <c r="E3237" s="653"/>
      <c r="F3237" s="654"/>
      <c r="G3237" s="23"/>
      <c r="H3237" s="23"/>
      <c r="I3237" s="23"/>
      <c r="J3237" s="23"/>
      <c r="K3237" s="23"/>
    </row>
    <row r="3238" spans="5:11" ht="12.75" customHeight="1" x14ac:dyDescent="0.25">
      <c r="E3238" s="653"/>
      <c r="F3238" s="654"/>
      <c r="G3238" s="23"/>
      <c r="H3238" s="23"/>
      <c r="I3238" s="23"/>
      <c r="J3238" s="23"/>
      <c r="K3238" s="23"/>
    </row>
    <row r="3239" spans="5:11" ht="12.75" customHeight="1" x14ac:dyDescent="0.25">
      <c r="E3239" s="653"/>
      <c r="F3239" s="654"/>
      <c r="G3239" s="23"/>
      <c r="H3239" s="23"/>
      <c r="I3239" s="23"/>
      <c r="J3239" s="23"/>
      <c r="K3239" s="23"/>
    </row>
    <row r="3240" spans="5:11" ht="12.75" customHeight="1" x14ac:dyDescent="0.25">
      <c r="E3240" s="653"/>
      <c r="F3240" s="654"/>
      <c r="G3240" s="23"/>
      <c r="H3240" s="23"/>
      <c r="I3240" s="23"/>
      <c r="J3240" s="23"/>
      <c r="K3240" s="23"/>
    </row>
    <row r="3241" spans="5:11" ht="12.75" customHeight="1" x14ac:dyDescent="0.25">
      <c r="E3241" s="653"/>
      <c r="F3241" s="654"/>
      <c r="G3241" s="23"/>
      <c r="H3241" s="23"/>
      <c r="I3241" s="23"/>
      <c r="J3241" s="23"/>
      <c r="K3241" s="23"/>
    </row>
    <row r="3242" spans="5:11" ht="12.75" customHeight="1" x14ac:dyDescent="0.25">
      <c r="E3242" s="653"/>
      <c r="F3242" s="654"/>
      <c r="G3242" s="23"/>
      <c r="H3242" s="23"/>
      <c r="I3242" s="23"/>
      <c r="J3242" s="23"/>
      <c r="K3242" s="23"/>
    </row>
    <row r="3243" spans="5:11" ht="12.75" customHeight="1" x14ac:dyDescent="0.25">
      <c r="E3243" s="653"/>
      <c r="F3243" s="654"/>
      <c r="G3243" s="23"/>
      <c r="H3243" s="23"/>
      <c r="I3243" s="23"/>
      <c r="J3243" s="23"/>
      <c r="K3243" s="23"/>
    </row>
    <row r="3244" spans="5:11" ht="12.75" customHeight="1" x14ac:dyDescent="0.25">
      <c r="E3244" s="653"/>
      <c r="F3244" s="654"/>
      <c r="G3244" s="23"/>
      <c r="H3244" s="23"/>
      <c r="I3244" s="23"/>
      <c r="J3244" s="23"/>
      <c r="K3244" s="23"/>
    </row>
    <row r="3245" spans="5:11" ht="12.75" customHeight="1" x14ac:dyDescent="0.25">
      <c r="E3245" s="653"/>
      <c r="F3245" s="654"/>
      <c r="G3245" s="23"/>
      <c r="H3245" s="23"/>
      <c r="I3245" s="23"/>
      <c r="J3245" s="23"/>
      <c r="K3245" s="23"/>
    </row>
    <row r="3246" spans="5:11" ht="12.75" customHeight="1" x14ac:dyDescent="0.25">
      <c r="E3246" s="653"/>
      <c r="F3246" s="654"/>
      <c r="G3246" s="23"/>
      <c r="H3246" s="23"/>
      <c r="I3246" s="23"/>
      <c r="J3246" s="23"/>
      <c r="K3246" s="23"/>
    </row>
    <row r="3247" spans="5:11" ht="12.75" customHeight="1" x14ac:dyDescent="0.25">
      <c r="E3247" s="653"/>
      <c r="F3247" s="654"/>
      <c r="G3247" s="23"/>
      <c r="H3247" s="23"/>
      <c r="I3247" s="23"/>
      <c r="J3247" s="23"/>
      <c r="K3247" s="23"/>
    </row>
    <row r="3248" spans="5:11" ht="12.75" customHeight="1" x14ac:dyDescent="0.25">
      <c r="E3248" s="653"/>
      <c r="F3248" s="654"/>
      <c r="G3248" s="23"/>
      <c r="H3248" s="23"/>
      <c r="I3248" s="23"/>
      <c r="J3248" s="23"/>
      <c r="K3248" s="23"/>
    </row>
    <row r="3249" spans="5:11" ht="12.75" customHeight="1" x14ac:dyDescent="0.25">
      <c r="E3249" s="653"/>
      <c r="F3249" s="654"/>
      <c r="G3249" s="23"/>
      <c r="H3249" s="23"/>
      <c r="I3249" s="23"/>
      <c r="J3249" s="23"/>
      <c r="K3249" s="23"/>
    </row>
    <row r="3250" spans="5:11" ht="12.75" customHeight="1" x14ac:dyDescent="0.25">
      <c r="E3250" s="653"/>
      <c r="F3250" s="654"/>
      <c r="G3250" s="23"/>
      <c r="H3250" s="23"/>
      <c r="I3250" s="23"/>
      <c r="J3250" s="23"/>
      <c r="K3250" s="23"/>
    </row>
    <row r="3251" spans="5:11" ht="12.75" customHeight="1" x14ac:dyDescent="0.25">
      <c r="E3251" s="653"/>
      <c r="F3251" s="654"/>
      <c r="G3251" s="23"/>
      <c r="H3251" s="23"/>
      <c r="I3251" s="23"/>
      <c r="J3251" s="23"/>
      <c r="K3251" s="23"/>
    </row>
    <row r="3252" spans="5:11" ht="12.75" customHeight="1" x14ac:dyDescent="0.25">
      <c r="E3252" s="653"/>
      <c r="F3252" s="654"/>
      <c r="G3252" s="23"/>
      <c r="H3252" s="23"/>
      <c r="I3252" s="23"/>
      <c r="J3252" s="23"/>
      <c r="K3252" s="23"/>
    </row>
    <row r="3253" spans="5:11" ht="12.75" customHeight="1" x14ac:dyDescent="0.25">
      <c r="E3253" s="653"/>
      <c r="F3253" s="654"/>
      <c r="G3253" s="23"/>
      <c r="H3253" s="23"/>
      <c r="I3253" s="23"/>
      <c r="J3253" s="23"/>
      <c r="K3253" s="23"/>
    </row>
    <row r="3254" spans="5:11" ht="12.75" customHeight="1" x14ac:dyDescent="0.25">
      <c r="E3254" s="653"/>
      <c r="F3254" s="654"/>
      <c r="G3254" s="23"/>
      <c r="H3254" s="23"/>
      <c r="I3254" s="23"/>
      <c r="J3254" s="23"/>
      <c r="K3254" s="23"/>
    </row>
    <row r="3255" spans="5:11" ht="12.75" customHeight="1" x14ac:dyDescent="0.25">
      <c r="E3255" s="653"/>
      <c r="F3255" s="654"/>
      <c r="G3255" s="23"/>
      <c r="H3255" s="23"/>
      <c r="I3255" s="23"/>
      <c r="J3255" s="23"/>
      <c r="K3255" s="23"/>
    </row>
    <row r="3256" spans="5:11" ht="12.75" customHeight="1" x14ac:dyDescent="0.25">
      <c r="E3256" s="653"/>
      <c r="F3256" s="654"/>
      <c r="G3256" s="23"/>
      <c r="H3256" s="23"/>
      <c r="I3256" s="23"/>
      <c r="J3256" s="23"/>
      <c r="K3256" s="23"/>
    </row>
    <row r="3257" spans="5:11" ht="12.75" customHeight="1" x14ac:dyDescent="0.25">
      <c r="E3257" s="653"/>
      <c r="F3257" s="654"/>
      <c r="G3257" s="23"/>
      <c r="H3257" s="23"/>
      <c r="I3257" s="23"/>
      <c r="J3257" s="23"/>
      <c r="K3257" s="23"/>
    </row>
    <row r="3258" spans="5:11" ht="12.75" customHeight="1" x14ac:dyDescent="0.25">
      <c r="E3258" s="653"/>
      <c r="F3258" s="654"/>
      <c r="G3258" s="23"/>
      <c r="H3258" s="23"/>
      <c r="I3258" s="23"/>
      <c r="J3258" s="23"/>
      <c r="K3258" s="23"/>
    </row>
    <row r="3259" spans="5:11" ht="12.75" customHeight="1" x14ac:dyDescent="0.25">
      <c r="E3259" s="653"/>
      <c r="F3259" s="654"/>
      <c r="G3259" s="23"/>
      <c r="H3259" s="23"/>
      <c r="I3259" s="23"/>
      <c r="J3259" s="23"/>
      <c r="K3259" s="23"/>
    </row>
    <row r="3260" spans="5:11" ht="12.75" customHeight="1" x14ac:dyDescent="0.25">
      <c r="E3260" s="653"/>
      <c r="F3260" s="654"/>
      <c r="G3260" s="23"/>
      <c r="H3260" s="23"/>
      <c r="I3260" s="23"/>
      <c r="J3260" s="23"/>
      <c r="K3260" s="23"/>
    </row>
    <row r="3261" spans="5:11" ht="12.75" customHeight="1" x14ac:dyDescent="0.25">
      <c r="E3261" s="653"/>
      <c r="F3261" s="654"/>
      <c r="G3261" s="23"/>
      <c r="H3261" s="23"/>
      <c r="I3261" s="23"/>
      <c r="J3261" s="23"/>
      <c r="K3261" s="23"/>
    </row>
    <row r="3262" spans="5:11" ht="12.75" customHeight="1" x14ac:dyDescent="0.25">
      <c r="E3262" s="653"/>
      <c r="F3262" s="654"/>
      <c r="G3262" s="23"/>
      <c r="H3262" s="23"/>
      <c r="I3262" s="23"/>
      <c r="J3262" s="23"/>
      <c r="K3262" s="23"/>
    </row>
    <row r="3263" spans="5:11" ht="12.75" customHeight="1" x14ac:dyDescent="0.25">
      <c r="E3263" s="653"/>
      <c r="F3263" s="654"/>
      <c r="G3263" s="23"/>
      <c r="H3263" s="23"/>
      <c r="I3263" s="23"/>
      <c r="J3263" s="23"/>
      <c r="K3263" s="23"/>
    </row>
    <row r="3264" spans="5:11" ht="12.75" customHeight="1" x14ac:dyDescent="0.25">
      <c r="E3264" s="653"/>
      <c r="F3264" s="654"/>
      <c r="G3264" s="23"/>
      <c r="H3264" s="23"/>
      <c r="I3264" s="23"/>
      <c r="J3264" s="23"/>
      <c r="K3264" s="23"/>
    </row>
    <row r="3265" spans="5:11" ht="12.75" customHeight="1" x14ac:dyDescent="0.25">
      <c r="E3265" s="653"/>
      <c r="F3265" s="654"/>
      <c r="G3265" s="23"/>
      <c r="H3265" s="23"/>
      <c r="I3265" s="23"/>
      <c r="J3265" s="23"/>
      <c r="K3265" s="23"/>
    </row>
    <row r="3266" spans="5:11" ht="12.75" customHeight="1" x14ac:dyDescent="0.25">
      <c r="E3266" s="653"/>
      <c r="F3266" s="654"/>
      <c r="G3266" s="23"/>
      <c r="H3266" s="23"/>
      <c r="I3266" s="23"/>
      <c r="J3266" s="23"/>
      <c r="K3266" s="23"/>
    </row>
    <row r="3267" spans="5:11" ht="12.75" customHeight="1" x14ac:dyDescent="0.25">
      <c r="E3267" s="653"/>
      <c r="F3267" s="654"/>
      <c r="G3267" s="23"/>
      <c r="H3267" s="23"/>
      <c r="I3267" s="23"/>
      <c r="J3267" s="23"/>
      <c r="K3267" s="23"/>
    </row>
    <row r="3268" spans="5:11" ht="12.75" customHeight="1" x14ac:dyDescent="0.25">
      <c r="E3268" s="653"/>
      <c r="F3268" s="654"/>
      <c r="G3268" s="23"/>
      <c r="H3268" s="23"/>
      <c r="I3268" s="23"/>
      <c r="J3268" s="23"/>
      <c r="K3268" s="23"/>
    </row>
    <row r="3269" spans="5:11" ht="12.75" customHeight="1" x14ac:dyDescent="0.25">
      <c r="E3269" s="653"/>
      <c r="F3269" s="654"/>
      <c r="G3269" s="23"/>
      <c r="H3269" s="23"/>
      <c r="I3269" s="23"/>
      <c r="J3269" s="23"/>
      <c r="K3269" s="23"/>
    </row>
    <row r="3270" spans="5:11" ht="12.75" customHeight="1" x14ac:dyDescent="0.25">
      <c r="E3270" s="653"/>
      <c r="F3270" s="654"/>
      <c r="G3270" s="23"/>
      <c r="H3270" s="23"/>
      <c r="I3270" s="23"/>
      <c r="J3270" s="23"/>
      <c r="K3270" s="23"/>
    </row>
    <row r="3271" spans="5:11" ht="12.75" customHeight="1" x14ac:dyDescent="0.25">
      <c r="E3271" s="653"/>
      <c r="F3271" s="654"/>
      <c r="G3271" s="23"/>
      <c r="H3271" s="23"/>
      <c r="I3271" s="23"/>
      <c r="J3271" s="23"/>
      <c r="K3271" s="23"/>
    </row>
    <row r="3272" spans="5:11" ht="12.75" customHeight="1" x14ac:dyDescent="0.25">
      <c r="E3272" s="653"/>
      <c r="F3272" s="654"/>
      <c r="G3272" s="23"/>
      <c r="H3272" s="23"/>
      <c r="I3272" s="23"/>
      <c r="J3272" s="23"/>
      <c r="K3272" s="23"/>
    </row>
    <row r="3273" spans="5:11" ht="12.75" customHeight="1" x14ac:dyDescent="0.25">
      <c r="E3273" s="653"/>
      <c r="F3273" s="654"/>
      <c r="G3273" s="23"/>
      <c r="H3273" s="23"/>
      <c r="I3273" s="23"/>
      <c r="J3273" s="23"/>
      <c r="K3273" s="23"/>
    </row>
    <row r="3274" spans="5:11" ht="12.75" customHeight="1" x14ac:dyDescent="0.25">
      <c r="E3274" s="653"/>
      <c r="F3274" s="654"/>
      <c r="G3274" s="23"/>
      <c r="H3274" s="23"/>
      <c r="I3274" s="23"/>
      <c r="J3274" s="23"/>
      <c r="K3274" s="23"/>
    </row>
    <row r="3275" spans="5:11" ht="12.75" customHeight="1" x14ac:dyDescent="0.25">
      <c r="E3275" s="653"/>
      <c r="F3275" s="654"/>
      <c r="G3275" s="23"/>
      <c r="H3275" s="23"/>
      <c r="I3275" s="23"/>
      <c r="J3275" s="23"/>
      <c r="K3275" s="23"/>
    </row>
    <row r="3276" spans="5:11" ht="12.75" customHeight="1" x14ac:dyDescent="0.25">
      <c r="E3276" s="653"/>
      <c r="F3276" s="654"/>
      <c r="G3276" s="23"/>
      <c r="H3276" s="23"/>
      <c r="I3276" s="23"/>
      <c r="J3276" s="23"/>
      <c r="K3276" s="23"/>
    </row>
    <row r="3277" spans="5:11" ht="12.75" customHeight="1" x14ac:dyDescent="0.25">
      <c r="E3277" s="653"/>
      <c r="F3277" s="654"/>
      <c r="G3277" s="23"/>
      <c r="H3277" s="23"/>
      <c r="I3277" s="23"/>
      <c r="J3277" s="23"/>
      <c r="K3277" s="23"/>
    </row>
    <row r="3278" spans="5:11" ht="12.75" customHeight="1" x14ac:dyDescent="0.25">
      <c r="E3278" s="653"/>
      <c r="F3278" s="654"/>
      <c r="G3278" s="23"/>
      <c r="H3278" s="23"/>
      <c r="I3278" s="23"/>
      <c r="J3278" s="23"/>
      <c r="K3278" s="23"/>
    </row>
    <row r="3279" spans="5:11" ht="12.75" customHeight="1" x14ac:dyDescent="0.25">
      <c r="E3279" s="653"/>
      <c r="F3279" s="654"/>
      <c r="G3279" s="23"/>
      <c r="H3279" s="23"/>
      <c r="I3279" s="23"/>
      <c r="J3279" s="23"/>
      <c r="K3279" s="23"/>
    </row>
    <row r="3280" spans="5:11" ht="12.75" customHeight="1" x14ac:dyDescent="0.25">
      <c r="E3280" s="653"/>
      <c r="F3280" s="654"/>
      <c r="G3280" s="23"/>
      <c r="H3280" s="23"/>
      <c r="I3280" s="23"/>
      <c r="J3280" s="23"/>
      <c r="K3280" s="23"/>
    </row>
    <row r="3281" spans="5:11" ht="12.75" customHeight="1" x14ac:dyDescent="0.25">
      <c r="E3281" s="653"/>
      <c r="F3281" s="654"/>
      <c r="G3281" s="23"/>
      <c r="H3281" s="23"/>
      <c r="I3281" s="23"/>
      <c r="J3281" s="23"/>
      <c r="K3281" s="23"/>
    </row>
    <row r="3282" spans="5:11" ht="12.75" customHeight="1" x14ac:dyDescent="0.25">
      <c r="E3282" s="653"/>
      <c r="F3282" s="654"/>
      <c r="G3282" s="23"/>
      <c r="H3282" s="23"/>
      <c r="I3282" s="23"/>
      <c r="J3282" s="23"/>
      <c r="K3282" s="23"/>
    </row>
    <row r="3283" spans="5:11" ht="12.75" customHeight="1" x14ac:dyDescent="0.25">
      <c r="E3283" s="653"/>
      <c r="F3283" s="654"/>
      <c r="G3283" s="23"/>
      <c r="H3283" s="23"/>
      <c r="I3283" s="23"/>
      <c r="J3283" s="23"/>
      <c r="K3283" s="23"/>
    </row>
    <row r="3284" spans="5:11" ht="12.75" customHeight="1" x14ac:dyDescent="0.25">
      <c r="E3284" s="653"/>
      <c r="F3284" s="654"/>
      <c r="G3284" s="23"/>
      <c r="H3284" s="23"/>
      <c r="I3284" s="23"/>
      <c r="J3284" s="23"/>
      <c r="K3284" s="23"/>
    </row>
    <row r="3285" spans="5:11" ht="12.75" customHeight="1" x14ac:dyDescent="0.25">
      <c r="E3285" s="653"/>
      <c r="F3285" s="654"/>
      <c r="G3285" s="23"/>
      <c r="H3285" s="23"/>
      <c r="I3285" s="23"/>
      <c r="J3285" s="23"/>
      <c r="K3285" s="23"/>
    </row>
    <row r="3286" spans="5:11" ht="12.75" customHeight="1" x14ac:dyDescent="0.25">
      <c r="E3286" s="653"/>
      <c r="F3286" s="654"/>
      <c r="G3286" s="23"/>
      <c r="H3286" s="23"/>
      <c r="I3286" s="23"/>
      <c r="J3286" s="23"/>
      <c r="K3286" s="23"/>
    </row>
    <row r="3287" spans="5:11" ht="12.75" customHeight="1" x14ac:dyDescent="0.25">
      <c r="E3287" s="653"/>
      <c r="F3287" s="654"/>
      <c r="G3287" s="23"/>
      <c r="H3287" s="23"/>
      <c r="I3287" s="23"/>
      <c r="J3287" s="23"/>
      <c r="K3287" s="23"/>
    </row>
    <row r="3288" spans="5:11" ht="12.75" customHeight="1" x14ac:dyDescent="0.25">
      <c r="E3288" s="653"/>
      <c r="F3288" s="654"/>
      <c r="G3288" s="23"/>
      <c r="H3288" s="23"/>
      <c r="I3288" s="23"/>
      <c r="J3288" s="23"/>
      <c r="K3288" s="23"/>
    </row>
    <row r="3289" spans="5:11" ht="12.75" customHeight="1" x14ac:dyDescent="0.25">
      <c r="E3289" s="653"/>
      <c r="F3289" s="654"/>
      <c r="G3289" s="23"/>
      <c r="H3289" s="23"/>
      <c r="I3289" s="23"/>
      <c r="J3289" s="23"/>
      <c r="K3289" s="23"/>
    </row>
    <row r="3290" spans="5:11" ht="12.75" customHeight="1" x14ac:dyDescent="0.25">
      <c r="E3290" s="653"/>
      <c r="F3290" s="654"/>
      <c r="G3290" s="23"/>
      <c r="H3290" s="23"/>
      <c r="I3290" s="23"/>
      <c r="J3290" s="23"/>
      <c r="K3290" s="23"/>
    </row>
    <row r="3291" spans="5:11" ht="12.75" customHeight="1" x14ac:dyDescent="0.25">
      <c r="E3291" s="653"/>
      <c r="F3291" s="654"/>
      <c r="G3291" s="23"/>
      <c r="H3291" s="23"/>
      <c r="I3291" s="23"/>
      <c r="J3291" s="23"/>
      <c r="K3291" s="23"/>
    </row>
    <row r="3292" spans="5:11" ht="12.75" customHeight="1" x14ac:dyDescent="0.25">
      <c r="E3292" s="653"/>
      <c r="F3292" s="654"/>
      <c r="G3292" s="23"/>
      <c r="H3292" s="23"/>
      <c r="I3292" s="23"/>
      <c r="J3292" s="23"/>
      <c r="K3292" s="23"/>
    </row>
    <row r="3293" spans="5:11" ht="12.75" customHeight="1" x14ac:dyDescent="0.25">
      <c r="E3293" s="653"/>
      <c r="F3293" s="654"/>
      <c r="G3293" s="23"/>
      <c r="H3293" s="23"/>
      <c r="I3293" s="23"/>
      <c r="J3293" s="23"/>
      <c r="K3293" s="23"/>
    </row>
    <row r="3294" spans="5:11" ht="12.75" customHeight="1" x14ac:dyDescent="0.25">
      <c r="E3294" s="653"/>
      <c r="F3294" s="654"/>
      <c r="G3294" s="23"/>
      <c r="H3294" s="23"/>
      <c r="I3294" s="23"/>
      <c r="J3294" s="23"/>
      <c r="K3294" s="23"/>
    </row>
    <row r="3295" spans="5:11" ht="12.75" customHeight="1" x14ac:dyDescent="0.25">
      <c r="E3295" s="653"/>
      <c r="F3295" s="654"/>
      <c r="G3295" s="23"/>
      <c r="H3295" s="23"/>
      <c r="I3295" s="23"/>
      <c r="J3295" s="23"/>
      <c r="K3295" s="23"/>
    </row>
    <row r="3296" spans="5:11" ht="12.75" customHeight="1" x14ac:dyDescent="0.25">
      <c r="E3296" s="653"/>
      <c r="F3296" s="654"/>
      <c r="G3296" s="23"/>
      <c r="H3296" s="23"/>
      <c r="I3296" s="23"/>
      <c r="J3296" s="23"/>
      <c r="K3296" s="23"/>
    </row>
    <row r="3297" spans="5:11" ht="12.75" customHeight="1" x14ac:dyDescent="0.25">
      <c r="E3297" s="653"/>
      <c r="F3297" s="654"/>
      <c r="G3297" s="23"/>
      <c r="H3297" s="23"/>
      <c r="I3297" s="23"/>
      <c r="J3297" s="23"/>
      <c r="K3297" s="23"/>
    </row>
    <row r="3298" spans="5:11" ht="12.75" customHeight="1" x14ac:dyDescent="0.25">
      <c r="E3298" s="653"/>
      <c r="F3298" s="654"/>
      <c r="G3298" s="23"/>
      <c r="H3298" s="23"/>
      <c r="I3298" s="23"/>
      <c r="J3298" s="23"/>
      <c r="K3298" s="23"/>
    </row>
    <row r="3299" spans="5:11" ht="12.75" customHeight="1" x14ac:dyDescent="0.25">
      <c r="E3299" s="653"/>
      <c r="F3299" s="654"/>
      <c r="G3299" s="23"/>
      <c r="H3299" s="23"/>
      <c r="I3299" s="23"/>
      <c r="J3299" s="23"/>
      <c r="K3299" s="23"/>
    </row>
    <row r="3300" spans="5:11" ht="12.75" customHeight="1" x14ac:dyDescent="0.25">
      <c r="E3300" s="653"/>
      <c r="F3300" s="654"/>
      <c r="G3300" s="23"/>
      <c r="H3300" s="23"/>
      <c r="I3300" s="23"/>
      <c r="J3300" s="23"/>
      <c r="K3300" s="23"/>
    </row>
    <row r="3301" spans="5:11" ht="12.75" customHeight="1" x14ac:dyDescent="0.25">
      <c r="E3301" s="653"/>
      <c r="F3301" s="654"/>
      <c r="G3301" s="23"/>
      <c r="H3301" s="23"/>
      <c r="I3301" s="23"/>
      <c r="J3301" s="23"/>
      <c r="K3301" s="23"/>
    </row>
    <row r="3302" spans="5:11" ht="12.75" customHeight="1" x14ac:dyDescent="0.25">
      <c r="E3302" s="653"/>
      <c r="F3302" s="654"/>
      <c r="G3302" s="23"/>
      <c r="H3302" s="23"/>
      <c r="I3302" s="23"/>
      <c r="J3302" s="23"/>
      <c r="K3302" s="23"/>
    </row>
    <row r="3303" spans="5:11" ht="12.75" customHeight="1" x14ac:dyDescent="0.25">
      <c r="E3303" s="653"/>
      <c r="F3303" s="654"/>
      <c r="G3303" s="23"/>
      <c r="H3303" s="23"/>
      <c r="I3303" s="23"/>
      <c r="J3303" s="23"/>
      <c r="K3303" s="23"/>
    </row>
    <row r="3304" spans="5:11" ht="12.75" customHeight="1" x14ac:dyDescent="0.25">
      <c r="E3304" s="653"/>
      <c r="F3304" s="654"/>
      <c r="G3304" s="23"/>
      <c r="H3304" s="23"/>
      <c r="I3304" s="23"/>
      <c r="J3304" s="23"/>
      <c r="K3304" s="23"/>
    </row>
    <row r="3305" spans="5:11" ht="12.75" customHeight="1" x14ac:dyDescent="0.25">
      <c r="E3305" s="653"/>
      <c r="F3305" s="654"/>
      <c r="G3305" s="23"/>
      <c r="H3305" s="23"/>
      <c r="I3305" s="23"/>
      <c r="J3305" s="23"/>
      <c r="K3305" s="23"/>
    </row>
    <row r="3306" spans="5:11" ht="12.75" customHeight="1" x14ac:dyDescent="0.25">
      <c r="E3306" s="653"/>
      <c r="F3306" s="654"/>
      <c r="G3306" s="23"/>
      <c r="H3306" s="23"/>
      <c r="I3306" s="23"/>
      <c r="J3306" s="23"/>
      <c r="K3306" s="23"/>
    </row>
    <row r="3307" spans="5:11" ht="12.75" customHeight="1" x14ac:dyDescent="0.25">
      <c r="E3307" s="653"/>
      <c r="F3307" s="654"/>
      <c r="G3307" s="23"/>
      <c r="H3307" s="23"/>
      <c r="I3307" s="23"/>
      <c r="J3307" s="23"/>
      <c r="K3307" s="23"/>
    </row>
    <row r="3308" spans="5:11" ht="12.75" customHeight="1" x14ac:dyDescent="0.25">
      <c r="E3308" s="653"/>
      <c r="F3308" s="654"/>
      <c r="G3308" s="23"/>
      <c r="H3308" s="23"/>
      <c r="I3308" s="23"/>
      <c r="J3308" s="23"/>
      <c r="K3308" s="23"/>
    </row>
    <row r="3309" spans="5:11" ht="12.75" customHeight="1" x14ac:dyDescent="0.25">
      <c r="E3309" s="653"/>
      <c r="F3309" s="654"/>
      <c r="G3309" s="23"/>
      <c r="H3309" s="23"/>
      <c r="I3309" s="23"/>
      <c r="J3309" s="23"/>
      <c r="K3309" s="23"/>
    </row>
    <row r="3310" spans="5:11" ht="12.75" customHeight="1" x14ac:dyDescent="0.25">
      <c r="E3310" s="653"/>
      <c r="F3310" s="654"/>
      <c r="G3310" s="23"/>
      <c r="H3310" s="23"/>
      <c r="I3310" s="23"/>
      <c r="J3310" s="23"/>
      <c r="K3310" s="23"/>
    </row>
    <row r="3311" spans="5:11" ht="12.75" customHeight="1" x14ac:dyDescent="0.25">
      <c r="E3311" s="653"/>
      <c r="F3311" s="654"/>
      <c r="G3311" s="23"/>
      <c r="H3311" s="23"/>
      <c r="I3311" s="23"/>
      <c r="J3311" s="23"/>
      <c r="K3311" s="23"/>
    </row>
    <row r="3312" spans="5:11" ht="12.75" customHeight="1" x14ac:dyDescent="0.25">
      <c r="E3312" s="653"/>
      <c r="F3312" s="654"/>
      <c r="G3312" s="23"/>
      <c r="H3312" s="23"/>
      <c r="I3312" s="23"/>
      <c r="J3312" s="23"/>
      <c r="K3312" s="23"/>
    </row>
    <row r="3313" spans="5:11" ht="12.75" customHeight="1" x14ac:dyDescent="0.25">
      <c r="E3313" s="653"/>
      <c r="F3313" s="654"/>
      <c r="G3313" s="23"/>
      <c r="H3313" s="23"/>
      <c r="I3313" s="23"/>
      <c r="J3313" s="23"/>
      <c r="K3313" s="23"/>
    </row>
    <row r="3314" spans="5:11" ht="12.75" customHeight="1" x14ac:dyDescent="0.25">
      <c r="E3314" s="653"/>
      <c r="F3314" s="654"/>
      <c r="G3314" s="23"/>
      <c r="H3314" s="23"/>
      <c r="I3314" s="23"/>
      <c r="J3314" s="23"/>
      <c r="K3314" s="23"/>
    </row>
    <row r="3315" spans="5:11" ht="12.75" customHeight="1" x14ac:dyDescent="0.25">
      <c r="E3315" s="653"/>
      <c r="F3315" s="654"/>
      <c r="G3315" s="23"/>
      <c r="H3315" s="23"/>
      <c r="I3315" s="23"/>
      <c r="J3315" s="23"/>
      <c r="K3315" s="23"/>
    </row>
    <row r="3316" spans="5:11" ht="12.75" customHeight="1" x14ac:dyDescent="0.25">
      <c r="E3316" s="653"/>
      <c r="F3316" s="654"/>
      <c r="G3316" s="23"/>
      <c r="H3316" s="23"/>
      <c r="I3316" s="23"/>
      <c r="J3316" s="23"/>
      <c r="K3316" s="23"/>
    </row>
    <row r="3317" spans="5:11" ht="12.75" customHeight="1" x14ac:dyDescent="0.25">
      <c r="E3317" s="653"/>
      <c r="F3317" s="654"/>
      <c r="G3317" s="23"/>
      <c r="H3317" s="23"/>
      <c r="I3317" s="23"/>
      <c r="J3317" s="23"/>
      <c r="K3317" s="23"/>
    </row>
    <row r="3318" spans="5:11" ht="12.75" customHeight="1" x14ac:dyDescent="0.25">
      <c r="E3318" s="653"/>
      <c r="F3318" s="654"/>
      <c r="G3318" s="23"/>
      <c r="H3318" s="23"/>
      <c r="I3318" s="23"/>
      <c r="J3318" s="23"/>
      <c r="K3318" s="23"/>
    </row>
    <row r="3319" spans="5:11" ht="12.75" customHeight="1" x14ac:dyDescent="0.25">
      <c r="E3319" s="653"/>
      <c r="F3319" s="654"/>
      <c r="G3319" s="23"/>
      <c r="H3319" s="23"/>
      <c r="I3319" s="23"/>
      <c r="J3319" s="23"/>
      <c r="K3319" s="23"/>
    </row>
    <row r="3320" spans="5:11" ht="12.75" customHeight="1" x14ac:dyDescent="0.25">
      <c r="E3320" s="653"/>
      <c r="F3320" s="654"/>
      <c r="G3320" s="23"/>
      <c r="H3320" s="23"/>
      <c r="I3320" s="23"/>
      <c r="J3320" s="23"/>
      <c r="K3320" s="23"/>
    </row>
    <row r="3321" spans="5:11" ht="12.75" customHeight="1" x14ac:dyDescent="0.25">
      <c r="E3321" s="653"/>
      <c r="F3321" s="654"/>
      <c r="G3321" s="23"/>
      <c r="H3321" s="23"/>
      <c r="I3321" s="23"/>
      <c r="J3321" s="23"/>
      <c r="K3321" s="23"/>
    </row>
    <row r="3322" spans="5:11" ht="12.75" customHeight="1" x14ac:dyDescent="0.25">
      <c r="E3322" s="653"/>
      <c r="F3322" s="654"/>
      <c r="G3322" s="23"/>
      <c r="H3322" s="23"/>
      <c r="I3322" s="23"/>
      <c r="J3322" s="23"/>
      <c r="K3322" s="23"/>
    </row>
    <row r="3323" spans="5:11" ht="12.75" customHeight="1" x14ac:dyDescent="0.25">
      <c r="E3323" s="653"/>
      <c r="F3323" s="654"/>
      <c r="G3323" s="23"/>
      <c r="H3323" s="23"/>
      <c r="I3323" s="23"/>
      <c r="J3323" s="23"/>
      <c r="K3323" s="23"/>
    </row>
    <row r="3324" spans="5:11" ht="12.75" customHeight="1" x14ac:dyDescent="0.25">
      <c r="E3324" s="653"/>
      <c r="F3324" s="654"/>
      <c r="G3324" s="23"/>
      <c r="H3324" s="23"/>
      <c r="I3324" s="23"/>
      <c r="J3324" s="23"/>
      <c r="K3324" s="23"/>
    </row>
    <row r="3325" spans="5:11" ht="12.75" customHeight="1" x14ac:dyDescent="0.25">
      <c r="E3325" s="653"/>
      <c r="F3325" s="654"/>
      <c r="G3325" s="23"/>
      <c r="H3325" s="23"/>
      <c r="I3325" s="23"/>
      <c r="J3325" s="23"/>
      <c r="K3325" s="23"/>
    </row>
    <row r="3326" spans="5:11" ht="12.75" customHeight="1" x14ac:dyDescent="0.25">
      <c r="E3326" s="653"/>
      <c r="F3326" s="654"/>
      <c r="G3326" s="23"/>
      <c r="H3326" s="23"/>
      <c r="I3326" s="23"/>
      <c r="J3326" s="23"/>
      <c r="K3326" s="23"/>
    </row>
    <row r="3327" spans="5:11" ht="12.75" customHeight="1" x14ac:dyDescent="0.25">
      <c r="E3327" s="653"/>
      <c r="F3327" s="654"/>
      <c r="G3327" s="23"/>
      <c r="H3327" s="23"/>
      <c r="I3327" s="23"/>
      <c r="J3327" s="23"/>
      <c r="K3327" s="23"/>
    </row>
    <row r="3328" spans="5:11" ht="12.75" customHeight="1" x14ac:dyDescent="0.25">
      <c r="E3328" s="653"/>
      <c r="F3328" s="654"/>
      <c r="G3328" s="23"/>
      <c r="H3328" s="23"/>
      <c r="I3328" s="23"/>
      <c r="J3328" s="23"/>
      <c r="K3328" s="23"/>
    </row>
    <row r="3329" spans="5:11" ht="12.75" customHeight="1" x14ac:dyDescent="0.25">
      <c r="E3329" s="653"/>
      <c r="F3329" s="654"/>
      <c r="G3329" s="23"/>
      <c r="H3329" s="23"/>
      <c r="I3329" s="23"/>
      <c r="J3329" s="23"/>
      <c r="K3329" s="23"/>
    </row>
    <row r="3330" spans="5:11" ht="12.75" customHeight="1" x14ac:dyDescent="0.25">
      <c r="E3330" s="653"/>
      <c r="F3330" s="654"/>
      <c r="G3330" s="23"/>
      <c r="H3330" s="23"/>
      <c r="I3330" s="23"/>
      <c r="J3330" s="23"/>
      <c r="K3330" s="23"/>
    </row>
    <row r="3331" spans="5:11" ht="12.75" customHeight="1" x14ac:dyDescent="0.25">
      <c r="E3331" s="653"/>
      <c r="F3331" s="654"/>
      <c r="G3331" s="23"/>
      <c r="H3331" s="23"/>
      <c r="I3331" s="23"/>
      <c r="J3331" s="23"/>
      <c r="K3331" s="23"/>
    </row>
    <row r="3332" spans="5:11" ht="12.75" customHeight="1" x14ac:dyDescent="0.25">
      <c r="E3332" s="653"/>
      <c r="F3332" s="654"/>
      <c r="G3332" s="23"/>
      <c r="H3332" s="23"/>
      <c r="I3332" s="23"/>
      <c r="J3332" s="23"/>
      <c r="K3332" s="23"/>
    </row>
    <row r="3333" spans="5:11" ht="12.75" customHeight="1" x14ac:dyDescent="0.25">
      <c r="E3333" s="653"/>
      <c r="F3333" s="654"/>
      <c r="G3333" s="23"/>
      <c r="H3333" s="23"/>
      <c r="I3333" s="23"/>
      <c r="J3333" s="23"/>
      <c r="K3333" s="23"/>
    </row>
    <row r="3334" spans="5:11" ht="12.75" customHeight="1" x14ac:dyDescent="0.25">
      <c r="E3334" s="653"/>
      <c r="F3334" s="654"/>
      <c r="G3334" s="23"/>
      <c r="H3334" s="23"/>
      <c r="I3334" s="23"/>
      <c r="J3334" s="23"/>
      <c r="K3334" s="23"/>
    </row>
    <row r="3335" spans="5:11" ht="12.75" customHeight="1" x14ac:dyDescent="0.25">
      <c r="E3335" s="653"/>
      <c r="F3335" s="654"/>
      <c r="G3335" s="23"/>
      <c r="H3335" s="23"/>
      <c r="I3335" s="23"/>
      <c r="J3335" s="23"/>
      <c r="K3335" s="23"/>
    </row>
    <row r="3336" spans="5:11" ht="12.75" customHeight="1" x14ac:dyDescent="0.25">
      <c r="E3336" s="653"/>
      <c r="F3336" s="654"/>
      <c r="G3336" s="23"/>
      <c r="H3336" s="23"/>
      <c r="I3336" s="23"/>
      <c r="J3336" s="23"/>
      <c r="K3336" s="23"/>
    </row>
    <row r="3337" spans="5:11" ht="12.75" customHeight="1" x14ac:dyDescent="0.25">
      <c r="E3337" s="653"/>
      <c r="F3337" s="654"/>
      <c r="G3337" s="23"/>
      <c r="H3337" s="23"/>
      <c r="I3337" s="23"/>
      <c r="J3337" s="23"/>
      <c r="K3337" s="23"/>
    </row>
    <row r="3338" spans="5:11" ht="12.75" customHeight="1" x14ac:dyDescent="0.25">
      <c r="E3338" s="653"/>
      <c r="F3338" s="654"/>
      <c r="G3338" s="23"/>
      <c r="H3338" s="23"/>
      <c r="I3338" s="23"/>
      <c r="J3338" s="23"/>
      <c r="K3338" s="23"/>
    </row>
    <row r="3339" spans="5:11" ht="12.75" customHeight="1" x14ac:dyDescent="0.25">
      <c r="E3339" s="653"/>
      <c r="F3339" s="654"/>
      <c r="G3339" s="23"/>
      <c r="H3339" s="23"/>
      <c r="I3339" s="23"/>
      <c r="J3339" s="23"/>
      <c r="K3339" s="23"/>
    </row>
    <row r="3340" spans="5:11" ht="12.75" customHeight="1" x14ac:dyDescent="0.25">
      <c r="E3340" s="653"/>
      <c r="F3340" s="654"/>
      <c r="G3340" s="23"/>
      <c r="H3340" s="23"/>
      <c r="I3340" s="23"/>
      <c r="J3340" s="23"/>
      <c r="K3340" s="23"/>
    </row>
    <row r="3341" spans="5:11" ht="12.75" customHeight="1" x14ac:dyDescent="0.25">
      <c r="E3341" s="653"/>
      <c r="F3341" s="654"/>
      <c r="G3341" s="23"/>
      <c r="H3341" s="23"/>
      <c r="I3341" s="23"/>
      <c r="J3341" s="23"/>
      <c r="K3341" s="23"/>
    </row>
    <row r="3342" spans="5:11" ht="12.75" customHeight="1" x14ac:dyDescent="0.25">
      <c r="E3342" s="653"/>
      <c r="F3342" s="654"/>
      <c r="G3342" s="23"/>
      <c r="H3342" s="23"/>
      <c r="I3342" s="23"/>
      <c r="J3342" s="23"/>
      <c r="K3342" s="23"/>
    </row>
    <row r="3343" spans="5:11" ht="12.75" customHeight="1" x14ac:dyDescent="0.25">
      <c r="E3343" s="653"/>
      <c r="F3343" s="654"/>
      <c r="G3343" s="23"/>
      <c r="H3343" s="23"/>
      <c r="I3343" s="23"/>
      <c r="J3343" s="23"/>
      <c r="K3343" s="23"/>
    </row>
    <row r="3344" spans="5:11" ht="12.75" customHeight="1" x14ac:dyDescent="0.25">
      <c r="E3344" s="653"/>
      <c r="F3344" s="654"/>
      <c r="G3344" s="23"/>
      <c r="H3344" s="23"/>
      <c r="I3344" s="23"/>
      <c r="J3344" s="23"/>
      <c r="K3344" s="23"/>
    </row>
    <row r="3345" spans="5:11" ht="12.75" customHeight="1" x14ac:dyDescent="0.25">
      <c r="E3345" s="653"/>
      <c r="F3345" s="654"/>
      <c r="G3345" s="23"/>
      <c r="H3345" s="23"/>
      <c r="I3345" s="23"/>
      <c r="J3345" s="23"/>
      <c r="K3345" s="23"/>
    </row>
    <row r="3346" spans="5:11" ht="12.75" customHeight="1" x14ac:dyDescent="0.25">
      <c r="E3346" s="653"/>
      <c r="F3346" s="654"/>
      <c r="G3346" s="23"/>
      <c r="H3346" s="23"/>
      <c r="I3346" s="23"/>
      <c r="J3346" s="23"/>
      <c r="K3346" s="23"/>
    </row>
    <row r="3347" spans="5:11" ht="12.75" customHeight="1" x14ac:dyDescent="0.25">
      <c r="E3347" s="653"/>
      <c r="F3347" s="654"/>
      <c r="G3347" s="23"/>
      <c r="H3347" s="23"/>
      <c r="I3347" s="23"/>
      <c r="J3347" s="23"/>
      <c r="K3347" s="23"/>
    </row>
    <row r="3348" spans="5:11" ht="12.75" customHeight="1" x14ac:dyDescent="0.25">
      <c r="E3348" s="653"/>
      <c r="F3348" s="654"/>
      <c r="G3348" s="23"/>
      <c r="H3348" s="23"/>
      <c r="I3348" s="23"/>
      <c r="J3348" s="23"/>
      <c r="K3348" s="23"/>
    </row>
    <row r="3349" spans="5:11" ht="12.75" customHeight="1" x14ac:dyDescent="0.25">
      <c r="E3349" s="653"/>
      <c r="F3349" s="654"/>
      <c r="G3349" s="23"/>
      <c r="H3349" s="23"/>
      <c r="I3349" s="23"/>
      <c r="J3349" s="23"/>
      <c r="K3349" s="23"/>
    </row>
    <row r="3350" spans="5:11" ht="12.75" customHeight="1" x14ac:dyDescent="0.25">
      <c r="E3350" s="653"/>
      <c r="F3350" s="654"/>
      <c r="G3350" s="23"/>
      <c r="H3350" s="23"/>
      <c r="I3350" s="23"/>
      <c r="J3350" s="23"/>
      <c r="K3350" s="23"/>
    </row>
    <row r="3351" spans="5:11" ht="12.75" customHeight="1" x14ac:dyDescent="0.25">
      <c r="E3351" s="653"/>
      <c r="F3351" s="654"/>
      <c r="G3351" s="23"/>
      <c r="H3351" s="23"/>
      <c r="I3351" s="23"/>
      <c r="J3351" s="23"/>
      <c r="K3351" s="23"/>
    </row>
    <row r="3352" spans="5:11" ht="12.75" customHeight="1" x14ac:dyDescent="0.25">
      <c r="E3352" s="653"/>
      <c r="F3352" s="654"/>
      <c r="G3352" s="23"/>
      <c r="H3352" s="23"/>
      <c r="I3352" s="23"/>
      <c r="J3352" s="23"/>
      <c r="K3352" s="23"/>
    </row>
    <row r="3353" spans="5:11" ht="12.75" customHeight="1" x14ac:dyDescent="0.25">
      <c r="E3353" s="653"/>
      <c r="F3353" s="654"/>
      <c r="G3353" s="23"/>
      <c r="H3353" s="23"/>
      <c r="I3353" s="23"/>
      <c r="J3353" s="23"/>
      <c r="K3353" s="23"/>
    </row>
    <row r="3354" spans="5:11" ht="12.75" customHeight="1" x14ac:dyDescent="0.25">
      <c r="E3354" s="653"/>
      <c r="F3354" s="654"/>
      <c r="G3354" s="23"/>
      <c r="H3354" s="23"/>
      <c r="I3354" s="23"/>
      <c r="J3354" s="23"/>
      <c r="K3354" s="23"/>
    </row>
    <row r="3355" spans="5:11" ht="12.75" customHeight="1" x14ac:dyDescent="0.25">
      <c r="E3355" s="653"/>
      <c r="F3355" s="654"/>
      <c r="G3355" s="23"/>
      <c r="H3355" s="23"/>
      <c r="I3355" s="23"/>
      <c r="J3355" s="23"/>
      <c r="K3355" s="23"/>
    </row>
    <row r="3356" spans="5:11" ht="12.75" customHeight="1" x14ac:dyDescent="0.25">
      <c r="E3356" s="653"/>
      <c r="F3356" s="654"/>
      <c r="G3356" s="23"/>
      <c r="H3356" s="23"/>
      <c r="I3356" s="23"/>
      <c r="J3356" s="23"/>
      <c r="K3356" s="23"/>
    </row>
    <row r="3357" spans="5:11" ht="12.75" customHeight="1" x14ac:dyDescent="0.25">
      <c r="E3357" s="653"/>
      <c r="F3357" s="654"/>
      <c r="G3357" s="23"/>
      <c r="H3357" s="23"/>
      <c r="I3357" s="23"/>
      <c r="J3357" s="23"/>
      <c r="K3357" s="23"/>
    </row>
    <row r="3358" spans="5:11" ht="12.75" customHeight="1" x14ac:dyDescent="0.25">
      <c r="E3358" s="653"/>
      <c r="F3358" s="654"/>
      <c r="G3358" s="23"/>
      <c r="H3358" s="23"/>
      <c r="I3358" s="23"/>
      <c r="J3358" s="23"/>
      <c r="K3358" s="23"/>
    </row>
    <row r="3359" spans="5:11" ht="12.75" customHeight="1" x14ac:dyDescent="0.25">
      <c r="E3359" s="653"/>
      <c r="F3359" s="654"/>
      <c r="G3359" s="23"/>
      <c r="H3359" s="23"/>
      <c r="I3359" s="23"/>
      <c r="J3359" s="23"/>
      <c r="K3359" s="23"/>
    </row>
    <row r="3360" spans="5:11" ht="12.75" customHeight="1" x14ac:dyDescent="0.25">
      <c r="E3360" s="653"/>
      <c r="F3360" s="654"/>
      <c r="G3360" s="23"/>
      <c r="H3360" s="23"/>
      <c r="I3360" s="23"/>
      <c r="J3360" s="23"/>
      <c r="K3360" s="23"/>
    </row>
    <row r="3361" spans="5:11" ht="12.75" customHeight="1" x14ac:dyDescent="0.25">
      <c r="E3361" s="653"/>
      <c r="F3361" s="654"/>
      <c r="G3361" s="23"/>
      <c r="H3361" s="23"/>
      <c r="I3361" s="23"/>
      <c r="J3361" s="23"/>
      <c r="K3361" s="23"/>
    </row>
    <row r="3362" spans="5:11" ht="12.75" customHeight="1" x14ac:dyDescent="0.25">
      <c r="E3362" s="653"/>
      <c r="F3362" s="654"/>
      <c r="G3362" s="23"/>
      <c r="H3362" s="23"/>
      <c r="I3362" s="23"/>
      <c r="J3362" s="23"/>
      <c r="K3362" s="23"/>
    </row>
    <row r="3363" spans="5:11" ht="12.75" customHeight="1" x14ac:dyDescent="0.25">
      <c r="E3363" s="653"/>
      <c r="F3363" s="654"/>
      <c r="G3363" s="23"/>
      <c r="H3363" s="23"/>
      <c r="I3363" s="23"/>
      <c r="J3363" s="23"/>
      <c r="K3363" s="23"/>
    </row>
    <row r="3364" spans="5:11" ht="12.75" customHeight="1" x14ac:dyDescent="0.25">
      <c r="E3364" s="653"/>
      <c r="F3364" s="654"/>
      <c r="G3364" s="23"/>
      <c r="H3364" s="23"/>
      <c r="I3364" s="23"/>
      <c r="J3364" s="23"/>
      <c r="K3364" s="23"/>
    </row>
    <row r="3365" spans="5:11" ht="12.75" customHeight="1" x14ac:dyDescent="0.25">
      <c r="E3365" s="653"/>
      <c r="F3365" s="654"/>
      <c r="G3365" s="23"/>
      <c r="H3365" s="23"/>
      <c r="I3365" s="23"/>
      <c r="J3365" s="23"/>
      <c r="K3365" s="23"/>
    </row>
    <row r="3366" spans="5:11" ht="12.75" customHeight="1" x14ac:dyDescent="0.25">
      <c r="E3366" s="653"/>
      <c r="F3366" s="654"/>
      <c r="G3366" s="23"/>
      <c r="H3366" s="23"/>
      <c r="I3366" s="23"/>
      <c r="J3366" s="23"/>
      <c r="K3366" s="23"/>
    </row>
    <row r="3367" spans="5:11" ht="12.75" customHeight="1" x14ac:dyDescent="0.25">
      <c r="E3367" s="653"/>
      <c r="F3367" s="654"/>
      <c r="G3367" s="23"/>
      <c r="H3367" s="23"/>
      <c r="I3367" s="23"/>
      <c r="J3367" s="23"/>
      <c r="K3367" s="23"/>
    </row>
    <row r="3368" spans="5:11" ht="12.75" customHeight="1" x14ac:dyDescent="0.25">
      <c r="E3368" s="653"/>
      <c r="F3368" s="654"/>
      <c r="G3368" s="23"/>
      <c r="H3368" s="23"/>
      <c r="I3368" s="23"/>
      <c r="J3368" s="23"/>
      <c r="K3368" s="23"/>
    </row>
    <row r="3369" spans="5:11" ht="12.75" customHeight="1" x14ac:dyDescent="0.25">
      <c r="E3369" s="653"/>
      <c r="F3369" s="654"/>
      <c r="G3369" s="23"/>
      <c r="H3369" s="23"/>
      <c r="I3369" s="23"/>
      <c r="J3369" s="23"/>
      <c r="K3369" s="23"/>
    </row>
    <row r="3370" spans="5:11" ht="12.75" customHeight="1" x14ac:dyDescent="0.25">
      <c r="E3370" s="653"/>
      <c r="F3370" s="654"/>
      <c r="G3370" s="23"/>
      <c r="H3370" s="23"/>
      <c r="I3370" s="23"/>
      <c r="J3370" s="23"/>
      <c r="K3370" s="23"/>
    </row>
    <row r="3371" spans="5:11" ht="12.75" customHeight="1" x14ac:dyDescent="0.25">
      <c r="E3371" s="653"/>
      <c r="F3371" s="654"/>
      <c r="G3371" s="23"/>
      <c r="H3371" s="23"/>
      <c r="I3371" s="23"/>
      <c r="J3371" s="23"/>
      <c r="K3371" s="23"/>
    </row>
    <row r="3372" spans="5:11" ht="12.75" customHeight="1" x14ac:dyDescent="0.25">
      <c r="E3372" s="653"/>
      <c r="F3372" s="654"/>
      <c r="G3372" s="23"/>
      <c r="H3372" s="23"/>
      <c r="I3372" s="23"/>
      <c r="J3372" s="23"/>
      <c r="K3372" s="23"/>
    </row>
    <row r="3373" spans="5:11" ht="12.75" customHeight="1" x14ac:dyDescent="0.25">
      <c r="E3373" s="653"/>
      <c r="F3373" s="654"/>
      <c r="G3373" s="23"/>
      <c r="H3373" s="23"/>
      <c r="I3373" s="23"/>
      <c r="J3373" s="23"/>
      <c r="K3373" s="23"/>
    </row>
    <row r="3374" spans="5:11" ht="12.75" customHeight="1" x14ac:dyDescent="0.25">
      <c r="E3374" s="653"/>
      <c r="F3374" s="654"/>
      <c r="G3374" s="23"/>
      <c r="H3374" s="23"/>
      <c r="I3374" s="23"/>
      <c r="J3374" s="23"/>
      <c r="K3374" s="23"/>
    </row>
    <row r="3375" spans="5:11" ht="12.75" customHeight="1" x14ac:dyDescent="0.25">
      <c r="E3375" s="653"/>
      <c r="F3375" s="654"/>
      <c r="G3375" s="23"/>
      <c r="H3375" s="23"/>
      <c r="I3375" s="23"/>
      <c r="J3375" s="23"/>
      <c r="K3375" s="23"/>
    </row>
    <row r="3376" spans="5:11" ht="12.75" customHeight="1" x14ac:dyDescent="0.25">
      <c r="E3376" s="653"/>
      <c r="F3376" s="654"/>
      <c r="G3376" s="23"/>
      <c r="H3376" s="23"/>
      <c r="I3376" s="23"/>
      <c r="J3376" s="23"/>
      <c r="K3376" s="23"/>
    </row>
    <row r="3377" spans="5:11" ht="12.75" customHeight="1" x14ac:dyDescent="0.25">
      <c r="E3377" s="653"/>
      <c r="F3377" s="654"/>
      <c r="G3377" s="23"/>
      <c r="H3377" s="23"/>
      <c r="I3377" s="23"/>
      <c r="J3377" s="23"/>
      <c r="K3377" s="23"/>
    </row>
    <row r="3378" spans="5:11" ht="12.75" customHeight="1" x14ac:dyDescent="0.25">
      <c r="E3378" s="653"/>
      <c r="F3378" s="654"/>
      <c r="G3378" s="23"/>
      <c r="H3378" s="23"/>
      <c r="I3378" s="23"/>
      <c r="J3378" s="23"/>
      <c r="K3378" s="23"/>
    </row>
    <row r="3379" spans="5:11" ht="12.75" customHeight="1" x14ac:dyDescent="0.25">
      <c r="E3379" s="653"/>
      <c r="F3379" s="654"/>
      <c r="G3379" s="23"/>
      <c r="H3379" s="23"/>
      <c r="I3379" s="23"/>
      <c r="J3379" s="23"/>
      <c r="K3379" s="23"/>
    </row>
    <row r="3380" spans="5:11" ht="12.75" customHeight="1" x14ac:dyDescent="0.25">
      <c r="E3380" s="653"/>
      <c r="F3380" s="654"/>
      <c r="G3380" s="23"/>
      <c r="H3380" s="23"/>
      <c r="I3380" s="23"/>
      <c r="J3380" s="23"/>
      <c r="K3380" s="23"/>
    </row>
    <row r="3381" spans="5:11" ht="12.75" customHeight="1" x14ac:dyDescent="0.25">
      <c r="E3381" s="653"/>
      <c r="F3381" s="654"/>
      <c r="G3381" s="23"/>
      <c r="H3381" s="23"/>
      <c r="I3381" s="23"/>
      <c r="J3381" s="23"/>
      <c r="K3381" s="23"/>
    </row>
    <row r="3382" spans="5:11" ht="12.75" customHeight="1" x14ac:dyDescent="0.25">
      <c r="E3382" s="653"/>
      <c r="F3382" s="654"/>
      <c r="G3382" s="23"/>
      <c r="H3382" s="23"/>
      <c r="I3382" s="23"/>
      <c r="J3382" s="23"/>
      <c r="K3382" s="23"/>
    </row>
    <row r="3383" spans="5:11" ht="12.75" customHeight="1" x14ac:dyDescent="0.25">
      <c r="E3383" s="653"/>
      <c r="F3383" s="654"/>
      <c r="G3383" s="23"/>
      <c r="H3383" s="23"/>
      <c r="I3383" s="23"/>
      <c r="J3383" s="23"/>
      <c r="K3383" s="23"/>
    </row>
    <row r="3384" spans="5:11" ht="12.75" customHeight="1" x14ac:dyDescent="0.25">
      <c r="E3384" s="653"/>
      <c r="F3384" s="654"/>
      <c r="G3384" s="23"/>
      <c r="H3384" s="23"/>
      <c r="I3384" s="23"/>
      <c r="J3384" s="23"/>
      <c r="K3384" s="23"/>
    </row>
    <row r="3385" spans="5:11" ht="12.75" customHeight="1" x14ac:dyDescent="0.25">
      <c r="E3385" s="653"/>
      <c r="F3385" s="654"/>
      <c r="G3385" s="23"/>
      <c r="H3385" s="23"/>
      <c r="I3385" s="23"/>
      <c r="J3385" s="23"/>
      <c r="K3385" s="23"/>
    </row>
    <row r="3386" spans="5:11" ht="12.75" customHeight="1" x14ac:dyDescent="0.25">
      <c r="E3386" s="653"/>
      <c r="F3386" s="654"/>
      <c r="G3386" s="23"/>
      <c r="H3386" s="23"/>
      <c r="I3386" s="23"/>
      <c r="J3386" s="23"/>
      <c r="K3386" s="23"/>
    </row>
    <row r="3387" spans="5:11" ht="12.75" customHeight="1" x14ac:dyDescent="0.25">
      <c r="E3387" s="653"/>
      <c r="F3387" s="654"/>
      <c r="G3387" s="23"/>
      <c r="H3387" s="23"/>
      <c r="I3387" s="23"/>
      <c r="J3387" s="23"/>
      <c r="K3387" s="23"/>
    </row>
    <row r="3388" spans="5:11" ht="12.75" customHeight="1" x14ac:dyDescent="0.25">
      <c r="E3388" s="653"/>
      <c r="F3388" s="654"/>
      <c r="G3388" s="23"/>
      <c r="H3388" s="23"/>
      <c r="I3388" s="23"/>
      <c r="J3388" s="23"/>
      <c r="K3388" s="23"/>
    </row>
    <row r="3389" spans="5:11" ht="12.75" customHeight="1" x14ac:dyDescent="0.25">
      <c r="E3389" s="653"/>
      <c r="F3389" s="654"/>
      <c r="G3389" s="23"/>
      <c r="H3389" s="23"/>
      <c r="I3389" s="23"/>
      <c r="J3389" s="23"/>
      <c r="K3389" s="23"/>
    </row>
    <row r="3390" spans="5:11" ht="12.75" customHeight="1" x14ac:dyDescent="0.25">
      <c r="E3390" s="653"/>
      <c r="F3390" s="654"/>
      <c r="G3390" s="23"/>
      <c r="H3390" s="23"/>
      <c r="I3390" s="23"/>
      <c r="J3390" s="23"/>
      <c r="K3390" s="23"/>
    </row>
    <row r="3391" spans="5:11" ht="12.75" customHeight="1" x14ac:dyDescent="0.25">
      <c r="E3391" s="653"/>
      <c r="F3391" s="654"/>
      <c r="G3391" s="23"/>
      <c r="H3391" s="23"/>
      <c r="I3391" s="23"/>
      <c r="J3391" s="23"/>
      <c r="K3391" s="23"/>
    </row>
    <row r="3392" spans="5:11" ht="12.75" customHeight="1" x14ac:dyDescent="0.25">
      <c r="E3392" s="653"/>
      <c r="F3392" s="654"/>
      <c r="G3392" s="23"/>
      <c r="H3392" s="23"/>
      <c r="I3392" s="23"/>
      <c r="J3392" s="23"/>
      <c r="K3392" s="23"/>
    </row>
    <row r="3393" spans="5:11" ht="12.75" customHeight="1" x14ac:dyDescent="0.25">
      <c r="E3393" s="653"/>
      <c r="F3393" s="654"/>
      <c r="G3393" s="23"/>
      <c r="H3393" s="23"/>
      <c r="I3393" s="23"/>
      <c r="J3393" s="23"/>
      <c r="K3393" s="23"/>
    </row>
    <row r="3394" spans="5:11" ht="12.75" customHeight="1" x14ac:dyDescent="0.25">
      <c r="E3394" s="653"/>
      <c r="F3394" s="654"/>
      <c r="G3394" s="23"/>
      <c r="H3394" s="23"/>
      <c r="I3394" s="23"/>
      <c r="J3394" s="23"/>
      <c r="K3394" s="23"/>
    </row>
    <row r="3395" spans="5:11" ht="12.75" customHeight="1" x14ac:dyDescent="0.25">
      <c r="E3395" s="653"/>
      <c r="F3395" s="654"/>
      <c r="G3395" s="23"/>
      <c r="H3395" s="23"/>
      <c r="I3395" s="23"/>
      <c r="J3395" s="23"/>
      <c r="K3395" s="23"/>
    </row>
    <row r="3396" spans="5:11" ht="12.75" customHeight="1" x14ac:dyDescent="0.25">
      <c r="E3396" s="653"/>
      <c r="F3396" s="654"/>
      <c r="G3396" s="23"/>
      <c r="H3396" s="23"/>
      <c r="I3396" s="23"/>
      <c r="J3396" s="23"/>
      <c r="K3396" s="23"/>
    </row>
    <row r="3397" spans="5:11" ht="12.75" customHeight="1" x14ac:dyDescent="0.25">
      <c r="E3397" s="653"/>
      <c r="F3397" s="654"/>
      <c r="G3397" s="23"/>
      <c r="H3397" s="23"/>
      <c r="I3397" s="23"/>
      <c r="J3397" s="23"/>
      <c r="K3397" s="23"/>
    </row>
    <row r="3398" spans="5:11" ht="12.75" customHeight="1" x14ac:dyDescent="0.25">
      <c r="E3398" s="653"/>
      <c r="F3398" s="654"/>
      <c r="G3398" s="23"/>
      <c r="H3398" s="23"/>
      <c r="I3398" s="23"/>
      <c r="J3398" s="23"/>
      <c r="K3398" s="23"/>
    </row>
    <row r="3399" spans="5:11" ht="12.75" customHeight="1" x14ac:dyDescent="0.25">
      <c r="E3399" s="653"/>
      <c r="F3399" s="654"/>
      <c r="G3399" s="23"/>
      <c r="H3399" s="23"/>
      <c r="I3399" s="23"/>
      <c r="J3399" s="23"/>
      <c r="K3399" s="23"/>
    </row>
    <row r="3400" spans="5:11" ht="12.75" customHeight="1" x14ac:dyDescent="0.25">
      <c r="E3400" s="653"/>
      <c r="F3400" s="654"/>
      <c r="G3400" s="23"/>
      <c r="H3400" s="23"/>
      <c r="I3400" s="23"/>
      <c r="J3400" s="23"/>
      <c r="K3400" s="23"/>
    </row>
    <row r="3401" spans="5:11" ht="12.75" customHeight="1" x14ac:dyDescent="0.25">
      <c r="E3401" s="653"/>
      <c r="F3401" s="654"/>
      <c r="G3401" s="23"/>
      <c r="H3401" s="23"/>
      <c r="I3401" s="23"/>
      <c r="J3401" s="23"/>
      <c r="K3401" s="23"/>
    </row>
    <row r="3402" spans="5:11" ht="12.75" customHeight="1" x14ac:dyDescent="0.25">
      <c r="E3402" s="653"/>
      <c r="F3402" s="654"/>
      <c r="G3402" s="23"/>
      <c r="H3402" s="23"/>
      <c r="I3402" s="23"/>
      <c r="J3402" s="23"/>
      <c r="K3402" s="23"/>
    </row>
    <row r="3403" spans="5:11" ht="12.75" customHeight="1" x14ac:dyDescent="0.25">
      <c r="E3403" s="653"/>
      <c r="F3403" s="654"/>
      <c r="G3403" s="23"/>
      <c r="H3403" s="23"/>
      <c r="I3403" s="23"/>
      <c r="J3403" s="23"/>
      <c r="K3403" s="23"/>
    </row>
    <row r="3404" spans="5:11" ht="12.75" customHeight="1" x14ac:dyDescent="0.25">
      <c r="E3404" s="653"/>
      <c r="F3404" s="654"/>
      <c r="G3404" s="23"/>
      <c r="H3404" s="23"/>
      <c r="I3404" s="23"/>
      <c r="J3404" s="23"/>
      <c r="K3404" s="23"/>
    </row>
    <row r="3405" spans="5:11" ht="12.75" customHeight="1" x14ac:dyDescent="0.25">
      <c r="E3405" s="653"/>
      <c r="F3405" s="654"/>
      <c r="G3405" s="23"/>
      <c r="H3405" s="23"/>
      <c r="I3405" s="23"/>
      <c r="J3405" s="23"/>
      <c r="K3405" s="23"/>
    </row>
    <row r="3406" spans="5:11" ht="12.75" customHeight="1" x14ac:dyDescent="0.25">
      <c r="E3406" s="653"/>
      <c r="F3406" s="654"/>
      <c r="G3406" s="23"/>
      <c r="H3406" s="23"/>
      <c r="I3406" s="23"/>
      <c r="J3406" s="23"/>
      <c r="K3406" s="23"/>
    </row>
    <row r="3407" spans="5:11" ht="12.75" customHeight="1" x14ac:dyDescent="0.25">
      <c r="E3407" s="653"/>
      <c r="F3407" s="654"/>
      <c r="G3407" s="23"/>
      <c r="H3407" s="23"/>
      <c r="I3407" s="23"/>
      <c r="J3407" s="23"/>
      <c r="K3407" s="23"/>
    </row>
    <row r="3408" spans="5:11" ht="12.75" customHeight="1" x14ac:dyDescent="0.25">
      <c r="E3408" s="653"/>
      <c r="F3408" s="654"/>
      <c r="G3408" s="23"/>
      <c r="H3408" s="23"/>
      <c r="I3408" s="23"/>
      <c r="J3408" s="23"/>
      <c r="K3408" s="23"/>
    </row>
    <row r="3409" spans="5:11" ht="12.75" customHeight="1" x14ac:dyDescent="0.25">
      <c r="E3409" s="653"/>
      <c r="F3409" s="654"/>
      <c r="G3409" s="23"/>
      <c r="H3409" s="23"/>
      <c r="I3409" s="23"/>
      <c r="J3409" s="23"/>
      <c r="K3409" s="23"/>
    </row>
    <row r="3410" spans="5:11" ht="12.75" customHeight="1" x14ac:dyDescent="0.25">
      <c r="E3410" s="653"/>
      <c r="F3410" s="654"/>
      <c r="G3410" s="23"/>
      <c r="H3410" s="23"/>
      <c r="I3410" s="23"/>
      <c r="J3410" s="23"/>
      <c r="K3410" s="23"/>
    </row>
    <row r="3411" spans="5:11" ht="12.75" customHeight="1" x14ac:dyDescent="0.25">
      <c r="E3411" s="653"/>
      <c r="F3411" s="654"/>
      <c r="G3411" s="23"/>
      <c r="H3411" s="23"/>
      <c r="I3411" s="23"/>
      <c r="J3411" s="23"/>
      <c r="K3411" s="23"/>
    </row>
    <row r="3412" spans="5:11" ht="12.75" customHeight="1" x14ac:dyDescent="0.25">
      <c r="E3412" s="653"/>
      <c r="F3412" s="654"/>
      <c r="G3412" s="23"/>
      <c r="H3412" s="23"/>
      <c r="I3412" s="23"/>
      <c r="J3412" s="23"/>
      <c r="K3412" s="23"/>
    </row>
    <row r="3413" spans="5:11" ht="12.75" customHeight="1" x14ac:dyDescent="0.25">
      <c r="E3413" s="653"/>
      <c r="F3413" s="654"/>
      <c r="G3413" s="23"/>
      <c r="H3413" s="23"/>
      <c r="I3413" s="23"/>
      <c r="J3413" s="23"/>
      <c r="K3413" s="23"/>
    </row>
    <row r="3414" spans="5:11" ht="12.75" customHeight="1" x14ac:dyDescent="0.25">
      <c r="E3414" s="653"/>
      <c r="F3414" s="654"/>
      <c r="G3414" s="23"/>
      <c r="H3414" s="23"/>
      <c r="I3414" s="23"/>
      <c r="J3414" s="23"/>
      <c r="K3414" s="23"/>
    </row>
    <row r="3415" spans="5:11" ht="12.75" customHeight="1" x14ac:dyDescent="0.25">
      <c r="E3415" s="653"/>
      <c r="F3415" s="654"/>
      <c r="G3415" s="23"/>
      <c r="H3415" s="23"/>
      <c r="I3415" s="23"/>
      <c r="J3415" s="23"/>
      <c r="K3415" s="23"/>
    </row>
    <row r="3416" spans="5:11" ht="12.75" customHeight="1" x14ac:dyDescent="0.25">
      <c r="E3416" s="653"/>
      <c r="F3416" s="654"/>
      <c r="G3416" s="23"/>
      <c r="H3416" s="23"/>
      <c r="I3416" s="23"/>
      <c r="J3416" s="23"/>
      <c r="K3416" s="23"/>
    </row>
    <row r="3417" spans="5:11" ht="12.75" customHeight="1" x14ac:dyDescent="0.25">
      <c r="E3417" s="653"/>
      <c r="F3417" s="654"/>
      <c r="G3417" s="23"/>
      <c r="H3417" s="23"/>
      <c r="I3417" s="23"/>
      <c r="J3417" s="23"/>
      <c r="K3417" s="23"/>
    </row>
    <row r="3418" spans="5:11" ht="12.75" customHeight="1" x14ac:dyDescent="0.25">
      <c r="E3418" s="653"/>
      <c r="F3418" s="654"/>
      <c r="G3418" s="23"/>
      <c r="H3418" s="23"/>
      <c r="I3418" s="23"/>
      <c r="J3418" s="23"/>
      <c r="K3418" s="23"/>
    </row>
    <row r="3419" spans="5:11" ht="12.75" customHeight="1" x14ac:dyDescent="0.25">
      <c r="E3419" s="653"/>
      <c r="F3419" s="654"/>
      <c r="G3419" s="23"/>
      <c r="H3419" s="23"/>
      <c r="I3419" s="23"/>
      <c r="J3419" s="23"/>
      <c r="K3419" s="23"/>
    </row>
    <row r="3420" spans="5:11" ht="12.75" customHeight="1" x14ac:dyDescent="0.25">
      <c r="E3420" s="653"/>
      <c r="F3420" s="654"/>
      <c r="G3420" s="23"/>
      <c r="H3420" s="23"/>
      <c r="I3420" s="23"/>
      <c r="J3420" s="23"/>
      <c r="K3420" s="23"/>
    </row>
    <row r="3421" spans="5:11" ht="12.75" customHeight="1" x14ac:dyDescent="0.25">
      <c r="E3421" s="653"/>
      <c r="F3421" s="654"/>
      <c r="G3421" s="23"/>
      <c r="H3421" s="23"/>
      <c r="I3421" s="23"/>
      <c r="J3421" s="23"/>
      <c r="K3421" s="23"/>
    </row>
    <row r="3422" spans="5:11" ht="12.75" customHeight="1" x14ac:dyDescent="0.25">
      <c r="E3422" s="653"/>
      <c r="F3422" s="654"/>
      <c r="G3422" s="23"/>
      <c r="H3422" s="23"/>
      <c r="I3422" s="23"/>
      <c r="J3422" s="23"/>
      <c r="K3422" s="23"/>
    </row>
    <row r="3423" spans="5:11" ht="12.75" customHeight="1" x14ac:dyDescent="0.25">
      <c r="E3423" s="653"/>
      <c r="F3423" s="654"/>
      <c r="G3423" s="23"/>
      <c r="H3423" s="23"/>
      <c r="I3423" s="23"/>
      <c r="J3423" s="23"/>
      <c r="K3423" s="23"/>
    </row>
    <row r="3424" spans="5:11" ht="12.75" customHeight="1" x14ac:dyDescent="0.25">
      <c r="E3424" s="653"/>
      <c r="F3424" s="654"/>
      <c r="G3424" s="23"/>
      <c r="H3424" s="23"/>
      <c r="I3424" s="23"/>
      <c r="J3424" s="23"/>
      <c r="K3424" s="23"/>
    </row>
    <row r="3425" spans="5:11" ht="12.75" customHeight="1" x14ac:dyDescent="0.25">
      <c r="E3425" s="653"/>
      <c r="F3425" s="654"/>
      <c r="G3425" s="23"/>
      <c r="H3425" s="23"/>
      <c r="I3425" s="23"/>
      <c r="J3425" s="23"/>
      <c r="K3425" s="23"/>
    </row>
    <row r="3426" spans="5:11" ht="12.75" customHeight="1" x14ac:dyDescent="0.25">
      <c r="E3426" s="653"/>
      <c r="F3426" s="654"/>
      <c r="G3426" s="23"/>
      <c r="H3426" s="23"/>
      <c r="I3426" s="23"/>
      <c r="J3426" s="23"/>
      <c r="K3426" s="23"/>
    </row>
    <row r="3427" spans="5:11" ht="12.75" customHeight="1" x14ac:dyDescent="0.25">
      <c r="E3427" s="653"/>
      <c r="F3427" s="654"/>
      <c r="G3427" s="23"/>
      <c r="H3427" s="23"/>
      <c r="I3427" s="23"/>
      <c r="J3427" s="23"/>
      <c r="K3427" s="23"/>
    </row>
    <row r="3428" spans="5:11" ht="12.75" customHeight="1" x14ac:dyDescent="0.25">
      <c r="E3428" s="653"/>
      <c r="F3428" s="654"/>
      <c r="G3428" s="23"/>
      <c r="H3428" s="23"/>
      <c r="I3428" s="23"/>
      <c r="J3428" s="23"/>
      <c r="K3428" s="23"/>
    </row>
    <row r="3429" spans="5:11" ht="12.75" customHeight="1" x14ac:dyDescent="0.25">
      <c r="E3429" s="653"/>
      <c r="F3429" s="654"/>
      <c r="G3429" s="23"/>
      <c r="H3429" s="23"/>
      <c r="I3429" s="23"/>
      <c r="J3429" s="23"/>
      <c r="K3429" s="23"/>
    </row>
    <row r="3430" spans="5:11" ht="12.75" customHeight="1" x14ac:dyDescent="0.25">
      <c r="E3430" s="653"/>
      <c r="F3430" s="654"/>
      <c r="G3430" s="23"/>
      <c r="H3430" s="23"/>
      <c r="I3430" s="23"/>
      <c r="J3430" s="23"/>
      <c r="K3430" s="23"/>
    </row>
    <row r="3431" spans="5:11" ht="12.75" customHeight="1" x14ac:dyDescent="0.25">
      <c r="E3431" s="653"/>
      <c r="F3431" s="654"/>
      <c r="G3431" s="23"/>
      <c r="H3431" s="23"/>
      <c r="I3431" s="23"/>
      <c r="J3431" s="23"/>
      <c r="K3431" s="23"/>
    </row>
    <row r="3432" spans="5:11" ht="12.75" customHeight="1" x14ac:dyDescent="0.25">
      <c r="E3432" s="653"/>
      <c r="F3432" s="654"/>
      <c r="G3432" s="23"/>
      <c r="H3432" s="23"/>
      <c r="I3432" s="23"/>
      <c r="J3432" s="23"/>
      <c r="K3432" s="23"/>
    </row>
    <row r="3433" spans="5:11" ht="12.75" customHeight="1" x14ac:dyDescent="0.25">
      <c r="E3433" s="653"/>
      <c r="F3433" s="654"/>
      <c r="G3433" s="23"/>
      <c r="H3433" s="23"/>
      <c r="I3433" s="23"/>
      <c r="J3433" s="23"/>
      <c r="K3433" s="23"/>
    </row>
    <row r="3434" spans="5:11" ht="12.75" customHeight="1" x14ac:dyDescent="0.25">
      <c r="E3434" s="653"/>
      <c r="F3434" s="654"/>
      <c r="G3434" s="23"/>
      <c r="H3434" s="23"/>
      <c r="I3434" s="23"/>
      <c r="J3434" s="23"/>
      <c r="K3434" s="23"/>
    </row>
    <row r="3435" spans="5:11" ht="12.75" customHeight="1" x14ac:dyDescent="0.25">
      <c r="E3435" s="653"/>
      <c r="F3435" s="654"/>
      <c r="G3435" s="23"/>
      <c r="H3435" s="23"/>
      <c r="I3435" s="23"/>
      <c r="J3435" s="23"/>
      <c r="K3435" s="23"/>
    </row>
    <row r="3436" spans="5:11" ht="12.75" customHeight="1" x14ac:dyDescent="0.25">
      <c r="E3436" s="653"/>
      <c r="F3436" s="654"/>
      <c r="G3436" s="23"/>
      <c r="H3436" s="23"/>
      <c r="I3436" s="23"/>
      <c r="J3436" s="23"/>
      <c r="K3436" s="23"/>
    </row>
    <row r="3437" spans="5:11" ht="12.75" customHeight="1" x14ac:dyDescent="0.25">
      <c r="E3437" s="653"/>
      <c r="F3437" s="654"/>
      <c r="G3437" s="23"/>
      <c r="H3437" s="23"/>
      <c r="I3437" s="23"/>
      <c r="J3437" s="23"/>
      <c r="K3437" s="23"/>
    </row>
    <row r="3438" spans="5:11" ht="12.75" customHeight="1" x14ac:dyDescent="0.25">
      <c r="E3438" s="653"/>
      <c r="F3438" s="654"/>
      <c r="G3438" s="23"/>
      <c r="H3438" s="23"/>
      <c r="I3438" s="23"/>
      <c r="J3438" s="23"/>
      <c r="K3438" s="23"/>
    </row>
    <row r="3439" spans="5:11" ht="12.75" customHeight="1" x14ac:dyDescent="0.25">
      <c r="E3439" s="653"/>
      <c r="F3439" s="654"/>
      <c r="G3439" s="23"/>
      <c r="H3439" s="23"/>
      <c r="I3439" s="23"/>
      <c r="J3439" s="23"/>
      <c r="K3439" s="23"/>
    </row>
    <row r="3440" spans="5:11" ht="12.75" customHeight="1" x14ac:dyDescent="0.25">
      <c r="E3440" s="653"/>
      <c r="F3440" s="654"/>
      <c r="G3440" s="23"/>
      <c r="H3440" s="23"/>
      <c r="I3440" s="23"/>
      <c r="J3440" s="23"/>
      <c r="K3440" s="23"/>
    </row>
    <row r="3441" spans="5:11" ht="12.75" customHeight="1" x14ac:dyDescent="0.25">
      <c r="E3441" s="653"/>
      <c r="F3441" s="654"/>
      <c r="G3441" s="23"/>
      <c r="H3441" s="23"/>
      <c r="I3441" s="23"/>
      <c r="J3441" s="23"/>
      <c r="K3441" s="23"/>
    </row>
    <row r="3442" spans="5:11" ht="12.75" customHeight="1" x14ac:dyDescent="0.25">
      <c r="E3442" s="653"/>
      <c r="F3442" s="654"/>
      <c r="G3442" s="23"/>
      <c r="H3442" s="23"/>
      <c r="I3442" s="23"/>
      <c r="J3442" s="23"/>
      <c r="K3442" s="23"/>
    </row>
    <row r="3443" spans="5:11" ht="12.75" customHeight="1" x14ac:dyDescent="0.25">
      <c r="E3443" s="653"/>
      <c r="F3443" s="654"/>
      <c r="G3443" s="23"/>
      <c r="H3443" s="23"/>
      <c r="I3443" s="23"/>
      <c r="J3443" s="23"/>
      <c r="K3443" s="23"/>
    </row>
    <row r="3444" spans="5:11" ht="12.75" customHeight="1" x14ac:dyDescent="0.25">
      <c r="E3444" s="653"/>
      <c r="F3444" s="654"/>
      <c r="G3444" s="23"/>
      <c r="H3444" s="23"/>
      <c r="I3444" s="23"/>
      <c r="J3444" s="23"/>
      <c r="K3444" s="23"/>
    </row>
    <row r="3445" spans="5:11" ht="12.75" customHeight="1" x14ac:dyDescent="0.25">
      <c r="E3445" s="653"/>
      <c r="F3445" s="654"/>
      <c r="G3445" s="23"/>
      <c r="H3445" s="23"/>
      <c r="I3445" s="23"/>
      <c r="J3445" s="23"/>
      <c r="K3445" s="23"/>
    </row>
    <row r="3446" spans="5:11" ht="12.75" customHeight="1" x14ac:dyDescent="0.25">
      <c r="E3446" s="653"/>
      <c r="F3446" s="654"/>
      <c r="G3446" s="23"/>
      <c r="H3446" s="23"/>
      <c r="I3446" s="23"/>
      <c r="J3446" s="23"/>
      <c r="K3446" s="23"/>
    </row>
    <row r="3447" spans="5:11" ht="12.75" customHeight="1" x14ac:dyDescent="0.25">
      <c r="E3447" s="653"/>
      <c r="F3447" s="654"/>
      <c r="G3447" s="23"/>
      <c r="H3447" s="23"/>
      <c r="I3447" s="23"/>
      <c r="J3447" s="23"/>
      <c r="K3447" s="23"/>
    </row>
    <row r="3448" spans="5:11" ht="12.75" customHeight="1" x14ac:dyDescent="0.25">
      <c r="E3448" s="653"/>
      <c r="F3448" s="654"/>
      <c r="G3448" s="23"/>
      <c r="H3448" s="23"/>
      <c r="I3448" s="23"/>
      <c r="J3448" s="23"/>
      <c r="K3448" s="23"/>
    </row>
    <row r="3449" spans="5:11" ht="12.75" customHeight="1" x14ac:dyDescent="0.25">
      <c r="E3449" s="653"/>
      <c r="F3449" s="654"/>
      <c r="G3449" s="23"/>
      <c r="H3449" s="23"/>
      <c r="I3449" s="23"/>
      <c r="J3449" s="23"/>
      <c r="K3449" s="23"/>
    </row>
    <row r="3450" spans="5:11" ht="12.75" customHeight="1" x14ac:dyDescent="0.25">
      <c r="E3450" s="653"/>
      <c r="F3450" s="654"/>
      <c r="G3450" s="23"/>
      <c r="H3450" s="23"/>
      <c r="I3450" s="23"/>
      <c r="J3450" s="23"/>
      <c r="K3450" s="23"/>
    </row>
    <row r="3451" spans="5:11" ht="12.75" customHeight="1" x14ac:dyDescent="0.25">
      <c r="E3451" s="653"/>
      <c r="F3451" s="654"/>
      <c r="G3451" s="23"/>
      <c r="H3451" s="23"/>
      <c r="I3451" s="23"/>
      <c r="J3451" s="23"/>
      <c r="K3451" s="23"/>
    </row>
    <row r="3452" spans="5:11" ht="12.75" customHeight="1" x14ac:dyDescent="0.25">
      <c r="E3452" s="653"/>
      <c r="F3452" s="654"/>
      <c r="G3452" s="23"/>
      <c r="H3452" s="23"/>
      <c r="I3452" s="23"/>
      <c r="J3452" s="23"/>
      <c r="K3452" s="23"/>
    </row>
    <row r="3453" spans="5:11" ht="12.75" customHeight="1" x14ac:dyDescent="0.25">
      <c r="E3453" s="653"/>
      <c r="F3453" s="654"/>
      <c r="G3453" s="23"/>
      <c r="H3453" s="23"/>
      <c r="I3453" s="23"/>
      <c r="J3453" s="23"/>
      <c r="K3453" s="23"/>
    </row>
    <row r="3454" spans="5:11" ht="12.75" customHeight="1" x14ac:dyDescent="0.25">
      <c r="E3454" s="653"/>
      <c r="F3454" s="654"/>
      <c r="G3454" s="23"/>
      <c r="H3454" s="23"/>
      <c r="I3454" s="23"/>
      <c r="J3454" s="23"/>
      <c r="K3454" s="23"/>
    </row>
    <row r="3455" spans="5:11" ht="12.75" customHeight="1" x14ac:dyDescent="0.25">
      <c r="E3455" s="653"/>
      <c r="F3455" s="654"/>
      <c r="G3455" s="23"/>
      <c r="H3455" s="23"/>
      <c r="I3455" s="23"/>
      <c r="J3455" s="23"/>
      <c r="K3455" s="23"/>
    </row>
    <row r="3456" spans="5:11" ht="12.75" customHeight="1" x14ac:dyDescent="0.25">
      <c r="E3456" s="653"/>
      <c r="F3456" s="654"/>
      <c r="G3456" s="23"/>
      <c r="H3456" s="23"/>
      <c r="I3456" s="23"/>
      <c r="J3456" s="23"/>
      <c r="K3456" s="23"/>
    </row>
    <row r="3457" spans="5:11" ht="12.75" customHeight="1" x14ac:dyDescent="0.25">
      <c r="E3457" s="653"/>
      <c r="F3457" s="654"/>
      <c r="G3457" s="23"/>
      <c r="H3457" s="23"/>
      <c r="I3457" s="23"/>
      <c r="J3457" s="23"/>
      <c r="K3457" s="23"/>
    </row>
    <row r="3458" spans="5:11" ht="12.75" customHeight="1" x14ac:dyDescent="0.25">
      <c r="E3458" s="653"/>
      <c r="F3458" s="654"/>
      <c r="G3458" s="23"/>
      <c r="H3458" s="23"/>
      <c r="I3458" s="23"/>
      <c r="J3458" s="23"/>
      <c r="K3458" s="23"/>
    </row>
    <row r="3459" spans="5:11" ht="12.75" customHeight="1" x14ac:dyDescent="0.25">
      <c r="E3459" s="653"/>
      <c r="F3459" s="654"/>
      <c r="G3459" s="23"/>
      <c r="H3459" s="23"/>
      <c r="I3459" s="23"/>
      <c r="J3459" s="23"/>
      <c r="K3459" s="23"/>
    </row>
    <row r="3460" spans="5:11" ht="12.75" customHeight="1" x14ac:dyDescent="0.25">
      <c r="E3460" s="653"/>
      <c r="F3460" s="654"/>
      <c r="G3460" s="23"/>
      <c r="H3460" s="23"/>
      <c r="I3460" s="23"/>
      <c r="J3460" s="23"/>
      <c r="K3460" s="23"/>
    </row>
    <row r="3461" spans="5:11" ht="12.75" customHeight="1" x14ac:dyDescent="0.25">
      <c r="E3461" s="653"/>
      <c r="F3461" s="654"/>
      <c r="G3461" s="23"/>
      <c r="H3461" s="23"/>
      <c r="I3461" s="23"/>
      <c r="J3461" s="23"/>
      <c r="K3461" s="23"/>
    </row>
    <row r="3462" spans="5:11" ht="12.75" customHeight="1" x14ac:dyDescent="0.25">
      <c r="E3462" s="653"/>
      <c r="F3462" s="654"/>
      <c r="G3462" s="23"/>
      <c r="H3462" s="23"/>
      <c r="I3462" s="23"/>
      <c r="J3462" s="23"/>
      <c r="K3462" s="23"/>
    </row>
    <row r="3463" spans="5:11" ht="12.75" customHeight="1" x14ac:dyDescent="0.25">
      <c r="E3463" s="653"/>
      <c r="F3463" s="654"/>
      <c r="G3463" s="23"/>
      <c r="H3463" s="23"/>
      <c r="I3463" s="23"/>
      <c r="J3463" s="23"/>
      <c r="K3463" s="23"/>
    </row>
    <row r="3464" spans="5:11" ht="12.75" customHeight="1" x14ac:dyDescent="0.25">
      <c r="E3464" s="653"/>
      <c r="F3464" s="654"/>
      <c r="G3464" s="23"/>
      <c r="H3464" s="23"/>
      <c r="I3464" s="23"/>
      <c r="J3464" s="23"/>
      <c r="K3464" s="23"/>
    </row>
    <row r="3465" spans="5:11" ht="12.75" customHeight="1" x14ac:dyDescent="0.25">
      <c r="E3465" s="653"/>
      <c r="F3465" s="654"/>
      <c r="G3465" s="23"/>
      <c r="H3465" s="23"/>
      <c r="I3465" s="23"/>
      <c r="J3465" s="23"/>
      <c r="K3465" s="23"/>
    </row>
    <row r="3466" spans="5:11" ht="12.75" customHeight="1" x14ac:dyDescent="0.25">
      <c r="E3466" s="653"/>
      <c r="F3466" s="654"/>
      <c r="G3466" s="23"/>
      <c r="H3466" s="23"/>
      <c r="I3466" s="23"/>
      <c r="J3466" s="23"/>
      <c r="K3466" s="23"/>
    </row>
    <row r="3467" spans="5:11" ht="12.75" customHeight="1" x14ac:dyDescent="0.25">
      <c r="E3467" s="653"/>
      <c r="F3467" s="654"/>
      <c r="G3467" s="23"/>
      <c r="H3467" s="23"/>
      <c r="I3467" s="23"/>
      <c r="J3467" s="23"/>
      <c r="K3467" s="23"/>
    </row>
    <row r="3468" spans="5:11" ht="12.75" customHeight="1" x14ac:dyDescent="0.25">
      <c r="E3468" s="653"/>
      <c r="F3468" s="654"/>
      <c r="G3468" s="23"/>
      <c r="H3468" s="23"/>
      <c r="I3468" s="23"/>
      <c r="J3468" s="23"/>
      <c r="K3468" s="23"/>
    </row>
    <row r="3469" spans="5:11" ht="12.75" customHeight="1" x14ac:dyDescent="0.25">
      <c r="E3469" s="653"/>
      <c r="F3469" s="654"/>
      <c r="G3469" s="23"/>
      <c r="H3469" s="23"/>
      <c r="I3469" s="23"/>
      <c r="J3469" s="23"/>
      <c r="K3469" s="23"/>
    </row>
    <row r="3470" spans="5:11" ht="12.75" customHeight="1" x14ac:dyDescent="0.25">
      <c r="E3470" s="653"/>
      <c r="F3470" s="654"/>
      <c r="G3470" s="23"/>
      <c r="H3470" s="23"/>
      <c r="I3470" s="23"/>
      <c r="J3470" s="23"/>
      <c r="K3470" s="23"/>
    </row>
    <row r="3471" spans="5:11" ht="12.75" customHeight="1" x14ac:dyDescent="0.25">
      <c r="E3471" s="653"/>
      <c r="F3471" s="654"/>
      <c r="G3471" s="23"/>
      <c r="H3471" s="23"/>
      <c r="I3471" s="23"/>
      <c r="J3471" s="23"/>
      <c r="K3471" s="23"/>
    </row>
    <row r="3472" spans="5:11" ht="12.75" customHeight="1" x14ac:dyDescent="0.25">
      <c r="E3472" s="653"/>
      <c r="F3472" s="654"/>
      <c r="G3472" s="23"/>
      <c r="H3472" s="23"/>
      <c r="I3472" s="23"/>
      <c r="J3472" s="23"/>
      <c r="K3472" s="23"/>
    </row>
    <row r="3473" spans="5:11" ht="12.75" customHeight="1" x14ac:dyDescent="0.25">
      <c r="E3473" s="653"/>
      <c r="F3473" s="654"/>
      <c r="G3473" s="23"/>
      <c r="H3473" s="23"/>
      <c r="I3473" s="23"/>
      <c r="J3473" s="23"/>
      <c r="K3473" s="23"/>
    </row>
    <row r="3474" spans="5:11" ht="12.75" customHeight="1" x14ac:dyDescent="0.25">
      <c r="E3474" s="653"/>
      <c r="F3474" s="654"/>
      <c r="G3474" s="23"/>
      <c r="H3474" s="23"/>
      <c r="I3474" s="23"/>
      <c r="J3474" s="23"/>
      <c r="K3474" s="23"/>
    </row>
    <row r="3475" spans="5:11" ht="12.75" customHeight="1" x14ac:dyDescent="0.25">
      <c r="E3475" s="653"/>
      <c r="F3475" s="654"/>
      <c r="G3475" s="23"/>
      <c r="H3475" s="23"/>
      <c r="I3475" s="23"/>
      <c r="J3475" s="23"/>
      <c r="K3475" s="23"/>
    </row>
    <row r="3476" spans="5:11" ht="12.75" customHeight="1" x14ac:dyDescent="0.25">
      <c r="E3476" s="653"/>
      <c r="F3476" s="654"/>
      <c r="G3476" s="23"/>
      <c r="H3476" s="23"/>
      <c r="I3476" s="23"/>
      <c r="J3476" s="23"/>
      <c r="K3476" s="23"/>
    </row>
    <row r="3477" spans="5:11" ht="12.75" customHeight="1" x14ac:dyDescent="0.25">
      <c r="E3477" s="653"/>
      <c r="F3477" s="654"/>
      <c r="G3477" s="23"/>
      <c r="H3477" s="23"/>
      <c r="I3477" s="23"/>
      <c r="J3477" s="23"/>
      <c r="K3477" s="23"/>
    </row>
    <row r="3478" spans="5:11" ht="12.75" customHeight="1" x14ac:dyDescent="0.25">
      <c r="E3478" s="653"/>
      <c r="F3478" s="654"/>
      <c r="G3478" s="23"/>
      <c r="H3478" s="23"/>
      <c r="I3478" s="23"/>
      <c r="J3478" s="23"/>
      <c r="K3478" s="23"/>
    </row>
    <row r="3479" spans="5:11" ht="12.75" customHeight="1" x14ac:dyDescent="0.25">
      <c r="E3479" s="653"/>
      <c r="F3479" s="654"/>
      <c r="G3479" s="23"/>
      <c r="H3479" s="23"/>
      <c r="I3479" s="23"/>
      <c r="J3479" s="23"/>
      <c r="K3479" s="23"/>
    </row>
    <row r="3480" spans="5:11" ht="12.75" customHeight="1" x14ac:dyDescent="0.25">
      <c r="E3480" s="653"/>
      <c r="F3480" s="654"/>
      <c r="G3480" s="23"/>
      <c r="H3480" s="23"/>
      <c r="I3480" s="23"/>
      <c r="J3480" s="23"/>
      <c r="K3480" s="23"/>
    </row>
    <row r="3481" spans="5:11" ht="12.75" customHeight="1" x14ac:dyDescent="0.25">
      <c r="E3481" s="653"/>
      <c r="F3481" s="654"/>
      <c r="G3481" s="23"/>
      <c r="H3481" s="23"/>
      <c r="I3481" s="23"/>
      <c r="J3481" s="23"/>
      <c r="K3481" s="23"/>
    </row>
    <row r="3482" spans="5:11" ht="12.75" customHeight="1" x14ac:dyDescent="0.25">
      <c r="E3482" s="653"/>
      <c r="F3482" s="654"/>
      <c r="G3482" s="23"/>
      <c r="H3482" s="23"/>
      <c r="I3482" s="23"/>
      <c r="J3482" s="23"/>
      <c r="K3482" s="23"/>
    </row>
    <row r="3483" spans="5:11" ht="12.75" customHeight="1" x14ac:dyDescent="0.25">
      <c r="E3483" s="653"/>
      <c r="F3483" s="654"/>
      <c r="G3483" s="23"/>
      <c r="H3483" s="23"/>
      <c r="I3483" s="23"/>
      <c r="J3483" s="23"/>
      <c r="K3483" s="23"/>
    </row>
    <row r="3484" spans="5:11" ht="12.75" customHeight="1" x14ac:dyDescent="0.25">
      <c r="E3484" s="653"/>
      <c r="F3484" s="654"/>
      <c r="G3484" s="23"/>
      <c r="H3484" s="23"/>
      <c r="I3484" s="23"/>
      <c r="J3484" s="23"/>
      <c r="K3484" s="23"/>
    </row>
    <row r="3485" spans="5:11" ht="12.75" customHeight="1" x14ac:dyDescent="0.25">
      <c r="E3485" s="653"/>
      <c r="F3485" s="654"/>
      <c r="G3485" s="23"/>
      <c r="H3485" s="23"/>
      <c r="I3485" s="23"/>
      <c r="J3485" s="23"/>
      <c r="K3485" s="23"/>
    </row>
    <row r="3486" spans="5:11" ht="12.75" customHeight="1" x14ac:dyDescent="0.25">
      <c r="E3486" s="653"/>
      <c r="F3486" s="654"/>
      <c r="G3486" s="23"/>
      <c r="H3486" s="23"/>
      <c r="I3486" s="23"/>
      <c r="J3486" s="23"/>
      <c r="K3486" s="23"/>
    </row>
    <row r="3487" spans="5:11" ht="12.75" customHeight="1" x14ac:dyDescent="0.25">
      <c r="E3487" s="653"/>
      <c r="F3487" s="654"/>
      <c r="G3487" s="23"/>
      <c r="H3487" s="23"/>
      <c r="I3487" s="23"/>
      <c r="J3487" s="23"/>
      <c r="K3487" s="23"/>
    </row>
    <row r="3488" spans="5:11" ht="12.75" customHeight="1" x14ac:dyDescent="0.25">
      <c r="E3488" s="653"/>
      <c r="F3488" s="654"/>
      <c r="G3488" s="23"/>
      <c r="H3488" s="23"/>
      <c r="I3488" s="23"/>
      <c r="J3488" s="23"/>
      <c r="K3488" s="23"/>
    </row>
    <row r="3489" spans="5:11" ht="12.75" customHeight="1" x14ac:dyDescent="0.25">
      <c r="E3489" s="653"/>
      <c r="F3489" s="654"/>
      <c r="G3489" s="23"/>
      <c r="H3489" s="23"/>
      <c r="I3489" s="23"/>
      <c r="J3489" s="23"/>
      <c r="K3489" s="23"/>
    </row>
    <row r="3490" spans="5:11" ht="12.75" customHeight="1" x14ac:dyDescent="0.25">
      <c r="E3490" s="653"/>
      <c r="F3490" s="654"/>
      <c r="G3490" s="23"/>
      <c r="H3490" s="23"/>
      <c r="I3490" s="23"/>
      <c r="J3490" s="23"/>
      <c r="K3490" s="23"/>
    </row>
    <row r="3491" spans="5:11" ht="12.75" customHeight="1" x14ac:dyDescent="0.25">
      <c r="E3491" s="653"/>
      <c r="F3491" s="654"/>
      <c r="G3491" s="23"/>
      <c r="H3491" s="23"/>
      <c r="I3491" s="23"/>
      <c r="J3491" s="23"/>
      <c r="K3491" s="23"/>
    </row>
    <row r="3492" spans="5:11" ht="12.75" customHeight="1" x14ac:dyDescent="0.25">
      <c r="E3492" s="653"/>
      <c r="F3492" s="654"/>
      <c r="G3492" s="23"/>
      <c r="H3492" s="23"/>
      <c r="I3492" s="23"/>
      <c r="J3492" s="23"/>
      <c r="K3492" s="23"/>
    </row>
    <row r="3493" spans="5:11" ht="12.75" customHeight="1" x14ac:dyDescent="0.25">
      <c r="E3493" s="653"/>
      <c r="F3493" s="654"/>
      <c r="G3493" s="23"/>
      <c r="H3493" s="23"/>
      <c r="I3493" s="23"/>
      <c r="J3493" s="23"/>
      <c r="K3493" s="23"/>
    </row>
    <row r="3494" spans="5:11" ht="12.75" customHeight="1" x14ac:dyDescent="0.25">
      <c r="E3494" s="653"/>
      <c r="F3494" s="654"/>
      <c r="G3494" s="23"/>
      <c r="H3494" s="23"/>
      <c r="I3494" s="23"/>
      <c r="J3494" s="23"/>
      <c r="K3494" s="23"/>
    </row>
    <row r="3495" spans="5:11" ht="12.75" customHeight="1" x14ac:dyDescent="0.25">
      <c r="E3495" s="653"/>
      <c r="F3495" s="654"/>
      <c r="G3495" s="23"/>
      <c r="H3495" s="23"/>
      <c r="I3495" s="23"/>
      <c r="J3495" s="23"/>
      <c r="K3495" s="23"/>
    </row>
    <row r="3496" spans="5:11" ht="12.75" customHeight="1" x14ac:dyDescent="0.25">
      <c r="E3496" s="653"/>
      <c r="F3496" s="654"/>
      <c r="G3496" s="23"/>
      <c r="H3496" s="23"/>
      <c r="I3496" s="23"/>
      <c r="J3496" s="23"/>
      <c r="K3496" s="23"/>
    </row>
    <row r="3497" spans="5:11" ht="12.75" customHeight="1" x14ac:dyDescent="0.25">
      <c r="E3497" s="653"/>
      <c r="F3497" s="654"/>
      <c r="G3497" s="23"/>
      <c r="H3497" s="23"/>
      <c r="I3497" s="23"/>
      <c r="J3497" s="23"/>
      <c r="K3497" s="23"/>
    </row>
    <row r="3498" spans="5:11" ht="12.75" customHeight="1" x14ac:dyDescent="0.25">
      <c r="E3498" s="653"/>
      <c r="F3498" s="654"/>
      <c r="G3498" s="23"/>
      <c r="H3498" s="23"/>
      <c r="I3498" s="23"/>
      <c r="J3498" s="23"/>
      <c r="K3498" s="23"/>
    </row>
    <row r="3499" spans="5:11" ht="12.75" customHeight="1" x14ac:dyDescent="0.25">
      <c r="E3499" s="653"/>
      <c r="F3499" s="654"/>
      <c r="G3499" s="23"/>
      <c r="H3499" s="23"/>
      <c r="I3499" s="23"/>
      <c r="J3499" s="23"/>
      <c r="K3499" s="23"/>
    </row>
    <row r="3500" spans="5:11" ht="12.75" customHeight="1" x14ac:dyDescent="0.25">
      <c r="E3500" s="653"/>
      <c r="F3500" s="654"/>
      <c r="G3500" s="23"/>
      <c r="H3500" s="23"/>
      <c r="I3500" s="23"/>
      <c r="J3500" s="23"/>
      <c r="K3500" s="23"/>
    </row>
    <row r="3501" spans="5:11" ht="12.75" customHeight="1" x14ac:dyDescent="0.25">
      <c r="E3501" s="653"/>
      <c r="F3501" s="654"/>
      <c r="G3501" s="23"/>
      <c r="H3501" s="23"/>
      <c r="I3501" s="23"/>
      <c r="J3501" s="23"/>
      <c r="K3501" s="23"/>
    </row>
    <row r="3502" spans="5:11" ht="12.75" customHeight="1" x14ac:dyDescent="0.25">
      <c r="E3502" s="653"/>
      <c r="F3502" s="654"/>
      <c r="G3502" s="23"/>
      <c r="H3502" s="23"/>
      <c r="I3502" s="23"/>
      <c r="J3502" s="23"/>
      <c r="K3502" s="23"/>
    </row>
    <row r="3503" spans="5:11" ht="12.75" customHeight="1" x14ac:dyDescent="0.25">
      <c r="E3503" s="653"/>
      <c r="F3503" s="654"/>
      <c r="G3503" s="23"/>
      <c r="H3503" s="23"/>
      <c r="I3503" s="23"/>
      <c r="J3503" s="23"/>
      <c r="K3503" s="23"/>
    </row>
    <row r="3504" spans="5:11" ht="12.75" customHeight="1" x14ac:dyDescent="0.25">
      <c r="E3504" s="653"/>
      <c r="F3504" s="654"/>
      <c r="G3504" s="23"/>
      <c r="H3504" s="23"/>
      <c r="I3504" s="23"/>
      <c r="J3504" s="23"/>
      <c r="K3504" s="23"/>
    </row>
    <row r="3505" spans="5:11" ht="12.75" customHeight="1" x14ac:dyDescent="0.25">
      <c r="E3505" s="653"/>
      <c r="F3505" s="654"/>
      <c r="G3505" s="23"/>
      <c r="H3505" s="23"/>
      <c r="I3505" s="23"/>
      <c r="J3505" s="23"/>
      <c r="K3505" s="23"/>
    </row>
    <row r="3506" spans="5:11" ht="12.75" customHeight="1" x14ac:dyDescent="0.25">
      <c r="E3506" s="653"/>
      <c r="F3506" s="654"/>
      <c r="G3506" s="23"/>
      <c r="H3506" s="23"/>
      <c r="I3506" s="23"/>
      <c r="J3506" s="23"/>
      <c r="K3506" s="23"/>
    </row>
    <row r="3507" spans="5:11" ht="12.75" customHeight="1" x14ac:dyDescent="0.25">
      <c r="E3507" s="653"/>
      <c r="F3507" s="654"/>
      <c r="G3507" s="23"/>
      <c r="H3507" s="23"/>
      <c r="I3507" s="23"/>
      <c r="J3507" s="23"/>
      <c r="K3507" s="23"/>
    </row>
    <row r="3508" spans="5:11" ht="12.75" customHeight="1" x14ac:dyDescent="0.25">
      <c r="E3508" s="653"/>
      <c r="F3508" s="654"/>
      <c r="G3508" s="23"/>
      <c r="H3508" s="23"/>
      <c r="I3508" s="23"/>
      <c r="J3508" s="23"/>
      <c r="K3508" s="23"/>
    </row>
    <row r="3509" spans="5:11" ht="12.75" customHeight="1" x14ac:dyDescent="0.25">
      <c r="E3509" s="653"/>
      <c r="F3509" s="654"/>
      <c r="G3509" s="23"/>
      <c r="H3509" s="23"/>
      <c r="I3509" s="23"/>
      <c r="J3509" s="23"/>
      <c r="K3509" s="23"/>
    </row>
    <row r="3510" spans="5:11" ht="12.75" customHeight="1" x14ac:dyDescent="0.25">
      <c r="E3510" s="653"/>
      <c r="F3510" s="654"/>
      <c r="G3510" s="23"/>
      <c r="H3510" s="23"/>
      <c r="I3510" s="23"/>
      <c r="J3510" s="23"/>
      <c r="K3510" s="23"/>
    </row>
    <row r="3511" spans="5:11" ht="12.75" customHeight="1" x14ac:dyDescent="0.25">
      <c r="E3511" s="653"/>
      <c r="F3511" s="654"/>
      <c r="G3511" s="23"/>
      <c r="H3511" s="23"/>
      <c r="I3511" s="23"/>
      <c r="J3511" s="23"/>
      <c r="K3511" s="23"/>
    </row>
    <row r="3512" spans="5:11" ht="12.75" customHeight="1" x14ac:dyDescent="0.25">
      <c r="E3512" s="653"/>
      <c r="F3512" s="654"/>
      <c r="G3512" s="23"/>
      <c r="H3512" s="23"/>
      <c r="I3512" s="23"/>
      <c r="J3512" s="23"/>
      <c r="K3512" s="23"/>
    </row>
    <row r="3513" spans="5:11" ht="12.75" customHeight="1" x14ac:dyDescent="0.25">
      <c r="E3513" s="653"/>
      <c r="F3513" s="654"/>
      <c r="G3513" s="23"/>
      <c r="H3513" s="23"/>
      <c r="I3513" s="23"/>
      <c r="J3513" s="23"/>
      <c r="K3513" s="23"/>
    </row>
    <row r="3514" spans="5:11" ht="12.75" customHeight="1" x14ac:dyDescent="0.25">
      <c r="E3514" s="653"/>
      <c r="F3514" s="654"/>
      <c r="G3514" s="23"/>
      <c r="H3514" s="23"/>
      <c r="I3514" s="23"/>
      <c r="J3514" s="23"/>
      <c r="K3514" s="23"/>
    </row>
    <row r="3515" spans="5:11" ht="12.75" customHeight="1" x14ac:dyDescent="0.25">
      <c r="E3515" s="653"/>
      <c r="F3515" s="654"/>
      <c r="G3515" s="23"/>
      <c r="H3515" s="23"/>
      <c r="I3515" s="23"/>
      <c r="J3515" s="23"/>
      <c r="K3515" s="23"/>
    </row>
    <row r="3516" spans="5:11" ht="12.75" customHeight="1" x14ac:dyDescent="0.25">
      <c r="E3516" s="653"/>
      <c r="F3516" s="654"/>
      <c r="G3516" s="23"/>
      <c r="H3516" s="23"/>
      <c r="I3516" s="23"/>
      <c r="J3516" s="23"/>
      <c r="K3516" s="23"/>
    </row>
    <row r="3517" spans="5:11" ht="12.75" customHeight="1" x14ac:dyDescent="0.25">
      <c r="E3517" s="653"/>
      <c r="F3517" s="654"/>
      <c r="G3517" s="23"/>
      <c r="H3517" s="23"/>
      <c r="I3517" s="23"/>
      <c r="J3517" s="23"/>
      <c r="K3517" s="23"/>
    </row>
    <row r="3518" spans="5:11" ht="12.75" customHeight="1" x14ac:dyDescent="0.25">
      <c r="E3518" s="653"/>
      <c r="F3518" s="654"/>
      <c r="G3518" s="23"/>
      <c r="H3518" s="23"/>
      <c r="I3518" s="23"/>
      <c r="J3518" s="23"/>
      <c r="K3518" s="23"/>
    </row>
    <row r="3519" spans="5:11" ht="12.75" customHeight="1" x14ac:dyDescent="0.25">
      <c r="E3519" s="653"/>
      <c r="F3519" s="654"/>
      <c r="G3519" s="23"/>
      <c r="H3519" s="23"/>
      <c r="I3519" s="23"/>
      <c r="J3519" s="23"/>
      <c r="K3519" s="23"/>
    </row>
    <row r="3520" spans="5:11" ht="12.75" customHeight="1" x14ac:dyDescent="0.25">
      <c r="E3520" s="653"/>
      <c r="F3520" s="654"/>
      <c r="G3520" s="23"/>
      <c r="H3520" s="23"/>
      <c r="I3520" s="23"/>
      <c r="J3520" s="23"/>
      <c r="K3520" s="23"/>
    </row>
    <row r="3521" spans="5:11" ht="12.75" customHeight="1" x14ac:dyDescent="0.25">
      <c r="E3521" s="653"/>
      <c r="F3521" s="654"/>
      <c r="G3521" s="23"/>
      <c r="H3521" s="23"/>
      <c r="I3521" s="23"/>
      <c r="J3521" s="23"/>
      <c r="K3521" s="23"/>
    </row>
    <row r="3522" spans="5:11" ht="12.75" customHeight="1" x14ac:dyDescent="0.25">
      <c r="E3522" s="653"/>
      <c r="F3522" s="654"/>
      <c r="G3522" s="23"/>
      <c r="H3522" s="23"/>
      <c r="I3522" s="23"/>
      <c r="J3522" s="23"/>
      <c r="K3522" s="23"/>
    </row>
    <row r="3523" spans="5:11" ht="12.75" customHeight="1" x14ac:dyDescent="0.25">
      <c r="E3523" s="653"/>
      <c r="F3523" s="654"/>
      <c r="G3523" s="23"/>
      <c r="H3523" s="23"/>
      <c r="I3523" s="23"/>
      <c r="J3523" s="23"/>
      <c r="K3523" s="23"/>
    </row>
    <row r="3524" spans="5:11" ht="12.75" customHeight="1" x14ac:dyDescent="0.25">
      <c r="E3524" s="653"/>
      <c r="F3524" s="654"/>
      <c r="G3524" s="23"/>
      <c r="H3524" s="23"/>
      <c r="I3524" s="23"/>
      <c r="J3524" s="23"/>
      <c r="K3524" s="23"/>
    </row>
    <row r="3525" spans="5:11" ht="12.75" customHeight="1" x14ac:dyDescent="0.25">
      <c r="E3525" s="653"/>
      <c r="F3525" s="654"/>
      <c r="G3525" s="23"/>
      <c r="H3525" s="23"/>
      <c r="I3525" s="23"/>
      <c r="J3525" s="23"/>
      <c r="K3525" s="23"/>
    </row>
    <row r="3526" spans="5:11" ht="12.75" customHeight="1" x14ac:dyDescent="0.25">
      <c r="E3526" s="653"/>
      <c r="F3526" s="654"/>
      <c r="G3526" s="23"/>
      <c r="H3526" s="23"/>
      <c r="I3526" s="23"/>
      <c r="J3526" s="23"/>
      <c r="K3526" s="23"/>
    </row>
    <row r="3527" spans="5:11" ht="12.75" customHeight="1" x14ac:dyDescent="0.25">
      <c r="E3527" s="653"/>
      <c r="F3527" s="654"/>
      <c r="G3527" s="23"/>
      <c r="H3527" s="23"/>
      <c r="I3527" s="23"/>
      <c r="J3527" s="23"/>
      <c r="K3527" s="23"/>
    </row>
    <row r="3528" spans="5:11" ht="12.75" customHeight="1" x14ac:dyDescent="0.25">
      <c r="E3528" s="653"/>
      <c r="F3528" s="654"/>
      <c r="G3528" s="23"/>
      <c r="H3528" s="23"/>
      <c r="I3528" s="23"/>
      <c r="J3528" s="23"/>
      <c r="K3528" s="23"/>
    </row>
    <row r="3529" spans="5:11" ht="12.75" customHeight="1" x14ac:dyDescent="0.25">
      <c r="E3529" s="653"/>
      <c r="F3529" s="654"/>
      <c r="G3529" s="23"/>
      <c r="H3529" s="23"/>
      <c r="I3529" s="23"/>
      <c r="J3529" s="23"/>
      <c r="K3529" s="23"/>
    </row>
    <row r="3530" spans="5:11" ht="12.75" customHeight="1" x14ac:dyDescent="0.25">
      <c r="E3530" s="653"/>
      <c r="F3530" s="654"/>
      <c r="G3530" s="23"/>
      <c r="H3530" s="23"/>
      <c r="I3530" s="23"/>
      <c r="J3530" s="23"/>
      <c r="K3530" s="23"/>
    </row>
    <row r="3531" spans="5:11" ht="12.75" customHeight="1" x14ac:dyDescent="0.25">
      <c r="E3531" s="653"/>
      <c r="F3531" s="654"/>
      <c r="G3531" s="23"/>
      <c r="H3531" s="23"/>
      <c r="I3531" s="23"/>
      <c r="J3531" s="23"/>
      <c r="K3531" s="23"/>
    </row>
    <row r="3532" spans="5:11" ht="12.75" customHeight="1" x14ac:dyDescent="0.25">
      <c r="E3532" s="653"/>
      <c r="F3532" s="654"/>
      <c r="G3532" s="23"/>
      <c r="H3532" s="23"/>
      <c r="I3532" s="23"/>
      <c r="J3532" s="23"/>
      <c r="K3532" s="23"/>
    </row>
    <row r="3533" spans="5:11" ht="12.75" customHeight="1" x14ac:dyDescent="0.25">
      <c r="E3533" s="653"/>
      <c r="F3533" s="654"/>
      <c r="G3533" s="23"/>
      <c r="H3533" s="23"/>
      <c r="I3533" s="23"/>
      <c r="J3533" s="23"/>
      <c r="K3533" s="23"/>
    </row>
    <row r="3534" spans="5:11" ht="12.75" customHeight="1" x14ac:dyDescent="0.25">
      <c r="E3534" s="653"/>
      <c r="F3534" s="654"/>
      <c r="G3534" s="23"/>
      <c r="H3534" s="23"/>
      <c r="I3534" s="23"/>
      <c r="J3534" s="23"/>
      <c r="K3534" s="23"/>
    </row>
    <row r="3535" spans="5:11" ht="12.75" customHeight="1" x14ac:dyDescent="0.25">
      <c r="E3535" s="653"/>
      <c r="F3535" s="654"/>
      <c r="G3535" s="23"/>
      <c r="H3535" s="23"/>
      <c r="I3535" s="23"/>
      <c r="J3535" s="23"/>
      <c r="K3535" s="23"/>
    </row>
    <row r="3536" spans="5:11" ht="12.75" customHeight="1" x14ac:dyDescent="0.25">
      <c r="E3536" s="653"/>
      <c r="F3536" s="654"/>
      <c r="G3536" s="23"/>
      <c r="H3536" s="23"/>
      <c r="I3536" s="23"/>
      <c r="J3536" s="23"/>
      <c r="K3536" s="23"/>
    </row>
    <row r="3537" spans="5:11" ht="12.75" customHeight="1" x14ac:dyDescent="0.25">
      <c r="E3537" s="653"/>
      <c r="F3537" s="654"/>
      <c r="G3537" s="23"/>
      <c r="H3537" s="23"/>
      <c r="I3537" s="23"/>
      <c r="J3537" s="23"/>
      <c r="K3537" s="23"/>
    </row>
    <row r="3538" spans="5:11" ht="12.75" customHeight="1" x14ac:dyDescent="0.25">
      <c r="E3538" s="653"/>
      <c r="F3538" s="654"/>
      <c r="G3538" s="23"/>
      <c r="H3538" s="23"/>
      <c r="I3538" s="23"/>
      <c r="J3538" s="23"/>
      <c r="K3538" s="23"/>
    </row>
    <row r="3539" spans="5:11" ht="12.75" customHeight="1" x14ac:dyDescent="0.25">
      <c r="E3539" s="653"/>
      <c r="F3539" s="654"/>
      <c r="G3539" s="23"/>
      <c r="H3539" s="23"/>
      <c r="I3539" s="23"/>
      <c r="J3539" s="23"/>
      <c r="K3539" s="23"/>
    </row>
    <row r="3540" spans="5:11" ht="12.75" customHeight="1" x14ac:dyDescent="0.25">
      <c r="E3540" s="653"/>
      <c r="F3540" s="654"/>
      <c r="G3540" s="23"/>
      <c r="H3540" s="23"/>
      <c r="I3540" s="23"/>
      <c r="J3540" s="23"/>
      <c r="K3540" s="23"/>
    </row>
    <row r="3541" spans="5:11" ht="12.75" customHeight="1" x14ac:dyDescent="0.25">
      <c r="E3541" s="653"/>
      <c r="F3541" s="654"/>
      <c r="G3541" s="23"/>
      <c r="H3541" s="23"/>
      <c r="I3541" s="23"/>
      <c r="J3541" s="23"/>
      <c r="K3541" s="23"/>
    </row>
    <row r="3542" spans="5:11" ht="12.75" customHeight="1" x14ac:dyDescent="0.25">
      <c r="E3542" s="653"/>
      <c r="F3542" s="654"/>
      <c r="G3542" s="23"/>
      <c r="H3542" s="23"/>
      <c r="I3542" s="23"/>
      <c r="J3542" s="23"/>
      <c r="K3542" s="23"/>
    </row>
    <row r="3543" spans="5:11" ht="12.75" customHeight="1" x14ac:dyDescent="0.25">
      <c r="E3543" s="653"/>
      <c r="F3543" s="654"/>
      <c r="G3543" s="23"/>
      <c r="H3543" s="23"/>
      <c r="I3543" s="23"/>
      <c r="J3543" s="23"/>
      <c r="K3543" s="23"/>
    </row>
    <row r="3544" spans="5:11" ht="12.75" customHeight="1" x14ac:dyDescent="0.25">
      <c r="E3544" s="653"/>
      <c r="F3544" s="654"/>
      <c r="G3544" s="23"/>
      <c r="H3544" s="23"/>
      <c r="I3544" s="23"/>
      <c r="J3544" s="23"/>
      <c r="K3544" s="23"/>
    </row>
    <row r="3545" spans="5:11" ht="12.75" customHeight="1" x14ac:dyDescent="0.25">
      <c r="E3545" s="653"/>
      <c r="F3545" s="654"/>
      <c r="G3545" s="23"/>
      <c r="H3545" s="23"/>
      <c r="I3545" s="23"/>
      <c r="J3545" s="23"/>
      <c r="K3545" s="23"/>
    </row>
    <row r="3546" spans="5:11" ht="12.75" customHeight="1" x14ac:dyDescent="0.25">
      <c r="E3546" s="653"/>
      <c r="F3546" s="654"/>
      <c r="G3546" s="23"/>
      <c r="H3546" s="23"/>
      <c r="I3546" s="23"/>
      <c r="J3546" s="23"/>
      <c r="K3546" s="23"/>
    </row>
    <row r="3547" spans="5:11" ht="12.75" customHeight="1" x14ac:dyDescent="0.25">
      <c r="E3547" s="653"/>
      <c r="F3547" s="654"/>
      <c r="G3547" s="23"/>
      <c r="H3547" s="23"/>
      <c r="I3547" s="23"/>
      <c r="J3547" s="23"/>
      <c r="K3547" s="23"/>
    </row>
    <row r="3548" spans="5:11" ht="12.75" customHeight="1" x14ac:dyDescent="0.25">
      <c r="E3548" s="653"/>
      <c r="F3548" s="654"/>
      <c r="G3548" s="23"/>
      <c r="H3548" s="23"/>
      <c r="I3548" s="23"/>
      <c r="J3548" s="23"/>
      <c r="K3548" s="23"/>
    </row>
    <row r="3549" spans="5:11" ht="12.75" customHeight="1" x14ac:dyDescent="0.25">
      <c r="E3549" s="653"/>
      <c r="F3549" s="654"/>
      <c r="G3549" s="23"/>
      <c r="H3549" s="23"/>
      <c r="I3549" s="23"/>
      <c r="J3549" s="23"/>
      <c r="K3549" s="23"/>
    </row>
    <row r="3550" spans="5:11" ht="12.75" customHeight="1" x14ac:dyDescent="0.25">
      <c r="E3550" s="653"/>
      <c r="F3550" s="654"/>
      <c r="G3550" s="23"/>
      <c r="H3550" s="23"/>
      <c r="I3550" s="23"/>
      <c r="J3550" s="23"/>
      <c r="K3550" s="23"/>
    </row>
    <row r="3551" spans="5:11" ht="12.75" customHeight="1" x14ac:dyDescent="0.25">
      <c r="E3551" s="653"/>
      <c r="F3551" s="654"/>
      <c r="G3551" s="23"/>
      <c r="H3551" s="23"/>
      <c r="I3551" s="23"/>
      <c r="J3551" s="23"/>
      <c r="K3551" s="23"/>
    </row>
    <row r="3552" spans="5:11" ht="12.75" customHeight="1" x14ac:dyDescent="0.25">
      <c r="E3552" s="653"/>
      <c r="F3552" s="654"/>
      <c r="G3552" s="23"/>
      <c r="H3552" s="23"/>
      <c r="I3552" s="23"/>
      <c r="J3552" s="23"/>
      <c r="K3552" s="23"/>
    </row>
    <row r="3553" spans="5:11" ht="12.75" customHeight="1" x14ac:dyDescent="0.25">
      <c r="E3553" s="653"/>
      <c r="F3553" s="654"/>
      <c r="G3553" s="23"/>
      <c r="H3553" s="23"/>
      <c r="I3553" s="23"/>
      <c r="J3553" s="23"/>
      <c r="K3553" s="23"/>
    </row>
    <row r="3554" spans="5:11" ht="12.75" customHeight="1" x14ac:dyDescent="0.25">
      <c r="E3554" s="653"/>
      <c r="F3554" s="654"/>
      <c r="G3554" s="23"/>
      <c r="H3554" s="23"/>
      <c r="I3554" s="23"/>
      <c r="J3554" s="23"/>
      <c r="K3554" s="23"/>
    </row>
    <row r="3555" spans="5:11" ht="12.75" customHeight="1" x14ac:dyDescent="0.25">
      <c r="E3555" s="653"/>
      <c r="F3555" s="654"/>
      <c r="G3555" s="23"/>
      <c r="H3555" s="23"/>
      <c r="I3555" s="23"/>
      <c r="J3555" s="23"/>
      <c r="K3555" s="23"/>
    </row>
    <row r="3556" spans="5:11" ht="12.75" customHeight="1" x14ac:dyDescent="0.25">
      <c r="E3556" s="653"/>
      <c r="F3556" s="654"/>
      <c r="G3556" s="23"/>
      <c r="H3556" s="23"/>
      <c r="I3556" s="23"/>
      <c r="J3556" s="23"/>
      <c r="K3556" s="23"/>
    </row>
    <row r="3557" spans="5:11" ht="12.75" customHeight="1" x14ac:dyDescent="0.25">
      <c r="E3557" s="653"/>
      <c r="F3557" s="654"/>
      <c r="G3557" s="23"/>
      <c r="H3557" s="23"/>
      <c r="I3557" s="23"/>
      <c r="J3557" s="23"/>
      <c r="K3557" s="23"/>
    </row>
    <row r="3558" spans="5:11" ht="12.75" customHeight="1" x14ac:dyDescent="0.25">
      <c r="E3558" s="653"/>
      <c r="F3558" s="654"/>
      <c r="G3558" s="23"/>
      <c r="H3558" s="23"/>
      <c r="I3558" s="23"/>
      <c r="J3558" s="23"/>
      <c r="K3558" s="23"/>
    </row>
    <row r="3559" spans="5:11" ht="12.75" customHeight="1" x14ac:dyDescent="0.25">
      <c r="E3559" s="653"/>
      <c r="F3559" s="654"/>
      <c r="G3559" s="23"/>
      <c r="H3559" s="23"/>
      <c r="I3559" s="23"/>
      <c r="J3559" s="23"/>
      <c r="K3559" s="23"/>
    </row>
    <row r="3560" spans="5:11" ht="12.75" customHeight="1" x14ac:dyDescent="0.25">
      <c r="E3560" s="653"/>
      <c r="F3560" s="654"/>
      <c r="G3560" s="23"/>
      <c r="H3560" s="23"/>
      <c r="I3560" s="23"/>
      <c r="J3560" s="23"/>
      <c r="K3560" s="23"/>
    </row>
    <row r="3561" spans="5:11" ht="12.75" customHeight="1" x14ac:dyDescent="0.25">
      <c r="E3561" s="653"/>
      <c r="F3561" s="654"/>
      <c r="G3561" s="23"/>
      <c r="H3561" s="23"/>
      <c r="I3561" s="23"/>
      <c r="J3561" s="23"/>
      <c r="K3561" s="23"/>
    </row>
    <row r="3562" spans="5:11" ht="12.75" customHeight="1" x14ac:dyDescent="0.25">
      <c r="E3562" s="653"/>
      <c r="F3562" s="654"/>
      <c r="G3562" s="23"/>
      <c r="H3562" s="23"/>
      <c r="I3562" s="23"/>
      <c r="J3562" s="23"/>
      <c r="K3562" s="23"/>
    </row>
    <row r="3563" spans="5:11" ht="12.75" customHeight="1" x14ac:dyDescent="0.25">
      <c r="E3563" s="653"/>
      <c r="F3563" s="654"/>
      <c r="G3563" s="23"/>
      <c r="H3563" s="23"/>
      <c r="I3563" s="23"/>
      <c r="J3563" s="23"/>
      <c r="K3563" s="23"/>
    </row>
    <row r="3564" spans="5:11" ht="12.75" customHeight="1" x14ac:dyDescent="0.25">
      <c r="E3564" s="653"/>
      <c r="F3564" s="654"/>
      <c r="G3564" s="23"/>
      <c r="H3564" s="23"/>
      <c r="I3564" s="23"/>
      <c r="J3564" s="23"/>
      <c r="K3564" s="23"/>
    </row>
    <row r="3565" spans="5:11" ht="12.75" customHeight="1" x14ac:dyDescent="0.25">
      <c r="E3565" s="653"/>
      <c r="F3565" s="654"/>
      <c r="G3565" s="23"/>
      <c r="H3565" s="23"/>
      <c r="I3565" s="23"/>
      <c r="J3565" s="23"/>
      <c r="K3565" s="23"/>
    </row>
    <row r="3566" spans="5:11" ht="12.75" customHeight="1" x14ac:dyDescent="0.25">
      <c r="E3566" s="653"/>
      <c r="F3566" s="654"/>
      <c r="G3566" s="23"/>
      <c r="H3566" s="23"/>
      <c r="I3566" s="23"/>
      <c r="J3566" s="23"/>
      <c r="K3566" s="23"/>
    </row>
    <row r="3567" spans="5:11" ht="12.75" customHeight="1" x14ac:dyDescent="0.25">
      <c r="E3567" s="653"/>
      <c r="F3567" s="654"/>
      <c r="G3567" s="23"/>
      <c r="H3567" s="23"/>
      <c r="I3567" s="23"/>
      <c r="J3567" s="23"/>
      <c r="K3567" s="23"/>
    </row>
    <row r="3568" spans="5:11" ht="12.75" customHeight="1" x14ac:dyDescent="0.25">
      <c r="E3568" s="653"/>
      <c r="F3568" s="654"/>
      <c r="G3568" s="23"/>
      <c r="H3568" s="23"/>
      <c r="I3568" s="23"/>
      <c r="J3568" s="23"/>
      <c r="K3568" s="23"/>
    </row>
    <row r="3569" spans="5:11" ht="12.75" customHeight="1" x14ac:dyDescent="0.25">
      <c r="E3569" s="653"/>
      <c r="F3569" s="654"/>
      <c r="G3569" s="23"/>
      <c r="H3569" s="23"/>
      <c r="I3569" s="23"/>
      <c r="J3569" s="23"/>
      <c r="K3569" s="23"/>
    </row>
    <row r="3570" spans="5:11" ht="12.75" customHeight="1" x14ac:dyDescent="0.25">
      <c r="E3570" s="653"/>
      <c r="F3570" s="654"/>
      <c r="G3570" s="23"/>
      <c r="H3570" s="23"/>
      <c r="I3570" s="23"/>
      <c r="J3570" s="23"/>
      <c r="K3570" s="23"/>
    </row>
    <row r="3571" spans="5:11" ht="12.75" customHeight="1" x14ac:dyDescent="0.25">
      <c r="E3571" s="653"/>
      <c r="F3571" s="654"/>
      <c r="G3571" s="23"/>
      <c r="H3571" s="23"/>
      <c r="I3571" s="23"/>
      <c r="J3571" s="23"/>
      <c r="K3571" s="23"/>
    </row>
    <row r="3572" spans="5:11" ht="12.75" customHeight="1" x14ac:dyDescent="0.25">
      <c r="E3572" s="653"/>
      <c r="F3572" s="654"/>
      <c r="G3572" s="23"/>
      <c r="H3572" s="23"/>
      <c r="I3572" s="23"/>
      <c r="J3572" s="23"/>
      <c r="K3572" s="23"/>
    </row>
    <row r="3573" spans="5:11" ht="12.75" customHeight="1" x14ac:dyDescent="0.25">
      <c r="E3573" s="653"/>
      <c r="F3573" s="654"/>
      <c r="G3573" s="23"/>
      <c r="H3573" s="23"/>
      <c r="I3573" s="23"/>
      <c r="J3573" s="23"/>
      <c r="K3573" s="23"/>
    </row>
    <row r="3574" spans="5:11" ht="12.75" customHeight="1" x14ac:dyDescent="0.25">
      <c r="E3574" s="653"/>
      <c r="F3574" s="654"/>
      <c r="G3574" s="23"/>
      <c r="H3574" s="23"/>
      <c r="I3574" s="23"/>
      <c r="J3574" s="23"/>
      <c r="K3574" s="23"/>
    </row>
    <row r="3575" spans="5:11" ht="12.75" customHeight="1" x14ac:dyDescent="0.25">
      <c r="E3575" s="653"/>
      <c r="F3575" s="654"/>
      <c r="G3575" s="23"/>
      <c r="H3575" s="23"/>
      <c r="I3575" s="23"/>
      <c r="J3575" s="23"/>
      <c r="K3575" s="23"/>
    </row>
    <row r="3576" spans="5:11" ht="12.75" customHeight="1" x14ac:dyDescent="0.25">
      <c r="E3576" s="653"/>
      <c r="F3576" s="654"/>
      <c r="G3576" s="23"/>
      <c r="H3576" s="23"/>
      <c r="I3576" s="23"/>
      <c r="J3576" s="23"/>
      <c r="K3576" s="23"/>
    </row>
    <row r="3577" spans="5:11" ht="12.75" customHeight="1" x14ac:dyDescent="0.25">
      <c r="E3577" s="653"/>
      <c r="F3577" s="654"/>
      <c r="G3577" s="23"/>
      <c r="H3577" s="23"/>
      <c r="I3577" s="23"/>
      <c r="J3577" s="23"/>
      <c r="K3577" s="23"/>
    </row>
    <row r="3578" spans="5:11" ht="12.75" customHeight="1" x14ac:dyDescent="0.25">
      <c r="E3578" s="653"/>
      <c r="F3578" s="654"/>
      <c r="G3578" s="23"/>
      <c r="H3578" s="23"/>
      <c r="I3578" s="23"/>
      <c r="J3578" s="23"/>
      <c r="K3578" s="23"/>
    </row>
    <row r="3579" spans="5:11" ht="12.75" customHeight="1" x14ac:dyDescent="0.25">
      <c r="E3579" s="653"/>
      <c r="F3579" s="654"/>
      <c r="G3579" s="23"/>
      <c r="H3579" s="23"/>
      <c r="I3579" s="23"/>
      <c r="J3579" s="23"/>
      <c r="K3579" s="23"/>
    </row>
    <row r="3580" spans="5:11" ht="12.75" customHeight="1" x14ac:dyDescent="0.25">
      <c r="E3580" s="653"/>
      <c r="F3580" s="654"/>
      <c r="G3580" s="23"/>
      <c r="H3580" s="23"/>
      <c r="I3580" s="23"/>
      <c r="J3580" s="23"/>
      <c r="K3580" s="23"/>
    </row>
    <row r="3581" spans="5:11" ht="12.75" customHeight="1" x14ac:dyDescent="0.25">
      <c r="E3581" s="653"/>
      <c r="F3581" s="654"/>
      <c r="G3581" s="23"/>
      <c r="H3581" s="23"/>
      <c r="I3581" s="23"/>
      <c r="J3581" s="23"/>
      <c r="K3581" s="23"/>
    </row>
    <row r="3582" spans="5:11" ht="12.75" customHeight="1" x14ac:dyDescent="0.25">
      <c r="E3582" s="653"/>
      <c r="F3582" s="654"/>
      <c r="G3582" s="23"/>
      <c r="H3582" s="23"/>
      <c r="I3582" s="23"/>
      <c r="J3582" s="23"/>
      <c r="K3582" s="23"/>
    </row>
    <row r="3583" spans="5:11" ht="12.75" customHeight="1" x14ac:dyDescent="0.25">
      <c r="E3583" s="653"/>
      <c r="F3583" s="654"/>
      <c r="G3583" s="23"/>
      <c r="H3583" s="23"/>
      <c r="I3583" s="23"/>
      <c r="J3583" s="23"/>
      <c r="K3583" s="23"/>
    </row>
    <row r="3584" spans="5:11" ht="12.75" customHeight="1" x14ac:dyDescent="0.25">
      <c r="E3584" s="653"/>
      <c r="F3584" s="654"/>
      <c r="G3584" s="23"/>
      <c r="H3584" s="23"/>
      <c r="I3584" s="23"/>
      <c r="J3584" s="23"/>
      <c r="K3584" s="23"/>
    </row>
    <row r="3585" spans="5:11" ht="12.75" customHeight="1" x14ac:dyDescent="0.25">
      <c r="E3585" s="653"/>
      <c r="F3585" s="654"/>
      <c r="G3585" s="23"/>
      <c r="H3585" s="23"/>
      <c r="I3585" s="23"/>
      <c r="J3585" s="23"/>
      <c r="K3585" s="23"/>
    </row>
    <row r="3586" spans="5:11" ht="12.75" customHeight="1" x14ac:dyDescent="0.25">
      <c r="E3586" s="653"/>
      <c r="F3586" s="654"/>
      <c r="G3586" s="23"/>
      <c r="H3586" s="23"/>
      <c r="I3586" s="23"/>
      <c r="J3586" s="23"/>
      <c r="K3586" s="23"/>
    </row>
    <row r="3587" spans="5:11" ht="12.75" customHeight="1" x14ac:dyDescent="0.25">
      <c r="E3587" s="653"/>
      <c r="F3587" s="654"/>
      <c r="G3587" s="23"/>
      <c r="H3587" s="23"/>
      <c r="I3587" s="23"/>
      <c r="J3587" s="23"/>
      <c r="K3587" s="23"/>
    </row>
    <row r="3588" spans="5:11" ht="12.75" customHeight="1" x14ac:dyDescent="0.25">
      <c r="E3588" s="653"/>
      <c r="F3588" s="654"/>
      <c r="G3588" s="23"/>
      <c r="H3588" s="23"/>
      <c r="I3588" s="23"/>
      <c r="J3588" s="23"/>
      <c r="K3588" s="23"/>
    </row>
    <row r="3589" spans="5:11" ht="12.75" customHeight="1" x14ac:dyDescent="0.25">
      <c r="E3589" s="653"/>
      <c r="F3589" s="654"/>
      <c r="G3589" s="23"/>
      <c r="H3589" s="23"/>
      <c r="I3589" s="23"/>
      <c r="J3589" s="23"/>
      <c r="K3589" s="23"/>
    </row>
    <row r="3590" spans="5:11" ht="12.75" customHeight="1" x14ac:dyDescent="0.25">
      <c r="E3590" s="653"/>
      <c r="F3590" s="654"/>
      <c r="G3590" s="23"/>
      <c r="H3590" s="23"/>
      <c r="I3590" s="23"/>
      <c r="J3590" s="23"/>
      <c r="K3590" s="23"/>
    </row>
    <row r="3591" spans="5:11" ht="12.75" customHeight="1" x14ac:dyDescent="0.25">
      <c r="E3591" s="653"/>
      <c r="F3591" s="654"/>
      <c r="G3591" s="23"/>
      <c r="H3591" s="23"/>
      <c r="I3591" s="23"/>
      <c r="J3591" s="23"/>
      <c r="K3591" s="23"/>
    </row>
    <row r="3592" spans="5:11" ht="12.75" customHeight="1" x14ac:dyDescent="0.25">
      <c r="E3592" s="653"/>
      <c r="F3592" s="654"/>
      <c r="G3592" s="23"/>
      <c r="H3592" s="23"/>
      <c r="I3592" s="23"/>
      <c r="J3592" s="23"/>
      <c r="K3592" s="23"/>
    </row>
    <row r="3593" spans="5:11" ht="12.75" customHeight="1" x14ac:dyDescent="0.25">
      <c r="E3593" s="653"/>
      <c r="F3593" s="654"/>
      <c r="G3593" s="23"/>
      <c r="H3593" s="23"/>
      <c r="I3593" s="23"/>
      <c r="J3593" s="23"/>
      <c r="K3593" s="23"/>
    </row>
    <row r="3594" spans="5:11" ht="12.75" customHeight="1" x14ac:dyDescent="0.25">
      <c r="E3594" s="653"/>
      <c r="F3594" s="654"/>
      <c r="G3594" s="23"/>
      <c r="H3594" s="23"/>
      <c r="I3594" s="23"/>
      <c r="J3594" s="23"/>
      <c r="K3594" s="23"/>
    </row>
    <row r="3595" spans="5:11" ht="12.75" customHeight="1" x14ac:dyDescent="0.25">
      <c r="E3595" s="653"/>
      <c r="F3595" s="654"/>
      <c r="G3595" s="23"/>
      <c r="H3595" s="23"/>
      <c r="I3595" s="23"/>
      <c r="J3595" s="23"/>
      <c r="K3595" s="23"/>
    </row>
    <row r="3596" spans="5:11" ht="12.75" customHeight="1" x14ac:dyDescent="0.25">
      <c r="E3596" s="653"/>
      <c r="F3596" s="654"/>
      <c r="G3596" s="23"/>
      <c r="H3596" s="23"/>
      <c r="I3596" s="23"/>
      <c r="J3596" s="23"/>
      <c r="K3596" s="23"/>
    </row>
    <row r="3597" spans="5:11" ht="12.75" customHeight="1" x14ac:dyDescent="0.25">
      <c r="E3597" s="653"/>
      <c r="F3597" s="654"/>
      <c r="G3597" s="23"/>
      <c r="H3597" s="23"/>
      <c r="I3597" s="23"/>
      <c r="J3597" s="23"/>
      <c r="K3597" s="23"/>
    </row>
    <row r="3598" spans="5:11" ht="12.75" customHeight="1" x14ac:dyDescent="0.25">
      <c r="E3598" s="653"/>
      <c r="F3598" s="654"/>
      <c r="G3598" s="23"/>
      <c r="H3598" s="23"/>
      <c r="I3598" s="23"/>
      <c r="J3598" s="23"/>
      <c r="K3598" s="23"/>
    </row>
    <row r="3599" spans="5:11" ht="12.75" customHeight="1" x14ac:dyDescent="0.25">
      <c r="E3599" s="653"/>
      <c r="F3599" s="654"/>
      <c r="G3599" s="23"/>
      <c r="H3599" s="23"/>
      <c r="I3599" s="23"/>
      <c r="J3599" s="23"/>
      <c r="K3599" s="23"/>
    </row>
    <row r="3600" spans="5:11" ht="12.75" customHeight="1" x14ac:dyDescent="0.25">
      <c r="E3600" s="653"/>
      <c r="F3600" s="654"/>
      <c r="G3600" s="23"/>
      <c r="H3600" s="23"/>
      <c r="I3600" s="23"/>
      <c r="J3600" s="23"/>
      <c r="K3600" s="23"/>
    </row>
    <row r="3601" spans="5:11" ht="12.75" customHeight="1" x14ac:dyDescent="0.25">
      <c r="E3601" s="653"/>
      <c r="F3601" s="654"/>
      <c r="G3601" s="23"/>
      <c r="H3601" s="23"/>
      <c r="I3601" s="23"/>
      <c r="J3601" s="23"/>
      <c r="K3601" s="23"/>
    </row>
    <row r="3602" spans="5:11" ht="12.75" customHeight="1" x14ac:dyDescent="0.25">
      <c r="E3602" s="653"/>
      <c r="F3602" s="654"/>
      <c r="G3602" s="23"/>
      <c r="H3602" s="23"/>
      <c r="I3602" s="23"/>
      <c r="J3602" s="23"/>
      <c r="K3602" s="23"/>
    </row>
    <row r="3603" spans="5:11" ht="12.75" customHeight="1" x14ac:dyDescent="0.25">
      <c r="E3603" s="653"/>
      <c r="F3603" s="654"/>
      <c r="G3603" s="23"/>
      <c r="H3603" s="23"/>
      <c r="I3603" s="23"/>
      <c r="J3603" s="23"/>
      <c r="K3603" s="23"/>
    </row>
    <row r="3604" spans="5:11" ht="12.75" customHeight="1" x14ac:dyDescent="0.25">
      <c r="E3604" s="653"/>
      <c r="F3604" s="654"/>
      <c r="G3604" s="23"/>
      <c r="H3604" s="23"/>
      <c r="I3604" s="23"/>
      <c r="J3604" s="23"/>
      <c r="K3604" s="23"/>
    </row>
    <row r="3605" spans="5:11" ht="12.75" customHeight="1" x14ac:dyDescent="0.25">
      <c r="E3605" s="653"/>
      <c r="F3605" s="654"/>
      <c r="G3605" s="23"/>
      <c r="H3605" s="23"/>
      <c r="I3605" s="23"/>
      <c r="J3605" s="23"/>
      <c r="K3605" s="23"/>
    </row>
    <row r="3606" spans="5:11" ht="12.75" customHeight="1" x14ac:dyDescent="0.25">
      <c r="E3606" s="653"/>
      <c r="F3606" s="654"/>
      <c r="G3606" s="23"/>
      <c r="H3606" s="23"/>
      <c r="I3606" s="23"/>
      <c r="J3606" s="23"/>
      <c r="K3606" s="23"/>
    </row>
    <row r="3607" spans="5:11" ht="12.75" customHeight="1" x14ac:dyDescent="0.25">
      <c r="E3607" s="653"/>
      <c r="F3607" s="654"/>
      <c r="G3607" s="23"/>
      <c r="H3607" s="23"/>
      <c r="I3607" s="23"/>
      <c r="J3607" s="23"/>
      <c r="K3607" s="23"/>
    </row>
    <row r="3608" spans="5:11" ht="12.75" customHeight="1" x14ac:dyDescent="0.25">
      <c r="E3608" s="653"/>
      <c r="F3608" s="654"/>
      <c r="G3608" s="23"/>
      <c r="H3608" s="23"/>
      <c r="I3608" s="23"/>
      <c r="J3608" s="23"/>
      <c r="K3608" s="23"/>
    </row>
    <row r="3609" spans="5:11" ht="12.75" customHeight="1" x14ac:dyDescent="0.25">
      <c r="E3609" s="653"/>
      <c r="F3609" s="654"/>
      <c r="G3609" s="23"/>
      <c r="H3609" s="23"/>
      <c r="I3609" s="23"/>
      <c r="J3609" s="23"/>
      <c r="K3609" s="23"/>
    </row>
    <row r="3610" spans="5:11" ht="12.75" customHeight="1" x14ac:dyDescent="0.25">
      <c r="E3610" s="653"/>
      <c r="F3610" s="654"/>
      <c r="G3610" s="23"/>
      <c r="H3610" s="23"/>
      <c r="I3610" s="23"/>
      <c r="J3610" s="23"/>
      <c r="K3610" s="23"/>
    </row>
    <row r="3611" spans="5:11" ht="12.75" customHeight="1" x14ac:dyDescent="0.25">
      <c r="E3611" s="653"/>
      <c r="F3611" s="654"/>
      <c r="G3611" s="23"/>
      <c r="H3611" s="23"/>
      <c r="I3611" s="23"/>
      <c r="J3611" s="23"/>
      <c r="K3611" s="23"/>
    </row>
    <row r="3612" spans="5:11" ht="12.75" customHeight="1" x14ac:dyDescent="0.25">
      <c r="E3612" s="653"/>
      <c r="F3612" s="654"/>
      <c r="G3612" s="23"/>
      <c r="H3612" s="23"/>
      <c r="I3612" s="23"/>
      <c r="J3612" s="23"/>
      <c r="K3612" s="23"/>
    </row>
    <row r="3613" spans="5:11" ht="12.75" customHeight="1" x14ac:dyDescent="0.25">
      <c r="E3613" s="653"/>
      <c r="F3613" s="654"/>
      <c r="G3613" s="23"/>
      <c r="H3613" s="23"/>
      <c r="I3613" s="23"/>
      <c r="J3613" s="23"/>
      <c r="K3613" s="23"/>
    </row>
    <row r="3614" spans="5:11" ht="12.75" customHeight="1" x14ac:dyDescent="0.25">
      <c r="E3614" s="653"/>
      <c r="F3614" s="654"/>
      <c r="G3614" s="23"/>
      <c r="H3614" s="23"/>
      <c r="I3614" s="23"/>
      <c r="J3614" s="23"/>
      <c r="K3614" s="23"/>
    </row>
    <row r="3615" spans="5:11" ht="12.75" customHeight="1" x14ac:dyDescent="0.25">
      <c r="E3615" s="653"/>
      <c r="F3615" s="654"/>
      <c r="G3615" s="23"/>
      <c r="H3615" s="23"/>
      <c r="I3615" s="23"/>
      <c r="J3615" s="23"/>
      <c r="K3615" s="23"/>
    </row>
    <row r="3616" spans="5:11" ht="12.75" customHeight="1" x14ac:dyDescent="0.25">
      <c r="E3616" s="653"/>
      <c r="F3616" s="654"/>
      <c r="G3616" s="23"/>
      <c r="H3616" s="23"/>
      <c r="I3616" s="23"/>
      <c r="J3616" s="23"/>
      <c r="K3616" s="23"/>
    </row>
    <row r="3617" spans="5:11" ht="12.75" customHeight="1" x14ac:dyDescent="0.25">
      <c r="E3617" s="653"/>
      <c r="F3617" s="654"/>
      <c r="G3617" s="23"/>
      <c r="H3617" s="23"/>
      <c r="I3617" s="23"/>
      <c r="J3617" s="23"/>
      <c r="K3617" s="23"/>
    </row>
    <row r="3618" spans="5:11" ht="12.75" customHeight="1" x14ac:dyDescent="0.25">
      <c r="E3618" s="653"/>
      <c r="F3618" s="654"/>
      <c r="G3618" s="23"/>
      <c r="H3618" s="23"/>
      <c r="I3618" s="23"/>
      <c r="J3618" s="23"/>
      <c r="K3618" s="23"/>
    </row>
    <row r="3619" spans="5:11" ht="12.75" customHeight="1" x14ac:dyDescent="0.25">
      <c r="E3619" s="653"/>
      <c r="F3619" s="654"/>
      <c r="G3619" s="23"/>
      <c r="H3619" s="23"/>
      <c r="I3619" s="23"/>
      <c r="J3619" s="23"/>
      <c r="K3619" s="23"/>
    </row>
    <row r="3620" spans="5:11" ht="12.75" customHeight="1" x14ac:dyDescent="0.25">
      <c r="E3620" s="653"/>
      <c r="F3620" s="654"/>
      <c r="G3620" s="23"/>
      <c r="H3620" s="23"/>
      <c r="I3620" s="23"/>
      <c r="J3620" s="23"/>
      <c r="K3620" s="23"/>
    </row>
    <row r="3621" spans="5:11" ht="12.75" customHeight="1" x14ac:dyDescent="0.25">
      <c r="E3621" s="653"/>
      <c r="F3621" s="654"/>
      <c r="G3621" s="23"/>
      <c r="H3621" s="23"/>
      <c r="I3621" s="23"/>
      <c r="J3621" s="23"/>
      <c r="K3621" s="23"/>
    </row>
    <row r="3622" spans="5:11" ht="12.75" customHeight="1" x14ac:dyDescent="0.25">
      <c r="E3622" s="653"/>
      <c r="F3622" s="654"/>
      <c r="G3622" s="23"/>
      <c r="H3622" s="23"/>
      <c r="I3622" s="23"/>
      <c r="J3622" s="23"/>
      <c r="K3622" s="23"/>
    </row>
    <row r="3623" spans="5:11" ht="12.75" customHeight="1" x14ac:dyDescent="0.25">
      <c r="E3623" s="653"/>
      <c r="F3623" s="654"/>
      <c r="G3623" s="23"/>
      <c r="H3623" s="23"/>
      <c r="I3623" s="23"/>
      <c r="J3623" s="23"/>
      <c r="K3623" s="23"/>
    </row>
    <row r="3624" spans="5:11" ht="12.75" customHeight="1" x14ac:dyDescent="0.25">
      <c r="E3624" s="653"/>
      <c r="F3624" s="654"/>
      <c r="G3624" s="23"/>
      <c r="H3624" s="23"/>
      <c r="I3624" s="23"/>
      <c r="J3624" s="23"/>
      <c r="K3624" s="23"/>
    </row>
    <row r="3625" spans="5:11" ht="12.75" customHeight="1" x14ac:dyDescent="0.25">
      <c r="E3625" s="653"/>
      <c r="F3625" s="654"/>
      <c r="G3625" s="23"/>
      <c r="H3625" s="23"/>
      <c r="I3625" s="23"/>
      <c r="J3625" s="23"/>
      <c r="K3625" s="23"/>
    </row>
    <row r="3626" spans="5:11" ht="12.75" customHeight="1" x14ac:dyDescent="0.25">
      <c r="E3626" s="653"/>
      <c r="F3626" s="654"/>
      <c r="G3626" s="23"/>
      <c r="H3626" s="23"/>
      <c r="I3626" s="23"/>
      <c r="J3626" s="23"/>
      <c r="K3626" s="23"/>
    </row>
    <row r="3627" spans="5:11" ht="12.75" customHeight="1" x14ac:dyDescent="0.25">
      <c r="E3627" s="653"/>
      <c r="F3627" s="654"/>
      <c r="G3627" s="23"/>
      <c r="H3627" s="23"/>
      <c r="I3627" s="23"/>
      <c r="J3627" s="23"/>
      <c r="K3627" s="23"/>
    </row>
    <row r="3628" spans="5:11" ht="12.75" customHeight="1" x14ac:dyDescent="0.25">
      <c r="E3628" s="653"/>
      <c r="F3628" s="654"/>
      <c r="G3628" s="23"/>
      <c r="H3628" s="23"/>
      <c r="I3628" s="23"/>
      <c r="J3628" s="23"/>
      <c r="K3628" s="23"/>
    </row>
    <row r="3629" spans="5:11" ht="12.75" customHeight="1" x14ac:dyDescent="0.25">
      <c r="E3629" s="653"/>
      <c r="F3629" s="654"/>
      <c r="G3629" s="23"/>
      <c r="H3629" s="23"/>
      <c r="I3629" s="23"/>
      <c r="J3629" s="23"/>
      <c r="K3629" s="23"/>
    </row>
    <row r="3630" spans="5:11" ht="12.75" customHeight="1" x14ac:dyDescent="0.25">
      <c r="E3630" s="653"/>
      <c r="F3630" s="654"/>
      <c r="G3630" s="23"/>
      <c r="H3630" s="23"/>
      <c r="I3630" s="23"/>
      <c r="J3630" s="23"/>
      <c r="K3630" s="23"/>
    </row>
    <row r="3631" spans="5:11" ht="12.75" customHeight="1" x14ac:dyDescent="0.25">
      <c r="E3631" s="653"/>
      <c r="F3631" s="654"/>
      <c r="G3631" s="23"/>
      <c r="H3631" s="23"/>
      <c r="I3631" s="23"/>
      <c r="J3631" s="23"/>
      <c r="K3631" s="23"/>
    </row>
    <row r="3632" spans="5:11" ht="12.75" customHeight="1" x14ac:dyDescent="0.25">
      <c r="E3632" s="653"/>
      <c r="F3632" s="654"/>
      <c r="G3632" s="23"/>
      <c r="H3632" s="23"/>
      <c r="I3632" s="23"/>
      <c r="J3632" s="23"/>
      <c r="K3632" s="23"/>
    </row>
    <row r="3633" spans="5:11" ht="12.75" customHeight="1" x14ac:dyDescent="0.25">
      <c r="E3633" s="653"/>
      <c r="F3633" s="654"/>
      <c r="G3633" s="23"/>
      <c r="H3633" s="23"/>
      <c r="I3633" s="23"/>
      <c r="J3633" s="23"/>
      <c r="K3633" s="23"/>
    </row>
    <row r="3634" spans="5:11" ht="12.75" customHeight="1" x14ac:dyDescent="0.25">
      <c r="E3634" s="653"/>
      <c r="F3634" s="654"/>
      <c r="G3634" s="23"/>
      <c r="H3634" s="23"/>
      <c r="I3634" s="23"/>
      <c r="J3634" s="23"/>
      <c r="K3634" s="23"/>
    </row>
    <row r="3635" spans="5:11" ht="12.75" customHeight="1" collapsed="1" x14ac:dyDescent="0.25">
      <c r="E3635" s="653">
        <f>Ger_Executivo!L340+Ger_Executivo!L341</f>
        <v>2394.1600000000003</v>
      </c>
      <c r="F3635" s="654" t="str">
        <f>IF(D3635=E3635,"OK","FALSO")</f>
        <v>FALSO</v>
      </c>
      <c r="G3635" s="23"/>
      <c r="H3635" s="23"/>
      <c r="I3635" s="23"/>
      <c r="J3635" s="23"/>
      <c r="K3635" s="23"/>
    </row>
    <row r="3636" spans="5:11" ht="12.75" customHeight="1" x14ac:dyDescent="0.25">
      <c r="E3636" s="653"/>
      <c r="F3636" s="654"/>
      <c r="G3636" s="23"/>
      <c r="H3636" s="23"/>
      <c r="I3636" s="23"/>
      <c r="J3636" s="23"/>
      <c r="K3636" s="23"/>
    </row>
    <row r="3637" spans="5:11" ht="12.75" customHeight="1" x14ac:dyDescent="0.25">
      <c r="E3637" s="653"/>
      <c r="F3637" s="654"/>
      <c r="G3637" s="23"/>
      <c r="H3637" s="23"/>
      <c r="I3637" s="23"/>
      <c r="J3637" s="23"/>
      <c r="K3637" s="23"/>
    </row>
    <row r="3638" spans="5:11" ht="12.75" customHeight="1" x14ac:dyDescent="0.25">
      <c r="E3638" s="653"/>
      <c r="F3638" s="654"/>
      <c r="G3638" s="23"/>
      <c r="H3638" s="23"/>
      <c r="I3638" s="23"/>
      <c r="J3638" s="23"/>
      <c r="K3638" s="23"/>
    </row>
    <row r="3639" spans="5:11" ht="12.75" customHeight="1" x14ac:dyDescent="0.25">
      <c r="E3639" s="653"/>
      <c r="F3639" s="654"/>
      <c r="G3639" s="23"/>
      <c r="H3639" s="23"/>
      <c r="I3639" s="23"/>
      <c r="J3639" s="23"/>
      <c r="K3639" s="23"/>
    </row>
    <row r="3640" spans="5:11" ht="12.75" customHeight="1" x14ac:dyDescent="0.25">
      <c r="E3640" s="653"/>
      <c r="F3640" s="654"/>
      <c r="G3640" s="23"/>
      <c r="H3640" s="23"/>
      <c r="I3640" s="23"/>
      <c r="J3640" s="23"/>
      <c r="K3640" s="23"/>
    </row>
    <row r="3641" spans="5:11" ht="12.75" customHeight="1" x14ac:dyDescent="0.25">
      <c r="E3641" s="653"/>
      <c r="F3641" s="654"/>
      <c r="G3641" s="23"/>
      <c r="H3641" s="23"/>
      <c r="I3641" s="23"/>
      <c r="J3641" s="23"/>
      <c r="K3641" s="23"/>
    </row>
    <row r="3642" spans="5:11" ht="12.75" customHeight="1" x14ac:dyDescent="0.25">
      <c r="E3642" s="653"/>
      <c r="F3642" s="654"/>
      <c r="G3642" s="23"/>
      <c r="H3642" s="23"/>
      <c r="I3642" s="23"/>
      <c r="J3642" s="23"/>
      <c r="K3642" s="23"/>
    </row>
    <row r="3643" spans="5:11" ht="12.75" customHeight="1" x14ac:dyDescent="0.25">
      <c r="E3643" s="653"/>
      <c r="F3643" s="654"/>
      <c r="G3643" s="23"/>
      <c r="H3643" s="23"/>
      <c r="I3643" s="23"/>
      <c r="J3643" s="23"/>
      <c r="K3643" s="23"/>
    </row>
    <row r="3644" spans="5:11" ht="12.75" customHeight="1" x14ac:dyDescent="0.25">
      <c r="E3644" s="653"/>
      <c r="F3644" s="654"/>
      <c r="G3644" s="23"/>
      <c r="H3644" s="23"/>
      <c r="I3644" s="23"/>
      <c r="J3644" s="23"/>
      <c r="K3644" s="23"/>
    </row>
    <row r="3645" spans="5:11" ht="12.75" customHeight="1" x14ac:dyDescent="0.25">
      <c r="E3645" s="653"/>
      <c r="F3645" s="654"/>
      <c r="G3645" s="23"/>
      <c r="H3645" s="23"/>
      <c r="I3645" s="23"/>
      <c r="J3645" s="23"/>
      <c r="K3645" s="23"/>
    </row>
    <row r="3646" spans="5:11" ht="12.75" customHeight="1" x14ac:dyDescent="0.25">
      <c r="E3646" s="653"/>
      <c r="F3646" s="654"/>
      <c r="G3646" s="23"/>
      <c r="H3646" s="23"/>
      <c r="I3646" s="23"/>
      <c r="J3646" s="23"/>
      <c r="K3646" s="23"/>
    </row>
    <row r="3647" spans="5:11" ht="12.75" customHeight="1" x14ac:dyDescent="0.25">
      <c r="E3647" s="653"/>
      <c r="F3647" s="654"/>
      <c r="G3647" s="23"/>
      <c r="H3647" s="23"/>
      <c r="I3647" s="23"/>
      <c r="J3647" s="23"/>
      <c r="K3647" s="23"/>
    </row>
    <row r="3648" spans="5:11" ht="12.75" customHeight="1" x14ac:dyDescent="0.25">
      <c r="E3648" s="653"/>
      <c r="F3648" s="654"/>
      <c r="G3648" s="23"/>
      <c r="H3648" s="23"/>
      <c r="I3648" s="23"/>
      <c r="J3648" s="23"/>
      <c r="K3648" s="23"/>
    </row>
    <row r="3649" spans="5:11" ht="12.75" customHeight="1" x14ac:dyDescent="0.25">
      <c r="E3649" s="653"/>
      <c r="F3649" s="654"/>
      <c r="G3649" s="23"/>
      <c r="H3649" s="23"/>
      <c r="I3649" s="23"/>
      <c r="J3649" s="23"/>
      <c r="K3649" s="23"/>
    </row>
    <row r="3650" spans="5:11" ht="12.75" customHeight="1" x14ac:dyDescent="0.25">
      <c r="E3650" s="653"/>
      <c r="F3650" s="654"/>
      <c r="G3650" s="23"/>
      <c r="H3650" s="23"/>
      <c r="I3650" s="23"/>
      <c r="J3650" s="23"/>
      <c r="K3650" s="23"/>
    </row>
    <row r="3651" spans="5:11" ht="12.75" customHeight="1" x14ac:dyDescent="0.25">
      <c r="E3651" s="653"/>
      <c r="F3651" s="654"/>
      <c r="G3651" s="23"/>
      <c r="H3651" s="23"/>
      <c r="I3651" s="23"/>
      <c r="J3651" s="23"/>
      <c r="K3651" s="23"/>
    </row>
    <row r="3652" spans="5:11" ht="12.75" customHeight="1" x14ac:dyDescent="0.25">
      <c r="E3652" s="653"/>
      <c r="F3652" s="654"/>
      <c r="G3652" s="23"/>
      <c r="H3652" s="23"/>
      <c r="I3652" s="23"/>
      <c r="J3652" s="23"/>
      <c r="K3652" s="23"/>
    </row>
    <row r="3653" spans="5:11" ht="12.75" customHeight="1" x14ac:dyDescent="0.25">
      <c r="E3653" s="653"/>
      <c r="F3653" s="654"/>
      <c r="G3653" s="23"/>
      <c r="H3653" s="23"/>
      <c r="I3653" s="23"/>
      <c r="J3653" s="23"/>
      <c r="K3653" s="23"/>
    </row>
    <row r="3654" spans="5:11" ht="12.75" customHeight="1" x14ac:dyDescent="0.25">
      <c r="E3654" s="653"/>
      <c r="F3654" s="654"/>
      <c r="G3654" s="23"/>
      <c r="H3654" s="23"/>
      <c r="I3654" s="23"/>
      <c r="J3654" s="23"/>
      <c r="K3654" s="23"/>
    </row>
    <row r="3655" spans="5:11" ht="12.75" customHeight="1" x14ac:dyDescent="0.25">
      <c r="E3655" s="653"/>
      <c r="F3655" s="654"/>
      <c r="G3655" s="23"/>
      <c r="H3655" s="23"/>
      <c r="I3655" s="23"/>
      <c r="J3655" s="23"/>
      <c r="K3655" s="23"/>
    </row>
    <row r="3656" spans="5:11" ht="12.75" customHeight="1" x14ac:dyDescent="0.25">
      <c r="E3656" s="653"/>
      <c r="F3656" s="654"/>
      <c r="G3656" s="23"/>
      <c r="H3656" s="23"/>
      <c r="I3656" s="23"/>
      <c r="J3656" s="23"/>
      <c r="K3656" s="23"/>
    </row>
    <row r="3657" spans="5:11" ht="12.75" customHeight="1" x14ac:dyDescent="0.25">
      <c r="E3657" s="653"/>
      <c r="F3657" s="654"/>
      <c r="G3657" s="23"/>
      <c r="H3657" s="23"/>
      <c r="I3657" s="23"/>
      <c r="J3657" s="23"/>
      <c r="K3657" s="23"/>
    </row>
    <row r="3658" spans="5:11" ht="12.75" customHeight="1" x14ac:dyDescent="0.25">
      <c r="E3658" s="653"/>
      <c r="F3658" s="654"/>
      <c r="G3658" s="23"/>
      <c r="H3658" s="23"/>
      <c r="I3658" s="23"/>
      <c r="J3658" s="23"/>
      <c r="K3658" s="23"/>
    </row>
    <row r="3659" spans="5:11" ht="12.75" customHeight="1" x14ac:dyDescent="0.25">
      <c r="E3659" s="653"/>
      <c r="F3659" s="654"/>
      <c r="G3659" s="23"/>
      <c r="H3659" s="23"/>
      <c r="I3659" s="23"/>
      <c r="J3659" s="23"/>
      <c r="K3659" s="23"/>
    </row>
    <row r="3660" spans="5:11" ht="12.75" customHeight="1" x14ac:dyDescent="0.25">
      <c r="E3660" s="653"/>
      <c r="F3660" s="654"/>
      <c r="G3660" s="23"/>
      <c r="H3660" s="23"/>
      <c r="I3660" s="23"/>
      <c r="J3660" s="23"/>
      <c r="K3660" s="23"/>
    </row>
    <row r="3661" spans="5:11" ht="12.75" customHeight="1" x14ac:dyDescent="0.25">
      <c r="E3661" s="653"/>
      <c r="F3661" s="654"/>
      <c r="G3661" s="23"/>
      <c r="H3661" s="23"/>
      <c r="I3661" s="23"/>
      <c r="J3661" s="23"/>
      <c r="K3661" s="23"/>
    </row>
    <row r="3662" spans="5:11" ht="12.75" customHeight="1" x14ac:dyDescent="0.25">
      <c r="E3662" s="653"/>
      <c r="F3662" s="654"/>
      <c r="G3662" s="23"/>
      <c r="H3662" s="23"/>
      <c r="I3662" s="23"/>
      <c r="J3662" s="23"/>
      <c r="K3662" s="23"/>
    </row>
    <row r="3663" spans="5:11" ht="12.75" customHeight="1" x14ac:dyDescent="0.25">
      <c r="E3663" s="653"/>
      <c r="F3663" s="654"/>
      <c r="G3663" s="23"/>
      <c r="H3663" s="23"/>
      <c r="I3663" s="23"/>
      <c r="J3663" s="23"/>
      <c r="K3663" s="23"/>
    </row>
    <row r="3664" spans="5:11" ht="12.75" customHeight="1" x14ac:dyDescent="0.25">
      <c r="E3664" s="653"/>
      <c r="F3664" s="654"/>
      <c r="G3664" s="23"/>
      <c r="H3664" s="23"/>
      <c r="I3664" s="23"/>
      <c r="J3664" s="23"/>
      <c r="K3664" s="23"/>
    </row>
    <row r="3665" spans="5:11" ht="12.75" customHeight="1" x14ac:dyDescent="0.25">
      <c r="E3665" s="653"/>
      <c r="F3665" s="654"/>
      <c r="G3665" s="23"/>
      <c r="H3665" s="23"/>
      <c r="I3665" s="23"/>
      <c r="J3665" s="23"/>
      <c r="K3665" s="23"/>
    </row>
    <row r="3666" spans="5:11" ht="12.75" customHeight="1" x14ac:dyDescent="0.25">
      <c r="E3666" s="653"/>
      <c r="F3666" s="654"/>
      <c r="G3666" s="23"/>
      <c r="H3666" s="23"/>
      <c r="I3666" s="23"/>
      <c r="J3666" s="23"/>
      <c r="K3666" s="23"/>
    </row>
    <row r="3667" spans="5:11" ht="12.75" customHeight="1" x14ac:dyDescent="0.25">
      <c r="E3667" s="653"/>
      <c r="F3667" s="654"/>
      <c r="G3667" s="23"/>
      <c r="H3667" s="23"/>
      <c r="I3667" s="23"/>
      <c r="J3667" s="23"/>
      <c r="K3667" s="23"/>
    </row>
    <row r="3668" spans="5:11" ht="12.75" customHeight="1" x14ac:dyDescent="0.25">
      <c r="E3668" s="653"/>
      <c r="F3668" s="654"/>
      <c r="G3668" s="23"/>
      <c r="H3668" s="23"/>
      <c r="I3668" s="23"/>
      <c r="J3668" s="23"/>
      <c r="K3668" s="23"/>
    </row>
    <row r="3669" spans="5:11" ht="12.75" customHeight="1" x14ac:dyDescent="0.25">
      <c r="E3669" s="653"/>
      <c r="F3669" s="654"/>
      <c r="G3669" s="23"/>
      <c r="H3669" s="23"/>
      <c r="I3669" s="23"/>
      <c r="J3669" s="23"/>
      <c r="K3669" s="23"/>
    </row>
    <row r="3670" spans="5:11" ht="12.75" customHeight="1" x14ac:dyDescent="0.25">
      <c r="E3670" s="653"/>
      <c r="F3670" s="654"/>
      <c r="G3670" s="23"/>
      <c r="H3670" s="23"/>
      <c r="I3670" s="23"/>
      <c r="J3670" s="23"/>
      <c r="K3670" s="23"/>
    </row>
    <row r="3671" spans="5:11" ht="12.75" customHeight="1" x14ac:dyDescent="0.25">
      <c r="E3671" s="653"/>
      <c r="F3671" s="654"/>
      <c r="G3671" s="23"/>
      <c r="H3671" s="23"/>
      <c r="I3671" s="23"/>
      <c r="J3671" s="23"/>
      <c r="K3671" s="23"/>
    </row>
    <row r="3672" spans="5:11" ht="12.75" customHeight="1" x14ac:dyDescent="0.25">
      <c r="E3672" s="653"/>
      <c r="F3672" s="654"/>
      <c r="G3672" s="23"/>
      <c r="H3672" s="23"/>
      <c r="I3672" s="23"/>
      <c r="J3672" s="23"/>
      <c r="K3672" s="23"/>
    </row>
    <row r="3673" spans="5:11" ht="12.75" customHeight="1" x14ac:dyDescent="0.25">
      <c r="E3673" s="653"/>
      <c r="F3673" s="654"/>
      <c r="G3673" s="23"/>
      <c r="H3673" s="23"/>
      <c r="I3673" s="23"/>
      <c r="J3673" s="23"/>
      <c r="K3673" s="23"/>
    </row>
    <row r="3674" spans="5:11" ht="12.75" customHeight="1" x14ac:dyDescent="0.25">
      <c r="E3674" s="653"/>
      <c r="F3674" s="654"/>
      <c r="G3674" s="23"/>
      <c r="H3674" s="23"/>
      <c r="I3674" s="23"/>
      <c r="J3674" s="23"/>
      <c r="K3674" s="23"/>
    </row>
    <row r="3675" spans="5:11" ht="12.75" customHeight="1" x14ac:dyDescent="0.25">
      <c r="E3675" s="653"/>
      <c r="F3675" s="654"/>
      <c r="G3675" s="23"/>
      <c r="H3675" s="23"/>
      <c r="I3675" s="23"/>
      <c r="J3675" s="23"/>
      <c r="K3675" s="23"/>
    </row>
    <row r="3676" spans="5:11" ht="12.75" customHeight="1" x14ac:dyDescent="0.25">
      <c r="E3676" s="653"/>
      <c r="F3676" s="654"/>
      <c r="G3676" s="23"/>
      <c r="H3676" s="23"/>
      <c r="I3676" s="23"/>
      <c r="J3676" s="23"/>
      <c r="K3676" s="23"/>
    </row>
    <row r="3677" spans="5:11" ht="12.75" customHeight="1" x14ac:dyDescent="0.25">
      <c r="E3677" s="653"/>
      <c r="F3677" s="654"/>
      <c r="G3677" s="23"/>
      <c r="H3677" s="23"/>
      <c r="I3677" s="23"/>
      <c r="J3677" s="23"/>
      <c r="K3677" s="23"/>
    </row>
    <row r="3678" spans="5:11" ht="12.75" customHeight="1" x14ac:dyDescent="0.25">
      <c r="E3678" s="653"/>
      <c r="F3678" s="654"/>
      <c r="G3678" s="23"/>
      <c r="H3678" s="23"/>
      <c r="I3678" s="23"/>
      <c r="J3678" s="23"/>
      <c r="K3678" s="23"/>
    </row>
    <row r="3679" spans="5:11" ht="12.75" customHeight="1" x14ac:dyDescent="0.25">
      <c r="E3679" s="653"/>
      <c r="F3679" s="654"/>
      <c r="G3679" s="23"/>
      <c r="H3679" s="23"/>
      <c r="I3679" s="23"/>
      <c r="J3679" s="23"/>
      <c r="K3679" s="23"/>
    </row>
    <row r="3680" spans="5:11" ht="12.75" customHeight="1" x14ac:dyDescent="0.25">
      <c r="E3680" s="653"/>
      <c r="F3680" s="654"/>
      <c r="G3680" s="23"/>
      <c r="H3680" s="23"/>
      <c r="I3680" s="23"/>
      <c r="J3680" s="23"/>
      <c r="K3680" s="23"/>
    </row>
    <row r="3681" spans="5:11" ht="12.75" customHeight="1" x14ac:dyDescent="0.25">
      <c r="E3681" s="653"/>
      <c r="F3681" s="654"/>
      <c r="G3681" s="23"/>
      <c r="H3681" s="23"/>
      <c r="I3681" s="23"/>
      <c r="J3681" s="23"/>
      <c r="K3681" s="23"/>
    </row>
    <row r="3682" spans="5:11" ht="12.75" customHeight="1" x14ac:dyDescent="0.25">
      <c r="E3682" s="653"/>
      <c r="F3682" s="654"/>
      <c r="G3682" s="23"/>
      <c r="H3682" s="23"/>
      <c r="I3682" s="23"/>
      <c r="J3682" s="23"/>
      <c r="K3682" s="23"/>
    </row>
    <row r="3683" spans="5:11" ht="12.75" customHeight="1" x14ac:dyDescent="0.25">
      <c r="E3683" s="653"/>
      <c r="F3683" s="654"/>
      <c r="G3683" s="23"/>
      <c r="H3683" s="23"/>
      <c r="I3683" s="23"/>
      <c r="J3683" s="23"/>
      <c r="K3683" s="23"/>
    </row>
    <row r="3684" spans="5:11" ht="12.75" customHeight="1" x14ac:dyDescent="0.25">
      <c r="E3684" s="653"/>
      <c r="F3684" s="654"/>
      <c r="G3684" s="23"/>
      <c r="H3684" s="23"/>
      <c r="I3684" s="23"/>
      <c r="J3684" s="23"/>
      <c r="K3684" s="23"/>
    </row>
    <row r="3685" spans="5:11" ht="12.75" customHeight="1" x14ac:dyDescent="0.25">
      <c r="E3685" s="653"/>
      <c r="F3685" s="654"/>
      <c r="G3685" s="23"/>
      <c r="H3685" s="23"/>
      <c r="I3685" s="23"/>
      <c r="J3685" s="23"/>
      <c r="K3685" s="23"/>
    </row>
    <row r="3686" spans="5:11" ht="12.75" customHeight="1" x14ac:dyDescent="0.25">
      <c r="E3686" s="653"/>
      <c r="F3686" s="654"/>
      <c r="G3686" s="23"/>
      <c r="H3686" s="23"/>
      <c r="I3686" s="23"/>
      <c r="J3686" s="23"/>
      <c r="K3686" s="23"/>
    </row>
    <row r="3687" spans="5:11" ht="12.75" customHeight="1" x14ac:dyDescent="0.25">
      <c r="E3687" s="653"/>
      <c r="F3687" s="654"/>
      <c r="G3687" s="23"/>
      <c r="H3687" s="23"/>
      <c r="I3687" s="23"/>
      <c r="J3687" s="23"/>
      <c r="K3687" s="23"/>
    </row>
    <row r="3688" spans="5:11" ht="12.75" customHeight="1" x14ac:dyDescent="0.25">
      <c r="E3688" s="653"/>
      <c r="F3688" s="654"/>
      <c r="G3688" s="23"/>
      <c r="H3688" s="23"/>
      <c r="I3688" s="23"/>
      <c r="J3688" s="23"/>
      <c r="K3688" s="23"/>
    </row>
    <row r="3689" spans="5:11" ht="12.75" customHeight="1" x14ac:dyDescent="0.25">
      <c r="E3689" s="653"/>
      <c r="F3689" s="654"/>
      <c r="G3689" s="23"/>
      <c r="H3689" s="23"/>
      <c r="I3689" s="23"/>
      <c r="J3689" s="23"/>
      <c r="K3689" s="23"/>
    </row>
    <row r="3690" spans="5:11" ht="12.75" customHeight="1" x14ac:dyDescent="0.25">
      <c r="E3690" s="653"/>
      <c r="F3690" s="654"/>
      <c r="G3690" s="23"/>
      <c r="H3690" s="23"/>
      <c r="I3690" s="23"/>
      <c r="J3690" s="23"/>
      <c r="K3690" s="23"/>
    </row>
    <row r="3691" spans="5:11" ht="12.75" customHeight="1" x14ac:dyDescent="0.25">
      <c r="E3691" s="653"/>
      <c r="F3691" s="654"/>
      <c r="G3691" s="23"/>
      <c r="H3691" s="23"/>
      <c r="I3691" s="23"/>
      <c r="J3691" s="23"/>
      <c r="K3691" s="23"/>
    </row>
    <row r="3692" spans="5:11" ht="12.75" customHeight="1" x14ac:dyDescent="0.25">
      <c r="E3692" s="653"/>
      <c r="F3692" s="654"/>
      <c r="G3692" s="23"/>
      <c r="H3692" s="23"/>
      <c r="I3692" s="23"/>
      <c r="J3692" s="23"/>
      <c r="K3692" s="23"/>
    </row>
    <row r="3693" spans="5:11" ht="12.75" customHeight="1" x14ac:dyDescent="0.25">
      <c r="E3693" s="653"/>
      <c r="F3693" s="654"/>
      <c r="G3693" s="23"/>
      <c r="H3693" s="23"/>
      <c r="I3693" s="23"/>
      <c r="J3693" s="23"/>
      <c r="K3693" s="23"/>
    </row>
    <row r="3694" spans="5:11" ht="12.75" customHeight="1" x14ac:dyDescent="0.25">
      <c r="E3694" s="653"/>
      <c r="F3694" s="654"/>
      <c r="G3694" s="23"/>
      <c r="H3694" s="23"/>
      <c r="I3694" s="23"/>
      <c r="J3694" s="23"/>
      <c r="K3694" s="23"/>
    </row>
    <row r="3695" spans="5:11" ht="12.75" customHeight="1" x14ac:dyDescent="0.25">
      <c r="E3695" s="653"/>
      <c r="F3695" s="654"/>
      <c r="G3695" s="23"/>
      <c r="H3695" s="23"/>
      <c r="I3695" s="23"/>
      <c r="J3695" s="23"/>
      <c r="K3695" s="23"/>
    </row>
    <row r="3696" spans="5:11" ht="12.75" customHeight="1" x14ac:dyDescent="0.25">
      <c r="E3696" s="653"/>
      <c r="F3696" s="654"/>
      <c r="G3696" s="23"/>
      <c r="H3696" s="23"/>
      <c r="I3696" s="23"/>
      <c r="J3696" s="23"/>
      <c r="K3696" s="23"/>
    </row>
    <row r="3697" spans="5:11" ht="12.75" customHeight="1" x14ac:dyDescent="0.25">
      <c r="E3697" s="653"/>
      <c r="F3697" s="654"/>
      <c r="G3697" s="23"/>
      <c r="H3697" s="23"/>
      <c r="I3697" s="23"/>
      <c r="J3697" s="23"/>
      <c r="K3697" s="23"/>
    </row>
    <row r="3698" spans="5:11" ht="12.75" customHeight="1" x14ac:dyDescent="0.25">
      <c r="E3698" s="653"/>
      <c r="F3698" s="654"/>
      <c r="G3698" s="23"/>
      <c r="H3698" s="23"/>
      <c r="I3698" s="23"/>
      <c r="J3698" s="23"/>
      <c r="K3698" s="23"/>
    </row>
    <row r="3699" spans="5:11" ht="12.75" customHeight="1" x14ac:dyDescent="0.25">
      <c r="E3699" s="653"/>
      <c r="F3699" s="654"/>
      <c r="G3699" s="23"/>
      <c r="H3699" s="23"/>
      <c r="I3699" s="23"/>
      <c r="J3699" s="23"/>
      <c r="K3699" s="23"/>
    </row>
    <row r="3700" spans="5:11" ht="12.75" customHeight="1" x14ac:dyDescent="0.25">
      <c r="E3700" s="653"/>
      <c r="F3700" s="654"/>
      <c r="G3700" s="23"/>
      <c r="H3700" s="23"/>
      <c r="I3700" s="23"/>
      <c r="J3700" s="23"/>
      <c r="K3700" s="23"/>
    </row>
    <row r="3701" spans="5:11" ht="12.75" customHeight="1" x14ac:dyDescent="0.25">
      <c r="E3701" s="653"/>
      <c r="F3701" s="654"/>
      <c r="G3701" s="23"/>
      <c r="H3701" s="23"/>
      <c r="I3701" s="23"/>
      <c r="J3701" s="23"/>
      <c r="K3701" s="23"/>
    </row>
    <row r="3702" spans="5:11" ht="12.75" customHeight="1" x14ac:dyDescent="0.25">
      <c r="E3702" s="653"/>
      <c r="F3702" s="654"/>
      <c r="G3702" s="23"/>
      <c r="H3702" s="23"/>
      <c r="I3702" s="23"/>
      <c r="J3702" s="23"/>
      <c r="K3702" s="23"/>
    </row>
    <row r="3703" spans="5:11" ht="12.75" customHeight="1" x14ac:dyDescent="0.25">
      <c r="E3703" s="653"/>
      <c r="F3703" s="654"/>
      <c r="G3703" s="23"/>
      <c r="H3703" s="23"/>
      <c r="I3703" s="23"/>
      <c r="J3703" s="23"/>
      <c r="K3703" s="23"/>
    </row>
    <row r="3704" spans="5:11" ht="12.75" customHeight="1" x14ac:dyDescent="0.25">
      <c r="E3704" s="653"/>
      <c r="F3704" s="654"/>
      <c r="G3704" s="23"/>
      <c r="H3704" s="23"/>
      <c r="I3704" s="23"/>
      <c r="J3704" s="23"/>
      <c r="K3704" s="23"/>
    </row>
    <row r="3705" spans="5:11" ht="12.75" customHeight="1" x14ac:dyDescent="0.25">
      <c r="E3705" s="653"/>
      <c r="F3705" s="654"/>
      <c r="G3705" s="23"/>
      <c r="H3705" s="23"/>
      <c r="I3705" s="23"/>
      <c r="J3705" s="23"/>
      <c r="K3705" s="23"/>
    </row>
    <row r="3706" spans="5:11" ht="12.75" customHeight="1" x14ac:dyDescent="0.25">
      <c r="E3706" s="653"/>
      <c r="F3706" s="654"/>
      <c r="G3706" s="23"/>
      <c r="H3706" s="23"/>
      <c r="I3706" s="23"/>
      <c r="J3706" s="23"/>
      <c r="K3706" s="23"/>
    </row>
    <row r="3707" spans="5:11" ht="12.75" customHeight="1" x14ac:dyDescent="0.25">
      <c r="E3707" s="653"/>
      <c r="F3707" s="654"/>
      <c r="G3707" s="23"/>
      <c r="H3707" s="23"/>
      <c r="I3707" s="23"/>
      <c r="J3707" s="23"/>
      <c r="K3707" s="23"/>
    </row>
    <row r="3708" spans="5:11" ht="12.75" customHeight="1" x14ac:dyDescent="0.25">
      <c r="E3708" s="653"/>
      <c r="F3708" s="654"/>
      <c r="G3708" s="23"/>
      <c r="H3708" s="23"/>
      <c r="I3708" s="23"/>
      <c r="J3708" s="23"/>
      <c r="K3708" s="23"/>
    </row>
    <row r="3709" spans="5:11" ht="12.75" customHeight="1" x14ac:dyDescent="0.25">
      <c r="E3709" s="653"/>
      <c r="F3709" s="654"/>
      <c r="G3709" s="23"/>
      <c r="H3709" s="23"/>
      <c r="I3709" s="23"/>
      <c r="J3709" s="23"/>
      <c r="K3709" s="23"/>
    </row>
    <row r="3710" spans="5:11" ht="12.75" customHeight="1" x14ac:dyDescent="0.25">
      <c r="E3710" s="653"/>
      <c r="F3710" s="654"/>
      <c r="G3710" s="23"/>
      <c r="H3710" s="23"/>
      <c r="I3710" s="23"/>
      <c r="J3710" s="23"/>
      <c r="K3710" s="23"/>
    </row>
    <row r="3711" spans="5:11" ht="12.75" customHeight="1" x14ac:dyDescent="0.25">
      <c r="E3711" s="653"/>
      <c r="F3711" s="654"/>
      <c r="G3711" s="23"/>
      <c r="H3711" s="23"/>
      <c r="I3711" s="23"/>
      <c r="J3711" s="23"/>
      <c r="K3711" s="23"/>
    </row>
    <row r="3712" spans="5:11" ht="12.75" customHeight="1" x14ac:dyDescent="0.25">
      <c r="E3712" s="653"/>
      <c r="F3712" s="654"/>
      <c r="G3712" s="23"/>
      <c r="H3712" s="23"/>
      <c r="I3712" s="23"/>
      <c r="J3712" s="23"/>
      <c r="K3712" s="23"/>
    </row>
    <row r="3713" spans="5:11" ht="12.75" customHeight="1" x14ac:dyDescent="0.25">
      <c r="E3713" s="653"/>
      <c r="F3713" s="654"/>
      <c r="G3713" s="23"/>
      <c r="H3713" s="23"/>
      <c r="I3713" s="23"/>
      <c r="J3713" s="23"/>
      <c r="K3713" s="23"/>
    </row>
    <row r="3714" spans="5:11" ht="12.75" customHeight="1" x14ac:dyDescent="0.25">
      <c r="E3714" s="653"/>
      <c r="F3714" s="654"/>
      <c r="G3714" s="23"/>
      <c r="H3714" s="23"/>
      <c r="I3714" s="23"/>
      <c r="J3714" s="23"/>
      <c r="K3714" s="23"/>
    </row>
    <row r="3715" spans="5:11" ht="12.75" customHeight="1" x14ac:dyDescent="0.25">
      <c r="E3715" s="653"/>
      <c r="F3715" s="654"/>
      <c r="G3715" s="23"/>
      <c r="H3715" s="23"/>
      <c r="I3715" s="23"/>
      <c r="J3715" s="23"/>
      <c r="K3715" s="23"/>
    </row>
    <row r="3716" spans="5:11" ht="12.75" customHeight="1" x14ac:dyDescent="0.25">
      <c r="E3716" s="653"/>
      <c r="F3716" s="654"/>
      <c r="G3716" s="23"/>
      <c r="H3716" s="23"/>
      <c r="I3716" s="23"/>
      <c r="J3716" s="23"/>
      <c r="K3716" s="23"/>
    </row>
    <row r="3717" spans="5:11" ht="12.75" customHeight="1" x14ac:dyDescent="0.25">
      <c r="E3717" s="653"/>
      <c r="F3717" s="654"/>
      <c r="G3717" s="23"/>
      <c r="H3717" s="23"/>
      <c r="I3717" s="23"/>
      <c r="J3717" s="23"/>
      <c r="K3717" s="23"/>
    </row>
    <row r="3718" spans="5:11" ht="12.75" customHeight="1" x14ac:dyDescent="0.25">
      <c r="E3718" s="653"/>
      <c r="F3718" s="654"/>
      <c r="G3718" s="23"/>
      <c r="H3718" s="23"/>
      <c r="I3718" s="23"/>
      <c r="J3718" s="23"/>
      <c r="K3718" s="23"/>
    </row>
    <row r="3719" spans="5:11" ht="12.75" customHeight="1" x14ac:dyDescent="0.25">
      <c r="E3719" s="653"/>
      <c r="F3719" s="654"/>
      <c r="G3719" s="23"/>
      <c r="H3719" s="23"/>
      <c r="I3719" s="23"/>
      <c r="J3719" s="23"/>
      <c r="K3719" s="23"/>
    </row>
    <row r="3720" spans="5:11" ht="12.75" customHeight="1" x14ac:dyDescent="0.25">
      <c r="E3720" s="653"/>
      <c r="F3720" s="654"/>
      <c r="G3720" s="23"/>
      <c r="H3720" s="23"/>
      <c r="I3720" s="23"/>
      <c r="J3720" s="23"/>
      <c r="K3720" s="23"/>
    </row>
    <row r="3721" spans="5:11" ht="12.75" customHeight="1" x14ac:dyDescent="0.25">
      <c r="E3721" s="653"/>
      <c r="F3721" s="654"/>
      <c r="G3721" s="23"/>
      <c r="H3721" s="23"/>
      <c r="I3721" s="23"/>
      <c r="J3721" s="23"/>
      <c r="K3721" s="23"/>
    </row>
    <row r="3722" spans="5:11" ht="12.75" customHeight="1" x14ac:dyDescent="0.25">
      <c r="E3722" s="653"/>
      <c r="F3722" s="654"/>
      <c r="G3722" s="23"/>
      <c r="H3722" s="23"/>
      <c r="I3722" s="23"/>
      <c r="J3722" s="23"/>
      <c r="K3722" s="23"/>
    </row>
    <row r="3723" spans="5:11" ht="12.75" customHeight="1" x14ac:dyDescent="0.25">
      <c r="E3723" s="653"/>
      <c r="F3723" s="654"/>
      <c r="G3723" s="23"/>
      <c r="H3723" s="23"/>
      <c r="I3723" s="23"/>
      <c r="J3723" s="23"/>
      <c r="K3723" s="23"/>
    </row>
    <row r="3724" spans="5:11" ht="12.75" customHeight="1" x14ac:dyDescent="0.25">
      <c r="E3724" s="653"/>
      <c r="F3724" s="654"/>
      <c r="G3724" s="23"/>
      <c r="H3724" s="23"/>
      <c r="I3724" s="23"/>
      <c r="J3724" s="23"/>
      <c r="K3724" s="23"/>
    </row>
    <row r="3725" spans="5:11" ht="12.75" customHeight="1" x14ac:dyDescent="0.25">
      <c r="E3725" s="653"/>
      <c r="F3725" s="654"/>
      <c r="G3725" s="23"/>
      <c r="H3725" s="23"/>
      <c r="I3725" s="23"/>
      <c r="J3725" s="23"/>
      <c r="K3725" s="23"/>
    </row>
    <row r="3726" spans="5:11" ht="12.75" customHeight="1" x14ac:dyDescent="0.25">
      <c r="E3726" s="653"/>
      <c r="F3726" s="654"/>
      <c r="G3726" s="23"/>
      <c r="H3726" s="23"/>
      <c r="I3726" s="23"/>
      <c r="J3726" s="23"/>
      <c r="K3726" s="23"/>
    </row>
    <row r="3727" spans="5:11" ht="12.75" customHeight="1" x14ac:dyDescent="0.25">
      <c r="E3727" s="653"/>
      <c r="F3727" s="654"/>
      <c r="G3727" s="23"/>
      <c r="H3727" s="23"/>
      <c r="I3727" s="23"/>
      <c r="J3727" s="23"/>
      <c r="K3727" s="23"/>
    </row>
    <row r="3728" spans="5:11" ht="12.75" customHeight="1" x14ac:dyDescent="0.25">
      <c r="E3728" s="653"/>
      <c r="F3728" s="654"/>
      <c r="G3728" s="23"/>
      <c r="H3728" s="23"/>
      <c r="I3728" s="23"/>
      <c r="J3728" s="23"/>
      <c r="K3728" s="23"/>
    </row>
    <row r="3729" spans="5:11" ht="12.75" customHeight="1" x14ac:dyDescent="0.25">
      <c r="E3729" s="653"/>
      <c r="F3729" s="654"/>
      <c r="G3729" s="23"/>
      <c r="H3729" s="23"/>
      <c r="I3729" s="23"/>
      <c r="J3729" s="23"/>
      <c r="K3729" s="23"/>
    </row>
    <row r="3730" spans="5:11" ht="12.75" customHeight="1" x14ac:dyDescent="0.25">
      <c r="E3730" s="653"/>
      <c r="F3730" s="654"/>
      <c r="G3730" s="23"/>
      <c r="H3730" s="23"/>
      <c r="I3730" s="23"/>
      <c r="J3730" s="23"/>
      <c r="K3730" s="23"/>
    </row>
    <row r="3731" spans="5:11" ht="12.75" customHeight="1" x14ac:dyDescent="0.25">
      <c r="E3731" s="653"/>
      <c r="F3731" s="654"/>
      <c r="G3731" s="23"/>
      <c r="H3731" s="23"/>
      <c r="I3731" s="23"/>
      <c r="J3731" s="23"/>
      <c r="K3731" s="23"/>
    </row>
    <row r="3732" spans="5:11" ht="12.75" customHeight="1" x14ac:dyDescent="0.25">
      <c r="E3732" s="653"/>
      <c r="F3732" s="654"/>
      <c r="G3732" s="23"/>
      <c r="H3732" s="23"/>
      <c r="I3732" s="23"/>
      <c r="J3732" s="23"/>
      <c r="K3732" s="23"/>
    </row>
    <row r="3733" spans="5:11" ht="12.75" customHeight="1" x14ac:dyDescent="0.25">
      <c r="E3733" s="653"/>
      <c r="F3733" s="654"/>
      <c r="G3733" s="23"/>
      <c r="H3733" s="23"/>
      <c r="I3733" s="23"/>
      <c r="J3733" s="23"/>
      <c r="K3733" s="23"/>
    </row>
    <row r="3734" spans="5:11" ht="12.75" customHeight="1" x14ac:dyDescent="0.25">
      <c r="E3734" s="653"/>
      <c r="F3734" s="654"/>
      <c r="G3734" s="23"/>
      <c r="H3734" s="23"/>
      <c r="I3734" s="23"/>
      <c r="J3734" s="23"/>
      <c r="K3734" s="23"/>
    </row>
    <row r="3735" spans="5:11" ht="12.75" customHeight="1" x14ac:dyDescent="0.25">
      <c r="E3735" s="653"/>
      <c r="F3735" s="654"/>
      <c r="G3735" s="23"/>
      <c r="H3735" s="23"/>
      <c r="I3735" s="23"/>
      <c r="J3735" s="23"/>
      <c r="K3735" s="23"/>
    </row>
    <row r="3736" spans="5:11" ht="12.75" customHeight="1" x14ac:dyDescent="0.25">
      <c r="E3736" s="653"/>
      <c r="F3736" s="654"/>
      <c r="G3736" s="23"/>
      <c r="H3736" s="23"/>
      <c r="I3736" s="23"/>
      <c r="J3736" s="23"/>
      <c r="K3736" s="23"/>
    </row>
    <row r="3737" spans="5:11" ht="12.75" customHeight="1" x14ac:dyDescent="0.25">
      <c r="E3737" s="653"/>
      <c r="F3737" s="654"/>
      <c r="G3737" s="23"/>
      <c r="H3737" s="23"/>
      <c r="I3737" s="23"/>
      <c r="J3737" s="23"/>
      <c r="K3737" s="23"/>
    </row>
    <row r="3738" spans="5:11" ht="12.75" customHeight="1" x14ac:dyDescent="0.25">
      <c r="E3738" s="653"/>
      <c r="F3738" s="654"/>
      <c r="G3738" s="23"/>
      <c r="H3738" s="23"/>
      <c r="I3738" s="23"/>
      <c r="J3738" s="23"/>
      <c r="K3738" s="23"/>
    </row>
    <row r="3739" spans="5:11" ht="12.75" customHeight="1" x14ac:dyDescent="0.25">
      <c r="E3739" s="653"/>
      <c r="F3739" s="654"/>
      <c r="G3739" s="23"/>
      <c r="H3739" s="23"/>
      <c r="I3739" s="23"/>
      <c r="J3739" s="23"/>
      <c r="K3739" s="23"/>
    </row>
    <row r="3740" spans="5:11" ht="12.75" customHeight="1" x14ac:dyDescent="0.25">
      <c r="E3740" s="653"/>
      <c r="F3740" s="654"/>
      <c r="G3740" s="23"/>
      <c r="H3740" s="23"/>
      <c r="I3740" s="23"/>
      <c r="J3740" s="23"/>
      <c r="K3740" s="23"/>
    </row>
    <row r="3741" spans="5:11" ht="12.75" customHeight="1" x14ac:dyDescent="0.25">
      <c r="E3741" s="653"/>
      <c r="F3741" s="654"/>
      <c r="G3741" s="23"/>
      <c r="H3741" s="23"/>
      <c r="I3741" s="23"/>
      <c r="J3741" s="23"/>
      <c r="K3741" s="23"/>
    </row>
    <row r="3742" spans="5:11" ht="12.75" customHeight="1" x14ac:dyDescent="0.25">
      <c r="E3742" s="653"/>
      <c r="F3742" s="654"/>
      <c r="G3742" s="23"/>
      <c r="H3742" s="23"/>
      <c r="I3742" s="23"/>
      <c r="J3742" s="23"/>
      <c r="K3742" s="23"/>
    </row>
    <row r="3743" spans="5:11" ht="12.75" customHeight="1" x14ac:dyDescent="0.25">
      <c r="E3743" s="653"/>
      <c r="F3743" s="654"/>
      <c r="G3743" s="23"/>
      <c r="H3743" s="23"/>
      <c r="I3743" s="23"/>
      <c r="J3743" s="23"/>
      <c r="K3743" s="23"/>
    </row>
    <row r="3744" spans="5:11" ht="12.75" customHeight="1" x14ac:dyDescent="0.25">
      <c r="E3744" s="653"/>
      <c r="F3744" s="654"/>
      <c r="G3744" s="23"/>
      <c r="H3744" s="23"/>
      <c r="I3744" s="23"/>
      <c r="J3744" s="23"/>
      <c r="K3744" s="23"/>
    </row>
    <row r="3745" spans="5:11" ht="12.75" customHeight="1" x14ac:dyDescent="0.25">
      <c r="E3745" s="653"/>
      <c r="F3745" s="654"/>
      <c r="G3745" s="23"/>
      <c r="H3745" s="23"/>
      <c r="I3745" s="23"/>
      <c r="J3745" s="23"/>
      <c r="K3745" s="23"/>
    </row>
    <row r="3746" spans="5:11" ht="12.75" customHeight="1" x14ac:dyDescent="0.25">
      <c r="E3746" s="653"/>
      <c r="F3746" s="654"/>
      <c r="G3746" s="23"/>
      <c r="H3746" s="23"/>
      <c r="I3746" s="23"/>
      <c r="J3746" s="23"/>
      <c r="K3746" s="23"/>
    </row>
    <row r="3747" spans="5:11" ht="12.75" customHeight="1" x14ac:dyDescent="0.25">
      <c r="E3747" s="653"/>
      <c r="F3747" s="654"/>
      <c r="G3747" s="23"/>
      <c r="H3747" s="23"/>
      <c r="I3747" s="23"/>
      <c r="J3747" s="23"/>
      <c r="K3747" s="23"/>
    </row>
    <row r="3748" spans="5:11" ht="12.75" customHeight="1" x14ac:dyDescent="0.25">
      <c r="E3748" s="653"/>
      <c r="F3748" s="654"/>
      <c r="G3748" s="23"/>
      <c r="H3748" s="23"/>
      <c r="I3748" s="23"/>
      <c r="J3748" s="23"/>
      <c r="K3748" s="23"/>
    </row>
    <row r="3749" spans="5:11" ht="12.75" customHeight="1" x14ac:dyDescent="0.25">
      <c r="E3749" s="653"/>
      <c r="F3749" s="654"/>
      <c r="G3749" s="23"/>
      <c r="H3749" s="23"/>
      <c r="I3749" s="23"/>
      <c r="J3749" s="23"/>
      <c r="K3749" s="23"/>
    </row>
    <row r="3750" spans="5:11" ht="12.75" customHeight="1" x14ac:dyDescent="0.25">
      <c r="E3750" s="653"/>
      <c r="F3750" s="654"/>
      <c r="G3750" s="23"/>
      <c r="H3750" s="23"/>
      <c r="I3750" s="23"/>
      <c r="J3750" s="23"/>
      <c r="K3750" s="23"/>
    </row>
    <row r="3751" spans="5:11" ht="12.75" customHeight="1" x14ac:dyDescent="0.25">
      <c r="E3751" s="653"/>
      <c r="F3751" s="654"/>
      <c r="G3751" s="23"/>
      <c r="H3751" s="23"/>
      <c r="I3751" s="23"/>
      <c r="J3751" s="23"/>
      <c r="K3751" s="23"/>
    </row>
    <row r="3752" spans="5:11" ht="12.75" customHeight="1" x14ac:dyDescent="0.25">
      <c r="E3752" s="653"/>
      <c r="F3752" s="654"/>
      <c r="G3752" s="23"/>
      <c r="H3752" s="23"/>
      <c r="I3752" s="23"/>
      <c r="J3752" s="23"/>
      <c r="K3752" s="23"/>
    </row>
    <row r="3753" spans="5:11" ht="12.75" customHeight="1" x14ac:dyDescent="0.25">
      <c r="E3753" s="653"/>
      <c r="F3753" s="654"/>
      <c r="G3753" s="23"/>
      <c r="H3753" s="23"/>
      <c r="I3753" s="23"/>
      <c r="J3753" s="23"/>
      <c r="K3753" s="23"/>
    </row>
    <row r="3754" spans="5:11" ht="12.75" customHeight="1" x14ac:dyDescent="0.25">
      <c r="E3754" s="653"/>
      <c r="F3754" s="654"/>
      <c r="G3754" s="23"/>
      <c r="H3754" s="23"/>
      <c r="I3754" s="23"/>
      <c r="J3754" s="23"/>
      <c r="K3754" s="23"/>
    </row>
    <row r="3755" spans="5:11" ht="12.75" customHeight="1" x14ac:dyDescent="0.25">
      <c r="E3755" s="653"/>
      <c r="F3755" s="654"/>
      <c r="G3755" s="23"/>
      <c r="H3755" s="23"/>
      <c r="I3755" s="23"/>
      <c r="J3755" s="23"/>
      <c r="K3755" s="23"/>
    </row>
    <row r="3756" spans="5:11" ht="12.75" customHeight="1" x14ac:dyDescent="0.25">
      <c r="E3756" s="653"/>
      <c r="F3756" s="654"/>
      <c r="G3756" s="23"/>
      <c r="H3756" s="23"/>
      <c r="I3756" s="23"/>
      <c r="J3756" s="23"/>
      <c r="K3756" s="23"/>
    </row>
    <row r="3757" spans="5:11" ht="12.75" customHeight="1" x14ac:dyDescent="0.25">
      <c r="E3757" s="653"/>
      <c r="F3757" s="654"/>
      <c r="G3757" s="23"/>
      <c r="H3757" s="23"/>
      <c r="I3757" s="23"/>
      <c r="J3757" s="23"/>
      <c r="K3757" s="23"/>
    </row>
    <row r="3758" spans="5:11" ht="12.75" customHeight="1" x14ac:dyDescent="0.25">
      <c r="E3758" s="653"/>
      <c r="F3758" s="654"/>
      <c r="G3758" s="23"/>
      <c r="H3758" s="23"/>
      <c r="I3758" s="23"/>
      <c r="J3758" s="23"/>
      <c r="K3758" s="23"/>
    </row>
    <row r="3759" spans="5:11" ht="12.75" customHeight="1" x14ac:dyDescent="0.25">
      <c r="E3759" s="653"/>
      <c r="F3759" s="654"/>
      <c r="G3759" s="23"/>
      <c r="H3759" s="23"/>
      <c r="I3759" s="23"/>
      <c r="J3759" s="23"/>
      <c r="K3759" s="23"/>
    </row>
    <row r="3760" spans="5:11" ht="12.75" customHeight="1" x14ac:dyDescent="0.25">
      <c r="E3760" s="653"/>
      <c r="F3760" s="654"/>
      <c r="G3760" s="23"/>
      <c r="H3760" s="23"/>
      <c r="I3760" s="23"/>
      <c r="J3760" s="23"/>
      <c r="K3760" s="23"/>
    </row>
    <row r="3761" spans="5:11" ht="12.75" customHeight="1" x14ac:dyDescent="0.25">
      <c r="E3761" s="653"/>
      <c r="F3761" s="654"/>
      <c r="G3761" s="23"/>
      <c r="H3761" s="23"/>
      <c r="I3761" s="23"/>
      <c r="J3761" s="23"/>
      <c r="K3761" s="23"/>
    </row>
    <row r="3762" spans="5:11" ht="12.75" customHeight="1" x14ac:dyDescent="0.25">
      <c r="E3762" s="653"/>
      <c r="F3762" s="654"/>
      <c r="G3762" s="23"/>
      <c r="H3762" s="23"/>
      <c r="I3762" s="23"/>
      <c r="J3762" s="23"/>
      <c r="K3762" s="23"/>
    </row>
    <row r="3763" spans="5:11" ht="12.75" customHeight="1" x14ac:dyDescent="0.25">
      <c r="E3763" s="653"/>
      <c r="F3763" s="654"/>
      <c r="G3763" s="23"/>
      <c r="H3763" s="23"/>
      <c r="I3763" s="23"/>
      <c r="J3763" s="23"/>
      <c r="K3763" s="23"/>
    </row>
    <row r="3764" spans="5:11" ht="12.75" customHeight="1" x14ac:dyDescent="0.25">
      <c r="E3764" s="653"/>
      <c r="F3764" s="654"/>
      <c r="G3764" s="23"/>
      <c r="H3764" s="23"/>
      <c r="I3764" s="23"/>
      <c r="J3764" s="23"/>
      <c r="K3764" s="23"/>
    </row>
    <row r="3765" spans="5:11" ht="12.75" customHeight="1" x14ac:dyDescent="0.25">
      <c r="E3765" s="653"/>
      <c r="F3765" s="654"/>
      <c r="G3765" s="23"/>
      <c r="H3765" s="23"/>
      <c r="I3765" s="23"/>
      <c r="J3765" s="23"/>
      <c r="K3765" s="23"/>
    </row>
    <row r="3766" spans="5:11" ht="12.75" customHeight="1" x14ac:dyDescent="0.25">
      <c r="E3766" s="653"/>
      <c r="F3766" s="654"/>
      <c r="G3766" s="23"/>
      <c r="H3766" s="23"/>
      <c r="I3766" s="23"/>
      <c r="J3766" s="23"/>
      <c r="K3766" s="23"/>
    </row>
    <row r="3767" spans="5:11" ht="12.75" customHeight="1" x14ac:dyDescent="0.25">
      <c r="E3767" s="653"/>
      <c r="F3767" s="654"/>
      <c r="G3767" s="23"/>
      <c r="H3767" s="23"/>
      <c r="I3767" s="23"/>
      <c r="J3767" s="23"/>
      <c r="K3767" s="23"/>
    </row>
    <row r="3768" spans="5:11" ht="12.75" customHeight="1" x14ac:dyDescent="0.25">
      <c r="E3768" s="653"/>
      <c r="F3768" s="654"/>
      <c r="G3768" s="23"/>
      <c r="H3768" s="23"/>
      <c r="I3768" s="23"/>
      <c r="J3768" s="23"/>
      <c r="K3768" s="23"/>
    </row>
    <row r="3769" spans="5:11" ht="12.75" customHeight="1" x14ac:dyDescent="0.25">
      <c r="E3769" s="653"/>
      <c r="F3769" s="654"/>
      <c r="G3769" s="23"/>
      <c r="H3769" s="23"/>
      <c r="I3769" s="23"/>
      <c r="J3769" s="23"/>
      <c r="K3769" s="23"/>
    </row>
    <row r="3770" spans="5:11" ht="12.75" customHeight="1" x14ac:dyDescent="0.25">
      <c r="E3770" s="653"/>
      <c r="F3770" s="654"/>
      <c r="G3770" s="23"/>
      <c r="H3770" s="23"/>
      <c r="I3770" s="23"/>
      <c r="J3770" s="23"/>
      <c r="K3770" s="23"/>
    </row>
    <row r="3771" spans="5:11" ht="12.75" customHeight="1" x14ac:dyDescent="0.25">
      <c r="E3771" s="653"/>
      <c r="F3771" s="654"/>
      <c r="G3771" s="23"/>
      <c r="H3771" s="23"/>
      <c r="I3771" s="23"/>
      <c r="J3771" s="23"/>
      <c r="K3771" s="23"/>
    </row>
    <row r="3772" spans="5:11" ht="12.75" customHeight="1" x14ac:dyDescent="0.25">
      <c r="E3772" s="653"/>
      <c r="F3772" s="654"/>
      <c r="G3772" s="23"/>
      <c r="H3772" s="23"/>
      <c r="I3772" s="23"/>
      <c r="J3772" s="23"/>
      <c r="K3772" s="23"/>
    </row>
    <row r="3773" spans="5:11" ht="12.75" customHeight="1" x14ac:dyDescent="0.25">
      <c r="E3773" s="653"/>
      <c r="F3773" s="654"/>
      <c r="G3773" s="23"/>
      <c r="H3773" s="23"/>
      <c r="I3773" s="23"/>
      <c r="J3773" s="23"/>
      <c r="K3773" s="23"/>
    </row>
    <row r="3774" spans="5:11" ht="12.75" customHeight="1" x14ac:dyDescent="0.25">
      <c r="E3774" s="653"/>
      <c r="F3774" s="654"/>
      <c r="G3774" s="23"/>
      <c r="H3774" s="23"/>
      <c r="I3774" s="23"/>
      <c r="J3774" s="23"/>
      <c r="K3774" s="23"/>
    </row>
    <row r="3775" spans="5:11" ht="12.75" customHeight="1" x14ac:dyDescent="0.25">
      <c r="E3775" s="653"/>
      <c r="F3775" s="654"/>
      <c r="G3775" s="23"/>
      <c r="H3775" s="23"/>
      <c r="I3775" s="23"/>
      <c r="J3775" s="23"/>
      <c r="K3775" s="23"/>
    </row>
    <row r="3776" spans="5:11" ht="12.75" customHeight="1" x14ac:dyDescent="0.25">
      <c r="E3776" s="653"/>
      <c r="F3776" s="654"/>
      <c r="G3776" s="23"/>
      <c r="H3776" s="23"/>
      <c r="I3776" s="23"/>
      <c r="J3776" s="23"/>
      <c r="K3776" s="23"/>
    </row>
    <row r="3777" spans="5:11" ht="12.75" customHeight="1" x14ac:dyDescent="0.25">
      <c r="E3777" s="653"/>
      <c r="F3777" s="654"/>
      <c r="G3777" s="23"/>
      <c r="H3777" s="23"/>
      <c r="I3777" s="23"/>
      <c r="J3777" s="23"/>
      <c r="K3777" s="23"/>
    </row>
    <row r="3778" spans="5:11" ht="12.75" customHeight="1" x14ac:dyDescent="0.25">
      <c r="E3778" s="653"/>
      <c r="F3778" s="654"/>
      <c r="G3778" s="23"/>
      <c r="H3778" s="23"/>
      <c r="I3778" s="23"/>
      <c r="J3778" s="23"/>
      <c r="K3778" s="23"/>
    </row>
    <row r="3779" spans="5:11" ht="12.75" customHeight="1" x14ac:dyDescent="0.25">
      <c r="E3779" s="653"/>
      <c r="F3779" s="654"/>
      <c r="G3779" s="23"/>
      <c r="H3779" s="23"/>
      <c r="I3779" s="23"/>
      <c r="J3779" s="23"/>
      <c r="K3779" s="23"/>
    </row>
    <row r="3780" spans="5:11" ht="12.75" customHeight="1" x14ac:dyDescent="0.25">
      <c r="E3780" s="653"/>
      <c r="F3780" s="654"/>
      <c r="G3780" s="23"/>
      <c r="H3780" s="23"/>
      <c r="I3780" s="23"/>
      <c r="J3780" s="23"/>
      <c r="K3780" s="23"/>
    </row>
    <row r="3781" spans="5:11" ht="12.75" customHeight="1" x14ac:dyDescent="0.25">
      <c r="E3781" s="653"/>
      <c r="F3781" s="654"/>
      <c r="G3781" s="23"/>
      <c r="H3781" s="23"/>
      <c r="I3781" s="23"/>
      <c r="J3781" s="23"/>
      <c r="K3781" s="23"/>
    </row>
    <row r="3782" spans="5:11" ht="12.75" customHeight="1" x14ac:dyDescent="0.25">
      <c r="E3782" s="653"/>
      <c r="F3782" s="654"/>
      <c r="G3782" s="23"/>
      <c r="H3782" s="23"/>
      <c r="I3782" s="23"/>
      <c r="J3782" s="23"/>
      <c r="K3782" s="23"/>
    </row>
    <row r="3783" spans="5:11" ht="12.75" customHeight="1" x14ac:dyDescent="0.25">
      <c r="E3783" s="653"/>
      <c r="F3783" s="654"/>
      <c r="G3783" s="23"/>
      <c r="H3783" s="23"/>
      <c r="I3783" s="23"/>
      <c r="J3783" s="23"/>
      <c r="K3783" s="23"/>
    </row>
    <row r="3784" spans="5:11" ht="12.75" customHeight="1" x14ac:dyDescent="0.25">
      <c r="E3784" s="653"/>
      <c r="F3784" s="654"/>
      <c r="G3784" s="23"/>
      <c r="H3784" s="23"/>
      <c r="I3784" s="23"/>
      <c r="J3784" s="23"/>
      <c r="K3784" s="23"/>
    </row>
    <row r="3785" spans="5:11" ht="12.75" customHeight="1" x14ac:dyDescent="0.25">
      <c r="E3785" s="653"/>
      <c r="F3785" s="654"/>
      <c r="G3785" s="23"/>
      <c r="H3785" s="23"/>
      <c r="I3785" s="23"/>
      <c r="J3785" s="23"/>
      <c r="K3785" s="23"/>
    </row>
    <row r="3786" spans="5:11" ht="12.75" customHeight="1" x14ac:dyDescent="0.25">
      <c r="E3786" s="653"/>
      <c r="F3786" s="654"/>
      <c r="G3786" s="23"/>
      <c r="H3786" s="23"/>
      <c r="I3786" s="23"/>
      <c r="J3786" s="23"/>
      <c r="K3786" s="23"/>
    </row>
    <row r="3787" spans="5:11" ht="12.75" customHeight="1" x14ac:dyDescent="0.25">
      <c r="E3787" s="653"/>
      <c r="F3787" s="654"/>
      <c r="G3787" s="23"/>
      <c r="H3787" s="23"/>
      <c r="I3787" s="23"/>
      <c r="J3787" s="23"/>
      <c r="K3787" s="23"/>
    </row>
    <row r="3788" spans="5:11" ht="12.75" customHeight="1" x14ac:dyDescent="0.25">
      <c r="E3788" s="653"/>
      <c r="F3788" s="654"/>
      <c r="G3788" s="23"/>
      <c r="H3788" s="23"/>
      <c r="I3788" s="23"/>
      <c r="J3788" s="23"/>
      <c r="K3788" s="23"/>
    </row>
    <row r="3789" spans="5:11" ht="12.75" customHeight="1" x14ac:dyDescent="0.25">
      <c r="E3789" s="653"/>
      <c r="F3789" s="654"/>
      <c r="G3789" s="23"/>
      <c r="H3789" s="23"/>
      <c r="I3789" s="23"/>
      <c r="J3789" s="23"/>
      <c r="K3789" s="23"/>
    </row>
    <row r="3790" spans="5:11" ht="12.75" customHeight="1" x14ac:dyDescent="0.25">
      <c r="E3790" s="653"/>
      <c r="F3790" s="654"/>
      <c r="G3790" s="23"/>
      <c r="H3790" s="23"/>
      <c r="I3790" s="23"/>
      <c r="J3790" s="23"/>
      <c r="K3790" s="23"/>
    </row>
    <row r="3791" spans="5:11" ht="12.75" customHeight="1" x14ac:dyDescent="0.25">
      <c r="E3791" s="653"/>
      <c r="F3791" s="654"/>
      <c r="G3791" s="23"/>
      <c r="H3791" s="23"/>
      <c r="I3791" s="23"/>
      <c r="J3791" s="23"/>
      <c r="K3791" s="23"/>
    </row>
    <row r="3792" spans="5:11" ht="12.75" customHeight="1" x14ac:dyDescent="0.25">
      <c r="E3792" s="653"/>
      <c r="F3792" s="654"/>
      <c r="G3792" s="23"/>
      <c r="H3792" s="23"/>
      <c r="I3792" s="23"/>
      <c r="J3792" s="23"/>
      <c r="K3792" s="23"/>
    </row>
    <row r="3793" spans="5:11" ht="12.75" customHeight="1" x14ac:dyDescent="0.25">
      <c r="E3793" s="653"/>
      <c r="F3793" s="654"/>
      <c r="G3793" s="23"/>
      <c r="H3793" s="23"/>
      <c r="I3793" s="23"/>
      <c r="J3793" s="23"/>
      <c r="K3793" s="23"/>
    </row>
    <row r="3794" spans="5:11" ht="12.75" customHeight="1" x14ac:dyDescent="0.25">
      <c r="E3794" s="653"/>
      <c r="F3794" s="654"/>
      <c r="G3794" s="23"/>
      <c r="H3794" s="23"/>
      <c r="I3794" s="23"/>
      <c r="J3794" s="23"/>
      <c r="K3794" s="23"/>
    </row>
    <row r="3795" spans="5:11" ht="12.75" customHeight="1" x14ac:dyDescent="0.25">
      <c r="E3795" s="653"/>
      <c r="F3795" s="654"/>
      <c r="G3795" s="23"/>
      <c r="H3795" s="23"/>
      <c r="I3795" s="23"/>
      <c r="J3795" s="23"/>
      <c r="K3795" s="23"/>
    </row>
    <row r="3796" spans="5:11" ht="12.75" customHeight="1" x14ac:dyDescent="0.25">
      <c r="E3796" s="653"/>
      <c r="F3796" s="654"/>
      <c r="G3796" s="23"/>
      <c r="H3796" s="23"/>
      <c r="I3796" s="23"/>
      <c r="J3796" s="23"/>
      <c r="K3796" s="23"/>
    </row>
    <row r="3797" spans="5:11" ht="12.75" customHeight="1" x14ac:dyDescent="0.25">
      <c r="E3797" s="653"/>
      <c r="F3797" s="654"/>
      <c r="G3797" s="23"/>
      <c r="H3797" s="23"/>
      <c r="I3797" s="23"/>
      <c r="J3797" s="23"/>
      <c r="K3797" s="23"/>
    </row>
    <row r="3798" spans="5:11" ht="12.75" customHeight="1" x14ac:dyDescent="0.25">
      <c r="E3798" s="653"/>
      <c r="F3798" s="654"/>
      <c r="G3798" s="23"/>
      <c r="H3798" s="23"/>
      <c r="I3798" s="23"/>
      <c r="J3798" s="23"/>
      <c r="K3798" s="23"/>
    </row>
    <row r="3799" spans="5:11" ht="12.75" customHeight="1" x14ac:dyDescent="0.25">
      <c r="E3799" s="653"/>
      <c r="F3799" s="654"/>
      <c r="G3799" s="23"/>
      <c r="H3799" s="23"/>
      <c r="I3799" s="23"/>
      <c r="J3799" s="23"/>
      <c r="K3799" s="23"/>
    </row>
    <row r="3800" spans="5:11" ht="12.75" customHeight="1" x14ac:dyDescent="0.25">
      <c r="E3800" s="653"/>
      <c r="F3800" s="654"/>
      <c r="G3800" s="23"/>
      <c r="H3800" s="23"/>
      <c r="I3800" s="23"/>
      <c r="J3800" s="23"/>
      <c r="K3800" s="23"/>
    </row>
    <row r="3801" spans="5:11" ht="12.75" customHeight="1" x14ac:dyDescent="0.25">
      <c r="E3801" s="653"/>
      <c r="F3801" s="654"/>
      <c r="G3801" s="23"/>
      <c r="H3801" s="23"/>
      <c r="I3801" s="23"/>
      <c r="J3801" s="23"/>
      <c r="K3801" s="23"/>
    </row>
    <row r="3802" spans="5:11" ht="12.75" customHeight="1" collapsed="1" x14ac:dyDescent="0.25">
      <c r="E3802" s="653">
        <f>Ger_Executivo!L287</f>
        <v>50.09</v>
      </c>
      <c r="F3802" s="654" t="str">
        <f>IF(D3802=E3802,"OK","FALSO")</f>
        <v>FALSO</v>
      </c>
      <c r="G3802" s="23"/>
      <c r="H3802" s="23"/>
      <c r="I3802" s="23"/>
      <c r="J3802" s="23"/>
      <c r="K3802" s="23"/>
    </row>
    <row r="3803" spans="5:11" ht="12.75" hidden="1" customHeight="1" x14ac:dyDescent="0.25">
      <c r="E3803" s="653"/>
      <c r="F3803" s="654"/>
      <c r="G3803" s="23"/>
      <c r="H3803" s="23"/>
      <c r="I3803" s="23"/>
      <c r="J3803" s="23"/>
      <c r="K3803" s="23"/>
    </row>
    <row r="3804" spans="5:11" ht="12.75" hidden="1" customHeight="1" x14ac:dyDescent="0.25">
      <c r="E3804" s="653"/>
      <c r="F3804" s="654"/>
      <c r="G3804" s="23"/>
      <c r="H3804" s="23"/>
      <c r="I3804" s="23"/>
      <c r="J3804" s="23"/>
      <c r="K3804" s="23"/>
    </row>
    <row r="3805" spans="5:11" ht="12.75" hidden="1" customHeight="1" x14ac:dyDescent="0.25">
      <c r="E3805" s="653"/>
      <c r="F3805" s="654"/>
      <c r="G3805" s="23"/>
      <c r="H3805" s="23"/>
      <c r="I3805" s="23"/>
      <c r="J3805" s="23"/>
      <c r="K3805" s="23"/>
    </row>
    <row r="3806" spans="5:11" ht="12.75" hidden="1" customHeight="1" x14ac:dyDescent="0.25">
      <c r="E3806" s="653"/>
      <c r="F3806" s="654"/>
      <c r="G3806" s="23"/>
      <c r="H3806" s="23"/>
      <c r="I3806" s="23"/>
      <c r="J3806" s="23"/>
      <c r="K3806" s="23"/>
    </row>
    <row r="3807" spans="5:11" ht="12.75" customHeight="1" x14ac:dyDescent="0.25">
      <c r="E3807" s="653"/>
      <c r="F3807" s="654"/>
      <c r="G3807" s="23"/>
      <c r="H3807" s="23"/>
      <c r="I3807" s="23"/>
      <c r="J3807" s="23"/>
      <c r="K3807" s="23"/>
    </row>
  </sheetData>
  <mergeCells count="7">
    <mergeCell ref="A1:D1"/>
    <mergeCell ref="A8:D8"/>
    <mergeCell ref="A9:D9"/>
    <mergeCell ref="A10:A11"/>
    <mergeCell ref="B10:B11"/>
    <mergeCell ref="C10:C11"/>
    <mergeCell ref="D10:D11"/>
  </mergeCells>
  <phoneticPr fontId="105" type="noConversion"/>
  <conditionalFormatting sqref="F825:F1171 F1173:F1198 F1200:F1224 F1226:F1518 F1520:F1891 F1893:F1968 F1970:F2403 F2405:F2445 F2447:F2518 F2520:F3807 F1:F823">
    <cfRule type="containsText" dxfId="2288" priority="1" operator="containsText" text="FALSO">
      <formula>NOT(ISERROR(SEARCH(("FALSO"),(F1))))</formula>
    </cfRule>
    <cfRule type="containsText" dxfId="2287" priority="2" operator="containsText" text="Ok">
      <formula>NOT(ISERROR(SEARCH(("Ok"),(F1))))</formula>
    </cfRule>
  </conditionalFormatting>
  <pageMargins left="0.78749999999999998" right="0.78749999999999998" top="1.05277777777778" bottom="1.05277777777778" header="0" footer="0"/>
  <pageSetup paperSize="9"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51D6"/>
    <pageSetUpPr fitToPage="1"/>
  </sheetPr>
  <dimension ref="A1:Z1000"/>
  <sheetViews>
    <sheetView showGridLines="0" workbookViewId="0">
      <pane ySplit="7" topLeftCell="A8" activePane="bottomLeft" state="frozen"/>
      <selection pane="bottomLeft" activeCell="O15" sqref="O15"/>
    </sheetView>
  </sheetViews>
  <sheetFormatPr defaultColWidth="12.6640625" defaultRowHeight="15" customHeight="1" x14ac:dyDescent="0.25"/>
  <cols>
    <col min="1" max="1" width="31.88671875" customWidth="1"/>
    <col min="2" max="2" width="17.44140625" customWidth="1"/>
    <col min="3" max="3" width="7.44140625" customWidth="1"/>
    <col min="4" max="4" width="10.44140625" customWidth="1"/>
    <col min="5" max="5" width="10.109375" customWidth="1"/>
    <col min="6" max="6" width="14.44140625" customWidth="1"/>
    <col min="7" max="7" width="9" customWidth="1"/>
    <col min="8" max="9" width="11" customWidth="1"/>
    <col min="10" max="10" width="10" customWidth="1"/>
    <col min="11" max="11" width="9" customWidth="1"/>
    <col min="12" max="12" width="10.6640625" customWidth="1"/>
    <col min="13" max="13" width="16.44140625" customWidth="1"/>
    <col min="14" max="14" width="12.109375" customWidth="1"/>
    <col min="15" max="15" width="13.109375" customWidth="1"/>
    <col min="16" max="16" width="12.88671875" customWidth="1"/>
    <col min="17" max="18" width="9.109375" customWidth="1"/>
    <col min="19" max="26" width="8.6640625" customWidth="1"/>
  </cols>
  <sheetData>
    <row r="1" spans="1:26" ht="15" customHeight="1" x14ac:dyDescent="0.25">
      <c r="A1" s="429"/>
      <c r="B1" s="1" t="s">
        <v>0</v>
      </c>
      <c r="C1" s="2" t="str">
        <f>'Obra '!D1</f>
        <v>Colin Schroeder</v>
      </c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1"/>
      <c r="O1" s="432"/>
      <c r="P1" s="5"/>
      <c r="Q1" s="5"/>
      <c r="R1" s="5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5">
      <c r="A2" s="433"/>
      <c r="B2" s="1" t="s">
        <v>2</v>
      </c>
      <c r="C2" s="2" t="str">
        <f>'Obra '!D2</f>
        <v>Grupo DUO</v>
      </c>
      <c r="D2" s="2"/>
      <c r="E2" s="2"/>
      <c r="F2" s="2"/>
      <c r="G2" s="2"/>
      <c r="H2" s="2"/>
      <c r="I2" s="2"/>
      <c r="J2" s="2"/>
      <c r="K2" s="2"/>
      <c r="L2" s="2"/>
      <c r="M2" s="2"/>
      <c r="N2" s="434"/>
      <c r="O2" s="435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25">
      <c r="A3" s="436"/>
      <c r="B3" s="1" t="s">
        <v>4</v>
      </c>
      <c r="C3" s="2" t="str">
        <f>'Obra '!D3</f>
        <v>R00</v>
      </c>
      <c r="D3" s="2"/>
      <c r="E3" s="2"/>
      <c r="F3" s="2"/>
      <c r="G3" s="2"/>
      <c r="H3" s="2"/>
      <c r="I3" s="2"/>
      <c r="J3" s="2"/>
      <c r="K3" s="437"/>
      <c r="L3" s="2"/>
      <c r="M3" s="437"/>
      <c r="N3" s="438"/>
      <c r="O3" s="43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0.25" customHeight="1" x14ac:dyDescent="0.25">
      <c r="A4" s="1314" t="s">
        <v>1571</v>
      </c>
      <c r="B4" s="1315"/>
      <c r="C4" s="1315"/>
      <c r="D4" s="1315"/>
      <c r="E4" s="1315"/>
      <c r="F4" s="1315"/>
      <c r="G4" s="1315"/>
      <c r="H4" s="1315"/>
      <c r="I4" s="1315"/>
      <c r="J4" s="1315"/>
      <c r="K4" s="1315"/>
      <c r="L4" s="1315"/>
      <c r="M4" s="1315"/>
      <c r="N4" s="1315"/>
      <c r="O4" s="1316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" customHeight="1" x14ac:dyDescent="0.25">
      <c r="A5" s="1383" t="s">
        <v>1572</v>
      </c>
      <c r="B5" s="1373" t="s">
        <v>1573</v>
      </c>
      <c r="C5" s="1373" t="s">
        <v>1574</v>
      </c>
      <c r="D5" s="1379" t="s">
        <v>1575</v>
      </c>
      <c r="E5" s="1380"/>
      <c r="F5" s="1380"/>
      <c r="G5" s="1381"/>
      <c r="H5" s="1388" t="s">
        <v>52</v>
      </c>
      <c r="I5" s="1373" t="s">
        <v>1576</v>
      </c>
      <c r="J5" s="1373" t="s">
        <v>1577</v>
      </c>
      <c r="K5" s="1375" t="s">
        <v>1578</v>
      </c>
      <c r="L5" s="1376"/>
      <c r="M5" s="1389" t="s">
        <v>1579</v>
      </c>
      <c r="N5" s="1390"/>
      <c r="O5" s="440" t="s">
        <v>1580</v>
      </c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</row>
    <row r="6" spans="1:26" ht="11.25" customHeight="1" x14ac:dyDescent="0.25">
      <c r="A6" s="1384"/>
      <c r="B6" s="1386"/>
      <c r="C6" s="1386"/>
      <c r="D6" s="354" t="s">
        <v>1581</v>
      </c>
      <c r="E6" s="354" t="s">
        <v>1582</v>
      </c>
      <c r="F6" s="354" t="s">
        <v>1583</v>
      </c>
      <c r="G6" s="354" t="s">
        <v>1584</v>
      </c>
      <c r="H6" s="1374"/>
      <c r="I6" s="1374"/>
      <c r="J6" s="1374"/>
      <c r="K6" s="1377"/>
      <c r="L6" s="1378"/>
      <c r="M6" s="441"/>
      <c r="N6" s="442"/>
      <c r="O6" s="443" t="s">
        <v>1585</v>
      </c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2" customHeight="1" x14ac:dyDescent="0.25">
      <c r="A7" s="1385"/>
      <c r="B7" s="1387"/>
      <c r="C7" s="1387"/>
      <c r="D7" s="444" t="s">
        <v>64</v>
      </c>
      <c r="E7" s="444" t="s">
        <v>64</v>
      </c>
      <c r="F7" s="444" t="s">
        <v>64</v>
      </c>
      <c r="G7" s="444" t="s">
        <v>64</v>
      </c>
      <c r="H7" s="445" t="s">
        <v>64</v>
      </c>
      <c r="I7" s="445" t="s">
        <v>643</v>
      </c>
      <c r="J7" s="445" t="s">
        <v>643</v>
      </c>
      <c r="K7" s="446" t="s">
        <v>643</v>
      </c>
      <c r="L7" s="354" t="s">
        <v>1573</v>
      </c>
      <c r="M7" s="447">
        <v>6.3</v>
      </c>
      <c r="N7" s="447">
        <v>16</v>
      </c>
      <c r="O7" s="448">
        <f>SUM(M9:N9)</f>
        <v>6699</v>
      </c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</row>
    <row r="8" spans="1:26" ht="17.25" customHeight="1" x14ac:dyDescent="0.25">
      <c r="A8" s="449" t="s">
        <v>1586</v>
      </c>
      <c r="B8" s="449"/>
      <c r="C8" s="449"/>
      <c r="D8" s="449"/>
      <c r="E8" s="449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1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" customHeight="1" x14ac:dyDescent="0.25">
      <c r="A9" s="452" t="s">
        <v>660</v>
      </c>
      <c r="B9" s="453" t="s">
        <v>1587</v>
      </c>
      <c r="C9" s="454">
        <v>60</v>
      </c>
      <c r="D9" s="455"/>
      <c r="E9" s="456">
        <v>18.95</v>
      </c>
      <c r="F9" s="457">
        <f>IF(B9="","",VLOOKUP(B9,$F$11:$G$19,2,0))</f>
        <v>0.7</v>
      </c>
      <c r="G9" s="457">
        <f>E9</f>
        <v>18.95</v>
      </c>
      <c r="H9" s="457">
        <f>IF(C9="","",C9*G9)</f>
        <v>1137</v>
      </c>
      <c r="I9" s="457">
        <f>IF(C9="","",PI()*((F9/2)^2)*H9)</f>
        <v>437.56887877362027</v>
      </c>
      <c r="J9" s="457">
        <f>IF(C9="","",I9*1.3)</f>
        <v>568.83954240570642</v>
      </c>
      <c r="K9" s="458">
        <f>IF(C9="","",I9)</f>
        <v>437.56887877362027</v>
      </c>
      <c r="L9" s="459" t="s">
        <v>1588</v>
      </c>
      <c r="M9" s="460">
        <v>482</v>
      </c>
      <c r="N9" s="460">
        <v>6217</v>
      </c>
      <c r="O9" s="457">
        <f>(N9+M9)/K9</f>
        <v>15.309589701112589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25">
      <c r="A10" s="461" t="s">
        <v>1589</v>
      </c>
      <c r="B10" s="462" t="s">
        <v>1590</v>
      </c>
      <c r="C10" s="463">
        <f>SUM(C8:C9)</f>
        <v>60</v>
      </c>
      <c r="D10" s="463"/>
      <c r="E10" s="464"/>
      <c r="F10" s="465"/>
      <c r="G10" s="464"/>
      <c r="H10" s="466">
        <f>SUM(H8:H9)</f>
        <v>1137</v>
      </c>
      <c r="I10" s="466">
        <f t="shared" ref="I10:K10" si="0">SUM(I$8:I9)</f>
        <v>437.56887877362027</v>
      </c>
      <c r="J10" s="466">
        <f t="shared" si="0"/>
        <v>568.83954240570642</v>
      </c>
      <c r="K10" s="466">
        <f t="shared" si="0"/>
        <v>437.56887877362027</v>
      </c>
      <c r="L10" s="466"/>
      <c r="M10" s="466">
        <f t="shared" ref="M10:O10" si="1">SUM(M$8:M9)</f>
        <v>482</v>
      </c>
      <c r="N10" s="466">
        <f t="shared" si="1"/>
        <v>6217</v>
      </c>
      <c r="O10" s="467">
        <f t="shared" si="1"/>
        <v>15.309589701112589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25">
      <c r="A11" s="468" t="s">
        <v>1591</v>
      </c>
      <c r="B11" s="10"/>
      <c r="C11" s="469"/>
      <c r="D11" s="10"/>
      <c r="E11" s="10"/>
      <c r="F11" s="470" t="s">
        <v>1592</v>
      </c>
      <c r="G11" s="471">
        <v>0.35</v>
      </c>
      <c r="H11" s="472">
        <f t="shared" ref="H11:H19" si="2">SUMIF($B$8:$B$9,$F11,$H$8:$H$9)</f>
        <v>0</v>
      </c>
      <c r="I11" s="473"/>
      <c r="J11" s="473"/>
      <c r="K11" s="474">
        <f t="shared" ref="K11:K19" si="3">SUMIF($L$8:$L$9,$L11,$K$8:$K$9)</f>
        <v>0</v>
      </c>
      <c r="L11" s="475" t="s">
        <v>1593</v>
      </c>
      <c r="M11" s="476"/>
      <c r="N11" s="476"/>
      <c r="O11" s="47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25">
      <c r="A12" s="473"/>
      <c r="B12" s="473"/>
      <c r="C12" s="473"/>
      <c r="D12" s="473"/>
      <c r="E12" s="10"/>
      <c r="F12" s="470" t="s">
        <v>1594</v>
      </c>
      <c r="G12" s="471">
        <v>0.4</v>
      </c>
      <c r="H12" s="474">
        <f t="shared" si="2"/>
        <v>0</v>
      </c>
      <c r="I12" s="473"/>
      <c r="J12" s="473"/>
      <c r="K12" s="474">
        <f t="shared" si="3"/>
        <v>0</v>
      </c>
      <c r="L12" s="475" t="s">
        <v>1595</v>
      </c>
      <c r="M12" s="476"/>
      <c r="N12" s="476"/>
      <c r="O12" s="47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25">
      <c r="A13" s="473"/>
      <c r="B13" s="473"/>
      <c r="C13" s="473"/>
      <c r="D13" s="473"/>
      <c r="E13" s="10"/>
      <c r="F13" s="470" t="s">
        <v>1596</v>
      </c>
      <c r="G13" s="471">
        <v>0.5</v>
      </c>
      <c r="H13" s="474">
        <f t="shared" si="2"/>
        <v>0</v>
      </c>
      <c r="I13" s="473"/>
      <c r="J13" s="473"/>
      <c r="K13" s="474">
        <f t="shared" si="3"/>
        <v>0</v>
      </c>
      <c r="L13" s="475" t="s">
        <v>1597</v>
      </c>
      <c r="M13" s="476"/>
      <c r="N13" s="476"/>
      <c r="O13" s="47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25">
      <c r="A14" s="473"/>
      <c r="B14" s="473"/>
      <c r="C14" s="473"/>
      <c r="D14" s="473"/>
      <c r="E14" s="10"/>
      <c r="F14" s="470" t="s">
        <v>1598</v>
      </c>
      <c r="G14" s="471">
        <v>0.6</v>
      </c>
      <c r="H14" s="474">
        <f t="shared" si="2"/>
        <v>0</v>
      </c>
      <c r="I14" s="473"/>
      <c r="J14" s="473"/>
      <c r="K14" s="474">
        <f t="shared" si="3"/>
        <v>0</v>
      </c>
      <c r="L14" s="475" t="s">
        <v>1599</v>
      </c>
      <c r="M14" s="476"/>
      <c r="N14" s="476"/>
      <c r="O14" s="47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25">
      <c r="A15" s="473"/>
      <c r="B15" s="473"/>
      <c r="C15" s="473"/>
      <c r="D15" s="473"/>
      <c r="E15" s="10"/>
      <c r="F15" s="470" t="s">
        <v>1587</v>
      </c>
      <c r="G15" s="471">
        <v>0.7</v>
      </c>
      <c r="H15" s="477">
        <f t="shared" si="2"/>
        <v>1137</v>
      </c>
      <c r="I15" s="473"/>
      <c r="J15" s="473"/>
      <c r="K15" s="474">
        <f t="shared" si="3"/>
        <v>437.56887877362027</v>
      </c>
      <c r="L15" s="475" t="s">
        <v>1588</v>
      </c>
      <c r="M15" s="476"/>
      <c r="N15" s="476"/>
      <c r="O15" s="47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25">
      <c r="A16" s="473"/>
      <c r="B16" s="473"/>
      <c r="C16" s="473"/>
      <c r="D16" s="473"/>
      <c r="E16" s="10"/>
      <c r="F16" s="470" t="s">
        <v>1600</v>
      </c>
      <c r="G16" s="471">
        <v>0.8</v>
      </c>
      <c r="H16" s="474">
        <f t="shared" si="2"/>
        <v>0</v>
      </c>
      <c r="I16" s="473"/>
      <c r="J16" s="473"/>
      <c r="K16" s="474">
        <f t="shared" si="3"/>
        <v>0</v>
      </c>
      <c r="L16" s="475" t="s">
        <v>1601</v>
      </c>
      <c r="M16" s="476"/>
      <c r="N16" s="476"/>
      <c r="O16" s="47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25">
      <c r="A17" s="473"/>
      <c r="B17" s="473"/>
      <c r="C17" s="473"/>
      <c r="D17" s="473"/>
      <c r="E17" s="10"/>
      <c r="F17" s="470" t="s">
        <v>1602</v>
      </c>
      <c r="G17" s="471">
        <v>0.9</v>
      </c>
      <c r="H17" s="474">
        <f t="shared" si="2"/>
        <v>0</v>
      </c>
      <c r="I17" s="473"/>
      <c r="J17" s="473"/>
      <c r="K17" s="474">
        <f t="shared" si="3"/>
        <v>0</v>
      </c>
      <c r="L17" s="475" t="s">
        <v>1601</v>
      </c>
      <c r="M17" s="476"/>
      <c r="N17" s="476"/>
      <c r="O17" s="47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9.75" customHeight="1" x14ac:dyDescent="0.25">
      <c r="A18" s="375"/>
      <c r="B18" s="375"/>
      <c r="C18" s="375"/>
      <c r="D18" s="375"/>
      <c r="E18" s="375"/>
      <c r="F18" s="470" t="s">
        <v>1603</v>
      </c>
      <c r="G18" s="471">
        <v>0.7</v>
      </c>
      <c r="H18" s="474">
        <f t="shared" si="2"/>
        <v>0</v>
      </c>
      <c r="I18" s="473"/>
      <c r="J18" s="375"/>
      <c r="K18" s="474">
        <f t="shared" si="3"/>
        <v>0</v>
      </c>
      <c r="L18" s="475" t="s">
        <v>1601</v>
      </c>
      <c r="M18" s="476"/>
      <c r="N18" s="476"/>
      <c r="O18" s="375"/>
      <c r="P18" s="375"/>
      <c r="Q18" s="375"/>
      <c r="R18" s="375"/>
      <c r="S18" s="375"/>
      <c r="T18" s="375"/>
      <c r="U18" s="375"/>
      <c r="V18" s="375"/>
      <c r="W18" s="375"/>
      <c r="X18" s="375"/>
      <c r="Y18" s="375"/>
      <c r="Z18" s="375"/>
    </row>
    <row r="19" spans="1:26" ht="9.75" customHeight="1" x14ac:dyDescent="0.25">
      <c r="A19" s="375"/>
      <c r="B19" s="375"/>
      <c r="C19" s="375"/>
      <c r="D19" s="375"/>
      <c r="E19" s="375"/>
      <c r="F19" s="470" t="s">
        <v>617</v>
      </c>
      <c r="G19" s="478"/>
      <c r="H19" s="474">
        <f t="shared" si="2"/>
        <v>0</v>
      </c>
      <c r="I19" s="473"/>
      <c r="J19" s="375"/>
      <c r="K19" s="474">
        <f t="shared" si="3"/>
        <v>0</v>
      </c>
      <c r="L19" s="475" t="s">
        <v>1601</v>
      </c>
      <c r="M19" s="476"/>
      <c r="N19" s="476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</row>
    <row r="20" spans="1:26" ht="9.75" customHeight="1" x14ac:dyDescent="0.25">
      <c r="A20" s="375"/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6"/>
      <c r="N20" s="376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</row>
    <row r="21" spans="1:26" ht="9.75" customHeight="1" x14ac:dyDescent="0.25">
      <c r="A21" s="375"/>
      <c r="B21" s="375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6"/>
      <c r="N21" s="376"/>
      <c r="O21" s="375"/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75"/>
    </row>
    <row r="22" spans="1:26" ht="9.75" customHeight="1" x14ac:dyDescent="0.25">
      <c r="A22" s="375"/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6"/>
      <c r="N22" s="376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</row>
    <row r="23" spans="1:26" ht="9.75" customHeight="1" x14ac:dyDescent="0.25">
      <c r="A23" s="375"/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6"/>
      <c r="N23" s="376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</row>
    <row r="24" spans="1:26" ht="9.75" customHeight="1" x14ac:dyDescent="0.25">
      <c r="A24" s="375"/>
      <c r="B24" s="375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376"/>
      <c r="N24" s="376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</row>
    <row r="25" spans="1:26" ht="9.75" customHeight="1" x14ac:dyDescent="0.25">
      <c r="A25" s="375"/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6"/>
      <c r="N25" s="376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</row>
    <row r="26" spans="1:26" ht="9.75" customHeight="1" x14ac:dyDescent="0.25">
      <c r="A26" s="375"/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6"/>
      <c r="N26" s="376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</row>
    <row r="27" spans="1:26" ht="9.75" customHeight="1" x14ac:dyDescent="0.25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6"/>
      <c r="N27" s="376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</row>
    <row r="28" spans="1:26" ht="9.75" customHeight="1" x14ac:dyDescent="0.25">
      <c r="A28" s="375"/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6"/>
      <c r="N28" s="376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</row>
    <row r="29" spans="1:26" ht="9.75" customHeight="1" x14ac:dyDescent="0.25">
      <c r="A29" s="375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6"/>
      <c r="N29" s="376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</row>
    <row r="30" spans="1:26" ht="9.75" customHeight="1" x14ac:dyDescent="0.25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6"/>
      <c r="N30" s="376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</row>
    <row r="31" spans="1:26" ht="9.75" customHeight="1" x14ac:dyDescent="0.25">
      <c r="A31" s="375"/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6"/>
      <c r="N31" s="376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</row>
    <row r="32" spans="1:26" ht="9.75" customHeight="1" x14ac:dyDescent="0.25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6"/>
      <c r="N32" s="376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</row>
    <row r="33" spans="1:26" ht="9.75" customHeight="1" x14ac:dyDescent="0.25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6"/>
      <c r="N33" s="376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</row>
    <row r="34" spans="1:26" ht="9.75" customHeight="1" x14ac:dyDescent="0.25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6"/>
      <c r="N34" s="376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</row>
    <row r="35" spans="1:26" ht="9.75" customHeight="1" x14ac:dyDescent="0.25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6"/>
      <c r="N35" s="376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</row>
    <row r="36" spans="1:26" ht="9.75" customHeight="1" x14ac:dyDescent="0.25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6"/>
      <c r="N36" s="376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9.75" customHeight="1" x14ac:dyDescent="0.25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6"/>
      <c r="N37" s="376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</row>
    <row r="38" spans="1:26" ht="9.75" customHeight="1" x14ac:dyDescent="0.25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6"/>
      <c r="N38" s="376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</row>
    <row r="39" spans="1:26" ht="9.75" customHeight="1" x14ac:dyDescent="0.25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6"/>
      <c r="N39" s="376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</row>
    <row r="40" spans="1:26" ht="9.75" customHeight="1" x14ac:dyDescent="0.25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6"/>
      <c r="N40" s="376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</row>
    <row r="41" spans="1:26" ht="9.75" customHeight="1" x14ac:dyDescent="0.25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6"/>
      <c r="N41" s="376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</row>
    <row r="42" spans="1:26" ht="9.75" customHeight="1" x14ac:dyDescent="0.25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6"/>
      <c r="N42" s="376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</row>
    <row r="43" spans="1:26" ht="9.75" customHeight="1" x14ac:dyDescent="0.25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6"/>
      <c r="N43" s="376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</row>
    <row r="44" spans="1:26" ht="9.75" customHeight="1" x14ac:dyDescent="0.25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6"/>
      <c r="N44" s="376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</row>
    <row r="45" spans="1:26" ht="9.75" customHeight="1" x14ac:dyDescent="0.25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6"/>
      <c r="N45" s="376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</row>
    <row r="46" spans="1:26" ht="9.75" customHeight="1" x14ac:dyDescent="0.25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6"/>
      <c r="N46" s="376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</row>
    <row r="47" spans="1:26" ht="9.75" customHeight="1" x14ac:dyDescent="0.25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6"/>
      <c r="N47" s="376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</row>
    <row r="48" spans="1:26" ht="9.75" customHeight="1" x14ac:dyDescent="0.25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6"/>
      <c r="N48" s="376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9.75" customHeight="1" x14ac:dyDescent="0.25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6"/>
      <c r="N49" s="376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</row>
    <row r="50" spans="1:26" ht="9.75" customHeight="1" x14ac:dyDescent="0.25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6"/>
      <c r="N50" s="376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</row>
    <row r="51" spans="1:26" ht="9.75" customHeight="1" x14ac:dyDescent="0.25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6"/>
      <c r="N51" s="376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</row>
    <row r="52" spans="1:26" ht="9.75" customHeight="1" x14ac:dyDescent="0.25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6"/>
      <c r="N52" s="376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</row>
    <row r="53" spans="1:26" ht="9.75" customHeight="1" x14ac:dyDescent="0.25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6"/>
      <c r="N53" s="376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</row>
    <row r="54" spans="1:26" ht="9.75" customHeight="1" x14ac:dyDescent="0.25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6"/>
      <c r="N54" s="376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</row>
    <row r="55" spans="1:26" ht="9.75" customHeight="1" x14ac:dyDescent="0.25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6"/>
      <c r="N55" s="376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</row>
    <row r="56" spans="1:26" ht="9.75" customHeight="1" x14ac:dyDescent="0.25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6"/>
      <c r="N56" s="376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</row>
    <row r="57" spans="1:26" ht="9.75" customHeight="1" x14ac:dyDescent="0.25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6"/>
      <c r="N57" s="376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</row>
    <row r="58" spans="1:26" ht="9.75" customHeight="1" x14ac:dyDescent="0.25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6"/>
      <c r="N58" s="376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</row>
    <row r="59" spans="1:26" ht="9.75" customHeight="1" x14ac:dyDescent="0.25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6"/>
      <c r="N59" s="376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</row>
    <row r="60" spans="1:26" ht="9.75" customHeight="1" x14ac:dyDescent="0.25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6"/>
      <c r="N60" s="376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</row>
    <row r="61" spans="1:26" ht="9.75" customHeight="1" x14ac:dyDescent="0.25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6"/>
      <c r="N61" s="376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</row>
    <row r="62" spans="1:26" ht="9.75" customHeight="1" x14ac:dyDescent="0.25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6"/>
      <c r="N62" s="376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</row>
    <row r="63" spans="1:26" ht="9.75" customHeight="1" x14ac:dyDescent="0.25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6"/>
      <c r="N63" s="376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</row>
    <row r="64" spans="1:26" ht="9.75" customHeight="1" x14ac:dyDescent="0.25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6"/>
      <c r="N64" s="376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</row>
    <row r="65" spans="1:26" ht="9.75" customHeight="1" x14ac:dyDescent="0.25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6"/>
      <c r="N65" s="376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</row>
    <row r="66" spans="1:26" ht="9.75" customHeight="1" x14ac:dyDescent="0.25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6"/>
      <c r="N66" s="376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</row>
    <row r="67" spans="1:26" ht="9.75" customHeight="1" x14ac:dyDescent="0.25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6"/>
      <c r="N67" s="376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</row>
    <row r="68" spans="1:26" ht="9.75" customHeight="1" x14ac:dyDescent="0.25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6"/>
      <c r="N68" s="376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</row>
    <row r="69" spans="1:26" ht="9.75" customHeight="1" x14ac:dyDescent="0.25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6"/>
      <c r="N69" s="376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</row>
    <row r="70" spans="1:26" ht="9.75" customHeight="1" x14ac:dyDescent="0.25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6"/>
      <c r="N70" s="376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</row>
    <row r="71" spans="1:26" ht="9.75" customHeight="1" x14ac:dyDescent="0.25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6"/>
      <c r="N71" s="376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</row>
    <row r="72" spans="1:26" ht="9.75" customHeight="1" x14ac:dyDescent="0.25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6"/>
      <c r="N72" s="376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</row>
    <row r="73" spans="1:26" ht="9.75" customHeight="1" x14ac:dyDescent="0.25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6"/>
      <c r="N73" s="376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</row>
    <row r="74" spans="1:26" ht="9.75" customHeight="1" x14ac:dyDescent="0.25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6"/>
      <c r="N74" s="376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</row>
    <row r="75" spans="1:26" ht="9.75" customHeight="1" x14ac:dyDescent="0.25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6"/>
      <c r="N75" s="376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</row>
    <row r="76" spans="1:26" ht="9.75" customHeight="1" x14ac:dyDescent="0.25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6"/>
      <c r="N76" s="376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</row>
    <row r="77" spans="1:26" ht="9.75" customHeight="1" x14ac:dyDescent="0.25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6"/>
      <c r="N77" s="376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</row>
    <row r="78" spans="1:26" ht="9.75" customHeight="1" x14ac:dyDescent="0.25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6"/>
      <c r="N78" s="376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</row>
    <row r="79" spans="1:26" ht="9.75" customHeight="1" x14ac:dyDescent="0.25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6"/>
      <c r="N79" s="376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</row>
    <row r="80" spans="1:26" ht="9.75" customHeight="1" x14ac:dyDescent="0.25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6"/>
      <c r="N80" s="376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</row>
    <row r="81" spans="1:26" ht="9.75" customHeight="1" x14ac:dyDescent="0.25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6"/>
      <c r="N81" s="376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</row>
    <row r="82" spans="1:26" ht="9.75" customHeight="1" x14ac:dyDescent="0.25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6"/>
      <c r="N82" s="376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</row>
    <row r="83" spans="1:26" ht="9.75" customHeight="1" x14ac:dyDescent="0.25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6"/>
      <c r="N83" s="376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</row>
    <row r="84" spans="1:26" ht="9.75" customHeight="1" x14ac:dyDescent="0.25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6"/>
      <c r="N84" s="376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</row>
    <row r="85" spans="1:26" ht="9.75" customHeight="1" x14ac:dyDescent="0.25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6"/>
      <c r="N85" s="376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</row>
    <row r="86" spans="1:26" ht="9.75" customHeight="1" x14ac:dyDescent="0.25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6"/>
      <c r="N86" s="376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9.75" customHeight="1" x14ac:dyDescent="0.25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6"/>
      <c r="N87" s="376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</row>
    <row r="88" spans="1:26" ht="9.75" customHeight="1" x14ac:dyDescent="0.25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6"/>
      <c r="N88" s="376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</row>
    <row r="89" spans="1:26" ht="9.75" customHeight="1" x14ac:dyDescent="0.25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6"/>
      <c r="N89" s="376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9.75" customHeight="1" x14ac:dyDescent="0.25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6"/>
      <c r="N90" s="376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9.75" customHeight="1" x14ac:dyDescent="0.25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6"/>
      <c r="N91" s="376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9.75" customHeight="1" x14ac:dyDescent="0.25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6"/>
      <c r="N92" s="376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9.75" customHeight="1" x14ac:dyDescent="0.25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6"/>
      <c r="N93" s="376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9.75" customHeight="1" x14ac:dyDescent="0.25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6"/>
      <c r="N94" s="376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9.75" customHeight="1" x14ac:dyDescent="0.25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6"/>
      <c r="N95" s="376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9.75" customHeight="1" x14ac:dyDescent="0.25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6"/>
      <c r="N96" s="376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9.75" customHeight="1" x14ac:dyDescent="0.25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6"/>
      <c r="N97" s="376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9.75" customHeight="1" x14ac:dyDescent="0.25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6"/>
      <c r="N98" s="376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9.75" customHeight="1" x14ac:dyDescent="0.25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6"/>
      <c r="N99" s="376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17.25" customHeight="1" x14ac:dyDescent="0.25">
      <c r="A100" s="1382" t="s">
        <v>1604</v>
      </c>
      <c r="B100" s="1332"/>
      <c r="C100" s="1332"/>
      <c r="D100" s="1332"/>
      <c r="E100" s="1332"/>
      <c r="F100" s="1332"/>
      <c r="G100" s="1332"/>
      <c r="H100" s="1332"/>
      <c r="I100" s="1332"/>
      <c r="J100" s="1332"/>
      <c r="K100" s="1332"/>
      <c r="L100" s="1332"/>
      <c r="M100" s="1332"/>
      <c r="N100" s="1332"/>
      <c r="O100" s="1333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9.75" customHeight="1" x14ac:dyDescent="0.25">
      <c r="A101" s="479" t="s">
        <v>1605</v>
      </c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6"/>
      <c r="N101" s="376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9.75" customHeight="1" x14ac:dyDescent="0.25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6"/>
      <c r="N102" s="376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9.75" customHeight="1" x14ac:dyDescent="0.25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6"/>
      <c r="N103" s="376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9.75" customHeight="1" x14ac:dyDescent="0.25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6"/>
      <c r="N104" s="376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9.75" customHeight="1" x14ac:dyDescent="0.25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6"/>
      <c r="N105" s="376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9.75" customHeight="1" x14ac:dyDescent="0.25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6"/>
      <c r="N106" s="376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9.75" customHeight="1" x14ac:dyDescent="0.25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6"/>
      <c r="N107" s="376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9.75" customHeight="1" x14ac:dyDescent="0.25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6"/>
      <c r="N108" s="376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9.75" customHeight="1" x14ac:dyDescent="0.25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6"/>
      <c r="N109" s="376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9.75" customHeight="1" x14ac:dyDescent="0.25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6"/>
      <c r="N110" s="376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9.75" customHeight="1" x14ac:dyDescent="0.25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6"/>
      <c r="N111" s="376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9.75" customHeight="1" x14ac:dyDescent="0.25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6"/>
      <c r="N112" s="376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9.75" customHeight="1" x14ac:dyDescent="0.25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6"/>
      <c r="N113" s="376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9.75" customHeight="1" x14ac:dyDescent="0.25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6"/>
      <c r="N114" s="376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9.75" customHeight="1" x14ac:dyDescent="0.25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6"/>
      <c r="N115" s="376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9.75" customHeight="1" x14ac:dyDescent="0.25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6"/>
      <c r="N116" s="376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9.75" customHeight="1" x14ac:dyDescent="0.25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6"/>
      <c r="N117" s="376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9.75" customHeight="1" x14ac:dyDescent="0.25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6"/>
      <c r="N118" s="376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9.75" customHeight="1" x14ac:dyDescent="0.25">
      <c r="A119" s="375"/>
      <c r="B119" s="375"/>
      <c r="C119" s="375"/>
      <c r="D119" s="375"/>
      <c r="E119" s="375"/>
      <c r="F119" s="375"/>
      <c r="G119" s="375"/>
      <c r="H119" s="375"/>
      <c r="I119" s="375"/>
      <c r="J119" s="480"/>
      <c r="K119" s="375"/>
      <c r="L119" s="375"/>
      <c r="M119" s="376"/>
      <c r="N119" s="376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9.75" customHeight="1" x14ac:dyDescent="0.25">
      <c r="A120" s="375"/>
      <c r="B120" s="375"/>
      <c r="C120" s="375"/>
      <c r="D120" s="375"/>
      <c r="E120" s="375"/>
      <c r="F120" s="375"/>
      <c r="G120" s="375"/>
      <c r="H120" s="375"/>
      <c r="I120" s="375"/>
      <c r="J120" s="480"/>
      <c r="K120" s="375"/>
      <c r="L120" s="375"/>
      <c r="M120" s="376"/>
      <c r="N120" s="376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9.75" customHeight="1" x14ac:dyDescent="0.25">
      <c r="A121" s="375"/>
      <c r="B121" s="375"/>
      <c r="C121" s="375"/>
      <c r="D121" s="375"/>
      <c r="E121" s="375"/>
      <c r="F121" s="375"/>
      <c r="G121" s="375"/>
      <c r="H121" s="375"/>
      <c r="I121" s="375"/>
      <c r="J121" s="480"/>
      <c r="K121" s="375"/>
      <c r="L121" s="375"/>
      <c r="M121" s="376"/>
      <c r="N121" s="376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9.75" customHeight="1" x14ac:dyDescent="0.25">
      <c r="A122" s="375"/>
      <c r="B122" s="375"/>
      <c r="C122" s="375"/>
      <c r="D122" s="375"/>
      <c r="E122" s="375"/>
      <c r="F122" s="375"/>
      <c r="G122" s="375"/>
      <c r="H122" s="375"/>
      <c r="I122" s="375"/>
      <c r="J122" s="480"/>
      <c r="K122" s="375"/>
      <c r="L122" s="375"/>
      <c r="M122" s="376"/>
      <c r="N122" s="376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9.75" customHeight="1" x14ac:dyDescent="0.25">
      <c r="A123" s="375"/>
      <c r="B123" s="375"/>
      <c r="C123" s="375"/>
      <c r="D123" s="375"/>
      <c r="E123" s="375"/>
      <c r="F123" s="375"/>
      <c r="G123" s="375"/>
      <c r="H123" s="375"/>
      <c r="I123" s="375"/>
      <c r="J123" s="481"/>
      <c r="K123" s="375"/>
      <c r="L123" s="375"/>
      <c r="M123" s="376"/>
      <c r="N123" s="376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9.75" customHeight="1" x14ac:dyDescent="0.25">
      <c r="A124" s="375"/>
      <c r="B124" s="375"/>
      <c r="C124" s="375"/>
      <c r="D124" s="375"/>
      <c r="E124" s="375"/>
      <c r="F124" s="375"/>
      <c r="G124" s="375"/>
      <c r="H124" s="375"/>
      <c r="I124" s="375"/>
      <c r="J124" s="482"/>
      <c r="K124" s="375"/>
      <c r="L124" s="375"/>
      <c r="M124" s="376"/>
      <c r="N124" s="376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9.75" customHeight="1" x14ac:dyDescent="0.25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6"/>
      <c r="N125" s="376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9.75" customHeight="1" x14ac:dyDescent="0.25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6"/>
      <c r="N126" s="376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9.75" customHeight="1" x14ac:dyDescent="0.25">
      <c r="A127" s="375"/>
      <c r="B127" s="375"/>
      <c r="C127" s="375"/>
      <c r="D127" s="375"/>
      <c r="E127" s="375"/>
      <c r="F127" s="375"/>
      <c r="G127" s="375"/>
      <c r="H127" s="375"/>
      <c r="I127" s="375"/>
      <c r="J127" s="375"/>
      <c r="K127" s="375"/>
      <c r="L127" s="375"/>
      <c r="M127" s="376"/>
      <c r="N127" s="376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9.75" customHeight="1" x14ac:dyDescent="0.25">
      <c r="A128" s="375"/>
      <c r="B128" s="375"/>
      <c r="C128" s="375"/>
      <c r="D128" s="375"/>
      <c r="E128" s="375"/>
      <c r="F128" s="375"/>
      <c r="G128" s="375"/>
      <c r="H128" s="375"/>
      <c r="I128" s="375"/>
      <c r="J128" s="375"/>
      <c r="K128" s="375"/>
      <c r="L128" s="375"/>
      <c r="M128" s="376"/>
      <c r="N128" s="376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9.75" customHeight="1" x14ac:dyDescent="0.25">
      <c r="A129" s="375"/>
      <c r="B129" s="375"/>
      <c r="C129" s="375"/>
      <c r="D129" s="375"/>
      <c r="E129" s="375"/>
      <c r="F129" s="375"/>
      <c r="G129" s="375"/>
      <c r="H129" s="375"/>
      <c r="I129" s="375"/>
      <c r="J129" s="375"/>
      <c r="K129" s="375"/>
      <c r="L129" s="375"/>
      <c r="M129" s="376"/>
      <c r="N129" s="376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9.75" customHeight="1" x14ac:dyDescent="0.25">
      <c r="A130" s="375"/>
      <c r="B130" s="375"/>
      <c r="C130" s="375"/>
      <c r="D130" s="375"/>
      <c r="E130" s="375"/>
      <c r="F130" s="375"/>
      <c r="G130" s="375"/>
      <c r="H130" s="375"/>
      <c r="I130" s="375"/>
      <c r="J130" s="375"/>
      <c r="K130" s="375"/>
      <c r="L130" s="375"/>
      <c r="M130" s="376"/>
      <c r="N130" s="376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9.75" customHeight="1" x14ac:dyDescent="0.25">
      <c r="A131" s="375"/>
      <c r="B131" s="375"/>
      <c r="C131" s="375"/>
      <c r="D131" s="375"/>
      <c r="E131" s="375"/>
      <c r="F131" s="375"/>
      <c r="G131" s="375"/>
      <c r="H131" s="375"/>
      <c r="I131" s="375"/>
      <c r="J131" s="375"/>
      <c r="K131" s="375"/>
      <c r="L131" s="375"/>
      <c r="M131" s="376"/>
      <c r="N131" s="376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9.75" customHeight="1" x14ac:dyDescent="0.25">
      <c r="A132" s="375"/>
      <c r="B132" s="375"/>
      <c r="C132" s="375"/>
      <c r="D132" s="375"/>
      <c r="E132" s="375"/>
      <c r="F132" s="375"/>
      <c r="G132" s="375"/>
      <c r="H132" s="375"/>
      <c r="I132" s="375"/>
      <c r="J132" s="375"/>
      <c r="K132" s="375"/>
      <c r="L132" s="375"/>
      <c r="M132" s="376"/>
      <c r="N132" s="376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9.75" customHeight="1" x14ac:dyDescent="0.25">
      <c r="A133" s="375"/>
      <c r="B133" s="375"/>
      <c r="C133" s="375"/>
      <c r="D133" s="375"/>
      <c r="E133" s="375"/>
      <c r="F133" s="375"/>
      <c r="G133" s="375"/>
      <c r="H133" s="375"/>
      <c r="I133" s="375"/>
      <c r="J133" s="375"/>
      <c r="K133" s="375"/>
      <c r="L133" s="375"/>
      <c r="M133" s="376"/>
      <c r="N133" s="376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9.75" customHeight="1" x14ac:dyDescent="0.25">
      <c r="A134" s="375"/>
      <c r="B134" s="375"/>
      <c r="C134" s="375"/>
      <c r="D134" s="375"/>
      <c r="E134" s="375"/>
      <c r="F134" s="375"/>
      <c r="G134" s="375"/>
      <c r="H134" s="375"/>
      <c r="I134" s="375"/>
      <c r="J134" s="375"/>
      <c r="K134" s="375"/>
      <c r="L134" s="375"/>
      <c r="M134" s="376"/>
      <c r="N134" s="376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9.75" customHeight="1" x14ac:dyDescent="0.25">
      <c r="A135" s="375"/>
      <c r="B135" s="375"/>
      <c r="C135" s="375"/>
      <c r="D135" s="375"/>
      <c r="E135" s="375"/>
      <c r="F135" s="375"/>
      <c r="G135" s="375"/>
      <c r="H135" s="375"/>
      <c r="I135" s="375"/>
      <c r="J135" s="375"/>
      <c r="K135" s="375"/>
      <c r="L135" s="375"/>
      <c r="M135" s="376"/>
      <c r="N135" s="376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9.75" customHeight="1" x14ac:dyDescent="0.25">
      <c r="A136" s="375"/>
      <c r="B136" s="375"/>
      <c r="C136" s="375"/>
      <c r="D136" s="375"/>
      <c r="E136" s="375"/>
      <c r="F136" s="375"/>
      <c r="G136" s="375"/>
      <c r="H136" s="375"/>
      <c r="I136" s="375"/>
      <c r="J136" s="375"/>
      <c r="K136" s="375"/>
      <c r="L136" s="375"/>
      <c r="M136" s="376"/>
      <c r="N136" s="376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9.75" customHeight="1" x14ac:dyDescent="0.25">
      <c r="A137" s="375"/>
      <c r="B137" s="375"/>
      <c r="C137" s="375"/>
      <c r="D137" s="375"/>
      <c r="E137" s="375"/>
      <c r="F137" s="375"/>
      <c r="G137" s="375"/>
      <c r="H137" s="375"/>
      <c r="I137" s="375"/>
      <c r="J137" s="375"/>
      <c r="K137" s="375"/>
      <c r="L137" s="375"/>
      <c r="M137" s="376"/>
      <c r="N137" s="376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9.75" customHeight="1" x14ac:dyDescent="0.25">
      <c r="A138" s="375"/>
      <c r="B138" s="375"/>
      <c r="C138" s="375"/>
      <c r="D138" s="375"/>
      <c r="E138" s="375"/>
      <c r="F138" s="375"/>
      <c r="G138" s="375"/>
      <c r="H138" s="375"/>
      <c r="I138" s="375"/>
      <c r="J138" s="375"/>
      <c r="K138" s="375"/>
      <c r="L138" s="375"/>
      <c r="M138" s="376"/>
      <c r="N138" s="376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9.75" customHeight="1" x14ac:dyDescent="0.25">
      <c r="A139" s="375"/>
      <c r="B139" s="375"/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6"/>
      <c r="N139" s="376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9.75" customHeight="1" x14ac:dyDescent="0.25">
      <c r="A140" s="375"/>
      <c r="B140" s="375"/>
      <c r="C140" s="375"/>
      <c r="D140" s="375"/>
      <c r="E140" s="375"/>
      <c r="F140" s="375"/>
      <c r="G140" s="375"/>
      <c r="H140" s="375"/>
      <c r="I140" s="375"/>
      <c r="J140" s="375"/>
      <c r="K140" s="375"/>
      <c r="L140" s="375"/>
      <c r="M140" s="376"/>
      <c r="N140" s="376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9.75" customHeight="1" x14ac:dyDescent="0.25">
      <c r="A141" s="375"/>
      <c r="B141" s="375"/>
      <c r="C141" s="375"/>
      <c r="D141" s="375"/>
      <c r="E141" s="375"/>
      <c r="F141" s="375"/>
      <c r="G141" s="375"/>
      <c r="H141" s="375"/>
      <c r="I141" s="375"/>
      <c r="J141" s="375"/>
      <c r="K141" s="375"/>
      <c r="L141" s="375"/>
      <c r="M141" s="376"/>
      <c r="N141" s="376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9.75" customHeight="1" x14ac:dyDescent="0.25">
      <c r="A142" s="375"/>
      <c r="B142" s="375"/>
      <c r="C142" s="375"/>
      <c r="D142" s="375"/>
      <c r="E142" s="375"/>
      <c r="F142" s="375"/>
      <c r="G142" s="375"/>
      <c r="H142" s="375"/>
      <c r="I142" s="375"/>
      <c r="J142" s="375"/>
      <c r="K142" s="375"/>
      <c r="L142" s="375"/>
      <c r="M142" s="376"/>
      <c r="N142" s="376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9.75" customHeight="1" x14ac:dyDescent="0.25">
      <c r="A143" s="375"/>
      <c r="B143" s="375"/>
      <c r="C143" s="375"/>
      <c r="D143" s="375"/>
      <c r="E143" s="375"/>
      <c r="F143" s="375"/>
      <c r="G143" s="375"/>
      <c r="H143" s="375"/>
      <c r="I143" s="375"/>
      <c r="J143" s="375"/>
      <c r="K143" s="375"/>
      <c r="L143" s="375"/>
      <c r="M143" s="376"/>
      <c r="N143" s="376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9.75" customHeight="1" x14ac:dyDescent="0.25">
      <c r="A144" s="375"/>
      <c r="B144" s="375"/>
      <c r="C144" s="375"/>
      <c r="D144" s="375"/>
      <c r="E144" s="375"/>
      <c r="F144" s="375"/>
      <c r="G144" s="375"/>
      <c r="H144" s="375"/>
      <c r="I144" s="375"/>
      <c r="J144" s="375"/>
      <c r="K144" s="375"/>
      <c r="L144" s="375"/>
      <c r="M144" s="376"/>
      <c r="N144" s="376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9.75" customHeight="1" x14ac:dyDescent="0.25">
      <c r="A145" s="375"/>
      <c r="B145" s="375"/>
      <c r="C145" s="375"/>
      <c r="D145" s="375"/>
      <c r="E145" s="375"/>
      <c r="F145" s="375"/>
      <c r="G145" s="375"/>
      <c r="H145" s="375"/>
      <c r="I145" s="375"/>
      <c r="J145" s="375"/>
      <c r="K145" s="375"/>
      <c r="L145" s="375"/>
      <c r="M145" s="376"/>
      <c r="N145" s="376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9.75" customHeight="1" x14ac:dyDescent="0.25">
      <c r="A146" s="375"/>
      <c r="B146" s="375"/>
      <c r="C146" s="375"/>
      <c r="D146" s="375"/>
      <c r="E146" s="375"/>
      <c r="F146" s="375"/>
      <c r="G146" s="375"/>
      <c r="H146" s="375"/>
      <c r="I146" s="375"/>
      <c r="J146" s="375"/>
      <c r="K146" s="375"/>
      <c r="L146" s="375"/>
      <c r="M146" s="376"/>
      <c r="N146" s="376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9.75" customHeight="1" x14ac:dyDescent="0.25">
      <c r="A147" s="375"/>
      <c r="B147" s="375"/>
      <c r="C147" s="375"/>
      <c r="D147" s="375"/>
      <c r="E147" s="375"/>
      <c r="F147" s="375"/>
      <c r="G147" s="375"/>
      <c r="H147" s="375"/>
      <c r="I147" s="375"/>
      <c r="J147" s="375"/>
      <c r="K147" s="375"/>
      <c r="L147" s="375"/>
      <c r="M147" s="376"/>
      <c r="N147" s="376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9.75" customHeight="1" x14ac:dyDescent="0.25">
      <c r="A148" s="375"/>
      <c r="B148" s="375"/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6"/>
      <c r="N148" s="376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9.75" customHeight="1" x14ac:dyDescent="0.25">
      <c r="A149" s="375"/>
      <c r="B149" s="375"/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6"/>
      <c r="N149" s="376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9.75" customHeight="1" x14ac:dyDescent="0.25">
      <c r="A150" s="375"/>
      <c r="B150" s="375"/>
      <c r="C150" s="375"/>
      <c r="D150" s="375"/>
      <c r="E150" s="375"/>
      <c r="F150" s="375"/>
      <c r="G150" s="375"/>
      <c r="H150" s="375"/>
      <c r="I150" s="375"/>
      <c r="J150" s="375"/>
      <c r="K150" s="375"/>
      <c r="L150" s="375"/>
      <c r="M150" s="376"/>
      <c r="N150" s="376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9.75" customHeight="1" x14ac:dyDescent="0.25">
      <c r="A151" s="375"/>
      <c r="B151" s="375"/>
      <c r="C151" s="375"/>
      <c r="D151" s="375"/>
      <c r="E151" s="375"/>
      <c r="F151" s="375"/>
      <c r="G151" s="375"/>
      <c r="H151" s="375"/>
      <c r="I151" s="375"/>
      <c r="J151" s="375"/>
      <c r="K151" s="375"/>
      <c r="L151" s="375"/>
      <c r="M151" s="376"/>
      <c r="N151" s="376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9.75" customHeight="1" x14ac:dyDescent="0.25">
      <c r="A152" s="375"/>
      <c r="B152" s="375"/>
      <c r="C152" s="375"/>
      <c r="D152" s="375"/>
      <c r="E152" s="375"/>
      <c r="F152" s="375"/>
      <c r="G152" s="375"/>
      <c r="H152" s="375"/>
      <c r="I152" s="375"/>
      <c r="J152" s="375"/>
      <c r="K152" s="375"/>
      <c r="L152" s="375"/>
      <c r="M152" s="376"/>
      <c r="N152" s="376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9.75" customHeight="1" x14ac:dyDescent="0.25">
      <c r="A153" s="375"/>
      <c r="B153" s="375"/>
      <c r="C153" s="375"/>
      <c r="D153" s="375"/>
      <c r="E153" s="375"/>
      <c r="F153" s="375"/>
      <c r="G153" s="375"/>
      <c r="H153" s="375"/>
      <c r="I153" s="375"/>
      <c r="J153" s="375"/>
      <c r="K153" s="375"/>
      <c r="L153" s="375"/>
      <c r="M153" s="376"/>
      <c r="N153" s="376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9.75" customHeight="1" x14ac:dyDescent="0.25">
      <c r="A154" s="375"/>
      <c r="B154" s="375"/>
      <c r="C154" s="375"/>
      <c r="D154" s="375"/>
      <c r="E154" s="375"/>
      <c r="F154" s="375"/>
      <c r="G154" s="375"/>
      <c r="H154" s="375"/>
      <c r="I154" s="375"/>
      <c r="J154" s="375"/>
      <c r="K154" s="375"/>
      <c r="L154" s="375"/>
      <c r="M154" s="376"/>
      <c r="N154" s="376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9.75" customHeight="1" x14ac:dyDescent="0.25">
      <c r="A155" s="375"/>
      <c r="B155" s="375"/>
      <c r="C155" s="375"/>
      <c r="D155" s="375"/>
      <c r="E155" s="375"/>
      <c r="F155" s="375"/>
      <c r="G155" s="375"/>
      <c r="H155" s="375"/>
      <c r="I155" s="375"/>
      <c r="J155" s="375"/>
      <c r="K155" s="375"/>
      <c r="L155" s="375"/>
      <c r="M155" s="376"/>
      <c r="N155" s="376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9.75" customHeight="1" x14ac:dyDescent="0.25">
      <c r="A156" s="375"/>
      <c r="B156" s="375"/>
      <c r="C156" s="375"/>
      <c r="D156" s="375"/>
      <c r="E156" s="375"/>
      <c r="F156" s="375"/>
      <c r="G156" s="375"/>
      <c r="H156" s="375"/>
      <c r="I156" s="375"/>
      <c r="J156" s="375"/>
      <c r="K156" s="375"/>
      <c r="L156" s="375"/>
      <c r="M156" s="376"/>
      <c r="N156" s="376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9.75" customHeight="1" x14ac:dyDescent="0.25">
      <c r="A157" s="375"/>
      <c r="B157" s="375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6"/>
      <c r="N157" s="376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9.75" customHeight="1" x14ac:dyDescent="0.25">
      <c r="A158" s="375"/>
      <c r="B158" s="375"/>
      <c r="C158" s="375"/>
      <c r="D158" s="375"/>
      <c r="E158" s="375"/>
      <c r="F158" s="375"/>
      <c r="G158" s="375"/>
      <c r="H158" s="375"/>
      <c r="I158" s="375"/>
      <c r="J158" s="375"/>
      <c r="K158" s="375"/>
      <c r="L158" s="375"/>
      <c r="M158" s="376"/>
      <c r="N158" s="376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9.75" customHeight="1" x14ac:dyDescent="0.25">
      <c r="A159" s="375"/>
      <c r="B159" s="375"/>
      <c r="C159" s="375"/>
      <c r="D159" s="375"/>
      <c r="E159" s="375"/>
      <c r="F159" s="375"/>
      <c r="G159" s="375"/>
      <c r="H159" s="375"/>
      <c r="I159" s="375"/>
      <c r="J159" s="375"/>
      <c r="K159" s="375"/>
      <c r="L159" s="375"/>
      <c r="M159" s="376"/>
      <c r="N159" s="376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9.75" customHeight="1" x14ac:dyDescent="0.25">
      <c r="A160" s="375"/>
      <c r="B160" s="375"/>
      <c r="C160" s="375"/>
      <c r="D160" s="375"/>
      <c r="E160" s="375"/>
      <c r="F160" s="375"/>
      <c r="G160" s="375"/>
      <c r="H160" s="375"/>
      <c r="I160" s="375"/>
      <c r="J160" s="375"/>
      <c r="K160" s="375"/>
      <c r="L160" s="375"/>
      <c r="M160" s="376"/>
      <c r="N160" s="376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9.75" customHeight="1" x14ac:dyDescent="0.25">
      <c r="A161" s="375"/>
      <c r="B161" s="375"/>
      <c r="C161" s="375"/>
      <c r="D161" s="375"/>
      <c r="E161" s="375"/>
      <c r="F161" s="375"/>
      <c r="G161" s="375"/>
      <c r="H161" s="375"/>
      <c r="I161" s="375"/>
      <c r="J161" s="375"/>
      <c r="K161" s="375"/>
      <c r="L161" s="375"/>
      <c r="M161" s="376"/>
      <c r="N161" s="376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9.75" customHeight="1" x14ac:dyDescent="0.25">
      <c r="A162" s="375"/>
      <c r="B162" s="375"/>
      <c r="C162" s="375"/>
      <c r="D162" s="375"/>
      <c r="E162" s="375"/>
      <c r="F162" s="375"/>
      <c r="G162" s="375"/>
      <c r="H162" s="375"/>
      <c r="I162" s="375"/>
      <c r="J162" s="375"/>
      <c r="K162" s="375"/>
      <c r="L162" s="375"/>
      <c r="M162" s="376"/>
      <c r="N162" s="376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9.75" customHeight="1" x14ac:dyDescent="0.25">
      <c r="A163" s="375"/>
      <c r="B163" s="375"/>
      <c r="C163" s="375"/>
      <c r="D163" s="375"/>
      <c r="E163" s="375"/>
      <c r="F163" s="375"/>
      <c r="G163" s="375"/>
      <c r="H163" s="375"/>
      <c r="I163" s="375"/>
      <c r="J163" s="375"/>
      <c r="K163" s="375"/>
      <c r="L163" s="375"/>
      <c r="M163" s="376"/>
      <c r="N163" s="376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9.75" customHeight="1" x14ac:dyDescent="0.25">
      <c r="A164" s="375"/>
      <c r="B164" s="375"/>
      <c r="C164" s="375"/>
      <c r="D164" s="375"/>
      <c r="E164" s="375"/>
      <c r="F164" s="375"/>
      <c r="G164" s="375"/>
      <c r="H164" s="375"/>
      <c r="I164" s="375"/>
      <c r="J164" s="375"/>
      <c r="K164" s="375"/>
      <c r="L164" s="375"/>
      <c r="M164" s="376"/>
      <c r="N164" s="376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9.75" customHeight="1" x14ac:dyDescent="0.25">
      <c r="A165" s="375"/>
      <c r="B165" s="375"/>
      <c r="C165" s="375"/>
      <c r="D165" s="375"/>
      <c r="E165" s="375"/>
      <c r="F165" s="375"/>
      <c r="G165" s="375"/>
      <c r="H165" s="375"/>
      <c r="I165" s="375"/>
      <c r="J165" s="375"/>
      <c r="K165" s="375"/>
      <c r="L165" s="375"/>
      <c r="M165" s="376"/>
      <c r="N165" s="376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9.75" customHeight="1" x14ac:dyDescent="0.25">
      <c r="A166" s="375"/>
      <c r="B166" s="375"/>
      <c r="C166" s="375"/>
      <c r="D166" s="375"/>
      <c r="E166" s="375"/>
      <c r="F166" s="375"/>
      <c r="G166" s="375"/>
      <c r="H166" s="375"/>
      <c r="I166" s="375"/>
      <c r="J166" s="375"/>
      <c r="K166" s="375"/>
      <c r="L166" s="375"/>
      <c r="M166" s="376"/>
      <c r="N166" s="376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9.75" customHeight="1" x14ac:dyDescent="0.25">
      <c r="A167" s="375"/>
      <c r="B167" s="375"/>
      <c r="C167" s="375"/>
      <c r="D167" s="375"/>
      <c r="E167" s="375"/>
      <c r="F167" s="375"/>
      <c r="G167" s="375"/>
      <c r="H167" s="375"/>
      <c r="I167" s="375"/>
      <c r="J167" s="375"/>
      <c r="K167" s="375"/>
      <c r="L167" s="375"/>
      <c r="M167" s="376"/>
      <c r="N167" s="376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9.75" customHeight="1" x14ac:dyDescent="0.25">
      <c r="A168" s="375"/>
      <c r="B168" s="375"/>
      <c r="C168" s="375"/>
      <c r="D168" s="375"/>
      <c r="E168" s="375"/>
      <c r="F168" s="375"/>
      <c r="G168" s="375"/>
      <c r="H168" s="375"/>
      <c r="I168" s="375"/>
      <c r="J168" s="375"/>
      <c r="K168" s="375"/>
      <c r="L168" s="375"/>
      <c r="M168" s="376"/>
      <c r="N168" s="376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9.75" customHeight="1" x14ac:dyDescent="0.25">
      <c r="A169" s="375"/>
      <c r="B169" s="375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6"/>
      <c r="N169" s="376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9.75" customHeight="1" x14ac:dyDescent="0.25">
      <c r="A170" s="375"/>
      <c r="B170" s="375"/>
      <c r="C170" s="375"/>
      <c r="D170" s="375"/>
      <c r="E170" s="375"/>
      <c r="F170" s="375"/>
      <c r="G170" s="375"/>
      <c r="H170" s="375"/>
      <c r="I170" s="375"/>
      <c r="J170" s="375"/>
      <c r="K170" s="375"/>
      <c r="L170" s="375"/>
      <c r="M170" s="376"/>
      <c r="N170" s="376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9.75" customHeight="1" x14ac:dyDescent="0.25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6"/>
      <c r="N171" s="376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9.75" customHeight="1" x14ac:dyDescent="0.25">
      <c r="A172" s="375"/>
      <c r="B172" s="375"/>
      <c r="C172" s="375"/>
      <c r="D172" s="375"/>
      <c r="E172" s="375"/>
      <c r="F172" s="375"/>
      <c r="G172" s="375"/>
      <c r="H172" s="375"/>
      <c r="I172" s="375"/>
      <c r="J172" s="375"/>
      <c r="K172" s="375"/>
      <c r="L172" s="375"/>
      <c r="M172" s="376"/>
      <c r="N172" s="376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9.75" customHeight="1" x14ac:dyDescent="0.25">
      <c r="A173" s="375"/>
      <c r="B173" s="375"/>
      <c r="C173" s="375"/>
      <c r="D173" s="375"/>
      <c r="E173" s="375"/>
      <c r="F173" s="375"/>
      <c r="G173" s="375"/>
      <c r="H173" s="375"/>
      <c r="I173" s="375"/>
      <c r="J173" s="375"/>
      <c r="K173" s="375"/>
      <c r="L173" s="375"/>
      <c r="M173" s="376"/>
      <c r="N173" s="376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9.75" customHeight="1" x14ac:dyDescent="0.25">
      <c r="A174" s="375"/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6"/>
      <c r="N174" s="376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9.75" customHeight="1" x14ac:dyDescent="0.25">
      <c r="A175" s="375"/>
      <c r="B175" s="375"/>
      <c r="C175" s="375"/>
      <c r="D175" s="375"/>
      <c r="E175" s="375"/>
      <c r="F175" s="375"/>
      <c r="G175" s="375"/>
      <c r="H175" s="375"/>
      <c r="I175" s="375"/>
      <c r="J175" s="375"/>
      <c r="K175" s="375"/>
      <c r="L175" s="375"/>
      <c r="M175" s="376"/>
      <c r="N175" s="376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9.75" customHeight="1" x14ac:dyDescent="0.25">
      <c r="A176" s="375"/>
      <c r="B176" s="375"/>
      <c r="C176" s="375"/>
      <c r="D176" s="375"/>
      <c r="E176" s="375"/>
      <c r="F176" s="375"/>
      <c r="G176" s="375"/>
      <c r="H176" s="375"/>
      <c r="I176" s="375"/>
      <c r="J176" s="375"/>
      <c r="K176" s="375"/>
      <c r="L176" s="375"/>
      <c r="M176" s="376"/>
      <c r="N176" s="376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9.75" customHeight="1" x14ac:dyDescent="0.25">
      <c r="A177" s="375"/>
      <c r="B177" s="375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6"/>
      <c r="N177" s="376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9.75" customHeight="1" x14ac:dyDescent="0.25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6"/>
      <c r="N178" s="376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9.75" customHeight="1" x14ac:dyDescent="0.25">
      <c r="A179" s="375"/>
      <c r="B179" s="375"/>
      <c r="C179" s="375"/>
      <c r="D179" s="375"/>
      <c r="E179" s="375"/>
      <c r="F179" s="375"/>
      <c r="G179" s="375"/>
      <c r="H179" s="375"/>
      <c r="I179" s="375"/>
      <c r="J179" s="375"/>
      <c r="K179" s="375"/>
      <c r="L179" s="375"/>
      <c r="M179" s="376"/>
      <c r="N179" s="376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9.75" customHeight="1" x14ac:dyDescent="0.25">
      <c r="A180" s="375"/>
      <c r="B180" s="375"/>
      <c r="C180" s="375"/>
      <c r="D180" s="375"/>
      <c r="E180" s="375"/>
      <c r="F180" s="375"/>
      <c r="G180" s="375"/>
      <c r="H180" s="375"/>
      <c r="I180" s="375"/>
      <c r="J180" s="375"/>
      <c r="K180" s="375"/>
      <c r="L180" s="375"/>
      <c r="M180" s="376"/>
      <c r="N180" s="376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9.75" customHeight="1" x14ac:dyDescent="0.25">
      <c r="A181" s="375"/>
      <c r="B181" s="375"/>
      <c r="C181" s="375"/>
      <c r="D181" s="375"/>
      <c r="E181" s="375"/>
      <c r="F181" s="375"/>
      <c r="G181" s="375"/>
      <c r="H181" s="375"/>
      <c r="I181" s="375"/>
      <c r="J181" s="375"/>
      <c r="K181" s="375"/>
      <c r="L181" s="375"/>
      <c r="M181" s="376"/>
      <c r="N181" s="376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9.75" customHeight="1" x14ac:dyDescent="0.25">
      <c r="A182" s="375"/>
      <c r="B182" s="375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6"/>
      <c r="N182" s="376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9.75" customHeight="1" x14ac:dyDescent="0.25">
      <c r="A183" s="375"/>
      <c r="B183" s="375"/>
      <c r="C183" s="375"/>
      <c r="D183" s="375"/>
      <c r="E183" s="375"/>
      <c r="F183" s="375"/>
      <c r="G183" s="375"/>
      <c r="H183" s="375"/>
      <c r="I183" s="375"/>
      <c r="J183" s="375"/>
      <c r="K183" s="375"/>
      <c r="L183" s="375"/>
      <c r="M183" s="376"/>
      <c r="N183" s="376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9.75" customHeight="1" x14ac:dyDescent="0.25">
      <c r="A184" s="375"/>
      <c r="B184" s="375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6"/>
      <c r="N184" s="376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9.75" customHeight="1" x14ac:dyDescent="0.25">
      <c r="A185" s="375"/>
      <c r="B185" s="375"/>
      <c r="C185" s="375"/>
      <c r="D185" s="375"/>
      <c r="E185" s="375"/>
      <c r="F185" s="375"/>
      <c r="G185" s="375"/>
      <c r="H185" s="375"/>
      <c r="I185" s="375"/>
      <c r="J185" s="375"/>
      <c r="K185" s="375"/>
      <c r="L185" s="375"/>
      <c r="M185" s="376"/>
      <c r="N185" s="376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9.75" customHeight="1" x14ac:dyDescent="0.25">
      <c r="A186" s="375"/>
      <c r="B186" s="375"/>
      <c r="C186" s="375"/>
      <c r="D186" s="375"/>
      <c r="E186" s="375"/>
      <c r="F186" s="375"/>
      <c r="G186" s="375"/>
      <c r="H186" s="375"/>
      <c r="I186" s="375"/>
      <c r="J186" s="375"/>
      <c r="K186" s="375"/>
      <c r="L186" s="375"/>
      <c r="M186" s="376"/>
      <c r="N186" s="376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9.75" customHeight="1" x14ac:dyDescent="0.25">
      <c r="A187" s="375"/>
      <c r="B187" s="375"/>
      <c r="C187" s="375"/>
      <c r="D187" s="375"/>
      <c r="E187" s="375"/>
      <c r="F187" s="375"/>
      <c r="G187" s="375"/>
      <c r="H187" s="375"/>
      <c r="I187" s="375"/>
      <c r="J187" s="375"/>
      <c r="K187" s="375"/>
      <c r="L187" s="375"/>
      <c r="M187" s="376"/>
      <c r="N187" s="376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9.75" customHeight="1" x14ac:dyDescent="0.25">
      <c r="A188" s="375"/>
      <c r="B188" s="375"/>
      <c r="C188" s="375"/>
      <c r="D188" s="375"/>
      <c r="E188" s="375"/>
      <c r="F188" s="375"/>
      <c r="G188" s="375"/>
      <c r="H188" s="375"/>
      <c r="I188" s="375"/>
      <c r="J188" s="375"/>
      <c r="K188" s="375"/>
      <c r="L188" s="375"/>
      <c r="M188" s="376"/>
      <c r="N188" s="376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9.75" customHeight="1" x14ac:dyDescent="0.25">
      <c r="A189" s="375"/>
      <c r="B189" s="375"/>
      <c r="C189" s="375"/>
      <c r="D189" s="375"/>
      <c r="E189" s="375"/>
      <c r="F189" s="375"/>
      <c r="G189" s="375"/>
      <c r="H189" s="375"/>
      <c r="I189" s="375"/>
      <c r="J189" s="375"/>
      <c r="K189" s="375"/>
      <c r="L189" s="375"/>
      <c r="M189" s="376"/>
      <c r="N189" s="376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9.75" customHeight="1" x14ac:dyDescent="0.25">
      <c r="A190" s="375"/>
      <c r="B190" s="375"/>
      <c r="C190" s="375"/>
      <c r="D190" s="375"/>
      <c r="E190" s="375"/>
      <c r="F190" s="375"/>
      <c r="G190" s="375"/>
      <c r="H190" s="375"/>
      <c r="I190" s="375"/>
      <c r="J190" s="375"/>
      <c r="K190" s="375"/>
      <c r="L190" s="375"/>
      <c r="M190" s="376"/>
      <c r="N190" s="376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9.75" customHeight="1" x14ac:dyDescent="0.25">
      <c r="A191" s="375"/>
      <c r="B191" s="375"/>
      <c r="C191" s="375"/>
      <c r="D191" s="375"/>
      <c r="E191" s="375"/>
      <c r="F191" s="375"/>
      <c r="G191" s="375"/>
      <c r="H191" s="375"/>
      <c r="I191" s="375"/>
      <c r="J191" s="375"/>
      <c r="K191" s="375"/>
      <c r="L191" s="375"/>
      <c r="M191" s="376"/>
      <c r="N191" s="376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9.75" customHeight="1" x14ac:dyDescent="0.25">
      <c r="A192" s="375"/>
      <c r="B192" s="375"/>
      <c r="C192" s="375"/>
      <c r="D192" s="375"/>
      <c r="E192" s="375"/>
      <c r="F192" s="375"/>
      <c r="G192" s="375"/>
      <c r="H192" s="375"/>
      <c r="I192" s="375"/>
      <c r="J192" s="375"/>
      <c r="K192" s="375"/>
      <c r="L192" s="375"/>
      <c r="M192" s="376"/>
      <c r="N192" s="376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9.75" customHeight="1" x14ac:dyDescent="0.25">
      <c r="A193" s="375"/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6"/>
      <c r="N193" s="376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9.75" customHeight="1" x14ac:dyDescent="0.25">
      <c r="A194" s="375"/>
      <c r="B194" s="375"/>
      <c r="C194" s="375"/>
      <c r="D194" s="375"/>
      <c r="E194" s="375"/>
      <c r="F194" s="375"/>
      <c r="G194" s="375"/>
      <c r="H194" s="375"/>
      <c r="I194" s="375"/>
      <c r="J194" s="375"/>
      <c r="K194" s="375"/>
      <c r="L194" s="375"/>
      <c r="M194" s="376"/>
      <c r="N194" s="376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9.75" customHeight="1" x14ac:dyDescent="0.25">
      <c r="A195" s="375"/>
      <c r="B195" s="375"/>
      <c r="C195" s="375"/>
      <c r="D195" s="375"/>
      <c r="E195" s="375"/>
      <c r="F195" s="375"/>
      <c r="G195" s="375"/>
      <c r="H195" s="375"/>
      <c r="I195" s="375"/>
      <c r="J195" s="375"/>
      <c r="K195" s="375"/>
      <c r="L195" s="375"/>
      <c r="M195" s="376"/>
      <c r="N195" s="376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9.75" customHeight="1" x14ac:dyDescent="0.25">
      <c r="A196" s="375"/>
      <c r="B196" s="375"/>
      <c r="C196" s="375"/>
      <c r="D196" s="375"/>
      <c r="E196" s="375"/>
      <c r="F196" s="375"/>
      <c r="G196" s="375"/>
      <c r="H196" s="375"/>
      <c r="I196" s="375"/>
      <c r="J196" s="375"/>
      <c r="K196" s="375"/>
      <c r="L196" s="375"/>
      <c r="M196" s="376"/>
      <c r="N196" s="376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9.75" customHeight="1" x14ac:dyDescent="0.25">
      <c r="A197" s="375"/>
      <c r="B197" s="375"/>
      <c r="C197" s="375"/>
      <c r="D197" s="375"/>
      <c r="E197" s="375"/>
      <c r="F197" s="375"/>
      <c r="G197" s="375"/>
      <c r="H197" s="375"/>
      <c r="I197" s="375"/>
      <c r="J197" s="375"/>
      <c r="K197" s="375"/>
      <c r="L197" s="375"/>
      <c r="M197" s="376"/>
      <c r="N197" s="376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9.75" customHeight="1" x14ac:dyDescent="0.25">
      <c r="A198" s="375"/>
      <c r="B198" s="375"/>
      <c r="C198" s="375"/>
      <c r="D198" s="375"/>
      <c r="E198" s="375"/>
      <c r="F198" s="375"/>
      <c r="G198" s="375"/>
      <c r="H198" s="375"/>
      <c r="I198" s="375"/>
      <c r="J198" s="375"/>
      <c r="K198" s="375"/>
      <c r="L198" s="375"/>
      <c r="M198" s="376"/>
      <c r="N198" s="376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9.75" customHeight="1" x14ac:dyDescent="0.25">
      <c r="A199" s="375"/>
      <c r="B199" s="375"/>
      <c r="C199" s="375"/>
      <c r="D199" s="375"/>
      <c r="E199" s="375"/>
      <c r="F199" s="375"/>
      <c r="G199" s="375"/>
      <c r="H199" s="375"/>
      <c r="I199" s="375"/>
      <c r="J199" s="375"/>
      <c r="K199" s="375"/>
      <c r="L199" s="375"/>
      <c r="M199" s="376"/>
      <c r="N199" s="376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9.75" customHeight="1" x14ac:dyDescent="0.25">
      <c r="A200" s="375"/>
      <c r="B200" s="375"/>
      <c r="C200" s="375"/>
      <c r="D200" s="375"/>
      <c r="E200" s="375"/>
      <c r="F200" s="375"/>
      <c r="G200" s="375"/>
      <c r="H200" s="375"/>
      <c r="I200" s="375"/>
      <c r="J200" s="375"/>
      <c r="K200" s="375"/>
      <c r="L200" s="375"/>
      <c r="M200" s="376"/>
      <c r="N200" s="376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9.75" customHeight="1" x14ac:dyDescent="0.25">
      <c r="A201" s="375"/>
      <c r="B201" s="375"/>
      <c r="C201" s="375"/>
      <c r="D201" s="375"/>
      <c r="E201" s="375"/>
      <c r="F201" s="375"/>
      <c r="G201" s="375"/>
      <c r="H201" s="375"/>
      <c r="I201" s="375"/>
      <c r="J201" s="375"/>
      <c r="K201" s="375"/>
      <c r="L201" s="375"/>
      <c r="M201" s="376"/>
      <c r="N201" s="376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9.75" customHeight="1" x14ac:dyDescent="0.25">
      <c r="A202" s="375"/>
      <c r="B202" s="375"/>
      <c r="C202" s="375"/>
      <c r="D202" s="375"/>
      <c r="E202" s="375"/>
      <c r="F202" s="375"/>
      <c r="G202" s="375"/>
      <c r="H202" s="375"/>
      <c r="I202" s="375"/>
      <c r="J202" s="375"/>
      <c r="K202" s="375"/>
      <c r="L202" s="375"/>
      <c r="M202" s="376"/>
      <c r="N202" s="376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9.75" customHeight="1" x14ac:dyDescent="0.25">
      <c r="A203" s="375"/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6"/>
      <c r="N203" s="376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9.75" customHeight="1" x14ac:dyDescent="0.25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6"/>
      <c r="N204" s="376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9.75" customHeight="1" x14ac:dyDescent="0.25">
      <c r="A205" s="375"/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6"/>
      <c r="N205" s="376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9.75" customHeight="1" x14ac:dyDescent="0.25">
      <c r="A206" s="375"/>
      <c r="B206" s="375"/>
      <c r="C206" s="375"/>
      <c r="D206" s="375"/>
      <c r="E206" s="375"/>
      <c r="F206" s="375"/>
      <c r="G206" s="375"/>
      <c r="H206" s="375"/>
      <c r="I206" s="375"/>
      <c r="J206" s="375"/>
      <c r="K206" s="375"/>
      <c r="L206" s="375"/>
      <c r="M206" s="376"/>
      <c r="N206" s="376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9.75" customHeight="1" x14ac:dyDescent="0.25">
      <c r="A207" s="375"/>
      <c r="B207" s="375"/>
      <c r="C207" s="375"/>
      <c r="D207" s="375"/>
      <c r="E207" s="375"/>
      <c r="F207" s="375"/>
      <c r="G207" s="375"/>
      <c r="H207" s="375"/>
      <c r="I207" s="375"/>
      <c r="J207" s="375"/>
      <c r="K207" s="375"/>
      <c r="L207" s="375"/>
      <c r="M207" s="376"/>
      <c r="N207" s="376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9.75" customHeight="1" x14ac:dyDescent="0.25">
      <c r="A208" s="375"/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6"/>
      <c r="N208" s="376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9.75" customHeight="1" x14ac:dyDescent="0.25">
      <c r="A209" s="375"/>
      <c r="B209" s="375"/>
      <c r="C209" s="375"/>
      <c r="D209" s="375"/>
      <c r="E209" s="375"/>
      <c r="F209" s="375"/>
      <c r="G209" s="375"/>
      <c r="H209" s="375"/>
      <c r="I209" s="375"/>
      <c r="J209" s="375"/>
      <c r="K209" s="375"/>
      <c r="L209" s="375"/>
      <c r="M209" s="376"/>
      <c r="N209" s="376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9.75" customHeight="1" x14ac:dyDescent="0.25">
      <c r="A210" s="375"/>
      <c r="B210" s="375"/>
      <c r="C210" s="375"/>
      <c r="D210" s="375"/>
      <c r="E210" s="375"/>
      <c r="F210" s="375"/>
      <c r="G210" s="375"/>
      <c r="H210" s="375"/>
      <c r="I210" s="375"/>
      <c r="J210" s="375"/>
      <c r="K210" s="375"/>
      <c r="L210" s="375"/>
      <c r="M210" s="376"/>
      <c r="N210" s="376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9.75" customHeight="1" x14ac:dyDescent="0.25">
      <c r="A211" s="375"/>
      <c r="B211" s="375"/>
      <c r="C211" s="375"/>
      <c r="D211" s="375"/>
      <c r="E211" s="375"/>
      <c r="F211" s="375"/>
      <c r="G211" s="375"/>
      <c r="H211" s="375"/>
      <c r="I211" s="375"/>
      <c r="J211" s="375"/>
      <c r="K211" s="375"/>
      <c r="L211" s="375"/>
      <c r="M211" s="376"/>
      <c r="N211" s="376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9.75" customHeight="1" x14ac:dyDescent="0.25">
      <c r="A212" s="375"/>
      <c r="B212" s="375"/>
      <c r="C212" s="375"/>
      <c r="D212" s="375"/>
      <c r="E212" s="375"/>
      <c r="F212" s="375"/>
      <c r="G212" s="375"/>
      <c r="H212" s="375"/>
      <c r="I212" s="375"/>
      <c r="J212" s="375"/>
      <c r="K212" s="375"/>
      <c r="L212" s="375"/>
      <c r="M212" s="376"/>
      <c r="N212" s="376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9.75" customHeight="1" x14ac:dyDescent="0.25">
      <c r="A213" s="375"/>
      <c r="B213" s="375"/>
      <c r="C213" s="375"/>
      <c r="D213" s="375"/>
      <c r="E213" s="375"/>
      <c r="F213" s="375"/>
      <c r="G213" s="375"/>
      <c r="H213" s="375"/>
      <c r="I213" s="375"/>
      <c r="J213" s="375"/>
      <c r="K213" s="375"/>
      <c r="L213" s="375"/>
      <c r="M213" s="376"/>
      <c r="N213" s="376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9.75" customHeight="1" x14ac:dyDescent="0.25">
      <c r="A214" s="375"/>
      <c r="B214" s="375"/>
      <c r="C214" s="375"/>
      <c r="D214" s="375"/>
      <c r="E214" s="375"/>
      <c r="F214" s="375"/>
      <c r="G214" s="375"/>
      <c r="H214" s="375"/>
      <c r="I214" s="375"/>
      <c r="J214" s="375"/>
      <c r="K214" s="375"/>
      <c r="L214" s="375"/>
      <c r="M214" s="376"/>
      <c r="N214" s="376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9.75" customHeight="1" x14ac:dyDescent="0.25">
      <c r="A215" s="375"/>
      <c r="B215" s="375"/>
      <c r="C215" s="375"/>
      <c r="D215" s="375"/>
      <c r="E215" s="375"/>
      <c r="F215" s="375"/>
      <c r="G215" s="375"/>
      <c r="H215" s="375"/>
      <c r="I215" s="375"/>
      <c r="J215" s="375"/>
      <c r="K215" s="375"/>
      <c r="L215" s="375"/>
      <c r="M215" s="376"/>
      <c r="N215" s="376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9.75" customHeight="1" x14ac:dyDescent="0.25">
      <c r="A216" s="375"/>
      <c r="B216" s="375"/>
      <c r="C216" s="375"/>
      <c r="D216" s="375"/>
      <c r="E216" s="375"/>
      <c r="F216" s="375"/>
      <c r="G216" s="375"/>
      <c r="H216" s="375"/>
      <c r="I216" s="375"/>
      <c r="J216" s="375"/>
      <c r="K216" s="375"/>
      <c r="L216" s="375"/>
      <c r="M216" s="376"/>
      <c r="N216" s="376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9.75" customHeight="1" x14ac:dyDescent="0.25">
      <c r="A217" s="375"/>
      <c r="B217" s="375"/>
      <c r="C217" s="375"/>
      <c r="D217" s="375"/>
      <c r="E217" s="375"/>
      <c r="F217" s="375"/>
      <c r="G217" s="375"/>
      <c r="H217" s="375"/>
      <c r="I217" s="375"/>
      <c r="J217" s="375"/>
      <c r="K217" s="375"/>
      <c r="L217" s="375"/>
      <c r="M217" s="376"/>
      <c r="N217" s="376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9.75" customHeight="1" x14ac:dyDescent="0.25">
      <c r="A218" s="375"/>
      <c r="B218" s="375"/>
      <c r="C218" s="375"/>
      <c r="D218" s="375"/>
      <c r="E218" s="375"/>
      <c r="F218" s="375"/>
      <c r="G218" s="375"/>
      <c r="H218" s="375"/>
      <c r="I218" s="375"/>
      <c r="J218" s="375"/>
      <c r="K218" s="375"/>
      <c r="L218" s="375"/>
      <c r="M218" s="376"/>
      <c r="N218" s="376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9.75" customHeight="1" x14ac:dyDescent="0.25">
      <c r="A219" s="375"/>
      <c r="B219" s="375"/>
      <c r="C219" s="375"/>
      <c r="D219" s="375"/>
      <c r="E219" s="375"/>
      <c r="F219" s="375"/>
      <c r="G219" s="375"/>
      <c r="H219" s="375"/>
      <c r="I219" s="375"/>
      <c r="J219" s="375"/>
      <c r="K219" s="375"/>
      <c r="L219" s="375"/>
      <c r="M219" s="376"/>
      <c r="N219" s="376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9.75" customHeight="1" x14ac:dyDescent="0.25">
      <c r="A220" s="375"/>
      <c r="B220" s="375"/>
      <c r="C220" s="375"/>
      <c r="D220" s="375"/>
      <c r="E220" s="375"/>
      <c r="F220" s="375"/>
      <c r="G220" s="375"/>
      <c r="H220" s="375"/>
      <c r="I220" s="375"/>
      <c r="J220" s="375"/>
      <c r="K220" s="375"/>
      <c r="L220" s="375"/>
      <c r="M220" s="376"/>
      <c r="N220" s="376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9.75" customHeight="1" x14ac:dyDescent="0.25">
      <c r="A221" s="375"/>
      <c r="B221" s="375"/>
      <c r="C221" s="375"/>
      <c r="D221" s="375"/>
      <c r="E221" s="375"/>
      <c r="F221" s="375"/>
      <c r="G221" s="375"/>
      <c r="H221" s="375"/>
      <c r="I221" s="375"/>
      <c r="J221" s="375"/>
      <c r="K221" s="375"/>
      <c r="L221" s="375"/>
      <c r="M221" s="376"/>
      <c r="N221" s="376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</row>
    <row r="222" spans="1:26" ht="9.75" customHeight="1" x14ac:dyDescent="0.25">
      <c r="A222" s="375"/>
      <c r="B222" s="375"/>
      <c r="C222" s="375"/>
      <c r="D222" s="375"/>
      <c r="E222" s="375"/>
      <c r="F222" s="375"/>
      <c r="G222" s="375"/>
      <c r="H222" s="375"/>
      <c r="I222" s="375"/>
      <c r="J222" s="375"/>
      <c r="K222" s="375"/>
      <c r="L222" s="375"/>
      <c r="M222" s="376"/>
      <c r="N222" s="376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</row>
    <row r="223" spans="1:26" ht="9.75" customHeight="1" x14ac:dyDescent="0.25">
      <c r="A223" s="375"/>
      <c r="B223" s="375"/>
      <c r="C223" s="375"/>
      <c r="D223" s="375"/>
      <c r="E223" s="375"/>
      <c r="F223" s="375"/>
      <c r="G223" s="375"/>
      <c r="H223" s="375"/>
      <c r="I223" s="375"/>
      <c r="J223" s="375"/>
      <c r="K223" s="375"/>
      <c r="L223" s="375"/>
      <c r="M223" s="376"/>
      <c r="N223" s="376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</row>
    <row r="224" spans="1:26" ht="9.75" customHeight="1" x14ac:dyDescent="0.25">
      <c r="A224" s="375"/>
      <c r="B224" s="375"/>
      <c r="C224" s="375"/>
      <c r="D224" s="375"/>
      <c r="E224" s="375"/>
      <c r="F224" s="375"/>
      <c r="G224" s="375"/>
      <c r="H224" s="375"/>
      <c r="I224" s="375"/>
      <c r="J224" s="375"/>
      <c r="K224" s="375"/>
      <c r="L224" s="375"/>
      <c r="M224" s="376"/>
      <c r="N224" s="376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</row>
    <row r="225" spans="1:26" ht="9.75" customHeight="1" x14ac:dyDescent="0.25">
      <c r="A225" s="375"/>
      <c r="B225" s="375"/>
      <c r="C225" s="375"/>
      <c r="D225" s="375"/>
      <c r="E225" s="375"/>
      <c r="F225" s="375"/>
      <c r="G225" s="375"/>
      <c r="H225" s="375"/>
      <c r="I225" s="375"/>
      <c r="J225" s="375"/>
      <c r="K225" s="375"/>
      <c r="L225" s="375"/>
      <c r="M225" s="376"/>
      <c r="N225" s="376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</row>
    <row r="226" spans="1:26" ht="9.75" customHeight="1" x14ac:dyDescent="0.25">
      <c r="A226" s="375"/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6"/>
      <c r="N226" s="376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</row>
    <row r="227" spans="1:26" ht="9.75" customHeight="1" x14ac:dyDescent="0.25">
      <c r="A227" s="375"/>
      <c r="B227" s="375"/>
      <c r="C227" s="375"/>
      <c r="D227" s="375"/>
      <c r="E227" s="375"/>
      <c r="F227" s="375"/>
      <c r="G227" s="375"/>
      <c r="H227" s="375"/>
      <c r="I227" s="375"/>
      <c r="J227" s="375"/>
      <c r="K227" s="375"/>
      <c r="L227" s="375"/>
      <c r="M227" s="376"/>
      <c r="N227" s="376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</row>
    <row r="228" spans="1:26" ht="9.75" customHeight="1" x14ac:dyDescent="0.25">
      <c r="A228" s="375"/>
      <c r="B228" s="375"/>
      <c r="C228" s="375"/>
      <c r="D228" s="375"/>
      <c r="E228" s="375"/>
      <c r="F228" s="375"/>
      <c r="G228" s="375"/>
      <c r="H228" s="375"/>
      <c r="I228" s="375"/>
      <c r="J228" s="375"/>
      <c r="K228" s="375"/>
      <c r="L228" s="375"/>
      <c r="M228" s="376"/>
      <c r="N228" s="376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</row>
    <row r="229" spans="1:26" ht="9.75" customHeight="1" x14ac:dyDescent="0.25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6"/>
      <c r="N229" s="376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</row>
    <row r="230" spans="1:26" ht="9.75" customHeight="1" x14ac:dyDescent="0.25">
      <c r="A230" s="375"/>
      <c r="B230" s="375"/>
      <c r="C230" s="375"/>
      <c r="D230" s="375"/>
      <c r="E230" s="375"/>
      <c r="F230" s="375"/>
      <c r="G230" s="375"/>
      <c r="H230" s="375"/>
      <c r="I230" s="375"/>
      <c r="J230" s="375"/>
      <c r="K230" s="375"/>
      <c r="L230" s="375"/>
      <c r="M230" s="376"/>
      <c r="N230" s="376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</row>
    <row r="231" spans="1:26" ht="9.75" customHeight="1" x14ac:dyDescent="0.25">
      <c r="A231" s="375"/>
      <c r="B231" s="375"/>
      <c r="C231" s="375"/>
      <c r="D231" s="375"/>
      <c r="E231" s="375"/>
      <c r="F231" s="375"/>
      <c r="G231" s="375"/>
      <c r="H231" s="375"/>
      <c r="I231" s="375"/>
      <c r="J231" s="375"/>
      <c r="K231" s="375"/>
      <c r="L231" s="375"/>
      <c r="M231" s="376"/>
      <c r="N231" s="376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</row>
    <row r="232" spans="1:26" ht="9.75" customHeight="1" x14ac:dyDescent="0.25">
      <c r="A232" s="375"/>
      <c r="B232" s="375"/>
      <c r="C232" s="375"/>
      <c r="D232" s="375"/>
      <c r="E232" s="375"/>
      <c r="F232" s="375"/>
      <c r="G232" s="375"/>
      <c r="H232" s="375"/>
      <c r="I232" s="375"/>
      <c r="J232" s="375"/>
      <c r="K232" s="375"/>
      <c r="L232" s="375"/>
      <c r="M232" s="376"/>
      <c r="N232" s="376"/>
      <c r="O232" s="375"/>
      <c r="P232" s="375"/>
      <c r="Q232" s="375"/>
      <c r="R232" s="375"/>
      <c r="S232" s="375"/>
      <c r="T232" s="375"/>
      <c r="U232" s="375"/>
      <c r="V232" s="375"/>
      <c r="W232" s="375"/>
      <c r="X232" s="375"/>
      <c r="Y232" s="375"/>
      <c r="Z232" s="375"/>
    </row>
    <row r="233" spans="1:26" ht="9.75" customHeight="1" x14ac:dyDescent="0.25">
      <c r="A233" s="375"/>
      <c r="B233" s="375"/>
      <c r="C233" s="375"/>
      <c r="D233" s="375"/>
      <c r="E233" s="375"/>
      <c r="F233" s="375"/>
      <c r="G233" s="375"/>
      <c r="H233" s="375"/>
      <c r="I233" s="375"/>
      <c r="J233" s="375"/>
      <c r="K233" s="375"/>
      <c r="L233" s="375"/>
      <c r="M233" s="376"/>
      <c r="N233" s="376"/>
      <c r="O233" s="375"/>
      <c r="P233" s="375"/>
      <c r="Q233" s="375"/>
      <c r="R233" s="375"/>
      <c r="S233" s="375"/>
      <c r="T233" s="375"/>
      <c r="U233" s="375"/>
      <c r="V233" s="375"/>
      <c r="W233" s="375"/>
      <c r="X233" s="375"/>
      <c r="Y233" s="375"/>
      <c r="Z233" s="375"/>
    </row>
    <row r="234" spans="1:26" ht="9.75" customHeight="1" x14ac:dyDescent="0.25">
      <c r="A234" s="375"/>
      <c r="B234" s="375"/>
      <c r="C234" s="375"/>
      <c r="D234" s="375"/>
      <c r="E234" s="375"/>
      <c r="F234" s="375"/>
      <c r="G234" s="375"/>
      <c r="H234" s="375"/>
      <c r="I234" s="375"/>
      <c r="J234" s="375"/>
      <c r="K234" s="375"/>
      <c r="L234" s="375"/>
      <c r="M234" s="376"/>
      <c r="N234" s="376"/>
      <c r="O234" s="375"/>
      <c r="P234" s="375"/>
      <c r="Q234" s="375"/>
      <c r="R234" s="375"/>
      <c r="S234" s="375"/>
      <c r="T234" s="375"/>
      <c r="U234" s="375"/>
      <c r="V234" s="375"/>
      <c r="W234" s="375"/>
      <c r="X234" s="375"/>
      <c r="Y234" s="375"/>
      <c r="Z234" s="375"/>
    </row>
    <row r="235" spans="1:26" ht="9.75" customHeight="1" x14ac:dyDescent="0.25">
      <c r="A235" s="375"/>
      <c r="B235" s="375"/>
      <c r="C235" s="375"/>
      <c r="D235" s="375"/>
      <c r="E235" s="375"/>
      <c r="F235" s="375"/>
      <c r="G235" s="375"/>
      <c r="H235" s="375"/>
      <c r="I235" s="375"/>
      <c r="J235" s="375"/>
      <c r="K235" s="375"/>
      <c r="L235" s="375"/>
      <c r="M235" s="376"/>
      <c r="N235" s="376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</row>
    <row r="236" spans="1:26" ht="9.75" customHeight="1" x14ac:dyDescent="0.25">
      <c r="A236" s="375"/>
      <c r="B236" s="375"/>
      <c r="C236" s="375"/>
      <c r="D236" s="375"/>
      <c r="E236" s="375"/>
      <c r="F236" s="375"/>
      <c r="G236" s="375"/>
      <c r="H236" s="375"/>
      <c r="I236" s="375"/>
      <c r="J236" s="375"/>
      <c r="K236" s="375"/>
      <c r="L236" s="375"/>
      <c r="M236" s="376"/>
      <c r="N236" s="376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</row>
    <row r="237" spans="1:26" ht="9.75" customHeight="1" x14ac:dyDescent="0.25">
      <c r="A237" s="375"/>
      <c r="B237" s="375"/>
      <c r="C237" s="375"/>
      <c r="D237" s="375"/>
      <c r="E237" s="375"/>
      <c r="F237" s="375"/>
      <c r="G237" s="375"/>
      <c r="H237" s="375"/>
      <c r="I237" s="375"/>
      <c r="J237" s="375"/>
      <c r="K237" s="375"/>
      <c r="L237" s="375"/>
      <c r="M237" s="376"/>
      <c r="N237" s="376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</row>
    <row r="238" spans="1:26" ht="9.75" customHeight="1" x14ac:dyDescent="0.25">
      <c r="A238" s="375"/>
      <c r="B238" s="375"/>
      <c r="C238" s="375"/>
      <c r="D238" s="375"/>
      <c r="E238" s="375"/>
      <c r="F238" s="375"/>
      <c r="G238" s="375"/>
      <c r="H238" s="375"/>
      <c r="I238" s="375"/>
      <c r="J238" s="375"/>
      <c r="K238" s="375"/>
      <c r="L238" s="375"/>
      <c r="M238" s="376"/>
      <c r="N238" s="376"/>
      <c r="O238" s="375"/>
      <c r="P238" s="375"/>
      <c r="Q238" s="375"/>
      <c r="R238" s="375"/>
      <c r="S238" s="375"/>
      <c r="T238" s="375"/>
      <c r="U238" s="375"/>
      <c r="V238" s="375"/>
      <c r="W238" s="375"/>
      <c r="X238" s="375"/>
      <c r="Y238" s="375"/>
      <c r="Z238" s="375"/>
    </row>
    <row r="239" spans="1:26" ht="9.75" customHeight="1" x14ac:dyDescent="0.25">
      <c r="A239" s="375"/>
      <c r="B239" s="375"/>
      <c r="C239" s="375"/>
      <c r="D239" s="375"/>
      <c r="E239" s="375"/>
      <c r="F239" s="375"/>
      <c r="G239" s="375"/>
      <c r="H239" s="375"/>
      <c r="I239" s="375"/>
      <c r="J239" s="375"/>
      <c r="K239" s="375"/>
      <c r="L239" s="375"/>
      <c r="M239" s="376"/>
      <c r="N239" s="376"/>
      <c r="O239" s="375"/>
      <c r="P239" s="375"/>
      <c r="Q239" s="375"/>
      <c r="R239" s="375"/>
      <c r="S239" s="375"/>
      <c r="T239" s="375"/>
      <c r="U239" s="375"/>
      <c r="V239" s="375"/>
      <c r="W239" s="375"/>
      <c r="X239" s="375"/>
      <c r="Y239" s="375"/>
      <c r="Z239" s="375"/>
    </row>
    <row r="240" spans="1:26" ht="9.75" customHeight="1" x14ac:dyDescent="0.25">
      <c r="A240" s="375"/>
      <c r="B240" s="375"/>
      <c r="C240" s="375"/>
      <c r="D240" s="375"/>
      <c r="E240" s="375"/>
      <c r="F240" s="375"/>
      <c r="G240" s="375"/>
      <c r="H240" s="375"/>
      <c r="I240" s="375"/>
      <c r="J240" s="375"/>
      <c r="K240" s="375"/>
      <c r="L240" s="375"/>
      <c r="M240" s="376"/>
      <c r="N240" s="376"/>
      <c r="O240" s="375"/>
      <c r="P240" s="375"/>
      <c r="Q240" s="375"/>
      <c r="R240" s="375"/>
      <c r="S240" s="375"/>
      <c r="T240" s="375"/>
      <c r="U240" s="375"/>
      <c r="V240" s="375"/>
      <c r="W240" s="375"/>
      <c r="X240" s="375"/>
      <c r="Y240" s="375"/>
      <c r="Z240" s="375"/>
    </row>
    <row r="241" spans="1:26" ht="9.75" customHeight="1" x14ac:dyDescent="0.25">
      <c r="A241" s="375"/>
      <c r="B241" s="375"/>
      <c r="C241" s="375"/>
      <c r="D241" s="375"/>
      <c r="E241" s="375"/>
      <c r="F241" s="375"/>
      <c r="G241" s="375"/>
      <c r="H241" s="375"/>
      <c r="I241" s="375"/>
      <c r="J241" s="375"/>
      <c r="K241" s="375"/>
      <c r="L241" s="375"/>
      <c r="M241" s="376"/>
      <c r="N241" s="376"/>
      <c r="O241" s="375"/>
      <c r="P241" s="375"/>
      <c r="Q241" s="375"/>
      <c r="R241" s="375"/>
      <c r="S241" s="375"/>
      <c r="T241" s="375"/>
      <c r="U241" s="375"/>
      <c r="V241" s="375"/>
      <c r="W241" s="375"/>
      <c r="X241" s="375"/>
      <c r="Y241" s="375"/>
      <c r="Z241" s="375"/>
    </row>
    <row r="242" spans="1:26" ht="9.75" customHeight="1" x14ac:dyDescent="0.25">
      <c r="A242" s="375"/>
      <c r="B242" s="375"/>
      <c r="C242" s="375"/>
      <c r="D242" s="375"/>
      <c r="E242" s="375"/>
      <c r="F242" s="375"/>
      <c r="G242" s="375"/>
      <c r="H242" s="375"/>
      <c r="I242" s="375"/>
      <c r="J242" s="375"/>
      <c r="K242" s="375"/>
      <c r="L242" s="375"/>
      <c r="M242" s="376"/>
      <c r="N242" s="376"/>
      <c r="O242" s="375"/>
      <c r="P242" s="375"/>
      <c r="Q242" s="375"/>
      <c r="R242" s="375"/>
      <c r="S242" s="375"/>
      <c r="T242" s="375"/>
      <c r="U242" s="375"/>
      <c r="V242" s="375"/>
      <c r="W242" s="375"/>
      <c r="X242" s="375"/>
      <c r="Y242" s="375"/>
      <c r="Z242" s="375"/>
    </row>
    <row r="243" spans="1:26" ht="9.75" customHeight="1" x14ac:dyDescent="0.25">
      <c r="A243" s="375"/>
      <c r="B243" s="375"/>
      <c r="C243" s="375"/>
      <c r="D243" s="375"/>
      <c r="E243" s="375"/>
      <c r="F243" s="375"/>
      <c r="G243" s="375"/>
      <c r="H243" s="375"/>
      <c r="I243" s="375"/>
      <c r="J243" s="375"/>
      <c r="K243" s="375"/>
      <c r="L243" s="375"/>
      <c r="M243" s="376"/>
      <c r="N243" s="376"/>
      <c r="O243" s="375"/>
      <c r="P243" s="375"/>
      <c r="Q243" s="375"/>
      <c r="R243" s="375"/>
      <c r="S243" s="375"/>
      <c r="T243" s="375"/>
      <c r="U243" s="375"/>
      <c r="V243" s="375"/>
      <c r="W243" s="375"/>
      <c r="X243" s="375"/>
      <c r="Y243" s="375"/>
      <c r="Z243" s="375"/>
    </row>
    <row r="244" spans="1:26" ht="9.75" customHeight="1" x14ac:dyDescent="0.25">
      <c r="A244" s="375"/>
      <c r="B244" s="375"/>
      <c r="C244" s="375"/>
      <c r="D244" s="375"/>
      <c r="E244" s="375"/>
      <c r="F244" s="375"/>
      <c r="G244" s="375"/>
      <c r="H244" s="375"/>
      <c r="I244" s="375"/>
      <c r="J244" s="375"/>
      <c r="K244" s="375"/>
      <c r="L244" s="375"/>
      <c r="M244" s="376"/>
      <c r="N244" s="376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</row>
    <row r="245" spans="1:26" ht="9.75" customHeight="1" x14ac:dyDescent="0.25">
      <c r="A245" s="375"/>
      <c r="B245" s="375"/>
      <c r="C245" s="375"/>
      <c r="D245" s="375"/>
      <c r="E245" s="375"/>
      <c r="F245" s="375"/>
      <c r="G245" s="375"/>
      <c r="H245" s="375"/>
      <c r="I245" s="375"/>
      <c r="J245" s="375"/>
      <c r="K245" s="375"/>
      <c r="L245" s="375"/>
      <c r="M245" s="376"/>
      <c r="N245" s="376"/>
      <c r="O245" s="375"/>
      <c r="P245" s="375"/>
      <c r="Q245" s="375"/>
      <c r="R245" s="375"/>
      <c r="S245" s="375"/>
      <c r="T245" s="375"/>
      <c r="U245" s="375"/>
      <c r="V245" s="375"/>
      <c r="W245" s="375"/>
      <c r="X245" s="375"/>
      <c r="Y245" s="375"/>
      <c r="Z245" s="375"/>
    </row>
    <row r="246" spans="1:26" ht="9.75" customHeight="1" x14ac:dyDescent="0.25">
      <c r="A246" s="375"/>
      <c r="B246" s="375"/>
      <c r="C246" s="375"/>
      <c r="D246" s="375"/>
      <c r="E246" s="375"/>
      <c r="F246" s="375"/>
      <c r="G246" s="375"/>
      <c r="H246" s="375"/>
      <c r="I246" s="375"/>
      <c r="J246" s="375"/>
      <c r="K246" s="375"/>
      <c r="L246" s="375"/>
      <c r="M246" s="376"/>
      <c r="N246" s="376"/>
      <c r="O246" s="375"/>
      <c r="P246" s="375"/>
      <c r="Q246" s="375"/>
      <c r="R246" s="375"/>
      <c r="S246" s="375"/>
      <c r="T246" s="375"/>
      <c r="U246" s="375"/>
      <c r="V246" s="375"/>
      <c r="W246" s="375"/>
      <c r="X246" s="375"/>
      <c r="Y246" s="375"/>
      <c r="Z246" s="375"/>
    </row>
    <row r="247" spans="1:26" ht="9.75" customHeight="1" x14ac:dyDescent="0.25">
      <c r="A247" s="375"/>
      <c r="B247" s="375"/>
      <c r="C247" s="375"/>
      <c r="D247" s="375"/>
      <c r="E247" s="375"/>
      <c r="F247" s="375"/>
      <c r="G247" s="375"/>
      <c r="H247" s="375"/>
      <c r="I247" s="375"/>
      <c r="J247" s="375"/>
      <c r="K247" s="375"/>
      <c r="L247" s="375"/>
      <c r="M247" s="376"/>
      <c r="N247" s="376"/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</row>
    <row r="248" spans="1:26" ht="9.75" customHeight="1" x14ac:dyDescent="0.25">
      <c r="A248" s="375"/>
      <c r="B248" s="375"/>
      <c r="C248" s="375"/>
      <c r="D248" s="375"/>
      <c r="E248" s="375"/>
      <c r="F248" s="375"/>
      <c r="G248" s="375"/>
      <c r="H248" s="375"/>
      <c r="I248" s="375"/>
      <c r="J248" s="375"/>
      <c r="K248" s="375"/>
      <c r="L248" s="375"/>
      <c r="M248" s="376"/>
      <c r="N248" s="376"/>
      <c r="O248" s="375"/>
      <c r="P248" s="375"/>
      <c r="Q248" s="375"/>
      <c r="R248" s="375"/>
      <c r="S248" s="375"/>
      <c r="T248" s="375"/>
      <c r="U248" s="375"/>
      <c r="V248" s="375"/>
      <c r="W248" s="375"/>
      <c r="X248" s="375"/>
      <c r="Y248" s="375"/>
      <c r="Z248" s="375"/>
    </row>
    <row r="249" spans="1:26" ht="9.75" customHeight="1" x14ac:dyDescent="0.25">
      <c r="A249" s="375"/>
      <c r="B249" s="375"/>
      <c r="C249" s="375"/>
      <c r="D249" s="375"/>
      <c r="E249" s="375"/>
      <c r="F249" s="375"/>
      <c r="G249" s="375"/>
      <c r="H249" s="375"/>
      <c r="I249" s="375"/>
      <c r="J249" s="375"/>
      <c r="K249" s="375"/>
      <c r="L249" s="375"/>
      <c r="M249" s="376"/>
      <c r="N249" s="376"/>
      <c r="O249" s="375"/>
      <c r="P249" s="375"/>
      <c r="Q249" s="375"/>
      <c r="R249" s="375"/>
      <c r="S249" s="375"/>
      <c r="T249" s="375"/>
      <c r="U249" s="375"/>
      <c r="V249" s="375"/>
      <c r="W249" s="375"/>
      <c r="X249" s="375"/>
      <c r="Y249" s="375"/>
      <c r="Z249" s="375"/>
    </row>
    <row r="250" spans="1:26" ht="9.75" customHeight="1" x14ac:dyDescent="0.25">
      <c r="A250" s="375"/>
      <c r="B250" s="375"/>
      <c r="C250" s="375"/>
      <c r="D250" s="375"/>
      <c r="E250" s="375"/>
      <c r="F250" s="375"/>
      <c r="G250" s="375"/>
      <c r="H250" s="375"/>
      <c r="I250" s="375"/>
      <c r="J250" s="375"/>
      <c r="K250" s="375"/>
      <c r="L250" s="375"/>
      <c r="M250" s="376"/>
      <c r="N250" s="376"/>
      <c r="O250" s="375"/>
      <c r="P250" s="375"/>
      <c r="Q250" s="375"/>
      <c r="R250" s="375"/>
      <c r="S250" s="375"/>
      <c r="T250" s="375"/>
      <c r="U250" s="375"/>
      <c r="V250" s="375"/>
      <c r="W250" s="375"/>
      <c r="X250" s="375"/>
      <c r="Y250" s="375"/>
      <c r="Z250" s="375"/>
    </row>
    <row r="251" spans="1:26" ht="9.75" customHeight="1" x14ac:dyDescent="0.25">
      <c r="A251" s="375"/>
      <c r="B251" s="375"/>
      <c r="C251" s="375"/>
      <c r="D251" s="375"/>
      <c r="E251" s="375"/>
      <c r="F251" s="375"/>
      <c r="G251" s="375"/>
      <c r="H251" s="375"/>
      <c r="I251" s="375"/>
      <c r="J251" s="375"/>
      <c r="K251" s="375"/>
      <c r="L251" s="375"/>
      <c r="M251" s="376"/>
      <c r="N251" s="376"/>
      <c r="O251" s="375"/>
      <c r="P251" s="375"/>
      <c r="Q251" s="375"/>
      <c r="R251" s="375"/>
      <c r="S251" s="375"/>
      <c r="T251" s="375"/>
      <c r="U251" s="375"/>
      <c r="V251" s="375"/>
      <c r="W251" s="375"/>
      <c r="X251" s="375"/>
      <c r="Y251" s="375"/>
      <c r="Z251" s="375"/>
    </row>
    <row r="252" spans="1:26" ht="9.75" customHeight="1" x14ac:dyDescent="0.25">
      <c r="A252" s="375"/>
      <c r="B252" s="375"/>
      <c r="C252" s="375"/>
      <c r="D252" s="375"/>
      <c r="E252" s="375"/>
      <c r="F252" s="375"/>
      <c r="G252" s="375"/>
      <c r="H252" s="375"/>
      <c r="I252" s="375"/>
      <c r="J252" s="375"/>
      <c r="K252" s="375"/>
      <c r="L252" s="375"/>
      <c r="M252" s="376"/>
      <c r="N252" s="376"/>
      <c r="O252" s="375"/>
      <c r="P252" s="375"/>
      <c r="Q252" s="375"/>
      <c r="R252" s="375"/>
      <c r="S252" s="375"/>
      <c r="T252" s="375"/>
      <c r="U252" s="375"/>
      <c r="V252" s="375"/>
      <c r="W252" s="375"/>
      <c r="X252" s="375"/>
      <c r="Y252" s="375"/>
      <c r="Z252" s="375"/>
    </row>
    <row r="253" spans="1:26" ht="9.75" customHeight="1" x14ac:dyDescent="0.25">
      <c r="A253" s="375"/>
      <c r="B253" s="375"/>
      <c r="C253" s="375"/>
      <c r="D253" s="375"/>
      <c r="E253" s="375"/>
      <c r="F253" s="375"/>
      <c r="G253" s="375"/>
      <c r="H253" s="375"/>
      <c r="I253" s="375"/>
      <c r="J253" s="375"/>
      <c r="K253" s="375"/>
      <c r="L253" s="375"/>
      <c r="M253" s="376"/>
      <c r="N253" s="376"/>
      <c r="O253" s="375"/>
      <c r="P253" s="375"/>
      <c r="Q253" s="375"/>
      <c r="R253" s="375"/>
      <c r="S253" s="375"/>
      <c r="T253" s="375"/>
      <c r="U253" s="375"/>
      <c r="V253" s="375"/>
      <c r="W253" s="375"/>
      <c r="X253" s="375"/>
      <c r="Y253" s="375"/>
      <c r="Z253" s="375"/>
    </row>
    <row r="254" spans="1:26" ht="9.75" customHeight="1" x14ac:dyDescent="0.25">
      <c r="A254" s="375"/>
      <c r="B254" s="375"/>
      <c r="C254" s="375"/>
      <c r="D254" s="375"/>
      <c r="E254" s="375"/>
      <c r="F254" s="375"/>
      <c r="G254" s="375"/>
      <c r="H254" s="375"/>
      <c r="I254" s="375"/>
      <c r="J254" s="375"/>
      <c r="K254" s="375"/>
      <c r="L254" s="375"/>
      <c r="M254" s="376"/>
      <c r="N254" s="376"/>
      <c r="O254" s="375"/>
      <c r="P254" s="375"/>
      <c r="Q254" s="375"/>
      <c r="R254" s="375"/>
      <c r="S254" s="375"/>
      <c r="T254" s="375"/>
      <c r="U254" s="375"/>
      <c r="V254" s="375"/>
      <c r="W254" s="375"/>
      <c r="X254" s="375"/>
      <c r="Y254" s="375"/>
      <c r="Z254" s="375"/>
    </row>
    <row r="255" spans="1:26" ht="9.75" customHeight="1" x14ac:dyDescent="0.25">
      <c r="A255" s="375"/>
      <c r="B255" s="375"/>
      <c r="C255" s="375"/>
      <c r="D255" s="375"/>
      <c r="E255" s="375"/>
      <c r="F255" s="375"/>
      <c r="G255" s="375"/>
      <c r="H255" s="375"/>
      <c r="I255" s="375"/>
      <c r="J255" s="375"/>
      <c r="K255" s="375"/>
      <c r="L255" s="375"/>
      <c r="M255" s="376"/>
      <c r="N255" s="376"/>
      <c r="O255" s="375"/>
      <c r="P255" s="375"/>
      <c r="Q255" s="375"/>
      <c r="R255" s="375"/>
      <c r="S255" s="375"/>
      <c r="T255" s="375"/>
      <c r="U255" s="375"/>
      <c r="V255" s="375"/>
      <c r="W255" s="375"/>
      <c r="X255" s="375"/>
      <c r="Y255" s="375"/>
      <c r="Z255" s="375"/>
    </row>
    <row r="256" spans="1:26" ht="9.75" customHeight="1" x14ac:dyDescent="0.25">
      <c r="A256" s="375"/>
      <c r="B256" s="375"/>
      <c r="C256" s="375"/>
      <c r="D256" s="375"/>
      <c r="E256" s="375"/>
      <c r="F256" s="375"/>
      <c r="G256" s="375"/>
      <c r="H256" s="375"/>
      <c r="I256" s="375"/>
      <c r="J256" s="375"/>
      <c r="K256" s="375"/>
      <c r="L256" s="375"/>
      <c r="M256" s="376"/>
      <c r="N256" s="376"/>
      <c r="O256" s="375"/>
      <c r="P256" s="375"/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</row>
    <row r="257" spans="1:26" ht="9.75" customHeight="1" x14ac:dyDescent="0.25">
      <c r="A257" s="375"/>
      <c r="B257" s="375"/>
      <c r="C257" s="375"/>
      <c r="D257" s="375"/>
      <c r="E257" s="375"/>
      <c r="F257" s="375"/>
      <c r="G257" s="375"/>
      <c r="H257" s="375"/>
      <c r="I257" s="375"/>
      <c r="J257" s="375"/>
      <c r="K257" s="375"/>
      <c r="L257" s="375"/>
      <c r="M257" s="376"/>
      <c r="N257" s="376"/>
      <c r="O257" s="375"/>
      <c r="P257" s="375"/>
      <c r="Q257" s="375"/>
      <c r="R257" s="375"/>
      <c r="S257" s="375"/>
      <c r="T257" s="375"/>
      <c r="U257" s="375"/>
      <c r="V257" s="375"/>
      <c r="W257" s="375"/>
      <c r="X257" s="375"/>
      <c r="Y257" s="375"/>
      <c r="Z257" s="375"/>
    </row>
    <row r="258" spans="1:26" ht="9.75" customHeight="1" x14ac:dyDescent="0.25">
      <c r="A258" s="375"/>
      <c r="B258" s="375"/>
      <c r="C258" s="375"/>
      <c r="D258" s="375"/>
      <c r="E258" s="375"/>
      <c r="F258" s="375"/>
      <c r="G258" s="375"/>
      <c r="H258" s="375"/>
      <c r="I258" s="375"/>
      <c r="J258" s="375"/>
      <c r="K258" s="375"/>
      <c r="L258" s="375"/>
      <c r="M258" s="376"/>
      <c r="N258" s="376"/>
      <c r="O258" s="375"/>
      <c r="P258" s="375"/>
      <c r="Q258" s="375"/>
      <c r="R258" s="375"/>
      <c r="S258" s="375"/>
      <c r="T258" s="375"/>
      <c r="U258" s="375"/>
      <c r="V258" s="375"/>
      <c r="W258" s="375"/>
      <c r="X258" s="375"/>
      <c r="Y258" s="375"/>
      <c r="Z258" s="375"/>
    </row>
    <row r="259" spans="1:26" ht="9.75" customHeight="1" x14ac:dyDescent="0.25">
      <c r="A259" s="375"/>
      <c r="B259" s="375"/>
      <c r="C259" s="375"/>
      <c r="D259" s="375"/>
      <c r="E259" s="375"/>
      <c r="F259" s="375"/>
      <c r="G259" s="375"/>
      <c r="H259" s="375"/>
      <c r="I259" s="375"/>
      <c r="J259" s="375"/>
      <c r="K259" s="375"/>
      <c r="L259" s="375"/>
      <c r="M259" s="376"/>
      <c r="N259" s="376"/>
      <c r="O259" s="375"/>
      <c r="P259" s="375"/>
      <c r="Q259" s="375"/>
      <c r="R259" s="375"/>
      <c r="S259" s="375"/>
      <c r="T259" s="375"/>
      <c r="U259" s="375"/>
      <c r="V259" s="375"/>
      <c r="W259" s="375"/>
      <c r="X259" s="375"/>
      <c r="Y259" s="375"/>
      <c r="Z259" s="375"/>
    </row>
    <row r="260" spans="1:26" ht="9.75" customHeight="1" x14ac:dyDescent="0.25">
      <c r="A260" s="375"/>
      <c r="B260" s="375"/>
      <c r="C260" s="375"/>
      <c r="D260" s="375"/>
      <c r="E260" s="375"/>
      <c r="F260" s="375"/>
      <c r="G260" s="375"/>
      <c r="H260" s="375"/>
      <c r="I260" s="375"/>
      <c r="J260" s="375"/>
      <c r="K260" s="375"/>
      <c r="L260" s="375"/>
      <c r="M260" s="376"/>
      <c r="N260" s="376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</row>
    <row r="261" spans="1:26" ht="9.75" customHeight="1" x14ac:dyDescent="0.25">
      <c r="A261" s="375"/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6"/>
      <c r="N261" s="376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</row>
    <row r="262" spans="1:26" ht="9.75" customHeight="1" x14ac:dyDescent="0.25">
      <c r="A262" s="375"/>
      <c r="B262" s="375"/>
      <c r="C262" s="375"/>
      <c r="D262" s="375"/>
      <c r="E262" s="375"/>
      <c r="F262" s="375"/>
      <c r="G262" s="375"/>
      <c r="H262" s="375"/>
      <c r="I262" s="375"/>
      <c r="J262" s="375"/>
      <c r="K262" s="375"/>
      <c r="L262" s="375"/>
      <c r="M262" s="376"/>
      <c r="N262" s="376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</row>
    <row r="263" spans="1:26" ht="9.75" customHeight="1" x14ac:dyDescent="0.25">
      <c r="A263" s="375"/>
      <c r="B263" s="375"/>
      <c r="C263" s="375"/>
      <c r="D263" s="375"/>
      <c r="E263" s="375"/>
      <c r="F263" s="375"/>
      <c r="G263" s="375"/>
      <c r="H263" s="375"/>
      <c r="I263" s="375"/>
      <c r="J263" s="375"/>
      <c r="K263" s="375"/>
      <c r="L263" s="375"/>
      <c r="M263" s="376"/>
      <c r="N263" s="376"/>
      <c r="O263" s="375"/>
      <c r="P263" s="375"/>
      <c r="Q263" s="375"/>
      <c r="R263" s="375"/>
      <c r="S263" s="375"/>
      <c r="T263" s="375"/>
      <c r="U263" s="375"/>
      <c r="V263" s="375"/>
      <c r="W263" s="375"/>
      <c r="X263" s="375"/>
      <c r="Y263" s="375"/>
      <c r="Z263" s="375"/>
    </row>
    <row r="264" spans="1:26" ht="9.75" customHeight="1" x14ac:dyDescent="0.25">
      <c r="A264" s="375"/>
      <c r="B264" s="375"/>
      <c r="C264" s="375"/>
      <c r="D264" s="375"/>
      <c r="E264" s="375"/>
      <c r="F264" s="375"/>
      <c r="G264" s="375"/>
      <c r="H264" s="375"/>
      <c r="I264" s="375"/>
      <c r="J264" s="375"/>
      <c r="K264" s="375"/>
      <c r="L264" s="375"/>
      <c r="M264" s="376"/>
      <c r="N264" s="376"/>
      <c r="O264" s="375"/>
      <c r="P264" s="375"/>
      <c r="Q264" s="375"/>
      <c r="R264" s="375"/>
      <c r="S264" s="375"/>
      <c r="T264" s="375"/>
      <c r="U264" s="375"/>
      <c r="V264" s="375"/>
      <c r="W264" s="375"/>
      <c r="X264" s="375"/>
      <c r="Y264" s="375"/>
      <c r="Z264" s="375"/>
    </row>
    <row r="265" spans="1:26" ht="9.75" customHeight="1" x14ac:dyDescent="0.25">
      <c r="A265" s="375"/>
      <c r="B265" s="375"/>
      <c r="C265" s="375"/>
      <c r="D265" s="375"/>
      <c r="E265" s="375"/>
      <c r="F265" s="375"/>
      <c r="G265" s="375"/>
      <c r="H265" s="375"/>
      <c r="I265" s="375"/>
      <c r="J265" s="375"/>
      <c r="K265" s="375"/>
      <c r="L265" s="375"/>
      <c r="M265" s="376"/>
      <c r="N265" s="376"/>
      <c r="O265" s="375"/>
      <c r="P265" s="375"/>
      <c r="Q265" s="375"/>
      <c r="R265" s="375"/>
      <c r="S265" s="375"/>
      <c r="T265" s="375"/>
      <c r="U265" s="375"/>
      <c r="V265" s="375"/>
      <c r="W265" s="375"/>
      <c r="X265" s="375"/>
      <c r="Y265" s="375"/>
      <c r="Z265" s="375"/>
    </row>
    <row r="266" spans="1:26" ht="9.75" customHeight="1" x14ac:dyDescent="0.25">
      <c r="A266" s="375"/>
      <c r="B266" s="375"/>
      <c r="C266" s="375"/>
      <c r="D266" s="375"/>
      <c r="E266" s="375"/>
      <c r="F266" s="375"/>
      <c r="G266" s="375"/>
      <c r="H266" s="375"/>
      <c r="I266" s="375"/>
      <c r="J266" s="375"/>
      <c r="K266" s="375"/>
      <c r="L266" s="375"/>
      <c r="M266" s="376"/>
      <c r="N266" s="376"/>
      <c r="O266" s="375"/>
      <c r="P266" s="375"/>
      <c r="Q266" s="375"/>
      <c r="R266" s="375"/>
      <c r="S266" s="375"/>
      <c r="T266" s="375"/>
      <c r="U266" s="375"/>
      <c r="V266" s="375"/>
      <c r="W266" s="375"/>
      <c r="X266" s="375"/>
      <c r="Y266" s="375"/>
      <c r="Z266" s="375"/>
    </row>
    <row r="267" spans="1:26" ht="9.75" customHeight="1" x14ac:dyDescent="0.25">
      <c r="A267" s="375"/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6"/>
      <c r="N267" s="376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</row>
    <row r="268" spans="1:26" ht="9.75" customHeight="1" x14ac:dyDescent="0.25">
      <c r="A268" s="375"/>
      <c r="B268" s="375"/>
      <c r="C268" s="375"/>
      <c r="D268" s="375"/>
      <c r="E268" s="375"/>
      <c r="F268" s="375"/>
      <c r="G268" s="375"/>
      <c r="H268" s="375"/>
      <c r="I268" s="375"/>
      <c r="J268" s="375"/>
      <c r="K268" s="375"/>
      <c r="L268" s="375"/>
      <c r="M268" s="376"/>
      <c r="N268" s="376"/>
      <c r="O268" s="375"/>
      <c r="P268" s="375"/>
      <c r="Q268" s="375"/>
      <c r="R268" s="375"/>
      <c r="S268" s="375"/>
      <c r="T268" s="375"/>
      <c r="U268" s="375"/>
      <c r="V268" s="375"/>
      <c r="W268" s="375"/>
      <c r="X268" s="375"/>
      <c r="Y268" s="375"/>
      <c r="Z268" s="375"/>
    </row>
    <row r="269" spans="1:26" ht="9.75" customHeight="1" x14ac:dyDescent="0.25">
      <c r="A269" s="375"/>
      <c r="B269" s="375"/>
      <c r="C269" s="375"/>
      <c r="D269" s="375"/>
      <c r="E269" s="375"/>
      <c r="F269" s="375"/>
      <c r="G269" s="375"/>
      <c r="H269" s="375"/>
      <c r="I269" s="375"/>
      <c r="J269" s="375"/>
      <c r="K269" s="375"/>
      <c r="L269" s="375"/>
      <c r="M269" s="376"/>
      <c r="N269" s="376"/>
      <c r="O269" s="375"/>
      <c r="P269" s="375"/>
      <c r="Q269" s="375"/>
      <c r="R269" s="375"/>
      <c r="S269" s="375"/>
      <c r="T269" s="375"/>
      <c r="U269" s="375"/>
      <c r="V269" s="375"/>
      <c r="W269" s="375"/>
      <c r="X269" s="375"/>
      <c r="Y269" s="375"/>
      <c r="Z269" s="375"/>
    </row>
    <row r="270" spans="1:26" ht="9.75" customHeight="1" x14ac:dyDescent="0.25">
      <c r="A270" s="375"/>
      <c r="B270" s="375"/>
      <c r="C270" s="375"/>
      <c r="D270" s="375"/>
      <c r="E270" s="375"/>
      <c r="F270" s="375"/>
      <c r="G270" s="375"/>
      <c r="H270" s="375"/>
      <c r="I270" s="375"/>
      <c r="J270" s="375"/>
      <c r="K270" s="375"/>
      <c r="L270" s="375"/>
      <c r="M270" s="376"/>
      <c r="N270" s="376"/>
      <c r="O270" s="375"/>
      <c r="P270" s="375"/>
      <c r="Q270" s="375"/>
      <c r="R270" s="375"/>
      <c r="S270" s="375"/>
      <c r="T270" s="375"/>
      <c r="U270" s="375"/>
      <c r="V270" s="375"/>
      <c r="W270" s="375"/>
      <c r="X270" s="375"/>
      <c r="Y270" s="375"/>
      <c r="Z270" s="375"/>
    </row>
    <row r="271" spans="1:26" ht="9.75" customHeight="1" x14ac:dyDescent="0.25">
      <c r="A271" s="375"/>
      <c r="B271" s="375"/>
      <c r="C271" s="375"/>
      <c r="D271" s="375"/>
      <c r="E271" s="375"/>
      <c r="F271" s="375"/>
      <c r="G271" s="375"/>
      <c r="H271" s="375"/>
      <c r="I271" s="375"/>
      <c r="J271" s="375"/>
      <c r="K271" s="375"/>
      <c r="L271" s="375"/>
      <c r="M271" s="376"/>
      <c r="N271" s="376"/>
      <c r="O271" s="375"/>
      <c r="P271" s="375"/>
      <c r="Q271" s="375"/>
      <c r="R271" s="375"/>
      <c r="S271" s="375"/>
      <c r="T271" s="375"/>
      <c r="U271" s="375"/>
      <c r="V271" s="375"/>
      <c r="W271" s="375"/>
      <c r="X271" s="375"/>
      <c r="Y271" s="375"/>
      <c r="Z271" s="375"/>
    </row>
    <row r="272" spans="1:26" ht="9.75" customHeight="1" x14ac:dyDescent="0.25">
      <c r="A272" s="375"/>
      <c r="B272" s="375"/>
      <c r="C272" s="375"/>
      <c r="D272" s="375"/>
      <c r="E272" s="375"/>
      <c r="F272" s="375"/>
      <c r="G272" s="375"/>
      <c r="H272" s="375"/>
      <c r="I272" s="375"/>
      <c r="J272" s="375"/>
      <c r="K272" s="375"/>
      <c r="L272" s="375"/>
      <c r="M272" s="376"/>
      <c r="N272" s="376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</row>
    <row r="273" spans="1:26" ht="9.75" customHeight="1" x14ac:dyDescent="0.25">
      <c r="A273" s="375"/>
      <c r="B273" s="375"/>
      <c r="C273" s="375"/>
      <c r="D273" s="375"/>
      <c r="E273" s="375"/>
      <c r="F273" s="375"/>
      <c r="G273" s="375"/>
      <c r="H273" s="375"/>
      <c r="I273" s="375"/>
      <c r="J273" s="375"/>
      <c r="K273" s="375"/>
      <c r="L273" s="375"/>
      <c r="M273" s="376"/>
      <c r="N273" s="376"/>
      <c r="O273" s="375"/>
      <c r="P273" s="375"/>
      <c r="Q273" s="375"/>
      <c r="R273" s="375"/>
      <c r="S273" s="375"/>
      <c r="T273" s="375"/>
      <c r="U273" s="375"/>
      <c r="V273" s="375"/>
      <c r="W273" s="375"/>
      <c r="X273" s="375"/>
      <c r="Y273" s="375"/>
      <c r="Z273" s="375"/>
    </row>
    <row r="274" spans="1:26" ht="9.75" customHeight="1" x14ac:dyDescent="0.25">
      <c r="A274" s="375"/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6"/>
      <c r="N274" s="376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</row>
    <row r="275" spans="1:26" ht="9.75" customHeight="1" x14ac:dyDescent="0.25">
      <c r="A275" s="375"/>
      <c r="B275" s="375"/>
      <c r="C275" s="375"/>
      <c r="D275" s="375"/>
      <c r="E275" s="375"/>
      <c r="F275" s="375"/>
      <c r="G275" s="375"/>
      <c r="H275" s="375"/>
      <c r="I275" s="375"/>
      <c r="J275" s="375"/>
      <c r="K275" s="375"/>
      <c r="L275" s="375"/>
      <c r="M275" s="376"/>
      <c r="N275" s="376"/>
      <c r="O275" s="375"/>
      <c r="P275" s="375"/>
      <c r="Q275" s="375"/>
      <c r="R275" s="375"/>
      <c r="S275" s="375"/>
      <c r="T275" s="375"/>
      <c r="U275" s="375"/>
      <c r="V275" s="375"/>
      <c r="W275" s="375"/>
      <c r="X275" s="375"/>
      <c r="Y275" s="375"/>
      <c r="Z275" s="375"/>
    </row>
    <row r="276" spans="1:26" ht="9.75" customHeight="1" x14ac:dyDescent="0.25">
      <c r="A276" s="375"/>
      <c r="B276" s="375"/>
      <c r="C276" s="375"/>
      <c r="D276" s="375"/>
      <c r="E276" s="375"/>
      <c r="F276" s="375"/>
      <c r="G276" s="375"/>
      <c r="H276" s="375"/>
      <c r="I276" s="375"/>
      <c r="J276" s="375"/>
      <c r="K276" s="375"/>
      <c r="L276" s="375"/>
      <c r="M276" s="376"/>
      <c r="N276" s="376"/>
      <c r="O276" s="375"/>
      <c r="P276" s="375"/>
      <c r="Q276" s="375"/>
      <c r="R276" s="375"/>
      <c r="S276" s="375"/>
      <c r="T276" s="375"/>
      <c r="U276" s="375"/>
      <c r="V276" s="375"/>
      <c r="W276" s="375"/>
      <c r="X276" s="375"/>
      <c r="Y276" s="375"/>
      <c r="Z276" s="375"/>
    </row>
    <row r="277" spans="1:26" ht="9.75" customHeight="1" x14ac:dyDescent="0.25">
      <c r="A277" s="375"/>
      <c r="B277" s="375"/>
      <c r="C277" s="375"/>
      <c r="D277" s="375"/>
      <c r="E277" s="375"/>
      <c r="F277" s="375"/>
      <c r="G277" s="375"/>
      <c r="H277" s="375"/>
      <c r="I277" s="375"/>
      <c r="J277" s="375"/>
      <c r="K277" s="375"/>
      <c r="L277" s="375"/>
      <c r="M277" s="376"/>
      <c r="N277" s="376"/>
      <c r="O277" s="375"/>
      <c r="P277" s="375"/>
      <c r="Q277" s="375"/>
      <c r="R277" s="375"/>
      <c r="S277" s="375"/>
      <c r="T277" s="375"/>
      <c r="U277" s="375"/>
      <c r="V277" s="375"/>
      <c r="W277" s="375"/>
      <c r="X277" s="375"/>
      <c r="Y277" s="375"/>
      <c r="Z277" s="375"/>
    </row>
    <row r="278" spans="1:26" ht="9.75" customHeight="1" x14ac:dyDescent="0.25">
      <c r="A278" s="375"/>
      <c r="B278" s="375"/>
      <c r="C278" s="375"/>
      <c r="D278" s="375"/>
      <c r="E278" s="375"/>
      <c r="F278" s="375"/>
      <c r="G278" s="375"/>
      <c r="H278" s="375"/>
      <c r="I278" s="375"/>
      <c r="J278" s="375"/>
      <c r="K278" s="375"/>
      <c r="L278" s="375"/>
      <c r="M278" s="376"/>
      <c r="N278" s="376"/>
      <c r="O278" s="375"/>
      <c r="P278" s="375"/>
      <c r="Q278" s="375"/>
      <c r="R278" s="375"/>
      <c r="S278" s="375"/>
      <c r="T278" s="375"/>
      <c r="U278" s="375"/>
      <c r="V278" s="375"/>
      <c r="W278" s="375"/>
      <c r="X278" s="375"/>
      <c r="Y278" s="375"/>
      <c r="Z278" s="375"/>
    </row>
    <row r="279" spans="1:26" ht="9.75" customHeight="1" x14ac:dyDescent="0.25">
      <c r="A279" s="375"/>
      <c r="B279" s="375"/>
      <c r="C279" s="375"/>
      <c r="D279" s="375"/>
      <c r="E279" s="375"/>
      <c r="F279" s="375"/>
      <c r="G279" s="375"/>
      <c r="H279" s="375"/>
      <c r="I279" s="375"/>
      <c r="J279" s="375"/>
      <c r="K279" s="375"/>
      <c r="L279" s="375"/>
      <c r="M279" s="376"/>
      <c r="N279" s="376"/>
      <c r="O279" s="375"/>
      <c r="P279" s="375"/>
      <c r="Q279" s="375"/>
      <c r="R279" s="375"/>
      <c r="S279" s="375"/>
      <c r="T279" s="375"/>
      <c r="U279" s="375"/>
      <c r="V279" s="375"/>
      <c r="W279" s="375"/>
      <c r="X279" s="375"/>
      <c r="Y279" s="375"/>
      <c r="Z279" s="375"/>
    </row>
    <row r="280" spans="1:26" ht="9.75" customHeight="1" x14ac:dyDescent="0.25">
      <c r="A280" s="375"/>
      <c r="B280" s="375"/>
      <c r="C280" s="375"/>
      <c r="D280" s="375"/>
      <c r="E280" s="375"/>
      <c r="F280" s="375"/>
      <c r="G280" s="375"/>
      <c r="H280" s="375"/>
      <c r="I280" s="375"/>
      <c r="J280" s="375"/>
      <c r="K280" s="375"/>
      <c r="L280" s="375"/>
      <c r="M280" s="376"/>
      <c r="N280" s="376"/>
      <c r="O280" s="375"/>
      <c r="P280" s="375"/>
      <c r="Q280" s="375"/>
      <c r="R280" s="375"/>
      <c r="S280" s="375"/>
      <c r="T280" s="375"/>
      <c r="U280" s="375"/>
      <c r="V280" s="375"/>
      <c r="W280" s="375"/>
      <c r="X280" s="375"/>
      <c r="Y280" s="375"/>
      <c r="Z280" s="375"/>
    </row>
    <row r="281" spans="1:26" ht="9.75" customHeight="1" x14ac:dyDescent="0.25">
      <c r="A281" s="375"/>
      <c r="B281" s="375"/>
      <c r="C281" s="375"/>
      <c r="D281" s="375"/>
      <c r="E281" s="375"/>
      <c r="F281" s="375"/>
      <c r="G281" s="375"/>
      <c r="H281" s="375"/>
      <c r="I281" s="375"/>
      <c r="J281" s="375"/>
      <c r="K281" s="375"/>
      <c r="L281" s="375"/>
      <c r="M281" s="376"/>
      <c r="N281" s="376"/>
      <c r="O281" s="375"/>
      <c r="P281" s="375"/>
      <c r="Q281" s="375"/>
      <c r="R281" s="375"/>
      <c r="S281" s="375"/>
      <c r="T281" s="375"/>
      <c r="U281" s="375"/>
      <c r="V281" s="375"/>
      <c r="W281" s="375"/>
      <c r="X281" s="375"/>
      <c r="Y281" s="375"/>
      <c r="Z281" s="375"/>
    </row>
    <row r="282" spans="1:26" ht="9.75" customHeight="1" x14ac:dyDescent="0.25">
      <c r="A282" s="375"/>
      <c r="B282" s="375"/>
      <c r="C282" s="375"/>
      <c r="D282" s="375"/>
      <c r="E282" s="375"/>
      <c r="F282" s="375"/>
      <c r="G282" s="375"/>
      <c r="H282" s="375"/>
      <c r="I282" s="375"/>
      <c r="J282" s="375"/>
      <c r="K282" s="375"/>
      <c r="L282" s="375"/>
      <c r="M282" s="376"/>
      <c r="N282" s="376"/>
      <c r="O282" s="375"/>
      <c r="P282" s="375"/>
      <c r="Q282" s="375"/>
      <c r="R282" s="375"/>
      <c r="S282" s="375"/>
      <c r="T282" s="375"/>
      <c r="U282" s="375"/>
      <c r="V282" s="375"/>
      <c r="W282" s="375"/>
      <c r="X282" s="375"/>
      <c r="Y282" s="375"/>
      <c r="Z282" s="375"/>
    </row>
    <row r="283" spans="1:26" ht="9.75" customHeight="1" x14ac:dyDescent="0.25">
      <c r="A283" s="375"/>
      <c r="B283" s="375"/>
      <c r="C283" s="375"/>
      <c r="D283" s="375"/>
      <c r="E283" s="375"/>
      <c r="F283" s="375"/>
      <c r="G283" s="375"/>
      <c r="H283" s="375"/>
      <c r="I283" s="375"/>
      <c r="J283" s="375"/>
      <c r="K283" s="375"/>
      <c r="L283" s="375"/>
      <c r="M283" s="376"/>
      <c r="N283" s="376"/>
      <c r="O283" s="375"/>
      <c r="P283" s="375"/>
      <c r="Q283" s="375"/>
      <c r="R283" s="375"/>
      <c r="S283" s="375"/>
      <c r="T283" s="375"/>
      <c r="U283" s="375"/>
      <c r="V283" s="375"/>
      <c r="W283" s="375"/>
      <c r="X283" s="375"/>
      <c r="Y283" s="375"/>
      <c r="Z283" s="375"/>
    </row>
    <row r="284" spans="1:26" ht="9.75" customHeight="1" x14ac:dyDescent="0.25">
      <c r="A284" s="375"/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6"/>
      <c r="N284" s="376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</row>
    <row r="285" spans="1:26" ht="9.75" customHeight="1" x14ac:dyDescent="0.25">
      <c r="A285" s="375"/>
      <c r="B285" s="375"/>
      <c r="C285" s="375"/>
      <c r="D285" s="375"/>
      <c r="E285" s="375"/>
      <c r="F285" s="375"/>
      <c r="G285" s="375"/>
      <c r="H285" s="375"/>
      <c r="I285" s="375"/>
      <c r="J285" s="375"/>
      <c r="K285" s="375"/>
      <c r="L285" s="375"/>
      <c r="M285" s="376"/>
      <c r="N285" s="376"/>
      <c r="O285" s="375"/>
      <c r="P285" s="375"/>
      <c r="Q285" s="375"/>
      <c r="R285" s="375"/>
      <c r="S285" s="375"/>
      <c r="T285" s="375"/>
      <c r="U285" s="375"/>
      <c r="V285" s="375"/>
      <c r="W285" s="375"/>
      <c r="X285" s="375"/>
      <c r="Y285" s="375"/>
      <c r="Z285" s="375"/>
    </row>
    <row r="286" spans="1:26" ht="9.75" customHeight="1" x14ac:dyDescent="0.25">
      <c r="A286" s="375"/>
      <c r="B286" s="375"/>
      <c r="C286" s="375"/>
      <c r="D286" s="375"/>
      <c r="E286" s="375"/>
      <c r="F286" s="375"/>
      <c r="G286" s="375"/>
      <c r="H286" s="375"/>
      <c r="I286" s="375"/>
      <c r="J286" s="375"/>
      <c r="K286" s="375"/>
      <c r="L286" s="375"/>
      <c r="M286" s="376"/>
      <c r="N286" s="376"/>
      <c r="O286" s="375"/>
      <c r="P286" s="375"/>
      <c r="Q286" s="375"/>
      <c r="R286" s="375"/>
      <c r="S286" s="375"/>
      <c r="T286" s="375"/>
      <c r="U286" s="375"/>
      <c r="V286" s="375"/>
      <c r="W286" s="375"/>
      <c r="X286" s="375"/>
      <c r="Y286" s="375"/>
      <c r="Z286" s="375"/>
    </row>
    <row r="287" spans="1:26" ht="9.75" customHeight="1" x14ac:dyDescent="0.25">
      <c r="A287" s="375"/>
      <c r="B287" s="375"/>
      <c r="C287" s="375"/>
      <c r="D287" s="375"/>
      <c r="E287" s="375"/>
      <c r="F287" s="375"/>
      <c r="G287" s="375"/>
      <c r="H287" s="375"/>
      <c r="I287" s="375"/>
      <c r="J287" s="375"/>
      <c r="K287" s="375"/>
      <c r="L287" s="375"/>
      <c r="M287" s="376"/>
      <c r="N287" s="376"/>
      <c r="O287" s="375"/>
      <c r="P287" s="375"/>
      <c r="Q287" s="375"/>
      <c r="R287" s="375"/>
      <c r="S287" s="375"/>
      <c r="T287" s="375"/>
      <c r="U287" s="375"/>
      <c r="V287" s="375"/>
      <c r="W287" s="375"/>
      <c r="X287" s="375"/>
      <c r="Y287" s="375"/>
      <c r="Z287" s="375"/>
    </row>
    <row r="288" spans="1:26" ht="9.75" customHeight="1" x14ac:dyDescent="0.25">
      <c r="A288" s="375"/>
      <c r="B288" s="375"/>
      <c r="C288" s="375"/>
      <c r="D288" s="375"/>
      <c r="E288" s="375"/>
      <c r="F288" s="375"/>
      <c r="G288" s="375"/>
      <c r="H288" s="375"/>
      <c r="I288" s="375"/>
      <c r="J288" s="375"/>
      <c r="K288" s="375"/>
      <c r="L288" s="375"/>
      <c r="M288" s="376"/>
      <c r="N288" s="376"/>
      <c r="O288" s="375"/>
      <c r="P288" s="375"/>
      <c r="Q288" s="375"/>
      <c r="R288" s="375"/>
      <c r="S288" s="375"/>
      <c r="T288" s="375"/>
      <c r="U288" s="375"/>
      <c r="V288" s="375"/>
      <c r="W288" s="375"/>
      <c r="X288" s="375"/>
      <c r="Y288" s="375"/>
      <c r="Z288" s="375"/>
    </row>
    <row r="289" spans="1:26" ht="9.75" customHeight="1" x14ac:dyDescent="0.25">
      <c r="A289" s="375"/>
      <c r="B289" s="375"/>
      <c r="C289" s="375"/>
      <c r="D289" s="375"/>
      <c r="E289" s="375"/>
      <c r="F289" s="375"/>
      <c r="G289" s="375"/>
      <c r="H289" s="375"/>
      <c r="I289" s="375"/>
      <c r="J289" s="375"/>
      <c r="K289" s="375"/>
      <c r="L289" s="375"/>
      <c r="M289" s="376"/>
      <c r="N289" s="376"/>
      <c r="O289" s="375"/>
      <c r="P289" s="375"/>
      <c r="Q289" s="375"/>
      <c r="R289" s="375"/>
      <c r="S289" s="375"/>
      <c r="T289" s="375"/>
      <c r="U289" s="375"/>
      <c r="V289" s="375"/>
      <c r="W289" s="375"/>
      <c r="X289" s="375"/>
      <c r="Y289" s="375"/>
      <c r="Z289" s="375"/>
    </row>
    <row r="290" spans="1:26" ht="9.75" customHeight="1" x14ac:dyDescent="0.25">
      <c r="A290" s="375"/>
      <c r="B290" s="375"/>
      <c r="C290" s="375"/>
      <c r="D290" s="375"/>
      <c r="E290" s="375"/>
      <c r="F290" s="375"/>
      <c r="G290" s="375"/>
      <c r="H290" s="375"/>
      <c r="I290" s="375"/>
      <c r="J290" s="375"/>
      <c r="K290" s="375"/>
      <c r="L290" s="375"/>
      <c r="M290" s="376"/>
      <c r="N290" s="376"/>
      <c r="O290" s="375"/>
      <c r="P290" s="375"/>
      <c r="Q290" s="375"/>
      <c r="R290" s="375"/>
      <c r="S290" s="375"/>
      <c r="T290" s="375"/>
      <c r="U290" s="375"/>
      <c r="V290" s="375"/>
      <c r="W290" s="375"/>
      <c r="X290" s="375"/>
      <c r="Y290" s="375"/>
      <c r="Z290" s="375"/>
    </row>
    <row r="291" spans="1:26" ht="9.75" customHeight="1" x14ac:dyDescent="0.25">
      <c r="A291" s="375"/>
      <c r="B291" s="375"/>
      <c r="C291" s="375"/>
      <c r="D291" s="375"/>
      <c r="E291" s="375"/>
      <c r="F291" s="375"/>
      <c r="G291" s="375"/>
      <c r="H291" s="375"/>
      <c r="I291" s="375"/>
      <c r="J291" s="375"/>
      <c r="K291" s="375"/>
      <c r="L291" s="375"/>
      <c r="M291" s="376"/>
      <c r="N291" s="376"/>
      <c r="O291" s="375"/>
      <c r="P291" s="375"/>
      <c r="Q291" s="375"/>
      <c r="R291" s="375"/>
      <c r="S291" s="375"/>
      <c r="T291" s="375"/>
      <c r="U291" s="375"/>
      <c r="V291" s="375"/>
      <c r="W291" s="375"/>
      <c r="X291" s="375"/>
      <c r="Y291" s="375"/>
      <c r="Z291" s="375"/>
    </row>
    <row r="292" spans="1:26" ht="9.75" customHeight="1" x14ac:dyDescent="0.25">
      <c r="A292" s="375"/>
      <c r="B292" s="375"/>
      <c r="C292" s="375"/>
      <c r="D292" s="375"/>
      <c r="E292" s="375"/>
      <c r="F292" s="375"/>
      <c r="G292" s="375"/>
      <c r="H292" s="375"/>
      <c r="I292" s="375"/>
      <c r="J292" s="375"/>
      <c r="K292" s="375"/>
      <c r="L292" s="375"/>
      <c r="M292" s="376"/>
      <c r="N292" s="376"/>
      <c r="O292" s="375"/>
      <c r="P292" s="375"/>
      <c r="Q292" s="375"/>
      <c r="R292" s="375"/>
      <c r="S292" s="375"/>
      <c r="T292" s="375"/>
      <c r="U292" s="375"/>
      <c r="V292" s="375"/>
      <c r="W292" s="375"/>
      <c r="X292" s="375"/>
      <c r="Y292" s="375"/>
      <c r="Z292" s="375"/>
    </row>
    <row r="293" spans="1:26" ht="9.75" customHeight="1" x14ac:dyDescent="0.25">
      <c r="A293" s="375"/>
      <c r="B293" s="375"/>
      <c r="C293" s="375"/>
      <c r="D293" s="375"/>
      <c r="E293" s="375"/>
      <c r="F293" s="375"/>
      <c r="G293" s="375"/>
      <c r="H293" s="375"/>
      <c r="I293" s="375"/>
      <c r="J293" s="375"/>
      <c r="K293" s="375"/>
      <c r="L293" s="375"/>
      <c r="M293" s="376"/>
      <c r="N293" s="376"/>
      <c r="O293" s="375"/>
      <c r="P293" s="375"/>
      <c r="Q293" s="375"/>
      <c r="R293" s="375"/>
      <c r="S293" s="375"/>
      <c r="T293" s="375"/>
      <c r="U293" s="375"/>
      <c r="V293" s="375"/>
      <c r="W293" s="375"/>
      <c r="X293" s="375"/>
      <c r="Y293" s="375"/>
      <c r="Z293" s="375"/>
    </row>
    <row r="294" spans="1:26" ht="9.75" customHeight="1" x14ac:dyDescent="0.25">
      <c r="A294" s="375"/>
      <c r="B294" s="375"/>
      <c r="C294" s="375"/>
      <c r="D294" s="375"/>
      <c r="E294" s="375"/>
      <c r="F294" s="375"/>
      <c r="G294" s="375"/>
      <c r="H294" s="375"/>
      <c r="I294" s="375"/>
      <c r="J294" s="375"/>
      <c r="K294" s="375"/>
      <c r="L294" s="375"/>
      <c r="M294" s="376"/>
      <c r="N294" s="376"/>
      <c r="O294" s="375"/>
      <c r="P294" s="375"/>
      <c r="Q294" s="375"/>
      <c r="R294" s="375"/>
      <c r="S294" s="375"/>
      <c r="T294" s="375"/>
      <c r="U294" s="375"/>
      <c r="V294" s="375"/>
      <c r="W294" s="375"/>
      <c r="X294" s="375"/>
      <c r="Y294" s="375"/>
      <c r="Z294" s="375"/>
    </row>
    <row r="295" spans="1:26" ht="9.75" customHeight="1" x14ac:dyDescent="0.25">
      <c r="A295" s="375"/>
      <c r="B295" s="375"/>
      <c r="C295" s="375"/>
      <c r="D295" s="375"/>
      <c r="E295" s="375"/>
      <c r="F295" s="375"/>
      <c r="G295" s="375"/>
      <c r="H295" s="375"/>
      <c r="I295" s="375"/>
      <c r="J295" s="375"/>
      <c r="K295" s="375"/>
      <c r="L295" s="375"/>
      <c r="M295" s="376"/>
      <c r="N295" s="376"/>
      <c r="O295" s="375"/>
      <c r="P295" s="375"/>
      <c r="Q295" s="375"/>
      <c r="R295" s="375"/>
      <c r="S295" s="375"/>
      <c r="T295" s="375"/>
      <c r="U295" s="375"/>
      <c r="V295" s="375"/>
      <c r="W295" s="375"/>
      <c r="X295" s="375"/>
      <c r="Y295" s="375"/>
      <c r="Z295" s="375"/>
    </row>
    <row r="296" spans="1:26" ht="9.75" customHeight="1" x14ac:dyDescent="0.25">
      <c r="A296" s="375"/>
      <c r="B296" s="375"/>
      <c r="C296" s="375"/>
      <c r="D296" s="375"/>
      <c r="E296" s="375"/>
      <c r="F296" s="375"/>
      <c r="G296" s="375"/>
      <c r="H296" s="375"/>
      <c r="I296" s="375"/>
      <c r="J296" s="375"/>
      <c r="K296" s="375"/>
      <c r="L296" s="375"/>
      <c r="M296" s="376"/>
      <c r="N296" s="376"/>
      <c r="O296" s="375"/>
      <c r="P296" s="375"/>
      <c r="Q296" s="375"/>
      <c r="R296" s="375"/>
      <c r="S296" s="375"/>
      <c r="T296" s="375"/>
      <c r="U296" s="375"/>
      <c r="V296" s="375"/>
      <c r="W296" s="375"/>
      <c r="X296" s="375"/>
      <c r="Y296" s="375"/>
      <c r="Z296" s="375"/>
    </row>
    <row r="297" spans="1:26" ht="9.75" customHeight="1" x14ac:dyDescent="0.25">
      <c r="A297" s="375"/>
      <c r="B297" s="375"/>
      <c r="C297" s="375"/>
      <c r="D297" s="375"/>
      <c r="E297" s="375"/>
      <c r="F297" s="375"/>
      <c r="G297" s="375"/>
      <c r="H297" s="375"/>
      <c r="I297" s="375"/>
      <c r="J297" s="375"/>
      <c r="K297" s="375"/>
      <c r="L297" s="375"/>
      <c r="M297" s="376"/>
      <c r="N297" s="376"/>
      <c r="O297" s="375"/>
      <c r="P297" s="375"/>
      <c r="Q297" s="375"/>
      <c r="R297" s="375"/>
      <c r="S297" s="375"/>
      <c r="T297" s="375"/>
      <c r="U297" s="375"/>
      <c r="V297" s="375"/>
      <c r="W297" s="375"/>
      <c r="X297" s="375"/>
      <c r="Y297" s="375"/>
      <c r="Z297" s="375"/>
    </row>
    <row r="298" spans="1:26" ht="9.75" customHeight="1" x14ac:dyDescent="0.25">
      <c r="A298" s="375"/>
      <c r="B298" s="375"/>
      <c r="C298" s="375"/>
      <c r="D298" s="375"/>
      <c r="E298" s="375"/>
      <c r="F298" s="375"/>
      <c r="G298" s="375"/>
      <c r="H298" s="375"/>
      <c r="I298" s="375"/>
      <c r="J298" s="375"/>
      <c r="K298" s="375"/>
      <c r="L298" s="375"/>
      <c r="M298" s="376"/>
      <c r="N298" s="376"/>
      <c r="O298" s="375"/>
      <c r="P298" s="375"/>
      <c r="Q298" s="375"/>
      <c r="R298" s="375"/>
      <c r="S298" s="375"/>
      <c r="T298" s="375"/>
      <c r="U298" s="375"/>
      <c r="V298" s="375"/>
      <c r="W298" s="375"/>
      <c r="X298" s="375"/>
      <c r="Y298" s="375"/>
      <c r="Z298" s="375"/>
    </row>
    <row r="299" spans="1:26" ht="9.75" customHeight="1" x14ac:dyDescent="0.25">
      <c r="A299" s="375"/>
      <c r="B299" s="375"/>
      <c r="C299" s="375"/>
      <c r="D299" s="375"/>
      <c r="E299" s="375"/>
      <c r="F299" s="375"/>
      <c r="G299" s="375"/>
      <c r="H299" s="375"/>
      <c r="I299" s="375"/>
      <c r="J299" s="375"/>
      <c r="K299" s="375"/>
      <c r="L299" s="375"/>
      <c r="M299" s="376"/>
      <c r="N299" s="376"/>
      <c r="O299" s="375"/>
      <c r="P299" s="375"/>
      <c r="Q299" s="375"/>
      <c r="R299" s="375"/>
      <c r="S299" s="375"/>
      <c r="T299" s="375"/>
      <c r="U299" s="375"/>
      <c r="V299" s="375"/>
      <c r="W299" s="375"/>
      <c r="X299" s="375"/>
      <c r="Y299" s="375"/>
      <c r="Z299" s="375"/>
    </row>
    <row r="300" spans="1:26" ht="9.75" customHeight="1" x14ac:dyDescent="0.25">
      <c r="A300" s="375"/>
      <c r="B300" s="375"/>
      <c r="C300" s="375"/>
      <c r="D300" s="375"/>
      <c r="E300" s="375"/>
      <c r="F300" s="375"/>
      <c r="G300" s="375"/>
      <c r="H300" s="375"/>
      <c r="I300" s="375"/>
      <c r="J300" s="375"/>
      <c r="K300" s="375"/>
      <c r="L300" s="375"/>
      <c r="M300" s="376"/>
      <c r="N300" s="376"/>
      <c r="O300" s="375"/>
      <c r="P300" s="375"/>
      <c r="Q300" s="375"/>
      <c r="R300" s="375"/>
      <c r="S300" s="375"/>
      <c r="T300" s="375"/>
      <c r="U300" s="375"/>
      <c r="V300" s="375"/>
      <c r="W300" s="375"/>
      <c r="X300" s="375"/>
      <c r="Y300" s="375"/>
      <c r="Z300" s="375"/>
    </row>
    <row r="301" spans="1:26" ht="9.75" customHeight="1" x14ac:dyDescent="0.25">
      <c r="A301" s="375"/>
      <c r="B301" s="375"/>
      <c r="C301" s="375"/>
      <c r="D301" s="375"/>
      <c r="E301" s="375"/>
      <c r="F301" s="375"/>
      <c r="G301" s="375"/>
      <c r="H301" s="375"/>
      <c r="I301" s="375"/>
      <c r="J301" s="375"/>
      <c r="K301" s="375"/>
      <c r="L301" s="375"/>
      <c r="M301" s="376"/>
      <c r="N301" s="376"/>
      <c r="O301" s="375"/>
      <c r="P301" s="375"/>
      <c r="Q301" s="375"/>
      <c r="R301" s="375"/>
      <c r="S301" s="375"/>
      <c r="T301" s="375"/>
      <c r="U301" s="375"/>
      <c r="V301" s="375"/>
      <c r="W301" s="375"/>
      <c r="X301" s="375"/>
      <c r="Y301" s="375"/>
      <c r="Z301" s="375"/>
    </row>
    <row r="302" spans="1:26" ht="9.75" customHeight="1" x14ac:dyDescent="0.25">
      <c r="A302" s="375"/>
      <c r="B302" s="375"/>
      <c r="C302" s="375"/>
      <c r="D302" s="375"/>
      <c r="E302" s="375"/>
      <c r="F302" s="375"/>
      <c r="G302" s="375"/>
      <c r="H302" s="375"/>
      <c r="I302" s="375"/>
      <c r="J302" s="375"/>
      <c r="K302" s="375"/>
      <c r="L302" s="375"/>
      <c r="M302" s="376"/>
      <c r="N302" s="376"/>
      <c r="O302" s="375"/>
      <c r="P302" s="375"/>
      <c r="Q302" s="375"/>
      <c r="R302" s="375"/>
      <c r="S302" s="375"/>
      <c r="T302" s="375"/>
      <c r="U302" s="375"/>
      <c r="V302" s="375"/>
      <c r="W302" s="375"/>
      <c r="X302" s="375"/>
      <c r="Y302" s="375"/>
      <c r="Z302" s="375"/>
    </row>
    <row r="303" spans="1:26" ht="9.75" customHeight="1" x14ac:dyDescent="0.25">
      <c r="A303" s="375"/>
      <c r="B303" s="375"/>
      <c r="C303" s="375"/>
      <c r="D303" s="375"/>
      <c r="E303" s="375"/>
      <c r="F303" s="375"/>
      <c r="G303" s="375"/>
      <c r="H303" s="375"/>
      <c r="I303" s="375"/>
      <c r="J303" s="375"/>
      <c r="K303" s="375"/>
      <c r="L303" s="375"/>
      <c r="M303" s="376"/>
      <c r="N303" s="376"/>
      <c r="O303" s="375"/>
      <c r="P303" s="375"/>
      <c r="Q303" s="375"/>
      <c r="R303" s="375"/>
      <c r="S303" s="375"/>
      <c r="T303" s="375"/>
      <c r="U303" s="375"/>
      <c r="V303" s="375"/>
      <c r="W303" s="375"/>
      <c r="X303" s="375"/>
      <c r="Y303" s="375"/>
      <c r="Z303" s="375"/>
    </row>
    <row r="304" spans="1:26" ht="9.75" customHeight="1" x14ac:dyDescent="0.25">
      <c r="A304" s="375"/>
      <c r="B304" s="375"/>
      <c r="C304" s="375"/>
      <c r="D304" s="375"/>
      <c r="E304" s="375"/>
      <c r="F304" s="375"/>
      <c r="G304" s="375"/>
      <c r="H304" s="375"/>
      <c r="I304" s="375"/>
      <c r="J304" s="375"/>
      <c r="K304" s="375"/>
      <c r="L304" s="375"/>
      <c r="M304" s="376"/>
      <c r="N304" s="376"/>
      <c r="O304" s="375"/>
      <c r="P304" s="375"/>
      <c r="Q304" s="375"/>
      <c r="R304" s="375"/>
      <c r="S304" s="375"/>
      <c r="T304" s="375"/>
      <c r="U304" s="375"/>
      <c r="V304" s="375"/>
      <c r="W304" s="375"/>
      <c r="X304" s="375"/>
      <c r="Y304" s="375"/>
      <c r="Z304" s="375"/>
    </row>
    <row r="305" spans="1:26" ht="9.75" customHeight="1" x14ac:dyDescent="0.25">
      <c r="A305" s="375"/>
      <c r="B305" s="375"/>
      <c r="C305" s="375"/>
      <c r="D305" s="375"/>
      <c r="E305" s="375"/>
      <c r="F305" s="375"/>
      <c r="G305" s="375"/>
      <c r="H305" s="375"/>
      <c r="I305" s="375"/>
      <c r="J305" s="375"/>
      <c r="K305" s="375"/>
      <c r="L305" s="375"/>
      <c r="M305" s="376"/>
      <c r="N305" s="376"/>
      <c r="O305" s="375"/>
      <c r="P305" s="375"/>
      <c r="Q305" s="375"/>
      <c r="R305" s="375"/>
      <c r="S305" s="375"/>
      <c r="T305" s="375"/>
      <c r="U305" s="375"/>
      <c r="V305" s="375"/>
      <c r="W305" s="375"/>
      <c r="X305" s="375"/>
      <c r="Y305" s="375"/>
      <c r="Z305" s="375"/>
    </row>
    <row r="306" spans="1:26" ht="9.75" customHeight="1" x14ac:dyDescent="0.25">
      <c r="A306" s="375"/>
      <c r="B306" s="375"/>
      <c r="C306" s="375"/>
      <c r="D306" s="375"/>
      <c r="E306" s="375"/>
      <c r="F306" s="375"/>
      <c r="G306" s="375"/>
      <c r="H306" s="375"/>
      <c r="I306" s="375"/>
      <c r="J306" s="375"/>
      <c r="K306" s="375"/>
      <c r="L306" s="375"/>
      <c r="M306" s="376"/>
      <c r="N306" s="376"/>
      <c r="O306" s="375"/>
      <c r="P306" s="375"/>
      <c r="Q306" s="375"/>
      <c r="R306" s="375"/>
      <c r="S306" s="375"/>
      <c r="T306" s="375"/>
      <c r="U306" s="375"/>
      <c r="V306" s="375"/>
      <c r="W306" s="375"/>
      <c r="X306" s="375"/>
      <c r="Y306" s="375"/>
      <c r="Z306" s="375"/>
    </row>
    <row r="307" spans="1:26" ht="9.75" customHeight="1" x14ac:dyDescent="0.25">
      <c r="A307" s="375"/>
      <c r="B307" s="375"/>
      <c r="C307" s="375"/>
      <c r="D307" s="375"/>
      <c r="E307" s="375"/>
      <c r="F307" s="375"/>
      <c r="G307" s="375"/>
      <c r="H307" s="375"/>
      <c r="I307" s="375"/>
      <c r="J307" s="375"/>
      <c r="K307" s="375"/>
      <c r="L307" s="375"/>
      <c r="M307" s="376"/>
      <c r="N307" s="376"/>
      <c r="O307" s="375"/>
      <c r="P307" s="375"/>
      <c r="Q307" s="375"/>
      <c r="R307" s="375"/>
      <c r="S307" s="375"/>
      <c r="T307" s="375"/>
      <c r="U307" s="375"/>
      <c r="V307" s="375"/>
      <c r="W307" s="375"/>
      <c r="X307" s="375"/>
      <c r="Y307" s="375"/>
      <c r="Z307" s="375"/>
    </row>
    <row r="308" spans="1:26" ht="9.75" customHeight="1" x14ac:dyDescent="0.25">
      <c r="A308" s="375"/>
      <c r="B308" s="375"/>
      <c r="C308" s="375"/>
      <c r="D308" s="375"/>
      <c r="E308" s="375"/>
      <c r="F308" s="375"/>
      <c r="G308" s="375"/>
      <c r="H308" s="375"/>
      <c r="I308" s="375"/>
      <c r="J308" s="375"/>
      <c r="K308" s="375"/>
      <c r="L308" s="375"/>
      <c r="M308" s="376"/>
      <c r="N308" s="376"/>
      <c r="O308" s="375"/>
      <c r="P308" s="375"/>
      <c r="Q308" s="375"/>
      <c r="R308" s="375"/>
      <c r="S308" s="375"/>
      <c r="T308" s="375"/>
      <c r="U308" s="375"/>
      <c r="V308" s="375"/>
      <c r="W308" s="375"/>
      <c r="X308" s="375"/>
      <c r="Y308" s="375"/>
      <c r="Z308" s="375"/>
    </row>
    <row r="309" spans="1:26" ht="9.75" customHeight="1" x14ac:dyDescent="0.25">
      <c r="A309" s="375"/>
      <c r="B309" s="375"/>
      <c r="C309" s="375"/>
      <c r="D309" s="375"/>
      <c r="E309" s="375"/>
      <c r="F309" s="375"/>
      <c r="G309" s="375"/>
      <c r="H309" s="375"/>
      <c r="I309" s="375"/>
      <c r="J309" s="375"/>
      <c r="K309" s="375"/>
      <c r="L309" s="375"/>
      <c r="M309" s="376"/>
      <c r="N309" s="376"/>
      <c r="O309" s="375"/>
      <c r="P309" s="375"/>
      <c r="Q309" s="375"/>
      <c r="R309" s="375"/>
      <c r="S309" s="375"/>
      <c r="T309" s="375"/>
      <c r="U309" s="375"/>
      <c r="V309" s="375"/>
      <c r="W309" s="375"/>
      <c r="X309" s="375"/>
      <c r="Y309" s="375"/>
      <c r="Z309" s="375"/>
    </row>
    <row r="310" spans="1:26" ht="9.75" customHeight="1" x14ac:dyDescent="0.25">
      <c r="A310" s="375"/>
      <c r="B310" s="375"/>
      <c r="C310" s="375"/>
      <c r="D310" s="375"/>
      <c r="E310" s="375"/>
      <c r="F310" s="375"/>
      <c r="G310" s="375"/>
      <c r="H310" s="375"/>
      <c r="I310" s="375"/>
      <c r="J310" s="375"/>
      <c r="K310" s="375"/>
      <c r="L310" s="375"/>
      <c r="M310" s="376"/>
      <c r="N310" s="376"/>
      <c r="O310" s="375"/>
      <c r="P310" s="375"/>
      <c r="Q310" s="375"/>
      <c r="R310" s="375"/>
      <c r="S310" s="375"/>
      <c r="T310" s="375"/>
      <c r="U310" s="375"/>
      <c r="V310" s="375"/>
      <c r="W310" s="375"/>
      <c r="X310" s="375"/>
      <c r="Y310" s="375"/>
      <c r="Z310" s="375"/>
    </row>
    <row r="311" spans="1:26" ht="9.75" customHeight="1" x14ac:dyDescent="0.25">
      <c r="A311" s="375"/>
      <c r="B311" s="375"/>
      <c r="C311" s="375"/>
      <c r="D311" s="375"/>
      <c r="E311" s="375"/>
      <c r="F311" s="375"/>
      <c r="G311" s="375"/>
      <c r="H311" s="375"/>
      <c r="I311" s="375"/>
      <c r="J311" s="375"/>
      <c r="K311" s="375"/>
      <c r="L311" s="375"/>
      <c r="M311" s="376"/>
      <c r="N311" s="376"/>
      <c r="O311" s="375"/>
      <c r="P311" s="375"/>
      <c r="Q311" s="375"/>
      <c r="R311" s="375"/>
      <c r="S311" s="375"/>
      <c r="T311" s="375"/>
      <c r="U311" s="375"/>
      <c r="V311" s="375"/>
      <c r="W311" s="375"/>
      <c r="X311" s="375"/>
      <c r="Y311" s="375"/>
      <c r="Z311" s="375"/>
    </row>
    <row r="312" spans="1:26" ht="9.75" customHeight="1" x14ac:dyDescent="0.25">
      <c r="A312" s="375"/>
      <c r="B312" s="375"/>
      <c r="C312" s="375"/>
      <c r="D312" s="375"/>
      <c r="E312" s="375"/>
      <c r="F312" s="375"/>
      <c r="G312" s="375"/>
      <c r="H312" s="375"/>
      <c r="I312" s="375"/>
      <c r="J312" s="375"/>
      <c r="K312" s="375"/>
      <c r="L312" s="375"/>
      <c r="M312" s="376"/>
      <c r="N312" s="376"/>
      <c r="O312" s="375"/>
      <c r="P312" s="375"/>
      <c r="Q312" s="375"/>
      <c r="R312" s="375"/>
      <c r="S312" s="375"/>
      <c r="T312" s="375"/>
      <c r="U312" s="375"/>
      <c r="V312" s="375"/>
      <c r="W312" s="375"/>
      <c r="X312" s="375"/>
      <c r="Y312" s="375"/>
      <c r="Z312" s="375"/>
    </row>
    <row r="313" spans="1:26" ht="9.75" customHeight="1" x14ac:dyDescent="0.25">
      <c r="A313" s="375"/>
      <c r="B313" s="375"/>
      <c r="C313" s="375"/>
      <c r="D313" s="375"/>
      <c r="E313" s="375"/>
      <c r="F313" s="375"/>
      <c r="G313" s="375"/>
      <c r="H313" s="375"/>
      <c r="I313" s="375"/>
      <c r="J313" s="375"/>
      <c r="K313" s="375"/>
      <c r="L313" s="375"/>
      <c r="M313" s="376"/>
      <c r="N313" s="376"/>
      <c r="O313" s="375"/>
      <c r="P313" s="375"/>
      <c r="Q313" s="375"/>
      <c r="R313" s="375"/>
      <c r="S313" s="375"/>
      <c r="T313" s="375"/>
      <c r="U313" s="375"/>
      <c r="V313" s="375"/>
      <c r="W313" s="375"/>
      <c r="X313" s="375"/>
      <c r="Y313" s="375"/>
      <c r="Z313" s="375"/>
    </row>
    <row r="314" spans="1:26" ht="9.75" customHeight="1" x14ac:dyDescent="0.25">
      <c r="A314" s="375"/>
      <c r="B314" s="375"/>
      <c r="C314" s="375"/>
      <c r="D314" s="375"/>
      <c r="E314" s="375"/>
      <c r="F314" s="375"/>
      <c r="G314" s="375"/>
      <c r="H314" s="375"/>
      <c r="I314" s="375"/>
      <c r="J314" s="375"/>
      <c r="K314" s="375"/>
      <c r="L314" s="375"/>
      <c r="M314" s="376"/>
      <c r="N314" s="376"/>
      <c r="O314" s="375"/>
      <c r="P314" s="375"/>
      <c r="Q314" s="375"/>
      <c r="R314" s="375"/>
      <c r="S314" s="375"/>
      <c r="T314" s="375"/>
      <c r="U314" s="375"/>
      <c r="V314" s="375"/>
      <c r="W314" s="375"/>
      <c r="X314" s="375"/>
      <c r="Y314" s="375"/>
      <c r="Z314" s="375"/>
    </row>
    <row r="315" spans="1:26" ht="9.75" customHeight="1" x14ac:dyDescent="0.25">
      <c r="A315" s="375"/>
      <c r="B315" s="375"/>
      <c r="C315" s="375"/>
      <c r="D315" s="375"/>
      <c r="E315" s="375"/>
      <c r="F315" s="375"/>
      <c r="G315" s="375"/>
      <c r="H315" s="375"/>
      <c r="I315" s="375"/>
      <c r="J315" s="375"/>
      <c r="K315" s="375"/>
      <c r="L315" s="375"/>
      <c r="M315" s="376"/>
      <c r="N315" s="376"/>
      <c r="O315" s="375"/>
      <c r="P315" s="375"/>
      <c r="Q315" s="375"/>
      <c r="R315" s="375"/>
      <c r="S315" s="375"/>
      <c r="T315" s="375"/>
      <c r="U315" s="375"/>
      <c r="V315" s="375"/>
      <c r="W315" s="375"/>
      <c r="X315" s="375"/>
      <c r="Y315" s="375"/>
      <c r="Z315" s="375"/>
    </row>
    <row r="316" spans="1:26" ht="9.75" customHeight="1" x14ac:dyDescent="0.25">
      <c r="A316" s="375"/>
      <c r="B316" s="375"/>
      <c r="C316" s="375"/>
      <c r="D316" s="375"/>
      <c r="E316" s="375"/>
      <c r="F316" s="375"/>
      <c r="G316" s="375"/>
      <c r="H316" s="375"/>
      <c r="I316" s="375"/>
      <c r="J316" s="375"/>
      <c r="K316" s="375"/>
      <c r="L316" s="375"/>
      <c r="M316" s="376"/>
      <c r="N316" s="376"/>
      <c r="O316" s="375"/>
      <c r="P316" s="375"/>
      <c r="Q316" s="375"/>
      <c r="R316" s="375"/>
      <c r="S316" s="375"/>
      <c r="T316" s="375"/>
      <c r="U316" s="375"/>
      <c r="V316" s="375"/>
      <c r="W316" s="375"/>
      <c r="X316" s="375"/>
      <c r="Y316" s="375"/>
      <c r="Z316" s="375"/>
    </row>
    <row r="317" spans="1:26" ht="9.75" customHeight="1" x14ac:dyDescent="0.25">
      <c r="A317" s="375"/>
      <c r="B317" s="375"/>
      <c r="C317" s="375"/>
      <c r="D317" s="375"/>
      <c r="E317" s="375"/>
      <c r="F317" s="375"/>
      <c r="G317" s="375"/>
      <c r="H317" s="375"/>
      <c r="I317" s="375"/>
      <c r="J317" s="375"/>
      <c r="K317" s="375"/>
      <c r="L317" s="375"/>
      <c r="M317" s="376"/>
      <c r="N317" s="376"/>
      <c r="O317" s="375"/>
      <c r="P317" s="375"/>
      <c r="Q317" s="375"/>
      <c r="R317" s="375"/>
      <c r="S317" s="375"/>
      <c r="T317" s="375"/>
      <c r="U317" s="375"/>
      <c r="V317" s="375"/>
      <c r="W317" s="375"/>
      <c r="X317" s="375"/>
      <c r="Y317" s="375"/>
      <c r="Z317" s="375"/>
    </row>
    <row r="318" spans="1:26" ht="9.75" customHeight="1" x14ac:dyDescent="0.25">
      <c r="A318" s="375"/>
      <c r="B318" s="375"/>
      <c r="C318" s="375"/>
      <c r="D318" s="375"/>
      <c r="E318" s="375"/>
      <c r="F318" s="375"/>
      <c r="G318" s="375"/>
      <c r="H318" s="375"/>
      <c r="I318" s="375"/>
      <c r="J318" s="375"/>
      <c r="K318" s="375"/>
      <c r="L318" s="375"/>
      <c r="M318" s="376"/>
      <c r="N318" s="376"/>
      <c r="O318" s="375"/>
      <c r="P318" s="375"/>
      <c r="Q318" s="375"/>
      <c r="R318" s="375"/>
      <c r="S318" s="375"/>
      <c r="T318" s="375"/>
      <c r="U318" s="375"/>
      <c r="V318" s="375"/>
      <c r="W318" s="375"/>
      <c r="X318" s="375"/>
      <c r="Y318" s="375"/>
      <c r="Z318" s="375"/>
    </row>
    <row r="319" spans="1:26" ht="9.75" customHeight="1" x14ac:dyDescent="0.25">
      <c r="A319" s="375"/>
      <c r="B319" s="375"/>
      <c r="C319" s="375"/>
      <c r="D319" s="375"/>
      <c r="E319" s="375"/>
      <c r="F319" s="375"/>
      <c r="G319" s="375"/>
      <c r="H319" s="375"/>
      <c r="I319" s="375"/>
      <c r="J319" s="375"/>
      <c r="K319" s="375"/>
      <c r="L319" s="375"/>
      <c r="M319" s="376"/>
      <c r="N319" s="376"/>
      <c r="O319" s="375"/>
      <c r="P319" s="375"/>
      <c r="Q319" s="375"/>
      <c r="R319" s="375"/>
      <c r="S319" s="375"/>
      <c r="T319" s="375"/>
      <c r="U319" s="375"/>
      <c r="V319" s="375"/>
      <c r="W319" s="375"/>
      <c r="X319" s="375"/>
      <c r="Y319" s="375"/>
      <c r="Z319" s="375"/>
    </row>
    <row r="320" spans="1:26" ht="9.75" customHeight="1" x14ac:dyDescent="0.25">
      <c r="A320" s="375"/>
      <c r="B320" s="375"/>
      <c r="C320" s="375"/>
      <c r="D320" s="375"/>
      <c r="E320" s="375"/>
      <c r="F320" s="375"/>
      <c r="G320" s="375"/>
      <c r="H320" s="375"/>
      <c r="I320" s="375"/>
      <c r="J320" s="375"/>
      <c r="K320" s="375"/>
      <c r="L320" s="375"/>
      <c r="M320" s="376"/>
      <c r="N320" s="376"/>
      <c r="O320" s="375"/>
      <c r="P320" s="375"/>
      <c r="Q320" s="375"/>
      <c r="R320" s="375"/>
      <c r="S320" s="375"/>
      <c r="T320" s="375"/>
      <c r="U320" s="375"/>
      <c r="V320" s="375"/>
      <c r="W320" s="375"/>
      <c r="X320" s="375"/>
      <c r="Y320" s="375"/>
      <c r="Z320" s="375"/>
    </row>
    <row r="321" spans="1:26" ht="9.75" customHeight="1" x14ac:dyDescent="0.25">
      <c r="A321" s="375"/>
      <c r="B321" s="375"/>
      <c r="C321" s="375"/>
      <c r="D321" s="375"/>
      <c r="E321" s="375"/>
      <c r="F321" s="375"/>
      <c r="G321" s="375"/>
      <c r="H321" s="375"/>
      <c r="I321" s="375"/>
      <c r="J321" s="375"/>
      <c r="K321" s="375"/>
      <c r="L321" s="375"/>
      <c r="M321" s="376"/>
      <c r="N321" s="376"/>
      <c r="O321" s="375"/>
      <c r="P321" s="375"/>
      <c r="Q321" s="375"/>
      <c r="R321" s="375"/>
      <c r="S321" s="375"/>
      <c r="T321" s="375"/>
      <c r="U321" s="375"/>
      <c r="V321" s="375"/>
      <c r="W321" s="375"/>
      <c r="X321" s="375"/>
      <c r="Y321" s="375"/>
      <c r="Z321" s="375"/>
    </row>
    <row r="322" spans="1:26" ht="9.75" customHeight="1" x14ac:dyDescent="0.25">
      <c r="A322" s="375"/>
      <c r="B322" s="375"/>
      <c r="C322" s="375"/>
      <c r="D322" s="375"/>
      <c r="E322" s="375"/>
      <c r="F322" s="375"/>
      <c r="G322" s="375"/>
      <c r="H322" s="375"/>
      <c r="I322" s="375"/>
      <c r="J322" s="375"/>
      <c r="K322" s="375"/>
      <c r="L322" s="375"/>
      <c r="M322" s="376"/>
      <c r="N322" s="376"/>
      <c r="O322" s="375"/>
      <c r="P322" s="375"/>
      <c r="Q322" s="375"/>
      <c r="R322" s="375"/>
      <c r="S322" s="375"/>
      <c r="T322" s="375"/>
      <c r="U322" s="375"/>
      <c r="V322" s="375"/>
      <c r="W322" s="375"/>
      <c r="X322" s="375"/>
      <c r="Y322" s="375"/>
      <c r="Z322" s="375"/>
    </row>
    <row r="323" spans="1:26" ht="9.75" customHeight="1" x14ac:dyDescent="0.25">
      <c r="A323" s="375"/>
      <c r="B323" s="375"/>
      <c r="C323" s="375"/>
      <c r="D323" s="375"/>
      <c r="E323" s="375"/>
      <c r="F323" s="375"/>
      <c r="G323" s="375"/>
      <c r="H323" s="375"/>
      <c r="I323" s="375"/>
      <c r="J323" s="375"/>
      <c r="K323" s="375"/>
      <c r="L323" s="375"/>
      <c r="M323" s="376"/>
      <c r="N323" s="376"/>
      <c r="O323" s="375"/>
      <c r="P323" s="375"/>
      <c r="Q323" s="375"/>
      <c r="R323" s="375"/>
      <c r="S323" s="375"/>
      <c r="T323" s="375"/>
      <c r="U323" s="375"/>
      <c r="V323" s="375"/>
      <c r="W323" s="375"/>
      <c r="X323" s="375"/>
      <c r="Y323" s="375"/>
      <c r="Z323" s="375"/>
    </row>
    <row r="324" spans="1:26" ht="9.75" customHeight="1" x14ac:dyDescent="0.25">
      <c r="A324" s="375"/>
      <c r="B324" s="375"/>
      <c r="C324" s="375"/>
      <c r="D324" s="375"/>
      <c r="E324" s="375"/>
      <c r="F324" s="375"/>
      <c r="G324" s="375"/>
      <c r="H324" s="375"/>
      <c r="I324" s="375"/>
      <c r="J324" s="375"/>
      <c r="K324" s="375"/>
      <c r="L324" s="375"/>
      <c r="M324" s="376"/>
      <c r="N324" s="376"/>
      <c r="O324" s="375"/>
      <c r="P324" s="375"/>
      <c r="Q324" s="375"/>
      <c r="R324" s="375"/>
      <c r="S324" s="375"/>
      <c r="T324" s="375"/>
      <c r="U324" s="375"/>
      <c r="V324" s="375"/>
      <c r="W324" s="375"/>
      <c r="X324" s="375"/>
      <c r="Y324" s="375"/>
      <c r="Z324" s="375"/>
    </row>
    <row r="325" spans="1:26" ht="9.75" customHeight="1" x14ac:dyDescent="0.25">
      <c r="A325" s="375"/>
      <c r="B325" s="375"/>
      <c r="C325" s="375"/>
      <c r="D325" s="375"/>
      <c r="E325" s="375"/>
      <c r="F325" s="375"/>
      <c r="G325" s="375"/>
      <c r="H325" s="375"/>
      <c r="I325" s="375"/>
      <c r="J325" s="375"/>
      <c r="K325" s="375"/>
      <c r="L325" s="375"/>
      <c r="M325" s="376"/>
      <c r="N325" s="376"/>
      <c r="O325" s="375"/>
      <c r="P325" s="375"/>
      <c r="Q325" s="375"/>
      <c r="R325" s="375"/>
      <c r="S325" s="375"/>
      <c r="T325" s="375"/>
      <c r="U325" s="375"/>
      <c r="V325" s="375"/>
      <c r="W325" s="375"/>
      <c r="X325" s="375"/>
      <c r="Y325" s="375"/>
      <c r="Z325" s="375"/>
    </row>
    <row r="326" spans="1:26" ht="9.75" customHeight="1" x14ac:dyDescent="0.25">
      <c r="A326" s="375"/>
      <c r="B326" s="375"/>
      <c r="C326" s="375"/>
      <c r="D326" s="375"/>
      <c r="E326" s="375"/>
      <c r="F326" s="375"/>
      <c r="G326" s="375"/>
      <c r="H326" s="375"/>
      <c r="I326" s="375"/>
      <c r="J326" s="375"/>
      <c r="K326" s="375"/>
      <c r="L326" s="375"/>
      <c r="M326" s="376"/>
      <c r="N326" s="376"/>
      <c r="O326" s="375"/>
      <c r="P326" s="375"/>
      <c r="Q326" s="375"/>
      <c r="R326" s="375"/>
      <c r="S326" s="375"/>
      <c r="T326" s="375"/>
      <c r="U326" s="375"/>
      <c r="V326" s="375"/>
      <c r="W326" s="375"/>
      <c r="X326" s="375"/>
      <c r="Y326" s="375"/>
      <c r="Z326" s="375"/>
    </row>
    <row r="327" spans="1:26" ht="9.75" customHeight="1" x14ac:dyDescent="0.25">
      <c r="A327" s="375"/>
      <c r="B327" s="375"/>
      <c r="C327" s="375"/>
      <c r="D327" s="375"/>
      <c r="E327" s="375"/>
      <c r="F327" s="375"/>
      <c r="G327" s="375"/>
      <c r="H327" s="375"/>
      <c r="I327" s="375"/>
      <c r="J327" s="375"/>
      <c r="K327" s="375"/>
      <c r="L327" s="375"/>
      <c r="M327" s="376"/>
      <c r="N327" s="376"/>
      <c r="O327" s="375"/>
      <c r="P327" s="375"/>
      <c r="Q327" s="375"/>
      <c r="R327" s="375"/>
      <c r="S327" s="375"/>
      <c r="T327" s="375"/>
      <c r="U327" s="375"/>
      <c r="V327" s="375"/>
      <c r="W327" s="375"/>
      <c r="X327" s="375"/>
      <c r="Y327" s="375"/>
      <c r="Z327" s="375"/>
    </row>
    <row r="328" spans="1:26" ht="9.75" customHeight="1" x14ac:dyDescent="0.25">
      <c r="A328" s="375"/>
      <c r="B328" s="375"/>
      <c r="C328" s="375"/>
      <c r="D328" s="375"/>
      <c r="E328" s="375"/>
      <c r="F328" s="375"/>
      <c r="G328" s="375"/>
      <c r="H328" s="375"/>
      <c r="I328" s="375"/>
      <c r="J328" s="375"/>
      <c r="K328" s="375"/>
      <c r="L328" s="375"/>
      <c r="M328" s="376"/>
      <c r="N328" s="376"/>
      <c r="O328" s="375"/>
      <c r="P328" s="375"/>
      <c r="Q328" s="375"/>
      <c r="R328" s="375"/>
      <c r="S328" s="375"/>
      <c r="T328" s="375"/>
      <c r="U328" s="375"/>
      <c r="V328" s="375"/>
      <c r="W328" s="375"/>
      <c r="X328" s="375"/>
      <c r="Y328" s="375"/>
      <c r="Z328" s="375"/>
    </row>
    <row r="329" spans="1:26" ht="9.75" customHeight="1" x14ac:dyDescent="0.25">
      <c r="A329" s="375"/>
      <c r="B329" s="375"/>
      <c r="C329" s="375"/>
      <c r="D329" s="375"/>
      <c r="E329" s="375"/>
      <c r="F329" s="375"/>
      <c r="G329" s="375"/>
      <c r="H329" s="375"/>
      <c r="I329" s="375"/>
      <c r="J329" s="375"/>
      <c r="K329" s="375"/>
      <c r="L329" s="375"/>
      <c r="M329" s="376"/>
      <c r="N329" s="376"/>
      <c r="O329" s="375"/>
      <c r="P329" s="375"/>
      <c r="Q329" s="375"/>
      <c r="R329" s="375"/>
      <c r="S329" s="375"/>
      <c r="T329" s="375"/>
      <c r="U329" s="375"/>
      <c r="V329" s="375"/>
      <c r="W329" s="375"/>
      <c r="X329" s="375"/>
      <c r="Y329" s="375"/>
      <c r="Z329" s="375"/>
    </row>
    <row r="330" spans="1:26" ht="9.75" customHeight="1" x14ac:dyDescent="0.25">
      <c r="A330" s="375"/>
      <c r="B330" s="375"/>
      <c r="C330" s="375"/>
      <c r="D330" s="375"/>
      <c r="E330" s="375"/>
      <c r="F330" s="375"/>
      <c r="G330" s="375"/>
      <c r="H330" s="375"/>
      <c r="I330" s="375"/>
      <c r="J330" s="375"/>
      <c r="K330" s="375"/>
      <c r="L330" s="375"/>
      <c r="M330" s="376"/>
      <c r="N330" s="376"/>
      <c r="O330" s="375"/>
      <c r="P330" s="375"/>
      <c r="Q330" s="375"/>
      <c r="R330" s="375"/>
      <c r="S330" s="375"/>
      <c r="T330" s="375"/>
      <c r="U330" s="375"/>
      <c r="V330" s="375"/>
      <c r="W330" s="375"/>
      <c r="X330" s="375"/>
      <c r="Y330" s="375"/>
      <c r="Z330" s="375"/>
    </row>
    <row r="331" spans="1:26" ht="9.75" customHeight="1" x14ac:dyDescent="0.25">
      <c r="A331" s="375"/>
      <c r="B331" s="375"/>
      <c r="C331" s="375"/>
      <c r="D331" s="375"/>
      <c r="E331" s="375"/>
      <c r="F331" s="375"/>
      <c r="G331" s="375"/>
      <c r="H331" s="375"/>
      <c r="I331" s="375"/>
      <c r="J331" s="375"/>
      <c r="K331" s="375"/>
      <c r="L331" s="375"/>
      <c r="M331" s="376"/>
      <c r="N331" s="376"/>
      <c r="O331" s="375"/>
      <c r="P331" s="375"/>
      <c r="Q331" s="375"/>
      <c r="R331" s="375"/>
      <c r="S331" s="375"/>
      <c r="T331" s="375"/>
      <c r="U331" s="375"/>
      <c r="V331" s="375"/>
      <c r="W331" s="375"/>
      <c r="X331" s="375"/>
      <c r="Y331" s="375"/>
      <c r="Z331" s="375"/>
    </row>
    <row r="332" spans="1:26" ht="9.75" customHeight="1" x14ac:dyDescent="0.25">
      <c r="A332" s="375"/>
      <c r="B332" s="375"/>
      <c r="C332" s="375"/>
      <c r="D332" s="375"/>
      <c r="E332" s="375"/>
      <c r="F332" s="375"/>
      <c r="G332" s="375"/>
      <c r="H332" s="375"/>
      <c r="I332" s="375"/>
      <c r="J332" s="375"/>
      <c r="K332" s="375"/>
      <c r="L332" s="375"/>
      <c r="M332" s="376"/>
      <c r="N332" s="376"/>
      <c r="O332" s="375"/>
      <c r="P332" s="375"/>
      <c r="Q332" s="375"/>
      <c r="R332" s="375"/>
      <c r="S332" s="375"/>
      <c r="T332" s="375"/>
      <c r="U332" s="375"/>
      <c r="V332" s="375"/>
      <c r="W332" s="375"/>
      <c r="X332" s="375"/>
      <c r="Y332" s="375"/>
      <c r="Z332" s="375"/>
    </row>
    <row r="333" spans="1:26" ht="9.75" customHeight="1" x14ac:dyDescent="0.25">
      <c r="A333" s="375"/>
      <c r="B333" s="375"/>
      <c r="C333" s="375"/>
      <c r="D333" s="375"/>
      <c r="E333" s="375"/>
      <c r="F333" s="375"/>
      <c r="G333" s="375"/>
      <c r="H333" s="375"/>
      <c r="I333" s="375"/>
      <c r="J333" s="375"/>
      <c r="K333" s="375"/>
      <c r="L333" s="375"/>
      <c r="M333" s="376"/>
      <c r="N333" s="376"/>
      <c r="O333" s="375"/>
      <c r="P333" s="375"/>
      <c r="Q333" s="375"/>
      <c r="R333" s="375"/>
      <c r="S333" s="375"/>
      <c r="T333" s="375"/>
      <c r="U333" s="375"/>
      <c r="V333" s="375"/>
      <c r="W333" s="375"/>
      <c r="X333" s="375"/>
      <c r="Y333" s="375"/>
      <c r="Z333" s="375"/>
    </row>
    <row r="334" spans="1:26" ht="9.75" customHeight="1" x14ac:dyDescent="0.25">
      <c r="A334" s="375"/>
      <c r="B334" s="375"/>
      <c r="C334" s="375"/>
      <c r="D334" s="375"/>
      <c r="E334" s="375"/>
      <c r="F334" s="375"/>
      <c r="G334" s="375"/>
      <c r="H334" s="375"/>
      <c r="I334" s="375"/>
      <c r="J334" s="375"/>
      <c r="K334" s="375"/>
      <c r="L334" s="375"/>
      <c r="M334" s="376"/>
      <c r="N334" s="376"/>
      <c r="O334" s="375"/>
      <c r="P334" s="375"/>
      <c r="Q334" s="375"/>
      <c r="R334" s="375"/>
      <c r="S334" s="375"/>
      <c r="T334" s="375"/>
      <c r="U334" s="375"/>
      <c r="V334" s="375"/>
      <c r="W334" s="375"/>
      <c r="X334" s="375"/>
      <c r="Y334" s="375"/>
      <c r="Z334" s="375"/>
    </row>
    <row r="335" spans="1:26" ht="9.75" customHeight="1" x14ac:dyDescent="0.25">
      <c r="A335" s="375"/>
      <c r="B335" s="375"/>
      <c r="C335" s="375"/>
      <c r="D335" s="375"/>
      <c r="E335" s="375"/>
      <c r="F335" s="375"/>
      <c r="G335" s="375"/>
      <c r="H335" s="375"/>
      <c r="I335" s="375"/>
      <c r="J335" s="375"/>
      <c r="K335" s="375"/>
      <c r="L335" s="375"/>
      <c r="M335" s="376"/>
      <c r="N335" s="376"/>
      <c r="O335" s="375"/>
      <c r="P335" s="375"/>
      <c r="Q335" s="375"/>
      <c r="R335" s="375"/>
      <c r="S335" s="375"/>
      <c r="T335" s="375"/>
      <c r="U335" s="375"/>
      <c r="V335" s="375"/>
      <c r="W335" s="375"/>
      <c r="X335" s="375"/>
      <c r="Y335" s="375"/>
      <c r="Z335" s="375"/>
    </row>
    <row r="336" spans="1:26" ht="9.75" customHeight="1" x14ac:dyDescent="0.25">
      <c r="A336" s="375"/>
      <c r="B336" s="375"/>
      <c r="C336" s="375"/>
      <c r="D336" s="375"/>
      <c r="E336" s="375"/>
      <c r="F336" s="375"/>
      <c r="G336" s="375"/>
      <c r="H336" s="375"/>
      <c r="I336" s="375"/>
      <c r="J336" s="375"/>
      <c r="K336" s="375"/>
      <c r="L336" s="375"/>
      <c r="M336" s="376"/>
      <c r="N336" s="376"/>
      <c r="O336" s="375"/>
      <c r="P336" s="375"/>
      <c r="Q336" s="375"/>
      <c r="R336" s="375"/>
      <c r="S336" s="375"/>
      <c r="T336" s="375"/>
      <c r="U336" s="375"/>
      <c r="V336" s="375"/>
      <c r="W336" s="375"/>
      <c r="X336" s="375"/>
      <c r="Y336" s="375"/>
      <c r="Z336" s="375"/>
    </row>
    <row r="337" spans="1:26" ht="9.75" customHeight="1" x14ac:dyDescent="0.25">
      <c r="A337" s="375"/>
      <c r="B337" s="375"/>
      <c r="C337" s="375"/>
      <c r="D337" s="375"/>
      <c r="E337" s="375"/>
      <c r="F337" s="375"/>
      <c r="G337" s="375"/>
      <c r="H337" s="375"/>
      <c r="I337" s="375"/>
      <c r="J337" s="375"/>
      <c r="K337" s="375"/>
      <c r="L337" s="375"/>
      <c r="M337" s="376"/>
      <c r="N337" s="376"/>
      <c r="O337" s="375"/>
      <c r="P337" s="375"/>
      <c r="Q337" s="375"/>
      <c r="R337" s="375"/>
      <c r="S337" s="375"/>
      <c r="T337" s="375"/>
      <c r="U337" s="375"/>
      <c r="V337" s="375"/>
      <c r="W337" s="375"/>
      <c r="X337" s="375"/>
      <c r="Y337" s="375"/>
      <c r="Z337" s="375"/>
    </row>
    <row r="338" spans="1:26" ht="9.75" customHeight="1" x14ac:dyDescent="0.25">
      <c r="A338" s="375"/>
      <c r="B338" s="375"/>
      <c r="C338" s="375"/>
      <c r="D338" s="375"/>
      <c r="E338" s="375"/>
      <c r="F338" s="375"/>
      <c r="G338" s="375"/>
      <c r="H338" s="375"/>
      <c r="I338" s="375"/>
      <c r="J338" s="375"/>
      <c r="K338" s="375"/>
      <c r="L338" s="375"/>
      <c r="M338" s="376"/>
      <c r="N338" s="376"/>
      <c r="O338" s="375"/>
      <c r="P338" s="375"/>
      <c r="Q338" s="375"/>
      <c r="R338" s="375"/>
      <c r="S338" s="375"/>
      <c r="T338" s="375"/>
      <c r="U338" s="375"/>
      <c r="V338" s="375"/>
      <c r="W338" s="375"/>
      <c r="X338" s="375"/>
      <c r="Y338" s="375"/>
      <c r="Z338" s="375"/>
    </row>
    <row r="339" spans="1:26" ht="9.75" customHeight="1" x14ac:dyDescent="0.25">
      <c r="A339" s="375"/>
      <c r="B339" s="375"/>
      <c r="C339" s="375"/>
      <c r="D339" s="375"/>
      <c r="E339" s="375"/>
      <c r="F339" s="375"/>
      <c r="G339" s="375"/>
      <c r="H339" s="375"/>
      <c r="I339" s="375"/>
      <c r="J339" s="375"/>
      <c r="K339" s="375"/>
      <c r="L339" s="375"/>
      <c r="M339" s="376"/>
      <c r="N339" s="376"/>
      <c r="O339" s="375"/>
      <c r="P339" s="375"/>
      <c r="Q339" s="375"/>
      <c r="R339" s="375"/>
      <c r="S339" s="375"/>
      <c r="T339" s="375"/>
      <c r="U339" s="375"/>
      <c r="V339" s="375"/>
      <c r="W339" s="375"/>
      <c r="X339" s="375"/>
      <c r="Y339" s="375"/>
      <c r="Z339" s="375"/>
    </row>
    <row r="340" spans="1:26" ht="9.75" customHeight="1" x14ac:dyDescent="0.25">
      <c r="A340" s="375"/>
      <c r="B340" s="375"/>
      <c r="C340" s="375"/>
      <c r="D340" s="375"/>
      <c r="E340" s="375"/>
      <c r="F340" s="375"/>
      <c r="G340" s="375"/>
      <c r="H340" s="375"/>
      <c r="I340" s="375"/>
      <c r="J340" s="375"/>
      <c r="K340" s="375"/>
      <c r="L340" s="375"/>
      <c r="M340" s="376"/>
      <c r="N340" s="376"/>
      <c r="O340" s="375"/>
      <c r="P340" s="375"/>
      <c r="Q340" s="375"/>
      <c r="R340" s="375"/>
      <c r="S340" s="375"/>
      <c r="T340" s="375"/>
      <c r="U340" s="375"/>
      <c r="V340" s="375"/>
      <c r="W340" s="375"/>
      <c r="X340" s="375"/>
      <c r="Y340" s="375"/>
      <c r="Z340" s="375"/>
    </row>
    <row r="341" spans="1:26" ht="9.75" customHeight="1" x14ac:dyDescent="0.25">
      <c r="A341" s="375"/>
      <c r="B341" s="375"/>
      <c r="C341" s="375"/>
      <c r="D341" s="375"/>
      <c r="E341" s="375"/>
      <c r="F341" s="375"/>
      <c r="G341" s="375"/>
      <c r="H341" s="375"/>
      <c r="I341" s="375"/>
      <c r="J341" s="375"/>
      <c r="K341" s="375"/>
      <c r="L341" s="375"/>
      <c r="M341" s="376"/>
      <c r="N341" s="376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</row>
    <row r="342" spans="1:26" ht="9.75" customHeight="1" x14ac:dyDescent="0.25">
      <c r="A342" s="375"/>
      <c r="B342" s="375"/>
      <c r="C342" s="375"/>
      <c r="D342" s="375"/>
      <c r="E342" s="375"/>
      <c r="F342" s="375"/>
      <c r="G342" s="375"/>
      <c r="H342" s="375"/>
      <c r="I342" s="375"/>
      <c r="J342" s="375"/>
      <c r="K342" s="375"/>
      <c r="L342" s="375"/>
      <c r="M342" s="376"/>
      <c r="N342" s="376"/>
      <c r="O342" s="375"/>
      <c r="P342" s="375"/>
      <c r="Q342" s="375"/>
      <c r="R342" s="375"/>
      <c r="S342" s="375"/>
      <c r="T342" s="375"/>
      <c r="U342" s="375"/>
      <c r="V342" s="375"/>
      <c r="W342" s="375"/>
      <c r="X342" s="375"/>
      <c r="Y342" s="375"/>
      <c r="Z342" s="375"/>
    </row>
    <row r="343" spans="1:26" ht="9.75" customHeight="1" x14ac:dyDescent="0.25">
      <c r="A343" s="375"/>
      <c r="B343" s="375"/>
      <c r="C343" s="375"/>
      <c r="D343" s="375"/>
      <c r="E343" s="375"/>
      <c r="F343" s="375"/>
      <c r="G343" s="375"/>
      <c r="H343" s="375"/>
      <c r="I343" s="375"/>
      <c r="J343" s="375"/>
      <c r="K343" s="375"/>
      <c r="L343" s="375"/>
      <c r="M343" s="376"/>
      <c r="N343" s="376"/>
      <c r="O343" s="375"/>
      <c r="P343" s="375"/>
      <c r="Q343" s="375"/>
      <c r="R343" s="375"/>
      <c r="S343" s="375"/>
      <c r="T343" s="375"/>
      <c r="U343" s="375"/>
      <c r="V343" s="375"/>
      <c r="W343" s="375"/>
      <c r="X343" s="375"/>
      <c r="Y343" s="375"/>
      <c r="Z343" s="375"/>
    </row>
    <row r="344" spans="1:26" ht="9.75" customHeight="1" x14ac:dyDescent="0.25">
      <c r="A344" s="375"/>
      <c r="B344" s="375"/>
      <c r="C344" s="375"/>
      <c r="D344" s="375"/>
      <c r="E344" s="375"/>
      <c r="F344" s="375"/>
      <c r="G344" s="375"/>
      <c r="H344" s="375"/>
      <c r="I344" s="375"/>
      <c r="J344" s="375"/>
      <c r="K344" s="375"/>
      <c r="L344" s="375"/>
      <c r="M344" s="376"/>
      <c r="N344" s="376"/>
      <c r="O344" s="375"/>
      <c r="P344" s="375"/>
      <c r="Q344" s="375"/>
      <c r="R344" s="375"/>
      <c r="S344" s="375"/>
      <c r="T344" s="375"/>
      <c r="U344" s="375"/>
      <c r="V344" s="375"/>
      <c r="W344" s="375"/>
      <c r="X344" s="375"/>
      <c r="Y344" s="375"/>
      <c r="Z344" s="375"/>
    </row>
    <row r="345" spans="1:26" ht="9.75" customHeight="1" x14ac:dyDescent="0.25">
      <c r="A345" s="375"/>
      <c r="B345" s="375"/>
      <c r="C345" s="375"/>
      <c r="D345" s="375"/>
      <c r="E345" s="375"/>
      <c r="F345" s="375"/>
      <c r="G345" s="375"/>
      <c r="H345" s="375"/>
      <c r="I345" s="375"/>
      <c r="J345" s="375"/>
      <c r="K345" s="375"/>
      <c r="L345" s="375"/>
      <c r="M345" s="376"/>
      <c r="N345" s="376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375"/>
      <c r="Z345" s="375"/>
    </row>
    <row r="346" spans="1:26" ht="9.75" customHeight="1" x14ac:dyDescent="0.25">
      <c r="A346" s="375"/>
      <c r="B346" s="375"/>
      <c r="C346" s="375"/>
      <c r="D346" s="375"/>
      <c r="E346" s="375"/>
      <c r="F346" s="375"/>
      <c r="G346" s="375"/>
      <c r="H346" s="375"/>
      <c r="I346" s="375"/>
      <c r="J346" s="375"/>
      <c r="K346" s="375"/>
      <c r="L346" s="375"/>
      <c r="M346" s="376"/>
      <c r="N346" s="376"/>
      <c r="O346" s="375"/>
      <c r="P346" s="375"/>
      <c r="Q346" s="375"/>
      <c r="R346" s="375"/>
      <c r="S346" s="375"/>
      <c r="T346" s="375"/>
      <c r="U346" s="375"/>
      <c r="V346" s="375"/>
      <c r="W346" s="375"/>
      <c r="X346" s="375"/>
      <c r="Y346" s="375"/>
      <c r="Z346" s="375"/>
    </row>
    <row r="347" spans="1:26" ht="9.75" customHeight="1" x14ac:dyDescent="0.25">
      <c r="A347" s="375"/>
      <c r="B347" s="375"/>
      <c r="C347" s="375"/>
      <c r="D347" s="375"/>
      <c r="E347" s="375"/>
      <c r="F347" s="375"/>
      <c r="G347" s="375"/>
      <c r="H347" s="375"/>
      <c r="I347" s="375"/>
      <c r="J347" s="375"/>
      <c r="K347" s="375"/>
      <c r="L347" s="375"/>
      <c r="M347" s="376"/>
      <c r="N347" s="376"/>
      <c r="O347" s="375"/>
      <c r="P347" s="375"/>
      <c r="Q347" s="375"/>
      <c r="R347" s="375"/>
      <c r="S347" s="375"/>
      <c r="T347" s="375"/>
      <c r="U347" s="375"/>
      <c r="V347" s="375"/>
      <c r="W347" s="375"/>
      <c r="X347" s="375"/>
      <c r="Y347" s="375"/>
      <c r="Z347" s="375"/>
    </row>
    <row r="348" spans="1:26" ht="9.75" customHeight="1" x14ac:dyDescent="0.25">
      <c r="A348" s="375"/>
      <c r="B348" s="375"/>
      <c r="C348" s="375"/>
      <c r="D348" s="375"/>
      <c r="E348" s="375"/>
      <c r="F348" s="375"/>
      <c r="G348" s="375"/>
      <c r="H348" s="375"/>
      <c r="I348" s="375"/>
      <c r="J348" s="375"/>
      <c r="K348" s="375"/>
      <c r="L348" s="375"/>
      <c r="M348" s="376"/>
      <c r="N348" s="376"/>
      <c r="O348" s="375"/>
      <c r="P348" s="375"/>
      <c r="Q348" s="375"/>
      <c r="R348" s="375"/>
      <c r="S348" s="375"/>
      <c r="T348" s="375"/>
      <c r="U348" s="375"/>
      <c r="V348" s="375"/>
      <c r="W348" s="375"/>
      <c r="X348" s="375"/>
      <c r="Y348" s="375"/>
      <c r="Z348" s="375"/>
    </row>
    <row r="349" spans="1:26" ht="9.75" customHeight="1" x14ac:dyDescent="0.25">
      <c r="A349" s="375"/>
      <c r="B349" s="375"/>
      <c r="C349" s="375"/>
      <c r="D349" s="375"/>
      <c r="E349" s="375"/>
      <c r="F349" s="375"/>
      <c r="G349" s="375"/>
      <c r="H349" s="375"/>
      <c r="I349" s="375"/>
      <c r="J349" s="375"/>
      <c r="K349" s="375"/>
      <c r="L349" s="375"/>
      <c r="M349" s="376"/>
      <c r="N349" s="376"/>
      <c r="O349" s="375"/>
      <c r="P349" s="375"/>
      <c r="Q349" s="375"/>
      <c r="R349" s="375"/>
      <c r="S349" s="375"/>
      <c r="T349" s="375"/>
      <c r="U349" s="375"/>
      <c r="V349" s="375"/>
      <c r="W349" s="375"/>
      <c r="X349" s="375"/>
      <c r="Y349" s="375"/>
      <c r="Z349" s="375"/>
    </row>
    <row r="350" spans="1:26" ht="9.75" customHeight="1" x14ac:dyDescent="0.25">
      <c r="A350" s="375"/>
      <c r="B350" s="375"/>
      <c r="C350" s="375"/>
      <c r="D350" s="375"/>
      <c r="E350" s="375"/>
      <c r="F350" s="375"/>
      <c r="G350" s="375"/>
      <c r="H350" s="375"/>
      <c r="I350" s="375"/>
      <c r="J350" s="375"/>
      <c r="K350" s="375"/>
      <c r="L350" s="375"/>
      <c r="M350" s="376"/>
      <c r="N350" s="376"/>
      <c r="O350" s="375"/>
      <c r="P350" s="375"/>
      <c r="Q350" s="375"/>
      <c r="R350" s="375"/>
      <c r="S350" s="375"/>
      <c r="T350" s="375"/>
      <c r="U350" s="375"/>
      <c r="V350" s="375"/>
      <c r="W350" s="375"/>
      <c r="X350" s="375"/>
      <c r="Y350" s="375"/>
      <c r="Z350" s="375"/>
    </row>
    <row r="351" spans="1:26" ht="9.75" customHeight="1" x14ac:dyDescent="0.25">
      <c r="A351" s="375"/>
      <c r="B351" s="375"/>
      <c r="C351" s="375"/>
      <c r="D351" s="375"/>
      <c r="E351" s="375"/>
      <c r="F351" s="375"/>
      <c r="G351" s="375"/>
      <c r="H351" s="375"/>
      <c r="I351" s="375"/>
      <c r="J351" s="375"/>
      <c r="K351" s="375"/>
      <c r="L351" s="375"/>
      <c r="M351" s="376"/>
      <c r="N351" s="376"/>
      <c r="O351" s="375"/>
      <c r="P351" s="375"/>
      <c r="Q351" s="375"/>
      <c r="R351" s="375"/>
      <c r="S351" s="375"/>
      <c r="T351" s="375"/>
      <c r="U351" s="375"/>
      <c r="V351" s="375"/>
      <c r="W351" s="375"/>
      <c r="X351" s="375"/>
      <c r="Y351" s="375"/>
      <c r="Z351" s="375"/>
    </row>
    <row r="352" spans="1:26" ht="9.75" customHeight="1" x14ac:dyDescent="0.25">
      <c r="A352" s="375"/>
      <c r="B352" s="375"/>
      <c r="C352" s="375"/>
      <c r="D352" s="375"/>
      <c r="E352" s="375"/>
      <c r="F352" s="375"/>
      <c r="G352" s="375"/>
      <c r="H352" s="375"/>
      <c r="I352" s="375"/>
      <c r="J352" s="375"/>
      <c r="K352" s="375"/>
      <c r="L352" s="375"/>
      <c r="M352" s="376"/>
      <c r="N352" s="376"/>
      <c r="O352" s="375"/>
      <c r="P352" s="375"/>
      <c r="Q352" s="375"/>
      <c r="R352" s="375"/>
      <c r="S352" s="375"/>
      <c r="T352" s="375"/>
      <c r="U352" s="375"/>
      <c r="V352" s="375"/>
      <c r="W352" s="375"/>
      <c r="X352" s="375"/>
      <c r="Y352" s="375"/>
      <c r="Z352" s="375"/>
    </row>
    <row r="353" spans="1:26" ht="9.75" customHeight="1" x14ac:dyDescent="0.25">
      <c r="A353" s="375"/>
      <c r="B353" s="375"/>
      <c r="C353" s="375"/>
      <c r="D353" s="375"/>
      <c r="E353" s="375"/>
      <c r="F353" s="375"/>
      <c r="G353" s="375"/>
      <c r="H353" s="375"/>
      <c r="I353" s="375"/>
      <c r="J353" s="375"/>
      <c r="K353" s="375"/>
      <c r="L353" s="375"/>
      <c r="M353" s="376"/>
      <c r="N353" s="376"/>
      <c r="O353" s="375"/>
      <c r="P353" s="375"/>
      <c r="Q353" s="375"/>
      <c r="R353" s="375"/>
      <c r="S353" s="375"/>
      <c r="T353" s="375"/>
      <c r="U353" s="375"/>
      <c r="V353" s="375"/>
      <c r="W353" s="375"/>
      <c r="X353" s="375"/>
      <c r="Y353" s="375"/>
      <c r="Z353" s="375"/>
    </row>
    <row r="354" spans="1:26" ht="9.75" customHeight="1" x14ac:dyDescent="0.25">
      <c r="A354" s="375"/>
      <c r="B354" s="375"/>
      <c r="C354" s="375"/>
      <c r="D354" s="375"/>
      <c r="E354" s="375"/>
      <c r="F354" s="375"/>
      <c r="G354" s="375"/>
      <c r="H354" s="375"/>
      <c r="I354" s="375"/>
      <c r="J354" s="375"/>
      <c r="K354" s="375"/>
      <c r="L354" s="375"/>
      <c r="M354" s="376"/>
      <c r="N354" s="376"/>
      <c r="O354" s="375"/>
      <c r="P354" s="375"/>
      <c r="Q354" s="375"/>
      <c r="R354" s="375"/>
      <c r="S354" s="375"/>
      <c r="T354" s="375"/>
      <c r="U354" s="375"/>
      <c r="V354" s="375"/>
      <c r="W354" s="375"/>
      <c r="X354" s="375"/>
      <c r="Y354" s="375"/>
      <c r="Z354" s="375"/>
    </row>
    <row r="355" spans="1:26" ht="9.75" customHeight="1" x14ac:dyDescent="0.25">
      <c r="A355" s="375"/>
      <c r="B355" s="375"/>
      <c r="C355" s="375"/>
      <c r="D355" s="375"/>
      <c r="E355" s="375"/>
      <c r="F355" s="375"/>
      <c r="G355" s="375"/>
      <c r="H355" s="375"/>
      <c r="I355" s="375"/>
      <c r="J355" s="375"/>
      <c r="K355" s="375"/>
      <c r="L355" s="375"/>
      <c r="M355" s="376"/>
      <c r="N355" s="376"/>
      <c r="O355" s="375"/>
      <c r="P355" s="375"/>
      <c r="Q355" s="375"/>
      <c r="R355" s="375"/>
      <c r="S355" s="375"/>
      <c r="T355" s="375"/>
      <c r="U355" s="375"/>
      <c r="V355" s="375"/>
      <c r="W355" s="375"/>
      <c r="X355" s="375"/>
      <c r="Y355" s="375"/>
      <c r="Z355" s="375"/>
    </row>
    <row r="356" spans="1:26" ht="9.75" customHeight="1" x14ac:dyDescent="0.25">
      <c r="A356" s="375"/>
      <c r="B356" s="375"/>
      <c r="C356" s="375"/>
      <c r="D356" s="375"/>
      <c r="E356" s="375"/>
      <c r="F356" s="375"/>
      <c r="G356" s="375"/>
      <c r="H356" s="375"/>
      <c r="I356" s="375"/>
      <c r="J356" s="375"/>
      <c r="K356" s="375"/>
      <c r="L356" s="375"/>
      <c r="M356" s="376"/>
      <c r="N356" s="376"/>
      <c r="O356" s="375"/>
      <c r="P356" s="375"/>
      <c r="Q356" s="375"/>
      <c r="R356" s="375"/>
      <c r="S356" s="375"/>
      <c r="T356" s="375"/>
      <c r="U356" s="375"/>
      <c r="V356" s="375"/>
      <c r="W356" s="375"/>
      <c r="X356" s="375"/>
      <c r="Y356" s="375"/>
      <c r="Z356" s="375"/>
    </row>
    <row r="357" spans="1:26" ht="9.75" customHeight="1" x14ac:dyDescent="0.25">
      <c r="A357" s="375"/>
      <c r="B357" s="375"/>
      <c r="C357" s="375"/>
      <c r="D357" s="375"/>
      <c r="E357" s="375"/>
      <c r="F357" s="375"/>
      <c r="G357" s="375"/>
      <c r="H357" s="375"/>
      <c r="I357" s="375"/>
      <c r="J357" s="375"/>
      <c r="K357" s="375"/>
      <c r="L357" s="375"/>
      <c r="M357" s="376"/>
      <c r="N357" s="376"/>
      <c r="O357" s="375"/>
      <c r="P357" s="375"/>
      <c r="Q357" s="375"/>
      <c r="R357" s="375"/>
      <c r="S357" s="375"/>
      <c r="T357" s="375"/>
      <c r="U357" s="375"/>
      <c r="V357" s="375"/>
      <c r="W357" s="375"/>
      <c r="X357" s="375"/>
      <c r="Y357" s="375"/>
      <c r="Z357" s="375"/>
    </row>
    <row r="358" spans="1:26" ht="9.75" customHeight="1" x14ac:dyDescent="0.25">
      <c r="A358" s="375"/>
      <c r="B358" s="375"/>
      <c r="C358" s="375"/>
      <c r="D358" s="375"/>
      <c r="E358" s="375"/>
      <c r="F358" s="375"/>
      <c r="G358" s="375"/>
      <c r="H358" s="375"/>
      <c r="I358" s="375"/>
      <c r="J358" s="375"/>
      <c r="K358" s="375"/>
      <c r="L358" s="375"/>
      <c r="M358" s="376"/>
      <c r="N358" s="376"/>
      <c r="O358" s="375"/>
      <c r="P358" s="375"/>
      <c r="Q358" s="375"/>
      <c r="R358" s="375"/>
      <c r="S358" s="375"/>
      <c r="T358" s="375"/>
      <c r="U358" s="375"/>
      <c r="V358" s="375"/>
      <c r="W358" s="375"/>
      <c r="X358" s="375"/>
      <c r="Y358" s="375"/>
      <c r="Z358" s="375"/>
    </row>
    <row r="359" spans="1:26" ht="9.75" customHeight="1" x14ac:dyDescent="0.25">
      <c r="A359" s="375"/>
      <c r="B359" s="375"/>
      <c r="C359" s="375"/>
      <c r="D359" s="375"/>
      <c r="E359" s="375"/>
      <c r="F359" s="375"/>
      <c r="G359" s="375"/>
      <c r="H359" s="375"/>
      <c r="I359" s="375"/>
      <c r="J359" s="375"/>
      <c r="K359" s="375"/>
      <c r="L359" s="375"/>
      <c r="M359" s="376"/>
      <c r="N359" s="376"/>
      <c r="O359" s="375"/>
      <c r="P359" s="375"/>
      <c r="Q359" s="375"/>
      <c r="R359" s="375"/>
      <c r="S359" s="375"/>
      <c r="T359" s="375"/>
      <c r="U359" s="375"/>
      <c r="V359" s="375"/>
      <c r="W359" s="375"/>
      <c r="X359" s="375"/>
      <c r="Y359" s="375"/>
      <c r="Z359" s="375"/>
    </row>
    <row r="360" spans="1:26" ht="9.75" customHeight="1" x14ac:dyDescent="0.25">
      <c r="A360" s="375"/>
      <c r="B360" s="375"/>
      <c r="C360" s="375"/>
      <c r="D360" s="375"/>
      <c r="E360" s="375"/>
      <c r="F360" s="375"/>
      <c r="G360" s="375"/>
      <c r="H360" s="375"/>
      <c r="I360" s="375"/>
      <c r="J360" s="375"/>
      <c r="K360" s="375"/>
      <c r="L360" s="375"/>
      <c r="M360" s="376"/>
      <c r="N360" s="376"/>
      <c r="O360" s="375"/>
      <c r="P360" s="375"/>
      <c r="Q360" s="375"/>
      <c r="R360" s="375"/>
      <c r="S360" s="375"/>
      <c r="T360" s="375"/>
      <c r="U360" s="375"/>
      <c r="V360" s="375"/>
      <c r="W360" s="375"/>
      <c r="X360" s="375"/>
      <c r="Y360" s="375"/>
      <c r="Z360" s="375"/>
    </row>
    <row r="361" spans="1:26" ht="9.75" customHeight="1" x14ac:dyDescent="0.25">
      <c r="A361" s="375"/>
      <c r="B361" s="375"/>
      <c r="C361" s="375"/>
      <c r="D361" s="375"/>
      <c r="E361" s="375"/>
      <c r="F361" s="375"/>
      <c r="G361" s="375"/>
      <c r="H361" s="375"/>
      <c r="I361" s="375"/>
      <c r="J361" s="375"/>
      <c r="K361" s="375"/>
      <c r="L361" s="375"/>
      <c r="M361" s="376"/>
      <c r="N361" s="376"/>
      <c r="O361" s="375"/>
      <c r="P361" s="375"/>
      <c r="Q361" s="375"/>
      <c r="R361" s="375"/>
      <c r="S361" s="375"/>
      <c r="T361" s="375"/>
      <c r="U361" s="375"/>
      <c r="V361" s="375"/>
      <c r="W361" s="375"/>
      <c r="X361" s="375"/>
      <c r="Y361" s="375"/>
      <c r="Z361" s="375"/>
    </row>
    <row r="362" spans="1:26" ht="9.75" customHeight="1" x14ac:dyDescent="0.25">
      <c r="A362" s="375"/>
      <c r="B362" s="375"/>
      <c r="C362" s="375"/>
      <c r="D362" s="375"/>
      <c r="E362" s="375"/>
      <c r="F362" s="375"/>
      <c r="G362" s="375"/>
      <c r="H362" s="375"/>
      <c r="I362" s="375"/>
      <c r="J362" s="375"/>
      <c r="K362" s="375"/>
      <c r="L362" s="375"/>
      <c r="M362" s="376"/>
      <c r="N362" s="376"/>
      <c r="O362" s="375"/>
      <c r="P362" s="375"/>
      <c r="Q362" s="375"/>
      <c r="R362" s="375"/>
      <c r="S362" s="375"/>
      <c r="T362" s="375"/>
      <c r="U362" s="375"/>
      <c r="V362" s="375"/>
      <c r="W362" s="375"/>
      <c r="X362" s="375"/>
      <c r="Y362" s="375"/>
      <c r="Z362" s="375"/>
    </row>
    <row r="363" spans="1:26" ht="9.75" customHeight="1" x14ac:dyDescent="0.25">
      <c r="A363" s="375"/>
      <c r="B363" s="375"/>
      <c r="C363" s="375"/>
      <c r="D363" s="375"/>
      <c r="E363" s="375"/>
      <c r="F363" s="375"/>
      <c r="G363" s="375"/>
      <c r="H363" s="375"/>
      <c r="I363" s="375"/>
      <c r="J363" s="375"/>
      <c r="K363" s="375"/>
      <c r="L363" s="375"/>
      <c r="M363" s="376"/>
      <c r="N363" s="376"/>
      <c r="O363" s="375"/>
      <c r="P363" s="375"/>
      <c r="Q363" s="375"/>
      <c r="R363" s="375"/>
      <c r="S363" s="375"/>
      <c r="T363" s="375"/>
      <c r="U363" s="375"/>
      <c r="V363" s="375"/>
      <c r="W363" s="375"/>
      <c r="X363" s="375"/>
      <c r="Y363" s="375"/>
      <c r="Z363" s="375"/>
    </row>
    <row r="364" spans="1:26" ht="9.75" customHeight="1" x14ac:dyDescent="0.25">
      <c r="A364" s="375"/>
      <c r="B364" s="375"/>
      <c r="C364" s="375"/>
      <c r="D364" s="375"/>
      <c r="E364" s="375"/>
      <c r="F364" s="375"/>
      <c r="G364" s="375"/>
      <c r="H364" s="375"/>
      <c r="I364" s="375"/>
      <c r="J364" s="375"/>
      <c r="K364" s="375"/>
      <c r="L364" s="375"/>
      <c r="M364" s="376"/>
      <c r="N364" s="376"/>
      <c r="O364" s="375"/>
      <c r="P364" s="375"/>
      <c r="Q364" s="375"/>
      <c r="R364" s="375"/>
      <c r="S364" s="375"/>
      <c r="T364" s="375"/>
      <c r="U364" s="375"/>
      <c r="V364" s="375"/>
      <c r="W364" s="375"/>
      <c r="X364" s="375"/>
      <c r="Y364" s="375"/>
      <c r="Z364" s="375"/>
    </row>
    <row r="365" spans="1:26" ht="9.75" customHeight="1" x14ac:dyDescent="0.25">
      <c r="A365" s="375"/>
      <c r="B365" s="375"/>
      <c r="C365" s="375"/>
      <c r="D365" s="375"/>
      <c r="E365" s="375"/>
      <c r="F365" s="375"/>
      <c r="G365" s="375"/>
      <c r="H365" s="375"/>
      <c r="I365" s="375"/>
      <c r="J365" s="375"/>
      <c r="K365" s="375"/>
      <c r="L365" s="375"/>
      <c r="M365" s="376"/>
      <c r="N365" s="376"/>
      <c r="O365" s="375"/>
      <c r="P365" s="375"/>
      <c r="Q365" s="375"/>
      <c r="R365" s="375"/>
      <c r="S365" s="375"/>
      <c r="T365" s="375"/>
      <c r="U365" s="375"/>
      <c r="V365" s="375"/>
      <c r="W365" s="375"/>
      <c r="X365" s="375"/>
      <c r="Y365" s="375"/>
      <c r="Z365" s="375"/>
    </row>
    <row r="366" spans="1:26" ht="9.75" customHeight="1" x14ac:dyDescent="0.25">
      <c r="A366" s="375"/>
      <c r="B366" s="375"/>
      <c r="C366" s="375"/>
      <c r="D366" s="375"/>
      <c r="E366" s="375"/>
      <c r="F366" s="375"/>
      <c r="G366" s="375"/>
      <c r="H366" s="375"/>
      <c r="I366" s="375"/>
      <c r="J366" s="375"/>
      <c r="K366" s="375"/>
      <c r="L366" s="375"/>
      <c r="M366" s="376"/>
      <c r="N366" s="376"/>
      <c r="O366" s="375"/>
      <c r="P366" s="375"/>
      <c r="Q366" s="375"/>
      <c r="R366" s="375"/>
      <c r="S366" s="375"/>
      <c r="T366" s="375"/>
      <c r="U366" s="375"/>
      <c r="V366" s="375"/>
      <c r="W366" s="375"/>
      <c r="X366" s="375"/>
      <c r="Y366" s="375"/>
      <c r="Z366" s="375"/>
    </row>
    <row r="367" spans="1:26" ht="9.75" customHeight="1" x14ac:dyDescent="0.25">
      <c r="A367" s="375"/>
      <c r="B367" s="375"/>
      <c r="C367" s="375"/>
      <c r="D367" s="375"/>
      <c r="E367" s="375"/>
      <c r="F367" s="375"/>
      <c r="G367" s="375"/>
      <c r="H367" s="375"/>
      <c r="I367" s="375"/>
      <c r="J367" s="375"/>
      <c r="K367" s="375"/>
      <c r="L367" s="375"/>
      <c r="M367" s="376"/>
      <c r="N367" s="376"/>
      <c r="O367" s="375"/>
      <c r="P367" s="375"/>
      <c r="Q367" s="375"/>
      <c r="R367" s="375"/>
      <c r="S367" s="375"/>
      <c r="T367" s="375"/>
      <c r="U367" s="375"/>
      <c r="V367" s="375"/>
      <c r="W367" s="375"/>
      <c r="X367" s="375"/>
      <c r="Y367" s="375"/>
      <c r="Z367" s="375"/>
    </row>
    <row r="368" spans="1:26" ht="9.75" customHeight="1" x14ac:dyDescent="0.25">
      <c r="A368" s="375"/>
      <c r="B368" s="375"/>
      <c r="C368" s="375"/>
      <c r="D368" s="375"/>
      <c r="E368" s="375"/>
      <c r="F368" s="375"/>
      <c r="G368" s="375"/>
      <c r="H368" s="375"/>
      <c r="I368" s="375"/>
      <c r="J368" s="375"/>
      <c r="K368" s="375"/>
      <c r="L368" s="375"/>
      <c r="M368" s="376"/>
      <c r="N368" s="376"/>
      <c r="O368" s="375"/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</row>
    <row r="369" spans="1:26" ht="9.75" customHeight="1" x14ac:dyDescent="0.25">
      <c r="A369" s="375"/>
      <c r="B369" s="375"/>
      <c r="C369" s="375"/>
      <c r="D369" s="375"/>
      <c r="E369" s="375"/>
      <c r="F369" s="375"/>
      <c r="G369" s="375"/>
      <c r="H369" s="375"/>
      <c r="I369" s="375"/>
      <c r="J369" s="375"/>
      <c r="K369" s="375"/>
      <c r="L369" s="375"/>
      <c r="M369" s="376"/>
      <c r="N369" s="376"/>
      <c r="O369" s="375"/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</row>
    <row r="370" spans="1:26" ht="9.75" customHeight="1" x14ac:dyDescent="0.25">
      <c r="A370" s="375"/>
      <c r="B370" s="375"/>
      <c r="C370" s="375"/>
      <c r="D370" s="375"/>
      <c r="E370" s="375"/>
      <c r="F370" s="375"/>
      <c r="G370" s="375"/>
      <c r="H370" s="375"/>
      <c r="I370" s="375"/>
      <c r="J370" s="375"/>
      <c r="K370" s="375"/>
      <c r="L370" s="375"/>
      <c r="M370" s="376"/>
      <c r="N370" s="376"/>
      <c r="O370" s="375"/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</row>
    <row r="371" spans="1:26" ht="9.75" customHeight="1" x14ac:dyDescent="0.25">
      <c r="A371" s="375"/>
      <c r="B371" s="375"/>
      <c r="C371" s="375"/>
      <c r="D371" s="375"/>
      <c r="E371" s="375"/>
      <c r="F371" s="375"/>
      <c r="G371" s="375"/>
      <c r="H371" s="375"/>
      <c r="I371" s="375"/>
      <c r="J371" s="375"/>
      <c r="K371" s="375"/>
      <c r="L371" s="375"/>
      <c r="M371" s="376"/>
      <c r="N371" s="376"/>
      <c r="O371" s="375"/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</row>
    <row r="372" spans="1:26" ht="9.75" customHeight="1" x14ac:dyDescent="0.25">
      <c r="A372" s="375"/>
      <c r="B372" s="375"/>
      <c r="C372" s="375"/>
      <c r="D372" s="375"/>
      <c r="E372" s="375"/>
      <c r="F372" s="375"/>
      <c r="G372" s="375"/>
      <c r="H372" s="375"/>
      <c r="I372" s="375"/>
      <c r="J372" s="375"/>
      <c r="K372" s="375"/>
      <c r="L372" s="375"/>
      <c r="M372" s="376"/>
      <c r="N372" s="376"/>
      <c r="O372" s="375"/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</row>
    <row r="373" spans="1:26" ht="9.75" customHeight="1" x14ac:dyDescent="0.25">
      <c r="A373" s="375"/>
      <c r="B373" s="375"/>
      <c r="C373" s="375"/>
      <c r="D373" s="375"/>
      <c r="E373" s="375"/>
      <c r="F373" s="375"/>
      <c r="G373" s="375"/>
      <c r="H373" s="375"/>
      <c r="I373" s="375"/>
      <c r="J373" s="375"/>
      <c r="K373" s="375"/>
      <c r="L373" s="375"/>
      <c r="M373" s="376"/>
      <c r="N373" s="376"/>
      <c r="O373" s="375"/>
      <c r="P373" s="375"/>
      <c r="Q373" s="375"/>
      <c r="R373" s="375"/>
      <c r="S373" s="375"/>
      <c r="T373" s="375"/>
      <c r="U373" s="375"/>
      <c r="V373" s="375"/>
      <c r="W373" s="375"/>
      <c r="X373" s="375"/>
      <c r="Y373" s="375"/>
      <c r="Z373" s="375"/>
    </row>
    <row r="374" spans="1:26" ht="9.75" customHeight="1" x14ac:dyDescent="0.25">
      <c r="A374" s="375"/>
      <c r="B374" s="375"/>
      <c r="C374" s="375"/>
      <c r="D374" s="375"/>
      <c r="E374" s="375"/>
      <c r="F374" s="375"/>
      <c r="G374" s="375"/>
      <c r="H374" s="375"/>
      <c r="I374" s="375"/>
      <c r="J374" s="375"/>
      <c r="K374" s="375"/>
      <c r="L374" s="375"/>
      <c r="M374" s="376"/>
      <c r="N374" s="376"/>
      <c r="O374" s="375"/>
      <c r="P374" s="375"/>
      <c r="Q374" s="375"/>
      <c r="R374" s="375"/>
      <c r="S374" s="375"/>
      <c r="T374" s="375"/>
      <c r="U374" s="375"/>
      <c r="V374" s="375"/>
      <c r="W374" s="375"/>
      <c r="X374" s="375"/>
      <c r="Y374" s="375"/>
      <c r="Z374" s="375"/>
    </row>
    <row r="375" spans="1:26" ht="9.75" customHeight="1" x14ac:dyDescent="0.25">
      <c r="A375" s="375"/>
      <c r="B375" s="375"/>
      <c r="C375" s="375"/>
      <c r="D375" s="375"/>
      <c r="E375" s="375"/>
      <c r="F375" s="375"/>
      <c r="G375" s="375"/>
      <c r="H375" s="375"/>
      <c r="I375" s="375"/>
      <c r="J375" s="375"/>
      <c r="K375" s="375"/>
      <c r="L375" s="375"/>
      <c r="M375" s="376"/>
      <c r="N375" s="376"/>
      <c r="O375" s="375"/>
      <c r="P375" s="375"/>
      <c r="Q375" s="375"/>
      <c r="R375" s="375"/>
      <c r="S375" s="375"/>
      <c r="T375" s="375"/>
      <c r="U375" s="375"/>
      <c r="V375" s="375"/>
      <c r="W375" s="375"/>
      <c r="X375" s="375"/>
      <c r="Y375" s="375"/>
      <c r="Z375" s="375"/>
    </row>
    <row r="376" spans="1:26" ht="9.75" customHeight="1" x14ac:dyDescent="0.25">
      <c r="A376" s="375"/>
      <c r="B376" s="375"/>
      <c r="C376" s="375"/>
      <c r="D376" s="375"/>
      <c r="E376" s="375"/>
      <c r="F376" s="375"/>
      <c r="G376" s="375"/>
      <c r="H376" s="375"/>
      <c r="I376" s="375"/>
      <c r="J376" s="375"/>
      <c r="K376" s="375"/>
      <c r="L376" s="375"/>
      <c r="M376" s="376"/>
      <c r="N376" s="376"/>
      <c r="O376" s="375"/>
      <c r="P376" s="375"/>
      <c r="Q376" s="375"/>
      <c r="R376" s="375"/>
      <c r="S376" s="375"/>
      <c r="T376" s="375"/>
      <c r="U376" s="375"/>
      <c r="V376" s="375"/>
      <c r="W376" s="375"/>
      <c r="X376" s="375"/>
      <c r="Y376" s="375"/>
      <c r="Z376" s="375"/>
    </row>
    <row r="377" spans="1:26" ht="9.75" customHeight="1" x14ac:dyDescent="0.25">
      <c r="A377" s="375"/>
      <c r="B377" s="375"/>
      <c r="C377" s="375"/>
      <c r="D377" s="375"/>
      <c r="E377" s="375"/>
      <c r="F377" s="375"/>
      <c r="G377" s="375"/>
      <c r="H377" s="375"/>
      <c r="I377" s="375"/>
      <c r="J377" s="375"/>
      <c r="K377" s="375"/>
      <c r="L377" s="375"/>
      <c r="M377" s="376"/>
      <c r="N377" s="376"/>
      <c r="O377" s="375"/>
      <c r="P377" s="375"/>
      <c r="Q377" s="375"/>
      <c r="R377" s="375"/>
      <c r="S377" s="375"/>
      <c r="T377" s="375"/>
      <c r="U377" s="375"/>
      <c r="V377" s="375"/>
      <c r="W377" s="375"/>
      <c r="X377" s="375"/>
      <c r="Y377" s="375"/>
      <c r="Z377" s="375"/>
    </row>
    <row r="378" spans="1:26" ht="9.75" customHeight="1" x14ac:dyDescent="0.25">
      <c r="A378" s="375"/>
      <c r="B378" s="375"/>
      <c r="C378" s="375"/>
      <c r="D378" s="375"/>
      <c r="E378" s="375"/>
      <c r="F378" s="375"/>
      <c r="G378" s="375"/>
      <c r="H378" s="375"/>
      <c r="I378" s="375"/>
      <c r="J378" s="375"/>
      <c r="K378" s="375"/>
      <c r="L378" s="375"/>
      <c r="M378" s="376"/>
      <c r="N378" s="376"/>
      <c r="O378" s="375"/>
      <c r="P378" s="375"/>
      <c r="Q378" s="375"/>
      <c r="R378" s="375"/>
      <c r="S378" s="375"/>
      <c r="T378" s="375"/>
      <c r="U378" s="375"/>
      <c r="V378" s="375"/>
      <c r="W378" s="375"/>
      <c r="X378" s="375"/>
      <c r="Y378" s="375"/>
      <c r="Z378" s="375"/>
    </row>
    <row r="379" spans="1:26" ht="9.75" customHeight="1" x14ac:dyDescent="0.25">
      <c r="A379" s="375"/>
      <c r="B379" s="375"/>
      <c r="C379" s="375"/>
      <c r="D379" s="375"/>
      <c r="E379" s="375"/>
      <c r="F379" s="375"/>
      <c r="G379" s="375"/>
      <c r="H379" s="375"/>
      <c r="I379" s="375"/>
      <c r="J379" s="375"/>
      <c r="K379" s="375"/>
      <c r="L379" s="375"/>
      <c r="M379" s="376"/>
      <c r="N379" s="376"/>
      <c r="O379" s="375"/>
      <c r="P379" s="375"/>
      <c r="Q379" s="375"/>
      <c r="R379" s="375"/>
      <c r="S379" s="375"/>
      <c r="T379" s="375"/>
      <c r="U379" s="375"/>
      <c r="V379" s="375"/>
      <c r="W379" s="375"/>
      <c r="X379" s="375"/>
      <c r="Y379" s="375"/>
      <c r="Z379" s="375"/>
    </row>
    <row r="380" spans="1:26" ht="9.75" customHeight="1" x14ac:dyDescent="0.25">
      <c r="A380" s="375"/>
      <c r="B380" s="375"/>
      <c r="C380" s="375"/>
      <c r="D380" s="375"/>
      <c r="E380" s="375"/>
      <c r="F380" s="375"/>
      <c r="G380" s="375"/>
      <c r="H380" s="375"/>
      <c r="I380" s="375"/>
      <c r="J380" s="375"/>
      <c r="K380" s="375"/>
      <c r="L380" s="375"/>
      <c r="M380" s="376"/>
      <c r="N380" s="376"/>
      <c r="O380" s="375"/>
      <c r="P380" s="375"/>
      <c r="Q380" s="375"/>
      <c r="R380" s="375"/>
      <c r="S380" s="375"/>
      <c r="T380" s="375"/>
      <c r="U380" s="375"/>
      <c r="V380" s="375"/>
      <c r="W380" s="375"/>
      <c r="X380" s="375"/>
      <c r="Y380" s="375"/>
      <c r="Z380" s="375"/>
    </row>
    <row r="381" spans="1:26" ht="9.75" customHeight="1" x14ac:dyDescent="0.25">
      <c r="A381" s="375"/>
      <c r="B381" s="375"/>
      <c r="C381" s="375"/>
      <c r="D381" s="375"/>
      <c r="E381" s="375"/>
      <c r="F381" s="375"/>
      <c r="G381" s="375"/>
      <c r="H381" s="375"/>
      <c r="I381" s="375"/>
      <c r="J381" s="375"/>
      <c r="K381" s="375"/>
      <c r="L381" s="375"/>
      <c r="M381" s="376"/>
      <c r="N381" s="376"/>
      <c r="O381" s="375"/>
      <c r="P381" s="375"/>
      <c r="Q381" s="375"/>
      <c r="R381" s="375"/>
      <c r="S381" s="375"/>
      <c r="T381" s="375"/>
      <c r="U381" s="375"/>
      <c r="V381" s="375"/>
      <c r="W381" s="375"/>
      <c r="X381" s="375"/>
      <c r="Y381" s="375"/>
      <c r="Z381" s="375"/>
    </row>
    <row r="382" spans="1:26" ht="9.75" customHeight="1" x14ac:dyDescent="0.25">
      <c r="A382" s="375"/>
      <c r="B382" s="375"/>
      <c r="C382" s="375"/>
      <c r="D382" s="375"/>
      <c r="E382" s="375"/>
      <c r="F382" s="375"/>
      <c r="G382" s="375"/>
      <c r="H382" s="375"/>
      <c r="I382" s="375"/>
      <c r="J382" s="375"/>
      <c r="K382" s="375"/>
      <c r="L382" s="375"/>
      <c r="M382" s="376"/>
      <c r="N382" s="376"/>
      <c r="O382" s="375"/>
      <c r="P382" s="375"/>
      <c r="Q382" s="375"/>
      <c r="R382" s="375"/>
      <c r="S382" s="375"/>
      <c r="T382" s="375"/>
      <c r="U382" s="375"/>
      <c r="V382" s="375"/>
      <c r="W382" s="375"/>
      <c r="X382" s="375"/>
      <c r="Y382" s="375"/>
      <c r="Z382" s="375"/>
    </row>
    <row r="383" spans="1:26" ht="9.75" customHeight="1" x14ac:dyDescent="0.25">
      <c r="A383" s="375"/>
      <c r="B383" s="375"/>
      <c r="C383" s="375"/>
      <c r="D383" s="375"/>
      <c r="E383" s="375"/>
      <c r="F383" s="375"/>
      <c r="G383" s="375"/>
      <c r="H383" s="375"/>
      <c r="I383" s="375"/>
      <c r="J383" s="375"/>
      <c r="K383" s="375"/>
      <c r="L383" s="375"/>
      <c r="M383" s="376"/>
      <c r="N383" s="376"/>
      <c r="O383" s="375"/>
      <c r="P383" s="375"/>
      <c r="Q383" s="375"/>
      <c r="R383" s="375"/>
      <c r="S383" s="375"/>
      <c r="T383" s="375"/>
      <c r="U383" s="375"/>
      <c r="V383" s="375"/>
      <c r="W383" s="375"/>
      <c r="X383" s="375"/>
      <c r="Y383" s="375"/>
      <c r="Z383" s="375"/>
    </row>
    <row r="384" spans="1:26" ht="9.75" customHeight="1" x14ac:dyDescent="0.25">
      <c r="A384" s="375"/>
      <c r="B384" s="375"/>
      <c r="C384" s="375"/>
      <c r="D384" s="375"/>
      <c r="E384" s="375"/>
      <c r="F384" s="375"/>
      <c r="G384" s="375"/>
      <c r="H384" s="375"/>
      <c r="I384" s="375"/>
      <c r="J384" s="375"/>
      <c r="K384" s="375"/>
      <c r="L384" s="375"/>
      <c r="M384" s="376"/>
      <c r="N384" s="376"/>
      <c r="O384" s="375"/>
      <c r="P384" s="375"/>
      <c r="Q384" s="375"/>
      <c r="R384" s="375"/>
      <c r="S384" s="375"/>
      <c r="T384" s="375"/>
      <c r="U384" s="375"/>
      <c r="V384" s="375"/>
      <c r="W384" s="375"/>
      <c r="X384" s="375"/>
      <c r="Y384" s="375"/>
      <c r="Z384" s="375"/>
    </row>
    <row r="385" spans="1:26" ht="9.75" customHeight="1" x14ac:dyDescent="0.25">
      <c r="A385" s="375"/>
      <c r="B385" s="375"/>
      <c r="C385" s="375"/>
      <c r="D385" s="375"/>
      <c r="E385" s="375"/>
      <c r="F385" s="375"/>
      <c r="G385" s="375"/>
      <c r="H385" s="375"/>
      <c r="I385" s="375"/>
      <c r="J385" s="375"/>
      <c r="K385" s="375"/>
      <c r="L385" s="375"/>
      <c r="M385" s="376"/>
      <c r="N385" s="376"/>
      <c r="O385" s="375"/>
      <c r="P385" s="375"/>
      <c r="Q385" s="375"/>
      <c r="R385" s="375"/>
      <c r="S385" s="375"/>
      <c r="T385" s="375"/>
      <c r="U385" s="375"/>
      <c r="V385" s="375"/>
      <c r="W385" s="375"/>
      <c r="X385" s="375"/>
      <c r="Y385" s="375"/>
      <c r="Z385" s="375"/>
    </row>
    <row r="386" spans="1:26" ht="9.75" customHeight="1" x14ac:dyDescent="0.25">
      <c r="A386" s="375"/>
      <c r="B386" s="375"/>
      <c r="C386" s="375"/>
      <c r="D386" s="375"/>
      <c r="E386" s="375"/>
      <c r="F386" s="375"/>
      <c r="G386" s="375"/>
      <c r="H386" s="375"/>
      <c r="I386" s="375"/>
      <c r="J386" s="375"/>
      <c r="K386" s="375"/>
      <c r="L386" s="375"/>
      <c r="M386" s="376"/>
      <c r="N386" s="376"/>
      <c r="O386" s="375"/>
      <c r="P386" s="375"/>
      <c r="Q386" s="375"/>
      <c r="R386" s="375"/>
      <c r="S386" s="375"/>
      <c r="T386" s="375"/>
      <c r="U386" s="375"/>
      <c r="V386" s="375"/>
      <c r="W386" s="375"/>
      <c r="X386" s="375"/>
      <c r="Y386" s="375"/>
      <c r="Z386" s="375"/>
    </row>
    <row r="387" spans="1:26" ht="9.75" customHeight="1" x14ac:dyDescent="0.25">
      <c r="A387" s="375"/>
      <c r="B387" s="375"/>
      <c r="C387" s="375"/>
      <c r="D387" s="375"/>
      <c r="E387" s="375"/>
      <c r="F387" s="375"/>
      <c r="G387" s="375"/>
      <c r="H387" s="375"/>
      <c r="I387" s="375"/>
      <c r="J387" s="375"/>
      <c r="K387" s="375"/>
      <c r="L387" s="375"/>
      <c r="M387" s="376"/>
      <c r="N387" s="376"/>
      <c r="O387" s="375"/>
      <c r="P387" s="375"/>
      <c r="Q387" s="375"/>
      <c r="R387" s="375"/>
      <c r="S387" s="375"/>
      <c r="T387" s="375"/>
      <c r="U387" s="375"/>
      <c r="V387" s="375"/>
      <c r="W387" s="375"/>
      <c r="X387" s="375"/>
      <c r="Y387" s="375"/>
      <c r="Z387" s="375"/>
    </row>
    <row r="388" spans="1:26" ht="9.75" customHeight="1" x14ac:dyDescent="0.25">
      <c r="A388" s="375"/>
      <c r="B388" s="375"/>
      <c r="C388" s="375"/>
      <c r="D388" s="375"/>
      <c r="E388" s="375"/>
      <c r="F388" s="375"/>
      <c r="G388" s="375"/>
      <c r="H388" s="375"/>
      <c r="I388" s="375"/>
      <c r="J388" s="375"/>
      <c r="K388" s="375"/>
      <c r="L388" s="375"/>
      <c r="M388" s="376"/>
      <c r="N388" s="376"/>
      <c r="O388" s="375"/>
      <c r="P388" s="375"/>
      <c r="Q388" s="375"/>
      <c r="R388" s="375"/>
      <c r="S388" s="375"/>
      <c r="T388" s="375"/>
      <c r="U388" s="375"/>
      <c r="V388" s="375"/>
      <c r="W388" s="375"/>
      <c r="X388" s="375"/>
      <c r="Y388" s="375"/>
      <c r="Z388" s="375"/>
    </row>
    <row r="389" spans="1:26" ht="9.75" customHeight="1" x14ac:dyDescent="0.25">
      <c r="A389" s="375"/>
      <c r="B389" s="375"/>
      <c r="C389" s="375"/>
      <c r="D389" s="375"/>
      <c r="E389" s="375"/>
      <c r="F389" s="375"/>
      <c r="G389" s="375"/>
      <c r="H389" s="375"/>
      <c r="I389" s="375"/>
      <c r="J389" s="375"/>
      <c r="K389" s="375"/>
      <c r="L389" s="375"/>
      <c r="M389" s="376"/>
      <c r="N389" s="376"/>
      <c r="O389" s="375"/>
      <c r="P389" s="375"/>
      <c r="Q389" s="375"/>
      <c r="R389" s="375"/>
      <c r="S389" s="375"/>
      <c r="T389" s="375"/>
      <c r="U389" s="375"/>
      <c r="V389" s="375"/>
      <c r="W389" s="375"/>
      <c r="X389" s="375"/>
      <c r="Y389" s="375"/>
      <c r="Z389" s="375"/>
    </row>
    <row r="390" spans="1:26" ht="9.75" customHeight="1" x14ac:dyDescent="0.25">
      <c r="A390" s="375"/>
      <c r="B390" s="375"/>
      <c r="C390" s="375"/>
      <c r="D390" s="375"/>
      <c r="E390" s="375"/>
      <c r="F390" s="375"/>
      <c r="G390" s="375"/>
      <c r="H390" s="375"/>
      <c r="I390" s="375"/>
      <c r="J390" s="375"/>
      <c r="K390" s="375"/>
      <c r="L390" s="375"/>
      <c r="M390" s="376"/>
      <c r="N390" s="376"/>
      <c r="O390" s="375"/>
      <c r="P390" s="375"/>
      <c r="Q390" s="375"/>
      <c r="R390" s="375"/>
      <c r="S390" s="375"/>
      <c r="T390" s="375"/>
      <c r="U390" s="375"/>
      <c r="V390" s="375"/>
      <c r="W390" s="375"/>
      <c r="X390" s="375"/>
      <c r="Y390" s="375"/>
      <c r="Z390" s="375"/>
    </row>
    <row r="391" spans="1:26" ht="9.75" customHeight="1" x14ac:dyDescent="0.25">
      <c r="A391" s="375"/>
      <c r="B391" s="375"/>
      <c r="C391" s="375"/>
      <c r="D391" s="375"/>
      <c r="E391" s="375"/>
      <c r="F391" s="375"/>
      <c r="G391" s="375"/>
      <c r="H391" s="375"/>
      <c r="I391" s="375"/>
      <c r="J391" s="375"/>
      <c r="K391" s="375"/>
      <c r="L391" s="375"/>
      <c r="M391" s="376"/>
      <c r="N391" s="376"/>
      <c r="O391" s="375"/>
      <c r="P391" s="375"/>
      <c r="Q391" s="375"/>
      <c r="R391" s="375"/>
      <c r="S391" s="375"/>
      <c r="T391" s="375"/>
      <c r="U391" s="375"/>
      <c r="V391" s="375"/>
      <c r="W391" s="375"/>
      <c r="X391" s="375"/>
      <c r="Y391" s="375"/>
      <c r="Z391" s="375"/>
    </row>
    <row r="392" spans="1:26" ht="9.75" customHeight="1" x14ac:dyDescent="0.25">
      <c r="A392" s="375"/>
      <c r="B392" s="375"/>
      <c r="C392" s="375"/>
      <c r="D392" s="375"/>
      <c r="E392" s="375"/>
      <c r="F392" s="375"/>
      <c r="G392" s="375"/>
      <c r="H392" s="375"/>
      <c r="I392" s="375"/>
      <c r="J392" s="375"/>
      <c r="K392" s="375"/>
      <c r="L392" s="375"/>
      <c r="M392" s="376"/>
      <c r="N392" s="376"/>
      <c r="O392" s="375"/>
      <c r="P392" s="375"/>
      <c r="Q392" s="375"/>
      <c r="R392" s="375"/>
      <c r="S392" s="375"/>
      <c r="T392" s="375"/>
      <c r="U392" s="375"/>
      <c r="V392" s="375"/>
      <c r="W392" s="375"/>
      <c r="X392" s="375"/>
      <c r="Y392" s="375"/>
      <c r="Z392" s="375"/>
    </row>
    <row r="393" spans="1:26" ht="9.75" customHeight="1" x14ac:dyDescent="0.25">
      <c r="A393" s="375"/>
      <c r="B393" s="375"/>
      <c r="C393" s="375"/>
      <c r="D393" s="375"/>
      <c r="E393" s="375"/>
      <c r="F393" s="375"/>
      <c r="G393" s="375"/>
      <c r="H393" s="375"/>
      <c r="I393" s="375"/>
      <c r="J393" s="375"/>
      <c r="K393" s="375"/>
      <c r="L393" s="375"/>
      <c r="M393" s="376"/>
      <c r="N393" s="376"/>
      <c r="O393" s="375"/>
      <c r="P393" s="375"/>
      <c r="Q393" s="375"/>
      <c r="R393" s="375"/>
      <c r="S393" s="375"/>
      <c r="T393" s="375"/>
      <c r="U393" s="375"/>
      <c r="V393" s="375"/>
      <c r="W393" s="375"/>
      <c r="X393" s="375"/>
      <c r="Y393" s="375"/>
      <c r="Z393" s="375"/>
    </row>
    <row r="394" spans="1:26" ht="9.75" customHeight="1" x14ac:dyDescent="0.25">
      <c r="A394" s="375"/>
      <c r="B394" s="375"/>
      <c r="C394" s="375"/>
      <c r="D394" s="375"/>
      <c r="E394" s="375"/>
      <c r="F394" s="375"/>
      <c r="G394" s="375"/>
      <c r="H394" s="375"/>
      <c r="I394" s="375"/>
      <c r="J394" s="375"/>
      <c r="K394" s="375"/>
      <c r="L394" s="375"/>
      <c r="M394" s="376"/>
      <c r="N394" s="376"/>
      <c r="O394" s="375"/>
      <c r="P394" s="375"/>
      <c r="Q394" s="375"/>
      <c r="R394" s="375"/>
      <c r="S394" s="375"/>
      <c r="T394" s="375"/>
      <c r="U394" s="375"/>
      <c r="V394" s="375"/>
      <c r="W394" s="375"/>
      <c r="X394" s="375"/>
      <c r="Y394" s="375"/>
      <c r="Z394" s="375"/>
    </row>
    <row r="395" spans="1:26" ht="9.75" customHeight="1" x14ac:dyDescent="0.25">
      <c r="A395" s="375"/>
      <c r="B395" s="375"/>
      <c r="C395" s="375"/>
      <c r="D395" s="375"/>
      <c r="E395" s="375"/>
      <c r="F395" s="375"/>
      <c r="G395" s="375"/>
      <c r="H395" s="375"/>
      <c r="I395" s="375"/>
      <c r="J395" s="375"/>
      <c r="K395" s="375"/>
      <c r="L395" s="375"/>
      <c r="M395" s="376"/>
      <c r="N395" s="376"/>
      <c r="O395" s="375"/>
      <c r="P395" s="375"/>
      <c r="Q395" s="375"/>
      <c r="R395" s="375"/>
      <c r="S395" s="375"/>
      <c r="T395" s="375"/>
      <c r="U395" s="375"/>
      <c r="V395" s="375"/>
      <c r="W395" s="375"/>
      <c r="X395" s="375"/>
      <c r="Y395" s="375"/>
      <c r="Z395" s="375"/>
    </row>
    <row r="396" spans="1:26" ht="9.75" customHeight="1" x14ac:dyDescent="0.25">
      <c r="A396" s="375"/>
      <c r="B396" s="375"/>
      <c r="C396" s="375"/>
      <c r="D396" s="375"/>
      <c r="E396" s="375"/>
      <c r="F396" s="375"/>
      <c r="G396" s="375"/>
      <c r="H396" s="375"/>
      <c r="I396" s="375"/>
      <c r="J396" s="375"/>
      <c r="K396" s="375"/>
      <c r="L396" s="375"/>
      <c r="M396" s="376"/>
      <c r="N396" s="376"/>
      <c r="O396" s="375"/>
      <c r="P396" s="375"/>
      <c r="Q396" s="375"/>
      <c r="R396" s="375"/>
      <c r="S396" s="375"/>
      <c r="T396" s="375"/>
      <c r="U396" s="375"/>
      <c r="V396" s="375"/>
      <c r="W396" s="375"/>
      <c r="X396" s="375"/>
      <c r="Y396" s="375"/>
      <c r="Z396" s="375"/>
    </row>
    <row r="397" spans="1:26" ht="9.75" customHeight="1" x14ac:dyDescent="0.25">
      <c r="A397" s="375"/>
      <c r="B397" s="375"/>
      <c r="C397" s="375"/>
      <c r="D397" s="375"/>
      <c r="E397" s="375"/>
      <c r="F397" s="375"/>
      <c r="G397" s="375"/>
      <c r="H397" s="375"/>
      <c r="I397" s="375"/>
      <c r="J397" s="375"/>
      <c r="K397" s="375"/>
      <c r="L397" s="375"/>
      <c r="M397" s="376"/>
      <c r="N397" s="376"/>
      <c r="O397" s="375"/>
      <c r="P397" s="375"/>
      <c r="Q397" s="375"/>
      <c r="R397" s="375"/>
      <c r="S397" s="375"/>
      <c r="T397" s="375"/>
      <c r="U397" s="375"/>
      <c r="V397" s="375"/>
      <c r="W397" s="375"/>
      <c r="X397" s="375"/>
      <c r="Y397" s="375"/>
      <c r="Z397" s="375"/>
    </row>
    <row r="398" spans="1:26" ht="9.75" customHeight="1" x14ac:dyDescent="0.25">
      <c r="A398" s="375"/>
      <c r="B398" s="375"/>
      <c r="C398" s="375"/>
      <c r="D398" s="375"/>
      <c r="E398" s="375"/>
      <c r="F398" s="375"/>
      <c r="G398" s="375"/>
      <c r="H398" s="375"/>
      <c r="I398" s="375"/>
      <c r="J398" s="375"/>
      <c r="K398" s="375"/>
      <c r="L398" s="375"/>
      <c r="M398" s="376"/>
      <c r="N398" s="376"/>
      <c r="O398" s="375"/>
      <c r="P398" s="375"/>
      <c r="Q398" s="375"/>
      <c r="R398" s="375"/>
      <c r="S398" s="375"/>
      <c r="T398" s="375"/>
      <c r="U398" s="375"/>
      <c r="V398" s="375"/>
      <c r="W398" s="375"/>
      <c r="X398" s="375"/>
      <c r="Y398" s="375"/>
      <c r="Z398" s="375"/>
    </row>
    <row r="399" spans="1:26" ht="9.75" customHeight="1" x14ac:dyDescent="0.25">
      <c r="A399" s="375"/>
      <c r="B399" s="375"/>
      <c r="C399" s="375"/>
      <c r="D399" s="375"/>
      <c r="E399" s="375"/>
      <c r="F399" s="375"/>
      <c r="G399" s="375"/>
      <c r="H399" s="375"/>
      <c r="I399" s="375"/>
      <c r="J399" s="375"/>
      <c r="K399" s="375"/>
      <c r="L399" s="375"/>
      <c r="M399" s="376"/>
      <c r="N399" s="376"/>
      <c r="O399" s="375"/>
      <c r="P399" s="375"/>
      <c r="Q399" s="375"/>
      <c r="R399" s="375"/>
      <c r="S399" s="375"/>
      <c r="T399" s="375"/>
      <c r="U399" s="375"/>
      <c r="V399" s="375"/>
      <c r="W399" s="375"/>
      <c r="X399" s="375"/>
      <c r="Y399" s="375"/>
      <c r="Z399" s="375"/>
    </row>
    <row r="400" spans="1:26" ht="9.75" customHeight="1" x14ac:dyDescent="0.25">
      <c r="A400" s="375"/>
      <c r="B400" s="375"/>
      <c r="C400" s="375"/>
      <c r="D400" s="375"/>
      <c r="E400" s="375"/>
      <c r="F400" s="375"/>
      <c r="G400" s="375"/>
      <c r="H400" s="375"/>
      <c r="I400" s="375"/>
      <c r="J400" s="375"/>
      <c r="K400" s="375"/>
      <c r="L400" s="375"/>
      <c r="M400" s="376"/>
      <c r="N400" s="376"/>
      <c r="O400" s="375"/>
      <c r="P400" s="375"/>
      <c r="Q400" s="375"/>
      <c r="R400" s="375"/>
      <c r="S400" s="375"/>
      <c r="T400" s="375"/>
      <c r="U400" s="375"/>
      <c r="V400" s="375"/>
      <c r="W400" s="375"/>
      <c r="X400" s="375"/>
      <c r="Y400" s="375"/>
      <c r="Z400" s="375"/>
    </row>
    <row r="401" spans="1:26" ht="9.75" customHeight="1" x14ac:dyDescent="0.25">
      <c r="A401" s="375"/>
      <c r="B401" s="375"/>
      <c r="C401" s="375"/>
      <c r="D401" s="375"/>
      <c r="E401" s="375"/>
      <c r="F401" s="375"/>
      <c r="G401" s="375"/>
      <c r="H401" s="375"/>
      <c r="I401" s="375"/>
      <c r="J401" s="375"/>
      <c r="K401" s="375"/>
      <c r="L401" s="375"/>
      <c r="M401" s="376"/>
      <c r="N401" s="376"/>
      <c r="O401" s="375"/>
      <c r="P401" s="375"/>
      <c r="Q401" s="375"/>
      <c r="R401" s="375"/>
      <c r="S401" s="375"/>
      <c r="T401" s="375"/>
      <c r="U401" s="375"/>
      <c r="V401" s="375"/>
      <c r="W401" s="375"/>
      <c r="X401" s="375"/>
      <c r="Y401" s="375"/>
      <c r="Z401" s="375"/>
    </row>
    <row r="402" spans="1:26" ht="9.75" customHeight="1" x14ac:dyDescent="0.25">
      <c r="A402" s="375"/>
      <c r="B402" s="375"/>
      <c r="C402" s="375"/>
      <c r="D402" s="375"/>
      <c r="E402" s="375"/>
      <c r="F402" s="375"/>
      <c r="G402" s="375"/>
      <c r="H402" s="375"/>
      <c r="I402" s="375"/>
      <c r="J402" s="375"/>
      <c r="K402" s="375"/>
      <c r="L402" s="375"/>
      <c r="M402" s="376"/>
      <c r="N402" s="376"/>
      <c r="O402" s="375"/>
      <c r="P402" s="375"/>
      <c r="Q402" s="375"/>
      <c r="R402" s="375"/>
      <c r="S402" s="375"/>
      <c r="T402" s="375"/>
      <c r="U402" s="375"/>
      <c r="V402" s="375"/>
      <c r="W402" s="375"/>
      <c r="X402" s="375"/>
      <c r="Y402" s="375"/>
      <c r="Z402" s="375"/>
    </row>
    <row r="403" spans="1:26" ht="9.75" customHeight="1" x14ac:dyDescent="0.25">
      <c r="A403" s="375"/>
      <c r="B403" s="375"/>
      <c r="C403" s="375"/>
      <c r="D403" s="375"/>
      <c r="E403" s="375"/>
      <c r="F403" s="375"/>
      <c r="G403" s="375"/>
      <c r="H403" s="375"/>
      <c r="I403" s="375"/>
      <c r="J403" s="375"/>
      <c r="K403" s="375"/>
      <c r="L403" s="375"/>
      <c r="M403" s="376"/>
      <c r="N403" s="376"/>
      <c r="O403" s="375"/>
      <c r="P403" s="375"/>
      <c r="Q403" s="375"/>
      <c r="R403" s="375"/>
      <c r="S403" s="375"/>
      <c r="T403" s="375"/>
      <c r="U403" s="375"/>
      <c r="V403" s="375"/>
      <c r="W403" s="375"/>
      <c r="X403" s="375"/>
      <c r="Y403" s="375"/>
      <c r="Z403" s="375"/>
    </row>
    <row r="404" spans="1:26" ht="9.75" customHeight="1" x14ac:dyDescent="0.25">
      <c r="A404" s="375"/>
      <c r="B404" s="375"/>
      <c r="C404" s="375"/>
      <c r="D404" s="375"/>
      <c r="E404" s="375"/>
      <c r="F404" s="375"/>
      <c r="G404" s="375"/>
      <c r="H404" s="375"/>
      <c r="I404" s="375"/>
      <c r="J404" s="375"/>
      <c r="K404" s="375"/>
      <c r="L404" s="375"/>
      <c r="M404" s="376"/>
      <c r="N404" s="376"/>
      <c r="O404" s="375"/>
      <c r="P404" s="375"/>
      <c r="Q404" s="375"/>
      <c r="R404" s="375"/>
      <c r="S404" s="375"/>
      <c r="T404" s="375"/>
      <c r="U404" s="375"/>
      <c r="V404" s="375"/>
      <c r="W404" s="375"/>
      <c r="X404" s="375"/>
      <c r="Y404" s="375"/>
      <c r="Z404" s="375"/>
    </row>
    <row r="405" spans="1:26" ht="9.75" customHeight="1" x14ac:dyDescent="0.25">
      <c r="A405" s="375"/>
      <c r="B405" s="375"/>
      <c r="C405" s="375"/>
      <c r="D405" s="375"/>
      <c r="E405" s="375"/>
      <c r="F405" s="375"/>
      <c r="G405" s="375"/>
      <c r="H405" s="375"/>
      <c r="I405" s="375"/>
      <c r="J405" s="375"/>
      <c r="K405" s="375"/>
      <c r="L405" s="375"/>
      <c r="M405" s="376"/>
      <c r="N405" s="376"/>
      <c r="O405" s="375"/>
      <c r="P405" s="375"/>
      <c r="Q405" s="375"/>
      <c r="R405" s="375"/>
      <c r="S405" s="375"/>
      <c r="T405" s="375"/>
      <c r="U405" s="375"/>
      <c r="V405" s="375"/>
      <c r="W405" s="375"/>
      <c r="X405" s="375"/>
      <c r="Y405" s="375"/>
      <c r="Z405" s="375"/>
    </row>
    <row r="406" spans="1:26" ht="9.75" customHeight="1" x14ac:dyDescent="0.25">
      <c r="A406" s="375"/>
      <c r="B406" s="375"/>
      <c r="C406" s="375"/>
      <c r="D406" s="375"/>
      <c r="E406" s="375"/>
      <c r="F406" s="375"/>
      <c r="G406" s="375"/>
      <c r="H406" s="375"/>
      <c r="I406" s="375"/>
      <c r="J406" s="375"/>
      <c r="K406" s="375"/>
      <c r="L406" s="375"/>
      <c r="M406" s="376"/>
      <c r="N406" s="376"/>
      <c r="O406" s="375"/>
      <c r="P406" s="375"/>
      <c r="Q406" s="375"/>
      <c r="R406" s="375"/>
      <c r="S406" s="375"/>
      <c r="T406" s="375"/>
      <c r="U406" s="375"/>
      <c r="V406" s="375"/>
      <c r="W406" s="375"/>
      <c r="X406" s="375"/>
      <c r="Y406" s="375"/>
      <c r="Z406" s="375"/>
    </row>
    <row r="407" spans="1:26" ht="9.75" customHeight="1" x14ac:dyDescent="0.25">
      <c r="A407" s="375"/>
      <c r="B407" s="375"/>
      <c r="C407" s="375"/>
      <c r="D407" s="375"/>
      <c r="E407" s="375"/>
      <c r="F407" s="375"/>
      <c r="G407" s="375"/>
      <c r="H407" s="375"/>
      <c r="I407" s="375"/>
      <c r="J407" s="375"/>
      <c r="K407" s="375"/>
      <c r="L407" s="375"/>
      <c r="M407" s="376"/>
      <c r="N407" s="376"/>
      <c r="O407" s="375"/>
      <c r="P407" s="375"/>
      <c r="Q407" s="375"/>
      <c r="R407" s="375"/>
      <c r="S407" s="375"/>
      <c r="T407" s="375"/>
      <c r="U407" s="375"/>
      <c r="V407" s="375"/>
      <c r="W407" s="375"/>
      <c r="X407" s="375"/>
      <c r="Y407" s="375"/>
      <c r="Z407" s="375"/>
    </row>
    <row r="408" spans="1:26" ht="9.75" customHeight="1" x14ac:dyDescent="0.25">
      <c r="A408" s="375"/>
      <c r="B408" s="375"/>
      <c r="C408" s="375"/>
      <c r="D408" s="375"/>
      <c r="E408" s="375"/>
      <c r="F408" s="375"/>
      <c r="G408" s="375"/>
      <c r="H408" s="375"/>
      <c r="I408" s="375"/>
      <c r="J408" s="375"/>
      <c r="K408" s="375"/>
      <c r="L408" s="375"/>
      <c r="M408" s="376"/>
      <c r="N408" s="376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</row>
    <row r="409" spans="1:26" ht="9.75" customHeight="1" x14ac:dyDescent="0.25">
      <c r="A409" s="375"/>
      <c r="B409" s="375"/>
      <c r="C409" s="375"/>
      <c r="D409" s="375"/>
      <c r="E409" s="375"/>
      <c r="F409" s="375"/>
      <c r="G409" s="375"/>
      <c r="H409" s="375"/>
      <c r="I409" s="375"/>
      <c r="J409" s="375"/>
      <c r="K409" s="375"/>
      <c r="L409" s="375"/>
      <c r="M409" s="376"/>
      <c r="N409" s="376"/>
      <c r="O409" s="375"/>
      <c r="P409" s="375"/>
      <c r="Q409" s="375"/>
      <c r="R409" s="375"/>
      <c r="S409" s="375"/>
      <c r="T409" s="375"/>
      <c r="U409" s="375"/>
      <c r="V409" s="375"/>
      <c r="W409" s="375"/>
      <c r="X409" s="375"/>
      <c r="Y409" s="375"/>
      <c r="Z409" s="375"/>
    </row>
    <row r="410" spans="1:26" ht="9.75" customHeight="1" x14ac:dyDescent="0.25">
      <c r="A410" s="375"/>
      <c r="B410" s="375"/>
      <c r="C410" s="375"/>
      <c r="D410" s="375"/>
      <c r="E410" s="375"/>
      <c r="F410" s="375"/>
      <c r="G410" s="375"/>
      <c r="H410" s="375"/>
      <c r="I410" s="375"/>
      <c r="J410" s="375"/>
      <c r="K410" s="375"/>
      <c r="L410" s="375"/>
      <c r="M410" s="376"/>
      <c r="N410" s="376"/>
      <c r="O410" s="375"/>
      <c r="P410" s="375"/>
      <c r="Q410" s="375"/>
      <c r="R410" s="375"/>
      <c r="S410" s="375"/>
      <c r="T410" s="375"/>
      <c r="U410" s="375"/>
      <c r="V410" s="375"/>
      <c r="W410" s="375"/>
      <c r="X410" s="375"/>
      <c r="Y410" s="375"/>
      <c r="Z410" s="375"/>
    </row>
    <row r="411" spans="1:26" ht="9.75" customHeight="1" x14ac:dyDescent="0.25">
      <c r="A411" s="375"/>
      <c r="B411" s="375"/>
      <c r="C411" s="375"/>
      <c r="D411" s="375"/>
      <c r="E411" s="375"/>
      <c r="F411" s="375"/>
      <c r="G411" s="375"/>
      <c r="H411" s="375"/>
      <c r="I411" s="375"/>
      <c r="J411" s="375"/>
      <c r="K411" s="375"/>
      <c r="L411" s="375"/>
      <c r="M411" s="376"/>
      <c r="N411" s="376"/>
      <c r="O411" s="375"/>
      <c r="P411" s="375"/>
      <c r="Q411" s="375"/>
      <c r="R411" s="375"/>
      <c r="S411" s="375"/>
      <c r="T411" s="375"/>
      <c r="U411" s="375"/>
      <c r="V411" s="375"/>
      <c r="W411" s="375"/>
      <c r="X411" s="375"/>
      <c r="Y411" s="375"/>
      <c r="Z411" s="375"/>
    </row>
    <row r="412" spans="1:26" ht="9.75" customHeight="1" x14ac:dyDescent="0.25">
      <c r="A412" s="375"/>
      <c r="B412" s="375"/>
      <c r="C412" s="375"/>
      <c r="D412" s="375"/>
      <c r="E412" s="375"/>
      <c r="F412" s="375"/>
      <c r="G412" s="375"/>
      <c r="H412" s="375"/>
      <c r="I412" s="375"/>
      <c r="J412" s="375"/>
      <c r="K412" s="375"/>
      <c r="L412" s="375"/>
      <c r="M412" s="376"/>
      <c r="N412" s="376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375"/>
    </row>
    <row r="413" spans="1:26" ht="9.75" customHeight="1" x14ac:dyDescent="0.25">
      <c r="A413" s="375"/>
      <c r="B413" s="375"/>
      <c r="C413" s="375"/>
      <c r="D413" s="375"/>
      <c r="E413" s="375"/>
      <c r="F413" s="375"/>
      <c r="G413" s="375"/>
      <c r="H413" s="375"/>
      <c r="I413" s="375"/>
      <c r="J413" s="375"/>
      <c r="K413" s="375"/>
      <c r="L413" s="375"/>
      <c r="M413" s="376"/>
      <c r="N413" s="376"/>
      <c r="O413" s="375"/>
      <c r="P413" s="375"/>
      <c r="Q413" s="375"/>
      <c r="R413" s="375"/>
      <c r="S413" s="375"/>
      <c r="T413" s="375"/>
      <c r="U413" s="375"/>
      <c r="V413" s="375"/>
      <c r="W413" s="375"/>
      <c r="X413" s="375"/>
      <c r="Y413" s="375"/>
      <c r="Z413" s="375"/>
    </row>
    <row r="414" spans="1:26" ht="9.75" customHeight="1" x14ac:dyDescent="0.25">
      <c r="A414" s="375"/>
      <c r="B414" s="375"/>
      <c r="C414" s="375"/>
      <c r="D414" s="375"/>
      <c r="E414" s="375"/>
      <c r="F414" s="375"/>
      <c r="G414" s="375"/>
      <c r="H414" s="375"/>
      <c r="I414" s="375"/>
      <c r="J414" s="375"/>
      <c r="K414" s="375"/>
      <c r="L414" s="375"/>
      <c r="M414" s="376"/>
      <c r="N414" s="376"/>
      <c r="O414" s="375"/>
      <c r="P414" s="375"/>
      <c r="Q414" s="375"/>
      <c r="R414" s="375"/>
      <c r="S414" s="375"/>
      <c r="T414" s="375"/>
      <c r="U414" s="375"/>
      <c r="V414" s="375"/>
      <c r="W414" s="375"/>
      <c r="X414" s="375"/>
      <c r="Y414" s="375"/>
      <c r="Z414" s="375"/>
    </row>
    <row r="415" spans="1:26" ht="9.75" customHeight="1" x14ac:dyDescent="0.25">
      <c r="A415" s="375"/>
      <c r="B415" s="375"/>
      <c r="C415" s="375"/>
      <c r="D415" s="375"/>
      <c r="E415" s="375"/>
      <c r="F415" s="375"/>
      <c r="G415" s="375"/>
      <c r="H415" s="375"/>
      <c r="I415" s="375"/>
      <c r="J415" s="375"/>
      <c r="K415" s="375"/>
      <c r="L415" s="375"/>
      <c r="M415" s="376"/>
      <c r="N415" s="376"/>
      <c r="O415" s="375"/>
      <c r="P415" s="375"/>
      <c r="Q415" s="375"/>
      <c r="R415" s="375"/>
      <c r="S415" s="375"/>
      <c r="T415" s="375"/>
      <c r="U415" s="375"/>
      <c r="V415" s="375"/>
      <c r="W415" s="375"/>
      <c r="X415" s="375"/>
      <c r="Y415" s="375"/>
      <c r="Z415" s="375"/>
    </row>
    <row r="416" spans="1:26" ht="9.75" customHeight="1" x14ac:dyDescent="0.25">
      <c r="A416" s="375"/>
      <c r="B416" s="375"/>
      <c r="C416" s="375"/>
      <c r="D416" s="375"/>
      <c r="E416" s="375"/>
      <c r="F416" s="375"/>
      <c r="G416" s="375"/>
      <c r="H416" s="375"/>
      <c r="I416" s="375"/>
      <c r="J416" s="375"/>
      <c r="K416" s="375"/>
      <c r="L416" s="375"/>
      <c r="M416" s="376"/>
      <c r="N416" s="376"/>
      <c r="O416" s="375"/>
      <c r="P416" s="375"/>
      <c r="Q416" s="375"/>
      <c r="R416" s="375"/>
      <c r="S416" s="375"/>
      <c r="T416" s="375"/>
      <c r="U416" s="375"/>
      <c r="V416" s="375"/>
      <c r="W416" s="375"/>
      <c r="X416" s="375"/>
      <c r="Y416" s="375"/>
      <c r="Z416" s="375"/>
    </row>
    <row r="417" spans="1:26" ht="9.75" customHeight="1" x14ac:dyDescent="0.25">
      <c r="A417" s="375"/>
      <c r="B417" s="375"/>
      <c r="C417" s="375"/>
      <c r="D417" s="375"/>
      <c r="E417" s="375"/>
      <c r="F417" s="375"/>
      <c r="G417" s="375"/>
      <c r="H417" s="375"/>
      <c r="I417" s="375"/>
      <c r="J417" s="375"/>
      <c r="K417" s="375"/>
      <c r="L417" s="375"/>
      <c r="M417" s="376"/>
      <c r="N417" s="376"/>
      <c r="O417" s="375"/>
      <c r="P417" s="375"/>
      <c r="Q417" s="375"/>
      <c r="R417" s="375"/>
      <c r="S417" s="375"/>
      <c r="T417" s="375"/>
      <c r="U417" s="375"/>
      <c r="V417" s="375"/>
      <c r="W417" s="375"/>
      <c r="X417" s="375"/>
      <c r="Y417" s="375"/>
      <c r="Z417" s="375"/>
    </row>
    <row r="418" spans="1:26" ht="9.75" customHeight="1" x14ac:dyDescent="0.25">
      <c r="A418" s="375"/>
      <c r="B418" s="375"/>
      <c r="C418" s="375"/>
      <c r="D418" s="375"/>
      <c r="E418" s="375"/>
      <c r="F418" s="375"/>
      <c r="G418" s="375"/>
      <c r="H418" s="375"/>
      <c r="I418" s="375"/>
      <c r="J418" s="375"/>
      <c r="K418" s="375"/>
      <c r="L418" s="375"/>
      <c r="M418" s="376"/>
      <c r="N418" s="376"/>
      <c r="O418" s="375"/>
      <c r="P418" s="375"/>
      <c r="Q418" s="375"/>
      <c r="R418" s="375"/>
      <c r="S418" s="375"/>
      <c r="T418" s="375"/>
      <c r="U418" s="375"/>
      <c r="V418" s="375"/>
      <c r="W418" s="375"/>
      <c r="X418" s="375"/>
      <c r="Y418" s="375"/>
      <c r="Z418" s="375"/>
    </row>
    <row r="419" spans="1:26" ht="9.75" customHeight="1" x14ac:dyDescent="0.25">
      <c r="A419" s="375"/>
      <c r="B419" s="375"/>
      <c r="C419" s="375"/>
      <c r="D419" s="375"/>
      <c r="E419" s="375"/>
      <c r="F419" s="375"/>
      <c r="G419" s="375"/>
      <c r="H419" s="375"/>
      <c r="I419" s="375"/>
      <c r="J419" s="375"/>
      <c r="K419" s="375"/>
      <c r="L419" s="375"/>
      <c r="M419" s="376"/>
      <c r="N419" s="376"/>
      <c r="O419" s="375"/>
      <c r="P419" s="375"/>
      <c r="Q419" s="375"/>
      <c r="R419" s="375"/>
      <c r="S419" s="375"/>
      <c r="T419" s="375"/>
      <c r="U419" s="375"/>
      <c r="V419" s="375"/>
      <c r="W419" s="375"/>
      <c r="X419" s="375"/>
      <c r="Y419" s="375"/>
      <c r="Z419" s="375"/>
    </row>
    <row r="420" spans="1:26" ht="9.75" customHeight="1" x14ac:dyDescent="0.25">
      <c r="A420" s="375"/>
      <c r="B420" s="375"/>
      <c r="C420" s="375"/>
      <c r="D420" s="375"/>
      <c r="E420" s="375"/>
      <c r="F420" s="375"/>
      <c r="G420" s="375"/>
      <c r="H420" s="375"/>
      <c r="I420" s="375"/>
      <c r="J420" s="375"/>
      <c r="K420" s="375"/>
      <c r="L420" s="375"/>
      <c r="M420" s="376"/>
      <c r="N420" s="376"/>
      <c r="O420" s="375"/>
      <c r="P420" s="375"/>
      <c r="Q420" s="375"/>
      <c r="R420" s="375"/>
      <c r="S420" s="375"/>
      <c r="T420" s="375"/>
      <c r="U420" s="375"/>
      <c r="V420" s="375"/>
      <c r="W420" s="375"/>
      <c r="X420" s="375"/>
      <c r="Y420" s="375"/>
      <c r="Z420" s="375"/>
    </row>
    <row r="421" spans="1:26" ht="9.75" customHeight="1" x14ac:dyDescent="0.25">
      <c r="A421" s="375"/>
      <c r="B421" s="375"/>
      <c r="C421" s="375"/>
      <c r="D421" s="375"/>
      <c r="E421" s="375"/>
      <c r="F421" s="375"/>
      <c r="G421" s="375"/>
      <c r="H421" s="375"/>
      <c r="I421" s="375"/>
      <c r="J421" s="375"/>
      <c r="K421" s="375"/>
      <c r="L421" s="375"/>
      <c r="M421" s="376"/>
      <c r="N421" s="376"/>
      <c r="O421" s="375"/>
      <c r="P421" s="375"/>
      <c r="Q421" s="375"/>
      <c r="R421" s="375"/>
      <c r="S421" s="375"/>
      <c r="T421" s="375"/>
      <c r="U421" s="375"/>
      <c r="V421" s="375"/>
      <c r="W421" s="375"/>
      <c r="X421" s="375"/>
      <c r="Y421" s="375"/>
      <c r="Z421" s="375"/>
    </row>
    <row r="422" spans="1:26" ht="9.75" customHeight="1" x14ac:dyDescent="0.25">
      <c r="A422" s="375"/>
      <c r="B422" s="375"/>
      <c r="C422" s="375"/>
      <c r="D422" s="375"/>
      <c r="E422" s="375"/>
      <c r="F422" s="375"/>
      <c r="G422" s="375"/>
      <c r="H422" s="375"/>
      <c r="I422" s="375"/>
      <c r="J422" s="375"/>
      <c r="K422" s="375"/>
      <c r="L422" s="375"/>
      <c r="M422" s="376"/>
      <c r="N422" s="376"/>
      <c r="O422" s="375"/>
      <c r="P422" s="375"/>
      <c r="Q422" s="375"/>
      <c r="R422" s="375"/>
      <c r="S422" s="375"/>
      <c r="T422" s="375"/>
      <c r="U422" s="375"/>
      <c r="V422" s="375"/>
      <c r="W422" s="375"/>
      <c r="X422" s="375"/>
      <c r="Y422" s="375"/>
      <c r="Z422" s="375"/>
    </row>
    <row r="423" spans="1:26" ht="9.75" customHeight="1" x14ac:dyDescent="0.25">
      <c r="A423" s="375"/>
      <c r="B423" s="375"/>
      <c r="C423" s="375"/>
      <c r="D423" s="375"/>
      <c r="E423" s="375"/>
      <c r="F423" s="375"/>
      <c r="G423" s="375"/>
      <c r="H423" s="375"/>
      <c r="I423" s="375"/>
      <c r="J423" s="375"/>
      <c r="K423" s="375"/>
      <c r="L423" s="375"/>
      <c r="M423" s="376"/>
      <c r="N423" s="376"/>
      <c r="O423" s="375"/>
      <c r="P423" s="375"/>
      <c r="Q423" s="375"/>
      <c r="R423" s="375"/>
      <c r="S423" s="375"/>
      <c r="T423" s="375"/>
      <c r="U423" s="375"/>
      <c r="V423" s="375"/>
      <c r="W423" s="375"/>
      <c r="X423" s="375"/>
      <c r="Y423" s="375"/>
      <c r="Z423" s="375"/>
    </row>
    <row r="424" spans="1:26" ht="9.75" customHeight="1" x14ac:dyDescent="0.25">
      <c r="A424" s="375"/>
      <c r="B424" s="375"/>
      <c r="C424" s="375"/>
      <c r="D424" s="375"/>
      <c r="E424" s="375"/>
      <c r="F424" s="375"/>
      <c r="G424" s="375"/>
      <c r="H424" s="375"/>
      <c r="I424" s="375"/>
      <c r="J424" s="375"/>
      <c r="K424" s="375"/>
      <c r="L424" s="375"/>
      <c r="M424" s="376"/>
      <c r="N424" s="376"/>
      <c r="O424" s="375"/>
      <c r="P424" s="375"/>
      <c r="Q424" s="375"/>
      <c r="R424" s="375"/>
      <c r="S424" s="375"/>
      <c r="T424" s="375"/>
      <c r="U424" s="375"/>
      <c r="V424" s="375"/>
      <c r="W424" s="375"/>
      <c r="X424" s="375"/>
      <c r="Y424" s="375"/>
      <c r="Z424" s="375"/>
    </row>
    <row r="425" spans="1:26" ht="9.75" customHeight="1" x14ac:dyDescent="0.25">
      <c r="A425" s="375"/>
      <c r="B425" s="375"/>
      <c r="C425" s="375"/>
      <c r="D425" s="375"/>
      <c r="E425" s="375"/>
      <c r="F425" s="375"/>
      <c r="G425" s="375"/>
      <c r="H425" s="375"/>
      <c r="I425" s="375"/>
      <c r="J425" s="375"/>
      <c r="K425" s="375"/>
      <c r="L425" s="375"/>
      <c r="M425" s="376"/>
      <c r="N425" s="376"/>
      <c r="O425" s="375"/>
      <c r="P425" s="375"/>
      <c r="Q425" s="375"/>
      <c r="R425" s="375"/>
      <c r="S425" s="375"/>
      <c r="T425" s="375"/>
      <c r="U425" s="375"/>
      <c r="V425" s="375"/>
      <c r="W425" s="375"/>
      <c r="X425" s="375"/>
      <c r="Y425" s="375"/>
      <c r="Z425" s="375"/>
    </row>
    <row r="426" spans="1:26" ht="9.75" customHeight="1" x14ac:dyDescent="0.25">
      <c r="A426" s="375"/>
      <c r="B426" s="375"/>
      <c r="C426" s="375"/>
      <c r="D426" s="375"/>
      <c r="E426" s="375"/>
      <c r="F426" s="375"/>
      <c r="G426" s="375"/>
      <c r="H426" s="375"/>
      <c r="I426" s="375"/>
      <c r="J426" s="375"/>
      <c r="K426" s="375"/>
      <c r="L426" s="375"/>
      <c r="M426" s="376"/>
      <c r="N426" s="376"/>
      <c r="O426" s="375"/>
      <c r="P426" s="375"/>
      <c r="Q426" s="375"/>
      <c r="R426" s="375"/>
      <c r="S426" s="375"/>
      <c r="T426" s="375"/>
      <c r="U426" s="375"/>
      <c r="V426" s="375"/>
      <c r="W426" s="375"/>
      <c r="X426" s="375"/>
      <c r="Y426" s="375"/>
      <c r="Z426" s="375"/>
    </row>
    <row r="427" spans="1:26" ht="9.75" customHeight="1" x14ac:dyDescent="0.25">
      <c r="A427" s="375"/>
      <c r="B427" s="375"/>
      <c r="C427" s="375"/>
      <c r="D427" s="375"/>
      <c r="E427" s="375"/>
      <c r="F427" s="375"/>
      <c r="G427" s="375"/>
      <c r="H427" s="375"/>
      <c r="I427" s="375"/>
      <c r="J427" s="375"/>
      <c r="K427" s="375"/>
      <c r="L427" s="375"/>
      <c r="M427" s="376"/>
      <c r="N427" s="376"/>
      <c r="O427" s="375"/>
      <c r="P427" s="375"/>
      <c r="Q427" s="375"/>
      <c r="R427" s="375"/>
      <c r="S427" s="375"/>
      <c r="T427" s="375"/>
      <c r="U427" s="375"/>
      <c r="V427" s="375"/>
      <c r="W427" s="375"/>
      <c r="X427" s="375"/>
      <c r="Y427" s="375"/>
      <c r="Z427" s="375"/>
    </row>
    <row r="428" spans="1:26" ht="9.75" customHeight="1" x14ac:dyDescent="0.25">
      <c r="A428" s="375"/>
      <c r="B428" s="375"/>
      <c r="C428" s="375"/>
      <c r="D428" s="375"/>
      <c r="E428" s="375"/>
      <c r="F428" s="375"/>
      <c r="G428" s="375"/>
      <c r="H428" s="375"/>
      <c r="I428" s="375"/>
      <c r="J428" s="375"/>
      <c r="K428" s="375"/>
      <c r="L428" s="375"/>
      <c r="M428" s="376"/>
      <c r="N428" s="376"/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</row>
    <row r="429" spans="1:26" ht="9.75" customHeight="1" x14ac:dyDescent="0.25">
      <c r="A429" s="375"/>
      <c r="B429" s="375"/>
      <c r="C429" s="375"/>
      <c r="D429" s="375"/>
      <c r="E429" s="375"/>
      <c r="F429" s="375"/>
      <c r="G429" s="375"/>
      <c r="H429" s="375"/>
      <c r="I429" s="375"/>
      <c r="J429" s="375"/>
      <c r="K429" s="375"/>
      <c r="L429" s="375"/>
      <c r="M429" s="376"/>
      <c r="N429" s="376"/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</row>
    <row r="430" spans="1:26" ht="9.75" customHeight="1" x14ac:dyDescent="0.25">
      <c r="A430" s="375"/>
      <c r="B430" s="375"/>
      <c r="C430" s="375"/>
      <c r="D430" s="375"/>
      <c r="E430" s="375"/>
      <c r="F430" s="375"/>
      <c r="G430" s="375"/>
      <c r="H430" s="375"/>
      <c r="I430" s="375"/>
      <c r="J430" s="375"/>
      <c r="K430" s="375"/>
      <c r="L430" s="375"/>
      <c r="M430" s="376"/>
      <c r="N430" s="376"/>
      <c r="O430" s="375"/>
      <c r="P430" s="375"/>
      <c r="Q430" s="375"/>
      <c r="R430" s="375"/>
      <c r="S430" s="375"/>
      <c r="T430" s="375"/>
      <c r="U430" s="375"/>
      <c r="V430" s="375"/>
      <c r="W430" s="375"/>
      <c r="X430" s="375"/>
      <c r="Y430" s="375"/>
      <c r="Z430" s="375"/>
    </row>
    <row r="431" spans="1:26" ht="9.75" customHeight="1" x14ac:dyDescent="0.25">
      <c r="A431" s="375"/>
      <c r="B431" s="375"/>
      <c r="C431" s="375"/>
      <c r="D431" s="375"/>
      <c r="E431" s="375"/>
      <c r="F431" s="375"/>
      <c r="G431" s="375"/>
      <c r="H431" s="375"/>
      <c r="I431" s="375"/>
      <c r="J431" s="375"/>
      <c r="K431" s="375"/>
      <c r="L431" s="375"/>
      <c r="M431" s="376"/>
      <c r="N431" s="376"/>
      <c r="O431" s="375"/>
      <c r="P431" s="375"/>
      <c r="Q431" s="375"/>
      <c r="R431" s="375"/>
      <c r="S431" s="375"/>
      <c r="T431" s="375"/>
      <c r="U431" s="375"/>
      <c r="V431" s="375"/>
      <c r="W431" s="375"/>
      <c r="X431" s="375"/>
      <c r="Y431" s="375"/>
      <c r="Z431" s="375"/>
    </row>
    <row r="432" spans="1:26" ht="9.75" customHeight="1" x14ac:dyDescent="0.25">
      <c r="A432" s="375"/>
      <c r="B432" s="375"/>
      <c r="C432" s="375"/>
      <c r="D432" s="375"/>
      <c r="E432" s="375"/>
      <c r="F432" s="375"/>
      <c r="G432" s="375"/>
      <c r="H432" s="375"/>
      <c r="I432" s="375"/>
      <c r="J432" s="375"/>
      <c r="K432" s="375"/>
      <c r="L432" s="375"/>
      <c r="M432" s="376"/>
      <c r="N432" s="376"/>
      <c r="O432" s="375"/>
      <c r="P432" s="375"/>
      <c r="Q432" s="375"/>
      <c r="R432" s="375"/>
      <c r="S432" s="375"/>
      <c r="T432" s="375"/>
      <c r="U432" s="375"/>
      <c r="V432" s="375"/>
      <c r="W432" s="375"/>
      <c r="X432" s="375"/>
      <c r="Y432" s="375"/>
      <c r="Z432" s="375"/>
    </row>
    <row r="433" spans="1:26" ht="9.75" customHeight="1" x14ac:dyDescent="0.25">
      <c r="A433" s="375"/>
      <c r="B433" s="375"/>
      <c r="C433" s="375"/>
      <c r="D433" s="375"/>
      <c r="E433" s="375"/>
      <c r="F433" s="375"/>
      <c r="G433" s="375"/>
      <c r="H433" s="375"/>
      <c r="I433" s="375"/>
      <c r="J433" s="375"/>
      <c r="K433" s="375"/>
      <c r="L433" s="375"/>
      <c r="M433" s="376"/>
      <c r="N433" s="376"/>
      <c r="O433" s="375"/>
      <c r="P433" s="375"/>
      <c r="Q433" s="375"/>
      <c r="R433" s="375"/>
      <c r="S433" s="375"/>
      <c r="T433" s="375"/>
      <c r="U433" s="375"/>
      <c r="V433" s="375"/>
      <c r="W433" s="375"/>
      <c r="X433" s="375"/>
      <c r="Y433" s="375"/>
      <c r="Z433" s="375"/>
    </row>
    <row r="434" spans="1:26" ht="9.75" customHeight="1" x14ac:dyDescent="0.25">
      <c r="A434" s="375"/>
      <c r="B434" s="375"/>
      <c r="C434" s="375"/>
      <c r="D434" s="375"/>
      <c r="E434" s="375"/>
      <c r="F434" s="375"/>
      <c r="G434" s="375"/>
      <c r="H434" s="375"/>
      <c r="I434" s="375"/>
      <c r="J434" s="375"/>
      <c r="K434" s="375"/>
      <c r="L434" s="375"/>
      <c r="M434" s="376"/>
      <c r="N434" s="376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</row>
    <row r="435" spans="1:26" ht="9.75" customHeight="1" x14ac:dyDescent="0.25">
      <c r="A435" s="375"/>
      <c r="B435" s="375"/>
      <c r="C435" s="375"/>
      <c r="D435" s="375"/>
      <c r="E435" s="375"/>
      <c r="F435" s="375"/>
      <c r="G435" s="375"/>
      <c r="H435" s="375"/>
      <c r="I435" s="375"/>
      <c r="J435" s="375"/>
      <c r="K435" s="375"/>
      <c r="L435" s="375"/>
      <c r="M435" s="376"/>
      <c r="N435" s="376"/>
      <c r="O435" s="375"/>
      <c r="P435" s="375"/>
      <c r="Q435" s="375"/>
      <c r="R435" s="375"/>
      <c r="S435" s="375"/>
      <c r="T435" s="375"/>
      <c r="U435" s="375"/>
      <c r="V435" s="375"/>
      <c r="W435" s="375"/>
      <c r="X435" s="375"/>
      <c r="Y435" s="375"/>
      <c r="Z435" s="375"/>
    </row>
    <row r="436" spans="1:26" ht="9.75" customHeight="1" x14ac:dyDescent="0.25">
      <c r="A436" s="375"/>
      <c r="B436" s="375"/>
      <c r="C436" s="375"/>
      <c r="D436" s="375"/>
      <c r="E436" s="375"/>
      <c r="F436" s="375"/>
      <c r="G436" s="375"/>
      <c r="H436" s="375"/>
      <c r="I436" s="375"/>
      <c r="J436" s="375"/>
      <c r="K436" s="375"/>
      <c r="L436" s="375"/>
      <c r="M436" s="376"/>
      <c r="N436" s="376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375"/>
      <c r="Z436" s="375"/>
    </row>
    <row r="437" spans="1:26" ht="9.75" customHeight="1" x14ac:dyDescent="0.25">
      <c r="A437" s="375"/>
      <c r="B437" s="375"/>
      <c r="C437" s="375"/>
      <c r="D437" s="375"/>
      <c r="E437" s="375"/>
      <c r="F437" s="375"/>
      <c r="G437" s="375"/>
      <c r="H437" s="375"/>
      <c r="I437" s="375"/>
      <c r="J437" s="375"/>
      <c r="K437" s="375"/>
      <c r="L437" s="375"/>
      <c r="M437" s="376"/>
      <c r="N437" s="376"/>
      <c r="O437" s="375"/>
      <c r="P437" s="375"/>
      <c r="Q437" s="375"/>
      <c r="R437" s="375"/>
      <c r="S437" s="375"/>
      <c r="T437" s="375"/>
      <c r="U437" s="375"/>
      <c r="V437" s="375"/>
      <c r="W437" s="375"/>
      <c r="X437" s="375"/>
      <c r="Y437" s="375"/>
      <c r="Z437" s="375"/>
    </row>
    <row r="438" spans="1:26" ht="9.75" customHeight="1" x14ac:dyDescent="0.25">
      <c r="A438" s="375"/>
      <c r="B438" s="375"/>
      <c r="C438" s="375"/>
      <c r="D438" s="375"/>
      <c r="E438" s="375"/>
      <c r="F438" s="375"/>
      <c r="G438" s="375"/>
      <c r="H438" s="375"/>
      <c r="I438" s="375"/>
      <c r="J438" s="375"/>
      <c r="K438" s="375"/>
      <c r="L438" s="375"/>
      <c r="M438" s="376"/>
      <c r="N438" s="376"/>
      <c r="O438" s="375"/>
      <c r="P438" s="375"/>
      <c r="Q438" s="375"/>
      <c r="R438" s="375"/>
      <c r="S438" s="375"/>
      <c r="T438" s="375"/>
      <c r="U438" s="375"/>
      <c r="V438" s="375"/>
      <c r="W438" s="375"/>
      <c r="X438" s="375"/>
      <c r="Y438" s="375"/>
      <c r="Z438" s="375"/>
    </row>
    <row r="439" spans="1:26" ht="9.75" customHeight="1" x14ac:dyDescent="0.25">
      <c r="A439" s="375"/>
      <c r="B439" s="375"/>
      <c r="C439" s="375"/>
      <c r="D439" s="375"/>
      <c r="E439" s="375"/>
      <c r="F439" s="375"/>
      <c r="G439" s="375"/>
      <c r="H439" s="375"/>
      <c r="I439" s="375"/>
      <c r="J439" s="375"/>
      <c r="K439" s="375"/>
      <c r="L439" s="375"/>
      <c r="M439" s="376"/>
      <c r="N439" s="376"/>
      <c r="O439" s="375"/>
      <c r="P439" s="375"/>
      <c r="Q439" s="375"/>
      <c r="R439" s="375"/>
      <c r="S439" s="375"/>
      <c r="T439" s="375"/>
      <c r="U439" s="375"/>
      <c r="V439" s="375"/>
      <c r="W439" s="375"/>
      <c r="X439" s="375"/>
      <c r="Y439" s="375"/>
      <c r="Z439" s="375"/>
    </row>
    <row r="440" spans="1:26" ht="9.75" customHeight="1" x14ac:dyDescent="0.25">
      <c r="A440" s="375"/>
      <c r="B440" s="375"/>
      <c r="C440" s="375"/>
      <c r="D440" s="375"/>
      <c r="E440" s="375"/>
      <c r="F440" s="375"/>
      <c r="G440" s="375"/>
      <c r="H440" s="375"/>
      <c r="I440" s="375"/>
      <c r="J440" s="375"/>
      <c r="K440" s="375"/>
      <c r="L440" s="375"/>
      <c r="M440" s="376"/>
      <c r="N440" s="376"/>
      <c r="O440" s="375"/>
      <c r="P440" s="375"/>
      <c r="Q440" s="375"/>
      <c r="R440" s="375"/>
      <c r="S440" s="375"/>
      <c r="T440" s="375"/>
      <c r="U440" s="375"/>
      <c r="V440" s="375"/>
      <c r="W440" s="375"/>
      <c r="X440" s="375"/>
      <c r="Y440" s="375"/>
      <c r="Z440" s="375"/>
    </row>
    <row r="441" spans="1:26" ht="9.75" customHeight="1" x14ac:dyDescent="0.25">
      <c r="A441" s="375"/>
      <c r="B441" s="375"/>
      <c r="C441" s="375"/>
      <c r="D441" s="375"/>
      <c r="E441" s="375"/>
      <c r="F441" s="375"/>
      <c r="G441" s="375"/>
      <c r="H441" s="375"/>
      <c r="I441" s="375"/>
      <c r="J441" s="375"/>
      <c r="K441" s="375"/>
      <c r="L441" s="375"/>
      <c r="M441" s="376"/>
      <c r="N441" s="376"/>
      <c r="O441" s="375"/>
      <c r="P441" s="375"/>
      <c r="Q441" s="375"/>
      <c r="R441" s="375"/>
      <c r="S441" s="375"/>
      <c r="T441" s="375"/>
      <c r="U441" s="375"/>
      <c r="V441" s="375"/>
      <c r="W441" s="375"/>
      <c r="X441" s="375"/>
      <c r="Y441" s="375"/>
      <c r="Z441" s="375"/>
    </row>
    <row r="442" spans="1:26" ht="9.75" customHeight="1" x14ac:dyDescent="0.25">
      <c r="A442" s="375"/>
      <c r="B442" s="375"/>
      <c r="C442" s="375"/>
      <c r="D442" s="375"/>
      <c r="E442" s="375"/>
      <c r="F442" s="375"/>
      <c r="G442" s="375"/>
      <c r="H442" s="375"/>
      <c r="I442" s="375"/>
      <c r="J442" s="375"/>
      <c r="K442" s="375"/>
      <c r="L442" s="375"/>
      <c r="M442" s="376"/>
      <c r="N442" s="376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375"/>
      <c r="Z442" s="375"/>
    </row>
    <row r="443" spans="1:26" ht="9.75" customHeight="1" x14ac:dyDescent="0.25">
      <c r="A443" s="375"/>
      <c r="B443" s="375"/>
      <c r="C443" s="375"/>
      <c r="D443" s="375"/>
      <c r="E443" s="375"/>
      <c r="F443" s="375"/>
      <c r="G443" s="375"/>
      <c r="H443" s="375"/>
      <c r="I443" s="375"/>
      <c r="J443" s="375"/>
      <c r="K443" s="375"/>
      <c r="L443" s="375"/>
      <c r="M443" s="376"/>
      <c r="N443" s="376"/>
      <c r="O443" s="375"/>
      <c r="P443" s="375"/>
      <c r="Q443" s="375"/>
      <c r="R443" s="375"/>
      <c r="S443" s="375"/>
      <c r="T443" s="375"/>
      <c r="U443" s="375"/>
      <c r="V443" s="375"/>
      <c r="W443" s="375"/>
      <c r="X443" s="375"/>
      <c r="Y443" s="375"/>
      <c r="Z443" s="375"/>
    </row>
    <row r="444" spans="1:26" ht="9.75" customHeight="1" x14ac:dyDescent="0.25">
      <c r="A444" s="375"/>
      <c r="B444" s="375"/>
      <c r="C444" s="375"/>
      <c r="D444" s="375"/>
      <c r="E444" s="375"/>
      <c r="F444" s="375"/>
      <c r="G444" s="375"/>
      <c r="H444" s="375"/>
      <c r="I444" s="375"/>
      <c r="J444" s="375"/>
      <c r="K444" s="375"/>
      <c r="L444" s="375"/>
      <c r="M444" s="376"/>
      <c r="N444" s="376"/>
      <c r="O444" s="375"/>
      <c r="P444" s="375"/>
      <c r="Q444" s="375"/>
      <c r="R444" s="375"/>
      <c r="S444" s="375"/>
      <c r="T444" s="375"/>
      <c r="U444" s="375"/>
      <c r="V444" s="375"/>
      <c r="W444" s="375"/>
      <c r="X444" s="375"/>
      <c r="Y444" s="375"/>
      <c r="Z444" s="375"/>
    </row>
    <row r="445" spans="1:26" ht="9.75" customHeight="1" x14ac:dyDescent="0.25">
      <c r="A445" s="375"/>
      <c r="B445" s="375"/>
      <c r="C445" s="375"/>
      <c r="D445" s="375"/>
      <c r="E445" s="375"/>
      <c r="F445" s="375"/>
      <c r="G445" s="375"/>
      <c r="H445" s="375"/>
      <c r="I445" s="375"/>
      <c r="J445" s="375"/>
      <c r="K445" s="375"/>
      <c r="L445" s="375"/>
      <c r="M445" s="376"/>
      <c r="N445" s="376"/>
      <c r="O445" s="375"/>
      <c r="P445" s="375"/>
      <c r="Q445" s="375"/>
      <c r="R445" s="375"/>
      <c r="S445" s="375"/>
      <c r="T445" s="375"/>
      <c r="U445" s="375"/>
      <c r="V445" s="375"/>
      <c r="W445" s="375"/>
      <c r="X445" s="375"/>
      <c r="Y445" s="375"/>
      <c r="Z445" s="375"/>
    </row>
    <row r="446" spans="1:26" ht="9.75" customHeight="1" x14ac:dyDescent="0.25">
      <c r="A446" s="375"/>
      <c r="B446" s="375"/>
      <c r="C446" s="375"/>
      <c r="D446" s="375"/>
      <c r="E446" s="375"/>
      <c r="F446" s="375"/>
      <c r="G446" s="375"/>
      <c r="H446" s="375"/>
      <c r="I446" s="375"/>
      <c r="J446" s="375"/>
      <c r="K446" s="375"/>
      <c r="L446" s="375"/>
      <c r="M446" s="376"/>
      <c r="N446" s="376"/>
      <c r="O446" s="375"/>
      <c r="P446" s="375"/>
      <c r="Q446" s="375"/>
      <c r="R446" s="375"/>
      <c r="S446" s="375"/>
      <c r="T446" s="375"/>
      <c r="U446" s="375"/>
      <c r="V446" s="375"/>
      <c r="W446" s="375"/>
      <c r="X446" s="375"/>
      <c r="Y446" s="375"/>
      <c r="Z446" s="375"/>
    </row>
    <row r="447" spans="1:26" ht="9.75" customHeight="1" x14ac:dyDescent="0.25">
      <c r="A447" s="375"/>
      <c r="B447" s="375"/>
      <c r="C447" s="375"/>
      <c r="D447" s="375"/>
      <c r="E447" s="375"/>
      <c r="F447" s="375"/>
      <c r="G447" s="375"/>
      <c r="H447" s="375"/>
      <c r="I447" s="375"/>
      <c r="J447" s="375"/>
      <c r="K447" s="375"/>
      <c r="L447" s="375"/>
      <c r="M447" s="376"/>
      <c r="N447" s="376"/>
      <c r="O447" s="375"/>
      <c r="P447" s="375"/>
      <c r="Q447" s="375"/>
      <c r="R447" s="375"/>
      <c r="S447" s="375"/>
      <c r="T447" s="375"/>
      <c r="U447" s="375"/>
      <c r="V447" s="375"/>
      <c r="W447" s="375"/>
      <c r="X447" s="375"/>
      <c r="Y447" s="375"/>
      <c r="Z447" s="375"/>
    </row>
    <row r="448" spans="1:26" ht="9.75" customHeight="1" x14ac:dyDescent="0.25">
      <c r="A448" s="375"/>
      <c r="B448" s="375"/>
      <c r="C448" s="375"/>
      <c r="D448" s="375"/>
      <c r="E448" s="375"/>
      <c r="F448" s="375"/>
      <c r="G448" s="375"/>
      <c r="H448" s="375"/>
      <c r="I448" s="375"/>
      <c r="J448" s="375"/>
      <c r="K448" s="375"/>
      <c r="L448" s="375"/>
      <c r="M448" s="376"/>
      <c r="N448" s="376"/>
      <c r="O448" s="375"/>
      <c r="P448" s="375"/>
      <c r="Q448" s="375"/>
      <c r="R448" s="375"/>
      <c r="S448" s="375"/>
      <c r="T448" s="375"/>
      <c r="U448" s="375"/>
      <c r="V448" s="375"/>
      <c r="W448" s="375"/>
      <c r="X448" s="375"/>
      <c r="Y448" s="375"/>
      <c r="Z448" s="375"/>
    </row>
    <row r="449" spans="1:26" ht="9.75" customHeight="1" x14ac:dyDescent="0.25">
      <c r="A449" s="375"/>
      <c r="B449" s="375"/>
      <c r="C449" s="375"/>
      <c r="D449" s="375"/>
      <c r="E449" s="375"/>
      <c r="F449" s="375"/>
      <c r="G449" s="375"/>
      <c r="H449" s="375"/>
      <c r="I449" s="375"/>
      <c r="J449" s="375"/>
      <c r="K449" s="375"/>
      <c r="L449" s="375"/>
      <c r="M449" s="376"/>
      <c r="N449" s="376"/>
      <c r="O449" s="375"/>
      <c r="P449" s="375"/>
      <c r="Q449" s="375"/>
      <c r="R449" s="375"/>
      <c r="S449" s="375"/>
      <c r="T449" s="375"/>
      <c r="U449" s="375"/>
      <c r="V449" s="375"/>
      <c r="W449" s="375"/>
      <c r="X449" s="375"/>
      <c r="Y449" s="375"/>
      <c r="Z449" s="375"/>
    </row>
    <row r="450" spans="1:26" ht="9.75" customHeight="1" x14ac:dyDescent="0.25">
      <c r="A450" s="375"/>
      <c r="B450" s="375"/>
      <c r="C450" s="375"/>
      <c r="D450" s="375"/>
      <c r="E450" s="375"/>
      <c r="F450" s="375"/>
      <c r="G450" s="375"/>
      <c r="H450" s="375"/>
      <c r="I450" s="375"/>
      <c r="J450" s="375"/>
      <c r="K450" s="375"/>
      <c r="L450" s="375"/>
      <c r="M450" s="376"/>
      <c r="N450" s="376"/>
      <c r="O450" s="375"/>
      <c r="P450" s="375"/>
      <c r="Q450" s="375"/>
      <c r="R450" s="375"/>
      <c r="S450" s="375"/>
      <c r="T450" s="375"/>
      <c r="U450" s="375"/>
      <c r="V450" s="375"/>
      <c r="W450" s="375"/>
      <c r="X450" s="375"/>
      <c r="Y450" s="375"/>
      <c r="Z450" s="375"/>
    </row>
    <row r="451" spans="1:26" ht="9.75" customHeight="1" x14ac:dyDescent="0.25">
      <c r="A451" s="375"/>
      <c r="B451" s="375"/>
      <c r="C451" s="375"/>
      <c r="D451" s="375"/>
      <c r="E451" s="375"/>
      <c r="F451" s="375"/>
      <c r="G451" s="375"/>
      <c r="H451" s="375"/>
      <c r="I451" s="375"/>
      <c r="J451" s="375"/>
      <c r="K451" s="375"/>
      <c r="L451" s="375"/>
      <c r="M451" s="376"/>
      <c r="N451" s="376"/>
      <c r="O451" s="375"/>
      <c r="P451" s="375"/>
      <c r="Q451" s="375"/>
      <c r="R451" s="375"/>
      <c r="S451" s="375"/>
      <c r="T451" s="375"/>
      <c r="U451" s="375"/>
      <c r="V451" s="375"/>
      <c r="W451" s="375"/>
      <c r="X451" s="375"/>
      <c r="Y451" s="375"/>
      <c r="Z451" s="375"/>
    </row>
    <row r="452" spans="1:26" ht="9.75" customHeight="1" x14ac:dyDescent="0.25">
      <c r="A452" s="375"/>
      <c r="B452" s="375"/>
      <c r="C452" s="375"/>
      <c r="D452" s="375"/>
      <c r="E452" s="375"/>
      <c r="F452" s="375"/>
      <c r="G452" s="375"/>
      <c r="H452" s="375"/>
      <c r="I452" s="375"/>
      <c r="J452" s="375"/>
      <c r="K452" s="375"/>
      <c r="L452" s="375"/>
      <c r="M452" s="376"/>
      <c r="N452" s="376"/>
      <c r="O452" s="375"/>
      <c r="P452" s="375"/>
      <c r="Q452" s="375"/>
      <c r="R452" s="375"/>
      <c r="S452" s="375"/>
      <c r="T452" s="375"/>
      <c r="U452" s="375"/>
      <c r="V452" s="375"/>
      <c r="W452" s="375"/>
      <c r="X452" s="375"/>
      <c r="Y452" s="375"/>
      <c r="Z452" s="375"/>
    </row>
    <row r="453" spans="1:26" ht="9.75" customHeight="1" x14ac:dyDescent="0.25">
      <c r="A453" s="375"/>
      <c r="B453" s="375"/>
      <c r="C453" s="375"/>
      <c r="D453" s="375"/>
      <c r="E453" s="375"/>
      <c r="F453" s="375"/>
      <c r="G453" s="375"/>
      <c r="H453" s="375"/>
      <c r="I453" s="375"/>
      <c r="J453" s="375"/>
      <c r="K453" s="375"/>
      <c r="L453" s="375"/>
      <c r="M453" s="376"/>
      <c r="N453" s="376"/>
      <c r="O453" s="375"/>
      <c r="P453" s="375"/>
      <c r="Q453" s="375"/>
      <c r="R453" s="375"/>
      <c r="S453" s="375"/>
      <c r="T453" s="375"/>
      <c r="U453" s="375"/>
      <c r="V453" s="375"/>
      <c r="W453" s="375"/>
      <c r="X453" s="375"/>
      <c r="Y453" s="375"/>
      <c r="Z453" s="375"/>
    </row>
    <row r="454" spans="1:26" ht="9.75" customHeight="1" x14ac:dyDescent="0.25">
      <c r="A454" s="375"/>
      <c r="B454" s="375"/>
      <c r="C454" s="375"/>
      <c r="D454" s="375"/>
      <c r="E454" s="375"/>
      <c r="F454" s="375"/>
      <c r="G454" s="375"/>
      <c r="H454" s="375"/>
      <c r="I454" s="375"/>
      <c r="J454" s="375"/>
      <c r="K454" s="375"/>
      <c r="L454" s="375"/>
      <c r="M454" s="376"/>
      <c r="N454" s="376"/>
      <c r="O454" s="375"/>
      <c r="P454" s="375"/>
      <c r="Q454" s="375"/>
      <c r="R454" s="375"/>
      <c r="S454" s="375"/>
      <c r="T454" s="375"/>
      <c r="U454" s="375"/>
      <c r="V454" s="375"/>
      <c r="W454" s="375"/>
      <c r="X454" s="375"/>
      <c r="Y454" s="375"/>
      <c r="Z454" s="375"/>
    </row>
    <row r="455" spans="1:26" ht="9.75" customHeight="1" x14ac:dyDescent="0.25">
      <c r="A455" s="375"/>
      <c r="B455" s="375"/>
      <c r="C455" s="375"/>
      <c r="D455" s="375"/>
      <c r="E455" s="375"/>
      <c r="F455" s="375"/>
      <c r="G455" s="375"/>
      <c r="H455" s="375"/>
      <c r="I455" s="375"/>
      <c r="J455" s="375"/>
      <c r="K455" s="375"/>
      <c r="L455" s="375"/>
      <c r="M455" s="376"/>
      <c r="N455" s="376"/>
      <c r="O455" s="375"/>
      <c r="P455" s="375"/>
      <c r="Q455" s="375"/>
      <c r="R455" s="375"/>
      <c r="S455" s="375"/>
      <c r="T455" s="375"/>
      <c r="U455" s="375"/>
      <c r="V455" s="375"/>
      <c r="W455" s="375"/>
      <c r="X455" s="375"/>
      <c r="Y455" s="375"/>
      <c r="Z455" s="375"/>
    </row>
    <row r="456" spans="1:26" ht="9.75" customHeight="1" x14ac:dyDescent="0.25">
      <c r="A456" s="375"/>
      <c r="B456" s="375"/>
      <c r="C456" s="375"/>
      <c r="D456" s="375"/>
      <c r="E456" s="375"/>
      <c r="F456" s="375"/>
      <c r="G456" s="375"/>
      <c r="H456" s="375"/>
      <c r="I456" s="375"/>
      <c r="J456" s="375"/>
      <c r="K456" s="375"/>
      <c r="L456" s="375"/>
      <c r="M456" s="376"/>
      <c r="N456" s="376"/>
      <c r="O456" s="375"/>
      <c r="P456" s="375"/>
      <c r="Q456" s="375"/>
      <c r="R456" s="375"/>
      <c r="S456" s="375"/>
      <c r="T456" s="375"/>
      <c r="U456" s="375"/>
      <c r="V456" s="375"/>
      <c r="W456" s="375"/>
      <c r="X456" s="375"/>
      <c r="Y456" s="375"/>
      <c r="Z456" s="375"/>
    </row>
    <row r="457" spans="1:26" ht="9.75" customHeight="1" x14ac:dyDescent="0.25">
      <c r="A457" s="375"/>
      <c r="B457" s="375"/>
      <c r="C457" s="375"/>
      <c r="D457" s="375"/>
      <c r="E457" s="375"/>
      <c r="F457" s="375"/>
      <c r="G457" s="375"/>
      <c r="H457" s="375"/>
      <c r="I457" s="375"/>
      <c r="J457" s="375"/>
      <c r="K457" s="375"/>
      <c r="L457" s="375"/>
      <c r="M457" s="376"/>
      <c r="N457" s="376"/>
      <c r="O457" s="375"/>
      <c r="P457" s="375"/>
      <c r="Q457" s="375"/>
      <c r="R457" s="375"/>
      <c r="S457" s="375"/>
      <c r="T457" s="375"/>
      <c r="U457" s="375"/>
      <c r="V457" s="375"/>
      <c r="W457" s="375"/>
      <c r="X457" s="375"/>
      <c r="Y457" s="375"/>
      <c r="Z457" s="375"/>
    </row>
    <row r="458" spans="1:26" ht="9.75" customHeight="1" x14ac:dyDescent="0.25">
      <c r="A458" s="375"/>
      <c r="B458" s="375"/>
      <c r="C458" s="375"/>
      <c r="D458" s="375"/>
      <c r="E458" s="375"/>
      <c r="F458" s="375"/>
      <c r="G458" s="375"/>
      <c r="H458" s="375"/>
      <c r="I458" s="375"/>
      <c r="J458" s="375"/>
      <c r="K458" s="375"/>
      <c r="L458" s="375"/>
      <c r="M458" s="376"/>
      <c r="N458" s="376"/>
      <c r="O458" s="375"/>
      <c r="P458" s="375"/>
      <c r="Q458" s="375"/>
      <c r="R458" s="375"/>
      <c r="S458" s="375"/>
      <c r="T458" s="375"/>
      <c r="U458" s="375"/>
      <c r="V458" s="375"/>
      <c r="W458" s="375"/>
      <c r="X458" s="375"/>
      <c r="Y458" s="375"/>
      <c r="Z458" s="375"/>
    </row>
    <row r="459" spans="1:26" ht="9.75" customHeight="1" x14ac:dyDescent="0.25">
      <c r="A459" s="375"/>
      <c r="B459" s="375"/>
      <c r="C459" s="375"/>
      <c r="D459" s="375"/>
      <c r="E459" s="375"/>
      <c r="F459" s="375"/>
      <c r="G459" s="375"/>
      <c r="H459" s="375"/>
      <c r="I459" s="375"/>
      <c r="J459" s="375"/>
      <c r="K459" s="375"/>
      <c r="L459" s="375"/>
      <c r="M459" s="376"/>
      <c r="N459" s="376"/>
      <c r="O459" s="375"/>
      <c r="P459" s="375"/>
      <c r="Q459" s="375"/>
      <c r="R459" s="375"/>
      <c r="S459" s="375"/>
      <c r="T459" s="375"/>
      <c r="U459" s="375"/>
      <c r="V459" s="375"/>
      <c r="W459" s="375"/>
      <c r="X459" s="375"/>
      <c r="Y459" s="375"/>
      <c r="Z459" s="375"/>
    </row>
    <row r="460" spans="1:26" ht="9.75" customHeight="1" x14ac:dyDescent="0.25">
      <c r="A460" s="375"/>
      <c r="B460" s="375"/>
      <c r="C460" s="375"/>
      <c r="D460" s="375"/>
      <c r="E460" s="375"/>
      <c r="F460" s="375"/>
      <c r="G460" s="375"/>
      <c r="H460" s="375"/>
      <c r="I460" s="375"/>
      <c r="J460" s="375"/>
      <c r="K460" s="375"/>
      <c r="L460" s="375"/>
      <c r="M460" s="376"/>
      <c r="N460" s="376"/>
      <c r="O460" s="375"/>
      <c r="P460" s="375"/>
      <c r="Q460" s="375"/>
      <c r="R460" s="375"/>
      <c r="S460" s="375"/>
      <c r="T460" s="375"/>
      <c r="U460" s="375"/>
      <c r="V460" s="375"/>
      <c r="W460" s="375"/>
      <c r="X460" s="375"/>
      <c r="Y460" s="375"/>
      <c r="Z460" s="375"/>
    </row>
    <row r="461" spans="1:26" ht="9.75" customHeight="1" x14ac:dyDescent="0.25">
      <c r="A461" s="375"/>
      <c r="B461" s="375"/>
      <c r="C461" s="375"/>
      <c r="D461" s="375"/>
      <c r="E461" s="375"/>
      <c r="F461" s="375"/>
      <c r="G461" s="375"/>
      <c r="H461" s="375"/>
      <c r="I461" s="375"/>
      <c r="J461" s="375"/>
      <c r="K461" s="375"/>
      <c r="L461" s="375"/>
      <c r="M461" s="376"/>
      <c r="N461" s="376"/>
      <c r="O461" s="375"/>
      <c r="P461" s="375"/>
      <c r="Q461" s="375"/>
      <c r="R461" s="375"/>
      <c r="S461" s="375"/>
      <c r="T461" s="375"/>
      <c r="U461" s="375"/>
      <c r="V461" s="375"/>
      <c r="W461" s="375"/>
      <c r="X461" s="375"/>
      <c r="Y461" s="375"/>
      <c r="Z461" s="375"/>
    </row>
    <row r="462" spans="1:26" ht="9.75" customHeight="1" x14ac:dyDescent="0.25">
      <c r="A462" s="375"/>
      <c r="B462" s="375"/>
      <c r="C462" s="375"/>
      <c r="D462" s="375"/>
      <c r="E462" s="375"/>
      <c r="F462" s="375"/>
      <c r="G462" s="375"/>
      <c r="H462" s="375"/>
      <c r="I462" s="375"/>
      <c r="J462" s="375"/>
      <c r="K462" s="375"/>
      <c r="L462" s="375"/>
      <c r="M462" s="376"/>
      <c r="N462" s="376"/>
      <c r="O462" s="375"/>
      <c r="P462" s="375"/>
      <c r="Q462" s="375"/>
      <c r="R462" s="375"/>
      <c r="S462" s="375"/>
      <c r="T462" s="375"/>
      <c r="U462" s="375"/>
      <c r="V462" s="375"/>
      <c r="W462" s="375"/>
      <c r="X462" s="375"/>
      <c r="Y462" s="375"/>
      <c r="Z462" s="375"/>
    </row>
    <row r="463" spans="1:26" ht="9.75" customHeight="1" x14ac:dyDescent="0.25">
      <c r="A463" s="375"/>
      <c r="B463" s="375"/>
      <c r="C463" s="375"/>
      <c r="D463" s="375"/>
      <c r="E463" s="375"/>
      <c r="F463" s="375"/>
      <c r="G463" s="375"/>
      <c r="H463" s="375"/>
      <c r="I463" s="375"/>
      <c r="J463" s="375"/>
      <c r="K463" s="375"/>
      <c r="L463" s="375"/>
      <c r="M463" s="376"/>
      <c r="N463" s="376"/>
      <c r="O463" s="375"/>
      <c r="P463" s="375"/>
      <c r="Q463" s="375"/>
      <c r="R463" s="375"/>
      <c r="S463" s="375"/>
      <c r="T463" s="375"/>
      <c r="U463" s="375"/>
      <c r="V463" s="375"/>
      <c r="W463" s="375"/>
      <c r="X463" s="375"/>
      <c r="Y463" s="375"/>
      <c r="Z463" s="375"/>
    </row>
    <row r="464" spans="1:26" ht="9.75" customHeight="1" x14ac:dyDescent="0.25">
      <c r="A464" s="375"/>
      <c r="B464" s="375"/>
      <c r="C464" s="375"/>
      <c r="D464" s="375"/>
      <c r="E464" s="375"/>
      <c r="F464" s="375"/>
      <c r="G464" s="375"/>
      <c r="H464" s="375"/>
      <c r="I464" s="375"/>
      <c r="J464" s="375"/>
      <c r="K464" s="375"/>
      <c r="L464" s="375"/>
      <c r="M464" s="376"/>
      <c r="N464" s="376"/>
      <c r="O464" s="375"/>
      <c r="P464" s="375"/>
      <c r="Q464" s="375"/>
      <c r="R464" s="375"/>
      <c r="S464" s="375"/>
      <c r="T464" s="375"/>
      <c r="U464" s="375"/>
      <c r="V464" s="375"/>
      <c r="W464" s="375"/>
      <c r="X464" s="375"/>
      <c r="Y464" s="375"/>
      <c r="Z464" s="375"/>
    </row>
    <row r="465" spans="1:26" ht="9.75" customHeight="1" x14ac:dyDescent="0.25">
      <c r="A465" s="375"/>
      <c r="B465" s="375"/>
      <c r="C465" s="375"/>
      <c r="D465" s="375"/>
      <c r="E465" s="375"/>
      <c r="F465" s="375"/>
      <c r="G465" s="375"/>
      <c r="H465" s="375"/>
      <c r="I465" s="375"/>
      <c r="J465" s="375"/>
      <c r="K465" s="375"/>
      <c r="L465" s="375"/>
      <c r="M465" s="376"/>
      <c r="N465" s="376"/>
      <c r="O465" s="375"/>
      <c r="P465" s="375"/>
      <c r="Q465" s="375"/>
      <c r="R465" s="375"/>
      <c r="S465" s="375"/>
      <c r="T465" s="375"/>
      <c r="U465" s="375"/>
      <c r="V465" s="375"/>
      <c r="W465" s="375"/>
      <c r="X465" s="375"/>
      <c r="Y465" s="375"/>
      <c r="Z465" s="375"/>
    </row>
    <row r="466" spans="1:26" ht="9.75" customHeight="1" x14ac:dyDescent="0.25">
      <c r="A466" s="375"/>
      <c r="B466" s="375"/>
      <c r="C466" s="375"/>
      <c r="D466" s="375"/>
      <c r="E466" s="375"/>
      <c r="F466" s="375"/>
      <c r="G466" s="375"/>
      <c r="H466" s="375"/>
      <c r="I466" s="375"/>
      <c r="J466" s="375"/>
      <c r="K466" s="375"/>
      <c r="L466" s="375"/>
      <c r="M466" s="376"/>
      <c r="N466" s="376"/>
      <c r="O466" s="375"/>
      <c r="P466" s="375"/>
      <c r="Q466" s="375"/>
      <c r="R466" s="375"/>
      <c r="S466" s="375"/>
      <c r="T466" s="375"/>
      <c r="U466" s="375"/>
      <c r="V466" s="375"/>
      <c r="W466" s="375"/>
      <c r="X466" s="375"/>
      <c r="Y466" s="375"/>
      <c r="Z466" s="375"/>
    </row>
    <row r="467" spans="1:26" ht="9.75" customHeight="1" x14ac:dyDescent="0.25">
      <c r="A467" s="375"/>
      <c r="B467" s="375"/>
      <c r="C467" s="375"/>
      <c r="D467" s="375"/>
      <c r="E467" s="375"/>
      <c r="F467" s="375"/>
      <c r="G467" s="375"/>
      <c r="H467" s="375"/>
      <c r="I467" s="375"/>
      <c r="J467" s="375"/>
      <c r="K467" s="375"/>
      <c r="L467" s="375"/>
      <c r="M467" s="376"/>
      <c r="N467" s="376"/>
      <c r="O467" s="375"/>
      <c r="P467" s="375"/>
      <c r="Q467" s="375"/>
      <c r="R467" s="375"/>
      <c r="S467" s="375"/>
      <c r="T467" s="375"/>
      <c r="U467" s="375"/>
      <c r="V467" s="375"/>
      <c r="W467" s="375"/>
      <c r="X467" s="375"/>
      <c r="Y467" s="375"/>
      <c r="Z467" s="375"/>
    </row>
    <row r="468" spans="1:26" ht="9.75" customHeight="1" x14ac:dyDescent="0.25">
      <c r="A468" s="375"/>
      <c r="B468" s="375"/>
      <c r="C468" s="375"/>
      <c r="D468" s="375"/>
      <c r="E468" s="375"/>
      <c r="F468" s="375"/>
      <c r="G468" s="375"/>
      <c r="H468" s="375"/>
      <c r="I468" s="375"/>
      <c r="J468" s="375"/>
      <c r="K468" s="375"/>
      <c r="L468" s="375"/>
      <c r="M468" s="376"/>
      <c r="N468" s="376"/>
      <c r="O468" s="375"/>
      <c r="P468" s="375"/>
      <c r="Q468" s="375"/>
      <c r="R468" s="375"/>
      <c r="S468" s="375"/>
      <c r="T468" s="375"/>
      <c r="U468" s="375"/>
      <c r="V468" s="375"/>
      <c r="W468" s="375"/>
      <c r="X468" s="375"/>
      <c r="Y468" s="375"/>
      <c r="Z468" s="375"/>
    </row>
    <row r="469" spans="1:26" ht="9.75" customHeight="1" x14ac:dyDescent="0.25">
      <c r="A469" s="375"/>
      <c r="B469" s="375"/>
      <c r="C469" s="375"/>
      <c r="D469" s="375"/>
      <c r="E469" s="375"/>
      <c r="F469" s="375"/>
      <c r="G469" s="375"/>
      <c r="H469" s="375"/>
      <c r="I469" s="375"/>
      <c r="J469" s="375"/>
      <c r="K469" s="375"/>
      <c r="L469" s="375"/>
      <c r="M469" s="376"/>
      <c r="N469" s="376"/>
      <c r="O469" s="375"/>
      <c r="P469" s="375"/>
      <c r="Q469" s="375"/>
      <c r="R469" s="375"/>
      <c r="S469" s="375"/>
      <c r="T469" s="375"/>
      <c r="U469" s="375"/>
      <c r="V469" s="375"/>
      <c r="W469" s="375"/>
      <c r="X469" s="375"/>
      <c r="Y469" s="375"/>
      <c r="Z469" s="375"/>
    </row>
    <row r="470" spans="1:26" ht="9.75" customHeight="1" x14ac:dyDescent="0.25">
      <c r="A470" s="375"/>
      <c r="B470" s="375"/>
      <c r="C470" s="375"/>
      <c r="D470" s="375"/>
      <c r="E470" s="375"/>
      <c r="F470" s="375"/>
      <c r="G470" s="375"/>
      <c r="H470" s="375"/>
      <c r="I470" s="375"/>
      <c r="J470" s="375"/>
      <c r="K470" s="375"/>
      <c r="L470" s="375"/>
      <c r="M470" s="376"/>
      <c r="N470" s="376"/>
      <c r="O470" s="375"/>
      <c r="P470" s="375"/>
      <c r="Q470" s="375"/>
      <c r="R470" s="375"/>
      <c r="S470" s="375"/>
      <c r="T470" s="375"/>
      <c r="U470" s="375"/>
      <c r="V470" s="375"/>
      <c r="W470" s="375"/>
      <c r="X470" s="375"/>
      <c r="Y470" s="375"/>
      <c r="Z470" s="375"/>
    </row>
    <row r="471" spans="1:26" ht="9.75" customHeight="1" x14ac:dyDescent="0.25">
      <c r="A471" s="375"/>
      <c r="B471" s="375"/>
      <c r="C471" s="375"/>
      <c r="D471" s="375"/>
      <c r="E471" s="375"/>
      <c r="F471" s="375"/>
      <c r="G471" s="375"/>
      <c r="H471" s="375"/>
      <c r="I471" s="375"/>
      <c r="J471" s="375"/>
      <c r="K471" s="375"/>
      <c r="L471" s="375"/>
      <c r="M471" s="376"/>
      <c r="N471" s="376"/>
      <c r="O471" s="375"/>
      <c r="P471" s="375"/>
      <c r="Q471" s="375"/>
      <c r="R471" s="375"/>
      <c r="S471" s="375"/>
      <c r="T471" s="375"/>
      <c r="U471" s="375"/>
      <c r="V471" s="375"/>
      <c r="W471" s="375"/>
      <c r="X471" s="375"/>
      <c r="Y471" s="375"/>
      <c r="Z471" s="375"/>
    </row>
    <row r="472" spans="1:26" ht="9.75" customHeight="1" x14ac:dyDescent="0.25">
      <c r="A472" s="375"/>
      <c r="B472" s="375"/>
      <c r="C472" s="375"/>
      <c r="D472" s="375"/>
      <c r="E472" s="375"/>
      <c r="F472" s="375"/>
      <c r="G472" s="375"/>
      <c r="H472" s="375"/>
      <c r="I472" s="375"/>
      <c r="J472" s="375"/>
      <c r="K472" s="375"/>
      <c r="L472" s="375"/>
      <c r="M472" s="376"/>
      <c r="N472" s="376"/>
      <c r="O472" s="375"/>
      <c r="P472" s="375"/>
      <c r="Q472" s="375"/>
      <c r="R472" s="375"/>
      <c r="S472" s="375"/>
      <c r="T472" s="375"/>
      <c r="U472" s="375"/>
      <c r="V472" s="375"/>
      <c r="W472" s="375"/>
      <c r="X472" s="375"/>
      <c r="Y472" s="375"/>
      <c r="Z472" s="375"/>
    </row>
    <row r="473" spans="1:26" ht="9.75" customHeight="1" x14ac:dyDescent="0.25">
      <c r="A473" s="375"/>
      <c r="B473" s="375"/>
      <c r="C473" s="375"/>
      <c r="D473" s="375"/>
      <c r="E473" s="375"/>
      <c r="F473" s="375"/>
      <c r="G473" s="375"/>
      <c r="H473" s="375"/>
      <c r="I473" s="375"/>
      <c r="J473" s="375"/>
      <c r="K473" s="375"/>
      <c r="L473" s="375"/>
      <c r="M473" s="376"/>
      <c r="N473" s="376"/>
      <c r="O473" s="375"/>
      <c r="P473" s="375"/>
      <c r="Q473" s="375"/>
      <c r="R473" s="375"/>
      <c r="S473" s="375"/>
      <c r="T473" s="375"/>
      <c r="U473" s="375"/>
      <c r="V473" s="375"/>
      <c r="W473" s="375"/>
      <c r="X473" s="375"/>
      <c r="Y473" s="375"/>
      <c r="Z473" s="375"/>
    </row>
    <row r="474" spans="1:26" ht="9.75" customHeight="1" x14ac:dyDescent="0.25">
      <c r="A474" s="375"/>
      <c r="B474" s="375"/>
      <c r="C474" s="375"/>
      <c r="D474" s="375"/>
      <c r="E474" s="375"/>
      <c r="F474" s="375"/>
      <c r="G474" s="375"/>
      <c r="H474" s="375"/>
      <c r="I474" s="375"/>
      <c r="J474" s="375"/>
      <c r="K474" s="375"/>
      <c r="L474" s="375"/>
      <c r="M474" s="376"/>
      <c r="N474" s="376"/>
      <c r="O474" s="375"/>
      <c r="P474" s="375"/>
      <c r="Q474" s="375"/>
      <c r="R474" s="375"/>
      <c r="S474" s="375"/>
      <c r="T474" s="375"/>
      <c r="U474" s="375"/>
      <c r="V474" s="375"/>
      <c r="W474" s="375"/>
      <c r="X474" s="375"/>
      <c r="Y474" s="375"/>
      <c r="Z474" s="375"/>
    </row>
    <row r="475" spans="1:26" ht="9.75" customHeight="1" x14ac:dyDescent="0.25">
      <c r="A475" s="375"/>
      <c r="B475" s="375"/>
      <c r="C475" s="375"/>
      <c r="D475" s="375"/>
      <c r="E475" s="375"/>
      <c r="F475" s="375"/>
      <c r="G475" s="375"/>
      <c r="H475" s="375"/>
      <c r="I475" s="375"/>
      <c r="J475" s="375"/>
      <c r="K475" s="375"/>
      <c r="L475" s="375"/>
      <c r="M475" s="376"/>
      <c r="N475" s="376"/>
      <c r="O475" s="375"/>
      <c r="P475" s="375"/>
      <c r="Q475" s="375"/>
      <c r="R475" s="375"/>
      <c r="S475" s="375"/>
      <c r="T475" s="375"/>
      <c r="U475" s="375"/>
      <c r="V475" s="375"/>
      <c r="W475" s="375"/>
      <c r="X475" s="375"/>
      <c r="Y475" s="375"/>
      <c r="Z475" s="375"/>
    </row>
    <row r="476" spans="1:26" ht="9.75" customHeight="1" x14ac:dyDescent="0.25">
      <c r="A476" s="375"/>
      <c r="B476" s="375"/>
      <c r="C476" s="375"/>
      <c r="D476" s="375"/>
      <c r="E476" s="375"/>
      <c r="F476" s="375"/>
      <c r="G476" s="375"/>
      <c r="H476" s="375"/>
      <c r="I476" s="375"/>
      <c r="J476" s="375"/>
      <c r="K476" s="375"/>
      <c r="L476" s="375"/>
      <c r="M476" s="376"/>
      <c r="N476" s="376"/>
      <c r="O476" s="375"/>
      <c r="P476" s="375"/>
      <c r="Q476" s="375"/>
      <c r="R476" s="375"/>
      <c r="S476" s="375"/>
      <c r="T476" s="375"/>
      <c r="U476" s="375"/>
      <c r="V476" s="375"/>
      <c r="W476" s="375"/>
      <c r="X476" s="375"/>
      <c r="Y476" s="375"/>
      <c r="Z476" s="375"/>
    </row>
    <row r="477" spans="1:26" ht="9.75" customHeight="1" x14ac:dyDescent="0.25">
      <c r="A477" s="375"/>
      <c r="B477" s="375"/>
      <c r="C477" s="375"/>
      <c r="D477" s="375"/>
      <c r="E477" s="375"/>
      <c r="F477" s="375"/>
      <c r="G477" s="375"/>
      <c r="H477" s="375"/>
      <c r="I477" s="375"/>
      <c r="J477" s="375"/>
      <c r="K477" s="375"/>
      <c r="L477" s="375"/>
      <c r="M477" s="376"/>
      <c r="N477" s="376"/>
      <c r="O477" s="375"/>
      <c r="P477" s="375"/>
      <c r="Q477" s="375"/>
      <c r="R477" s="375"/>
      <c r="S477" s="375"/>
      <c r="T477" s="375"/>
      <c r="U477" s="375"/>
      <c r="V477" s="375"/>
      <c r="W477" s="375"/>
      <c r="X477" s="375"/>
      <c r="Y477" s="375"/>
      <c r="Z477" s="375"/>
    </row>
    <row r="478" spans="1:26" ht="9.75" customHeight="1" x14ac:dyDescent="0.25">
      <c r="A478" s="375"/>
      <c r="B478" s="375"/>
      <c r="C478" s="375"/>
      <c r="D478" s="375"/>
      <c r="E478" s="375"/>
      <c r="F478" s="375"/>
      <c r="G478" s="375"/>
      <c r="H478" s="375"/>
      <c r="I478" s="375"/>
      <c r="J478" s="375"/>
      <c r="K478" s="375"/>
      <c r="L478" s="375"/>
      <c r="M478" s="376"/>
      <c r="N478" s="376"/>
      <c r="O478" s="375"/>
      <c r="P478" s="375"/>
      <c r="Q478" s="375"/>
      <c r="R478" s="375"/>
      <c r="S478" s="375"/>
      <c r="T478" s="375"/>
      <c r="U478" s="375"/>
      <c r="V478" s="375"/>
      <c r="W478" s="375"/>
      <c r="X478" s="375"/>
      <c r="Y478" s="375"/>
      <c r="Z478" s="375"/>
    </row>
    <row r="479" spans="1:26" ht="9.75" customHeight="1" x14ac:dyDescent="0.25">
      <c r="A479" s="375"/>
      <c r="B479" s="375"/>
      <c r="C479" s="375"/>
      <c r="D479" s="375"/>
      <c r="E479" s="375"/>
      <c r="F479" s="375"/>
      <c r="G479" s="375"/>
      <c r="H479" s="375"/>
      <c r="I479" s="375"/>
      <c r="J479" s="375"/>
      <c r="K479" s="375"/>
      <c r="L479" s="375"/>
      <c r="M479" s="376"/>
      <c r="N479" s="376"/>
      <c r="O479" s="375"/>
      <c r="P479" s="375"/>
      <c r="Q479" s="375"/>
      <c r="R479" s="375"/>
      <c r="S479" s="375"/>
      <c r="T479" s="375"/>
      <c r="U479" s="375"/>
      <c r="V479" s="375"/>
      <c r="W479" s="375"/>
      <c r="X479" s="375"/>
      <c r="Y479" s="375"/>
      <c r="Z479" s="375"/>
    </row>
    <row r="480" spans="1:26" ht="9.75" customHeight="1" x14ac:dyDescent="0.25">
      <c r="A480" s="375"/>
      <c r="B480" s="375"/>
      <c r="C480" s="375"/>
      <c r="D480" s="375"/>
      <c r="E480" s="375"/>
      <c r="F480" s="375"/>
      <c r="G480" s="375"/>
      <c r="H480" s="375"/>
      <c r="I480" s="375"/>
      <c r="J480" s="375"/>
      <c r="K480" s="375"/>
      <c r="L480" s="375"/>
      <c r="M480" s="376"/>
      <c r="N480" s="376"/>
      <c r="O480" s="375"/>
      <c r="P480" s="375"/>
      <c r="Q480" s="375"/>
      <c r="R480" s="375"/>
      <c r="S480" s="375"/>
      <c r="T480" s="375"/>
      <c r="U480" s="375"/>
      <c r="V480" s="375"/>
      <c r="W480" s="375"/>
      <c r="X480" s="375"/>
      <c r="Y480" s="375"/>
      <c r="Z480" s="375"/>
    </row>
    <row r="481" spans="1:26" ht="9.75" customHeight="1" x14ac:dyDescent="0.25">
      <c r="A481" s="375"/>
      <c r="B481" s="375"/>
      <c r="C481" s="375"/>
      <c r="D481" s="375"/>
      <c r="E481" s="375"/>
      <c r="F481" s="375"/>
      <c r="G481" s="375"/>
      <c r="H481" s="375"/>
      <c r="I481" s="375"/>
      <c r="J481" s="375"/>
      <c r="K481" s="375"/>
      <c r="L481" s="375"/>
      <c r="M481" s="376"/>
      <c r="N481" s="376"/>
      <c r="O481" s="375"/>
      <c r="P481" s="375"/>
      <c r="Q481" s="375"/>
      <c r="R481" s="375"/>
      <c r="S481" s="375"/>
      <c r="T481" s="375"/>
      <c r="U481" s="375"/>
      <c r="V481" s="375"/>
      <c r="W481" s="375"/>
      <c r="X481" s="375"/>
      <c r="Y481" s="375"/>
      <c r="Z481" s="375"/>
    </row>
    <row r="482" spans="1:26" ht="9.75" customHeight="1" x14ac:dyDescent="0.25">
      <c r="A482" s="375"/>
      <c r="B482" s="375"/>
      <c r="C482" s="375"/>
      <c r="D482" s="375"/>
      <c r="E482" s="375"/>
      <c r="F482" s="375"/>
      <c r="G482" s="375"/>
      <c r="H482" s="375"/>
      <c r="I482" s="375"/>
      <c r="J482" s="375"/>
      <c r="K482" s="375"/>
      <c r="L482" s="375"/>
      <c r="M482" s="376"/>
      <c r="N482" s="376"/>
      <c r="O482" s="375"/>
      <c r="P482" s="375"/>
      <c r="Q482" s="375"/>
      <c r="R482" s="375"/>
      <c r="S482" s="375"/>
      <c r="T482" s="375"/>
      <c r="U482" s="375"/>
      <c r="V482" s="375"/>
      <c r="W482" s="375"/>
      <c r="X482" s="375"/>
      <c r="Y482" s="375"/>
      <c r="Z482" s="375"/>
    </row>
    <row r="483" spans="1:26" ht="9.75" customHeight="1" x14ac:dyDescent="0.25">
      <c r="A483" s="375"/>
      <c r="B483" s="375"/>
      <c r="C483" s="375"/>
      <c r="D483" s="375"/>
      <c r="E483" s="375"/>
      <c r="F483" s="375"/>
      <c r="G483" s="375"/>
      <c r="H483" s="375"/>
      <c r="I483" s="375"/>
      <c r="J483" s="375"/>
      <c r="K483" s="375"/>
      <c r="L483" s="375"/>
      <c r="M483" s="376"/>
      <c r="N483" s="376"/>
      <c r="O483" s="375"/>
      <c r="P483" s="375"/>
      <c r="Q483" s="375"/>
      <c r="R483" s="375"/>
      <c r="S483" s="375"/>
      <c r="T483" s="375"/>
      <c r="U483" s="375"/>
      <c r="V483" s="375"/>
      <c r="W483" s="375"/>
      <c r="X483" s="375"/>
      <c r="Y483" s="375"/>
      <c r="Z483" s="375"/>
    </row>
    <row r="484" spans="1:26" ht="9.75" customHeight="1" x14ac:dyDescent="0.25">
      <c r="A484" s="375"/>
      <c r="B484" s="375"/>
      <c r="C484" s="375"/>
      <c r="D484" s="375"/>
      <c r="E484" s="375"/>
      <c r="F484" s="375"/>
      <c r="G484" s="375"/>
      <c r="H484" s="375"/>
      <c r="I484" s="375"/>
      <c r="J484" s="375"/>
      <c r="K484" s="375"/>
      <c r="L484" s="375"/>
      <c r="M484" s="376"/>
      <c r="N484" s="376"/>
      <c r="O484" s="375"/>
      <c r="P484" s="375"/>
      <c r="Q484" s="375"/>
      <c r="R484" s="375"/>
      <c r="S484" s="375"/>
      <c r="T484" s="375"/>
      <c r="U484" s="375"/>
      <c r="V484" s="375"/>
      <c r="W484" s="375"/>
      <c r="X484" s="375"/>
      <c r="Y484" s="375"/>
      <c r="Z484" s="375"/>
    </row>
    <row r="485" spans="1:26" ht="9.75" customHeight="1" x14ac:dyDescent="0.25">
      <c r="A485" s="375"/>
      <c r="B485" s="375"/>
      <c r="C485" s="375"/>
      <c r="D485" s="375"/>
      <c r="E485" s="375"/>
      <c r="F485" s="375"/>
      <c r="G485" s="375"/>
      <c r="H485" s="375"/>
      <c r="I485" s="375"/>
      <c r="J485" s="375"/>
      <c r="K485" s="375"/>
      <c r="L485" s="375"/>
      <c r="M485" s="376"/>
      <c r="N485" s="376"/>
      <c r="O485" s="375"/>
      <c r="P485" s="375"/>
      <c r="Q485" s="375"/>
      <c r="R485" s="375"/>
      <c r="S485" s="375"/>
      <c r="T485" s="375"/>
      <c r="U485" s="375"/>
      <c r="V485" s="375"/>
      <c r="W485" s="375"/>
      <c r="X485" s="375"/>
      <c r="Y485" s="375"/>
      <c r="Z485" s="375"/>
    </row>
    <row r="486" spans="1:26" ht="9.75" customHeight="1" x14ac:dyDescent="0.25">
      <c r="A486" s="375"/>
      <c r="B486" s="375"/>
      <c r="C486" s="375"/>
      <c r="D486" s="375"/>
      <c r="E486" s="375"/>
      <c r="F486" s="375"/>
      <c r="G486" s="375"/>
      <c r="H486" s="375"/>
      <c r="I486" s="375"/>
      <c r="J486" s="375"/>
      <c r="K486" s="375"/>
      <c r="L486" s="375"/>
      <c r="M486" s="376"/>
      <c r="N486" s="376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</row>
    <row r="487" spans="1:26" ht="9.75" customHeight="1" x14ac:dyDescent="0.25">
      <c r="A487" s="375"/>
      <c r="B487" s="375"/>
      <c r="C487" s="375"/>
      <c r="D487" s="375"/>
      <c r="E487" s="375"/>
      <c r="F487" s="375"/>
      <c r="G487" s="375"/>
      <c r="H487" s="375"/>
      <c r="I487" s="375"/>
      <c r="J487" s="375"/>
      <c r="K487" s="375"/>
      <c r="L487" s="375"/>
      <c r="M487" s="376"/>
      <c r="N487" s="376"/>
      <c r="O487" s="375"/>
      <c r="P487" s="375"/>
      <c r="Q487" s="375"/>
      <c r="R487" s="375"/>
      <c r="S487" s="375"/>
      <c r="T487" s="375"/>
      <c r="U487" s="375"/>
      <c r="V487" s="375"/>
      <c r="W487" s="375"/>
      <c r="X487" s="375"/>
      <c r="Y487" s="375"/>
      <c r="Z487" s="375"/>
    </row>
    <row r="488" spans="1:26" ht="9.75" customHeight="1" x14ac:dyDescent="0.25">
      <c r="A488" s="375"/>
      <c r="B488" s="375"/>
      <c r="C488" s="375"/>
      <c r="D488" s="375"/>
      <c r="E488" s="375"/>
      <c r="F488" s="375"/>
      <c r="G488" s="375"/>
      <c r="H488" s="375"/>
      <c r="I488" s="375"/>
      <c r="J488" s="375"/>
      <c r="K488" s="375"/>
      <c r="L488" s="375"/>
      <c r="M488" s="376"/>
      <c r="N488" s="376"/>
      <c r="O488" s="375"/>
      <c r="P488" s="375"/>
      <c r="Q488" s="375"/>
      <c r="R488" s="375"/>
      <c r="S488" s="375"/>
      <c r="T488" s="375"/>
      <c r="U488" s="375"/>
      <c r="V488" s="375"/>
      <c r="W488" s="375"/>
      <c r="X488" s="375"/>
      <c r="Y488" s="375"/>
      <c r="Z488" s="375"/>
    </row>
    <row r="489" spans="1:26" ht="9.75" customHeight="1" x14ac:dyDescent="0.25">
      <c r="A489" s="375"/>
      <c r="B489" s="375"/>
      <c r="C489" s="375"/>
      <c r="D489" s="375"/>
      <c r="E489" s="375"/>
      <c r="F489" s="375"/>
      <c r="G489" s="375"/>
      <c r="H489" s="375"/>
      <c r="I489" s="375"/>
      <c r="J489" s="375"/>
      <c r="K489" s="375"/>
      <c r="L489" s="375"/>
      <c r="M489" s="376"/>
      <c r="N489" s="376"/>
      <c r="O489" s="375"/>
      <c r="P489" s="375"/>
      <c r="Q489" s="375"/>
      <c r="R489" s="375"/>
      <c r="S489" s="375"/>
      <c r="T489" s="375"/>
      <c r="U489" s="375"/>
      <c r="V489" s="375"/>
      <c r="W489" s="375"/>
      <c r="X489" s="375"/>
      <c r="Y489" s="375"/>
      <c r="Z489" s="375"/>
    </row>
    <row r="490" spans="1:26" ht="9.75" customHeight="1" x14ac:dyDescent="0.25">
      <c r="A490" s="375"/>
      <c r="B490" s="375"/>
      <c r="C490" s="375"/>
      <c r="D490" s="375"/>
      <c r="E490" s="375"/>
      <c r="F490" s="375"/>
      <c r="G490" s="375"/>
      <c r="H490" s="375"/>
      <c r="I490" s="375"/>
      <c r="J490" s="375"/>
      <c r="K490" s="375"/>
      <c r="L490" s="375"/>
      <c r="M490" s="376"/>
      <c r="N490" s="376"/>
      <c r="O490" s="375"/>
      <c r="P490" s="375"/>
      <c r="Q490" s="375"/>
      <c r="R490" s="375"/>
      <c r="S490" s="375"/>
      <c r="T490" s="375"/>
      <c r="U490" s="375"/>
      <c r="V490" s="375"/>
      <c r="W490" s="375"/>
      <c r="X490" s="375"/>
      <c r="Y490" s="375"/>
      <c r="Z490" s="375"/>
    </row>
    <row r="491" spans="1:26" ht="9.75" customHeight="1" x14ac:dyDescent="0.25">
      <c r="A491" s="375"/>
      <c r="B491" s="375"/>
      <c r="C491" s="375"/>
      <c r="D491" s="375"/>
      <c r="E491" s="375"/>
      <c r="F491" s="375"/>
      <c r="G491" s="375"/>
      <c r="H491" s="375"/>
      <c r="I491" s="375"/>
      <c r="J491" s="375"/>
      <c r="K491" s="375"/>
      <c r="L491" s="375"/>
      <c r="M491" s="376"/>
      <c r="N491" s="376"/>
      <c r="O491" s="375"/>
      <c r="P491" s="375"/>
      <c r="Q491" s="375"/>
      <c r="R491" s="375"/>
      <c r="S491" s="375"/>
      <c r="T491" s="375"/>
      <c r="U491" s="375"/>
      <c r="V491" s="375"/>
      <c r="W491" s="375"/>
      <c r="X491" s="375"/>
      <c r="Y491" s="375"/>
      <c r="Z491" s="375"/>
    </row>
    <row r="492" spans="1:26" ht="9.75" customHeight="1" x14ac:dyDescent="0.25">
      <c r="A492" s="375"/>
      <c r="B492" s="375"/>
      <c r="C492" s="375"/>
      <c r="D492" s="375"/>
      <c r="E492" s="375"/>
      <c r="F492" s="375"/>
      <c r="G492" s="375"/>
      <c r="H492" s="375"/>
      <c r="I492" s="375"/>
      <c r="J492" s="375"/>
      <c r="K492" s="375"/>
      <c r="L492" s="375"/>
      <c r="M492" s="376"/>
      <c r="N492" s="376"/>
      <c r="O492" s="375"/>
      <c r="P492" s="375"/>
      <c r="Q492" s="375"/>
      <c r="R492" s="375"/>
      <c r="S492" s="375"/>
      <c r="T492" s="375"/>
      <c r="U492" s="375"/>
      <c r="V492" s="375"/>
      <c r="W492" s="375"/>
      <c r="X492" s="375"/>
      <c r="Y492" s="375"/>
      <c r="Z492" s="375"/>
    </row>
    <row r="493" spans="1:26" ht="9.75" customHeight="1" x14ac:dyDescent="0.25">
      <c r="A493" s="375"/>
      <c r="B493" s="375"/>
      <c r="C493" s="375"/>
      <c r="D493" s="375"/>
      <c r="E493" s="375"/>
      <c r="F493" s="375"/>
      <c r="G493" s="375"/>
      <c r="H493" s="375"/>
      <c r="I493" s="375"/>
      <c r="J493" s="375"/>
      <c r="K493" s="375"/>
      <c r="L493" s="375"/>
      <c r="M493" s="376"/>
      <c r="N493" s="376"/>
      <c r="O493" s="375"/>
      <c r="P493" s="375"/>
      <c r="Q493" s="375"/>
      <c r="R493" s="375"/>
      <c r="S493" s="375"/>
      <c r="T493" s="375"/>
      <c r="U493" s="375"/>
      <c r="V493" s="375"/>
      <c r="W493" s="375"/>
      <c r="X493" s="375"/>
      <c r="Y493" s="375"/>
      <c r="Z493" s="375"/>
    </row>
    <row r="494" spans="1:26" ht="9.75" customHeight="1" x14ac:dyDescent="0.25">
      <c r="A494" s="375"/>
      <c r="B494" s="375"/>
      <c r="C494" s="375"/>
      <c r="D494" s="375"/>
      <c r="E494" s="375"/>
      <c r="F494" s="375"/>
      <c r="G494" s="375"/>
      <c r="H494" s="375"/>
      <c r="I494" s="375"/>
      <c r="J494" s="375"/>
      <c r="K494" s="375"/>
      <c r="L494" s="375"/>
      <c r="M494" s="376"/>
      <c r="N494" s="376"/>
      <c r="O494" s="375"/>
      <c r="P494" s="375"/>
      <c r="Q494" s="375"/>
      <c r="R494" s="375"/>
      <c r="S494" s="375"/>
      <c r="T494" s="375"/>
      <c r="U494" s="375"/>
      <c r="V494" s="375"/>
      <c r="W494" s="375"/>
      <c r="X494" s="375"/>
      <c r="Y494" s="375"/>
      <c r="Z494" s="375"/>
    </row>
    <row r="495" spans="1:26" ht="9.75" customHeight="1" x14ac:dyDescent="0.25">
      <c r="A495" s="375"/>
      <c r="B495" s="375"/>
      <c r="C495" s="375"/>
      <c r="D495" s="375"/>
      <c r="E495" s="375"/>
      <c r="F495" s="375"/>
      <c r="G495" s="375"/>
      <c r="H495" s="375"/>
      <c r="I495" s="375"/>
      <c r="J495" s="375"/>
      <c r="K495" s="375"/>
      <c r="L495" s="375"/>
      <c r="M495" s="376"/>
      <c r="N495" s="376"/>
      <c r="O495" s="375"/>
      <c r="P495" s="375"/>
      <c r="Q495" s="375"/>
      <c r="R495" s="375"/>
      <c r="S495" s="375"/>
      <c r="T495" s="375"/>
      <c r="U495" s="375"/>
      <c r="V495" s="375"/>
      <c r="W495" s="375"/>
      <c r="X495" s="375"/>
      <c r="Y495" s="375"/>
      <c r="Z495" s="375"/>
    </row>
    <row r="496" spans="1:26" ht="9.75" customHeight="1" x14ac:dyDescent="0.25">
      <c r="A496" s="375"/>
      <c r="B496" s="375"/>
      <c r="C496" s="375"/>
      <c r="D496" s="375"/>
      <c r="E496" s="375"/>
      <c r="F496" s="375"/>
      <c r="G496" s="375"/>
      <c r="H496" s="375"/>
      <c r="I496" s="375"/>
      <c r="J496" s="375"/>
      <c r="K496" s="375"/>
      <c r="L496" s="375"/>
      <c r="M496" s="376"/>
      <c r="N496" s="376"/>
      <c r="O496" s="375"/>
      <c r="P496" s="375"/>
      <c r="Q496" s="375"/>
      <c r="R496" s="375"/>
      <c r="S496" s="375"/>
      <c r="T496" s="375"/>
      <c r="U496" s="375"/>
      <c r="V496" s="375"/>
      <c r="W496" s="375"/>
      <c r="X496" s="375"/>
      <c r="Y496" s="375"/>
      <c r="Z496" s="375"/>
    </row>
    <row r="497" spans="1:26" ht="9.75" customHeight="1" x14ac:dyDescent="0.25">
      <c r="A497" s="375"/>
      <c r="B497" s="375"/>
      <c r="C497" s="375"/>
      <c r="D497" s="375"/>
      <c r="E497" s="375"/>
      <c r="F497" s="375"/>
      <c r="G497" s="375"/>
      <c r="H497" s="375"/>
      <c r="I497" s="375"/>
      <c r="J497" s="375"/>
      <c r="K497" s="375"/>
      <c r="L497" s="375"/>
      <c r="M497" s="376"/>
      <c r="N497" s="376"/>
      <c r="O497" s="375"/>
      <c r="P497" s="375"/>
      <c r="Q497" s="375"/>
      <c r="R497" s="375"/>
      <c r="S497" s="375"/>
      <c r="T497" s="375"/>
      <c r="U497" s="375"/>
      <c r="V497" s="375"/>
      <c r="W497" s="375"/>
      <c r="X497" s="375"/>
      <c r="Y497" s="375"/>
      <c r="Z497" s="375"/>
    </row>
    <row r="498" spans="1:26" ht="9.75" customHeight="1" x14ac:dyDescent="0.25">
      <c r="A498" s="375"/>
      <c r="B498" s="375"/>
      <c r="C498" s="375"/>
      <c r="D498" s="375"/>
      <c r="E498" s="375"/>
      <c r="F498" s="375"/>
      <c r="G498" s="375"/>
      <c r="H498" s="375"/>
      <c r="I498" s="375"/>
      <c r="J498" s="375"/>
      <c r="K498" s="375"/>
      <c r="L498" s="375"/>
      <c r="M498" s="376"/>
      <c r="N498" s="376"/>
      <c r="O498" s="375"/>
      <c r="P498" s="375"/>
      <c r="Q498" s="375"/>
      <c r="R498" s="375"/>
      <c r="S498" s="375"/>
      <c r="T498" s="375"/>
      <c r="U498" s="375"/>
      <c r="V498" s="375"/>
      <c r="W498" s="375"/>
      <c r="X498" s="375"/>
      <c r="Y498" s="375"/>
      <c r="Z498" s="375"/>
    </row>
    <row r="499" spans="1:26" ht="9.75" customHeight="1" x14ac:dyDescent="0.25">
      <c r="A499" s="375"/>
      <c r="B499" s="375"/>
      <c r="C499" s="375"/>
      <c r="D499" s="375"/>
      <c r="E499" s="375"/>
      <c r="F499" s="375"/>
      <c r="G499" s="375"/>
      <c r="H499" s="375"/>
      <c r="I499" s="375"/>
      <c r="J499" s="375"/>
      <c r="K499" s="375"/>
      <c r="L499" s="375"/>
      <c r="M499" s="376"/>
      <c r="N499" s="376"/>
      <c r="O499" s="375"/>
      <c r="P499" s="375"/>
      <c r="Q499" s="375"/>
      <c r="R499" s="375"/>
      <c r="S499" s="375"/>
      <c r="T499" s="375"/>
      <c r="U499" s="375"/>
      <c r="V499" s="375"/>
      <c r="W499" s="375"/>
      <c r="X499" s="375"/>
      <c r="Y499" s="375"/>
      <c r="Z499" s="375"/>
    </row>
    <row r="500" spans="1:26" ht="9.75" customHeight="1" x14ac:dyDescent="0.25">
      <c r="A500" s="375"/>
      <c r="B500" s="375"/>
      <c r="C500" s="375"/>
      <c r="D500" s="375"/>
      <c r="E500" s="375"/>
      <c r="F500" s="375"/>
      <c r="G500" s="375"/>
      <c r="H500" s="375"/>
      <c r="I500" s="375"/>
      <c r="J500" s="375"/>
      <c r="K500" s="375"/>
      <c r="L500" s="375"/>
      <c r="M500" s="376"/>
      <c r="N500" s="376"/>
      <c r="O500" s="375"/>
      <c r="P500" s="375"/>
      <c r="Q500" s="375"/>
      <c r="R500" s="375"/>
      <c r="S500" s="375"/>
      <c r="T500" s="375"/>
      <c r="U500" s="375"/>
      <c r="V500" s="375"/>
      <c r="W500" s="375"/>
      <c r="X500" s="375"/>
      <c r="Y500" s="375"/>
      <c r="Z500" s="375"/>
    </row>
    <row r="501" spans="1:26" ht="9.75" customHeight="1" x14ac:dyDescent="0.25">
      <c r="A501" s="375"/>
      <c r="B501" s="375"/>
      <c r="C501" s="375"/>
      <c r="D501" s="375"/>
      <c r="E501" s="375"/>
      <c r="F501" s="375"/>
      <c r="G501" s="375"/>
      <c r="H501" s="375"/>
      <c r="I501" s="375"/>
      <c r="J501" s="375"/>
      <c r="K501" s="375"/>
      <c r="L501" s="375"/>
      <c r="M501" s="376"/>
      <c r="N501" s="376"/>
      <c r="O501" s="375"/>
      <c r="P501" s="375"/>
      <c r="Q501" s="375"/>
      <c r="R501" s="375"/>
      <c r="S501" s="375"/>
      <c r="T501" s="375"/>
      <c r="U501" s="375"/>
      <c r="V501" s="375"/>
      <c r="W501" s="375"/>
      <c r="X501" s="375"/>
      <c r="Y501" s="375"/>
      <c r="Z501" s="375"/>
    </row>
    <row r="502" spans="1:26" ht="9.75" customHeight="1" x14ac:dyDescent="0.25">
      <c r="A502" s="375"/>
      <c r="B502" s="375"/>
      <c r="C502" s="375"/>
      <c r="D502" s="375"/>
      <c r="E502" s="375"/>
      <c r="F502" s="375"/>
      <c r="G502" s="375"/>
      <c r="H502" s="375"/>
      <c r="I502" s="375"/>
      <c r="J502" s="375"/>
      <c r="K502" s="375"/>
      <c r="L502" s="375"/>
      <c r="M502" s="376"/>
      <c r="N502" s="376"/>
      <c r="O502" s="375"/>
      <c r="P502" s="375"/>
      <c r="Q502" s="375"/>
      <c r="R502" s="375"/>
      <c r="S502" s="375"/>
      <c r="T502" s="375"/>
      <c r="U502" s="375"/>
      <c r="V502" s="375"/>
      <c r="W502" s="375"/>
      <c r="X502" s="375"/>
      <c r="Y502" s="375"/>
      <c r="Z502" s="375"/>
    </row>
    <row r="503" spans="1:26" ht="9.75" customHeight="1" x14ac:dyDescent="0.25">
      <c r="A503" s="375"/>
      <c r="B503" s="375"/>
      <c r="C503" s="375"/>
      <c r="D503" s="375"/>
      <c r="E503" s="375"/>
      <c r="F503" s="375"/>
      <c r="G503" s="375"/>
      <c r="H503" s="375"/>
      <c r="I503" s="375"/>
      <c r="J503" s="375"/>
      <c r="K503" s="375"/>
      <c r="L503" s="375"/>
      <c r="M503" s="376"/>
      <c r="N503" s="376"/>
      <c r="O503" s="375"/>
      <c r="P503" s="375"/>
      <c r="Q503" s="375"/>
      <c r="R503" s="375"/>
      <c r="S503" s="375"/>
      <c r="T503" s="375"/>
      <c r="U503" s="375"/>
      <c r="V503" s="375"/>
      <c r="W503" s="375"/>
      <c r="X503" s="375"/>
      <c r="Y503" s="375"/>
      <c r="Z503" s="375"/>
    </row>
    <row r="504" spans="1:26" ht="9.75" customHeight="1" x14ac:dyDescent="0.25">
      <c r="A504" s="375"/>
      <c r="B504" s="375"/>
      <c r="C504" s="375"/>
      <c r="D504" s="375"/>
      <c r="E504" s="375"/>
      <c r="F504" s="375"/>
      <c r="G504" s="375"/>
      <c r="H504" s="375"/>
      <c r="I504" s="375"/>
      <c r="J504" s="375"/>
      <c r="K504" s="375"/>
      <c r="L504" s="375"/>
      <c r="M504" s="376"/>
      <c r="N504" s="376"/>
      <c r="O504" s="375"/>
      <c r="P504" s="375"/>
      <c r="Q504" s="375"/>
      <c r="R504" s="375"/>
      <c r="S504" s="375"/>
      <c r="T504" s="375"/>
      <c r="U504" s="375"/>
      <c r="V504" s="375"/>
      <c r="W504" s="375"/>
      <c r="X504" s="375"/>
      <c r="Y504" s="375"/>
      <c r="Z504" s="375"/>
    </row>
    <row r="505" spans="1:26" ht="9.75" customHeight="1" x14ac:dyDescent="0.25">
      <c r="A505" s="375"/>
      <c r="B505" s="375"/>
      <c r="C505" s="375"/>
      <c r="D505" s="375"/>
      <c r="E505" s="375"/>
      <c r="F505" s="375"/>
      <c r="G505" s="375"/>
      <c r="H505" s="375"/>
      <c r="I505" s="375"/>
      <c r="J505" s="375"/>
      <c r="K505" s="375"/>
      <c r="L505" s="375"/>
      <c r="M505" s="376"/>
      <c r="N505" s="376"/>
      <c r="O505" s="375"/>
      <c r="P505" s="375"/>
      <c r="Q505" s="375"/>
      <c r="R505" s="375"/>
      <c r="S505" s="375"/>
      <c r="T505" s="375"/>
      <c r="U505" s="375"/>
      <c r="V505" s="375"/>
      <c r="W505" s="375"/>
      <c r="X505" s="375"/>
      <c r="Y505" s="375"/>
      <c r="Z505" s="375"/>
    </row>
    <row r="506" spans="1:26" ht="9.75" customHeight="1" x14ac:dyDescent="0.25">
      <c r="A506" s="375"/>
      <c r="B506" s="375"/>
      <c r="C506" s="375"/>
      <c r="D506" s="375"/>
      <c r="E506" s="375"/>
      <c r="F506" s="375"/>
      <c r="G506" s="375"/>
      <c r="H506" s="375"/>
      <c r="I506" s="375"/>
      <c r="J506" s="375"/>
      <c r="K506" s="375"/>
      <c r="L506" s="375"/>
      <c r="M506" s="376"/>
      <c r="N506" s="376"/>
      <c r="O506" s="375"/>
      <c r="P506" s="375"/>
      <c r="Q506" s="375"/>
      <c r="R506" s="375"/>
      <c r="S506" s="375"/>
      <c r="T506" s="375"/>
      <c r="U506" s="375"/>
      <c r="V506" s="375"/>
      <c r="W506" s="375"/>
      <c r="X506" s="375"/>
      <c r="Y506" s="375"/>
      <c r="Z506" s="375"/>
    </row>
    <row r="507" spans="1:26" ht="9.75" customHeight="1" x14ac:dyDescent="0.25">
      <c r="A507" s="375"/>
      <c r="B507" s="375"/>
      <c r="C507" s="375"/>
      <c r="D507" s="375"/>
      <c r="E507" s="375"/>
      <c r="F507" s="375"/>
      <c r="G507" s="375"/>
      <c r="H507" s="375"/>
      <c r="I507" s="375"/>
      <c r="J507" s="375"/>
      <c r="K507" s="375"/>
      <c r="L507" s="375"/>
      <c r="M507" s="376"/>
      <c r="N507" s="376"/>
      <c r="O507" s="375"/>
      <c r="P507" s="375"/>
      <c r="Q507" s="375"/>
      <c r="R507" s="375"/>
      <c r="S507" s="375"/>
      <c r="T507" s="375"/>
      <c r="U507" s="375"/>
      <c r="V507" s="375"/>
      <c r="W507" s="375"/>
      <c r="X507" s="375"/>
      <c r="Y507" s="375"/>
      <c r="Z507" s="375"/>
    </row>
    <row r="508" spans="1:26" ht="9.75" customHeight="1" x14ac:dyDescent="0.25">
      <c r="A508" s="375"/>
      <c r="B508" s="375"/>
      <c r="C508" s="375"/>
      <c r="D508" s="375"/>
      <c r="E508" s="375"/>
      <c r="F508" s="375"/>
      <c r="G508" s="375"/>
      <c r="H508" s="375"/>
      <c r="I508" s="375"/>
      <c r="J508" s="375"/>
      <c r="K508" s="375"/>
      <c r="L508" s="375"/>
      <c r="M508" s="376"/>
      <c r="N508" s="376"/>
      <c r="O508" s="375"/>
      <c r="P508" s="375"/>
      <c r="Q508" s="375"/>
      <c r="R508" s="375"/>
      <c r="S508" s="375"/>
      <c r="T508" s="375"/>
      <c r="U508" s="375"/>
      <c r="V508" s="375"/>
      <c r="W508" s="375"/>
      <c r="X508" s="375"/>
      <c r="Y508" s="375"/>
      <c r="Z508" s="375"/>
    </row>
    <row r="509" spans="1:26" ht="9.75" customHeight="1" x14ac:dyDescent="0.25">
      <c r="A509" s="375"/>
      <c r="B509" s="375"/>
      <c r="C509" s="375"/>
      <c r="D509" s="375"/>
      <c r="E509" s="375"/>
      <c r="F509" s="375"/>
      <c r="G509" s="375"/>
      <c r="H509" s="375"/>
      <c r="I509" s="375"/>
      <c r="J509" s="375"/>
      <c r="K509" s="375"/>
      <c r="L509" s="375"/>
      <c r="M509" s="376"/>
      <c r="N509" s="376"/>
      <c r="O509" s="375"/>
      <c r="P509" s="375"/>
      <c r="Q509" s="375"/>
      <c r="R509" s="375"/>
      <c r="S509" s="375"/>
      <c r="T509" s="375"/>
      <c r="U509" s="375"/>
      <c r="V509" s="375"/>
      <c r="W509" s="375"/>
      <c r="X509" s="375"/>
      <c r="Y509" s="375"/>
      <c r="Z509" s="375"/>
    </row>
    <row r="510" spans="1:26" ht="9.75" customHeight="1" x14ac:dyDescent="0.25">
      <c r="A510" s="375"/>
      <c r="B510" s="375"/>
      <c r="C510" s="375"/>
      <c r="D510" s="375"/>
      <c r="E510" s="375"/>
      <c r="F510" s="375"/>
      <c r="G510" s="375"/>
      <c r="H510" s="375"/>
      <c r="I510" s="375"/>
      <c r="J510" s="375"/>
      <c r="K510" s="375"/>
      <c r="L510" s="375"/>
      <c r="M510" s="376"/>
      <c r="N510" s="376"/>
      <c r="O510" s="375"/>
      <c r="P510" s="375"/>
      <c r="Q510" s="375"/>
      <c r="R510" s="375"/>
      <c r="S510" s="375"/>
      <c r="T510" s="375"/>
      <c r="U510" s="375"/>
      <c r="V510" s="375"/>
      <c r="W510" s="375"/>
      <c r="X510" s="375"/>
      <c r="Y510" s="375"/>
      <c r="Z510" s="375"/>
    </row>
    <row r="511" spans="1:26" ht="9.75" customHeight="1" x14ac:dyDescent="0.25">
      <c r="A511" s="375"/>
      <c r="B511" s="375"/>
      <c r="C511" s="375"/>
      <c r="D511" s="375"/>
      <c r="E511" s="375"/>
      <c r="F511" s="375"/>
      <c r="G511" s="375"/>
      <c r="H511" s="375"/>
      <c r="I511" s="375"/>
      <c r="J511" s="375"/>
      <c r="K511" s="375"/>
      <c r="L511" s="375"/>
      <c r="M511" s="376"/>
      <c r="N511" s="376"/>
      <c r="O511" s="375"/>
      <c r="P511" s="375"/>
      <c r="Q511" s="375"/>
      <c r="R511" s="375"/>
      <c r="S511" s="375"/>
      <c r="T511" s="375"/>
      <c r="U511" s="375"/>
      <c r="V511" s="375"/>
      <c r="W511" s="375"/>
      <c r="X511" s="375"/>
      <c r="Y511" s="375"/>
      <c r="Z511" s="375"/>
    </row>
    <row r="512" spans="1:26" ht="9.75" customHeight="1" x14ac:dyDescent="0.25">
      <c r="A512" s="375"/>
      <c r="B512" s="375"/>
      <c r="C512" s="375"/>
      <c r="D512" s="375"/>
      <c r="E512" s="375"/>
      <c r="F512" s="375"/>
      <c r="G512" s="375"/>
      <c r="H512" s="375"/>
      <c r="I512" s="375"/>
      <c r="J512" s="375"/>
      <c r="K512" s="375"/>
      <c r="L512" s="375"/>
      <c r="M512" s="376"/>
      <c r="N512" s="376"/>
      <c r="O512" s="375"/>
      <c r="P512" s="375"/>
      <c r="Q512" s="375"/>
      <c r="R512" s="375"/>
      <c r="S512" s="375"/>
      <c r="T512" s="375"/>
      <c r="U512" s="375"/>
      <c r="V512" s="375"/>
      <c r="W512" s="375"/>
      <c r="X512" s="375"/>
      <c r="Y512" s="375"/>
      <c r="Z512" s="375"/>
    </row>
    <row r="513" spans="1:26" ht="9.75" customHeight="1" x14ac:dyDescent="0.25">
      <c r="A513" s="375"/>
      <c r="B513" s="375"/>
      <c r="C513" s="375"/>
      <c r="D513" s="375"/>
      <c r="E513" s="375"/>
      <c r="F513" s="375"/>
      <c r="G513" s="375"/>
      <c r="H513" s="375"/>
      <c r="I513" s="375"/>
      <c r="J513" s="375"/>
      <c r="K513" s="375"/>
      <c r="L513" s="375"/>
      <c r="M513" s="376"/>
      <c r="N513" s="376"/>
      <c r="O513" s="375"/>
      <c r="P513" s="375"/>
      <c r="Q513" s="375"/>
      <c r="R513" s="375"/>
      <c r="S513" s="375"/>
      <c r="T513" s="375"/>
      <c r="U513" s="375"/>
      <c r="V513" s="375"/>
      <c r="W513" s="375"/>
      <c r="X513" s="375"/>
      <c r="Y513" s="375"/>
      <c r="Z513" s="375"/>
    </row>
    <row r="514" spans="1:26" ht="9.75" customHeight="1" x14ac:dyDescent="0.25">
      <c r="A514" s="375"/>
      <c r="B514" s="375"/>
      <c r="C514" s="375"/>
      <c r="D514" s="375"/>
      <c r="E514" s="375"/>
      <c r="F514" s="375"/>
      <c r="G514" s="375"/>
      <c r="H514" s="375"/>
      <c r="I514" s="375"/>
      <c r="J514" s="375"/>
      <c r="K514" s="375"/>
      <c r="L514" s="375"/>
      <c r="M514" s="376"/>
      <c r="N514" s="376"/>
      <c r="O514" s="375"/>
      <c r="P514" s="375"/>
      <c r="Q514" s="375"/>
      <c r="R514" s="375"/>
      <c r="S514" s="375"/>
      <c r="T514" s="375"/>
      <c r="U514" s="375"/>
      <c r="V514" s="375"/>
      <c r="W514" s="375"/>
      <c r="X514" s="375"/>
      <c r="Y514" s="375"/>
      <c r="Z514" s="375"/>
    </row>
    <row r="515" spans="1:26" ht="9.75" customHeight="1" x14ac:dyDescent="0.25">
      <c r="A515" s="375"/>
      <c r="B515" s="375"/>
      <c r="C515" s="375"/>
      <c r="D515" s="375"/>
      <c r="E515" s="375"/>
      <c r="F515" s="375"/>
      <c r="G515" s="375"/>
      <c r="H515" s="375"/>
      <c r="I515" s="375"/>
      <c r="J515" s="375"/>
      <c r="K515" s="375"/>
      <c r="L515" s="375"/>
      <c r="M515" s="376"/>
      <c r="N515" s="376"/>
      <c r="O515" s="375"/>
      <c r="P515" s="375"/>
      <c r="Q515" s="375"/>
      <c r="R515" s="375"/>
      <c r="S515" s="375"/>
      <c r="T515" s="375"/>
      <c r="U515" s="375"/>
      <c r="V515" s="375"/>
      <c r="W515" s="375"/>
      <c r="X515" s="375"/>
      <c r="Y515" s="375"/>
      <c r="Z515" s="375"/>
    </row>
    <row r="516" spans="1:26" ht="9.75" customHeight="1" x14ac:dyDescent="0.25">
      <c r="A516" s="375"/>
      <c r="B516" s="375"/>
      <c r="C516" s="375"/>
      <c r="D516" s="375"/>
      <c r="E516" s="375"/>
      <c r="F516" s="375"/>
      <c r="G516" s="375"/>
      <c r="H516" s="375"/>
      <c r="I516" s="375"/>
      <c r="J516" s="375"/>
      <c r="K516" s="375"/>
      <c r="L516" s="375"/>
      <c r="M516" s="376"/>
      <c r="N516" s="376"/>
      <c r="O516" s="375"/>
      <c r="P516" s="375"/>
      <c r="Q516" s="375"/>
      <c r="R516" s="375"/>
      <c r="S516" s="375"/>
      <c r="T516" s="375"/>
      <c r="U516" s="375"/>
      <c r="V516" s="375"/>
      <c r="W516" s="375"/>
      <c r="X516" s="375"/>
      <c r="Y516" s="375"/>
      <c r="Z516" s="375"/>
    </row>
    <row r="517" spans="1:26" ht="9.75" customHeight="1" x14ac:dyDescent="0.25">
      <c r="A517" s="375"/>
      <c r="B517" s="375"/>
      <c r="C517" s="375"/>
      <c r="D517" s="375"/>
      <c r="E517" s="375"/>
      <c r="F517" s="375"/>
      <c r="G517" s="375"/>
      <c r="H517" s="375"/>
      <c r="I517" s="375"/>
      <c r="J517" s="375"/>
      <c r="K517" s="375"/>
      <c r="L517" s="375"/>
      <c r="M517" s="376"/>
      <c r="N517" s="376"/>
      <c r="O517" s="375"/>
      <c r="P517" s="375"/>
      <c r="Q517" s="375"/>
      <c r="R517" s="375"/>
      <c r="S517" s="375"/>
      <c r="T517" s="375"/>
      <c r="U517" s="375"/>
      <c r="V517" s="375"/>
      <c r="W517" s="375"/>
      <c r="X517" s="375"/>
      <c r="Y517" s="375"/>
      <c r="Z517" s="375"/>
    </row>
    <row r="518" spans="1:26" ht="9.75" customHeight="1" x14ac:dyDescent="0.25">
      <c r="A518" s="375"/>
      <c r="B518" s="375"/>
      <c r="C518" s="375"/>
      <c r="D518" s="375"/>
      <c r="E518" s="375"/>
      <c r="F518" s="375"/>
      <c r="G518" s="375"/>
      <c r="H518" s="375"/>
      <c r="I518" s="375"/>
      <c r="J518" s="375"/>
      <c r="K518" s="375"/>
      <c r="L518" s="375"/>
      <c r="M518" s="376"/>
      <c r="N518" s="376"/>
      <c r="O518" s="375"/>
      <c r="P518" s="375"/>
      <c r="Q518" s="375"/>
      <c r="R518" s="375"/>
      <c r="S518" s="375"/>
      <c r="T518" s="375"/>
      <c r="U518" s="375"/>
      <c r="V518" s="375"/>
      <c r="W518" s="375"/>
      <c r="X518" s="375"/>
      <c r="Y518" s="375"/>
      <c r="Z518" s="375"/>
    </row>
    <row r="519" spans="1:26" ht="9.75" customHeight="1" x14ac:dyDescent="0.25">
      <c r="A519" s="375"/>
      <c r="B519" s="375"/>
      <c r="C519" s="375"/>
      <c r="D519" s="375"/>
      <c r="E519" s="375"/>
      <c r="F519" s="375"/>
      <c r="G519" s="375"/>
      <c r="H519" s="375"/>
      <c r="I519" s="375"/>
      <c r="J519" s="375"/>
      <c r="K519" s="375"/>
      <c r="L519" s="375"/>
      <c r="M519" s="376"/>
      <c r="N519" s="376"/>
      <c r="O519" s="375"/>
      <c r="P519" s="375"/>
      <c r="Q519" s="375"/>
      <c r="R519" s="375"/>
      <c r="S519" s="375"/>
      <c r="T519" s="375"/>
      <c r="U519" s="375"/>
      <c r="V519" s="375"/>
      <c r="W519" s="375"/>
      <c r="X519" s="375"/>
      <c r="Y519" s="375"/>
      <c r="Z519" s="375"/>
    </row>
    <row r="520" spans="1:26" ht="9.75" customHeight="1" x14ac:dyDescent="0.25">
      <c r="A520" s="375"/>
      <c r="B520" s="375"/>
      <c r="C520" s="375"/>
      <c r="D520" s="375"/>
      <c r="E520" s="375"/>
      <c r="F520" s="375"/>
      <c r="G520" s="375"/>
      <c r="H520" s="375"/>
      <c r="I520" s="375"/>
      <c r="J520" s="375"/>
      <c r="K520" s="375"/>
      <c r="L520" s="375"/>
      <c r="M520" s="376"/>
      <c r="N520" s="376"/>
      <c r="O520" s="375"/>
      <c r="P520" s="375"/>
      <c r="Q520" s="375"/>
      <c r="R520" s="375"/>
      <c r="S520" s="375"/>
      <c r="T520" s="375"/>
      <c r="U520" s="375"/>
      <c r="V520" s="375"/>
      <c r="W520" s="375"/>
      <c r="X520" s="375"/>
      <c r="Y520" s="375"/>
      <c r="Z520" s="375"/>
    </row>
    <row r="521" spans="1:26" ht="9.75" customHeight="1" x14ac:dyDescent="0.25">
      <c r="A521" s="375"/>
      <c r="B521" s="375"/>
      <c r="C521" s="375"/>
      <c r="D521" s="375"/>
      <c r="E521" s="375"/>
      <c r="F521" s="375"/>
      <c r="G521" s="375"/>
      <c r="H521" s="375"/>
      <c r="I521" s="375"/>
      <c r="J521" s="375"/>
      <c r="K521" s="375"/>
      <c r="L521" s="375"/>
      <c r="M521" s="376"/>
      <c r="N521" s="376"/>
      <c r="O521" s="375"/>
      <c r="P521" s="375"/>
      <c r="Q521" s="375"/>
      <c r="R521" s="375"/>
      <c r="S521" s="375"/>
      <c r="T521" s="375"/>
      <c r="U521" s="375"/>
      <c r="V521" s="375"/>
      <c r="W521" s="375"/>
      <c r="X521" s="375"/>
      <c r="Y521" s="375"/>
      <c r="Z521" s="375"/>
    </row>
    <row r="522" spans="1:26" ht="9.75" customHeight="1" x14ac:dyDescent="0.25">
      <c r="A522" s="375"/>
      <c r="B522" s="375"/>
      <c r="C522" s="375"/>
      <c r="D522" s="375"/>
      <c r="E522" s="375"/>
      <c r="F522" s="375"/>
      <c r="G522" s="375"/>
      <c r="H522" s="375"/>
      <c r="I522" s="375"/>
      <c r="J522" s="375"/>
      <c r="K522" s="375"/>
      <c r="L522" s="375"/>
      <c r="M522" s="376"/>
      <c r="N522" s="376"/>
      <c r="O522" s="375"/>
      <c r="P522" s="375"/>
      <c r="Q522" s="375"/>
      <c r="R522" s="375"/>
      <c r="S522" s="375"/>
      <c r="T522" s="375"/>
      <c r="U522" s="375"/>
      <c r="V522" s="375"/>
      <c r="W522" s="375"/>
      <c r="X522" s="375"/>
      <c r="Y522" s="375"/>
      <c r="Z522" s="375"/>
    </row>
    <row r="523" spans="1:26" ht="9.75" customHeight="1" x14ac:dyDescent="0.25">
      <c r="A523" s="375"/>
      <c r="B523" s="375"/>
      <c r="C523" s="375"/>
      <c r="D523" s="375"/>
      <c r="E523" s="375"/>
      <c r="F523" s="375"/>
      <c r="G523" s="375"/>
      <c r="H523" s="375"/>
      <c r="I523" s="375"/>
      <c r="J523" s="375"/>
      <c r="K523" s="375"/>
      <c r="L523" s="375"/>
      <c r="M523" s="376"/>
      <c r="N523" s="376"/>
      <c r="O523" s="375"/>
      <c r="P523" s="375"/>
      <c r="Q523" s="375"/>
      <c r="R523" s="375"/>
      <c r="S523" s="375"/>
      <c r="T523" s="375"/>
      <c r="U523" s="375"/>
      <c r="V523" s="375"/>
      <c r="W523" s="375"/>
      <c r="X523" s="375"/>
      <c r="Y523" s="375"/>
      <c r="Z523" s="375"/>
    </row>
    <row r="524" spans="1:26" ht="9.75" customHeight="1" x14ac:dyDescent="0.25">
      <c r="A524" s="375"/>
      <c r="B524" s="375"/>
      <c r="C524" s="375"/>
      <c r="D524" s="375"/>
      <c r="E524" s="375"/>
      <c r="F524" s="375"/>
      <c r="G524" s="375"/>
      <c r="H524" s="375"/>
      <c r="I524" s="375"/>
      <c r="J524" s="375"/>
      <c r="K524" s="375"/>
      <c r="L524" s="375"/>
      <c r="M524" s="376"/>
      <c r="N524" s="376"/>
      <c r="O524" s="375"/>
      <c r="P524" s="375"/>
      <c r="Q524" s="375"/>
      <c r="R524" s="375"/>
      <c r="S524" s="375"/>
      <c r="T524" s="375"/>
      <c r="U524" s="375"/>
      <c r="V524" s="375"/>
      <c r="W524" s="375"/>
      <c r="X524" s="375"/>
      <c r="Y524" s="375"/>
      <c r="Z524" s="375"/>
    </row>
    <row r="525" spans="1:26" ht="9.75" customHeight="1" x14ac:dyDescent="0.25">
      <c r="A525" s="375"/>
      <c r="B525" s="375"/>
      <c r="C525" s="375"/>
      <c r="D525" s="375"/>
      <c r="E525" s="375"/>
      <c r="F525" s="375"/>
      <c r="G525" s="375"/>
      <c r="H525" s="375"/>
      <c r="I525" s="375"/>
      <c r="J525" s="375"/>
      <c r="K525" s="375"/>
      <c r="L525" s="375"/>
      <c r="M525" s="376"/>
      <c r="N525" s="376"/>
      <c r="O525" s="375"/>
      <c r="P525" s="375"/>
      <c r="Q525" s="375"/>
      <c r="R525" s="375"/>
      <c r="S525" s="375"/>
      <c r="T525" s="375"/>
      <c r="U525" s="375"/>
      <c r="V525" s="375"/>
      <c r="W525" s="375"/>
      <c r="X525" s="375"/>
      <c r="Y525" s="375"/>
      <c r="Z525" s="375"/>
    </row>
    <row r="526" spans="1:26" ht="9.75" customHeight="1" x14ac:dyDescent="0.25">
      <c r="A526" s="375"/>
      <c r="B526" s="375"/>
      <c r="C526" s="375"/>
      <c r="D526" s="375"/>
      <c r="E526" s="375"/>
      <c r="F526" s="375"/>
      <c r="G526" s="375"/>
      <c r="H526" s="375"/>
      <c r="I526" s="375"/>
      <c r="J526" s="375"/>
      <c r="K526" s="375"/>
      <c r="L526" s="375"/>
      <c r="M526" s="376"/>
      <c r="N526" s="376"/>
      <c r="O526" s="375"/>
      <c r="P526" s="375"/>
      <c r="Q526" s="375"/>
      <c r="R526" s="375"/>
      <c r="S526" s="375"/>
      <c r="T526" s="375"/>
      <c r="U526" s="375"/>
      <c r="V526" s="375"/>
      <c r="W526" s="375"/>
      <c r="X526" s="375"/>
      <c r="Y526" s="375"/>
      <c r="Z526" s="375"/>
    </row>
    <row r="527" spans="1:26" ht="9.75" customHeight="1" x14ac:dyDescent="0.25">
      <c r="A527" s="375"/>
      <c r="B527" s="375"/>
      <c r="C527" s="375"/>
      <c r="D527" s="375"/>
      <c r="E527" s="375"/>
      <c r="F527" s="375"/>
      <c r="G527" s="375"/>
      <c r="H527" s="375"/>
      <c r="I527" s="375"/>
      <c r="J527" s="375"/>
      <c r="K527" s="375"/>
      <c r="L527" s="375"/>
      <c r="M527" s="376"/>
      <c r="N527" s="376"/>
      <c r="O527" s="375"/>
      <c r="P527" s="375"/>
      <c r="Q527" s="375"/>
      <c r="R527" s="375"/>
      <c r="S527" s="375"/>
      <c r="T527" s="375"/>
      <c r="U527" s="375"/>
      <c r="V527" s="375"/>
      <c r="W527" s="375"/>
      <c r="X527" s="375"/>
      <c r="Y527" s="375"/>
      <c r="Z527" s="375"/>
    </row>
    <row r="528" spans="1:26" ht="9.75" customHeight="1" x14ac:dyDescent="0.25">
      <c r="A528" s="375"/>
      <c r="B528" s="375"/>
      <c r="C528" s="375"/>
      <c r="D528" s="375"/>
      <c r="E528" s="375"/>
      <c r="F528" s="375"/>
      <c r="G528" s="375"/>
      <c r="H528" s="375"/>
      <c r="I528" s="375"/>
      <c r="J528" s="375"/>
      <c r="K528" s="375"/>
      <c r="L528" s="375"/>
      <c r="M528" s="376"/>
      <c r="N528" s="376"/>
      <c r="O528" s="375"/>
      <c r="P528" s="375"/>
      <c r="Q528" s="375"/>
      <c r="R528" s="375"/>
      <c r="S528" s="375"/>
      <c r="T528" s="375"/>
      <c r="U528" s="375"/>
      <c r="V528" s="375"/>
      <c r="W528" s="375"/>
      <c r="X528" s="375"/>
      <c r="Y528" s="375"/>
      <c r="Z528" s="375"/>
    </row>
    <row r="529" spans="1:26" ht="9.75" customHeight="1" x14ac:dyDescent="0.25">
      <c r="A529" s="375"/>
      <c r="B529" s="375"/>
      <c r="C529" s="375"/>
      <c r="D529" s="375"/>
      <c r="E529" s="375"/>
      <c r="F529" s="375"/>
      <c r="G529" s="375"/>
      <c r="H529" s="375"/>
      <c r="I529" s="375"/>
      <c r="J529" s="375"/>
      <c r="K529" s="375"/>
      <c r="L529" s="375"/>
      <c r="M529" s="376"/>
      <c r="N529" s="376"/>
      <c r="O529" s="375"/>
      <c r="P529" s="375"/>
      <c r="Q529" s="375"/>
      <c r="R529" s="375"/>
      <c r="S529" s="375"/>
      <c r="T529" s="375"/>
      <c r="U529" s="375"/>
      <c r="V529" s="375"/>
      <c r="W529" s="375"/>
      <c r="X529" s="375"/>
      <c r="Y529" s="375"/>
      <c r="Z529" s="375"/>
    </row>
    <row r="530" spans="1:26" ht="9.75" customHeight="1" x14ac:dyDescent="0.25">
      <c r="A530" s="375"/>
      <c r="B530" s="375"/>
      <c r="C530" s="375"/>
      <c r="D530" s="375"/>
      <c r="E530" s="375"/>
      <c r="F530" s="375"/>
      <c r="G530" s="375"/>
      <c r="H530" s="375"/>
      <c r="I530" s="375"/>
      <c r="J530" s="375"/>
      <c r="K530" s="375"/>
      <c r="L530" s="375"/>
      <c r="M530" s="376"/>
      <c r="N530" s="376"/>
      <c r="O530" s="375"/>
      <c r="P530" s="375"/>
      <c r="Q530" s="375"/>
      <c r="R530" s="375"/>
      <c r="S530" s="375"/>
      <c r="T530" s="375"/>
      <c r="U530" s="375"/>
      <c r="V530" s="375"/>
      <c r="W530" s="375"/>
      <c r="X530" s="375"/>
      <c r="Y530" s="375"/>
      <c r="Z530" s="375"/>
    </row>
    <row r="531" spans="1:26" ht="9.75" customHeight="1" x14ac:dyDescent="0.25">
      <c r="A531" s="375"/>
      <c r="B531" s="375"/>
      <c r="C531" s="375"/>
      <c r="D531" s="375"/>
      <c r="E531" s="375"/>
      <c r="F531" s="375"/>
      <c r="G531" s="375"/>
      <c r="H531" s="375"/>
      <c r="I531" s="375"/>
      <c r="J531" s="375"/>
      <c r="K531" s="375"/>
      <c r="L531" s="375"/>
      <c r="M531" s="376"/>
      <c r="N531" s="376"/>
      <c r="O531" s="375"/>
      <c r="P531" s="375"/>
      <c r="Q531" s="375"/>
      <c r="R531" s="375"/>
      <c r="S531" s="375"/>
      <c r="T531" s="375"/>
      <c r="U531" s="375"/>
      <c r="V531" s="375"/>
      <c r="W531" s="375"/>
      <c r="X531" s="375"/>
      <c r="Y531" s="375"/>
      <c r="Z531" s="375"/>
    </row>
    <row r="532" spans="1:26" ht="9.75" customHeight="1" x14ac:dyDescent="0.25">
      <c r="A532" s="375"/>
      <c r="B532" s="375"/>
      <c r="C532" s="375"/>
      <c r="D532" s="375"/>
      <c r="E532" s="375"/>
      <c r="F532" s="375"/>
      <c r="G532" s="375"/>
      <c r="H532" s="375"/>
      <c r="I532" s="375"/>
      <c r="J532" s="375"/>
      <c r="K532" s="375"/>
      <c r="L532" s="375"/>
      <c r="M532" s="376"/>
      <c r="N532" s="376"/>
      <c r="O532" s="375"/>
      <c r="P532" s="375"/>
      <c r="Q532" s="375"/>
      <c r="R532" s="375"/>
      <c r="S532" s="375"/>
      <c r="T532" s="375"/>
      <c r="U532" s="375"/>
      <c r="V532" s="375"/>
      <c r="W532" s="375"/>
      <c r="X532" s="375"/>
      <c r="Y532" s="375"/>
      <c r="Z532" s="375"/>
    </row>
    <row r="533" spans="1:26" ht="9.75" customHeight="1" x14ac:dyDescent="0.25">
      <c r="A533" s="375"/>
      <c r="B533" s="375"/>
      <c r="C533" s="375"/>
      <c r="D533" s="375"/>
      <c r="E533" s="375"/>
      <c r="F533" s="375"/>
      <c r="G533" s="375"/>
      <c r="H533" s="375"/>
      <c r="I533" s="375"/>
      <c r="J533" s="375"/>
      <c r="K533" s="375"/>
      <c r="L533" s="375"/>
      <c r="M533" s="376"/>
      <c r="N533" s="376"/>
      <c r="O533" s="375"/>
      <c r="P533" s="375"/>
      <c r="Q533" s="375"/>
      <c r="R533" s="375"/>
      <c r="S533" s="375"/>
      <c r="T533" s="375"/>
      <c r="U533" s="375"/>
      <c r="V533" s="375"/>
      <c r="W533" s="375"/>
      <c r="X533" s="375"/>
      <c r="Y533" s="375"/>
      <c r="Z533" s="375"/>
    </row>
    <row r="534" spans="1:26" ht="9.75" customHeight="1" x14ac:dyDescent="0.25">
      <c r="A534" s="375"/>
      <c r="B534" s="375"/>
      <c r="C534" s="375"/>
      <c r="D534" s="375"/>
      <c r="E534" s="375"/>
      <c r="F534" s="375"/>
      <c r="G534" s="375"/>
      <c r="H534" s="375"/>
      <c r="I534" s="375"/>
      <c r="J534" s="375"/>
      <c r="K534" s="375"/>
      <c r="L534" s="375"/>
      <c r="M534" s="376"/>
      <c r="N534" s="376"/>
      <c r="O534" s="375"/>
      <c r="P534" s="375"/>
      <c r="Q534" s="375"/>
      <c r="R534" s="375"/>
      <c r="S534" s="375"/>
      <c r="T534" s="375"/>
      <c r="U534" s="375"/>
      <c r="V534" s="375"/>
      <c r="W534" s="375"/>
      <c r="X534" s="375"/>
      <c r="Y534" s="375"/>
      <c r="Z534" s="375"/>
    </row>
    <row r="535" spans="1:26" ht="9.75" customHeight="1" x14ac:dyDescent="0.25">
      <c r="A535" s="375"/>
      <c r="B535" s="375"/>
      <c r="C535" s="375"/>
      <c r="D535" s="375"/>
      <c r="E535" s="375"/>
      <c r="F535" s="375"/>
      <c r="G535" s="375"/>
      <c r="H535" s="375"/>
      <c r="I535" s="375"/>
      <c r="J535" s="375"/>
      <c r="K535" s="375"/>
      <c r="L535" s="375"/>
      <c r="M535" s="376"/>
      <c r="N535" s="376"/>
      <c r="O535" s="375"/>
      <c r="P535" s="375"/>
      <c r="Q535" s="375"/>
      <c r="R535" s="375"/>
      <c r="S535" s="375"/>
      <c r="T535" s="375"/>
      <c r="U535" s="375"/>
      <c r="V535" s="375"/>
      <c r="W535" s="375"/>
      <c r="X535" s="375"/>
      <c r="Y535" s="375"/>
      <c r="Z535" s="375"/>
    </row>
    <row r="536" spans="1:26" ht="9.75" customHeight="1" x14ac:dyDescent="0.25">
      <c r="A536" s="375"/>
      <c r="B536" s="375"/>
      <c r="C536" s="375"/>
      <c r="D536" s="375"/>
      <c r="E536" s="375"/>
      <c r="F536" s="375"/>
      <c r="G536" s="375"/>
      <c r="H536" s="375"/>
      <c r="I536" s="375"/>
      <c r="J536" s="375"/>
      <c r="K536" s="375"/>
      <c r="L536" s="375"/>
      <c r="M536" s="376"/>
      <c r="N536" s="376"/>
      <c r="O536" s="375"/>
      <c r="P536" s="375"/>
      <c r="Q536" s="375"/>
      <c r="R536" s="375"/>
      <c r="S536" s="375"/>
      <c r="T536" s="375"/>
      <c r="U536" s="375"/>
      <c r="V536" s="375"/>
      <c r="W536" s="375"/>
      <c r="X536" s="375"/>
      <c r="Y536" s="375"/>
      <c r="Z536" s="375"/>
    </row>
    <row r="537" spans="1:26" ht="9.75" customHeight="1" x14ac:dyDescent="0.25">
      <c r="A537" s="375"/>
      <c r="B537" s="375"/>
      <c r="C537" s="375"/>
      <c r="D537" s="375"/>
      <c r="E537" s="375"/>
      <c r="F537" s="375"/>
      <c r="G537" s="375"/>
      <c r="H537" s="375"/>
      <c r="I537" s="375"/>
      <c r="J537" s="375"/>
      <c r="K537" s="375"/>
      <c r="L537" s="375"/>
      <c r="M537" s="376"/>
      <c r="N537" s="376"/>
      <c r="O537" s="375"/>
      <c r="P537" s="375"/>
      <c r="Q537" s="375"/>
      <c r="R537" s="375"/>
      <c r="S537" s="375"/>
      <c r="T537" s="375"/>
      <c r="U537" s="375"/>
      <c r="V537" s="375"/>
      <c r="W537" s="375"/>
      <c r="X537" s="375"/>
      <c r="Y537" s="375"/>
      <c r="Z537" s="375"/>
    </row>
    <row r="538" spans="1:26" ht="9.75" customHeight="1" x14ac:dyDescent="0.25">
      <c r="A538" s="375"/>
      <c r="B538" s="375"/>
      <c r="C538" s="375"/>
      <c r="D538" s="375"/>
      <c r="E538" s="375"/>
      <c r="F538" s="375"/>
      <c r="G538" s="375"/>
      <c r="H538" s="375"/>
      <c r="I538" s="375"/>
      <c r="J538" s="375"/>
      <c r="K538" s="375"/>
      <c r="L538" s="375"/>
      <c r="M538" s="376"/>
      <c r="N538" s="376"/>
      <c r="O538" s="375"/>
      <c r="P538" s="375"/>
      <c r="Q538" s="375"/>
      <c r="R538" s="375"/>
      <c r="S538" s="375"/>
      <c r="T538" s="375"/>
      <c r="U538" s="375"/>
      <c r="V538" s="375"/>
      <c r="W538" s="375"/>
      <c r="X538" s="375"/>
      <c r="Y538" s="375"/>
      <c r="Z538" s="375"/>
    </row>
    <row r="539" spans="1:26" ht="9.75" customHeight="1" x14ac:dyDescent="0.25">
      <c r="A539" s="375"/>
      <c r="B539" s="375"/>
      <c r="C539" s="375"/>
      <c r="D539" s="375"/>
      <c r="E539" s="375"/>
      <c r="F539" s="375"/>
      <c r="G539" s="375"/>
      <c r="H539" s="375"/>
      <c r="I539" s="375"/>
      <c r="J539" s="375"/>
      <c r="K539" s="375"/>
      <c r="L539" s="375"/>
      <c r="M539" s="376"/>
      <c r="N539" s="376"/>
      <c r="O539" s="375"/>
      <c r="P539" s="375"/>
      <c r="Q539" s="375"/>
      <c r="R539" s="375"/>
      <c r="S539" s="375"/>
      <c r="T539" s="375"/>
      <c r="U539" s="375"/>
      <c r="V539" s="375"/>
      <c r="W539" s="375"/>
      <c r="X539" s="375"/>
      <c r="Y539" s="375"/>
      <c r="Z539" s="375"/>
    </row>
    <row r="540" spans="1:26" ht="9.75" customHeight="1" x14ac:dyDescent="0.25">
      <c r="A540" s="375"/>
      <c r="B540" s="375"/>
      <c r="C540" s="375"/>
      <c r="D540" s="375"/>
      <c r="E540" s="375"/>
      <c r="F540" s="375"/>
      <c r="G540" s="375"/>
      <c r="H540" s="375"/>
      <c r="I540" s="375"/>
      <c r="J540" s="375"/>
      <c r="K540" s="375"/>
      <c r="L540" s="375"/>
      <c r="M540" s="376"/>
      <c r="N540" s="376"/>
      <c r="O540" s="375"/>
      <c r="P540" s="375"/>
      <c r="Q540" s="375"/>
      <c r="R540" s="375"/>
      <c r="S540" s="375"/>
      <c r="T540" s="375"/>
      <c r="U540" s="375"/>
      <c r="V540" s="375"/>
      <c r="W540" s="375"/>
      <c r="X540" s="375"/>
      <c r="Y540" s="375"/>
      <c r="Z540" s="375"/>
    </row>
    <row r="541" spans="1:26" ht="9.75" customHeight="1" x14ac:dyDescent="0.25">
      <c r="A541" s="375"/>
      <c r="B541" s="375"/>
      <c r="C541" s="375"/>
      <c r="D541" s="375"/>
      <c r="E541" s="375"/>
      <c r="F541" s="375"/>
      <c r="G541" s="375"/>
      <c r="H541" s="375"/>
      <c r="I541" s="375"/>
      <c r="J541" s="375"/>
      <c r="K541" s="375"/>
      <c r="L541" s="375"/>
      <c r="M541" s="376"/>
      <c r="N541" s="376"/>
      <c r="O541" s="375"/>
      <c r="P541" s="375"/>
      <c r="Q541" s="375"/>
      <c r="R541" s="375"/>
      <c r="S541" s="375"/>
      <c r="T541" s="375"/>
      <c r="U541" s="375"/>
      <c r="V541" s="375"/>
      <c r="W541" s="375"/>
      <c r="X541" s="375"/>
      <c r="Y541" s="375"/>
      <c r="Z541" s="375"/>
    </row>
    <row r="542" spans="1:26" ht="9.75" customHeight="1" x14ac:dyDescent="0.25">
      <c r="A542" s="375"/>
      <c r="B542" s="375"/>
      <c r="C542" s="375"/>
      <c r="D542" s="375"/>
      <c r="E542" s="375"/>
      <c r="F542" s="375"/>
      <c r="G542" s="375"/>
      <c r="H542" s="375"/>
      <c r="I542" s="375"/>
      <c r="J542" s="375"/>
      <c r="K542" s="375"/>
      <c r="L542" s="375"/>
      <c r="M542" s="376"/>
      <c r="N542" s="376"/>
      <c r="O542" s="375"/>
      <c r="P542" s="375"/>
      <c r="Q542" s="375"/>
      <c r="R542" s="375"/>
      <c r="S542" s="375"/>
      <c r="T542" s="375"/>
      <c r="U542" s="375"/>
      <c r="V542" s="375"/>
      <c r="W542" s="375"/>
      <c r="X542" s="375"/>
      <c r="Y542" s="375"/>
      <c r="Z542" s="375"/>
    </row>
    <row r="543" spans="1:26" ht="9.75" customHeight="1" x14ac:dyDescent="0.25">
      <c r="A543" s="375"/>
      <c r="B543" s="375"/>
      <c r="C543" s="375"/>
      <c r="D543" s="375"/>
      <c r="E543" s="375"/>
      <c r="F543" s="375"/>
      <c r="G543" s="375"/>
      <c r="H543" s="375"/>
      <c r="I543" s="375"/>
      <c r="J543" s="375"/>
      <c r="K543" s="375"/>
      <c r="L543" s="375"/>
      <c r="M543" s="376"/>
      <c r="N543" s="376"/>
      <c r="O543" s="375"/>
      <c r="P543" s="375"/>
      <c r="Q543" s="375"/>
      <c r="R543" s="375"/>
      <c r="S543" s="375"/>
      <c r="T543" s="375"/>
      <c r="U543" s="375"/>
      <c r="V543" s="375"/>
      <c r="W543" s="375"/>
      <c r="X543" s="375"/>
      <c r="Y543" s="375"/>
      <c r="Z543" s="375"/>
    </row>
    <row r="544" spans="1:26" ht="9.75" customHeight="1" x14ac:dyDescent="0.25">
      <c r="A544" s="375"/>
      <c r="B544" s="375"/>
      <c r="C544" s="375"/>
      <c r="D544" s="375"/>
      <c r="E544" s="375"/>
      <c r="F544" s="375"/>
      <c r="G544" s="375"/>
      <c r="H544" s="375"/>
      <c r="I544" s="375"/>
      <c r="J544" s="375"/>
      <c r="K544" s="375"/>
      <c r="L544" s="375"/>
      <c r="M544" s="376"/>
      <c r="N544" s="376"/>
      <c r="O544" s="375"/>
      <c r="P544" s="375"/>
      <c r="Q544" s="375"/>
      <c r="R544" s="375"/>
      <c r="S544" s="375"/>
      <c r="T544" s="375"/>
      <c r="U544" s="375"/>
      <c r="V544" s="375"/>
      <c r="W544" s="375"/>
      <c r="X544" s="375"/>
      <c r="Y544" s="375"/>
      <c r="Z544" s="375"/>
    </row>
    <row r="545" spans="1:26" ht="9.75" customHeight="1" x14ac:dyDescent="0.25">
      <c r="A545" s="375"/>
      <c r="B545" s="375"/>
      <c r="C545" s="375"/>
      <c r="D545" s="375"/>
      <c r="E545" s="375"/>
      <c r="F545" s="375"/>
      <c r="G545" s="375"/>
      <c r="H545" s="375"/>
      <c r="I545" s="375"/>
      <c r="J545" s="375"/>
      <c r="K545" s="375"/>
      <c r="L545" s="375"/>
      <c r="M545" s="376"/>
      <c r="N545" s="376"/>
      <c r="O545" s="375"/>
      <c r="P545" s="375"/>
      <c r="Q545" s="375"/>
      <c r="R545" s="375"/>
      <c r="S545" s="375"/>
      <c r="T545" s="375"/>
      <c r="U545" s="375"/>
      <c r="V545" s="375"/>
      <c r="W545" s="375"/>
      <c r="X545" s="375"/>
      <c r="Y545" s="375"/>
      <c r="Z545" s="375"/>
    </row>
    <row r="546" spans="1:26" ht="9.75" customHeight="1" x14ac:dyDescent="0.25">
      <c r="A546" s="375"/>
      <c r="B546" s="375"/>
      <c r="C546" s="375"/>
      <c r="D546" s="375"/>
      <c r="E546" s="375"/>
      <c r="F546" s="375"/>
      <c r="G546" s="375"/>
      <c r="H546" s="375"/>
      <c r="I546" s="375"/>
      <c r="J546" s="375"/>
      <c r="K546" s="375"/>
      <c r="L546" s="375"/>
      <c r="M546" s="376"/>
      <c r="N546" s="376"/>
      <c r="O546" s="375"/>
      <c r="P546" s="375"/>
      <c r="Q546" s="375"/>
      <c r="R546" s="375"/>
      <c r="S546" s="375"/>
      <c r="T546" s="375"/>
      <c r="U546" s="375"/>
      <c r="V546" s="375"/>
      <c r="W546" s="375"/>
      <c r="X546" s="375"/>
      <c r="Y546" s="375"/>
      <c r="Z546" s="375"/>
    </row>
    <row r="547" spans="1:26" ht="9.75" customHeight="1" x14ac:dyDescent="0.25">
      <c r="A547" s="375"/>
      <c r="B547" s="375"/>
      <c r="C547" s="375"/>
      <c r="D547" s="375"/>
      <c r="E547" s="375"/>
      <c r="F547" s="375"/>
      <c r="G547" s="375"/>
      <c r="H547" s="375"/>
      <c r="I547" s="375"/>
      <c r="J547" s="375"/>
      <c r="K547" s="375"/>
      <c r="L547" s="375"/>
      <c r="M547" s="376"/>
      <c r="N547" s="376"/>
      <c r="O547" s="375"/>
      <c r="P547" s="375"/>
      <c r="Q547" s="375"/>
      <c r="R547" s="375"/>
      <c r="S547" s="375"/>
      <c r="T547" s="375"/>
      <c r="U547" s="375"/>
      <c r="V547" s="375"/>
      <c r="W547" s="375"/>
      <c r="X547" s="375"/>
      <c r="Y547" s="375"/>
      <c r="Z547" s="375"/>
    </row>
    <row r="548" spans="1:26" ht="9.75" customHeight="1" x14ac:dyDescent="0.25">
      <c r="A548" s="375"/>
      <c r="B548" s="375"/>
      <c r="C548" s="375"/>
      <c r="D548" s="375"/>
      <c r="E548" s="375"/>
      <c r="F548" s="375"/>
      <c r="G548" s="375"/>
      <c r="H548" s="375"/>
      <c r="I548" s="375"/>
      <c r="J548" s="375"/>
      <c r="K548" s="375"/>
      <c r="L548" s="375"/>
      <c r="M548" s="376"/>
      <c r="N548" s="376"/>
      <c r="O548" s="375"/>
      <c r="P548" s="375"/>
      <c r="Q548" s="375"/>
      <c r="R548" s="375"/>
      <c r="S548" s="375"/>
      <c r="T548" s="375"/>
      <c r="U548" s="375"/>
      <c r="V548" s="375"/>
      <c r="W548" s="375"/>
      <c r="X548" s="375"/>
      <c r="Y548" s="375"/>
      <c r="Z548" s="375"/>
    </row>
    <row r="549" spans="1:26" ht="9.75" customHeight="1" x14ac:dyDescent="0.25">
      <c r="A549" s="375"/>
      <c r="B549" s="375"/>
      <c r="C549" s="375"/>
      <c r="D549" s="375"/>
      <c r="E549" s="375"/>
      <c r="F549" s="375"/>
      <c r="G549" s="375"/>
      <c r="H549" s="375"/>
      <c r="I549" s="375"/>
      <c r="J549" s="375"/>
      <c r="K549" s="375"/>
      <c r="L549" s="375"/>
      <c r="M549" s="376"/>
      <c r="N549" s="376"/>
      <c r="O549" s="375"/>
      <c r="P549" s="375"/>
      <c r="Q549" s="375"/>
      <c r="R549" s="375"/>
      <c r="S549" s="375"/>
      <c r="T549" s="375"/>
      <c r="U549" s="375"/>
      <c r="V549" s="375"/>
      <c r="W549" s="375"/>
      <c r="X549" s="375"/>
      <c r="Y549" s="375"/>
      <c r="Z549" s="375"/>
    </row>
    <row r="550" spans="1:26" ht="9.75" customHeight="1" x14ac:dyDescent="0.25">
      <c r="A550" s="375"/>
      <c r="B550" s="375"/>
      <c r="C550" s="375"/>
      <c r="D550" s="375"/>
      <c r="E550" s="375"/>
      <c r="F550" s="375"/>
      <c r="G550" s="375"/>
      <c r="H550" s="375"/>
      <c r="I550" s="375"/>
      <c r="J550" s="375"/>
      <c r="K550" s="375"/>
      <c r="L550" s="375"/>
      <c r="M550" s="376"/>
      <c r="N550" s="376"/>
      <c r="O550" s="375"/>
      <c r="P550" s="375"/>
      <c r="Q550" s="375"/>
      <c r="R550" s="375"/>
      <c r="S550" s="375"/>
      <c r="T550" s="375"/>
      <c r="U550" s="375"/>
      <c r="V550" s="375"/>
      <c r="W550" s="375"/>
      <c r="X550" s="375"/>
      <c r="Y550" s="375"/>
      <c r="Z550" s="375"/>
    </row>
    <row r="551" spans="1:26" ht="9.75" customHeight="1" x14ac:dyDescent="0.25">
      <c r="A551" s="375"/>
      <c r="B551" s="375"/>
      <c r="C551" s="375"/>
      <c r="D551" s="375"/>
      <c r="E551" s="375"/>
      <c r="F551" s="375"/>
      <c r="G551" s="375"/>
      <c r="H551" s="375"/>
      <c r="I551" s="375"/>
      <c r="J551" s="375"/>
      <c r="K551" s="375"/>
      <c r="L551" s="375"/>
      <c r="M551" s="376"/>
      <c r="N551" s="376"/>
      <c r="O551" s="375"/>
      <c r="P551" s="375"/>
      <c r="Q551" s="375"/>
      <c r="R551" s="375"/>
      <c r="S551" s="375"/>
      <c r="T551" s="375"/>
      <c r="U551" s="375"/>
      <c r="V551" s="375"/>
      <c r="W551" s="375"/>
      <c r="X551" s="375"/>
      <c r="Y551" s="375"/>
      <c r="Z551" s="375"/>
    </row>
    <row r="552" spans="1:26" ht="9.75" customHeight="1" x14ac:dyDescent="0.25">
      <c r="A552" s="375"/>
      <c r="B552" s="375"/>
      <c r="C552" s="375"/>
      <c r="D552" s="375"/>
      <c r="E552" s="375"/>
      <c r="F552" s="375"/>
      <c r="G552" s="375"/>
      <c r="H552" s="375"/>
      <c r="I552" s="375"/>
      <c r="J552" s="375"/>
      <c r="K552" s="375"/>
      <c r="L552" s="375"/>
      <c r="M552" s="376"/>
      <c r="N552" s="376"/>
      <c r="O552" s="375"/>
      <c r="P552" s="375"/>
      <c r="Q552" s="375"/>
      <c r="R552" s="375"/>
      <c r="S552" s="375"/>
      <c r="T552" s="375"/>
      <c r="U552" s="375"/>
      <c r="V552" s="375"/>
      <c r="W552" s="375"/>
      <c r="X552" s="375"/>
      <c r="Y552" s="375"/>
      <c r="Z552" s="375"/>
    </row>
    <row r="553" spans="1:26" ht="9.75" customHeight="1" x14ac:dyDescent="0.25">
      <c r="A553" s="375"/>
      <c r="B553" s="375"/>
      <c r="C553" s="375"/>
      <c r="D553" s="375"/>
      <c r="E553" s="375"/>
      <c r="F553" s="375"/>
      <c r="G553" s="375"/>
      <c r="H553" s="375"/>
      <c r="I553" s="375"/>
      <c r="J553" s="375"/>
      <c r="K553" s="375"/>
      <c r="L553" s="375"/>
      <c r="M553" s="376"/>
      <c r="N553" s="376"/>
      <c r="O553" s="375"/>
      <c r="P553" s="375"/>
      <c r="Q553" s="375"/>
      <c r="R553" s="375"/>
      <c r="S553" s="375"/>
      <c r="T553" s="375"/>
      <c r="U553" s="375"/>
      <c r="V553" s="375"/>
      <c r="W553" s="375"/>
      <c r="X553" s="375"/>
      <c r="Y553" s="375"/>
      <c r="Z553" s="375"/>
    </row>
    <row r="554" spans="1:26" ht="9.75" customHeight="1" x14ac:dyDescent="0.25">
      <c r="A554" s="375"/>
      <c r="B554" s="375"/>
      <c r="C554" s="375"/>
      <c r="D554" s="375"/>
      <c r="E554" s="375"/>
      <c r="F554" s="375"/>
      <c r="G554" s="375"/>
      <c r="H554" s="375"/>
      <c r="I554" s="375"/>
      <c r="J554" s="375"/>
      <c r="K554" s="375"/>
      <c r="L554" s="375"/>
      <c r="M554" s="376"/>
      <c r="N554" s="376"/>
      <c r="O554" s="375"/>
      <c r="P554" s="375"/>
      <c r="Q554" s="375"/>
      <c r="R554" s="375"/>
      <c r="S554" s="375"/>
      <c r="T554" s="375"/>
      <c r="U554" s="375"/>
      <c r="V554" s="375"/>
      <c r="W554" s="375"/>
      <c r="X554" s="375"/>
      <c r="Y554" s="375"/>
      <c r="Z554" s="375"/>
    </row>
    <row r="555" spans="1:26" ht="9.75" customHeight="1" x14ac:dyDescent="0.25">
      <c r="A555" s="375"/>
      <c r="B555" s="375"/>
      <c r="C555" s="375"/>
      <c r="D555" s="375"/>
      <c r="E555" s="375"/>
      <c r="F555" s="375"/>
      <c r="G555" s="375"/>
      <c r="H555" s="375"/>
      <c r="I555" s="375"/>
      <c r="J555" s="375"/>
      <c r="K555" s="375"/>
      <c r="L555" s="375"/>
      <c r="M555" s="376"/>
      <c r="N555" s="376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375"/>
      <c r="Z555" s="375"/>
    </row>
    <row r="556" spans="1:26" ht="9.75" customHeight="1" x14ac:dyDescent="0.25">
      <c r="A556" s="375"/>
      <c r="B556" s="375"/>
      <c r="C556" s="375"/>
      <c r="D556" s="375"/>
      <c r="E556" s="375"/>
      <c r="F556" s="375"/>
      <c r="G556" s="375"/>
      <c r="H556" s="375"/>
      <c r="I556" s="375"/>
      <c r="J556" s="375"/>
      <c r="K556" s="375"/>
      <c r="L556" s="375"/>
      <c r="M556" s="376"/>
      <c r="N556" s="376"/>
      <c r="O556" s="375"/>
      <c r="P556" s="375"/>
      <c r="Q556" s="375"/>
      <c r="R556" s="375"/>
      <c r="S556" s="375"/>
      <c r="T556" s="375"/>
      <c r="U556" s="375"/>
      <c r="V556" s="375"/>
      <c r="W556" s="375"/>
      <c r="X556" s="375"/>
      <c r="Y556" s="375"/>
      <c r="Z556" s="375"/>
    </row>
    <row r="557" spans="1:26" ht="9.75" customHeight="1" x14ac:dyDescent="0.25">
      <c r="A557" s="375"/>
      <c r="B557" s="375"/>
      <c r="C557" s="375"/>
      <c r="D557" s="375"/>
      <c r="E557" s="375"/>
      <c r="F557" s="375"/>
      <c r="G557" s="375"/>
      <c r="H557" s="375"/>
      <c r="I557" s="375"/>
      <c r="J557" s="375"/>
      <c r="K557" s="375"/>
      <c r="L557" s="375"/>
      <c r="M557" s="376"/>
      <c r="N557" s="376"/>
      <c r="O557" s="375"/>
      <c r="P557" s="375"/>
      <c r="Q557" s="375"/>
      <c r="R557" s="375"/>
      <c r="S557" s="375"/>
      <c r="T557" s="375"/>
      <c r="U557" s="375"/>
      <c r="V557" s="375"/>
      <c r="W557" s="375"/>
      <c r="X557" s="375"/>
      <c r="Y557" s="375"/>
      <c r="Z557" s="375"/>
    </row>
    <row r="558" spans="1:26" ht="9.75" customHeight="1" x14ac:dyDescent="0.25">
      <c r="A558" s="375"/>
      <c r="B558" s="375"/>
      <c r="C558" s="375"/>
      <c r="D558" s="375"/>
      <c r="E558" s="375"/>
      <c r="F558" s="375"/>
      <c r="G558" s="375"/>
      <c r="H558" s="375"/>
      <c r="I558" s="375"/>
      <c r="J558" s="375"/>
      <c r="K558" s="375"/>
      <c r="L558" s="375"/>
      <c r="M558" s="376"/>
      <c r="N558" s="376"/>
      <c r="O558" s="375"/>
      <c r="P558" s="375"/>
      <c r="Q558" s="375"/>
      <c r="R558" s="375"/>
      <c r="S558" s="375"/>
      <c r="T558" s="375"/>
      <c r="U558" s="375"/>
      <c r="V558" s="375"/>
      <c r="W558" s="375"/>
      <c r="X558" s="375"/>
      <c r="Y558" s="375"/>
      <c r="Z558" s="375"/>
    </row>
    <row r="559" spans="1:26" ht="9.75" customHeight="1" x14ac:dyDescent="0.25">
      <c r="A559" s="375"/>
      <c r="B559" s="375"/>
      <c r="C559" s="375"/>
      <c r="D559" s="375"/>
      <c r="E559" s="375"/>
      <c r="F559" s="375"/>
      <c r="G559" s="375"/>
      <c r="H559" s="375"/>
      <c r="I559" s="375"/>
      <c r="J559" s="375"/>
      <c r="K559" s="375"/>
      <c r="L559" s="375"/>
      <c r="M559" s="376"/>
      <c r="N559" s="376"/>
      <c r="O559" s="375"/>
      <c r="P559" s="375"/>
      <c r="Q559" s="375"/>
      <c r="R559" s="375"/>
      <c r="S559" s="375"/>
      <c r="T559" s="375"/>
      <c r="U559" s="375"/>
      <c r="V559" s="375"/>
      <c r="W559" s="375"/>
      <c r="X559" s="375"/>
      <c r="Y559" s="375"/>
      <c r="Z559" s="375"/>
    </row>
    <row r="560" spans="1:26" ht="9.75" customHeight="1" x14ac:dyDescent="0.25">
      <c r="A560" s="375"/>
      <c r="B560" s="375"/>
      <c r="C560" s="375"/>
      <c r="D560" s="375"/>
      <c r="E560" s="375"/>
      <c r="F560" s="375"/>
      <c r="G560" s="375"/>
      <c r="H560" s="375"/>
      <c r="I560" s="375"/>
      <c r="J560" s="375"/>
      <c r="K560" s="375"/>
      <c r="L560" s="375"/>
      <c r="M560" s="376"/>
      <c r="N560" s="376"/>
      <c r="O560" s="375"/>
      <c r="P560" s="375"/>
      <c r="Q560" s="375"/>
      <c r="R560" s="375"/>
      <c r="S560" s="375"/>
      <c r="T560" s="375"/>
      <c r="U560" s="375"/>
      <c r="V560" s="375"/>
      <c r="W560" s="375"/>
      <c r="X560" s="375"/>
      <c r="Y560" s="375"/>
      <c r="Z560" s="375"/>
    </row>
    <row r="561" spans="1:26" ht="9.75" customHeight="1" x14ac:dyDescent="0.25">
      <c r="A561" s="375"/>
      <c r="B561" s="375"/>
      <c r="C561" s="375"/>
      <c r="D561" s="375"/>
      <c r="E561" s="375"/>
      <c r="F561" s="375"/>
      <c r="G561" s="375"/>
      <c r="H561" s="375"/>
      <c r="I561" s="375"/>
      <c r="J561" s="375"/>
      <c r="K561" s="375"/>
      <c r="L561" s="375"/>
      <c r="M561" s="376"/>
      <c r="N561" s="376"/>
      <c r="O561" s="375"/>
      <c r="P561" s="375"/>
      <c r="Q561" s="375"/>
      <c r="R561" s="375"/>
      <c r="S561" s="375"/>
      <c r="T561" s="375"/>
      <c r="U561" s="375"/>
      <c r="V561" s="375"/>
      <c r="W561" s="375"/>
      <c r="X561" s="375"/>
      <c r="Y561" s="375"/>
      <c r="Z561" s="375"/>
    </row>
    <row r="562" spans="1:26" ht="9.75" customHeight="1" x14ac:dyDescent="0.25">
      <c r="A562" s="375"/>
      <c r="B562" s="375"/>
      <c r="C562" s="375"/>
      <c r="D562" s="375"/>
      <c r="E562" s="375"/>
      <c r="F562" s="375"/>
      <c r="G562" s="375"/>
      <c r="H562" s="375"/>
      <c r="I562" s="375"/>
      <c r="J562" s="375"/>
      <c r="K562" s="375"/>
      <c r="L562" s="375"/>
      <c r="M562" s="376"/>
      <c r="N562" s="376"/>
      <c r="O562" s="375"/>
      <c r="P562" s="375"/>
      <c r="Q562" s="375"/>
      <c r="R562" s="375"/>
      <c r="S562" s="375"/>
      <c r="T562" s="375"/>
      <c r="U562" s="375"/>
      <c r="V562" s="375"/>
      <c r="W562" s="375"/>
      <c r="X562" s="375"/>
      <c r="Y562" s="375"/>
      <c r="Z562" s="375"/>
    </row>
    <row r="563" spans="1:26" ht="9.75" customHeight="1" x14ac:dyDescent="0.25">
      <c r="A563" s="375"/>
      <c r="B563" s="375"/>
      <c r="C563" s="375"/>
      <c r="D563" s="375"/>
      <c r="E563" s="375"/>
      <c r="F563" s="375"/>
      <c r="G563" s="375"/>
      <c r="H563" s="375"/>
      <c r="I563" s="375"/>
      <c r="J563" s="375"/>
      <c r="K563" s="375"/>
      <c r="L563" s="375"/>
      <c r="M563" s="376"/>
      <c r="N563" s="376"/>
      <c r="O563" s="375"/>
      <c r="P563" s="375"/>
      <c r="Q563" s="375"/>
      <c r="R563" s="375"/>
      <c r="S563" s="375"/>
      <c r="T563" s="375"/>
      <c r="U563" s="375"/>
      <c r="V563" s="375"/>
      <c r="W563" s="375"/>
      <c r="X563" s="375"/>
      <c r="Y563" s="375"/>
      <c r="Z563" s="375"/>
    </row>
    <row r="564" spans="1:26" ht="9.75" customHeight="1" x14ac:dyDescent="0.25">
      <c r="A564" s="375"/>
      <c r="B564" s="375"/>
      <c r="C564" s="375"/>
      <c r="D564" s="375"/>
      <c r="E564" s="375"/>
      <c r="F564" s="375"/>
      <c r="G564" s="375"/>
      <c r="H564" s="375"/>
      <c r="I564" s="375"/>
      <c r="J564" s="375"/>
      <c r="K564" s="375"/>
      <c r="L564" s="375"/>
      <c r="M564" s="376"/>
      <c r="N564" s="376"/>
      <c r="O564" s="375"/>
      <c r="P564" s="375"/>
      <c r="Q564" s="375"/>
      <c r="R564" s="375"/>
      <c r="S564" s="375"/>
      <c r="T564" s="375"/>
      <c r="U564" s="375"/>
      <c r="V564" s="375"/>
      <c r="W564" s="375"/>
      <c r="X564" s="375"/>
      <c r="Y564" s="375"/>
      <c r="Z564" s="375"/>
    </row>
    <row r="565" spans="1:26" ht="9.75" customHeight="1" x14ac:dyDescent="0.25">
      <c r="A565" s="375"/>
      <c r="B565" s="375"/>
      <c r="C565" s="375"/>
      <c r="D565" s="375"/>
      <c r="E565" s="375"/>
      <c r="F565" s="375"/>
      <c r="G565" s="375"/>
      <c r="H565" s="375"/>
      <c r="I565" s="375"/>
      <c r="J565" s="375"/>
      <c r="K565" s="375"/>
      <c r="L565" s="375"/>
      <c r="M565" s="376"/>
      <c r="N565" s="376"/>
      <c r="O565" s="375"/>
      <c r="P565" s="375"/>
      <c r="Q565" s="375"/>
      <c r="R565" s="375"/>
      <c r="S565" s="375"/>
      <c r="T565" s="375"/>
      <c r="U565" s="375"/>
      <c r="V565" s="375"/>
      <c r="W565" s="375"/>
      <c r="X565" s="375"/>
      <c r="Y565" s="375"/>
      <c r="Z565" s="375"/>
    </row>
    <row r="566" spans="1:26" ht="9.75" customHeight="1" x14ac:dyDescent="0.25">
      <c r="A566" s="375"/>
      <c r="B566" s="375"/>
      <c r="C566" s="375"/>
      <c r="D566" s="375"/>
      <c r="E566" s="375"/>
      <c r="F566" s="375"/>
      <c r="G566" s="375"/>
      <c r="H566" s="375"/>
      <c r="I566" s="375"/>
      <c r="J566" s="375"/>
      <c r="K566" s="375"/>
      <c r="L566" s="375"/>
      <c r="M566" s="376"/>
      <c r="N566" s="376"/>
      <c r="O566" s="375"/>
      <c r="P566" s="375"/>
      <c r="Q566" s="375"/>
      <c r="R566" s="375"/>
      <c r="S566" s="375"/>
      <c r="T566" s="375"/>
      <c r="U566" s="375"/>
      <c r="V566" s="375"/>
      <c r="W566" s="375"/>
      <c r="X566" s="375"/>
      <c r="Y566" s="375"/>
      <c r="Z566" s="375"/>
    </row>
    <row r="567" spans="1:26" ht="9.75" customHeight="1" x14ac:dyDescent="0.25">
      <c r="A567" s="375"/>
      <c r="B567" s="375"/>
      <c r="C567" s="375"/>
      <c r="D567" s="375"/>
      <c r="E567" s="375"/>
      <c r="F567" s="375"/>
      <c r="G567" s="375"/>
      <c r="H567" s="375"/>
      <c r="I567" s="375"/>
      <c r="J567" s="375"/>
      <c r="K567" s="375"/>
      <c r="L567" s="375"/>
      <c r="M567" s="376"/>
      <c r="N567" s="376"/>
      <c r="O567" s="375"/>
      <c r="P567" s="375"/>
      <c r="Q567" s="375"/>
      <c r="R567" s="375"/>
      <c r="S567" s="375"/>
      <c r="T567" s="375"/>
      <c r="U567" s="375"/>
      <c r="V567" s="375"/>
      <c r="W567" s="375"/>
      <c r="X567" s="375"/>
      <c r="Y567" s="375"/>
      <c r="Z567" s="375"/>
    </row>
    <row r="568" spans="1:26" ht="9.75" customHeight="1" x14ac:dyDescent="0.25">
      <c r="A568" s="375"/>
      <c r="B568" s="375"/>
      <c r="C568" s="375"/>
      <c r="D568" s="375"/>
      <c r="E568" s="375"/>
      <c r="F568" s="375"/>
      <c r="G568" s="375"/>
      <c r="H568" s="375"/>
      <c r="I568" s="375"/>
      <c r="J568" s="375"/>
      <c r="K568" s="375"/>
      <c r="L568" s="375"/>
      <c r="M568" s="376"/>
      <c r="N568" s="376"/>
      <c r="O568" s="375"/>
      <c r="P568" s="375"/>
      <c r="Q568" s="375"/>
      <c r="R568" s="375"/>
      <c r="S568" s="375"/>
      <c r="T568" s="375"/>
      <c r="U568" s="375"/>
      <c r="V568" s="375"/>
      <c r="W568" s="375"/>
      <c r="X568" s="375"/>
      <c r="Y568" s="375"/>
      <c r="Z568" s="375"/>
    </row>
    <row r="569" spans="1:26" ht="9.75" customHeight="1" x14ac:dyDescent="0.25">
      <c r="A569" s="375"/>
      <c r="B569" s="375"/>
      <c r="C569" s="375"/>
      <c r="D569" s="375"/>
      <c r="E569" s="375"/>
      <c r="F569" s="375"/>
      <c r="G569" s="375"/>
      <c r="H569" s="375"/>
      <c r="I569" s="375"/>
      <c r="J569" s="375"/>
      <c r="K569" s="375"/>
      <c r="L569" s="375"/>
      <c r="M569" s="376"/>
      <c r="N569" s="376"/>
      <c r="O569" s="375"/>
      <c r="P569" s="375"/>
      <c r="Q569" s="375"/>
      <c r="R569" s="375"/>
      <c r="S569" s="375"/>
      <c r="T569" s="375"/>
      <c r="U569" s="375"/>
      <c r="V569" s="375"/>
      <c r="W569" s="375"/>
      <c r="X569" s="375"/>
      <c r="Y569" s="375"/>
      <c r="Z569" s="375"/>
    </row>
    <row r="570" spans="1:26" ht="9.75" customHeight="1" x14ac:dyDescent="0.25">
      <c r="A570" s="375"/>
      <c r="B570" s="375"/>
      <c r="C570" s="375"/>
      <c r="D570" s="375"/>
      <c r="E570" s="375"/>
      <c r="F570" s="375"/>
      <c r="G570" s="375"/>
      <c r="H570" s="375"/>
      <c r="I570" s="375"/>
      <c r="J570" s="375"/>
      <c r="K570" s="375"/>
      <c r="L570" s="375"/>
      <c r="M570" s="376"/>
      <c r="N570" s="376"/>
      <c r="O570" s="375"/>
      <c r="P570" s="375"/>
      <c r="Q570" s="375"/>
      <c r="R570" s="375"/>
      <c r="S570" s="375"/>
      <c r="T570" s="375"/>
      <c r="U570" s="375"/>
      <c r="V570" s="375"/>
      <c r="W570" s="375"/>
      <c r="X570" s="375"/>
      <c r="Y570" s="375"/>
      <c r="Z570" s="375"/>
    </row>
    <row r="571" spans="1:26" ht="9.75" customHeight="1" x14ac:dyDescent="0.25">
      <c r="A571" s="375"/>
      <c r="B571" s="375"/>
      <c r="C571" s="375"/>
      <c r="D571" s="375"/>
      <c r="E571" s="375"/>
      <c r="F571" s="375"/>
      <c r="G571" s="375"/>
      <c r="H571" s="375"/>
      <c r="I571" s="375"/>
      <c r="J571" s="375"/>
      <c r="K571" s="375"/>
      <c r="L571" s="375"/>
      <c r="M571" s="376"/>
      <c r="N571" s="376"/>
      <c r="O571" s="375"/>
      <c r="P571" s="375"/>
      <c r="Q571" s="375"/>
      <c r="R571" s="375"/>
      <c r="S571" s="375"/>
      <c r="T571" s="375"/>
      <c r="U571" s="375"/>
      <c r="V571" s="375"/>
      <c r="W571" s="375"/>
      <c r="X571" s="375"/>
      <c r="Y571" s="375"/>
      <c r="Z571" s="375"/>
    </row>
    <row r="572" spans="1:26" ht="9.75" customHeight="1" x14ac:dyDescent="0.25">
      <c r="A572" s="375"/>
      <c r="B572" s="375"/>
      <c r="C572" s="375"/>
      <c r="D572" s="375"/>
      <c r="E572" s="375"/>
      <c r="F572" s="375"/>
      <c r="G572" s="375"/>
      <c r="H572" s="375"/>
      <c r="I572" s="375"/>
      <c r="J572" s="375"/>
      <c r="K572" s="375"/>
      <c r="L572" s="375"/>
      <c r="M572" s="376"/>
      <c r="N572" s="376"/>
      <c r="O572" s="375"/>
      <c r="P572" s="375"/>
      <c r="Q572" s="375"/>
      <c r="R572" s="375"/>
      <c r="S572" s="375"/>
      <c r="T572" s="375"/>
      <c r="U572" s="375"/>
      <c r="V572" s="375"/>
      <c r="W572" s="375"/>
      <c r="X572" s="375"/>
      <c r="Y572" s="375"/>
      <c r="Z572" s="375"/>
    </row>
    <row r="573" spans="1:26" ht="9.75" customHeight="1" x14ac:dyDescent="0.25">
      <c r="A573" s="375"/>
      <c r="B573" s="375"/>
      <c r="C573" s="375"/>
      <c r="D573" s="375"/>
      <c r="E573" s="375"/>
      <c r="F573" s="375"/>
      <c r="G573" s="375"/>
      <c r="H573" s="375"/>
      <c r="I573" s="375"/>
      <c r="J573" s="375"/>
      <c r="K573" s="375"/>
      <c r="L573" s="375"/>
      <c r="M573" s="376"/>
      <c r="N573" s="376"/>
      <c r="O573" s="375"/>
      <c r="P573" s="375"/>
      <c r="Q573" s="375"/>
      <c r="R573" s="375"/>
      <c r="S573" s="375"/>
      <c r="T573" s="375"/>
      <c r="U573" s="375"/>
      <c r="V573" s="375"/>
      <c r="W573" s="375"/>
      <c r="X573" s="375"/>
      <c r="Y573" s="375"/>
      <c r="Z573" s="375"/>
    </row>
    <row r="574" spans="1:26" ht="9.75" customHeight="1" x14ac:dyDescent="0.25">
      <c r="A574" s="375"/>
      <c r="B574" s="375"/>
      <c r="C574" s="375"/>
      <c r="D574" s="375"/>
      <c r="E574" s="375"/>
      <c r="F574" s="375"/>
      <c r="G574" s="375"/>
      <c r="H574" s="375"/>
      <c r="I574" s="375"/>
      <c r="J574" s="375"/>
      <c r="K574" s="375"/>
      <c r="L574" s="375"/>
      <c r="M574" s="376"/>
      <c r="N574" s="376"/>
      <c r="O574" s="375"/>
      <c r="P574" s="375"/>
      <c r="Q574" s="375"/>
      <c r="R574" s="375"/>
      <c r="S574" s="375"/>
      <c r="T574" s="375"/>
      <c r="U574" s="375"/>
      <c r="V574" s="375"/>
      <c r="W574" s="375"/>
      <c r="X574" s="375"/>
      <c r="Y574" s="375"/>
      <c r="Z574" s="375"/>
    </row>
    <row r="575" spans="1:26" ht="9.75" customHeight="1" x14ac:dyDescent="0.25">
      <c r="A575" s="375"/>
      <c r="B575" s="375"/>
      <c r="C575" s="375"/>
      <c r="D575" s="375"/>
      <c r="E575" s="375"/>
      <c r="F575" s="375"/>
      <c r="G575" s="375"/>
      <c r="H575" s="375"/>
      <c r="I575" s="375"/>
      <c r="J575" s="375"/>
      <c r="K575" s="375"/>
      <c r="L575" s="375"/>
      <c r="M575" s="376"/>
      <c r="N575" s="376"/>
      <c r="O575" s="375"/>
      <c r="P575" s="375"/>
      <c r="Q575" s="375"/>
      <c r="R575" s="375"/>
      <c r="S575" s="375"/>
      <c r="T575" s="375"/>
      <c r="U575" s="375"/>
      <c r="V575" s="375"/>
      <c r="W575" s="375"/>
      <c r="X575" s="375"/>
      <c r="Y575" s="375"/>
      <c r="Z575" s="375"/>
    </row>
    <row r="576" spans="1:26" ht="9.75" customHeight="1" x14ac:dyDescent="0.25">
      <c r="A576" s="375"/>
      <c r="B576" s="375"/>
      <c r="C576" s="375"/>
      <c r="D576" s="375"/>
      <c r="E576" s="375"/>
      <c r="F576" s="375"/>
      <c r="G576" s="375"/>
      <c r="H576" s="375"/>
      <c r="I576" s="375"/>
      <c r="J576" s="375"/>
      <c r="K576" s="375"/>
      <c r="L576" s="375"/>
      <c r="M576" s="376"/>
      <c r="N576" s="376"/>
      <c r="O576" s="375"/>
      <c r="P576" s="375"/>
      <c r="Q576" s="375"/>
      <c r="R576" s="375"/>
      <c r="S576" s="375"/>
      <c r="T576" s="375"/>
      <c r="U576" s="375"/>
      <c r="V576" s="375"/>
      <c r="W576" s="375"/>
      <c r="X576" s="375"/>
      <c r="Y576" s="375"/>
      <c r="Z576" s="375"/>
    </row>
    <row r="577" spans="1:26" ht="9.75" customHeight="1" x14ac:dyDescent="0.25">
      <c r="A577" s="375"/>
      <c r="B577" s="375"/>
      <c r="C577" s="375"/>
      <c r="D577" s="375"/>
      <c r="E577" s="375"/>
      <c r="F577" s="375"/>
      <c r="G577" s="375"/>
      <c r="H577" s="375"/>
      <c r="I577" s="375"/>
      <c r="J577" s="375"/>
      <c r="K577" s="375"/>
      <c r="L577" s="375"/>
      <c r="M577" s="376"/>
      <c r="N577" s="376"/>
      <c r="O577" s="375"/>
      <c r="P577" s="375"/>
      <c r="Q577" s="375"/>
      <c r="R577" s="375"/>
      <c r="S577" s="375"/>
      <c r="T577" s="375"/>
      <c r="U577" s="375"/>
      <c r="V577" s="375"/>
      <c r="W577" s="375"/>
      <c r="X577" s="375"/>
      <c r="Y577" s="375"/>
      <c r="Z577" s="375"/>
    </row>
    <row r="578" spans="1:26" ht="9.75" customHeight="1" x14ac:dyDescent="0.25">
      <c r="A578" s="375"/>
      <c r="B578" s="375"/>
      <c r="C578" s="375"/>
      <c r="D578" s="375"/>
      <c r="E578" s="375"/>
      <c r="F578" s="375"/>
      <c r="G578" s="375"/>
      <c r="H578" s="375"/>
      <c r="I578" s="375"/>
      <c r="J578" s="375"/>
      <c r="K578" s="375"/>
      <c r="L578" s="375"/>
      <c r="M578" s="376"/>
      <c r="N578" s="376"/>
      <c r="O578" s="375"/>
      <c r="P578" s="375"/>
      <c r="Q578" s="375"/>
      <c r="R578" s="375"/>
      <c r="S578" s="375"/>
      <c r="T578" s="375"/>
      <c r="U578" s="375"/>
      <c r="V578" s="375"/>
      <c r="W578" s="375"/>
      <c r="X578" s="375"/>
      <c r="Y578" s="375"/>
      <c r="Z578" s="375"/>
    </row>
    <row r="579" spans="1:26" ht="9.75" customHeight="1" x14ac:dyDescent="0.25">
      <c r="A579" s="375"/>
      <c r="B579" s="375"/>
      <c r="C579" s="375"/>
      <c r="D579" s="375"/>
      <c r="E579" s="375"/>
      <c r="F579" s="375"/>
      <c r="G579" s="375"/>
      <c r="H579" s="375"/>
      <c r="I579" s="375"/>
      <c r="J579" s="375"/>
      <c r="K579" s="375"/>
      <c r="L579" s="375"/>
      <c r="M579" s="376"/>
      <c r="N579" s="376"/>
      <c r="O579" s="375"/>
      <c r="P579" s="375"/>
      <c r="Q579" s="375"/>
      <c r="R579" s="375"/>
      <c r="S579" s="375"/>
      <c r="T579" s="375"/>
      <c r="U579" s="375"/>
      <c r="V579" s="375"/>
      <c r="W579" s="375"/>
      <c r="X579" s="375"/>
      <c r="Y579" s="375"/>
      <c r="Z579" s="375"/>
    </row>
    <row r="580" spans="1:26" ht="9.75" customHeight="1" x14ac:dyDescent="0.25">
      <c r="A580" s="375"/>
      <c r="B580" s="375"/>
      <c r="C580" s="375"/>
      <c r="D580" s="375"/>
      <c r="E580" s="375"/>
      <c r="F580" s="375"/>
      <c r="G580" s="375"/>
      <c r="H580" s="375"/>
      <c r="I580" s="375"/>
      <c r="J580" s="375"/>
      <c r="K580" s="375"/>
      <c r="L580" s="375"/>
      <c r="M580" s="376"/>
      <c r="N580" s="376"/>
      <c r="O580" s="375"/>
      <c r="P580" s="375"/>
      <c r="Q580" s="375"/>
      <c r="R580" s="375"/>
      <c r="S580" s="375"/>
      <c r="T580" s="375"/>
      <c r="U580" s="375"/>
      <c r="V580" s="375"/>
      <c r="W580" s="375"/>
      <c r="X580" s="375"/>
      <c r="Y580" s="375"/>
      <c r="Z580" s="375"/>
    </row>
    <row r="581" spans="1:26" ht="9.75" customHeight="1" x14ac:dyDescent="0.25">
      <c r="A581" s="375"/>
      <c r="B581" s="375"/>
      <c r="C581" s="375"/>
      <c r="D581" s="375"/>
      <c r="E581" s="375"/>
      <c r="F581" s="375"/>
      <c r="G581" s="375"/>
      <c r="H581" s="375"/>
      <c r="I581" s="375"/>
      <c r="J581" s="375"/>
      <c r="K581" s="375"/>
      <c r="L581" s="375"/>
      <c r="M581" s="376"/>
      <c r="N581" s="376"/>
      <c r="O581" s="375"/>
      <c r="P581" s="375"/>
      <c r="Q581" s="375"/>
      <c r="R581" s="375"/>
      <c r="S581" s="375"/>
      <c r="T581" s="375"/>
      <c r="U581" s="375"/>
      <c r="V581" s="375"/>
      <c r="W581" s="375"/>
      <c r="X581" s="375"/>
      <c r="Y581" s="375"/>
      <c r="Z581" s="375"/>
    </row>
    <row r="582" spans="1:26" ht="9.75" customHeight="1" x14ac:dyDescent="0.25">
      <c r="A582" s="375"/>
      <c r="B582" s="375"/>
      <c r="C582" s="375"/>
      <c r="D582" s="375"/>
      <c r="E582" s="375"/>
      <c r="F582" s="375"/>
      <c r="G582" s="375"/>
      <c r="H582" s="375"/>
      <c r="I582" s="375"/>
      <c r="J582" s="375"/>
      <c r="K582" s="375"/>
      <c r="L582" s="375"/>
      <c r="M582" s="376"/>
      <c r="N582" s="376"/>
      <c r="O582" s="375"/>
      <c r="P582" s="375"/>
      <c r="Q582" s="375"/>
      <c r="R582" s="375"/>
      <c r="S582" s="375"/>
      <c r="T582" s="375"/>
      <c r="U582" s="375"/>
      <c r="V582" s="375"/>
      <c r="W582" s="375"/>
      <c r="X582" s="375"/>
      <c r="Y582" s="375"/>
      <c r="Z582" s="375"/>
    </row>
    <row r="583" spans="1:26" ht="9.75" customHeight="1" x14ac:dyDescent="0.25">
      <c r="A583" s="375"/>
      <c r="B583" s="375"/>
      <c r="C583" s="375"/>
      <c r="D583" s="375"/>
      <c r="E583" s="375"/>
      <c r="F583" s="375"/>
      <c r="G583" s="375"/>
      <c r="H583" s="375"/>
      <c r="I583" s="375"/>
      <c r="J583" s="375"/>
      <c r="K583" s="375"/>
      <c r="L583" s="375"/>
      <c r="M583" s="376"/>
      <c r="N583" s="376"/>
      <c r="O583" s="375"/>
      <c r="P583" s="375"/>
      <c r="Q583" s="375"/>
      <c r="R583" s="375"/>
      <c r="S583" s="375"/>
      <c r="T583" s="375"/>
      <c r="U583" s="375"/>
      <c r="V583" s="375"/>
      <c r="W583" s="375"/>
      <c r="X583" s="375"/>
      <c r="Y583" s="375"/>
      <c r="Z583" s="375"/>
    </row>
    <row r="584" spans="1:26" ht="9.75" customHeight="1" x14ac:dyDescent="0.25">
      <c r="A584" s="375"/>
      <c r="B584" s="375"/>
      <c r="C584" s="375"/>
      <c r="D584" s="375"/>
      <c r="E584" s="375"/>
      <c r="F584" s="375"/>
      <c r="G584" s="375"/>
      <c r="H584" s="375"/>
      <c r="I584" s="375"/>
      <c r="J584" s="375"/>
      <c r="K584" s="375"/>
      <c r="L584" s="375"/>
      <c r="M584" s="376"/>
      <c r="N584" s="376"/>
      <c r="O584" s="375"/>
      <c r="P584" s="375"/>
      <c r="Q584" s="375"/>
      <c r="R584" s="375"/>
      <c r="S584" s="375"/>
      <c r="T584" s="375"/>
      <c r="U584" s="375"/>
      <c r="V584" s="375"/>
      <c r="W584" s="375"/>
      <c r="X584" s="375"/>
      <c r="Y584" s="375"/>
      <c r="Z584" s="375"/>
    </row>
    <row r="585" spans="1:26" ht="9.75" customHeight="1" x14ac:dyDescent="0.25">
      <c r="A585" s="375"/>
      <c r="B585" s="375"/>
      <c r="C585" s="375"/>
      <c r="D585" s="375"/>
      <c r="E585" s="375"/>
      <c r="F585" s="375"/>
      <c r="G585" s="375"/>
      <c r="H585" s="375"/>
      <c r="I585" s="375"/>
      <c r="J585" s="375"/>
      <c r="K585" s="375"/>
      <c r="L585" s="375"/>
      <c r="M585" s="376"/>
      <c r="N585" s="376"/>
      <c r="O585" s="375"/>
      <c r="P585" s="375"/>
      <c r="Q585" s="375"/>
      <c r="R585" s="375"/>
      <c r="S585" s="375"/>
      <c r="T585" s="375"/>
      <c r="U585" s="375"/>
      <c r="V585" s="375"/>
      <c r="W585" s="375"/>
      <c r="X585" s="375"/>
      <c r="Y585" s="375"/>
      <c r="Z585" s="375"/>
    </row>
    <row r="586" spans="1:26" ht="9.75" customHeight="1" x14ac:dyDescent="0.25">
      <c r="A586" s="375"/>
      <c r="B586" s="375"/>
      <c r="C586" s="375"/>
      <c r="D586" s="375"/>
      <c r="E586" s="375"/>
      <c r="F586" s="375"/>
      <c r="G586" s="375"/>
      <c r="H586" s="375"/>
      <c r="I586" s="375"/>
      <c r="J586" s="375"/>
      <c r="K586" s="375"/>
      <c r="L586" s="375"/>
      <c r="M586" s="376"/>
      <c r="N586" s="376"/>
      <c r="O586" s="375"/>
      <c r="P586" s="375"/>
      <c r="Q586" s="375"/>
      <c r="R586" s="375"/>
      <c r="S586" s="375"/>
      <c r="T586" s="375"/>
      <c r="U586" s="375"/>
      <c r="V586" s="375"/>
      <c r="W586" s="375"/>
      <c r="X586" s="375"/>
      <c r="Y586" s="375"/>
      <c r="Z586" s="375"/>
    </row>
    <row r="587" spans="1:26" ht="9.75" customHeight="1" x14ac:dyDescent="0.25">
      <c r="A587" s="375"/>
      <c r="B587" s="375"/>
      <c r="C587" s="375"/>
      <c r="D587" s="375"/>
      <c r="E587" s="375"/>
      <c r="F587" s="375"/>
      <c r="G587" s="375"/>
      <c r="H587" s="375"/>
      <c r="I587" s="375"/>
      <c r="J587" s="375"/>
      <c r="K587" s="375"/>
      <c r="L587" s="375"/>
      <c r="M587" s="376"/>
      <c r="N587" s="376"/>
      <c r="O587" s="375"/>
      <c r="P587" s="375"/>
      <c r="Q587" s="375"/>
      <c r="R587" s="375"/>
      <c r="S587" s="375"/>
      <c r="T587" s="375"/>
      <c r="U587" s="375"/>
      <c r="V587" s="375"/>
      <c r="W587" s="375"/>
      <c r="X587" s="375"/>
      <c r="Y587" s="375"/>
      <c r="Z587" s="375"/>
    </row>
    <row r="588" spans="1:26" ht="9.75" customHeight="1" x14ac:dyDescent="0.25">
      <c r="A588" s="375"/>
      <c r="B588" s="375"/>
      <c r="C588" s="375"/>
      <c r="D588" s="375"/>
      <c r="E588" s="375"/>
      <c r="F588" s="375"/>
      <c r="G588" s="375"/>
      <c r="H588" s="375"/>
      <c r="I588" s="375"/>
      <c r="J588" s="375"/>
      <c r="K588" s="375"/>
      <c r="L588" s="375"/>
      <c r="M588" s="376"/>
      <c r="N588" s="376"/>
      <c r="O588" s="375"/>
      <c r="P588" s="375"/>
      <c r="Q588" s="375"/>
      <c r="R588" s="375"/>
      <c r="S588" s="375"/>
      <c r="T588" s="375"/>
      <c r="U588" s="375"/>
      <c r="V588" s="375"/>
      <c r="W588" s="375"/>
      <c r="X588" s="375"/>
      <c r="Y588" s="375"/>
      <c r="Z588" s="375"/>
    </row>
    <row r="589" spans="1:26" ht="9.75" customHeight="1" x14ac:dyDescent="0.25">
      <c r="A589" s="375"/>
      <c r="B589" s="375"/>
      <c r="C589" s="375"/>
      <c r="D589" s="375"/>
      <c r="E589" s="375"/>
      <c r="F589" s="375"/>
      <c r="G589" s="375"/>
      <c r="H589" s="375"/>
      <c r="I589" s="375"/>
      <c r="J589" s="375"/>
      <c r="K589" s="375"/>
      <c r="L589" s="375"/>
      <c r="M589" s="376"/>
      <c r="N589" s="376"/>
      <c r="O589" s="375"/>
      <c r="P589" s="375"/>
      <c r="Q589" s="375"/>
      <c r="R589" s="375"/>
      <c r="S589" s="375"/>
      <c r="T589" s="375"/>
      <c r="U589" s="375"/>
      <c r="V589" s="375"/>
      <c r="W589" s="375"/>
      <c r="X589" s="375"/>
      <c r="Y589" s="375"/>
      <c r="Z589" s="375"/>
    </row>
    <row r="590" spans="1:26" ht="9.75" customHeight="1" x14ac:dyDescent="0.25">
      <c r="A590" s="375"/>
      <c r="B590" s="375"/>
      <c r="C590" s="375"/>
      <c r="D590" s="375"/>
      <c r="E590" s="375"/>
      <c r="F590" s="375"/>
      <c r="G590" s="375"/>
      <c r="H590" s="375"/>
      <c r="I590" s="375"/>
      <c r="J590" s="375"/>
      <c r="K590" s="375"/>
      <c r="L590" s="375"/>
      <c r="M590" s="376"/>
      <c r="N590" s="376"/>
      <c r="O590" s="375"/>
      <c r="P590" s="375"/>
      <c r="Q590" s="375"/>
      <c r="R590" s="375"/>
      <c r="S590" s="375"/>
      <c r="T590" s="375"/>
      <c r="U590" s="375"/>
      <c r="V590" s="375"/>
      <c r="W590" s="375"/>
      <c r="X590" s="375"/>
      <c r="Y590" s="375"/>
      <c r="Z590" s="375"/>
    </row>
    <row r="591" spans="1:26" ht="9.75" customHeight="1" x14ac:dyDescent="0.25">
      <c r="A591" s="375"/>
      <c r="B591" s="375"/>
      <c r="C591" s="375"/>
      <c r="D591" s="375"/>
      <c r="E591" s="375"/>
      <c r="F591" s="375"/>
      <c r="G591" s="375"/>
      <c r="H591" s="375"/>
      <c r="I591" s="375"/>
      <c r="J591" s="375"/>
      <c r="K591" s="375"/>
      <c r="L591" s="375"/>
      <c r="M591" s="376"/>
      <c r="N591" s="376"/>
      <c r="O591" s="375"/>
      <c r="P591" s="375"/>
      <c r="Q591" s="375"/>
      <c r="R591" s="375"/>
      <c r="S591" s="375"/>
      <c r="T591" s="375"/>
      <c r="U591" s="375"/>
      <c r="V591" s="375"/>
      <c r="W591" s="375"/>
      <c r="X591" s="375"/>
      <c r="Y591" s="375"/>
      <c r="Z591" s="375"/>
    </row>
    <row r="592" spans="1:26" ht="9.75" customHeight="1" x14ac:dyDescent="0.25">
      <c r="A592" s="375"/>
      <c r="B592" s="375"/>
      <c r="C592" s="375"/>
      <c r="D592" s="375"/>
      <c r="E592" s="375"/>
      <c r="F592" s="375"/>
      <c r="G592" s="375"/>
      <c r="H592" s="375"/>
      <c r="I592" s="375"/>
      <c r="J592" s="375"/>
      <c r="K592" s="375"/>
      <c r="L592" s="375"/>
      <c r="M592" s="376"/>
      <c r="N592" s="376"/>
      <c r="O592" s="375"/>
      <c r="P592" s="375"/>
      <c r="Q592" s="375"/>
      <c r="R592" s="375"/>
      <c r="S592" s="375"/>
      <c r="T592" s="375"/>
      <c r="U592" s="375"/>
      <c r="V592" s="375"/>
      <c r="W592" s="375"/>
      <c r="X592" s="375"/>
      <c r="Y592" s="375"/>
      <c r="Z592" s="375"/>
    </row>
    <row r="593" spans="1:26" ht="9.75" customHeight="1" x14ac:dyDescent="0.25">
      <c r="A593" s="375"/>
      <c r="B593" s="375"/>
      <c r="C593" s="375"/>
      <c r="D593" s="375"/>
      <c r="E593" s="375"/>
      <c r="F593" s="375"/>
      <c r="G593" s="375"/>
      <c r="H593" s="375"/>
      <c r="I593" s="375"/>
      <c r="J593" s="375"/>
      <c r="K593" s="375"/>
      <c r="L593" s="375"/>
      <c r="M593" s="376"/>
      <c r="N593" s="376"/>
      <c r="O593" s="375"/>
      <c r="P593" s="375"/>
      <c r="Q593" s="375"/>
      <c r="R593" s="375"/>
      <c r="S593" s="375"/>
      <c r="T593" s="375"/>
      <c r="U593" s="375"/>
      <c r="V593" s="375"/>
      <c r="W593" s="375"/>
      <c r="X593" s="375"/>
      <c r="Y593" s="375"/>
      <c r="Z593" s="375"/>
    </row>
    <row r="594" spans="1:26" ht="9.75" customHeight="1" x14ac:dyDescent="0.25">
      <c r="A594" s="375"/>
      <c r="B594" s="375"/>
      <c r="C594" s="375"/>
      <c r="D594" s="375"/>
      <c r="E594" s="375"/>
      <c r="F594" s="375"/>
      <c r="G594" s="375"/>
      <c r="H594" s="375"/>
      <c r="I594" s="375"/>
      <c r="J594" s="375"/>
      <c r="K594" s="375"/>
      <c r="L594" s="375"/>
      <c r="M594" s="376"/>
      <c r="N594" s="376"/>
      <c r="O594" s="375"/>
      <c r="P594" s="375"/>
      <c r="Q594" s="375"/>
      <c r="R594" s="375"/>
      <c r="S594" s="375"/>
      <c r="T594" s="375"/>
      <c r="U594" s="375"/>
      <c r="V594" s="375"/>
      <c r="W594" s="375"/>
      <c r="X594" s="375"/>
      <c r="Y594" s="375"/>
      <c r="Z594" s="375"/>
    </row>
    <row r="595" spans="1:26" ht="9.75" customHeight="1" x14ac:dyDescent="0.25">
      <c r="A595" s="375"/>
      <c r="B595" s="375"/>
      <c r="C595" s="375"/>
      <c r="D595" s="375"/>
      <c r="E595" s="375"/>
      <c r="F595" s="375"/>
      <c r="G595" s="375"/>
      <c r="H595" s="375"/>
      <c r="I595" s="375"/>
      <c r="J595" s="375"/>
      <c r="K595" s="375"/>
      <c r="L595" s="375"/>
      <c r="M595" s="376"/>
      <c r="N595" s="376"/>
      <c r="O595" s="375"/>
      <c r="P595" s="375"/>
      <c r="Q595" s="375"/>
      <c r="R595" s="375"/>
      <c r="S595" s="375"/>
      <c r="T595" s="375"/>
      <c r="U595" s="375"/>
      <c r="V595" s="375"/>
      <c r="W595" s="375"/>
      <c r="X595" s="375"/>
      <c r="Y595" s="375"/>
      <c r="Z595" s="375"/>
    </row>
    <row r="596" spans="1:26" ht="9.75" customHeight="1" x14ac:dyDescent="0.25">
      <c r="A596" s="375"/>
      <c r="B596" s="375"/>
      <c r="C596" s="375"/>
      <c r="D596" s="375"/>
      <c r="E596" s="375"/>
      <c r="F596" s="375"/>
      <c r="G596" s="375"/>
      <c r="H596" s="375"/>
      <c r="I596" s="375"/>
      <c r="J596" s="375"/>
      <c r="K596" s="375"/>
      <c r="L596" s="375"/>
      <c r="M596" s="376"/>
      <c r="N596" s="376"/>
      <c r="O596" s="375"/>
      <c r="P596" s="375"/>
      <c r="Q596" s="375"/>
      <c r="R596" s="375"/>
      <c r="S596" s="375"/>
      <c r="T596" s="375"/>
      <c r="U596" s="375"/>
      <c r="V596" s="375"/>
      <c r="W596" s="375"/>
      <c r="X596" s="375"/>
      <c r="Y596" s="375"/>
      <c r="Z596" s="375"/>
    </row>
    <row r="597" spans="1:26" ht="9.75" customHeight="1" x14ac:dyDescent="0.25">
      <c r="A597" s="375"/>
      <c r="B597" s="375"/>
      <c r="C597" s="375"/>
      <c r="D597" s="375"/>
      <c r="E597" s="375"/>
      <c r="F597" s="375"/>
      <c r="G597" s="375"/>
      <c r="H597" s="375"/>
      <c r="I597" s="375"/>
      <c r="J597" s="375"/>
      <c r="K597" s="375"/>
      <c r="L597" s="375"/>
      <c r="M597" s="376"/>
      <c r="N597" s="376"/>
      <c r="O597" s="375"/>
      <c r="P597" s="375"/>
      <c r="Q597" s="375"/>
      <c r="R597" s="375"/>
      <c r="S597" s="375"/>
      <c r="T597" s="375"/>
      <c r="U597" s="375"/>
      <c r="V597" s="375"/>
      <c r="W597" s="375"/>
      <c r="X597" s="375"/>
      <c r="Y597" s="375"/>
      <c r="Z597" s="375"/>
    </row>
    <row r="598" spans="1:26" ht="9.75" customHeight="1" x14ac:dyDescent="0.25">
      <c r="A598" s="375"/>
      <c r="B598" s="375"/>
      <c r="C598" s="375"/>
      <c r="D598" s="375"/>
      <c r="E598" s="375"/>
      <c r="F598" s="375"/>
      <c r="G598" s="375"/>
      <c r="H598" s="375"/>
      <c r="I598" s="375"/>
      <c r="J598" s="375"/>
      <c r="K598" s="375"/>
      <c r="L598" s="375"/>
      <c r="M598" s="376"/>
      <c r="N598" s="376"/>
      <c r="O598" s="375"/>
      <c r="P598" s="375"/>
      <c r="Q598" s="375"/>
      <c r="R598" s="375"/>
      <c r="S598" s="375"/>
      <c r="T598" s="375"/>
      <c r="U598" s="375"/>
      <c r="V598" s="375"/>
      <c r="W598" s="375"/>
      <c r="X598" s="375"/>
      <c r="Y598" s="375"/>
      <c r="Z598" s="375"/>
    </row>
    <row r="599" spans="1:26" ht="9.75" customHeight="1" x14ac:dyDescent="0.25">
      <c r="A599" s="375"/>
      <c r="B599" s="375"/>
      <c r="C599" s="375"/>
      <c r="D599" s="375"/>
      <c r="E599" s="375"/>
      <c r="F599" s="375"/>
      <c r="G599" s="375"/>
      <c r="H599" s="375"/>
      <c r="I599" s="375"/>
      <c r="J599" s="375"/>
      <c r="K599" s="375"/>
      <c r="L599" s="375"/>
      <c r="M599" s="376"/>
      <c r="N599" s="376"/>
      <c r="O599" s="375"/>
      <c r="P599" s="375"/>
      <c r="Q599" s="375"/>
      <c r="R599" s="375"/>
      <c r="S599" s="375"/>
      <c r="T599" s="375"/>
      <c r="U599" s="375"/>
      <c r="V599" s="375"/>
      <c r="W599" s="375"/>
      <c r="X599" s="375"/>
      <c r="Y599" s="375"/>
      <c r="Z599" s="375"/>
    </row>
    <row r="600" spans="1:26" ht="9.75" customHeight="1" x14ac:dyDescent="0.25">
      <c r="A600" s="375"/>
      <c r="B600" s="375"/>
      <c r="C600" s="375"/>
      <c r="D600" s="375"/>
      <c r="E600" s="375"/>
      <c r="F600" s="375"/>
      <c r="G600" s="375"/>
      <c r="H600" s="375"/>
      <c r="I600" s="375"/>
      <c r="J600" s="375"/>
      <c r="K600" s="375"/>
      <c r="L600" s="375"/>
      <c r="M600" s="376"/>
      <c r="N600" s="376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</row>
    <row r="601" spans="1:26" ht="9.75" customHeight="1" x14ac:dyDescent="0.25">
      <c r="A601" s="375"/>
      <c r="B601" s="375"/>
      <c r="C601" s="375"/>
      <c r="D601" s="375"/>
      <c r="E601" s="375"/>
      <c r="F601" s="375"/>
      <c r="G601" s="375"/>
      <c r="H601" s="375"/>
      <c r="I601" s="375"/>
      <c r="J601" s="375"/>
      <c r="K601" s="375"/>
      <c r="L601" s="375"/>
      <c r="M601" s="376"/>
      <c r="N601" s="376"/>
      <c r="O601" s="375"/>
      <c r="P601" s="375"/>
      <c r="Q601" s="375"/>
      <c r="R601" s="375"/>
      <c r="S601" s="375"/>
      <c r="T601" s="375"/>
      <c r="U601" s="375"/>
      <c r="V601" s="375"/>
      <c r="W601" s="375"/>
      <c r="X601" s="375"/>
      <c r="Y601" s="375"/>
      <c r="Z601" s="375"/>
    </row>
    <row r="602" spans="1:26" ht="9.75" customHeight="1" x14ac:dyDescent="0.25">
      <c r="A602" s="375"/>
      <c r="B602" s="375"/>
      <c r="C602" s="375"/>
      <c r="D602" s="375"/>
      <c r="E602" s="375"/>
      <c r="F602" s="375"/>
      <c r="G602" s="375"/>
      <c r="H602" s="375"/>
      <c r="I602" s="375"/>
      <c r="J602" s="375"/>
      <c r="K602" s="375"/>
      <c r="L602" s="375"/>
      <c r="M602" s="376"/>
      <c r="N602" s="376"/>
      <c r="O602" s="375"/>
      <c r="P602" s="375"/>
      <c r="Q602" s="375"/>
      <c r="R602" s="375"/>
      <c r="S602" s="375"/>
      <c r="T602" s="375"/>
      <c r="U602" s="375"/>
      <c r="V602" s="375"/>
      <c r="W602" s="375"/>
      <c r="X602" s="375"/>
      <c r="Y602" s="375"/>
      <c r="Z602" s="375"/>
    </row>
    <row r="603" spans="1:26" ht="9.75" customHeight="1" x14ac:dyDescent="0.25">
      <c r="A603" s="375"/>
      <c r="B603" s="375"/>
      <c r="C603" s="375"/>
      <c r="D603" s="375"/>
      <c r="E603" s="375"/>
      <c r="F603" s="375"/>
      <c r="G603" s="375"/>
      <c r="H603" s="375"/>
      <c r="I603" s="375"/>
      <c r="J603" s="375"/>
      <c r="K603" s="375"/>
      <c r="L603" s="375"/>
      <c r="M603" s="376"/>
      <c r="N603" s="376"/>
      <c r="O603" s="375"/>
      <c r="P603" s="375"/>
      <c r="Q603" s="375"/>
      <c r="R603" s="375"/>
      <c r="S603" s="375"/>
      <c r="T603" s="375"/>
      <c r="U603" s="375"/>
      <c r="V603" s="375"/>
      <c r="W603" s="375"/>
      <c r="X603" s="375"/>
      <c r="Y603" s="375"/>
      <c r="Z603" s="375"/>
    </row>
    <row r="604" spans="1:26" ht="9.75" customHeight="1" x14ac:dyDescent="0.25">
      <c r="A604" s="375"/>
      <c r="B604" s="375"/>
      <c r="C604" s="375"/>
      <c r="D604" s="375"/>
      <c r="E604" s="375"/>
      <c r="F604" s="375"/>
      <c r="G604" s="375"/>
      <c r="H604" s="375"/>
      <c r="I604" s="375"/>
      <c r="J604" s="375"/>
      <c r="K604" s="375"/>
      <c r="L604" s="375"/>
      <c r="M604" s="376"/>
      <c r="N604" s="376"/>
      <c r="O604" s="375"/>
      <c r="P604" s="375"/>
      <c r="Q604" s="375"/>
      <c r="R604" s="375"/>
      <c r="S604" s="375"/>
      <c r="T604" s="375"/>
      <c r="U604" s="375"/>
      <c r="V604" s="375"/>
      <c r="W604" s="375"/>
      <c r="X604" s="375"/>
      <c r="Y604" s="375"/>
      <c r="Z604" s="375"/>
    </row>
    <row r="605" spans="1:26" ht="9.75" customHeight="1" x14ac:dyDescent="0.25">
      <c r="A605" s="375"/>
      <c r="B605" s="375"/>
      <c r="C605" s="375"/>
      <c r="D605" s="375"/>
      <c r="E605" s="375"/>
      <c r="F605" s="375"/>
      <c r="G605" s="375"/>
      <c r="H605" s="375"/>
      <c r="I605" s="375"/>
      <c r="J605" s="375"/>
      <c r="K605" s="375"/>
      <c r="L605" s="375"/>
      <c r="M605" s="376"/>
      <c r="N605" s="376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375"/>
      <c r="Z605" s="375"/>
    </row>
    <row r="606" spans="1:26" ht="9.75" customHeight="1" x14ac:dyDescent="0.25">
      <c r="A606" s="375"/>
      <c r="B606" s="375"/>
      <c r="C606" s="375"/>
      <c r="D606" s="375"/>
      <c r="E606" s="375"/>
      <c r="F606" s="375"/>
      <c r="G606" s="375"/>
      <c r="H606" s="375"/>
      <c r="I606" s="375"/>
      <c r="J606" s="375"/>
      <c r="K606" s="375"/>
      <c r="L606" s="375"/>
      <c r="M606" s="376"/>
      <c r="N606" s="376"/>
      <c r="O606" s="375"/>
      <c r="P606" s="375"/>
      <c r="Q606" s="375"/>
      <c r="R606" s="375"/>
      <c r="S606" s="375"/>
      <c r="T606" s="375"/>
      <c r="U606" s="375"/>
      <c r="V606" s="375"/>
      <c r="W606" s="375"/>
      <c r="X606" s="375"/>
      <c r="Y606" s="375"/>
      <c r="Z606" s="375"/>
    </row>
    <row r="607" spans="1:26" ht="9.75" customHeight="1" x14ac:dyDescent="0.25">
      <c r="A607" s="375"/>
      <c r="B607" s="375"/>
      <c r="C607" s="375"/>
      <c r="D607" s="375"/>
      <c r="E607" s="375"/>
      <c r="F607" s="375"/>
      <c r="G607" s="375"/>
      <c r="H607" s="375"/>
      <c r="I607" s="375"/>
      <c r="J607" s="375"/>
      <c r="K607" s="375"/>
      <c r="L607" s="375"/>
      <c r="M607" s="376"/>
      <c r="N607" s="376"/>
      <c r="O607" s="375"/>
      <c r="P607" s="375"/>
      <c r="Q607" s="375"/>
      <c r="R607" s="375"/>
      <c r="S607" s="375"/>
      <c r="T607" s="375"/>
      <c r="U607" s="375"/>
      <c r="V607" s="375"/>
      <c r="W607" s="375"/>
      <c r="X607" s="375"/>
      <c r="Y607" s="375"/>
      <c r="Z607" s="375"/>
    </row>
    <row r="608" spans="1:26" ht="9.75" customHeight="1" x14ac:dyDescent="0.25">
      <c r="A608" s="375"/>
      <c r="B608" s="375"/>
      <c r="C608" s="375"/>
      <c r="D608" s="375"/>
      <c r="E608" s="375"/>
      <c r="F608" s="375"/>
      <c r="G608" s="375"/>
      <c r="H608" s="375"/>
      <c r="I608" s="375"/>
      <c r="J608" s="375"/>
      <c r="K608" s="375"/>
      <c r="L608" s="375"/>
      <c r="M608" s="376"/>
      <c r="N608" s="376"/>
      <c r="O608" s="375"/>
      <c r="P608" s="375"/>
      <c r="Q608" s="375"/>
      <c r="R608" s="375"/>
      <c r="S608" s="375"/>
      <c r="T608" s="375"/>
      <c r="U608" s="375"/>
      <c r="V608" s="375"/>
      <c r="W608" s="375"/>
      <c r="X608" s="375"/>
      <c r="Y608" s="375"/>
      <c r="Z608" s="375"/>
    </row>
    <row r="609" spans="1:26" ht="9.75" customHeight="1" x14ac:dyDescent="0.25">
      <c r="A609" s="375"/>
      <c r="B609" s="375"/>
      <c r="C609" s="375"/>
      <c r="D609" s="375"/>
      <c r="E609" s="375"/>
      <c r="F609" s="375"/>
      <c r="G609" s="375"/>
      <c r="H609" s="375"/>
      <c r="I609" s="375"/>
      <c r="J609" s="375"/>
      <c r="K609" s="375"/>
      <c r="L609" s="375"/>
      <c r="M609" s="376"/>
      <c r="N609" s="376"/>
      <c r="O609" s="375"/>
      <c r="P609" s="375"/>
      <c r="Q609" s="375"/>
      <c r="R609" s="375"/>
      <c r="S609" s="375"/>
      <c r="T609" s="375"/>
      <c r="U609" s="375"/>
      <c r="V609" s="375"/>
      <c r="W609" s="375"/>
      <c r="X609" s="375"/>
      <c r="Y609" s="375"/>
      <c r="Z609" s="375"/>
    </row>
    <row r="610" spans="1:26" ht="9.75" customHeight="1" x14ac:dyDescent="0.25">
      <c r="A610" s="375"/>
      <c r="B610" s="375"/>
      <c r="C610" s="375"/>
      <c r="D610" s="375"/>
      <c r="E610" s="375"/>
      <c r="F610" s="375"/>
      <c r="G610" s="375"/>
      <c r="H610" s="375"/>
      <c r="I610" s="375"/>
      <c r="J610" s="375"/>
      <c r="K610" s="375"/>
      <c r="L610" s="375"/>
      <c r="M610" s="376"/>
      <c r="N610" s="376"/>
      <c r="O610" s="375"/>
      <c r="P610" s="375"/>
      <c r="Q610" s="375"/>
      <c r="R610" s="375"/>
      <c r="S610" s="375"/>
      <c r="T610" s="375"/>
      <c r="U610" s="375"/>
      <c r="V610" s="375"/>
      <c r="W610" s="375"/>
      <c r="X610" s="375"/>
      <c r="Y610" s="375"/>
      <c r="Z610" s="375"/>
    </row>
    <row r="611" spans="1:26" ht="9.75" customHeight="1" x14ac:dyDescent="0.25">
      <c r="A611" s="375"/>
      <c r="B611" s="375"/>
      <c r="C611" s="375"/>
      <c r="D611" s="375"/>
      <c r="E611" s="375"/>
      <c r="F611" s="375"/>
      <c r="G611" s="375"/>
      <c r="H611" s="375"/>
      <c r="I611" s="375"/>
      <c r="J611" s="375"/>
      <c r="K611" s="375"/>
      <c r="L611" s="375"/>
      <c r="M611" s="376"/>
      <c r="N611" s="376"/>
      <c r="O611" s="375"/>
      <c r="P611" s="375"/>
      <c r="Q611" s="375"/>
      <c r="R611" s="375"/>
      <c r="S611" s="375"/>
      <c r="T611" s="375"/>
      <c r="U611" s="375"/>
      <c r="V611" s="375"/>
      <c r="W611" s="375"/>
      <c r="X611" s="375"/>
      <c r="Y611" s="375"/>
      <c r="Z611" s="375"/>
    </row>
    <row r="612" spans="1:26" ht="9.75" customHeight="1" x14ac:dyDescent="0.25">
      <c r="A612" s="375"/>
      <c r="B612" s="375"/>
      <c r="C612" s="375"/>
      <c r="D612" s="375"/>
      <c r="E612" s="375"/>
      <c r="F612" s="375"/>
      <c r="G612" s="375"/>
      <c r="H612" s="375"/>
      <c r="I612" s="375"/>
      <c r="J612" s="375"/>
      <c r="K612" s="375"/>
      <c r="L612" s="375"/>
      <c r="M612" s="376"/>
      <c r="N612" s="376"/>
      <c r="O612" s="375"/>
      <c r="P612" s="375"/>
      <c r="Q612" s="375"/>
      <c r="R612" s="375"/>
      <c r="S612" s="375"/>
      <c r="T612" s="375"/>
      <c r="U612" s="375"/>
      <c r="V612" s="375"/>
      <c r="W612" s="375"/>
      <c r="X612" s="375"/>
      <c r="Y612" s="375"/>
      <c r="Z612" s="375"/>
    </row>
    <row r="613" spans="1:26" ht="9.75" customHeight="1" x14ac:dyDescent="0.25">
      <c r="A613" s="375"/>
      <c r="B613" s="375"/>
      <c r="C613" s="375"/>
      <c r="D613" s="375"/>
      <c r="E613" s="375"/>
      <c r="F613" s="375"/>
      <c r="G613" s="375"/>
      <c r="H613" s="375"/>
      <c r="I613" s="375"/>
      <c r="J613" s="375"/>
      <c r="K613" s="375"/>
      <c r="L613" s="375"/>
      <c r="M613" s="376"/>
      <c r="N613" s="376"/>
      <c r="O613" s="375"/>
      <c r="P613" s="375"/>
      <c r="Q613" s="375"/>
      <c r="R613" s="375"/>
      <c r="S613" s="375"/>
      <c r="T613" s="375"/>
      <c r="U613" s="375"/>
      <c r="V613" s="375"/>
      <c r="W613" s="375"/>
      <c r="X613" s="375"/>
      <c r="Y613" s="375"/>
      <c r="Z613" s="375"/>
    </row>
    <row r="614" spans="1:26" ht="9.75" customHeight="1" x14ac:dyDescent="0.25">
      <c r="A614" s="375"/>
      <c r="B614" s="375"/>
      <c r="C614" s="375"/>
      <c r="D614" s="375"/>
      <c r="E614" s="375"/>
      <c r="F614" s="375"/>
      <c r="G614" s="375"/>
      <c r="H614" s="375"/>
      <c r="I614" s="375"/>
      <c r="J614" s="375"/>
      <c r="K614" s="375"/>
      <c r="L614" s="375"/>
      <c r="M614" s="376"/>
      <c r="N614" s="376"/>
      <c r="O614" s="375"/>
      <c r="P614" s="375"/>
      <c r="Q614" s="375"/>
      <c r="R614" s="375"/>
      <c r="S614" s="375"/>
      <c r="T614" s="375"/>
      <c r="U614" s="375"/>
      <c r="V614" s="375"/>
      <c r="W614" s="375"/>
      <c r="X614" s="375"/>
      <c r="Y614" s="375"/>
      <c r="Z614" s="375"/>
    </row>
    <row r="615" spans="1:26" ht="9.75" customHeight="1" x14ac:dyDescent="0.25">
      <c r="A615" s="375"/>
      <c r="B615" s="375"/>
      <c r="C615" s="375"/>
      <c r="D615" s="375"/>
      <c r="E615" s="375"/>
      <c r="F615" s="375"/>
      <c r="G615" s="375"/>
      <c r="H615" s="375"/>
      <c r="I615" s="375"/>
      <c r="J615" s="375"/>
      <c r="K615" s="375"/>
      <c r="L615" s="375"/>
      <c r="M615" s="376"/>
      <c r="N615" s="376"/>
      <c r="O615" s="375"/>
      <c r="P615" s="375"/>
      <c r="Q615" s="375"/>
      <c r="R615" s="375"/>
      <c r="S615" s="375"/>
      <c r="T615" s="375"/>
      <c r="U615" s="375"/>
      <c r="V615" s="375"/>
      <c r="W615" s="375"/>
      <c r="X615" s="375"/>
      <c r="Y615" s="375"/>
      <c r="Z615" s="375"/>
    </row>
    <row r="616" spans="1:26" ht="9.75" customHeight="1" x14ac:dyDescent="0.25">
      <c r="A616" s="375"/>
      <c r="B616" s="375"/>
      <c r="C616" s="375"/>
      <c r="D616" s="375"/>
      <c r="E616" s="375"/>
      <c r="F616" s="375"/>
      <c r="G616" s="375"/>
      <c r="H616" s="375"/>
      <c r="I616" s="375"/>
      <c r="J616" s="375"/>
      <c r="K616" s="375"/>
      <c r="L616" s="375"/>
      <c r="M616" s="376"/>
      <c r="N616" s="376"/>
      <c r="O616" s="375"/>
      <c r="P616" s="375"/>
      <c r="Q616" s="375"/>
      <c r="R616" s="375"/>
      <c r="S616" s="375"/>
      <c r="T616" s="375"/>
      <c r="U616" s="375"/>
      <c r="V616" s="375"/>
      <c r="W616" s="375"/>
      <c r="X616" s="375"/>
      <c r="Y616" s="375"/>
      <c r="Z616" s="375"/>
    </row>
    <row r="617" spans="1:26" ht="9.75" customHeight="1" x14ac:dyDescent="0.25">
      <c r="A617" s="375"/>
      <c r="B617" s="375"/>
      <c r="C617" s="375"/>
      <c r="D617" s="375"/>
      <c r="E617" s="375"/>
      <c r="F617" s="375"/>
      <c r="G617" s="375"/>
      <c r="H617" s="375"/>
      <c r="I617" s="375"/>
      <c r="J617" s="375"/>
      <c r="K617" s="375"/>
      <c r="L617" s="375"/>
      <c r="M617" s="376"/>
      <c r="N617" s="376"/>
      <c r="O617" s="375"/>
      <c r="P617" s="375"/>
      <c r="Q617" s="375"/>
      <c r="R617" s="375"/>
      <c r="S617" s="375"/>
      <c r="T617" s="375"/>
      <c r="U617" s="375"/>
      <c r="V617" s="375"/>
      <c r="W617" s="375"/>
      <c r="X617" s="375"/>
      <c r="Y617" s="375"/>
      <c r="Z617" s="375"/>
    </row>
    <row r="618" spans="1:26" ht="9.75" customHeight="1" x14ac:dyDescent="0.25">
      <c r="A618" s="375"/>
      <c r="B618" s="375"/>
      <c r="C618" s="375"/>
      <c r="D618" s="375"/>
      <c r="E618" s="375"/>
      <c r="F618" s="375"/>
      <c r="G618" s="375"/>
      <c r="H618" s="375"/>
      <c r="I618" s="375"/>
      <c r="J618" s="375"/>
      <c r="K618" s="375"/>
      <c r="L618" s="375"/>
      <c r="M618" s="376"/>
      <c r="N618" s="376"/>
      <c r="O618" s="375"/>
      <c r="P618" s="375"/>
      <c r="Q618" s="375"/>
      <c r="R618" s="375"/>
      <c r="S618" s="375"/>
      <c r="T618" s="375"/>
      <c r="U618" s="375"/>
      <c r="V618" s="375"/>
      <c r="W618" s="375"/>
      <c r="X618" s="375"/>
      <c r="Y618" s="375"/>
      <c r="Z618" s="375"/>
    </row>
    <row r="619" spans="1:26" ht="9.75" customHeight="1" x14ac:dyDescent="0.25">
      <c r="A619" s="375"/>
      <c r="B619" s="375"/>
      <c r="C619" s="375"/>
      <c r="D619" s="375"/>
      <c r="E619" s="375"/>
      <c r="F619" s="375"/>
      <c r="G619" s="375"/>
      <c r="H619" s="375"/>
      <c r="I619" s="375"/>
      <c r="J619" s="375"/>
      <c r="K619" s="375"/>
      <c r="L619" s="375"/>
      <c r="M619" s="376"/>
      <c r="N619" s="376"/>
      <c r="O619" s="375"/>
      <c r="P619" s="375"/>
      <c r="Q619" s="375"/>
      <c r="R619" s="375"/>
      <c r="S619" s="375"/>
      <c r="T619" s="375"/>
      <c r="U619" s="375"/>
      <c r="V619" s="375"/>
      <c r="W619" s="375"/>
      <c r="X619" s="375"/>
      <c r="Y619" s="375"/>
      <c r="Z619" s="375"/>
    </row>
    <row r="620" spans="1:26" ht="9.75" customHeight="1" x14ac:dyDescent="0.25">
      <c r="A620" s="375"/>
      <c r="B620" s="375"/>
      <c r="C620" s="375"/>
      <c r="D620" s="375"/>
      <c r="E620" s="375"/>
      <c r="F620" s="375"/>
      <c r="G620" s="375"/>
      <c r="H620" s="375"/>
      <c r="I620" s="375"/>
      <c r="J620" s="375"/>
      <c r="K620" s="375"/>
      <c r="L620" s="375"/>
      <c r="M620" s="376"/>
      <c r="N620" s="376"/>
      <c r="O620" s="375"/>
      <c r="P620" s="375"/>
      <c r="Q620" s="375"/>
      <c r="R620" s="375"/>
      <c r="S620" s="375"/>
      <c r="T620" s="375"/>
      <c r="U620" s="375"/>
      <c r="V620" s="375"/>
      <c r="W620" s="375"/>
      <c r="X620" s="375"/>
      <c r="Y620" s="375"/>
      <c r="Z620" s="375"/>
    </row>
    <row r="621" spans="1:26" ht="9.75" customHeight="1" x14ac:dyDescent="0.25">
      <c r="A621" s="375"/>
      <c r="B621" s="375"/>
      <c r="C621" s="375"/>
      <c r="D621" s="375"/>
      <c r="E621" s="375"/>
      <c r="F621" s="375"/>
      <c r="G621" s="375"/>
      <c r="H621" s="375"/>
      <c r="I621" s="375"/>
      <c r="J621" s="375"/>
      <c r="K621" s="375"/>
      <c r="L621" s="375"/>
      <c r="M621" s="376"/>
      <c r="N621" s="376"/>
      <c r="O621" s="375"/>
      <c r="P621" s="375"/>
      <c r="Q621" s="375"/>
      <c r="R621" s="375"/>
      <c r="S621" s="375"/>
      <c r="T621" s="375"/>
      <c r="U621" s="375"/>
      <c r="V621" s="375"/>
      <c r="W621" s="375"/>
      <c r="X621" s="375"/>
      <c r="Y621" s="375"/>
      <c r="Z621" s="375"/>
    </row>
    <row r="622" spans="1:26" ht="9.75" customHeight="1" x14ac:dyDescent="0.25">
      <c r="A622" s="375"/>
      <c r="B622" s="375"/>
      <c r="C622" s="375"/>
      <c r="D622" s="375"/>
      <c r="E622" s="375"/>
      <c r="F622" s="375"/>
      <c r="G622" s="375"/>
      <c r="H622" s="375"/>
      <c r="I622" s="375"/>
      <c r="J622" s="375"/>
      <c r="K622" s="375"/>
      <c r="L622" s="375"/>
      <c r="M622" s="376"/>
      <c r="N622" s="376"/>
      <c r="O622" s="375"/>
      <c r="P622" s="375"/>
      <c r="Q622" s="375"/>
      <c r="R622" s="375"/>
      <c r="S622" s="375"/>
      <c r="T622" s="375"/>
      <c r="U622" s="375"/>
      <c r="V622" s="375"/>
      <c r="W622" s="375"/>
      <c r="X622" s="375"/>
      <c r="Y622" s="375"/>
      <c r="Z622" s="375"/>
    </row>
    <row r="623" spans="1:26" ht="9.75" customHeight="1" x14ac:dyDescent="0.25">
      <c r="A623" s="375"/>
      <c r="B623" s="375"/>
      <c r="C623" s="375"/>
      <c r="D623" s="375"/>
      <c r="E623" s="375"/>
      <c r="F623" s="375"/>
      <c r="G623" s="375"/>
      <c r="H623" s="375"/>
      <c r="I623" s="375"/>
      <c r="J623" s="375"/>
      <c r="K623" s="375"/>
      <c r="L623" s="375"/>
      <c r="M623" s="376"/>
      <c r="N623" s="376"/>
      <c r="O623" s="375"/>
      <c r="P623" s="375"/>
      <c r="Q623" s="375"/>
      <c r="R623" s="375"/>
      <c r="S623" s="375"/>
      <c r="T623" s="375"/>
      <c r="U623" s="375"/>
      <c r="V623" s="375"/>
      <c r="W623" s="375"/>
      <c r="X623" s="375"/>
      <c r="Y623" s="375"/>
      <c r="Z623" s="375"/>
    </row>
    <row r="624" spans="1:26" ht="9.75" customHeight="1" x14ac:dyDescent="0.25">
      <c r="A624" s="375"/>
      <c r="B624" s="375"/>
      <c r="C624" s="375"/>
      <c r="D624" s="375"/>
      <c r="E624" s="375"/>
      <c r="F624" s="375"/>
      <c r="G624" s="375"/>
      <c r="H624" s="375"/>
      <c r="I624" s="375"/>
      <c r="J624" s="375"/>
      <c r="K624" s="375"/>
      <c r="L624" s="375"/>
      <c r="M624" s="376"/>
      <c r="N624" s="376"/>
      <c r="O624" s="375"/>
      <c r="P624" s="375"/>
      <c r="Q624" s="375"/>
      <c r="R624" s="375"/>
      <c r="S624" s="375"/>
      <c r="T624" s="375"/>
      <c r="U624" s="375"/>
      <c r="V624" s="375"/>
      <c r="W624" s="375"/>
      <c r="X624" s="375"/>
      <c r="Y624" s="375"/>
      <c r="Z624" s="375"/>
    </row>
    <row r="625" spans="1:26" ht="9.75" customHeight="1" x14ac:dyDescent="0.25">
      <c r="A625" s="375"/>
      <c r="B625" s="375"/>
      <c r="C625" s="375"/>
      <c r="D625" s="375"/>
      <c r="E625" s="375"/>
      <c r="F625" s="375"/>
      <c r="G625" s="375"/>
      <c r="H625" s="375"/>
      <c r="I625" s="375"/>
      <c r="J625" s="375"/>
      <c r="K625" s="375"/>
      <c r="L625" s="375"/>
      <c r="M625" s="376"/>
      <c r="N625" s="376"/>
      <c r="O625" s="375"/>
      <c r="P625" s="375"/>
      <c r="Q625" s="375"/>
      <c r="R625" s="375"/>
      <c r="S625" s="375"/>
      <c r="T625" s="375"/>
      <c r="U625" s="375"/>
      <c r="V625" s="375"/>
      <c r="W625" s="375"/>
      <c r="X625" s="375"/>
      <c r="Y625" s="375"/>
      <c r="Z625" s="375"/>
    </row>
    <row r="626" spans="1:26" ht="9.75" customHeight="1" x14ac:dyDescent="0.25">
      <c r="A626" s="375"/>
      <c r="B626" s="375"/>
      <c r="C626" s="375"/>
      <c r="D626" s="375"/>
      <c r="E626" s="375"/>
      <c r="F626" s="375"/>
      <c r="G626" s="375"/>
      <c r="H626" s="375"/>
      <c r="I626" s="375"/>
      <c r="J626" s="375"/>
      <c r="K626" s="375"/>
      <c r="L626" s="375"/>
      <c r="M626" s="376"/>
      <c r="N626" s="376"/>
      <c r="O626" s="375"/>
      <c r="P626" s="375"/>
      <c r="Q626" s="375"/>
      <c r="R626" s="375"/>
      <c r="S626" s="375"/>
      <c r="T626" s="375"/>
      <c r="U626" s="375"/>
      <c r="V626" s="375"/>
      <c r="W626" s="375"/>
      <c r="X626" s="375"/>
      <c r="Y626" s="375"/>
      <c r="Z626" s="375"/>
    </row>
    <row r="627" spans="1:26" ht="9.75" customHeight="1" x14ac:dyDescent="0.25">
      <c r="A627" s="375"/>
      <c r="B627" s="375"/>
      <c r="C627" s="375"/>
      <c r="D627" s="375"/>
      <c r="E627" s="375"/>
      <c r="F627" s="375"/>
      <c r="G627" s="375"/>
      <c r="H627" s="375"/>
      <c r="I627" s="375"/>
      <c r="J627" s="375"/>
      <c r="K627" s="375"/>
      <c r="L627" s="375"/>
      <c r="M627" s="376"/>
      <c r="N627" s="376"/>
      <c r="O627" s="375"/>
      <c r="P627" s="375"/>
      <c r="Q627" s="375"/>
      <c r="R627" s="375"/>
      <c r="S627" s="375"/>
      <c r="T627" s="375"/>
      <c r="U627" s="375"/>
      <c r="V627" s="375"/>
      <c r="W627" s="375"/>
      <c r="X627" s="375"/>
      <c r="Y627" s="375"/>
      <c r="Z627" s="375"/>
    </row>
    <row r="628" spans="1:26" ht="9.75" customHeight="1" x14ac:dyDescent="0.25">
      <c r="A628" s="375"/>
      <c r="B628" s="375"/>
      <c r="C628" s="375"/>
      <c r="D628" s="375"/>
      <c r="E628" s="375"/>
      <c r="F628" s="375"/>
      <c r="G628" s="375"/>
      <c r="H628" s="375"/>
      <c r="I628" s="375"/>
      <c r="J628" s="375"/>
      <c r="K628" s="375"/>
      <c r="L628" s="375"/>
      <c r="M628" s="376"/>
      <c r="N628" s="376"/>
      <c r="O628" s="375"/>
      <c r="P628" s="375"/>
      <c r="Q628" s="375"/>
      <c r="R628" s="375"/>
      <c r="S628" s="375"/>
      <c r="T628" s="375"/>
      <c r="U628" s="375"/>
      <c r="V628" s="375"/>
      <c r="W628" s="375"/>
      <c r="X628" s="375"/>
      <c r="Y628" s="375"/>
      <c r="Z628" s="375"/>
    </row>
    <row r="629" spans="1:26" ht="9.75" customHeight="1" x14ac:dyDescent="0.25">
      <c r="A629" s="375"/>
      <c r="B629" s="375"/>
      <c r="C629" s="375"/>
      <c r="D629" s="375"/>
      <c r="E629" s="375"/>
      <c r="F629" s="375"/>
      <c r="G629" s="375"/>
      <c r="H629" s="375"/>
      <c r="I629" s="375"/>
      <c r="J629" s="375"/>
      <c r="K629" s="375"/>
      <c r="L629" s="375"/>
      <c r="M629" s="376"/>
      <c r="N629" s="376"/>
      <c r="O629" s="375"/>
      <c r="P629" s="375"/>
      <c r="Q629" s="375"/>
      <c r="R629" s="375"/>
      <c r="S629" s="375"/>
      <c r="T629" s="375"/>
      <c r="U629" s="375"/>
      <c r="V629" s="375"/>
      <c r="W629" s="375"/>
      <c r="X629" s="375"/>
      <c r="Y629" s="375"/>
      <c r="Z629" s="375"/>
    </row>
    <row r="630" spans="1:26" ht="9.75" customHeight="1" x14ac:dyDescent="0.25">
      <c r="A630" s="375"/>
      <c r="B630" s="375"/>
      <c r="C630" s="375"/>
      <c r="D630" s="375"/>
      <c r="E630" s="375"/>
      <c r="F630" s="375"/>
      <c r="G630" s="375"/>
      <c r="H630" s="375"/>
      <c r="I630" s="375"/>
      <c r="J630" s="375"/>
      <c r="K630" s="375"/>
      <c r="L630" s="375"/>
      <c r="M630" s="376"/>
      <c r="N630" s="376"/>
      <c r="O630" s="375"/>
      <c r="P630" s="375"/>
      <c r="Q630" s="375"/>
      <c r="R630" s="375"/>
      <c r="S630" s="375"/>
      <c r="T630" s="375"/>
      <c r="U630" s="375"/>
      <c r="V630" s="375"/>
      <c r="W630" s="375"/>
      <c r="X630" s="375"/>
      <c r="Y630" s="375"/>
      <c r="Z630" s="375"/>
    </row>
    <row r="631" spans="1:26" ht="9.75" customHeight="1" x14ac:dyDescent="0.25">
      <c r="A631" s="375"/>
      <c r="B631" s="375"/>
      <c r="C631" s="375"/>
      <c r="D631" s="375"/>
      <c r="E631" s="375"/>
      <c r="F631" s="375"/>
      <c r="G631" s="375"/>
      <c r="H631" s="375"/>
      <c r="I631" s="375"/>
      <c r="J631" s="375"/>
      <c r="K631" s="375"/>
      <c r="L631" s="375"/>
      <c r="M631" s="376"/>
      <c r="N631" s="376"/>
      <c r="O631" s="375"/>
      <c r="P631" s="375"/>
      <c r="Q631" s="375"/>
      <c r="R631" s="375"/>
      <c r="S631" s="375"/>
      <c r="T631" s="375"/>
      <c r="U631" s="375"/>
      <c r="V631" s="375"/>
      <c r="W631" s="375"/>
      <c r="X631" s="375"/>
      <c r="Y631" s="375"/>
      <c r="Z631" s="375"/>
    </row>
    <row r="632" spans="1:26" ht="9.75" customHeight="1" x14ac:dyDescent="0.25">
      <c r="A632" s="375"/>
      <c r="B632" s="375"/>
      <c r="C632" s="375"/>
      <c r="D632" s="375"/>
      <c r="E632" s="375"/>
      <c r="F632" s="375"/>
      <c r="G632" s="375"/>
      <c r="H632" s="375"/>
      <c r="I632" s="375"/>
      <c r="J632" s="375"/>
      <c r="K632" s="375"/>
      <c r="L632" s="375"/>
      <c r="M632" s="376"/>
      <c r="N632" s="376"/>
      <c r="O632" s="375"/>
      <c r="P632" s="375"/>
      <c r="Q632" s="375"/>
      <c r="R632" s="375"/>
      <c r="S632" s="375"/>
      <c r="T632" s="375"/>
      <c r="U632" s="375"/>
      <c r="V632" s="375"/>
      <c r="W632" s="375"/>
      <c r="X632" s="375"/>
      <c r="Y632" s="375"/>
      <c r="Z632" s="375"/>
    </row>
    <row r="633" spans="1:26" ht="9.75" customHeight="1" x14ac:dyDescent="0.25">
      <c r="A633" s="375"/>
      <c r="B633" s="375"/>
      <c r="C633" s="375"/>
      <c r="D633" s="375"/>
      <c r="E633" s="375"/>
      <c r="F633" s="375"/>
      <c r="G633" s="375"/>
      <c r="H633" s="375"/>
      <c r="I633" s="375"/>
      <c r="J633" s="375"/>
      <c r="K633" s="375"/>
      <c r="L633" s="375"/>
      <c r="M633" s="376"/>
      <c r="N633" s="376"/>
      <c r="O633" s="375"/>
      <c r="P633" s="375"/>
      <c r="Q633" s="375"/>
      <c r="R633" s="375"/>
      <c r="S633" s="375"/>
      <c r="T633" s="375"/>
      <c r="U633" s="375"/>
      <c r="V633" s="375"/>
      <c r="W633" s="375"/>
      <c r="X633" s="375"/>
      <c r="Y633" s="375"/>
      <c r="Z633" s="375"/>
    </row>
    <row r="634" spans="1:26" ht="9.75" customHeight="1" x14ac:dyDescent="0.25">
      <c r="A634" s="375"/>
      <c r="B634" s="375"/>
      <c r="C634" s="375"/>
      <c r="D634" s="375"/>
      <c r="E634" s="375"/>
      <c r="F634" s="375"/>
      <c r="G634" s="375"/>
      <c r="H634" s="375"/>
      <c r="I634" s="375"/>
      <c r="J634" s="375"/>
      <c r="K634" s="375"/>
      <c r="L634" s="375"/>
      <c r="M634" s="376"/>
      <c r="N634" s="376"/>
      <c r="O634" s="375"/>
      <c r="P634" s="375"/>
      <c r="Q634" s="375"/>
      <c r="R634" s="375"/>
      <c r="S634" s="375"/>
      <c r="T634" s="375"/>
      <c r="U634" s="375"/>
      <c r="V634" s="375"/>
      <c r="W634" s="375"/>
      <c r="X634" s="375"/>
      <c r="Y634" s="375"/>
      <c r="Z634" s="375"/>
    </row>
    <row r="635" spans="1:26" ht="9.75" customHeight="1" x14ac:dyDescent="0.25">
      <c r="A635" s="375"/>
      <c r="B635" s="375"/>
      <c r="C635" s="375"/>
      <c r="D635" s="375"/>
      <c r="E635" s="375"/>
      <c r="F635" s="375"/>
      <c r="G635" s="375"/>
      <c r="H635" s="375"/>
      <c r="I635" s="375"/>
      <c r="J635" s="375"/>
      <c r="K635" s="375"/>
      <c r="L635" s="375"/>
      <c r="M635" s="376"/>
      <c r="N635" s="376"/>
      <c r="O635" s="375"/>
      <c r="P635" s="375"/>
      <c r="Q635" s="375"/>
      <c r="R635" s="375"/>
      <c r="S635" s="375"/>
      <c r="T635" s="375"/>
      <c r="U635" s="375"/>
      <c r="V635" s="375"/>
      <c r="W635" s="375"/>
      <c r="X635" s="375"/>
      <c r="Y635" s="375"/>
      <c r="Z635" s="375"/>
    </row>
    <row r="636" spans="1:26" ht="9.75" customHeight="1" x14ac:dyDescent="0.25">
      <c r="A636" s="375"/>
      <c r="B636" s="375"/>
      <c r="C636" s="375"/>
      <c r="D636" s="375"/>
      <c r="E636" s="375"/>
      <c r="F636" s="375"/>
      <c r="G636" s="375"/>
      <c r="H636" s="375"/>
      <c r="I636" s="375"/>
      <c r="J636" s="375"/>
      <c r="K636" s="375"/>
      <c r="L636" s="375"/>
      <c r="M636" s="376"/>
      <c r="N636" s="376"/>
      <c r="O636" s="375"/>
      <c r="P636" s="375"/>
      <c r="Q636" s="375"/>
      <c r="R636" s="375"/>
      <c r="S636" s="375"/>
      <c r="T636" s="375"/>
      <c r="U636" s="375"/>
      <c r="V636" s="375"/>
      <c r="W636" s="375"/>
      <c r="X636" s="375"/>
      <c r="Y636" s="375"/>
      <c r="Z636" s="375"/>
    </row>
    <row r="637" spans="1:26" ht="9.75" customHeight="1" x14ac:dyDescent="0.25">
      <c r="A637" s="375"/>
      <c r="B637" s="375"/>
      <c r="C637" s="375"/>
      <c r="D637" s="375"/>
      <c r="E637" s="375"/>
      <c r="F637" s="375"/>
      <c r="G637" s="375"/>
      <c r="H637" s="375"/>
      <c r="I637" s="375"/>
      <c r="J637" s="375"/>
      <c r="K637" s="375"/>
      <c r="L637" s="375"/>
      <c r="M637" s="376"/>
      <c r="N637" s="376"/>
      <c r="O637" s="375"/>
      <c r="P637" s="375"/>
      <c r="Q637" s="375"/>
      <c r="R637" s="375"/>
      <c r="S637" s="375"/>
      <c r="T637" s="375"/>
      <c r="U637" s="375"/>
      <c r="V637" s="375"/>
      <c r="W637" s="375"/>
      <c r="X637" s="375"/>
      <c r="Y637" s="375"/>
      <c r="Z637" s="375"/>
    </row>
    <row r="638" spans="1:26" ht="9.75" customHeight="1" x14ac:dyDescent="0.25">
      <c r="A638" s="375"/>
      <c r="B638" s="375"/>
      <c r="C638" s="375"/>
      <c r="D638" s="375"/>
      <c r="E638" s="375"/>
      <c r="F638" s="375"/>
      <c r="G638" s="375"/>
      <c r="H638" s="375"/>
      <c r="I638" s="375"/>
      <c r="J638" s="375"/>
      <c r="K638" s="375"/>
      <c r="L638" s="375"/>
      <c r="M638" s="376"/>
      <c r="N638" s="376"/>
      <c r="O638" s="375"/>
      <c r="P638" s="375"/>
      <c r="Q638" s="375"/>
      <c r="R638" s="375"/>
      <c r="S638" s="375"/>
      <c r="T638" s="375"/>
      <c r="U638" s="375"/>
      <c r="V638" s="375"/>
      <c r="W638" s="375"/>
      <c r="X638" s="375"/>
      <c r="Y638" s="375"/>
      <c r="Z638" s="375"/>
    </row>
    <row r="639" spans="1:26" ht="9.75" customHeight="1" x14ac:dyDescent="0.25">
      <c r="A639" s="375"/>
      <c r="B639" s="375"/>
      <c r="C639" s="375"/>
      <c r="D639" s="375"/>
      <c r="E639" s="375"/>
      <c r="F639" s="375"/>
      <c r="G639" s="375"/>
      <c r="H639" s="375"/>
      <c r="I639" s="375"/>
      <c r="J639" s="375"/>
      <c r="K639" s="375"/>
      <c r="L639" s="375"/>
      <c r="M639" s="376"/>
      <c r="N639" s="376"/>
      <c r="O639" s="375"/>
      <c r="P639" s="375"/>
      <c r="Q639" s="375"/>
      <c r="R639" s="375"/>
      <c r="S639" s="375"/>
      <c r="T639" s="375"/>
      <c r="U639" s="375"/>
      <c r="V639" s="375"/>
      <c r="W639" s="375"/>
      <c r="X639" s="375"/>
      <c r="Y639" s="375"/>
      <c r="Z639" s="375"/>
    </row>
    <row r="640" spans="1:26" ht="9.75" customHeight="1" x14ac:dyDescent="0.25">
      <c r="A640" s="375"/>
      <c r="B640" s="375"/>
      <c r="C640" s="375"/>
      <c r="D640" s="375"/>
      <c r="E640" s="375"/>
      <c r="F640" s="375"/>
      <c r="G640" s="375"/>
      <c r="H640" s="375"/>
      <c r="I640" s="375"/>
      <c r="J640" s="375"/>
      <c r="K640" s="375"/>
      <c r="L640" s="375"/>
      <c r="M640" s="376"/>
      <c r="N640" s="376"/>
      <c r="O640" s="375"/>
      <c r="P640" s="375"/>
      <c r="Q640" s="375"/>
      <c r="R640" s="375"/>
      <c r="S640" s="375"/>
      <c r="T640" s="375"/>
      <c r="U640" s="375"/>
      <c r="V640" s="375"/>
      <c r="W640" s="375"/>
      <c r="X640" s="375"/>
      <c r="Y640" s="375"/>
      <c r="Z640" s="375"/>
    </row>
    <row r="641" spans="1:26" ht="9.75" customHeight="1" x14ac:dyDescent="0.25">
      <c r="A641" s="375"/>
      <c r="B641" s="375"/>
      <c r="C641" s="375"/>
      <c r="D641" s="375"/>
      <c r="E641" s="375"/>
      <c r="F641" s="375"/>
      <c r="G641" s="375"/>
      <c r="H641" s="375"/>
      <c r="I641" s="375"/>
      <c r="J641" s="375"/>
      <c r="K641" s="375"/>
      <c r="L641" s="375"/>
      <c r="M641" s="376"/>
      <c r="N641" s="376"/>
      <c r="O641" s="375"/>
      <c r="P641" s="375"/>
      <c r="Q641" s="375"/>
      <c r="R641" s="375"/>
      <c r="S641" s="375"/>
      <c r="T641" s="375"/>
      <c r="U641" s="375"/>
      <c r="V641" s="375"/>
      <c r="W641" s="375"/>
      <c r="X641" s="375"/>
      <c r="Y641" s="375"/>
      <c r="Z641" s="375"/>
    </row>
    <row r="642" spans="1:26" ht="9.75" customHeight="1" x14ac:dyDescent="0.25">
      <c r="A642" s="375"/>
      <c r="B642" s="375"/>
      <c r="C642" s="375"/>
      <c r="D642" s="375"/>
      <c r="E642" s="375"/>
      <c r="F642" s="375"/>
      <c r="G642" s="375"/>
      <c r="H642" s="375"/>
      <c r="I642" s="375"/>
      <c r="J642" s="375"/>
      <c r="K642" s="375"/>
      <c r="L642" s="375"/>
      <c r="M642" s="376"/>
      <c r="N642" s="376"/>
      <c r="O642" s="375"/>
      <c r="P642" s="375"/>
      <c r="Q642" s="375"/>
      <c r="R642" s="375"/>
      <c r="S642" s="375"/>
      <c r="T642" s="375"/>
      <c r="U642" s="375"/>
      <c r="V642" s="375"/>
      <c r="W642" s="375"/>
      <c r="X642" s="375"/>
      <c r="Y642" s="375"/>
      <c r="Z642" s="375"/>
    </row>
    <row r="643" spans="1:26" ht="9.75" customHeight="1" x14ac:dyDescent="0.25">
      <c r="A643" s="375"/>
      <c r="B643" s="375"/>
      <c r="C643" s="375"/>
      <c r="D643" s="375"/>
      <c r="E643" s="375"/>
      <c r="F643" s="375"/>
      <c r="G643" s="375"/>
      <c r="H643" s="375"/>
      <c r="I643" s="375"/>
      <c r="J643" s="375"/>
      <c r="K643" s="375"/>
      <c r="L643" s="375"/>
      <c r="M643" s="376"/>
      <c r="N643" s="376"/>
      <c r="O643" s="375"/>
      <c r="P643" s="375"/>
      <c r="Q643" s="375"/>
      <c r="R643" s="375"/>
      <c r="S643" s="375"/>
      <c r="T643" s="375"/>
      <c r="U643" s="375"/>
      <c r="V643" s="375"/>
      <c r="W643" s="375"/>
      <c r="X643" s="375"/>
      <c r="Y643" s="375"/>
      <c r="Z643" s="375"/>
    </row>
    <row r="644" spans="1:26" ht="9.75" customHeight="1" x14ac:dyDescent="0.25">
      <c r="A644" s="375"/>
      <c r="B644" s="375"/>
      <c r="C644" s="375"/>
      <c r="D644" s="375"/>
      <c r="E644" s="375"/>
      <c r="F644" s="375"/>
      <c r="G644" s="375"/>
      <c r="H644" s="375"/>
      <c r="I644" s="375"/>
      <c r="J644" s="375"/>
      <c r="K644" s="375"/>
      <c r="L644" s="375"/>
      <c r="M644" s="376"/>
      <c r="N644" s="376"/>
      <c r="O644" s="375"/>
      <c r="P644" s="375"/>
      <c r="Q644" s="375"/>
      <c r="R644" s="375"/>
      <c r="S644" s="375"/>
      <c r="T644" s="375"/>
      <c r="U644" s="375"/>
      <c r="V644" s="375"/>
      <c r="W644" s="375"/>
      <c r="X644" s="375"/>
      <c r="Y644" s="375"/>
      <c r="Z644" s="375"/>
    </row>
    <row r="645" spans="1:26" ht="9.75" customHeight="1" x14ac:dyDescent="0.25">
      <c r="A645" s="375"/>
      <c r="B645" s="375"/>
      <c r="C645" s="375"/>
      <c r="D645" s="375"/>
      <c r="E645" s="375"/>
      <c r="F645" s="375"/>
      <c r="G645" s="375"/>
      <c r="H645" s="375"/>
      <c r="I645" s="375"/>
      <c r="J645" s="375"/>
      <c r="K645" s="375"/>
      <c r="L645" s="375"/>
      <c r="M645" s="376"/>
      <c r="N645" s="376"/>
      <c r="O645" s="375"/>
      <c r="P645" s="375"/>
      <c r="Q645" s="375"/>
      <c r="R645" s="375"/>
      <c r="S645" s="375"/>
      <c r="T645" s="375"/>
      <c r="U645" s="375"/>
      <c r="V645" s="375"/>
      <c r="W645" s="375"/>
      <c r="X645" s="375"/>
      <c r="Y645" s="375"/>
      <c r="Z645" s="375"/>
    </row>
    <row r="646" spans="1:26" ht="9.75" customHeight="1" x14ac:dyDescent="0.25">
      <c r="A646" s="375"/>
      <c r="B646" s="375"/>
      <c r="C646" s="375"/>
      <c r="D646" s="375"/>
      <c r="E646" s="375"/>
      <c r="F646" s="375"/>
      <c r="G646" s="375"/>
      <c r="H646" s="375"/>
      <c r="I646" s="375"/>
      <c r="J646" s="375"/>
      <c r="K646" s="375"/>
      <c r="L646" s="375"/>
      <c r="M646" s="376"/>
      <c r="N646" s="376"/>
      <c r="O646" s="375"/>
      <c r="P646" s="375"/>
      <c r="Q646" s="375"/>
      <c r="R646" s="375"/>
      <c r="S646" s="375"/>
      <c r="T646" s="375"/>
      <c r="U646" s="375"/>
      <c r="V646" s="375"/>
      <c r="W646" s="375"/>
      <c r="X646" s="375"/>
      <c r="Y646" s="375"/>
      <c r="Z646" s="375"/>
    </row>
    <row r="647" spans="1:26" ht="9.75" customHeight="1" x14ac:dyDescent="0.25">
      <c r="A647" s="375"/>
      <c r="B647" s="375"/>
      <c r="C647" s="375"/>
      <c r="D647" s="375"/>
      <c r="E647" s="375"/>
      <c r="F647" s="375"/>
      <c r="G647" s="375"/>
      <c r="H647" s="375"/>
      <c r="I647" s="375"/>
      <c r="J647" s="375"/>
      <c r="K647" s="375"/>
      <c r="L647" s="375"/>
      <c r="M647" s="376"/>
      <c r="N647" s="376"/>
      <c r="O647" s="375"/>
      <c r="P647" s="375"/>
      <c r="Q647" s="375"/>
      <c r="R647" s="375"/>
      <c r="S647" s="375"/>
      <c r="T647" s="375"/>
      <c r="U647" s="375"/>
      <c r="V647" s="375"/>
      <c r="W647" s="375"/>
      <c r="X647" s="375"/>
      <c r="Y647" s="375"/>
      <c r="Z647" s="375"/>
    </row>
    <row r="648" spans="1:26" ht="9.75" customHeight="1" x14ac:dyDescent="0.25">
      <c r="A648" s="375"/>
      <c r="B648" s="375"/>
      <c r="C648" s="375"/>
      <c r="D648" s="375"/>
      <c r="E648" s="375"/>
      <c r="F648" s="375"/>
      <c r="G648" s="375"/>
      <c r="H648" s="375"/>
      <c r="I648" s="375"/>
      <c r="J648" s="375"/>
      <c r="K648" s="375"/>
      <c r="L648" s="375"/>
      <c r="M648" s="376"/>
      <c r="N648" s="376"/>
      <c r="O648" s="375"/>
      <c r="P648" s="375"/>
      <c r="Q648" s="375"/>
      <c r="R648" s="375"/>
      <c r="S648" s="375"/>
      <c r="T648" s="375"/>
      <c r="U648" s="375"/>
      <c r="V648" s="375"/>
      <c r="W648" s="375"/>
      <c r="X648" s="375"/>
      <c r="Y648" s="375"/>
      <c r="Z648" s="375"/>
    </row>
    <row r="649" spans="1:26" ht="9.75" customHeight="1" x14ac:dyDescent="0.25">
      <c r="A649" s="375"/>
      <c r="B649" s="375"/>
      <c r="C649" s="375"/>
      <c r="D649" s="375"/>
      <c r="E649" s="375"/>
      <c r="F649" s="375"/>
      <c r="G649" s="375"/>
      <c r="H649" s="375"/>
      <c r="I649" s="375"/>
      <c r="J649" s="375"/>
      <c r="K649" s="375"/>
      <c r="L649" s="375"/>
      <c r="M649" s="376"/>
      <c r="N649" s="376"/>
      <c r="O649" s="375"/>
      <c r="P649" s="375"/>
      <c r="Q649" s="375"/>
      <c r="R649" s="375"/>
      <c r="S649" s="375"/>
      <c r="T649" s="375"/>
      <c r="U649" s="375"/>
      <c r="V649" s="375"/>
      <c r="W649" s="375"/>
      <c r="X649" s="375"/>
      <c r="Y649" s="375"/>
      <c r="Z649" s="375"/>
    </row>
    <row r="650" spans="1:26" ht="9.75" customHeight="1" x14ac:dyDescent="0.25">
      <c r="A650" s="375"/>
      <c r="B650" s="375"/>
      <c r="C650" s="375"/>
      <c r="D650" s="375"/>
      <c r="E650" s="375"/>
      <c r="F650" s="375"/>
      <c r="G650" s="375"/>
      <c r="H650" s="375"/>
      <c r="I650" s="375"/>
      <c r="J650" s="375"/>
      <c r="K650" s="375"/>
      <c r="L650" s="375"/>
      <c r="M650" s="376"/>
      <c r="N650" s="376"/>
      <c r="O650" s="375"/>
      <c r="P650" s="375"/>
      <c r="Q650" s="375"/>
      <c r="R650" s="375"/>
      <c r="S650" s="375"/>
      <c r="T650" s="375"/>
      <c r="U650" s="375"/>
      <c r="V650" s="375"/>
      <c r="W650" s="375"/>
      <c r="X650" s="375"/>
      <c r="Y650" s="375"/>
      <c r="Z650" s="375"/>
    </row>
    <row r="651" spans="1:26" ht="9.75" customHeight="1" x14ac:dyDescent="0.25">
      <c r="A651" s="375"/>
      <c r="B651" s="375"/>
      <c r="C651" s="375"/>
      <c r="D651" s="375"/>
      <c r="E651" s="375"/>
      <c r="F651" s="375"/>
      <c r="G651" s="375"/>
      <c r="H651" s="375"/>
      <c r="I651" s="375"/>
      <c r="J651" s="375"/>
      <c r="K651" s="375"/>
      <c r="L651" s="375"/>
      <c r="M651" s="376"/>
      <c r="N651" s="376"/>
      <c r="O651" s="375"/>
      <c r="P651" s="375"/>
      <c r="Q651" s="375"/>
      <c r="R651" s="375"/>
      <c r="S651" s="375"/>
      <c r="T651" s="375"/>
      <c r="U651" s="375"/>
      <c r="V651" s="375"/>
      <c r="W651" s="375"/>
      <c r="X651" s="375"/>
      <c r="Y651" s="375"/>
      <c r="Z651" s="375"/>
    </row>
    <row r="652" spans="1:26" ht="9.75" customHeight="1" x14ac:dyDescent="0.25">
      <c r="A652" s="375"/>
      <c r="B652" s="375"/>
      <c r="C652" s="375"/>
      <c r="D652" s="375"/>
      <c r="E652" s="375"/>
      <c r="F652" s="375"/>
      <c r="G652" s="375"/>
      <c r="H652" s="375"/>
      <c r="I652" s="375"/>
      <c r="J652" s="375"/>
      <c r="K652" s="375"/>
      <c r="L652" s="375"/>
      <c r="M652" s="376"/>
      <c r="N652" s="376"/>
      <c r="O652" s="375"/>
      <c r="P652" s="375"/>
      <c r="Q652" s="375"/>
      <c r="R652" s="375"/>
      <c r="S652" s="375"/>
      <c r="T652" s="375"/>
      <c r="U652" s="375"/>
      <c r="V652" s="375"/>
      <c r="W652" s="375"/>
      <c r="X652" s="375"/>
      <c r="Y652" s="375"/>
      <c r="Z652" s="375"/>
    </row>
    <row r="653" spans="1:26" ht="9.75" customHeight="1" x14ac:dyDescent="0.25">
      <c r="A653" s="375"/>
      <c r="B653" s="375"/>
      <c r="C653" s="375"/>
      <c r="D653" s="375"/>
      <c r="E653" s="375"/>
      <c r="F653" s="375"/>
      <c r="G653" s="375"/>
      <c r="H653" s="375"/>
      <c r="I653" s="375"/>
      <c r="J653" s="375"/>
      <c r="K653" s="375"/>
      <c r="L653" s="375"/>
      <c r="M653" s="376"/>
      <c r="N653" s="376"/>
      <c r="O653" s="375"/>
      <c r="P653" s="375"/>
      <c r="Q653" s="375"/>
      <c r="R653" s="375"/>
      <c r="S653" s="375"/>
      <c r="T653" s="375"/>
      <c r="U653" s="375"/>
      <c r="V653" s="375"/>
      <c r="W653" s="375"/>
      <c r="X653" s="375"/>
      <c r="Y653" s="375"/>
      <c r="Z653" s="375"/>
    </row>
    <row r="654" spans="1:26" ht="9.75" customHeight="1" x14ac:dyDescent="0.25">
      <c r="A654" s="375"/>
      <c r="B654" s="375"/>
      <c r="C654" s="375"/>
      <c r="D654" s="375"/>
      <c r="E654" s="375"/>
      <c r="F654" s="375"/>
      <c r="G654" s="375"/>
      <c r="H654" s="375"/>
      <c r="I654" s="375"/>
      <c r="J654" s="375"/>
      <c r="K654" s="375"/>
      <c r="L654" s="375"/>
      <c r="M654" s="376"/>
      <c r="N654" s="376"/>
      <c r="O654" s="375"/>
      <c r="P654" s="375"/>
      <c r="Q654" s="375"/>
      <c r="R654" s="375"/>
      <c r="S654" s="375"/>
      <c r="T654" s="375"/>
      <c r="U654" s="375"/>
      <c r="V654" s="375"/>
      <c r="W654" s="375"/>
      <c r="X654" s="375"/>
      <c r="Y654" s="375"/>
      <c r="Z654" s="375"/>
    </row>
    <row r="655" spans="1:26" ht="9.75" customHeight="1" x14ac:dyDescent="0.25">
      <c r="A655" s="375"/>
      <c r="B655" s="375"/>
      <c r="C655" s="375"/>
      <c r="D655" s="375"/>
      <c r="E655" s="375"/>
      <c r="F655" s="375"/>
      <c r="G655" s="375"/>
      <c r="H655" s="375"/>
      <c r="I655" s="375"/>
      <c r="J655" s="375"/>
      <c r="K655" s="375"/>
      <c r="L655" s="375"/>
      <c r="M655" s="376"/>
      <c r="N655" s="376"/>
      <c r="O655" s="375"/>
      <c r="P655" s="375"/>
      <c r="Q655" s="375"/>
      <c r="R655" s="375"/>
      <c r="S655" s="375"/>
      <c r="T655" s="375"/>
      <c r="U655" s="375"/>
      <c r="V655" s="375"/>
      <c r="W655" s="375"/>
      <c r="X655" s="375"/>
      <c r="Y655" s="375"/>
      <c r="Z655" s="375"/>
    </row>
    <row r="656" spans="1:26" ht="9.75" customHeight="1" x14ac:dyDescent="0.25">
      <c r="A656" s="375"/>
      <c r="B656" s="375"/>
      <c r="C656" s="375"/>
      <c r="D656" s="375"/>
      <c r="E656" s="375"/>
      <c r="F656" s="375"/>
      <c r="G656" s="375"/>
      <c r="H656" s="375"/>
      <c r="I656" s="375"/>
      <c r="J656" s="375"/>
      <c r="K656" s="375"/>
      <c r="L656" s="375"/>
      <c r="M656" s="376"/>
      <c r="N656" s="376"/>
      <c r="O656" s="375"/>
      <c r="P656" s="375"/>
      <c r="Q656" s="375"/>
      <c r="R656" s="375"/>
      <c r="S656" s="375"/>
      <c r="T656" s="375"/>
      <c r="U656" s="375"/>
      <c r="V656" s="375"/>
      <c r="W656" s="375"/>
      <c r="X656" s="375"/>
      <c r="Y656" s="375"/>
      <c r="Z656" s="375"/>
    </row>
    <row r="657" spans="1:26" ht="9.75" customHeight="1" x14ac:dyDescent="0.25">
      <c r="A657" s="375"/>
      <c r="B657" s="375"/>
      <c r="C657" s="375"/>
      <c r="D657" s="375"/>
      <c r="E657" s="375"/>
      <c r="F657" s="375"/>
      <c r="G657" s="375"/>
      <c r="H657" s="375"/>
      <c r="I657" s="375"/>
      <c r="J657" s="375"/>
      <c r="K657" s="375"/>
      <c r="L657" s="375"/>
      <c r="M657" s="376"/>
      <c r="N657" s="376"/>
      <c r="O657" s="375"/>
      <c r="P657" s="375"/>
      <c r="Q657" s="375"/>
      <c r="R657" s="375"/>
      <c r="S657" s="375"/>
      <c r="T657" s="375"/>
      <c r="U657" s="375"/>
      <c r="V657" s="375"/>
      <c r="W657" s="375"/>
      <c r="X657" s="375"/>
      <c r="Y657" s="375"/>
      <c r="Z657" s="375"/>
    </row>
    <row r="658" spans="1:26" ht="9.75" customHeight="1" x14ac:dyDescent="0.25">
      <c r="A658" s="375"/>
      <c r="B658" s="375"/>
      <c r="C658" s="375"/>
      <c r="D658" s="375"/>
      <c r="E658" s="375"/>
      <c r="F658" s="375"/>
      <c r="G658" s="375"/>
      <c r="H658" s="375"/>
      <c r="I658" s="375"/>
      <c r="J658" s="375"/>
      <c r="K658" s="375"/>
      <c r="L658" s="375"/>
      <c r="M658" s="376"/>
      <c r="N658" s="376"/>
      <c r="O658" s="375"/>
      <c r="P658" s="375"/>
      <c r="Q658" s="375"/>
      <c r="R658" s="375"/>
      <c r="S658" s="375"/>
      <c r="T658" s="375"/>
      <c r="U658" s="375"/>
      <c r="V658" s="375"/>
      <c r="W658" s="375"/>
      <c r="X658" s="375"/>
      <c r="Y658" s="375"/>
      <c r="Z658" s="375"/>
    </row>
    <row r="659" spans="1:26" ht="9.75" customHeight="1" x14ac:dyDescent="0.25">
      <c r="A659" s="375"/>
      <c r="B659" s="375"/>
      <c r="C659" s="375"/>
      <c r="D659" s="375"/>
      <c r="E659" s="375"/>
      <c r="F659" s="375"/>
      <c r="G659" s="375"/>
      <c r="H659" s="375"/>
      <c r="I659" s="375"/>
      <c r="J659" s="375"/>
      <c r="K659" s="375"/>
      <c r="L659" s="375"/>
      <c r="M659" s="376"/>
      <c r="N659" s="376"/>
      <c r="O659" s="375"/>
      <c r="P659" s="375"/>
      <c r="Q659" s="375"/>
      <c r="R659" s="375"/>
      <c r="S659" s="375"/>
      <c r="T659" s="375"/>
      <c r="U659" s="375"/>
      <c r="V659" s="375"/>
      <c r="W659" s="375"/>
      <c r="X659" s="375"/>
      <c r="Y659" s="375"/>
      <c r="Z659" s="375"/>
    </row>
    <row r="660" spans="1:26" ht="9.75" customHeight="1" x14ac:dyDescent="0.25">
      <c r="A660" s="375"/>
      <c r="B660" s="375"/>
      <c r="C660" s="375"/>
      <c r="D660" s="375"/>
      <c r="E660" s="375"/>
      <c r="F660" s="375"/>
      <c r="G660" s="375"/>
      <c r="H660" s="375"/>
      <c r="I660" s="375"/>
      <c r="J660" s="375"/>
      <c r="K660" s="375"/>
      <c r="L660" s="375"/>
      <c r="M660" s="376"/>
      <c r="N660" s="376"/>
      <c r="O660" s="375"/>
      <c r="P660" s="375"/>
      <c r="Q660" s="375"/>
      <c r="R660" s="375"/>
      <c r="S660" s="375"/>
      <c r="T660" s="375"/>
      <c r="U660" s="375"/>
      <c r="V660" s="375"/>
      <c r="W660" s="375"/>
      <c r="X660" s="375"/>
      <c r="Y660" s="375"/>
      <c r="Z660" s="375"/>
    </row>
    <row r="661" spans="1:26" ht="9.75" customHeight="1" x14ac:dyDescent="0.25">
      <c r="A661" s="375"/>
      <c r="B661" s="375"/>
      <c r="C661" s="375"/>
      <c r="D661" s="375"/>
      <c r="E661" s="375"/>
      <c r="F661" s="375"/>
      <c r="G661" s="375"/>
      <c r="H661" s="375"/>
      <c r="I661" s="375"/>
      <c r="J661" s="375"/>
      <c r="K661" s="375"/>
      <c r="L661" s="375"/>
      <c r="M661" s="376"/>
      <c r="N661" s="376"/>
      <c r="O661" s="375"/>
      <c r="P661" s="375"/>
      <c r="Q661" s="375"/>
      <c r="R661" s="375"/>
      <c r="S661" s="375"/>
      <c r="T661" s="375"/>
      <c r="U661" s="375"/>
      <c r="V661" s="375"/>
      <c r="W661" s="375"/>
      <c r="X661" s="375"/>
      <c r="Y661" s="375"/>
      <c r="Z661" s="375"/>
    </row>
    <row r="662" spans="1:26" ht="9.75" customHeight="1" x14ac:dyDescent="0.25">
      <c r="A662" s="375"/>
      <c r="B662" s="375"/>
      <c r="C662" s="375"/>
      <c r="D662" s="375"/>
      <c r="E662" s="375"/>
      <c r="F662" s="375"/>
      <c r="G662" s="375"/>
      <c r="H662" s="375"/>
      <c r="I662" s="375"/>
      <c r="J662" s="375"/>
      <c r="K662" s="375"/>
      <c r="L662" s="375"/>
      <c r="M662" s="376"/>
      <c r="N662" s="376"/>
      <c r="O662" s="375"/>
      <c r="P662" s="375"/>
      <c r="Q662" s="375"/>
      <c r="R662" s="375"/>
      <c r="S662" s="375"/>
      <c r="T662" s="375"/>
      <c r="U662" s="375"/>
      <c r="V662" s="375"/>
      <c r="W662" s="375"/>
      <c r="X662" s="375"/>
      <c r="Y662" s="375"/>
      <c r="Z662" s="375"/>
    </row>
    <row r="663" spans="1:26" ht="9.75" customHeight="1" x14ac:dyDescent="0.25">
      <c r="A663" s="375"/>
      <c r="B663" s="375"/>
      <c r="C663" s="375"/>
      <c r="D663" s="375"/>
      <c r="E663" s="375"/>
      <c r="F663" s="375"/>
      <c r="G663" s="375"/>
      <c r="H663" s="375"/>
      <c r="I663" s="375"/>
      <c r="J663" s="375"/>
      <c r="K663" s="375"/>
      <c r="L663" s="375"/>
      <c r="M663" s="376"/>
      <c r="N663" s="376"/>
      <c r="O663" s="375"/>
      <c r="P663" s="375"/>
      <c r="Q663" s="375"/>
      <c r="R663" s="375"/>
      <c r="S663" s="375"/>
      <c r="T663" s="375"/>
      <c r="U663" s="375"/>
      <c r="V663" s="375"/>
      <c r="W663" s="375"/>
      <c r="X663" s="375"/>
      <c r="Y663" s="375"/>
      <c r="Z663" s="375"/>
    </row>
    <row r="664" spans="1:26" ht="9.75" customHeight="1" x14ac:dyDescent="0.25">
      <c r="A664" s="375"/>
      <c r="B664" s="375"/>
      <c r="C664" s="375"/>
      <c r="D664" s="375"/>
      <c r="E664" s="375"/>
      <c r="F664" s="375"/>
      <c r="G664" s="375"/>
      <c r="H664" s="375"/>
      <c r="I664" s="375"/>
      <c r="J664" s="375"/>
      <c r="K664" s="375"/>
      <c r="L664" s="375"/>
      <c r="M664" s="376"/>
      <c r="N664" s="376"/>
      <c r="O664" s="375"/>
      <c r="P664" s="375"/>
      <c r="Q664" s="375"/>
      <c r="R664" s="375"/>
      <c r="S664" s="375"/>
      <c r="T664" s="375"/>
      <c r="U664" s="375"/>
      <c r="V664" s="375"/>
      <c r="W664" s="375"/>
      <c r="X664" s="375"/>
      <c r="Y664" s="375"/>
      <c r="Z664" s="375"/>
    </row>
    <row r="665" spans="1:26" ht="9.75" customHeight="1" x14ac:dyDescent="0.25">
      <c r="A665" s="375"/>
      <c r="B665" s="375"/>
      <c r="C665" s="375"/>
      <c r="D665" s="375"/>
      <c r="E665" s="375"/>
      <c r="F665" s="375"/>
      <c r="G665" s="375"/>
      <c r="H665" s="375"/>
      <c r="I665" s="375"/>
      <c r="J665" s="375"/>
      <c r="K665" s="375"/>
      <c r="L665" s="375"/>
      <c r="M665" s="376"/>
      <c r="N665" s="376"/>
      <c r="O665" s="375"/>
      <c r="P665" s="375"/>
      <c r="Q665" s="375"/>
      <c r="R665" s="375"/>
      <c r="S665" s="375"/>
      <c r="T665" s="375"/>
      <c r="U665" s="375"/>
      <c r="V665" s="375"/>
      <c r="W665" s="375"/>
      <c r="X665" s="375"/>
      <c r="Y665" s="375"/>
      <c r="Z665" s="375"/>
    </row>
    <row r="666" spans="1:26" ht="9.75" customHeight="1" x14ac:dyDescent="0.25">
      <c r="A666" s="375"/>
      <c r="B666" s="375"/>
      <c r="C666" s="375"/>
      <c r="D666" s="375"/>
      <c r="E666" s="375"/>
      <c r="F666" s="375"/>
      <c r="G666" s="375"/>
      <c r="H666" s="375"/>
      <c r="I666" s="375"/>
      <c r="J666" s="375"/>
      <c r="K666" s="375"/>
      <c r="L666" s="375"/>
      <c r="M666" s="376"/>
      <c r="N666" s="376"/>
      <c r="O666" s="375"/>
      <c r="P666" s="375"/>
      <c r="Q666" s="375"/>
      <c r="R666" s="375"/>
      <c r="S666" s="375"/>
      <c r="T666" s="375"/>
      <c r="U666" s="375"/>
      <c r="V666" s="375"/>
      <c r="W666" s="375"/>
      <c r="X666" s="375"/>
      <c r="Y666" s="375"/>
      <c r="Z666" s="375"/>
    </row>
    <row r="667" spans="1:26" ht="9.75" customHeight="1" x14ac:dyDescent="0.25">
      <c r="A667" s="375"/>
      <c r="B667" s="375"/>
      <c r="C667" s="375"/>
      <c r="D667" s="375"/>
      <c r="E667" s="375"/>
      <c r="F667" s="375"/>
      <c r="G667" s="375"/>
      <c r="H667" s="375"/>
      <c r="I667" s="375"/>
      <c r="J667" s="375"/>
      <c r="K667" s="375"/>
      <c r="L667" s="375"/>
      <c r="M667" s="376"/>
      <c r="N667" s="376"/>
      <c r="O667" s="375"/>
      <c r="P667" s="375"/>
      <c r="Q667" s="375"/>
      <c r="R667" s="375"/>
      <c r="S667" s="375"/>
      <c r="T667" s="375"/>
      <c r="U667" s="375"/>
      <c r="V667" s="375"/>
      <c r="W667" s="375"/>
      <c r="X667" s="375"/>
      <c r="Y667" s="375"/>
      <c r="Z667" s="375"/>
    </row>
    <row r="668" spans="1:26" ht="9.75" customHeight="1" x14ac:dyDescent="0.25">
      <c r="A668" s="375"/>
      <c r="B668" s="375"/>
      <c r="C668" s="375"/>
      <c r="D668" s="375"/>
      <c r="E668" s="375"/>
      <c r="F668" s="375"/>
      <c r="G668" s="375"/>
      <c r="H668" s="375"/>
      <c r="I668" s="375"/>
      <c r="J668" s="375"/>
      <c r="K668" s="375"/>
      <c r="L668" s="375"/>
      <c r="M668" s="376"/>
      <c r="N668" s="376"/>
      <c r="O668" s="375"/>
      <c r="P668" s="375"/>
      <c r="Q668" s="375"/>
      <c r="R668" s="375"/>
      <c r="S668" s="375"/>
      <c r="T668" s="375"/>
      <c r="U668" s="375"/>
      <c r="V668" s="375"/>
      <c r="W668" s="375"/>
      <c r="X668" s="375"/>
      <c r="Y668" s="375"/>
      <c r="Z668" s="375"/>
    </row>
    <row r="669" spans="1:26" ht="9.75" customHeight="1" x14ac:dyDescent="0.25">
      <c r="A669" s="375"/>
      <c r="B669" s="375"/>
      <c r="C669" s="375"/>
      <c r="D669" s="375"/>
      <c r="E669" s="375"/>
      <c r="F669" s="375"/>
      <c r="G669" s="375"/>
      <c r="H669" s="375"/>
      <c r="I669" s="375"/>
      <c r="J669" s="375"/>
      <c r="K669" s="375"/>
      <c r="L669" s="375"/>
      <c r="M669" s="376"/>
      <c r="N669" s="376"/>
      <c r="O669" s="375"/>
      <c r="P669" s="375"/>
      <c r="Q669" s="375"/>
      <c r="R669" s="375"/>
      <c r="S669" s="375"/>
      <c r="T669" s="375"/>
      <c r="U669" s="375"/>
      <c r="V669" s="375"/>
      <c r="W669" s="375"/>
      <c r="X669" s="375"/>
      <c r="Y669" s="375"/>
      <c r="Z669" s="375"/>
    </row>
    <row r="670" spans="1:26" ht="9.75" customHeight="1" x14ac:dyDescent="0.25">
      <c r="A670" s="375"/>
      <c r="B670" s="375"/>
      <c r="C670" s="375"/>
      <c r="D670" s="375"/>
      <c r="E670" s="375"/>
      <c r="F670" s="375"/>
      <c r="G670" s="375"/>
      <c r="H670" s="375"/>
      <c r="I670" s="375"/>
      <c r="J670" s="375"/>
      <c r="K670" s="375"/>
      <c r="L670" s="375"/>
      <c r="M670" s="376"/>
      <c r="N670" s="376"/>
      <c r="O670" s="375"/>
      <c r="P670" s="375"/>
      <c r="Q670" s="375"/>
      <c r="R670" s="375"/>
      <c r="S670" s="375"/>
      <c r="T670" s="375"/>
      <c r="U670" s="375"/>
      <c r="V670" s="375"/>
      <c r="W670" s="375"/>
      <c r="X670" s="375"/>
      <c r="Y670" s="375"/>
      <c r="Z670" s="375"/>
    </row>
    <row r="671" spans="1:26" ht="9.75" customHeight="1" x14ac:dyDescent="0.25">
      <c r="A671" s="375"/>
      <c r="B671" s="375"/>
      <c r="C671" s="375"/>
      <c r="D671" s="375"/>
      <c r="E671" s="375"/>
      <c r="F671" s="375"/>
      <c r="G671" s="375"/>
      <c r="H671" s="375"/>
      <c r="I671" s="375"/>
      <c r="J671" s="375"/>
      <c r="K671" s="375"/>
      <c r="L671" s="375"/>
      <c r="M671" s="376"/>
      <c r="N671" s="376"/>
      <c r="O671" s="375"/>
      <c r="P671" s="375"/>
      <c r="Q671" s="375"/>
      <c r="R671" s="375"/>
      <c r="S671" s="375"/>
      <c r="T671" s="375"/>
      <c r="U671" s="375"/>
      <c r="V671" s="375"/>
      <c r="W671" s="375"/>
      <c r="X671" s="375"/>
      <c r="Y671" s="375"/>
      <c r="Z671" s="375"/>
    </row>
    <row r="672" spans="1:26" ht="9.75" customHeight="1" x14ac:dyDescent="0.25">
      <c r="A672" s="375"/>
      <c r="B672" s="375"/>
      <c r="C672" s="375"/>
      <c r="D672" s="375"/>
      <c r="E672" s="375"/>
      <c r="F672" s="375"/>
      <c r="G672" s="375"/>
      <c r="H672" s="375"/>
      <c r="I672" s="375"/>
      <c r="J672" s="375"/>
      <c r="K672" s="375"/>
      <c r="L672" s="375"/>
      <c r="M672" s="376"/>
      <c r="N672" s="376"/>
      <c r="O672" s="375"/>
      <c r="P672" s="375"/>
      <c r="Q672" s="375"/>
      <c r="R672" s="375"/>
      <c r="S672" s="375"/>
      <c r="T672" s="375"/>
      <c r="U672" s="375"/>
      <c r="V672" s="375"/>
      <c r="W672" s="375"/>
      <c r="X672" s="375"/>
      <c r="Y672" s="375"/>
      <c r="Z672" s="375"/>
    </row>
    <row r="673" spans="1:26" ht="9.75" customHeight="1" x14ac:dyDescent="0.25">
      <c r="A673" s="375"/>
      <c r="B673" s="375"/>
      <c r="C673" s="375"/>
      <c r="D673" s="375"/>
      <c r="E673" s="375"/>
      <c r="F673" s="375"/>
      <c r="G673" s="375"/>
      <c r="H673" s="375"/>
      <c r="I673" s="375"/>
      <c r="J673" s="375"/>
      <c r="K673" s="375"/>
      <c r="L673" s="375"/>
      <c r="M673" s="376"/>
      <c r="N673" s="376"/>
      <c r="O673" s="375"/>
      <c r="P673" s="375"/>
      <c r="Q673" s="375"/>
      <c r="R673" s="375"/>
      <c r="S673" s="375"/>
      <c r="T673" s="375"/>
      <c r="U673" s="375"/>
      <c r="V673" s="375"/>
      <c r="W673" s="375"/>
      <c r="X673" s="375"/>
      <c r="Y673" s="375"/>
      <c r="Z673" s="375"/>
    </row>
    <row r="674" spans="1:26" ht="9.75" customHeight="1" x14ac:dyDescent="0.25">
      <c r="A674" s="375"/>
      <c r="B674" s="375"/>
      <c r="C674" s="375"/>
      <c r="D674" s="375"/>
      <c r="E674" s="375"/>
      <c r="F674" s="375"/>
      <c r="G674" s="375"/>
      <c r="H674" s="375"/>
      <c r="I674" s="375"/>
      <c r="J674" s="375"/>
      <c r="K674" s="375"/>
      <c r="L674" s="375"/>
      <c r="M674" s="376"/>
      <c r="N674" s="376"/>
      <c r="O674" s="375"/>
      <c r="P674" s="375"/>
      <c r="Q674" s="375"/>
      <c r="R674" s="375"/>
      <c r="S674" s="375"/>
      <c r="T674" s="375"/>
      <c r="U674" s="375"/>
      <c r="V674" s="375"/>
      <c r="W674" s="375"/>
      <c r="X674" s="375"/>
      <c r="Y674" s="375"/>
      <c r="Z674" s="375"/>
    </row>
    <row r="675" spans="1:26" ht="9.75" customHeight="1" x14ac:dyDescent="0.25">
      <c r="A675" s="375"/>
      <c r="B675" s="375"/>
      <c r="C675" s="375"/>
      <c r="D675" s="375"/>
      <c r="E675" s="375"/>
      <c r="F675" s="375"/>
      <c r="G675" s="375"/>
      <c r="H675" s="375"/>
      <c r="I675" s="375"/>
      <c r="J675" s="375"/>
      <c r="K675" s="375"/>
      <c r="L675" s="375"/>
      <c r="M675" s="376"/>
      <c r="N675" s="376"/>
      <c r="O675" s="375"/>
      <c r="P675" s="375"/>
      <c r="Q675" s="375"/>
      <c r="R675" s="375"/>
      <c r="S675" s="375"/>
      <c r="T675" s="375"/>
      <c r="U675" s="375"/>
      <c r="V675" s="375"/>
      <c r="W675" s="375"/>
      <c r="X675" s="375"/>
      <c r="Y675" s="375"/>
      <c r="Z675" s="375"/>
    </row>
    <row r="676" spans="1:26" ht="9.75" customHeight="1" x14ac:dyDescent="0.25">
      <c r="A676" s="375"/>
      <c r="B676" s="375"/>
      <c r="C676" s="375"/>
      <c r="D676" s="375"/>
      <c r="E676" s="375"/>
      <c r="F676" s="375"/>
      <c r="G676" s="375"/>
      <c r="H676" s="375"/>
      <c r="I676" s="375"/>
      <c r="J676" s="375"/>
      <c r="K676" s="375"/>
      <c r="L676" s="375"/>
      <c r="M676" s="376"/>
      <c r="N676" s="376"/>
      <c r="O676" s="375"/>
      <c r="P676" s="375"/>
      <c r="Q676" s="375"/>
      <c r="R676" s="375"/>
      <c r="S676" s="375"/>
      <c r="T676" s="375"/>
      <c r="U676" s="375"/>
      <c r="V676" s="375"/>
      <c r="W676" s="375"/>
      <c r="X676" s="375"/>
      <c r="Y676" s="375"/>
      <c r="Z676" s="375"/>
    </row>
    <row r="677" spans="1:26" ht="9.75" customHeight="1" x14ac:dyDescent="0.25">
      <c r="A677" s="375"/>
      <c r="B677" s="375"/>
      <c r="C677" s="375"/>
      <c r="D677" s="375"/>
      <c r="E677" s="375"/>
      <c r="F677" s="375"/>
      <c r="G677" s="375"/>
      <c r="H677" s="375"/>
      <c r="I677" s="375"/>
      <c r="J677" s="375"/>
      <c r="K677" s="375"/>
      <c r="L677" s="375"/>
      <c r="M677" s="376"/>
      <c r="N677" s="376"/>
      <c r="O677" s="375"/>
      <c r="P677" s="375"/>
      <c r="Q677" s="375"/>
      <c r="R677" s="375"/>
      <c r="S677" s="375"/>
      <c r="T677" s="375"/>
      <c r="U677" s="375"/>
      <c r="V677" s="375"/>
      <c r="W677" s="375"/>
      <c r="X677" s="375"/>
      <c r="Y677" s="375"/>
      <c r="Z677" s="375"/>
    </row>
    <row r="678" spans="1:26" ht="9.75" customHeight="1" x14ac:dyDescent="0.25">
      <c r="A678" s="375"/>
      <c r="B678" s="375"/>
      <c r="C678" s="375"/>
      <c r="D678" s="375"/>
      <c r="E678" s="375"/>
      <c r="F678" s="375"/>
      <c r="G678" s="375"/>
      <c r="H678" s="375"/>
      <c r="I678" s="375"/>
      <c r="J678" s="375"/>
      <c r="K678" s="375"/>
      <c r="L678" s="375"/>
      <c r="M678" s="376"/>
      <c r="N678" s="376"/>
      <c r="O678" s="375"/>
      <c r="P678" s="375"/>
      <c r="Q678" s="375"/>
      <c r="R678" s="375"/>
      <c r="S678" s="375"/>
      <c r="T678" s="375"/>
      <c r="U678" s="375"/>
      <c r="V678" s="375"/>
      <c r="W678" s="375"/>
      <c r="X678" s="375"/>
      <c r="Y678" s="375"/>
      <c r="Z678" s="375"/>
    </row>
    <row r="679" spans="1:26" ht="9.75" customHeight="1" x14ac:dyDescent="0.25">
      <c r="A679" s="375"/>
      <c r="B679" s="375"/>
      <c r="C679" s="375"/>
      <c r="D679" s="375"/>
      <c r="E679" s="375"/>
      <c r="F679" s="375"/>
      <c r="G679" s="375"/>
      <c r="H679" s="375"/>
      <c r="I679" s="375"/>
      <c r="J679" s="375"/>
      <c r="K679" s="375"/>
      <c r="L679" s="375"/>
      <c r="M679" s="376"/>
      <c r="N679" s="376"/>
      <c r="O679" s="375"/>
      <c r="P679" s="375"/>
      <c r="Q679" s="375"/>
      <c r="R679" s="375"/>
      <c r="S679" s="375"/>
      <c r="T679" s="375"/>
      <c r="U679" s="375"/>
      <c r="V679" s="375"/>
      <c r="W679" s="375"/>
      <c r="X679" s="375"/>
      <c r="Y679" s="375"/>
      <c r="Z679" s="375"/>
    </row>
    <row r="680" spans="1:26" ht="9.75" customHeight="1" x14ac:dyDescent="0.25">
      <c r="A680" s="375"/>
      <c r="B680" s="375"/>
      <c r="C680" s="375"/>
      <c r="D680" s="375"/>
      <c r="E680" s="375"/>
      <c r="F680" s="375"/>
      <c r="G680" s="375"/>
      <c r="H680" s="375"/>
      <c r="I680" s="375"/>
      <c r="J680" s="375"/>
      <c r="K680" s="375"/>
      <c r="L680" s="375"/>
      <c r="M680" s="376"/>
      <c r="N680" s="376"/>
      <c r="O680" s="375"/>
      <c r="P680" s="375"/>
      <c r="Q680" s="375"/>
      <c r="R680" s="375"/>
      <c r="S680" s="375"/>
      <c r="T680" s="375"/>
      <c r="U680" s="375"/>
      <c r="V680" s="375"/>
      <c r="W680" s="375"/>
      <c r="X680" s="375"/>
      <c r="Y680" s="375"/>
      <c r="Z680" s="375"/>
    </row>
    <row r="681" spans="1:26" ht="9.75" customHeight="1" x14ac:dyDescent="0.25">
      <c r="A681" s="375"/>
      <c r="B681" s="375"/>
      <c r="C681" s="375"/>
      <c r="D681" s="375"/>
      <c r="E681" s="375"/>
      <c r="F681" s="375"/>
      <c r="G681" s="375"/>
      <c r="H681" s="375"/>
      <c r="I681" s="375"/>
      <c r="J681" s="375"/>
      <c r="K681" s="375"/>
      <c r="L681" s="375"/>
      <c r="M681" s="376"/>
      <c r="N681" s="376"/>
      <c r="O681" s="375"/>
      <c r="P681" s="375"/>
      <c r="Q681" s="375"/>
      <c r="R681" s="375"/>
      <c r="S681" s="375"/>
      <c r="T681" s="375"/>
      <c r="U681" s="375"/>
      <c r="V681" s="375"/>
      <c r="W681" s="375"/>
      <c r="X681" s="375"/>
      <c r="Y681" s="375"/>
      <c r="Z681" s="375"/>
    </row>
    <row r="682" spans="1:26" ht="9.75" customHeight="1" x14ac:dyDescent="0.25">
      <c r="A682" s="375"/>
      <c r="B682" s="375"/>
      <c r="C682" s="375"/>
      <c r="D682" s="375"/>
      <c r="E682" s="375"/>
      <c r="F682" s="375"/>
      <c r="G682" s="375"/>
      <c r="H682" s="375"/>
      <c r="I682" s="375"/>
      <c r="J682" s="375"/>
      <c r="K682" s="375"/>
      <c r="L682" s="375"/>
      <c r="M682" s="376"/>
      <c r="N682" s="376"/>
      <c r="O682" s="375"/>
      <c r="P682" s="375"/>
      <c r="Q682" s="375"/>
      <c r="R682" s="375"/>
      <c r="S682" s="375"/>
      <c r="T682" s="375"/>
      <c r="U682" s="375"/>
      <c r="V682" s="375"/>
      <c r="W682" s="375"/>
      <c r="X682" s="375"/>
      <c r="Y682" s="375"/>
      <c r="Z682" s="375"/>
    </row>
    <row r="683" spans="1:26" ht="9.75" customHeight="1" x14ac:dyDescent="0.25">
      <c r="A683" s="375"/>
      <c r="B683" s="375"/>
      <c r="C683" s="375"/>
      <c r="D683" s="375"/>
      <c r="E683" s="375"/>
      <c r="F683" s="375"/>
      <c r="G683" s="375"/>
      <c r="H683" s="375"/>
      <c r="I683" s="375"/>
      <c r="J683" s="375"/>
      <c r="K683" s="375"/>
      <c r="L683" s="375"/>
      <c r="M683" s="376"/>
      <c r="N683" s="376"/>
      <c r="O683" s="375"/>
      <c r="P683" s="375"/>
      <c r="Q683" s="375"/>
      <c r="R683" s="375"/>
      <c r="S683" s="375"/>
      <c r="T683" s="375"/>
      <c r="U683" s="375"/>
      <c r="V683" s="375"/>
      <c r="W683" s="375"/>
      <c r="X683" s="375"/>
      <c r="Y683" s="375"/>
      <c r="Z683" s="375"/>
    </row>
    <row r="684" spans="1:26" ht="9.75" customHeight="1" x14ac:dyDescent="0.25">
      <c r="A684" s="375"/>
      <c r="B684" s="375"/>
      <c r="C684" s="375"/>
      <c r="D684" s="375"/>
      <c r="E684" s="375"/>
      <c r="F684" s="375"/>
      <c r="G684" s="375"/>
      <c r="H684" s="375"/>
      <c r="I684" s="375"/>
      <c r="J684" s="375"/>
      <c r="K684" s="375"/>
      <c r="L684" s="375"/>
      <c r="M684" s="376"/>
      <c r="N684" s="376"/>
      <c r="O684" s="375"/>
      <c r="P684" s="375"/>
      <c r="Q684" s="375"/>
      <c r="R684" s="375"/>
      <c r="S684" s="375"/>
      <c r="T684" s="375"/>
      <c r="U684" s="375"/>
      <c r="V684" s="375"/>
      <c r="W684" s="375"/>
      <c r="X684" s="375"/>
      <c r="Y684" s="375"/>
      <c r="Z684" s="375"/>
    </row>
    <row r="685" spans="1:26" ht="9.75" customHeight="1" x14ac:dyDescent="0.25">
      <c r="A685" s="375"/>
      <c r="B685" s="375"/>
      <c r="C685" s="375"/>
      <c r="D685" s="375"/>
      <c r="E685" s="375"/>
      <c r="F685" s="375"/>
      <c r="G685" s="375"/>
      <c r="H685" s="375"/>
      <c r="I685" s="375"/>
      <c r="J685" s="375"/>
      <c r="K685" s="375"/>
      <c r="L685" s="375"/>
      <c r="M685" s="376"/>
      <c r="N685" s="376"/>
      <c r="O685" s="375"/>
      <c r="P685" s="375"/>
      <c r="Q685" s="375"/>
      <c r="R685" s="375"/>
      <c r="S685" s="375"/>
      <c r="T685" s="375"/>
      <c r="U685" s="375"/>
      <c r="V685" s="375"/>
      <c r="W685" s="375"/>
      <c r="X685" s="375"/>
      <c r="Y685" s="375"/>
      <c r="Z685" s="375"/>
    </row>
    <row r="686" spans="1:26" ht="9.75" customHeight="1" x14ac:dyDescent="0.25">
      <c r="A686" s="375"/>
      <c r="B686" s="375"/>
      <c r="C686" s="375"/>
      <c r="D686" s="375"/>
      <c r="E686" s="375"/>
      <c r="F686" s="375"/>
      <c r="G686" s="375"/>
      <c r="H686" s="375"/>
      <c r="I686" s="375"/>
      <c r="J686" s="375"/>
      <c r="K686" s="375"/>
      <c r="L686" s="375"/>
      <c r="M686" s="376"/>
      <c r="N686" s="376"/>
      <c r="O686" s="375"/>
      <c r="P686" s="375"/>
      <c r="Q686" s="375"/>
      <c r="R686" s="375"/>
      <c r="S686" s="375"/>
      <c r="T686" s="375"/>
      <c r="U686" s="375"/>
      <c r="V686" s="375"/>
      <c r="W686" s="375"/>
      <c r="X686" s="375"/>
      <c r="Y686" s="375"/>
      <c r="Z686" s="375"/>
    </row>
    <row r="687" spans="1:26" ht="9.75" customHeight="1" x14ac:dyDescent="0.25">
      <c r="A687" s="375"/>
      <c r="B687" s="375"/>
      <c r="C687" s="375"/>
      <c r="D687" s="375"/>
      <c r="E687" s="375"/>
      <c r="F687" s="375"/>
      <c r="G687" s="375"/>
      <c r="H687" s="375"/>
      <c r="I687" s="375"/>
      <c r="J687" s="375"/>
      <c r="K687" s="375"/>
      <c r="L687" s="375"/>
      <c r="M687" s="376"/>
      <c r="N687" s="376"/>
      <c r="O687" s="375"/>
      <c r="P687" s="375"/>
      <c r="Q687" s="375"/>
      <c r="R687" s="375"/>
      <c r="S687" s="375"/>
      <c r="T687" s="375"/>
      <c r="U687" s="375"/>
      <c r="V687" s="375"/>
      <c r="W687" s="375"/>
      <c r="X687" s="375"/>
      <c r="Y687" s="375"/>
      <c r="Z687" s="375"/>
    </row>
    <row r="688" spans="1:26" ht="9.75" customHeight="1" x14ac:dyDescent="0.25">
      <c r="A688" s="375"/>
      <c r="B688" s="375"/>
      <c r="C688" s="375"/>
      <c r="D688" s="375"/>
      <c r="E688" s="375"/>
      <c r="F688" s="375"/>
      <c r="G688" s="375"/>
      <c r="H688" s="375"/>
      <c r="I688" s="375"/>
      <c r="J688" s="375"/>
      <c r="K688" s="375"/>
      <c r="L688" s="375"/>
      <c r="M688" s="376"/>
      <c r="N688" s="376"/>
      <c r="O688" s="375"/>
      <c r="P688" s="375"/>
      <c r="Q688" s="375"/>
      <c r="R688" s="375"/>
      <c r="S688" s="375"/>
      <c r="T688" s="375"/>
      <c r="U688" s="375"/>
      <c r="V688" s="375"/>
      <c r="W688" s="375"/>
      <c r="X688" s="375"/>
      <c r="Y688" s="375"/>
      <c r="Z688" s="375"/>
    </row>
    <row r="689" spans="1:26" ht="9.75" customHeight="1" x14ac:dyDescent="0.25">
      <c r="A689" s="375"/>
      <c r="B689" s="375"/>
      <c r="C689" s="375"/>
      <c r="D689" s="375"/>
      <c r="E689" s="375"/>
      <c r="F689" s="375"/>
      <c r="G689" s="375"/>
      <c r="H689" s="375"/>
      <c r="I689" s="375"/>
      <c r="J689" s="375"/>
      <c r="K689" s="375"/>
      <c r="L689" s="375"/>
      <c r="M689" s="376"/>
      <c r="N689" s="376"/>
      <c r="O689" s="375"/>
      <c r="P689" s="375"/>
      <c r="Q689" s="375"/>
      <c r="R689" s="375"/>
      <c r="S689" s="375"/>
      <c r="T689" s="375"/>
      <c r="U689" s="375"/>
      <c r="V689" s="375"/>
      <c r="W689" s="375"/>
      <c r="X689" s="375"/>
      <c r="Y689" s="375"/>
      <c r="Z689" s="375"/>
    </row>
    <row r="690" spans="1:26" ht="9.75" customHeight="1" x14ac:dyDescent="0.25">
      <c r="A690" s="375"/>
      <c r="B690" s="375"/>
      <c r="C690" s="375"/>
      <c r="D690" s="375"/>
      <c r="E690" s="375"/>
      <c r="F690" s="375"/>
      <c r="G690" s="375"/>
      <c r="H690" s="375"/>
      <c r="I690" s="375"/>
      <c r="J690" s="375"/>
      <c r="K690" s="375"/>
      <c r="L690" s="375"/>
      <c r="M690" s="376"/>
      <c r="N690" s="376"/>
      <c r="O690" s="375"/>
      <c r="P690" s="375"/>
      <c r="Q690" s="375"/>
      <c r="R690" s="375"/>
      <c r="S690" s="375"/>
      <c r="T690" s="375"/>
      <c r="U690" s="375"/>
      <c r="V690" s="375"/>
      <c r="W690" s="375"/>
      <c r="X690" s="375"/>
      <c r="Y690" s="375"/>
      <c r="Z690" s="375"/>
    </row>
    <row r="691" spans="1:26" ht="9.75" customHeight="1" x14ac:dyDescent="0.25">
      <c r="A691" s="375"/>
      <c r="B691" s="375"/>
      <c r="C691" s="375"/>
      <c r="D691" s="375"/>
      <c r="E691" s="375"/>
      <c r="F691" s="375"/>
      <c r="G691" s="375"/>
      <c r="H691" s="375"/>
      <c r="I691" s="375"/>
      <c r="J691" s="375"/>
      <c r="K691" s="375"/>
      <c r="L691" s="375"/>
      <c r="M691" s="376"/>
      <c r="N691" s="376"/>
      <c r="O691" s="375"/>
      <c r="P691" s="375"/>
      <c r="Q691" s="375"/>
      <c r="R691" s="375"/>
      <c r="S691" s="375"/>
      <c r="T691" s="375"/>
      <c r="U691" s="375"/>
      <c r="V691" s="375"/>
      <c r="W691" s="375"/>
      <c r="X691" s="375"/>
      <c r="Y691" s="375"/>
      <c r="Z691" s="375"/>
    </row>
    <row r="692" spans="1:26" ht="9.75" customHeight="1" x14ac:dyDescent="0.25">
      <c r="A692" s="375"/>
      <c r="B692" s="375"/>
      <c r="C692" s="375"/>
      <c r="D692" s="375"/>
      <c r="E692" s="375"/>
      <c r="F692" s="375"/>
      <c r="G692" s="375"/>
      <c r="H692" s="375"/>
      <c r="I692" s="375"/>
      <c r="J692" s="375"/>
      <c r="K692" s="375"/>
      <c r="L692" s="375"/>
      <c r="M692" s="376"/>
      <c r="N692" s="376"/>
      <c r="O692" s="375"/>
      <c r="P692" s="375"/>
      <c r="Q692" s="375"/>
      <c r="R692" s="375"/>
      <c r="S692" s="375"/>
      <c r="T692" s="375"/>
      <c r="U692" s="375"/>
      <c r="V692" s="375"/>
      <c r="W692" s="375"/>
      <c r="X692" s="375"/>
      <c r="Y692" s="375"/>
      <c r="Z692" s="375"/>
    </row>
    <row r="693" spans="1:26" ht="9.75" customHeight="1" x14ac:dyDescent="0.25">
      <c r="A693" s="375"/>
      <c r="B693" s="375"/>
      <c r="C693" s="375"/>
      <c r="D693" s="375"/>
      <c r="E693" s="375"/>
      <c r="F693" s="375"/>
      <c r="G693" s="375"/>
      <c r="H693" s="375"/>
      <c r="I693" s="375"/>
      <c r="J693" s="375"/>
      <c r="K693" s="375"/>
      <c r="L693" s="375"/>
      <c r="M693" s="376"/>
      <c r="N693" s="376"/>
      <c r="O693" s="375"/>
      <c r="P693" s="375"/>
      <c r="Q693" s="375"/>
      <c r="R693" s="375"/>
      <c r="S693" s="375"/>
      <c r="T693" s="375"/>
      <c r="U693" s="375"/>
      <c r="V693" s="375"/>
      <c r="W693" s="375"/>
      <c r="X693" s="375"/>
      <c r="Y693" s="375"/>
      <c r="Z693" s="375"/>
    </row>
    <row r="694" spans="1:26" ht="9.75" customHeight="1" x14ac:dyDescent="0.25">
      <c r="A694" s="375"/>
      <c r="B694" s="375"/>
      <c r="C694" s="375"/>
      <c r="D694" s="375"/>
      <c r="E694" s="375"/>
      <c r="F694" s="375"/>
      <c r="G694" s="375"/>
      <c r="H694" s="375"/>
      <c r="I694" s="375"/>
      <c r="J694" s="375"/>
      <c r="K694" s="375"/>
      <c r="L694" s="375"/>
      <c r="M694" s="376"/>
      <c r="N694" s="376"/>
      <c r="O694" s="375"/>
      <c r="P694" s="375"/>
      <c r="Q694" s="375"/>
      <c r="R694" s="375"/>
      <c r="S694" s="375"/>
      <c r="T694" s="375"/>
      <c r="U694" s="375"/>
      <c r="V694" s="375"/>
      <c r="W694" s="375"/>
      <c r="X694" s="375"/>
      <c r="Y694" s="375"/>
      <c r="Z694" s="375"/>
    </row>
    <row r="695" spans="1:26" ht="9.75" customHeight="1" x14ac:dyDescent="0.25">
      <c r="A695" s="375"/>
      <c r="B695" s="375"/>
      <c r="C695" s="375"/>
      <c r="D695" s="375"/>
      <c r="E695" s="375"/>
      <c r="F695" s="375"/>
      <c r="G695" s="375"/>
      <c r="H695" s="375"/>
      <c r="I695" s="375"/>
      <c r="J695" s="375"/>
      <c r="K695" s="375"/>
      <c r="L695" s="375"/>
      <c r="M695" s="376"/>
      <c r="N695" s="376"/>
      <c r="O695" s="375"/>
      <c r="P695" s="375"/>
      <c r="Q695" s="375"/>
      <c r="R695" s="375"/>
      <c r="S695" s="375"/>
      <c r="T695" s="375"/>
      <c r="U695" s="375"/>
      <c r="V695" s="375"/>
      <c r="W695" s="375"/>
      <c r="X695" s="375"/>
      <c r="Y695" s="375"/>
      <c r="Z695" s="375"/>
    </row>
    <row r="696" spans="1:26" ht="9.75" customHeight="1" x14ac:dyDescent="0.25">
      <c r="A696" s="375"/>
      <c r="B696" s="375"/>
      <c r="C696" s="375"/>
      <c r="D696" s="375"/>
      <c r="E696" s="375"/>
      <c r="F696" s="375"/>
      <c r="G696" s="375"/>
      <c r="H696" s="375"/>
      <c r="I696" s="375"/>
      <c r="J696" s="375"/>
      <c r="K696" s="375"/>
      <c r="L696" s="375"/>
      <c r="M696" s="376"/>
      <c r="N696" s="376"/>
      <c r="O696" s="375"/>
      <c r="P696" s="375"/>
      <c r="Q696" s="375"/>
      <c r="R696" s="375"/>
      <c r="S696" s="375"/>
      <c r="T696" s="375"/>
      <c r="U696" s="375"/>
      <c r="V696" s="375"/>
      <c r="W696" s="375"/>
      <c r="X696" s="375"/>
      <c r="Y696" s="375"/>
      <c r="Z696" s="375"/>
    </row>
    <row r="697" spans="1:26" ht="9.75" customHeight="1" x14ac:dyDescent="0.25">
      <c r="A697" s="375"/>
      <c r="B697" s="375"/>
      <c r="C697" s="375"/>
      <c r="D697" s="375"/>
      <c r="E697" s="375"/>
      <c r="F697" s="375"/>
      <c r="G697" s="375"/>
      <c r="H697" s="375"/>
      <c r="I697" s="375"/>
      <c r="J697" s="375"/>
      <c r="K697" s="375"/>
      <c r="L697" s="375"/>
      <c r="M697" s="376"/>
      <c r="N697" s="376"/>
      <c r="O697" s="375"/>
      <c r="P697" s="375"/>
      <c r="Q697" s="375"/>
      <c r="R697" s="375"/>
      <c r="S697" s="375"/>
      <c r="T697" s="375"/>
      <c r="U697" s="375"/>
      <c r="V697" s="375"/>
      <c r="W697" s="375"/>
      <c r="X697" s="375"/>
      <c r="Y697" s="375"/>
      <c r="Z697" s="375"/>
    </row>
    <row r="698" spans="1:26" ht="9.75" customHeight="1" x14ac:dyDescent="0.25">
      <c r="A698" s="375"/>
      <c r="B698" s="375"/>
      <c r="C698" s="375"/>
      <c r="D698" s="375"/>
      <c r="E698" s="375"/>
      <c r="F698" s="375"/>
      <c r="G698" s="375"/>
      <c r="H698" s="375"/>
      <c r="I698" s="375"/>
      <c r="J698" s="375"/>
      <c r="K698" s="375"/>
      <c r="L698" s="375"/>
      <c r="M698" s="376"/>
      <c r="N698" s="376"/>
      <c r="O698" s="375"/>
      <c r="P698" s="375"/>
      <c r="Q698" s="375"/>
      <c r="R698" s="375"/>
      <c r="S698" s="375"/>
      <c r="T698" s="375"/>
      <c r="U698" s="375"/>
      <c r="V698" s="375"/>
      <c r="W698" s="375"/>
      <c r="X698" s="375"/>
      <c r="Y698" s="375"/>
      <c r="Z698" s="375"/>
    </row>
    <row r="699" spans="1:26" ht="9.75" customHeight="1" x14ac:dyDescent="0.25">
      <c r="A699" s="375"/>
      <c r="B699" s="375"/>
      <c r="C699" s="375"/>
      <c r="D699" s="375"/>
      <c r="E699" s="375"/>
      <c r="F699" s="375"/>
      <c r="G699" s="375"/>
      <c r="H699" s="375"/>
      <c r="I699" s="375"/>
      <c r="J699" s="375"/>
      <c r="K699" s="375"/>
      <c r="L699" s="375"/>
      <c r="M699" s="376"/>
      <c r="N699" s="376"/>
      <c r="O699" s="375"/>
      <c r="P699" s="375"/>
      <c r="Q699" s="375"/>
      <c r="R699" s="375"/>
      <c r="S699" s="375"/>
      <c r="T699" s="375"/>
      <c r="U699" s="375"/>
      <c r="V699" s="375"/>
      <c r="W699" s="375"/>
      <c r="X699" s="375"/>
      <c r="Y699" s="375"/>
      <c r="Z699" s="375"/>
    </row>
    <row r="700" spans="1:26" ht="9.75" customHeight="1" x14ac:dyDescent="0.25">
      <c r="A700" s="375"/>
      <c r="B700" s="375"/>
      <c r="C700" s="375"/>
      <c r="D700" s="375"/>
      <c r="E700" s="375"/>
      <c r="F700" s="375"/>
      <c r="G700" s="375"/>
      <c r="H700" s="375"/>
      <c r="I700" s="375"/>
      <c r="J700" s="375"/>
      <c r="K700" s="375"/>
      <c r="L700" s="375"/>
      <c r="M700" s="376"/>
      <c r="N700" s="376"/>
      <c r="O700" s="375"/>
      <c r="P700" s="375"/>
      <c r="Q700" s="375"/>
      <c r="R700" s="375"/>
      <c r="S700" s="375"/>
      <c r="T700" s="375"/>
      <c r="U700" s="375"/>
      <c r="V700" s="375"/>
      <c r="W700" s="375"/>
      <c r="X700" s="375"/>
      <c r="Y700" s="375"/>
      <c r="Z700" s="375"/>
    </row>
    <row r="701" spans="1:26" ht="9.75" customHeight="1" x14ac:dyDescent="0.25">
      <c r="A701" s="375"/>
      <c r="B701" s="375"/>
      <c r="C701" s="375"/>
      <c r="D701" s="375"/>
      <c r="E701" s="375"/>
      <c r="F701" s="375"/>
      <c r="G701" s="375"/>
      <c r="H701" s="375"/>
      <c r="I701" s="375"/>
      <c r="J701" s="375"/>
      <c r="K701" s="375"/>
      <c r="L701" s="375"/>
      <c r="M701" s="376"/>
      <c r="N701" s="376"/>
      <c r="O701" s="375"/>
      <c r="P701" s="375"/>
      <c r="Q701" s="375"/>
      <c r="R701" s="375"/>
      <c r="S701" s="375"/>
      <c r="T701" s="375"/>
      <c r="U701" s="375"/>
      <c r="V701" s="375"/>
      <c r="W701" s="375"/>
      <c r="X701" s="375"/>
      <c r="Y701" s="375"/>
      <c r="Z701" s="375"/>
    </row>
    <row r="702" spans="1:26" ht="9.75" customHeight="1" x14ac:dyDescent="0.25">
      <c r="A702" s="375"/>
      <c r="B702" s="375"/>
      <c r="C702" s="375"/>
      <c r="D702" s="375"/>
      <c r="E702" s="375"/>
      <c r="F702" s="375"/>
      <c r="G702" s="375"/>
      <c r="H702" s="375"/>
      <c r="I702" s="375"/>
      <c r="J702" s="375"/>
      <c r="K702" s="375"/>
      <c r="L702" s="375"/>
      <c r="M702" s="376"/>
      <c r="N702" s="376"/>
      <c r="O702" s="375"/>
      <c r="P702" s="375"/>
      <c r="Q702" s="375"/>
      <c r="R702" s="375"/>
      <c r="S702" s="375"/>
      <c r="T702" s="375"/>
      <c r="U702" s="375"/>
      <c r="V702" s="375"/>
      <c r="W702" s="375"/>
      <c r="X702" s="375"/>
      <c r="Y702" s="375"/>
      <c r="Z702" s="375"/>
    </row>
    <row r="703" spans="1:26" ht="9.75" customHeight="1" x14ac:dyDescent="0.25">
      <c r="A703" s="375"/>
      <c r="B703" s="375"/>
      <c r="C703" s="375"/>
      <c r="D703" s="375"/>
      <c r="E703" s="375"/>
      <c r="F703" s="375"/>
      <c r="G703" s="375"/>
      <c r="H703" s="375"/>
      <c r="I703" s="375"/>
      <c r="J703" s="375"/>
      <c r="K703" s="375"/>
      <c r="L703" s="375"/>
      <c r="M703" s="376"/>
      <c r="N703" s="376"/>
      <c r="O703" s="375"/>
      <c r="P703" s="375"/>
      <c r="Q703" s="375"/>
      <c r="R703" s="375"/>
      <c r="S703" s="375"/>
      <c r="T703" s="375"/>
      <c r="U703" s="375"/>
      <c r="V703" s="375"/>
      <c r="W703" s="375"/>
      <c r="X703" s="375"/>
      <c r="Y703" s="375"/>
      <c r="Z703" s="375"/>
    </row>
    <row r="704" spans="1:26" ht="9.75" customHeight="1" x14ac:dyDescent="0.25">
      <c r="A704" s="375"/>
      <c r="B704" s="375"/>
      <c r="C704" s="375"/>
      <c r="D704" s="375"/>
      <c r="E704" s="375"/>
      <c r="F704" s="375"/>
      <c r="G704" s="375"/>
      <c r="H704" s="375"/>
      <c r="I704" s="375"/>
      <c r="J704" s="375"/>
      <c r="K704" s="375"/>
      <c r="L704" s="375"/>
      <c r="M704" s="376"/>
      <c r="N704" s="376"/>
      <c r="O704" s="375"/>
      <c r="P704" s="375"/>
      <c r="Q704" s="375"/>
      <c r="R704" s="375"/>
      <c r="S704" s="375"/>
      <c r="T704" s="375"/>
      <c r="U704" s="375"/>
      <c r="V704" s="375"/>
      <c r="W704" s="375"/>
      <c r="X704" s="375"/>
      <c r="Y704" s="375"/>
      <c r="Z704" s="375"/>
    </row>
    <row r="705" spans="1:26" ht="9.75" customHeight="1" x14ac:dyDescent="0.25">
      <c r="A705" s="375"/>
      <c r="B705" s="375"/>
      <c r="C705" s="375"/>
      <c r="D705" s="375"/>
      <c r="E705" s="375"/>
      <c r="F705" s="375"/>
      <c r="G705" s="375"/>
      <c r="H705" s="375"/>
      <c r="I705" s="375"/>
      <c r="J705" s="375"/>
      <c r="K705" s="375"/>
      <c r="L705" s="375"/>
      <c r="M705" s="376"/>
      <c r="N705" s="376"/>
      <c r="O705" s="375"/>
      <c r="P705" s="375"/>
      <c r="Q705" s="375"/>
      <c r="R705" s="375"/>
      <c r="S705" s="375"/>
      <c r="T705" s="375"/>
      <c r="U705" s="375"/>
      <c r="V705" s="375"/>
      <c r="W705" s="375"/>
      <c r="X705" s="375"/>
      <c r="Y705" s="375"/>
      <c r="Z705" s="375"/>
    </row>
    <row r="706" spans="1:26" ht="9.75" customHeight="1" x14ac:dyDescent="0.25">
      <c r="A706" s="375"/>
      <c r="B706" s="375"/>
      <c r="C706" s="375"/>
      <c r="D706" s="375"/>
      <c r="E706" s="375"/>
      <c r="F706" s="375"/>
      <c r="G706" s="375"/>
      <c r="H706" s="375"/>
      <c r="I706" s="375"/>
      <c r="J706" s="375"/>
      <c r="K706" s="375"/>
      <c r="L706" s="375"/>
      <c r="M706" s="376"/>
      <c r="N706" s="376"/>
      <c r="O706" s="375"/>
      <c r="P706" s="375"/>
      <c r="Q706" s="375"/>
      <c r="R706" s="375"/>
      <c r="S706" s="375"/>
      <c r="T706" s="375"/>
      <c r="U706" s="375"/>
      <c r="V706" s="375"/>
      <c r="W706" s="375"/>
      <c r="X706" s="375"/>
      <c r="Y706" s="375"/>
      <c r="Z706" s="375"/>
    </row>
    <row r="707" spans="1:26" ht="9.75" customHeight="1" x14ac:dyDescent="0.25">
      <c r="A707" s="375"/>
      <c r="B707" s="375"/>
      <c r="C707" s="375"/>
      <c r="D707" s="375"/>
      <c r="E707" s="375"/>
      <c r="F707" s="375"/>
      <c r="G707" s="375"/>
      <c r="H707" s="375"/>
      <c r="I707" s="375"/>
      <c r="J707" s="375"/>
      <c r="K707" s="375"/>
      <c r="L707" s="375"/>
      <c r="M707" s="376"/>
      <c r="N707" s="376"/>
      <c r="O707" s="375"/>
      <c r="P707" s="375"/>
      <c r="Q707" s="375"/>
      <c r="R707" s="375"/>
      <c r="S707" s="375"/>
      <c r="T707" s="375"/>
      <c r="U707" s="375"/>
      <c r="V707" s="375"/>
      <c r="W707" s="375"/>
      <c r="X707" s="375"/>
      <c r="Y707" s="375"/>
      <c r="Z707" s="375"/>
    </row>
    <row r="708" spans="1:26" ht="9.75" customHeight="1" x14ac:dyDescent="0.25">
      <c r="A708" s="375"/>
      <c r="B708" s="375"/>
      <c r="C708" s="375"/>
      <c r="D708" s="375"/>
      <c r="E708" s="375"/>
      <c r="F708" s="375"/>
      <c r="G708" s="375"/>
      <c r="H708" s="375"/>
      <c r="I708" s="375"/>
      <c r="J708" s="375"/>
      <c r="K708" s="375"/>
      <c r="L708" s="375"/>
      <c r="M708" s="376"/>
      <c r="N708" s="376"/>
      <c r="O708" s="375"/>
      <c r="P708" s="375"/>
      <c r="Q708" s="375"/>
      <c r="R708" s="375"/>
      <c r="S708" s="375"/>
      <c r="T708" s="375"/>
      <c r="U708" s="375"/>
      <c r="V708" s="375"/>
      <c r="W708" s="375"/>
      <c r="X708" s="375"/>
      <c r="Y708" s="375"/>
      <c r="Z708" s="375"/>
    </row>
    <row r="709" spans="1:26" ht="9.75" customHeight="1" x14ac:dyDescent="0.25">
      <c r="A709" s="375"/>
      <c r="B709" s="375"/>
      <c r="C709" s="375"/>
      <c r="D709" s="375"/>
      <c r="E709" s="375"/>
      <c r="F709" s="375"/>
      <c r="G709" s="375"/>
      <c r="H709" s="375"/>
      <c r="I709" s="375"/>
      <c r="J709" s="375"/>
      <c r="K709" s="375"/>
      <c r="L709" s="375"/>
      <c r="M709" s="376"/>
      <c r="N709" s="376"/>
      <c r="O709" s="375"/>
      <c r="P709" s="375"/>
      <c r="Q709" s="375"/>
      <c r="R709" s="375"/>
      <c r="S709" s="375"/>
      <c r="T709" s="375"/>
      <c r="U709" s="375"/>
      <c r="V709" s="375"/>
      <c r="W709" s="375"/>
      <c r="X709" s="375"/>
      <c r="Y709" s="375"/>
      <c r="Z709" s="375"/>
    </row>
    <row r="710" spans="1:26" ht="9.75" customHeight="1" x14ac:dyDescent="0.25">
      <c r="A710" s="375"/>
      <c r="B710" s="375"/>
      <c r="C710" s="375"/>
      <c r="D710" s="375"/>
      <c r="E710" s="375"/>
      <c r="F710" s="375"/>
      <c r="G710" s="375"/>
      <c r="H710" s="375"/>
      <c r="I710" s="375"/>
      <c r="J710" s="375"/>
      <c r="K710" s="375"/>
      <c r="L710" s="375"/>
      <c r="M710" s="376"/>
      <c r="N710" s="376"/>
      <c r="O710" s="375"/>
      <c r="P710" s="375"/>
      <c r="Q710" s="375"/>
      <c r="R710" s="375"/>
      <c r="S710" s="375"/>
      <c r="T710" s="375"/>
      <c r="U710" s="375"/>
      <c r="V710" s="375"/>
      <c r="W710" s="375"/>
      <c r="X710" s="375"/>
      <c r="Y710" s="375"/>
      <c r="Z710" s="375"/>
    </row>
    <row r="711" spans="1:26" ht="9.75" customHeight="1" x14ac:dyDescent="0.25">
      <c r="A711" s="375"/>
      <c r="B711" s="375"/>
      <c r="C711" s="375"/>
      <c r="D711" s="375"/>
      <c r="E711" s="375"/>
      <c r="F711" s="375"/>
      <c r="G711" s="375"/>
      <c r="H711" s="375"/>
      <c r="I711" s="375"/>
      <c r="J711" s="375"/>
      <c r="K711" s="375"/>
      <c r="L711" s="375"/>
      <c r="M711" s="376"/>
      <c r="N711" s="376"/>
      <c r="O711" s="375"/>
      <c r="P711" s="375"/>
      <c r="Q711" s="375"/>
      <c r="R711" s="375"/>
      <c r="S711" s="375"/>
      <c r="T711" s="375"/>
      <c r="U711" s="375"/>
      <c r="V711" s="375"/>
      <c r="W711" s="375"/>
      <c r="X711" s="375"/>
      <c r="Y711" s="375"/>
      <c r="Z711" s="375"/>
    </row>
    <row r="712" spans="1:26" ht="9.75" customHeight="1" x14ac:dyDescent="0.25">
      <c r="A712" s="375"/>
      <c r="B712" s="375"/>
      <c r="C712" s="375"/>
      <c r="D712" s="375"/>
      <c r="E712" s="375"/>
      <c r="F712" s="375"/>
      <c r="G712" s="375"/>
      <c r="H712" s="375"/>
      <c r="I712" s="375"/>
      <c r="J712" s="375"/>
      <c r="K712" s="375"/>
      <c r="L712" s="375"/>
      <c r="M712" s="376"/>
      <c r="N712" s="376"/>
      <c r="O712" s="375"/>
      <c r="P712" s="375"/>
      <c r="Q712" s="375"/>
      <c r="R712" s="375"/>
      <c r="S712" s="375"/>
      <c r="T712" s="375"/>
      <c r="U712" s="375"/>
      <c r="V712" s="375"/>
      <c r="W712" s="375"/>
      <c r="X712" s="375"/>
      <c r="Y712" s="375"/>
      <c r="Z712" s="375"/>
    </row>
    <row r="713" spans="1:26" ht="9.75" customHeight="1" x14ac:dyDescent="0.25">
      <c r="A713" s="375"/>
      <c r="B713" s="375"/>
      <c r="C713" s="375"/>
      <c r="D713" s="375"/>
      <c r="E713" s="375"/>
      <c r="F713" s="375"/>
      <c r="G713" s="375"/>
      <c r="H713" s="375"/>
      <c r="I713" s="375"/>
      <c r="J713" s="375"/>
      <c r="K713" s="375"/>
      <c r="L713" s="375"/>
      <c r="M713" s="376"/>
      <c r="N713" s="376"/>
      <c r="O713" s="375"/>
      <c r="P713" s="375"/>
      <c r="Q713" s="375"/>
      <c r="R713" s="375"/>
      <c r="S713" s="375"/>
      <c r="T713" s="375"/>
      <c r="U713" s="375"/>
      <c r="V713" s="375"/>
      <c r="W713" s="375"/>
      <c r="X713" s="375"/>
      <c r="Y713" s="375"/>
      <c r="Z713" s="375"/>
    </row>
    <row r="714" spans="1:26" ht="9.75" customHeight="1" x14ac:dyDescent="0.25">
      <c r="A714" s="375"/>
      <c r="B714" s="375"/>
      <c r="C714" s="375"/>
      <c r="D714" s="375"/>
      <c r="E714" s="375"/>
      <c r="F714" s="375"/>
      <c r="G714" s="375"/>
      <c r="H714" s="375"/>
      <c r="I714" s="375"/>
      <c r="J714" s="375"/>
      <c r="K714" s="375"/>
      <c r="L714" s="375"/>
      <c r="M714" s="376"/>
      <c r="N714" s="376"/>
      <c r="O714" s="375"/>
      <c r="P714" s="375"/>
      <c r="Q714" s="375"/>
      <c r="R714" s="375"/>
      <c r="S714" s="375"/>
      <c r="T714" s="375"/>
      <c r="U714" s="375"/>
      <c r="V714" s="375"/>
      <c r="W714" s="375"/>
      <c r="X714" s="375"/>
      <c r="Y714" s="375"/>
      <c r="Z714" s="375"/>
    </row>
    <row r="715" spans="1:26" ht="9.75" customHeight="1" x14ac:dyDescent="0.25">
      <c r="A715" s="375"/>
      <c r="B715" s="375"/>
      <c r="C715" s="375"/>
      <c r="D715" s="375"/>
      <c r="E715" s="375"/>
      <c r="F715" s="375"/>
      <c r="G715" s="375"/>
      <c r="H715" s="375"/>
      <c r="I715" s="375"/>
      <c r="J715" s="375"/>
      <c r="K715" s="375"/>
      <c r="L715" s="375"/>
      <c r="M715" s="376"/>
      <c r="N715" s="376"/>
      <c r="O715" s="375"/>
      <c r="P715" s="375"/>
      <c r="Q715" s="375"/>
      <c r="R715" s="375"/>
      <c r="S715" s="375"/>
      <c r="T715" s="375"/>
      <c r="U715" s="375"/>
      <c r="V715" s="375"/>
      <c r="W715" s="375"/>
      <c r="X715" s="375"/>
      <c r="Y715" s="375"/>
      <c r="Z715" s="375"/>
    </row>
    <row r="716" spans="1:26" ht="9.75" customHeight="1" x14ac:dyDescent="0.25">
      <c r="A716" s="375"/>
      <c r="B716" s="375"/>
      <c r="C716" s="375"/>
      <c r="D716" s="375"/>
      <c r="E716" s="375"/>
      <c r="F716" s="375"/>
      <c r="G716" s="375"/>
      <c r="H716" s="375"/>
      <c r="I716" s="375"/>
      <c r="J716" s="375"/>
      <c r="K716" s="375"/>
      <c r="L716" s="375"/>
      <c r="M716" s="376"/>
      <c r="N716" s="376"/>
      <c r="O716" s="375"/>
      <c r="P716" s="375"/>
      <c r="Q716" s="375"/>
      <c r="R716" s="375"/>
      <c r="S716" s="375"/>
      <c r="T716" s="375"/>
      <c r="U716" s="375"/>
      <c r="V716" s="375"/>
      <c r="W716" s="375"/>
      <c r="X716" s="375"/>
      <c r="Y716" s="375"/>
      <c r="Z716" s="375"/>
    </row>
    <row r="717" spans="1:26" ht="9.75" customHeight="1" x14ac:dyDescent="0.25">
      <c r="A717" s="375"/>
      <c r="B717" s="375"/>
      <c r="C717" s="375"/>
      <c r="D717" s="375"/>
      <c r="E717" s="375"/>
      <c r="F717" s="375"/>
      <c r="G717" s="375"/>
      <c r="H717" s="375"/>
      <c r="I717" s="375"/>
      <c r="J717" s="375"/>
      <c r="K717" s="375"/>
      <c r="L717" s="375"/>
      <c r="M717" s="376"/>
      <c r="N717" s="376"/>
      <c r="O717" s="375"/>
      <c r="P717" s="375"/>
      <c r="Q717" s="375"/>
      <c r="R717" s="375"/>
      <c r="S717" s="375"/>
      <c r="T717" s="375"/>
      <c r="U717" s="375"/>
      <c r="V717" s="375"/>
      <c r="W717" s="375"/>
      <c r="X717" s="375"/>
      <c r="Y717" s="375"/>
      <c r="Z717" s="375"/>
    </row>
    <row r="718" spans="1:26" ht="9.75" customHeight="1" x14ac:dyDescent="0.25">
      <c r="A718" s="375"/>
      <c r="B718" s="375"/>
      <c r="C718" s="375"/>
      <c r="D718" s="375"/>
      <c r="E718" s="375"/>
      <c r="F718" s="375"/>
      <c r="G718" s="375"/>
      <c r="H718" s="375"/>
      <c r="I718" s="375"/>
      <c r="J718" s="375"/>
      <c r="K718" s="375"/>
      <c r="L718" s="375"/>
      <c r="M718" s="376"/>
      <c r="N718" s="376"/>
      <c r="O718" s="375"/>
      <c r="P718" s="375"/>
      <c r="Q718" s="375"/>
      <c r="R718" s="375"/>
      <c r="S718" s="375"/>
      <c r="T718" s="375"/>
      <c r="U718" s="375"/>
      <c r="V718" s="375"/>
      <c r="W718" s="375"/>
      <c r="X718" s="375"/>
      <c r="Y718" s="375"/>
      <c r="Z718" s="375"/>
    </row>
    <row r="719" spans="1:26" ht="9.75" customHeight="1" x14ac:dyDescent="0.25">
      <c r="A719" s="375"/>
      <c r="B719" s="375"/>
      <c r="C719" s="375"/>
      <c r="D719" s="375"/>
      <c r="E719" s="375"/>
      <c r="F719" s="375"/>
      <c r="G719" s="375"/>
      <c r="H719" s="375"/>
      <c r="I719" s="375"/>
      <c r="J719" s="375"/>
      <c r="K719" s="375"/>
      <c r="L719" s="375"/>
      <c r="M719" s="376"/>
      <c r="N719" s="376"/>
      <c r="O719" s="375"/>
      <c r="P719" s="375"/>
      <c r="Q719" s="375"/>
      <c r="R719" s="375"/>
      <c r="S719" s="375"/>
      <c r="T719" s="375"/>
      <c r="U719" s="375"/>
      <c r="V719" s="375"/>
      <c r="W719" s="375"/>
      <c r="X719" s="375"/>
      <c r="Y719" s="375"/>
      <c r="Z719" s="375"/>
    </row>
    <row r="720" spans="1:26" ht="9.75" customHeight="1" x14ac:dyDescent="0.25">
      <c r="A720" s="375"/>
      <c r="B720" s="375"/>
      <c r="C720" s="375"/>
      <c r="D720" s="375"/>
      <c r="E720" s="375"/>
      <c r="F720" s="375"/>
      <c r="G720" s="375"/>
      <c r="H720" s="375"/>
      <c r="I720" s="375"/>
      <c r="J720" s="375"/>
      <c r="K720" s="375"/>
      <c r="L720" s="375"/>
      <c r="M720" s="376"/>
      <c r="N720" s="376"/>
      <c r="O720" s="375"/>
      <c r="P720" s="375"/>
      <c r="Q720" s="375"/>
      <c r="R720" s="375"/>
      <c r="S720" s="375"/>
      <c r="T720" s="375"/>
      <c r="U720" s="375"/>
      <c r="V720" s="375"/>
      <c r="W720" s="375"/>
      <c r="X720" s="375"/>
      <c r="Y720" s="375"/>
      <c r="Z720" s="375"/>
    </row>
    <row r="721" spans="1:26" ht="9.75" customHeight="1" x14ac:dyDescent="0.25">
      <c r="A721" s="375"/>
      <c r="B721" s="375"/>
      <c r="C721" s="375"/>
      <c r="D721" s="375"/>
      <c r="E721" s="375"/>
      <c r="F721" s="375"/>
      <c r="G721" s="375"/>
      <c r="H721" s="375"/>
      <c r="I721" s="375"/>
      <c r="J721" s="375"/>
      <c r="K721" s="375"/>
      <c r="L721" s="375"/>
      <c r="M721" s="376"/>
      <c r="N721" s="376"/>
      <c r="O721" s="375"/>
      <c r="P721" s="375"/>
      <c r="Q721" s="375"/>
      <c r="R721" s="375"/>
      <c r="S721" s="375"/>
      <c r="T721" s="375"/>
      <c r="U721" s="375"/>
      <c r="V721" s="375"/>
      <c r="W721" s="375"/>
      <c r="X721" s="375"/>
      <c r="Y721" s="375"/>
      <c r="Z721" s="375"/>
    </row>
    <row r="722" spans="1:26" ht="9.75" customHeight="1" x14ac:dyDescent="0.25">
      <c r="A722" s="375"/>
      <c r="B722" s="375"/>
      <c r="C722" s="375"/>
      <c r="D722" s="375"/>
      <c r="E722" s="375"/>
      <c r="F722" s="375"/>
      <c r="G722" s="375"/>
      <c r="H722" s="375"/>
      <c r="I722" s="375"/>
      <c r="J722" s="375"/>
      <c r="K722" s="375"/>
      <c r="L722" s="375"/>
      <c r="M722" s="376"/>
      <c r="N722" s="376"/>
      <c r="O722" s="375"/>
      <c r="P722" s="375"/>
      <c r="Q722" s="375"/>
      <c r="R722" s="375"/>
      <c r="S722" s="375"/>
      <c r="T722" s="375"/>
      <c r="U722" s="375"/>
      <c r="V722" s="375"/>
      <c r="W722" s="375"/>
      <c r="X722" s="375"/>
      <c r="Y722" s="375"/>
      <c r="Z722" s="375"/>
    </row>
    <row r="723" spans="1:26" ht="9.75" customHeight="1" x14ac:dyDescent="0.25">
      <c r="A723" s="375"/>
      <c r="B723" s="375"/>
      <c r="C723" s="375"/>
      <c r="D723" s="375"/>
      <c r="E723" s="375"/>
      <c r="F723" s="375"/>
      <c r="G723" s="375"/>
      <c r="H723" s="375"/>
      <c r="I723" s="375"/>
      <c r="J723" s="375"/>
      <c r="K723" s="375"/>
      <c r="L723" s="375"/>
      <c r="M723" s="376"/>
      <c r="N723" s="376"/>
      <c r="O723" s="375"/>
      <c r="P723" s="375"/>
      <c r="Q723" s="375"/>
      <c r="R723" s="375"/>
      <c r="S723" s="375"/>
      <c r="T723" s="375"/>
      <c r="U723" s="375"/>
      <c r="V723" s="375"/>
      <c r="W723" s="375"/>
      <c r="X723" s="375"/>
      <c r="Y723" s="375"/>
      <c r="Z723" s="375"/>
    </row>
    <row r="724" spans="1:26" ht="9.75" customHeight="1" x14ac:dyDescent="0.25">
      <c r="A724" s="375"/>
      <c r="B724" s="375"/>
      <c r="C724" s="375"/>
      <c r="D724" s="375"/>
      <c r="E724" s="375"/>
      <c r="F724" s="375"/>
      <c r="G724" s="375"/>
      <c r="H724" s="375"/>
      <c r="I724" s="375"/>
      <c r="J724" s="375"/>
      <c r="K724" s="375"/>
      <c r="L724" s="375"/>
      <c r="M724" s="376"/>
      <c r="N724" s="376"/>
      <c r="O724" s="375"/>
      <c r="P724" s="375"/>
      <c r="Q724" s="375"/>
      <c r="R724" s="375"/>
      <c r="S724" s="375"/>
      <c r="T724" s="375"/>
      <c r="U724" s="375"/>
      <c r="V724" s="375"/>
      <c r="W724" s="375"/>
      <c r="X724" s="375"/>
      <c r="Y724" s="375"/>
      <c r="Z724" s="375"/>
    </row>
    <row r="725" spans="1:26" ht="9.75" customHeight="1" x14ac:dyDescent="0.25">
      <c r="A725" s="375"/>
      <c r="B725" s="375"/>
      <c r="C725" s="375"/>
      <c r="D725" s="375"/>
      <c r="E725" s="375"/>
      <c r="F725" s="375"/>
      <c r="G725" s="375"/>
      <c r="H725" s="375"/>
      <c r="I725" s="375"/>
      <c r="J725" s="375"/>
      <c r="K725" s="375"/>
      <c r="L725" s="375"/>
      <c r="M725" s="376"/>
      <c r="N725" s="376"/>
      <c r="O725" s="375"/>
      <c r="P725" s="375"/>
      <c r="Q725" s="375"/>
      <c r="R725" s="375"/>
      <c r="S725" s="375"/>
      <c r="T725" s="375"/>
      <c r="U725" s="375"/>
      <c r="V725" s="375"/>
      <c r="W725" s="375"/>
      <c r="X725" s="375"/>
      <c r="Y725" s="375"/>
      <c r="Z725" s="375"/>
    </row>
    <row r="726" spans="1:26" ht="9.75" customHeight="1" x14ac:dyDescent="0.25">
      <c r="A726" s="375"/>
      <c r="B726" s="375"/>
      <c r="C726" s="375"/>
      <c r="D726" s="375"/>
      <c r="E726" s="375"/>
      <c r="F726" s="375"/>
      <c r="G726" s="375"/>
      <c r="H726" s="375"/>
      <c r="I726" s="375"/>
      <c r="J726" s="375"/>
      <c r="K726" s="375"/>
      <c r="L726" s="375"/>
      <c r="M726" s="376"/>
      <c r="N726" s="376"/>
      <c r="O726" s="375"/>
      <c r="P726" s="375"/>
      <c r="Q726" s="375"/>
      <c r="R726" s="375"/>
      <c r="S726" s="375"/>
      <c r="T726" s="375"/>
      <c r="U726" s="375"/>
      <c r="V726" s="375"/>
      <c r="W726" s="375"/>
      <c r="X726" s="375"/>
      <c r="Y726" s="375"/>
      <c r="Z726" s="375"/>
    </row>
    <row r="727" spans="1:26" ht="9.75" customHeight="1" x14ac:dyDescent="0.25">
      <c r="A727" s="375"/>
      <c r="B727" s="375"/>
      <c r="C727" s="375"/>
      <c r="D727" s="375"/>
      <c r="E727" s="375"/>
      <c r="F727" s="375"/>
      <c r="G727" s="375"/>
      <c r="H727" s="375"/>
      <c r="I727" s="375"/>
      <c r="J727" s="375"/>
      <c r="K727" s="375"/>
      <c r="L727" s="375"/>
      <c r="M727" s="376"/>
      <c r="N727" s="376"/>
      <c r="O727" s="375"/>
      <c r="P727" s="375"/>
      <c r="Q727" s="375"/>
      <c r="R727" s="375"/>
      <c r="S727" s="375"/>
      <c r="T727" s="375"/>
      <c r="U727" s="375"/>
      <c r="V727" s="375"/>
      <c r="W727" s="375"/>
      <c r="X727" s="375"/>
      <c r="Y727" s="375"/>
      <c r="Z727" s="375"/>
    </row>
    <row r="728" spans="1:26" ht="9.75" customHeight="1" x14ac:dyDescent="0.25">
      <c r="A728" s="375"/>
      <c r="B728" s="375"/>
      <c r="C728" s="375"/>
      <c r="D728" s="375"/>
      <c r="E728" s="375"/>
      <c r="F728" s="375"/>
      <c r="G728" s="375"/>
      <c r="H728" s="375"/>
      <c r="I728" s="375"/>
      <c r="J728" s="375"/>
      <c r="K728" s="375"/>
      <c r="L728" s="375"/>
      <c r="M728" s="376"/>
      <c r="N728" s="376"/>
      <c r="O728" s="375"/>
      <c r="P728" s="375"/>
      <c r="Q728" s="375"/>
      <c r="R728" s="375"/>
      <c r="S728" s="375"/>
      <c r="T728" s="375"/>
      <c r="U728" s="375"/>
      <c r="V728" s="375"/>
      <c r="W728" s="375"/>
      <c r="X728" s="375"/>
      <c r="Y728" s="375"/>
      <c r="Z728" s="375"/>
    </row>
    <row r="729" spans="1:26" ht="9.75" customHeight="1" x14ac:dyDescent="0.25">
      <c r="A729" s="375"/>
      <c r="B729" s="375"/>
      <c r="C729" s="375"/>
      <c r="D729" s="375"/>
      <c r="E729" s="375"/>
      <c r="F729" s="375"/>
      <c r="G729" s="375"/>
      <c r="H729" s="375"/>
      <c r="I729" s="375"/>
      <c r="J729" s="375"/>
      <c r="K729" s="375"/>
      <c r="L729" s="375"/>
      <c r="M729" s="376"/>
      <c r="N729" s="376"/>
      <c r="O729" s="375"/>
      <c r="P729" s="375"/>
      <c r="Q729" s="375"/>
      <c r="R729" s="375"/>
      <c r="S729" s="375"/>
      <c r="T729" s="375"/>
      <c r="U729" s="375"/>
      <c r="V729" s="375"/>
      <c r="W729" s="375"/>
      <c r="X729" s="375"/>
      <c r="Y729" s="375"/>
      <c r="Z729" s="375"/>
    </row>
    <row r="730" spans="1:26" ht="9.75" customHeight="1" x14ac:dyDescent="0.25">
      <c r="A730" s="375"/>
      <c r="B730" s="375"/>
      <c r="C730" s="375"/>
      <c r="D730" s="375"/>
      <c r="E730" s="375"/>
      <c r="F730" s="375"/>
      <c r="G730" s="375"/>
      <c r="H730" s="375"/>
      <c r="I730" s="375"/>
      <c r="J730" s="375"/>
      <c r="K730" s="375"/>
      <c r="L730" s="375"/>
      <c r="M730" s="376"/>
      <c r="N730" s="376"/>
      <c r="O730" s="375"/>
      <c r="P730" s="375"/>
      <c r="Q730" s="375"/>
      <c r="R730" s="375"/>
      <c r="S730" s="375"/>
      <c r="T730" s="375"/>
      <c r="U730" s="375"/>
      <c r="V730" s="375"/>
      <c r="W730" s="375"/>
      <c r="X730" s="375"/>
      <c r="Y730" s="375"/>
      <c r="Z730" s="375"/>
    </row>
    <row r="731" spans="1:26" ht="9.75" customHeight="1" x14ac:dyDescent="0.25">
      <c r="A731" s="375"/>
      <c r="B731" s="375"/>
      <c r="C731" s="375"/>
      <c r="D731" s="375"/>
      <c r="E731" s="375"/>
      <c r="F731" s="375"/>
      <c r="G731" s="375"/>
      <c r="H731" s="375"/>
      <c r="I731" s="375"/>
      <c r="J731" s="375"/>
      <c r="K731" s="375"/>
      <c r="L731" s="375"/>
      <c r="M731" s="376"/>
      <c r="N731" s="376"/>
      <c r="O731" s="375"/>
      <c r="P731" s="375"/>
      <c r="Q731" s="375"/>
      <c r="R731" s="375"/>
      <c r="S731" s="375"/>
      <c r="T731" s="375"/>
      <c r="U731" s="375"/>
      <c r="V731" s="375"/>
      <c r="W731" s="375"/>
      <c r="X731" s="375"/>
      <c r="Y731" s="375"/>
      <c r="Z731" s="375"/>
    </row>
    <row r="732" spans="1:26" ht="9.75" customHeight="1" x14ac:dyDescent="0.25">
      <c r="A732" s="375"/>
      <c r="B732" s="375"/>
      <c r="C732" s="375"/>
      <c r="D732" s="375"/>
      <c r="E732" s="375"/>
      <c r="F732" s="375"/>
      <c r="G732" s="375"/>
      <c r="H732" s="375"/>
      <c r="I732" s="375"/>
      <c r="J732" s="375"/>
      <c r="K732" s="375"/>
      <c r="L732" s="375"/>
      <c r="M732" s="376"/>
      <c r="N732" s="376"/>
      <c r="O732" s="375"/>
      <c r="P732" s="375"/>
      <c r="Q732" s="375"/>
      <c r="R732" s="375"/>
      <c r="S732" s="375"/>
      <c r="T732" s="375"/>
      <c r="U732" s="375"/>
      <c r="V732" s="375"/>
      <c r="W732" s="375"/>
      <c r="X732" s="375"/>
      <c r="Y732" s="375"/>
      <c r="Z732" s="375"/>
    </row>
    <row r="733" spans="1:26" ht="9.75" customHeight="1" x14ac:dyDescent="0.25">
      <c r="A733" s="375"/>
      <c r="B733" s="375"/>
      <c r="C733" s="375"/>
      <c r="D733" s="375"/>
      <c r="E733" s="375"/>
      <c r="F733" s="375"/>
      <c r="G733" s="375"/>
      <c r="H733" s="375"/>
      <c r="I733" s="375"/>
      <c r="J733" s="375"/>
      <c r="K733" s="375"/>
      <c r="L733" s="375"/>
      <c r="M733" s="376"/>
      <c r="N733" s="376"/>
      <c r="O733" s="375"/>
      <c r="P733" s="375"/>
      <c r="Q733" s="375"/>
      <c r="R733" s="375"/>
      <c r="S733" s="375"/>
      <c r="T733" s="375"/>
      <c r="U733" s="375"/>
      <c r="V733" s="375"/>
      <c r="W733" s="375"/>
      <c r="X733" s="375"/>
      <c r="Y733" s="375"/>
      <c r="Z733" s="375"/>
    </row>
    <row r="734" spans="1:26" ht="9.75" customHeight="1" x14ac:dyDescent="0.25">
      <c r="A734" s="375"/>
      <c r="B734" s="375"/>
      <c r="C734" s="375"/>
      <c r="D734" s="375"/>
      <c r="E734" s="375"/>
      <c r="F734" s="375"/>
      <c r="G734" s="375"/>
      <c r="H734" s="375"/>
      <c r="I734" s="375"/>
      <c r="J734" s="375"/>
      <c r="K734" s="375"/>
      <c r="L734" s="375"/>
      <c r="M734" s="376"/>
      <c r="N734" s="376"/>
      <c r="O734" s="375"/>
      <c r="P734" s="375"/>
      <c r="Q734" s="375"/>
      <c r="R734" s="375"/>
      <c r="S734" s="375"/>
      <c r="T734" s="375"/>
      <c r="U734" s="375"/>
      <c r="V734" s="375"/>
      <c r="W734" s="375"/>
      <c r="X734" s="375"/>
      <c r="Y734" s="375"/>
      <c r="Z734" s="375"/>
    </row>
    <row r="735" spans="1:26" ht="9.75" customHeight="1" x14ac:dyDescent="0.25">
      <c r="A735" s="375"/>
      <c r="B735" s="375"/>
      <c r="C735" s="375"/>
      <c r="D735" s="375"/>
      <c r="E735" s="375"/>
      <c r="F735" s="375"/>
      <c r="G735" s="375"/>
      <c r="H735" s="375"/>
      <c r="I735" s="375"/>
      <c r="J735" s="375"/>
      <c r="K735" s="375"/>
      <c r="L735" s="375"/>
      <c r="M735" s="376"/>
      <c r="N735" s="376"/>
      <c r="O735" s="375"/>
      <c r="P735" s="375"/>
      <c r="Q735" s="375"/>
      <c r="R735" s="375"/>
      <c r="S735" s="375"/>
      <c r="T735" s="375"/>
      <c r="U735" s="375"/>
      <c r="V735" s="375"/>
      <c r="W735" s="375"/>
      <c r="X735" s="375"/>
      <c r="Y735" s="375"/>
      <c r="Z735" s="375"/>
    </row>
    <row r="736" spans="1:26" ht="9.75" customHeight="1" x14ac:dyDescent="0.25">
      <c r="A736" s="375"/>
      <c r="B736" s="375"/>
      <c r="C736" s="375"/>
      <c r="D736" s="375"/>
      <c r="E736" s="375"/>
      <c r="F736" s="375"/>
      <c r="G736" s="375"/>
      <c r="H736" s="375"/>
      <c r="I736" s="375"/>
      <c r="J736" s="375"/>
      <c r="K736" s="375"/>
      <c r="L736" s="375"/>
      <c r="M736" s="376"/>
      <c r="N736" s="376"/>
      <c r="O736" s="375"/>
      <c r="P736" s="375"/>
      <c r="Q736" s="375"/>
      <c r="R736" s="375"/>
      <c r="S736" s="375"/>
      <c r="T736" s="375"/>
      <c r="U736" s="375"/>
      <c r="V736" s="375"/>
      <c r="W736" s="375"/>
      <c r="X736" s="375"/>
      <c r="Y736" s="375"/>
      <c r="Z736" s="375"/>
    </row>
    <row r="737" spans="1:26" ht="9.75" customHeight="1" x14ac:dyDescent="0.25">
      <c r="A737" s="375"/>
      <c r="B737" s="375"/>
      <c r="C737" s="375"/>
      <c r="D737" s="375"/>
      <c r="E737" s="375"/>
      <c r="F737" s="375"/>
      <c r="G737" s="375"/>
      <c r="H737" s="375"/>
      <c r="I737" s="375"/>
      <c r="J737" s="375"/>
      <c r="K737" s="375"/>
      <c r="L737" s="375"/>
      <c r="M737" s="376"/>
      <c r="N737" s="376"/>
      <c r="O737" s="375"/>
      <c r="P737" s="375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</row>
    <row r="738" spans="1:26" ht="9.75" customHeight="1" x14ac:dyDescent="0.25">
      <c r="A738" s="375"/>
      <c r="B738" s="375"/>
      <c r="C738" s="375"/>
      <c r="D738" s="375"/>
      <c r="E738" s="375"/>
      <c r="F738" s="375"/>
      <c r="G738" s="375"/>
      <c r="H738" s="375"/>
      <c r="I738" s="375"/>
      <c r="J738" s="375"/>
      <c r="K738" s="375"/>
      <c r="L738" s="375"/>
      <c r="M738" s="376"/>
      <c r="N738" s="376"/>
      <c r="O738" s="375"/>
      <c r="P738" s="375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</row>
    <row r="739" spans="1:26" ht="9.75" customHeight="1" x14ac:dyDescent="0.25">
      <c r="A739" s="375"/>
      <c r="B739" s="375"/>
      <c r="C739" s="375"/>
      <c r="D739" s="375"/>
      <c r="E739" s="375"/>
      <c r="F739" s="375"/>
      <c r="G739" s="375"/>
      <c r="H739" s="375"/>
      <c r="I739" s="375"/>
      <c r="J739" s="375"/>
      <c r="K739" s="375"/>
      <c r="L739" s="375"/>
      <c r="M739" s="376"/>
      <c r="N739" s="376"/>
      <c r="O739" s="375"/>
      <c r="P739" s="375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</row>
    <row r="740" spans="1:26" ht="9.75" customHeight="1" x14ac:dyDescent="0.25">
      <c r="A740" s="375"/>
      <c r="B740" s="375"/>
      <c r="C740" s="375"/>
      <c r="D740" s="375"/>
      <c r="E740" s="375"/>
      <c r="F740" s="375"/>
      <c r="G740" s="375"/>
      <c r="H740" s="375"/>
      <c r="I740" s="375"/>
      <c r="J740" s="375"/>
      <c r="K740" s="375"/>
      <c r="L740" s="375"/>
      <c r="M740" s="376"/>
      <c r="N740" s="376"/>
      <c r="O740" s="375"/>
      <c r="P740" s="375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</row>
    <row r="741" spans="1:26" ht="9.75" customHeight="1" x14ac:dyDescent="0.25">
      <c r="A741" s="375"/>
      <c r="B741" s="375"/>
      <c r="C741" s="375"/>
      <c r="D741" s="375"/>
      <c r="E741" s="375"/>
      <c r="F741" s="375"/>
      <c r="G741" s="375"/>
      <c r="H741" s="375"/>
      <c r="I741" s="375"/>
      <c r="J741" s="375"/>
      <c r="K741" s="375"/>
      <c r="L741" s="375"/>
      <c r="M741" s="376"/>
      <c r="N741" s="376"/>
      <c r="O741" s="375"/>
      <c r="P741" s="375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</row>
    <row r="742" spans="1:26" ht="9.75" customHeight="1" x14ac:dyDescent="0.25">
      <c r="A742" s="375"/>
      <c r="B742" s="375"/>
      <c r="C742" s="375"/>
      <c r="D742" s="375"/>
      <c r="E742" s="375"/>
      <c r="F742" s="375"/>
      <c r="G742" s="375"/>
      <c r="H742" s="375"/>
      <c r="I742" s="375"/>
      <c r="J742" s="375"/>
      <c r="K742" s="375"/>
      <c r="L742" s="375"/>
      <c r="M742" s="376"/>
      <c r="N742" s="376"/>
      <c r="O742" s="375"/>
      <c r="P742" s="375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</row>
    <row r="743" spans="1:26" ht="9.75" customHeight="1" x14ac:dyDescent="0.25">
      <c r="A743" s="375"/>
      <c r="B743" s="375"/>
      <c r="C743" s="375"/>
      <c r="D743" s="375"/>
      <c r="E743" s="375"/>
      <c r="F743" s="375"/>
      <c r="G743" s="375"/>
      <c r="H743" s="375"/>
      <c r="I743" s="375"/>
      <c r="J743" s="375"/>
      <c r="K743" s="375"/>
      <c r="L743" s="375"/>
      <c r="M743" s="376"/>
      <c r="N743" s="376"/>
      <c r="O743" s="375"/>
      <c r="P743" s="375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</row>
    <row r="744" spans="1:26" ht="9.75" customHeight="1" x14ac:dyDescent="0.25">
      <c r="A744" s="375"/>
      <c r="B744" s="375"/>
      <c r="C744" s="375"/>
      <c r="D744" s="375"/>
      <c r="E744" s="375"/>
      <c r="F744" s="375"/>
      <c r="G744" s="375"/>
      <c r="H744" s="375"/>
      <c r="I744" s="375"/>
      <c r="J744" s="375"/>
      <c r="K744" s="375"/>
      <c r="L744" s="375"/>
      <c r="M744" s="376"/>
      <c r="N744" s="376"/>
      <c r="O744" s="375"/>
      <c r="P744" s="375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</row>
    <row r="745" spans="1:26" ht="9.75" customHeight="1" x14ac:dyDescent="0.25">
      <c r="A745" s="375"/>
      <c r="B745" s="375"/>
      <c r="C745" s="375"/>
      <c r="D745" s="375"/>
      <c r="E745" s="375"/>
      <c r="F745" s="375"/>
      <c r="G745" s="375"/>
      <c r="H745" s="375"/>
      <c r="I745" s="375"/>
      <c r="J745" s="375"/>
      <c r="K745" s="375"/>
      <c r="L745" s="375"/>
      <c r="M745" s="376"/>
      <c r="N745" s="376"/>
      <c r="O745" s="375"/>
      <c r="P745" s="375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</row>
    <row r="746" spans="1:26" ht="9.75" customHeight="1" x14ac:dyDescent="0.25">
      <c r="A746" s="375"/>
      <c r="B746" s="375"/>
      <c r="C746" s="375"/>
      <c r="D746" s="375"/>
      <c r="E746" s="375"/>
      <c r="F746" s="375"/>
      <c r="G746" s="375"/>
      <c r="H746" s="375"/>
      <c r="I746" s="375"/>
      <c r="J746" s="375"/>
      <c r="K746" s="375"/>
      <c r="L746" s="375"/>
      <c r="M746" s="376"/>
      <c r="N746" s="376"/>
      <c r="O746" s="375"/>
      <c r="P746" s="375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</row>
    <row r="747" spans="1:26" ht="9.75" customHeight="1" x14ac:dyDescent="0.25">
      <c r="A747" s="375"/>
      <c r="B747" s="375"/>
      <c r="C747" s="375"/>
      <c r="D747" s="375"/>
      <c r="E747" s="375"/>
      <c r="F747" s="375"/>
      <c r="G747" s="375"/>
      <c r="H747" s="375"/>
      <c r="I747" s="375"/>
      <c r="J747" s="375"/>
      <c r="K747" s="375"/>
      <c r="L747" s="375"/>
      <c r="M747" s="376"/>
      <c r="N747" s="376"/>
      <c r="O747" s="375"/>
      <c r="P747" s="375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</row>
    <row r="748" spans="1:26" ht="9.75" customHeight="1" x14ac:dyDescent="0.25">
      <c r="A748" s="375"/>
      <c r="B748" s="375"/>
      <c r="C748" s="375"/>
      <c r="D748" s="375"/>
      <c r="E748" s="375"/>
      <c r="F748" s="375"/>
      <c r="G748" s="375"/>
      <c r="H748" s="375"/>
      <c r="I748" s="375"/>
      <c r="J748" s="375"/>
      <c r="K748" s="375"/>
      <c r="L748" s="375"/>
      <c r="M748" s="376"/>
      <c r="N748" s="376"/>
      <c r="O748" s="375"/>
      <c r="P748" s="375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</row>
    <row r="749" spans="1:26" ht="9.75" customHeight="1" x14ac:dyDescent="0.25">
      <c r="A749" s="375"/>
      <c r="B749" s="375"/>
      <c r="C749" s="375"/>
      <c r="D749" s="375"/>
      <c r="E749" s="375"/>
      <c r="F749" s="375"/>
      <c r="G749" s="375"/>
      <c r="H749" s="375"/>
      <c r="I749" s="375"/>
      <c r="J749" s="375"/>
      <c r="K749" s="375"/>
      <c r="L749" s="375"/>
      <c r="M749" s="376"/>
      <c r="N749" s="376"/>
      <c r="O749" s="375"/>
      <c r="P749" s="375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</row>
    <row r="750" spans="1:26" ht="9.75" customHeight="1" x14ac:dyDescent="0.25">
      <c r="A750" s="375"/>
      <c r="B750" s="375"/>
      <c r="C750" s="375"/>
      <c r="D750" s="375"/>
      <c r="E750" s="375"/>
      <c r="F750" s="375"/>
      <c r="G750" s="375"/>
      <c r="H750" s="375"/>
      <c r="I750" s="375"/>
      <c r="J750" s="375"/>
      <c r="K750" s="375"/>
      <c r="L750" s="375"/>
      <c r="M750" s="376"/>
      <c r="N750" s="376"/>
      <c r="O750" s="375"/>
      <c r="P750" s="375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</row>
    <row r="751" spans="1:26" ht="9.75" customHeight="1" x14ac:dyDescent="0.25">
      <c r="A751" s="375"/>
      <c r="B751" s="375"/>
      <c r="C751" s="375"/>
      <c r="D751" s="375"/>
      <c r="E751" s="375"/>
      <c r="F751" s="375"/>
      <c r="G751" s="375"/>
      <c r="H751" s="375"/>
      <c r="I751" s="375"/>
      <c r="J751" s="375"/>
      <c r="K751" s="375"/>
      <c r="L751" s="375"/>
      <c r="M751" s="376"/>
      <c r="N751" s="376"/>
      <c r="O751" s="375"/>
      <c r="P751" s="375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</row>
    <row r="752" spans="1:26" ht="9.75" customHeight="1" x14ac:dyDescent="0.25">
      <c r="A752" s="375"/>
      <c r="B752" s="375"/>
      <c r="C752" s="375"/>
      <c r="D752" s="375"/>
      <c r="E752" s="375"/>
      <c r="F752" s="375"/>
      <c r="G752" s="375"/>
      <c r="H752" s="375"/>
      <c r="I752" s="375"/>
      <c r="J752" s="375"/>
      <c r="K752" s="375"/>
      <c r="L752" s="375"/>
      <c r="M752" s="376"/>
      <c r="N752" s="376"/>
      <c r="O752" s="375"/>
      <c r="P752" s="375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</row>
    <row r="753" spans="1:26" ht="9.75" customHeight="1" x14ac:dyDescent="0.25">
      <c r="A753" s="375"/>
      <c r="B753" s="375"/>
      <c r="C753" s="375"/>
      <c r="D753" s="375"/>
      <c r="E753" s="375"/>
      <c r="F753" s="375"/>
      <c r="G753" s="375"/>
      <c r="H753" s="375"/>
      <c r="I753" s="375"/>
      <c r="J753" s="375"/>
      <c r="K753" s="375"/>
      <c r="L753" s="375"/>
      <c r="M753" s="376"/>
      <c r="N753" s="376"/>
      <c r="O753" s="375"/>
      <c r="P753" s="375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</row>
    <row r="754" spans="1:26" ht="9.75" customHeight="1" x14ac:dyDescent="0.25">
      <c r="A754" s="375"/>
      <c r="B754" s="375"/>
      <c r="C754" s="375"/>
      <c r="D754" s="375"/>
      <c r="E754" s="375"/>
      <c r="F754" s="375"/>
      <c r="G754" s="375"/>
      <c r="H754" s="375"/>
      <c r="I754" s="375"/>
      <c r="J754" s="375"/>
      <c r="K754" s="375"/>
      <c r="L754" s="375"/>
      <c r="M754" s="376"/>
      <c r="N754" s="376"/>
      <c r="O754" s="375"/>
      <c r="P754" s="375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</row>
    <row r="755" spans="1:26" ht="9.75" customHeight="1" x14ac:dyDescent="0.25">
      <c r="A755" s="375"/>
      <c r="B755" s="375"/>
      <c r="C755" s="375"/>
      <c r="D755" s="375"/>
      <c r="E755" s="375"/>
      <c r="F755" s="375"/>
      <c r="G755" s="375"/>
      <c r="H755" s="375"/>
      <c r="I755" s="375"/>
      <c r="J755" s="375"/>
      <c r="K755" s="375"/>
      <c r="L755" s="375"/>
      <c r="M755" s="376"/>
      <c r="N755" s="376"/>
      <c r="O755" s="375"/>
      <c r="P755" s="375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</row>
    <row r="756" spans="1:26" ht="9.75" customHeight="1" x14ac:dyDescent="0.25">
      <c r="A756" s="375"/>
      <c r="B756" s="375"/>
      <c r="C756" s="375"/>
      <c r="D756" s="375"/>
      <c r="E756" s="375"/>
      <c r="F756" s="375"/>
      <c r="G756" s="375"/>
      <c r="H756" s="375"/>
      <c r="I756" s="375"/>
      <c r="J756" s="375"/>
      <c r="K756" s="375"/>
      <c r="L756" s="375"/>
      <c r="M756" s="376"/>
      <c r="N756" s="376"/>
      <c r="O756" s="375"/>
      <c r="P756" s="375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</row>
    <row r="757" spans="1:26" ht="9.75" customHeight="1" x14ac:dyDescent="0.25">
      <c r="A757" s="375"/>
      <c r="B757" s="375"/>
      <c r="C757" s="375"/>
      <c r="D757" s="375"/>
      <c r="E757" s="375"/>
      <c r="F757" s="375"/>
      <c r="G757" s="375"/>
      <c r="H757" s="375"/>
      <c r="I757" s="375"/>
      <c r="J757" s="375"/>
      <c r="K757" s="375"/>
      <c r="L757" s="375"/>
      <c r="M757" s="376"/>
      <c r="N757" s="376"/>
      <c r="O757" s="375"/>
      <c r="P757" s="375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</row>
    <row r="758" spans="1:26" ht="9.75" customHeight="1" x14ac:dyDescent="0.25">
      <c r="A758" s="375"/>
      <c r="B758" s="375"/>
      <c r="C758" s="375"/>
      <c r="D758" s="375"/>
      <c r="E758" s="375"/>
      <c r="F758" s="375"/>
      <c r="G758" s="375"/>
      <c r="H758" s="375"/>
      <c r="I758" s="375"/>
      <c r="J758" s="375"/>
      <c r="K758" s="375"/>
      <c r="L758" s="375"/>
      <c r="M758" s="376"/>
      <c r="N758" s="376"/>
      <c r="O758" s="375"/>
      <c r="P758" s="375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</row>
    <row r="759" spans="1:26" ht="9.75" customHeight="1" x14ac:dyDescent="0.25">
      <c r="A759" s="375"/>
      <c r="B759" s="375"/>
      <c r="C759" s="375"/>
      <c r="D759" s="375"/>
      <c r="E759" s="375"/>
      <c r="F759" s="375"/>
      <c r="G759" s="375"/>
      <c r="H759" s="375"/>
      <c r="I759" s="375"/>
      <c r="J759" s="375"/>
      <c r="K759" s="375"/>
      <c r="L759" s="375"/>
      <c r="M759" s="376"/>
      <c r="N759" s="376"/>
      <c r="O759" s="375"/>
      <c r="P759" s="375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</row>
    <row r="760" spans="1:26" ht="9.75" customHeight="1" x14ac:dyDescent="0.25">
      <c r="A760" s="375"/>
      <c r="B760" s="375"/>
      <c r="C760" s="375"/>
      <c r="D760" s="375"/>
      <c r="E760" s="375"/>
      <c r="F760" s="375"/>
      <c r="G760" s="375"/>
      <c r="H760" s="375"/>
      <c r="I760" s="375"/>
      <c r="J760" s="375"/>
      <c r="K760" s="375"/>
      <c r="L760" s="375"/>
      <c r="M760" s="376"/>
      <c r="N760" s="376"/>
      <c r="O760" s="375"/>
      <c r="P760" s="375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</row>
    <row r="761" spans="1:26" ht="9.75" customHeight="1" x14ac:dyDescent="0.25">
      <c r="A761" s="375"/>
      <c r="B761" s="375"/>
      <c r="C761" s="375"/>
      <c r="D761" s="375"/>
      <c r="E761" s="375"/>
      <c r="F761" s="375"/>
      <c r="G761" s="375"/>
      <c r="H761" s="375"/>
      <c r="I761" s="375"/>
      <c r="J761" s="375"/>
      <c r="K761" s="375"/>
      <c r="L761" s="375"/>
      <c r="M761" s="376"/>
      <c r="N761" s="376"/>
      <c r="O761" s="375"/>
      <c r="P761" s="375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</row>
    <row r="762" spans="1:26" ht="9.75" customHeight="1" x14ac:dyDescent="0.25">
      <c r="A762" s="375"/>
      <c r="B762" s="375"/>
      <c r="C762" s="375"/>
      <c r="D762" s="375"/>
      <c r="E762" s="375"/>
      <c r="F762" s="375"/>
      <c r="G762" s="375"/>
      <c r="H762" s="375"/>
      <c r="I762" s="375"/>
      <c r="J762" s="375"/>
      <c r="K762" s="375"/>
      <c r="L762" s="375"/>
      <c r="M762" s="376"/>
      <c r="N762" s="376"/>
      <c r="O762" s="375"/>
      <c r="P762" s="375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</row>
    <row r="763" spans="1:26" ht="9.75" customHeight="1" x14ac:dyDescent="0.25">
      <c r="A763" s="375"/>
      <c r="B763" s="375"/>
      <c r="C763" s="375"/>
      <c r="D763" s="375"/>
      <c r="E763" s="375"/>
      <c r="F763" s="375"/>
      <c r="G763" s="375"/>
      <c r="H763" s="375"/>
      <c r="I763" s="375"/>
      <c r="J763" s="375"/>
      <c r="K763" s="375"/>
      <c r="L763" s="375"/>
      <c r="M763" s="376"/>
      <c r="N763" s="376"/>
      <c r="O763" s="375"/>
      <c r="P763" s="375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</row>
    <row r="764" spans="1:26" ht="9.75" customHeight="1" x14ac:dyDescent="0.25">
      <c r="A764" s="375"/>
      <c r="B764" s="375"/>
      <c r="C764" s="375"/>
      <c r="D764" s="375"/>
      <c r="E764" s="375"/>
      <c r="F764" s="375"/>
      <c r="G764" s="375"/>
      <c r="H764" s="375"/>
      <c r="I764" s="375"/>
      <c r="J764" s="375"/>
      <c r="K764" s="375"/>
      <c r="L764" s="375"/>
      <c r="M764" s="376"/>
      <c r="N764" s="376"/>
      <c r="O764" s="375"/>
      <c r="P764" s="375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</row>
    <row r="765" spans="1:26" ht="9.75" customHeight="1" x14ac:dyDescent="0.25">
      <c r="A765" s="375"/>
      <c r="B765" s="375"/>
      <c r="C765" s="375"/>
      <c r="D765" s="375"/>
      <c r="E765" s="375"/>
      <c r="F765" s="375"/>
      <c r="G765" s="375"/>
      <c r="H765" s="375"/>
      <c r="I765" s="375"/>
      <c r="J765" s="375"/>
      <c r="K765" s="375"/>
      <c r="L765" s="375"/>
      <c r="M765" s="376"/>
      <c r="N765" s="376"/>
      <c r="O765" s="375"/>
      <c r="P765" s="375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</row>
    <row r="766" spans="1:26" ht="9.75" customHeight="1" x14ac:dyDescent="0.25">
      <c r="A766" s="375"/>
      <c r="B766" s="375"/>
      <c r="C766" s="375"/>
      <c r="D766" s="375"/>
      <c r="E766" s="375"/>
      <c r="F766" s="375"/>
      <c r="G766" s="375"/>
      <c r="H766" s="375"/>
      <c r="I766" s="375"/>
      <c r="J766" s="375"/>
      <c r="K766" s="375"/>
      <c r="L766" s="375"/>
      <c r="M766" s="376"/>
      <c r="N766" s="376"/>
      <c r="O766" s="375"/>
      <c r="P766" s="375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</row>
    <row r="767" spans="1:26" ht="9.75" customHeight="1" x14ac:dyDescent="0.25">
      <c r="A767" s="375"/>
      <c r="B767" s="375"/>
      <c r="C767" s="375"/>
      <c r="D767" s="375"/>
      <c r="E767" s="375"/>
      <c r="F767" s="375"/>
      <c r="G767" s="375"/>
      <c r="H767" s="375"/>
      <c r="I767" s="375"/>
      <c r="J767" s="375"/>
      <c r="K767" s="375"/>
      <c r="L767" s="375"/>
      <c r="M767" s="376"/>
      <c r="N767" s="376"/>
      <c r="O767" s="375"/>
      <c r="P767" s="375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</row>
    <row r="768" spans="1:26" ht="9.75" customHeight="1" x14ac:dyDescent="0.25">
      <c r="A768" s="375"/>
      <c r="B768" s="375"/>
      <c r="C768" s="375"/>
      <c r="D768" s="375"/>
      <c r="E768" s="375"/>
      <c r="F768" s="375"/>
      <c r="G768" s="375"/>
      <c r="H768" s="375"/>
      <c r="I768" s="375"/>
      <c r="J768" s="375"/>
      <c r="K768" s="375"/>
      <c r="L768" s="375"/>
      <c r="M768" s="376"/>
      <c r="N768" s="376"/>
      <c r="O768" s="375"/>
      <c r="P768" s="375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</row>
    <row r="769" spans="1:26" ht="9.75" customHeight="1" x14ac:dyDescent="0.25">
      <c r="A769" s="375"/>
      <c r="B769" s="375"/>
      <c r="C769" s="375"/>
      <c r="D769" s="375"/>
      <c r="E769" s="375"/>
      <c r="F769" s="375"/>
      <c r="G769" s="375"/>
      <c r="H769" s="375"/>
      <c r="I769" s="375"/>
      <c r="J769" s="375"/>
      <c r="K769" s="375"/>
      <c r="L769" s="375"/>
      <c r="M769" s="376"/>
      <c r="N769" s="376"/>
      <c r="O769" s="375"/>
      <c r="P769" s="375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</row>
    <row r="770" spans="1:26" ht="9.75" customHeight="1" x14ac:dyDescent="0.25">
      <c r="A770" s="375"/>
      <c r="B770" s="375"/>
      <c r="C770" s="375"/>
      <c r="D770" s="375"/>
      <c r="E770" s="375"/>
      <c r="F770" s="375"/>
      <c r="G770" s="375"/>
      <c r="H770" s="375"/>
      <c r="I770" s="375"/>
      <c r="J770" s="375"/>
      <c r="K770" s="375"/>
      <c r="L770" s="375"/>
      <c r="M770" s="376"/>
      <c r="N770" s="376"/>
      <c r="O770" s="375"/>
      <c r="P770" s="375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</row>
    <row r="771" spans="1:26" ht="9.75" customHeight="1" x14ac:dyDescent="0.25">
      <c r="A771" s="375"/>
      <c r="B771" s="375"/>
      <c r="C771" s="375"/>
      <c r="D771" s="375"/>
      <c r="E771" s="375"/>
      <c r="F771" s="375"/>
      <c r="G771" s="375"/>
      <c r="H771" s="375"/>
      <c r="I771" s="375"/>
      <c r="J771" s="375"/>
      <c r="K771" s="375"/>
      <c r="L771" s="375"/>
      <c r="M771" s="376"/>
      <c r="N771" s="376"/>
      <c r="O771" s="375"/>
      <c r="P771" s="375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</row>
    <row r="772" spans="1:26" ht="9.75" customHeight="1" x14ac:dyDescent="0.25">
      <c r="A772" s="375"/>
      <c r="B772" s="375"/>
      <c r="C772" s="375"/>
      <c r="D772" s="375"/>
      <c r="E772" s="375"/>
      <c r="F772" s="375"/>
      <c r="G772" s="375"/>
      <c r="H772" s="375"/>
      <c r="I772" s="375"/>
      <c r="J772" s="375"/>
      <c r="K772" s="375"/>
      <c r="L772" s="375"/>
      <c r="M772" s="376"/>
      <c r="N772" s="376"/>
      <c r="O772" s="375"/>
      <c r="P772" s="375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</row>
    <row r="773" spans="1:26" ht="9.75" customHeight="1" x14ac:dyDescent="0.25">
      <c r="A773" s="375"/>
      <c r="B773" s="375"/>
      <c r="C773" s="375"/>
      <c r="D773" s="375"/>
      <c r="E773" s="375"/>
      <c r="F773" s="375"/>
      <c r="G773" s="375"/>
      <c r="H773" s="375"/>
      <c r="I773" s="375"/>
      <c r="J773" s="375"/>
      <c r="K773" s="375"/>
      <c r="L773" s="375"/>
      <c r="M773" s="376"/>
      <c r="N773" s="376"/>
      <c r="O773" s="375"/>
      <c r="P773" s="375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</row>
    <row r="774" spans="1:26" ht="9.75" customHeight="1" x14ac:dyDescent="0.25">
      <c r="A774" s="375"/>
      <c r="B774" s="375"/>
      <c r="C774" s="375"/>
      <c r="D774" s="375"/>
      <c r="E774" s="375"/>
      <c r="F774" s="375"/>
      <c r="G774" s="375"/>
      <c r="H774" s="375"/>
      <c r="I774" s="375"/>
      <c r="J774" s="375"/>
      <c r="K774" s="375"/>
      <c r="L774" s="375"/>
      <c r="M774" s="376"/>
      <c r="N774" s="376"/>
      <c r="O774" s="375"/>
      <c r="P774" s="375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</row>
    <row r="775" spans="1:26" ht="9.75" customHeight="1" x14ac:dyDescent="0.25">
      <c r="A775" s="375"/>
      <c r="B775" s="375"/>
      <c r="C775" s="375"/>
      <c r="D775" s="375"/>
      <c r="E775" s="375"/>
      <c r="F775" s="375"/>
      <c r="G775" s="375"/>
      <c r="H775" s="375"/>
      <c r="I775" s="375"/>
      <c r="J775" s="375"/>
      <c r="K775" s="375"/>
      <c r="L775" s="375"/>
      <c r="M775" s="376"/>
      <c r="N775" s="376"/>
      <c r="O775" s="375"/>
      <c r="P775" s="375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</row>
    <row r="776" spans="1:26" ht="9.75" customHeight="1" x14ac:dyDescent="0.25">
      <c r="A776" s="375"/>
      <c r="B776" s="375"/>
      <c r="C776" s="375"/>
      <c r="D776" s="375"/>
      <c r="E776" s="375"/>
      <c r="F776" s="375"/>
      <c r="G776" s="375"/>
      <c r="H776" s="375"/>
      <c r="I776" s="375"/>
      <c r="J776" s="375"/>
      <c r="K776" s="375"/>
      <c r="L776" s="375"/>
      <c r="M776" s="376"/>
      <c r="N776" s="376"/>
      <c r="O776" s="375"/>
      <c r="P776" s="375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</row>
    <row r="777" spans="1:26" ht="9.75" customHeight="1" x14ac:dyDescent="0.25">
      <c r="A777" s="375"/>
      <c r="B777" s="375"/>
      <c r="C777" s="375"/>
      <c r="D777" s="375"/>
      <c r="E777" s="375"/>
      <c r="F777" s="375"/>
      <c r="G777" s="375"/>
      <c r="H777" s="375"/>
      <c r="I777" s="375"/>
      <c r="J777" s="375"/>
      <c r="K777" s="375"/>
      <c r="L777" s="375"/>
      <c r="M777" s="376"/>
      <c r="N777" s="376"/>
      <c r="O777" s="375"/>
      <c r="P777" s="375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</row>
    <row r="778" spans="1:26" ht="9.75" customHeight="1" x14ac:dyDescent="0.25">
      <c r="A778" s="375"/>
      <c r="B778" s="375"/>
      <c r="C778" s="375"/>
      <c r="D778" s="375"/>
      <c r="E778" s="375"/>
      <c r="F778" s="375"/>
      <c r="G778" s="375"/>
      <c r="H778" s="375"/>
      <c r="I778" s="375"/>
      <c r="J778" s="375"/>
      <c r="K778" s="375"/>
      <c r="L778" s="375"/>
      <c r="M778" s="376"/>
      <c r="N778" s="376"/>
      <c r="O778" s="375"/>
      <c r="P778" s="375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</row>
    <row r="779" spans="1:26" ht="9.75" customHeight="1" x14ac:dyDescent="0.25">
      <c r="A779" s="375"/>
      <c r="B779" s="375"/>
      <c r="C779" s="375"/>
      <c r="D779" s="375"/>
      <c r="E779" s="375"/>
      <c r="F779" s="375"/>
      <c r="G779" s="375"/>
      <c r="H779" s="375"/>
      <c r="I779" s="375"/>
      <c r="J779" s="375"/>
      <c r="K779" s="375"/>
      <c r="L779" s="375"/>
      <c r="M779" s="376"/>
      <c r="N779" s="376"/>
      <c r="O779" s="375"/>
      <c r="P779" s="375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</row>
    <row r="780" spans="1:26" ht="9.75" customHeight="1" x14ac:dyDescent="0.25">
      <c r="A780" s="375"/>
      <c r="B780" s="375"/>
      <c r="C780" s="375"/>
      <c r="D780" s="375"/>
      <c r="E780" s="375"/>
      <c r="F780" s="375"/>
      <c r="G780" s="375"/>
      <c r="H780" s="375"/>
      <c r="I780" s="375"/>
      <c r="J780" s="375"/>
      <c r="K780" s="375"/>
      <c r="L780" s="375"/>
      <c r="M780" s="376"/>
      <c r="N780" s="376"/>
      <c r="O780" s="375"/>
      <c r="P780" s="375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</row>
    <row r="781" spans="1:26" ht="9.75" customHeight="1" x14ac:dyDescent="0.25">
      <c r="A781" s="375"/>
      <c r="B781" s="375"/>
      <c r="C781" s="375"/>
      <c r="D781" s="375"/>
      <c r="E781" s="375"/>
      <c r="F781" s="375"/>
      <c r="G781" s="375"/>
      <c r="H781" s="375"/>
      <c r="I781" s="375"/>
      <c r="J781" s="375"/>
      <c r="K781" s="375"/>
      <c r="L781" s="375"/>
      <c r="M781" s="376"/>
      <c r="N781" s="376"/>
      <c r="O781" s="375"/>
      <c r="P781" s="375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</row>
    <row r="782" spans="1:26" ht="9.75" customHeight="1" x14ac:dyDescent="0.25">
      <c r="A782" s="375"/>
      <c r="B782" s="375"/>
      <c r="C782" s="375"/>
      <c r="D782" s="375"/>
      <c r="E782" s="375"/>
      <c r="F782" s="375"/>
      <c r="G782" s="375"/>
      <c r="H782" s="375"/>
      <c r="I782" s="375"/>
      <c r="J782" s="375"/>
      <c r="K782" s="375"/>
      <c r="L782" s="375"/>
      <c r="M782" s="376"/>
      <c r="N782" s="376"/>
      <c r="O782" s="375"/>
      <c r="P782" s="375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</row>
    <row r="783" spans="1:26" ht="9.75" customHeight="1" x14ac:dyDescent="0.25">
      <c r="A783" s="375"/>
      <c r="B783" s="375"/>
      <c r="C783" s="375"/>
      <c r="D783" s="375"/>
      <c r="E783" s="375"/>
      <c r="F783" s="375"/>
      <c r="G783" s="375"/>
      <c r="H783" s="375"/>
      <c r="I783" s="375"/>
      <c r="J783" s="375"/>
      <c r="K783" s="375"/>
      <c r="L783" s="375"/>
      <c r="M783" s="376"/>
      <c r="N783" s="376"/>
      <c r="O783" s="375"/>
      <c r="P783" s="375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</row>
    <row r="784" spans="1:26" ht="9.75" customHeight="1" x14ac:dyDescent="0.25">
      <c r="A784" s="375"/>
      <c r="B784" s="375"/>
      <c r="C784" s="375"/>
      <c r="D784" s="375"/>
      <c r="E784" s="375"/>
      <c r="F784" s="375"/>
      <c r="G784" s="375"/>
      <c r="H784" s="375"/>
      <c r="I784" s="375"/>
      <c r="J784" s="375"/>
      <c r="K784" s="375"/>
      <c r="L784" s="375"/>
      <c r="M784" s="376"/>
      <c r="N784" s="376"/>
      <c r="O784" s="375"/>
      <c r="P784" s="375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</row>
    <row r="785" spans="1:26" ht="9.75" customHeight="1" x14ac:dyDescent="0.25">
      <c r="A785" s="375"/>
      <c r="B785" s="375"/>
      <c r="C785" s="375"/>
      <c r="D785" s="375"/>
      <c r="E785" s="375"/>
      <c r="F785" s="375"/>
      <c r="G785" s="375"/>
      <c r="H785" s="375"/>
      <c r="I785" s="375"/>
      <c r="J785" s="375"/>
      <c r="K785" s="375"/>
      <c r="L785" s="375"/>
      <c r="M785" s="376"/>
      <c r="N785" s="376"/>
      <c r="O785" s="375"/>
      <c r="P785" s="375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</row>
    <row r="786" spans="1:26" ht="9.75" customHeight="1" x14ac:dyDescent="0.25">
      <c r="A786" s="375"/>
      <c r="B786" s="375"/>
      <c r="C786" s="375"/>
      <c r="D786" s="375"/>
      <c r="E786" s="375"/>
      <c r="F786" s="375"/>
      <c r="G786" s="375"/>
      <c r="H786" s="375"/>
      <c r="I786" s="375"/>
      <c r="J786" s="375"/>
      <c r="K786" s="375"/>
      <c r="L786" s="375"/>
      <c r="M786" s="376"/>
      <c r="N786" s="376"/>
      <c r="O786" s="375"/>
      <c r="P786" s="375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</row>
    <row r="787" spans="1:26" ht="9.75" customHeight="1" x14ac:dyDescent="0.25">
      <c r="A787" s="375"/>
      <c r="B787" s="375"/>
      <c r="C787" s="375"/>
      <c r="D787" s="375"/>
      <c r="E787" s="375"/>
      <c r="F787" s="375"/>
      <c r="G787" s="375"/>
      <c r="H787" s="375"/>
      <c r="I787" s="375"/>
      <c r="J787" s="375"/>
      <c r="K787" s="375"/>
      <c r="L787" s="375"/>
      <c r="M787" s="376"/>
      <c r="N787" s="376"/>
      <c r="O787" s="375"/>
      <c r="P787" s="375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</row>
    <row r="788" spans="1:26" ht="9.75" customHeight="1" x14ac:dyDescent="0.25">
      <c r="A788" s="375"/>
      <c r="B788" s="375"/>
      <c r="C788" s="375"/>
      <c r="D788" s="375"/>
      <c r="E788" s="375"/>
      <c r="F788" s="375"/>
      <c r="G788" s="375"/>
      <c r="H788" s="375"/>
      <c r="I788" s="375"/>
      <c r="J788" s="375"/>
      <c r="K788" s="375"/>
      <c r="L788" s="375"/>
      <c r="M788" s="376"/>
      <c r="N788" s="376"/>
      <c r="O788" s="375"/>
      <c r="P788" s="375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</row>
    <row r="789" spans="1:26" ht="9.75" customHeight="1" x14ac:dyDescent="0.25">
      <c r="A789" s="375"/>
      <c r="B789" s="375"/>
      <c r="C789" s="375"/>
      <c r="D789" s="375"/>
      <c r="E789" s="375"/>
      <c r="F789" s="375"/>
      <c r="G789" s="375"/>
      <c r="H789" s="375"/>
      <c r="I789" s="375"/>
      <c r="J789" s="375"/>
      <c r="K789" s="375"/>
      <c r="L789" s="375"/>
      <c r="M789" s="376"/>
      <c r="N789" s="376"/>
      <c r="O789" s="375"/>
      <c r="P789" s="375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</row>
    <row r="790" spans="1:26" ht="9.75" customHeight="1" x14ac:dyDescent="0.25">
      <c r="A790" s="375"/>
      <c r="B790" s="375"/>
      <c r="C790" s="375"/>
      <c r="D790" s="375"/>
      <c r="E790" s="375"/>
      <c r="F790" s="375"/>
      <c r="G790" s="375"/>
      <c r="H790" s="375"/>
      <c r="I790" s="375"/>
      <c r="J790" s="375"/>
      <c r="K790" s="375"/>
      <c r="L790" s="375"/>
      <c r="M790" s="376"/>
      <c r="N790" s="376"/>
      <c r="O790" s="375"/>
      <c r="P790" s="375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</row>
    <row r="791" spans="1:26" ht="9.75" customHeight="1" x14ac:dyDescent="0.25">
      <c r="A791" s="375"/>
      <c r="B791" s="375"/>
      <c r="C791" s="375"/>
      <c r="D791" s="375"/>
      <c r="E791" s="375"/>
      <c r="F791" s="375"/>
      <c r="G791" s="375"/>
      <c r="H791" s="375"/>
      <c r="I791" s="375"/>
      <c r="J791" s="375"/>
      <c r="K791" s="375"/>
      <c r="L791" s="375"/>
      <c r="M791" s="376"/>
      <c r="N791" s="376"/>
      <c r="O791" s="375"/>
      <c r="P791" s="375"/>
      <c r="Q791" s="375"/>
      <c r="R791" s="375"/>
      <c r="S791" s="375"/>
      <c r="T791" s="375"/>
      <c r="U791" s="375"/>
      <c r="V791" s="375"/>
      <c r="W791" s="375"/>
      <c r="X791" s="375"/>
      <c r="Y791" s="375"/>
      <c r="Z791" s="375"/>
    </row>
    <row r="792" spans="1:26" ht="9.75" customHeight="1" x14ac:dyDescent="0.25">
      <c r="A792" s="375"/>
      <c r="B792" s="375"/>
      <c r="C792" s="375"/>
      <c r="D792" s="375"/>
      <c r="E792" s="375"/>
      <c r="F792" s="375"/>
      <c r="G792" s="375"/>
      <c r="H792" s="375"/>
      <c r="I792" s="375"/>
      <c r="J792" s="375"/>
      <c r="K792" s="375"/>
      <c r="L792" s="375"/>
      <c r="M792" s="376"/>
      <c r="N792" s="376"/>
      <c r="O792" s="375"/>
      <c r="P792" s="375"/>
      <c r="Q792" s="375"/>
      <c r="R792" s="375"/>
      <c r="S792" s="375"/>
      <c r="T792" s="375"/>
      <c r="U792" s="375"/>
      <c r="V792" s="375"/>
      <c r="W792" s="375"/>
      <c r="X792" s="375"/>
      <c r="Y792" s="375"/>
      <c r="Z792" s="375"/>
    </row>
    <row r="793" spans="1:26" ht="9.75" customHeight="1" x14ac:dyDescent="0.25">
      <c r="A793" s="375"/>
      <c r="B793" s="375"/>
      <c r="C793" s="375"/>
      <c r="D793" s="375"/>
      <c r="E793" s="375"/>
      <c r="F793" s="375"/>
      <c r="G793" s="375"/>
      <c r="H793" s="375"/>
      <c r="I793" s="375"/>
      <c r="J793" s="375"/>
      <c r="K793" s="375"/>
      <c r="L793" s="375"/>
      <c r="M793" s="376"/>
      <c r="N793" s="376"/>
      <c r="O793" s="375"/>
      <c r="P793" s="375"/>
      <c r="Q793" s="375"/>
      <c r="R793" s="375"/>
      <c r="S793" s="375"/>
      <c r="T793" s="375"/>
      <c r="U793" s="375"/>
      <c r="V793" s="375"/>
      <c r="W793" s="375"/>
      <c r="X793" s="375"/>
      <c r="Y793" s="375"/>
      <c r="Z793" s="375"/>
    </row>
    <row r="794" spans="1:26" ht="9.75" customHeight="1" x14ac:dyDescent="0.25">
      <c r="A794" s="375"/>
      <c r="B794" s="375"/>
      <c r="C794" s="375"/>
      <c r="D794" s="375"/>
      <c r="E794" s="375"/>
      <c r="F794" s="375"/>
      <c r="G794" s="375"/>
      <c r="H794" s="375"/>
      <c r="I794" s="375"/>
      <c r="J794" s="375"/>
      <c r="K794" s="375"/>
      <c r="L794" s="375"/>
      <c r="M794" s="376"/>
      <c r="N794" s="376"/>
      <c r="O794" s="375"/>
      <c r="P794" s="375"/>
      <c r="Q794" s="375"/>
      <c r="R794" s="375"/>
      <c r="S794" s="375"/>
      <c r="T794" s="375"/>
      <c r="U794" s="375"/>
      <c r="V794" s="375"/>
      <c r="W794" s="375"/>
      <c r="X794" s="375"/>
      <c r="Y794" s="375"/>
      <c r="Z794" s="375"/>
    </row>
    <row r="795" spans="1:26" ht="9.75" customHeight="1" x14ac:dyDescent="0.25">
      <c r="A795" s="375"/>
      <c r="B795" s="375"/>
      <c r="C795" s="375"/>
      <c r="D795" s="375"/>
      <c r="E795" s="375"/>
      <c r="F795" s="375"/>
      <c r="G795" s="375"/>
      <c r="H795" s="375"/>
      <c r="I795" s="375"/>
      <c r="J795" s="375"/>
      <c r="K795" s="375"/>
      <c r="L795" s="375"/>
      <c r="M795" s="376"/>
      <c r="N795" s="376"/>
      <c r="O795" s="375"/>
      <c r="P795" s="375"/>
      <c r="Q795" s="375"/>
      <c r="R795" s="375"/>
      <c r="S795" s="375"/>
      <c r="T795" s="375"/>
      <c r="U795" s="375"/>
      <c r="V795" s="375"/>
      <c r="W795" s="375"/>
      <c r="X795" s="375"/>
      <c r="Y795" s="375"/>
      <c r="Z795" s="375"/>
    </row>
    <row r="796" spans="1:26" ht="9.75" customHeight="1" x14ac:dyDescent="0.25">
      <c r="A796" s="375"/>
      <c r="B796" s="375"/>
      <c r="C796" s="375"/>
      <c r="D796" s="375"/>
      <c r="E796" s="375"/>
      <c r="F796" s="375"/>
      <c r="G796" s="375"/>
      <c r="H796" s="375"/>
      <c r="I796" s="375"/>
      <c r="J796" s="375"/>
      <c r="K796" s="375"/>
      <c r="L796" s="375"/>
      <c r="M796" s="376"/>
      <c r="N796" s="376"/>
      <c r="O796" s="375"/>
      <c r="P796" s="375"/>
      <c r="Q796" s="375"/>
      <c r="R796" s="375"/>
      <c r="S796" s="375"/>
      <c r="T796" s="375"/>
      <c r="U796" s="375"/>
      <c r="V796" s="375"/>
      <c r="W796" s="375"/>
      <c r="X796" s="375"/>
      <c r="Y796" s="375"/>
      <c r="Z796" s="375"/>
    </row>
    <row r="797" spans="1:26" ht="9.75" customHeight="1" x14ac:dyDescent="0.25">
      <c r="A797" s="375"/>
      <c r="B797" s="375"/>
      <c r="C797" s="375"/>
      <c r="D797" s="375"/>
      <c r="E797" s="375"/>
      <c r="F797" s="375"/>
      <c r="G797" s="375"/>
      <c r="H797" s="375"/>
      <c r="I797" s="375"/>
      <c r="J797" s="375"/>
      <c r="K797" s="375"/>
      <c r="L797" s="375"/>
      <c r="M797" s="376"/>
      <c r="N797" s="376"/>
      <c r="O797" s="375"/>
      <c r="P797" s="375"/>
      <c r="Q797" s="375"/>
      <c r="R797" s="375"/>
      <c r="S797" s="375"/>
      <c r="T797" s="375"/>
      <c r="U797" s="375"/>
      <c r="V797" s="375"/>
      <c r="W797" s="375"/>
      <c r="X797" s="375"/>
      <c r="Y797" s="375"/>
      <c r="Z797" s="375"/>
    </row>
    <row r="798" spans="1:26" ht="9.75" customHeight="1" x14ac:dyDescent="0.25">
      <c r="A798" s="375"/>
      <c r="B798" s="375"/>
      <c r="C798" s="375"/>
      <c r="D798" s="375"/>
      <c r="E798" s="375"/>
      <c r="F798" s="375"/>
      <c r="G798" s="375"/>
      <c r="H798" s="375"/>
      <c r="I798" s="375"/>
      <c r="J798" s="375"/>
      <c r="K798" s="375"/>
      <c r="L798" s="375"/>
      <c r="M798" s="376"/>
      <c r="N798" s="376"/>
      <c r="O798" s="375"/>
      <c r="P798" s="375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</row>
    <row r="799" spans="1:26" ht="9.75" customHeight="1" x14ac:dyDescent="0.25">
      <c r="A799" s="375"/>
      <c r="B799" s="375"/>
      <c r="C799" s="375"/>
      <c r="D799" s="375"/>
      <c r="E799" s="375"/>
      <c r="F799" s="375"/>
      <c r="G799" s="375"/>
      <c r="H799" s="375"/>
      <c r="I799" s="375"/>
      <c r="J799" s="375"/>
      <c r="K799" s="375"/>
      <c r="L799" s="375"/>
      <c r="M799" s="376"/>
      <c r="N799" s="376"/>
      <c r="O799" s="375"/>
      <c r="P799" s="375"/>
      <c r="Q799" s="375"/>
      <c r="R799" s="375"/>
      <c r="S799" s="375"/>
      <c r="T799" s="375"/>
      <c r="U799" s="375"/>
      <c r="V799" s="375"/>
      <c r="W799" s="375"/>
      <c r="X799" s="375"/>
      <c r="Y799" s="375"/>
      <c r="Z799" s="375"/>
    </row>
    <row r="800" spans="1:26" ht="9.75" customHeight="1" x14ac:dyDescent="0.25">
      <c r="A800" s="375"/>
      <c r="B800" s="375"/>
      <c r="C800" s="375"/>
      <c r="D800" s="375"/>
      <c r="E800" s="375"/>
      <c r="F800" s="375"/>
      <c r="G800" s="375"/>
      <c r="H800" s="375"/>
      <c r="I800" s="375"/>
      <c r="J800" s="375"/>
      <c r="K800" s="375"/>
      <c r="L800" s="375"/>
      <c r="M800" s="376"/>
      <c r="N800" s="376"/>
      <c r="O800" s="375"/>
      <c r="P800" s="375"/>
      <c r="Q800" s="375"/>
      <c r="R800" s="375"/>
      <c r="S800" s="375"/>
      <c r="T800" s="375"/>
      <c r="U800" s="375"/>
      <c r="V800" s="375"/>
      <c r="W800" s="375"/>
      <c r="X800" s="375"/>
      <c r="Y800" s="375"/>
      <c r="Z800" s="375"/>
    </row>
    <row r="801" spans="1:26" ht="9.75" customHeight="1" x14ac:dyDescent="0.25">
      <c r="A801" s="375"/>
      <c r="B801" s="375"/>
      <c r="C801" s="375"/>
      <c r="D801" s="375"/>
      <c r="E801" s="375"/>
      <c r="F801" s="375"/>
      <c r="G801" s="375"/>
      <c r="H801" s="375"/>
      <c r="I801" s="375"/>
      <c r="J801" s="375"/>
      <c r="K801" s="375"/>
      <c r="L801" s="375"/>
      <c r="M801" s="376"/>
      <c r="N801" s="376"/>
      <c r="O801" s="375"/>
      <c r="P801" s="375"/>
      <c r="Q801" s="375"/>
      <c r="R801" s="375"/>
      <c r="S801" s="375"/>
      <c r="T801" s="375"/>
      <c r="U801" s="375"/>
      <c r="V801" s="375"/>
      <c r="W801" s="375"/>
      <c r="X801" s="375"/>
      <c r="Y801" s="375"/>
      <c r="Z801" s="375"/>
    </row>
    <row r="802" spans="1:26" ht="9.75" customHeight="1" x14ac:dyDescent="0.25">
      <c r="A802" s="375"/>
      <c r="B802" s="375"/>
      <c r="C802" s="375"/>
      <c r="D802" s="375"/>
      <c r="E802" s="375"/>
      <c r="F802" s="375"/>
      <c r="G802" s="375"/>
      <c r="H802" s="375"/>
      <c r="I802" s="375"/>
      <c r="J802" s="375"/>
      <c r="K802" s="375"/>
      <c r="L802" s="375"/>
      <c r="M802" s="376"/>
      <c r="N802" s="376"/>
      <c r="O802" s="375"/>
      <c r="P802" s="375"/>
      <c r="Q802" s="375"/>
      <c r="R802" s="375"/>
      <c r="S802" s="375"/>
      <c r="T802" s="375"/>
      <c r="U802" s="375"/>
      <c r="V802" s="375"/>
      <c r="W802" s="375"/>
      <c r="X802" s="375"/>
      <c r="Y802" s="375"/>
      <c r="Z802" s="375"/>
    </row>
    <row r="803" spans="1:26" ht="9.75" customHeight="1" x14ac:dyDescent="0.25">
      <c r="A803" s="375"/>
      <c r="B803" s="375"/>
      <c r="C803" s="375"/>
      <c r="D803" s="375"/>
      <c r="E803" s="375"/>
      <c r="F803" s="375"/>
      <c r="G803" s="375"/>
      <c r="H803" s="375"/>
      <c r="I803" s="375"/>
      <c r="J803" s="375"/>
      <c r="K803" s="375"/>
      <c r="L803" s="375"/>
      <c r="M803" s="376"/>
      <c r="N803" s="376"/>
      <c r="O803" s="375"/>
      <c r="P803" s="375"/>
      <c r="Q803" s="375"/>
      <c r="R803" s="375"/>
      <c r="S803" s="375"/>
      <c r="T803" s="375"/>
      <c r="U803" s="375"/>
      <c r="V803" s="375"/>
      <c r="W803" s="375"/>
      <c r="X803" s="375"/>
      <c r="Y803" s="375"/>
      <c r="Z803" s="375"/>
    </row>
    <row r="804" spans="1:26" ht="9.75" customHeight="1" x14ac:dyDescent="0.25">
      <c r="A804" s="375"/>
      <c r="B804" s="375"/>
      <c r="C804" s="375"/>
      <c r="D804" s="375"/>
      <c r="E804" s="375"/>
      <c r="F804" s="375"/>
      <c r="G804" s="375"/>
      <c r="H804" s="375"/>
      <c r="I804" s="375"/>
      <c r="J804" s="375"/>
      <c r="K804" s="375"/>
      <c r="L804" s="375"/>
      <c r="M804" s="376"/>
      <c r="N804" s="376"/>
      <c r="O804" s="375"/>
      <c r="P804" s="375"/>
      <c r="Q804" s="375"/>
      <c r="R804" s="375"/>
      <c r="S804" s="375"/>
      <c r="T804" s="375"/>
      <c r="U804" s="375"/>
      <c r="V804" s="375"/>
      <c r="W804" s="375"/>
      <c r="X804" s="375"/>
      <c r="Y804" s="375"/>
      <c r="Z804" s="375"/>
    </row>
    <row r="805" spans="1:26" ht="9.75" customHeight="1" x14ac:dyDescent="0.25">
      <c r="A805" s="375"/>
      <c r="B805" s="375"/>
      <c r="C805" s="375"/>
      <c r="D805" s="375"/>
      <c r="E805" s="375"/>
      <c r="F805" s="375"/>
      <c r="G805" s="375"/>
      <c r="H805" s="375"/>
      <c r="I805" s="375"/>
      <c r="J805" s="375"/>
      <c r="K805" s="375"/>
      <c r="L805" s="375"/>
      <c r="M805" s="376"/>
      <c r="N805" s="376"/>
      <c r="O805" s="375"/>
      <c r="P805" s="375"/>
      <c r="Q805" s="375"/>
      <c r="R805" s="375"/>
      <c r="S805" s="375"/>
      <c r="T805" s="375"/>
      <c r="U805" s="375"/>
      <c r="V805" s="375"/>
      <c r="W805" s="375"/>
      <c r="X805" s="375"/>
      <c r="Y805" s="375"/>
      <c r="Z805" s="375"/>
    </row>
    <row r="806" spans="1:26" ht="9.75" customHeight="1" x14ac:dyDescent="0.25">
      <c r="A806" s="375"/>
      <c r="B806" s="375"/>
      <c r="C806" s="375"/>
      <c r="D806" s="375"/>
      <c r="E806" s="375"/>
      <c r="F806" s="375"/>
      <c r="G806" s="375"/>
      <c r="H806" s="375"/>
      <c r="I806" s="375"/>
      <c r="J806" s="375"/>
      <c r="K806" s="375"/>
      <c r="L806" s="375"/>
      <c r="M806" s="376"/>
      <c r="N806" s="376"/>
      <c r="O806" s="375"/>
      <c r="P806" s="375"/>
      <c r="Q806" s="375"/>
      <c r="R806" s="375"/>
      <c r="S806" s="375"/>
      <c r="T806" s="375"/>
      <c r="U806" s="375"/>
      <c r="V806" s="375"/>
      <c r="W806" s="375"/>
      <c r="X806" s="375"/>
      <c r="Y806" s="375"/>
      <c r="Z806" s="375"/>
    </row>
    <row r="807" spans="1:26" ht="9.75" customHeight="1" x14ac:dyDescent="0.25">
      <c r="A807" s="375"/>
      <c r="B807" s="375"/>
      <c r="C807" s="375"/>
      <c r="D807" s="375"/>
      <c r="E807" s="375"/>
      <c r="F807" s="375"/>
      <c r="G807" s="375"/>
      <c r="H807" s="375"/>
      <c r="I807" s="375"/>
      <c r="J807" s="375"/>
      <c r="K807" s="375"/>
      <c r="L807" s="375"/>
      <c r="M807" s="376"/>
      <c r="N807" s="376"/>
      <c r="O807" s="375"/>
      <c r="P807" s="375"/>
      <c r="Q807" s="375"/>
      <c r="R807" s="375"/>
      <c r="S807" s="375"/>
      <c r="T807" s="375"/>
      <c r="U807" s="375"/>
      <c r="V807" s="375"/>
      <c r="W807" s="375"/>
      <c r="X807" s="375"/>
      <c r="Y807" s="375"/>
      <c r="Z807" s="375"/>
    </row>
    <row r="808" spans="1:26" ht="9.75" customHeight="1" x14ac:dyDescent="0.25">
      <c r="A808" s="375"/>
      <c r="B808" s="375"/>
      <c r="C808" s="375"/>
      <c r="D808" s="375"/>
      <c r="E808" s="375"/>
      <c r="F808" s="375"/>
      <c r="G808" s="375"/>
      <c r="H808" s="375"/>
      <c r="I808" s="375"/>
      <c r="J808" s="375"/>
      <c r="K808" s="375"/>
      <c r="L808" s="375"/>
      <c r="M808" s="376"/>
      <c r="N808" s="376"/>
      <c r="O808" s="375"/>
      <c r="P808" s="375"/>
      <c r="Q808" s="375"/>
      <c r="R808" s="375"/>
      <c r="S808" s="375"/>
      <c r="T808" s="375"/>
      <c r="U808" s="375"/>
      <c r="V808" s="375"/>
      <c r="W808" s="375"/>
      <c r="X808" s="375"/>
      <c r="Y808" s="375"/>
      <c r="Z808" s="375"/>
    </row>
    <row r="809" spans="1:26" ht="9.75" customHeight="1" x14ac:dyDescent="0.25">
      <c r="A809" s="375"/>
      <c r="B809" s="375"/>
      <c r="C809" s="375"/>
      <c r="D809" s="375"/>
      <c r="E809" s="375"/>
      <c r="F809" s="375"/>
      <c r="G809" s="375"/>
      <c r="H809" s="375"/>
      <c r="I809" s="375"/>
      <c r="J809" s="375"/>
      <c r="K809" s="375"/>
      <c r="L809" s="375"/>
      <c r="M809" s="376"/>
      <c r="N809" s="376"/>
      <c r="O809" s="375"/>
      <c r="P809" s="375"/>
      <c r="Q809" s="375"/>
      <c r="R809" s="375"/>
      <c r="S809" s="375"/>
      <c r="T809" s="375"/>
      <c r="U809" s="375"/>
      <c r="V809" s="375"/>
      <c r="W809" s="375"/>
      <c r="X809" s="375"/>
      <c r="Y809" s="375"/>
      <c r="Z809" s="375"/>
    </row>
    <row r="810" spans="1:26" ht="9.75" customHeight="1" x14ac:dyDescent="0.25">
      <c r="A810" s="375"/>
      <c r="B810" s="375"/>
      <c r="C810" s="375"/>
      <c r="D810" s="375"/>
      <c r="E810" s="375"/>
      <c r="F810" s="375"/>
      <c r="G810" s="375"/>
      <c r="H810" s="375"/>
      <c r="I810" s="375"/>
      <c r="J810" s="375"/>
      <c r="K810" s="375"/>
      <c r="L810" s="375"/>
      <c r="M810" s="376"/>
      <c r="N810" s="376"/>
      <c r="O810" s="375"/>
      <c r="P810" s="375"/>
      <c r="Q810" s="375"/>
      <c r="R810" s="375"/>
      <c r="S810" s="375"/>
      <c r="T810" s="375"/>
      <c r="U810" s="375"/>
      <c r="V810" s="375"/>
      <c r="W810" s="375"/>
      <c r="X810" s="375"/>
      <c r="Y810" s="375"/>
      <c r="Z810" s="375"/>
    </row>
    <row r="811" spans="1:26" ht="9.75" customHeight="1" x14ac:dyDescent="0.25">
      <c r="A811" s="375"/>
      <c r="B811" s="375"/>
      <c r="C811" s="375"/>
      <c r="D811" s="375"/>
      <c r="E811" s="375"/>
      <c r="F811" s="375"/>
      <c r="G811" s="375"/>
      <c r="H811" s="375"/>
      <c r="I811" s="375"/>
      <c r="J811" s="375"/>
      <c r="K811" s="375"/>
      <c r="L811" s="375"/>
      <c r="M811" s="376"/>
      <c r="N811" s="376"/>
      <c r="O811" s="375"/>
      <c r="P811" s="375"/>
      <c r="Q811" s="375"/>
      <c r="R811" s="375"/>
      <c r="S811" s="375"/>
      <c r="T811" s="375"/>
      <c r="U811" s="375"/>
      <c r="V811" s="375"/>
      <c r="W811" s="375"/>
      <c r="X811" s="375"/>
      <c r="Y811" s="375"/>
      <c r="Z811" s="375"/>
    </row>
    <row r="812" spans="1:26" ht="9.75" customHeight="1" x14ac:dyDescent="0.25">
      <c r="A812" s="375"/>
      <c r="B812" s="375"/>
      <c r="C812" s="375"/>
      <c r="D812" s="375"/>
      <c r="E812" s="375"/>
      <c r="F812" s="375"/>
      <c r="G812" s="375"/>
      <c r="H812" s="375"/>
      <c r="I812" s="375"/>
      <c r="J812" s="375"/>
      <c r="K812" s="375"/>
      <c r="L812" s="375"/>
      <c r="M812" s="376"/>
      <c r="N812" s="376"/>
      <c r="O812" s="375"/>
      <c r="P812" s="375"/>
      <c r="Q812" s="375"/>
      <c r="R812" s="375"/>
      <c r="S812" s="375"/>
      <c r="T812" s="375"/>
      <c r="U812" s="375"/>
      <c r="V812" s="375"/>
      <c r="W812" s="375"/>
      <c r="X812" s="375"/>
      <c r="Y812" s="375"/>
      <c r="Z812" s="375"/>
    </row>
    <row r="813" spans="1:26" ht="9.75" customHeight="1" x14ac:dyDescent="0.25">
      <c r="A813" s="375"/>
      <c r="B813" s="375"/>
      <c r="C813" s="375"/>
      <c r="D813" s="375"/>
      <c r="E813" s="375"/>
      <c r="F813" s="375"/>
      <c r="G813" s="375"/>
      <c r="H813" s="375"/>
      <c r="I813" s="375"/>
      <c r="J813" s="375"/>
      <c r="K813" s="375"/>
      <c r="L813" s="375"/>
      <c r="M813" s="376"/>
      <c r="N813" s="376"/>
      <c r="O813" s="375"/>
      <c r="P813" s="375"/>
      <c r="Q813" s="375"/>
      <c r="R813" s="375"/>
      <c r="S813" s="375"/>
      <c r="T813" s="375"/>
      <c r="U813" s="375"/>
      <c r="V813" s="375"/>
      <c r="W813" s="375"/>
      <c r="X813" s="375"/>
      <c r="Y813" s="375"/>
      <c r="Z813" s="375"/>
    </row>
    <row r="814" spans="1:26" ht="9.75" customHeight="1" x14ac:dyDescent="0.25">
      <c r="A814" s="375"/>
      <c r="B814" s="375"/>
      <c r="C814" s="375"/>
      <c r="D814" s="375"/>
      <c r="E814" s="375"/>
      <c r="F814" s="375"/>
      <c r="G814" s="375"/>
      <c r="H814" s="375"/>
      <c r="I814" s="375"/>
      <c r="J814" s="375"/>
      <c r="K814" s="375"/>
      <c r="L814" s="375"/>
      <c r="M814" s="376"/>
      <c r="N814" s="376"/>
      <c r="O814" s="375"/>
      <c r="P814" s="375"/>
      <c r="Q814" s="375"/>
      <c r="R814" s="375"/>
      <c r="S814" s="375"/>
      <c r="T814" s="375"/>
      <c r="U814" s="375"/>
      <c r="V814" s="375"/>
      <c r="W814" s="375"/>
      <c r="X814" s="375"/>
      <c r="Y814" s="375"/>
      <c r="Z814" s="375"/>
    </row>
    <row r="815" spans="1:26" ht="9.75" customHeight="1" x14ac:dyDescent="0.25">
      <c r="A815" s="375"/>
      <c r="B815" s="375"/>
      <c r="C815" s="375"/>
      <c r="D815" s="375"/>
      <c r="E815" s="375"/>
      <c r="F815" s="375"/>
      <c r="G815" s="375"/>
      <c r="H815" s="375"/>
      <c r="I815" s="375"/>
      <c r="J815" s="375"/>
      <c r="K815" s="375"/>
      <c r="L815" s="375"/>
      <c r="M815" s="376"/>
      <c r="N815" s="376"/>
      <c r="O815" s="375"/>
      <c r="P815" s="375"/>
      <c r="Q815" s="375"/>
      <c r="R815" s="375"/>
      <c r="S815" s="375"/>
      <c r="T815" s="375"/>
      <c r="U815" s="375"/>
      <c r="V815" s="375"/>
      <c r="W815" s="375"/>
      <c r="X815" s="375"/>
      <c r="Y815" s="375"/>
      <c r="Z815" s="375"/>
    </row>
    <row r="816" spans="1:26" ht="9.75" customHeight="1" x14ac:dyDescent="0.25">
      <c r="A816" s="375"/>
      <c r="B816" s="375"/>
      <c r="C816" s="375"/>
      <c r="D816" s="375"/>
      <c r="E816" s="375"/>
      <c r="F816" s="375"/>
      <c r="G816" s="375"/>
      <c r="H816" s="375"/>
      <c r="I816" s="375"/>
      <c r="J816" s="375"/>
      <c r="K816" s="375"/>
      <c r="L816" s="375"/>
      <c r="M816" s="376"/>
      <c r="N816" s="376"/>
      <c r="O816" s="375"/>
      <c r="P816" s="375"/>
      <c r="Q816" s="375"/>
      <c r="R816" s="375"/>
      <c r="S816" s="375"/>
      <c r="T816" s="375"/>
      <c r="U816" s="375"/>
      <c r="V816" s="375"/>
      <c r="W816" s="375"/>
      <c r="X816" s="375"/>
      <c r="Y816" s="375"/>
      <c r="Z816" s="375"/>
    </row>
    <row r="817" spans="1:26" ht="9.75" customHeight="1" x14ac:dyDescent="0.25">
      <c r="A817" s="375"/>
      <c r="B817" s="375"/>
      <c r="C817" s="375"/>
      <c r="D817" s="375"/>
      <c r="E817" s="375"/>
      <c r="F817" s="375"/>
      <c r="G817" s="375"/>
      <c r="H817" s="375"/>
      <c r="I817" s="375"/>
      <c r="J817" s="375"/>
      <c r="K817" s="375"/>
      <c r="L817" s="375"/>
      <c r="M817" s="376"/>
      <c r="N817" s="376"/>
      <c r="O817" s="375"/>
      <c r="P817" s="375"/>
      <c r="Q817" s="375"/>
      <c r="R817" s="375"/>
      <c r="S817" s="375"/>
      <c r="T817" s="375"/>
      <c r="U817" s="375"/>
      <c r="V817" s="375"/>
      <c r="W817" s="375"/>
      <c r="X817" s="375"/>
      <c r="Y817" s="375"/>
      <c r="Z817" s="375"/>
    </row>
    <row r="818" spans="1:26" ht="9.75" customHeight="1" x14ac:dyDescent="0.25">
      <c r="A818" s="375"/>
      <c r="B818" s="375"/>
      <c r="C818" s="375"/>
      <c r="D818" s="375"/>
      <c r="E818" s="375"/>
      <c r="F818" s="375"/>
      <c r="G818" s="375"/>
      <c r="H818" s="375"/>
      <c r="I818" s="375"/>
      <c r="J818" s="375"/>
      <c r="K818" s="375"/>
      <c r="L818" s="375"/>
      <c r="M818" s="376"/>
      <c r="N818" s="376"/>
      <c r="O818" s="375"/>
      <c r="P818" s="375"/>
      <c r="Q818" s="375"/>
      <c r="R818" s="375"/>
      <c r="S818" s="375"/>
      <c r="T818" s="375"/>
      <c r="U818" s="375"/>
      <c r="V818" s="375"/>
      <c r="W818" s="375"/>
      <c r="X818" s="375"/>
      <c r="Y818" s="375"/>
      <c r="Z818" s="375"/>
    </row>
    <row r="819" spans="1:26" ht="9.75" customHeight="1" x14ac:dyDescent="0.25">
      <c r="A819" s="375"/>
      <c r="B819" s="375"/>
      <c r="C819" s="375"/>
      <c r="D819" s="375"/>
      <c r="E819" s="375"/>
      <c r="F819" s="375"/>
      <c r="G819" s="375"/>
      <c r="H819" s="375"/>
      <c r="I819" s="375"/>
      <c r="J819" s="375"/>
      <c r="K819" s="375"/>
      <c r="L819" s="375"/>
      <c r="M819" s="376"/>
      <c r="N819" s="376"/>
      <c r="O819" s="375"/>
      <c r="P819" s="375"/>
      <c r="Q819" s="375"/>
      <c r="R819" s="375"/>
      <c r="S819" s="375"/>
      <c r="T819" s="375"/>
      <c r="U819" s="375"/>
      <c r="V819" s="375"/>
      <c r="W819" s="375"/>
      <c r="X819" s="375"/>
      <c r="Y819" s="375"/>
      <c r="Z819" s="375"/>
    </row>
    <row r="820" spans="1:26" ht="9.75" customHeight="1" x14ac:dyDescent="0.25">
      <c r="A820" s="375"/>
      <c r="B820" s="375"/>
      <c r="C820" s="375"/>
      <c r="D820" s="375"/>
      <c r="E820" s="375"/>
      <c r="F820" s="375"/>
      <c r="G820" s="375"/>
      <c r="H820" s="375"/>
      <c r="I820" s="375"/>
      <c r="J820" s="375"/>
      <c r="K820" s="375"/>
      <c r="L820" s="375"/>
      <c r="M820" s="376"/>
      <c r="N820" s="376"/>
      <c r="O820" s="375"/>
      <c r="P820" s="375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</row>
    <row r="821" spans="1:26" ht="9.75" customHeight="1" x14ac:dyDescent="0.25">
      <c r="A821" s="375"/>
      <c r="B821" s="375"/>
      <c r="C821" s="375"/>
      <c r="D821" s="375"/>
      <c r="E821" s="375"/>
      <c r="F821" s="375"/>
      <c r="G821" s="375"/>
      <c r="H821" s="375"/>
      <c r="I821" s="375"/>
      <c r="J821" s="375"/>
      <c r="K821" s="375"/>
      <c r="L821" s="375"/>
      <c r="M821" s="376"/>
      <c r="N821" s="376"/>
      <c r="O821" s="375"/>
      <c r="P821" s="375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</row>
    <row r="822" spans="1:26" ht="9.75" customHeight="1" x14ac:dyDescent="0.25">
      <c r="A822" s="375"/>
      <c r="B822" s="375"/>
      <c r="C822" s="375"/>
      <c r="D822" s="375"/>
      <c r="E822" s="375"/>
      <c r="F822" s="375"/>
      <c r="G822" s="375"/>
      <c r="H822" s="375"/>
      <c r="I822" s="375"/>
      <c r="J822" s="375"/>
      <c r="K822" s="375"/>
      <c r="L822" s="375"/>
      <c r="M822" s="376"/>
      <c r="N822" s="376"/>
      <c r="O822" s="375"/>
      <c r="P822" s="375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</row>
    <row r="823" spans="1:26" ht="9.75" customHeight="1" x14ac:dyDescent="0.25">
      <c r="A823" s="375"/>
      <c r="B823" s="375"/>
      <c r="C823" s="375"/>
      <c r="D823" s="375"/>
      <c r="E823" s="375"/>
      <c r="F823" s="375"/>
      <c r="G823" s="375"/>
      <c r="H823" s="375"/>
      <c r="I823" s="375"/>
      <c r="J823" s="375"/>
      <c r="K823" s="375"/>
      <c r="L823" s="375"/>
      <c r="M823" s="376"/>
      <c r="N823" s="376"/>
      <c r="O823" s="375"/>
      <c r="P823" s="375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</row>
    <row r="824" spans="1:26" ht="9.75" customHeight="1" x14ac:dyDescent="0.25">
      <c r="A824" s="375"/>
      <c r="B824" s="375"/>
      <c r="C824" s="375"/>
      <c r="D824" s="375"/>
      <c r="E824" s="375"/>
      <c r="F824" s="375"/>
      <c r="G824" s="375"/>
      <c r="H824" s="375"/>
      <c r="I824" s="375"/>
      <c r="J824" s="375"/>
      <c r="K824" s="375"/>
      <c r="L824" s="375"/>
      <c r="M824" s="376"/>
      <c r="N824" s="376"/>
      <c r="O824" s="375"/>
      <c r="P824" s="375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</row>
    <row r="825" spans="1:26" ht="9.75" customHeight="1" x14ac:dyDescent="0.25">
      <c r="A825" s="375"/>
      <c r="B825" s="375"/>
      <c r="C825" s="375"/>
      <c r="D825" s="375"/>
      <c r="E825" s="375"/>
      <c r="F825" s="375"/>
      <c r="G825" s="375"/>
      <c r="H825" s="375"/>
      <c r="I825" s="375"/>
      <c r="J825" s="375"/>
      <c r="K825" s="375"/>
      <c r="L825" s="375"/>
      <c r="M825" s="376"/>
      <c r="N825" s="376"/>
      <c r="O825" s="375"/>
      <c r="P825" s="375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</row>
    <row r="826" spans="1:26" ht="9.75" customHeight="1" x14ac:dyDescent="0.25">
      <c r="A826" s="375"/>
      <c r="B826" s="375"/>
      <c r="C826" s="375"/>
      <c r="D826" s="375"/>
      <c r="E826" s="375"/>
      <c r="F826" s="375"/>
      <c r="G826" s="375"/>
      <c r="H826" s="375"/>
      <c r="I826" s="375"/>
      <c r="J826" s="375"/>
      <c r="K826" s="375"/>
      <c r="L826" s="375"/>
      <c r="M826" s="376"/>
      <c r="N826" s="376"/>
      <c r="O826" s="375"/>
      <c r="P826" s="375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</row>
    <row r="827" spans="1:26" ht="9.75" customHeight="1" x14ac:dyDescent="0.25">
      <c r="A827" s="375"/>
      <c r="B827" s="375"/>
      <c r="C827" s="375"/>
      <c r="D827" s="375"/>
      <c r="E827" s="375"/>
      <c r="F827" s="375"/>
      <c r="G827" s="375"/>
      <c r="H827" s="375"/>
      <c r="I827" s="375"/>
      <c r="J827" s="375"/>
      <c r="K827" s="375"/>
      <c r="L827" s="375"/>
      <c r="M827" s="376"/>
      <c r="N827" s="376"/>
      <c r="O827" s="375"/>
      <c r="P827" s="375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</row>
    <row r="828" spans="1:26" ht="9.75" customHeight="1" x14ac:dyDescent="0.25">
      <c r="A828" s="375"/>
      <c r="B828" s="375"/>
      <c r="C828" s="375"/>
      <c r="D828" s="375"/>
      <c r="E828" s="375"/>
      <c r="F828" s="375"/>
      <c r="G828" s="375"/>
      <c r="H828" s="375"/>
      <c r="I828" s="375"/>
      <c r="J828" s="375"/>
      <c r="K828" s="375"/>
      <c r="L828" s="375"/>
      <c r="M828" s="376"/>
      <c r="N828" s="376"/>
      <c r="O828" s="375"/>
      <c r="P828" s="375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</row>
    <row r="829" spans="1:26" ht="9.75" customHeight="1" x14ac:dyDescent="0.25">
      <c r="A829" s="375"/>
      <c r="B829" s="375"/>
      <c r="C829" s="375"/>
      <c r="D829" s="375"/>
      <c r="E829" s="375"/>
      <c r="F829" s="375"/>
      <c r="G829" s="375"/>
      <c r="H829" s="375"/>
      <c r="I829" s="375"/>
      <c r="J829" s="375"/>
      <c r="K829" s="375"/>
      <c r="L829" s="375"/>
      <c r="M829" s="376"/>
      <c r="N829" s="376"/>
      <c r="O829" s="375"/>
      <c r="P829" s="375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</row>
    <row r="830" spans="1:26" ht="9.75" customHeight="1" x14ac:dyDescent="0.25">
      <c r="A830" s="375"/>
      <c r="B830" s="375"/>
      <c r="C830" s="375"/>
      <c r="D830" s="375"/>
      <c r="E830" s="375"/>
      <c r="F830" s="375"/>
      <c r="G830" s="375"/>
      <c r="H830" s="375"/>
      <c r="I830" s="375"/>
      <c r="J830" s="375"/>
      <c r="K830" s="375"/>
      <c r="L830" s="375"/>
      <c r="M830" s="376"/>
      <c r="N830" s="376"/>
      <c r="O830" s="375"/>
      <c r="P830" s="375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</row>
    <row r="831" spans="1:26" ht="9.75" customHeight="1" x14ac:dyDescent="0.25">
      <c r="A831" s="375"/>
      <c r="B831" s="375"/>
      <c r="C831" s="375"/>
      <c r="D831" s="375"/>
      <c r="E831" s="375"/>
      <c r="F831" s="375"/>
      <c r="G831" s="375"/>
      <c r="H831" s="375"/>
      <c r="I831" s="375"/>
      <c r="J831" s="375"/>
      <c r="K831" s="375"/>
      <c r="L831" s="375"/>
      <c r="M831" s="376"/>
      <c r="N831" s="376"/>
      <c r="O831" s="375"/>
      <c r="P831" s="375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</row>
    <row r="832" spans="1:26" ht="9.75" customHeight="1" x14ac:dyDescent="0.25">
      <c r="A832" s="375"/>
      <c r="B832" s="375"/>
      <c r="C832" s="375"/>
      <c r="D832" s="375"/>
      <c r="E832" s="375"/>
      <c r="F832" s="375"/>
      <c r="G832" s="375"/>
      <c r="H832" s="375"/>
      <c r="I832" s="375"/>
      <c r="J832" s="375"/>
      <c r="K832" s="375"/>
      <c r="L832" s="375"/>
      <c r="M832" s="376"/>
      <c r="N832" s="376"/>
      <c r="O832" s="375"/>
      <c r="P832" s="375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</row>
    <row r="833" spans="1:26" ht="9.75" customHeight="1" x14ac:dyDescent="0.25">
      <c r="A833" s="375"/>
      <c r="B833" s="375"/>
      <c r="C833" s="375"/>
      <c r="D833" s="375"/>
      <c r="E833" s="375"/>
      <c r="F833" s="375"/>
      <c r="G833" s="375"/>
      <c r="H833" s="375"/>
      <c r="I833" s="375"/>
      <c r="J833" s="375"/>
      <c r="K833" s="375"/>
      <c r="L833" s="375"/>
      <c r="M833" s="376"/>
      <c r="N833" s="376"/>
      <c r="O833" s="375"/>
      <c r="P833" s="375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</row>
    <row r="834" spans="1:26" ht="9.75" customHeight="1" x14ac:dyDescent="0.25">
      <c r="A834" s="375"/>
      <c r="B834" s="375"/>
      <c r="C834" s="375"/>
      <c r="D834" s="375"/>
      <c r="E834" s="375"/>
      <c r="F834" s="375"/>
      <c r="G834" s="375"/>
      <c r="H834" s="375"/>
      <c r="I834" s="375"/>
      <c r="J834" s="375"/>
      <c r="K834" s="375"/>
      <c r="L834" s="375"/>
      <c r="M834" s="376"/>
      <c r="N834" s="376"/>
      <c r="O834" s="375"/>
      <c r="P834" s="375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</row>
    <row r="835" spans="1:26" ht="9.75" customHeight="1" x14ac:dyDescent="0.25">
      <c r="A835" s="375"/>
      <c r="B835" s="375"/>
      <c r="C835" s="375"/>
      <c r="D835" s="375"/>
      <c r="E835" s="375"/>
      <c r="F835" s="375"/>
      <c r="G835" s="375"/>
      <c r="H835" s="375"/>
      <c r="I835" s="375"/>
      <c r="J835" s="375"/>
      <c r="K835" s="375"/>
      <c r="L835" s="375"/>
      <c r="M835" s="376"/>
      <c r="N835" s="376"/>
      <c r="O835" s="375"/>
      <c r="P835" s="375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</row>
    <row r="836" spans="1:26" ht="9.75" customHeight="1" x14ac:dyDescent="0.25">
      <c r="A836" s="375"/>
      <c r="B836" s="375"/>
      <c r="C836" s="375"/>
      <c r="D836" s="375"/>
      <c r="E836" s="375"/>
      <c r="F836" s="375"/>
      <c r="G836" s="375"/>
      <c r="H836" s="375"/>
      <c r="I836" s="375"/>
      <c r="J836" s="375"/>
      <c r="K836" s="375"/>
      <c r="L836" s="375"/>
      <c r="M836" s="376"/>
      <c r="N836" s="376"/>
      <c r="O836" s="375"/>
      <c r="P836" s="375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</row>
    <row r="837" spans="1:26" ht="9.75" customHeight="1" x14ac:dyDescent="0.25">
      <c r="A837" s="375"/>
      <c r="B837" s="375"/>
      <c r="C837" s="375"/>
      <c r="D837" s="375"/>
      <c r="E837" s="375"/>
      <c r="F837" s="375"/>
      <c r="G837" s="375"/>
      <c r="H837" s="375"/>
      <c r="I837" s="375"/>
      <c r="J837" s="375"/>
      <c r="K837" s="375"/>
      <c r="L837" s="375"/>
      <c r="M837" s="376"/>
      <c r="N837" s="376"/>
      <c r="O837" s="375"/>
      <c r="P837" s="375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</row>
    <row r="838" spans="1:26" ht="9.75" customHeight="1" x14ac:dyDescent="0.25">
      <c r="A838" s="375"/>
      <c r="B838" s="375"/>
      <c r="C838" s="375"/>
      <c r="D838" s="375"/>
      <c r="E838" s="375"/>
      <c r="F838" s="375"/>
      <c r="G838" s="375"/>
      <c r="H838" s="375"/>
      <c r="I838" s="375"/>
      <c r="J838" s="375"/>
      <c r="K838" s="375"/>
      <c r="L838" s="375"/>
      <c r="M838" s="376"/>
      <c r="N838" s="376"/>
      <c r="O838" s="375"/>
      <c r="P838" s="375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</row>
    <row r="839" spans="1:26" ht="9.75" customHeight="1" x14ac:dyDescent="0.25">
      <c r="A839" s="375"/>
      <c r="B839" s="375"/>
      <c r="C839" s="375"/>
      <c r="D839" s="375"/>
      <c r="E839" s="375"/>
      <c r="F839" s="375"/>
      <c r="G839" s="375"/>
      <c r="H839" s="375"/>
      <c r="I839" s="375"/>
      <c r="J839" s="375"/>
      <c r="K839" s="375"/>
      <c r="L839" s="375"/>
      <c r="M839" s="376"/>
      <c r="N839" s="376"/>
      <c r="O839" s="375"/>
      <c r="P839" s="375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</row>
    <row r="840" spans="1:26" ht="9.75" customHeight="1" x14ac:dyDescent="0.25">
      <c r="A840" s="375"/>
      <c r="B840" s="375"/>
      <c r="C840" s="375"/>
      <c r="D840" s="375"/>
      <c r="E840" s="375"/>
      <c r="F840" s="375"/>
      <c r="G840" s="375"/>
      <c r="H840" s="375"/>
      <c r="I840" s="375"/>
      <c r="J840" s="375"/>
      <c r="K840" s="375"/>
      <c r="L840" s="375"/>
      <c r="M840" s="376"/>
      <c r="N840" s="376"/>
      <c r="O840" s="375"/>
      <c r="P840" s="375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</row>
    <row r="841" spans="1:26" ht="9.75" customHeight="1" x14ac:dyDescent="0.25">
      <c r="A841" s="375"/>
      <c r="B841" s="375"/>
      <c r="C841" s="375"/>
      <c r="D841" s="375"/>
      <c r="E841" s="375"/>
      <c r="F841" s="375"/>
      <c r="G841" s="375"/>
      <c r="H841" s="375"/>
      <c r="I841" s="375"/>
      <c r="J841" s="375"/>
      <c r="K841" s="375"/>
      <c r="L841" s="375"/>
      <c r="M841" s="376"/>
      <c r="N841" s="376"/>
      <c r="O841" s="375"/>
      <c r="P841" s="375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</row>
    <row r="842" spans="1:26" ht="9.75" customHeight="1" x14ac:dyDescent="0.25">
      <c r="A842" s="375"/>
      <c r="B842" s="375"/>
      <c r="C842" s="375"/>
      <c r="D842" s="375"/>
      <c r="E842" s="375"/>
      <c r="F842" s="375"/>
      <c r="G842" s="375"/>
      <c r="H842" s="375"/>
      <c r="I842" s="375"/>
      <c r="J842" s="375"/>
      <c r="K842" s="375"/>
      <c r="L842" s="375"/>
      <c r="M842" s="376"/>
      <c r="N842" s="376"/>
      <c r="O842" s="375"/>
      <c r="P842" s="375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</row>
    <row r="843" spans="1:26" ht="9.75" customHeight="1" x14ac:dyDescent="0.25">
      <c r="A843" s="375"/>
      <c r="B843" s="375"/>
      <c r="C843" s="375"/>
      <c r="D843" s="375"/>
      <c r="E843" s="375"/>
      <c r="F843" s="375"/>
      <c r="G843" s="375"/>
      <c r="H843" s="375"/>
      <c r="I843" s="375"/>
      <c r="J843" s="375"/>
      <c r="K843" s="375"/>
      <c r="L843" s="375"/>
      <c r="M843" s="376"/>
      <c r="N843" s="376"/>
      <c r="O843" s="375"/>
      <c r="P843" s="375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</row>
    <row r="844" spans="1:26" ht="9.75" customHeight="1" x14ac:dyDescent="0.25">
      <c r="A844" s="375"/>
      <c r="B844" s="375"/>
      <c r="C844" s="375"/>
      <c r="D844" s="375"/>
      <c r="E844" s="375"/>
      <c r="F844" s="375"/>
      <c r="G844" s="375"/>
      <c r="H844" s="375"/>
      <c r="I844" s="375"/>
      <c r="J844" s="375"/>
      <c r="K844" s="375"/>
      <c r="L844" s="375"/>
      <c r="M844" s="376"/>
      <c r="N844" s="376"/>
      <c r="O844" s="375"/>
      <c r="P844" s="375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</row>
    <row r="845" spans="1:26" ht="9.75" customHeight="1" x14ac:dyDescent="0.25">
      <c r="A845" s="375"/>
      <c r="B845" s="375"/>
      <c r="C845" s="375"/>
      <c r="D845" s="375"/>
      <c r="E845" s="375"/>
      <c r="F845" s="375"/>
      <c r="G845" s="375"/>
      <c r="H845" s="375"/>
      <c r="I845" s="375"/>
      <c r="J845" s="375"/>
      <c r="K845" s="375"/>
      <c r="L845" s="375"/>
      <c r="M845" s="376"/>
      <c r="N845" s="376"/>
      <c r="O845" s="375"/>
      <c r="P845" s="375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</row>
    <row r="846" spans="1:26" ht="9.75" customHeight="1" x14ac:dyDescent="0.25">
      <c r="A846" s="375"/>
      <c r="B846" s="375"/>
      <c r="C846" s="375"/>
      <c r="D846" s="375"/>
      <c r="E846" s="375"/>
      <c r="F846" s="375"/>
      <c r="G846" s="375"/>
      <c r="H846" s="375"/>
      <c r="I846" s="375"/>
      <c r="J846" s="375"/>
      <c r="K846" s="375"/>
      <c r="L846" s="375"/>
      <c r="M846" s="376"/>
      <c r="N846" s="376"/>
      <c r="O846" s="375"/>
      <c r="P846" s="375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</row>
    <row r="847" spans="1:26" ht="9.75" customHeight="1" x14ac:dyDescent="0.25">
      <c r="A847" s="375"/>
      <c r="B847" s="375"/>
      <c r="C847" s="375"/>
      <c r="D847" s="375"/>
      <c r="E847" s="375"/>
      <c r="F847" s="375"/>
      <c r="G847" s="375"/>
      <c r="H847" s="375"/>
      <c r="I847" s="375"/>
      <c r="J847" s="375"/>
      <c r="K847" s="375"/>
      <c r="L847" s="375"/>
      <c r="M847" s="376"/>
      <c r="N847" s="376"/>
      <c r="O847" s="375"/>
      <c r="P847" s="375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</row>
    <row r="848" spans="1:26" ht="9.75" customHeight="1" x14ac:dyDescent="0.25">
      <c r="A848" s="375"/>
      <c r="B848" s="375"/>
      <c r="C848" s="375"/>
      <c r="D848" s="375"/>
      <c r="E848" s="375"/>
      <c r="F848" s="375"/>
      <c r="G848" s="375"/>
      <c r="H848" s="375"/>
      <c r="I848" s="375"/>
      <c r="J848" s="375"/>
      <c r="K848" s="375"/>
      <c r="L848" s="375"/>
      <c r="M848" s="376"/>
      <c r="N848" s="376"/>
      <c r="O848" s="375"/>
      <c r="P848" s="375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</row>
    <row r="849" spans="1:26" ht="9.75" customHeight="1" x14ac:dyDescent="0.25">
      <c r="A849" s="375"/>
      <c r="B849" s="375"/>
      <c r="C849" s="375"/>
      <c r="D849" s="375"/>
      <c r="E849" s="375"/>
      <c r="F849" s="375"/>
      <c r="G849" s="375"/>
      <c r="H849" s="375"/>
      <c r="I849" s="375"/>
      <c r="J849" s="375"/>
      <c r="K849" s="375"/>
      <c r="L849" s="375"/>
      <c r="M849" s="376"/>
      <c r="N849" s="376"/>
      <c r="O849" s="375"/>
      <c r="P849" s="375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</row>
    <row r="850" spans="1:26" ht="9.75" customHeight="1" x14ac:dyDescent="0.25">
      <c r="A850" s="375"/>
      <c r="B850" s="375"/>
      <c r="C850" s="375"/>
      <c r="D850" s="375"/>
      <c r="E850" s="375"/>
      <c r="F850" s="375"/>
      <c r="G850" s="375"/>
      <c r="H850" s="375"/>
      <c r="I850" s="375"/>
      <c r="J850" s="375"/>
      <c r="K850" s="375"/>
      <c r="L850" s="375"/>
      <c r="M850" s="376"/>
      <c r="N850" s="376"/>
      <c r="O850" s="375"/>
      <c r="P850" s="375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</row>
    <row r="851" spans="1:26" ht="9.75" customHeight="1" x14ac:dyDescent="0.25">
      <c r="A851" s="375"/>
      <c r="B851" s="375"/>
      <c r="C851" s="375"/>
      <c r="D851" s="375"/>
      <c r="E851" s="375"/>
      <c r="F851" s="375"/>
      <c r="G851" s="375"/>
      <c r="H851" s="375"/>
      <c r="I851" s="375"/>
      <c r="J851" s="375"/>
      <c r="K851" s="375"/>
      <c r="L851" s="375"/>
      <c r="M851" s="376"/>
      <c r="N851" s="376"/>
      <c r="O851" s="375"/>
      <c r="P851" s="375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</row>
    <row r="852" spans="1:26" ht="9.75" customHeight="1" x14ac:dyDescent="0.25">
      <c r="A852" s="375"/>
      <c r="B852" s="375"/>
      <c r="C852" s="375"/>
      <c r="D852" s="375"/>
      <c r="E852" s="375"/>
      <c r="F852" s="375"/>
      <c r="G852" s="375"/>
      <c r="H852" s="375"/>
      <c r="I852" s="375"/>
      <c r="J852" s="375"/>
      <c r="K852" s="375"/>
      <c r="L852" s="375"/>
      <c r="M852" s="376"/>
      <c r="N852" s="376"/>
      <c r="O852" s="375"/>
      <c r="P852" s="375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</row>
    <row r="853" spans="1:26" ht="9.75" customHeight="1" x14ac:dyDescent="0.25">
      <c r="A853" s="375"/>
      <c r="B853" s="375"/>
      <c r="C853" s="375"/>
      <c r="D853" s="375"/>
      <c r="E853" s="375"/>
      <c r="F853" s="375"/>
      <c r="G853" s="375"/>
      <c r="H853" s="375"/>
      <c r="I853" s="375"/>
      <c r="J853" s="375"/>
      <c r="K853" s="375"/>
      <c r="L853" s="375"/>
      <c r="M853" s="376"/>
      <c r="N853" s="376"/>
      <c r="O853" s="375"/>
      <c r="P853" s="375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</row>
    <row r="854" spans="1:26" ht="9.75" customHeight="1" x14ac:dyDescent="0.25">
      <c r="A854" s="375"/>
      <c r="B854" s="375"/>
      <c r="C854" s="375"/>
      <c r="D854" s="375"/>
      <c r="E854" s="375"/>
      <c r="F854" s="375"/>
      <c r="G854" s="375"/>
      <c r="H854" s="375"/>
      <c r="I854" s="375"/>
      <c r="J854" s="375"/>
      <c r="K854" s="375"/>
      <c r="L854" s="375"/>
      <c r="M854" s="376"/>
      <c r="N854" s="376"/>
      <c r="O854" s="375"/>
      <c r="P854" s="375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</row>
    <row r="855" spans="1:26" ht="9.75" customHeight="1" x14ac:dyDescent="0.25">
      <c r="A855" s="375"/>
      <c r="B855" s="375"/>
      <c r="C855" s="375"/>
      <c r="D855" s="375"/>
      <c r="E855" s="375"/>
      <c r="F855" s="375"/>
      <c r="G855" s="375"/>
      <c r="H855" s="375"/>
      <c r="I855" s="375"/>
      <c r="J855" s="375"/>
      <c r="K855" s="375"/>
      <c r="L855" s="375"/>
      <c r="M855" s="376"/>
      <c r="N855" s="376"/>
      <c r="O855" s="375"/>
      <c r="P855" s="375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</row>
    <row r="856" spans="1:26" ht="9.75" customHeight="1" x14ac:dyDescent="0.25">
      <c r="A856" s="375"/>
      <c r="B856" s="375"/>
      <c r="C856" s="375"/>
      <c r="D856" s="375"/>
      <c r="E856" s="375"/>
      <c r="F856" s="375"/>
      <c r="G856" s="375"/>
      <c r="H856" s="375"/>
      <c r="I856" s="375"/>
      <c r="J856" s="375"/>
      <c r="K856" s="375"/>
      <c r="L856" s="375"/>
      <c r="M856" s="376"/>
      <c r="N856" s="376"/>
      <c r="O856" s="375"/>
      <c r="P856" s="375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</row>
    <row r="857" spans="1:26" ht="9.75" customHeight="1" x14ac:dyDescent="0.25">
      <c r="A857" s="375"/>
      <c r="B857" s="375"/>
      <c r="C857" s="375"/>
      <c r="D857" s="375"/>
      <c r="E857" s="375"/>
      <c r="F857" s="375"/>
      <c r="G857" s="375"/>
      <c r="H857" s="375"/>
      <c r="I857" s="375"/>
      <c r="J857" s="375"/>
      <c r="K857" s="375"/>
      <c r="L857" s="375"/>
      <c r="M857" s="376"/>
      <c r="N857" s="376"/>
      <c r="O857" s="375"/>
      <c r="P857" s="375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</row>
    <row r="858" spans="1:26" ht="9.75" customHeight="1" x14ac:dyDescent="0.25">
      <c r="A858" s="375"/>
      <c r="B858" s="375"/>
      <c r="C858" s="375"/>
      <c r="D858" s="375"/>
      <c r="E858" s="375"/>
      <c r="F858" s="375"/>
      <c r="G858" s="375"/>
      <c r="H858" s="375"/>
      <c r="I858" s="375"/>
      <c r="J858" s="375"/>
      <c r="K858" s="375"/>
      <c r="L858" s="375"/>
      <c r="M858" s="376"/>
      <c r="N858" s="376"/>
      <c r="O858" s="375"/>
      <c r="P858" s="375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</row>
    <row r="859" spans="1:26" ht="9.75" customHeight="1" x14ac:dyDescent="0.25">
      <c r="A859" s="375"/>
      <c r="B859" s="375"/>
      <c r="C859" s="375"/>
      <c r="D859" s="375"/>
      <c r="E859" s="375"/>
      <c r="F859" s="375"/>
      <c r="G859" s="375"/>
      <c r="H859" s="375"/>
      <c r="I859" s="375"/>
      <c r="J859" s="375"/>
      <c r="K859" s="375"/>
      <c r="L859" s="375"/>
      <c r="M859" s="376"/>
      <c r="N859" s="376"/>
      <c r="O859" s="375"/>
      <c r="P859" s="375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</row>
    <row r="860" spans="1:26" ht="9.75" customHeight="1" x14ac:dyDescent="0.25">
      <c r="A860" s="375"/>
      <c r="B860" s="375"/>
      <c r="C860" s="375"/>
      <c r="D860" s="375"/>
      <c r="E860" s="375"/>
      <c r="F860" s="375"/>
      <c r="G860" s="375"/>
      <c r="H860" s="375"/>
      <c r="I860" s="375"/>
      <c r="J860" s="375"/>
      <c r="K860" s="375"/>
      <c r="L860" s="375"/>
      <c r="M860" s="376"/>
      <c r="N860" s="376"/>
      <c r="O860" s="375"/>
      <c r="P860" s="375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</row>
    <row r="861" spans="1:26" ht="9.75" customHeight="1" x14ac:dyDescent="0.25">
      <c r="A861" s="375"/>
      <c r="B861" s="375"/>
      <c r="C861" s="375"/>
      <c r="D861" s="375"/>
      <c r="E861" s="375"/>
      <c r="F861" s="375"/>
      <c r="G861" s="375"/>
      <c r="H861" s="375"/>
      <c r="I861" s="375"/>
      <c r="J861" s="375"/>
      <c r="K861" s="375"/>
      <c r="L861" s="375"/>
      <c r="M861" s="376"/>
      <c r="N861" s="376"/>
      <c r="O861" s="375"/>
      <c r="P861" s="375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</row>
    <row r="862" spans="1:26" ht="9.75" customHeight="1" x14ac:dyDescent="0.25">
      <c r="A862" s="375"/>
      <c r="B862" s="375"/>
      <c r="C862" s="375"/>
      <c r="D862" s="375"/>
      <c r="E862" s="375"/>
      <c r="F862" s="375"/>
      <c r="G862" s="375"/>
      <c r="H862" s="375"/>
      <c r="I862" s="375"/>
      <c r="J862" s="375"/>
      <c r="K862" s="375"/>
      <c r="L862" s="375"/>
      <c r="M862" s="376"/>
      <c r="N862" s="376"/>
      <c r="O862" s="375"/>
      <c r="P862" s="375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</row>
    <row r="863" spans="1:26" ht="9.75" customHeight="1" x14ac:dyDescent="0.25">
      <c r="A863" s="375"/>
      <c r="B863" s="375"/>
      <c r="C863" s="375"/>
      <c r="D863" s="375"/>
      <c r="E863" s="375"/>
      <c r="F863" s="375"/>
      <c r="G863" s="375"/>
      <c r="H863" s="375"/>
      <c r="I863" s="375"/>
      <c r="J863" s="375"/>
      <c r="K863" s="375"/>
      <c r="L863" s="375"/>
      <c r="M863" s="376"/>
      <c r="N863" s="376"/>
      <c r="O863" s="375"/>
      <c r="P863" s="375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</row>
    <row r="864" spans="1:26" ht="9.75" customHeight="1" x14ac:dyDescent="0.25">
      <c r="A864" s="375"/>
      <c r="B864" s="375"/>
      <c r="C864" s="375"/>
      <c r="D864" s="375"/>
      <c r="E864" s="375"/>
      <c r="F864" s="375"/>
      <c r="G864" s="375"/>
      <c r="H864" s="375"/>
      <c r="I864" s="375"/>
      <c r="J864" s="375"/>
      <c r="K864" s="375"/>
      <c r="L864" s="375"/>
      <c r="M864" s="376"/>
      <c r="N864" s="376"/>
      <c r="O864" s="375"/>
      <c r="P864" s="375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</row>
    <row r="865" spans="1:26" ht="9.75" customHeight="1" x14ac:dyDescent="0.25">
      <c r="A865" s="375"/>
      <c r="B865" s="375"/>
      <c r="C865" s="375"/>
      <c r="D865" s="375"/>
      <c r="E865" s="375"/>
      <c r="F865" s="375"/>
      <c r="G865" s="375"/>
      <c r="H865" s="375"/>
      <c r="I865" s="375"/>
      <c r="J865" s="375"/>
      <c r="K865" s="375"/>
      <c r="L865" s="375"/>
      <c r="M865" s="376"/>
      <c r="N865" s="376"/>
      <c r="O865" s="375"/>
      <c r="P865" s="375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</row>
    <row r="866" spans="1:26" ht="9.75" customHeight="1" x14ac:dyDescent="0.25">
      <c r="A866" s="375"/>
      <c r="B866" s="375"/>
      <c r="C866" s="375"/>
      <c r="D866" s="375"/>
      <c r="E866" s="375"/>
      <c r="F866" s="375"/>
      <c r="G866" s="375"/>
      <c r="H866" s="375"/>
      <c r="I866" s="375"/>
      <c r="J866" s="375"/>
      <c r="K866" s="375"/>
      <c r="L866" s="375"/>
      <c r="M866" s="376"/>
      <c r="N866" s="376"/>
      <c r="O866" s="375"/>
      <c r="P866" s="375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</row>
    <row r="867" spans="1:26" ht="9.75" customHeight="1" x14ac:dyDescent="0.25">
      <c r="A867" s="375"/>
      <c r="B867" s="375"/>
      <c r="C867" s="375"/>
      <c r="D867" s="375"/>
      <c r="E867" s="375"/>
      <c r="F867" s="375"/>
      <c r="G867" s="375"/>
      <c r="H867" s="375"/>
      <c r="I867" s="375"/>
      <c r="J867" s="375"/>
      <c r="K867" s="375"/>
      <c r="L867" s="375"/>
      <c r="M867" s="376"/>
      <c r="N867" s="376"/>
      <c r="O867" s="375"/>
      <c r="P867" s="375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</row>
    <row r="868" spans="1:26" ht="9.75" customHeight="1" x14ac:dyDescent="0.25">
      <c r="A868" s="375"/>
      <c r="B868" s="375"/>
      <c r="C868" s="375"/>
      <c r="D868" s="375"/>
      <c r="E868" s="375"/>
      <c r="F868" s="375"/>
      <c r="G868" s="375"/>
      <c r="H868" s="375"/>
      <c r="I868" s="375"/>
      <c r="J868" s="375"/>
      <c r="K868" s="375"/>
      <c r="L868" s="375"/>
      <c r="M868" s="376"/>
      <c r="N868" s="376"/>
      <c r="O868" s="375"/>
      <c r="P868" s="375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</row>
    <row r="869" spans="1:26" ht="9.75" customHeight="1" x14ac:dyDescent="0.25">
      <c r="A869" s="375"/>
      <c r="B869" s="375"/>
      <c r="C869" s="375"/>
      <c r="D869" s="375"/>
      <c r="E869" s="375"/>
      <c r="F869" s="375"/>
      <c r="G869" s="375"/>
      <c r="H869" s="375"/>
      <c r="I869" s="375"/>
      <c r="J869" s="375"/>
      <c r="K869" s="375"/>
      <c r="L869" s="375"/>
      <c r="M869" s="376"/>
      <c r="N869" s="376"/>
      <c r="O869" s="375"/>
      <c r="P869" s="375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</row>
    <row r="870" spans="1:26" ht="9.75" customHeight="1" x14ac:dyDescent="0.25">
      <c r="A870" s="375"/>
      <c r="B870" s="375"/>
      <c r="C870" s="375"/>
      <c r="D870" s="375"/>
      <c r="E870" s="375"/>
      <c r="F870" s="375"/>
      <c r="G870" s="375"/>
      <c r="H870" s="375"/>
      <c r="I870" s="375"/>
      <c r="J870" s="375"/>
      <c r="K870" s="375"/>
      <c r="L870" s="375"/>
      <c r="M870" s="376"/>
      <c r="N870" s="376"/>
      <c r="O870" s="375"/>
      <c r="P870" s="375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</row>
    <row r="871" spans="1:26" ht="9.75" customHeight="1" x14ac:dyDescent="0.25">
      <c r="A871" s="375"/>
      <c r="B871" s="375"/>
      <c r="C871" s="375"/>
      <c r="D871" s="375"/>
      <c r="E871" s="375"/>
      <c r="F871" s="375"/>
      <c r="G871" s="375"/>
      <c r="H871" s="375"/>
      <c r="I871" s="375"/>
      <c r="J871" s="375"/>
      <c r="K871" s="375"/>
      <c r="L871" s="375"/>
      <c r="M871" s="376"/>
      <c r="N871" s="376"/>
      <c r="O871" s="375"/>
      <c r="P871" s="375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</row>
    <row r="872" spans="1:26" ht="9.75" customHeight="1" x14ac:dyDescent="0.25">
      <c r="A872" s="375"/>
      <c r="B872" s="375"/>
      <c r="C872" s="375"/>
      <c r="D872" s="375"/>
      <c r="E872" s="375"/>
      <c r="F872" s="375"/>
      <c r="G872" s="375"/>
      <c r="H872" s="375"/>
      <c r="I872" s="375"/>
      <c r="J872" s="375"/>
      <c r="K872" s="375"/>
      <c r="L872" s="375"/>
      <c r="M872" s="376"/>
      <c r="N872" s="376"/>
      <c r="O872" s="375"/>
      <c r="P872" s="375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</row>
    <row r="873" spans="1:26" ht="9.75" customHeight="1" x14ac:dyDescent="0.25">
      <c r="A873" s="375"/>
      <c r="B873" s="375"/>
      <c r="C873" s="375"/>
      <c r="D873" s="375"/>
      <c r="E873" s="375"/>
      <c r="F873" s="375"/>
      <c r="G873" s="375"/>
      <c r="H873" s="375"/>
      <c r="I873" s="375"/>
      <c r="J873" s="375"/>
      <c r="K873" s="375"/>
      <c r="L873" s="375"/>
      <c r="M873" s="376"/>
      <c r="N873" s="376"/>
      <c r="O873" s="375"/>
      <c r="P873" s="375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</row>
    <row r="874" spans="1:26" ht="9.75" customHeight="1" x14ac:dyDescent="0.25">
      <c r="A874" s="375"/>
      <c r="B874" s="375"/>
      <c r="C874" s="375"/>
      <c r="D874" s="375"/>
      <c r="E874" s="375"/>
      <c r="F874" s="375"/>
      <c r="G874" s="375"/>
      <c r="H874" s="375"/>
      <c r="I874" s="375"/>
      <c r="J874" s="375"/>
      <c r="K874" s="375"/>
      <c r="L874" s="375"/>
      <c r="M874" s="376"/>
      <c r="N874" s="376"/>
      <c r="O874" s="375"/>
      <c r="P874" s="375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</row>
    <row r="875" spans="1:26" ht="9.75" customHeight="1" x14ac:dyDescent="0.25">
      <c r="A875" s="375"/>
      <c r="B875" s="375"/>
      <c r="C875" s="375"/>
      <c r="D875" s="375"/>
      <c r="E875" s="375"/>
      <c r="F875" s="375"/>
      <c r="G875" s="375"/>
      <c r="H875" s="375"/>
      <c r="I875" s="375"/>
      <c r="J875" s="375"/>
      <c r="K875" s="375"/>
      <c r="L875" s="375"/>
      <c r="M875" s="376"/>
      <c r="N875" s="376"/>
      <c r="O875" s="375"/>
      <c r="P875" s="375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</row>
    <row r="876" spans="1:26" ht="9.75" customHeight="1" x14ac:dyDescent="0.25">
      <c r="A876" s="375"/>
      <c r="B876" s="375"/>
      <c r="C876" s="375"/>
      <c r="D876" s="375"/>
      <c r="E876" s="375"/>
      <c r="F876" s="375"/>
      <c r="G876" s="375"/>
      <c r="H876" s="375"/>
      <c r="I876" s="375"/>
      <c r="J876" s="375"/>
      <c r="K876" s="375"/>
      <c r="L876" s="375"/>
      <c r="M876" s="376"/>
      <c r="N876" s="376"/>
      <c r="O876" s="375"/>
      <c r="P876" s="375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</row>
    <row r="877" spans="1:26" ht="9.75" customHeight="1" x14ac:dyDescent="0.25">
      <c r="A877" s="375"/>
      <c r="B877" s="375"/>
      <c r="C877" s="375"/>
      <c r="D877" s="375"/>
      <c r="E877" s="375"/>
      <c r="F877" s="375"/>
      <c r="G877" s="375"/>
      <c r="H877" s="375"/>
      <c r="I877" s="375"/>
      <c r="J877" s="375"/>
      <c r="K877" s="375"/>
      <c r="L877" s="375"/>
      <c r="M877" s="376"/>
      <c r="N877" s="376"/>
      <c r="O877" s="375"/>
      <c r="P877" s="375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</row>
    <row r="878" spans="1:26" ht="9.75" customHeight="1" x14ac:dyDescent="0.25">
      <c r="A878" s="375"/>
      <c r="B878" s="375"/>
      <c r="C878" s="375"/>
      <c r="D878" s="375"/>
      <c r="E878" s="375"/>
      <c r="F878" s="375"/>
      <c r="G878" s="375"/>
      <c r="H878" s="375"/>
      <c r="I878" s="375"/>
      <c r="J878" s="375"/>
      <c r="K878" s="375"/>
      <c r="L878" s="375"/>
      <c r="M878" s="376"/>
      <c r="N878" s="376"/>
      <c r="O878" s="375"/>
      <c r="P878" s="375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</row>
    <row r="879" spans="1:26" ht="9.75" customHeight="1" x14ac:dyDescent="0.25">
      <c r="A879" s="375"/>
      <c r="B879" s="375"/>
      <c r="C879" s="375"/>
      <c r="D879" s="375"/>
      <c r="E879" s="375"/>
      <c r="F879" s="375"/>
      <c r="G879" s="375"/>
      <c r="H879" s="375"/>
      <c r="I879" s="375"/>
      <c r="J879" s="375"/>
      <c r="K879" s="375"/>
      <c r="L879" s="375"/>
      <c r="M879" s="376"/>
      <c r="N879" s="376"/>
      <c r="O879" s="375"/>
      <c r="P879" s="375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</row>
    <row r="880" spans="1:26" ht="9.75" customHeight="1" x14ac:dyDescent="0.25">
      <c r="A880" s="375"/>
      <c r="B880" s="375"/>
      <c r="C880" s="375"/>
      <c r="D880" s="375"/>
      <c r="E880" s="375"/>
      <c r="F880" s="375"/>
      <c r="G880" s="375"/>
      <c r="H880" s="375"/>
      <c r="I880" s="375"/>
      <c r="J880" s="375"/>
      <c r="K880" s="375"/>
      <c r="L880" s="375"/>
      <c r="M880" s="376"/>
      <c r="N880" s="376"/>
      <c r="O880" s="375"/>
      <c r="P880" s="375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</row>
    <row r="881" spans="1:26" ht="9.75" customHeight="1" x14ac:dyDescent="0.25">
      <c r="A881" s="375"/>
      <c r="B881" s="375"/>
      <c r="C881" s="375"/>
      <c r="D881" s="375"/>
      <c r="E881" s="375"/>
      <c r="F881" s="375"/>
      <c r="G881" s="375"/>
      <c r="H881" s="375"/>
      <c r="I881" s="375"/>
      <c r="J881" s="375"/>
      <c r="K881" s="375"/>
      <c r="L881" s="375"/>
      <c r="M881" s="376"/>
      <c r="N881" s="376"/>
      <c r="O881" s="375"/>
      <c r="P881" s="375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</row>
    <row r="882" spans="1:26" ht="9.75" customHeight="1" x14ac:dyDescent="0.25">
      <c r="A882" s="375"/>
      <c r="B882" s="375"/>
      <c r="C882" s="375"/>
      <c r="D882" s="375"/>
      <c r="E882" s="375"/>
      <c r="F882" s="375"/>
      <c r="G882" s="375"/>
      <c r="H882" s="375"/>
      <c r="I882" s="375"/>
      <c r="J882" s="375"/>
      <c r="K882" s="375"/>
      <c r="L882" s="375"/>
      <c r="M882" s="376"/>
      <c r="N882" s="376"/>
      <c r="O882" s="375"/>
      <c r="P882" s="375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</row>
    <row r="883" spans="1:26" ht="9.75" customHeight="1" x14ac:dyDescent="0.25">
      <c r="A883" s="375"/>
      <c r="B883" s="375"/>
      <c r="C883" s="375"/>
      <c r="D883" s="375"/>
      <c r="E883" s="375"/>
      <c r="F883" s="375"/>
      <c r="G883" s="375"/>
      <c r="H883" s="375"/>
      <c r="I883" s="375"/>
      <c r="J883" s="375"/>
      <c r="K883" s="375"/>
      <c r="L883" s="375"/>
      <c r="M883" s="376"/>
      <c r="N883" s="376"/>
      <c r="O883" s="375"/>
      <c r="P883" s="375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</row>
    <row r="884" spans="1:26" ht="9.75" customHeight="1" x14ac:dyDescent="0.25">
      <c r="A884" s="375"/>
      <c r="B884" s="375"/>
      <c r="C884" s="375"/>
      <c r="D884" s="375"/>
      <c r="E884" s="375"/>
      <c r="F884" s="375"/>
      <c r="G884" s="375"/>
      <c r="H884" s="375"/>
      <c r="I884" s="375"/>
      <c r="J884" s="375"/>
      <c r="K884" s="375"/>
      <c r="L884" s="375"/>
      <c r="M884" s="376"/>
      <c r="N884" s="376"/>
      <c r="O884" s="375"/>
      <c r="P884" s="375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</row>
    <row r="885" spans="1:26" ht="9.75" customHeight="1" x14ac:dyDescent="0.25">
      <c r="A885" s="375"/>
      <c r="B885" s="375"/>
      <c r="C885" s="375"/>
      <c r="D885" s="375"/>
      <c r="E885" s="375"/>
      <c r="F885" s="375"/>
      <c r="G885" s="375"/>
      <c r="H885" s="375"/>
      <c r="I885" s="375"/>
      <c r="J885" s="375"/>
      <c r="K885" s="375"/>
      <c r="L885" s="375"/>
      <c r="M885" s="376"/>
      <c r="N885" s="376"/>
      <c r="O885" s="375"/>
      <c r="P885" s="375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</row>
    <row r="886" spans="1:26" ht="9.75" customHeight="1" x14ac:dyDescent="0.25">
      <c r="A886" s="375"/>
      <c r="B886" s="375"/>
      <c r="C886" s="375"/>
      <c r="D886" s="375"/>
      <c r="E886" s="375"/>
      <c r="F886" s="375"/>
      <c r="G886" s="375"/>
      <c r="H886" s="375"/>
      <c r="I886" s="375"/>
      <c r="J886" s="375"/>
      <c r="K886" s="375"/>
      <c r="L886" s="375"/>
      <c r="M886" s="376"/>
      <c r="N886" s="376"/>
      <c r="O886" s="375"/>
      <c r="P886" s="375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</row>
    <row r="887" spans="1:26" ht="9.75" customHeight="1" x14ac:dyDescent="0.25">
      <c r="A887" s="375"/>
      <c r="B887" s="375"/>
      <c r="C887" s="375"/>
      <c r="D887" s="375"/>
      <c r="E887" s="375"/>
      <c r="F887" s="375"/>
      <c r="G887" s="375"/>
      <c r="H887" s="375"/>
      <c r="I887" s="375"/>
      <c r="J887" s="375"/>
      <c r="K887" s="375"/>
      <c r="L887" s="375"/>
      <c r="M887" s="376"/>
      <c r="N887" s="376"/>
      <c r="O887" s="375"/>
      <c r="P887" s="375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</row>
    <row r="888" spans="1:26" ht="9.75" customHeight="1" x14ac:dyDescent="0.25">
      <c r="A888" s="375"/>
      <c r="B888" s="375"/>
      <c r="C888" s="375"/>
      <c r="D888" s="375"/>
      <c r="E888" s="375"/>
      <c r="F888" s="375"/>
      <c r="G888" s="375"/>
      <c r="H888" s="375"/>
      <c r="I888" s="375"/>
      <c r="J888" s="375"/>
      <c r="K888" s="375"/>
      <c r="L888" s="375"/>
      <c r="M888" s="376"/>
      <c r="N888" s="376"/>
      <c r="O888" s="375"/>
      <c r="P888" s="375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</row>
    <row r="889" spans="1:26" ht="9.75" customHeight="1" x14ac:dyDescent="0.25">
      <c r="A889" s="375"/>
      <c r="B889" s="375"/>
      <c r="C889" s="375"/>
      <c r="D889" s="375"/>
      <c r="E889" s="375"/>
      <c r="F889" s="375"/>
      <c r="G889" s="375"/>
      <c r="H889" s="375"/>
      <c r="I889" s="375"/>
      <c r="J889" s="375"/>
      <c r="K889" s="375"/>
      <c r="L889" s="375"/>
      <c r="M889" s="376"/>
      <c r="N889" s="376"/>
      <c r="O889" s="375"/>
      <c r="P889" s="375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</row>
    <row r="890" spans="1:26" ht="9.75" customHeight="1" x14ac:dyDescent="0.25">
      <c r="A890" s="375"/>
      <c r="B890" s="375"/>
      <c r="C890" s="375"/>
      <c r="D890" s="375"/>
      <c r="E890" s="375"/>
      <c r="F890" s="375"/>
      <c r="G890" s="375"/>
      <c r="H890" s="375"/>
      <c r="I890" s="375"/>
      <c r="J890" s="375"/>
      <c r="K890" s="375"/>
      <c r="L890" s="375"/>
      <c r="M890" s="376"/>
      <c r="N890" s="376"/>
      <c r="O890" s="375"/>
      <c r="P890" s="375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</row>
    <row r="891" spans="1:26" ht="9.75" customHeight="1" x14ac:dyDescent="0.25">
      <c r="A891" s="375"/>
      <c r="B891" s="375"/>
      <c r="C891" s="375"/>
      <c r="D891" s="375"/>
      <c r="E891" s="375"/>
      <c r="F891" s="375"/>
      <c r="G891" s="375"/>
      <c r="H891" s="375"/>
      <c r="I891" s="375"/>
      <c r="J891" s="375"/>
      <c r="K891" s="375"/>
      <c r="L891" s="375"/>
      <c r="M891" s="376"/>
      <c r="N891" s="376"/>
      <c r="O891" s="375"/>
      <c r="P891" s="375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</row>
    <row r="892" spans="1:26" ht="9.75" customHeight="1" x14ac:dyDescent="0.25">
      <c r="A892" s="375"/>
      <c r="B892" s="375"/>
      <c r="C892" s="375"/>
      <c r="D892" s="375"/>
      <c r="E892" s="375"/>
      <c r="F892" s="375"/>
      <c r="G892" s="375"/>
      <c r="H892" s="375"/>
      <c r="I892" s="375"/>
      <c r="J892" s="375"/>
      <c r="K892" s="375"/>
      <c r="L892" s="375"/>
      <c r="M892" s="376"/>
      <c r="N892" s="376"/>
      <c r="O892" s="375"/>
      <c r="P892" s="375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</row>
    <row r="893" spans="1:26" ht="9.75" customHeight="1" x14ac:dyDescent="0.25">
      <c r="A893" s="375"/>
      <c r="B893" s="375"/>
      <c r="C893" s="375"/>
      <c r="D893" s="375"/>
      <c r="E893" s="375"/>
      <c r="F893" s="375"/>
      <c r="G893" s="375"/>
      <c r="H893" s="375"/>
      <c r="I893" s="375"/>
      <c r="J893" s="375"/>
      <c r="K893" s="375"/>
      <c r="L893" s="375"/>
      <c r="M893" s="376"/>
      <c r="N893" s="376"/>
      <c r="O893" s="375"/>
      <c r="P893" s="375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</row>
    <row r="894" spans="1:26" ht="9.75" customHeight="1" x14ac:dyDescent="0.25">
      <c r="A894" s="375"/>
      <c r="B894" s="375"/>
      <c r="C894" s="375"/>
      <c r="D894" s="375"/>
      <c r="E894" s="375"/>
      <c r="F894" s="375"/>
      <c r="G894" s="375"/>
      <c r="H894" s="375"/>
      <c r="I894" s="375"/>
      <c r="J894" s="375"/>
      <c r="K894" s="375"/>
      <c r="L894" s="375"/>
      <c r="M894" s="376"/>
      <c r="N894" s="376"/>
      <c r="O894" s="375"/>
      <c r="P894" s="375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</row>
    <row r="895" spans="1:26" ht="9.75" customHeight="1" x14ac:dyDescent="0.25">
      <c r="A895" s="375"/>
      <c r="B895" s="375"/>
      <c r="C895" s="375"/>
      <c r="D895" s="375"/>
      <c r="E895" s="375"/>
      <c r="F895" s="375"/>
      <c r="G895" s="375"/>
      <c r="H895" s="375"/>
      <c r="I895" s="375"/>
      <c r="J895" s="375"/>
      <c r="K895" s="375"/>
      <c r="L895" s="375"/>
      <c r="M895" s="376"/>
      <c r="N895" s="376"/>
      <c r="O895" s="375"/>
      <c r="P895" s="375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</row>
    <row r="896" spans="1:26" ht="9.75" customHeight="1" x14ac:dyDescent="0.25">
      <c r="A896" s="375"/>
      <c r="B896" s="375"/>
      <c r="C896" s="375"/>
      <c r="D896" s="375"/>
      <c r="E896" s="375"/>
      <c r="F896" s="375"/>
      <c r="G896" s="375"/>
      <c r="H896" s="375"/>
      <c r="I896" s="375"/>
      <c r="J896" s="375"/>
      <c r="K896" s="375"/>
      <c r="L896" s="375"/>
      <c r="M896" s="376"/>
      <c r="N896" s="376"/>
      <c r="O896" s="375"/>
      <c r="P896" s="375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</row>
    <row r="897" spans="1:26" ht="9.75" customHeight="1" x14ac:dyDescent="0.25">
      <c r="A897" s="375"/>
      <c r="B897" s="375"/>
      <c r="C897" s="375"/>
      <c r="D897" s="375"/>
      <c r="E897" s="375"/>
      <c r="F897" s="375"/>
      <c r="G897" s="375"/>
      <c r="H897" s="375"/>
      <c r="I897" s="375"/>
      <c r="J897" s="375"/>
      <c r="K897" s="375"/>
      <c r="L897" s="375"/>
      <c r="M897" s="376"/>
      <c r="N897" s="376"/>
      <c r="O897" s="375"/>
      <c r="P897" s="375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</row>
    <row r="898" spans="1:26" ht="9.75" customHeight="1" x14ac:dyDescent="0.25">
      <c r="A898" s="375"/>
      <c r="B898" s="375"/>
      <c r="C898" s="375"/>
      <c r="D898" s="375"/>
      <c r="E898" s="375"/>
      <c r="F898" s="375"/>
      <c r="G898" s="375"/>
      <c r="H898" s="375"/>
      <c r="I898" s="375"/>
      <c r="J898" s="375"/>
      <c r="K898" s="375"/>
      <c r="L898" s="375"/>
      <c r="M898" s="376"/>
      <c r="N898" s="376"/>
      <c r="O898" s="375"/>
      <c r="P898" s="375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</row>
    <row r="899" spans="1:26" ht="9.75" customHeight="1" x14ac:dyDescent="0.25">
      <c r="A899" s="375"/>
      <c r="B899" s="375"/>
      <c r="C899" s="375"/>
      <c r="D899" s="375"/>
      <c r="E899" s="375"/>
      <c r="F899" s="375"/>
      <c r="G899" s="375"/>
      <c r="H899" s="375"/>
      <c r="I899" s="375"/>
      <c r="J899" s="375"/>
      <c r="K899" s="375"/>
      <c r="L899" s="375"/>
      <c r="M899" s="376"/>
      <c r="N899" s="376"/>
      <c r="O899" s="375"/>
      <c r="P899" s="375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</row>
    <row r="900" spans="1:26" ht="9.75" customHeight="1" x14ac:dyDescent="0.25">
      <c r="A900" s="375"/>
      <c r="B900" s="375"/>
      <c r="C900" s="375"/>
      <c r="D900" s="375"/>
      <c r="E900" s="375"/>
      <c r="F900" s="375"/>
      <c r="G900" s="375"/>
      <c r="H900" s="375"/>
      <c r="I900" s="375"/>
      <c r="J900" s="375"/>
      <c r="K900" s="375"/>
      <c r="L900" s="375"/>
      <c r="M900" s="376"/>
      <c r="N900" s="376"/>
      <c r="O900" s="375"/>
      <c r="P900" s="375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</row>
    <row r="901" spans="1:26" ht="9.75" customHeight="1" x14ac:dyDescent="0.25">
      <c r="A901" s="375"/>
      <c r="B901" s="375"/>
      <c r="C901" s="375"/>
      <c r="D901" s="375"/>
      <c r="E901" s="375"/>
      <c r="F901" s="375"/>
      <c r="G901" s="375"/>
      <c r="H901" s="375"/>
      <c r="I901" s="375"/>
      <c r="J901" s="375"/>
      <c r="K901" s="375"/>
      <c r="L901" s="375"/>
      <c r="M901" s="376"/>
      <c r="N901" s="376"/>
      <c r="O901" s="375"/>
      <c r="P901" s="375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</row>
    <row r="902" spans="1:26" ht="9.75" customHeight="1" x14ac:dyDescent="0.25">
      <c r="A902" s="375"/>
      <c r="B902" s="375"/>
      <c r="C902" s="375"/>
      <c r="D902" s="375"/>
      <c r="E902" s="375"/>
      <c r="F902" s="375"/>
      <c r="G902" s="375"/>
      <c r="H902" s="375"/>
      <c r="I902" s="375"/>
      <c r="J902" s="375"/>
      <c r="K902" s="375"/>
      <c r="L902" s="375"/>
      <c r="M902" s="376"/>
      <c r="N902" s="376"/>
      <c r="O902" s="375"/>
      <c r="P902" s="375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</row>
    <row r="903" spans="1:26" ht="9.75" customHeight="1" x14ac:dyDescent="0.25">
      <c r="A903" s="375"/>
      <c r="B903" s="375"/>
      <c r="C903" s="375"/>
      <c r="D903" s="375"/>
      <c r="E903" s="375"/>
      <c r="F903" s="375"/>
      <c r="G903" s="375"/>
      <c r="H903" s="375"/>
      <c r="I903" s="375"/>
      <c r="J903" s="375"/>
      <c r="K903" s="375"/>
      <c r="L903" s="375"/>
      <c r="M903" s="376"/>
      <c r="N903" s="376"/>
      <c r="O903" s="375"/>
      <c r="P903" s="375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</row>
    <row r="904" spans="1:26" ht="9.75" customHeight="1" x14ac:dyDescent="0.25">
      <c r="A904" s="375"/>
      <c r="B904" s="375"/>
      <c r="C904" s="375"/>
      <c r="D904" s="375"/>
      <c r="E904" s="375"/>
      <c r="F904" s="375"/>
      <c r="G904" s="375"/>
      <c r="H904" s="375"/>
      <c r="I904" s="375"/>
      <c r="J904" s="375"/>
      <c r="K904" s="375"/>
      <c r="L904" s="375"/>
      <c r="M904" s="376"/>
      <c r="N904" s="376"/>
      <c r="O904" s="375"/>
      <c r="P904" s="375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</row>
    <row r="905" spans="1:26" ht="9.75" customHeight="1" x14ac:dyDescent="0.25">
      <c r="A905" s="375"/>
      <c r="B905" s="375"/>
      <c r="C905" s="375"/>
      <c r="D905" s="375"/>
      <c r="E905" s="375"/>
      <c r="F905" s="375"/>
      <c r="G905" s="375"/>
      <c r="H905" s="375"/>
      <c r="I905" s="375"/>
      <c r="J905" s="375"/>
      <c r="K905" s="375"/>
      <c r="L905" s="375"/>
      <c r="M905" s="376"/>
      <c r="N905" s="376"/>
      <c r="O905" s="375"/>
      <c r="P905" s="375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</row>
    <row r="906" spans="1:26" ht="9.75" customHeight="1" x14ac:dyDescent="0.25">
      <c r="A906" s="375"/>
      <c r="B906" s="375"/>
      <c r="C906" s="375"/>
      <c r="D906" s="375"/>
      <c r="E906" s="375"/>
      <c r="F906" s="375"/>
      <c r="G906" s="375"/>
      <c r="H906" s="375"/>
      <c r="I906" s="375"/>
      <c r="J906" s="375"/>
      <c r="K906" s="375"/>
      <c r="L906" s="375"/>
      <c r="M906" s="376"/>
      <c r="N906" s="376"/>
      <c r="O906" s="375"/>
      <c r="P906" s="375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</row>
    <row r="907" spans="1:26" ht="9.75" customHeight="1" x14ac:dyDescent="0.25">
      <c r="A907" s="375"/>
      <c r="B907" s="375"/>
      <c r="C907" s="375"/>
      <c r="D907" s="375"/>
      <c r="E907" s="375"/>
      <c r="F907" s="375"/>
      <c r="G907" s="375"/>
      <c r="H907" s="375"/>
      <c r="I907" s="375"/>
      <c r="J907" s="375"/>
      <c r="K907" s="375"/>
      <c r="L907" s="375"/>
      <c r="M907" s="376"/>
      <c r="N907" s="376"/>
      <c r="O907" s="375"/>
      <c r="P907" s="375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</row>
    <row r="908" spans="1:26" ht="9.75" customHeight="1" x14ac:dyDescent="0.25">
      <c r="A908" s="375"/>
      <c r="B908" s="375"/>
      <c r="C908" s="375"/>
      <c r="D908" s="375"/>
      <c r="E908" s="375"/>
      <c r="F908" s="375"/>
      <c r="G908" s="375"/>
      <c r="H908" s="375"/>
      <c r="I908" s="375"/>
      <c r="J908" s="375"/>
      <c r="K908" s="375"/>
      <c r="L908" s="375"/>
      <c r="M908" s="376"/>
      <c r="N908" s="376"/>
      <c r="O908" s="375"/>
      <c r="P908" s="375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</row>
    <row r="909" spans="1:26" ht="9.75" customHeight="1" x14ac:dyDescent="0.25">
      <c r="A909" s="375"/>
      <c r="B909" s="375"/>
      <c r="C909" s="375"/>
      <c r="D909" s="375"/>
      <c r="E909" s="375"/>
      <c r="F909" s="375"/>
      <c r="G909" s="375"/>
      <c r="H909" s="375"/>
      <c r="I909" s="375"/>
      <c r="J909" s="375"/>
      <c r="K909" s="375"/>
      <c r="L909" s="375"/>
      <c r="M909" s="376"/>
      <c r="N909" s="376"/>
      <c r="O909" s="375"/>
      <c r="P909" s="375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</row>
    <row r="910" spans="1:26" ht="9.75" customHeight="1" x14ac:dyDescent="0.25">
      <c r="A910" s="375"/>
      <c r="B910" s="375"/>
      <c r="C910" s="375"/>
      <c r="D910" s="375"/>
      <c r="E910" s="375"/>
      <c r="F910" s="375"/>
      <c r="G910" s="375"/>
      <c r="H910" s="375"/>
      <c r="I910" s="375"/>
      <c r="J910" s="375"/>
      <c r="K910" s="375"/>
      <c r="L910" s="375"/>
      <c r="M910" s="376"/>
      <c r="N910" s="376"/>
      <c r="O910" s="375"/>
      <c r="P910" s="375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</row>
    <row r="911" spans="1:26" ht="9.75" customHeight="1" x14ac:dyDescent="0.25">
      <c r="A911" s="375"/>
      <c r="B911" s="375"/>
      <c r="C911" s="375"/>
      <c r="D911" s="375"/>
      <c r="E911" s="375"/>
      <c r="F911" s="375"/>
      <c r="G911" s="375"/>
      <c r="H911" s="375"/>
      <c r="I911" s="375"/>
      <c r="J911" s="375"/>
      <c r="K911" s="375"/>
      <c r="L911" s="375"/>
      <c r="M911" s="376"/>
      <c r="N911" s="376"/>
      <c r="O911" s="375"/>
      <c r="P911" s="375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</row>
    <row r="912" spans="1:26" ht="9.75" customHeight="1" x14ac:dyDescent="0.25">
      <c r="A912" s="375"/>
      <c r="B912" s="375"/>
      <c r="C912" s="375"/>
      <c r="D912" s="375"/>
      <c r="E912" s="375"/>
      <c r="F912" s="375"/>
      <c r="G912" s="375"/>
      <c r="H912" s="375"/>
      <c r="I912" s="375"/>
      <c r="J912" s="375"/>
      <c r="K912" s="375"/>
      <c r="L912" s="375"/>
      <c r="M912" s="376"/>
      <c r="N912" s="376"/>
      <c r="O912" s="375"/>
      <c r="P912" s="375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</row>
    <row r="913" spans="1:26" ht="9.75" customHeight="1" x14ac:dyDescent="0.25">
      <c r="A913" s="375"/>
      <c r="B913" s="375"/>
      <c r="C913" s="375"/>
      <c r="D913" s="375"/>
      <c r="E913" s="375"/>
      <c r="F913" s="375"/>
      <c r="G913" s="375"/>
      <c r="H913" s="375"/>
      <c r="I913" s="375"/>
      <c r="J913" s="375"/>
      <c r="K913" s="375"/>
      <c r="L913" s="375"/>
      <c r="M913" s="376"/>
      <c r="N913" s="376"/>
      <c r="O913" s="375"/>
      <c r="P913" s="375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</row>
    <row r="914" spans="1:26" ht="9.75" customHeight="1" x14ac:dyDescent="0.25">
      <c r="A914" s="375"/>
      <c r="B914" s="375"/>
      <c r="C914" s="375"/>
      <c r="D914" s="375"/>
      <c r="E914" s="375"/>
      <c r="F914" s="375"/>
      <c r="G914" s="375"/>
      <c r="H914" s="375"/>
      <c r="I914" s="375"/>
      <c r="J914" s="375"/>
      <c r="K914" s="375"/>
      <c r="L914" s="375"/>
      <c r="M914" s="376"/>
      <c r="N914" s="376"/>
      <c r="O914" s="375"/>
      <c r="P914" s="375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</row>
    <row r="915" spans="1:26" ht="9.75" customHeight="1" x14ac:dyDescent="0.25">
      <c r="A915" s="375"/>
      <c r="B915" s="375"/>
      <c r="C915" s="375"/>
      <c r="D915" s="375"/>
      <c r="E915" s="375"/>
      <c r="F915" s="375"/>
      <c r="G915" s="375"/>
      <c r="H915" s="375"/>
      <c r="I915" s="375"/>
      <c r="J915" s="375"/>
      <c r="K915" s="375"/>
      <c r="L915" s="375"/>
      <c r="M915" s="376"/>
      <c r="N915" s="376"/>
      <c r="O915" s="375"/>
      <c r="P915" s="375"/>
      <c r="Q915" s="375"/>
      <c r="R915" s="375"/>
      <c r="S915" s="375"/>
      <c r="T915" s="375"/>
      <c r="U915" s="375"/>
      <c r="V915" s="375"/>
      <c r="W915" s="375"/>
      <c r="X915" s="375"/>
      <c r="Y915" s="375"/>
      <c r="Z915" s="375"/>
    </row>
    <row r="916" spans="1:26" ht="9.75" customHeight="1" x14ac:dyDescent="0.25">
      <c r="A916" s="375"/>
      <c r="B916" s="375"/>
      <c r="C916" s="375"/>
      <c r="D916" s="375"/>
      <c r="E916" s="375"/>
      <c r="F916" s="375"/>
      <c r="G916" s="375"/>
      <c r="H916" s="375"/>
      <c r="I916" s="375"/>
      <c r="J916" s="375"/>
      <c r="K916" s="375"/>
      <c r="L916" s="375"/>
      <c r="M916" s="376"/>
      <c r="N916" s="376"/>
      <c r="O916" s="375"/>
      <c r="P916" s="375"/>
      <c r="Q916" s="375"/>
      <c r="R916" s="375"/>
      <c r="S916" s="375"/>
      <c r="T916" s="375"/>
      <c r="U916" s="375"/>
      <c r="V916" s="375"/>
      <c r="W916" s="375"/>
      <c r="X916" s="375"/>
      <c r="Y916" s="375"/>
      <c r="Z916" s="375"/>
    </row>
    <row r="917" spans="1:26" ht="9.75" customHeight="1" x14ac:dyDescent="0.25">
      <c r="A917" s="375"/>
      <c r="B917" s="375"/>
      <c r="C917" s="375"/>
      <c r="D917" s="375"/>
      <c r="E917" s="375"/>
      <c r="F917" s="375"/>
      <c r="G917" s="375"/>
      <c r="H917" s="375"/>
      <c r="I917" s="375"/>
      <c r="J917" s="375"/>
      <c r="K917" s="375"/>
      <c r="L917" s="375"/>
      <c r="M917" s="376"/>
      <c r="N917" s="376"/>
      <c r="O917" s="375"/>
      <c r="P917" s="375"/>
      <c r="Q917" s="375"/>
      <c r="R917" s="375"/>
      <c r="S917" s="375"/>
      <c r="T917" s="375"/>
      <c r="U917" s="375"/>
      <c r="V917" s="375"/>
      <c r="W917" s="375"/>
      <c r="X917" s="375"/>
      <c r="Y917" s="375"/>
      <c r="Z917" s="375"/>
    </row>
    <row r="918" spans="1:26" ht="9.75" customHeight="1" x14ac:dyDescent="0.25">
      <c r="A918" s="375"/>
      <c r="B918" s="375"/>
      <c r="C918" s="375"/>
      <c r="D918" s="375"/>
      <c r="E918" s="375"/>
      <c r="F918" s="375"/>
      <c r="G918" s="375"/>
      <c r="H918" s="375"/>
      <c r="I918" s="375"/>
      <c r="J918" s="375"/>
      <c r="K918" s="375"/>
      <c r="L918" s="375"/>
      <c r="M918" s="376"/>
      <c r="N918" s="376"/>
      <c r="O918" s="375"/>
      <c r="P918" s="375"/>
      <c r="Q918" s="375"/>
      <c r="R918" s="375"/>
      <c r="S918" s="375"/>
      <c r="T918" s="375"/>
      <c r="U918" s="375"/>
      <c r="V918" s="375"/>
      <c r="W918" s="375"/>
      <c r="X918" s="375"/>
      <c r="Y918" s="375"/>
      <c r="Z918" s="375"/>
    </row>
    <row r="919" spans="1:26" ht="9.75" customHeight="1" x14ac:dyDescent="0.25">
      <c r="A919" s="375"/>
      <c r="B919" s="375"/>
      <c r="C919" s="375"/>
      <c r="D919" s="375"/>
      <c r="E919" s="375"/>
      <c r="F919" s="375"/>
      <c r="G919" s="375"/>
      <c r="H919" s="375"/>
      <c r="I919" s="375"/>
      <c r="J919" s="375"/>
      <c r="K919" s="375"/>
      <c r="L919" s="375"/>
      <c r="M919" s="376"/>
      <c r="N919" s="376"/>
      <c r="O919" s="375"/>
      <c r="P919" s="375"/>
      <c r="Q919" s="375"/>
      <c r="R919" s="375"/>
      <c r="S919" s="375"/>
      <c r="T919" s="375"/>
      <c r="U919" s="375"/>
      <c r="V919" s="375"/>
      <c r="W919" s="375"/>
      <c r="X919" s="375"/>
      <c r="Y919" s="375"/>
      <c r="Z919" s="375"/>
    </row>
    <row r="920" spans="1:26" ht="9.75" customHeight="1" x14ac:dyDescent="0.25">
      <c r="A920" s="375"/>
      <c r="B920" s="375"/>
      <c r="C920" s="375"/>
      <c r="D920" s="375"/>
      <c r="E920" s="375"/>
      <c r="F920" s="375"/>
      <c r="G920" s="375"/>
      <c r="H920" s="375"/>
      <c r="I920" s="375"/>
      <c r="J920" s="375"/>
      <c r="K920" s="375"/>
      <c r="L920" s="375"/>
      <c r="M920" s="376"/>
      <c r="N920" s="376"/>
      <c r="O920" s="375"/>
      <c r="P920" s="375"/>
      <c r="Q920" s="375"/>
      <c r="R920" s="375"/>
      <c r="S920" s="375"/>
      <c r="T920" s="375"/>
      <c r="U920" s="375"/>
      <c r="V920" s="375"/>
      <c r="W920" s="375"/>
      <c r="X920" s="375"/>
      <c r="Y920" s="375"/>
      <c r="Z920" s="375"/>
    </row>
    <row r="921" spans="1:26" ht="9.75" customHeight="1" x14ac:dyDescent="0.25">
      <c r="A921" s="375"/>
      <c r="B921" s="375"/>
      <c r="C921" s="375"/>
      <c r="D921" s="375"/>
      <c r="E921" s="375"/>
      <c r="F921" s="375"/>
      <c r="G921" s="375"/>
      <c r="H921" s="375"/>
      <c r="I921" s="375"/>
      <c r="J921" s="375"/>
      <c r="K921" s="375"/>
      <c r="L921" s="375"/>
      <c r="M921" s="376"/>
      <c r="N921" s="376"/>
      <c r="O921" s="375"/>
      <c r="P921" s="375"/>
      <c r="Q921" s="375"/>
      <c r="R921" s="375"/>
      <c r="S921" s="375"/>
      <c r="T921" s="375"/>
      <c r="U921" s="375"/>
      <c r="V921" s="375"/>
      <c r="W921" s="375"/>
      <c r="X921" s="375"/>
      <c r="Y921" s="375"/>
      <c r="Z921" s="375"/>
    </row>
    <row r="922" spans="1:26" ht="9.75" customHeight="1" x14ac:dyDescent="0.25">
      <c r="A922" s="375"/>
      <c r="B922" s="375"/>
      <c r="C922" s="375"/>
      <c r="D922" s="375"/>
      <c r="E922" s="375"/>
      <c r="F922" s="375"/>
      <c r="G922" s="375"/>
      <c r="H922" s="375"/>
      <c r="I922" s="375"/>
      <c r="J922" s="375"/>
      <c r="K922" s="375"/>
      <c r="L922" s="375"/>
      <c r="M922" s="376"/>
      <c r="N922" s="376"/>
      <c r="O922" s="375"/>
      <c r="P922" s="375"/>
      <c r="Q922" s="375"/>
      <c r="R922" s="375"/>
      <c r="S922" s="375"/>
      <c r="T922" s="375"/>
      <c r="U922" s="375"/>
      <c r="V922" s="375"/>
      <c r="W922" s="375"/>
      <c r="X922" s="375"/>
      <c r="Y922" s="375"/>
      <c r="Z922" s="375"/>
    </row>
    <row r="923" spans="1:26" ht="9.75" customHeight="1" x14ac:dyDescent="0.25">
      <c r="A923" s="375"/>
      <c r="B923" s="375"/>
      <c r="C923" s="375"/>
      <c r="D923" s="375"/>
      <c r="E923" s="375"/>
      <c r="F923" s="375"/>
      <c r="G923" s="375"/>
      <c r="H923" s="375"/>
      <c r="I923" s="375"/>
      <c r="J923" s="375"/>
      <c r="K923" s="375"/>
      <c r="L923" s="375"/>
      <c r="M923" s="376"/>
      <c r="N923" s="376"/>
      <c r="O923" s="375"/>
      <c r="P923" s="375"/>
      <c r="Q923" s="375"/>
      <c r="R923" s="375"/>
      <c r="S923" s="375"/>
      <c r="T923" s="375"/>
      <c r="U923" s="375"/>
      <c r="V923" s="375"/>
      <c r="W923" s="375"/>
      <c r="X923" s="375"/>
      <c r="Y923" s="375"/>
      <c r="Z923" s="375"/>
    </row>
    <row r="924" spans="1:26" ht="9.75" customHeight="1" x14ac:dyDescent="0.25">
      <c r="A924" s="375"/>
      <c r="B924" s="375"/>
      <c r="C924" s="375"/>
      <c r="D924" s="375"/>
      <c r="E924" s="375"/>
      <c r="F924" s="375"/>
      <c r="G924" s="375"/>
      <c r="H924" s="375"/>
      <c r="I924" s="375"/>
      <c r="J924" s="375"/>
      <c r="K924" s="375"/>
      <c r="L924" s="375"/>
      <c r="M924" s="376"/>
      <c r="N924" s="376"/>
      <c r="O924" s="375"/>
      <c r="P924" s="375"/>
      <c r="Q924" s="375"/>
      <c r="R924" s="375"/>
      <c r="S924" s="375"/>
      <c r="T924" s="375"/>
      <c r="U924" s="375"/>
      <c r="V924" s="375"/>
      <c r="W924" s="375"/>
      <c r="X924" s="375"/>
      <c r="Y924" s="375"/>
      <c r="Z924" s="375"/>
    </row>
    <row r="925" spans="1:26" ht="9.75" customHeight="1" x14ac:dyDescent="0.25">
      <c r="A925" s="375"/>
      <c r="B925" s="375"/>
      <c r="C925" s="375"/>
      <c r="D925" s="375"/>
      <c r="E925" s="375"/>
      <c r="F925" s="375"/>
      <c r="G925" s="375"/>
      <c r="H925" s="375"/>
      <c r="I925" s="375"/>
      <c r="J925" s="375"/>
      <c r="K925" s="375"/>
      <c r="L925" s="375"/>
      <c r="M925" s="376"/>
      <c r="N925" s="376"/>
      <c r="O925" s="375"/>
      <c r="P925" s="375"/>
      <c r="Q925" s="375"/>
      <c r="R925" s="375"/>
      <c r="S925" s="375"/>
      <c r="T925" s="375"/>
      <c r="U925" s="375"/>
      <c r="V925" s="375"/>
      <c r="W925" s="375"/>
      <c r="X925" s="375"/>
      <c r="Y925" s="375"/>
      <c r="Z925" s="375"/>
    </row>
    <row r="926" spans="1:26" ht="9.75" customHeight="1" x14ac:dyDescent="0.25">
      <c r="A926" s="375"/>
      <c r="B926" s="375"/>
      <c r="C926" s="375"/>
      <c r="D926" s="375"/>
      <c r="E926" s="375"/>
      <c r="F926" s="375"/>
      <c r="G926" s="375"/>
      <c r="H926" s="375"/>
      <c r="I926" s="375"/>
      <c r="J926" s="375"/>
      <c r="K926" s="375"/>
      <c r="L926" s="375"/>
      <c r="M926" s="376"/>
      <c r="N926" s="376"/>
      <c r="O926" s="375"/>
      <c r="P926" s="375"/>
      <c r="Q926" s="375"/>
      <c r="R926" s="375"/>
      <c r="S926" s="375"/>
      <c r="T926" s="375"/>
      <c r="U926" s="375"/>
      <c r="V926" s="375"/>
      <c r="W926" s="375"/>
      <c r="X926" s="375"/>
      <c r="Y926" s="375"/>
      <c r="Z926" s="375"/>
    </row>
    <row r="927" spans="1:26" ht="9.75" customHeight="1" x14ac:dyDescent="0.25">
      <c r="A927" s="375"/>
      <c r="B927" s="375"/>
      <c r="C927" s="375"/>
      <c r="D927" s="375"/>
      <c r="E927" s="375"/>
      <c r="F927" s="375"/>
      <c r="G927" s="375"/>
      <c r="H927" s="375"/>
      <c r="I927" s="375"/>
      <c r="J927" s="375"/>
      <c r="K927" s="375"/>
      <c r="L927" s="375"/>
      <c r="M927" s="376"/>
      <c r="N927" s="376"/>
      <c r="O927" s="375"/>
      <c r="P927" s="375"/>
      <c r="Q927" s="375"/>
      <c r="R927" s="375"/>
      <c r="S927" s="375"/>
      <c r="T927" s="375"/>
      <c r="U927" s="375"/>
      <c r="V927" s="375"/>
      <c r="W927" s="375"/>
      <c r="X927" s="375"/>
      <c r="Y927" s="375"/>
      <c r="Z927" s="375"/>
    </row>
    <row r="928" spans="1:26" ht="9.75" customHeight="1" x14ac:dyDescent="0.25">
      <c r="A928" s="375"/>
      <c r="B928" s="375"/>
      <c r="C928" s="375"/>
      <c r="D928" s="375"/>
      <c r="E928" s="375"/>
      <c r="F928" s="375"/>
      <c r="G928" s="375"/>
      <c r="H928" s="375"/>
      <c r="I928" s="375"/>
      <c r="J928" s="375"/>
      <c r="K928" s="375"/>
      <c r="L928" s="375"/>
      <c r="M928" s="376"/>
      <c r="N928" s="376"/>
      <c r="O928" s="375"/>
      <c r="P928" s="375"/>
      <c r="Q928" s="375"/>
      <c r="R928" s="375"/>
      <c r="S928" s="375"/>
      <c r="T928" s="375"/>
      <c r="U928" s="375"/>
      <c r="V928" s="375"/>
      <c r="W928" s="375"/>
      <c r="X928" s="375"/>
      <c r="Y928" s="375"/>
      <c r="Z928" s="375"/>
    </row>
    <row r="929" spans="1:26" ht="9.75" customHeight="1" x14ac:dyDescent="0.25">
      <c r="A929" s="375"/>
      <c r="B929" s="375"/>
      <c r="C929" s="375"/>
      <c r="D929" s="375"/>
      <c r="E929" s="375"/>
      <c r="F929" s="375"/>
      <c r="G929" s="375"/>
      <c r="H929" s="375"/>
      <c r="I929" s="375"/>
      <c r="J929" s="375"/>
      <c r="K929" s="375"/>
      <c r="L929" s="375"/>
      <c r="M929" s="376"/>
      <c r="N929" s="376"/>
      <c r="O929" s="375"/>
      <c r="P929" s="375"/>
      <c r="Q929" s="375"/>
      <c r="R929" s="375"/>
      <c r="S929" s="375"/>
      <c r="T929" s="375"/>
      <c r="U929" s="375"/>
      <c r="V929" s="375"/>
      <c r="W929" s="375"/>
      <c r="X929" s="375"/>
      <c r="Y929" s="375"/>
      <c r="Z929" s="375"/>
    </row>
    <row r="930" spans="1:26" ht="9.75" customHeight="1" x14ac:dyDescent="0.25">
      <c r="A930" s="375"/>
      <c r="B930" s="375"/>
      <c r="C930" s="375"/>
      <c r="D930" s="375"/>
      <c r="E930" s="375"/>
      <c r="F930" s="375"/>
      <c r="G930" s="375"/>
      <c r="H930" s="375"/>
      <c r="I930" s="375"/>
      <c r="J930" s="375"/>
      <c r="K930" s="375"/>
      <c r="L930" s="375"/>
      <c r="M930" s="376"/>
      <c r="N930" s="376"/>
      <c r="O930" s="375"/>
      <c r="P930" s="375"/>
      <c r="Q930" s="375"/>
      <c r="R930" s="375"/>
      <c r="S930" s="375"/>
      <c r="T930" s="375"/>
      <c r="U930" s="375"/>
      <c r="V930" s="375"/>
      <c r="W930" s="375"/>
      <c r="X930" s="375"/>
      <c r="Y930" s="375"/>
      <c r="Z930" s="375"/>
    </row>
    <row r="931" spans="1:26" ht="9.75" customHeight="1" x14ac:dyDescent="0.25">
      <c r="A931" s="375"/>
      <c r="B931" s="375"/>
      <c r="C931" s="375"/>
      <c r="D931" s="375"/>
      <c r="E931" s="375"/>
      <c r="F931" s="375"/>
      <c r="G931" s="375"/>
      <c r="H931" s="375"/>
      <c r="I931" s="375"/>
      <c r="J931" s="375"/>
      <c r="K931" s="375"/>
      <c r="L931" s="375"/>
      <c r="M931" s="376"/>
      <c r="N931" s="376"/>
      <c r="O931" s="375"/>
      <c r="P931" s="375"/>
      <c r="Q931" s="375"/>
      <c r="R931" s="375"/>
      <c r="S931" s="375"/>
      <c r="T931" s="375"/>
      <c r="U931" s="375"/>
      <c r="V931" s="375"/>
      <c r="W931" s="375"/>
      <c r="X931" s="375"/>
      <c r="Y931" s="375"/>
      <c r="Z931" s="375"/>
    </row>
    <row r="932" spans="1:26" ht="9.75" customHeight="1" x14ac:dyDescent="0.25">
      <c r="A932" s="375"/>
      <c r="B932" s="375"/>
      <c r="C932" s="375"/>
      <c r="D932" s="375"/>
      <c r="E932" s="375"/>
      <c r="F932" s="375"/>
      <c r="G932" s="375"/>
      <c r="H932" s="375"/>
      <c r="I932" s="375"/>
      <c r="J932" s="375"/>
      <c r="K932" s="375"/>
      <c r="L932" s="375"/>
      <c r="M932" s="376"/>
      <c r="N932" s="376"/>
      <c r="O932" s="375"/>
      <c r="P932" s="375"/>
      <c r="Q932" s="375"/>
      <c r="R932" s="375"/>
      <c r="S932" s="375"/>
      <c r="T932" s="375"/>
      <c r="U932" s="375"/>
      <c r="V932" s="375"/>
      <c r="W932" s="375"/>
      <c r="X932" s="375"/>
      <c r="Y932" s="375"/>
      <c r="Z932" s="375"/>
    </row>
    <row r="933" spans="1:26" ht="9.75" customHeight="1" x14ac:dyDescent="0.25">
      <c r="A933" s="375"/>
      <c r="B933" s="375"/>
      <c r="C933" s="375"/>
      <c r="D933" s="375"/>
      <c r="E933" s="375"/>
      <c r="F933" s="375"/>
      <c r="G933" s="375"/>
      <c r="H933" s="375"/>
      <c r="I933" s="375"/>
      <c r="J933" s="375"/>
      <c r="K933" s="375"/>
      <c r="L933" s="375"/>
      <c r="M933" s="376"/>
      <c r="N933" s="376"/>
      <c r="O933" s="375"/>
      <c r="P933" s="375"/>
      <c r="Q933" s="375"/>
      <c r="R933" s="375"/>
      <c r="S933" s="375"/>
      <c r="T933" s="375"/>
      <c r="U933" s="375"/>
      <c r="V933" s="375"/>
      <c r="W933" s="375"/>
      <c r="X933" s="375"/>
      <c r="Y933" s="375"/>
      <c r="Z933" s="375"/>
    </row>
    <row r="934" spans="1:26" ht="9.75" customHeight="1" x14ac:dyDescent="0.25">
      <c r="A934" s="375"/>
      <c r="B934" s="375"/>
      <c r="C934" s="375"/>
      <c r="D934" s="375"/>
      <c r="E934" s="375"/>
      <c r="F934" s="375"/>
      <c r="G934" s="375"/>
      <c r="H934" s="375"/>
      <c r="I934" s="375"/>
      <c r="J934" s="375"/>
      <c r="K934" s="375"/>
      <c r="L934" s="375"/>
      <c r="M934" s="376"/>
      <c r="N934" s="376"/>
      <c r="O934" s="375"/>
      <c r="P934" s="375"/>
      <c r="Q934" s="375"/>
      <c r="R934" s="375"/>
      <c r="S934" s="375"/>
      <c r="T934" s="375"/>
      <c r="U934" s="375"/>
      <c r="V934" s="375"/>
      <c r="W934" s="375"/>
      <c r="X934" s="375"/>
      <c r="Y934" s="375"/>
      <c r="Z934" s="375"/>
    </row>
    <row r="935" spans="1:26" ht="9.75" customHeight="1" x14ac:dyDescent="0.25">
      <c r="A935" s="375"/>
      <c r="B935" s="375"/>
      <c r="C935" s="375"/>
      <c r="D935" s="375"/>
      <c r="E935" s="375"/>
      <c r="F935" s="375"/>
      <c r="G935" s="375"/>
      <c r="H935" s="375"/>
      <c r="I935" s="375"/>
      <c r="J935" s="375"/>
      <c r="K935" s="375"/>
      <c r="L935" s="375"/>
      <c r="M935" s="376"/>
      <c r="N935" s="376"/>
      <c r="O935" s="375"/>
      <c r="P935" s="375"/>
      <c r="Q935" s="375"/>
      <c r="R935" s="375"/>
      <c r="S935" s="375"/>
      <c r="T935" s="375"/>
      <c r="U935" s="375"/>
      <c r="V935" s="375"/>
      <c r="W935" s="375"/>
      <c r="X935" s="375"/>
      <c r="Y935" s="375"/>
      <c r="Z935" s="375"/>
    </row>
    <row r="936" spans="1:26" ht="9.75" customHeight="1" x14ac:dyDescent="0.25">
      <c r="A936" s="375"/>
      <c r="B936" s="375"/>
      <c r="C936" s="375"/>
      <c r="D936" s="375"/>
      <c r="E936" s="375"/>
      <c r="F936" s="375"/>
      <c r="G936" s="375"/>
      <c r="H936" s="375"/>
      <c r="I936" s="375"/>
      <c r="J936" s="375"/>
      <c r="K936" s="375"/>
      <c r="L936" s="375"/>
      <c r="M936" s="376"/>
      <c r="N936" s="376"/>
      <c r="O936" s="375"/>
      <c r="P936" s="375"/>
      <c r="Q936" s="375"/>
      <c r="R936" s="375"/>
      <c r="S936" s="375"/>
      <c r="T936" s="375"/>
      <c r="U936" s="375"/>
      <c r="V936" s="375"/>
      <c r="W936" s="375"/>
      <c r="X936" s="375"/>
      <c r="Y936" s="375"/>
      <c r="Z936" s="375"/>
    </row>
    <row r="937" spans="1:26" ht="9.75" customHeight="1" x14ac:dyDescent="0.25">
      <c r="A937" s="375"/>
      <c r="B937" s="375"/>
      <c r="C937" s="375"/>
      <c r="D937" s="375"/>
      <c r="E937" s="375"/>
      <c r="F937" s="375"/>
      <c r="G937" s="375"/>
      <c r="H937" s="375"/>
      <c r="I937" s="375"/>
      <c r="J937" s="375"/>
      <c r="K937" s="375"/>
      <c r="L937" s="375"/>
      <c r="M937" s="376"/>
      <c r="N937" s="376"/>
      <c r="O937" s="375"/>
      <c r="P937" s="375"/>
      <c r="Q937" s="375"/>
      <c r="R937" s="375"/>
      <c r="S937" s="375"/>
      <c r="T937" s="375"/>
      <c r="U937" s="375"/>
      <c r="V937" s="375"/>
      <c r="W937" s="375"/>
      <c r="X937" s="375"/>
      <c r="Y937" s="375"/>
      <c r="Z937" s="375"/>
    </row>
    <row r="938" spans="1:26" ht="9.75" customHeight="1" x14ac:dyDescent="0.25">
      <c r="A938" s="375"/>
      <c r="B938" s="375"/>
      <c r="C938" s="375"/>
      <c r="D938" s="375"/>
      <c r="E938" s="375"/>
      <c r="F938" s="375"/>
      <c r="G938" s="375"/>
      <c r="H938" s="375"/>
      <c r="I938" s="375"/>
      <c r="J938" s="375"/>
      <c r="K938" s="375"/>
      <c r="L938" s="375"/>
      <c r="M938" s="376"/>
      <c r="N938" s="376"/>
      <c r="O938" s="375"/>
      <c r="P938" s="375"/>
      <c r="Q938" s="375"/>
      <c r="R938" s="375"/>
      <c r="S938" s="375"/>
      <c r="T938" s="375"/>
      <c r="U938" s="375"/>
      <c r="V938" s="375"/>
      <c r="W938" s="375"/>
      <c r="X938" s="375"/>
      <c r="Y938" s="375"/>
      <c r="Z938" s="375"/>
    </row>
    <row r="939" spans="1:26" ht="9.75" customHeight="1" x14ac:dyDescent="0.25">
      <c r="A939" s="375"/>
      <c r="B939" s="375"/>
      <c r="C939" s="375"/>
      <c r="D939" s="375"/>
      <c r="E939" s="375"/>
      <c r="F939" s="375"/>
      <c r="G939" s="375"/>
      <c r="H939" s="375"/>
      <c r="I939" s="375"/>
      <c r="J939" s="375"/>
      <c r="K939" s="375"/>
      <c r="L939" s="375"/>
      <c r="M939" s="376"/>
      <c r="N939" s="376"/>
      <c r="O939" s="375"/>
      <c r="P939" s="375"/>
      <c r="Q939" s="375"/>
      <c r="R939" s="375"/>
      <c r="S939" s="375"/>
      <c r="T939" s="375"/>
      <c r="U939" s="375"/>
      <c r="V939" s="375"/>
      <c r="W939" s="375"/>
      <c r="X939" s="375"/>
      <c r="Y939" s="375"/>
      <c r="Z939" s="375"/>
    </row>
    <row r="940" spans="1:26" ht="9.75" customHeight="1" x14ac:dyDescent="0.25">
      <c r="A940" s="375"/>
      <c r="B940" s="375"/>
      <c r="C940" s="375"/>
      <c r="D940" s="375"/>
      <c r="E940" s="375"/>
      <c r="F940" s="375"/>
      <c r="G940" s="375"/>
      <c r="H940" s="375"/>
      <c r="I940" s="375"/>
      <c r="J940" s="375"/>
      <c r="K940" s="375"/>
      <c r="L940" s="375"/>
      <c r="M940" s="376"/>
      <c r="N940" s="376"/>
      <c r="O940" s="375"/>
      <c r="P940" s="375"/>
      <c r="Q940" s="375"/>
      <c r="R940" s="375"/>
      <c r="S940" s="375"/>
      <c r="T940" s="375"/>
      <c r="U940" s="375"/>
      <c r="V940" s="375"/>
      <c r="W940" s="375"/>
      <c r="X940" s="375"/>
      <c r="Y940" s="375"/>
      <c r="Z940" s="375"/>
    </row>
    <row r="941" spans="1:26" ht="9.75" customHeight="1" x14ac:dyDescent="0.25">
      <c r="A941" s="375"/>
      <c r="B941" s="375"/>
      <c r="C941" s="375"/>
      <c r="D941" s="375"/>
      <c r="E941" s="375"/>
      <c r="F941" s="375"/>
      <c r="G941" s="375"/>
      <c r="H941" s="375"/>
      <c r="I941" s="375"/>
      <c r="J941" s="375"/>
      <c r="K941" s="375"/>
      <c r="L941" s="375"/>
      <c r="M941" s="376"/>
      <c r="N941" s="376"/>
      <c r="O941" s="375"/>
      <c r="P941" s="375"/>
      <c r="Q941" s="375"/>
      <c r="R941" s="375"/>
      <c r="S941" s="375"/>
      <c r="T941" s="375"/>
      <c r="U941" s="375"/>
      <c r="V941" s="375"/>
      <c r="W941" s="375"/>
      <c r="X941" s="375"/>
      <c r="Y941" s="375"/>
      <c r="Z941" s="375"/>
    </row>
    <row r="942" spans="1:26" ht="9.75" customHeight="1" x14ac:dyDescent="0.25">
      <c r="A942" s="375"/>
      <c r="B942" s="375"/>
      <c r="C942" s="375"/>
      <c r="D942" s="375"/>
      <c r="E942" s="375"/>
      <c r="F942" s="375"/>
      <c r="G942" s="375"/>
      <c r="H942" s="375"/>
      <c r="I942" s="375"/>
      <c r="J942" s="375"/>
      <c r="K942" s="375"/>
      <c r="L942" s="375"/>
      <c r="M942" s="376"/>
      <c r="N942" s="376"/>
      <c r="O942" s="375"/>
      <c r="P942" s="375"/>
      <c r="Q942" s="375"/>
      <c r="R942" s="375"/>
      <c r="S942" s="375"/>
      <c r="T942" s="375"/>
      <c r="U942" s="375"/>
      <c r="V942" s="375"/>
      <c r="W942" s="375"/>
      <c r="X942" s="375"/>
      <c r="Y942" s="375"/>
      <c r="Z942" s="375"/>
    </row>
    <row r="943" spans="1:26" ht="9.75" customHeight="1" x14ac:dyDescent="0.25">
      <c r="A943" s="375"/>
      <c r="B943" s="375"/>
      <c r="C943" s="375"/>
      <c r="D943" s="375"/>
      <c r="E943" s="375"/>
      <c r="F943" s="375"/>
      <c r="G943" s="375"/>
      <c r="H943" s="375"/>
      <c r="I943" s="375"/>
      <c r="J943" s="375"/>
      <c r="K943" s="375"/>
      <c r="L943" s="375"/>
      <c r="M943" s="376"/>
      <c r="N943" s="376"/>
      <c r="O943" s="375"/>
      <c r="P943" s="375"/>
      <c r="Q943" s="375"/>
      <c r="R943" s="375"/>
      <c r="S943" s="375"/>
      <c r="T943" s="375"/>
      <c r="U943" s="375"/>
      <c r="V943" s="375"/>
      <c r="W943" s="375"/>
      <c r="X943" s="375"/>
      <c r="Y943" s="375"/>
      <c r="Z943" s="375"/>
    </row>
    <row r="944" spans="1:26" ht="9.75" customHeight="1" x14ac:dyDescent="0.25">
      <c r="A944" s="375"/>
      <c r="B944" s="375"/>
      <c r="C944" s="375"/>
      <c r="D944" s="375"/>
      <c r="E944" s="375"/>
      <c r="F944" s="375"/>
      <c r="G944" s="375"/>
      <c r="H944" s="375"/>
      <c r="I944" s="375"/>
      <c r="J944" s="375"/>
      <c r="K944" s="375"/>
      <c r="L944" s="375"/>
      <c r="M944" s="376"/>
      <c r="N944" s="376"/>
      <c r="O944" s="375"/>
      <c r="P944" s="375"/>
      <c r="Q944" s="375"/>
      <c r="R944" s="375"/>
      <c r="S944" s="375"/>
      <c r="T944" s="375"/>
      <c r="U944" s="375"/>
      <c r="V944" s="375"/>
      <c r="W944" s="375"/>
      <c r="X944" s="375"/>
      <c r="Y944" s="375"/>
      <c r="Z944" s="375"/>
    </row>
    <row r="945" spans="1:26" ht="9.75" customHeight="1" x14ac:dyDescent="0.25">
      <c r="A945" s="375"/>
      <c r="B945" s="375"/>
      <c r="C945" s="375"/>
      <c r="D945" s="375"/>
      <c r="E945" s="375"/>
      <c r="F945" s="375"/>
      <c r="G945" s="375"/>
      <c r="H945" s="375"/>
      <c r="I945" s="375"/>
      <c r="J945" s="375"/>
      <c r="K945" s="375"/>
      <c r="L945" s="375"/>
      <c r="M945" s="376"/>
      <c r="N945" s="376"/>
      <c r="O945" s="375"/>
      <c r="P945" s="375"/>
      <c r="Q945" s="375"/>
      <c r="R945" s="375"/>
      <c r="S945" s="375"/>
      <c r="T945" s="375"/>
      <c r="U945" s="375"/>
      <c r="V945" s="375"/>
      <c r="W945" s="375"/>
      <c r="X945" s="375"/>
      <c r="Y945" s="375"/>
      <c r="Z945" s="375"/>
    </row>
    <row r="946" spans="1:26" ht="9.75" customHeight="1" x14ac:dyDescent="0.25">
      <c r="A946" s="375"/>
      <c r="B946" s="375"/>
      <c r="C946" s="375"/>
      <c r="D946" s="375"/>
      <c r="E946" s="375"/>
      <c r="F946" s="375"/>
      <c r="G946" s="375"/>
      <c r="H946" s="375"/>
      <c r="I946" s="375"/>
      <c r="J946" s="375"/>
      <c r="K946" s="375"/>
      <c r="L946" s="375"/>
      <c r="M946" s="376"/>
      <c r="N946" s="376"/>
      <c r="O946" s="375"/>
      <c r="P946" s="375"/>
      <c r="Q946" s="375"/>
      <c r="R946" s="375"/>
      <c r="S946" s="375"/>
      <c r="T946" s="375"/>
      <c r="U946" s="375"/>
      <c r="V946" s="375"/>
      <c r="W946" s="375"/>
      <c r="X946" s="375"/>
      <c r="Y946" s="375"/>
      <c r="Z946" s="375"/>
    </row>
    <row r="947" spans="1:26" ht="9.75" customHeight="1" x14ac:dyDescent="0.25">
      <c r="A947" s="375"/>
      <c r="B947" s="375"/>
      <c r="C947" s="375"/>
      <c r="D947" s="375"/>
      <c r="E947" s="375"/>
      <c r="F947" s="375"/>
      <c r="G947" s="375"/>
      <c r="H947" s="375"/>
      <c r="I947" s="375"/>
      <c r="J947" s="375"/>
      <c r="K947" s="375"/>
      <c r="L947" s="375"/>
      <c r="M947" s="376"/>
      <c r="N947" s="376"/>
      <c r="O947" s="375"/>
      <c r="P947" s="375"/>
      <c r="Q947" s="375"/>
      <c r="R947" s="375"/>
      <c r="S947" s="375"/>
      <c r="T947" s="375"/>
      <c r="U947" s="375"/>
      <c r="V947" s="375"/>
      <c r="W947" s="375"/>
      <c r="X947" s="375"/>
      <c r="Y947" s="375"/>
      <c r="Z947" s="375"/>
    </row>
    <row r="948" spans="1:26" ht="9.75" customHeight="1" x14ac:dyDescent="0.25">
      <c r="A948" s="375"/>
      <c r="B948" s="375"/>
      <c r="C948" s="375"/>
      <c r="D948" s="375"/>
      <c r="E948" s="375"/>
      <c r="F948" s="375"/>
      <c r="G948" s="375"/>
      <c r="H948" s="375"/>
      <c r="I948" s="375"/>
      <c r="J948" s="375"/>
      <c r="K948" s="375"/>
      <c r="L948" s="375"/>
      <c r="M948" s="376"/>
      <c r="N948" s="376"/>
      <c r="O948" s="375"/>
      <c r="P948" s="375"/>
      <c r="Q948" s="375"/>
      <c r="R948" s="375"/>
      <c r="S948" s="375"/>
      <c r="T948" s="375"/>
      <c r="U948" s="375"/>
      <c r="V948" s="375"/>
      <c r="W948" s="375"/>
      <c r="X948" s="375"/>
      <c r="Y948" s="375"/>
      <c r="Z948" s="375"/>
    </row>
    <row r="949" spans="1:26" ht="9.75" customHeight="1" x14ac:dyDescent="0.25">
      <c r="A949" s="375"/>
      <c r="B949" s="375"/>
      <c r="C949" s="375"/>
      <c r="D949" s="375"/>
      <c r="E949" s="375"/>
      <c r="F949" s="375"/>
      <c r="G949" s="375"/>
      <c r="H949" s="375"/>
      <c r="I949" s="375"/>
      <c r="J949" s="375"/>
      <c r="K949" s="375"/>
      <c r="L949" s="375"/>
      <c r="M949" s="376"/>
      <c r="N949" s="376"/>
      <c r="O949" s="375"/>
      <c r="P949" s="375"/>
      <c r="Q949" s="375"/>
      <c r="R949" s="375"/>
      <c r="S949" s="375"/>
      <c r="T949" s="375"/>
      <c r="U949" s="375"/>
      <c r="V949" s="375"/>
      <c r="W949" s="375"/>
      <c r="X949" s="375"/>
      <c r="Y949" s="375"/>
      <c r="Z949" s="375"/>
    </row>
    <row r="950" spans="1:26" ht="9.75" customHeight="1" x14ac:dyDescent="0.25">
      <c r="A950" s="375"/>
      <c r="B950" s="375"/>
      <c r="C950" s="375"/>
      <c r="D950" s="375"/>
      <c r="E950" s="375"/>
      <c r="F950" s="375"/>
      <c r="G950" s="375"/>
      <c r="H950" s="375"/>
      <c r="I950" s="375"/>
      <c r="J950" s="375"/>
      <c r="K950" s="375"/>
      <c r="L950" s="375"/>
      <c r="M950" s="376"/>
      <c r="N950" s="376"/>
      <c r="O950" s="375"/>
      <c r="P950" s="375"/>
      <c r="Q950" s="375"/>
      <c r="R950" s="375"/>
      <c r="S950" s="375"/>
      <c r="T950" s="375"/>
      <c r="U950" s="375"/>
      <c r="V950" s="375"/>
      <c r="W950" s="375"/>
      <c r="X950" s="375"/>
      <c r="Y950" s="375"/>
      <c r="Z950" s="375"/>
    </row>
    <row r="951" spans="1:26" ht="9.75" customHeight="1" x14ac:dyDescent="0.25">
      <c r="A951" s="375"/>
      <c r="B951" s="375"/>
      <c r="C951" s="375"/>
      <c r="D951" s="375"/>
      <c r="E951" s="375"/>
      <c r="F951" s="375"/>
      <c r="G951" s="375"/>
      <c r="H951" s="375"/>
      <c r="I951" s="375"/>
      <c r="J951" s="375"/>
      <c r="K951" s="375"/>
      <c r="L951" s="375"/>
      <c r="M951" s="376"/>
      <c r="N951" s="376"/>
      <c r="O951" s="375"/>
      <c r="P951" s="375"/>
      <c r="Q951" s="375"/>
      <c r="R951" s="375"/>
      <c r="S951" s="375"/>
      <c r="T951" s="375"/>
      <c r="U951" s="375"/>
      <c r="V951" s="375"/>
      <c r="W951" s="375"/>
      <c r="X951" s="375"/>
      <c r="Y951" s="375"/>
      <c r="Z951" s="375"/>
    </row>
    <row r="952" spans="1:26" ht="9.75" customHeight="1" x14ac:dyDescent="0.25">
      <c r="A952" s="375"/>
      <c r="B952" s="375"/>
      <c r="C952" s="375"/>
      <c r="D952" s="375"/>
      <c r="E952" s="375"/>
      <c r="F952" s="375"/>
      <c r="G952" s="375"/>
      <c r="H952" s="375"/>
      <c r="I952" s="375"/>
      <c r="J952" s="375"/>
      <c r="K952" s="375"/>
      <c r="L952" s="375"/>
      <c r="M952" s="376"/>
      <c r="N952" s="376"/>
      <c r="O952" s="375"/>
      <c r="P952" s="375"/>
      <c r="Q952" s="375"/>
      <c r="R952" s="375"/>
      <c r="S952" s="375"/>
      <c r="T952" s="375"/>
      <c r="U952" s="375"/>
      <c r="V952" s="375"/>
      <c r="W952" s="375"/>
      <c r="X952" s="375"/>
      <c r="Y952" s="375"/>
      <c r="Z952" s="375"/>
    </row>
    <row r="953" spans="1:26" ht="9.75" customHeight="1" x14ac:dyDescent="0.25">
      <c r="A953" s="375"/>
      <c r="B953" s="375"/>
      <c r="C953" s="375"/>
      <c r="D953" s="375"/>
      <c r="E953" s="375"/>
      <c r="F953" s="375"/>
      <c r="G953" s="375"/>
      <c r="H953" s="375"/>
      <c r="I953" s="375"/>
      <c r="J953" s="375"/>
      <c r="K953" s="375"/>
      <c r="L953" s="375"/>
      <c r="M953" s="376"/>
      <c r="N953" s="376"/>
      <c r="O953" s="375"/>
      <c r="P953" s="375"/>
      <c r="Q953" s="375"/>
      <c r="R953" s="375"/>
      <c r="S953" s="375"/>
      <c r="T953" s="375"/>
      <c r="U953" s="375"/>
      <c r="V953" s="375"/>
      <c r="W953" s="375"/>
      <c r="X953" s="375"/>
      <c r="Y953" s="375"/>
      <c r="Z953" s="375"/>
    </row>
    <row r="954" spans="1:26" ht="9.75" customHeight="1" x14ac:dyDescent="0.25">
      <c r="A954" s="375"/>
      <c r="B954" s="375"/>
      <c r="C954" s="375"/>
      <c r="D954" s="375"/>
      <c r="E954" s="375"/>
      <c r="F954" s="375"/>
      <c r="G954" s="375"/>
      <c r="H954" s="375"/>
      <c r="I954" s="375"/>
      <c r="J954" s="375"/>
      <c r="K954" s="375"/>
      <c r="L954" s="375"/>
      <c r="M954" s="376"/>
      <c r="N954" s="376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</row>
    <row r="955" spans="1:26" ht="9.75" customHeight="1" x14ac:dyDescent="0.25">
      <c r="A955" s="375"/>
      <c r="B955" s="375"/>
      <c r="C955" s="375"/>
      <c r="D955" s="375"/>
      <c r="E955" s="375"/>
      <c r="F955" s="375"/>
      <c r="G955" s="375"/>
      <c r="H955" s="375"/>
      <c r="I955" s="375"/>
      <c r="J955" s="375"/>
      <c r="K955" s="375"/>
      <c r="L955" s="375"/>
      <c r="M955" s="376"/>
      <c r="N955" s="376"/>
      <c r="O955" s="375"/>
      <c r="P955" s="375"/>
      <c r="Q955" s="375"/>
      <c r="R955" s="375"/>
      <c r="S955" s="375"/>
      <c r="T955" s="375"/>
      <c r="U955" s="375"/>
      <c r="V955" s="375"/>
      <c r="W955" s="375"/>
      <c r="X955" s="375"/>
      <c r="Y955" s="375"/>
      <c r="Z955" s="375"/>
    </row>
    <row r="956" spans="1:26" ht="9.75" customHeight="1" x14ac:dyDescent="0.25">
      <c r="A956" s="375"/>
      <c r="B956" s="375"/>
      <c r="C956" s="375"/>
      <c r="D956" s="375"/>
      <c r="E956" s="375"/>
      <c r="F956" s="375"/>
      <c r="G956" s="375"/>
      <c r="H956" s="375"/>
      <c r="I956" s="375"/>
      <c r="J956" s="375"/>
      <c r="K956" s="375"/>
      <c r="L956" s="375"/>
      <c r="M956" s="376"/>
      <c r="N956" s="376"/>
      <c r="O956" s="375"/>
      <c r="P956" s="375"/>
      <c r="Q956" s="375"/>
      <c r="R956" s="375"/>
      <c r="S956" s="375"/>
      <c r="T956" s="375"/>
      <c r="U956" s="375"/>
      <c r="V956" s="375"/>
      <c r="W956" s="375"/>
      <c r="X956" s="375"/>
      <c r="Y956" s="375"/>
      <c r="Z956" s="375"/>
    </row>
    <row r="957" spans="1:26" ht="9.75" customHeight="1" x14ac:dyDescent="0.25">
      <c r="A957" s="375"/>
      <c r="B957" s="375"/>
      <c r="C957" s="375"/>
      <c r="D957" s="375"/>
      <c r="E957" s="375"/>
      <c r="F957" s="375"/>
      <c r="G957" s="375"/>
      <c r="H957" s="375"/>
      <c r="I957" s="375"/>
      <c r="J957" s="375"/>
      <c r="K957" s="375"/>
      <c r="L957" s="375"/>
      <c r="M957" s="376"/>
      <c r="N957" s="376"/>
      <c r="O957" s="375"/>
      <c r="P957" s="375"/>
      <c r="Q957" s="375"/>
      <c r="R957" s="375"/>
      <c r="S957" s="375"/>
      <c r="T957" s="375"/>
      <c r="U957" s="375"/>
      <c r="V957" s="375"/>
      <c r="W957" s="375"/>
      <c r="X957" s="375"/>
      <c r="Y957" s="375"/>
      <c r="Z957" s="375"/>
    </row>
    <row r="958" spans="1:26" ht="9.75" customHeight="1" x14ac:dyDescent="0.25">
      <c r="A958" s="375"/>
      <c r="B958" s="375"/>
      <c r="C958" s="375"/>
      <c r="D958" s="375"/>
      <c r="E958" s="375"/>
      <c r="F958" s="375"/>
      <c r="G958" s="375"/>
      <c r="H958" s="375"/>
      <c r="I958" s="375"/>
      <c r="J958" s="375"/>
      <c r="K958" s="375"/>
      <c r="L958" s="375"/>
      <c r="M958" s="376"/>
      <c r="N958" s="376"/>
      <c r="O958" s="375"/>
      <c r="P958" s="375"/>
      <c r="Q958" s="375"/>
      <c r="R958" s="375"/>
      <c r="S958" s="375"/>
      <c r="T958" s="375"/>
      <c r="U958" s="375"/>
      <c r="V958" s="375"/>
      <c r="W958" s="375"/>
      <c r="X958" s="375"/>
      <c r="Y958" s="375"/>
      <c r="Z958" s="375"/>
    </row>
    <row r="959" spans="1:26" ht="9.75" customHeight="1" x14ac:dyDescent="0.25">
      <c r="A959" s="375"/>
      <c r="B959" s="375"/>
      <c r="C959" s="375"/>
      <c r="D959" s="375"/>
      <c r="E959" s="375"/>
      <c r="F959" s="375"/>
      <c r="G959" s="375"/>
      <c r="H959" s="375"/>
      <c r="I959" s="375"/>
      <c r="J959" s="375"/>
      <c r="K959" s="375"/>
      <c r="L959" s="375"/>
      <c r="M959" s="376"/>
      <c r="N959" s="376"/>
      <c r="O959" s="375"/>
      <c r="P959" s="375"/>
      <c r="Q959" s="375"/>
      <c r="R959" s="375"/>
      <c r="S959" s="375"/>
      <c r="T959" s="375"/>
      <c r="U959" s="375"/>
      <c r="V959" s="375"/>
      <c r="W959" s="375"/>
      <c r="X959" s="375"/>
      <c r="Y959" s="375"/>
      <c r="Z959" s="375"/>
    </row>
    <row r="960" spans="1:26" ht="9.75" customHeight="1" x14ac:dyDescent="0.25">
      <c r="A960" s="375"/>
      <c r="B960" s="375"/>
      <c r="C960" s="375"/>
      <c r="D960" s="375"/>
      <c r="E960" s="375"/>
      <c r="F960" s="375"/>
      <c r="G960" s="375"/>
      <c r="H960" s="375"/>
      <c r="I960" s="375"/>
      <c r="J960" s="375"/>
      <c r="K960" s="375"/>
      <c r="L960" s="375"/>
      <c r="M960" s="376"/>
      <c r="N960" s="376"/>
      <c r="O960" s="375"/>
      <c r="P960" s="375"/>
      <c r="Q960" s="375"/>
      <c r="R960" s="375"/>
      <c r="S960" s="375"/>
      <c r="T960" s="375"/>
      <c r="U960" s="375"/>
      <c r="V960" s="375"/>
      <c r="W960" s="375"/>
      <c r="X960" s="375"/>
      <c r="Y960" s="375"/>
      <c r="Z960" s="375"/>
    </row>
    <row r="961" spans="1:26" ht="9.75" customHeight="1" x14ac:dyDescent="0.25">
      <c r="A961" s="375"/>
      <c r="B961" s="375"/>
      <c r="C961" s="375"/>
      <c r="D961" s="375"/>
      <c r="E961" s="375"/>
      <c r="F961" s="375"/>
      <c r="G961" s="375"/>
      <c r="H961" s="375"/>
      <c r="I961" s="375"/>
      <c r="J961" s="375"/>
      <c r="K961" s="375"/>
      <c r="L961" s="375"/>
      <c r="M961" s="376"/>
      <c r="N961" s="376"/>
      <c r="O961" s="375"/>
      <c r="P961" s="375"/>
      <c r="Q961" s="375"/>
      <c r="R961" s="375"/>
      <c r="S961" s="375"/>
      <c r="T961" s="375"/>
      <c r="U961" s="375"/>
      <c r="V961" s="375"/>
      <c r="W961" s="375"/>
      <c r="X961" s="375"/>
      <c r="Y961" s="375"/>
      <c r="Z961" s="375"/>
    </row>
    <row r="962" spans="1:26" ht="9.75" customHeight="1" x14ac:dyDescent="0.25">
      <c r="A962" s="375"/>
      <c r="B962" s="375"/>
      <c r="C962" s="375"/>
      <c r="D962" s="375"/>
      <c r="E962" s="375"/>
      <c r="F962" s="375"/>
      <c r="G962" s="375"/>
      <c r="H962" s="375"/>
      <c r="I962" s="375"/>
      <c r="J962" s="375"/>
      <c r="K962" s="375"/>
      <c r="L962" s="375"/>
      <c r="M962" s="376"/>
      <c r="N962" s="376"/>
      <c r="O962" s="375"/>
      <c r="P962" s="375"/>
      <c r="Q962" s="375"/>
      <c r="R962" s="375"/>
      <c r="S962" s="375"/>
      <c r="T962" s="375"/>
      <c r="U962" s="375"/>
      <c r="V962" s="375"/>
      <c r="W962" s="375"/>
      <c r="X962" s="375"/>
      <c r="Y962" s="375"/>
      <c r="Z962" s="375"/>
    </row>
    <row r="963" spans="1:26" ht="9.75" customHeight="1" x14ac:dyDescent="0.25">
      <c r="A963" s="375"/>
      <c r="B963" s="375"/>
      <c r="C963" s="375"/>
      <c r="D963" s="375"/>
      <c r="E963" s="375"/>
      <c r="F963" s="375"/>
      <c r="G963" s="375"/>
      <c r="H963" s="375"/>
      <c r="I963" s="375"/>
      <c r="J963" s="375"/>
      <c r="K963" s="375"/>
      <c r="L963" s="375"/>
      <c r="M963" s="376"/>
      <c r="N963" s="376"/>
      <c r="O963" s="375"/>
      <c r="P963" s="375"/>
      <c r="Q963" s="375"/>
      <c r="R963" s="375"/>
      <c r="S963" s="375"/>
      <c r="T963" s="375"/>
      <c r="U963" s="375"/>
      <c r="V963" s="375"/>
      <c r="W963" s="375"/>
      <c r="X963" s="375"/>
      <c r="Y963" s="375"/>
      <c r="Z963" s="375"/>
    </row>
    <row r="964" spans="1:26" ht="9.75" customHeight="1" x14ac:dyDescent="0.25">
      <c r="A964" s="375"/>
      <c r="B964" s="375"/>
      <c r="C964" s="375"/>
      <c r="D964" s="375"/>
      <c r="E964" s="375"/>
      <c r="F964" s="375"/>
      <c r="G964" s="375"/>
      <c r="H964" s="375"/>
      <c r="I964" s="375"/>
      <c r="J964" s="375"/>
      <c r="K964" s="375"/>
      <c r="L964" s="375"/>
      <c r="M964" s="376"/>
      <c r="N964" s="376"/>
      <c r="O964" s="375"/>
      <c r="P964" s="375"/>
      <c r="Q964" s="375"/>
      <c r="R964" s="375"/>
      <c r="S964" s="375"/>
      <c r="T964" s="375"/>
      <c r="U964" s="375"/>
      <c r="V964" s="375"/>
      <c r="W964" s="375"/>
      <c r="X964" s="375"/>
      <c r="Y964" s="375"/>
      <c r="Z964" s="375"/>
    </row>
    <row r="965" spans="1:26" ht="9.75" customHeight="1" x14ac:dyDescent="0.25">
      <c r="A965" s="375"/>
      <c r="B965" s="375"/>
      <c r="C965" s="375"/>
      <c r="D965" s="375"/>
      <c r="E965" s="375"/>
      <c r="F965" s="375"/>
      <c r="G965" s="375"/>
      <c r="H965" s="375"/>
      <c r="I965" s="375"/>
      <c r="J965" s="375"/>
      <c r="K965" s="375"/>
      <c r="L965" s="375"/>
      <c r="M965" s="376"/>
      <c r="N965" s="376"/>
      <c r="O965" s="375"/>
      <c r="P965" s="375"/>
      <c r="Q965" s="375"/>
      <c r="R965" s="375"/>
      <c r="S965" s="375"/>
      <c r="T965" s="375"/>
      <c r="U965" s="375"/>
      <c r="V965" s="375"/>
      <c r="W965" s="375"/>
      <c r="X965" s="375"/>
      <c r="Y965" s="375"/>
      <c r="Z965" s="375"/>
    </row>
    <row r="966" spans="1:26" ht="9.75" customHeight="1" x14ac:dyDescent="0.25">
      <c r="A966" s="375"/>
      <c r="B966" s="375"/>
      <c r="C966" s="375"/>
      <c r="D966" s="375"/>
      <c r="E966" s="375"/>
      <c r="F966" s="375"/>
      <c r="G966" s="375"/>
      <c r="H966" s="375"/>
      <c r="I966" s="375"/>
      <c r="J966" s="375"/>
      <c r="K966" s="375"/>
      <c r="L966" s="375"/>
      <c r="M966" s="376"/>
      <c r="N966" s="376"/>
      <c r="O966" s="375"/>
      <c r="P966" s="375"/>
      <c r="Q966" s="375"/>
      <c r="R966" s="375"/>
      <c r="S966" s="375"/>
      <c r="T966" s="375"/>
      <c r="U966" s="375"/>
      <c r="V966" s="375"/>
      <c r="W966" s="375"/>
      <c r="X966" s="375"/>
      <c r="Y966" s="375"/>
      <c r="Z966" s="375"/>
    </row>
    <row r="967" spans="1:26" ht="9.75" customHeight="1" x14ac:dyDescent="0.25">
      <c r="A967" s="375"/>
      <c r="B967" s="375"/>
      <c r="C967" s="375"/>
      <c r="D967" s="375"/>
      <c r="E967" s="375"/>
      <c r="F967" s="375"/>
      <c r="G967" s="375"/>
      <c r="H967" s="375"/>
      <c r="I967" s="375"/>
      <c r="J967" s="375"/>
      <c r="K967" s="375"/>
      <c r="L967" s="375"/>
      <c r="M967" s="376"/>
      <c r="N967" s="376"/>
      <c r="O967" s="375"/>
      <c r="P967" s="375"/>
      <c r="Q967" s="375"/>
      <c r="R967" s="375"/>
      <c r="S967" s="375"/>
      <c r="T967" s="375"/>
      <c r="U967" s="375"/>
      <c r="V967" s="375"/>
      <c r="W967" s="375"/>
      <c r="X967" s="375"/>
      <c r="Y967" s="375"/>
      <c r="Z967" s="375"/>
    </row>
    <row r="968" spans="1:26" ht="9.75" customHeight="1" x14ac:dyDescent="0.25">
      <c r="A968" s="375"/>
      <c r="B968" s="375"/>
      <c r="C968" s="375"/>
      <c r="D968" s="375"/>
      <c r="E968" s="375"/>
      <c r="F968" s="375"/>
      <c r="G968" s="375"/>
      <c r="H968" s="375"/>
      <c r="I968" s="375"/>
      <c r="J968" s="375"/>
      <c r="K968" s="375"/>
      <c r="L968" s="375"/>
      <c r="M968" s="376"/>
      <c r="N968" s="376"/>
      <c r="O968" s="375"/>
      <c r="P968" s="375"/>
      <c r="Q968" s="375"/>
      <c r="R968" s="375"/>
      <c r="S968" s="375"/>
      <c r="T968" s="375"/>
      <c r="U968" s="375"/>
      <c r="V968" s="375"/>
      <c r="W968" s="375"/>
      <c r="X968" s="375"/>
      <c r="Y968" s="375"/>
      <c r="Z968" s="375"/>
    </row>
    <row r="969" spans="1:26" ht="9.75" customHeight="1" x14ac:dyDescent="0.25">
      <c r="A969" s="375"/>
      <c r="B969" s="375"/>
      <c r="C969" s="375"/>
      <c r="D969" s="375"/>
      <c r="E969" s="375"/>
      <c r="F969" s="375"/>
      <c r="G969" s="375"/>
      <c r="H969" s="375"/>
      <c r="I969" s="375"/>
      <c r="J969" s="375"/>
      <c r="K969" s="375"/>
      <c r="L969" s="375"/>
      <c r="M969" s="376"/>
      <c r="N969" s="376"/>
      <c r="O969" s="375"/>
      <c r="P969" s="375"/>
      <c r="Q969" s="375"/>
      <c r="R969" s="375"/>
      <c r="S969" s="375"/>
      <c r="T969" s="375"/>
      <c r="U969" s="375"/>
      <c r="V969" s="375"/>
      <c r="W969" s="375"/>
      <c r="X969" s="375"/>
      <c r="Y969" s="375"/>
      <c r="Z969" s="375"/>
    </row>
    <row r="970" spans="1:26" ht="9.75" customHeight="1" x14ac:dyDescent="0.25">
      <c r="A970" s="375"/>
      <c r="B970" s="375"/>
      <c r="C970" s="375"/>
      <c r="D970" s="375"/>
      <c r="E970" s="375"/>
      <c r="F970" s="375"/>
      <c r="G970" s="375"/>
      <c r="H970" s="375"/>
      <c r="I970" s="375"/>
      <c r="J970" s="375"/>
      <c r="K970" s="375"/>
      <c r="L970" s="375"/>
      <c r="M970" s="376"/>
      <c r="N970" s="376"/>
      <c r="O970" s="375"/>
      <c r="P970" s="375"/>
      <c r="Q970" s="375"/>
      <c r="R970" s="375"/>
      <c r="S970" s="375"/>
      <c r="T970" s="375"/>
      <c r="U970" s="375"/>
      <c r="V970" s="375"/>
      <c r="W970" s="375"/>
      <c r="X970" s="375"/>
      <c r="Y970" s="375"/>
      <c r="Z970" s="375"/>
    </row>
    <row r="971" spans="1:26" ht="9.75" customHeight="1" x14ac:dyDescent="0.25">
      <c r="A971" s="375"/>
      <c r="B971" s="375"/>
      <c r="C971" s="375"/>
      <c r="D971" s="375"/>
      <c r="E971" s="375"/>
      <c r="F971" s="375"/>
      <c r="G971" s="375"/>
      <c r="H971" s="375"/>
      <c r="I971" s="375"/>
      <c r="J971" s="375"/>
      <c r="K971" s="375"/>
      <c r="L971" s="375"/>
      <c r="M971" s="376"/>
      <c r="N971" s="376"/>
      <c r="O971" s="375"/>
      <c r="P971" s="375"/>
      <c r="Q971" s="375"/>
      <c r="R971" s="375"/>
      <c r="S971" s="375"/>
      <c r="T971" s="375"/>
      <c r="U971" s="375"/>
      <c r="V971" s="375"/>
      <c r="W971" s="375"/>
      <c r="X971" s="375"/>
      <c r="Y971" s="375"/>
      <c r="Z971" s="375"/>
    </row>
    <row r="972" spans="1:26" ht="9.75" customHeight="1" x14ac:dyDescent="0.25">
      <c r="A972" s="375"/>
      <c r="B972" s="375"/>
      <c r="C972" s="375"/>
      <c r="D972" s="375"/>
      <c r="E972" s="375"/>
      <c r="F972" s="375"/>
      <c r="G972" s="375"/>
      <c r="H972" s="375"/>
      <c r="I972" s="375"/>
      <c r="J972" s="375"/>
      <c r="K972" s="375"/>
      <c r="L972" s="375"/>
      <c r="M972" s="376"/>
      <c r="N972" s="376"/>
      <c r="O972" s="375"/>
      <c r="P972" s="375"/>
      <c r="Q972" s="375"/>
      <c r="R972" s="375"/>
      <c r="S972" s="375"/>
      <c r="T972" s="375"/>
      <c r="U972" s="375"/>
      <c r="V972" s="375"/>
      <c r="W972" s="375"/>
      <c r="X972" s="375"/>
      <c r="Y972" s="375"/>
      <c r="Z972" s="375"/>
    </row>
    <row r="973" spans="1:26" ht="9.75" customHeight="1" x14ac:dyDescent="0.25">
      <c r="A973" s="375"/>
      <c r="B973" s="375"/>
      <c r="C973" s="375"/>
      <c r="D973" s="375"/>
      <c r="E973" s="375"/>
      <c r="F973" s="375"/>
      <c r="G973" s="375"/>
      <c r="H973" s="375"/>
      <c r="I973" s="375"/>
      <c r="J973" s="375"/>
      <c r="K973" s="375"/>
      <c r="L973" s="375"/>
      <c r="M973" s="376"/>
      <c r="N973" s="376"/>
      <c r="O973" s="375"/>
      <c r="P973" s="375"/>
      <c r="Q973" s="375"/>
      <c r="R973" s="375"/>
      <c r="S973" s="375"/>
      <c r="T973" s="375"/>
      <c r="U973" s="375"/>
      <c r="V973" s="375"/>
      <c r="W973" s="375"/>
      <c r="X973" s="375"/>
      <c r="Y973" s="375"/>
      <c r="Z973" s="375"/>
    </row>
    <row r="974" spans="1:26" ht="9.75" customHeight="1" x14ac:dyDescent="0.25">
      <c r="A974" s="375"/>
      <c r="B974" s="375"/>
      <c r="C974" s="375"/>
      <c r="D974" s="375"/>
      <c r="E974" s="375"/>
      <c r="F974" s="375"/>
      <c r="G974" s="375"/>
      <c r="H974" s="375"/>
      <c r="I974" s="375"/>
      <c r="J974" s="375"/>
      <c r="K974" s="375"/>
      <c r="L974" s="375"/>
      <c r="M974" s="376"/>
      <c r="N974" s="376"/>
      <c r="O974" s="375"/>
      <c r="P974" s="375"/>
      <c r="Q974" s="375"/>
      <c r="R974" s="375"/>
      <c r="S974" s="375"/>
      <c r="T974" s="375"/>
      <c r="U974" s="375"/>
      <c r="V974" s="375"/>
      <c r="W974" s="375"/>
      <c r="X974" s="375"/>
      <c r="Y974" s="375"/>
      <c r="Z974" s="375"/>
    </row>
    <row r="975" spans="1:26" ht="9.75" customHeight="1" x14ac:dyDescent="0.25">
      <c r="A975" s="375"/>
      <c r="B975" s="375"/>
      <c r="C975" s="375"/>
      <c r="D975" s="375"/>
      <c r="E975" s="375"/>
      <c r="F975" s="375"/>
      <c r="G975" s="375"/>
      <c r="H975" s="375"/>
      <c r="I975" s="375"/>
      <c r="J975" s="375"/>
      <c r="K975" s="375"/>
      <c r="L975" s="375"/>
      <c r="M975" s="376"/>
      <c r="N975" s="376"/>
      <c r="O975" s="375"/>
      <c r="P975" s="375"/>
      <c r="Q975" s="375"/>
      <c r="R975" s="375"/>
      <c r="S975" s="375"/>
      <c r="T975" s="375"/>
      <c r="U975" s="375"/>
      <c r="V975" s="375"/>
      <c r="W975" s="375"/>
      <c r="X975" s="375"/>
      <c r="Y975" s="375"/>
      <c r="Z975" s="375"/>
    </row>
    <row r="976" spans="1:26" ht="9.75" customHeight="1" x14ac:dyDescent="0.25">
      <c r="A976" s="375"/>
      <c r="B976" s="375"/>
      <c r="C976" s="375"/>
      <c r="D976" s="375"/>
      <c r="E976" s="375"/>
      <c r="F976" s="375"/>
      <c r="G976" s="375"/>
      <c r="H976" s="375"/>
      <c r="I976" s="375"/>
      <c r="J976" s="375"/>
      <c r="K976" s="375"/>
      <c r="L976" s="375"/>
      <c r="M976" s="376"/>
      <c r="N976" s="376"/>
      <c r="O976" s="375"/>
      <c r="P976" s="375"/>
      <c r="Q976" s="375"/>
      <c r="R976" s="375"/>
      <c r="S976" s="375"/>
      <c r="T976" s="375"/>
      <c r="U976" s="375"/>
      <c r="V976" s="375"/>
      <c r="W976" s="375"/>
      <c r="X976" s="375"/>
      <c r="Y976" s="375"/>
      <c r="Z976" s="375"/>
    </row>
    <row r="977" spans="1:26" ht="9.75" customHeight="1" x14ac:dyDescent="0.25">
      <c r="A977" s="375"/>
      <c r="B977" s="375"/>
      <c r="C977" s="375"/>
      <c r="D977" s="375"/>
      <c r="E977" s="375"/>
      <c r="F977" s="375"/>
      <c r="G977" s="375"/>
      <c r="H977" s="375"/>
      <c r="I977" s="375"/>
      <c r="J977" s="375"/>
      <c r="K977" s="375"/>
      <c r="L977" s="375"/>
      <c r="M977" s="376"/>
      <c r="N977" s="376"/>
      <c r="O977" s="375"/>
      <c r="P977" s="375"/>
      <c r="Q977" s="375"/>
      <c r="R977" s="375"/>
      <c r="S977" s="375"/>
      <c r="T977" s="375"/>
      <c r="U977" s="375"/>
      <c r="V977" s="375"/>
      <c r="W977" s="375"/>
      <c r="X977" s="375"/>
      <c r="Y977" s="375"/>
      <c r="Z977" s="375"/>
    </row>
    <row r="978" spans="1:26" ht="9.75" customHeight="1" x14ac:dyDescent="0.25">
      <c r="A978" s="375"/>
      <c r="B978" s="375"/>
      <c r="C978" s="375"/>
      <c r="D978" s="375"/>
      <c r="E978" s="375"/>
      <c r="F978" s="375"/>
      <c r="G978" s="375"/>
      <c r="H978" s="375"/>
      <c r="I978" s="375"/>
      <c r="J978" s="375"/>
      <c r="K978" s="375"/>
      <c r="L978" s="375"/>
      <c r="M978" s="376"/>
      <c r="N978" s="376"/>
      <c r="O978" s="375"/>
      <c r="P978" s="375"/>
      <c r="Q978" s="375"/>
      <c r="R978" s="375"/>
      <c r="S978" s="375"/>
      <c r="T978" s="375"/>
      <c r="U978" s="375"/>
      <c r="V978" s="375"/>
      <c r="W978" s="375"/>
      <c r="X978" s="375"/>
      <c r="Y978" s="375"/>
      <c r="Z978" s="375"/>
    </row>
    <row r="979" spans="1:26" ht="9.75" customHeight="1" x14ac:dyDescent="0.25">
      <c r="A979" s="375"/>
      <c r="B979" s="375"/>
      <c r="C979" s="375"/>
      <c r="D979" s="375"/>
      <c r="E979" s="375"/>
      <c r="F979" s="375"/>
      <c r="G979" s="375"/>
      <c r="H979" s="375"/>
      <c r="I979" s="375"/>
      <c r="J979" s="375"/>
      <c r="K979" s="375"/>
      <c r="L979" s="375"/>
      <c r="M979" s="376"/>
      <c r="N979" s="376"/>
      <c r="O979" s="375"/>
      <c r="P979" s="375"/>
      <c r="Q979" s="375"/>
      <c r="R979" s="375"/>
      <c r="S979" s="375"/>
      <c r="T979" s="375"/>
      <c r="U979" s="375"/>
      <c r="V979" s="375"/>
      <c r="W979" s="375"/>
      <c r="X979" s="375"/>
      <c r="Y979" s="375"/>
      <c r="Z979" s="375"/>
    </row>
    <row r="980" spans="1:26" ht="9.75" customHeight="1" x14ac:dyDescent="0.25">
      <c r="A980" s="375"/>
      <c r="B980" s="375"/>
      <c r="C980" s="375"/>
      <c r="D980" s="375"/>
      <c r="E980" s="375"/>
      <c r="F980" s="375"/>
      <c r="G980" s="375"/>
      <c r="H980" s="375"/>
      <c r="I980" s="375"/>
      <c r="J980" s="375"/>
      <c r="K980" s="375"/>
      <c r="L980" s="375"/>
      <c r="M980" s="376"/>
      <c r="N980" s="376"/>
      <c r="O980" s="375"/>
      <c r="P980" s="375"/>
      <c r="Q980" s="375"/>
      <c r="R980" s="375"/>
      <c r="S980" s="375"/>
      <c r="T980" s="375"/>
      <c r="U980" s="375"/>
      <c r="V980" s="375"/>
      <c r="W980" s="375"/>
      <c r="X980" s="375"/>
      <c r="Y980" s="375"/>
      <c r="Z980" s="375"/>
    </row>
    <row r="981" spans="1:26" ht="9.75" customHeight="1" x14ac:dyDescent="0.25">
      <c r="A981" s="375"/>
      <c r="B981" s="375"/>
      <c r="C981" s="375"/>
      <c r="D981" s="375"/>
      <c r="E981" s="375"/>
      <c r="F981" s="375"/>
      <c r="G981" s="375"/>
      <c r="H981" s="375"/>
      <c r="I981" s="375"/>
      <c r="J981" s="375"/>
      <c r="K981" s="375"/>
      <c r="L981" s="375"/>
      <c r="M981" s="376"/>
      <c r="N981" s="376"/>
      <c r="O981" s="375"/>
      <c r="P981" s="375"/>
      <c r="Q981" s="375"/>
      <c r="R981" s="375"/>
      <c r="S981" s="375"/>
      <c r="T981" s="375"/>
      <c r="U981" s="375"/>
      <c r="V981" s="375"/>
      <c r="W981" s="375"/>
      <c r="X981" s="375"/>
      <c r="Y981" s="375"/>
      <c r="Z981" s="375"/>
    </row>
    <row r="982" spans="1:26" ht="9.75" customHeight="1" x14ac:dyDescent="0.25">
      <c r="A982" s="375"/>
      <c r="B982" s="375"/>
      <c r="C982" s="375"/>
      <c r="D982" s="375"/>
      <c r="E982" s="375"/>
      <c r="F982" s="375"/>
      <c r="G982" s="375"/>
      <c r="H982" s="375"/>
      <c r="I982" s="375"/>
      <c r="J982" s="375"/>
      <c r="K982" s="375"/>
      <c r="L982" s="375"/>
      <c r="M982" s="376"/>
      <c r="N982" s="376"/>
      <c r="O982" s="375"/>
      <c r="P982" s="375"/>
      <c r="Q982" s="375"/>
      <c r="R982" s="375"/>
      <c r="S982" s="375"/>
      <c r="T982" s="375"/>
      <c r="U982" s="375"/>
      <c r="V982" s="375"/>
      <c r="W982" s="375"/>
      <c r="X982" s="375"/>
      <c r="Y982" s="375"/>
      <c r="Z982" s="375"/>
    </row>
    <row r="983" spans="1:26" ht="9.75" customHeight="1" x14ac:dyDescent="0.25">
      <c r="A983" s="375"/>
      <c r="B983" s="375"/>
      <c r="C983" s="375"/>
      <c r="D983" s="375"/>
      <c r="E983" s="375"/>
      <c r="F983" s="375"/>
      <c r="G983" s="375"/>
      <c r="H983" s="375"/>
      <c r="I983" s="375"/>
      <c r="J983" s="375"/>
      <c r="K983" s="375"/>
      <c r="L983" s="375"/>
      <c r="M983" s="376"/>
      <c r="N983" s="376"/>
      <c r="O983" s="375"/>
      <c r="P983" s="375"/>
      <c r="Q983" s="375"/>
      <c r="R983" s="375"/>
      <c r="S983" s="375"/>
      <c r="T983" s="375"/>
      <c r="U983" s="375"/>
      <c r="V983" s="375"/>
      <c r="W983" s="375"/>
      <c r="X983" s="375"/>
      <c r="Y983" s="375"/>
      <c r="Z983" s="375"/>
    </row>
    <row r="984" spans="1:26" ht="9.75" customHeight="1" x14ac:dyDescent="0.25">
      <c r="A984" s="375"/>
      <c r="B984" s="375"/>
      <c r="C984" s="375"/>
      <c r="D984" s="375"/>
      <c r="E984" s="375"/>
      <c r="F984" s="375"/>
      <c r="G984" s="375"/>
      <c r="H984" s="375"/>
      <c r="I984" s="375"/>
      <c r="J984" s="375"/>
      <c r="K984" s="375"/>
      <c r="L984" s="375"/>
      <c r="M984" s="376"/>
      <c r="N984" s="376"/>
      <c r="O984" s="375"/>
      <c r="P984" s="375"/>
      <c r="Q984" s="375"/>
      <c r="R984" s="375"/>
      <c r="S984" s="375"/>
      <c r="T984" s="375"/>
      <c r="U984" s="375"/>
      <c r="V984" s="375"/>
      <c r="W984" s="375"/>
      <c r="X984" s="375"/>
      <c r="Y984" s="375"/>
      <c r="Z984" s="375"/>
    </row>
    <row r="985" spans="1:26" ht="9.75" customHeight="1" x14ac:dyDescent="0.25">
      <c r="A985" s="375"/>
      <c r="B985" s="375"/>
      <c r="C985" s="375"/>
      <c r="D985" s="375"/>
      <c r="E985" s="375"/>
      <c r="F985" s="375"/>
      <c r="G985" s="375"/>
      <c r="H985" s="375"/>
      <c r="I985" s="375"/>
      <c r="J985" s="375"/>
      <c r="K985" s="375"/>
      <c r="L985" s="375"/>
      <c r="M985" s="376"/>
      <c r="N985" s="376"/>
      <c r="O985" s="375"/>
      <c r="P985" s="375"/>
      <c r="Q985" s="375"/>
      <c r="R985" s="375"/>
      <c r="S985" s="375"/>
      <c r="T985" s="375"/>
      <c r="U985" s="375"/>
      <c r="V985" s="375"/>
      <c r="W985" s="375"/>
      <c r="X985" s="375"/>
      <c r="Y985" s="375"/>
      <c r="Z985" s="375"/>
    </row>
    <row r="986" spans="1:26" ht="9.75" customHeight="1" x14ac:dyDescent="0.25">
      <c r="A986" s="375"/>
      <c r="B986" s="375"/>
      <c r="C986" s="375"/>
      <c r="D986" s="375"/>
      <c r="E986" s="375"/>
      <c r="F986" s="375"/>
      <c r="G986" s="375"/>
      <c r="H986" s="375"/>
      <c r="I986" s="375"/>
      <c r="J986" s="375"/>
      <c r="K986" s="375"/>
      <c r="L986" s="375"/>
      <c r="M986" s="376"/>
      <c r="N986" s="376"/>
      <c r="O986" s="375"/>
      <c r="P986" s="375"/>
      <c r="Q986" s="375"/>
      <c r="R986" s="375"/>
      <c r="S986" s="375"/>
      <c r="T986" s="375"/>
      <c r="U986" s="375"/>
      <c r="V986" s="375"/>
      <c r="W986" s="375"/>
      <c r="X986" s="375"/>
      <c r="Y986" s="375"/>
      <c r="Z986" s="375"/>
    </row>
    <row r="987" spans="1:26" ht="9.75" customHeight="1" x14ac:dyDescent="0.25">
      <c r="A987" s="375"/>
      <c r="B987" s="375"/>
      <c r="C987" s="375"/>
      <c r="D987" s="375"/>
      <c r="E987" s="375"/>
      <c r="F987" s="375"/>
      <c r="G987" s="375"/>
      <c r="H987" s="375"/>
      <c r="I987" s="375"/>
      <c r="J987" s="375"/>
      <c r="K987" s="375"/>
      <c r="L987" s="375"/>
      <c r="M987" s="376"/>
      <c r="N987" s="376"/>
      <c r="O987" s="375"/>
      <c r="P987" s="375"/>
      <c r="Q987" s="375"/>
      <c r="R987" s="375"/>
      <c r="S987" s="375"/>
      <c r="T987" s="375"/>
      <c r="U987" s="375"/>
      <c r="V987" s="375"/>
      <c r="W987" s="375"/>
      <c r="X987" s="375"/>
      <c r="Y987" s="375"/>
      <c r="Z987" s="375"/>
    </row>
    <row r="988" spans="1:26" ht="9.75" customHeight="1" x14ac:dyDescent="0.25">
      <c r="A988" s="375"/>
      <c r="B988" s="375"/>
      <c r="C988" s="375"/>
      <c r="D988" s="375"/>
      <c r="E988" s="375"/>
      <c r="F988" s="375"/>
      <c r="G988" s="375"/>
      <c r="H988" s="375"/>
      <c r="I988" s="375"/>
      <c r="J988" s="375"/>
      <c r="K988" s="375"/>
      <c r="L988" s="375"/>
      <c r="M988" s="376"/>
      <c r="N988" s="376"/>
      <c r="O988" s="375"/>
      <c r="P988" s="375"/>
      <c r="Q988" s="375"/>
      <c r="R988" s="375"/>
      <c r="S988" s="375"/>
      <c r="T988" s="375"/>
      <c r="U988" s="375"/>
      <c r="V988" s="375"/>
      <c r="W988" s="375"/>
      <c r="X988" s="375"/>
      <c r="Y988" s="375"/>
      <c r="Z988" s="375"/>
    </row>
    <row r="989" spans="1:26" ht="9.75" customHeight="1" x14ac:dyDescent="0.25">
      <c r="A989" s="375"/>
      <c r="B989" s="375"/>
      <c r="C989" s="375"/>
      <c r="D989" s="375"/>
      <c r="E989" s="375"/>
      <c r="F989" s="375"/>
      <c r="G989" s="375"/>
      <c r="H989" s="375"/>
      <c r="I989" s="375"/>
      <c r="J989" s="375"/>
      <c r="K989" s="375"/>
      <c r="L989" s="375"/>
      <c r="M989" s="376"/>
      <c r="N989" s="376"/>
      <c r="O989" s="375"/>
      <c r="P989" s="375"/>
      <c r="Q989" s="375"/>
      <c r="R989" s="375"/>
      <c r="S989" s="375"/>
      <c r="T989" s="375"/>
      <c r="U989" s="375"/>
      <c r="V989" s="375"/>
      <c r="W989" s="375"/>
      <c r="X989" s="375"/>
      <c r="Y989" s="375"/>
      <c r="Z989" s="375"/>
    </row>
    <row r="990" spans="1:26" ht="9.75" customHeight="1" x14ac:dyDescent="0.25">
      <c r="A990" s="375"/>
      <c r="B990" s="375"/>
      <c r="C990" s="375"/>
      <c r="D990" s="375"/>
      <c r="E990" s="375"/>
      <c r="F990" s="375"/>
      <c r="G990" s="375"/>
      <c r="H990" s="375"/>
      <c r="I990" s="375"/>
      <c r="J990" s="375"/>
      <c r="K990" s="375"/>
      <c r="L990" s="375"/>
      <c r="M990" s="376"/>
      <c r="N990" s="376"/>
      <c r="O990" s="375"/>
      <c r="P990" s="375"/>
      <c r="Q990" s="375"/>
      <c r="R990" s="375"/>
      <c r="S990" s="375"/>
      <c r="T990" s="375"/>
      <c r="U990" s="375"/>
      <c r="V990" s="375"/>
      <c r="W990" s="375"/>
      <c r="X990" s="375"/>
      <c r="Y990" s="375"/>
      <c r="Z990" s="375"/>
    </row>
    <row r="991" spans="1:26" ht="9.75" customHeight="1" x14ac:dyDescent="0.25">
      <c r="A991" s="375"/>
      <c r="B991" s="375"/>
      <c r="C991" s="375"/>
      <c r="D991" s="375"/>
      <c r="E991" s="375"/>
      <c r="F991" s="375"/>
      <c r="G991" s="375"/>
      <c r="H991" s="375"/>
      <c r="I991" s="375"/>
      <c r="J991" s="375"/>
      <c r="K991" s="375"/>
      <c r="L991" s="375"/>
      <c r="M991" s="376"/>
      <c r="N991" s="376"/>
      <c r="O991" s="375"/>
      <c r="P991" s="375"/>
      <c r="Q991" s="375"/>
      <c r="R991" s="375"/>
      <c r="S991" s="375"/>
      <c r="T991" s="375"/>
      <c r="U991" s="375"/>
      <c r="V991" s="375"/>
      <c r="W991" s="375"/>
      <c r="X991" s="375"/>
      <c r="Y991" s="375"/>
      <c r="Z991" s="375"/>
    </row>
    <row r="992" spans="1:26" ht="9.75" customHeight="1" x14ac:dyDescent="0.25">
      <c r="A992" s="375"/>
      <c r="B992" s="375"/>
      <c r="C992" s="375"/>
      <c r="D992" s="375"/>
      <c r="E992" s="375"/>
      <c r="F992" s="375"/>
      <c r="G992" s="375"/>
      <c r="H992" s="375"/>
      <c r="I992" s="375"/>
      <c r="J992" s="375"/>
      <c r="K992" s="375"/>
      <c r="L992" s="375"/>
      <c r="M992" s="376"/>
      <c r="N992" s="376"/>
      <c r="O992" s="375"/>
      <c r="P992" s="375"/>
      <c r="Q992" s="375"/>
      <c r="R992" s="375"/>
      <c r="S992" s="375"/>
      <c r="T992" s="375"/>
      <c r="U992" s="375"/>
      <c r="V992" s="375"/>
      <c r="W992" s="375"/>
      <c r="X992" s="375"/>
      <c r="Y992" s="375"/>
      <c r="Z992" s="375"/>
    </row>
    <row r="993" spans="1:26" ht="9.75" customHeight="1" x14ac:dyDescent="0.25">
      <c r="A993" s="375"/>
      <c r="B993" s="375"/>
      <c r="C993" s="375"/>
      <c r="D993" s="375"/>
      <c r="E993" s="375"/>
      <c r="F993" s="375"/>
      <c r="G993" s="375"/>
      <c r="H993" s="375"/>
      <c r="I993" s="375"/>
      <c r="J993" s="375"/>
      <c r="K993" s="375"/>
      <c r="L993" s="375"/>
      <c r="M993" s="376"/>
      <c r="N993" s="376"/>
      <c r="O993" s="375"/>
      <c r="P993" s="375"/>
      <c r="Q993" s="375"/>
      <c r="R993" s="375"/>
      <c r="S993" s="375"/>
      <c r="T993" s="375"/>
      <c r="U993" s="375"/>
      <c r="V993" s="375"/>
      <c r="W993" s="375"/>
      <c r="X993" s="375"/>
      <c r="Y993" s="375"/>
      <c r="Z993" s="375"/>
    </row>
    <row r="994" spans="1:26" ht="9.75" customHeight="1" x14ac:dyDescent="0.25">
      <c r="A994" s="375"/>
      <c r="B994" s="375"/>
      <c r="C994" s="375"/>
      <c r="D994" s="375"/>
      <c r="E994" s="375"/>
      <c r="F994" s="375"/>
      <c r="G994" s="375"/>
      <c r="H994" s="375"/>
      <c r="I994" s="375"/>
      <c r="J994" s="375"/>
      <c r="K994" s="375"/>
      <c r="L994" s="375"/>
      <c r="M994" s="376"/>
      <c r="N994" s="376"/>
      <c r="O994" s="375"/>
      <c r="P994" s="375"/>
      <c r="Q994" s="375"/>
      <c r="R994" s="375"/>
      <c r="S994" s="375"/>
      <c r="T994" s="375"/>
      <c r="U994" s="375"/>
      <c r="V994" s="375"/>
      <c r="W994" s="375"/>
      <c r="X994" s="375"/>
      <c r="Y994" s="375"/>
      <c r="Z994" s="375"/>
    </row>
    <row r="995" spans="1:26" ht="9.75" customHeight="1" x14ac:dyDescent="0.25">
      <c r="A995" s="375"/>
      <c r="B995" s="375"/>
      <c r="C995" s="375"/>
      <c r="D995" s="375"/>
      <c r="E995" s="375"/>
      <c r="F995" s="375"/>
      <c r="G995" s="375"/>
      <c r="H995" s="375"/>
      <c r="I995" s="375"/>
      <c r="J995" s="375"/>
      <c r="K995" s="375"/>
      <c r="L995" s="375"/>
      <c r="M995" s="376"/>
      <c r="N995" s="376"/>
      <c r="O995" s="375"/>
      <c r="P995" s="375"/>
      <c r="Q995" s="375"/>
      <c r="R995" s="375"/>
      <c r="S995" s="375"/>
      <c r="T995" s="375"/>
      <c r="U995" s="375"/>
      <c r="V995" s="375"/>
      <c r="W995" s="375"/>
      <c r="X995" s="375"/>
      <c r="Y995" s="375"/>
      <c r="Z995" s="375"/>
    </row>
    <row r="996" spans="1:26" ht="9.75" customHeight="1" x14ac:dyDescent="0.25">
      <c r="A996" s="375"/>
      <c r="B996" s="375"/>
      <c r="C996" s="375"/>
      <c r="D996" s="375"/>
      <c r="E996" s="375"/>
      <c r="F996" s="375"/>
      <c r="G996" s="375"/>
      <c r="H996" s="375"/>
      <c r="I996" s="375"/>
      <c r="J996" s="375"/>
      <c r="K996" s="375"/>
      <c r="L996" s="375"/>
      <c r="M996" s="376"/>
      <c r="N996" s="376"/>
      <c r="O996" s="375"/>
      <c r="P996" s="375"/>
      <c r="Q996" s="375"/>
      <c r="R996" s="375"/>
      <c r="S996" s="375"/>
      <c r="T996" s="375"/>
      <c r="U996" s="375"/>
      <c r="V996" s="375"/>
      <c r="W996" s="375"/>
      <c r="X996" s="375"/>
      <c r="Y996" s="375"/>
      <c r="Z996" s="375"/>
    </row>
    <row r="997" spans="1:26" ht="9.75" customHeight="1" x14ac:dyDescent="0.25">
      <c r="A997" s="375"/>
      <c r="B997" s="375"/>
      <c r="C997" s="375"/>
      <c r="D997" s="375"/>
      <c r="E997" s="375"/>
      <c r="F997" s="375"/>
      <c r="G997" s="375"/>
      <c r="H997" s="375"/>
      <c r="I997" s="375"/>
      <c r="J997" s="375"/>
      <c r="K997" s="375"/>
      <c r="L997" s="375"/>
      <c r="M997" s="376"/>
      <c r="N997" s="376"/>
      <c r="O997" s="375"/>
      <c r="P997" s="375"/>
      <c r="Q997" s="375"/>
      <c r="R997" s="375"/>
      <c r="S997" s="375"/>
      <c r="T997" s="375"/>
      <c r="U997" s="375"/>
      <c r="V997" s="375"/>
      <c r="W997" s="375"/>
      <c r="X997" s="375"/>
      <c r="Y997" s="375"/>
      <c r="Z997" s="375"/>
    </row>
    <row r="998" spans="1:26" ht="9.75" customHeight="1" x14ac:dyDescent="0.25">
      <c r="A998" s="375"/>
      <c r="B998" s="375"/>
      <c r="C998" s="375"/>
      <c r="D998" s="375"/>
      <c r="E998" s="375"/>
      <c r="F998" s="375"/>
      <c r="G998" s="375"/>
      <c r="H998" s="375"/>
      <c r="I998" s="375"/>
      <c r="J998" s="375"/>
      <c r="K998" s="375"/>
      <c r="L998" s="375"/>
      <c r="M998" s="376"/>
      <c r="N998" s="376"/>
      <c r="O998" s="375"/>
      <c r="P998" s="375"/>
      <c r="Q998" s="375"/>
      <c r="R998" s="375"/>
      <c r="S998" s="375"/>
      <c r="T998" s="375"/>
      <c r="U998" s="375"/>
      <c r="V998" s="375"/>
      <c r="W998" s="375"/>
      <c r="X998" s="375"/>
      <c r="Y998" s="375"/>
      <c r="Z998" s="375"/>
    </row>
    <row r="999" spans="1:26" ht="9.75" customHeight="1" x14ac:dyDescent="0.25">
      <c r="A999" s="375"/>
      <c r="B999" s="375"/>
      <c r="C999" s="375"/>
      <c r="D999" s="375"/>
      <c r="E999" s="375"/>
      <c r="F999" s="375"/>
      <c r="G999" s="375"/>
      <c r="H999" s="375"/>
      <c r="I999" s="375"/>
      <c r="J999" s="375"/>
      <c r="K999" s="375"/>
      <c r="L999" s="375"/>
      <c r="M999" s="376"/>
      <c r="N999" s="376"/>
      <c r="O999" s="375"/>
      <c r="P999" s="375"/>
      <c r="Q999" s="375"/>
      <c r="R999" s="375"/>
      <c r="S999" s="375"/>
      <c r="T999" s="375"/>
      <c r="U999" s="375"/>
      <c r="V999" s="375"/>
      <c r="W999" s="375"/>
      <c r="X999" s="375"/>
      <c r="Y999" s="375"/>
      <c r="Z999" s="375"/>
    </row>
    <row r="1000" spans="1:26" ht="9.75" customHeight="1" x14ac:dyDescent="0.25">
      <c r="A1000" s="375"/>
      <c r="B1000" s="375"/>
      <c r="C1000" s="375"/>
      <c r="D1000" s="375"/>
      <c r="E1000" s="375"/>
      <c r="F1000" s="375"/>
      <c r="G1000" s="375"/>
      <c r="H1000" s="375"/>
      <c r="I1000" s="375"/>
      <c r="J1000" s="375"/>
      <c r="K1000" s="375"/>
      <c r="L1000" s="375"/>
      <c r="M1000" s="376"/>
      <c r="N1000" s="376"/>
      <c r="O1000" s="375"/>
      <c r="P1000" s="375"/>
      <c r="Q1000" s="375"/>
      <c r="R1000" s="375"/>
      <c r="S1000" s="375"/>
      <c r="T1000" s="375"/>
      <c r="U1000" s="375"/>
      <c r="V1000" s="375"/>
      <c r="W1000" s="375"/>
      <c r="X1000" s="375"/>
      <c r="Y1000" s="375"/>
      <c r="Z1000" s="375"/>
    </row>
  </sheetData>
  <mergeCells count="11">
    <mergeCell ref="J5:J6"/>
    <mergeCell ref="K5:L6"/>
    <mergeCell ref="D5:G5"/>
    <mergeCell ref="A100:O100"/>
    <mergeCell ref="A4:O4"/>
    <mergeCell ref="A5:A7"/>
    <mergeCell ref="B5:B7"/>
    <mergeCell ref="C5:C7"/>
    <mergeCell ref="H5:H6"/>
    <mergeCell ref="I5:I6"/>
    <mergeCell ref="M5:N5"/>
  </mergeCells>
  <dataValidations count="3">
    <dataValidation type="list" allowBlank="1" showErrorMessage="1" sqref="B9" xr:uid="{00000000-0002-0000-0900-000000000000}">
      <formula1>$F$11:$F$19</formula1>
    </dataValidation>
    <dataValidation type="list" allowBlank="1" showErrorMessage="1" sqref="L9" xr:uid="{00000000-0002-0000-0900-000001000000}">
      <formula1>$L$11:$L$19</formula1>
    </dataValidation>
    <dataValidation type="list" allowBlank="1" showErrorMessage="1" sqref="L8:N8" xr:uid="{00000000-0002-0000-0900-000002000000}">
      <formula1>$L$11:$L$16</formula1>
    </dataValidation>
  </dataValidations>
  <printOptions horizontalCentered="1"/>
  <pageMargins left="0.39370078740157483" right="0" top="0.39370078740157483" bottom="0.39370078740157483" header="0" footer="0"/>
  <pageSetup paperSize="9" orientation="portrait"/>
  <headerFooter>
    <oddFooter>&amp;L&amp;F - &amp;A&amp;R&amp;P 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851D6"/>
    <pageSetUpPr fitToPage="1"/>
  </sheetPr>
  <dimension ref="A1:AG990"/>
  <sheetViews>
    <sheetView showGridLines="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J1" sqref="J1:J1048576"/>
    </sheetView>
  </sheetViews>
  <sheetFormatPr defaultColWidth="12.6640625" defaultRowHeight="15" customHeight="1" x14ac:dyDescent="0.25"/>
  <cols>
    <col min="1" max="1" width="13.6640625" customWidth="1"/>
    <col min="2" max="2" width="8" customWidth="1"/>
    <col min="3" max="3" width="7.33203125" customWidth="1"/>
    <col min="4" max="4" width="11.44140625" customWidth="1"/>
    <col min="5" max="5" width="20.6640625" customWidth="1"/>
    <col min="6" max="7" width="11.44140625" customWidth="1"/>
    <col min="8" max="8" width="16.44140625" customWidth="1"/>
    <col min="9" max="13" width="11.44140625" customWidth="1"/>
    <col min="14" max="14" width="8.6640625" customWidth="1"/>
    <col min="15" max="15" width="11.44140625" customWidth="1"/>
    <col min="16" max="16" width="14.6640625" customWidth="1"/>
    <col min="17" max="20" width="11.44140625" customWidth="1"/>
    <col min="21" max="21" width="10.33203125" customWidth="1"/>
    <col min="22" max="22" width="6.88671875" customWidth="1"/>
    <col min="23" max="23" width="6.44140625" customWidth="1"/>
    <col min="24" max="28" width="9.109375" customWidth="1"/>
    <col min="29" max="29" width="1.44140625" customWidth="1"/>
    <col min="30" max="33" width="9.109375" customWidth="1"/>
  </cols>
  <sheetData>
    <row r="1" spans="1:33" ht="15" customHeight="1" x14ac:dyDescent="0.25">
      <c r="A1" s="3"/>
      <c r="B1" s="483"/>
      <c r="C1" s="484"/>
      <c r="D1" s="1" t="s">
        <v>1606</v>
      </c>
      <c r="E1" s="2" t="str">
        <f>'Obra '!D1</f>
        <v>Colin Schroeder</v>
      </c>
      <c r="F1" s="2"/>
      <c r="G1" s="430"/>
      <c r="H1" s="430"/>
      <c r="I1" s="430"/>
      <c r="J1" s="430"/>
      <c r="K1" s="430"/>
      <c r="L1" s="430"/>
      <c r="M1" s="430"/>
      <c r="N1" s="485"/>
      <c r="O1" s="485"/>
      <c r="P1" s="485"/>
      <c r="Q1" s="485"/>
      <c r="R1" s="485"/>
      <c r="S1" s="485"/>
      <c r="T1" s="485"/>
      <c r="U1" s="485"/>
      <c r="V1" s="486"/>
      <c r="W1" s="484"/>
      <c r="X1" s="6"/>
      <c r="Y1" s="487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5">
      <c r="A2" s="8"/>
      <c r="B2" s="10"/>
      <c r="C2" s="488"/>
      <c r="D2" s="1" t="s">
        <v>1607</v>
      </c>
      <c r="E2" s="7" t="str">
        <f>'Obra '!D2</f>
        <v>Grupo DUO</v>
      </c>
      <c r="F2" s="2"/>
      <c r="G2" s="2"/>
      <c r="H2" s="2"/>
      <c r="I2" s="2"/>
      <c r="J2" s="2"/>
      <c r="K2" s="2"/>
      <c r="L2" s="2"/>
      <c r="M2" s="2"/>
      <c r="N2" s="489"/>
      <c r="O2" s="489"/>
      <c r="P2" s="489"/>
      <c r="Q2" s="489"/>
      <c r="R2" s="489"/>
      <c r="S2" s="489"/>
      <c r="T2" s="489"/>
      <c r="U2" s="489"/>
      <c r="V2" s="490"/>
      <c r="W2" s="488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5" customHeight="1" x14ac:dyDescent="0.25">
      <c r="A3" s="491"/>
      <c r="B3" s="492"/>
      <c r="C3" s="493"/>
      <c r="D3" s="1" t="s">
        <v>1608</v>
      </c>
      <c r="E3" s="2" t="str">
        <f>'Obra '!D3</f>
        <v>R00</v>
      </c>
      <c r="F3" s="2"/>
      <c r="G3" s="2"/>
      <c r="H3" s="2"/>
      <c r="I3" s="2"/>
      <c r="J3" s="2"/>
      <c r="K3" s="437"/>
      <c r="L3" s="494"/>
      <c r="M3" s="495"/>
      <c r="N3" s="489"/>
      <c r="O3" s="489"/>
      <c r="P3" s="489"/>
      <c r="Q3" s="489"/>
      <c r="R3" s="489"/>
      <c r="S3" s="496"/>
      <c r="T3" s="497"/>
      <c r="U3" s="497"/>
      <c r="V3" s="498"/>
      <c r="W3" s="493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21.75" customHeight="1" x14ac:dyDescent="0.3">
      <c r="A4" s="499" t="s">
        <v>674</v>
      </c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1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ht="9.75" customHeight="1" x14ac:dyDescent="0.25">
      <c r="A5" s="375"/>
      <c r="B5" s="375"/>
      <c r="C5" s="375"/>
      <c r="D5" s="375"/>
      <c r="E5" s="1398"/>
      <c r="F5" s="502" t="s">
        <v>1609</v>
      </c>
      <c r="G5" s="502" t="s">
        <v>1610</v>
      </c>
      <c r="H5" s="502" t="s">
        <v>1611</v>
      </c>
      <c r="I5" s="502" t="s">
        <v>1612</v>
      </c>
      <c r="J5" s="503" t="s">
        <v>1613</v>
      </c>
      <c r="K5" s="832" t="s">
        <v>2595</v>
      </c>
      <c r="L5" s="832" t="s">
        <v>2596</v>
      </c>
      <c r="M5" s="502" t="s">
        <v>675</v>
      </c>
      <c r="N5" s="504" t="s">
        <v>1614</v>
      </c>
      <c r="O5" s="505" t="s">
        <v>1615</v>
      </c>
      <c r="P5" s="505" t="s">
        <v>1616</v>
      </c>
      <c r="Q5" s="505" t="s">
        <v>1617</v>
      </c>
      <c r="R5" s="505" t="s">
        <v>1618</v>
      </c>
      <c r="S5" s="505" t="s">
        <v>1619</v>
      </c>
      <c r="T5" s="1400" t="s">
        <v>1620</v>
      </c>
      <c r="U5" s="375"/>
      <c r="V5" s="375"/>
      <c r="W5" s="375"/>
      <c r="X5" s="375"/>
      <c r="Y5" s="375"/>
      <c r="Z5" s="375"/>
      <c r="AA5" s="375"/>
      <c r="AB5" s="375"/>
      <c r="AC5" s="375"/>
      <c r="AD5" s="375"/>
      <c r="AE5" s="375"/>
      <c r="AF5" s="375"/>
      <c r="AG5" s="375"/>
    </row>
    <row r="6" spans="1:33" ht="15.75" customHeight="1" x14ac:dyDescent="0.25">
      <c r="A6" s="375"/>
      <c r="B6" s="375"/>
      <c r="C6" s="375"/>
      <c r="D6" s="375"/>
      <c r="E6" s="1399"/>
      <c r="F6" s="502" t="s">
        <v>98</v>
      </c>
      <c r="G6" s="502" t="s">
        <v>643</v>
      </c>
      <c r="H6" s="502" t="s">
        <v>98</v>
      </c>
      <c r="I6" s="502" t="s">
        <v>643</v>
      </c>
      <c r="J6" s="502" t="s">
        <v>643</v>
      </c>
      <c r="K6" s="502" t="s">
        <v>643</v>
      </c>
      <c r="L6" s="502" t="s">
        <v>643</v>
      </c>
      <c r="M6" s="502" t="s">
        <v>98</v>
      </c>
      <c r="N6" s="502" t="s">
        <v>98</v>
      </c>
      <c r="O6" s="502" t="s">
        <v>643</v>
      </c>
      <c r="P6" s="502" t="s">
        <v>643</v>
      </c>
      <c r="Q6" s="502" t="s">
        <v>643</v>
      </c>
      <c r="R6" s="502" t="s">
        <v>643</v>
      </c>
      <c r="S6" s="502" t="s">
        <v>643</v>
      </c>
      <c r="T6" s="1401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</row>
    <row r="7" spans="1:33" ht="24.75" customHeight="1" x14ac:dyDescent="0.25">
      <c r="A7" s="506"/>
      <c r="B7" s="506"/>
      <c r="C7" s="506"/>
      <c r="D7" s="375"/>
      <c r="E7" s="507" t="s">
        <v>1621</v>
      </c>
      <c r="F7" s="507"/>
      <c r="G7" s="507">
        <f>L20+L31+L70+L40</f>
        <v>454.97101588000004</v>
      </c>
      <c r="H7" s="507">
        <f>M20+M31+M70+M40</f>
        <v>149.87243685000001</v>
      </c>
      <c r="I7" s="507">
        <f>N20+N31+N70+N40</f>
        <v>221.97334438500002</v>
      </c>
      <c r="J7" s="507">
        <f>O20+O31+O70+O40</f>
        <v>302.89697294350003</v>
      </c>
      <c r="K7" s="507">
        <f>Q20+Q31+Q70+Q92</f>
        <v>0</v>
      </c>
      <c r="L7" s="507">
        <f>R20+R31+R70+R40</f>
        <v>14.987243685000003</v>
      </c>
      <c r="M7" s="833">
        <f>S20+S5029+S70+S92+S40</f>
        <v>414.61220000000003</v>
      </c>
      <c r="N7" s="833">
        <f>T20+T31+T70+T92</f>
        <v>489.75857999999999</v>
      </c>
      <c r="O7" s="507">
        <f>SUMIF($V$11:$V$94,O$5,$U$11:$U$94)</f>
        <v>0</v>
      </c>
      <c r="P7" s="507">
        <f>SUMIF($V$11:$V$94,P$5,$U$11:$U$94)</f>
        <v>0</v>
      </c>
      <c r="Q7" s="833">
        <f>SUMIF($V$11:$V$94,Q$5,$U$11:$U$94)</f>
        <v>7.9427920000000007</v>
      </c>
      <c r="R7" s="833">
        <f>SUMIF($V$11:$V$94,R$5,$U$11:$U$94)</f>
        <v>232.99767149500005</v>
      </c>
      <c r="S7" s="507">
        <f>SUMIF($V$11:$V$94,S$5,$U$11:$U$94)</f>
        <v>0</v>
      </c>
      <c r="T7" s="507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5"/>
      <c r="AF7" s="375"/>
      <c r="AG7" s="375"/>
    </row>
    <row r="8" spans="1:33" ht="24.75" customHeight="1" x14ac:dyDescent="0.25">
      <c r="A8" s="506"/>
      <c r="B8" s="506"/>
      <c r="C8" s="506"/>
      <c r="D8" s="375"/>
      <c r="E8" s="507" t="s">
        <v>1622</v>
      </c>
      <c r="F8" s="507">
        <f>$K$123</f>
        <v>630.92499999999995</v>
      </c>
      <c r="G8" s="507">
        <f t="shared" ref="G8:J8" si="0">L123</f>
        <v>0</v>
      </c>
      <c r="H8" s="507">
        <f t="shared" si="0"/>
        <v>0</v>
      </c>
      <c r="I8" s="507">
        <f t="shared" si="0"/>
        <v>0</v>
      </c>
      <c r="J8" s="507">
        <f t="shared" si="0"/>
        <v>0</v>
      </c>
      <c r="K8" s="507">
        <f>Q123</f>
        <v>31.546250000000001</v>
      </c>
      <c r="L8" s="507">
        <f t="shared" ref="L8:N8" si="1">R123</f>
        <v>0</v>
      </c>
      <c r="M8" s="833">
        <f>S123</f>
        <v>79.092000000000013</v>
      </c>
      <c r="N8" s="833">
        <f t="shared" si="1"/>
        <v>710.01699999999994</v>
      </c>
      <c r="O8" s="507">
        <f>SUMIF($V$98:$V$123,O$5,$U$98:$U$123)</f>
        <v>0</v>
      </c>
      <c r="P8" s="507">
        <f>SUMIF($V$98:$V$123,P$5,$U$98:$U$123)</f>
        <v>0</v>
      </c>
      <c r="Q8" s="833">
        <f>SUMIF($V$98:$V$123,Q$5,$U$98:$U$123)</f>
        <v>126.185</v>
      </c>
      <c r="R8" s="833">
        <f>SUMIF($V$98:$V$123,R$5,$U$98:$U$123)</f>
        <v>0</v>
      </c>
      <c r="S8" s="507">
        <f>SUMIF($V$98:$V$123,S$5,$U$98:$U$123)</f>
        <v>0</v>
      </c>
      <c r="T8" s="507"/>
      <c r="U8" s="375"/>
      <c r="V8" s="375"/>
      <c r="W8" s="375"/>
      <c r="X8" s="375"/>
      <c r="Y8" s="375"/>
      <c r="Z8" s="375"/>
      <c r="AA8" s="375"/>
      <c r="AB8" s="375"/>
      <c r="AC8" s="375"/>
      <c r="AD8" s="375"/>
      <c r="AE8" s="375"/>
      <c r="AF8" s="375"/>
      <c r="AG8" s="375"/>
    </row>
    <row r="9" spans="1:33" ht="9.75" customHeight="1" x14ac:dyDescent="0.25">
      <c r="A9" s="506"/>
      <c r="B9" s="506"/>
      <c r="C9" s="506"/>
      <c r="D9" s="506"/>
      <c r="E9" s="506"/>
      <c r="F9" s="506"/>
      <c r="G9" s="506"/>
      <c r="H9" s="506"/>
      <c r="I9" s="506"/>
      <c r="J9" s="506"/>
      <c r="K9" s="506"/>
      <c r="L9" s="506"/>
      <c r="M9" s="506"/>
      <c r="N9" s="506"/>
      <c r="O9" s="506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  <c r="AE9" s="375"/>
      <c r="AF9" s="375"/>
      <c r="AG9" s="375"/>
    </row>
    <row r="10" spans="1:33" ht="21.75" customHeight="1" x14ac:dyDescent="0.3">
      <c r="A10" s="1402" t="s">
        <v>1623</v>
      </c>
      <c r="B10" s="1315"/>
      <c r="C10" s="1315"/>
      <c r="D10" s="1315"/>
      <c r="E10" s="1315"/>
      <c r="F10" s="1315"/>
      <c r="G10" s="1315"/>
      <c r="H10" s="1315"/>
      <c r="I10" s="1315"/>
      <c r="J10" s="1315"/>
      <c r="K10" s="1315"/>
      <c r="L10" s="1315"/>
      <c r="M10" s="1315"/>
      <c r="N10" s="1315"/>
      <c r="O10" s="1315"/>
      <c r="P10" s="1315"/>
      <c r="Q10" s="1315"/>
      <c r="R10" s="1315"/>
      <c r="S10" s="1315"/>
      <c r="T10" s="1315"/>
      <c r="U10" s="1315"/>
      <c r="V10" s="1403"/>
      <c r="W10" s="15"/>
      <c r="X10" s="15"/>
      <c r="Y10" s="15"/>
      <c r="Z10" s="15"/>
      <c r="AA10" s="15"/>
      <c r="AB10" s="15"/>
      <c r="AC10" s="375"/>
      <c r="AD10" s="375"/>
      <c r="AE10" s="375"/>
      <c r="AF10" s="375"/>
      <c r="AG10" s="375"/>
    </row>
    <row r="11" spans="1:33" ht="15" customHeight="1" x14ac:dyDescent="0.25">
      <c r="A11" s="1395" t="s">
        <v>1572</v>
      </c>
      <c r="B11" s="508"/>
      <c r="C11" s="508"/>
      <c r="D11" s="508"/>
      <c r="E11" s="509"/>
      <c r="F11" s="510" t="s">
        <v>1574</v>
      </c>
      <c r="G11" s="511" t="s">
        <v>1624</v>
      </c>
      <c r="H11" s="512"/>
      <c r="I11" s="512"/>
      <c r="J11" s="1392" t="s">
        <v>1625</v>
      </c>
      <c r="K11" s="1393"/>
      <c r="L11" s="1404" t="s">
        <v>1626</v>
      </c>
      <c r="M11" s="1332"/>
      <c r="N11" s="1332"/>
      <c r="O11" s="1332"/>
      <c r="P11" s="1332"/>
      <c r="Q11" s="1332"/>
      <c r="R11" s="1332"/>
      <c r="S11" s="1332"/>
      <c r="T11" s="1332"/>
      <c r="U11" s="1332"/>
      <c r="V11" s="1405"/>
      <c r="W11" s="10"/>
      <c r="X11" s="375" t="s">
        <v>1627</v>
      </c>
      <c r="Y11" s="375"/>
      <c r="Z11" s="375"/>
      <c r="AA11" s="375"/>
      <c r="AB11" s="10"/>
      <c r="AC11" s="375"/>
      <c r="AD11" s="375"/>
      <c r="AE11" s="375"/>
      <c r="AF11" s="375"/>
      <c r="AG11" s="375"/>
    </row>
    <row r="12" spans="1:33" ht="12.75" customHeight="1" x14ac:dyDescent="0.25">
      <c r="A12" s="1384"/>
      <c r="B12" s="508"/>
      <c r="C12" s="508"/>
      <c r="D12" s="508"/>
      <c r="E12" s="509"/>
      <c r="F12" s="510"/>
      <c r="G12" s="513" t="s">
        <v>1628</v>
      </c>
      <c r="H12" s="514" t="s">
        <v>1629</v>
      </c>
      <c r="I12" s="514" t="s">
        <v>1630</v>
      </c>
      <c r="J12" s="515" t="s">
        <v>1631</v>
      </c>
      <c r="K12" s="515" t="s">
        <v>1632</v>
      </c>
      <c r="L12" s="516" t="s">
        <v>1633</v>
      </c>
      <c r="M12" s="516" t="s">
        <v>1634</v>
      </c>
      <c r="N12" s="516" t="s">
        <v>1612</v>
      </c>
      <c r="O12" s="516" t="s">
        <v>1635</v>
      </c>
      <c r="P12" s="1404" t="s">
        <v>1636</v>
      </c>
      <c r="Q12" s="1332"/>
      <c r="R12" s="1333"/>
      <c r="S12" s="516" t="s">
        <v>1637</v>
      </c>
      <c r="T12" s="516" t="s">
        <v>1638</v>
      </c>
      <c r="U12" s="516" t="s">
        <v>685</v>
      </c>
      <c r="V12" s="517" t="s">
        <v>1381</v>
      </c>
      <c r="W12" s="10"/>
      <c r="X12" s="375"/>
      <c r="Y12" s="375"/>
      <c r="Z12" s="375"/>
      <c r="AA12" s="375"/>
      <c r="AB12" s="10"/>
      <c r="AC12" s="375"/>
      <c r="AD12" s="375"/>
      <c r="AE12" s="375"/>
      <c r="AF12" s="375"/>
      <c r="AG12" s="375"/>
    </row>
    <row r="13" spans="1:33" ht="12.75" customHeight="1" x14ac:dyDescent="0.25">
      <c r="A13" s="1396"/>
      <c r="B13" s="508"/>
      <c r="C13" s="508"/>
      <c r="D13" s="508"/>
      <c r="E13" s="509"/>
      <c r="F13" s="510"/>
      <c r="G13" s="518" t="s">
        <v>1639</v>
      </c>
      <c r="H13" s="519" t="s">
        <v>1640</v>
      </c>
      <c r="I13" s="519" t="s">
        <v>1641</v>
      </c>
      <c r="J13" s="520" t="s">
        <v>64</v>
      </c>
      <c r="K13" s="520" t="s">
        <v>64</v>
      </c>
      <c r="L13" s="520" t="s">
        <v>643</v>
      </c>
      <c r="M13" s="520" t="s">
        <v>98</v>
      </c>
      <c r="N13" s="520" t="s">
        <v>643</v>
      </c>
      <c r="O13" s="520" t="s">
        <v>643</v>
      </c>
      <c r="P13" s="521" t="s">
        <v>1642</v>
      </c>
      <c r="Q13" s="513" t="s">
        <v>643</v>
      </c>
      <c r="R13" s="513" t="s">
        <v>643</v>
      </c>
      <c r="S13" s="520" t="s">
        <v>98</v>
      </c>
      <c r="T13" s="520" t="s">
        <v>98</v>
      </c>
      <c r="U13" s="520" t="s">
        <v>643</v>
      </c>
      <c r="V13" s="522"/>
      <c r="W13" s="10"/>
      <c r="X13" s="375"/>
      <c r="Y13" s="375"/>
      <c r="Z13" s="375"/>
      <c r="AA13" s="375"/>
      <c r="AB13" s="10"/>
      <c r="AC13" s="375"/>
      <c r="AD13" s="375"/>
      <c r="AE13" s="375"/>
      <c r="AF13" s="375"/>
      <c r="AG13" s="375"/>
    </row>
    <row r="14" spans="1:33" ht="15.75" customHeight="1" x14ac:dyDescent="0.25">
      <c r="A14" s="523" t="s">
        <v>1643</v>
      </c>
      <c r="B14" s="523"/>
      <c r="C14" s="523"/>
      <c r="D14" s="523"/>
      <c r="E14" s="523"/>
      <c r="F14" s="523"/>
      <c r="G14" s="523"/>
      <c r="H14" s="523"/>
      <c r="I14" s="523"/>
      <c r="J14" s="523"/>
      <c r="K14" s="523"/>
      <c r="L14" s="523"/>
      <c r="M14" s="523"/>
      <c r="N14" s="523"/>
      <c r="O14" s="523"/>
      <c r="P14" s="524"/>
      <c r="Q14" s="525" t="s">
        <v>1644</v>
      </c>
      <c r="R14" s="525" t="s">
        <v>685</v>
      </c>
      <c r="S14" s="523"/>
      <c r="T14" s="523"/>
      <c r="U14" s="523"/>
      <c r="V14" s="523"/>
      <c r="W14" s="6"/>
      <c r="X14" s="375"/>
      <c r="Y14" s="375"/>
      <c r="Z14" s="375"/>
      <c r="AA14" s="375"/>
      <c r="AB14" s="6"/>
      <c r="AC14" s="375"/>
      <c r="AD14" s="375"/>
      <c r="AE14" s="375"/>
      <c r="AF14" s="375"/>
      <c r="AG14" s="375"/>
    </row>
    <row r="15" spans="1:33" ht="15" customHeight="1" x14ac:dyDescent="0.25">
      <c r="A15" s="526" t="s">
        <v>1645</v>
      </c>
      <c r="B15" s="827" t="s">
        <v>2590</v>
      </c>
      <c r="C15" s="527"/>
      <c r="D15" s="527"/>
      <c r="E15" s="527"/>
      <c r="F15" s="528">
        <v>1</v>
      </c>
      <c r="G15" s="529">
        <v>4.4000000000000004</v>
      </c>
      <c r="H15" s="529">
        <v>1</v>
      </c>
      <c r="I15" s="529">
        <v>1.4</v>
      </c>
      <c r="J15" s="530">
        <f t="shared" ref="J15:J19" si="2">IF(I15&lt;=1,0.6,1.2)</f>
        <v>1.2</v>
      </c>
      <c r="K15" s="531"/>
      <c r="L15" s="530">
        <f t="shared" ref="L15:L19" si="3">(G15+J15)*(I15+K15+P15)*(H15+J15)*F15</f>
        <v>18.480000000000004</v>
      </c>
      <c r="M15" s="530">
        <f t="shared" ref="M15:M19" si="4">(G15)*(H15)*F15</f>
        <v>4.4000000000000004</v>
      </c>
      <c r="N15" s="530">
        <f t="shared" ref="N15:N19" si="5">+L15-U15</f>
        <v>12.320000000000004</v>
      </c>
      <c r="O15" s="530">
        <f t="shared" ref="O15:O19" si="6">(L15-N15)*1.3</f>
        <v>8.0080000000000009</v>
      </c>
      <c r="P15" s="532">
        <v>0.1</v>
      </c>
      <c r="Q15" s="533"/>
      <c r="R15" s="533">
        <f t="shared" ref="R15:R19" si="7">M15*$P$15</f>
        <v>0.44000000000000006</v>
      </c>
      <c r="S15" s="531">
        <f t="shared" ref="S15:S19" si="8">(2*G15+H15*2)*I15*F15</f>
        <v>15.12</v>
      </c>
      <c r="T15" s="531">
        <f t="shared" ref="T15:T19" si="9">(M15+((G15+H15)*I15)*2)*F15</f>
        <v>19.52</v>
      </c>
      <c r="U15" s="531">
        <f t="shared" ref="U15:U19" si="10">G15*I15*H15*F15</f>
        <v>6.16</v>
      </c>
      <c r="V15" s="534" t="s">
        <v>1618</v>
      </c>
      <c r="W15" s="6"/>
      <c r="X15" s="375"/>
      <c r="Y15" s="375"/>
      <c r="Z15" s="375"/>
      <c r="AA15" s="375"/>
      <c r="AB15" s="6"/>
      <c r="AC15" s="375"/>
      <c r="AD15" s="375"/>
      <c r="AE15" s="375"/>
      <c r="AF15" s="375"/>
      <c r="AG15" s="375"/>
    </row>
    <row r="16" spans="1:33" ht="15" customHeight="1" x14ac:dyDescent="0.25">
      <c r="A16" s="829" t="s">
        <v>2594</v>
      </c>
      <c r="B16" s="828" t="s">
        <v>2590</v>
      </c>
      <c r="C16" s="535"/>
      <c r="D16" s="535"/>
      <c r="E16" s="535"/>
      <c r="F16" s="536">
        <v>2</v>
      </c>
      <c r="G16" s="455">
        <v>2.7</v>
      </c>
      <c r="H16" s="455">
        <v>2.7</v>
      </c>
      <c r="I16" s="455">
        <v>1.3</v>
      </c>
      <c r="J16" s="531">
        <f t="shared" si="2"/>
        <v>1.2</v>
      </c>
      <c r="K16" s="537"/>
      <c r="L16" s="530">
        <f t="shared" si="3"/>
        <v>42.588000000000008</v>
      </c>
      <c r="M16" s="531">
        <f t="shared" si="4"/>
        <v>14.580000000000002</v>
      </c>
      <c r="N16" s="531">
        <f t="shared" si="5"/>
        <v>23.634000000000004</v>
      </c>
      <c r="O16" s="531">
        <f t="shared" si="6"/>
        <v>24.640200000000007</v>
      </c>
      <c r="P16" s="532">
        <v>0.1</v>
      </c>
      <c r="Q16" s="533"/>
      <c r="R16" s="533">
        <f t="shared" si="7"/>
        <v>1.4580000000000002</v>
      </c>
      <c r="S16" s="537">
        <f t="shared" si="8"/>
        <v>28.080000000000002</v>
      </c>
      <c r="T16" s="537">
        <f t="shared" si="9"/>
        <v>57.240000000000009</v>
      </c>
      <c r="U16" s="537">
        <f t="shared" si="10"/>
        <v>18.954000000000004</v>
      </c>
      <c r="V16" s="534" t="s">
        <v>1618</v>
      </c>
      <c r="W16" s="6"/>
      <c r="X16" s="375"/>
      <c r="Y16" s="375"/>
      <c r="Z16" s="375"/>
      <c r="AA16" s="375"/>
      <c r="AB16" s="6"/>
      <c r="AC16" s="375"/>
      <c r="AD16" s="375"/>
      <c r="AE16" s="375"/>
      <c r="AF16" s="375"/>
      <c r="AG16" s="375"/>
    </row>
    <row r="17" spans="1:33" ht="15" customHeight="1" x14ac:dyDescent="0.3">
      <c r="A17" s="526" t="s">
        <v>1647</v>
      </c>
      <c r="B17" s="828" t="s">
        <v>2593</v>
      </c>
      <c r="C17" s="535"/>
      <c r="D17" s="535"/>
      <c r="E17" s="535"/>
      <c r="F17" s="536">
        <v>1</v>
      </c>
      <c r="G17" s="455">
        <v>4.8</v>
      </c>
      <c r="H17" s="455">
        <v>7.2</v>
      </c>
      <c r="I17" s="455">
        <v>2.1</v>
      </c>
      <c r="J17" s="538">
        <f t="shared" si="2"/>
        <v>1.2</v>
      </c>
      <c r="K17" s="530"/>
      <c r="L17" s="530">
        <f t="shared" si="3"/>
        <v>110.88000000000001</v>
      </c>
      <c r="M17" s="537">
        <f t="shared" si="4"/>
        <v>34.56</v>
      </c>
      <c r="N17" s="537">
        <f t="shared" si="5"/>
        <v>38.304000000000002</v>
      </c>
      <c r="O17" s="537">
        <f t="shared" si="6"/>
        <v>94.348800000000011</v>
      </c>
      <c r="P17" s="532">
        <v>0.1</v>
      </c>
      <c r="Q17" s="533"/>
      <c r="R17" s="533">
        <f t="shared" si="7"/>
        <v>3.4560000000000004</v>
      </c>
      <c r="S17" s="537">
        <f t="shared" si="8"/>
        <v>50.400000000000006</v>
      </c>
      <c r="T17" s="537">
        <f t="shared" si="9"/>
        <v>84.960000000000008</v>
      </c>
      <c r="U17" s="537">
        <f t="shared" si="10"/>
        <v>72.576000000000008</v>
      </c>
      <c r="V17" s="534" t="s">
        <v>1618</v>
      </c>
      <c r="W17" s="6"/>
      <c r="X17" s="15"/>
      <c r="Y17" s="15"/>
      <c r="Z17" s="6"/>
      <c r="AA17" s="6"/>
      <c r="AB17" s="6"/>
      <c r="AC17" s="6"/>
      <c r="AD17" s="6"/>
      <c r="AE17" s="6"/>
      <c r="AF17" s="6"/>
      <c r="AG17" s="6"/>
    </row>
    <row r="18" spans="1:33" ht="15" customHeight="1" x14ac:dyDescent="0.3">
      <c r="A18" s="829" t="s">
        <v>1646</v>
      </c>
      <c r="B18" s="827" t="s">
        <v>2590</v>
      </c>
      <c r="C18" s="535"/>
      <c r="D18" s="535"/>
      <c r="E18" s="828"/>
      <c r="F18" s="536">
        <v>1</v>
      </c>
      <c r="G18" s="455">
        <v>1</v>
      </c>
      <c r="H18" s="455">
        <v>1</v>
      </c>
      <c r="I18" s="455">
        <v>0.8</v>
      </c>
      <c r="J18" s="538">
        <f t="shared" si="2"/>
        <v>0.6</v>
      </c>
      <c r="K18" s="830"/>
      <c r="L18" s="530">
        <f t="shared" si="3"/>
        <v>2.3040000000000003</v>
      </c>
      <c r="M18" s="537">
        <f t="shared" si="4"/>
        <v>1</v>
      </c>
      <c r="N18" s="537">
        <f t="shared" si="5"/>
        <v>1.5040000000000002</v>
      </c>
      <c r="O18" s="537">
        <f t="shared" si="6"/>
        <v>1.04</v>
      </c>
      <c r="P18" s="532">
        <v>0.1</v>
      </c>
      <c r="Q18" s="831"/>
      <c r="R18" s="533">
        <f t="shared" si="7"/>
        <v>0.1</v>
      </c>
      <c r="S18" s="537">
        <f t="shared" si="8"/>
        <v>3.2</v>
      </c>
      <c r="T18" s="537">
        <f t="shared" si="9"/>
        <v>4.2</v>
      </c>
      <c r="U18" s="537">
        <f t="shared" si="10"/>
        <v>0.8</v>
      </c>
      <c r="V18" s="534" t="s">
        <v>1618</v>
      </c>
      <c r="W18" s="6"/>
      <c r="X18" s="15"/>
      <c r="Y18" s="15"/>
      <c r="Z18" s="6"/>
      <c r="AA18" s="6"/>
      <c r="AB18" s="6"/>
      <c r="AC18" s="6"/>
      <c r="AD18" s="6"/>
      <c r="AE18" s="6"/>
      <c r="AF18" s="6"/>
      <c r="AG18" s="6"/>
    </row>
    <row r="19" spans="1:33" ht="9.75" customHeight="1" x14ac:dyDescent="0.3">
      <c r="A19" s="526"/>
      <c r="B19" s="535"/>
      <c r="C19" s="535"/>
      <c r="D19" s="535"/>
      <c r="E19" s="535"/>
      <c r="F19" s="536"/>
      <c r="G19" s="455"/>
      <c r="H19" s="455"/>
      <c r="I19" s="455"/>
      <c r="J19" s="538">
        <f t="shared" si="2"/>
        <v>0.6</v>
      </c>
      <c r="K19" s="530"/>
      <c r="L19" s="530">
        <f t="shared" si="3"/>
        <v>0</v>
      </c>
      <c r="M19" s="537">
        <f t="shared" si="4"/>
        <v>0</v>
      </c>
      <c r="N19" s="537">
        <f t="shared" si="5"/>
        <v>0</v>
      </c>
      <c r="O19" s="537">
        <f t="shared" si="6"/>
        <v>0</v>
      </c>
      <c r="P19" s="532">
        <v>0.1</v>
      </c>
      <c r="Q19" s="533"/>
      <c r="R19" s="533">
        <f t="shared" si="7"/>
        <v>0</v>
      </c>
      <c r="S19" s="537">
        <f t="shared" si="8"/>
        <v>0</v>
      </c>
      <c r="T19" s="537">
        <f t="shared" si="9"/>
        <v>0</v>
      </c>
      <c r="U19" s="537">
        <f t="shared" si="10"/>
        <v>0</v>
      </c>
      <c r="V19" s="534" t="s">
        <v>1618</v>
      </c>
      <c r="W19" s="6"/>
      <c r="X19" s="15"/>
      <c r="Y19" s="15"/>
      <c r="Z19" s="6"/>
      <c r="AA19" s="6"/>
      <c r="AB19" s="6"/>
      <c r="AC19" s="6"/>
      <c r="AD19" s="6"/>
      <c r="AE19" s="6"/>
      <c r="AF19" s="6"/>
      <c r="AG19" s="6"/>
    </row>
    <row r="20" spans="1:33" ht="9.75" customHeight="1" x14ac:dyDescent="0.3">
      <c r="A20" s="462" t="str">
        <f>"TOTAL GERAL - "&amp;A10</f>
        <v>TOTAL GERAL - BLOCOS QUADRADOS RETANGULARES</v>
      </c>
      <c r="B20" s="462"/>
      <c r="C20" s="462"/>
      <c r="D20" s="462"/>
      <c r="E20" s="462"/>
      <c r="F20" s="539"/>
      <c r="G20" s="462"/>
      <c r="H20" s="462"/>
      <c r="I20" s="464"/>
      <c r="J20" s="464"/>
      <c r="K20" s="464"/>
      <c r="L20" s="466">
        <f>SUM(L15:L19)</f>
        <v>174.25200000000004</v>
      </c>
      <c r="M20" s="466">
        <f>SUM(M15:M19)</f>
        <v>54.540000000000006</v>
      </c>
      <c r="N20" s="466">
        <f>SUM(N15:N19)</f>
        <v>75.762000000000015</v>
      </c>
      <c r="O20" s="466">
        <f>SUM(O15:O19)</f>
        <v>128.03700000000001</v>
      </c>
      <c r="P20" s="466"/>
      <c r="Q20" s="466">
        <f>SUM(Q15:Q19)</f>
        <v>0</v>
      </c>
      <c r="R20" s="466">
        <f>SUM(R15:R19)</f>
        <v>5.4540000000000006</v>
      </c>
      <c r="S20" s="466">
        <f>SUM(S15:S19)</f>
        <v>96.800000000000011</v>
      </c>
      <c r="T20" s="466">
        <f>SUM(T15:T19)</f>
        <v>165.92000000000002</v>
      </c>
      <c r="U20" s="466">
        <f>SUM(U15:U19)</f>
        <v>98.490000000000009</v>
      </c>
      <c r="V20" s="540"/>
      <c r="W20" s="375"/>
      <c r="X20" s="15"/>
      <c r="Y20" s="15"/>
      <c r="Z20" s="375"/>
      <c r="AA20" s="375"/>
      <c r="AB20" s="375"/>
      <c r="AC20" s="375"/>
      <c r="AD20" s="375"/>
      <c r="AE20" s="375"/>
      <c r="AF20" s="375"/>
      <c r="AG20" s="375"/>
    </row>
    <row r="21" spans="1:33" ht="9.75" customHeight="1" x14ac:dyDescent="0.25">
      <c r="A21" s="506"/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6"/>
      <c r="O21" s="506"/>
      <c r="P21" s="506"/>
      <c r="Q21" s="375"/>
      <c r="R21" s="375"/>
      <c r="S21" s="375"/>
      <c r="T21" s="375"/>
      <c r="U21" s="375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</row>
    <row r="22" spans="1:33" ht="22.5" customHeight="1" x14ac:dyDescent="0.25">
      <c r="A22" s="1391" t="s">
        <v>1648</v>
      </c>
      <c r="B22" s="1332"/>
      <c r="C22" s="1332"/>
      <c r="D22" s="1332"/>
      <c r="E22" s="1332"/>
      <c r="F22" s="1332"/>
      <c r="G22" s="1332"/>
      <c r="H22" s="1332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3"/>
      <c r="W22" s="375"/>
      <c r="X22" s="375" t="s">
        <v>1627</v>
      </c>
      <c r="Y22" s="375"/>
      <c r="Z22" s="375"/>
      <c r="AA22" s="375"/>
      <c r="AB22" s="375"/>
      <c r="AC22" s="375"/>
      <c r="AD22" s="375"/>
      <c r="AE22" s="375"/>
      <c r="AF22" s="375"/>
      <c r="AG22" s="375"/>
    </row>
    <row r="23" spans="1:33" ht="9.75" customHeight="1" x14ac:dyDescent="0.25">
      <c r="A23" s="1395" t="s">
        <v>1572</v>
      </c>
      <c r="B23" s="1397"/>
      <c r="C23" s="541" t="s">
        <v>1574</v>
      </c>
      <c r="D23" s="541" t="s">
        <v>1649</v>
      </c>
      <c r="E23" s="541" t="s">
        <v>1650</v>
      </c>
      <c r="F23" s="541" t="s">
        <v>1651</v>
      </c>
      <c r="G23" s="541" t="s">
        <v>1652</v>
      </c>
      <c r="H23" s="541" t="s">
        <v>1653</v>
      </c>
      <c r="I23" s="541" t="s">
        <v>1654</v>
      </c>
      <c r="J23" s="1392" t="s">
        <v>1625</v>
      </c>
      <c r="K23" s="1393"/>
      <c r="L23" s="542" t="s">
        <v>1626</v>
      </c>
      <c r="M23" s="543"/>
      <c r="N23" s="543"/>
      <c r="O23" s="543"/>
      <c r="P23" s="543"/>
      <c r="Q23" s="543"/>
      <c r="R23" s="543"/>
      <c r="S23" s="543"/>
      <c r="T23" s="544"/>
      <c r="U23" s="543"/>
      <c r="V23" s="543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</row>
    <row r="24" spans="1:33" ht="9.75" customHeight="1" x14ac:dyDescent="0.25">
      <c r="A24" s="1384"/>
      <c r="B24" s="1386"/>
      <c r="C24" s="545" t="s">
        <v>1655</v>
      </c>
      <c r="D24" s="545" t="s">
        <v>1656</v>
      </c>
      <c r="E24" s="545" t="s">
        <v>1657</v>
      </c>
      <c r="F24" s="545" t="s">
        <v>1640</v>
      </c>
      <c r="G24" s="545" t="s">
        <v>1658</v>
      </c>
      <c r="H24" s="545" t="s">
        <v>1659</v>
      </c>
      <c r="I24" s="545" t="s">
        <v>1660</v>
      </c>
      <c r="J24" s="515" t="s">
        <v>1631</v>
      </c>
      <c r="K24" s="515" t="s">
        <v>1632</v>
      </c>
      <c r="L24" s="516" t="s">
        <v>1633</v>
      </c>
      <c r="M24" s="516" t="s">
        <v>1634</v>
      </c>
      <c r="N24" s="516" t="s">
        <v>1612</v>
      </c>
      <c r="O24" s="516" t="s">
        <v>1635</v>
      </c>
      <c r="P24" s="1394" t="s">
        <v>1636</v>
      </c>
      <c r="Q24" s="1380"/>
      <c r="R24" s="1381"/>
      <c r="S24" s="516" t="s">
        <v>1637</v>
      </c>
      <c r="T24" s="516" t="s">
        <v>1638</v>
      </c>
      <c r="U24" s="516" t="s">
        <v>685</v>
      </c>
      <c r="V24" s="516" t="s">
        <v>1381</v>
      </c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</row>
    <row r="25" spans="1:33" ht="9.75" customHeight="1" x14ac:dyDescent="0.25">
      <c r="A25" s="1396"/>
      <c r="B25" s="1374"/>
      <c r="C25" s="514" t="s">
        <v>1661</v>
      </c>
      <c r="D25" s="514" t="s">
        <v>64</v>
      </c>
      <c r="E25" s="514" t="s">
        <v>64</v>
      </c>
      <c r="F25" s="514" t="s">
        <v>64</v>
      </c>
      <c r="G25" s="514" t="s">
        <v>64</v>
      </c>
      <c r="H25" s="514" t="s">
        <v>64</v>
      </c>
      <c r="I25" s="514" t="s">
        <v>64</v>
      </c>
      <c r="J25" s="520" t="s">
        <v>64</v>
      </c>
      <c r="K25" s="520" t="s">
        <v>64</v>
      </c>
      <c r="L25" s="520" t="s">
        <v>643</v>
      </c>
      <c r="M25" s="520" t="s">
        <v>98</v>
      </c>
      <c r="N25" s="520" t="s">
        <v>643</v>
      </c>
      <c r="O25" s="520" t="s">
        <v>643</v>
      </c>
      <c r="P25" s="521" t="s">
        <v>1642</v>
      </c>
      <c r="Q25" s="513" t="s">
        <v>643</v>
      </c>
      <c r="R25" s="513" t="s">
        <v>643</v>
      </c>
      <c r="S25" s="520" t="s">
        <v>98</v>
      </c>
      <c r="T25" s="520" t="s">
        <v>98</v>
      </c>
      <c r="U25" s="520" t="s">
        <v>643</v>
      </c>
      <c r="V25" s="520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</row>
    <row r="26" spans="1:33" ht="9.75" customHeight="1" x14ac:dyDescent="0.25">
      <c r="A26" s="523" t="s">
        <v>1643</v>
      </c>
      <c r="B26" s="523"/>
      <c r="C26" s="523"/>
      <c r="D26" s="523"/>
      <c r="E26" s="523"/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4"/>
      <c r="Q26" s="525" t="s">
        <v>1644</v>
      </c>
      <c r="R26" s="525" t="s">
        <v>685</v>
      </c>
      <c r="S26" s="523"/>
      <c r="T26" s="523"/>
      <c r="U26" s="523"/>
      <c r="V26" s="523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</row>
    <row r="27" spans="1:33" ht="9.75" customHeight="1" x14ac:dyDescent="0.25">
      <c r="A27" s="829" t="s">
        <v>1665</v>
      </c>
      <c r="B27" s="829" t="s">
        <v>2592</v>
      </c>
      <c r="C27" s="546">
        <v>1</v>
      </c>
      <c r="D27" s="547">
        <v>3.3488000000000002</v>
      </c>
      <c r="E27" s="547">
        <f>D27-0.905-0.405</f>
        <v>2.0388000000000002</v>
      </c>
      <c r="F27" s="547">
        <v>3.6669999999999998</v>
      </c>
      <c r="G27" s="547">
        <f>F27-0.405*2</f>
        <v>2.8569999999999998</v>
      </c>
      <c r="H27" s="547">
        <v>0</v>
      </c>
      <c r="I27" s="547">
        <v>1.45</v>
      </c>
      <c r="J27" s="537">
        <v>0.6</v>
      </c>
      <c r="K27" s="533"/>
      <c r="L27" s="533">
        <f t="shared" ref="L27:L30" si="11">(D27+J27)*(F27+J27)*(I27+P27+K27)*C27</f>
        <v>26.116770880000001</v>
      </c>
      <c r="M27" s="533">
        <f t="shared" ref="M27:M30" si="12">(((F27+G27)*E27/2)+((F27+H27)*(D27-E27))/2)*C27</f>
        <v>9.0524506000000002</v>
      </c>
      <c r="N27" s="533">
        <f t="shared" ref="N27:N30" si="13">L27-U27</f>
        <v>12.990717510000001</v>
      </c>
      <c r="O27" s="533">
        <f t="shared" ref="O27:O30" si="14">(L27-N27)*1.3</f>
        <v>17.063869381</v>
      </c>
      <c r="P27" s="532">
        <v>0.1</v>
      </c>
      <c r="Q27" s="533"/>
      <c r="R27" s="533">
        <f t="shared" ref="R27:R30" si="15">M27*P27</f>
        <v>0.90524506000000005</v>
      </c>
      <c r="S27" s="533">
        <f t="shared" ref="S27:S30" si="16">(G27*I27+H27*I27+(((D27-E27)^2+((F27-H27)/2)^2)^(1/2))*I27*2+(((E27^2)+((F27-G27)/2)^2)^(1/2))*I27*2)*C27</f>
        <v>16.705563245522054</v>
      </c>
      <c r="T27" s="533"/>
      <c r="U27" s="533">
        <f t="shared" ref="U27:U30" si="17">(((F27+G27)*E27/2)+((F27+H27)*(D27-E27))/2)*I27*C27</f>
        <v>13.126053369999999</v>
      </c>
      <c r="V27" s="534" t="s">
        <v>1618</v>
      </c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</row>
    <row r="28" spans="1:33" ht="9.75" customHeight="1" x14ac:dyDescent="0.25">
      <c r="A28" s="829" t="s">
        <v>2591</v>
      </c>
      <c r="B28" s="829" t="s">
        <v>2592</v>
      </c>
      <c r="C28" s="546">
        <v>3</v>
      </c>
      <c r="D28" s="547">
        <v>2.3340000000000001</v>
      </c>
      <c r="E28" s="547">
        <f>0.77/2</f>
        <v>0.38500000000000001</v>
      </c>
      <c r="F28" s="547">
        <v>4.2350000000000003</v>
      </c>
      <c r="G28" s="547">
        <v>3.4655</v>
      </c>
      <c r="H28" s="547">
        <v>2.31</v>
      </c>
      <c r="I28" s="547">
        <v>2.1</v>
      </c>
      <c r="J28" s="537">
        <v>0.6</v>
      </c>
      <c r="K28" s="533"/>
      <c r="L28" s="533">
        <f t="shared" si="11"/>
        <v>93.626874000000015</v>
      </c>
      <c r="M28" s="533">
        <f t="shared" si="12"/>
        <v>23.581346249999999</v>
      </c>
      <c r="N28" s="533">
        <f t="shared" si="13"/>
        <v>44.106046875000011</v>
      </c>
      <c r="O28" s="533">
        <f t="shared" si="14"/>
        <v>64.377075262500014</v>
      </c>
      <c r="P28" s="532">
        <v>0.1</v>
      </c>
      <c r="Q28" s="533"/>
      <c r="R28" s="533">
        <f t="shared" si="15"/>
        <v>2.3581346249999999</v>
      </c>
      <c r="S28" s="533">
        <f t="shared" si="16"/>
        <v>70.632496029203523</v>
      </c>
      <c r="T28" s="533"/>
      <c r="U28" s="533">
        <f t="shared" si="17"/>
        <v>49.520827125000004</v>
      </c>
      <c r="V28" s="534" t="s">
        <v>1618</v>
      </c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</row>
    <row r="29" spans="1:33" ht="9.75" customHeight="1" x14ac:dyDescent="0.25">
      <c r="A29" s="526"/>
      <c r="B29" s="526"/>
      <c r="C29" s="546"/>
      <c r="D29" s="547"/>
      <c r="E29" s="547"/>
      <c r="F29" s="547"/>
      <c r="G29" s="547"/>
      <c r="H29" s="547"/>
      <c r="I29" s="547"/>
      <c r="J29" s="537">
        <v>0.6</v>
      </c>
      <c r="K29" s="533"/>
      <c r="L29" s="533">
        <f t="shared" si="11"/>
        <v>0</v>
      </c>
      <c r="M29" s="533">
        <f t="shared" si="12"/>
        <v>0</v>
      </c>
      <c r="N29" s="533">
        <f t="shared" si="13"/>
        <v>0</v>
      </c>
      <c r="O29" s="533">
        <f t="shared" si="14"/>
        <v>0</v>
      </c>
      <c r="P29" s="532">
        <v>0.1</v>
      </c>
      <c r="Q29" s="533"/>
      <c r="R29" s="533">
        <f t="shared" si="15"/>
        <v>0</v>
      </c>
      <c r="S29" s="533">
        <f t="shared" si="16"/>
        <v>0</v>
      </c>
      <c r="T29" s="533"/>
      <c r="U29" s="533">
        <f t="shared" si="17"/>
        <v>0</v>
      </c>
      <c r="V29" s="534" t="s">
        <v>1618</v>
      </c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</row>
    <row r="30" spans="1:33" ht="9.75" customHeight="1" x14ac:dyDescent="0.25">
      <c r="A30" s="526"/>
      <c r="B30" s="526"/>
      <c r="C30" s="546"/>
      <c r="D30" s="547"/>
      <c r="E30" s="547"/>
      <c r="F30" s="547"/>
      <c r="G30" s="547"/>
      <c r="H30" s="547"/>
      <c r="I30" s="547"/>
      <c r="J30" s="537">
        <v>0.6</v>
      </c>
      <c r="K30" s="533"/>
      <c r="L30" s="533">
        <f t="shared" si="11"/>
        <v>0</v>
      </c>
      <c r="M30" s="533">
        <f t="shared" si="12"/>
        <v>0</v>
      </c>
      <c r="N30" s="533">
        <f t="shared" si="13"/>
        <v>0</v>
      </c>
      <c r="O30" s="533">
        <f t="shared" si="14"/>
        <v>0</v>
      </c>
      <c r="P30" s="532">
        <v>0.1</v>
      </c>
      <c r="Q30" s="533"/>
      <c r="R30" s="533">
        <f t="shared" si="15"/>
        <v>0</v>
      </c>
      <c r="S30" s="533">
        <f t="shared" si="16"/>
        <v>0</v>
      </c>
      <c r="T30" s="533"/>
      <c r="U30" s="533">
        <f t="shared" si="17"/>
        <v>0</v>
      </c>
      <c r="V30" s="534" t="s">
        <v>1618</v>
      </c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</row>
    <row r="31" spans="1:33" ht="9.75" customHeight="1" x14ac:dyDescent="0.25">
      <c r="A31" s="462" t="str">
        <f>"TOTAL GERAL - "&amp;A22</f>
        <v>TOTAL GERAL - BLOCOS TRIANGULARES</v>
      </c>
      <c r="B31" s="548"/>
      <c r="C31" s="539"/>
      <c r="D31" s="462"/>
      <c r="E31" s="462"/>
      <c r="F31" s="462"/>
      <c r="G31" s="462"/>
      <c r="H31" s="462"/>
      <c r="I31" s="462"/>
      <c r="J31" s="462"/>
      <c r="K31" s="462"/>
      <c r="L31" s="466">
        <f>SUM(L27:L30)</f>
        <v>119.74364488000002</v>
      </c>
      <c r="M31" s="466">
        <f>SUM(M27:M30)</f>
        <v>32.633796849999996</v>
      </c>
      <c r="N31" s="466">
        <f>SUM(N27:N30)</f>
        <v>57.096764385000014</v>
      </c>
      <c r="O31" s="466">
        <f>SUM(O27:O30)</f>
        <v>81.440944643500018</v>
      </c>
      <c r="P31" s="466"/>
      <c r="Q31" s="466">
        <f>SUM(Q27:Q30)</f>
        <v>0</v>
      </c>
      <c r="R31" s="466">
        <f>SUM(R27:R30)</f>
        <v>3.2633796849999999</v>
      </c>
      <c r="S31" s="466">
        <f>SUM(S27:S30)</f>
        <v>87.33805927472558</v>
      </c>
      <c r="T31" s="466">
        <f>SUM(T27:T30)</f>
        <v>0</v>
      </c>
      <c r="U31" s="466">
        <f>SUM(U27:U30)</f>
        <v>62.646880495000005</v>
      </c>
      <c r="V31" s="462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</row>
    <row r="32" spans="1:33" ht="9.75" customHeight="1" x14ac:dyDescent="0.25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</row>
    <row r="33" spans="1:33" ht="22.5" customHeight="1" x14ac:dyDescent="0.25">
      <c r="A33" s="1391" t="s">
        <v>1662</v>
      </c>
      <c r="B33" s="1332"/>
      <c r="C33" s="1332"/>
      <c r="D33" s="1332"/>
      <c r="E33" s="1332"/>
      <c r="F33" s="1332"/>
      <c r="G33" s="1332"/>
      <c r="H33" s="1332"/>
      <c r="I33" s="1332"/>
      <c r="J33" s="1332"/>
      <c r="K33" s="1332"/>
      <c r="L33" s="1332"/>
      <c r="M33" s="1332"/>
      <c r="N33" s="1332"/>
      <c r="O33" s="1332"/>
      <c r="P33" s="1332"/>
      <c r="Q33" s="1332"/>
      <c r="R33" s="1332"/>
      <c r="S33" s="1332"/>
      <c r="T33" s="1332"/>
      <c r="U33" s="1332"/>
      <c r="V33" s="1333"/>
      <c r="W33" s="375"/>
      <c r="X33" s="375" t="s">
        <v>1627</v>
      </c>
      <c r="Y33" s="375"/>
      <c r="Z33" s="375"/>
      <c r="AA33" s="375"/>
      <c r="AB33" s="375"/>
      <c r="AC33" s="375"/>
      <c r="AD33" s="375"/>
      <c r="AE33" s="375"/>
      <c r="AF33" s="375"/>
      <c r="AG33" s="375"/>
    </row>
    <row r="34" spans="1:33" ht="9.75" customHeight="1" x14ac:dyDescent="0.25">
      <c r="A34" s="1395" t="s">
        <v>1572</v>
      </c>
      <c r="B34" s="1397"/>
      <c r="C34" s="541" t="s">
        <v>1574</v>
      </c>
      <c r="D34" s="541"/>
      <c r="E34" s="541"/>
      <c r="F34" s="541"/>
      <c r="G34" s="541" t="s">
        <v>1663</v>
      </c>
      <c r="H34" s="541" t="s">
        <v>1664</v>
      </c>
      <c r="I34" s="541" t="s">
        <v>1654</v>
      </c>
      <c r="J34" s="1392" t="s">
        <v>1625</v>
      </c>
      <c r="K34" s="1393"/>
      <c r="L34" s="542" t="s">
        <v>1626</v>
      </c>
      <c r="M34" s="543"/>
      <c r="N34" s="543"/>
      <c r="O34" s="543"/>
      <c r="P34" s="543"/>
      <c r="Q34" s="543"/>
      <c r="R34" s="543"/>
      <c r="S34" s="543"/>
      <c r="T34" s="544"/>
      <c r="U34" s="543"/>
      <c r="V34" s="543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</row>
    <row r="35" spans="1:33" ht="9.75" customHeight="1" x14ac:dyDescent="0.25">
      <c r="A35" s="1384"/>
      <c r="B35" s="1386"/>
      <c r="C35" s="545" t="s">
        <v>1655</v>
      </c>
      <c r="D35" s="545"/>
      <c r="E35" s="545"/>
      <c r="F35" s="545"/>
      <c r="G35" s="545"/>
      <c r="H35" s="545"/>
      <c r="I35" s="545" t="s">
        <v>1660</v>
      </c>
      <c r="J35" s="515" t="s">
        <v>1631</v>
      </c>
      <c r="K35" s="515" t="s">
        <v>1632</v>
      </c>
      <c r="L35" s="516" t="s">
        <v>1633</v>
      </c>
      <c r="M35" s="516" t="s">
        <v>1634</v>
      </c>
      <c r="N35" s="516" t="s">
        <v>1612</v>
      </c>
      <c r="O35" s="516" t="s">
        <v>1635</v>
      </c>
      <c r="P35" s="1394" t="s">
        <v>1636</v>
      </c>
      <c r="Q35" s="1380"/>
      <c r="R35" s="1381"/>
      <c r="S35" s="516" t="s">
        <v>1637</v>
      </c>
      <c r="T35" s="516" t="s">
        <v>1638</v>
      </c>
      <c r="U35" s="516" t="s">
        <v>685</v>
      </c>
      <c r="V35" s="516" t="s">
        <v>1381</v>
      </c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</row>
    <row r="36" spans="1:33" ht="9.75" customHeight="1" x14ac:dyDescent="0.25">
      <c r="A36" s="1396"/>
      <c r="B36" s="1374"/>
      <c r="C36" s="514" t="s">
        <v>1661</v>
      </c>
      <c r="D36" s="514"/>
      <c r="E36" s="514"/>
      <c r="F36" s="514"/>
      <c r="G36" s="514" t="s">
        <v>64</v>
      </c>
      <c r="H36" s="514" t="s">
        <v>108</v>
      </c>
      <c r="I36" s="514" t="s">
        <v>64</v>
      </c>
      <c r="J36" s="520" t="s">
        <v>64</v>
      </c>
      <c r="K36" s="520" t="s">
        <v>64</v>
      </c>
      <c r="L36" s="520" t="s">
        <v>643</v>
      </c>
      <c r="M36" s="520" t="s">
        <v>98</v>
      </c>
      <c r="N36" s="520" t="s">
        <v>643</v>
      </c>
      <c r="O36" s="520" t="s">
        <v>643</v>
      </c>
      <c r="P36" s="521" t="s">
        <v>1642</v>
      </c>
      <c r="Q36" s="513" t="s">
        <v>643</v>
      </c>
      <c r="R36" s="513" t="s">
        <v>643</v>
      </c>
      <c r="S36" s="520" t="s">
        <v>98</v>
      </c>
      <c r="T36" s="520" t="s">
        <v>98</v>
      </c>
      <c r="U36" s="520" t="s">
        <v>643</v>
      </c>
      <c r="V36" s="520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</row>
    <row r="37" spans="1:33" ht="9.75" customHeight="1" x14ac:dyDescent="0.25">
      <c r="A37" s="523" t="s">
        <v>1643</v>
      </c>
      <c r="B37" s="523"/>
      <c r="C37" s="523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4"/>
      <c r="Q37" s="525" t="s">
        <v>1644</v>
      </c>
      <c r="R37" s="525" t="s">
        <v>685</v>
      </c>
      <c r="S37" s="523"/>
      <c r="T37" s="523"/>
      <c r="U37" s="523"/>
      <c r="V37" s="523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</row>
    <row r="38" spans="1:33" ht="9.75" customHeight="1" x14ac:dyDescent="0.25">
      <c r="A38" s="526" t="s">
        <v>1666</v>
      </c>
      <c r="B38" s="829" t="s">
        <v>2597</v>
      </c>
      <c r="C38" s="546">
        <v>1</v>
      </c>
      <c r="D38" s="547"/>
      <c r="E38" s="547"/>
      <c r="F38" s="547"/>
      <c r="G38" s="547">
        <v>19.84</v>
      </c>
      <c r="H38" s="547">
        <v>24.5</v>
      </c>
      <c r="I38" s="547">
        <v>1.9</v>
      </c>
      <c r="J38" s="537">
        <v>0.6</v>
      </c>
      <c r="K38" s="533"/>
      <c r="L38" s="533">
        <f t="shared" ref="L38:L39" si="18">(I38*H38+G38*I38*J38)*C38</f>
        <v>69.167599999999993</v>
      </c>
      <c r="M38" s="533">
        <f t="shared" ref="M38:M39" si="19">H38*C38</f>
        <v>24.5</v>
      </c>
      <c r="N38" s="533">
        <f t="shared" ref="N38:N39" si="20">L38-U38</f>
        <v>22.617599999999996</v>
      </c>
      <c r="O38" s="533">
        <f t="shared" ref="O38:O39" si="21">(L38-N38)*1.3</f>
        <v>60.515000000000001</v>
      </c>
      <c r="P38" s="532">
        <v>0.1</v>
      </c>
      <c r="Q38" s="533"/>
      <c r="R38" s="533">
        <f t="shared" ref="R38:R39" si="22">M38*P38</f>
        <v>2.4500000000000002</v>
      </c>
      <c r="S38" s="533">
        <f t="shared" ref="S38:S39" si="23">C38*I38*G38</f>
        <v>37.695999999999998</v>
      </c>
      <c r="T38" s="533"/>
      <c r="U38" s="533">
        <f t="shared" ref="U38:U39" si="24">H38*I38*C38</f>
        <v>46.55</v>
      </c>
      <c r="V38" s="534" t="s">
        <v>1618</v>
      </c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</row>
    <row r="39" spans="1:33" ht="9.75" customHeight="1" x14ac:dyDescent="0.25">
      <c r="A39" s="526"/>
      <c r="B39" s="526"/>
      <c r="C39" s="546"/>
      <c r="D39" s="547"/>
      <c r="E39" s="547"/>
      <c r="F39" s="547"/>
      <c r="G39" s="547"/>
      <c r="H39" s="547"/>
      <c r="I39" s="547"/>
      <c r="J39" s="537">
        <v>0.6</v>
      </c>
      <c r="K39" s="533"/>
      <c r="L39" s="533">
        <f t="shared" si="18"/>
        <v>0</v>
      </c>
      <c r="M39" s="533">
        <f t="shared" si="19"/>
        <v>0</v>
      </c>
      <c r="N39" s="533">
        <f t="shared" si="20"/>
        <v>0</v>
      </c>
      <c r="O39" s="533">
        <f t="shared" si="21"/>
        <v>0</v>
      </c>
      <c r="P39" s="532">
        <v>0.1</v>
      </c>
      <c r="Q39" s="533"/>
      <c r="R39" s="533">
        <f t="shared" si="22"/>
        <v>0</v>
      </c>
      <c r="S39" s="533">
        <f t="shared" si="23"/>
        <v>0</v>
      </c>
      <c r="T39" s="533"/>
      <c r="U39" s="533">
        <f t="shared" si="24"/>
        <v>0</v>
      </c>
      <c r="V39" s="534" t="s">
        <v>1618</v>
      </c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</row>
    <row r="40" spans="1:33" ht="9.75" customHeight="1" x14ac:dyDescent="0.25">
      <c r="A40" s="462" t="str">
        <f>"TOTAL GERAL - "&amp;A33</f>
        <v>TOTAL GERAL - BLOCOS DIFERENCIADOS</v>
      </c>
      <c r="B40" s="548"/>
      <c r="C40" s="539"/>
      <c r="D40" s="462"/>
      <c r="E40" s="462"/>
      <c r="F40" s="462"/>
      <c r="G40" s="462"/>
      <c r="H40" s="462"/>
      <c r="I40" s="462"/>
      <c r="J40" s="462"/>
      <c r="K40" s="462"/>
      <c r="L40" s="466">
        <f>SUM(L38:L39)</f>
        <v>69.167599999999993</v>
      </c>
      <c r="M40" s="466">
        <f>SUM(M38:M39)</f>
        <v>24.5</v>
      </c>
      <c r="N40" s="466">
        <f>SUM(N38:N39)</f>
        <v>22.617599999999996</v>
      </c>
      <c r="O40" s="466">
        <f>SUM(O38:O39)</f>
        <v>60.515000000000001</v>
      </c>
      <c r="P40" s="466"/>
      <c r="Q40" s="466">
        <f>SUM(Q38:Q39)</f>
        <v>0</v>
      </c>
      <c r="R40" s="466">
        <f>SUM(R38:R39)</f>
        <v>2.4500000000000002</v>
      </c>
      <c r="S40" s="466">
        <f>SUM(S38:S39)</f>
        <v>37.695999999999998</v>
      </c>
      <c r="T40" s="466">
        <f>SUM(T38:T39)</f>
        <v>0</v>
      </c>
      <c r="U40" s="466">
        <f>SUM(U38:U39)</f>
        <v>46.55</v>
      </c>
      <c r="V40" s="462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</row>
    <row r="41" spans="1:33" ht="9.75" customHeight="1" x14ac:dyDescent="0.25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</row>
    <row r="42" spans="1:33" ht="9.75" customHeight="1" x14ac:dyDescent="0.25">
      <c r="A42" s="10"/>
      <c r="B42" s="10"/>
      <c r="C42" s="473"/>
      <c r="D42" s="473"/>
      <c r="E42" s="473"/>
      <c r="F42" s="473"/>
      <c r="G42" s="473"/>
      <c r="H42" s="473"/>
      <c r="I42" s="473"/>
      <c r="J42" s="473"/>
      <c r="K42" s="468"/>
      <c r="L42" s="473"/>
      <c r="M42" s="473"/>
      <c r="N42" s="473"/>
      <c r="O42" s="473"/>
      <c r="P42" s="473"/>
      <c r="Q42" s="473"/>
      <c r="R42" s="473"/>
      <c r="S42" s="473"/>
      <c r="T42" s="473"/>
      <c r="U42" s="55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9.75" customHeight="1" x14ac:dyDescent="0.25">
      <c r="A43" s="551" t="s">
        <v>1667</v>
      </c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1"/>
      <c r="P43" s="551"/>
      <c r="Q43" s="551"/>
      <c r="R43" s="551"/>
      <c r="S43" s="551"/>
      <c r="T43" s="551"/>
      <c r="U43" s="551"/>
      <c r="V43" s="551"/>
      <c r="W43" s="10"/>
      <c r="X43" s="10"/>
      <c r="Y43" s="10"/>
      <c r="Z43" s="10"/>
      <c r="AA43" s="375"/>
      <c r="AB43" s="375"/>
      <c r="AC43" s="375"/>
      <c r="AD43" s="375"/>
      <c r="AE43" s="375"/>
      <c r="AF43" s="375"/>
      <c r="AG43" s="375"/>
    </row>
    <row r="44" spans="1:33" ht="9.75" customHeight="1" x14ac:dyDescent="0.25">
      <c r="A44" s="1395" t="s">
        <v>1572</v>
      </c>
      <c r="B44" s="1406"/>
      <c r="C44" s="1406"/>
      <c r="D44" s="1406"/>
      <c r="E44" s="1397" t="s">
        <v>1668</v>
      </c>
      <c r="F44" s="1410" t="s">
        <v>1624</v>
      </c>
      <c r="G44" s="1332"/>
      <c r="H44" s="1405"/>
      <c r="I44" s="552"/>
      <c r="J44" s="1392" t="s">
        <v>1625</v>
      </c>
      <c r="K44" s="1393"/>
      <c r="L44" s="1404" t="s">
        <v>1626</v>
      </c>
      <c r="M44" s="1332"/>
      <c r="N44" s="1332"/>
      <c r="O44" s="1332"/>
      <c r="P44" s="1332"/>
      <c r="Q44" s="1332"/>
      <c r="R44" s="1332"/>
      <c r="S44" s="1332"/>
      <c r="T44" s="1332"/>
      <c r="U44" s="1332"/>
      <c r="V44" s="1405"/>
      <c r="W44" s="375"/>
      <c r="X44" s="553"/>
      <c r="Y44" s="553"/>
      <c r="Z44" s="375"/>
      <c r="AA44" s="375"/>
      <c r="AB44" s="375"/>
      <c r="AC44" s="375"/>
      <c r="AD44" s="375"/>
      <c r="AE44" s="10"/>
      <c r="AF44" s="375"/>
      <c r="AG44" s="375"/>
    </row>
    <row r="45" spans="1:33" ht="9.75" customHeight="1" x14ac:dyDescent="0.25">
      <c r="A45" s="1384"/>
      <c r="B45" s="1386"/>
      <c r="C45" s="1386"/>
      <c r="D45" s="1386"/>
      <c r="E45" s="1386"/>
      <c r="F45" s="513" t="s">
        <v>1669</v>
      </c>
      <c r="G45" s="514" t="s">
        <v>1670</v>
      </c>
      <c r="H45" s="514" t="s">
        <v>1671</v>
      </c>
      <c r="I45" s="554"/>
      <c r="J45" s="515" t="s">
        <v>1631</v>
      </c>
      <c r="K45" s="515" t="s">
        <v>1632</v>
      </c>
      <c r="L45" s="516" t="s">
        <v>1633</v>
      </c>
      <c r="M45" s="516" t="s">
        <v>1634</v>
      </c>
      <c r="N45" s="516" t="s">
        <v>1612</v>
      </c>
      <c r="O45" s="516" t="s">
        <v>1635</v>
      </c>
      <c r="P45" s="1394" t="s">
        <v>1636</v>
      </c>
      <c r="Q45" s="1380"/>
      <c r="R45" s="1381"/>
      <c r="S45" s="516" t="s">
        <v>1637</v>
      </c>
      <c r="T45" s="516" t="s">
        <v>1638</v>
      </c>
      <c r="U45" s="516" t="s">
        <v>685</v>
      </c>
      <c r="V45" s="516" t="s">
        <v>1381</v>
      </c>
      <c r="W45" s="375"/>
      <c r="X45" s="553"/>
      <c r="Y45" s="553"/>
      <c r="Z45" s="375"/>
      <c r="AA45" s="375"/>
      <c r="AB45" s="375"/>
      <c r="AC45" s="375"/>
      <c r="AD45" s="375"/>
      <c r="AE45" s="10"/>
      <c r="AF45" s="375"/>
      <c r="AG45" s="375"/>
    </row>
    <row r="46" spans="1:33" ht="9.75" customHeight="1" x14ac:dyDescent="0.25">
      <c r="A46" s="1396"/>
      <c r="B46" s="1407"/>
      <c r="C46" s="1407"/>
      <c r="D46" s="1407"/>
      <c r="E46" s="1374"/>
      <c r="F46" s="518" t="s">
        <v>1639</v>
      </c>
      <c r="G46" s="519" t="s">
        <v>1641</v>
      </c>
      <c r="H46" s="519" t="s">
        <v>1640</v>
      </c>
      <c r="I46" s="519" t="s">
        <v>1672</v>
      </c>
      <c r="J46" s="520" t="s">
        <v>64</v>
      </c>
      <c r="K46" s="520" t="s">
        <v>64</v>
      </c>
      <c r="L46" s="520" t="s">
        <v>643</v>
      </c>
      <c r="M46" s="520" t="s">
        <v>98</v>
      </c>
      <c r="N46" s="520" t="s">
        <v>643</v>
      </c>
      <c r="O46" s="520" t="s">
        <v>643</v>
      </c>
      <c r="P46" s="521" t="s">
        <v>1642</v>
      </c>
      <c r="Q46" s="513" t="s">
        <v>643</v>
      </c>
      <c r="R46" s="513" t="s">
        <v>643</v>
      </c>
      <c r="S46" s="520" t="s">
        <v>98</v>
      </c>
      <c r="T46" s="520" t="s">
        <v>98</v>
      </c>
      <c r="U46" s="520" t="s">
        <v>643</v>
      </c>
      <c r="V46" s="520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</row>
    <row r="47" spans="1:33" ht="9.75" customHeight="1" x14ac:dyDescent="0.25">
      <c r="A47" s="555" t="s">
        <v>1643</v>
      </c>
      <c r="B47" s="556"/>
      <c r="C47" s="556"/>
      <c r="D47" s="556"/>
      <c r="E47" s="556"/>
      <c r="F47" s="557"/>
      <c r="G47" s="557"/>
      <c r="H47" s="557"/>
      <c r="I47" s="556"/>
      <c r="J47" s="557"/>
      <c r="K47" s="556"/>
      <c r="L47" s="556"/>
      <c r="M47" s="556"/>
      <c r="N47" s="556"/>
      <c r="O47" s="556"/>
      <c r="P47" s="524"/>
      <c r="Q47" s="525" t="s">
        <v>1644</v>
      </c>
      <c r="R47" s="525" t="s">
        <v>685</v>
      </c>
      <c r="S47" s="556"/>
      <c r="T47" s="558"/>
      <c r="U47" s="556"/>
      <c r="V47" s="557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  <c r="AG47" s="375"/>
    </row>
    <row r="48" spans="1:33" ht="9.75" customHeight="1" x14ac:dyDescent="0.25">
      <c r="A48" s="559" t="s">
        <v>1673</v>
      </c>
      <c r="B48" s="560"/>
      <c r="C48" s="560"/>
      <c r="D48" s="560"/>
      <c r="E48" s="561">
        <v>1</v>
      </c>
      <c r="F48" s="562">
        <v>0.12</v>
      </c>
      <c r="G48" s="547">
        <v>2.5489999999999999</v>
      </c>
      <c r="H48" s="562">
        <v>0.3</v>
      </c>
      <c r="I48" s="563">
        <v>2</v>
      </c>
      <c r="J48" s="530">
        <f t="shared" ref="J48:J69" si="25">IF(H48&lt;=1,0.6,1.2)</f>
        <v>0.6</v>
      </c>
      <c r="K48" s="530"/>
      <c r="L48" s="530">
        <f t="shared" ref="L48:L69" si="26">((F48+J48)*(H48+K48)*G48)*E48</f>
        <v>0.55058399999999996</v>
      </c>
      <c r="M48" s="530">
        <f t="shared" ref="M48:M69" si="27">(F48)*(G48)*E48</f>
        <v>0.30587999999999999</v>
      </c>
      <c r="N48" s="530">
        <f t="shared" ref="N48:N69" si="28">L48-U48</f>
        <v>0.45882000000000001</v>
      </c>
      <c r="O48" s="530">
        <f t="shared" ref="O48:O69" si="29">(L48-N48)*1.3</f>
        <v>0.11929319999999995</v>
      </c>
      <c r="P48" s="532">
        <v>0.1</v>
      </c>
      <c r="Q48" s="530"/>
      <c r="R48" s="530">
        <f t="shared" ref="R48:R69" si="30">M48*$P48</f>
        <v>3.0588000000000001E-2</v>
      </c>
      <c r="S48" s="530">
        <f t="shared" ref="S48:S69" si="31">((G48*H48*I48))*E48</f>
        <v>1.5293999999999999</v>
      </c>
      <c r="T48" s="564">
        <f t="shared" ref="T48:T69" si="32">S48+G48*F48</f>
        <v>1.8352799999999998</v>
      </c>
      <c r="U48" s="530">
        <f t="shared" ref="U48:U69" si="33">F48*H48*G48*E48</f>
        <v>9.1763999999999984E-2</v>
      </c>
      <c r="V48" s="534" t="s">
        <v>1618</v>
      </c>
      <c r="W48" s="375"/>
      <c r="X48" s="375">
        <f t="shared" ref="X48:X66" si="34">F48*G48+G48*H48*2</f>
        <v>1.8352799999999998</v>
      </c>
      <c r="Y48" s="375"/>
      <c r="Z48" s="375"/>
      <c r="AA48" s="375"/>
      <c r="AB48" s="375"/>
      <c r="AC48" s="375"/>
      <c r="AD48" s="375"/>
      <c r="AE48" s="375"/>
      <c r="AF48" s="375"/>
      <c r="AG48" s="375"/>
    </row>
    <row r="49" spans="1:33" ht="9.75" customHeight="1" x14ac:dyDescent="0.25">
      <c r="A49" s="559" t="s">
        <v>1674</v>
      </c>
      <c r="B49" s="560"/>
      <c r="C49" s="560"/>
      <c r="D49" s="560"/>
      <c r="E49" s="561">
        <v>1</v>
      </c>
      <c r="F49" s="562">
        <v>0.12</v>
      </c>
      <c r="G49" s="547">
        <v>2.5289999999999999</v>
      </c>
      <c r="H49" s="562">
        <v>0.4</v>
      </c>
      <c r="I49" s="563">
        <v>2</v>
      </c>
      <c r="J49" s="530">
        <f t="shared" si="25"/>
        <v>0.6</v>
      </c>
      <c r="K49" s="530"/>
      <c r="L49" s="530">
        <f t="shared" si="26"/>
        <v>0.72835199999999989</v>
      </c>
      <c r="M49" s="530">
        <f t="shared" si="27"/>
        <v>0.30347999999999997</v>
      </c>
      <c r="N49" s="530">
        <f t="shared" si="28"/>
        <v>0.60695999999999994</v>
      </c>
      <c r="O49" s="530">
        <f t="shared" si="29"/>
        <v>0.15780959999999994</v>
      </c>
      <c r="P49" s="532">
        <v>0.1</v>
      </c>
      <c r="Q49" s="530"/>
      <c r="R49" s="530">
        <f t="shared" si="30"/>
        <v>3.0348E-2</v>
      </c>
      <c r="S49" s="530">
        <f t="shared" si="31"/>
        <v>2.0232000000000001</v>
      </c>
      <c r="T49" s="564">
        <f t="shared" si="32"/>
        <v>2.3266800000000001</v>
      </c>
      <c r="U49" s="530">
        <f t="shared" si="33"/>
        <v>0.121392</v>
      </c>
      <c r="V49" s="534" t="s">
        <v>1618</v>
      </c>
      <c r="W49" s="375"/>
      <c r="X49" s="375">
        <f t="shared" si="34"/>
        <v>2.3266800000000001</v>
      </c>
      <c r="Y49" s="375"/>
      <c r="Z49" s="375"/>
      <c r="AA49" s="375"/>
      <c r="AB49" s="375"/>
      <c r="AC49" s="375"/>
      <c r="AD49" s="375"/>
      <c r="AE49" s="375"/>
      <c r="AF49" s="375"/>
      <c r="AG49" s="375"/>
    </row>
    <row r="50" spans="1:33" ht="9.75" customHeight="1" x14ac:dyDescent="0.25">
      <c r="A50" s="559" t="s">
        <v>1675</v>
      </c>
      <c r="B50" s="560"/>
      <c r="C50" s="560"/>
      <c r="D50" s="560"/>
      <c r="E50" s="561">
        <v>1</v>
      </c>
      <c r="F50" s="562">
        <v>0.12</v>
      </c>
      <c r="G50" s="547">
        <v>3.0790000000000002</v>
      </c>
      <c r="H50" s="562">
        <v>0.5</v>
      </c>
      <c r="I50" s="563">
        <v>2</v>
      </c>
      <c r="J50" s="530">
        <f t="shared" si="25"/>
        <v>0.6</v>
      </c>
      <c r="K50" s="530"/>
      <c r="L50" s="530">
        <f t="shared" si="26"/>
        <v>1.1084400000000001</v>
      </c>
      <c r="M50" s="530">
        <f t="shared" si="27"/>
        <v>0.36948000000000003</v>
      </c>
      <c r="N50" s="530">
        <f t="shared" si="28"/>
        <v>0.92370000000000008</v>
      </c>
      <c r="O50" s="530">
        <f t="shared" si="29"/>
        <v>0.24016200000000001</v>
      </c>
      <c r="P50" s="532">
        <v>0.1</v>
      </c>
      <c r="Q50" s="530"/>
      <c r="R50" s="530">
        <f t="shared" si="30"/>
        <v>3.6948000000000002E-2</v>
      </c>
      <c r="S50" s="530">
        <f t="shared" si="31"/>
        <v>3.0790000000000002</v>
      </c>
      <c r="T50" s="564">
        <f t="shared" si="32"/>
        <v>3.44848</v>
      </c>
      <c r="U50" s="530">
        <f t="shared" si="33"/>
        <v>0.18474000000000002</v>
      </c>
      <c r="V50" s="534" t="s">
        <v>1618</v>
      </c>
      <c r="W50" s="375"/>
      <c r="X50" s="375">
        <f t="shared" si="34"/>
        <v>3.44848</v>
      </c>
      <c r="Y50" s="375"/>
      <c r="Z50" s="375"/>
      <c r="AA50" s="375"/>
      <c r="AB50" s="375"/>
      <c r="AC50" s="375"/>
      <c r="AD50" s="375"/>
      <c r="AE50" s="375"/>
      <c r="AF50" s="375"/>
      <c r="AG50" s="375"/>
    </row>
    <row r="51" spans="1:33" ht="9.75" customHeight="1" x14ac:dyDescent="0.25">
      <c r="A51" s="559" t="s">
        <v>1676</v>
      </c>
      <c r="B51" s="560"/>
      <c r="C51" s="560"/>
      <c r="D51" s="560"/>
      <c r="E51" s="561">
        <v>1</v>
      </c>
      <c r="F51" s="562">
        <v>0.12</v>
      </c>
      <c r="G51" s="547">
        <v>5.34</v>
      </c>
      <c r="H51" s="562">
        <v>1.65</v>
      </c>
      <c r="I51" s="563">
        <v>2</v>
      </c>
      <c r="J51" s="530">
        <f t="shared" si="25"/>
        <v>1.2</v>
      </c>
      <c r="K51" s="530"/>
      <c r="L51" s="530">
        <f t="shared" si="26"/>
        <v>11.630519999999997</v>
      </c>
      <c r="M51" s="530">
        <f t="shared" si="27"/>
        <v>0.64079999999999993</v>
      </c>
      <c r="N51" s="530">
        <f t="shared" si="28"/>
        <v>10.573199999999996</v>
      </c>
      <c r="O51" s="530">
        <f t="shared" si="29"/>
        <v>1.374516000000001</v>
      </c>
      <c r="P51" s="532">
        <v>0.1</v>
      </c>
      <c r="Q51" s="530"/>
      <c r="R51" s="530">
        <f t="shared" si="30"/>
        <v>6.4079999999999998E-2</v>
      </c>
      <c r="S51" s="530">
        <f t="shared" si="31"/>
        <v>17.622</v>
      </c>
      <c r="T51" s="564">
        <f t="shared" si="32"/>
        <v>18.262799999999999</v>
      </c>
      <c r="U51" s="530">
        <f t="shared" si="33"/>
        <v>1.0573199999999998</v>
      </c>
      <c r="V51" s="534" t="s">
        <v>1618</v>
      </c>
      <c r="W51" s="375"/>
      <c r="X51" s="375">
        <f t="shared" si="34"/>
        <v>18.262799999999999</v>
      </c>
      <c r="Y51" s="375"/>
      <c r="Z51" s="375"/>
      <c r="AA51" s="375"/>
      <c r="AB51" s="375"/>
      <c r="AC51" s="375"/>
      <c r="AD51" s="375"/>
      <c r="AE51" s="375"/>
      <c r="AF51" s="375"/>
      <c r="AG51" s="375"/>
    </row>
    <row r="52" spans="1:33" ht="9.75" customHeight="1" x14ac:dyDescent="0.25">
      <c r="A52" s="559" t="s">
        <v>1677</v>
      </c>
      <c r="B52" s="560"/>
      <c r="C52" s="560"/>
      <c r="D52" s="560"/>
      <c r="E52" s="561">
        <v>1</v>
      </c>
      <c r="F52" s="562">
        <v>0.15</v>
      </c>
      <c r="G52" s="547">
        <v>1.43</v>
      </c>
      <c r="H52" s="562">
        <v>0.5</v>
      </c>
      <c r="I52" s="563">
        <v>2</v>
      </c>
      <c r="J52" s="530">
        <f t="shared" si="25"/>
        <v>0.6</v>
      </c>
      <c r="K52" s="530"/>
      <c r="L52" s="530">
        <f t="shared" si="26"/>
        <v>0.53625</v>
      </c>
      <c r="M52" s="530">
        <f t="shared" si="27"/>
        <v>0.2145</v>
      </c>
      <c r="N52" s="530">
        <f t="shared" si="28"/>
        <v>0.42899999999999999</v>
      </c>
      <c r="O52" s="530">
        <f t="shared" si="29"/>
        <v>0.13942500000000002</v>
      </c>
      <c r="P52" s="532">
        <v>0.1</v>
      </c>
      <c r="Q52" s="530"/>
      <c r="R52" s="530">
        <f t="shared" si="30"/>
        <v>2.145E-2</v>
      </c>
      <c r="S52" s="530">
        <f t="shared" si="31"/>
        <v>1.43</v>
      </c>
      <c r="T52" s="564">
        <f t="shared" si="32"/>
        <v>1.6444999999999999</v>
      </c>
      <c r="U52" s="530">
        <f t="shared" si="33"/>
        <v>0.10725</v>
      </c>
      <c r="V52" s="534" t="s">
        <v>1618</v>
      </c>
      <c r="W52" s="375"/>
      <c r="X52" s="375">
        <f t="shared" si="34"/>
        <v>1.6444999999999999</v>
      </c>
      <c r="Y52" s="375"/>
      <c r="Z52" s="375"/>
      <c r="AA52" s="375"/>
      <c r="AB52" s="375"/>
      <c r="AC52" s="375"/>
      <c r="AD52" s="375"/>
      <c r="AE52" s="375"/>
      <c r="AF52" s="375"/>
      <c r="AG52" s="375"/>
    </row>
    <row r="53" spans="1:33" ht="9.75" customHeight="1" x14ac:dyDescent="0.25">
      <c r="A53" s="559" t="s">
        <v>1678</v>
      </c>
      <c r="B53" s="560"/>
      <c r="C53" s="560"/>
      <c r="D53" s="560"/>
      <c r="E53" s="561">
        <v>1</v>
      </c>
      <c r="F53" s="562">
        <v>0.18</v>
      </c>
      <c r="G53" s="547">
        <v>4</v>
      </c>
      <c r="H53" s="562">
        <v>0.4</v>
      </c>
      <c r="I53" s="563">
        <v>2</v>
      </c>
      <c r="J53" s="530">
        <f t="shared" si="25"/>
        <v>0.6</v>
      </c>
      <c r="K53" s="530"/>
      <c r="L53" s="530">
        <f t="shared" si="26"/>
        <v>1.2480000000000002</v>
      </c>
      <c r="M53" s="530">
        <f t="shared" si="27"/>
        <v>0.72</v>
      </c>
      <c r="N53" s="530">
        <f t="shared" si="28"/>
        <v>0.96000000000000019</v>
      </c>
      <c r="O53" s="530">
        <f t="shared" si="29"/>
        <v>0.37440000000000007</v>
      </c>
      <c r="P53" s="532">
        <v>0.1</v>
      </c>
      <c r="Q53" s="530"/>
      <c r="R53" s="530">
        <f t="shared" si="30"/>
        <v>7.1999999999999995E-2</v>
      </c>
      <c r="S53" s="530">
        <f t="shared" si="31"/>
        <v>3.2</v>
      </c>
      <c r="T53" s="564">
        <f t="shared" si="32"/>
        <v>3.92</v>
      </c>
      <c r="U53" s="530">
        <f t="shared" si="33"/>
        <v>0.28799999999999998</v>
      </c>
      <c r="V53" s="534" t="s">
        <v>1618</v>
      </c>
      <c r="W53" s="375"/>
      <c r="X53" s="375">
        <f t="shared" si="34"/>
        <v>3.92</v>
      </c>
      <c r="Y53" s="375"/>
      <c r="Z53" s="375"/>
      <c r="AA53" s="375"/>
      <c r="AB53" s="375"/>
      <c r="AC53" s="375"/>
      <c r="AD53" s="375"/>
      <c r="AE53" s="375"/>
      <c r="AF53" s="375"/>
      <c r="AG53" s="375"/>
    </row>
    <row r="54" spans="1:33" ht="9.75" customHeight="1" x14ac:dyDescent="0.25">
      <c r="A54" s="559" t="s">
        <v>1679</v>
      </c>
      <c r="B54" s="560"/>
      <c r="C54" s="560"/>
      <c r="D54" s="560"/>
      <c r="E54" s="561">
        <v>1</v>
      </c>
      <c r="F54" s="562">
        <v>0.18</v>
      </c>
      <c r="G54" s="547">
        <v>5.35</v>
      </c>
      <c r="H54" s="562">
        <v>0.5</v>
      </c>
      <c r="I54" s="563">
        <v>2</v>
      </c>
      <c r="J54" s="530">
        <f t="shared" si="25"/>
        <v>0.6</v>
      </c>
      <c r="K54" s="530"/>
      <c r="L54" s="530">
        <f t="shared" si="26"/>
        <v>2.0865</v>
      </c>
      <c r="M54" s="530">
        <f t="shared" si="27"/>
        <v>0.96299999999999986</v>
      </c>
      <c r="N54" s="530">
        <f t="shared" si="28"/>
        <v>1.605</v>
      </c>
      <c r="O54" s="530">
        <f t="shared" si="29"/>
        <v>0.62595000000000012</v>
      </c>
      <c r="P54" s="532">
        <v>0.1</v>
      </c>
      <c r="Q54" s="530"/>
      <c r="R54" s="530">
        <f t="shared" si="30"/>
        <v>9.6299999999999997E-2</v>
      </c>
      <c r="S54" s="530">
        <f t="shared" si="31"/>
        <v>5.35</v>
      </c>
      <c r="T54" s="564">
        <f t="shared" si="32"/>
        <v>6.3129999999999997</v>
      </c>
      <c r="U54" s="530">
        <f t="shared" si="33"/>
        <v>0.48149999999999993</v>
      </c>
      <c r="V54" s="534" t="s">
        <v>1618</v>
      </c>
      <c r="W54" s="375"/>
      <c r="X54" s="375">
        <f t="shared" si="34"/>
        <v>6.3129999999999997</v>
      </c>
      <c r="Y54" s="375"/>
      <c r="Z54" s="375"/>
      <c r="AA54" s="375"/>
      <c r="AB54" s="375"/>
      <c r="AC54" s="375"/>
      <c r="AD54" s="375"/>
      <c r="AE54" s="375"/>
      <c r="AF54" s="375"/>
      <c r="AG54" s="375"/>
    </row>
    <row r="55" spans="1:33" ht="9.75" customHeight="1" x14ac:dyDescent="0.25">
      <c r="A55" s="559" t="s">
        <v>1680</v>
      </c>
      <c r="B55" s="560"/>
      <c r="C55" s="560"/>
      <c r="D55" s="560"/>
      <c r="E55" s="561">
        <v>1</v>
      </c>
      <c r="F55" s="562">
        <v>0.2</v>
      </c>
      <c r="G55" s="547">
        <v>11.13</v>
      </c>
      <c r="H55" s="562">
        <v>0.4</v>
      </c>
      <c r="I55" s="563">
        <v>2</v>
      </c>
      <c r="J55" s="530">
        <f t="shared" si="25"/>
        <v>0.6</v>
      </c>
      <c r="K55" s="530"/>
      <c r="L55" s="530">
        <f t="shared" si="26"/>
        <v>3.5616000000000008</v>
      </c>
      <c r="M55" s="530">
        <f t="shared" si="27"/>
        <v>2.2260000000000004</v>
      </c>
      <c r="N55" s="530">
        <f t="shared" si="28"/>
        <v>2.6712000000000007</v>
      </c>
      <c r="O55" s="530">
        <f t="shared" si="29"/>
        <v>1.1575200000000001</v>
      </c>
      <c r="P55" s="532">
        <v>0.1</v>
      </c>
      <c r="Q55" s="530"/>
      <c r="R55" s="530">
        <f t="shared" si="30"/>
        <v>0.22260000000000005</v>
      </c>
      <c r="S55" s="530">
        <f t="shared" si="31"/>
        <v>8.9040000000000017</v>
      </c>
      <c r="T55" s="564">
        <f t="shared" si="32"/>
        <v>11.130000000000003</v>
      </c>
      <c r="U55" s="530">
        <f t="shared" si="33"/>
        <v>0.89040000000000019</v>
      </c>
      <c r="V55" s="534" t="s">
        <v>1618</v>
      </c>
      <c r="W55" s="375"/>
      <c r="X55" s="375">
        <f t="shared" si="34"/>
        <v>11.130000000000003</v>
      </c>
      <c r="Y55" s="375"/>
      <c r="Z55" s="375"/>
      <c r="AA55" s="375"/>
      <c r="AB55" s="375"/>
      <c r="AC55" s="375"/>
      <c r="AD55" s="375"/>
      <c r="AE55" s="375"/>
      <c r="AF55" s="375"/>
      <c r="AG55" s="375"/>
    </row>
    <row r="56" spans="1:33" ht="9.75" customHeight="1" x14ac:dyDescent="0.25">
      <c r="A56" s="559" t="s">
        <v>1681</v>
      </c>
      <c r="B56" s="560"/>
      <c r="C56" s="560"/>
      <c r="D56" s="560"/>
      <c r="E56" s="561">
        <v>1</v>
      </c>
      <c r="F56" s="562">
        <v>0.2</v>
      </c>
      <c r="G56" s="547">
        <v>6.38</v>
      </c>
      <c r="H56" s="562">
        <v>0.5</v>
      </c>
      <c r="I56" s="563">
        <v>2</v>
      </c>
      <c r="J56" s="530">
        <f t="shared" si="25"/>
        <v>0.6</v>
      </c>
      <c r="K56" s="530"/>
      <c r="L56" s="530">
        <f t="shared" si="26"/>
        <v>2.552</v>
      </c>
      <c r="M56" s="530">
        <f t="shared" si="27"/>
        <v>1.276</v>
      </c>
      <c r="N56" s="530">
        <f t="shared" si="28"/>
        <v>1.9140000000000001</v>
      </c>
      <c r="O56" s="530">
        <f t="shared" si="29"/>
        <v>0.82939999999999992</v>
      </c>
      <c r="P56" s="532">
        <v>0.1</v>
      </c>
      <c r="Q56" s="530"/>
      <c r="R56" s="530">
        <f t="shared" si="30"/>
        <v>0.12760000000000002</v>
      </c>
      <c r="S56" s="530">
        <f t="shared" si="31"/>
        <v>6.38</v>
      </c>
      <c r="T56" s="564">
        <f t="shared" si="32"/>
        <v>7.6559999999999997</v>
      </c>
      <c r="U56" s="530">
        <f t="shared" si="33"/>
        <v>0.63800000000000001</v>
      </c>
      <c r="V56" s="534" t="s">
        <v>1618</v>
      </c>
      <c r="W56" s="375"/>
      <c r="X56" s="375">
        <f t="shared" si="34"/>
        <v>7.6559999999999997</v>
      </c>
      <c r="Y56" s="375"/>
      <c r="Z56" s="375"/>
      <c r="AA56" s="375"/>
      <c r="AB56" s="375"/>
      <c r="AC56" s="375"/>
      <c r="AD56" s="375"/>
      <c r="AE56" s="375"/>
      <c r="AF56" s="375"/>
      <c r="AG56" s="375"/>
    </row>
    <row r="57" spans="1:33" ht="9.75" customHeight="1" x14ac:dyDescent="0.25">
      <c r="A57" s="559" t="s">
        <v>1682</v>
      </c>
      <c r="B57" s="560"/>
      <c r="C57" s="560"/>
      <c r="D57" s="560"/>
      <c r="E57" s="561">
        <v>1</v>
      </c>
      <c r="F57" s="562">
        <v>0.2</v>
      </c>
      <c r="G57" s="547">
        <v>9.09</v>
      </c>
      <c r="H57" s="562">
        <v>0.8</v>
      </c>
      <c r="I57" s="563">
        <v>2</v>
      </c>
      <c r="J57" s="530">
        <f t="shared" si="25"/>
        <v>0.6</v>
      </c>
      <c r="K57" s="530"/>
      <c r="L57" s="530">
        <f t="shared" si="26"/>
        <v>5.8176000000000014</v>
      </c>
      <c r="M57" s="530">
        <f t="shared" si="27"/>
        <v>1.8180000000000001</v>
      </c>
      <c r="N57" s="530">
        <f t="shared" si="28"/>
        <v>4.3632000000000009</v>
      </c>
      <c r="O57" s="530">
        <f t="shared" si="29"/>
        <v>1.8907200000000008</v>
      </c>
      <c r="P57" s="532">
        <v>0.1</v>
      </c>
      <c r="Q57" s="530"/>
      <c r="R57" s="530">
        <f t="shared" si="30"/>
        <v>0.18180000000000002</v>
      </c>
      <c r="S57" s="530">
        <f t="shared" si="31"/>
        <v>14.544</v>
      </c>
      <c r="T57" s="564">
        <f t="shared" si="32"/>
        <v>16.362000000000002</v>
      </c>
      <c r="U57" s="530">
        <f t="shared" si="33"/>
        <v>1.4544000000000004</v>
      </c>
      <c r="V57" s="534" t="s">
        <v>1618</v>
      </c>
      <c r="W57" s="375"/>
      <c r="X57" s="375">
        <f t="shared" si="34"/>
        <v>16.362000000000002</v>
      </c>
      <c r="Y57" s="375"/>
      <c r="Z57" s="375"/>
      <c r="AA57" s="375"/>
      <c r="AB57" s="375"/>
      <c r="AC57" s="375"/>
      <c r="AD57" s="375"/>
      <c r="AE57" s="375"/>
      <c r="AF57" s="375"/>
      <c r="AG57" s="375"/>
    </row>
    <row r="58" spans="1:33" ht="9.75" customHeight="1" x14ac:dyDescent="0.25">
      <c r="A58" s="559" t="s">
        <v>1683</v>
      </c>
      <c r="B58" s="560"/>
      <c r="C58" s="560"/>
      <c r="D58" s="560"/>
      <c r="E58" s="561">
        <v>1</v>
      </c>
      <c r="F58" s="562">
        <v>0.25</v>
      </c>
      <c r="G58" s="547">
        <v>4.33</v>
      </c>
      <c r="H58" s="562">
        <v>0.35</v>
      </c>
      <c r="I58" s="563">
        <v>2</v>
      </c>
      <c r="J58" s="530">
        <f t="shared" si="25"/>
        <v>0.6</v>
      </c>
      <c r="K58" s="530"/>
      <c r="L58" s="530">
        <f t="shared" si="26"/>
        <v>1.2881750000000001</v>
      </c>
      <c r="M58" s="530">
        <f t="shared" si="27"/>
        <v>1.0825</v>
      </c>
      <c r="N58" s="530">
        <f t="shared" si="28"/>
        <v>0.90930000000000011</v>
      </c>
      <c r="O58" s="530">
        <f t="shared" si="29"/>
        <v>0.49253749999999996</v>
      </c>
      <c r="P58" s="532">
        <v>0.1</v>
      </c>
      <c r="Q58" s="530"/>
      <c r="R58" s="530">
        <f t="shared" si="30"/>
        <v>0.10825000000000001</v>
      </c>
      <c r="S58" s="530">
        <f t="shared" si="31"/>
        <v>3.0309999999999997</v>
      </c>
      <c r="T58" s="564">
        <f t="shared" si="32"/>
        <v>4.1135000000000002</v>
      </c>
      <c r="U58" s="530">
        <f t="shared" si="33"/>
        <v>0.37887499999999996</v>
      </c>
      <c r="V58" s="534" t="s">
        <v>1618</v>
      </c>
      <c r="W58" s="375"/>
      <c r="X58" s="375">
        <f t="shared" si="34"/>
        <v>4.1135000000000002</v>
      </c>
      <c r="Y58" s="375"/>
      <c r="Z58" s="375"/>
      <c r="AA58" s="375"/>
      <c r="AB58" s="375"/>
      <c r="AC58" s="375"/>
      <c r="AD58" s="375"/>
      <c r="AE58" s="375"/>
      <c r="AF58" s="375"/>
      <c r="AG58" s="375"/>
    </row>
    <row r="59" spans="1:33" ht="9.75" customHeight="1" x14ac:dyDescent="0.25">
      <c r="A59" s="559" t="s">
        <v>1684</v>
      </c>
      <c r="B59" s="560"/>
      <c r="C59" s="560"/>
      <c r="D59" s="560"/>
      <c r="E59" s="561">
        <v>1</v>
      </c>
      <c r="F59" s="562">
        <v>0.25</v>
      </c>
      <c r="G59" s="547">
        <v>18.329999999999998</v>
      </c>
      <c r="H59" s="562">
        <v>0.4</v>
      </c>
      <c r="I59" s="563">
        <v>2</v>
      </c>
      <c r="J59" s="530">
        <f t="shared" si="25"/>
        <v>0.6</v>
      </c>
      <c r="K59" s="530"/>
      <c r="L59" s="530">
        <f t="shared" si="26"/>
        <v>6.2321999999999997</v>
      </c>
      <c r="M59" s="530">
        <f t="shared" si="27"/>
        <v>4.5824999999999996</v>
      </c>
      <c r="N59" s="530">
        <f t="shared" si="28"/>
        <v>4.3991999999999996</v>
      </c>
      <c r="O59" s="530">
        <f t="shared" si="29"/>
        <v>2.3829000000000002</v>
      </c>
      <c r="P59" s="532">
        <v>0.1</v>
      </c>
      <c r="Q59" s="530"/>
      <c r="R59" s="530">
        <f t="shared" si="30"/>
        <v>0.45824999999999999</v>
      </c>
      <c r="S59" s="530">
        <f t="shared" si="31"/>
        <v>14.664</v>
      </c>
      <c r="T59" s="564">
        <f t="shared" si="32"/>
        <v>19.246499999999997</v>
      </c>
      <c r="U59" s="530">
        <f t="shared" si="33"/>
        <v>1.833</v>
      </c>
      <c r="V59" s="534" t="s">
        <v>1618</v>
      </c>
      <c r="W59" s="375"/>
      <c r="X59" s="375">
        <f t="shared" si="34"/>
        <v>19.246499999999997</v>
      </c>
      <c r="Y59" s="375"/>
      <c r="Z59" s="375"/>
      <c r="AA59" s="375"/>
      <c r="AB59" s="375"/>
      <c r="AC59" s="375"/>
      <c r="AD59" s="375"/>
      <c r="AE59" s="375"/>
      <c r="AF59" s="375"/>
      <c r="AG59" s="375"/>
    </row>
    <row r="60" spans="1:33" ht="9.75" customHeight="1" x14ac:dyDescent="0.25">
      <c r="A60" s="559" t="s">
        <v>1685</v>
      </c>
      <c r="B60" s="560"/>
      <c r="C60" s="560"/>
      <c r="D60" s="560"/>
      <c r="E60" s="561">
        <v>1</v>
      </c>
      <c r="F60" s="562">
        <v>0.25</v>
      </c>
      <c r="G60" s="547">
        <v>21.67</v>
      </c>
      <c r="H60" s="562">
        <v>0.5</v>
      </c>
      <c r="I60" s="563">
        <v>2</v>
      </c>
      <c r="J60" s="530">
        <f t="shared" si="25"/>
        <v>0.6</v>
      </c>
      <c r="K60" s="530"/>
      <c r="L60" s="530">
        <f t="shared" si="26"/>
        <v>9.2097499999999997</v>
      </c>
      <c r="M60" s="530">
        <f t="shared" si="27"/>
        <v>5.4175000000000004</v>
      </c>
      <c r="N60" s="530">
        <f t="shared" si="28"/>
        <v>6.5009999999999994</v>
      </c>
      <c r="O60" s="530">
        <f t="shared" si="29"/>
        <v>3.5213750000000004</v>
      </c>
      <c r="P60" s="532">
        <v>0.1</v>
      </c>
      <c r="Q60" s="530"/>
      <c r="R60" s="530">
        <f t="shared" si="30"/>
        <v>0.54175000000000006</v>
      </c>
      <c r="S60" s="530">
        <f t="shared" si="31"/>
        <v>21.67</v>
      </c>
      <c r="T60" s="564">
        <f t="shared" si="32"/>
        <v>27.087500000000002</v>
      </c>
      <c r="U60" s="530">
        <f t="shared" si="33"/>
        <v>2.7087500000000002</v>
      </c>
      <c r="V60" s="534" t="s">
        <v>1618</v>
      </c>
      <c r="W60" s="375"/>
      <c r="X60" s="375">
        <f t="shared" si="34"/>
        <v>27.087500000000002</v>
      </c>
      <c r="Y60" s="375"/>
      <c r="Z60" s="375"/>
      <c r="AA60" s="375"/>
      <c r="AB60" s="375"/>
      <c r="AC60" s="375"/>
      <c r="AD60" s="375"/>
      <c r="AE60" s="375"/>
      <c r="AF60" s="375"/>
      <c r="AG60" s="375"/>
    </row>
    <row r="61" spans="1:33" ht="9.75" customHeight="1" x14ac:dyDescent="0.25">
      <c r="A61" s="559" t="s">
        <v>1686</v>
      </c>
      <c r="B61" s="560"/>
      <c r="C61" s="560"/>
      <c r="D61" s="560"/>
      <c r="E61" s="561">
        <v>1</v>
      </c>
      <c r="F61" s="562">
        <v>0.3</v>
      </c>
      <c r="G61" s="547">
        <v>5.79</v>
      </c>
      <c r="H61" s="562">
        <v>0.5</v>
      </c>
      <c r="I61" s="563">
        <v>2</v>
      </c>
      <c r="J61" s="530">
        <f t="shared" si="25"/>
        <v>0.6</v>
      </c>
      <c r="K61" s="530"/>
      <c r="L61" s="530">
        <f t="shared" si="26"/>
        <v>2.6054999999999997</v>
      </c>
      <c r="M61" s="530">
        <f t="shared" si="27"/>
        <v>1.7369999999999999</v>
      </c>
      <c r="N61" s="530">
        <f t="shared" si="28"/>
        <v>1.7369999999999997</v>
      </c>
      <c r="O61" s="530">
        <f t="shared" si="29"/>
        <v>1.1290500000000001</v>
      </c>
      <c r="P61" s="532">
        <v>0.1</v>
      </c>
      <c r="Q61" s="530"/>
      <c r="R61" s="530">
        <f t="shared" si="30"/>
        <v>0.17369999999999999</v>
      </c>
      <c r="S61" s="530">
        <f t="shared" si="31"/>
        <v>5.79</v>
      </c>
      <c r="T61" s="564">
        <f t="shared" si="32"/>
        <v>7.5270000000000001</v>
      </c>
      <c r="U61" s="530">
        <f t="shared" si="33"/>
        <v>0.86849999999999994</v>
      </c>
      <c r="V61" s="534" t="s">
        <v>1618</v>
      </c>
      <c r="W61" s="375"/>
      <c r="X61" s="375">
        <f t="shared" si="34"/>
        <v>7.5270000000000001</v>
      </c>
      <c r="Y61" s="375"/>
      <c r="Z61" s="375"/>
      <c r="AA61" s="375"/>
      <c r="AB61" s="375"/>
      <c r="AC61" s="375"/>
      <c r="AD61" s="375"/>
      <c r="AE61" s="375"/>
      <c r="AF61" s="375"/>
      <c r="AG61" s="375"/>
    </row>
    <row r="62" spans="1:33" ht="9.75" customHeight="1" x14ac:dyDescent="0.25">
      <c r="A62" s="559" t="s">
        <v>1687</v>
      </c>
      <c r="B62" s="560"/>
      <c r="C62" s="560"/>
      <c r="D62" s="560"/>
      <c r="E62" s="561">
        <v>1</v>
      </c>
      <c r="F62" s="562">
        <v>0.3</v>
      </c>
      <c r="G62" s="547">
        <v>2.44</v>
      </c>
      <c r="H62" s="562">
        <v>2</v>
      </c>
      <c r="I62" s="563">
        <v>2</v>
      </c>
      <c r="J62" s="530">
        <f t="shared" si="25"/>
        <v>1.2</v>
      </c>
      <c r="K62" s="530"/>
      <c r="L62" s="530">
        <f t="shared" si="26"/>
        <v>7.32</v>
      </c>
      <c r="M62" s="530">
        <f t="shared" si="27"/>
        <v>0.73199999999999998</v>
      </c>
      <c r="N62" s="530">
        <f t="shared" si="28"/>
        <v>5.8559999999999999</v>
      </c>
      <c r="O62" s="530">
        <f t="shared" si="29"/>
        <v>1.9032000000000007</v>
      </c>
      <c r="P62" s="532">
        <v>0.1</v>
      </c>
      <c r="Q62" s="530"/>
      <c r="R62" s="530">
        <f t="shared" si="30"/>
        <v>7.3200000000000001E-2</v>
      </c>
      <c r="S62" s="530">
        <f t="shared" si="31"/>
        <v>9.76</v>
      </c>
      <c r="T62" s="564">
        <f t="shared" si="32"/>
        <v>10.491999999999999</v>
      </c>
      <c r="U62" s="530">
        <f t="shared" si="33"/>
        <v>1.464</v>
      </c>
      <c r="V62" s="534" t="s">
        <v>1618</v>
      </c>
      <c r="W62" s="375"/>
      <c r="X62" s="375">
        <f t="shared" si="34"/>
        <v>10.491999999999999</v>
      </c>
      <c r="Y62" s="375"/>
      <c r="Z62" s="375"/>
      <c r="AA62" s="375"/>
      <c r="AB62" s="375"/>
      <c r="AC62" s="375"/>
      <c r="AD62" s="375"/>
      <c r="AE62" s="375"/>
      <c r="AF62" s="375"/>
      <c r="AG62" s="375"/>
    </row>
    <row r="63" spans="1:33" ht="9.75" customHeight="1" x14ac:dyDescent="0.25">
      <c r="A63" s="559" t="s">
        <v>1688</v>
      </c>
      <c r="B63" s="560"/>
      <c r="C63" s="560"/>
      <c r="D63" s="560"/>
      <c r="E63" s="561">
        <v>1</v>
      </c>
      <c r="F63" s="562">
        <v>0.4</v>
      </c>
      <c r="G63" s="547">
        <v>12.83</v>
      </c>
      <c r="H63" s="562">
        <v>0.5</v>
      </c>
      <c r="I63" s="563">
        <v>2</v>
      </c>
      <c r="J63" s="530">
        <f t="shared" si="25"/>
        <v>0.6</v>
      </c>
      <c r="K63" s="530"/>
      <c r="L63" s="530">
        <f t="shared" si="26"/>
        <v>6.415</v>
      </c>
      <c r="M63" s="530">
        <f t="shared" si="27"/>
        <v>5.1320000000000006</v>
      </c>
      <c r="N63" s="530">
        <f t="shared" si="28"/>
        <v>3.8489999999999998</v>
      </c>
      <c r="O63" s="530">
        <f t="shared" si="29"/>
        <v>3.3358000000000003</v>
      </c>
      <c r="P63" s="532">
        <v>0.1</v>
      </c>
      <c r="Q63" s="530"/>
      <c r="R63" s="530">
        <f t="shared" si="30"/>
        <v>0.5132000000000001</v>
      </c>
      <c r="S63" s="530">
        <f t="shared" si="31"/>
        <v>12.83</v>
      </c>
      <c r="T63" s="564">
        <f t="shared" si="32"/>
        <v>17.962</v>
      </c>
      <c r="U63" s="530">
        <f t="shared" si="33"/>
        <v>2.5660000000000003</v>
      </c>
      <c r="V63" s="534" t="s">
        <v>1618</v>
      </c>
      <c r="W63" s="375"/>
      <c r="X63" s="375">
        <f t="shared" si="34"/>
        <v>17.962</v>
      </c>
      <c r="Y63" s="375"/>
      <c r="Z63" s="375"/>
      <c r="AA63" s="375"/>
      <c r="AB63" s="375"/>
      <c r="AC63" s="375"/>
      <c r="AD63" s="375"/>
      <c r="AE63" s="375"/>
      <c r="AF63" s="375"/>
      <c r="AG63" s="375"/>
    </row>
    <row r="64" spans="1:33" ht="9.75" customHeight="1" x14ac:dyDescent="0.25">
      <c r="A64" s="559" t="s">
        <v>1689</v>
      </c>
      <c r="B64" s="560"/>
      <c r="C64" s="560"/>
      <c r="D64" s="560"/>
      <c r="E64" s="561">
        <v>1</v>
      </c>
      <c r="F64" s="562">
        <v>0.4</v>
      </c>
      <c r="G64" s="547">
        <v>8.06</v>
      </c>
      <c r="H64" s="562">
        <v>1.2</v>
      </c>
      <c r="I64" s="563">
        <v>2</v>
      </c>
      <c r="J64" s="530">
        <f t="shared" si="25"/>
        <v>1.2</v>
      </c>
      <c r="K64" s="530"/>
      <c r="L64" s="530">
        <f t="shared" si="26"/>
        <v>15.475200000000001</v>
      </c>
      <c r="M64" s="530">
        <f t="shared" si="27"/>
        <v>3.2240000000000002</v>
      </c>
      <c r="N64" s="530">
        <f t="shared" si="28"/>
        <v>11.606400000000001</v>
      </c>
      <c r="O64" s="530">
        <f t="shared" si="29"/>
        <v>5.0294400000000001</v>
      </c>
      <c r="P64" s="532">
        <v>0.1</v>
      </c>
      <c r="Q64" s="530"/>
      <c r="R64" s="530">
        <f t="shared" si="30"/>
        <v>0.32240000000000002</v>
      </c>
      <c r="S64" s="530">
        <f t="shared" si="31"/>
        <v>19.344000000000001</v>
      </c>
      <c r="T64" s="564">
        <f t="shared" si="32"/>
        <v>22.568000000000001</v>
      </c>
      <c r="U64" s="530">
        <f t="shared" si="33"/>
        <v>3.8688000000000002</v>
      </c>
      <c r="V64" s="534" t="s">
        <v>1618</v>
      </c>
      <c r="W64" s="375"/>
      <c r="X64" s="375">
        <f t="shared" si="34"/>
        <v>22.568000000000001</v>
      </c>
      <c r="Y64" s="375"/>
      <c r="Z64" s="375"/>
      <c r="AA64" s="375"/>
      <c r="AB64" s="375"/>
      <c r="AC64" s="375"/>
      <c r="AD64" s="375"/>
      <c r="AE64" s="375"/>
      <c r="AF64" s="375"/>
      <c r="AG64" s="375"/>
    </row>
    <row r="65" spans="1:33" ht="9.75" customHeight="1" x14ac:dyDescent="0.25">
      <c r="A65" s="559" t="s">
        <v>1690</v>
      </c>
      <c r="B65" s="560"/>
      <c r="C65" s="560"/>
      <c r="D65" s="560"/>
      <c r="E65" s="561">
        <v>1</v>
      </c>
      <c r="F65" s="562">
        <v>0.45</v>
      </c>
      <c r="G65" s="547">
        <v>3.56</v>
      </c>
      <c r="H65" s="562">
        <v>0.65</v>
      </c>
      <c r="I65" s="563">
        <v>2</v>
      </c>
      <c r="J65" s="530">
        <f t="shared" si="25"/>
        <v>0.6</v>
      </c>
      <c r="K65" s="530"/>
      <c r="L65" s="530">
        <f t="shared" si="26"/>
        <v>2.4297000000000004</v>
      </c>
      <c r="M65" s="530">
        <f t="shared" si="27"/>
        <v>1.6020000000000001</v>
      </c>
      <c r="N65" s="530">
        <f t="shared" si="28"/>
        <v>1.3884000000000003</v>
      </c>
      <c r="O65" s="530">
        <f t="shared" si="29"/>
        <v>1.3536900000000003</v>
      </c>
      <c r="P65" s="532">
        <v>0.1</v>
      </c>
      <c r="Q65" s="530"/>
      <c r="R65" s="530">
        <f t="shared" si="30"/>
        <v>0.16020000000000001</v>
      </c>
      <c r="S65" s="530">
        <f t="shared" si="31"/>
        <v>4.6280000000000001</v>
      </c>
      <c r="T65" s="564">
        <f t="shared" si="32"/>
        <v>6.23</v>
      </c>
      <c r="U65" s="530">
        <f t="shared" si="33"/>
        <v>1.0413000000000001</v>
      </c>
      <c r="V65" s="534" t="s">
        <v>1618</v>
      </c>
      <c r="W65" s="375"/>
      <c r="X65" s="375">
        <f t="shared" si="34"/>
        <v>6.23</v>
      </c>
      <c r="Y65" s="375"/>
      <c r="Z65" s="375"/>
      <c r="AA65" s="375"/>
      <c r="AB65" s="375"/>
      <c r="AC65" s="375"/>
      <c r="AD65" s="375"/>
      <c r="AE65" s="375"/>
      <c r="AF65" s="375"/>
      <c r="AG65" s="375"/>
    </row>
    <row r="66" spans="1:33" ht="9.75" customHeight="1" x14ac:dyDescent="0.25">
      <c r="A66" s="559" t="s">
        <v>1691</v>
      </c>
      <c r="B66" s="560"/>
      <c r="C66" s="560"/>
      <c r="D66" s="560"/>
      <c r="E66" s="561">
        <v>1</v>
      </c>
      <c r="F66" s="562">
        <v>0.55000000000000004</v>
      </c>
      <c r="G66" s="547">
        <v>10.64</v>
      </c>
      <c r="H66" s="562">
        <v>0.9</v>
      </c>
      <c r="I66" s="563">
        <v>2</v>
      </c>
      <c r="J66" s="530">
        <f t="shared" si="25"/>
        <v>0.6</v>
      </c>
      <c r="K66" s="530"/>
      <c r="L66" s="530">
        <f t="shared" si="26"/>
        <v>11.0124</v>
      </c>
      <c r="M66" s="530">
        <f t="shared" si="27"/>
        <v>5.8520000000000012</v>
      </c>
      <c r="N66" s="530">
        <f t="shared" si="28"/>
        <v>5.7455999999999987</v>
      </c>
      <c r="O66" s="530">
        <f t="shared" si="29"/>
        <v>6.8468400000000011</v>
      </c>
      <c r="P66" s="532">
        <v>0.1</v>
      </c>
      <c r="Q66" s="530"/>
      <c r="R66" s="530">
        <f t="shared" si="30"/>
        <v>0.58520000000000016</v>
      </c>
      <c r="S66" s="530">
        <f t="shared" si="31"/>
        <v>19.152000000000001</v>
      </c>
      <c r="T66" s="564">
        <f t="shared" si="32"/>
        <v>25.004000000000001</v>
      </c>
      <c r="U66" s="530">
        <f t="shared" si="33"/>
        <v>5.2668000000000008</v>
      </c>
      <c r="V66" s="534" t="s">
        <v>1618</v>
      </c>
      <c r="W66" s="375"/>
      <c r="X66" s="375">
        <f t="shared" si="34"/>
        <v>25.004000000000001</v>
      </c>
      <c r="Y66" s="375"/>
      <c r="Z66" s="375"/>
      <c r="AA66" s="375"/>
      <c r="AB66" s="375"/>
      <c r="AC66" s="375"/>
      <c r="AD66" s="375"/>
      <c r="AE66" s="375"/>
      <c r="AF66" s="375"/>
      <c r="AG66" s="375"/>
    </row>
    <row r="67" spans="1:33" ht="9.75" customHeight="1" x14ac:dyDescent="0.25">
      <c r="A67" s="560"/>
      <c r="B67" s="560"/>
      <c r="C67" s="560"/>
      <c r="D67" s="560"/>
      <c r="E67" s="561">
        <v>1</v>
      </c>
      <c r="F67" s="562"/>
      <c r="G67" s="547"/>
      <c r="H67" s="562"/>
      <c r="I67" s="563">
        <v>2</v>
      </c>
      <c r="J67" s="530">
        <f t="shared" si="25"/>
        <v>0.6</v>
      </c>
      <c r="K67" s="530"/>
      <c r="L67" s="530">
        <f t="shared" si="26"/>
        <v>0</v>
      </c>
      <c r="M67" s="530">
        <f t="shared" si="27"/>
        <v>0</v>
      </c>
      <c r="N67" s="530">
        <f t="shared" si="28"/>
        <v>0</v>
      </c>
      <c r="O67" s="530">
        <f t="shared" si="29"/>
        <v>0</v>
      </c>
      <c r="P67" s="532">
        <v>0.1</v>
      </c>
      <c r="Q67" s="530"/>
      <c r="R67" s="530">
        <f t="shared" si="30"/>
        <v>0</v>
      </c>
      <c r="S67" s="530">
        <f t="shared" si="31"/>
        <v>0</v>
      </c>
      <c r="T67" s="564">
        <f t="shared" si="32"/>
        <v>0</v>
      </c>
      <c r="U67" s="530">
        <f t="shared" si="33"/>
        <v>0</v>
      </c>
      <c r="V67" s="534" t="s">
        <v>1618</v>
      </c>
      <c r="W67" s="375"/>
      <c r="X67" s="375"/>
      <c r="Y67" s="375"/>
      <c r="Z67" s="375"/>
      <c r="AA67" s="375"/>
      <c r="AB67" s="375"/>
      <c r="AC67" s="375"/>
      <c r="AD67" s="375"/>
      <c r="AE67" s="375"/>
      <c r="AF67" s="375"/>
      <c r="AG67" s="375"/>
    </row>
    <row r="68" spans="1:33" ht="9.75" customHeight="1" x14ac:dyDescent="0.25">
      <c r="A68" s="560"/>
      <c r="B68" s="560"/>
      <c r="C68" s="560"/>
      <c r="D68" s="560"/>
      <c r="E68" s="561">
        <v>1</v>
      </c>
      <c r="F68" s="562"/>
      <c r="G68" s="547"/>
      <c r="H68" s="562"/>
      <c r="I68" s="563">
        <v>2</v>
      </c>
      <c r="J68" s="530">
        <f t="shared" si="25"/>
        <v>0.6</v>
      </c>
      <c r="K68" s="530"/>
      <c r="L68" s="530">
        <f t="shared" si="26"/>
        <v>0</v>
      </c>
      <c r="M68" s="530">
        <f t="shared" si="27"/>
        <v>0</v>
      </c>
      <c r="N68" s="530">
        <f t="shared" si="28"/>
        <v>0</v>
      </c>
      <c r="O68" s="530">
        <f t="shared" si="29"/>
        <v>0</v>
      </c>
      <c r="P68" s="532">
        <v>0.1</v>
      </c>
      <c r="Q68" s="530"/>
      <c r="R68" s="530">
        <f t="shared" si="30"/>
        <v>0</v>
      </c>
      <c r="S68" s="530">
        <f t="shared" si="31"/>
        <v>0</v>
      </c>
      <c r="T68" s="564">
        <f t="shared" si="32"/>
        <v>0</v>
      </c>
      <c r="U68" s="530">
        <f t="shared" si="33"/>
        <v>0</v>
      </c>
      <c r="V68" s="534" t="s">
        <v>1618</v>
      </c>
      <c r="W68" s="375"/>
      <c r="X68" s="375"/>
      <c r="Y68" s="375"/>
      <c r="Z68" s="375"/>
      <c r="AA68" s="375"/>
      <c r="AB68" s="375"/>
      <c r="AC68" s="375"/>
      <c r="AD68" s="375"/>
      <c r="AE68" s="375"/>
      <c r="AF68" s="375"/>
      <c r="AG68" s="375"/>
    </row>
    <row r="69" spans="1:33" ht="9.75" customHeight="1" x14ac:dyDescent="0.25">
      <c r="A69" s="560"/>
      <c r="B69" s="560"/>
      <c r="C69" s="560"/>
      <c r="D69" s="560"/>
      <c r="E69" s="561"/>
      <c r="F69" s="562"/>
      <c r="G69" s="547"/>
      <c r="H69" s="562"/>
      <c r="I69" s="563">
        <v>2</v>
      </c>
      <c r="J69" s="530">
        <f t="shared" si="25"/>
        <v>0.6</v>
      </c>
      <c r="K69" s="530"/>
      <c r="L69" s="530">
        <f t="shared" si="26"/>
        <v>0</v>
      </c>
      <c r="M69" s="530">
        <f t="shared" si="27"/>
        <v>0</v>
      </c>
      <c r="N69" s="530">
        <f t="shared" si="28"/>
        <v>0</v>
      </c>
      <c r="O69" s="530">
        <f t="shared" si="29"/>
        <v>0</v>
      </c>
      <c r="P69" s="532">
        <v>0.1</v>
      </c>
      <c r="Q69" s="530"/>
      <c r="R69" s="530">
        <f t="shared" si="30"/>
        <v>0</v>
      </c>
      <c r="S69" s="530">
        <f t="shared" si="31"/>
        <v>0</v>
      </c>
      <c r="T69" s="564">
        <f t="shared" si="32"/>
        <v>0</v>
      </c>
      <c r="U69" s="530">
        <f t="shared" si="33"/>
        <v>0</v>
      </c>
      <c r="V69" s="534" t="s">
        <v>1618</v>
      </c>
      <c r="W69" s="375"/>
      <c r="X69" s="375"/>
      <c r="Y69" s="375"/>
      <c r="Z69" s="375"/>
      <c r="AA69" s="375"/>
      <c r="AB69" s="375"/>
      <c r="AC69" s="375"/>
      <c r="AD69" s="375"/>
      <c r="AE69" s="375"/>
      <c r="AF69" s="375"/>
      <c r="AG69" s="375"/>
    </row>
    <row r="70" spans="1:33" ht="9.75" customHeight="1" x14ac:dyDescent="0.25">
      <c r="A70" s="462" t="str">
        <f>"TOTAL GERAL - "&amp;A43</f>
        <v>TOTAL GERAL - VIGAS  FUNDAÇÃO</v>
      </c>
      <c r="B70" s="462"/>
      <c r="C70" s="565"/>
      <c r="D70" s="464"/>
      <c r="E70" s="464"/>
      <c r="F70" s="464"/>
      <c r="G70" s="565">
        <f>SUM(G48:G69)</f>
        <v>138.52700000000002</v>
      </c>
      <c r="H70" s="464"/>
      <c r="I70" s="466"/>
      <c r="J70" s="464"/>
      <c r="K70" s="464"/>
      <c r="L70" s="466">
        <f t="shared" ref="L70:O70" si="35">SUM(L47:L69)</f>
        <v>91.807770999999988</v>
      </c>
      <c r="M70" s="466">
        <f t="shared" si="35"/>
        <v>38.198640000000005</v>
      </c>
      <c r="N70" s="466">
        <f t="shared" si="35"/>
        <v>66.496979999999994</v>
      </c>
      <c r="O70" s="466">
        <f t="shared" si="35"/>
        <v>32.904028300000007</v>
      </c>
      <c r="P70" s="466"/>
      <c r="Q70" s="466">
        <f t="shared" ref="Q70:U70" si="36">SUM(Q47:Q69)</f>
        <v>0</v>
      </c>
      <c r="R70" s="466">
        <f t="shared" si="36"/>
        <v>3.8198640000000008</v>
      </c>
      <c r="S70" s="466">
        <f t="shared" si="36"/>
        <v>174.93060000000003</v>
      </c>
      <c r="T70" s="466">
        <f t="shared" si="36"/>
        <v>213.12923999999998</v>
      </c>
      <c r="U70" s="466">
        <f t="shared" si="36"/>
        <v>25.310790999999998</v>
      </c>
      <c r="V70" s="540"/>
      <c r="W70" s="375"/>
      <c r="X70" s="375"/>
      <c r="Y70" s="375"/>
      <c r="Z70" s="375"/>
      <c r="AA70" s="375"/>
      <c r="AB70" s="375"/>
      <c r="AC70" s="375"/>
      <c r="AD70" s="375"/>
      <c r="AE70" s="375"/>
      <c r="AF70" s="375"/>
      <c r="AG70" s="375"/>
    </row>
    <row r="71" spans="1:33" ht="9.75" customHeight="1" x14ac:dyDescent="0.25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  <c r="AC71" s="375"/>
      <c r="AD71" s="375"/>
      <c r="AE71" s="375"/>
      <c r="AF71" s="375"/>
      <c r="AG71" s="375"/>
    </row>
    <row r="72" spans="1:33" ht="9.75" customHeight="1" x14ac:dyDescent="0.25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  <c r="AC72" s="375"/>
      <c r="AD72" s="375"/>
      <c r="AE72" s="375"/>
      <c r="AF72" s="375"/>
      <c r="AG72" s="375"/>
    </row>
    <row r="73" spans="1:33" ht="9.75" customHeight="1" x14ac:dyDescent="0.25">
      <c r="A73" s="1408" t="s">
        <v>1692</v>
      </c>
      <c r="B73" s="1380"/>
      <c r="C73" s="1380"/>
      <c r="D73" s="1380"/>
      <c r="E73" s="1380"/>
      <c r="F73" s="1380"/>
      <c r="G73" s="1380"/>
      <c r="H73" s="1380"/>
      <c r="I73" s="1380"/>
      <c r="J73" s="1380"/>
      <c r="K73" s="1380"/>
      <c r="L73" s="1380"/>
      <c r="M73" s="1380"/>
      <c r="N73" s="1380"/>
      <c r="O73" s="1380"/>
      <c r="P73" s="1380"/>
      <c r="Q73" s="1380"/>
      <c r="R73" s="1380"/>
      <c r="S73" s="1380"/>
      <c r="T73" s="1380"/>
      <c r="U73" s="1380"/>
      <c r="V73" s="1409"/>
      <c r="W73" s="375"/>
      <c r="X73" s="375"/>
      <c r="Y73" s="375"/>
      <c r="Z73" s="375"/>
      <c r="AA73" s="375"/>
      <c r="AB73" s="375"/>
      <c r="AC73" s="375"/>
      <c r="AD73" s="375"/>
      <c r="AE73" s="375"/>
      <c r="AF73" s="375"/>
      <c r="AG73" s="375"/>
    </row>
    <row r="74" spans="1:33" ht="9.75" customHeight="1" x14ac:dyDescent="0.25">
      <c r="A74" s="1395" t="s">
        <v>1572</v>
      </c>
      <c r="B74" s="1395"/>
      <c r="C74" s="1406"/>
      <c r="D74" s="1406"/>
      <c r="E74" s="1397" t="s">
        <v>1668</v>
      </c>
      <c r="F74" s="1410" t="s">
        <v>1624</v>
      </c>
      <c r="G74" s="1332"/>
      <c r="H74" s="1405"/>
      <c r="I74" s="552"/>
      <c r="J74" s="1392" t="s">
        <v>1625</v>
      </c>
      <c r="K74" s="1393"/>
      <c r="L74" s="1404" t="s">
        <v>1626</v>
      </c>
      <c r="M74" s="1332"/>
      <c r="N74" s="1332"/>
      <c r="O74" s="1332"/>
      <c r="P74" s="1332"/>
      <c r="Q74" s="1332"/>
      <c r="R74" s="1332"/>
      <c r="S74" s="1332"/>
      <c r="T74" s="1332"/>
      <c r="U74" s="1332"/>
      <c r="V74" s="1405"/>
      <c r="W74" s="375"/>
      <c r="X74" s="375"/>
      <c r="Y74" s="375"/>
      <c r="Z74" s="375"/>
      <c r="AA74" s="375"/>
      <c r="AB74" s="375"/>
      <c r="AC74" s="375"/>
      <c r="AD74" s="375"/>
      <c r="AE74" s="375"/>
      <c r="AF74" s="375"/>
      <c r="AG74" s="375"/>
    </row>
    <row r="75" spans="1:33" ht="9.75" customHeight="1" x14ac:dyDescent="0.25">
      <c r="A75" s="1384"/>
      <c r="B75" s="1384"/>
      <c r="C75" s="1386"/>
      <c r="D75" s="1386"/>
      <c r="E75" s="1386"/>
      <c r="F75" s="513" t="s">
        <v>1669</v>
      </c>
      <c r="G75" s="514" t="s">
        <v>1670</v>
      </c>
      <c r="H75" s="514" t="s">
        <v>1671</v>
      </c>
      <c r="I75" s="566" t="s">
        <v>1693</v>
      </c>
      <c r="J75" s="515" t="s">
        <v>1631</v>
      </c>
      <c r="K75" s="515" t="s">
        <v>1632</v>
      </c>
      <c r="L75" s="516" t="s">
        <v>1633</v>
      </c>
      <c r="M75" s="516" t="s">
        <v>1634</v>
      </c>
      <c r="N75" s="516" t="s">
        <v>1612</v>
      </c>
      <c r="O75" s="516" t="s">
        <v>1635</v>
      </c>
      <c r="P75" s="1394" t="s">
        <v>1636</v>
      </c>
      <c r="Q75" s="1380"/>
      <c r="R75" s="1381"/>
      <c r="S75" s="516" t="s">
        <v>1637</v>
      </c>
      <c r="T75" s="516" t="s">
        <v>1638</v>
      </c>
      <c r="U75" s="516" t="s">
        <v>685</v>
      </c>
      <c r="V75" s="516" t="s">
        <v>1381</v>
      </c>
      <c r="W75" s="375"/>
      <c r="X75" s="375"/>
      <c r="Y75" s="375"/>
      <c r="Z75" s="375"/>
      <c r="AA75" s="375"/>
      <c r="AB75" s="375"/>
      <c r="AC75" s="375"/>
      <c r="AD75" s="375"/>
      <c r="AE75" s="375"/>
      <c r="AF75" s="375"/>
      <c r="AG75" s="375"/>
    </row>
    <row r="76" spans="1:33" ht="9.75" customHeight="1" x14ac:dyDescent="0.25">
      <c r="A76" s="1396"/>
      <c r="B76" s="1396"/>
      <c r="C76" s="1407"/>
      <c r="D76" s="1407"/>
      <c r="E76" s="1374"/>
      <c r="F76" s="518" t="s">
        <v>1639</v>
      </c>
      <c r="G76" s="519" t="s">
        <v>1641</v>
      </c>
      <c r="H76" s="519" t="s">
        <v>1640</v>
      </c>
      <c r="I76" s="519" t="s">
        <v>1672</v>
      </c>
      <c r="J76" s="520" t="s">
        <v>64</v>
      </c>
      <c r="K76" s="520" t="s">
        <v>64</v>
      </c>
      <c r="L76" s="520" t="s">
        <v>643</v>
      </c>
      <c r="M76" s="520" t="s">
        <v>98</v>
      </c>
      <c r="N76" s="520" t="s">
        <v>643</v>
      </c>
      <c r="O76" s="520" t="s">
        <v>643</v>
      </c>
      <c r="P76" s="521" t="s">
        <v>1642</v>
      </c>
      <c r="Q76" s="513" t="s">
        <v>643</v>
      </c>
      <c r="R76" s="513" t="s">
        <v>643</v>
      </c>
      <c r="S76" s="520" t="s">
        <v>98</v>
      </c>
      <c r="T76" s="520" t="s">
        <v>98</v>
      </c>
      <c r="U76" s="520" t="s">
        <v>643</v>
      </c>
      <c r="V76" s="520"/>
      <c r="W76" s="375"/>
      <c r="X76" s="375"/>
      <c r="Y76" s="375"/>
      <c r="Z76" s="375"/>
      <c r="AA76" s="375"/>
      <c r="AB76" s="375"/>
      <c r="AC76" s="375"/>
      <c r="AD76" s="375"/>
      <c r="AE76" s="375"/>
      <c r="AF76" s="375"/>
      <c r="AG76" s="375"/>
    </row>
    <row r="77" spans="1:33" ht="9.75" customHeight="1" x14ac:dyDescent="0.25">
      <c r="A77" s="555" t="s">
        <v>1643</v>
      </c>
      <c r="B77" s="556"/>
      <c r="C77" s="556"/>
      <c r="D77" s="556"/>
      <c r="E77" s="556"/>
      <c r="F77" s="557"/>
      <c r="G77" s="557"/>
      <c r="H77" s="557"/>
      <c r="I77" s="556"/>
      <c r="J77" s="557"/>
      <c r="K77" s="556"/>
      <c r="L77" s="556"/>
      <c r="M77" s="556"/>
      <c r="N77" s="556"/>
      <c r="O77" s="556"/>
      <c r="P77" s="524"/>
      <c r="Q77" s="525" t="s">
        <v>1644</v>
      </c>
      <c r="R77" s="525" t="s">
        <v>685</v>
      </c>
      <c r="S77" s="556"/>
      <c r="T77" s="558"/>
      <c r="U77" s="556"/>
      <c r="V77" s="557"/>
      <c r="W77" s="375"/>
      <c r="X77" s="375"/>
      <c r="Y77" s="375"/>
      <c r="Z77" s="375"/>
      <c r="AA77" s="375"/>
      <c r="AB77" s="375"/>
      <c r="AC77" s="375"/>
      <c r="AD77" s="375"/>
      <c r="AE77" s="375"/>
      <c r="AF77" s="375"/>
      <c r="AG77" s="375"/>
    </row>
    <row r="78" spans="1:33" ht="9.75" customHeight="1" x14ac:dyDescent="0.25">
      <c r="A78" s="526" t="s">
        <v>1694</v>
      </c>
      <c r="B78" s="560"/>
      <c r="C78" s="560"/>
      <c r="D78" s="559" t="s">
        <v>1695</v>
      </c>
      <c r="E78" s="561">
        <v>1</v>
      </c>
      <c r="F78" s="562">
        <v>0.4</v>
      </c>
      <c r="G78" s="547">
        <v>1.2</v>
      </c>
      <c r="H78" s="562">
        <v>1.3</v>
      </c>
      <c r="I78" s="563">
        <v>4</v>
      </c>
      <c r="J78" s="530">
        <f t="shared" ref="J78:J91" si="37">IF(H78&lt;=1,0.6,1.2)</f>
        <v>1.2</v>
      </c>
      <c r="K78" s="530"/>
      <c r="L78" s="530">
        <f t="shared" ref="L78:L91" si="38">((F78+J78)*(H78+K78)*G78)*E78</f>
        <v>2.496</v>
      </c>
      <c r="M78" s="530">
        <f t="shared" ref="M78:M91" si="39">(F78)*(G78)*E78</f>
        <v>0.48</v>
      </c>
      <c r="N78" s="530">
        <f t="shared" ref="N78:N91" si="40">L78-U78</f>
        <v>1.8719999999999999</v>
      </c>
      <c r="O78" s="530">
        <f t="shared" ref="O78:O91" si="41">(L78-N78)*1.3</f>
        <v>0.81120000000000014</v>
      </c>
      <c r="P78" s="532">
        <v>0.1</v>
      </c>
      <c r="Q78" s="530"/>
      <c r="R78" s="530">
        <f t="shared" ref="R78:R91" si="42">M78*$P78</f>
        <v>4.8000000000000001E-2</v>
      </c>
      <c r="S78" s="530">
        <f t="shared" ref="S78:S91" si="43">((G78*H78*I78))*E78</f>
        <v>6.24</v>
      </c>
      <c r="T78" s="564">
        <f t="shared" ref="T78:T91" si="44">S78+G78*F78</f>
        <v>6.7200000000000006</v>
      </c>
      <c r="U78" s="530">
        <f t="shared" ref="U78:U91" si="45">F78*H78*G78*E78</f>
        <v>0.624</v>
      </c>
      <c r="V78" s="534" t="s">
        <v>1617</v>
      </c>
      <c r="W78" s="375"/>
      <c r="X78" s="375"/>
      <c r="Y78" s="375"/>
      <c r="Z78" s="375"/>
      <c r="AA78" s="375"/>
      <c r="AB78" s="375"/>
      <c r="AC78" s="375"/>
      <c r="AD78" s="375"/>
      <c r="AE78" s="375"/>
      <c r="AF78" s="375"/>
      <c r="AG78" s="375"/>
    </row>
    <row r="79" spans="1:33" ht="9.75" customHeight="1" x14ac:dyDescent="0.25">
      <c r="A79" s="526" t="s">
        <v>1696</v>
      </c>
      <c r="B79" s="560"/>
      <c r="C79" s="560"/>
      <c r="D79" s="559" t="s">
        <v>1695</v>
      </c>
      <c r="E79" s="561">
        <v>1</v>
      </c>
      <c r="F79" s="562">
        <v>0.4</v>
      </c>
      <c r="G79" s="547">
        <v>0.9</v>
      </c>
      <c r="H79" s="562">
        <v>1.3</v>
      </c>
      <c r="I79" s="563">
        <v>4</v>
      </c>
      <c r="J79" s="530">
        <f t="shared" si="37"/>
        <v>1.2</v>
      </c>
      <c r="K79" s="530"/>
      <c r="L79" s="530">
        <f t="shared" si="38"/>
        <v>1.8720000000000001</v>
      </c>
      <c r="M79" s="530">
        <f t="shared" si="39"/>
        <v>0.36000000000000004</v>
      </c>
      <c r="N79" s="530">
        <f t="shared" si="40"/>
        <v>1.4040000000000001</v>
      </c>
      <c r="O79" s="530">
        <f t="shared" si="41"/>
        <v>0.60839999999999994</v>
      </c>
      <c r="P79" s="532">
        <v>0.1</v>
      </c>
      <c r="Q79" s="530"/>
      <c r="R79" s="530">
        <f t="shared" si="42"/>
        <v>3.6000000000000004E-2</v>
      </c>
      <c r="S79" s="530">
        <f t="shared" si="43"/>
        <v>4.6800000000000006</v>
      </c>
      <c r="T79" s="564">
        <f t="shared" si="44"/>
        <v>5.0400000000000009</v>
      </c>
      <c r="U79" s="530">
        <f t="shared" si="45"/>
        <v>0.46800000000000003</v>
      </c>
      <c r="V79" s="534" t="s">
        <v>1617</v>
      </c>
      <c r="W79" s="375"/>
      <c r="X79" s="375"/>
      <c r="Y79" s="375"/>
      <c r="Z79" s="375"/>
      <c r="AA79" s="375"/>
      <c r="AB79" s="375"/>
      <c r="AC79" s="375"/>
      <c r="AD79" s="375"/>
      <c r="AE79" s="375"/>
      <c r="AF79" s="375"/>
      <c r="AG79" s="375"/>
    </row>
    <row r="80" spans="1:33" ht="9.75" customHeight="1" x14ac:dyDescent="0.25">
      <c r="A80" s="526" t="s">
        <v>1697</v>
      </c>
      <c r="B80" s="560"/>
      <c r="C80" s="560"/>
      <c r="D80" s="559" t="s">
        <v>1695</v>
      </c>
      <c r="E80" s="561">
        <v>1</v>
      </c>
      <c r="F80" s="562">
        <v>0.55000000000000004</v>
      </c>
      <c r="G80" s="547">
        <v>0.9</v>
      </c>
      <c r="H80" s="562">
        <v>1.3</v>
      </c>
      <c r="I80" s="563">
        <v>4</v>
      </c>
      <c r="J80" s="530">
        <f t="shared" si="37"/>
        <v>1.2</v>
      </c>
      <c r="K80" s="530"/>
      <c r="L80" s="530">
        <f t="shared" si="38"/>
        <v>2.0474999999999999</v>
      </c>
      <c r="M80" s="530">
        <f t="shared" si="39"/>
        <v>0.49500000000000005</v>
      </c>
      <c r="N80" s="530">
        <f t="shared" si="40"/>
        <v>1.4039999999999999</v>
      </c>
      <c r="O80" s="530">
        <f t="shared" si="41"/>
        <v>0.83655000000000002</v>
      </c>
      <c r="P80" s="532">
        <v>0.1</v>
      </c>
      <c r="Q80" s="530"/>
      <c r="R80" s="530">
        <f t="shared" si="42"/>
        <v>4.9500000000000009E-2</v>
      </c>
      <c r="S80" s="530">
        <f t="shared" si="43"/>
        <v>4.6800000000000006</v>
      </c>
      <c r="T80" s="564">
        <f t="shared" si="44"/>
        <v>5.1750000000000007</v>
      </c>
      <c r="U80" s="530">
        <f t="shared" si="45"/>
        <v>0.64350000000000007</v>
      </c>
      <c r="V80" s="534" t="s">
        <v>1617</v>
      </c>
      <c r="W80" s="375"/>
      <c r="X80" s="375"/>
      <c r="Y80" s="375"/>
      <c r="Z80" s="375"/>
      <c r="AA80" s="375"/>
      <c r="AB80" s="375"/>
      <c r="AC80" s="375"/>
      <c r="AD80" s="375"/>
      <c r="AE80" s="375"/>
      <c r="AF80" s="375"/>
      <c r="AG80" s="375"/>
    </row>
    <row r="81" spans="1:33" ht="9.75" customHeight="1" x14ac:dyDescent="0.25">
      <c r="A81" s="526" t="s">
        <v>1698</v>
      </c>
      <c r="B81" s="559" t="s">
        <v>1699</v>
      </c>
      <c r="C81" s="560"/>
      <c r="D81" s="559" t="s">
        <v>1695</v>
      </c>
      <c r="E81" s="561">
        <v>2</v>
      </c>
      <c r="F81" s="562">
        <v>0.8</v>
      </c>
      <c r="G81" s="547">
        <v>0.25</v>
      </c>
      <c r="H81" s="562">
        <v>1.3</v>
      </c>
      <c r="I81" s="563">
        <v>4</v>
      </c>
      <c r="J81" s="530">
        <f t="shared" si="37"/>
        <v>1.2</v>
      </c>
      <c r="K81" s="530"/>
      <c r="L81" s="530">
        <f t="shared" si="38"/>
        <v>1.3</v>
      </c>
      <c r="M81" s="530">
        <f t="shared" si="39"/>
        <v>0.4</v>
      </c>
      <c r="N81" s="530">
        <f t="shared" si="40"/>
        <v>0.78</v>
      </c>
      <c r="O81" s="530">
        <f t="shared" si="41"/>
        <v>0.67600000000000005</v>
      </c>
      <c r="P81" s="532">
        <v>0.1</v>
      </c>
      <c r="Q81" s="530"/>
      <c r="R81" s="530">
        <f t="shared" si="42"/>
        <v>4.0000000000000008E-2</v>
      </c>
      <c r="S81" s="530">
        <f t="shared" si="43"/>
        <v>2.6</v>
      </c>
      <c r="T81" s="564">
        <f t="shared" si="44"/>
        <v>2.8000000000000003</v>
      </c>
      <c r="U81" s="530">
        <f t="shared" si="45"/>
        <v>0.52</v>
      </c>
      <c r="V81" s="534" t="s">
        <v>1617</v>
      </c>
      <c r="W81" s="375"/>
      <c r="X81" s="375"/>
      <c r="Y81" s="375"/>
      <c r="Z81" s="375"/>
      <c r="AA81" s="375"/>
      <c r="AB81" s="375"/>
      <c r="AC81" s="375"/>
      <c r="AD81" s="375"/>
      <c r="AE81" s="375"/>
      <c r="AF81" s="375"/>
      <c r="AG81" s="375"/>
    </row>
    <row r="82" spans="1:33" ht="9.75" customHeight="1" x14ac:dyDescent="0.25">
      <c r="A82" s="526" t="s">
        <v>1698</v>
      </c>
      <c r="B82" s="559" t="s">
        <v>1699</v>
      </c>
      <c r="C82" s="560"/>
      <c r="D82" s="559" t="s">
        <v>1695</v>
      </c>
      <c r="E82" s="561">
        <v>1</v>
      </c>
      <c r="F82" s="562">
        <v>0.3</v>
      </c>
      <c r="G82" s="547">
        <v>3.74</v>
      </c>
      <c r="H82" s="562">
        <v>1.3</v>
      </c>
      <c r="I82" s="563">
        <v>4</v>
      </c>
      <c r="J82" s="530">
        <f t="shared" si="37"/>
        <v>1.2</v>
      </c>
      <c r="K82" s="530"/>
      <c r="L82" s="530">
        <f t="shared" si="38"/>
        <v>7.293000000000001</v>
      </c>
      <c r="M82" s="530">
        <f t="shared" si="39"/>
        <v>1.1220000000000001</v>
      </c>
      <c r="N82" s="530">
        <f t="shared" si="40"/>
        <v>5.8344000000000005</v>
      </c>
      <c r="O82" s="530">
        <f t="shared" si="41"/>
        <v>1.8961800000000009</v>
      </c>
      <c r="P82" s="532">
        <v>0.1</v>
      </c>
      <c r="Q82" s="530"/>
      <c r="R82" s="530">
        <f t="shared" si="42"/>
        <v>0.11220000000000002</v>
      </c>
      <c r="S82" s="530">
        <f t="shared" si="43"/>
        <v>19.448</v>
      </c>
      <c r="T82" s="564">
        <f t="shared" si="44"/>
        <v>20.57</v>
      </c>
      <c r="U82" s="530">
        <f t="shared" si="45"/>
        <v>1.4586000000000001</v>
      </c>
      <c r="V82" s="534" t="s">
        <v>1617</v>
      </c>
      <c r="W82" s="375"/>
      <c r="X82" s="375"/>
      <c r="Y82" s="375"/>
      <c r="Z82" s="375"/>
      <c r="AA82" s="375"/>
      <c r="AB82" s="375"/>
      <c r="AC82" s="375"/>
      <c r="AD82" s="375"/>
      <c r="AE82" s="375"/>
      <c r="AF82" s="375"/>
      <c r="AG82" s="375"/>
    </row>
    <row r="83" spans="1:33" ht="9.75" customHeight="1" x14ac:dyDescent="0.25">
      <c r="A83" s="526" t="s">
        <v>1700</v>
      </c>
      <c r="B83" s="560"/>
      <c r="C83" s="560"/>
      <c r="D83" s="559" t="s">
        <v>1695</v>
      </c>
      <c r="E83" s="561">
        <v>1</v>
      </c>
      <c r="F83" s="562">
        <v>0.3</v>
      </c>
      <c r="G83" s="547">
        <v>1.7</v>
      </c>
      <c r="H83" s="562">
        <v>1.3</v>
      </c>
      <c r="I83" s="563">
        <v>4</v>
      </c>
      <c r="J83" s="530">
        <f t="shared" si="37"/>
        <v>1.2</v>
      </c>
      <c r="K83" s="530"/>
      <c r="L83" s="530">
        <f t="shared" si="38"/>
        <v>3.3150000000000004</v>
      </c>
      <c r="M83" s="530">
        <f t="shared" si="39"/>
        <v>0.51</v>
      </c>
      <c r="N83" s="530">
        <f t="shared" si="40"/>
        <v>2.6520000000000001</v>
      </c>
      <c r="O83" s="530">
        <f t="shared" si="41"/>
        <v>0.86190000000000033</v>
      </c>
      <c r="P83" s="532">
        <v>0.1</v>
      </c>
      <c r="Q83" s="530"/>
      <c r="R83" s="530">
        <f t="shared" si="42"/>
        <v>5.1000000000000004E-2</v>
      </c>
      <c r="S83" s="530">
        <f t="shared" si="43"/>
        <v>8.84</v>
      </c>
      <c r="T83" s="564">
        <f t="shared" si="44"/>
        <v>9.35</v>
      </c>
      <c r="U83" s="530">
        <f t="shared" si="45"/>
        <v>0.66300000000000003</v>
      </c>
      <c r="V83" s="534" t="s">
        <v>1617</v>
      </c>
      <c r="W83" s="375"/>
      <c r="X83" s="375"/>
      <c r="Y83" s="375"/>
      <c r="Z83" s="375"/>
      <c r="AA83" s="375"/>
      <c r="AB83" s="375"/>
      <c r="AC83" s="375"/>
      <c r="AD83" s="375"/>
      <c r="AE83" s="375"/>
      <c r="AF83" s="375"/>
      <c r="AG83" s="375"/>
    </row>
    <row r="84" spans="1:33" ht="9.75" customHeight="1" x14ac:dyDescent="0.25">
      <c r="A84" s="526" t="s">
        <v>1701</v>
      </c>
      <c r="B84" s="559" t="s">
        <v>1702</v>
      </c>
      <c r="C84" s="560"/>
      <c r="D84" s="559" t="s">
        <v>1695</v>
      </c>
      <c r="E84" s="561">
        <v>2</v>
      </c>
      <c r="F84" s="562">
        <v>0.18</v>
      </c>
      <c r="G84" s="547">
        <v>2.145</v>
      </c>
      <c r="H84" s="562">
        <v>1.3</v>
      </c>
      <c r="I84" s="563">
        <v>4</v>
      </c>
      <c r="J84" s="530">
        <f t="shared" si="37"/>
        <v>1.2</v>
      </c>
      <c r="K84" s="530"/>
      <c r="L84" s="530">
        <f t="shared" si="38"/>
        <v>7.6962599999999997</v>
      </c>
      <c r="M84" s="530">
        <f t="shared" si="39"/>
        <v>0.7722</v>
      </c>
      <c r="N84" s="530">
        <f t="shared" si="40"/>
        <v>6.6923999999999992</v>
      </c>
      <c r="O84" s="530">
        <f t="shared" si="41"/>
        <v>1.3050180000000007</v>
      </c>
      <c r="P84" s="532">
        <v>0.1</v>
      </c>
      <c r="Q84" s="530"/>
      <c r="R84" s="530">
        <f t="shared" si="42"/>
        <v>7.7220000000000011E-2</v>
      </c>
      <c r="S84" s="530">
        <f t="shared" si="43"/>
        <v>22.308</v>
      </c>
      <c r="T84" s="564">
        <f t="shared" si="44"/>
        <v>22.694099999999999</v>
      </c>
      <c r="U84" s="530">
        <f t="shared" si="45"/>
        <v>1.00386</v>
      </c>
      <c r="V84" s="534" t="s">
        <v>1617</v>
      </c>
      <c r="W84" s="375"/>
      <c r="X84" s="375"/>
      <c r="Y84" s="375"/>
      <c r="Z84" s="375"/>
      <c r="AA84" s="375"/>
      <c r="AB84" s="375"/>
      <c r="AC84" s="375"/>
      <c r="AD84" s="375"/>
      <c r="AE84" s="375"/>
      <c r="AF84" s="375"/>
      <c r="AG84" s="375"/>
    </row>
    <row r="85" spans="1:33" ht="9.75" customHeight="1" x14ac:dyDescent="0.25">
      <c r="A85" s="526" t="s">
        <v>1701</v>
      </c>
      <c r="B85" s="559" t="s">
        <v>1702</v>
      </c>
      <c r="C85" s="560"/>
      <c r="D85" s="559" t="s">
        <v>1695</v>
      </c>
      <c r="E85" s="561">
        <v>1</v>
      </c>
      <c r="F85" s="562">
        <v>0.18</v>
      </c>
      <c r="G85" s="547">
        <v>3.4980000000000002</v>
      </c>
      <c r="H85" s="562">
        <v>1.3</v>
      </c>
      <c r="I85" s="563">
        <v>4</v>
      </c>
      <c r="J85" s="530">
        <f t="shared" si="37"/>
        <v>1.2</v>
      </c>
      <c r="K85" s="530"/>
      <c r="L85" s="530">
        <f t="shared" si="38"/>
        <v>6.2754119999999993</v>
      </c>
      <c r="M85" s="530">
        <f t="shared" si="39"/>
        <v>0.62963999999999998</v>
      </c>
      <c r="N85" s="530">
        <f t="shared" si="40"/>
        <v>5.4568799999999991</v>
      </c>
      <c r="O85" s="530">
        <f t="shared" si="41"/>
        <v>1.0640916000000005</v>
      </c>
      <c r="P85" s="532">
        <v>0.1</v>
      </c>
      <c r="Q85" s="530"/>
      <c r="R85" s="530">
        <f t="shared" si="42"/>
        <v>6.2964000000000006E-2</v>
      </c>
      <c r="S85" s="530">
        <f t="shared" si="43"/>
        <v>18.189600000000002</v>
      </c>
      <c r="T85" s="564">
        <f t="shared" si="44"/>
        <v>18.819240000000001</v>
      </c>
      <c r="U85" s="530">
        <f t="shared" si="45"/>
        <v>0.81853200000000004</v>
      </c>
      <c r="V85" s="534" t="s">
        <v>1617</v>
      </c>
      <c r="W85" s="375"/>
      <c r="X85" s="375"/>
      <c r="Y85" s="375"/>
      <c r="Z85" s="375"/>
      <c r="AA85" s="375"/>
      <c r="AB85" s="375"/>
      <c r="AC85" s="375"/>
      <c r="AD85" s="375"/>
      <c r="AE85" s="375"/>
      <c r="AF85" s="375"/>
      <c r="AG85" s="375"/>
    </row>
    <row r="86" spans="1:33" ht="9.75" customHeight="1" x14ac:dyDescent="0.25">
      <c r="A86" s="526" t="s">
        <v>1703</v>
      </c>
      <c r="B86" s="560"/>
      <c r="C86" s="560"/>
      <c r="D86" s="559" t="s">
        <v>1695</v>
      </c>
      <c r="E86" s="561">
        <v>1</v>
      </c>
      <c r="F86" s="562">
        <v>0.45</v>
      </c>
      <c r="G86" s="547">
        <v>0.65</v>
      </c>
      <c r="H86" s="562">
        <v>1.3</v>
      </c>
      <c r="I86" s="563">
        <v>4</v>
      </c>
      <c r="J86" s="530">
        <f t="shared" si="37"/>
        <v>1.2</v>
      </c>
      <c r="K86" s="530"/>
      <c r="L86" s="530">
        <f t="shared" si="38"/>
        <v>1.39425</v>
      </c>
      <c r="M86" s="530">
        <f t="shared" si="39"/>
        <v>0.29250000000000004</v>
      </c>
      <c r="N86" s="530">
        <f t="shared" si="40"/>
        <v>1.0139999999999998</v>
      </c>
      <c r="O86" s="530">
        <f t="shared" si="41"/>
        <v>0.49432500000000029</v>
      </c>
      <c r="P86" s="532">
        <v>0.1</v>
      </c>
      <c r="Q86" s="530"/>
      <c r="R86" s="530">
        <f t="shared" si="42"/>
        <v>2.9250000000000005E-2</v>
      </c>
      <c r="S86" s="530">
        <f t="shared" si="43"/>
        <v>3.3800000000000003</v>
      </c>
      <c r="T86" s="564">
        <f t="shared" si="44"/>
        <v>3.6725000000000003</v>
      </c>
      <c r="U86" s="530">
        <f t="shared" si="45"/>
        <v>0.38025000000000009</v>
      </c>
      <c r="V86" s="534" t="s">
        <v>1617</v>
      </c>
      <c r="W86" s="375"/>
      <c r="X86" s="375"/>
      <c r="Y86" s="375"/>
      <c r="Z86" s="375"/>
      <c r="AA86" s="375"/>
      <c r="AB86" s="375"/>
      <c r="AC86" s="375"/>
      <c r="AD86" s="375"/>
      <c r="AE86" s="375"/>
      <c r="AF86" s="375"/>
      <c r="AG86" s="375"/>
    </row>
    <row r="87" spans="1:33" ht="9.75" customHeight="1" x14ac:dyDescent="0.25">
      <c r="A87" s="526" t="s">
        <v>1704</v>
      </c>
      <c r="B87" s="560"/>
      <c r="C87" s="560"/>
      <c r="D87" s="559" t="s">
        <v>1695</v>
      </c>
      <c r="E87" s="561">
        <v>1</v>
      </c>
      <c r="F87" s="562">
        <v>0.45</v>
      </c>
      <c r="G87" s="547">
        <v>0.85</v>
      </c>
      <c r="H87" s="562">
        <v>1.3</v>
      </c>
      <c r="I87" s="563">
        <v>4</v>
      </c>
      <c r="J87" s="530">
        <f t="shared" si="37"/>
        <v>1.2</v>
      </c>
      <c r="K87" s="530"/>
      <c r="L87" s="530">
        <f t="shared" si="38"/>
        <v>1.82325</v>
      </c>
      <c r="M87" s="530">
        <f t="shared" si="39"/>
        <v>0.38250000000000001</v>
      </c>
      <c r="N87" s="530">
        <f t="shared" si="40"/>
        <v>1.3260000000000001</v>
      </c>
      <c r="O87" s="530">
        <f t="shared" si="41"/>
        <v>0.64642500000000003</v>
      </c>
      <c r="P87" s="532">
        <v>0.1</v>
      </c>
      <c r="Q87" s="530"/>
      <c r="R87" s="530">
        <f t="shared" si="42"/>
        <v>3.8250000000000006E-2</v>
      </c>
      <c r="S87" s="530">
        <f t="shared" si="43"/>
        <v>4.42</v>
      </c>
      <c r="T87" s="564">
        <f t="shared" si="44"/>
        <v>4.8025000000000002</v>
      </c>
      <c r="U87" s="530">
        <f t="shared" si="45"/>
        <v>0.49725000000000003</v>
      </c>
      <c r="V87" s="534" t="s">
        <v>1617</v>
      </c>
      <c r="W87" s="375"/>
      <c r="X87" s="375"/>
      <c r="Y87" s="375"/>
      <c r="Z87" s="375"/>
      <c r="AA87" s="375"/>
      <c r="AB87" s="375"/>
      <c r="AC87" s="375"/>
      <c r="AD87" s="375"/>
      <c r="AE87" s="375"/>
      <c r="AF87" s="375"/>
      <c r="AG87" s="375"/>
    </row>
    <row r="88" spans="1:33" ht="9.75" customHeight="1" x14ac:dyDescent="0.25">
      <c r="A88" s="526" t="s">
        <v>1705</v>
      </c>
      <c r="B88" s="560"/>
      <c r="C88" s="560"/>
      <c r="D88" s="559" t="s">
        <v>1695</v>
      </c>
      <c r="E88" s="561">
        <v>1</v>
      </c>
      <c r="F88" s="562">
        <v>0.4</v>
      </c>
      <c r="G88" s="547">
        <v>0.7</v>
      </c>
      <c r="H88" s="562">
        <v>1.3</v>
      </c>
      <c r="I88" s="563">
        <v>4</v>
      </c>
      <c r="J88" s="530">
        <f t="shared" si="37"/>
        <v>1.2</v>
      </c>
      <c r="K88" s="530"/>
      <c r="L88" s="530">
        <f t="shared" si="38"/>
        <v>1.456</v>
      </c>
      <c r="M88" s="530">
        <f t="shared" si="39"/>
        <v>0.27999999999999997</v>
      </c>
      <c r="N88" s="530">
        <f t="shared" si="40"/>
        <v>1.0920000000000001</v>
      </c>
      <c r="O88" s="530">
        <f t="shared" si="41"/>
        <v>0.47319999999999984</v>
      </c>
      <c r="P88" s="532">
        <v>0.1</v>
      </c>
      <c r="Q88" s="530"/>
      <c r="R88" s="530">
        <f t="shared" si="42"/>
        <v>2.7999999999999997E-2</v>
      </c>
      <c r="S88" s="530">
        <f t="shared" si="43"/>
        <v>3.6399999999999997</v>
      </c>
      <c r="T88" s="564">
        <f t="shared" si="44"/>
        <v>3.9199999999999995</v>
      </c>
      <c r="U88" s="530">
        <f t="shared" si="45"/>
        <v>0.36399999999999999</v>
      </c>
      <c r="V88" s="534" t="s">
        <v>1617</v>
      </c>
      <c r="W88" s="375"/>
      <c r="X88" s="375"/>
      <c r="Y88" s="375"/>
      <c r="Z88" s="375"/>
      <c r="AA88" s="375"/>
      <c r="AB88" s="375"/>
      <c r="AC88" s="375"/>
      <c r="AD88" s="375"/>
      <c r="AE88" s="375"/>
      <c r="AF88" s="375"/>
      <c r="AG88" s="375"/>
    </row>
    <row r="89" spans="1:33" ht="9.75" customHeight="1" x14ac:dyDescent="0.25">
      <c r="A89" s="526" t="s">
        <v>1706</v>
      </c>
      <c r="B89" s="560"/>
      <c r="C89" s="560"/>
      <c r="D89" s="559" t="s">
        <v>1695</v>
      </c>
      <c r="E89" s="561">
        <v>1</v>
      </c>
      <c r="F89" s="562">
        <v>0.35</v>
      </c>
      <c r="G89" s="547">
        <v>1</v>
      </c>
      <c r="H89" s="562">
        <v>1.3</v>
      </c>
      <c r="I89" s="563">
        <v>4</v>
      </c>
      <c r="J89" s="530">
        <f t="shared" si="37"/>
        <v>1.2</v>
      </c>
      <c r="K89" s="530"/>
      <c r="L89" s="530">
        <f t="shared" si="38"/>
        <v>2.0149999999999997</v>
      </c>
      <c r="M89" s="530">
        <f t="shared" si="39"/>
        <v>0.35</v>
      </c>
      <c r="N89" s="530">
        <f t="shared" si="40"/>
        <v>1.5599999999999996</v>
      </c>
      <c r="O89" s="530">
        <f t="shared" si="41"/>
        <v>0.59150000000000014</v>
      </c>
      <c r="P89" s="532">
        <v>0.1</v>
      </c>
      <c r="Q89" s="530"/>
      <c r="R89" s="530">
        <f t="shared" si="42"/>
        <v>3.4999999999999996E-2</v>
      </c>
      <c r="S89" s="530">
        <f t="shared" si="43"/>
        <v>5.2</v>
      </c>
      <c r="T89" s="564">
        <f t="shared" si="44"/>
        <v>5.55</v>
      </c>
      <c r="U89" s="530">
        <f t="shared" si="45"/>
        <v>0.45499999999999996</v>
      </c>
      <c r="V89" s="534" t="s">
        <v>1617</v>
      </c>
      <c r="W89" s="375"/>
      <c r="X89" s="375"/>
      <c r="Y89" s="375"/>
      <c r="Z89" s="375"/>
      <c r="AA89" s="375"/>
      <c r="AB89" s="375"/>
      <c r="AC89" s="375"/>
      <c r="AD89" s="375"/>
      <c r="AE89" s="375"/>
      <c r="AF89" s="375"/>
      <c r="AG89" s="375"/>
    </row>
    <row r="90" spans="1:33" ht="9.75" customHeight="1" x14ac:dyDescent="0.25">
      <c r="A90" s="526" t="s">
        <v>1707</v>
      </c>
      <c r="B90" s="560"/>
      <c r="C90" s="560"/>
      <c r="D90" s="559" t="s">
        <v>1695</v>
      </c>
      <c r="E90" s="561">
        <v>1</v>
      </c>
      <c r="F90" s="562">
        <v>0.12</v>
      </c>
      <c r="G90" s="547">
        <v>0.3</v>
      </c>
      <c r="H90" s="562">
        <v>1.3</v>
      </c>
      <c r="I90" s="563">
        <v>4</v>
      </c>
      <c r="J90" s="530">
        <f t="shared" si="37"/>
        <v>1.2</v>
      </c>
      <c r="K90" s="530"/>
      <c r="L90" s="530">
        <f t="shared" si="38"/>
        <v>0.51479999999999992</v>
      </c>
      <c r="M90" s="530">
        <f t="shared" si="39"/>
        <v>3.5999999999999997E-2</v>
      </c>
      <c r="N90" s="530">
        <f t="shared" si="40"/>
        <v>0.46799999999999992</v>
      </c>
      <c r="O90" s="530">
        <f t="shared" si="41"/>
        <v>6.0840000000000012E-2</v>
      </c>
      <c r="P90" s="532">
        <v>0.1</v>
      </c>
      <c r="Q90" s="530"/>
      <c r="R90" s="530">
        <f t="shared" si="42"/>
        <v>3.5999999999999999E-3</v>
      </c>
      <c r="S90" s="530">
        <f t="shared" si="43"/>
        <v>1.56</v>
      </c>
      <c r="T90" s="564">
        <f t="shared" si="44"/>
        <v>1.5960000000000001</v>
      </c>
      <c r="U90" s="530">
        <f t="shared" si="45"/>
        <v>4.6800000000000001E-2</v>
      </c>
      <c r="V90" s="534" t="s">
        <v>1617</v>
      </c>
      <c r="W90" s="375"/>
      <c r="X90" s="375"/>
      <c r="Y90" s="375"/>
      <c r="Z90" s="375"/>
      <c r="AA90" s="375"/>
      <c r="AB90" s="375"/>
      <c r="AC90" s="375"/>
      <c r="AD90" s="375"/>
      <c r="AE90" s="375"/>
      <c r="AF90" s="375"/>
      <c r="AG90" s="375"/>
    </row>
    <row r="91" spans="1:33" ht="9.75" customHeight="1" x14ac:dyDescent="0.25">
      <c r="A91" s="560"/>
      <c r="B91" s="560"/>
      <c r="C91" s="560"/>
      <c r="D91" s="560"/>
      <c r="E91" s="561"/>
      <c r="F91" s="562"/>
      <c r="G91" s="547"/>
      <c r="H91" s="562"/>
      <c r="I91" s="563">
        <v>4</v>
      </c>
      <c r="J91" s="530">
        <f t="shared" si="37"/>
        <v>0.6</v>
      </c>
      <c r="K91" s="530"/>
      <c r="L91" s="530">
        <f t="shared" si="38"/>
        <v>0</v>
      </c>
      <c r="M91" s="530">
        <f t="shared" si="39"/>
        <v>0</v>
      </c>
      <c r="N91" s="530">
        <f t="shared" si="40"/>
        <v>0</v>
      </c>
      <c r="O91" s="530">
        <f t="shared" si="41"/>
        <v>0</v>
      </c>
      <c r="P91" s="532">
        <v>0.1</v>
      </c>
      <c r="Q91" s="530"/>
      <c r="R91" s="530">
        <f t="shared" si="42"/>
        <v>0</v>
      </c>
      <c r="S91" s="530">
        <f t="shared" si="43"/>
        <v>0</v>
      </c>
      <c r="T91" s="564">
        <f t="shared" si="44"/>
        <v>0</v>
      </c>
      <c r="U91" s="530">
        <f t="shared" si="45"/>
        <v>0</v>
      </c>
      <c r="V91" s="534" t="s">
        <v>1617</v>
      </c>
      <c r="W91" s="375"/>
      <c r="X91" s="375"/>
      <c r="Y91" s="375"/>
      <c r="Z91" s="375"/>
      <c r="AA91" s="375"/>
      <c r="AB91" s="375"/>
      <c r="AC91" s="375"/>
      <c r="AD91" s="375"/>
      <c r="AE91" s="375"/>
      <c r="AF91" s="375"/>
      <c r="AG91" s="375"/>
    </row>
    <row r="92" spans="1:33" ht="9.75" customHeight="1" x14ac:dyDescent="0.25">
      <c r="A92" s="462" t="str">
        <f>"TOTAL GERAL - "&amp;A73</f>
        <v>TOTAL GERAL - PILARS  FUNDAÇÃO</v>
      </c>
      <c r="B92" s="462"/>
      <c r="C92" s="565"/>
      <c r="D92" s="464"/>
      <c r="E92" s="464"/>
      <c r="F92" s="464"/>
      <c r="G92" s="464"/>
      <c r="H92" s="464"/>
      <c r="I92" s="466"/>
      <c r="J92" s="464"/>
      <c r="K92" s="464"/>
      <c r="L92" s="466">
        <f t="shared" ref="L92:O92" si="46">SUM(L77:L91)</f>
        <v>39.498472000000007</v>
      </c>
      <c r="M92" s="466">
        <f t="shared" si="46"/>
        <v>6.1098400000000002</v>
      </c>
      <c r="N92" s="466">
        <f t="shared" si="46"/>
        <v>31.555679999999995</v>
      </c>
      <c r="O92" s="466">
        <f t="shared" si="46"/>
        <v>10.325629600000005</v>
      </c>
      <c r="P92" s="466"/>
      <c r="Q92" s="466">
        <f t="shared" ref="Q92:U92" si="47">SUM(Q77:Q91)</f>
        <v>0</v>
      </c>
      <c r="R92" s="466">
        <f t="shared" si="47"/>
        <v>0.61098400000000019</v>
      </c>
      <c r="S92" s="466">
        <f t="shared" si="47"/>
        <v>105.18559999999999</v>
      </c>
      <c r="T92" s="466">
        <f t="shared" si="47"/>
        <v>110.70934</v>
      </c>
      <c r="U92" s="466">
        <f t="shared" si="47"/>
        <v>7.9427920000000007</v>
      </c>
      <c r="V92" s="540"/>
      <c r="W92" s="375"/>
      <c r="X92" s="375"/>
      <c r="Y92" s="375"/>
      <c r="Z92" s="375"/>
      <c r="AA92" s="375"/>
      <c r="AB92" s="375"/>
      <c r="AC92" s="375"/>
      <c r="AD92" s="375"/>
      <c r="AE92" s="375"/>
      <c r="AF92" s="375"/>
      <c r="AG92" s="375"/>
    </row>
    <row r="93" spans="1:33" ht="9.75" customHeight="1" x14ac:dyDescent="0.25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75"/>
      <c r="AG93" s="375"/>
    </row>
    <row r="94" spans="1:33" ht="9.75" customHeight="1" x14ac:dyDescent="0.25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75"/>
      <c r="AG94" s="375"/>
    </row>
    <row r="95" spans="1:33" ht="9.75" customHeight="1" x14ac:dyDescent="0.25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75"/>
      <c r="AG95" s="375"/>
    </row>
    <row r="96" spans="1:33" ht="9.75" customHeight="1" x14ac:dyDescent="0.25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75"/>
      <c r="AG96" s="375"/>
    </row>
    <row r="97" spans="1:33" ht="9.75" customHeight="1" x14ac:dyDescent="0.25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  <c r="AF97" s="375"/>
      <c r="AG97" s="375"/>
    </row>
    <row r="98" spans="1:33" ht="9.75" customHeight="1" x14ac:dyDescent="0.25">
      <c r="A98" s="1411" t="s">
        <v>1708</v>
      </c>
      <c r="B98" s="1412"/>
      <c r="C98" s="1412"/>
      <c r="D98" s="1412"/>
      <c r="E98" s="1412"/>
      <c r="F98" s="1412"/>
      <c r="G98" s="1412"/>
      <c r="H98" s="1412"/>
      <c r="I98" s="1412"/>
      <c r="J98" s="1412"/>
      <c r="K98" s="1412"/>
      <c r="L98" s="1412"/>
      <c r="M98" s="1412"/>
      <c r="N98" s="1412"/>
      <c r="O98" s="1412"/>
      <c r="P98" s="1412"/>
      <c r="Q98" s="1412"/>
      <c r="R98" s="1412"/>
      <c r="S98" s="1412"/>
      <c r="T98" s="1412"/>
      <c r="U98" s="1412"/>
      <c r="V98" s="1412"/>
      <c r="W98" s="1412"/>
      <c r="X98" s="1412"/>
      <c r="Y98" s="1390"/>
      <c r="Z98" s="375"/>
      <c r="AA98" s="375"/>
      <c r="AB98" s="375"/>
      <c r="AC98" s="375"/>
      <c r="AD98" s="375"/>
      <c r="AE98" s="375"/>
      <c r="AF98" s="375"/>
      <c r="AG98" s="375"/>
    </row>
    <row r="99" spans="1:33" ht="9.75" customHeight="1" x14ac:dyDescent="0.3">
      <c r="A99" s="514"/>
      <c r="B99" s="1406" t="s">
        <v>1572</v>
      </c>
      <c r="C99" s="514"/>
      <c r="D99" s="514"/>
      <c r="E99" s="518"/>
      <c r="F99" s="567" t="s">
        <v>1624</v>
      </c>
      <c r="G99" s="568"/>
      <c r="H99" s="569"/>
      <c r="I99" s="569"/>
      <c r="J99" s="570" t="s">
        <v>1709</v>
      </c>
      <c r="K99" s="571" t="s">
        <v>1609</v>
      </c>
      <c r="L99" s="571" t="s">
        <v>1633</v>
      </c>
      <c r="M99" s="571" t="s">
        <v>1634</v>
      </c>
      <c r="N99" s="571" t="s">
        <v>1612</v>
      </c>
      <c r="O99" s="571" t="s">
        <v>1635</v>
      </c>
      <c r="P99" s="1413" t="s">
        <v>1636</v>
      </c>
      <c r="Q99" s="1380"/>
      <c r="R99" s="1381"/>
      <c r="S99" s="570" t="s">
        <v>1709</v>
      </c>
      <c r="T99" s="571" t="s">
        <v>1638</v>
      </c>
      <c r="U99" s="570" t="s">
        <v>1578</v>
      </c>
      <c r="V99" s="516" t="s">
        <v>1381</v>
      </c>
      <c r="W99" s="572" t="s">
        <v>1710</v>
      </c>
      <c r="X99" s="573"/>
      <c r="Y99" s="573"/>
      <c r="Z99" s="375"/>
      <c r="AA99" s="375"/>
      <c r="AB99" s="375"/>
      <c r="AC99" s="375"/>
      <c r="AD99" s="375"/>
      <c r="AE99" s="375"/>
      <c r="AF99" s="375"/>
      <c r="AG99" s="375"/>
    </row>
    <row r="100" spans="1:33" ht="9.75" customHeight="1" x14ac:dyDescent="0.3">
      <c r="A100" s="519"/>
      <c r="B100" s="1407"/>
      <c r="C100" s="519"/>
      <c r="D100" s="519"/>
      <c r="E100" s="574" t="s">
        <v>1711</v>
      </c>
      <c r="F100" s="570" t="s">
        <v>1574</v>
      </c>
      <c r="G100" s="574" t="s">
        <v>1711</v>
      </c>
      <c r="H100" s="575" t="s">
        <v>1663</v>
      </c>
      <c r="I100" s="574" t="s">
        <v>1671</v>
      </c>
      <c r="J100" s="576" t="s">
        <v>1712</v>
      </c>
      <c r="K100" s="577" t="s">
        <v>98</v>
      </c>
      <c r="L100" s="577" t="s">
        <v>643</v>
      </c>
      <c r="M100" s="577" t="s">
        <v>98</v>
      </c>
      <c r="N100" s="577" t="s">
        <v>643</v>
      </c>
      <c r="O100" s="577" t="s">
        <v>643</v>
      </c>
      <c r="P100" s="578" t="s">
        <v>1642</v>
      </c>
      <c r="Q100" s="579" t="s">
        <v>643</v>
      </c>
      <c r="R100" s="579" t="s">
        <v>643</v>
      </c>
      <c r="S100" s="579" t="s">
        <v>1713</v>
      </c>
      <c r="T100" s="577" t="s">
        <v>98</v>
      </c>
      <c r="U100" s="579" t="s">
        <v>643</v>
      </c>
      <c r="V100" s="520"/>
      <c r="W100" s="513" t="s">
        <v>1573</v>
      </c>
      <c r="X100" s="513" t="s">
        <v>1713</v>
      </c>
      <c r="Y100" s="580" t="s">
        <v>52</v>
      </c>
      <c r="Z100" s="375"/>
      <c r="AA100" s="375"/>
      <c r="AB100" s="375"/>
      <c r="AC100" s="375"/>
      <c r="AD100" s="375"/>
      <c r="AE100" s="375"/>
      <c r="AF100" s="375"/>
      <c r="AG100" s="375"/>
    </row>
    <row r="101" spans="1:33" ht="9.75" customHeight="1" x14ac:dyDescent="0.25">
      <c r="A101" s="555" t="s">
        <v>1643</v>
      </c>
      <c r="B101" s="556"/>
      <c r="C101" s="556"/>
      <c r="D101" s="556"/>
      <c r="E101" s="556"/>
      <c r="F101" s="581"/>
      <c r="G101" s="581"/>
      <c r="H101" s="581"/>
      <c r="I101" s="581"/>
      <c r="J101" s="525"/>
      <c r="K101" s="556"/>
      <c r="L101" s="556"/>
      <c r="M101" s="556"/>
      <c r="N101" s="556"/>
      <c r="O101" s="556"/>
      <c r="P101" s="524"/>
      <c r="Q101" s="525" t="s">
        <v>1644</v>
      </c>
      <c r="R101" s="525" t="s">
        <v>685</v>
      </c>
      <c r="S101" s="525"/>
      <c r="T101" s="525"/>
      <c r="U101" s="525"/>
      <c r="V101" s="557"/>
      <c r="W101" s="525"/>
      <c r="X101" s="525"/>
      <c r="Y101" s="582"/>
      <c r="Z101" s="375"/>
      <c r="AA101" s="375"/>
      <c r="AB101" s="375"/>
      <c r="AC101" s="375"/>
      <c r="AD101" s="375"/>
      <c r="AE101" s="375"/>
      <c r="AF101" s="375"/>
      <c r="AG101" s="375"/>
    </row>
    <row r="102" spans="1:33" ht="9.75" customHeight="1" x14ac:dyDescent="0.25">
      <c r="A102" s="560"/>
      <c r="B102" s="559" t="s">
        <v>1714</v>
      </c>
      <c r="C102" s="560"/>
      <c r="D102" s="560"/>
      <c r="E102" s="560"/>
      <c r="F102" s="583">
        <v>1</v>
      </c>
      <c r="G102" s="584">
        <v>9</v>
      </c>
      <c r="H102" s="584">
        <v>15.74</v>
      </c>
      <c r="I102" s="584">
        <v>0.2</v>
      </c>
      <c r="J102" s="584">
        <v>1</v>
      </c>
      <c r="K102" s="585">
        <f t="shared" ref="K102:K122" si="48">G102</f>
        <v>9</v>
      </c>
      <c r="L102" s="585">
        <f t="shared" ref="L102:L121" si="49">G102*I102*F102</f>
        <v>1.8</v>
      </c>
      <c r="M102" s="585"/>
      <c r="N102" s="585"/>
      <c r="O102" s="585"/>
      <c r="P102" s="532">
        <v>0.05</v>
      </c>
      <c r="Q102" s="585">
        <f t="shared" ref="Q102:Q122" si="50">$G102*$P102</f>
        <v>0.45</v>
      </c>
      <c r="R102" s="585"/>
      <c r="S102" s="585">
        <f t="shared" ref="S102:S122" si="51">(H102*I102)*F102</f>
        <v>3.1480000000000001</v>
      </c>
      <c r="T102" s="585">
        <f t="shared" ref="T102:T122" si="52">(G102+H102*I102)*F102</f>
        <v>12.148</v>
      </c>
      <c r="U102" s="585">
        <f t="shared" ref="U102:U122" si="53">I102*G102</f>
        <v>1.8</v>
      </c>
      <c r="V102" s="534" t="s">
        <v>1617</v>
      </c>
      <c r="W102" s="586" t="s">
        <v>1715</v>
      </c>
      <c r="X102" s="585"/>
      <c r="Y102" s="587"/>
      <c r="Z102" s="375"/>
      <c r="AA102" s="375"/>
      <c r="AB102" s="375"/>
      <c r="AC102" s="375"/>
      <c r="AD102" s="375"/>
      <c r="AE102" s="375"/>
      <c r="AF102" s="375"/>
      <c r="AG102" s="375"/>
    </row>
    <row r="103" spans="1:33" ht="9.75" customHeight="1" x14ac:dyDescent="0.25">
      <c r="A103" s="560"/>
      <c r="B103" s="559" t="s">
        <v>1716</v>
      </c>
      <c r="C103" s="560"/>
      <c r="D103" s="560"/>
      <c r="E103" s="560"/>
      <c r="F103" s="583">
        <v>1</v>
      </c>
      <c r="G103" s="584">
        <v>12.76</v>
      </c>
      <c r="H103" s="584">
        <v>20.74</v>
      </c>
      <c r="I103" s="584">
        <v>0.2</v>
      </c>
      <c r="J103" s="584">
        <v>1</v>
      </c>
      <c r="K103" s="585">
        <f t="shared" si="48"/>
        <v>12.76</v>
      </c>
      <c r="L103" s="585">
        <f t="shared" si="49"/>
        <v>2.552</v>
      </c>
      <c r="M103" s="585"/>
      <c r="N103" s="585"/>
      <c r="O103" s="585"/>
      <c r="P103" s="532">
        <v>0.05</v>
      </c>
      <c r="Q103" s="585">
        <f t="shared" si="50"/>
        <v>0.63800000000000001</v>
      </c>
      <c r="R103" s="585"/>
      <c r="S103" s="585">
        <f t="shared" si="51"/>
        <v>4.1479999999999997</v>
      </c>
      <c r="T103" s="585">
        <f t="shared" si="52"/>
        <v>16.908000000000001</v>
      </c>
      <c r="U103" s="585">
        <f t="shared" si="53"/>
        <v>2.552</v>
      </c>
      <c r="V103" s="534" t="s">
        <v>1617</v>
      </c>
      <c r="W103" s="586" t="s">
        <v>1715</v>
      </c>
      <c r="X103" s="585"/>
      <c r="Y103" s="587"/>
      <c r="Z103" s="375"/>
      <c r="AA103" s="375"/>
      <c r="AB103" s="375"/>
      <c r="AC103" s="375"/>
      <c r="AD103" s="375"/>
      <c r="AE103" s="375"/>
      <c r="AF103" s="375"/>
      <c r="AG103" s="375"/>
    </row>
    <row r="104" spans="1:33" ht="9.75" customHeight="1" x14ac:dyDescent="0.25">
      <c r="A104" s="560"/>
      <c r="B104" s="559" t="s">
        <v>1717</v>
      </c>
      <c r="C104" s="560"/>
      <c r="D104" s="560"/>
      <c r="E104" s="560"/>
      <c r="F104" s="583">
        <v>1</v>
      </c>
      <c r="G104" s="584">
        <v>15.75</v>
      </c>
      <c r="H104" s="584">
        <v>24.41</v>
      </c>
      <c r="I104" s="584">
        <v>0.2</v>
      </c>
      <c r="J104" s="584">
        <v>1</v>
      </c>
      <c r="K104" s="585">
        <f t="shared" si="48"/>
        <v>15.75</v>
      </c>
      <c r="L104" s="585">
        <f t="shared" si="49"/>
        <v>3.1500000000000004</v>
      </c>
      <c r="M104" s="585"/>
      <c r="N104" s="585"/>
      <c r="O104" s="585"/>
      <c r="P104" s="532">
        <v>0.05</v>
      </c>
      <c r="Q104" s="585">
        <f t="shared" si="50"/>
        <v>0.78750000000000009</v>
      </c>
      <c r="R104" s="585"/>
      <c r="S104" s="585">
        <f t="shared" si="51"/>
        <v>4.8820000000000006</v>
      </c>
      <c r="T104" s="585">
        <f t="shared" si="52"/>
        <v>20.632000000000001</v>
      </c>
      <c r="U104" s="585">
        <f t="shared" si="53"/>
        <v>3.1500000000000004</v>
      </c>
      <c r="V104" s="534" t="s">
        <v>1617</v>
      </c>
      <c r="W104" s="586" t="s">
        <v>1715</v>
      </c>
      <c r="X104" s="585"/>
      <c r="Y104" s="587"/>
      <c r="Z104" s="375"/>
      <c r="AA104" s="375"/>
      <c r="AB104" s="375"/>
      <c r="AC104" s="375"/>
      <c r="AD104" s="375"/>
      <c r="AE104" s="375"/>
      <c r="AF104" s="375"/>
      <c r="AG104" s="375"/>
    </row>
    <row r="105" spans="1:33" ht="9.75" customHeight="1" x14ac:dyDescent="0.25">
      <c r="A105" s="560"/>
      <c r="B105" s="559" t="s">
        <v>1718</v>
      </c>
      <c r="C105" s="560"/>
      <c r="D105" s="560"/>
      <c r="E105" s="560"/>
      <c r="F105" s="583">
        <v>1</v>
      </c>
      <c r="G105" s="584">
        <v>73.08</v>
      </c>
      <c r="H105" s="584">
        <v>35.409999999999997</v>
      </c>
      <c r="I105" s="584">
        <v>0.2</v>
      </c>
      <c r="J105" s="584">
        <v>1</v>
      </c>
      <c r="K105" s="585">
        <f t="shared" si="48"/>
        <v>73.08</v>
      </c>
      <c r="L105" s="585">
        <f t="shared" si="49"/>
        <v>14.616</v>
      </c>
      <c r="M105" s="585"/>
      <c r="N105" s="585"/>
      <c r="O105" s="585"/>
      <c r="P105" s="532">
        <v>0.05</v>
      </c>
      <c r="Q105" s="585">
        <f t="shared" si="50"/>
        <v>3.6539999999999999</v>
      </c>
      <c r="R105" s="585"/>
      <c r="S105" s="585">
        <f t="shared" si="51"/>
        <v>7.0819999999999999</v>
      </c>
      <c r="T105" s="585">
        <f t="shared" si="52"/>
        <v>80.161999999999992</v>
      </c>
      <c r="U105" s="585">
        <f t="shared" si="53"/>
        <v>14.616</v>
      </c>
      <c r="V105" s="534" t="s">
        <v>1617</v>
      </c>
      <c r="W105" s="586" t="s">
        <v>1715</v>
      </c>
      <c r="X105" s="585"/>
      <c r="Y105" s="587"/>
      <c r="Z105" s="375"/>
      <c r="AA105" s="375"/>
      <c r="AB105" s="375"/>
      <c r="AC105" s="375"/>
      <c r="AD105" s="375"/>
      <c r="AE105" s="375"/>
      <c r="AF105" s="375"/>
      <c r="AG105" s="375"/>
    </row>
    <row r="106" spans="1:33" ht="9.75" customHeight="1" x14ac:dyDescent="0.25">
      <c r="A106" s="560"/>
      <c r="B106" s="559" t="s">
        <v>1719</v>
      </c>
      <c r="C106" s="560"/>
      <c r="D106" s="560"/>
      <c r="E106" s="560"/>
      <c r="F106" s="583">
        <v>1</v>
      </c>
      <c r="G106" s="584">
        <v>63.33</v>
      </c>
      <c r="H106" s="584">
        <v>32.29</v>
      </c>
      <c r="I106" s="584">
        <v>0.2</v>
      </c>
      <c r="J106" s="584">
        <v>1</v>
      </c>
      <c r="K106" s="585">
        <f t="shared" si="48"/>
        <v>63.33</v>
      </c>
      <c r="L106" s="585">
        <f t="shared" si="49"/>
        <v>12.666</v>
      </c>
      <c r="M106" s="585"/>
      <c r="N106" s="585"/>
      <c r="O106" s="585"/>
      <c r="P106" s="532">
        <v>0.05</v>
      </c>
      <c r="Q106" s="585">
        <f t="shared" si="50"/>
        <v>3.1665000000000001</v>
      </c>
      <c r="R106" s="585"/>
      <c r="S106" s="585">
        <f t="shared" si="51"/>
        <v>6.4580000000000002</v>
      </c>
      <c r="T106" s="585">
        <f t="shared" si="52"/>
        <v>69.787999999999997</v>
      </c>
      <c r="U106" s="585">
        <f t="shared" si="53"/>
        <v>12.666</v>
      </c>
      <c r="V106" s="534" t="s">
        <v>1617</v>
      </c>
      <c r="W106" s="586" t="s">
        <v>1715</v>
      </c>
      <c r="X106" s="585"/>
      <c r="Y106" s="587"/>
      <c r="Z106" s="375"/>
      <c r="AA106" s="375"/>
      <c r="AB106" s="375"/>
      <c r="AC106" s="375"/>
      <c r="AD106" s="375"/>
      <c r="AE106" s="375"/>
      <c r="AF106" s="375"/>
      <c r="AG106" s="375"/>
    </row>
    <row r="107" spans="1:33" ht="9.75" customHeight="1" x14ac:dyDescent="0.25">
      <c r="A107" s="560"/>
      <c r="B107" s="559" t="s">
        <v>1720</v>
      </c>
      <c r="C107" s="560"/>
      <c r="D107" s="560"/>
      <c r="E107" s="560"/>
      <c r="F107" s="583">
        <v>1</v>
      </c>
      <c r="G107" s="584">
        <v>49.23</v>
      </c>
      <c r="H107" s="584">
        <v>29.41</v>
      </c>
      <c r="I107" s="584">
        <v>0.2</v>
      </c>
      <c r="J107" s="584">
        <v>1</v>
      </c>
      <c r="K107" s="585">
        <f t="shared" si="48"/>
        <v>49.23</v>
      </c>
      <c r="L107" s="585">
        <f t="shared" si="49"/>
        <v>9.8460000000000001</v>
      </c>
      <c r="M107" s="585"/>
      <c r="N107" s="585"/>
      <c r="O107" s="585"/>
      <c r="P107" s="532">
        <v>0.05</v>
      </c>
      <c r="Q107" s="585">
        <f t="shared" si="50"/>
        <v>2.4615</v>
      </c>
      <c r="R107" s="585"/>
      <c r="S107" s="585">
        <f t="shared" si="51"/>
        <v>5.8820000000000006</v>
      </c>
      <c r="T107" s="585">
        <f t="shared" si="52"/>
        <v>55.111999999999995</v>
      </c>
      <c r="U107" s="585">
        <f t="shared" si="53"/>
        <v>9.8460000000000001</v>
      </c>
      <c r="V107" s="534" t="s">
        <v>1617</v>
      </c>
      <c r="W107" s="586" t="s">
        <v>1715</v>
      </c>
      <c r="X107" s="585"/>
      <c r="Y107" s="587"/>
      <c r="Z107" s="375"/>
      <c r="AA107" s="375"/>
      <c r="AB107" s="375"/>
      <c r="AC107" s="375"/>
      <c r="AD107" s="375"/>
      <c r="AE107" s="375"/>
      <c r="AF107" s="375"/>
      <c r="AG107" s="375"/>
    </row>
    <row r="108" spans="1:33" ht="9.75" customHeight="1" x14ac:dyDescent="0.25">
      <c r="A108" s="560"/>
      <c r="B108" s="559" t="s">
        <v>1721</v>
      </c>
      <c r="C108" s="560"/>
      <c r="D108" s="560"/>
      <c r="E108" s="560"/>
      <c r="F108" s="583">
        <v>1</v>
      </c>
      <c r="G108" s="584">
        <v>26.32</v>
      </c>
      <c r="H108" s="584">
        <v>21.91</v>
      </c>
      <c r="I108" s="584">
        <v>0.2</v>
      </c>
      <c r="J108" s="584">
        <v>1</v>
      </c>
      <c r="K108" s="585">
        <f t="shared" si="48"/>
        <v>26.32</v>
      </c>
      <c r="L108" s="585">
        <f t="shared" si="49"/>
        <v>5.2640000000000002</v>
      </c>
      <c r="M108" s="585"/>
      <c r="N108" s="585"/>
      <c r="O108" s="585"/>
      <c r="P108" s="532">
        <v>0.05</v>
      </c>
      <c r="Q108" s="585">
        <f t="shared" si="50"/>
        <v>1.3160000000000001</v>
      </c>
      <c r="R108" s="585"/>
      <c r="S108" s="585">
        <f t="shared" si="51"/>
        <v>4.3820000000000006</v>
      </c>
      <c r="T108" s="585">
        <f t="shared" si="52"/>
        <v>30.702000000000002</v>
      </c>
      <c r="U108" s="585">
        <f t="shared" si="53"/>
        <v>5.2640000000000002</v>
      </c>
      <c r="V108" s="534" t="s">
        <v>1617</v>
      </c>
      <c r="W108" s="586" t="s">
        <v>1715</v>
      </c>
      <c r="X108" s="585"/>
      <c r="Y108" s="587"/>
      <c r="Z108" s="375"/>
      <c r="AA108" s="375"/>
      <c r="AB108" s="375"/>
      <c r="AC108" s="375"/>
      <c r="AD108" s="375"/>
      <c r="AE108" s="375"/>
      <c r="AF108" s="375"/>
      <c r="AG108" s="375"/>
    </row>
    <row r="109" spans="1:33" ht="9.75" customHeight="1" x14ac:dyDescent="0.25">
      <c r="A109" s="560"/>
      <c r="B109" s="559" t="s">
        <v>1722</v>
      </c>
      <c r="C109" s="560"/>
      <c r="D109" s="560"/>
      <c r="E109" s="560"/>
      <c r="F109" s="583">
        <v>1</v>
      </c>
      <c r="G109" s="584">
        <v>12.93</v>
      </c>
      <c r="H109" s="584">
        <v>15.56</v>
      </c>
      <c r="I109" s="584">
        <v>0.2</v>
      </c>
      <c r="J109" s="584">
        <v>1</v>
      </c>
      <c r="K109" s="585">
        <f t="shared" si="48"/>
        <v>12.93</v>
      </c>
      <c r="L109" s="585">
        <f t="shared" si="49"/>
        <v>2.5860000000000003</v>
      </c>
      <c r="M109" s="585"/>
      <c r="N109" s="585"/>
      <c r="O109" s="585"/>
      <c r="P109" s="532">
        <v>0.05</v>
      </c>
      <c r="Q109" s="585">
        <f t="shared" si="50"/>
        <v>0.64650000000000007</v>
      </c>
      <c r="R109" s="585"/>
      <c r="S109" s="585">
        <f t="shared" si="51"/>
        <v>3.1120000000000001</v>
      </c>
      <c r="T109" s="585">
        <f t="shared" si="52"/>
        <v>16.042000000000002</v>
      </c>
      <c r="U109" s="585">
        <f t="shared" si="53"/>
        <v>2.5860000000000003</v>
      </c>
      <c r="V109" s="534" t="s">
        <v>1617</v>
      </c>
      <c r="W109" s="586" t="s">
        <v>1715</v>
      </c>
      <c r="X109" s="585"/>
      <c r="Y109" s="587"/>
      <c r="Z109" s="375"/>
      <c r="AA109" s="375"/>
      <c r="AB109" s="375"/>
      <c r="AC109" s="375"/>
      <c r="AD109" s="375"/>
      <c r="AE109" s="375"/>
      <c r="AF109" s="375"/>
      <c r="AG109" s="375"/>
    </row>
    <row r="110" spans="1:33" ht="9.75" customHeight="1" x14ac:dyDescent="0.25">
      <c r="A110" s="560"/>
      <c r="B110" s="559" t="s">
        <v>1723</v>
      </c>
      <c r="C110" s="560"/>
      <c r="D110" s="560"/>
      <c r="E110" s="560"/>
      <c r="F110" s="583">
        <v>1</v>
      </c>
      <c r="G110" s="584">
        <v>59.63</v>
      </c>
      <c r="H110" s="584">
        <v>10.43</v>
      </c>
      <c r="I110" s="584">
        <v>0.2</v>
      </c>
      <c r="J110" s="584">
        <v>1</v>
      </c>
      <c r="K110" s="585">
        <f t="shared" si="48"/>
        <v>59.63</v>
      </c>
      <c r="L110" s="585">
        <f t="shared" si="49"/>
        <v>11.926000000000002</v>
      </c>
      <c r="M110" s="585"/>
      <c r="N110" s="585"/>
      <c r="O110" s="585"/>
      <c r="P110" s="532">
        <v>0.05</v>
      </c>
      <c r="Q110" s="585">
        <f t="shared" si="50"/>
        <v>2.9815000000000005</v>
      </c>
      <c r="R110" s="585"/>
      <c r="S110" s="585">
        <f t="shared" si="51"/>
        <v>2.0859999999999999</v>
      </c>
      <c r="T110" s="585">
        <f t="shared" si="52"/>
        <v>61.716000000000001</v>
      </c>
      <c r="U110" s="585">
        <f t="shared" si="53"/>
        <v>11.926000000000002</v>
      </c>
      <c r="V110" s="534" t="s">
        <v>1617</v>
      </c>
      <c r="W110" s="586" t="s">
        <v>1715</v>
      </c>
      <c r="X110" s="585"/>
      <c r="Y110" s="587"/>
      <c r="Z110" s="375"/>
      <c r="AA110" s="375"/>
      <c r="AB110" s="375"/>
      <c r="AC110" s="375"/>
      <c r="AD110" s="375"/>
      <c r="AE110" s="375"/>
      <c r="AF110" s="375"/>
      <c r="AG110" s="375"/>
    </row>
    <row r="111" spans="1:33" ht="9.75" customHeight="1" x14ac:dyDescent="0.25">
      <c r="A111" s="560"/>
      <c r="B111" s="559" t="s">
        <v>1724</v>
      </c>
      <c r="C111" s="560"/>
      <c r="D111" s="560"/>
      <c r="E111" s="560"/>
      <c r="F111" s="583">
        <v>1</v>
      </c>
      <c r="G111" s="584">
        <v>2.96</v>
      </c>
      <c r="H111" s="584">
        <v>6.9</v>
      </c>
      <c r="I111" s="584">
        <v>0.2</v>
      </c>
      <c r="J111" s="584">
        <v>1</v>
      </c>
      <c r="K111" s="585">
        <f t="shared" si="48"/>
        <v>2.96</v>
      </c>
      <c r="L111" s="585">
        <f t="shared" si="49"/>
        <v>0.59199999999999997</v>
      </c>
      <c r="M111" s="585"/>
      <c r="N111" s="585"/>
      <c r="O111" s="585"/>
      <c r="P111" s="532">
        <v>0.05</v>
      </c>
      <c r="Q111" s="585">
        <f t="shared" si="50"/>
        <v>0.14799999999999999</v>
      </c>
      <c r="R111" s="585"/>
      <c r="S111" s="585">
        <f t="shared" si="51"/>
        <v>1.3800000000000001</v>
      </c>
      <c r="T111" s="585">
        <f t="shared" si="52"/>
        <v>4.34</v>
      </c>
      <c r="U111" s="585">
        <f t="shared" si="53"/>
        <v>0.59199999999999997</v>
      </c>
      <c r="V111" s="534" t="s">
        <v>1617</v>
      </c>
      <c r="W111" s="586" t="s">
        <v>1715</v>
      </c>
      <c r="X111" s="585"/>
      <c r="Y111" s="587"/>
      <c r="Z111" s="375"/>
      <c r="AA111" s="375"/>
      <c r="AB111" s="375"/>
      <c r="AC111" s="375"/>
      <c r="AD111" s="375"/>
      <c r="AE111" s="375"/>
      <c r="AF111" s="375"/>
      <c r="AG111" s="375"/>
    </row>
    <row r="112" spans="1:33" ht="9.75" customHeight="1" x14ac:dyDescent="0.25">
      <c r="A112" s="560"/>
      <c r="B112" s="559" t="s">
        <v>1725</v>
      </c>
      <c r="C112" s="560"/>
      <c r="D112" s="560"/>
      <c r="E112" s="560"/>
      <c r="F112" s="583">
        <v>1</v>
      </c>
      <c r="G112" s="584">
        <v>32.65</v>
      </c>
      <c r="H112" s="584">
        <v>7.23</v>
      </c>
      <c r="I112" s="584">
        <v>0.2</v>
      </c>
      <c r="J112" s="584">
        <v>1</v>
      </c>
      <c r="K112" s="585">
        <f t="shared" si="48"/>
        <v>32.65</v>
      </c>
      <c r="L112" s="585">
        <f t="shared" si="49"/>
        <v>6.53</v>
      </c>
      <c r="M112" s="585"/>
      <c r="N112" s="585"/>
      <c r="O112" s="585"/>
      <c r="P112" s="532">
        <v>0.05</v>
      </c>
      <c r="Q112" s="585">
        <f t="shared" si="50"/>
        <v>1.6325000000000001</v>
      </c>
      <c r="R112" s="585"/>
      <c r="S112" s="585">
        <f t="shared" si="51"/>
        <v>1.4460000000000002</v>
      </c>
      <c r="T112" s="585">
        <f t="shared" si="52"/>
        <v>34.095999999999997</v>
      </c>
      <c r="U112" s="585">
        <f t="shared" si="53"/>
        <v>6.53</v>
      </c>
      <c r="V112" s="534" t="s">
        <v>1617</v>
      </c>
      <c r="W112" s="586" t="s">
        <v>1715</v>
      </c>
      <c r="X112" s="585"/>
      <c r="Y112" s="587"/>
      <c r="Z112" s="375"/>
      <c r="AA112" s="375"/>
      <c r="AB112" s="375"/>
      <c r="AC112" s="375"/>
      <c r="AD112" s="375"/>
      <c r="AE112" s="375"/>
      <c r="AF112" s="375"/>
      <c r="AG112" s="375"/>
    </row>
    <row r="113" spans="1:33" ht="9.75" customHeight="1" x14ac:dyDescent="0.25">
      <c r="A113" s="560"/>
      <c r="B113" s="559" t="s">
        <v>1726</v>
      </c>
      <c r="C113" s="560"/>
      <c r="D113" s="560"/>
      <c r="E113" s="560"/>
      <c r="F113" s="583">
        <v>1</v>
      </c>
      <c r="G113" s="584">
        <v>21.545000000000002</v>
      </c>
      <c r="H113" s="584">
        <v>19.07</v>
      </c>
      <c r="I113" s="584">
        <v>0.2</v>
      </c>
      <c r="J113" s="584">
        <v>1</v>
      </c>
      <c r="K113" s="585">
        <f t="shared" si="48"/>
        <v>21.545000000000002</v>
      </c>
      <c r="L113" s="585">
        <f t="shared" si="49"/>
        <v>4.3090000000000002</v>
      </c>
      <c r="M113" s="585"/>
      <c r="N113" s="585"/>
      <c r="O113" s="585"/>
      <c r="P113" s="532">
        <v>0.05</v>
      </c>
      <c r="Q113" s="585">
        <f t="shared" si="50"/>
        <v>1.07725</v>
      </c>
      <c r="R113" s="585"/>
      <c r="S113" s="585">
        <f t="shared" si="51"/>
        <v>3.8140000000000001</v>
      </c>
      <c r="T113" s="585">
        <f t="shared" si="52"/>
        <v>25.359000000000002</v>
      </c>
      <c r="U113" s="585">
        <f t="shared" si="53"/>
        <v>4.3090000000000002</v>
      </c>
      <c r="V113" s="534" t="s">
        <v>1617</v>
      </c>
      <c r="W113" s="586" t="s">
        <v>1715</v>
      </c>
      <c r="X113" s="585"/>
      <c r="Y113" s="587"/>
      <c r="Z113" s="375"/>
      <c r="AA113" s="375"/>
      <c r="AB113" s="375"/>
      <c r="AC113" s="375"/>
      <c r="AD113" s="375"/>
      <c r="AE113" s="375"/>
      <c r="AF113" s="375"/>
      <c r="AG113" s="375"/>
    </row>
    <row r="114" spans="1:33" ht="9.75" customHeight="1" x14ac:dyDescent="0.25">
      <c r="A114" s="560"/>
      <c r="B114" s="559" t="s">
        <v>1727</v>
      </c>
      <c r="C114" s="560"/>
      <c r="D114" s="560"/>
      <c r="E114" s="560"/>
      <c r="F114" s="583">
        <v>1</v>
      </c>
      <c r="G114" s="584">
        <v>64.680000000000007</v>
      </c>
      <c r="H114" s="584">
        <v>13.16</v>
      </c>
      <c r="I114" s="584">
        <v>0.2</v>
      </c>
      <c r="J114" s="584">
        <v>1</v>
      </c>
      <c r="K114" s="585">
        <f t="shared" si="48"/>
        <v>64.680000000000007</v>
      </c>
      <c r="L114" s="585">
        <f t="shared" si="49"/>
        <v>12.936000000000002</v>
      </c>
      <c r="M114" s="585"/>
      <c r="N114" s="585"/>
      <c r="O114" s="585"/>
      <c r="P114" s="532">
        <v>0.05</v>
      </c>
      <c r="Q114" s="585">
        <f t="shared" si="50"/>
        <v>3.2340000000000004</v>
      </c>
      <c r="R114" s="585"/>
      <c r="S114" s="585">
        <f t="shared" si="51"/>
        <v>2.6320000000000001</v>
      </c>
      <c r="T114" s="585">
        <f t="shared" si="52"/>
        <v>67.312000000000012</v>
      </c>
      <c r="U114" s="585">
        <f t="shared" si="53"/>
        <v>12.936000000000002</v>
      </c>
      <c r="V114" s="534" t="s">
        <v>1617</v>
      </c>
      <c r="W114" s="586" t="s">
        <v>1715</v>
      </c>
      <c r="X114" s="585"/>
      <c r="Y114" s="587"/>
      <c r="Z114" s="375"/>
      <c r="AA114" s="375"/>
      <c r="AB114" s="375"/>
      <c r="AC114" s="375"/>
      <c r="AD114" s="375"/>
      <c r="AE114" s="375"/>
      <c r="AF114" s="375"/>
      <c r="AG114" s="375"/>
    </row>
    <row r="115" spans="1:33" ht="9.75" customHeight="1" x14ac:dyDescent="0.25">
      <c r="A115" s="560"/>
      <c r="B115" s="559" t="s">
        <v>1728</v>
      </c>
      <c r="C115" s="560"/>
      <c r="D115" s="560"/>
      <c r="E115" s="560"/>
      <c r="F115" s="583">
        <v>1</v>
      </c>
      <c r="G115" s="584">
        <v>43.78</v>
      </c>
      <c r="H115" s="584">
        <v>27.17</v>
      </c>
      <c r="I115" s="584">
        <v>0.2</v>
      </c>
      <c r="J115" s="584">
        <v>1</v>
      </c>
      <c r="K115" s="585">
        <f t="shared" si="48"/>
        <v>43.78</v>
      </c>
      <c r="L115" s="585">
        <f t="shared" si="49"/>
        <v>8.7560000000000002</v>
      </c>
      <c r="M115" s="585"/>
      <c r="N115" s="585"/>
      <c r="O115" s="585"/>
      <c r="P115" s="532">
        <v>0.05</v>
      </c>
      <c r="Q115" s="585">
        <f t="shared" si="50"/>
        <v>2.1890000000000001</v>
      </c>
      <c r="R115" s="585"/>
      <c r="S115" s="585">
        <f t="shared" si="51"/>
        <v>5.4340000000000011</v>
      </c>
      <c r="T115" s="585">
        <f t="shared" si="52"/>
        <v>49.213999999999999</v>
      </c>
      <c r="U115" s="585">
        <f t="shared" si="53"/>
        <v>8.7560000000000002</v>
      </c>
      <c r="V115" s="534" t="s">
        <v>1617</v>
      </c>
      <c r="W115" s="586" t="s">
        <v>1715</v>
      </c>
      <c r="X115" s="585"/>
      <c r="Y115" s="587"/>
      <c r="Z115" s="375"/>
      <c r="AA115" s="375"/>
      <c r="AB115" s="375"/>
      <c r="AC115" s="375"/>
      <c r="AD115" s="375"/>
      <c r="AE115" s="375"/>
      <c r="AF115" s="375"/>
      <c r="AG115" s="375"/>
    </row>
    <row r="116" spans="1:33" ht="9.75" customHeight="1" x14ac:dyDescent="0.25">
      <c r="A116" s="560"/>
      <c r="B116" s="559" t="s">
        <v>1729</v>
      </c>
      <c r="C116" s="560"/>
      <c r="D116" s="560"/>
      <c r="E116" s="560"/>
      <c r="F116" s="583">
        <v>1</v>
      </c>
      <c r="G116" s="584">
        <v>46.14</v>
      </c>
      <c r="H116" s="584">
        <v>27.65</v>
      </c>
      <c r="I116" s="584">
        <v>0.2</v>
      </c>
      <c r="J116" s="584">
        <v>1</v>
      </c>
      <c r="K116" s="585">
        <f t="shared" si="48"/>
        <v>46.14</v>
      </c>
      <c r="L116" s="585">
        <f t="shared" si="49"/>
        <v>9.2279999999999998</v>
      </c>
      <c r="M116" s="585"/>
      <c r="N116" s="585"/>
      <c r="O116" s="585"/>
      <c r="P116" s="532">
        <v>0.05</v>
      </c>
      <c r="Q116" s="585">
        <f t="shared" si="50"/>
        <v>2.3069999999999999</v>
      </c>
      <c r="R116" s="585"/>
      <c r="S116" s="585">
        <f t="shared" si="51"/>
        <v>5.53</v>
      </c>
      <c r="T116" s="585">
        <f t="shared" si="52"/>
        <v>51.67</v>
      </c>
      <c r="U116" s="585">
        <f t="shared" si="53"/>
        <v>9.2279999999999998</v>
      </c>
      <c r="V116" s="534" t="s">
        <v>1617</v>
      </c>
      <c r="W116" s="586" t="s">
        <v>1715</v>
      </c>
      <c r="X116" s="585"/>
      <c r="Y116" s="587"/>
      <c r="Z116" s="375"/>
      <c r="AA116" s="375"/>
      <c r="AB116" s="375"/>
      <c r="AC116" s="375"/>
      <c r="AD116" s="375"/>
      <c r="AE116" s="375"/>
      <c r="AF116" s="375"/>
      <c r="AG116" s="375"/>
    </row>
    <row r="117" spans="1:33" ht="9.75" customHeight="1" x14ac:dyDescent="0.25">
      <c r="A117" s="560"/>
      <c r="B117" s="559" t="s">
        <v>1730</v>
      </c>
      <c r="C117" s="560"/>
      <c r="D117" s="560"/>
      <c r="E117" s="560"/>
      <c r="F117" s="583">
        <v>1</v>
      </c>
      <c r="G117" s="584">
        <v>20.5</v>
      </c>
      <c r="H117" s="584">
        <v>18.34</v>
      </c>
      <c r="I117" s="584">
        <v>0.2</v>
      </c>
      <c r="J117" s="584">
        <v>1</v>
      </c>
      <c r="K117" s="585">
        <f t="shared" si="48"/>
        <v>20.5</v>
      </c>
      <c r="L117" s="585">
        <f t="shared" si="49"/>
        <v>4.1000000000000005</v>
      </c>
      <c r="M117" s="585"/>
      <c r="N117" s="585"/>
      <c r="O117" s="585"/>
      <c r="P117" s="532">
        <v>0.05</v>
      </c>
      <c r="Q117" s="585">
        <f t="shared" si="50"/>
        <v>1.0250000000000001</v>
      </c>
      <c r="R117" s="585"/>
      <c r="S117" s="585">
        <f t="shared" si="51"/>
        <v>3.6680000000000001</v>
      </c>
      <c r="T117" s="585">
        <f t="shared" si="52"/>
        <v>24.167999999999999</v>
      </c>
      <c r="U117" s="585">
        <f t="shared" si="53"/>
        <v>4.1000000000000005</v>
      </c>
      <c r="V117" s="534" t="s">
        <v>1617</v>
      </c>
      <c r="W117" s="586" t="s">
        <v>1715</v>
      </c>
      <c r="X117" s="585"/>
      <c r="Y117" s="587"/>
      <c r="Z117" s="375"/>
      <c r="AA117" s="375"/>
      <c r="AB117" s="375"/>
      <c r="AC117" s="375"/>
      <c r="AD117" s="375"/>
      <c r="AE117" s="375"/>
      <c r="AF117" s="375"/>
      <c r="AG117" s="375"/>
    </row>
    <row r="118" spans="1:33" ht="9.75" customHeight="1" x14ac:dyDescent="0.25">
      <c r="A118" s="560"/>
      <c r="B118" s="559" t="s">
        <v>1731</v>
      </c>
      <c r="C118" s="560"/>
      <c r="D118" s="560"/>
      <c r="E118" s="560"/>
      <c r="F118" s="583">
        <v>1</v>
      </c>
      <c r="G118" s="584">
        <v>20.76</v>
      </c>
      <c r="H118" s="584">
        <v>18.63</v>
      </c>
      <c r="I118" s="584">
        <v>0.2</v>
      </c>
      <c r="J118" s="584">
        <v>1</v>
      </c>
      <c r="K118" s="585">
        <f t="shared" si="48"/>
        <v>20.76</v>
      </c>
      <c r="L118" s="585">
        <f t="shared" si="49"/>
        <v>4.1520000000000001</v>
      </c>
      <c r="M118" s="585"/>
      <c r="N118" s="585"/>
      <c r="O118" s="585"/>
      <c r="P118" s="532">
        <v>0.05</v>
      </c>
      <c r="Q118" s="585">
        <f t="shared" si="50"/>
        <v>1.038</v>
      </c>
      <c r="R118" s="585"/>
      <c r="S118" s="585">
        <f t="shared" si="51"/>
        <v>3.726</v>
      </c>
      <c r="T118" s="585">
        <f t="shared" si="52"/>
        <v>24.486000000000001</v>
      </c>
      <c r="U118" s="585">
        <f t="shared" si="53"/>
        <v>4.1520000000000001</v>
      </c>
      <c r="V118" s="534" t="s">
        <v>1617</v>
      </c>
      <c r="W118" s="586" t="s">
        <v>1715</v>
      </c>
      <c r="X118" s="585"/>
      <c r="Y118" s="587"/>
      <c r="Z118" s="375"/>
      <c r="AA118" s="375"/>
      <c r="AB118" s="375"/>
      <c r="AC118" s="375"/>
      <c r="AD118" s="375"/>
      <c r="AE118" s="375"/>
      <c r="AF118" s="375"/>
      <c r="AG118" s="375"/>
    </row>
    <row r="119" spans="1:33" ht="9.75" customHeight="1" x14ac:dyDescent="0.25">
      <c r="A119" s="560"/>
      <c r="B119" s="559" t="s">
        <v>1732</v>
      </c>
      <c r="C119" s="560"/>
      <c r="D119" s="560"/>
      <c r="E119" s="560"/>
      <c r="F119" s="583">
        <v>1</v>
      </c>
      <c r="G119" s="584">
        <v>24.4</v>
      </c>
      <c r="H119" s="584">
        <v>19.89</v>
      </c>
      <c r="I119" s="584">
        <v>0.2</v>
      </c>
      <c r="J119" s="584">
        <v>1</v>
      </c>
      <c r="K119" s="585">
        <f t="shared" si="48"/>
        <v>24.4</v>
      </c>
      <c r="L119" s="585">
        <f t="shared" si="49"/>
        <v>4.88</v>
      </c>
      <c r="M119" s="585"/>
      <c r="N119" s="585"/>
      <c r="O119" s="585"/>
      <c r="P119" s="532">
        <v>0.05</v>
      </c>
      <c r="Q119" s="585">
        <f t="shared" si="50"/>
        <v>1.22</v>
      </c>
      <c r="R119" s="585"/>
      <c r="S119" s="585">
        <f t="shared" si="51"/>
        <v>3.9780000000000002</v>
      </c>
      <c r="T119" s="585">
        <f t="shared" si="52"/>
        <v>28.378</v>
      </c>
      <c r="U119" s="585">
        <f t="shared" si="53"/>
        <v>4.88</v>
      </c>
      <c r="V119" s="534" t="s">
        <v>1617</v>
      </c>
      <c r="W119" s="586" t="s">
        <v>1715</v>
      </c>
      <c r="X119" s="585"/>
      <c r="Y119" s="587"/>
      <c r="Z119" s="375"/>
      <c r="AA119" s="375"/>
      <c r="AB119" s="375"/>
      <c r="AC119" s="375"/>
      <c r="AD119" s="375"/>
      <c r="AE119" s="375"/>
      <c r="AF119" s="375"/>
      <c r="AG119" s="375"/>
    </row>
    <row r="120" spans="1:33" ht="9.75" customHeight="1" x14ac:dyDescent="0.25">
      <c r="A120" s="560"/>
      <c r="B120" s="559" t="s">
        <v>1733</v>
      </c>
      <c r="C120" s="560"/>
      <c r="D120" s="560"/>
      <c r="E120" s="560"/>
      <c r="F120" s="583">
        <v>1</v>
      </c>
      <c r="G120" s="584">
        <v>9.94</v>
      </c>
      <c r="H120" s="584">
        <v>12.9</v>
      </c>
      <c r="I120" s="584">
        <v>0.2</v>
      </c>
      <c r="J120" s="584">
        <v>1</v>
      </c>
      <c r="K120" s="585">
        <f t="shared" si="48"/>
        <v>9.94</v>
      </c>
      <c r="L120" s="585">
        <f t="shared" si="49"/>
        <v>1.988</v>
      </c>
      <c r="M120" s="585"/>
      <c r="N120" s="585"/>
      <c r="O120" s="585"/>
      <c r="P120" s="532">
        <v>0.05</v>
      </c>
      <c r="Q120" s="585">
        <f t="shared" si="50"/>
        <v>0.497</v>
      </c>
      <c r="R120" s="585"/>
      <c r="S120" s="585">
        <f t="shared" si="51"/>
        <v>2.58</v>
      </c>
      <c r="T120" s="585">
        <f t="shared" si="52"/>
        <v>12.52</v>
      </c>
      <c r="U120" s="585">
        <f t="shared" si="53"/>
        <v>1.988</v>
      </c>
      <c r="V120" s="534" t="s">
        <v>1617</v>
      </c>
      <c r="W120" s="586" t="s">
        <v>1715</v>
      </c>
      <c r="X120" s="585"/>
      <c r="Y120" s="587"/>
      <c r="Z120" s="375"/>
      <c r="AA120" s="375"/>
      <c r="AB120" s="375"/>
      <c r="AC120" s="375"/>
      <c r="AD120" s="375"/>
      <c r="AE120" s="375"/>
      <c r="AF120" s="375"/>
      <c r="AG120" s="375"/>
    </row>
    <row r="121" spans="1:33" ht="9.75" customHeight="1" x14ac:dyDescent="0.25">
      <c r="A121" s="560"/>
      <c r="B121" s="559" t="s">
        <v>1734</v>
      </c>
      <c r="C121" s="560"/>
      <c r="D121" s="560"/>
      <c r="E121" s="560"/>
      <c r="F121" s="583">
        <v>1</v>
      </c>
      <c r="G121" s="584">
        <v>21.54</v>
      </c>
      <c r="H121" s="584">
        <v>18.62</v>
      </c>
      <c r="I121" s="584">
        <v>0.2</v>
      </c>
      <c r="J121" s="584">
        <v>1</v>
      </c>
      <c r="K121" s="585">
        <f t="shared" si="48"/>
        <v>21.54</v>
      </c>
      <c r="L121" s="585">
        <f t="shared" si="49"/>
        <v>4.3079999999999998</v>
      </c>
      <c r="M121" s="585"/>
      <c r="N121" s="585"/>
      <c r="O121" s="585"/>
      <c r="P121" s="532">
        <v>0.05</v>
      </c>
      <c r="Q121" s="585">
        <f t="shared" si="50"/>
        <v>1.077</v>
      </c>
      <c r="R121" s="585"/>
      <c r="S121" s="585">
        <f t="shared" si="51"/>
        <v>3.7240000000000002</v>
      </c>
      <c r="T121" s="585">
        <f t="shared" si="52"/>
        <v>25.263999999999999</v>
      </c>
      <c r="U121" s="585">
        <f t="shared" si="53"/>
        <v>4.3079999999999998</v>
      </c>
      <c r="V121" s="534" t="s">
        <v>1617</v>
      </c>
      <c r="W121" s="586" t="s">
        <v>1715</v>
      </c>
      <c r="X121" s="585"/>
      <c r="Y121" s="587"/>
      <c r="Z121" s="375"/>
      <c r="AA121" s="375"/>
      <c r="AB121" s="375"/>
      <c r="AC121" s="375"/>
      <c r="AD121" s="375"/>
      <c r="AE121" s="375"/>
      <c r="AF121" s="375"/>
      <c r="AG121" s="375"/>
    </row>
    <row r="122" spans="1:33" ht="9.75" customHeight="1" x14ac:dyDescent="0.25">
      <c r="A122" s="560"/>
      <c r="B122" s="560"/>
      <c r="C122" s="560"/>
      <c r="D122" s="560"/>
      <c r="E122" s="560"/>
      <c r="F122" s="583">
        <v>1</v>
      </c>
      <c r="G122" s="584"/>
      <c r="H122" s="584"/>
      <c r="I122" s="584"/>
      <c r="J122" s="584">
        <v>1</v>
      </c>
      <c r="K122" s="585">
        <f t="shared" si="48"/>
        <v>0</v>
      </c>
      <c r="L122" s="585"/>
      <c r="M122" s="585"/>
      <c r="N122" s="585"/>
      <c r="O122" s="585"/>
      <c r="P122" s="532">
        <v>0.05</v>
      </c>
      <c r="Q122" s="585">
        <f t="shared" si="50"/>
        <v>0</v>
      </c>
      <c r="R122" s="585"/>
      <c r="S122" s="585">
        <f t="shared" si="51"/>
        <v>0</v>
      </c>
      <c r="T122" s="585">
        <f t="shared" si="52"/>
        <v>0</v>
      </c>
      <c r="U122" s="585">
        <f t="shared" si="53"/>
        <v>0</v>
      </c>
      <c r="V122" s="534" t="s">
        <v>1617</v>
      </c>
      <c r="W122" s="586" t="s">
        <v>1715</v>
      </c>
      <c r="X122" s="585"/>
      <c r="Y122" s="587"/>
      <c r="Z122" s="375"/>
      <c r="AA122" s="375"/>
      <c r="AB122" s="375"/>
      <c r="AC122" s="375"/>
      <c r="AD122" s="375"/>
      <c r="AE122" s="375"/>
      <c r="AF122" s="375"/>
      <c r="AG122" s="375"/>
    </row>
    <row r="123" spans="1:33" ht="9.75" customHeight="1" x14ac:dyDescent="0.25">
      <c r="A123" s="462" t="str">
        <f>"TOTAL GERAL - "&amp;A98</f>
        <v>TOTAL GERAL - LAJE  FUNDAÇÃO</v>
      </c>
      <c r="B123" s="462"/>
      <c r="C123" s="565"/>
      <c r="D123" s="464"/>
      <c r="E123" s="464"/>
      <c r="F123" s="464"/>
      <c r="G123" s="588"/>
      <c r="H123" s="588"/>
      <c r="I123" s="588"/>
      <c r="J123" s="588"/>
      <c r="K123" s="588">
        <f>SUM(K102:K122)</f>
        <v>630.92499999999995</v>
      </c>
      <c r="L123" s="588"/>
      <c r="M123" s="588"/>
      <c r="N123" s="588"/>
      <c r="O123" s="588"/>
      <c r="P123" s="588"/>
      <c r="Q123" s="588">
        <f t="shared" ref="Q123:U123" si="54">SUM(Q102:Q122)</f>
        <v>31.546250000000001</v>
      </c>
      <c r="R123" s="588">
        <f t="shared" si="54"/>
        <v>0</v>
      </c>
      <c r="S123" s="588">
        <f t="shared" si="54"/>
        <v>79.092000000000013</v>
      </c>
      <c r="T123" s="588">
        <f t="shared" si="54"/>
        <v>710.01699999999994</v>
      </c>
      <c r="U123" s="588">
        <f t="shared" si="54"/>
        <v>126.185</v>
      </c>
      <c r="V123" s="588"/>
      <c r="W123" s="588"/>
      <c r="X123" s="588">
        <f t="shared" ref="X123:Y123" si="55">SUM(X101:X103)</f>
        <v>0</v>
      </c>
      <c r="Y123" s="588">
        <f t="shared" si="55"/>
        <v>0</v>
      </c>
      <c r="Z123" s="375"/>
      <c r="AA123" s="375"/>
      <c r="AB123" s="375"/>
      <c r="AC123" s="375"/>
      <c r="AD123" s="375"/>
      <c r="AE123" s="375"/>
      <c r="AF123" s="375"/>
      <c r="AG123" s="375"/>
    </row>
    <row r="124" spans="1:33" ht="9.75" customHeight="1" x14ac:dyDescent="0.25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  <c r="AB124" s="375"/>
      <c r="AC124" s="375"/>
      <c r="AD124" s="375"/>
      <c r="AE124" s="375"/>
      <c r="AF124" s="375"/>
      <c r="AG124" s="375"/>
    </row>
    <row r="125" spans="1:33" ht="9.75" customHeight="1" x14ac:dyDescent="0.25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  <c r="AA125" s="375"/>
      <c r="AB125" s="375"/>
      <c r="AC125" s="375"/>
      <c r="AD125" s="375"/>
      <c r="AE125" s="375"/>
      <c r="AF125" s="375"/>
      <c r="AG125" s="375"/>
    </row>
    <row r="126" spans="1:33" ht="9.75" customHeight="1" x14ac:dyDescent="0.25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  <c r="AA126" s="375"/>
      <c r="AB126" s="375"/>
      <c r="AC126" s="375"/>
      <c r="AD126" s="375"/>
      <c r="AE126" s="375"/>
      <c r="AF126" s="375"/>
      <c r="AG126" s="375"/>
    </row>
    <row r="127" spans="1:33" ht="9.75" customHeight="1" x14ac:dyDescent="0.25">
      <c r="A127" s="375"/>
      <c r="B127" s="375"/>
      <c r="C127" s="375"/>
      <c r="D127" s="375"/>
      <c r="E127" s="375"/>
      <c r="F127" s="375"/>
      <c r="G127" s="375"/>
      <c r="H127" s="375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  <c r="AA127" s="375"/>
      <c r="AB127" s="375"/>
      <c r="AC127" s="375"/>
      <c r="AD127" s="375"/>
      <c r="AE127" s="375"/>
      <c r="AF127" s="375"/>
      <c r="AG127" s="375"/>
    </row>
    <row r="128" spans="1:33" ht="9.75" customHeight="1" x14ac:dyDescent="0.25">
      <c r="A128" s="375"/>
      <c r="B128" s="375"/>
      <c r="C128" s="375"/>
      <c r="D128" s="375"/>
      <c r="E128" s="375"/>
      <c r="F128" s="375"/>
      <c r="G128" s="375"/>
      <c r="H128" s="375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  <c r="AA128" s="375"/>
      <c r="AB128" s="375"/>
      <c r="AC128" s="375"/>
      <c r="AD128" s="375"/>
      <c r="AE128" s="375"/>
      <c r="AF128" s="375"/>
      <c r="AG128" s="375"/>
    </row>
    <row r="129" spans="1:33" ht="9.75" customHeight="1" x14ac:dyDescent="0.25">
      <c r="A129" s="375"/>
      <c r="B129" s="375"/>
      <c r="C129" s="375"/>
      <c r="D129" s="375"/>
      <c r="E129" s="375"/>
      <c r="F129" s="375"/>
      <c r="G129" s="375"/>
      <c r="H129" s="375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  <c r="AA129" s="375"/>
      <c r="AB129" s="375"/>
      <c r="AC129" s="375"/>
      <c r="AD129" s="375"/>
      <c r="AE129" s="375"/>
      <c r="AF129" s="375"/>
      <c r="AG129" s="375"/>
    </row>
    <row r="130" spans="1:33" ht="9.75" customHeight="1" x14ac:dyDescent="0.25">
      <c r="A130" s="375"/>
      <c r="B130" s="375"/>
      <c r="C130" s="375"/>
      <c r="D130" s="375"/>
      <c r="E130" s="375"/>
      <c r="F130" s="375"/>
      <c r="G130" s="375"/>
      <c r="H130" s="375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  <c r="AA130" s="375"/>
      <c r="AB130" s="375"/>
      <c r="AC130" s="375"/>
      <c r="AD130" s="375"/>
      <c r="AE130" s="375"/>
      <c r="AF130" s="375"/>
      <c r="AG130" s="375"/>
    </row>
    <row r="131" spans="1:33" ht="9.75" customHeight="1" x14ac:dyDescent="0.25">
      <c r="A131" s="375"/>
      <c r="B131" s="375"/>
      <c r="C131" s="375"/>
      <c r="D131" s="375"/>
      <c r="E131" s="375"/>
      <c r="F131" s="375"/>
      <c r="G131" s="375"/>
      <c r="H131" s="375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  <c r="AA131" s="375"/>
      <c r="AB131" s="375"/>
      <c r="AC131" s="375"/>
      <c r="AD131" s="375"/>
      <c r="AE131" s="375"/>
      <c r="AF131" s="375"/>
      <c r="AG131" s="375"/>
    </row>
    <row r="132" spans="1:33" ht="9.75" customHeight="1" x14ac:dyDescent="0.25">
      <c r="A132" s="375"/>
      <c r="B132" s="375"/>
      <c r="C132" s="375"/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5"/>
      <c r="AE132" s="375"/>
      <c r="AF132" s="375"/>
      <c r="AG132" s="375"/>
    </row>
    <row r="133" spans="1:33" ht="9.75" customHeight="1" x14ac:dyDescent="0.25">
      <c r="A133" s="375"/>
      <c r="B133" s="375"/>
      <c r="C133" s="375"/>
      <c r="D133" s="375"/>
      <c r="E133" s="375"/>
      <c r="F133" s="375"/>
      <c r="G133" s="375"/>
      <c r="H133" s="375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  <c r="AA133" s="375"/>
      <c r="AB133" s="375"/>
      <c r="AC133" s="375"/>
      <c r="AD133" s="375"/>
      <c r="AE133" s="375"/>
      <c r="AF133" s="375"/>
      <c r="AG133" s="375"/>
    </row>
    <row r="134" spans="1:33" ht="9.75" customHeight="1" x14ac:dyDescent="0.25">
      <c r="A134" s="375"/>
      <c r="B134" s="375"/>
      <c r="C134" s="375"/>
      <c r="D134" s="375"/>
      <c r="E134" s="375"/>
      <c r="F134" s="375"/>
      <c r="G134" s="375"/>
      <c r="H134" s="375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  <c r="AA134" s="375"/>
      <c r="AB134" s="375"/>
      <c r="AC134" s="375"/>
      <c r="AD134" s="375"/>
      <c r="AE134" s="375"/>
      <c r="AF134" s="375"/>
      <c r="AG134" s="375"/>
    </row>
    <row r="135" spans="1:33" ht="9.75" customHeight="1" x14ac:dyDescent="0.25">
      <c r="A135" s="375"/>
      <c r="B135" s="375"/>
      <c r="C135" s="375"/>
      <c r="D135" s="375"/>
      <c r="E135" s="375"/>
      <c r="F135" s="375"/>
      <c r="G135" s="375"/>
      <c r="H135" s="375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  <c r="AA135" s="375"/>
      <c r="AB135" s="375"/>
      <c r="AC135" s="375"/>
      <c r="AD135" s="375"/>
      <c r="AE135" s="375"/>
      <c r="AF135" s="375"/>
      <c r="AG135" s="375"/>
    </row>
    <row r="136" spans="1:33" ht="9.75" customHeight="1" x14ac:dyDescent="0.25">
      <c r="A136" s="375"/>
      <c r="B136" s="375"/>
      <c r="C136" s="375"/>
      <c r="D136" s="375"/>
      <c r="E136" s="375"/>
      <c r="F136" s="375"/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  <c r="AA136" s="375"/>
      <c r="AB136" s="375"/>
      <c r="AC136" s="375"/>
      <c r="AD136" s="375"/>
      <c r="AE136" s="375"/>
      <c r="AF136" s="375"/>
      <c r="AG136" s="375"/>
    </row>
    <row r="137" spans="1:33" ht="9.75" customHeight="1" x14ac:dyDescent="0.25">
      <c r="A137" s="375"/>
      <c r="B137" s="375"/>
      <c r="C137" s="375"/>
      <c r="D137" s="375"/>
      <c r="E137" s="375"/>
      <c r="F137" s="375"/>
      <c r="G137" s="375"/>
      <c r="H137" s="375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  <c r="AA137" s="375"/>
      <c r="AB137" s="375"/>
      <c r="AC137" s="375"/>
      <c r="AD137" s="375"/>
      <c r="AE137" s="375"/>
      <c r="AF137" s="375"/>
      <c r="AG137" s="375"/>
    </row>
    <row r="138" spans="1:33" ht="9.75" customHeight="1" x14ac:dyDescent="0.25">
      <c r="A138" s="375"/>
      <c r="B138" s="375"/>
      <c r="C138" s="375"/>
      <c r="D138" s="375"/>
      <c r="E138" s="375"/>
      <c r="F138" s="375"/>
      <c r="G138" s="375"/>
      <c r="H138" s="375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  <c r="AA138" s="375"/>
      <c r="AB138" s="375"/>
      <c r="AC138" s="375"/>
      <c r="AD138" s="375"/>
      <c r="AE138" s="375"/>
      <c r="AF138" s="375"/>
      <c r="AG138" s="375"/>
    </row>
    <row r="139" spans="1:33" ht="9.75" customHeight="1" x14ac:dyDescent="0.25">
      <c r="A139" s="375"/>
      <c r="B139" s="375"/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  <c r="AA139" s="375"/>
      <c r="AB139" s="375"/>
      <c r="AC139" s="375"/>
      <c r="AD139" s="375"/>
      <c r="AE139" s="375"/>
      <c r="AF139" s="375"/>
      <c r="AG139" s="375"/>
    </row>
    <row r="140" spans="1:33" ht="9.75" customHeight="1" x14ac:dyDescent="0.25">
      <c r="A140" s="375"/>
      <c r="B140" s="375"/>
      <c r="C140" s="375"/>
      <c r="D140" s="375"/>
      <c r="E140" s="375"/>
      <c r="F140" s="375"/>
      <c r="G140" s="375"/>
      <c r="H140" s="375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  <c r="AA140" s="375"/>
      <c r="AB140" s="375"/>
      <c r="AC140" s="375"/>
      <c r="AD140" s="375"/>
      <c r="AE140" s="375"/>
      <c r="AF140" s="375"/>
      <c r="AG140" s="375"/>
    </row>
    <row r="141" spans="1:33" ht="9.75" customHeight="1" x14ac:dyDescent="0.25">
      <c r="A141" s="375"/>
      <c r="B141" s="375"/>
      <c r="C141" s="375"/>
      <c r="D141" s="375"/>
      <c r="E141" s="375"/>
      <c r="F141" s="375"/>
      <c r="G141" s="375"/>
      <c r="H141" s="375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  <c r="AA141" s="375"/>
      <c r="AB141" s="375"/>
      <c r="AC141" s="375"/>
      <c r="AD141" s="375"/>
      <c r="AE141" s="375"/>
      <c r="AF141" s="375"/>
      <c r="AG141" s="375"/>
    </row>
    <row r="142" spans="1:33" ht="9.75" customHeight="1" x14ac:dyDescent="0.25">
      <c r="A142" s="375"/>
      <c r="B142" s="375"/>
      <c r="C142" s="375"/>
      <c r="D142" s="375"/>
      <c r="E142" s="375"/>
      <c r="F142" s="375"/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  <c r="AA142" s="375"/>
      <c r="AB142" s="375"/>
      <c r="AC142" s="375"/>
      <c r="AD142" s="375"/>
      <c r="AE142" s="375"/>
      <c r="AF142" s="375"/>
      <c r="AG142" s="375"/>
    </row>
    <row r="143" spans="1:33" ht="9.75" customHeight="1" x14ac:dyDescent="0.25">
      <c r="A143" s="375"/>
      <c r="B143" s="375"/>
      <c r="C143" s="375"/>
      <c r="D143" s="375"/>
      <c r="E143" s="375"/>
      <c r="F143" s="375"/>
      <c r="G143" s="375"/>
      <c r="H143" s="375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  <c r="AA143" s="375"/>
      <c r="AB143" s="375"/>
      <c r="AC143" s="375"/>
      <c r="AD143" s="375"/>
      <c r="AE143" s="375"/>
      <c r="AF143" s="375"/>
      <c r="AG143" s="375"/>
    </row>
    <row r="144" spans="1:33" ht="9.75" customHeight="1" x14ac:dyDescent="0.25">
      <c r="A144" s="375"/>
      <c r="B144" s="375"/>
      <c r="C144" s="375"/>
      <c r="D144" s="375"/>
      <c r="E144" s="375"/>
      <c r="F144" s="375"/>
      <c r="G144" s="375"/>
      <c r="H144" s="375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  <c r="AA144" s="375"/>
      <c r="AB144" s="375"/>
      <c r="AC144" s="375"/>
      <c r="AD144" s="375"/>
      <c r="AE144" s="375"/>
      <c r="AF144" s="375"/>
      <c r="AG144" s="375"/>
    </row>
    <row r="145" spans="1:33" ht="9.75" customHeight="1" x14ac:dyDescent="0.25">
      <c r="A145" s="375"/>
      <c r="B145" s="375"/>
      <c r="C145" s="375"/>
      <c r="D145" s="375"/>
      <c r="E145" s="375"/>
      <c r="F145" s="375"/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  <c r="AA145" s="375"/>
      <c r="AB145" s="375"/>
      <c r="AC145" s="375"/>
      <c r="AD145" s="375"/>
      <c r="AE145" s="375"/>
      <c r="AF145" s="375"/>
      <c r="AG145" s="375"/>
    </row>
    <row r="146" spans="1:33" ht="9.75" customHeight="1" x14ac:dyDescent="0.25">
      <c r="A146" s="375"/>
      <c r="B146" s="375"/>
      <c r="C146" s="375"/>
      <c r="D146" s="375"/>
      <c r="E146" s="375"/>
      <c r="F146" s="375"/>
      <c r="G146" s="375"/>
      <c r="H146" s="375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  <c r="AA146" s="375"/>
      <c r="AB146" s="375"/>
      <c r="AC146" s="375"/>
      <c r="AD146" s="375"/>
      <c r="AE146" s="375"/>
      <c r="AF146" s="375"/>
      <c r="AG146" s="375"/>
    </row>
    <row r="147" spans="1:33" ht="9.75" customHeight="1" x14ac:dyDescent="0.25">
      <c r="A147" s="375"/>
      <c r="B147" s="375"/>
      <c r="C147" s="375"/>
      <c r="D147" s="375"/>
      <c r="E147" s="375"/>
      <c r="F147" s="375"/>
      <c r="G147" s="375"/>
      <c r="H147" s="375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  <c r="AA147" s="375"/>
      <c r="AB147" s="375"/>
      <c r="AC147" s="375"/>
      <c r="AD147" s="375"/>
      <c r="AE147" s="375"/>
      <c r="AF147" s="375"/>
      <c r="AG147" s="375"/>
    </row>
    <row r="148" spans="1:33" ht="9.75" customHeight="1" x14ac:dyDescent="0.25">
      <c r="A148" s="375"/>
      <c r="B148" s="375"/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  <c r="AA148" s="375"/>
      <c r="AB148" s="375"/>
      <c r="AC148" s="375"/>
      <c r="AD148" s="375"/>
      <c r="AE148" s="375"/>
      <c r="AF148" s="375"/>
      <c r="AG148" s="375"/>
    </row>
    <row r="149" spans="1:33" ht="9.75" customHeight="1" x14ac:dyDescent="0.25">
      <c r="A149" s="375"/>
      <c r="B149" s="375"/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  <c r="AA149" s="375"/>
      <c r="AB149" s="375"/>
      <c r="AC149" s="375"/>
      <c r="AD149" s="375"/>
      <c r="AE149" s="375"/>
      <c r="AF149" s="375"/>
      <c r="AG149" s="375"/>
    </row>
    <row r="150" spans="1:33" ht="9.75" customHeight="1" x14ac:dyDescent="0.25">
      <c r="A150" s="375"/>
      <c r="B150" s="375"/>
      <c r="C150" s="375"/>
      <c r="D150" s="375"/>
      <c r="E150" s="375"/>
      <c r="F150" s="375"/>
      <c r="G150" s="375"/>
      <c r="H150" s="375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  <c r="AA150" s="375"/>
      <c r="AB150" s="375"/>
      <c r="AC150" s="375"/>
      <c r="AD150" s="375"/>
      <c r="AE150" s="375"/>
      <c r="AF150" s="375"/>
      <c r="AG150" s="375"/>
    </row>
    <row r="151" spans="1:33" ht="9.75" customHeight="1" x14ac:dyDescent="0.25">
      <c r="A151" s="375"/>
      <c r="B151" s="375"/>
      <c r="C151" s="375"/>
      <c r="D151" s="375"/>
      <c r="E151" s="375"/>
      <c r="F151" s="375"/>
      <c r="G151" s="375"/>
      <c r="H151" s="375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  <c r="AA151" s="375"/>
      <c r="AB151" s="375"/>
      <c r="AC151" s="375"/>
      <c r="AD151" s="375"/>
      <c r="AE151" s="375"/>
      <c r="AF151" s="375"/>
      <c r="AG151" s="375"/>
    </row>
    <row r="152" spans="1:33" ht="9.75" customHeight="1" x14ac:dyDescent="0.25">
      <c r="A152" s="375"/>
      <c r="B152" s="375"/>
      <c r="C152" s="375"/>
      <c r="D152" s="375"/>
      <c r="E152" s="375"/>
      <c r="F152" s="375"/>
      <c r="G152" s="375"/>
      <c r="H152" s="375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  <c r="AA152" s="375"/>
      <c r="AB152" s="375"/>
      <c r="AC152" s="375"/>
      <c r="AD152" s="375"/>
      <c r="AE152" s="375"/>
      <c r="AF152" s="375"/>
      <c r="AG152" s="375"/>
    </row>
    <row r="153" spans="1:33" ht="9.75" customHeight="1" x14ac:dyDescent="0.25">
      <c r="A153" s="375"/>
      <c r="B153" s="375"/>
      <c r="C153" s="375"/>
      <c r="D153" s="375"/>
      <c r="E153" s="375"/>
      <c r="F153" s="375"/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  <c r="AA153" s="375"/>
      <c r="AB153" s="375"/>
      <c r="AC153" s="375"/>
      <c r="AD153" s="375"/>
      <c r="AE153" s="375"/>
      <c r="AF153" s="375"/>
      <c r="AG153" s="375"/>
    </row>
    <row r="154" spans="1:33" ht="9.75" customHeight="1" x14ac:dyDescent="0.25">
      <c r="A154" s="375"/>
      <c r="B154" s="375"/>
      <c r="C154" s="375"/>
      <c r="D154" s="375"/>
      <c r="E154" s="375"/>
      <c r="F154" s="375"/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  <c r="AA154" s="375"/>
      <c r="AB154" s="375"/>
      <c r="AC154" s="375"/>
      <c r="AD154" s="375"/>
      <c r="AE154" s="375"/>
      <c r="AF154" s="375"/>
      <c r="AG154" s="375"/>
    </row>
    <row r="155" spans="1:33" ht="9.75" customHeight="1" x14ac:dyDescent="0.25">
      <c r="A155" s="375"/>
      <c r="B155" s="375"/>
      <c r="C155" s="375"/>
      <c r="D155" s="375"/>
      <c r="E155" s="375"/>
      <c r="F155" s="375"/>
      <c r="G155" s="375"/>
      <c r="H155" s="375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  <c r="AA155" s="375"/>
      <c r="AB155" s="375"/>
      <c r="AC155" s="375"/>
      <c r="AD155" s="375"/>
      <c r="AE155" s="375"/>
      <c r="AF155" s="375"/>
      <c r="AG155" s="375"/>
    </row>
    <row r="156" spans="1:33" ht="9.75" customHeight="1" x14ac:dyDescent="0.25">
      <c r="A156" s="375"/>
      <c r="B156" s="375"/>
      <c r="C156" s="375"/>
      <c r="D156" s="375"/>
      <c r="E156" s="375"/>
      <c r="F156" s="375"/>
      <c r="G156" s="375"/>
      <c r="H156" s="375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  <c r="AA156" s="375"/>
      <c r="AB156" s="375"/>
      <c r="AC156" s="375"/>
      <c r="AD156" s="375"/>
      <c r="AE156" s="375"/>
      <c r="AF156" s="375"/>
      <c r="AG156" s="375"/>
    </row>
    <row r="157" spans="1:33" ht="9.75" customHeight="1" x14ac:dyDescent="0.25">
      <c r="A157" s="375"/>
      <c r="B157" s="375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  <c r="AA157" s="375"/>
      <c r="AB157" s="375"/>
      <c r="AC157" s="375"/>
      <c r="AD157" s="375"/>
      <c r="AE157" s="375"/>
      <c r="AF157" s="375"/>
      <c r="AG157" s="375"/>
    </row>
    <row r="158" spans="1:33" ht="9.75" customHeight="1" x14ac:dyDescent="0.25">
      <c r="A158" s="375"/>
      <c r="B158" s="375"/>
      <c r="C158" s="375"/>
      <c r="D158" s="375"/>
      <c r="E158" s="375"/>
      <c r="F158" s="375"/>
      <c r="G158" s="375"/>
      <c r="H158" s="375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  <c r="AA158" s="375"/>
      <c r="AB158" s="375"/>
      <c r="AC158" s="375"/>
      <c r="AD158" s="375"/>
      <c r="AE158" s="375"/>
      <c r="AF158" s="375"/>
      <c r="AG158" s="375"/>
    </row>
    <row r="159" spans="1:33" ht="9.75" customHeight="1" x14ac:dyDescent="0.25">
      <c r="A159" s="375"/>
      <c r="B159" s="375"/>
      <c r="C159" s="375"/>
      <c r="D159" s="375"/>
      <c r="E159" s="375"/>
      <c r="F159" s="375"/>
      <c r="G159" s="375"/>
      <c r="H159" s="375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  <c r="AA159" s="375"/>
      <c r="AB159" s="375"/>
      <c r="AC159" s="375"/>
      <c r="AD159" s="375"/>
      <c r="AE159" s="375"/>
      <c r="AF159" s="375"/>
      <c r="AG159" s="375"/>
    </row>
    <row r="160" spans="1:33" ht="9.75" customHeight="1" x14ac:dyDescent="0.25">
      <c r="A160" s="375"/>
      <c r="B160" s="375"/>
      <c r="C160" s="375"/>
      <c r="D160" s="375"/>
      <c r="E160" s="375"/>
      <c r="F160" s="375"/>
      <c r="G160" s="375"/>
      <c r="H160" s="375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  <c r="AA160" s="375"/>
      <c r="AB160" s="375"/>
      <c r="AC160" s="375"/>
      <c r="AD160" s="375"/>
      <c r="AE160" s="375"/>
      <c r="AF160" s="375"/>
      <c r="AG160" s="375"/>
    </row>
    <row r="161" spans="1:33" ht="9.75" customHeight="1" x14ac:dyDescent="0.25">
      <c r="A161" s="375"/>
      <c r="B161" s="375"/>
      <c r="C161" s="375"/>
      <c r="D161" s="375"/>
      <c r="E161" s="375"/>
      <c r="F161" s="375"/>
      <c r="G161" s="375"/>
      <c r="H161" s="375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  <c r="AA161" s="375"/>
      <c r="AB161" s="375"/>
      <c r="AC161" s="375"/>
      <c r="AD161" s="375"/>
      <c r="AE161" s="375"/>
      <c r="AF161" s="375"/>
      <c r="AG161" s="375"/>
    </row>
    <row r="162" spans="1:33" ht="9.75" customHeight="1" x14ac:dyDescent="0.25">
      <c r="A162" s="375"/>
      <c r="B162" s="375"/>
      <c r="C162" s="375"/>
      <c r="D162" s="375"/>
      <c r="E162" s="375"/>
      <c r="F162" s="375"/>
      <c r="G162" s="375"/>
      <c r="H162" s="375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  <c r="AA162" s="375"/>
      <c r="AB162" s="375"/>
      <c r="AC162" s="375"/>
      <c r="AD162" s="375"/>
      <c r="AE162" s="375"/>
      <c r="AF162" s="375"/>
      <c r="AG162" s="375"/>
    </row>
    <row r="163" spans="1:33" ht="9.75" customHeight="1" x14ac:dyDescent="0.25">
      <c r="A163" s="375"/>
      <c r="B163" s="375"/>
      <c r="C163" s="375"/>
      <c r="D163" s="375"/>
      <c r="E163" s="375"/>
      <c r="F163" s="375"/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  <c r="AA163" s="375"/>
      <c r="AB163" s="375"/>
      <c r="AC163" s="375"/>
      <c r="AD163" s="375"/>
      <c r="AE163" s="375"/>
      <c r="AF163" s="375"/>
      <c r="AG163" s="375"/>
    </row>
    <row r="164" spans="1:33" ht="9.75" customHeight="1" x14ac:dyDescent="0.25">
      <c r="A164" s="375"/>
      <c r="B164" s="375"/>
      <c r="C164" s="375"/>
      <c r="D164" s="375"/>
      <c r="E164" s="375"/>
      <c r="F164" s="375"/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  <c r="AA164" s="375"/>
      <c r="AB164" s="375"/>
      <c r="AC164" s="375"/>
      <c r="AD164" s="375"/>
      <c r="AE164" s="375"/>
      <c r="AF164" s="375"/>
      <c r="AG164" s="375"/>
    </row>
    <row r="165" spans="1:33" ht="9.75" customHeight="1" x14ac:dyDescent="0.25">
      <c r="A165" s="375"/>
      <c r="B165" s="375"/>
      <c r="C165" s="375"/>
      <c r="D165" s="375"/>
      <c r="E165" s="375"/>
      <c r="F165" s="375"/>
      <c r="G165" s="375"/>
      <c r="H165" s="375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  <c r="AA165" s="375"/>
      <c r="AB165" s="375"/>
      <c r="AC165" s="375"/>
      <c r="AD165" s="375"/>
      <c r="AE165" s="375"/>
      <c r="AF165" s="375"/>
      <c r="AG165" s="375"/>
    </row>
    <row r="166" spans="1:33" ht="9.75" customHeight="1" x14ac:dyDescent="0.25">
      <c r="A166" s="375"/>
      <c r="B166" s="375"/>
      <c r="C166" s="375"/>
      <c r="D166" s="375"/>
      <c r="E166" s="375"/>
      <c r="F166" s="375"/>
      <c r="G166" s="375"/>
      <c r="H166" s="375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  <c r="AA166" s="375"/>
      <c r="AB166" s="375"/>
      <c r="AC166" s="375"/>
      <c r="AD166" s="375"/>
      <c r="AE166" s="375"/>
      <c r="AF166" s="375"/>
      <c r="AG166" s="375"/>
    </row>
    <row r="167" spans="1:33" ht="9.75" customHeight="1" x14ac:dyDescent="0.25">
      <c r="A167" s="375"/>
      <c r="B167" s="375"/>
      <c r="C167" s="375"/>
      <c r="D167" s="375"/>
      <c r="E167" s="375"/>
      <c r="F167" s="375"/>
      <c r="G167" s="375"/>
      <c r="H167" s="375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  <c r="AA167" s="375"/>
      <c r="AB167" s="375"/>
      <c r="AC167" s="375"/>
      <c r="AD167" s="375"/>
      <c r="AE167" s="375"/>
      <c r="AF167" s="375"/>
      <c r="AG167" s="375"/>
    </row>
    <row r="168" spans="1:33" ht="9.75" customHeight="1" x14ac:dyDescent="0.25">
      <c r="A168" s="375"/>
      <c r="B168" s="375"/>
      <c r="C168" s="375"/>
      <c r="D168" s="375"/>
      <c r="E168" s="375"/>
      <c r="F168" s="375"/>
      <c r="G168" s="375"/>
      <c r="H168" s="375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  <c r="AA168" s="375"/>
      <c r="AB168" s="375"/>
      <c r="AC168" s="375"/>
      <c r="AD168" s="375"/>
      <c r="AE168" s="375"/>
      <c r="AF168" s="375"/>
      <c r="AG168" s="375"/>
    </row>
    <row r="169" spans="1:33" ht="9.75" customHeight="1" x14ac:dyDescent="0.25">
      <c r="A169" s="375"/>
      <c r="B169" s="375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  <c r="AA169" s="375"/>
      <c r="AB169" s="375"/>
      <c r="AC169" s="375"/>
      <c r="AD169" s="375"/>
      <c r="AE169" s="375"/>
      <c r="AF169" s="375"/>
      <c r="AG169" s="375"/>
    </row>
    <row r="170" spans="1:33" ht="9.75" customHeight="1" x14ac:dyDescent="0.25">
      <c r="A170" s="375"/>
      <c r="B170" s="375"/>
      <c r="C170" s="375"/>
      <c r="D170" s="375"/>
      <c r="E170" s="375"/>
      <c r="F170" s="375"/>
      <c r="G170" s="375"/>
      <c r="H170" s="375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  <c r="AA170" s="375"/>
      <c r="AB170" s="375"/>
      <c r="AC170" s="375"/>
      <c r="AD170" s="375"/>
      <c r="AE170" s="375"/>
      <c r="AF170" s="375"/>
      <c r="AG170" s="375"/>
    </row>
    <row r="171" spans="1:33" ht="9.75" customHeight="1" x14ac:dyDescent="0.25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  <c r="AA171" s="375"/>
      <c r="AB171" s="375"/>
      <c r="AC171" s="375"/>
      <c r="AD171" s="375"/>
      <c r="AE171" s="375"/>
      <c r="AF171" s="375"/>
      <c r="AG171" s="375"/>
    </row>
    <row r="172" spans="1:33" ht="9.75" customHeight="1" x14ac:dyDescent="0.25">
      <c r="A172" s="375"/>
      <c r="B172" s="375"/>
      <c r="C172" s="375"/>
      <c r="D172" s="375"/>
      <c r="E172" s="375"/>
      <c r="F172" s="375"/>
      <c r="G172" s="375"/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  <c r="AA172" s="375"/>
      <c r="AB172" s="375"/>
      <c r="AC172" s="375"/>
      <c r="AD172" s="375"/>
      <c r="AE172" s="375"/>
      <c r="AF172" s="375"/>
      <c r="AG172" s="375"/>
    </row>
    <row r="173" spans="1:33" ht="9.75" customHeight="1" x14ac:dyDescent="0.25">
      <c r="A173" s="375"/>
      <c r="B173" s="375"/>
      <c r="C173" s="375"/>
      <c r="D173" s="375"/>
      <c r="E173" s="375"/>
      <c r="F173" s="375"/>
      <c r="G173" s="375"/>
      <c r="H173" s="375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  <c r="AA173" s="375"/>
      <c r="AB173" s="375"/>
      <c r="AC173" s="375"/>
      <c r="AD173" s="375"/>
      <c r="AE173" s="375"/>
      <c r="AF173" s="375"/>
      <c r="AG173" s="375"/>
    </row>
    <row r="174" spans="1:33" ht="9.75" customHeight="1" x14ac:dyDescent="0.25">
      <c r="A174" s="375"/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375"/>
      <c r="AB174" s="375"/>
      <c r="AC174" s="375"/>
      <c r="AD174" s="375"/>
      <c r="AE174" s="375"/>
      <c r="AF174" s="375"/>
      <c r="AG174" s="375"/>
    </row>
    <row r="175" spans="1:33" ht="9.75" customHeight="1" x14ac:dyDescent="0.25">
      <c r="A175" s="375"/>
      <c r="B175" s="375"/>
      <c r="C175" s="375"/>
      <c r="D175" s="375"/>
      <c r="E175" s="375"/>
      <c r="F175" s="375"/>
      <c r="G175" s="375"/>
      <c r="H175" s="375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  <c r="AA175" s="375"/>
      <c r="AB175" s="375"/>
      <c r="AC175" s="375"/>
      <c r="AD175" s="375"/>
      <c r="AE175" s="375"/>
      <c r="AF175" s="375"/>
      <c r="AG175" s="375"/>
    </row>
    <row r="176" spans="1:33" ht="9.75" customHeight="1" x14ac:dyDescent="0.25">
      <c r="A176" s="375"/>
      <c r="B176" s="375"/>
      <c r="C176" s="375"/>
      <c r="D176" s="375"/>
      <c r="E176" s="375"/>
      <c r="F176" s="375"/>
      <c r="G176" s="375"/>
      <c r="H176" s="375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  <c r="AA176" s="375"/>
      <c r="AB176" s="375"/>
      <c r="AC176" s="375"/>
      <c r="AD176" s="375"/>
      <c r="AE176" s="375"/>
      <c r="AF176" s="375"/>
      <c r="AG176" s="375"/>
    </row>
    <row r="177" spans="1:33" ht="9.75" customHeight="1" x14ac:dyDescent="0.25">
      <c r="A177" s="375"/>
      <c r="B177" s="375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  <c r="AA177" s="375"/>
      <c r="AB177" s="375"/>
      <c r="AC177" s="375"/>
      <c r="AD177" s="375"/>
      <c r="AE177" s="375"/>
      <c r="AF177" s="375"/>
      <c r="AG177" s="375"/>
    </row>
    <row r="178" spans="1:33" ht="9.75" customHeight="1" x14ac:dyDescent="0.25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  <c r="AA178" s="375"/>
      <c r="AB178" s="375"/>
      <c r="AC178" s="375"/>
      <c r="AD178" s="375"/>
      <c r="AE178" s="375"/>
      <c r="AF178" s="375"/>
      <c r="AG178" s="375"/>
    </row>
    <row r="179" spans="1:33" ht="9.75" customHeight="1" x14ac:dyDescent="0.25">
      <c r="A179" s="375"/>
      <c r="B179" s="375"/>
      <c r="C179" s="375"/>
      <c r="D179" s="375"/>
      <c r="E179" s="375"/>
      <c r="F179" s="375"/>
      <c r="G179" s="375"/>
      <c r="H179" s="375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  <c r="AA179" s="375"/>
      <c r="AB179" s="375"/>
      <c r="AC179" s="375"/>
      <c r="AD179" s="375"/>
      <c r="AE179" s="375"/>
      <c r="AF179" s="375"/>
      <c r="AG179" s="375"/>
    </row>
    <row r="180" spans="1:33" ht="9.75" customHeight="1" x14ac:dyDescent="0.25">
      <c r="A180" s="375"/>
      <c r="B180" s="375"/>
      <c r="C180" s="375"/>
      <c r="D180" s="375"/>
      <c r="E180" s="375"/>
      <c r="F180" s="375"/>
      <c r="G180" s="375"/>
      <c r="H180" s="375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  <c r="AA180" s="375"/>
      <c r="AB180" s="375"/>
      <c r="AC180" s="375"/>
      <c r="AD180" s="375"/>
      <c r="AE180" s="375"/>
      <c r="AF180" s="375"/>
      <c r="AG180" s="375"/>
    </row>
    <row r="181" spans="1:33" ht="9.75" customHeight="1" x14ac:dyDescent="0.25">
      <c r="A181" s="375"/>
      <c r="B181" s="375"/>
      <c r="C181" s="375"/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  <c r="AA181" s="375"/>
      <c r="AB181" s="375"/>
      <c r="AC181" s="375"/>
      <c r="AD181" s="375"/>
      <c r="AE181" s="375"/>
      <c r="AF181" s="375"/>
      <c r="AG181" s="375"/>
    </row>
    <row r="182" spans="1:33" ht="9.75" customHeight="1" x14ac:dyDescent="0.25">
      <c r="A182" s="375"/>
      <c r="B182" s="375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  <c r="AA182" s="375"/>
      <c r="AB182" s="375"/>
      <c r="AC182" s="375"/>
      <c r="AD182" s="375"/>
      <c r="AE182" s="375"/>
      <c r="AF182" s="375"/>
      <c r="AG182" s="375"/>
    </row>
    <row r="183" spans="1:33" ht="9.75" customHeight="1" x14ac:dyDescent="0.25">
      <c r="A183" s="375"/>
      <c r="B183" s="375"/>
      <c r="C183" s="375"/>
      <c r="D183" s="375"/>
      <c r="E183" s="375"/>
      <c r="F183" s="375"/>
      <c r="G183" s="375"/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  <c r="AA183" s="375"/>
      <c r="AB183" s="375"/>
      <c r="AC183" s="375"/>
      <c r="AD183" s="375"/>
      <c r="AE183" s="375"/>
      <c r="AF183" s="375"/>
      <c r="AG183" s="375"/>
    </row>
    <row r="184" spans="1:33" ht="9.75" customHeight="1" x14ac:dyDescent="0.25">
      <c r="A184" s="375"/>
      <c r="B184" s="375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  <c r="AA184" s="375"/>
      <c r="AB184" s="375"/>
      <c r="AC184" s="375"/>
      <c r="AD184" s="375"/>
      <c r="AE184" s="375"/>
      <c r="AF184" s="375"/>
      <c r="AG184" s="375"/>
    </row>
    <row r="185" spans="1:33" ht="9.75" customHeight="1" x14ac:dyDescent="0.25">
      <c r="A185" s="375"/>
      <c r="B185" s="375"/>
      <c r="C185" s="375"/>
      <c r="D185" s="375"/>
      <c r="E185" s="375"/>
      <c r="F185" s="375"/>
      <c r="G185" s="375"/>
      <c r="H185" s="375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  <c r="AA185" s="375"/>
      <c r="AB185" s="375"/>
      <c r="AC185" s="375"/>
      <c r="AD185" s="375"/>
      <c r="AE185" s="375"/>
      <c r="AF185" s="375"/>
      <c r="AG185" s="375"/>
    </row>
    <row r="186" spans="1:33" ht="9.75" customHeight="1" x14ac:dyDescent="0.25">
      <c r="A186" s="375"/>
      <c r="B186" s="375"/>
      <c r="C186" s="375"/>
      <c r="D186" s="375"/>
      <c r="E186" s="375"/>
      <c r="F186" s="375"/>
      <c r="G186" s="375"/>
      <c r="H186" s="375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  <c r="AA186" s="375"/>
      <c r="AB186" s="375"/>
      <c r="AC186" s="375"/>
      <c r="AD186" s="375"/>
      <c r="AE186" s="375"/>
      <c r="AF186" s="375"/>
      <c r="AG186" s="375"/>
    </row>
    <row r="187" spans="1:33" ht="9.75" customHeight="1" x14ac:dyDescent="0.25">
      <c r="A187" s="375"/>
      <c r="B187" s="375"/>
      <c r="C187" s="375"/>
      <c r="D187" s="375"/>
      <c r="E187" s="375"/>
      <c r="F187" s="375"/>
      <c r="G187" s="375"/>
      <c r="H187" s="375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  <c r="AA187" s="375"/>
      <c r="AB187" s="375"/>
      <c r="AC187" s="375"/>
      <c r="AD187" s="375"/>
      <c r="AE187" s="375"/>
      <c r="AF187" s="375"/>
      <c r="AG187" s="375"/>
    </row>
    <row r="188" spans="1:33" ht="9.75" customHeight="1" x14ac:dyDescent="0.25">
      <c r="A188" s="375"/>
      <c r="B188" s="375"/>
      <c r="C188" s="375"/>
      <c r="D188" s="375"/>
      <c r="E188" s="375"/>
      <c r="F188" s="375"/>
      <c r="G188" s="375"/>
      <c r="H188" s="375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  <c r="AA188" s="375"/>
      <c r="AB188" s="375"/>
      <c r="AC188" s="375"/>
      <c r="AD188" s="375"/>
      <c r="AE188" s="375"/>
      <c r="AF188" s="375"/>
      <c r="AG188" s="375"/>
    </row>
    <row r="189" spans="1:33" ht="9.75" customHeight="1" x14ac:dyDescent="0.25">
      <c r="A189" s="375"/>
      <c r="B189" s="375"/>
      <c r="C189" s="375"/>
      <c r="D189" s="375"/>
      <c r="E189" s="375"/>
      <c r="F189" s="375"/>
      <c r="G189" s="375"/>
      <c r="H189" s="375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  <c r="AA189" s="375"/>
      <c r="AB189" s="375"/>
      <c r="AC189" s="375"/>
      <c r="AD189" s="375"/>
      <c r="AE189" s="375"/>
      <c r="AF189" s="375"/>
      <c r="AG189" s="375"/>
    </row>
    <row r="190" spans="1:33" ht="9.75" customHeight="1" x14ac:dyDescent="0.25">
      <c r="A190" s="375"/>
      <c r="B190" s="375"/>
      <c r="C190" s="375"/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  <c r="AB190" s="375"/>
      <c r="AC190" s="375"/>
      <c r="AD190" s="375"/>
      <c r="AE190" s="375"/>
      <c r="AF190" s="375"/>
      <c r="AG190" s="375"/>
    </row>
    <row r="191" spans="1:33" ht="9.75" customHeight="1" x14ac:dyDescent="0.25">
      <c r="A191" s="375"/>
      <c r="B191" s="375"/>
      <c r="C191" s="375"/>
      <c r="D191" s="375"/>
      <c r="E191" s="375"/>
      <c r="F191" s="375"/>
      <c r="G191" s="375"/>
      <c r="H191" s="375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  <c r="AA191" s="375"/>
      <c r="AB191" s="375"/>
      <c r="AC191" s="375"/>
      <c r="AD191" s="375"/>
      <c r="AE191" s="375"/>
      <c r="AF191" s="375"/>
      <c r="AG191" s="375"/>
    </row>
    <row r="192" spans="1:33" ht="9.75" customHeight="1" x14ac:dyDescent="0.25">
      <c r="A192" s="375"/>
      <c r="B192" s="375"/>
      <c r="C192" s="375"/>
      <c r="D192" s="375"/>
      <c r="E192" s="375"/>
      <c r="F192" s="375"/>
      <c r="G192" s="375"/>
      <c r="H192" s="375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  <c r="AA192" s="375"/>
      <c r="AB192" s="375"/>
      <c r="AC192" s="375"/>
      <c r="AD192" s="375"/>
      <c r="AE192" s="375"/>
      <c r="AF192" s="375"/>
      <c r="AG192" s="375"/>
    </row>
    <row r="193" spans="1:33" ht="9.75" customHeight="1" x14ac:dyDescent="0.25">
      <c r="A193" s="375"/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375"/>
      <c r="AB193" s="375"/>
      <c r="AC193" s="375"/>
      <c r="AD193" s="375"/>
      <c r="AE193" s="375"/>
      <c r="AF193" s="375"/>
      <c r="AG193" s="375"/>
    </row>
    <row r="194" spans="1:33" ht="9.75" customHeight="1" x14ac:dyDescent="0.25">
      <c r="A194" s="375"/>
      <c r="B194" s="375"/>
      <c r="C194" s="375"/>
      <c r="D194" s="375"/>
      <c r="E194" s="375"/>
      <c r="F194" s="375"/>
      <c r="G194" s="375"/>
      <c r="H194" s="375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  <c r="AA194" s="375"/>
      <c r="AB194" s="375"/>
      <c r="AC194" s="375"/>
      <c r="AD194" s="375"/>
      <c r="AE194" s="375"/>
      <c r="AF194" s="375"/>
      <c r="AG194" s="375"/>
    </row>
    <row r="195" spans="1:33" ht="9.75" customHeight="1" x14ac:dyDescent="0.25">
      <c r="A195" s="375"/>
      <c r="B195" s="375"/>
      <c r="C195" s="375"/>
      <c r="D195" s="375"/>
      <c r="E195" s="375"/>
      <c r="F195" s="375"/>
      <c r="G195" s="375"/>
      <c r="H195" s="375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  <c r="AA195" s="375"/>
      <c r="AB195" s="375"/>
      <c r="AC195" s="375"/>
      <c r="AD195" s="375"/>
      <c r="AE195" s="375"/>
      <c r="AF195" s="375"/>
      <c r="AG195" s="375"/>
    </row>
    <row r="196" spans="1:33" ht="9.75" customHeight="1" x14ac:dyDescent="0.25">
      <c r="A196" s="375"/>
      <c r="B196" s="375"/>
      <c r="C196" s="375"/>
      <c r="D196" s="375"/>
      <c r="E196" s="375"/>
      <c r="F196" s="375"/>
      <c r="G196" s="375"/>
      <c r="H196" s="375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  <c r="AA196" s="375"/>
      <c r="AB196" s="375"/>
      <c r="AC196" s="375"/>
      <c r="AD196" s="375"/>
      <c r="AE196" s="375"/>
      <c r="AF196" s="375"/>
      <c r="AG196" s="375"/>
    </row>
    <row r="197" spans="1:33" ht="9.75" customHeight="1" x14ac:dyDescent="0.25">
      <c r="A197" s="375"/>
      <c r="B197" s="375"/>
      <c r="C197" s="375"/>
      <c r="D197" s="375"/>
      <c r="E197" s="375"/>
      <c r="F197" s="375"/>
      <c r="G197" s="375"/>
      <c r="H197" s="375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  <c r="AA197" s="375"/>
      <c r="AB197" s="375"/>
      <c r="AC197" s="375"/>
      <c r="AD197" s="375"/>
      <c r="AE197" s="375"/>
      <c r="AF197" s="375"/>
      <c r="AG197" s="375"/>
    </row>
    <row r="198" spans="1:33" ht="9.75" customHeight="1" x14ac:dyDescent="0.25">
      <c r="A198" s="375"/>
      <c r="B198" s="375"/>
      <c r="C198" s="375"/>
      <c r="D198" s="375"/>
      <c r="E198" s="375"/>
      <c r="F198" s="375"/>
      <c r="G198" s="375"/>
      <c r="H198" s="375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  <c r="AA198" s="375"/>
      <c r="AB198" s="375"/>
      <c r="AC198" s="375"/>
      <c r="AD198" s="375"/>
      <c r="AE198" s="375"/>
      <c r="AF198" s="375"/>
      <c r="AG198" s="375"/>
    </row>
    <row r="199" spans="1:33" ht="9.75" customHeight="1" x14ac:dyDescent="0.25">
      <c r="A199" s="375"/>
      <c r="B199" s="375"/>
      <c r="C199" s="375"/>
      <c r="D199" s="375"/>
      <c r="E199" s="375"/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  <c r="AA199" s="375"/>
      <c r="AB199" s="375"/>
      <c r="AC199" s="375"/>
      <c r="AD199" s="375"/>
      <c r="AE199" s="375"/>
      <c r="AF199" s="375"/>
      <c r="AG199" s="375"/>
    </row>
    <row r="200" spans="1:33" ht="9.75" customHeight="1" x14ac:dyDescent="0.25">
      <c r="A200" s="375"/>
      <c r="B200" s="375"/>
      <c r="C200" s="375"/>
      <c r="D200" s="375"/>
      <c r="E200" s="375"/>
      <c r="F200" s="375"/>
      <c r="G200" s="375"/>
      <c r="H200" s="375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  <c r="AA200" s="375"/>
      <c r="AB200" s="375"/>
      <c r="AC200" s="375"/>
      <c r="AD200" s="375"/>
      <c r="AE200" s="375"/>
      <c r="AF200" s="375"/>
      <c r="AG200" s="375"/>
    </row>
    <row r="201" spans="1:33" ht="9.75" customHeight="1" x14ac:dyDescent="0.25">
      <c r="A201" s="375"/>
      <c r="B201" s="375"/>
      <c r="C201" s="375"/>
      <c r="D201" s="375"/>
      <c r="E201" s="375"/>
      <c r="F201" s="375"/>
      <c r="G201" s="375"/>
      <c r="H201" s="375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  <c r="AA201" s="375"/>
      <c r="AB201" s="375"/>
      <c r="AC201" s="375"/>
      <c r="AD201" s="375"/>
      <c r="AE201" s="375"/>
      <c r="AF201" s="375"/>
      <c r="AG201" s="375"/>
    </row>
    <row r="202" spans="1:33" ht="9.75" customHeight="1" x14ac:dyDescent="0.25">
      <c r="A202" s="375"/>
      <c r="B202" s="375"/>
      <c r="C202" s="375"/>
      <c r="D202" s="375"/>
      <c r="E202" s="375"/>
      <c r="F202" s="375"/>
      <c r="G202" s="375"/>
      <c r="H202" s="375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  <c r="AA202" s="375"/>
      <c r="AB202" s="375"/>
      <c r="AC202" s="375"/>
      <c r="AD202" s="375"/>
      <c r="AE202" s="375"/>
      <c r="AF202" s="375"/>
      <c r="AG202" s="375"/>
    </row>
    <row r="203" spans="1:33" ht="9.75" customHeight="1" x14ac:dyDescent="0.25">
      <c r="A203" s="375"/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  <c r="AA203" s="375"/>
      <c r="AB203" s="375"/>
      <c r="AC203" s="375"/>
      <c r="AD203" s="375"/>
      <c r="AE203" s="375"/>
      <c r="AF203" s="375"/>
      <c r="AG203" s="375"/>
    </row>
    <row r="204" spans="1:33" ht="9.75" customHeight="1" x14ac:dyDescent="0.25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  <c r="AA204" s="375"/>
      <c r="AB204" s="375"/>
      <c r="AC204" s="375"/>
      <c r="AD204" s="375"/>
      <c r="AE204" s="375"/>
      <c r="AF204" s="375"/>
      <c r="AG204" s="375"/>
    </row>
    <row r="205" spans="1:33" ht="9.75" customHeight="1" x14ac:dyDescent="0.25">
      <c r="A205" s="375"/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375"/>
      <c r="AB205" s="375"/>
      <c r="AC205" s="375"/>
      <c r="AD205" s="375"/>
      <c r="AE205" s="375"/>
      <c r="AF205" s="375"/>
      <c r="AG205" s="375"/>
    </row>
    <row r="206" spans="1:33" ht="9.75" customHeight="1" x14ac:dyDescent="0.25">
      <c r="A206" s="375"/>
      <c r="B206" s="375"/>
      <c r="C206" s="375"/>
      <c r="D206" s="375"/>
      <c r="E206" s="375"/>
      <c r="F206" s="375"/>
      <c r="G206" s="375"/>
      <c r="H206" s="375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  <c r="AA206" s="375"/>
      <c r="AB206" s="375"/>
      <c r="AC206" s="375"/>
      <c r="AD206" s="375"/>
      <c r="AE206" s="375"/>
      <c r="AF206" s="375"/>
      <c r="AG206" s="375"/>
    </row>
    <row r="207" spans="1:33" ht="9.75" customHeight="1" x14ac:dyDescent="0.25">
      <c r="A207" s="375"/>
      <c r="B207" s="375"/>
      <c r="C207" s="375"/>
      <c r="D207" s="375"/>
      <c r="E207" s="375"/>
      <c r="F207" s="375"/>
      <c r="G207" s="375"/>
      <c r="H207" s="375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  <c r="AA207" s="375"/>
      <c r="AB207" s="375"/>
      <c r="AC207" s="375"/>
      <c r="AD207" s="375"/>
      <c r="AE207" s="375"/>
      <c r="AF207" s="375"/>
      <c r="AG207" s="375"/>
    </row>
    <row r="208" spans="1:33" ht="9.75" customHeight="1" x14ac:dyDescent="0.25">
      <c r="A208" s="375"/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  <c r="AA208" s="375"/>
      <c r="AB208" s="375"/>
      <c r="AC208" s="375"/>
      <c r="AD208" s="375"/>
      <c r="AE208" s="375"/>
      <c r="AF208" s="375"/>
      <c r="AG208" s="375"/>
    </row>
    <row r="209" spans="1:33" ht="9.75" customHeight="1" x14ac:dyDescent="0.25">
      <c r="A209" s="375"/>
      <c r="B209" s="375"/>
      <c r="C209" s="375"/>
      <c r="D209" s="375"/>
      <c r="E209" s="375"/>
      <c r="F209" s="375"/>
      <c r="G209" s="375"/>
      <c r="H209" s="375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  <c r="AA209" s="375"/>
      <c r="AB209" s="375"/>
      <c r="AC209" s="375"/>
      <c r="AD209" s="375"/>
      <c r="AE209" s="375"/>
      <c r="AF209" s="375"/>
      <c r="AG209" s="375"/>
    </row>
    <row r="210" spans="1:33" ht="9.75" customHeight="1" x14ac:dyDescent="0.25">
      <c r="A210" s="375"/>
      <c r="B210" s="375"/>
      <c r="C210" s="375"/>
      <c r="D210" s="375"/>
      <c r="E210" s="375"/>
      <c r="F210" s="375"/>
      <c r="G210" s="375"/>
      <c r="H210" s="375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  <c r="AA210" s="375"/>
      <c r="AB210" s="375"/>
      <c r="AC210" s="375"/>
      <c r="AD210" s="375"/>
      <c r="AE210" s="375"/>
      <c r="AF210" s="375"/>
      <c r="AG210" s="375"/>
    </row>
    <row r="211" spans="1:33" ht="9.75" customHeight="1" x14ac:dyDescent="0.25">
      <c r="A211" s="375"/>
      <c r="B211" s="375"/>
      <c r="C211" s="375"/>
      <c r="D211" s="375"/>
      <c r="E211" s="375"/>
      <c r="F211" s="375"/>
      <c r="G211" s="375"/>
      <c r="H211" s="375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  <c r="AA211" s="375"/>
      <c r="AB211" s="375"/>
      <c r="AC211" s="375"/>
      <c r="AD211" s="375"/>
      <c r="AE211" s="375"/>
      <c r="AF211" s="375"/>
      <c r="AG211" s="375"/>
    </row>
    <row r="212" spans="1:33" ht="9.75" customHeight="1" x14ac:dyDescent="0.25">
      <c r="A212" s="375"/>
      <c r="B212" s="375"/>
      <c r="C212" s="375"/>
      <c r="D212" s="375"/>
      <c r="E212" s="375"/>
      <c r="F212" s="375"/>
      <c r="G212" s="375"/>
      <c r="H212" s="375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  <c r="AA212" s="375"/>
      <c r="AB212" s="375"/>
      <c r="AC212" s="375"/>
      <c r="AD212" s="375"/>
      <c r="AE212" s="375"/>
      <c r="AF212" s="375"/>
      <c r="AG212" s="375"/>
    </row>
    <row r="213" spans="1:33" ht="9.75" customHeight="1" x14ac:dyDescent="0.25">
      <c r="A213" s="375"/>
      <c r="B213" s="375"/>
      <c r="C213" s="375"/>
      <c r="D213" s="375"/>
      <c r="E213" s="375"/>
      <c r="F213" s="375"/>
      <c r="G213" s="375"/>
      <c r="H213" s="375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  <c r="AA213" s="375"/>
      <c r="AB213" s="375"/>
      <c r="AC213" s="375"/>
      <c r="AD213" s="375"/>
      <c r="AE213" s="375"/>
      <c r="AF213" s="375"/>
      <c r="AG213" s="375"/>
    </row>
    <row r="214" spans="1:33" ht="9.75" customHeight="1" x14ac:dyDescent="0.25">
      <c r="A214" s="375"/>
      <c r="B214" s="375"/>
      <c r="C214" s="375"/>
      <c r="D214" s="375"/>
      <c r="E214" s="375"/>
      <c r="F214" s="375"/>
      <c r="G214" s="375"/>
      <c r="H214" s="375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  <c r="AA214" s="375"/>
      <c r="AB214" s="375"/>
      <c r="AC214" s="375"/>
      <c r="AD214" s="375"/>
      <c r="AE214" s="375"/>
      <c r="AF214" s="375"/>
      <c r="AG214" s="375"/>
    </row>
    <row r="215" spans="1:33" ht="9.75" customHeight="1" x14ac:dyDescent="0.25">
      <c r="A215" s="375"/>
      <c r="B215" s="375"/>
      <c r="C215" s="375"/>
      <c r="D215" s="375"/>
      <c r="E215" s="375"/>
      <c r="F215" s="375"/>
      <c r="G215" s="375"/>
      <c r="H215" s="375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  <c r="AA215" s="375"/>
      <c r="AB215" s="375"/>
      <c r="AC215" s="375"/>
      <c r="AD215" s="375"/>
      <c r="AE215" s="375"/>
      <c r="AF215" s="375"/>
      <c r="AG215" s="375"/>
    </row>
    <row r="216" spans="1:33" ht="9.75" customHeight="1" x14ac:dyDescent="0.25">
      <c r="A216" s="375"/>
      <c r="B216" s="375"/>
      <c r="C216" s="375"/>
      <c r="D216" s="375"/>
      <c r="E216" s="375"/>
      <c r="F216" s="375"/>
      <c r="G216" s="375"/>
      <c r="H216" s="375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  <c r="AA216" s="375"/>
      <c r="AB216" s="375"/>
      <c r="AC216" s="375"/>
      <c r="AD216" s="375"/>
      <c r="AE216" s="375"/>
      <c r="AF216" s="375"/>
      <c r="AG216" s="375"/>
    </row>
    <row r="217" spans="1:33" ht="9.75" customHeight="1" x14ac:dyDescent="0.25">
      <c r="A217" s="375"/>
      <c r="B217" s="375"/>
      <c r="C217" s="375"/>
      <c r="D217" s="375"/>
      <c r="E217" s="375"/>
      <c r="F217" s="375"/>
      <c r="G217" s="375"/>
      <c r="H217" s="375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  <c r="AA217" s="375"/>
      <c r="AB217" s="375"/>
      <c r="AC217" s="375"/>
      <c r="AD217" s="375"/>
      <c r="AE217" s="375"/>
      <c r="AF217" s="375"/>
      <c r="AG217" s="375"/>
    </row>
    <row r="218" spans="1:33" ht="9.75" customHeight="1" x14ac:dyDescent="0.25">
      <c r="A218" s="375"/>
      <c r="B218" s="375"/>
      <c r="C218" s="375"/>
      <c r="D218" s="375"/>
      <c r="E218" s="375"/>
      <c r="F218" s="375"/>
      <c r="G218" s="375"/>
      <c r="H218" s="375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  <c r="AA218" s="375"/>
      <c r="AB218" s="375"/>
      <c r="AC218" s="375"/>
      <c r="AD218" s="375"/>
      <c r="AE218" s="375"/>
      <c r="AF218" s="375"/>
      <c r="AG218" s="375"/>
    </row>
    <row r="219" spans="1:33" ht="9.75" customHeight="1" x14ac:dyDescent="0.25">
      <c r="A219" s="375"/>
      <c r="B219" s="375"/>
      <c r="C219" s="375"/>
      <c r="D219" s="375"/>
      <c r="E219" s="375"/>
      <c r="F219" s="375"/>
      <c r="G219" s="375"/>
      <c r="H219" s="375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  <c r="AA219" s="375"/>
      <c r="AB219" s="375"/>
      <c r="AC219" s="375"/>
      <c r="AD219" s="375"/>
      <c r="AE219" s="375"/>
      <c r="AF219" s="375"/>
      <c r="AG219" s="375"/>
    </row>
    <row r="220" spans="1:33" ht="9.75" customHeight="1" x14ac:dyDescent="0.25">
      <c r="A220" s="375"/>
      <c r="B220" s="375"/>
      <c r="C220" s="375"/>
      <c r="D220" s="375"/>
      <c r="E220" s="375"/>
      <c r="F220" s="375"/>
      <c r="G220" s="375"/>
      <c r="H220" s="375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  <c r="AA220" s="375"/>
      <c r="AB220" s="375"/>
      <c r="AC220" s="375"/>
      <c r="AD220" s="375"/>
      <c r="AE220" s="375"/>
      <c r="AF220" s="375"/>
      <c r="AG220" s="375"/>
    </row>
    <row r="221" spans="1:33" ht="9.75" customHeight="1" x14ac:dyDescent="0.25">
      <c r="A221" s="375"/>
      <c r="B221" s="375"/>
      <c r="C221" s="375"/>
      <c r="D221" s="375"/>
      <c r="E221" s="375"/>
      <c r="F221" s="375"/>
      <c r="G221" s="375"/>
      <c r="H221" s="375"/>
      <c r="I221" s="375"/>
      <c r="J221" s="375"/>
      <c r="K221" s="375"/>
      <c r="L221" s="375"/>
      <c r="M221" s="375"/>
      <c r="N221" s="375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  <c r="AA221" s="375"/>
      <c r="AB221" s="375"/>
      <c r="AC221" s="375"/>
      <c r="AD221" s="375"/>
      <c r="AE221" s="375"/>
      <c r="AF221" s="375"/>
      <c r="AG221" s="375"/>
    </row>
    <row r="222" spans="1:33" ht="9.75" customHeight="1" x14ac:dyDescent="0.25">
      <c r="A222" s="375"/>
      <c r="B222" s="375"/>
      <c r="C222" s="375"/>
      <c r="D222" s="375"/>
      <c r="E222" s="375"/>
      <c r="F222" s="375"/>
      <c r="G222" s="375"/>
      <c r="H222" s="375"/>
      <c r="I222" s="375"/>
      <c r="J222" s="375"/>
      <c r="K222" s="375"/>
      <c r="L222" s="375"/>
      <c r="M222" s="375"/>
      <c r="N222" s="375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  <c r="AA222" s="375"/>
      <c r="AB222" s="375"/>
      <c r="AC222" s="375"/>
      <c r="AD222" s="375"/>
      <c r="AE222" s="375"/>
      <c r="AF222" s="375"/>
      <c r="AG222" s="375"/>
    </row>
    <row r="223" spans="1:33" ht="9.75" customHeight="1" x14ac:dyDescent="0.25">
      <c r="A223" s="375"/>
      <c r="B223" s="375"/>
      <c r="C223" s="375"/>
      <c r="D223" s="375"/>
      <c r="E223" s="375"/>
      <c r="F223" s="375"/>
      <c r="G223" s="375"/>
      <c r="H223" s="375"/>
      <c r="I223" s="375"/>
      <c r="J223" s="375"/>
      <c r="K223" s="375"/>
      <c r="L223" s="375"/>
      <c r="M223" s="375"/>
      <c r="N223" s="375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  <c r="AA223" s="375"/>
      <c r="AB223" s="375"/>
      <c r="AC223" s="375"/>
      <c r="AD223" s="375"/>
      <c r="AE223" s="375"/>
      <c r="AF223" s="375"/>
      <c r="AG223" s="375"/>
    </row>
    <row r="224" spans="1:33" ht="9.75" customHeight="1" x14ac:dyDescent="0.25">
      <c r="A224" s="375"/>
      <c r="B224" s="375"/>
      <c r="C224" s="375"/>
      <c r="D224" s="375"/>
      <c r="E224" s="375"/>
      <c r="F224" s="375"/>
      <c r="G224" s="375"/>
      <c r="H224" s="375"/>
      <c r="I224" s="375"/>
      <c r="J224" s="375"/>
      <c r="K224" s="375"/>
      <c r="L224" s="375"/>
      <c r="M224" s="375"/>
      <c r="N224" s="375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  <c r="AA224" s="375"/>
      <c r="AB224" s="375"/>
      <c r="AC224" s="375"/>
      <c r="AD224" s="375"/>
      <c r="AE224" s="375"/>
      <c r="AF224" s="375"/>
      <c r="AG224" s="375"/>
    </row>
    <row r="225" spans="1:33" ht="9.75" customHeight="1" x14ac:dyDescent="0.25">
      <c r="A225" s="375"/>
      <c r="B225" s="375"/>
      <c r="C225" s="375"/>
      <c r="D225" s="37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  <c r="AA225" s="375"/>
      <c r="AB225" s="375"/>
      <c r="AC225" s="375"/>
      <c r="AD225" s="375"/>
      <c r="AE225" s="375"/>
      <c r="AF225" s="375"/>
      <c r="AG225" s="375"/>
    </row>
    <row r="226" spans="1:33" ht="9.75" customHeight="1" x14ac:dyDescent="0.25">
      <c r="A226" s="375"/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  <c r="AA226" s="375"/>
      <c r="AB226" s="375"/>
      <c r="AC226" s="375"/>
      <c r="AD226" s="375"/>
      <c r="AE226" s="375"/>
      <c r="AF226" s="375"/>
      <c r="AG226" s="375"/>
    </row>
    <row r="227" spans="1:33" ht="9.75" customHeight="1" x14ac:dyDescent="0.25">
      <c r="A227" s="375"/>
      <c r="B227" s="375"/>
      <c r="C227" s="375"/>
      <c r="D227" s="375"/>
      <c r="E227" s="375"/>
      <c r="F227" s="375"/>
      <c r="G227" s="375"/>
      <c r="H227" s="375"/>
      <c r="I227" s="375"/>
      <c r="J227" s="375"/>
      <c r="K227" s="37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  <c r="AA227" s="375"/>
      <c r="AB227" s="375"/>
      <c r="AC227" s="375"/>
      <c r="AD227" s="375"/>
      <c r="AE227" s="375"/>
      <c r="AF227" s="375"/>
      <c r="AG227" s="375"/>
    </row>
    <row r="228" spans="1:33" ht="9.75" customHeight="1" x14ac:dyDescent="0.25">
      <c r="A228" s="375"/>
      <c r="B228" s="375"/>
      <c r="C228" s="375"/>
      <c r="D228" s="375"/>
      <c r="E228" s="375"/>
      <c r="F228" s="375"/>
      <c r="G228" s="375"/>
      <c r="H228" s="375"/>
      <c r="I228" s="375"/>
      <c r="J228" s="375"/>
      <c r="K228" s="37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  <c r="AA228" s="375"/>
      <c r="AB228" s="375"/>
      <c r="AC228" s="375"/>
      <c r="AD228" s="375"/>
      <c r="AE228" s="375"/>
      <c r="AF228" s="375"/>
      <c r="AG228" s="375"/>
    </row>
    <row r="229" spans="1:33" ht="9.75" customHeight="1" x14ac:dyDescent="0.25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  <c r="AA229" s="375"/>
      <c r="AB229" s="375"/>
      <c r="AC229" s="375"/>
      <c r="AD229" s="375"/>
      <c r="AE229" s="375"/>
      <c r="AF229" s="375"/>
      <c r="AG229" s="375"/>
    </row>
    <row r="230" spans="1:33" ht="9.75" customHeight="1" x14ac:dyDescent="0.25">
      <c r="A230" s="375"/>
      <c r="B230" s="375"/>
      <c r="C230" s="375"/>
      <c r="D230" s="375"/>
      <c r="E230" s="375"/>
      <c r="F230" s="375"/>
      <c r="G230" s="375"/>
      <c r="H230" s="375"/>
      <c r="I230" s="375"/>
      <c r="J230" s="375"/>
      <c r="K230" s="37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  <c r="AA230" s="375"/>
      <c r="AB230" s="375"/>
      <c r="AC230" s="375"/>
      <c r="AD230" s="375"/>
      <c r="AE230" s="375"/>
      <c r="AF230" s="375"/>
      <c r="AG230" s="375"/>
    </row>
    <row r="231" spans="1:33" ht="9.75" customHeight="1" x14ac:dyDescent="0.25">
      <c r="A231" s="375"/>
      <c r="B231" s="375"/>
      <c r="C231" s="375"/>
      <c r="D231" s="375"/>
      <c r="E231" s="375"/>
      <c r="F231" s="375"/>
      <c r="G231" s="375"/>
      <c r="H231" s="375"/>
      <c r="I231" s="375"/>
      <c r="J231" s="375"/>
      <c r="K231" s="37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  <c r="AA231" s="375"/>
      <c r="AB231" s="375"/>
      <c r="AC231" s="375"/>
      <c r="AD231" s="375"/>
      <c r="AE231" s="375"/>
      <c r="AF231" s="375"/>
      <c r="AG231" s="375"/>
    </row>
    <row r="232" spans="1:33" ht="9.75" customHeight="1" x14ac:dyDescent="0.25">
      <c r="A232" s="375"/>
      <c r="B232" s="375"/>
      <c r="C232" s="375"/>
      <c r="D232" s="375"/>
      <c r="E232" s="375"/>
      <c r="F232" s="375"/>
      <c r="G232" s="375"/>
      <c r="H232" s="375"/>
      <c r="I232" s="375"/>
      <c r="J232" s="375"/>
      <c r="K232" s="375"/>
      <c r="L232" s="375"/>
      <c r="M232" s="375"/>
      <c r="N232" s="375"/>
      <c r="O232" s="375"/>
      <c r="P232" s="375"/>
      <c r="Q232" s="375"/>
      <c r="R232" s="375"/>
      <c r="S232" s="375"/>
      <c r="T232" s="375"/>
      <c r="U232" s="375"/>
      <c r="V232" s="375"/>
      <c r="W232" s="375"/>
      <c r="X232" s="375"/>
      <c r="Y232" s="375"/>
      <c r="Z232" s="375"/>
      <c r="AA232" s="375"/>
      <c r="AB232" s="375"/>
      <c r="AC232" s="375"/>
      <c r="AD232" s="375"/>
      <c r="AE232" s="375"/>
      <c r="AF232" s="375"/>
      <c r="AG232" s="375"/>
    </row>
    <row r="233" spans="1:33" ht="9.75" customHeight="1" x14ac:dyDescent="0.25">
      <c r="A233" s="375"/>
      <c r="B233" s="375"/>
      <c r="C233" s="375"/>
      <c r="D233" s="375"/>
      <c r="E233" s="375"/>
      <c r="F233" s="375"/>
      <c r="G233" s="375"/>
      <c r="H233" s="375"/>
      <c r="I233" s="375"/>
      <c r="J233" s="375"/>
      <c r="K233" s="375"/>
      <c r="L233" s="375"/>
      <c r="M233" s="375"/>
      <c r="N233" s="375"/>
      <c r="O233" s="375"/>
      <c r="P233" s="375"/>
      <c r="Q233" s="375"/>
      <c r="R233" s="375"/>
      <c r="S233" s="375"/>
      <c r="T233" s="375"/>
      <c r="U233" s="375"/>
      <c r="V233" s="375"/>
      <c r="W233" s="375"/>
      <c r="X233" s="375"/>
      <c r="Y233" s="375"/>
      <c r="Z233" s="375"/>
      <c r="AA233" s="375"/>
      <c r="AB233" s="375"/>
      <c r="AC233" s="375"/>
      <c r="AD233" s="375"/>
      <c r="AE233" s="375"/>
      <c r="AF233" s="375"/>
      <c r="AG233" s="375"/>
    </row>
    <row r="234" spans="1:33" ht="9.75" customHeight="1" x14ac:dyDescent="0.25">
      <c r="A234" s="375"/>
      <c r="B234" s="375"/>
      <c r="C234" s="375"/>
      <c r="D234" s="375"/>
      <c r="E234" s="375"/>
      <c r="F234" s="375"/>
      <c r="G234" s="375"/>
      <c r="H234" s="375"/>
      <c r="I234" s="375"/>
      <c r="J234" s="375"/>
      <c r="K234" s="375"/>
      <c r="L234" s="375"/>
      <c r="M234" s="375"/>
      <c r="N234" s="375"/>
      <c r="O234" s="375"/>
      <c r="P234" s="375"/>
      <c r="Q234" s="375"/>
      <c r="R234" s="375"/>
      <c r="S234" s="375"/>
      <c r="T234" s="375"/>
      <c r="U234" s="375"/>
      <c r="V234" s="375"/>
      <c r="W234" s="375"/>
      <c r="X234" s="375"/>
      <c r="Y234" s="375"/>
      <c r="Z234" s="375"/>
      <c r="AA234" s="375"/>
      <c r="AB234" s="375"/>
      <c r="AC234" s="375"/>
      <c r="AD234" s="375"/>
      <c r="AE234" s="375"/>
      <c r="AF234" s="375"/>
      <c r="AG234" s="375"/>
    </row>
    <row r="235" spans="1:33" ht="9.75" customHeight="1" x14ac:dyDescent="0.25">
      <c r="A235" s="375"/>
      <c r="B235" s="375"/>
      <c r="C235" s="375"/>
      <c r="D235" s="375"/>
      <c r="E235" s="375"/>
      <c r="F235" s="375"/>
      <c r="G235" s="375"/>
      <c r="H235" s="375"/>
      <c r="I235" s="375"/>
      <c r="J235" s="375"/>
      <c r="K235" s="37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  <c r="AA235" s="375"/>
      <c r="AB235" s="375"/>
      <c r="AC235" s="375"/>
      <c r="AD235" s="375"/>
      <c r="AE235" s="375"/>
      <c r="AF235" s="375"/>
      <c r="AG235" s="375"/>
    </row>
    <row r="236" spans="1:33" ht="9.75" customHeight="1" x14ac:dyDescent="0.25">
      <c r="A236" s="375"/>
      <c r="B236" s="375"/>
      <c r="C236" s="375"/>
      <c r="D236" s="375"/>
      <c r="E236" s="375"/>
      <c r="F236" s="375"/>
      <c r="G236" s="375"/>
      <c r="H236" s="375"/>
      <c r="I236" s="375"/>
      <c r="J236" s="375"/>
      <c r="K236" s="375"/>
      <c r="L236" s="375"/>
      <c r="M236" s="375"/>
      <c r="N236" s="375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  <c r="AA236" s="375"/>
      <c r="AB236" s="375"/>
      <c r="AC236" s="375"/>
      <c r="AD236" s="375"/>
      <c r="AE236" s="375"/>
      <c r="AF236" s="375"/>
      <c r="AG236" s="375"/>
    </row>
    <row r="237" spans="1:33" ht="9.75" customHeight="1" x14ac:dyDescent="0.25">
      <c r="A237" s="375"/>
      <c r="B237" s="375"/>
      <c r="C237" s="375"/>
      <c r="D237" s="375"/>
      <c r="E237" s="375"/>
      <c r="F237" s="375"/>
      <c r="G237" s="375"/>
      <c r="H237" s="375"/>
      <c r="I237" s="375"/>
      <c r="J237" s="375"/>
      <c r="K237" s="375"/>
      <c r="L237" s="375"/>
      <c r="M237" s="375"/>
      <c r="N237" s="375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  <c r="AA237" s="375"/>
      <c r="AB237" s="375"/>
      <c r="AC237" s="375"/>
      <c r="AD237" s="375"/>
      <c r="AE237" s="375"/>
      <c r="AF237" s="375"/>
      <c r="AG237" s="375"/>
    </row>
    <row r="238" spans="1:33" ht="9.75" customHeight="1" x14ac:dyDescent="0.25">
      <c r="A238" s="375"/>
      <c r="B238" s="375"/>
      <c r="C238" s="375"/>
      <c r="D238" s="375"/>
      <c r="E238" s="375"/>
      <c r="F238" s="375"/>
      <c r="G238" s="375"/>
      <c r="H238" s="375"/>
      <c r="I238" s="375"/>
      <c r="J238" s="375"/>
      <c r="K238" s="375"/>
      <c r="L238" s="375"/>
      <c r="M238" s="375"/>
      <c r="N238" s="375"/>
      <c r="O238" s="375"/>
      <c r="P238" s="375"/>
      <c r="Q238" s="375"/>
      <c r="R238" s="375"/>
      <c r="S238" s="375"/>
      <c r="T238" s="375"/>
      <c r="U238" s="375"/>
      <c r="V238" s="375"/>
      <c r="W238" s="375"/>
      <c r="X238" s="375"/>
      <c r="Y238" s="375"/>
      <c r="Z238" s="375"/>
      <c r="AA238" s="375"/>
      <c r="AB238" s="375"/>
      <c r="AC238" s="375"/>
      <c r="AD238" s="375"/>
      <c r="AE238" s="375"/>
      <c r="AF238" s="375"/>
      <c r="AG238" s="375"/>
    </row>
    <row r="239" spans="1:33" ht="9.75" customHeight="1" x14ac:dyDescent="0.25">
      <c r="A239" s="375"/>
      <c r="B239" s="375"/>
      <c r="C239" s="375"/>
      <c r="D239" s="375"/>
      <c r="E239" s="375"/>
      <c r="F239" s="375"/>
      <c r="G239" s="375"/>
      <c r="H239" s="375"/>
      <c r="I239" s="375"/>
      <c r="J239" s="375"/>
      <c r="K239" s="375"/>
      <c r="L239" s="375"/>
      <c r="M239" s="375"/>
      <c r="N239" s="375"/>
      <c r="O239" s="375"/>
      <c r="P239" s="375"/>
      <c r="Q239" s="375"/>
      <c r="R239" s="375"/>
      <c r="S239" s="375"/>
      <c r="T239" s="375"/>
      <c r="U239" s="375"/>
      <c r="V239" s="375"/>
      <c r="W239" s="375"/>
      <c r="X239" s="375"/>
      <c r="Y239" s="375"/>
      <c r="Z239" s="375"/>
      <c r="AA239" s="375"/>
      <c r="AB239" s="375"/>
      <c r="AC239" s="375"/>
      <c r="AD239" s="375"/>
      <c r="AE239" s="375"/>
      <c r="AF239" s="375"/>
      <c r="AG239" s="375"/>
    </row>
    <row r="240" spans="1:33" ht="9.75" customHeight="1" x14ac:dyDescent="0.25">
      <c r="A240" s="375"/>
      <c r="B240" s="375"/>
      <c r="C240" s="375"/>
      <c r="D240" s="375"/>
      <c r="E240" s="375"/>
      <c r="F240" s="375"/>
      <c r="G240" s="375"/>
      <c r="H240" s="375"/>
      <c r="I240" s="375"/>
      <c r="J240" s="375"/>
      <c r="K240" s="375"/>
      <c r="L240" s="375"/>
      <c r="M240" s="375"/>
      <c r="N240" s="375"/>
      <c r="O240" s="375"/>
      <c r="P240" s="375"/>
      <c r="Q240" s="375"/>
      <c r="R240" s="375"/>
      <c r="S240" s="375"/>
      <c r="T240" s="375"/>
      <c r="U240" s="375"/>
      <c r="V240" s="375"/>
      <c r="W240" s="375"/>
      <c r="X240" s="375"/>
      <c r="Y240" s="375"/>
      <c r="Z240" s="375"/>
      <c r="AA240" s="375"/>
      <c r="AB240" s="375"/>
      <c r="AC240" s="375"/>
      <c r="AD240" s="375"/>
      <c r="AE240" s="375"/>
      <c r="AF240" s="375"/>
      <c r="AG240" s="375"/>
    </row>
    <row r="241" spans="1:33" ht="9.75" customHeight="1" x14ac:dyDescent="0.25">
      <c r="A241" s="375"/>
      <c r="B241" s="375"/>
      <c r="C241" s="375"/>
      <c r="D241" s="375"/>
      <c r="E241" s="375"/>
      <c r="F241" s="375"/>
      <c r="G241" s="375"/>
      <c r="H241" s="375"/>
      <c r="I241" s="375"/>
      <c r="J241" s="375"/>
      <c r="K241" s="375"/>
      <c r="L241" s="375"/>
      <c r="M241" s="375"/>
      <c r="N241" s="375"/>
      <c r="O241" s="375"/>
      <c r="P241" s="375"/>
      <c r="Q241" s="375"/>
      <c r="R241" s="375"/>
      <c r="S241" s="375"/>
      <c r="T241" s="375"/>
      <c r="U241" s="375"/>
      <c r="V241" s="375"/>
      <c r="W241" s="375"/>
      <c r="X241" s="375"/>
      <c r="Y241" s="375"/>
      <c r="Z241" s="375"/>
      <c r="AA241" s="375"/>
      <c r="AB241" s="375"/>
      <c r="AC241" s="375"/>
      <c r="AD241" s="375"/>
      <c r="AE241" s="375"/>
      <c r="AF241" s="375"/>
      <c r="AG241" s="375"/>
    </row>
    <row r="242" spans="1:33" ht="9.75" customHeight="1" x14ac:dyDescent="0.25">
      <c r="A242" s="375"/>
      <c r="B242" s="375"/>
      <c r="C242" s="375"/>
      <c r="D242" s="375"/>
      <c r="E242" s="375"/>
      <c r="F242" s="375"/>
      <c r="G242" s="375"/>
      <c r="H242" s="375"/>
      <c r="I242" s="375"/>
      <c r="J242" s="375"/>
      <c r="K242" s="375"/>
      <c r="L242" s="375"/>
      <c r="M242" s="375"/>
      <c r="N242" s="375"/>
      <c r="O242" s="375"/>
      <c r="P242" s="375"/>
      <c r="Q242" s="375"/>
      <c r="R242" s="375"/>
      <c r="S242" s="375"/>
      <c r="T242" s="375"/>
      <c r="U242" s="375"/>
      <c r="V242" s="375"/>
      <c r="W242" s="375"/>
      <c r="X242" s="375"/>
      <c r="Y242" s="375"/>
      <c r="Z242" s="375"/>
      <c r="AA242" s="375"/>
      <c r="AB242" s="375"/>
      <c r="AC242" s="375"/>
      <c r="AD242" s="375"/>
      <c r="AE242" s="375"/>
      <c r="AF242" s="375"/>
      <c r="AG242" s="375"/>
    </row>
    <row r="243" spans="1:33" ht="9.75" customHeight="1" x14ac:dyDescent="0.25">
      <c r="A243" s="375"/>
      <c r="B243" s="375"/>
      <c r="C243" s="375"/>
      <c r="D243" s="375"/>
      <c r="E243" s="375"/>
      <c r="F243" s="375"/>
      <c r="G243" s="375"/>
      <c r="H243" s="375"/>
      <c r="I243" s="375"/>
      <c r="J243" s="375"/>
      <c r="K243" s="375"/>
      <c r="L243" s="375"/>
      <c r="M243" s="375"/>
      <c r="N243" s="375"/>
      <c r="O243" s="375"/>
      <c r="P243" s="375"/>
      <c r="Q243" s="375"/>
      <c r="R243" s="375"/>
      <c r="S243" s="375"/>
      <c r="T243" s="375"/>
      <c r="U243" s="375"/>
      <c r="V243" s="375"/>
      <c r="W243" s="375"/>
      <c r="X243" s="375"/>
      <c r="Y243" s="375"/>
      <c r="Z243" s="375"/>
      <c r="AA243" s="375"/>
      <c r="AB243" s="375"/>
      <c r="AC243" s="375"/>
      <c r="AD243" s="375"/>
      <c r="AE243" s="375"/>
      <c r="AF243" s="375"/>
      <c r="AG243" s="375"/>
    </row>
    <row r="244" spans="1:33" ht="9.75" customHeight="1" x14ac:dyDescent="0.25">
      <c r="A244" s="375"/>
      <c r="B244" s="375"/>
      <c r="C244" s="375"/>
      <c r="D244" s="375"/>
      <c r="E244" s="375"/>
      <c r="F244" s="375"/>
      <c r="G244" s="375"/>
      <c r="H244" s="375"/>
      <c r="I244" s="375"/>
      <c r="J244" s="375"/>
      <c r="K244" s="375"/>
      <c r="L244" s="375"/>
      <c r="M244" s="375"/>
      <c r="N244" s="375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  <c r="AA244" s="375"/>
      <c r="AB244" s="375"/>
      <c r="AC244" s="375"/>
      <c r="AD244" s="375"/>
      <c r="AE244" s="375"/>
      <c r="AF244" s="375"/>
      <c r="AG244" s="375"/>
    </row>
    <row r="245" spans="1:33" ht="9.75" customHeight="1" x14ac:dyDescent="0.25">
      <c r="A245" s="375"/>
      <c r="B245" s="375"/>
      <c r="C245" s="375"/>
      <c r="D245" s="375"/>
      <c r="E245" s="375"/>
      <c r="F245" s="375"/>
      <c r="G245" s="375"/>
      <c r="H245" s="375"/>
      <c r="I245" s="375"/>
      <c r="J245" s="375"/>
      <c r="K245" s="375"/>
      <c r="L245" s="375"/>
      <c r="M245" s="375"/>
      <c r="N245" s="375"/>
      <c r="O245" s="375"/>
      <c r="P245" s="375"/>
      <c r="Q245" s="375"/>
      <c r="R245" s="375"/>
      <c r="S245" s="375"/>
      <c r="T245" s="375"/>
      <c r="U245" s="375"/>
      <c r="V245" s="375"/>
      <c r="W245" s="375"/>
      <c r="X245" s="375"/>
      <c r="Y245" s="375"/>
      <c r="Z245" s="375"/>
      <c r="AA245" s="375"/>
      <c r="AB245" s="375"/>
      <c r="AC245" s="375"/>
      <c r="AD245" s="375"/>
      <c r="AE245" s="375"/>
      <c r="AF245" s="375"/>
      <c r="AG245" s="375"/>
    </row>
    <row r="246" spans="1:33" ht="9.75" customHeight="1" x14ac:dyDescent="0.25">
      <c r="A246" s="375"/>
      <c r="B246" s="375"/>
      <c r="C246" s="375"/>
      <c r="D246" s="375"/>
      <c r="E246" s="375"/>
      <c r="F246" s="375"/>
      <c r="G246" s="375"/>
      <c r="H246" s="375"/>
      <c r="I246" s="375"/>
      <c r="J246" s="375"/>
      <c r="K246" s="375"/>
      <c r="L246" s="375"/>
      <c r="M246" s="375"/>
      <c r="N246" s="375"/>
      <c r="O246" s="375"/>
      <c r="P246" s="375"/>
      <c r="Q246" s="375"/>
      <c r="R246" s="375"/>
      <c r="S246" s="375"/>
      <c r="T246" s="375"/>
      <c r="U246" s="375"/>
      <c r="V246" s="375"/>
      <c r="W246" s="375"/>
      <c r="X246" s="375"/>
      <c r="Y246" s="375"/>
      <c r="Z246" s="375"/>
      <c r="AA246" s="375"/>
      <c r="AB246" s="375"/>
      <c r="AC246" s="375"/>
      <c r="AD246" s="375"/>
      <c r="AE246" s="375"/>
      <c r="AF246" s="375"/>
      <c r="AG246" s="375"/>
    </row>
    <row r="247" spans="1:33" ht="9.75" customHeight="1" x14ac:dyDescent="0.25">
      <c r="A247" s="375"/>
      <c r="B247" s="375"/>
      <c r="C247" s="375"/>
      <c r="D247" s="375"/>
      <c r="E247" s="375"/>
      <c r="F247" s="375"/>
      <c r="G247" s="375"/>
      <c r="H247" s="375"/>
      <c r="I247" s="375"/>
      <c r="J247" s="375"/>
      <c r="K247" s="375"/>
      <c r="L247" s="375"/>
      <c r="M247" s="375"/>
      <c r="N247" s="375"/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  <c r="AA247" s="375"/>
      <c r="AB247" s="375"/>
      <c r="AC247" s="375"/>
      <c r="AD247" s="375"/>
      <c r="AE247" s="375"/>
      <c r="AF247" s="375"/>
      <c r="AG247" s="375"/>
    </row>
    <row r="248" spans="1:33" ht="9.75" customHeight="1" x14ac:dyDescent="0.25">
      <c r="A248" s="375"/>
      <c r="B248" s="375"/>
      <c r="C248" s="375"/>
      <c r="D248" s="375"/>
      <c r="E248" s="375"/>
      <c r="F248" s="375"/>
      <c r="G248" s="375"/>
      <c r="H248" s="375"/>
      <c r="I248" s="375"/>
      <c r="J248" s="375"/>
      <c r="K248" s="375"/>
      <c r="L248" s="375"/>
      <c r="M248" s="375"/>
      <c r="N248" s="375"/>
      <c r="O248" s="375"/>
      <c r="P248" s="375"/>
      <c r="Q248" s="375"/>
      <c r="R248" s="375"/>
      <c r="S248" s="375"/>
      <c r="T248" s="375"/>
      <c r="U248" s="375"/>
      <c r="V248" s="375"/>
      <c r="W248" s="375"/>
      <c r="X248" s="375"/>
      <c r="Y248" s="375"/>
      <c r="Z248" s="375"/>
      <c r="AA248" s="375"/>
      <c r="AB248" s="375"/>
      <c r="AC248" s="375"/>
      <c r="AD248" s="375"/>
      <c r="AE248" s="375"/>
      <c r="AF248" s="375"/>
      <c r="AG248" s="375"/>
    </row>
    <row r="249" spans="1:33" ht="9.75" customHeight="1" x14ac:dyDescent="0.25">
      <c r="A249" s="375"/>
      <c r="B249" s="375"/>
      <c r="C249" s="375"/>
      <c r="D249" s="375"/>
      <c r="E249" s="375"/>
      <c r="F249" s="375"/>
      <c r="G249" s="375"/>
      <c r="H249" s="375"/>
      <c r="I249" s="375"/>
      <c r="J249" s="375"/>
      <c r="K249" s="375"/>
      <c r="L249" s="375"/>
      <c r="M249" s="375"/>
      <c r="N249" s="375"/>
      <c r="O249" s="375"/>
      <c r="P249" s="375"/>
      <c r="Q249" s="375"/>
      <c r="R249" s="375"/>
      <c r="S249" s="375"/>
      <c r="T249" s="375"/>
      <c r="U249" s="375"/>
      <c r="V249" s="375"/>
      <c r="W249" s="375"/>
      <c r="X249" s="375"/>
      <c r="Y249" s="375"/>
      <c r="Z249" s="375"/>
      <c r="AA249" s="375"/>
      <c r="AB249" s="375"/>
      <c r="AC249" s="375"/>
      <c r="AD249" s="375"/>
      <c r="AE249" s="375"/>
      <c r="AF249" s="375"/>
      <c r="AG249" s="375"/>
    </row>
    <row r="250" spans="1:33" ht="9.75" customHeight="1" x14ac:dyDescent="0.25">
      <c r="A250" s="375"/>
      <c r="B250" s="375"/>
      <c r="C250" s="375"/>
      <c r="D250" s="375"/>
      <c r="E250" s="375"/>
      <c r="F250" s="375"/>
      <c r="G250" s="375"/>
      <c r="H250" s="375"/>
      <c r="I250" s="375"/>
      <c r="J250" s="375"/>
      <c r="K250" s="375"/>
      <c r="L250" s="375"/>
      <c r="M250" s="375"/>
      <c r="N250" s="375"/>
      <c r="O250" s="375"/>
      <c r="P250" s="375"/>
      <c r="Q250" s="375"/>
      <c r="R250" s="375"/>
      <c r="S250" s="375"/>
      <c r="T250" s="375"/>
      <c r="U250" s="375"/>
      <c r="V250" s="375"/>
      <c r="W250" s="375"/>
      <c r="X250" s="375"/>
      <c r="Y250" s="375"/>
      <c r="Z250" s="375"/>
      <c r="AA250" s="375"/>
      <c r="AB250" s="375"/>
      <c r="AC250" s="375"/>
      <c r="AD250" s="375"/>
      <c r="AE250" s="375"/>
      <c r="AF250" s="375"/>
      <c r="AG250" s="375"/>
    </row>
    <row r="251" spans="1:33" ht="9.75" customHeight="1" x14ac:dyDescent="0.25">
      <c r="A251" s="375"/>
      <c r="B251" s="375"/>
      <c r="C251" s="375"/>
      <c r="D251" s="375"/>
      <c r="E251" s="375"/>
      <c r="F251" s="375"/>
      <c r="G251" s="375"/>
      <c r="H251" s="375"/>
      <c r="I251" s="375"/>
      <c r="J251" s="375"/>
      <c r="K251" s="375"/>
      <c r="L251" s="375"/>
      <c r="M251" s="375"/>
      <c r="N251" s="375"/>
      <c r="O251" s="375"/>
      <c r="P251" s="375"/>
      <c r="Q251" s="375"/>
      <c r="R251" s="375"/>
      <c r="S251" s="375"/>
      <c r="T251" s="375"/>
      <c r="U251" s="375"/>
      <c r="V251" s="375"/>
      <c r="W251" s="375"/>
      <c r="X251" s="375"/>
      <c r="Y251" s="375"/>
      <c r="Z251" s="375"/>
      <c r="AA251" s="375"/>
      <c r="AB251" s="375"/>
      <c r="AC251" s="375"/>
      <c r="AD251" s="375"/>
      <c r="AE251" s="375"/>
      <c r="AF251" s="375"/>
      <c r="AG251" s="375"/>
    </row>
    <row r="252" spans="1:33" ht="9.75" customHeight="1" x14ac:dyDescent="0.25">
      <c r="A252" s="375"/>
      <c r="B252" s="375"/>
      <c r="C252" s="375"/>
      <c r="D252" s="375"/>
      <c r="E252" s="375"/>
      <c r="F252" s="375"/>
      <c r="G252" s="375"/>
      <c r="H252" s="375"/>
      <c r="I252" s="375"/>
      <c r="J252" s="375"/>
      <c r="K252" s="375"/>
      <c r="L252" s="375"/>
      <c r="M252" s="375"/>
      <c r="N252" s="375"/>
      <c r="O252" s="375"/>
      <c r="P252" s="375"/>
      <c r="Q252" s="375"/>
      <c r="R252" s="375"/>
      <c r="S252" s="375"/>
      <c r="T252" s="375"/>
      <c r="U252" s="375"/>
      <c r="V252" s="375"/>
      <c r="W252" s="375"/>
      <c r="X252" s="375"/>
      <c r="Y252" s="375"/>
      <c r="Z252" s="375"/>
      <c r="AA252" s="375"/>
      <c r="AB252" s="375"/>
      <c r="AC252" s="375"/>
      <c r="AD252" s="375"/>
      <c r="AE252" s="375"/>
      <c r="AF252" s="375"/>
      <c r="AG252" s="375"/>
    </row>
    <row r="253" spans="1:33" ht="9.75" customHeight="1" x14ac:dyDescent="0.25">
      <c r="A253" s="375"/>
      <c r="B253" s="375"/>
      <c r="C253" s="375"/>
      <c r="D253" s="375"/>
      <c r="E253" s="375"/>
      <c r="F253" s="375"/>
      <c r="G253" s="375"/>
      <c r="H253" s="375"/>
      <c r="I253" s="375"/>
      <c r="J253" s="375"/>
      <c r="K253" s="375"/>
      <c r="L253" s="375"/>
      <c r="M253" s="375"/>
      <c r="N253" s="375"/>
      <c r="O253" s="375"/>
      <c r="P253" s="375"/>
      <c r="Q253" s="375"/>
      <c r="R253" s="375"/>
      <c r="S253" s="375"/>
      <c r="T253" s="375"/>
      <c r="U253" s="375"/>
      <c r="V253" s="375"/>
      <c r="W253" s="375"/>
      <c r="X253" s="375"/>
      <c r="Y253" s="375"/>
      <c r="Z253" s="375"/>
      <c r="AA253" s="375"/>
      <c r="AB253" s="375"/>
      <c r="AC253" s="375"/>
      <c r="AD253" s="375"/>
      <c r="AE253" s="375"/>
      <c r="AF253" s="375"/>
      <c r="AG253" s="375"/>
    </row>
    <row r="254" spans="1:33" ht="9.75" customHeight="1" x14ac:dyDescent="0.25">
      <c r="A254" s="375"/>
      <c r="B254" s="375"/>
      <c r="C254" s="375"/>
      <c r="D254" s="375"/>
      <c r="E254" s="375"/>
      <c r="F254" s="375"/>
      <c r="G254" s="375"/>
      <c r="H254" s="375"/>
      <c r="I254" s="375"/>
      <c r="J254" s="375"/>
      <c r="K254" s="375"/>
      <c r="L254" s="375"/>
      <c r="M254" s="375"/>
      <c r="N254" s="375"/>
      <c r="O254" s="375"/>
      <c r="P254" s="375"/>
      <c r="Q254" s="375"/>
      <c r="R254" s="375"/>
      <c r="S254" s="375"/>
      <c r="T254" s="375"/>
      <c r="U254" s="375"/>
      <c r="V254" s="375"/>
      <c r="W254" s="375"/>
      <c r="X254" s="375"/>
      <c r="Y254" s="375"/>
      <c r="Z254" s="375"/>
      <c r="AA254" s="375"/>
      <c r="AB254" s="375"/>
      <c r="AC254" s="375"/>
      <c r="AD254" s="375"/>
      <c r="AE254" s="375"/>
      <c r="AF254" s="375"/>
      <c r="AG254" s="375"/>
    </row>
    <row r="255" spans="1:33" ht="9.75" customHeight="1" x14ac:dyDescent="0.25">
      <c r="A255" s="375"/>
      <c r="B255" s="375"/>
      <c r="C255" s="375"/>
      <c r="D255" s="375"/>
      <c r="E255" s="375"/>
      <c r="F255" s="375"/>
      <c r="G255" s="375"/>
      <c r="H255" s="375"/>
      <c r="I255" s="375"/>
      <c r="J255" s="375"/>
      <c r="K255" s="375"/>
      <c r="L255" s="375"/>
      <c r="M255" s="375"/>
      <c r="N255" s="375"/>
      <c r="O255" s="375"/>
      <c r="P255" s="375"/>
      <c r="Q255" s="375"/>
      <c r="R255" s="375"/>
      <c r="S255" s="375"/>
      <c r="T255" s="375"/>
      <c r="U255" s="375"/>
      <c r="V255" s="375"/>
      <c r="W255" s="375"/>
      <c r="X255" s="375"/>
      <c r="Y255" s="375"/>
      <c r="Z255" s="375"/>
      <c r="AA255" s="375"/>
      <c r="AB255" s="375"/>
      <c r="AC255" s="375"/>
      <c r="AD255" s="375"/>
      <c r="AE255" s="375"/>
      <c r="AF255" s="375"/>
      <c r="AG255" s="375"/>
    </row>
    <row r="256" spans="1:33" ht="9.75" customHeight="1" x14ac:dyDescent="0.25">
      <c r="A256" s="375"/>
      <c r="B256" s="375"/>
      <c r="C256" s="375"/>
      <c r="D256" s="375"/>
      <c r="E256" s="375"/>
      <c r="F256" s="375"/>
      <c r="G256" s="375"/>
      <c r="H256" s="375"/>
      <c r="I256" s="375"/>
      <c r="J256" s="375"/>
      <c r="K256" s="375"/>
      <c r="L256" s="375"/>
      <c r="M256" s="375"/>
      <c r="N256" s="375"/>
      <c r="O256" s="375"/>
      <c r="P256" s="375"/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  <c r="AA256" s="375"/>
      <c r="AB256" s="375"/>
      <c r="AC256" s="375"/>
      <c r="AD256" s="375"/>
      <c r="AE256" s="375"/>
      <c r="AF256" s="375"/>
      <c r="AG256" s="375"/>
    </row>
    <row r="257" spans="1:33" ht="9.75" customHeight="1" x14ac:dyDescent="0.25">
      <c r="A257" s="375"/>
      <c r="B257" s="375"/>
      <c r="C257" s="375"/>
      <c r="D257" s="375"/>
      <c r="E257" s="375"/>
      <c r="F257" s="375"/>
      <c r="G257" s="375"/>
      <c r="H257" s="375"/>
      <c r="I257" s="375"/>
      <c r="J257" s="375"/>
      <c r="K257" s="375"/>
      <c r="L257" s="375"/>
      <c r="M257" s="375"/>
      <c r="N257" s="375"/>
      <c r="O257" s="375"/>
      <c r="P257" s="375"/>
      <c r="Q257" s="375"/>
      <c r="R257" s="375"/>
      <c r="S257" s="375"/>
      <c r="T257" s="375"/>
      <c r="U257" s="375"/>
      <c r="V257" s="375"/>
      <c r="W257" s="375"/>
      <c r="X257" s="375"/>
      <c r="Y257" s="375"/>
      <c r="Z257" s="375"/>
      <c r="AA257" s="375"/>
      <c r="AB257" s="375"/>
      <c r="AC257" s="375"/>
      <c r="AD257" s="375"/>
      <c r="AE257" s="375"/>
      <c r="AF257" s="375"/>
      <c r="AG257" s="375"/>
    </row>
    <row r="258" spans="1:33" ht="9.75" customHeight="1" x14ac:dyDescent="0.25">
      <c r="A258" s="375"/>
      <c r="B258" s="375"/>
      <c r="C258" s="375"/>
      <c r="D258" s="375"/>
      <c r="E258" s="375"/>
      <c r="F258" s="375"/>
      <c r="G258" s="375"/>
      <c r="H258" s="375"/>
      <c r="I258" s="375"/>
      <c r="J258" s="375"/>
      <c r="K258" s="375"/>
      <c r="L258" s="375"/>
      <c r="M258" s="375"/>
      <c r="N258" s="375"/>
      <c r="O258" s="375"/>
      <c r="P258" s="375"/>
      <c r="Q258" s="375"/>
      <c r="R258" s="375"/>
      <c r="S258" s="375"/>
      <c r="T258" s="375"/>
      <c r="U258" s="375"/>
      <c r="V258" s="375"/>
      <c r="W258" s="375"/>
      <c r="X258" s="375"/>
      <c r="Y258" s="375"/>
      <c r="Z258" s="375"/>
      <c r="AA258" s="375"/>
      <c r="AB258" s="375"/>
      <c r="AC258" s="375"/>
      <c r="AD258" s="375"/>
      <c r="AE258" s="375"/>
      <c r="AF258" s="375"/>
      <c r="AG258" s="375"/>
    </row>
    <row r="259" spans="1:33" ht="9.75" customHeight="1" x14ac:dyDescent="0.25">
      <c r="A259" s="375"/>
      <c r="B259" s="375"/>
      <c r="C259" s="375"/>
      <c r="D259" s="375"/>
      <c r="E259" s="375"/>
      <c r="F259" s="375"/>
      <c r="G259" s="375"/>
      <c r="H259" s="375"/>
      <c r="I259" s="375"/>
      <c r="J259" s="375"/>
      <c r="K259" s="375"/>
      <c r="L259" s="375"/>
      <c r="M259" s="375"/>
      <c r="N259" s="375"/>
      <c r="O259" s="375"/>
      <c r="P259" s="375"/>
      <c r="Q259" s="375"/>
      <c r="R259" s="375"/>
      <c r="S259" s="375"/>
      <c r="T259" s="375"/>
      <c r="U259" s="375"/>
      <c r="V259" s="375"/>
      <c r="W259" s="375"/>
      <c r="X259" s="375"/>
      <c r="Y259" s="375"/>
      <c r="Z259" s="375"/>
      <c r="AA259" s="375"/>
      <c r="AB259" s="375"/>
      <c r="AC259" s="375"/>
      <c r="AD259" s="375"/>
      <c r="AE259" s="375"/>
      <c r="AF259" s="375"/>
      <c r="AG259" s="375"/>
    </row>
    <row r="260" spans="1:33" ht="9.75" customHeight="1" x14ac:dyDescent="0.25">
      <c r="A260" s="375"/>
      <c r="B260" s="375"/>
      <c r="C260" s="375"/>
      <c r="D260" s="375"/>
      <c r="E260" s="375"/>
      <c r="F260" s="375"/>
      <c r="G260" s="375"/>
      <c r="H260" s="375"/>
      <c r="I260" s="375"/>
      <c r="J260" s="375"/>
      <c r="K260" s="375"/>
      <c r="L260" s="375"/>
      <c r="M260" s="375"/>
      <c r="N260" s="375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  <c r="AA260" s="375"/>
      <c r="AB260" s="375"/>
      <c r="AC260" s="375"/>
      <c r="AD260" s="375"/>
      <c r="AE260" s="375"/>
      <c r="AF260" s="375"/>
      <c r="AG260" s="375"/>
    </row>
    <row r="261" spans="1:33" ht="9.75" customHeight="1" x14ac:dyDescent="0.25">
      <c r="A261" s="375"/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375"/>
      <c r="AB261" s="375"/>
      <c r="AC261" s="375"/>
      <c r="AD261" s="375"/>
      <c r="AE261" s="375"/>
      <c r="AF261" s="375"/>
      <c r="AG261" s="375"/>
    </row>
    <row r="262" spans="1:33" ht="9.75" customHeight="1" x14ac:dyDescent="0.25">
      <c r="A262" s="375"/>
      <c r="B262" s="375"/>
      <c r="C262" s="375"/>
      <c r="D262" s="375"/>
      <c r="E262" s="375"/>
      <c r="F262" s="375"/>
      <c r="G262" s="375"/>
      <c r="H262" s="375"/>
      <c r="I262" s="375"/>
      <c r="J262" s="375"/>
      <c r="K262" s="375"/>
      <c r="L262" s="375"/>
      <c r="M262" s="375"/>
      <c r="N262" s="375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  <c r="AA262" s="375"/>
      <c r="AB262" s="375"/>
      <c r="AC262" s="375"/>
      <c r="AD262" s="375"/>
      <c r="AE262" s="375"/>
      <c r="AF262" s="375"/>
      <c r="AG262" s="375"/>
    </row>
    <row r="263" spans="1:33" ht="9.75" customHeight="1" x14ac:dyDescent="0.25">
      <c r="A263" s="375"/>
      <c r="B263" s="375"/>
      <c r="C263" s="375"/>
      <c r="D263" s="375"/>
      <c r="E263" s="375"/>
      <c r="F263" s="375"/>
      <c r="G263" s="375"/>
      <c r="H263" s="375"/>
      <c r="I263" s="375"/>
      <c r="J263" s="375"/>
      <c r="K263" s="375"/>
      <c r="L263" s="375"/>
      <c r="M263" s="375"/>
      <c r="N263" s="375"/>
      <c r="O263" s="375"/>
      <c r="P263" s="375"/>
      <c r="Q263" s="375"/>
      <c r="R263" s="375"/>
      <c r="S263" s="375"/>
      <c r="T263" s="375"/>
      <c r="U263" s="375"/>
      <c r="V263" s="375"/>
      <c r="W263" s="375"/>
      <c r="X263" s="375"/>
      <c r="Y263" s="375"/>
      <c r="Z263" s="375"/>
      <c r="AA263" s="375"/>
      <c r="AB263" s="375"/>
      <c r="AC263" s="375"/>
      <c r="AD263" s="375"/>
      <c r="AE263" s="375"/>
      <c r="AF263" s="375"/>
      <c r="AG263" s="375"/>
    </row>
    <row r="264" spans="1:33" ht="9.75" customHeight="1" x14ac:dyDescent="0.25">
      <c r="A264" s="375"/>
      <c r="B264" s="375"/>
      <c r="C264" s="375"/>
      <c r="D264" s="375"/>
      <c r="E264" s="375"/>
      <c r="F264" s="375"/>
      <c r="G264" s="375"/>
      <c r="H264" s="375"/>
      <c r="I264" s="375"/>
      <c r="J264" s="375"/>
      <c r="K264" s="375"/>
      <c r="L264" s="375"/>
      <c r="M264" s="375"/>
      <c r="N264" s="375"/>
      <c r="O264" s="375"/>
      <c r="P264" s="375"/>
      <c r="Q264" s="375"/>
      <c r="R264" s="375"/>
      <c r="S264" s="375"/>
      <c r="T264" s="375"/>
      <c r="U264" s="375"/>
      <c r="V264" s="375"/>
      <c r="W264" s="375"/>
      <c r="X264" s="375"/>
      <c r="Y264" s="375"/>
      <c r="Z264" s="375"/>
      <c r="AA264" s="375"/>
      <c r="AB264" s="375"/>
      <c r="AC264" s="375"/>
      <c r="AD264" s="375"/>
      <c r="AE264" s="375"/>
      <c r="AF264" s="375"/>
      <c r="AG264" s="375"/>
    </row>
    <row r="265" spans="1:33" ht="9.75" customHeight="1" x14ac:dyDescent="0.25">
      <c r="A265" s="375"/>
      <c r="B265" s="375"/>
      <c r="C265" s="375"/>
      <c r="D265" s="375"/>
      <c r="E265" s="375"/>
      <c r="F265" s="375"/>
      <c r="G265" s="375"/>
      <c r="H265" s="375"/>
      <c r="I265" s="375"/>
      <c r="J265" s="375"/>
      <c r="K265" s="375"/>
      <c r="L265" s="375"/>
      <c r="M265" s="375"/>
      <c r="N265" s="375"/>
      <c r="O265" s="375"/>
      <c r="P265" s="375"/>
      <c r="Q265" s="375"/>
      <c r="R265" s="375"/>
      <c r="S265" s="375"/>
      <c r="T265" s="375"/>
      <c r="U265" s="375"/>
      <c r="V265" s="375"/>
      <c r="W265" s="375"/>
      <c r="X265" s="375"/>
      <c r="Y265" s="375"/>
      <c r="Z265" s="375"/>
      <c r="AA265" s="375"/>
      <c r="AB265" s="375"/>
      <c r="AC265" s="375"/>
      <c r="AD265" s="375"/>
      <c r="AE265" s="375"/>
      <c r="AF265" s="375"/>
      <c r="AG265" s="375"/>
    </row>
    <row r="266" spans="1:33" ht="9.75" customHeight="1" x14ac:dyDescent="0.25">
      <c r="A266" s="375"/>
      <c r="B266" s="375"/>
      <c r="C266" s="375"/>
      <c r="D266" s="375"/>
      <c r="E266" s="375"/>
      <c r="F266" s="375"/>
      <c r="G266" s="375"/>
      <c r="H266" s="375"/>
      <c r="I266" s="375"/>
      <c r="J266" s="375"/>
      <c r="K266" s="375"/>
      <c r="L266" s="375"/>
      <c r="M266" s="375"/>
      <c r="N266" s="375"/>
      <c r="O266" s="375"/>
      <c r="P266" s="375"/>
      <c r="Q266" s="375"/>
      <c r="R266" s="375"/>
      <c r="S266" s="375"/>
      <c r="T266" s="375"/>
      <c r="U266" s="375"/>
      <c r="V266" s="375"/>
      <c r="W266" s="375"/>
      <c r="X266" s="375"/>
      <c r="Y266" s="375"/>
      <c r="Z266" s="375"/>
      <c r="AA266" s="375"/>
      <c r="AB266" s="375"/>
      <c r="AC266" s="375"/>
      <c r="AD266" s="375"/>
      <c r="AE266" s="375"/>
      <c r="AF266" s="375"/>
      <c r="AG266" s="375"/>
    </row>
    <row r="267" spans="1:33" ht="9.75" customHeight="1" x14ac:dyDescent="0.25">
      <c r="A267" s="375"/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375"/>
      <c r="AB267" s="375"/>
      <c r="AC267" s="375"/>
      <c r="AD267" s="375"/>
      <c r="AE267" s="375"/>
      <c r="AF267" s="375"/>
      <c r="AG267" s="375"/>
    </row>
    <row r="268" spans="1:33" ht="9.75" customHeight="1" x14ac:dyDescent="0.25">
      <c r="A268" s="375"/>
      <c r="B268" s="375"/>
      <c r="C268" s="375"/>
      <c r="D268" s="375"/>
      <c r="E268" s="375"/>
      <c r="F268" s="375"/>
      <c r="G268" s="375"/>
      <c r="H268" s="375"/>
      <c r="I268" s="375"/>
      <c r="J268" s="375"/>
      <c r="K268" s="375"/>
      <c r="L268" s="375"/>
      <c r="M268" s="375"/>
      <c r="N268" s="375"/>
      <c r="O268" s="375"/>
      <c r="P268" s="375"/>
      <c r="Q268" s="375"/>
      <c r="R268" s="375"/>
      <c r="S268" s="375"/>
      <c r="T268" s="375"/>
      <c r="U268" s="375"/>
      <c r="V268" s="375"/>
      <c r="W268" s="375"/>
      <c r="X268" s="375"/>
      <c r="Y268" s="375"/>
      <c r="Z268" s="375"/>
      <c r="AA268" s="375"/>
      <c r="AB268" s="375"/>
      <c r="AC268" s="375"/>
      <c r="AD268" s="375"/>
      <c r="AE268" s="375"/>
      <c r="AF268" s="375"/>
      <c r="AG268" s="375"/>
    </row>
    <row r="269" spans="1:33" ht="9.75" customHeight="1" x14ac:dyDescent="0.25">
      <c r="A269" s="375"/>
      <c r="B269" s="375"/>
      <c r="C269" s="375"/>
      <c r="D269" s="375"/>
      <c r="E269" s="375"/>
      <c r="F269" s="375"/>
      <c r="G269" s="375"/>
      <c r="H269" s="375"/>
      <c r="I269" s="375"/>
      <c r="J269" s="375"/>
      <c r="K269" s="375"/>
      <c r="L269" s="375"/>
      <c r="M269" s="375"/>
      <c r="N269" s="375"/>
      <c r="O269" s="375"/>
      <c r="P269" s="375"/>
      <c r="Q269" s="375"/>
      <c r="R269" s="375"/>
      <c r="S269" s="375"/>
      <c r="T269" s="375"/>
      <c r="U269" s="375"/>
      <c r="V269" s="375"/>
      <c r="W269" s="375"/>
      <c r="X269" s="375"/>
      <c r="Y269" s="375"/>
      <c r="Z269" s="375"/>
      <c r="AA269" s="375"/>
      <c r="AB269" s="375"/>
      <c r="AC269" s="375"/>
      <c r="AD269" s="375"/>
      <c r="AE269" s="375"/>
      <c r="AF269" s="375"/>
      <c r="AG269" s="375"/>
    </row>
    <row r="270" spans="1:33" ht="9.75" customHeight="1" x14ac:dyDescent="0.25">
      <c r="A270" s="375"/>
      <c r="B270" s="375"/>
      <c r="C270" s="375"/>
      <c r="D270" s="375"/>
      <c r="E270" s="375"/>
      <c r="F270" s="375"/>
      <c r="G270" s="375"/>
      <c r="H270" s="375"/>
      <c r="I270" s="375"/>
      <c r="J270" s="375"/>
      <c r="K270" s="375"/>
      <c r="L270" s="375"/>
      <c r="M270" s="375"/>
      <c r="N270" s="375"/>
      <c r="O270" s="375"/>
      <c r="P270" s="375"/>
      <c r="Q270" s="375"/>
      <c r="R270" s="375"/>
      <c r="S270" s="375"/>
      <c r="T270" s="375"/>
      <c r="U270" s="375"/>
      <c r="V270" s="375"/>
      <c r="W270" s="375"/>
      <c r="X270" s="375"/>
      <c r="Y270" s="375"/>
      <c r="Z270" s="375"/>
      <c r="AA270" s="375"/>
      <c r="AB270" s="375"/>
      <c r="AC270" s="375"/>
      <c r="AD270" s="375"/>
      <c r="AE270" s="375"/>
      <c r="AF270" s="375"/>
      <c r="AG270" s="375"/>
    </row>
    <row r="271" spans="1:33" ht="9.75" customHeight="1" x14ac:dyDescent="0.25">
      <c r="A271" s="375"/>
      <c r="B271" s="375"/>
      <c r="C271" s="375"/>
      <c r="D271" s="375"/>
      <c r="E271" s="375"/>
      <c r="F271" s="375"/>
      <c r="G271" s="375"/>
      <c r="H271" s="375"/>
      <c r="I271" s="375"/>
      <c r="J271" s="375"/>
      <c r="K271" s="375"/>
      <c r="L271" s="375"/>
      <c r="M271" s="375"/>
      <c r="N271" s="375"/>
      <c r="O271" s="375"/>
      <c r="P271" s="375"/>
      <c r="Q271" s="375"/>
      <c r="R271" s="375"/>
      <c r="S271" s="375"/>
      <c r="T271" s="375"/>
      <c r="U271" s="375"/>
      <c r="V271" s="375"/>
      <c r="W271" s="375"/>
      <c r="X271" s="375"/>
      <c r="Y271" s="375"/>
      <c r="Z271" s="375"/>
      <c r="AA271" s="375"/>
      <c r="AB271" s="375"/>
      <c r="AC271" s="375"/>
      <c r="AD271" s="375"/>
      <c r="AE271" s="375"/>
      <c r="AF271" s="375"/>
      <c r="AG271" s="375"/>
    </row>
    <row r="272" spans="1:33" ht="9.75" customHeight="1" x14ac:dyDescent="0.25">
      <c r="A272" s="375"/>
      <c r="B272" s="375"/>
      <c r="C272" s="375"/>
      <c r="D272" s="375"/>
      <c r="E272" s="375"/>
      <c r="F272" s="375"/>
      <c r="G272" s="375"/>
      <c r="H272" s="375"/>
      <c r="I272" s="375"/>
      <c r="J272" s="375"/>
      <c r="K272" s="375"/>
      <c r="L272" s="375"/>
      <c r="M272" s="375"/>
      <c r="N272" s="375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  <c r="AA272" s="375"/>
      <c r="AB272" s="375"/>
      <c r="AC272" s="375"/>
      <c r="AD272" s="375"/>
      <c r="AE272" s="375"/>
      <c r="AF272" s="375"/>
      <c r="AG272" s="375"/>
    </row>
    <row r="273" spans="1:33" ht="9.75" customHeight="1" x14ac:dyDescent="0.25">
      <c r="A273" s="375"/>
      <c r="B273" s="375"/>
      <c r="C273" s="375"/>
      <c r="D273" s="375"/>
      <c r="E273" s="375"/>
      <c r="F273" s="375"/>
      <c r="G273" s="375"/>
      <c r="H273" s="375"/>
      <c r="I273" s="375"/>
      <c r="J273" s="375"/>
      <c r="K273" s="375"/>
      <c r="L273" s="375"/>
      <c r="M273" s="375"/>
      <c r="N273" s="375"/>
      <c r="O273" s="375"/>
      <c r="P273" s="375"/>
      <c r="Q273" s="375"/>
      <c r="R273" s="375"/>
      <c r="S273" s="375"/>
      <c r="T273" s="375"/>
      <c r="U273" s="375"/>
      <c r="V273" s="375"/>
      <c r="W273" s="375"/>
      <c r="X273" s="375"/>
      <c r="Y273" s="375"/>
      <c r="Z273" s="375"/>
      <c r="AA273" s="375"/>
      <c r="AB273" s="375"/>
      <c r="AC273" s="375"/>
      <c r="AD273" s="375"/>
      <c r="AE273" s="375"/>
      <c r="AF273" s="375"/>
      <c r="AG273" s="375"/>
    </row>
    <row r="274" spans="1:33" ht="9.75" customHeight="1" x14ac:dyDescent="0.25">
      <c r="A274" s="375"/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375"/>
      <c r="AB274" s="375"/>
      <c r="AC274" s="375"/>
      <c r="AD274" s="375"/>
      <c r="AE274" s="375"/>
      <c r="AF274" s="375"/>
      <c r="AG274" s="375"/>
    </row>
    <row r="275" spans="1:33" ht="9.75" customHeight="1" x14ac:dyDescent="0.25">
      <c r="A275" s="375"/>
      <c r="B275" s="375"/>
      <c r="C275" s="375"/>
      <c r="D275" s="375"/>
      <c r="E275" s="375"/>
      <c r="F275" s="375"/>
      <c r="G275" s="375"/>
      <c r="H275" s="375"/>
      <c r="I275" s="375"/>
      <c r="J275" s="375"/>
      <c r="K275" s="375"/>
      <c r="L275" s="375"/>
      <c r="M275" s="375"/>
      <c r="N275" s="375"/>
      <c r="O275" s="375"/>
      <c r="P275" s="375"/>
      <c r="Q275" s="375"/>
      <c r="R275" s="375"/>
      <c r="S275" s="375"/>
      <c r="T275" s="375"/>
      <c r="U275" s="375"/>
      <c r="V275" s="375"/>
      <c r="W275" s="375"/>
      <c r="X275" s="375"/>
      <c r="Y275" s="375"/>
      <c r="Z275" s="375"/>
      <c r="AA275" s="375"/>
      <c r="AB275" s="375"/>
      <c r="AC275" s="375"/>
      <c r="AD275" s="375"/>
      <c r="AE275" s="375"/>
      <c r="AF275" s="375"/>
      <c r="AG275" s="375"/>
    </row>
    <row r="276" spans="1:33" ht="9.75" customHeight="1" x14ac:dyDescent="0.25">
      <c r="A276" s="375"/>
      <c r="B276" s="375"/>
      <c r="C276" s="375"/>
      <c r="D276" s="375"/>
      <c r="E276" s="375"/>
      <c r="F276" s="375"/>
      <c r="G276" s="375"/>
      <c r="H276" s="375"/>
      <c r="I276" s="375"/>
      <c r="J276" s="375"/>
      <c r="K276" s="375"/>
      <c r="L276" s="375"/>
      <c r="M276" s="375"/>
      <c r="N276" s="375"/>
      <c r="O276" s="375"/>
      <c r="P276" s="375"/>
      <c r="Q276" s="375"/>
      <c r="R276" s="375"/>
      <c r="S276" s="375"/>
      <c r="T276" s="375"/>
      <c r="U276" s="375"/>
      <c r="V276" s="375"/>
      <c r="W276" s="375"/>
      <c r="X276" s="375"/>
      <c r="Y276" s="375"/>
      <c r="Z276" s="375"/>
      <c r="AA276" s="375"/>
      <c r="AB276" s="375"/>
      <c r="AC276" s="375"/>
      <c r="AD276" s="375"/>
      <c r="AE276" s="375"/>
      <c r="AF276" s="375"/>
      <c r="AG276" s="375"/>
    </row>
    <row r="277" spans="1:33" ht="9.75" customHeight="1" x14ac:dyDescent="0.25">
      <c r="A277" s="375"/>
      <c r="B277" s="375"/>
      <c r="C277" s="375"/>
      <c r="D277" s="375"/>
      <c r="E277" s="375"/>
      <c r="F277" s="375"/>
      <c r="G277" s="375"/>
      <c r="H277" s="375"/>
      <c r="I277" s="375"/>
      <c r="J277" s="375"/>
      <c r="K277" s="375"/>
      <c r="L277" s="375"/>
      <c r="M277" s="375"/>
      <c r="N277" s="375"/>
      <c r="O277" s="375"/>
      <c r="P277" s="375"/>
      <c r="Q277" s="375"/>
      <c r="R277" s="375"/>
      <c r="S277" s="375"/>
      <c r="T277" s="375"/>
      <c r="U277" s="375"/>
      <c r="V277" s="375"/>
      <c r="W277" s="375"/>
      <c r="X277" s="375"/>
      <c r="Y277" s="375"/>
      <c r="Z277" s="375"/>
      <c r="AA277" s="375"/>
      <c r="AB277" s="375"/>
      <c r="AC277" s="375"/>
      <c r="AD277" s="375"/>
      <c r="AE277" s="375"/>
      <c r="AF277" s="375"/>
      <c r="AG277" s="375"/>
    </row>
    <row r="278" spans="1:33" ht="9.75" customHeight="1" x14ac:dyDescent="0.25">
      <c r="A278" s="375"/>
      <c r="B278" s="375"/>
      <c r="C278" s="375"/>
      <c r="D278" s="375"/>
      <c r="E278" s="375"/>
      <c r="F278" s="375"/>
      <c r="G278" s="375"/>
      <c r="H278" s="375"/>
      <c r="I278" s="375"/>
      <c r="J278" s="375"/>
      <c r="K278" s="375"/>
      <c r="L278" s="375"/>
      <c r="M278" s="375"/>
      <c r="N278" s="375"/>
      <c r="O278" s="375"/>
      <c r="P278" s="375"/>
      <c r="Q278" s="375"/>
      <c r="R278" s="375"/>
      <c r="S278" s="375"/>
      <c r="T278" s="375"/>
      <c r="U278" s="375"/>
      <c r="V278" s="375"/>
      <c r="W278" s="375"/>
      <c r="X278" s="375"/>
      <c r="Y278" s="375"/>
      <c r="Z278" s="375"/>
      <c r="AA278" s="375"/>
      <c r="AB278" s="375"/>
      <c r="AC278" s="375"/>
      <c r="AD278" s="375"/>
      <c r="AE278" s="375"/>
      <c r="AF278" s="375"/>
      <c r="AG278" s="375"/>
    </row>
    <row r="279" spans="1:33" ht="9.75" customHeight="1" x14ac:dyDescent="0.25">
      <c r="A279" s="375"/>
      <c r="B279" s="375"/>
      <c r="C279" s="375"/>
      <c r="D279" s="375"/>
      <c r="E279" s="375"/>
      <c r="F279" s="375"/>
      <c r="G279" s="375"/>
      <c r="H279" s="375"/>
      <c r="I279" s="375"/>
      <c r="J279" s="375"/>
      <c r="K279" s="375"/>
      <c r="L279" s="375"/>
      <c r="M279" s="375"/>
      <c r="N279" s="375"/>
      <c r="O279" s="375"/>
      <c r="P279" s="375"/>
      <c r="Q279" s="375"/>
      <c r="R279" s="375"/>
      <c r="S279" s="375"/>
      <c r="T279" s="375"/>
      <c r="U279" s="375"/>
      <c r="V279" s="375"/>
      <c r="W279" s="375"/>
      <c r="X279" s="375"/>
      <c r="Y279" s="375"/>
      <c r="Z279" s="375"/>
      <c r="AA279" s="375"/>
      <c r="AB279" s="375"/>
      <c r="AC279" s="375"/>
      <c r="AD279" s="375"/>
      <c r="AE279" s="375"/>
      <c r="AF279" s="375"/>
      <c r="AG279" s="375"/>
    </row>
    <row r="280" spans="1:33" ht="9.75" customHeight="1" x14ac:dyDescent="0.25">
      <c r="A280" s="375"/>
      <c r="B280" s="375"/>
      <c r="C280" s="375"/>
      <c r="D280" s="375"/>
      <c r="E280" s="375"/>
      <c r="F280" s="375"/>
      <c r="G280" s="375"/>
      <c r="H280" s="375"/>
      <c r="I280" s="375"/>
      <c r="J280" s="375"/>
      <c r="K280" s="375"/>
      <c r="L280" s="375"/>
      <c r="M280" s="375"/>
      <c r="N280" s="375"/>
      <c r="O280" s="375"/>
      <c r="P280" s="375"/>
      <c r="Q280" s="375"/>
      <c r="R280" s="375"/>
      <c r="S280" s="375"/>
      <c r="T280" s="375"/>
      <c r="U280" s="375"/>
      <c r="V280" s="375"/>
      <c r="W280" s="375"/>
      <c r="X280" s="375"/>
      <c r="Y280" s="375"/>
      <c r="Z280" s="375"/>
      <c r="AA280" s="375"/>
      <c r="AB280" s="375"/>
      <c r="AC280" s="375"/>
      <c r="AD280" s="375"/>
      <c r="AE280" s="375"/>
      <c r="AF280" s="375"/>
      <c r="AG280" s="375"/>
    </row>
    <row r="281" spans="1:33" ht="9.75" customHeight="1" x14ac:dyDescent="0.25">
      <c r="A281" s="375"/>
      <c r="B281" s="375"/>
      <c r="C281" s="375"/>
      <c r="D281" s="375"/>
      <c r="E281" s="375"/>
      <c r="F281" s="375"/>
      <c r="G281" s="375"/>
      <c r="H281" s="375"/>
      <c r="I281" s="375"/>
      <c r="J281" s="375"/>
      <c r="K281" s="375"/>
      <c r="L281" s="375"/>
      <c r="M281" s="375"/>
      <c r="N281" s="375"/>
      <c r="O281" s="375"/>
      <c r="P281" s="375"/>
      <c r="Q281" s="375"/>
      <c r="R281" s="375"/>
      <c r="S281" s="375"/>
      <c r="T281" s="375"/>
      <c r="U281" s="375"/>
      <c r="V281" s="375"/>
      <c r="W281" s="375"/>
      <c r="X281" s="375"/>
      <c r="Y281" s="375"/>
      <c r="Z281" s="375"/>
      <c r="AA281" s="375"/>
      <c r="AB281" s="375"/>
      <c r="AC281" s="375"/>
      <c r="AD281" s="375"/>
      <c r="AE281" s="375"/>
      <c r="AF281" s="375"/>
      <c r="AG281" s="375"/>
    </row>
    <row r="282" spans="1:33" ht="9.75" customHeight="1" x14ac:dyDescent="0.25">
      <c r="A282" s="375"/>
      <c r="B282" s="375"/>
      <c r="C282" s="375"/>
      <c r="D282" s="375"/>
      <c r="E282" s="375"/>
      <c r="F282" s="375"/>
      <c r="G282" s="375"/>
      <c r="H282" s="375"/>
      <c r="I282" s="375"/>
      <c r="J282" s="375"/>
      <c r="K282" s="375"/>
      <c r="L282" s="375"/>
      <c r="M282" s="375"/>
      <c r="N282" s="375"/>
      <c r="O282" s="375"/>
      <c r="P282" s="375"/>
      <c r="Q282" s="375"/>
      <c r="R282" s="375"/>
      <c r="S282" s="375"/>
      <c r="T282" s="375"/>
      <c r="U282" s="375"/>
      <c r="V282" s="375"/>
      <c r="W282" s="375"/>
      <c r="X282" s="375"/>
      <c r="Y282" s="375"/>
      <c r="Z282" s="375"/>
      <c r="AA282" s="375"/>
      <c r="AB282" s="375"/>
      <c r="AC282" s="375"/>
      <c r="AD282" s="375"/>
      <c r="AE282" s="375"/>
      <c r="AF282" s="375"/>
      <c r="AG282" s="375"/>
    </row>
    <row r="283" spans="1:33" ht="9.75" customHeight="1" x14ac:dyDescent="0.25">
      <c r="A283" s="375"/>
      <c r="B283" s="375"/>
      <c r="C283" s="375"/>
      <c r="D283" s="375"/>
      <c r="E283" s="375"/>
      <c r="F283" s="375"/>
      <c r="G283" s="375"/>
      <c r="H283" s="375"/>
      <c r="I283" s="375"/>
      <c r="J283" s="375"/>
      <c r="K283" s="375"/>
      <c r="L283" s="375"/>
      <c r="M283" s="375"/>
      <c r="N283" s="375"/>
      <c r="O283" s="375"/>
      <c r="P283" s="375"/>
      <c r="Q283" s="375"/>
      <c r="R283" s="375"/>
      <c r="S283" s="375"/>
      <c r="T283" s="375"/>
      <c r="U283" s="375"/>
      <c r="V283" s="375"/>
      <c r="W283" s="375"/>
      <c r="X283" s="375"/>
      <c r="Y283" s="375"/>
      <c r="Z283" s="375"/>
      <c r="AA283" s="375"/>
      <c r="AB283" s="375"/>
      <c r="AC283" s="375"/>
      <c r="AD283" s="375"/>
      <c r="AE283" s="375"/>
      <c r="AF283" s="375"/>
      <c r="AG283" s="375"/>
    </row>
    <row r="284" spans="1:33" ht="9.75" customHeight="1" x14ac:dyDescent="0.25">
      <c r="A284" s="375"/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375"/>
      <c r="AB284" s="375"/>
      <c r="AC284" s="375"/>
      <c r="AD284" s="375"/>
      <c r="AE284" s="375"/>
      <c r="AF284" s="375"/>
      <c r="AG284" s="375"/>
    </row>
    <row r="285" spans="1:33" ht="9.75" customHeight="1" x14ac:dyDescent="0.25">
      <c r="A285" s="375"/>
      <c r="B285" s="375"/>
      <c r="C285" s="375"/>
      <c r="D285" s="375"/>
      <c r="E285" s="375"/>
      <c r="F285" s="375"/>
      <c r="G285" s="375"/>
      <c r="H285" s="375"/>
      <c r="I285" s="375"/>
      <c r="J285" s="375"/>
      <c r="K285" s="375"/>
      <c r="L285" s="375"/>
      <c r="M285" s="375"/>
      <c r="N285" s="375"/>
      <c r="O285" s="375"/>
      <c r="P285" s="375"/>
      <c r="Q285" s="375"/>
      <c r="R285" s="375"/>
      <c r="S285" s="375"/>
      <c r="T285" s="375"/>
      <c r="U285" s="375"/>
      <c r="V285" s="375"/>
      <c r="W285" s="375"/>
      <c r="X285" s="375"/>
      <c r="Y285" s="375"/>
      <c r="Z285" s="375"/>
      <c r="AA285" s="375"/>
      <c r="AB285" s="375"/>
      <c r="AC285" s="375"/>
      <c r="AD285" s="375"/>
      <c r="AE285" s="375"/>
      <c r="AF285" s="375"/>
      <c r="AG285" s="375"/>
    </row>
    <row r="286" spans="1:33" ht="9.75" customHeight="1" x14ac:dyDescent="0.25">
      <c r="A286" s="375"/>
      <c r="B286" s="375"/>
      <c r="C286" s="375"/>
      <c r="D286" s="375"/>
      <c r="E286" s="375"/>
      <c r="F286" s="375"/>
      <c r="G286" s="375"/>
      <c r="H286" s="375"/>
      <c r="I286" s="375"/>
      <c r="J286" s="375"/>
      <c r="K286" s="375"/>
      <c r="L286" s="375"/>
      <c r="M286" s="375"/>
      <c r="N286" s="375"/>
      <c r="O286" s="375"/>
      <c r="P286" s="375"/>
      <c r="Q286" s="375"/>
      <c r="R286" s="375"/>
      <c r="S286" s="375"/>
      <c r="T286" s="375"/>
      <c r="U286" s="375"/>
      <c r="V286" s="375"/>
      <c r="W286" s="375"/>
      <c r="X286" s="375"/>
      <c r="Y286" s="375"/>
      <c r="Z286" s="375"/>
      <c r="AA286" s="375"/>
      <c r="AB286" s="375"/>
      <c r="AC286" s="375"/>
      <c r="AD286" s="375"/>
      <c r="AE286" s="375"/>
      <c r="AF286" s="375"/>
      <c r="AG286" s="375"/>
    </row>
    <row r="287" spans="1:33" ht="9.75" customHeight="1" x14ac:dyDescent="0.25">
      <c r="A287" s="375"/>
      <c r="B287" s="375"/>
      <c r="C287" s="375"/>
      <c r="D287" s="375"/>
      <c r="E287" s="375"/>
      <c r="F287" s="375"/>
      <c r="G287" s="375"/>
      <c r="H287" s="375"/>
      <c r="I287" s="375"/>
      <c r="J287" s="375"/>
      <c r="K287" s="375"/>
      <c r="L287" s="375"/>
      <c r="M287" s="375"/>
      <c r="N287" s="375"/>
      <c r="O287" s="375"/>
      <c r="P287" s="375"/>
      <c r="Q287" s="375"/>
      <c r="R287" s="375"/>
      <c r="S287" s="375"/>
      <c r="T287" s="375"/>
      <c r="U287" s="375"/>
      <c r="V287" s="375"/>
      <c r="W287" s="375"/>
      <c r="X287" s="375"/>
      <c r="Y287" s="375"/>
      <c r="Z287" s="375"/>
      <c r="AA287" s="375"/>
      <c r="AB287" s="375"/>
      <c r="AC287" s="375"/>
      <c r="AD287" s="375"/>
      <c r="AE287" s="375"/>
      <c r="AF287" s="375"/>
      <c r="AG287" s="375"/>
    </row>
    <row r="288" spans="1:33" ht="9.75" customHeight="1" x14ac:dyDescent="0.25">
      <c r="A288" s="375"/>
      <c r="B288" s="375"/>
      <c r="C288" s="375"/>
      <c r="D288" s="375"/>
      <c r="E288" s="375"/>
      <c r="F288" s="375"/>
      <c r="G288" s="375"/>
      <c r="H288" s="375"/>
      <c r="I288" s="375"/>
      <c r="J288" s="375"/>
      <c r="K288" s="375"/>
      <c r="L288" s="375"/>
      <c r="M288" s="375"/>
      <c r="N288" s="375"/>
      <c r="O288" s="375"/>
      <c r="P288" s="375"/>
      <c r="Q288" s="375"/>
      <c r="R288" s="375"/>
      <c r="S288" s="375"/>
      <c r="T288" s="375"/>
      <c r="U288" s="375"/>
      <c r="V288" s="375"/>
      <c r="W288" s="375"/>
      <c r="X288" s="375"/>
      <c r="Y288" s="375"/>
      <c r="Z288" s="375"/>
      <c r="AA288" s="375"/>
      <c r="AB288" s="375"/>
      <c r="AC288" s="375"/>
      <c r="AD288" s="375"/>
      <c r="AE288" s="375"/>
      <c r="AF288" s="375"/>
      <c r="AG288" s="375"/>
    </row>
    <row r="289" spans="1:33" ht="9.75" customHeight="1" x14ac:dyDescent="0.25">
      <c r="A289" s="375"/>
      <c r="B289" s="375"/>
      <c r="C289" s="375"/>
      <c r="D289" s="375"/>
      <c r="E289" s="375"/>
      <c r="F289" s="375"/>
      <c r="G289" s="375"/>
      <c r="H289" s="375"/>
      <c r="I289" s="375"/>
      <c r="J289" s="375"/>
      <c r="K289" s="375"/>
      <c r="L289" s="375"/>
      <c r="M289" s="375"/>
      <c r="N289" s="375"/>
      <c r="O289" s="375"/>
      <c r="P289" s="375"/>
      <c r="Q289" s="375"/>
      <c r="R289" s="375"/>
      <c r="S289" s="375"/>
      <c r="T289" s="375"/>
      <c r="U289" s="375"/>
      <c r="V289" s="375"/>
      <c r="W289" s="375"/>
      <c r="X289" s="375"/>
      <c r="Y289" s="375"/>
      <c r="Z289" s="375"/>
      <c r="AA289" s="375"/>
      <c r="AB289" s="375"/>
      <c r="AC289" s="375"/>
      <c r="AD289" s="375"/>
      <c r="AE289" s="375"/>
      <c r="AF289" s="375"/>
      <c r="AG289" s="375"/>
    </row>
    <row r="290" spans="1:33" ht="9.75" customHeight="1" x14ac:dyDescent="0.25">
      <c r="A290" s="375"/>
      <c r="B290" s="375"/>
      <c r="C290" s="375"/>
      <c r="D290" s="375"/>
      <c r="E290" s="375"/>
      <c r="F290" s="375"/>
      <c r="G290" s="375"/>
      <c r="H290" s="375"/>
      <c r="I290" s="375"/>
      <c r="J290" s="375"/>
      <c r="K290" s="375"/>
      <c r="L290" s="375"/>
      <c r="M290" s="375"/>
      <c r="N290" s="375"/>
      <c r="O290" s="375"/>
      <c r="P290" s="375"/>
      <c r="Q290" s="375"/>
      <c r="R290" s="375"/>
      <c r="S290" s="375"/>
      <c r="T290" s="375"/>
      <c r="U290" s="375"/>
      <c r="V290" s="375"/>
      <c r="W290" s="375"/>
      <c r="X290" s="375"/>
      <c r="Y290" s="375"/>
      <c r="Z290" s="375"/>
      <c r="AA290" s="375"/>
      <c r="AB290" s="375"/>
      <c r="AC290" s="375"/>
      <c r="AD290" s="375"/>
      <c r="AE290" s="375"/>
      <c r="AF290" s="375"/>
      <c r="AG290" s="375"/>
    </row>
    <row r="291" spans="1:33" ht="9.75" customHeight="1" x14ac:dyDescent="0.25">
      <c r="A291" s="375"/>
      <c r="B291" s="375"/>
      <c r="C291" s="375"/>
      <c r="D291" s="375"/>
      <c r="E291" s="375"/>
      <c r="F291" s="375"/>
      <c r="G291" s="375"/>
      <c r="H291" s="375"/>
      <c r="I291" s="375"/>
      <c r="J291" s="375"/>
      <c r="K291" s="375"/>
      <c r="L291" s="375"/>
      <c r="M291" s="375"/>
      <c r="N291" s="375"/>
      <c r="O291" s="375"/>
      <c r="P291" s="375"/>
      <c r="Q291" s="375"/>
      <c r="R291" s="375"/>
      <c r="S291" s="375"/>
      <c r="T291" s="375"/>
      <c r="U291" s="375"/>
      <c r="V291" s="375"/>
      <c r="W291" s="375"/>
      <c r="X291" s="375"/>
      <c r="Y291" s="375"/>
      <c r="Z291" s="375"/>
      <c r="AA291" s="375"/>
      <c r="AB291" s="375"/>
      <c r="AC291" s="375"/>
      <c r="AD291" s="375"/>
      <c r="AE291" s="375"/>
      <c r="AF291" s="375"/>
      <c r="AG291" s="375"/>
    </row>
    <row r="292" spans="1:33" ht="9.75" customHeight="1" x14ac:dyDescent="0.25">
      <c r="A292" s="375"/>
      <c r="B292" s="375"/>
      <c r="C292" s="375"/>
      <c r="D292" s="375"/>
      <c r="E292" s="375"/>
      <c r="F292" s="375"/>
      <c r="G292" s="375"/>
      <c r="H292" s="375"/>
      <c r="I292" s="375"/>
      <c r="J292" s="375"/>
      <c r="K292" s="375"/>
      <c r="L292" s="375"/>
      <c r="M292" s="375"/>
      <c r="N292" s="375"/>
      <c r="O292" s="375"/>
      <c r="P292" s="375"/>
      <c r="Q292" s="375"/>
      <c r="R292" s="375"/>
      <c r="S292" s="375"/>
      <c r="T292" s="375"/>
      <c r="U292" s="375"/>
      <c r="V292" s="375"/>
      <c r="W292" s="375"/>
      <c r="X292" s="375"/>
      <c r="Y292" s="375"/>
      <c r="Z292" s="375"/>
      <c r="AA292" s="375"/>
      <c r="AB292" s="375"/>
      <c r="AC292" s="375"/>
      <c r="AD292" s="375"/>
      <c r="AE292" s="375"/>
      <c r="AF292" s="375"/>
      <c r="AG292" s="375"/>
    </row>
    <row r="293" spans="1:33" ht="9.75" customHeight="1" x14ac:dyDescent="0.25">
      <c r="A293" s="375"/>
      <c r="B293" s="375"/>
      <c r="C293" s="375"/>
      <c r="D293" s="375"/>
      <c r="E293" s="375"/>
      <c r="F293" s="375"/>
      <c r="G293" s="375"/>
      <c r="H293" s="375"/>
      <c r="I293" s="375"/>
      <c r="J293" s="375"/>
      <c r="K293" s="375"/>
      <c r="L293" s="375"/>
      <c r="M293" s="375"/>
      <c r="N293" s="375"/>
      <c r="O293" s="375"/>
      <c r="P293" s="375"/>
      <c r="Q293" s="375"/>
      <c r="R293" s="375"/>
      <c r="S293" s="375"/>
      <c r="T293" s="375"/>
      <c r="U293" s="375"/>
      <c r="V293" s="375"/>
      <c r="W293" s="375"/>
      <c r="X293" s="375"/>
      <c r="Y293" s="375"/>
      <c r="Z293" s="375"/>
      <c r="AA293" s="375"/>
      <c r="AB293" s="375"/>
      <c r="AC293" s="375"/>
      <c r="AD293" s="375"/>
      <c r="AE293" s="375"/>
      <c r="AF293" s="375"/>
      <c r="AG293" s="375"/>
    </row>
    <row r="294" spans="1:33" ht="9.75" customHeight="1" x14ac:dyDescent="0.25">
      <c r="A294" s="375"/>
      <c r="B294" s="375"/>
      <c r="C294" s="375"/>
      <c r="D294" s="375"/>
      <c r="E294" s="375"/>
      <c r="F294" s="375"/>
      <c r="G294" s="375"/>
      <c r="H294" s="375"/>
      <c r="I294" s="375"/>
      <c r="J294" s="375"/>
      <c r="K294" s="375"/>
      <c r="L294" s="375"/>
      <c r="M294" s="375"/>
      <c r="N294" s="375"/>
      <c r="O294" s="375"/>
      <c r="P294" s="375"/>
      <c r="Q294" s="375"/>
      <c r="R294" s="375"/>
      <c r="S294" s="375"/>
      <c r="T294" s="375"/>
      <c r="U294" s="375"/>
      <c r="V294" s="375"/>
      <c r="W294" s="375"/>
      <c r="X294" s="375"/>
      <c r="Y294" s="375"/>
      <c r="Z294" s="375"/>
      <c r="AA294" s="375"/>
      <c r="AB294" s="375"/>
      <c r="AC294" s="375"/>
      <c r="AD294" s="375"/>
      <c r="AE294" s="375"/>
      <c r="AF294" s="375"/>
      <c r="AG294" s="375"/>
    </row>
    <row r="295" spans="1:33" ht="9.75" customHeight="1" x14ac:dyDescent="0.25">
      <c r="A295" s="375"/>
      <c r="B295" s="375"/>
      <c r="C295" s="375"/>
      <c r="D295" s="375"/>
      <c r="E295" s="375"/>
      <c r="F295" s="375"/>
      <c r="G295" s="375"/>
      <c r="H295" s="375"/>
      <c r="I295" s="375"/>
      <c r="J295" s="375"/>
      <c r="K295" s="375"/>
      <c r="L295" s="375"/>
      <c r="M295" s="375"/>
      <c r="N295" s="375"/>
      <c r="O295" s="375"/>
      <c r="P295" s="375"/>
      <c r="Q295" s="375"/>
      <c r="R295" s="375"/>
      <c r="S295" s="375"/>
      <c r="T295" s="375"/>
      <c r="U295" s="375"/>
      <c r="V295" s="375"/>
      <c r="W295" s="375"/>
      <c r="X295" s="375"/>
      <c r="Y295" s="375"/>
      <c r="Z295" s="375"/>
      <c r="AA295" s="375"/>
      <c r="AB295" s="375"/>
      <c r="AC295" s="375"/>
      <c r="AD295" s="375"/>
      <c r="AE295" s="375"/>
      <c r="AF295" s="375"/>
      <c r="AG295" s="375"/>
    </row>
    <row r="296" spans="1:33" ht="9.75" customHeight="1" x14ac:dyDescent="0.25">
      <c r="A296" s="375"/>
      <c r="B296" s="375"/>
      <c r="C296" s="375"/>
      <c r="D296" s="375"/>
      <c r="E296" s="375"/>
      <c r="F296" s="375"/>
      <c r="G296" s="375"/>
      <c r="H296" s="375"/>
      <c r="I296" s="375"/>
      <c r="J296" s="375"/>
      <c r="K296" s="375"/>
      <c r="L296" s="375"/>
      <c r="M296" s="375"/>
      <c r="N296" s="375"/>
      <c r="O296" s="375"/>
      <c r="P296" s="375"/>
      <c r="Q296" s="375"/>
      <c r="R296" s="375"/>
      <c r="S296" s="375"/>
      <c r="T296" s="375"/>
      <c r="U296" s="375"/>
      <c r="V296" s="375"/>
      <c r="W296" s="375"/>
      <c r="X296" s="375"/>
      <c r="Y296" s="375"/>
      <c r="Z296" s="375"/>
      <c r="AA296" s="375"/>
      <c r="AB296" s="375"/>
      <c r="AC296" s="375"/>
      <c r="AD296" s="375"/>
      <c r="AE296" s="375"/>
      <c r="AF296" s="375"/>
      <c r="AG296" s="375"/>
    </row>
    <row r="297" spans="1:33" ht="9.75" customHeight="1" x14ac:dyDescent="0.25">
      <c r="A297" s="375"/>
      <c r="B297" s="375"/>
      <c r="C297" s="375"/>
      <c r="D297" s="375"/>
      <c r="E297" s="375"/>
      <c r="F297" s="375"/>
      <c r="G297" s="375"/>
      <c r="H297" s="375"/>
      <c r="I297" s="375"/>
      <c r="J297" s="375"/>
      <c r="K297" s="375"/>
      <c r="L297" s="375"/>
      <c r="M297" s="375"/>
      <c r="N297" s="375"/>
      <c r="O297" s="375"/>
      <c r="P297" s="375"/>
      <c r="Q297" s="375"/>
      <c r="R297" s="375"/>
      <c r="S297" s="375"/>
      <c r="T297" s="375"/>
      <c r="U297" s="375"/>
      <c r="V297" s="375"/>
      <c r="W297" s="375"/>
      <c r="X297" s="375"/>
      <c r="Y297" s="375"/>
      <c r="Z297" s="375"/>
      <c r="AA297" s="375"/>
      <c r="AB297" s="375"/>
      <c r="AC297" s="375"/>
      <c r="AD297" s="375"/>
      <c r="AE297" s="375"/>
      <c r="AF297" s="375"/>
      <c r="AG297" s="375"/>
    </row>
    <row r="298" spans="1:33" ht="9.75" customHeight="1" x14ac:dyDescent="0.25">
      <c r="A298" s="375"/>
      <c r="B298" s="375"/>
      <c r="C298" s="375"/>
      <c r="D298" s="375"/>
      <c r="E298" s="375"/>
      <c r="F298" s="375"/>
      <c r="G298" s="375"/>
      <c r="H298" s="375"/>
      <c r="I298" s="375"/>
      <c r="J298" s="375"/>
      <c r="K298" s="375"/>
      <c r="L298" s="375"/>
      <c r="M298" s="375"/>
      <c r="N298" s="375"/>
      <c r="O298" s="375"/>
      <c r="P298" s="375"/>
      <c r="Q298" s="375"/>
      <c r="R298" s="375"/>
      <c r="S298" s="375"/>
      <c r="T298" s="375"/>
      <c r="U298" s="375"/>
      <c r="V298" s="375"/>
      <c r="W298" s="375"/>
      <c r="X298" s="375"/>
      <c r="Y298" s="375"/>
      <c r="Z298" s="375"/>
      <c r="AA298" s="375"/>
      <c r="AB298" s="375"/>
      <c r="AC298" s="375"/>
      <c r="AD298" s="375"/>
      <c r="AE298" s="375"/>
      <c r="AF298" s="375"/>
      <c r="AG298" s="375"/>
    </row>
    <row r="299" spans="1:33" ht="9.75" customHeight="1" x14ac:dyDescent="0.25">
      <c r="A299" s="375"/>
      <c r="B299" s="375"/>
      <c r="C299" s="375"/>
      <c r="D299" s="375"/>
      <c r="E299" s="375"/>
      <c r="F299" s="375"/>
      <c r="G299" s="375"/>
      <c r="H299" s="375"/>
      <c r="I299" s="375"/>
      <c r="J299" s="375"/>
      <c r="K299" s="375"/>
      <c r="L299" s="375"/>
      <c r="M299" s="375"/>
      <c r="N299" s="375"/>
      <c r="O299" s="375"/>
      <c r="P299" s="375"/>
      <c r="Q299" s="375"/>
      <c r="R299" s="375"/>
      <c r="S299" s="375"/>
      <c r="T299" s="375"/>
      <c r="U299" s="375"/>
      <c r="V299" s="375"/>
      <c r="W299" s="375"/>
      <c r="X299" s="375"/>
      <c r="Y299" s="375"/>
      <c r="Z299" s="375"/>
      <c r="AA299" s="375"/>
      <c r="AB299" s="375"/>
      <c r="AC299" s="375"/>
      <c r="AD299" s="375"/>
      <c r="AE299" s="375"/>
      <c r="AF299" s="375"/>
      <c r="AG299" s="375"/>
    </row>
    <row r="300" spans="1:33" ht="9.75" customHeight="1" x14ac:dyDescent="0.25">
      <c r="A300" s="375"/>
      <c r="B300" s="375"/>
      <c r="C300" s="375"/>
      <c r="D300" s="375"/>
      <c r="E300" s="375"/>
      <c r="F300" s="375"/>
      <c r="G300" s="375"/>
      <c r="H300" s="375"/>
      <c r="I300" s="375"/>
      <c r="J300" s="375"/>
      <c r="K300" s="375"/>
      <c r="L300" s="375"/>
      <c r="M300" s="375"/>
      <c r="N300" s="375"/>
      <c r="O300" s="375"/>
      <c r="P300" s="375"/>
      <c r="Q300" s="375"/>
      <c r="R300" s="375"/>
      <c r="S300" s="375"/>
      <c r="T300" s="375"/>
      <c r="U300" s="375"/>
      <c r="V300" s="375"/>
      <c r="W300" s="375"/>
      <c r="X300" s="375"/>
      <c r="Y300" s="375"/>
      <c r="Z300" s="375"/>
      <c r="AA300" s="375"/>
      <c r="AB300" s="375"/>
      <c r="AC300" s="375"/>
      <c r="AD300" s="375"/>
      <c r="AE300" s="375"/>
      <c r="AF300" s="375"/>
      <c r="AG300" s="375"/>
    </row>
    <row r="301" spans="1:33" ht="9.75" customHeight="1" x14ac:dyDescent="0.25">
      <c r="A301" s="375"/>
      <c r="B301" s="375"/>
      <c r="C301" s="375"/>
      <c r="D301" s="375"/>
      <c r="E301" s="375"/>
      <c r="F301" s="375"/>
      <c r="G301" s="375"/>
      <c r="H301" s="375"/>
      <c r="I301" s="375"/>
      <c r="J301" s="375"/>
      <c r="K301" s="375"/>
      <c r="L301" s="375"/>
      <c r="M301" s="375"/>
      <c r="N301" s="375"/>
      <c r="O301" s="375"/>
      <c r="P301" s="375"/>
      <c r="Q301" s="375"/>
      <c r="R301" s="375"/>
      <c r="S301" s="375"/>
      <c r="T301" s="375"/>
      <c r="U301" s="375"/>
      <c r="V301" s="375"/>
      <c r="W301" s="375"/>
      <c r="X301" s="375"/>
      <c r="Y301" s="375"/>
      <c r="Z301" s="375"/>
      <c r="AA301" s="375"/>
      <c r="AB301" s="375"/>
      <c r="AC301" s="375"/>
      <c r="AD301" s="375"/>
      <c r="AE301" s="375"/>
      <c r="AF301" s="375"/>
      <c r="AG301" s="375"/>
    </row>
    <row r="302" spans="1:33" ht="9.75" customHeight="1" x14ac:dyDescent="0.25">
      <c r="A302" s="375"/>
      <c r="B302" s="375"/>
      <c r="C302" s="375"/>
      <c r="D302" s="375"/>
      <c r="E302" s="375"/>
      <c r="F302" s="375"/>
      <c r="G302" s="375"/>
      <c r="H302" s="375"/>
      <c r="I302" s="375"/>
      <c r="J302" s="375"/>
      <c r="K302" s="375"/>
      <c r="L302" s="375"/>
      <c r="M302" s="375"/>
      <c r="N302" s="375"/>
      <c r="O302" s="375"/>
      <c r="P302" s="375"/>
      <c r="Q302" s="375"/>
      <c r="R302" s="375"/>
      <c r="S302" s="375"/>
      <c r="T302" s="375"/>
      <c r="U302" s="375"/>
      <c r="V302" s="375"/>
      <c r="W302" s="375"/>
      <c r="X302" s="375"/>
      <c r="Y302" s="375"/>
      <c r="Z302" s="375"/>
      <c r="AA302" s="375"/>
      <c r="AB302" s="375"/>
      <c r="AC302" s="375"/>
      <c r="AD302" s="375"/>
      <c r="AE302" s="375"/>
      <c r="AF302" s="375"/>
      <c r="AG302" s="375"/>
    </row>
    <row r="303" spans="1:33" ht="9.75" customHeight="1" x14ac:dyDescent="0.25">
      <c r="A303" s="375"/>
      <c r="B303" s="375"/>
      <c r="C303" s="375"/>
      <c r="D303" s="375"/>
      <c r="E303" s="375"/>
      <c r="F303" s="375"/>
      <c r="G303" s="375"/>
      <c r="H303" s="375"/>
      <c r="I303" s="375"/>
      <c r="J303" s="375"/>
      <c r="K303" s="375"/>
      <c r="L303" s="375"/>
      <c r="M303" s="375"/>
      <c r="N303" s="375"/>
      <c r="O303" s="375"/>
      <c r="P303" s="375"/>
      <c r="Q303" s="375"/>
      <c r="R303" s="375"/>
      <c r="S303" s="375"/>
      <c r="T303" s="375"/>
      <c r="U303" s="375"/>
      <c r="V303" s="375"/>
      <c r="W303" s="375"/>
      <c r="X303" s="375"/>
      <c r="Y303" s="375"/>
      <c r="Z303" s="375"/>
      <c r="AA303" s="375"/>
      <c r="AB303" s="375"/>
      <c r="AC303" s="375"/>
      <c r="AD303" s="375"/>
      <c r="AE303" s="375"/>
      <c r="AF303" s="375"/>
      <c r="AG303" s="375"/>
    </row>
    <row r="304" spans="1:33" ht="9.75" customHeight="1" x14ac:dyDescent="0.25">
      <c r="A304" s="375"/>
      <c r="B304" s="375"/>
      <c r="C304" s="375"/>
      <c r="D304" s="375"/>
      <c r="E304" s="375"/>
      <c r="F304" s="375"/>
      <c r="G304" s="375"/>
      <c r="H304" s="375"/>
      <c r="I304" s="375"/>
      <c r="J304" s="375"/>
      <c r="K304" s="375"/>
      <c r="L304" s="375"/>
      <c r="M304" s="375"/>
      <c r="N304" s="375"/>
      <c r="O304" s="375"/>
      <c r="P304" s="375"/>
      <c r="Q304" s="375"/>
      <c r="R304" s="375"/>
      <c r="S304" s="375"/>
      <c r="T304" s="375"/>
      <c r="U304" s="375"/>
      <c r="V304" s="375"/>
      <c r="W304" s="375"/>
      <c r="X304" s="375"/>
      <c r="Y304" s="375"/>
      <c r="Z304" s="375"/>
      <c r="AA304" s="375"/>
      <c r="AB304" s="375"/>
      <c r="AC304" s="375"/>
      <c r="AD304" s="375"/>
      <c r="AE304" s="375"/>
      <c r="AF304" s="375"/>
      <c r="AG304" s="375"/>
    </row>
    <row r="305" spans="1:33" ht="9.75" customHeight="1" x14ac:dyDescent="0.25">
      <c r="A305" s="375"/>
      <c r="B305" s="375"/>
      <c r="C305" s="375"/>
      <c r="D305" s="375"/>
      <c r="E305" s="375"/>
      <c r="F305" s="375"/>
      <c r="G305" s="375"/>
      <c r="H305" s="375"/>
      <c r="I305" s="375"/>
      <c r="J305" s="375"/>
      <c r="K305" s="375"/>
      <c r="L305" s="375"/>
      <c r="M305" s="375"/>
      <c r="N305" s="375"/>
      <c r="O305" s="375"/>
      <c r="P305" s="375"/>
      <c r="Q305" s="375"/>
      <c r="R305" s="375"/>
      <c r="S305" s="375"/>
      <c r="T305" s="375"/>
      <c r="U305" s="375"/>
      <c r="V305" s="375"/>
      <c r="W305" s="375"/>
      <c r="X305" s="375"/>
      <c r="Y305" s="375"/>
      <c r="Z305" s="375"/>
      <c r="AA305" s="375"/>
      <c r="AB305" s="375"/>
      <c r="AC305" s="375"/>
      <c r="AD305" s="375"/>
      <c r="AE305" s="375"/>
      <c r="AF305" s="375"/>
      <c r="AG305" s="375"/>
    </row>
    <row r="306" spans="1:33" ht="9.75" customHeight="1" x14ac:dyDescent="0.25">
      <c r="A306" s="375"/>
      <c r="B306" s="375"/>
      <c r="C306" s="375"/>
      <c r="D306" s="375"/>
      <c r="E306" s="375"/>
      <c r="F306" s="375"/>
      <c r="G306" s="375"/>
      <c r="H306" s="375"/>
      <c r="I306" s="375"/>
      <c r="J306" s="375"/>
      <c r="K306" s="375"/>
      <c r="L306" s="375"/>
      <c r="M306" s="375"/>
      <c r="N306" s="375"/>
      <c r="O306" s="375"/>
      <c r="P306" s="375"/>
      <c r="Q306" s="375"/>
      <c r="R306" s="375"/>
      <c r="S306" s="375"/>
      <c r="T306" s="375"/>
      <c r="U306" s="375"/>
      <c r="V306" s="375"/>
      <c r="W306" s="375"/>
      <c r="X306" s="375"/>
      <c r="Y306" s="375"/>
      <c r="Z306" s="375"/>
      <c r="AA306" s="375"/>
      <c r="AB306" s="375"/>
      <c r="AC306" s="375"/>
      <c r="AD306" s="375"/>
      <c r="AE306" s="375"/>
      <c r="AF306" s="375"/>
      <c r="AG306" s="375"/>
    </row>
    <row r="307" spans="1:33" ht="9.75" customHeight="1" x14ac:dyDescent="0.25">
      <c r="A307" s="375"/>
      <c r="B307" s="375"/>
      <c r="C307" s="375"/>
      <c r="D307" s="375"/>
      <c r="E307" s="375"/>
      <c r="F307" s="375"/>
      <c r="G307" s="375"/>
      <c r="H307" s="375"/>
      <c r="I307" s="375"/>
      <c r="J307" s="375"/>
      <c r="K307" s="375"/>
      <c r="L307" s="375"/>
      <c r="M307" s="375"/>
      <c r="N307" s="375"/>
      <c r="O307" s="375"/>
      <c r="P307" s="375"/>
      <c r="Q307" s="375"/>
      <c r="R307" s="375"/>
      <c r="S307" s="375"/>
      <c r="T307" s="375"/>
      <c r="U307" s="375"/>
      <c r="V307" s="375"/>
      <c r="W307" s="375"/>
      <c r="X307" s="375"/>
      <c r="Y307" s="375"/>
      <c r="Z307" s="375"/>
      <c r="AA307" s="375"/>
      <c r="AB307" s="375"/>
      <c r="AC307" s="375"/>
      <c r="AD307" s="375"/>
      <c r="AE307" s="375"/>
      <c r="AF307" s="375"/>
      <c r="AG307" s="375"/>
    </row>
    <row r="308" spans="1:33" ht="9.75" customHeight="1" x14ac:dyDescent="0.25">
      <c r="A308" s="375"/>
      <c r="B308" s="375"/>
      <c r="C308" s="375"/>
      <c r="D308" s="375"/>
      <c r="E308" s="375"/>
      <c r="F308" s="375"/>
      <c r="G308" s="375"/>
      <c r="H308" s="375"/>
      <c r="I308" s="375"/>
      <c r="J308" s="375"/>
      <c r="K308" s="375"/>
      <c r="L308" s="375"/>
      <c r="M308" s="375"/>
      <c r="N308" s="375"/>
      <c r="O308" s="375"/>
      <c r="P308" s="375"/>
      <c r="Q308" s="375"/>
      <c r="R308" s="375"/>
      <c r="S308" s="375"/>
      <c r="T308" s="375"/>
      <c r="U308" s="375"/>
      <c r="V308" s="375"/>
      <c r="W308" s="375"/>
      <c r="X308" s="375"/>
      <c r="Y308" s="375"/>
      <c r="Z308" s="375"/>
      <c r="AA308" s="375"/>
      <c r="AB308" s="375"/>
      <c r="AC308" s="375"/>
      <c r="AD308" s="375"/>
      <c r="AE308" s="375"/>
      <c r="AF308" s="375"/>
      <c r="AG308" s="375"/>
    </row>
    <row r="309" spans="1:33" ht="9.75" customHeight="1" x14ac:dyDescent="0.25">
      <c r="A309" s="375"/>
      <c r="B309" s="375"/>
      <c r="C309" s="375"/>
      <c r="D309" s="375"/>
      <c r="E309" s="375"/>
      <c r="F309" s="375"/>
      <c r="G309" s="375"/>
      <c r="H309" s="375"/>
      <c r="I309" s="375"/>
      <c r="J309" s="375"/>
      <c r="K309" s="375"/>
      <c r="L309" s="375"/>
      <c r="M309" s="375"/>
      <c r="N309" s="375"/>
      <c r="O309" s="375"/>
      <c r="P309" s="375"/>
      <c r="Q309" s="375"/>
      <c r="R309" s="375"/>
      <c r="S309" s="375"/>
      <c r="T309" s="375"/>
      <c r="U309" s="375"/>
      <c r="V309" s="375"/>
      <c r="W309" s="375"/>
      <c r="X309" s="375"/>
      <c r="Y309" s="375"/>
      <c r="Z309" s="375"/>
      <c r="AA309" s="375"/>
      <c r="AB309" s="375"/>
      <c r="AC309" s="375"/>
      <c r="AD309" s="375"/>
      <c r="AE309" s="375"/>
      <c r="AF309" s="375"/>
      <c r="AG309" s="375"/>
    </row>
    <row r="310" spans="1:33" ht="9.75" customHeight="1" x14ac:dyDescent="0.25">
      <c r="A310" s="375"/>
      <c r="B310" s="375"/>
      <c r="C310" s="375"/>
      <c r="D310" s="375"/>
      <c r="E310" s="375"/>
      <c r="F310" s="375"/>
      <c r="G310" s="375"/>
      <c r="H310" s="375"/>
      <c r="I310" s="375"/>
      <c r="J310" s="375"/>
      <c r="K310" s="375"/>
      <c r="L310" s="375"/>
      <c r="M310" s="375"/>
      <c r="N310" s="375"/>
      <c r="O310" s="375"/>
      <c r="P310" s="375"/>
      <c r="Q310" s="375"/>
      <c r="R310" s="375"/>
      <c r="S310" s="375"/>
      <c r="T310" s="375"/>
      <c r="U310" s="375"/>
      <c r="V310" s="375"/>
      <c r="W310" s="375"/>
      <c r="X310" s="375"/>
      <c r="Y310" s="375"/>
      <c r="Z310" s="375"/>
      <c r="AA310" s="375"/>
      <c r="AB310" s="375"/>
      <c r="AC310" s="375"/>
      <c r="AD310" s="375"/>
      <c r="AE310" s="375"/>
      <c r="AF310" s="375"/>
      <c r="AG310" s="375"/>
    </row>
    <row r="311" spans="1:33" ht="9.75" customHeight="1" x14ac:dyDescent="0.25">
      <c r="A311" s="375"/>
      <c r="B311" s="375"/>
      <c r="C311" s="375"/>
      <c r="D311" s="375"/>
      <c r="E311" s="375"/>
      <c r="F311" s="375"/>
      <c r="G311" s="375"/>
      <c r="H311" s="375"/>
      <c r="I311" s="375"/>
      <c r="J311" s="375"/>
      <c r="K311" s="375"/>
      <c r="L311" s="375"/>
      <c r="M311" s="375"/>
      <c r="N311" s="375"/>
      <c r="O311" s="375"/>
      <c r="P311" s="375"/>
      <c r="Q311" s="375"/>
      <c r="R311" s="375"/>
      <c r="S311" s="375"/>
      <c r="T311" s="375"/>
      <c r="U311" s="375"/>
      <c r="V311" s="375"/>
      <c r="W311" s="375"/>
      <c r="X311" s="375"/>
      <c r="Y311" s="375"/>
      <c r="Z311" s="375"/>
      <c r="AA311" s="375"/>
      <c r="AB311" s="375"/>
      <c r="AC311" s="375"/>
      <c r="AD311" s="375"/>
      <c r="AE311" s="375"/>
      <c r="AF311" s="375"/>
      <c r="AG311" s="375"/>
    </row>
    <row r="312" spans="1:33" ht="9.75" customHeight="1" x14ac:dyDescent="0.25">
      <c r="A312" s="375"/>
      <c r="B312" s="375"/>
      <c r="C312" s="375"/>
      <c r="D312" s="375"/>
      <c r="E312" s="375"/>
      <c r="F312" s="375"/>
      <c r="G312" s="375"/>
      <c r="H312" s="375"/>
      <c r="I312" s="375"/>
      <c r="J312" s="375"/>
      <c r="K312" s="375"/>
      <c r="L312" s="375"/>
      <c r="M312" s="375"/>
      <c r="N312" s="375"/>
      <c r="O312" s="375"/>
      <c r="P312" s="375"/>
      <c r="Q312" s="375"/>
      <c r="R312" s="375"/>
      <c r="S312" s="375"/>
      <c r="T312" s="375"/>
      <c r="U312" s="375"/>
      <c r="V312" s="375"/>
      <c r="W312" s="375"/>
      <c r="X312" s="375"/>
      <c r="Y312" s="375"/>
      <c r="Z312" s="375"/>
      <c r="AA312" s="375"/>
      <c r="AB312" s="375"/>
      <c r="AC312" s="375"/>
      <c r="AD312" s="375"/>
      <c r="AE312" s="375"/>
      <c r="AF312" s="375"/>
      <c r="AG312" s="375"/>
    </row>
    <row r="313" spans="1:33" ht="9.75" customHeight="1" x14ac:dyDescent="0.25">
      <c r="A313" s="375"/>
      <c r="B313" s="375"/>
      <c r="C313" s="375"/>
      <c r="D313" s="375"/>
      <c r="E313" s="375"/>
      <c r="F313" s="375"/>
      <c r="G313" s="375"/>
      <c r="H313" s="375"/>
      <c r="I313" s="375"/>
      <c r="J313" s="375"/>
      <c r="K313" s="375"/>
      <c r="L313" s="375"/>
      <c r="M313" s="375"/>
      <c r="N313" s="375"/>
      <c r="O313" s="375"/>
      <c r="P313" s="375"/>
      <c r="Q313" s="375"/>
      <c r="R313" s="375"/>
      <c r="S313" s="375"/>
      <c r="T313" s="375"/>
      <c r="U313" s="375"/>
      <c r="V313" s="375"/>
      <c r="W313" s="375"/>
      <c r="X313" s="375"/>
      <c r="Y313" s="375"/>
      <c r="Z313" s="375"/>
      <c r="AA313" s="375"/>
      <c r="AB313" s="375"/>
      <c r="AC313" s="375"/>
      <c r="AD313" s="375"/>
      <c r="AE313" s="375"/>
      <c r="AF313" s="375"/>
      <c r="AG313" s="375"/>
    </row>
    <row r="314" spans="1:33" ht="9.75" customHeight="1" x14ac:dyDescent="0.25">
      <c r="A314" s="375"/>
      <c r="B314" s="375"/>
      <c r="C314" s="375"/>
      <c r="D314" s="375"/>
      <c r="E314" s="375"/>
      <c r="F314" s="375"/>
      <c r="G314" s="375"/>
      <c r="H314" s="375"/>
      <c r="I314" s="375"/>
      <c r="J314" s="375"/>
      <c r="K314" s="375"/>
      <c r="L314" s="375"/>
      <c r="M314" s="375"/>
      <c r="N314" s="375"/>
      <c r="O314" s="375"/>
      <c r="P314" s="375"/>
      <c r="Q314" s="375"/>
      <c r="R314" s="375"/>
      <c r="S314" s="375"/>
      <c r="T314" s="375"/>
      <c r="U314" s="375"/>
      <c r="V314" s="375"/>
      <c r="W314" s="375"/>
      <c r="X314" s="375"/>
      <c r="Y314" s="375"/>
      <c r="Z314" s="375"/>
      <c r="AA314" s="375"/>
      <c r="AB314" s="375"/>
      <c r="AC314" s="375"/>
      <c r="AD314" s="375"/>
      <c r="AE314" s="375"/>
      <c r="AF314" s="375"/>
      <c r="AG314" s="375"/>
    </row>
    <row r="315" spans="1:33" ht="9.75" customHeight="1" x14ac:dyDescent="0.25">
      <c r="A315" s="375"/>
      <c r="B315" s="375"/>
      <c r="C315" s="375"/>
      <c r="D315" s="375"/>
      <c r="E315" s="375"/>
      <c r="F315" s="375"/>
      <c r="G315" s="375"/>
      <c r="H315" s="375"/>
      <c r="I315" s="375"/>
      <c r="J315" s="375"/>
      <c r="K315" s="375"/>
      <c r="L315" s="375"/>
      <c r="M315" s="375"/>
      <c r="N315" s="375"/>
      <c r="O315" s="375"/>
      <c r="P315" s="375"/>
      <c r="Q315" s="375"/>
      <c r="R315" s="375"/>
      <c r="S315" s="375"/>
      <c r="T315" s="375"/>
      <c r="U315" s="375"/>
      <c r="V315" s="375"/>
      <c r="W315" s="375"/>
      <c r="X315" s="375"/>
      <c r="Y315" s="375"/>
      <c r="Z315" s="375"/>
      <c r="AA315" s="375"/>
      <c r="AB315" s="375"/>
      <c r="AC315" s="375"/>
      <c r="AD315" s="375"/>
      <c r="AE315" s="375"/>
      <c r="AF315" s="375"/>
      <c r="AG315" s="375"/>
    </row>
    <row r="316" spans="1:33" ht="9.75" customHeight="1" x14ac:dyDescent="0.25">
      <c r="A316" s="375"/>
      <c r="B316" s="375"/>
      <c r="C316" s="375"/>
      <c r="D316" s="375"/>
      <c r="E316" s="375"/>
      <c r="F316" s="375"/>
      <c r="G316" s="375"/>
      <c r="H316" s="375"/>
      <c r="I316" s="375"/>
      <c r="J316" s="375"/>
      <c r="K316" s="375"/>
      <c r="L316" s="375"/>
      <c r="M316" s="375"/>
      <c r="N316" s="375"/>
      <c r="O316" s="375"/>
      <c r="P316" s="375"/>
      <c r="Q316" s="375"/>
      <c r="R316" s="375"/>
      <c r="S316" s="375"/>
      <c r="T316" s="375"/>
      <c r="U316" s="375"/>
      <c r="V316" s="375"/>
      <c r="W316" s="375"/>
      <c r="X316" s="375"/>
      <c r="Y316" s="375"/>
      <c r="Z316" s="375"/>
      <c r="AA316" s="375"/>
      <c r="AB316" s="375"/>
      <c r="AC316" s="375"/>
      <c r="AD316" s="375"/>
      <c r="AE316" s="375"/>
      <c r="AF316" s="375"/>
      <c r="AG316" s="375"/>
    </row>
    <row r="317" spans="1:33" ht="9.75" customHeight="1" x14ac:dyDescent="0.25">
      <c r="A317" s="375"/>
      <c r="B317" s="375"/>
      <c r="C317" s="375"/>
      <c r="D317" s="375"/>
      <c r="E317" s="375"/>
      <c r="F317" s="375"/>
      <c r="G317" s="375"/>
      <c r="H317" s="375"/>
      <c r="I317" s="375"/>
      <c r="J317" s="375"/>
      <c r="K317" s="375"/>
      <c r="L317" s="375"/>
      <c r="M317" s="375"/>
      <c r="N317" s="375"/>
      <c r="O317" s="375"/>
      <c r="P317" s="375"/>
      <c r="Q317" s="375"/>
      <c r="R317" s="375"/>
      <c r="S317" s="375"/>
      <c r="T317" s="375"/>
      <c r="U317" s="375"/>
      <c r="V317" s="375"/>
      <c r="W317" s="375"/>
      <c r="X317" s="375"/>
      <c r="Y317" s="375"/>
      <c r="Z317" s="375"/>
      <c r="AA317" s="375"/>
      <c r="AB317" s="375"/>
      <c r="AC317" s="375"/>
      <c r="AD317" s="375"/>
      <c r="AE317" s="375"/>
      <c r="AF317" s="375"/>
      <c r="AG317" s="375"/>
    </row>
    <row r="318" spans="1:33" ht="9.75" customHeight="1" x14ac:dyDescent="0.25">
      <c r="A318" s="375"/>
      <c r="B318" s="375"/>
      <c r="C318" s="375"/>
      <c r="D318" s="375"/>
      <c r="E318" s="375"/>
      <c r="F318" s="375"/>
      <c r="G318" s="375"/>
      <c r="H318" s="375"/>
      <c r="I318" s="375"/>
      <c r="J318" s="375"/>
      <c r="K318" s="375"/>
      <c r="L318" s="375"/>
      <c r="M318" s="375"/>
      <c r="N318" s="375"/>
      <c r="O318" s="375"/>
      <c r="P318" s="375"/>
      <c r="Q318" s="375"/>
      <c r="R318" s="375"/>
      <c r="S318" s="375"/>
      <c r="T318" s="375"/>
      <c r="U318" s="375"/>
      <c r="V318" s="375"/>
      <c r="W318" s="375"/>
      <c r="X318" s="375"/>
      <c r="Y318" s="375"/>
      <c r="Z318" s="375"/>
      <c r="AA318" s="375"/>
      <c r="AB318" s="375"/>
      <c r="AC318" s="375"/>
      <c r="AD318" s="375"/>
      <c r="AE318" s="375"/>
      <c r="AF318" s="375"/>
      <c r="AG318" s="375"/>
    </row>
    <row r="319" spans="1:33" ht="9.75" customHeight="1" x14ac:dyDescent="0.25">
      <c r="A319" s="375"/>
      <c r="B319" s="375"/>
      <c r="C319" s="375"/>
      <c r="D319" s="375"/>
      <c r="E319" s="375"/>
      <c r="F319" s="375"/>
      <c r="G319" s="375"/>
      <c r="H319" s="375"/>
      <c r="I319" s="375"/>
      <c r="J319" s="375"/>
      <c r="K319" s="375"/>
      <c r="L319" s="375"/>
      <c r="M319" s="375"/>
      <c r="N319" s="375"/>
      <c r="O319" s="375"/>
      <c r="P319" s="375"/>
      <c r="Q319" s="375"/>
      <c r="R319" s="375"/>
      <c r="S319" s="375"/>
      <c r="T319" s="375"/>
      <c r="U319" s="375"/>
      <c r="V319" s="375"/>
      <c r="W319" s="375"/>
      <c r="X319" s="375"/>
      <c r="Y319" s="375"/>
      <c r="Z319" s="375"/>
      <c r="AA319" s="375"/>
      <c r="AB319" s="375"/>
      <c r="AC319" s="375"/>
      <c r="AD319" s="375"/>
      <c r="AE319" s="375"/>
      <c r="AF319" s="375"/>
      <c r="AG319" s="375"/>
    </row>
    <row r="320" spans="1:33" ht="9.75" customHeight="1" x14ac:dyDescent="0.25">
      <c r="A320" s="375"/>
      <c r="B320" s="375"/>
      <c r="C320" s="375"/>
      <c r="D320" s="375"/>
      <c r="E320" s="375"/>
      <c r="F320" s="375"/>
      <c r="G320" s="375"/>
      <c r="H320" s="375"/>
      <c r="I320" s="375"/>
      <c r="J320" s="375"/>
      <c r="K320" s="375"/>
      <c r="L320" s="375"/>
      <c r="M320" s="375"/>
      <c r="N320" s="375"/>
      <c r="O320" s="375"/>
      <c r="P320" s="375"/>
      <c r="Q320" s="375"/>
      <c r="R320" s="375"/>
      <c r="S320" s="375"/>
      <c r="T320" s="375"/>
      <c r="U320" s="375"/>
      <c r="V320" s="375"/>
      <c r="W320" s="375"/>
      <c r="X320" s="375"/>
      <c r="Y320" s="375"/>
      <c r="Z320" s="375"/>
      <c r="AA320" s="375"/>
      <c r="AB320" s="375"/>
      <c r="AC320" s="375"/>
      <c r="AD320" s="375"/>
      <c r="AE320" s="375"/>
      <c r="AF320" s="375"/>
      <c r="AG320" s="375"/>
    </row>
    <row r="321" spans="1:33" ht="9.75" customHeight="1" x14ac:dyDescent="0.25">
      <c r="A321" s="375"/>
      <c r="B321" s="375"/>
      <c r="C321" s="375"/>
      <c r="D321" s="375"/>
      <c r="E321" s="375"/>
      <c r="F321" s="375"/>
      <c r="G321" s="375"/>
      <c r="H321" s="375"/>
      <c r="I321" s="375"/>
      <c r="J321" s="375"/>
      <c r="K321" s="375"/>
      <c r="L321" s="375"/>
      <c r="M321" s="375"/>
      <c r="N321" s="375"/>
      <c r="O321" s="375"/>
      <c r="P321" s="375"/>
      <c r="Q321" s="375"/>
      <c r="R321" s="375"/>
      <c r="S321" s="375"/>
      <c r="T321" s="375"/>
      <c r="U321" s="375"/>
      <c r="V321" s="375"/>
      <c r="W321" s="375"/>
      <c r="X321" s="375"/>
      <c r="Y321" s="375"/>
      <c r="Z321" s="375"/>
      <c r="AA321" s="375"/>
      <c r="AB321" s="375"/>
      <c r="AC321" s="375"/>
      <c r="AD321" s="375"/>
      <c r="AE321" s="375"/>
      <c r="AF321" s="375"/>
      <c r="AG321" s="375"/>
    </row>
    <row r="322" spans="1:33" ht="9.75" customHeight="1" x14ac:dyDescent="0.25">
      <c r="A322" s="375"/>
      <c r="B322" s="375"/>
      <c r="C322" s="375"/>
      <c r="D322" s="375"/>
      <c r="E322" s="375"/>
      <c r="F322" s="375"/>
      <c r="G322" s="375"/>
      <c r="H322" s="375"/>
      <c r="I322" s="375"/>
      <c r="J322" s="375"/>
      <c r="K322" s="375"/>
      <c r="L322" s="375"/>
      <c r="M322" s="375"/>
      <c r="N322" s="375"/>
      <c r="O322" s="375"/>
      <c r="P322" s="375"/>
      <c r="Q322" s="375"/>
      <c r="R322" s="375"/>
      <c r="S322" s="375"/>
      <c r="T322" s="375"/>
      <c r="U322" s="375"/>
      <c r="V322" s="375"/>
      <c r="W322" s="375"/>
      <c r="X322" s="375"/>
      <c r="Y322" s="375"/>
      <c r="Z322" s="375"/>
      <c r="AA322" s="375"/>
      <c r="AB322" s="375"/>
      <c r="AC322" s="375"/>
      <c r="AD322" s="375"/>
      <c r="AE322" s="375"/>
      <c r="AF322" s="375"/>
      <c r="AG322" s="375"/>
    </row>
    <row r="323" spans="1:33" ht="9.75" customHeight="1" x14ac:dyDescent="0.25">
      <c r="A323" s="375"/>
      <c r="B323" s="375"/>
      <c r="C323" s="375"/>
      <c r="D323" s="375"/>
      <c r="E323" s="375"/>
      <c r="F323" s="375"/>
      <c r="G323" s="375"/>
      <c r="H323" s="375"/>
      <c r="I323" s="375"/>
      <c r="J323" s="375"/>
      <c r="K323" s="375"/>
      <c r="L323" s="375"/>
      <c r="M323" s="375"/>
      <c r="N323" s="375"/>
      <c r="O323" s="375"/>
      <c r="P323" s="375"/>
      <c r="Q323" s="375"/>
      <c r="R323" s="375"/>
      <c r="S323" s="375"/>
      <c r="T323" s="375"/>
      <c r="U323" s="375"/>
      <c r="V323" s="375"/>
      <c r="W323" s="375"/>
      <c r="X323" s="375"/>
      <c r="Y323" s="375"/>
      <c r="Z323" s="375"/>
      <c r="AA323" s="375"/>
      <c r="AB323" s="375"/>
      <c r="AC323" s="375"/>
      <c r="AD323" s="375"/>
      <c r="AE323" s="375"/>
      <c r="AF323" s="375"/>
      <c r="AG323" s="375"/>
    </row>
    <row r="324" spans="1:33" ht="9.75" customHeight="1" x14ac:dyDescent="0.25">
      <c r="A324" s="375"/>
      <c r="B324" s="375"/>
      <c r="C324" s="375"/>
      <c r="D324" s="375"/>
      <c r="E324" s="375"/>
      <c r="F324" s="375"/>
      <c r="G324" s="375"/>
      <c r="H324" s="375"/>
      <c r="I324" s="375"/>
      <c r="J324" s="375"/>
      <c r="K324" s="375"/>
      <c r="L324" s="375"/>
      <c r="M324" s="375"/>
      <c r="N324" s="375"/>
      <c r="O324" s="375"/>
      <c r="P324" s="375"/>
      <c r="Q324" s="375"/>
      <c r="R324" s="375"/>
      <c r="S324" s="375"/>
      <c r="T324" s="375"/>
      <c r="U324" s="375"/>
      <c r="V324" s="375"/>
      <c r="W324" s="375"/>
      <c r="X324" s="375"/>
      <c r="Y324" s="375"/>
      <c r="Z324" s="375"/>
      <c r="AA324" s="375"/>
      <c r="AB324" s="375"/>
      <c r="AC324" s="375"/>
      <c r="AD324" s="375"/>
      <c r="AE324" s="375"/>
      <c r="AF324" s="375"/>
      <c r="AG324" s="375"/>
    </row>
    <row r="325" spans="1:33" ht="9.75" customHeight="1" x14ac:dyDescent="0.25">
      <c r="A325" s="375"/>
      <c r="B325" s="375"/>
      <c r="C325" s="375"/>
      <c r="D325" s="375"/>
      <c r="E325" s="375"/>
      <c r="F325" s="375"/>
      <c r="G325" s="375"/>
      <c r="H325" s="375"/>
      <c r="I325" s="375"/>
      <c r="J325" s="375"/>
      <c r="K325" s="375"/>
      <c r="L325" s="375"/>
      <c r="M325" s="375"/>
      <c r="N325" s="375"/>
      <c r="O325" s="375"/>
      <c r="P325" s="375"/>
      <c r="Q325" s="375"/>
      <c r="R325" s="375"/>
      <c r="S325" s="375"/>
      <c r="T325" s="375"/>
      <c r="U325" s="375"/>
      <c r="V325" s="375"/>
      <c r="W325" s="375"/>
      <c r="X325" s="375"/>
      <c r="Y325" s="375"/>
      <c r="Z325" s="375"/>
      <c r="AA325" s="375"/>
      <c r="AB325" s="375"/>
      <c r="AC325" s="375"/>
      <c r="AD325" s="375"/>
      <c r="AE325" s="375"/>
      <c r="AF325" s="375"/>
      <c r="AG325" s="375"/>
    </row>
    <row r="326" spans="1:33" ht="9.75" customHeight="1" x14ac:dyDescent="0.25">
      <c r="A326" s="375"/>
      <c r="B326" s="375"/>
      <c r="C326" s="375"/>
      <c r="D326" s="375"/>
      <c r="E326" s="375"/>
      <c r="F326" s="375"/>
      <c r="G326" s="375"/>
      <c r="H326" s="375"/>
      <c r="I326" s="375"/>
      <c r="J326" s="375"/>
      <c r="K326" s="375"/>
      <c r="L326" s="375"/>
      <c r="M326" s="375"/>
      <c r="N326" s="375"/>
      <c r="O326" s="375"/>
      <c r="P326" s="375"/>
      <c r="Q326" s="375"/>
      <c r="R326" s="375"/>
      <c r="S326" s="375"/>
      <c r="T326" s="375"/>
      <c r="U326" s="375"/>
      <c r="V326" s="375"/>
      <c r="W326" s="375"/>
      <c r="X326" s="375"/>
      <c r="Y326" s="375"/>
      <c r="Z326" s="375"/>
      <c r="AA326" s="375"/>
      <c r="AB326" s="375"/>
      <c r="AC326" s="375"/>
      <c r="AD326" s="375"/>
      <c r="AE326" s="375"/>
      <c r="AF326" s="375"/>
      <c r="AG326" s="375"/>
    </row>
    <row r="327" spans="1:33" ht="9.75" customHeight="1" x14ac:dyDescent="0.25">
      <c r="A327" s="375"/>
      <c r="B327" s="375"/>
      <c r="C327" s="375"/>
      <c r="D327" s="375"/>
      <c r="E327" s="375"/>
      <c r="F327" s="375"/>
      <c r="G327" s="375"/>
      <c r="H327" s="375"/>
      <c r="I327" s="375"/>
      <c r="J327" s="375"/>
      <c r="K327" s="375"/>
      <c r="L327" s="375"/>
      <c r="M327" s="375"/>
      <c r="N327" s="375"/>
      <c r="O327" s="375"/>
      <c r="P327" s="375"/>
      <c r="Q327" s="375"/>
      <c r="R327" s="375"/>
      <c r="S327" s="375"/>
      <c r="T327" s="375"/>
      <c r="U327" s="375"/>
      <c r="V327" s="375"/>
      <c r="W327" s="375"/>
      <c r="X327" s="375"/>
      <c r="Y327" s="375"/>
      <c r="Z327" s="375"/>
      <c r="AA327" s="375"/>
      <c r="AB327" s="375"/>
      <c r="AC327" s="375"/>
      <c r="AD327" s="375"/>
      <c r="AE327" s="375"/>
      <c r="AF327" s="375"/>
      <c r="AG327" s="375"/>
    </row>
    <row r="328" spans="1:33" ht="9.75" customHeight="1" x14ac:dyDescent="0.25">
      <c r="A328" s="375"/>
      <c r="B328" s="375"/>
      <c r="C328" s="375"/>
      <c r="D328" s="375"/>
      <c r="E328" s="375"/>
      <c r="F328" s="375"/>
      <c r="G328" s="375"/>
      <c r="H328" s="375"/>
      <c r="I328" s="375"/>
      <c r="J328" s="375"/>
      <c r="K328" s="375"/>
      <c r="L328" s="375"/>
      <c r="M328" s="375"/>
      <c r="N328" s="375"/>
      <c r="O328" s="375"/>
      <c r="P328" s="375"/>
      <c r="Q328" s="375"/>
      <c r="R328" s="375"/>
      <c r="S328" s="375"/>
      <c r="T328" s="375"/>
      <c r="U328" s="375"/>
      <c r="V328" s="375"/>
      <c r="W328" s="375"/>
      <c r="X328" s="375"/>
      <c r="Y328" s="375"/>
      <c r="Z328" s="375"/>
      <c r="AA328" s="375"/>
      <c r="AB328" s="375"/>
      <c r="AC328" s="375"/>
      <c r="AD328" s="375"/>
      <c r="AE328" s="375"/>
      <c r="AF328" s="375"/>
      <c r="AG328" s="375"/>
    </row>
    <row r="329" spans="1:33" ht="9.75" customHeight="1" x14ac:dyDescent="0.25">
      <c r="A329" s="375"/>
      <c r="B329" s="375"/>
      <c r="C329" s="375"/>
      <c r="D329" s="375"/>
      <c r="E329" s="375"/>
      <c r="F329" s="375"/>
      <c r="G329" s="375"/>
      <c r="H329" s="375"/>
      <c r="I329" s="375"/>
      <c r="J329" s="375"/>
      <c r="K329" s="375"/>
      <c r="L329" s="375"/>
      <c r="M329" s="375"/>
      <c r="N329" s="375"/>
      <c r="O329" s="375"/>
      <c r="P329" s="375"/>
      <c r="Q329" s="375"/>
      <c r="R329" s="375"/>
      <c r="S329" s="375"/>
      <c r="T329" s="375"/>
      <c r="U329" s="375"/>
      <c r="V329" s="375"/>
      <c r="W329" s="375"/>
      <c r="X329" s="375"/>
      <c r="Y329" s="375"/>
      <c r="Z329" s="375"/>
      <c r="AA329" s="375"/>
      <c r="AB329" s="375"/>
      <c r="AC329" s="375"/>
      <c r="AD329" s="375"/>
      <c r="AE329" s="375"/>
      <c r="AF329" s="375"/>
      <c r="AG329" s="375"/>
    </row>
    <row r="330" spans="1:33" ht="9.75" customHeight="1" x14ac:dyDescent="0.25">
      <c r="A330" s="375"/>
      <c r="B330" s="375"/>
      <c r="C330" s="375"/>
      <c r="D330" s="375"/>
      <c r="E330" s="375"/>
      <c r="F330" s="375"/>
      <c r="G330" s="375"/>
      <c r="H330" s="375"/>
      <c r="I330" s="375"/>
      <c r="J330" s="375"/>
      <c r="K330" s="375"/>
      <c r="L330" s="375"/>
      <c r="M330" s="375"/>
      <c r="N330" s="375"/>
      <c r="O330" s="375"/>
      <c r="P330" s="375"/>
      <c r="Q330" s="375"/>
      <c r="R330" s="375"/>
      <c r="S330" s="375"/>
      <c r="T330" s="375"/>
      <c r="U330" s="375"/>
      <c r="V330" s="375"/>
      <c r="W330" s="375"/>
      <c r="X330" s="375"/>
      <c r="Y330" s="375"/>
      <c r="Z330" s="375"/>
      <c r="AA330" s="375"/>
      <c r="AB330" s="375"/>
      <c r="AC330" s="375"/>
      <c r="AD330" s="375"/>
      <c r="AE330" s="375"/>
      <c r="AF330" s="375"/>
      <c r="AG330" s="375"/>
    </row>
    <row r="331" spans="1:33" ht="9.75" customHeight="1" x14ac:dyDescent="0.25">
      <c r="A331" s="375"/>
      <c r="B331" s="375"/>
      <c r="C331" s="375"/>
      <c r="D331" s="375"/>
      <c r="E331" s="375"/>
      <c r="F331" s="375"/>
      <c r="G331" s="375"/>
      <c r="H331" s="375"/>
      <c r="I331" s="375"/>
      <c r="J331" s="375"/>
      <c r="K331" s="375"/>
      <c r="L331" s="375"/>
      <c r="M331" s="375"/>
      <c r="N331" s="375"/>
      <c r="O331" s="375"/>
      <c r="P331" s="375"/>
      <c r="Q331" s="375"/>
      <c r="R331" s="375"/>
      <c r="S331" s="375"/>
      <c r="T331" s="375"/>
      <c r="U331" s="375"/>
      <c r="V331" s="375"/>
      <c r="W331" s="375"/>
      <c r="X331" s="375"/>
      <c r="Y331" s="375"/>
      <c r="Z331" s="375"/>
      <c r="AA331" s="375"/>
      <c r="AB331" s="375"/>
      <c r="AC331" s="375"/>
      <c r="AD331" s="375"/>
      <c r="AE331" s="375"/>
      <c r="AF331" s="375"/>
      <c r="AG331" s="375"/>
    </row>
    <row r="332" spans="1:33" ht="9.75" customHeight="1" x14ac:dyDescent="0.25">
      <c r="A332" s="375"/>
      <c r="B332" s="375"/>
      <c r="C332" s="375"/>
      <c r="D332" s="375"/>
      <c r="E332" s="375"/>
      <c r="F332" s="375"/>
      <c r="G332" s="375"/>
      <c r="H332" s="375"/>
      <c r="I332" s="375"/>
      <c r="J332" s="375"/>
      <c r="K332" s="375"/>
      <c r="L332" s="375"/>
      <c r="M332" s="375"/>
      <c r="N332" s="375"/>
      <c r="O332" s="375"/>
      <c r="P332" s="375"/>
      <c r="Q332" s="375"/>
      <c r="R332" s="375"/>
      <c r="S332" s="375"/>
      <c r="T332" s="375"/>
      <c r="U332" s="375"/>
      <c r="V332" s="375"/>
      <c r="W332" s="375"/>
      <c r="X332" s="375"/>
      <c r="Y332" s="375"/>
      <c r="Z332" s="375"/>
      <c r="AA332" s="375"/>
      <c r="AB332" s="375"/>
      <c r="AC332" s="375"/>
      <c r="AD332" s="375"/>
      <c r="AE332" s="375"/>
      <c r="AF332" s="375"/>
      <c r="AG332" s="375"/>
    </row>
    <row r="333" spans="1:33" ht="9.75" customHeight="1" x14ac:dyDescent="0.25">
      <c r="A333" s="375"/>
      <c r="B333" s="375"/>
      <c r="C333" s="375"/>
      <c r="D333" s="375"/>
      <c r="E333" s="375"/>
      <c r="F333" s="375"/>
      <c r="G333" s="375"/>
      <c r="H333" s="375"/>
      <c r="I333" s="375"/>
      <c r="J333" s="375"/>
      <c r="K333" s="375"/>
      <c r="L333" s="375"/>
      <c r="M333" s="375"/>
      <c r="N333" s="375"/>
      <c r="O333" s="375"/>
      <c r="P333" s="375"/>
      <c r="Q333" s="375"/>
      <c r="R333" s="375"/>
      <c r="S333" s="375"/>
      <c r="T333" s="375"/>
      <c r="U333" s="375"/>
      <c r="V333" s="375"/>
      <c r="W333" s="375"/>
      <c r="X333" s="375"/>
      <c r="Y333" s="375"/>
      <c r="Z333" s="375"/>
      <c r="AA333" s="375"/>
      <c r="AB333" s="375"/>
      <c r="AC333" s="375"/>
      <c r="AD333" s="375"/>
      <c r="AE333" s="375"/>
      <c r="AF333" s="375"/>
      <c r="AG333" s="375"/>
    </row>
    <row r="334" spans="1:33" ht="9.75" customHeight="1" x14ac:dyDescent="0.25">
      <c r="A334" s="375"/>
      <c r="B334" s="375"/>
      <c r="C334" s="375"/>
      <c r="D334" s="375"/>
      <c r="E334" s="375"/>
      <c r="F334" s="375"/>
      <c r="G334" s="375"/>
      <c r="H334" s="375"/>
      <c r="I334" s="375"/>
      <c r="J334" s="375"/>
      <c r="K334" s="375"/>
      <c r="L334" s="375"/>
      <c r="M334" s="375"/>
      <c r="N334" s="375"/>
      <c r="O334" s="375"/>
      <c r="P334" s="375"/>
      <c r="Q334" s="375"/>
      <c r="R334" s="375"/>
      <c r="S334" s="375"/>
      <c r="T334" s="375"/>
      <c r="U334" s="375"/>
      <c r="V334" s="375"/>
      <c r="W334" s="375"/>
      <c r="X334" s="375"/>
      <c r="Y334" s="375"/>
      <c r="Z334" s="375"/>
      <c r="AA334" s="375"/>
      <c r="AB334" s="375"/>
      <c r="AC334" s="375"/>
      <c r="AD334" s="375"/>
      <c r="AE334" s="375"/>
      <c r="AF334" s="375"/>
      <c r="AG334" s="375"/>
    </row>
    <row r="335" spans="1:33" ht="9.75" customHeight="1" x14ac:dyDescent="0.25">
      <c r="A335" s="375"/>
      <c r="B335" s="375"/>
      <c r="C335" s="375"/>
      <c r="D335" s="375"/>
      <c r="E335" s="375"/>
      <c r="F335" s="375"/>
      <c r="G335" s="375"/>
      <c r="H335" s="375"/>
      <c r="I335" s="375"/>
      <c r="J335" s="375"/>
      <c r="K335" s="375"/>
      <c r="L335" s="375"/>
      <c r="M335" s="375"/>
      <c r="N335" s="375"/>
      <c r="O335" s="375"/>
      <c r="P335" s="375"/>
      <c r="Q335" s="375"/>
      <c r="R335" s="375"/>
      <c r="S335" s="375"/>
      <c r="T335" s="375"/>
      <c r="U335" s="375"/>
      <c r="V335" s="375"/>
      <c r="W335" s="375"/>
      <c r="X335" s="375"/>
      <c r="Y335" s="375"/>
      <c r="Z335" s="375"/>
      <c r="AA335" s="375"/>
      <c r="AB335" s="375"/>
      <c r="AC335" s="375"/>
      <c r="AD335" s="375"/>
      <c r="AE335" s="375"/>
      <c r="AF335" s="375"/>
      <c r="AG335" s="375"/>
    </row>
    <row r="336" spans="1:33" ht="9.75" customHeight="1" x14ac:dyDescent="0.25">
      <c r="A336" s="375"/>
      <c r="B336" s="375"/>
      <c r="C336" s="375"/>
      <c r="D336" s="375"/>
      <c r="E336" s="375"/>
      <c r="F336" s="375"/>
      <c r="G336" s="375"/>
      <c r="H336" s="375"/>
      <c r="I336" s="375"/>
      <c r="J336" s="375"/>
      <c r="K336" s="375"/>
      <c r="L336" s="375"/>
      <c r="M336" s="375"/>
      <c r="N336" s="375"/>
      <c r="O336" s="375"/>
      <c r="P336" s="375"/>
      <c r="Q336" s="375"/>
      <c r="R336" s="375"/>
      <c r="S336" s="375"/>
      <c r="T336" s="375"/>
      <c r="U336" s="375"/>
      <c r="V336" s="375"/>
      <c r="W336" s="375"/>
      <c r="X336" s="375"/>
      <c r="Y336" s="375"/>
      <c r="Z336" s="375"/>
      <c r="AA336" s="375"/>
      <c r="AB336" s="375"/>
      <c r="AC336" s="375"/>
      <c r="AD336" s="375"/>
      <c r="AE336" s="375"/>
      <c r="AF336" s="375"/>
      <c r="AG336" s="375"/>
    </row>
    <row r="337" spans="1:33" ht="9.75" customHeight="1" x14ac:dyDescent="0.25">
      <c r="A337" s="375"/>
      <c r="B337" s="375"/>
      <c r="C337" s="375"/>
      <c r="D337" s="375"/>
      <c r="E337" s="375"/>
      <c r="F337" s="375"/>
      <c r="G337" s="375"/>
      <c r="H337" s="375"/>
      <c r="I337" s="375"/>
      <c r="J337" s="375"/>
      <c r="K337" s="375"/>
      <c r="L337" s="375"/>
      <c r="M337" s="375"/>
      <c r="N337" s="375"/>
      <c r="O337" s="375"/>
      <c r="P337" s="375"/>
      <c r="Q337" s="375"/>
      <c r="R337" s="375"/>
      <c r="S337" s="375"/>
      <c r="T337" s="375"/>
      <c r="U337" s="375"/>
      <c r="V337" s="375"/>
      <c r="W337" s="375"/>
      <c r="X337" s="375"/>
      <c r="Y337" s="375"/>
      <c r="Z337" s="375"/>
      <c r="AA337" s="375"/>
      <c r="AB337" s="375"/>
      <c r="AC337" s="375"/>
      <c r="AD337" s="375"/>
      <c r="AE337" s="375"/>
      <c r="AF337" s="375"/>
      <c r="AG337" s="375"/>
    </row>
    <row r="338" spans="1:33" ht="9.75" customHeight="1" x14ac:dyDescent="0.25">
      <c r="A338" s="375"/>
      <c r="B338" s="375"/>
      <c r="C338" s="375"/>
      <c r="D338" s="375"/>
      <c r="E338" s="375"/>
      <c r="F338" s="375"/>
      <c r="G338" s="375"/>
      <c r="H338" s="375"/>
      <c r="I338" s="375"/>
      <c r="J338" s="375"/>
      <c r="K338" s="375"/>
      <c r="L338" s="375"/>
      <c r="M338" s="375"/>
      <c r="N338" s="375"/>
      <c r="O338" s="375"/>
      <c r="P338" s="375"/>
      <c r="Q338" s="375"/>
      <c r="R338" s="375"/>
      <c r="S338" s="375"/>
      <c r="T338" s="375"/>
      <c r="U338" s="375"/>
      <c r="V338" s="375"/>
      <c r="W338" s="375"/>
      <c r="X338" s="375"/>
      <c r="Y338" s="375"/>
      <c r="Z338" s="375"/>
      <c r="AA338" s="375"/>
      <c r="AB338" s="375"/>
      <c r="AC338" s="375"/>
      <c r="AD338" s="375"/>
      <c r="AE338" s="375"/>
      <c r="AF338" s="375"/>
      <c r="AG338" s="375"/>
    </row>
    <row r="339" spans="1:33" ht="9.75" customHeight="1" x14ac:dyDescent="0.25">
      <c r="A339" s="375"/>
      <c r="B339" s="375"/>
      <c r="C339" s="375"/>
      <c r="D339" s="375"/>
      <c r="E339" s="375"/>
      <c r="F339" s="375"/>
      <c r="G339" s="375"/>
      <c r="H339" s="375"/>
      <c r="I339" s="375"/>
      <c r="J339" s="375"/>
      <c r="K339" s="375"/>
      <c r="L339" s="375"/>
      <c r="M339" s="375"/>
      <c r="N339" s="375"/>
      <c r="O339" s="375"/>
      <c r="P339" s="375"/>
      <c r="Q339" s="375"/>
      <c r="R339" s="375"/>
      <c r="S339" s="375"/>
      <c r="T339" s="375"/>
      <c r="U339" s="375"/>
      <c r="V339" s="375"/>
      <c r="W339" s="375"/>
      <c r="X339" s="375"/>
      <c r="Y339" s="375"/>
      <c r="Z339" s="375"/>
      <c r="AA339" s="375"/>
      <c r="AB339" s="375"/>
      <c r="AC339" s="375"/>
      <c r="AD339" s="375"/>
      <c r="AE339" s="375"/>
      <c r="AF339" s="375"/>
      <c r="AG339" s="375"/>
    </row>
    <row r="340" spans="1:33" ht="9.75" customHeight="1" x14ac:dyDescent="0.25">
      <c r="A340" s="375"/>
      <c r="B340" s="375"/>
      <c r="C340" s="375"/>
      <c r="D340" s="375"/>
      <c r="E340" s="375"/>
      <c r="F340" s="375"/>
      <c r="G340" s="375"/>
      <c r="H340" s="375"/>
      <c r="I340" s="375"/>
      <c r="J340" s="375"/>
      <c r="K340" s="375"/>
      <c r="L340" s="375"/>
      <c r="M340" s="375"/>
      <c r="N340" s="375"/>
      <c r="O340" s="375"/>
      <c r="P340" s="375"/>
      <c r="Q340" s="375"/>
      <c r="R340" s="375"/>
      <c r="S340" s="375"/>
      <c r="T340" s="375"/>
      <c r="U340" s="375"/>
      <c r="V340" s="375"/>
      <c r="W340" s="375"/>
      <c r="X340" s="375"/>
      <c r="Y340" s="375"/>
      <c r="Z340" s="375"/>
      <c r="AA340" s="375"/>
      <c r="AB340" s="375"/>
      <c r="AC340" s="375"/>
      <c r="AD340" s="375"/>
      <c r="AE340" s="375"/>
      <c r="AF340" s="375"/>
      <c r="AG340" s="375"/>
    </row>
    <row r="341" spans="1:33" ht="9.75" customHeight="1" x14ac:dyDescent="0.25">
      <c r="A341" s="375"/>
      <c r="B341" s="375"/>
      <c r="C341" s="375"/>
      <c r="D341" s="375"/>
      <c r="E341" s="375"/>
      <c r="F341" s="375"/>
      <c r="G341" s="375"/>
      <c r="H341" s="375"/>
      <c r="I341" s="375"/>
      <c r="J341" s="375"/>
      <c r="K341" s="375"/>
      <c r="L341" s="375"/>
      <c r="M341" s="375"/>
      <c r="N341" s="375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  <c r="AA341" s="375"/>
      <c r="AB341" s="375"/>
      <c r="AC341" s="375"/>
      <c r="AD341" s="375"/>
      <c r="AE341" s="375"/>
      <c r="AF341" s="375"/>
      <c r="AG341" s="375"/>
    </row>
    <row r="342" spans="1:33" ht="9.75" customHeight="1" x14ac:dyDescent="0.25">
      <c r="A342" s="375"/>
      <c r="B342" s="375"/>
      <c r="C342" s="375"/>
      <c r="D342" s="375"/>
      <c r="E342" s="375"/>
      <c r="F342" s="375"/>
      <c r="G342" s="375"/>
      <c r="H342" s="375"/>
      <c r="I342" s="375"/>
      <c r="J342" s="375"/>
      <c r="K342" s="375"/>
      <c r="L342" s="375"/>
      <c r="M342" s="375"/>
      <c r="N342" s="375"/>
      <c r="O342" s="375"/>
      <c r="P342" s="375"/>
      <c r="Q342" s="375"/>
      <c r="R342" s="375"/>
      <c r="S342" s="375"/>
      <c r="T342" s="375"/>
      <c r="U342" s="375"/>
      <c r="V342" s="375"/>
      <c r="W342" s="375"/>
      <c r="X342" s="375"/>
      <c r="Y342" s="375"/>
      <c r="Z342" s="375"/>
      <c r="AA342" s="375"/>
      <c r="AB342" s="375"/>
      <c r="AC342" s="375"/>
      <c r="AD342" s="375"/>
      <c r="AE342" s="375"/>
      <c r="AF342" s="375"/>
      <c r="AG342" s="375"/>
    </row>
    <row r="343" spans="1:33" ht="9.75" customHeight="1" x14ac:dyDescent="0.25">
      <c r="A343" s="375"/>
      <c r="B343" s="375"/>
      <c r="C343" s="375"/>
      <c r="D343" s="375"/>
      <c r="E343" s="375"/>
      <c r="F343" s="375"/>
      <c r="G343" s="375"/>
      <c r="H343" s="375"/>
      <c r="I343" s="375"/>
      <c r="J343" s="375"/>
      <c r="K343" s="375"/>
      <c r="L343" s="375"/>
      <c r="M343" s="375"/>
      <c r="N343" s="375"/>
      <c r="O343" s="375"/>
      <c r="P343" s="375"/>
      <c r="Q343" s="375"/>
      <c r="R343" s="375"/>
      <c r="S343" s="375"/>
      <c r="T343" s="375"/>
      <c r="U343" s="375"/>
      <c r="V343" s="375"/>
      <c r="W343" s="375"/>
      <c r="X343" s="375"/>
      <c r="Y343" s="375"/>
      <c r="Z343" s="375"/>
      <c r="AA343" s="375"/>
      <c r="AB343" s="375"/>
      <c r="AC343" s="375"/>
      <c r="AD343" s="375"/>
      <c r="AE343" s="375"/>
      <c r="AF343" s="375"/>
      <c r="AG343" s="375"/>
    </row>
    <row r="344" spans="1:33" ht="9.75" customHeight="1" x14ac:dyDescent="0.25">
      <c r="A344" s="375"/>
      <c r="B344" s="375"/>
      <c r="C344" s="375"/>
      <c r="D344" s="375"/>
      <c r="E344" s="375"/>
      <c r="F344" s="375"/>
      <c r="G344" s="375"/>
      <c r="H344" s="375"/>
      <c r="I344" s="375"/>
      <c r="J344" s="375"/>
      <c r="K344" s="375"/>
      <c r="L344" s="375"/>
      <c r="M344" s="375"/>
      <c r="N344" s="375"/>
      <c r="O344" s="375"/>
      <c r="P344" s="375"/>
      <c r="Q344" s="375"/>
      <c r="R344" s="375"/>
      <c r="S344" s="375"/>
      <c r="T344" s="375"/>
      <c r="U344" s="375"/>
      <c r="V344" s="375"/>
      <c r="W344" s="375"/>
      <c r="X344" s="375"/>
      <c r="Y344" s="375"/>
      <c r="Z344" s="375"/>
      <c r="AA344" s="375"/>
      <c r="AB344" s="375"/>
      <c r="AC344" s="375"/>
      <c r="AD344" s="375"/>
      <c r="AE344" s="375"/>
      <c r="AF344" s="375"/>
      <c r="AG344" s="375"/>
    </row>
    <row r="345" spans="1:33" ht="9.75" customHeight="1" x14ac:dyDescent="0.25">
      <c r="A345" s="375"/>
      <c r="B345" s="375"/>
      <c r="C345" s="375"/>
      <c r="D345" s="375"/>
      <c r="E345" s="375"/>
      <c r="F345" s="375"/>
      <c r="G345" s="375"/>
      <c r="H345" s="375"/>
      <c r="I345" s="375"/>
      <c r="J345" s="375"/>
      <c r="K345" s="375"/>
      <c r="L345" s="375"/>
      <c r="M345" s="375"/>
      <c r="N345" s="375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375"/>
      <c r="Z345" s="375"/>
      <c r="AA345" s="375"/>
      <c r="AB345" s="375"/>
      <c r="AC345" s="375"/>
      <c r="AD345" s="375"/>
      <c r="AE345" s="375"/>
      <c r="AF345" s="375"/>
      <c r="AG345" s="375"/>
    </row>
    <row r="346" spans="1:33" ht="9.75" customHeight="1" x14ac:dyDescent="0.25">
      <c r="A346" s="375"/>
      <c r="B346" s="375"/>
      <c r="C346" s="375"/>
      <c r="D346" s="375"/>
      <c r="E346" s="375"/>
      <c r="F346" s="375"/>
      <c r="G346" s="375"/>
      <c r="H346" s="375"/>
      <c r="I346" s="375"/>
      <c r="J346" s="375"/>
      <c r="K346" s="375"/>
      <c r="L346" s="375"/>
      <c r="M346" s="375"/>
      <c r="N346" s="375"/>
      <c r="O346" s="375"/>
      <c r="P346" s="375"/>
      <c r="Q346" s="375"/>
      <c r="R346" s="375"/>
      <c r="S346" s="375"/>
      <c r="T346" s="375"/>
      <c r="U346" s="375"/>
      <c r="V346" s="375"/>
      <c r="W346" s="375"/>
      <c r="X346" s="375"/>
      <c r="Y346" s="375"/>
      <c r="Z346" s="375"/>
      <c r="AA346" s="375"/>
      <c r="AB346" s="375"/>
      <c r="AC346" s="375"/>
      <c r="AD346" s="375"/>
      <c r="AE346" s="375"/>
      <c r="AF346" s="375"/>
      <c r="AG346" s="375"/>
    </row>
    <row r="347" spans="1:33" ht="9.75" customHeight="1" x14ac:dyDescent="0.25">
      <c r="A347" s="375"/>
      <c r="B347" s="375"/>
      <c r="C347" s="375"/>
      <c r="D347" s="375"/>
      <c r="E347" s="375"/>
      <c r="F347" s="375"/>
      <c r="G347" s="375"/>
      <c r="H347" s="375"/>
      <c r="I347" s="375"/>
      <c r="J347" s="375"/>
      <c r="K347" s="375"/>
      <c r="L347" s="375"/>
      <c r="M347" s="375"/>
      <c r="N347" s="375"/>
      <c r="O347" s="375"/>
      <c r="P347" s="375"/>
      <c r="Q347" s="375"/>
      <c r="R347" s="375"/>
      <c r="S347" s="375"/>
      <c r="T347" s="375"/>
      <c r="U347" s="375"/>
      <c r="V347" s="375"/>
      <c r="W347" s="375"/>
      <c r="X347" s="375"/>
      <c r="Y347" s="375"/>
      <c r="Z347" s="375"/>
      <c r="AA347" s="375"/>
      <c r="AB347" s="375"/>
      <c r="AC347" s="375"/>
      <c r="AD347" s="375"/>
      <c r="AE347" s="375"/>
      <c r="AF347" s="375"/>
      <c r="AG347" s="375"/>
    </row>
    <row r="348" spans="1:33" ht="9.75" customHeight="1" x14ac:dyDescent="0.25">
      <c r="A348" s="375"/>
      <c r="B348" s="375"/>
      <c r="C348" s="375"/>
      <c r="D348" s="375"/>
      <c r="E348" s="375"/>
      <c r="F348" s="375"/>
      <c r="G348" s="375"/>
      <c r="H348" s="375"/>
      <c r="I348" s="375"/>
      <c r="J348" s="375"/>
      <c r="K348" s="375"/>
      <c r="L348" s="375"/>
      <c r="M348" s="375"/>
      <c r="N348" s="375"/>
      <c r="O348" s="375"/>
      <c r="P348" s="375"/>
      <c r="Q348" s="375"/>
      <c r="R348" s="375"/>
      <c r="S348" s="375"/>
      <c r="T348" s="375"/>
      <c r="U348" s="375"/>
      <c r="V348" s="375"/>
      <c r="W348" s="375"/>
      <c r="X348" s="375"/>
      <c r="Y348" s="375"/>
      <c r="Z348" s="375"/>
      <c r="AA348" s="375"/>
      <c r="AB348" s="375"/>
      <c r="AC348" s="375"/>
      <c r="AD348" s="375"/>
      <c r="AE348" s="375"/>
      <c r="AF348" s="375"/>
      <c r="AG348" s="375"/>
    </row>
    <row r="349" spans="1:33" ht="9.75" customHeight="1" x14ac:dyDescent="0.25">
      <c r="A349" s="375"/>
      <c r="B349" s="375"/>
      <c r="C349" s="375"/>
      <c r="D349" s="375"/>
      <c r="E349" s="375"/>
      <c r="F349" s="375"/>
      <c r="G349" s="375"/>
      <c r="H349" s="375"/>
      <c r="I349" s="375"/>
      <c r="J349" s="375"/>
      <c r="K349" s="375"/>
      <c r="L349" s="375"/>
      <c r="M349" s="375"/>
      <c r="N349" s="375"/>
      <c r="O349" s="375"/>
      <c r="P349" s="375"/>
      <c r="Q349" s="375"/>
      <c r="R349" s="375"/>
      <c r="S349" s="375"/>
      <c r="T349" s="375"/>
      <c r="U349" s="375"/>
      <c r="V349" s="375"/>
      <c r="W349" s="375"/>
      <c r="X349" s="375"/>
      <c r="Y349" s="375"/>
      <c r="Z349" s="375"/>
      <c r="AA349" s="375"/>
      <c r="AB349" s="375"/>
      <c r="AC349" s="375"/>
      <c r="AD349" s="375"/>
      <c r="AE349" s="375"/>
      <c r="AF349" s="375"/>
      <c r="AG349" s="375"/>
    </row>
    <row r="350" spans="1:33" ht="9.75" customHeight="1" x14ac:dyDescent="0.25">
      <c r="A350" s="375"/>
      <c r="B350" s="375"/>
      <c r="C350" s="375"/>
      <c r="D350" s="375"/>
      <c r="E350" s="375"/>
      <c r="F350" s="375"/>
      <c r="G350" s="375"/>
      <c r="H350" s="375"/>
      <c r="I350" s="375"/>
      <c r="J350" s="375"/>
      <c r="K350" s="375"/>
      <c r="L350" s="375"/>
      <c r="M350" s="375"/>
      <c r="N350" s="375"/>
      <c r="O350" s="375"/>
      <c r="P350" s="375"/>
      <c r="Q350" s="375"/>
      <c r="R350" s="375"/>
      <c r="S350" s="375"/>
      <c r="T350" s="375"/>
      <c r="U350" s="375"/>
      <c r="V350" s="375"/>
      <c r="W350" s="375"/>
      <c r="X350" s="375"/>
      <c r="Y350" s="375"/>
      <c r="Z350" s="375"/>
      <c r="AA350" s="375"/>
      <c r="AB350" s="375"/>
      <c r="AC350" s="375"/>
      <c r="AD350" s="375"/>
      <c r="AE350" s="375"/>
      <c r="AF350" s="375"/>
      <c r="AG350" s="375"/>
    </row>
    <row r="351" spans="1:33" ht="9.75" customHeight="1" x14ac:dyDescent="0.25">
      <c r="A351" s="375"/>
      <c r="B351" s="375"/>
      <c r="C351" s="375"/>
      <c r="D351" s="375"/>
      <c r="E351" s="375"/>
      <c r="F351" s="375"/>
      <c r="G351" s="375"/>
      <c r="H351" s="375"/>
      <c r="I351" s="375"/>
      <c r="J351" s="375"/>
      <c r="K351" s="375"/>
      <c r="L351" s="375"/>
      <c r="M351" s="375"/>
      <c r="N351" s="375"/>
      <c r="O351" s="375"/>
      <c r="P351" s="375"/>
      <c r="Q351" s="375"/>
      <c r="R351" s="375"/>
      <c r="S351" s="375"/>
      <c r="T351" s="375"/>
      <c r="U351" s="375"/>
      <c r="V351" s="375"/>
      <c r="W351" s="375"/>
      <c r="X351" s="375"/>
      <c r="Y351" s="375"/>
      <c r="Z351" s="375"/>
      <c r="AA351" s="375"/>
      <c r="AB351" s="375"/>
      <c r="AC351" s="375"/>
      <c r="AD351" s="375"/>
      <c r="AE351" s="375"/>
      <c r="AF351" s="375"/>
      <c r="AG351" s="375"/>
    </row>
    <row r="352" spans="1:33" ht="9.75" customHeight="1" x14ac:dyDescent="0.25">
      <c r="A352" s="375"/>
      <c r="B352" s="375"/>
      <c r="C352" s="375"/>
      <c r="D352" s="375"/>
      <c r="E352" s="375"/>
      <c r="F352" s="375"/>
      <c r="G352" s="375"/>
      <c r="H352" s="375"/>
      <c r="I352" s="375"/>
      <c r="J352" s="375"/>
      <c r="K352" s="375"/>
      <c r="L352" s="375"/>
      <c r="M352" s="375"/>
      <c r="N352" s="375"/>
      <c r="O352" s="375"/>
      <c r="P352" s="375"/>
      <c r="Q352" s="375"/>
      <c r="R352" s="375"/>
      <c r="S352" s="375"/>
      <c r="T352" s="375"/>
      <c r="U352" s="375"/>
      <c r="V352" s="375"/>
      <c r="W352" s="375"/>
      <c r="X352" s="375"/>
      <c r="Y352" s="375"/>
      <c r="Z352" s="375"/>
      <c r="AA352" s="375"/>
      <c r="AB352" s="375"/>
      <c r="AC352" s="375"/>
      <c r="AD352" s="375"/>
      <c r="AE352" s="375"/>
      <c r="AF352" s="375"/>
      <c r="AG352" s="375"/>
    </row>
    <row r="353" spans="1:33" ht="9.75" customHeight="1" x14ac:dyDescent="0.25">
      <c r="A353" s="375"/>
      <c r="B353" s="375"/>
      <c r="C353" s="375"/>
      <c r="D353" s="375"/>
      <c r="E353" s="375"/>
      <c r="F353" s="375"/>
      <c r="G353" s="375"/>
      <c r="H353" s="375"/>
      <c r="I353" s="375"/>
      <c r="J353" s="375"/>
      <c r="K353" s="375"/>
      <c r="L353" s="375"/>
      <c r="M353" s="375"/>
      <c r="N353" s="375"/>
      <c r="O353" s="375"/>
      <c r="P353" s="375"/>
      <c r="Q353" s="375"/>
      <c r="R353" s="375"/>
      <c r="S353" s="375"/>
      <c r="T353" s="375"/>
      <c r="U353" s="375"/>
      <c r="V353" s="375"/>
      <c r="W353" s="375"/>
      <c r="X353" s="375"/>
      <c r="Y353" s="375"/>
      <c r="Z353" s="375"/>
      <c r="AA353" s="375"/>
      <c r="AB353" s="375"/>
      <c r="AC353" s="375"/>
      <c r="AD353" s="375"/>
      <c r="AE353" s="375"/>
      <c r="AF353" s="375"/>
      <c r="AG353" s="375"/>
    </row>
    <row r="354" spans="1:33" ht="9.75" customHeight="1" x14ac:dyDescent="0.25">
      <c r="A354" s="375"/>
      <c r="B354" s="375"/>
      <c r="C354" s="375"/>
      <c r="D354" s="375"/>
      <c r="E354" s="375"/>
      <c r="F354" s="375"/>
      <c r="G354" s="375"/>
      <c r="H354" s="375"/>
      <c r="I354" s="375"/>
      <c r="J354" s="375"/>
      <c r="K354" s="375"/>
      <c r="L354" s="375"/>
      <c r="M354" s="375"/>
      <c r="N354" s="375"/>
      <c r="O354" s="375"/>
      <c r="P354" s="375"/>
      <c r="Q354" s="375"/>
      <c r="R354" s="375"/>
      <c r="S354" s="375"/>
      <c r="T354" s="375"/>
      <c r="U354" s="375"/>
      <c r="V354" s="375"/>
      <c r="W354" s="375"/>
      <c r="X354" s="375"/>
      <c r="Y354" s="375"/>
      <c r="Z354" s="375"/>
      <c r="AA354" s="375"/>
      <c r="AB354" s="375"/>
      <c r="AC354" s="375"/>
      <c r="AD354" s="375"/>
      <c r="AE354" s="375"/>
      <c r="AF354" s="375"/>
      <c r="AG354" s="375"/>
    </row>
    <row r="355" spans="1:33" ht="9.75" customHeight="1" x14ac:dyDescent="0.25">
      <c r="A355" s="375"/>
      <c r="B355" s="375"/>
      <c r="C355" s="375"/>
      <c r="D355" s="375"/>
      <c r="E355" s="375"/>
      <c r="F355" s="375"/>
      <c r="G355" s="375"/>
      <c r="H355" s="375"/>
      <c r="I355" s="375"/>
      <c r="J355" s="375"/>
      <c r="K355" s="375"/>
      <c r="L355" s="375"/>
      <c r="M355" s="375"/>
      <c r="N355" s="375"/>
      <c r="O355" s="375"/>
      <c r="P355" s="375"/>
      <c r="Q355" s="375"/>
      <c r="R355" s="375"/>
      <c r="S355" s="375"/>
      <c r="T355" s="375"/>
      <c r="U355" s="375"/>
      <c r="V355" s="375"/>
      <c r="W355" s="375"/>
      <c r="X355" s="375"/>
      <c r="Y355" s="375"/>
      <c r="Z355" s="375"/>
      <c r="AA355" s="375"/>
      <c r="AB355" s="375"/>
      <c r="AC355" s="375"/>
      <c r="AD355" s="375"/>
      <c r="AE355" s="375"/>
      <c r="AF355" s="375"/>
      <c r="AG355" s="375"/>
    </row>
    <row r="356" spans="1:33" ht="9.75" customHeight="1" x14ac:dyDescent="0.25">
      <c r="A356" s="375"/>
      <c r="B356" s="375"/>
      <c r="C356" s="375"/>
      <c r="D356" s="375"/>
      <c r="E356" s="375"/>
      <c r="F356" s="375"/>
      <c r="G356" s="375"/>
      <c r="H356" s="375"/>
      <c r="I356" s="375"/>
      <c r="J356" s="375"/>
      <c r="K356" s="375"/>
      <c r="L356" s="375"/>
      <c r="M356" s="375"/>
      <c r="N356" s="375"/>
      <c r="O356" s="375"/>
      <c r="P356" s="375"/>
      <c r="Q356" s="375"/>
      <c r="R356" s="375"/>
      <c r="S356" s="375"/>
      <c r="T356" s="375"/>
      <c r="U356" s="375"/>
      <c r="V356" s="375"/>
      <c r="W356" s="375"/>
      <c r="X356" s="375"/>
      <c r="Y356" s="375"/>
      <c r="Z356" s="375"/>
      <c r="AA356" s="375"/>
      <c r="AB356" s="375"/>
      <c r="AC356" s="375"/>
      <c r="AD356" s="375"/>
      <c r="AE356" s="375"/>
      <c r="AF356" s="375"/>
      <c r="AG356" s="375"/>
    </row>
    <row r="357" spans="1:33" ht="9.75" customHeight="1" x14ac:dyDescent="0.25">
      <c r="A357" s="375"/>
      <c r="B357" s="375"/>
      <c r="C357" s="375"/>
      <c r="D357" s="375"/>
      <c r="E357" s="375"/>
      <c r="F357" s="375"/>
      <c r="G357" s="375"/>
      <c r="H357" s="375"/>
      <c r="I357" s="375"/>
      <c r="J357" s="375"/>
      <c r="K357" s="375"/>
      <c r="L357" s="375"/>
      <c r="M357" s="375"/>
      <c r="N357" s="375"/>
      <c r="O357" s="375"/>
      <c r="P357" s="375"/>
      <c r="Q357" s="375"/>
      <c r="R357" s="375"/>
      <c r="S357" s="375"/>
      <c r="T357" s="375"/>
      <c r="U357" s="375"/>
      <c r="V357" s="375"/>
      <c r="W357" s="375"/>
      <c r="X357" s="375"/>
      <c r="Y357" s="375"/>
      <c r="Z357" s="375"/>
      <c r="AA357" s="375"/>
      <c r="AB357" s="375"/>
      <c r="AC357" s="375"/>
      <c r="AD357" s="375"/>
      <c r="AE357" s="375"/>
      <c r="AF357" s="375"/>
      <c r="AG357" s="375"/>
    </row>
    <row r="358" spans="1:33" ht="9.75" customHeight="1" x14ac:dyDescent="0.25">
      <c r="A358" s="375"/>
      <c r="B358" s="375"/>
      <c r="C358" s="375"/>
      <c r="D358" s="375"/>
      <c r="E358" s="375"/>
      <c r="F358" s="375"/>
      <c r="G358" s="375"/>
      <c r="H358" s="375"/>
      <c r="I358" s="375"/>
      <c r="J358" s="375"/>
      <c r="K358" s="375"/>
      <c r="L358" s="375"/>
      <c r="M358" s="375"/>
      <c r="N358" s="375"/>
      <c r="O358" s="375"/>
      <c r="P358" s="375"/>
      <c r="Q358" s="375"/>
      <c r="R358" s="375"/>
      <c r="S358" s="375"/>
      <c r="T358" s="375"/>
      <c r="U358" s="375"/>
      <c r="V358" s="375"/>
      <c r="W358" s="375"/>
      <c r="X358" s="375"/>
      <c r="Y358" s="375"/>
      <c r="Z358" s="375"/>
      <c r="AA358" s="375"/>
      <c r="AB358" s="375"/>
      <c r="AC358" s="375"/>
      <c r="AD358" s="375"/>
      <c r="AE358" s="375"/>
      <c r="AF358" s="375"/>
      <c r="AG358" s="375"/>
    </row>
    <row r="359" spans="1:33" ht="9.75" customHeight="1" x14ac:dyDescent="0.25">
      <c r="A359" s="375"/>
      <c r="B359" s="375"/>
      <c r="C359" s="375"/>
      <c r="D359" s="375"/>
      <c r="E359" s="375"/>
      <c r="F359" s="375"/>
      <c r="G359" s="375"/>
      <c r="H359" s="375"/>
      <c r="I359" s="375"/>
      <c r="J359" s="375"/>
      <c r="K359" s="375"/>
      <c r="L359" s="375"/>
      <c r="M359" s="375"/>
      <c r="N359" s="375"/>
      <c r="O359" s="375"/>
      <c r="P359" s="375"/>
      <c r="Q359" s="375"/>
      <c r="R359" s="375"/>
      <c r="S359" s="375"/>
      <c r="T359" s="375"/>
      <c r="U359" s="375"/>
      <c r="V359" s="375"/>
      <c r="W359" s="375"/>
      <c r="X359" s="375"/>
      <c r="Y359" s="375"/>
      <c r="Z359" s="375"/>
      <c r="AA359" s="375"/>
      <c r="AB359" s="375"/>
      <c r="AC359" s="375"/>
      <c r="AD359" s="375"/>
      <c r="AE359" s="375"/>
      <c r="AF359" s="375"/>
      <c r="AG359" s="375"/>
    </row>
    <row r="360" spans="1:33" ht="9.75" customHeight="1" x14ac:dyDescent="0.25">
      <c r="A360" s="375"/>
      <c r="B360" s="375"/>
      <c r="C360" s="375"/>
      <c r="D360" s="375"/>
      <c r="E360" s="375"/>
      <c r="F360" s="375"/>
      <c r="G360" s="375"/>
      <c r="H360" s="375"/>
      <c r="I360" s="375"/>
      <c r="J360" s="375"/>
      <c r="K360" s="375"/>
      <c r="L360" s="375"/>
      <c r="M360" s="375"/>
      <c r="N360" s="375"/>
      <c r="O360" s="375"/>
      <c r="P360" s="375"/>
      <c r="Q360" s="375"/>
      <c r="R360" s="375"/>
      <c r="S360" s="375"/>
      <c r="T360" s="375"/>
      <c r="U360" s="375"/>
      <c r="V360" s="375"/>
      <c r="W360" s="375"/>
      <c r="X360" s="375"/>
      <c r="Y360" s="375"/>
      <c r="Z360" s="375"/>
      <c r="AA360" s="375"/>
      <c r="AB360" s="375"/>
      <c r="AC360" s="375"/>
      <c r="AD360" s="375"/>
      <c r="AE360" s="375"/>
      <c r="AF360" s="375"/>
      <c r="AG360" s="375"/>
    </row>
    <row r="361" spans="1:33" ht="9.75" customHeight="1" x14ac:dyDescent="0.25">
      <c r="A361" s="375"/>
      <c r="B361" s="375"/>
      <c r="C361" s="375"/>
      <c r="D361" s="375"/>
      <c r="E361" s="375"/>
      <c r="F361" s="375"/>
      <c r="G361" s="375"/>
      <c r="H361" s="375"/>
      <c r="I361" s="375"/>
      <c r="J361" s="375"/>
      <c r="K361" s="375"/>
      <c r="L361" s="375"/>
      <c r="M361" s="375"/>
      <c r="N361" s="375"/>
      <c r="O361" s="375"/>
      <c r="P361" s="375"/>
      <c r="Q361" s="375"/>
      <c r="R361" s="375"/>
      <c r="S361" s="375"/>
      <c r="T361" s="375"/>
      <c r="U361" s="375"/>
      <c r="V361" s="375"/>
      <c r="W361" s="375"/>
      <c r="X361" s="375"/>
      <c r="Y361" s="375"/>
      <c r="Z361" s="375"/>
      <c r="AA361" s="375"/>
      <c r="AB361" s="375"/>
      <c r="AC361" s="375"/>
      <c r="AD361" s="375"/>
      <c r="AE361" s="375"/>
      <c r="AF361" s="375"/>
      <c r="AG361" s="375"/>
    </row>
    <row r="362" spans="1:33" ht="9.75" customHeight="1" x14ac:dyDescent="0.25">
      <c r="A362" s="375"/>
      <c r="B362" s="375"/>
      <c r="C362" s="375"/>
      <c r="D362" s="375"/>
      <c r="E362" s="375"/>
      <c r="F362" s="375"/>
      <c r="G362" s="375"/>
      <c r="H362" s="375"/>
      <c r="I362" s="375"/>
      <c r="J362" s="375"/>
      <c r="K362" s="375"/>
      <c r="L362" s="375"/>
      <c r="M362" s="375"/>
      <c r="N362" s="375"/>
      <c r="O362" s="375"/>
      <c r="P362" s="375"/>
      <c r="Q362" s="375"/>
      <c r="R362" s="375"/>
      <c r="S362" s="375"/>
      <c r="T362" s="375"/>
      <c r="U362" s="375"/>
      <c r="V362" s="375"/>
      <c r="W362" s="375"/>
      <c r="X362" s="375"/>
      <c r="Y362" s="375"/>
      <c r="Z362" s="375"/>
      <c r="AA362" s="375"/>
      <c r="AB362" s="375"/>
      <c r="AC362" s="375"/>
      <c r="AD362" s="375"/>
      <c r="AE362" s="375"/>
      <c r="AF362" s="375"/>
      <c r="AG362" s="375"/>
    </row>
    <row r="363" spans="1:33" ht="9.75" customHeight="1" x14ac:dyDescent="0.25">
      <c r="A363" s="375"/>
      <c r="B363" s="375"/>
      <c r="C363" s="375"/>
      <c r="D363" s="375"/>
      <c r="E363" s="375"/>
      <c r="F363" s="375"/>
      <c r="G363" s="375"/>
      <c r="H363" s="375"/>
      <c r="I363" s="375"/>
      <c r="J363" s="375"/>
      <c r="K363" s="375"/>
      <c r="L363" s="375"/>
      <c r="M363" s="375"/>
      <c r="N363" s="375"/>
      <c r="O363" s="375"/>
      <c r="P363" s="375"/>
      <c r="Q363" s="375"/>
      <c r="R363" s="375"/>
      <c r="S363" s="375"/>
      <c r="T363" s="375"/>
      <c r="U363" s="375"/>
      <c r="V363" s="375"/>
      <c r="W363" s="375"/>
      <c r="X363" s="375"/>
      <c r="Y363" s="375"/>
      <c r="Z363" s="375"/>
      <c r="AA363" s="375"/>
      <c r="AB363" s="375"/>
      <c r="AC363" s="375"/>
      <c r="AD363" s="375"/>
      <c r="AE363" s="375"/>
      <c r="AF363" s="375"/>
      <c r="AG363" s="375"/>
    </row>
    <row r="364" spans="1:33" ht="9.75" customHeight="1" x14ac:dyDescent="0.25">
      <c r="A364" s="375"/>
      <c r="B364" s="375"/>
      <c r="C364" s="375"/>
      <c r="D364" s="375"/>
      <c r="E364" s="375"/>
      <c r="F364" s="375"/>
      <c r="G364" s="375"/>
      <c r="H364" s="375"/>
      <c r="I364" s="375"/>
      <c r="J364" s="375"/>
      <c r="K364" s="375"/>
      <c r="L364" s="375"/>
      <c r="M364" s="375"/>
      <c r="N364" s="375"/>
      <c r="O364" s="375"/>
      <c r="P364" s="375"/>
      <c r="Q364" s="375"/>
      <c r="R364" s="375"/>
      <c r="S364" s="375"/>
      <c r="T364" s="375"/>
      <c r="U364" s="375"/>
      <c r="V364" s="375"/>
      <c r="W364" s="375"/>
      <c r="X364" s="375"/>
      <c r="Y364" s="375"/>
      <c r="Z364" s="375"/>
      <c r="AA364" s="375"/>
      <c r="AB364" s="375"/>
      <c r="AC364" s="375"/>
      <c r="AD364" s="375"/>
      <c r="AE364" s="375"/>
      <c r="AF364" s="375"/>
      <c r="AG364" s="375"/>
    </row>
    <row r="365" spans="1:33" ht="9.75" customHeight="1" x14ac:dyDescent="0.25">
      <c r="A365" s="375"/>
      <c r="B365" s="375"/>
      <c r="C365" s="375"/>
      <c r="D365" s="375"/>
      <c r="E365" s="375"/>
      <c r="F365" s="375"/>
      <c r="G365" s="375"/>
      <c r="H365" s="375"/>
      <c r="I365" s="375"/>
      <c r="J365" s="375"/>
      <c r="K365" s="375"/>
      <c r="L365" s="375"/>
      <c r="M365" s="375"/>
      <c r="N365" s="375"/>
      <c r="O365" s="375"/>
      <c r="P365" s="375"/>
      <c r="Q365" s="375"/>
      <c r="R365" s="375"/>
      <c r="S365" s="375"/>
      <c r="T365" s="375"/>
      <c r="U365" s="375"/>
      <c r="V365" s="375"/>
      <c r="W365" s="375"/>
      <c r="X365" s="375"/>
      <c r="Y365" s="375"/>
      <c r="Z365" s="375"/>
      <c r="AA365" s="375"/>
      <c r="AB365" s="375"/>
      <c r="AC365" s="375"/>
      <c r="AD365" s="375"/>
      <c r="AE365" s="375"/>
      <c r="AF365" s="375"/>
      <c r="AG365" s="375"/>
    </row>
    <row r="366" spans="1:33" ht="9.75" customHeight="1" x14ac:dyDescent="0.25">
      <c r="A366" s="375"/>
      <c r="B366" s="375"/>
      <c r="C366" s="375"/>
      <c r="D366" s="375"/>
      <c r="E366" s="375"/>
      <c r="F366" s="375"/>
      <c r="G366" s="375"/>
      <c r="H366" s="375"/>
      <c r="I366" s="375"/>
      <c r="J366" s="375"/>
      <c r="K366" s="375"/>
      <c r="L366" s="375"/>
      <c r="M366" s="375"/>
      <c r="N366" s="375"/>
      <c r="O366" s="375"/>
      <c r="P366" s="375"/>
      <c r="Q366" s="375"/>
      <c r="R366" s="375"/>
      <c r="S366" s="375"/>
      <c r="T366" s="375"/>
      <c r="U366" s="375"/>
      <c r="V366" s="375"/>
      <c r="W366" s="375"/>
      <c r="X366" s="375"/>
      <c r="Y366" s="375"/>
      <c r="Z366" s="375"/>
      <c r="AA366" s="375"/>
      <c r="AB366" s="375"/>
      <c r="AC366" s="375"/>
      <c r="AD366" s="375"/>
      <c r="AE366" s="375"/>
      <c r="AF366" s="375"/>
      <c r="AG366" s="375"/>
    </row>
    <row r="367" spans="1:33" ht="9.75" customHeight="1" x14ac:dyDescent="0.25">
      <c r="A367" s="375"/>
      <c r="B367" s="375"/>
      <c r="C367" s="375"/>
      <c r="D367" s="375"/>
      <c r="E367" s="375"/>
      <c r="F367" s="375"/>
      <c r="G367" s="375"/>
      <c r="H367" s="375"/>
      <c r="I367" s="375"/>
      <c r="J367" s="375"/>
      <c r="K367" s="375"/>
      <c r="L367" s="375"/>
      <c r="M367" s="375"/>
      <c r="N367" s="375"/>
      <c r="O367" s="375"/>
      <c r="P367" s="375"/>
      <c r="Q367" s="375"/>
      <c r="R367" s="375"/>
      <c r="S367" s="375"/>
      <c r="T367" s="375"/>
      <c r="U367" s="375"/>
      <c r="V367" s="375"/>
      <c r="W367" s="375"/>
      <c r="X367" s="375"/>
      <c r="Y367" s="375"/>
      <c r="Z367" s="375"/>
      <c r="AA367" s="375"/>
      <c r="AB367" s="375"/>
      <c r="AC367" s="375"/>
      <c r="AD367" s="375"/>
      <c r="AE367" s="375"/>
      <c r="AF367" s="375"/>
      <c r="AG367" s="375"/>
    </row>
    <row r="368" spans="1:33" ht="9.75" customHeight="1" x14ac:dyDescent="0.25">
      <c r="A368" s="375"/>
      <c r="B368" s="375"/>
      <c r="C368" s="375"/>
      <c r="D368" s="375"/>
      <c r="E368" s="375"/>
      <c r="F368" s="375"/>
      <c r="G368" s="375"/>
      <c r="H368" s="375"/>
      <c r="I368" s="375"/>
      <c r="J368" s="375"/>
      <c r="K368" s="375"/>
      <c r="L368" s="375"/>
      <c r="M368" s="375"/>
      <c r="N368" s="375"/>
      <c r="O368" s="375"/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  <c r="AA368" s="375"/>
      <c r="AB368" s="375"/>
      <c r="AC368" s="375"/>
      <c r="AD368" s="375"/>
      <c r="AE368" s="375"/>
      <c r="AF368" s="375"/>
      <c r="AG368" s="375"/>
    </row>
    <row r="369" spans="1:33" ht="9.75" customHeight="1" x14ac:dyDescent="0.25">
      <c r="A369" s="375"/>
      <c r="B369" s="375"/>
      <c r="C369" s="375"/>
      <c r="D369" s="375"/>
      <c r="E369" s="375"/>
      <c r="F369" s="375"/>
      <c r="G369" s="375"/>
      <c r="H369" s="375"/>
      <c r="I369" s="375"/>
      <c r="J369" s="375"/>
      <c r="K369" s="375"/>
      <c r="L369" s="375"/>
      <c r="M369" s="375"/>
      <c r="N369" s="375"/>
      <c r="O369" s="375"/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  <c r="AA369" s="375"/>
      <c r="AB369" s="375"/>
      <c r="AC369" s="375"/>
      <c r="AD369" s="375"/>
      <c r="AE369" s="375"/>
      <c r="AF369" s="375"/>
      <c r="AG369" s="375"/>
    </row>
    <row r="370" spans="1:33" ht="9.75" customHeight="1" x14ac:dyDescent="0.25">
      <c r="A370" s="375"/>
      <c r="B370" s="375"/>
      <c r="C370" s="375"/>
      <c r="D370" s="375"/>
      <c r="E370" s="375"/>
      <c r="F370" s="375"/>
      <c r="G370" s="375"/>
      <c r="H370" s="375"/>
      <c r="I370" s="375"/>
      <c r="J370" s="375"/>
      <c r="K370" s="375"/>
      <c r="L370" s="375"/>
      <c r="M370" s="375"/>
      <c r="N370" s="375"/>
      <c r="O370" s="375"/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  <c r="AA370" s="375"/>
      <c r="AB370" s="375"/>
      <c r="AC370" s="375"/>
      <c r="AD370" s="375"/>
      <c r="AE370" s="375"/>
      <c r="AF370" s="375"/>
      <c r="AG370" s="375"/>
    </row>
    <row r="371" spans="1:33" ht="9.75" customHeight="1" x14ac:dyDescent="0.25">
      <c r="A371" s="375"/>
      <c r="B371" s="375"/>
      <c r="C371" s="375"/>
      <c r="D371" s="375"/>
      <c r="E371" s="375"/>
      <c r="F371" s="375"/>
      <c r="G371" s="375"/>
      <c r="H371" s="375"/>
      <c r="I371" s="375"/>
      <c r="J371" s="375"/>
      <c r="K371" s="375"/>
      <c r="L371" s="375"/>
      <c r="M371" s="375"/>
      <c r="N371" s="375"/>
      <c r="O371" s="375"/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  <c r="AA371" s="375"/>
      <c r="AB371" s="375"/>
      <c r="AC371" s="375"/>
      <c r="AD371" s="375"/>
      <c r="AE371" s="375"/>
      <c r="AF371" s="375"/>
      <c r="AG371" s="375"/>
    </row>
    <row r="372" spans="1:33" ht="9.75" customHeight="1" x14ac:dyDescent="0.25">
      <c r="A372" s="375"/>
      <c r="B372" s="375"/>
      <c r="C372" s="375"/>
      <c r="D372" s="375"/>
      <c r="E372" s="375"/>
      <c r="F372" s="375"/>
      <c r="G372" s="375"/>
      <c r="H372" s="375"/>
      <c r="I372" s="375"/>
      <c r="J372" s="375"/>
      <c r="K372" s="375"/>
      <c r="L372" s="375"/>
      <c r="M372" s="375"/>
      <c r="N372" s="375"/>
      <c r="O372" s="375"/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  <c r="AA372" s="375"/>
      <c r="AB372" s="375"/>
      <c r="AC372" s="375"/>
      <c r="AD372" s="375"/>
      <c r="AE372" s="375"/>
      <c r="AF372" s="375"/>
      <c r="AG372" s="375"/>
    </row>
    <row r="373" spans="1:33" ht="9.75" customHeight="1" x14ac:dyDescent="0.25">
      <c r="A373" s="375"/>
      <c r="B373" s="375"/>
      <c r="C373" s="375"/>
      <c r="D373" s="375"/>
      <c r="E373" s="375"/>
      <c r="F373" s="375"/>
      <c r="G373" s="375"/>
      <c r="H373" s="375"/>
      <c r="I373" s="375"/>
      <c r="J373" s="375"/>
      <c r="K373" s="375"/>
      <c r="L373" s="375"/>
      <c r="M373" s="375"/>
      <c r="N373" s="375"/>
      <c r="O373" s="375"/>
      <c r="P373" s="375"/>
      <c r="Q373" s="375"/>
      <c r="R373" s="375"/>
      <c r="S373" s="375"/>
      <c r="T373" s="375"/>
      <c r="U373" s="375"/>
      <c r="V373" s="375"/>
      <c r="W373" s="375"/>
      <c r="X373" s="375"/>
      <c r="Y373" s="375"/>
      <c r="Z373" s="375"/>
      <c r="AA373" s="375"/>
      <c r="AB373" s="375"/>
      <c r="AC373" s="375"/>
      <c r="AD373" s="375"/>
      <c r="AE373" s="375"/>
      <c r="AF373" s="375"/>
      <c r="AG373" s="375"/>
    </row>
    <row r="374" spans="1:33" ht="9.75" customHeight="1" x14ac:dyDescent="0.25">
      <c r="A374" s="375"/>
      <c r="B374" s="375"/>
      <c r="C374" s="375"/>
      <c r="D374" s="375"/>
      <c r="E374" s="375"/>
      <c r="F374" s="375"/>
      <c r="G374" s="375"/>
      <c r="H374" s="375"/>
      <c r="I374" s="375"/>
      <c r="J374" s="375"/>
      <c r="K374" s="375"/>
      <c r="L374" s="375"/>
      <c r="M374" s="375"/>
      <c r="N374" s="375"/>
      <c r="O374" s="375"/>
      <c r="P374" s="375"/>
      <c r="Q374" s="375"/>
      <c r="R374" s="375"/>
      <c r="S374" s="375"/>
      <c r="T374" s="375"/>
      <c r="U374" s="375"/>
      <c r="V374" s="375"/>
      <c r="W374" s="375"/>
      <c r="X374" s="375"/>
      <c r="Y374" s="375"/>
      <c r="Z374" s="375"/>
      <c r="AA374" s="375"/>
      <c r="AB374" s="375"/>
      <c r="AC374" s="375"/>
      <c r="AD374" s="375"/>
      <c r="AE374" s="375"/>
      <c r="AF374" s="375"/>
      <c r="AG374" s="375"/>
    </row>
    <row r="375" spans="1:33" ht="9.75" customHeight="1" x14ac:dyDescent="0.25">
      <c r="A375" s="375"/>
      <c r="B375" s="375"/>
      <c r="C375" s="375"/>
      <c r="D375" s="375"/>
      <c r="E375" s="375"/>
      <c r="F375" s="375"/>
      <c r="G375" s="375"/>
      <c r="H375" s="375"/>
      <c r="I375" s="375"/>
      <c r="J375" s="375"/>
      <c r="K375" s="375"/>
      <c r="L375" s="375"/>
      <c r="M375" s="375"/>
      <c r="N375" s="375"/>
      <c r="O375" s="375"/>
      <c r="P375" s="375"/>
      <c r="Q375" s="375"/>
      <c r="R375" s="375"/>
      <c r="S375" s="375"/>
      <c r="T375" s="375"/>
      <c r="U375" s="375"/>
      <c r="V375" s="375"/>
      <c r="W375" s="375"/>
      <c r="X375" s="375"/>
      <c r="Y375" s="375"/>
      <c r="Z375" s="375"/>
      <c r="AA375" s="375"/>
      <c r="AB375" s="375"/>
      <c r="AC375" s="375"/>
      <c r="AD375" s="375"/>
      <c r="AE375" s="375"/>
      <c r="AF375" s="375"/>
      <c r="AG375" s="375"/>
    </row>
    <row r="376" spans="1:33" ht="9.75" customHeight="1" x14ac:dyDescent="0.25">
      <c r="A376" s="375"/>
      <c r="B376" s="375"/>
      <c r="C376" s="375"/>
      <c r="D376" s="375"/>
      <c r="E376" s="375"/>
      <c r="F376" s="375"/>
      <c r="G376" s="375"/>
      <c r="H376" s="375"/>
      <c r="I376" s="375"/>
      <c r="J376" s="375"/>
      <c r="K376" s="375"/>
      <c r="L376" s="375"/>
      <c r="M376" s="375"/>
      <c r="N376" s="375"/>
      <c r="O376" s="375"/>
      <c r="P376" s="375"/>
      <c r="Q376" s="375"/>
      <c r="R376" s="375"/>
      <c r="S376" s="375"/>
      <c r="T376" s="375"/>
      <c r="U376" s="375"/>
      <c r="V376" s="375"/>
      <c r="W376" s="375"/>
      <c r="X376" s="375"/>
      <c r="Y376" s="375"/>
      <c r="Z376" s="375"/>
      <c r="AA376" s="375"/>
      <c r="AB376" s="375"/>
      <c r="AC376" s="375"/>
      <c r="AD376" s="375"/>
      <c r="AE376" s="375"/>
      <c r="AF376" s="375"/>
      <c r="AG376" s="375"/>
    </row>
    <row r="377" spans="1:33" ht="9.75" customHeight="1" x14ac:dyDescent="0.25">
      <c r="A377" s="375"/>
      <c r="B377" s="375"/>
      <c r="C377" s="375"/>
      <c r="D377" s="375"/>
      <c r="E377" s="375"/>
      <c r="F377" s="375"/>
      <c r="G377" s="375"/>
      <c r="H377" s="375"/>
      <c r="I377" s="375"/>
      <c r="J377" s="375"/>
      <c r="K377" s="375"/>
      <c r="L377" s="375"/>
      <c r="M377" s="375"/>
      <c r="N377" s="375"/>
      <c r="O377" s="375"/>
      <c r="P377" s="375"/>
      <c r="Q377" s="375"/>
      <c r="R377" s="375"/>
      <c r="S377" s="375"/>
      <c r="T377" s="375"/>
      <c r="U377" s="375"/>
      <c r="V377" s="375"/>
      <c r="W377" s="375"/>
      <c r="X377" s="375"/>
      <c r="Y377" s="375"/>
      <c r="Z377" s="375"/>
      <c r="AA377" s="375"/>
      <c r="AB377" s="375"/>
      <c r="AC377" s="375"/>
      <c r="AD377" s="375"/>
      <c r="AE377" s="375"/>
      <c r="AF377" s="375"/>
      <c r="AG377" s="375"/>
    </row>
    <row r="378" spans="1:33" ht="9.75" customHeight="1" x14ac:dyDescent="0.25">
      <c r="A378" s="375"/>
      <c r="B378" s="375"/>
      <c r="C378" s="375"/>
      <c r="D378" s="375"/>
      <c r="E378" s="375"/>
      <c r="F378" s="375"/>
      <c r="G378" s="375"/>
      <c r="H378" s="375"/>
      <c r="I378" s="375"/>
      <c r="J378" s="375"/>
      <c r="K378" s="375"/>
      <c r="L378" s="375"/>
      <c r="M378" s="375"/>
      <c r="N378" s="375"/>
      <c r="O378" s="375"/>
      <c r="P378" s="375"/>
      <c r="Q378" s="375"/>
      <c r="R378" s="375"/>
      <c r="S378" s="375"/>
      <c r="T378" s="375"/>
      <c r="U378" s="375"/>
      <c r="V378" s="375"/>
      <c r="W378" s="375"/>
      <c r="X378" s="375"/>
      <c r="Y378" s="375"/>
      <c r="Z378" s="375"/>
      <c r="AA378" s="375"/>
      <c r="AB378" s="375"/>
      <c r="AC378" s="375"/>
      <c r="AD378" s="375"/>
      <c r="AE378" s="375"/>
      <c r="AF378" s="375"/>
      <c r="AG378" s="375"/>
    </row>
    <row r="379" spans="1:33" ht="9.75" customHeight="1" x14ac:dyDescent="0.25">
      <c r="A379" s="375"/>
      <c r="B379" s="375"/>
      <c r="C379" s="375"/>
      <c r="D379" s="375"/>
      <c r="E379" s="375"/>
      <c r="F379" s="375"/>
      <c r="G379" s="375"/>
      <c r="H379" s="375"/>
      <c r="I379" s="375"/>
      <c r="J379" s="375"/>
      <c r="K379" s="375"/>
      <c r="L379" s="375"/>
      <c r="M379" s="375"/>
      <c r="N379" s="375"/>
      <c r="O379" s="375"/>
      <c r="P379" s="375"/>
      <c r="Q379" s="375"/>
      <c r="R379" s="375"/>
      <c r="S379" s="375"/>
      <c r="T379" s="375"/>
      <c r="U379" s="375"/>
      <c r="V379" s="375"/>
      <c r="W379" s="375"/>
      <c r="X379" s="375"/>
      <c r="Y379" s="375"/>
      <c r="Z379" s="375"/>
      <c r="AA379" s="375"/>
      <c r="AB379" s="375"/>
      <c r="AC379" s="375"/>
      <c r="AD379" s="375"/>
      <c r="AE379" s="375"/>
      <c r="AF379" s="375"/>
      <c r="AG379" s="375"/>
    </row>
    <row r="380" spans="1:33" ht="9.75" customHeight="1" x14ac:dyDescent="0.25">
      <c r="A380" s="375"/>
      <c r="B380" s="375"/>
      <c r="C380" s="375"/>
      <c r="D380" s="375"/>
      <c r="E380" s="375"/>
      <c r="F380" s="375"/>
      <c r="G380" s="375"/>
      <c r="H380" s="375"/>
      <c r="I380" s="375"/>
      <c r="J380" s="375"/>
      <c r="K380" s="375"/>
      <c r="L380" s="375"/>
      <c r="M380" s="375"/>
      <c r="N380" s="375"/>
      <c r="O380" s="375"/>
      <c r="P380" s="375"/>
      <c r="Q380" s="375"/>
      <c r="R380" s="375"/>
      <c r="S380" s="375"/>
      <c r="T380" s="375"/>
      <c r="U380" s="375"/>
      <c r="V380" s="375"/>
      <c r="W380" s="375"/>
      <c r="X380" s="375"/>
      <c r="Y380" s="375"/>
      <c r="Z380" s="375"/>
      <c r="AA380" s="375"/>
      <c r="AB380" s="375"/>
      <c r="AC380" s="375"/>
      <c r="AD380" s="375"/>
      <c r="AE380" s="375"/>
      <c r="AF380" s="375"/>
      <c r="AG380" s="375"/>
    </row>
    <row r="381" spans="1:33" ht="9.75" customHeight="1" x14ac:dyDescent="0.25">
      <c r="A381" s="375"/>
      <c r="B381" s="375"/>
      <c r="C381" s="375"/>
      <c r="D381" s="375"/>
      <c r="E381" s="375"/>
      <c r="F381" s="375"/>
      <c r="G381" s="375"/>
      <c r="H381" s="375"/>
      <c r="I381" s="375"/>
      <c r="J381" s="375"/>
      <c r="K381" s="375"/>
      <c r="L381" s="375"/>
      <c r="M381" s="375"/>
      <c r="N381" s="375"/>
      <c r="O381" s="375"/>
      <c r="P381" s="375"/>
      <c r="Q381" s="375"/>
      <c r="R381" s="375"/>
      <c r="S381" s="375"/>
      <c r="T381" s="375"/>
      <c r="U381" s="375"/>
      <c r="V381" s="375"/>
      <c r="W381" s="375"/>
      <c r="X381" s="375"/>
      <c r="Y381" s="375"/>
      <c r="Z381" s="375"/>
      <c r="AA381" s="375"/>
      <c r="AB381" s="375"/>
      <c r="AC381" s="375"/>
      <c r="AD381" s="375"/>
      <c r="AE381" s="375"/>
      <c r="AF381" s="375"/>
      <c r="AG381" s="375"/>
    </row>
    <row r="382" spans="1:33" ht="9.75" customHeight="1" x14ac:dyDescent="0.25">
      <c r="A382" s="375"/>
      <c r="B382" s="375"/>
      <c r="C382" s="375"/>
      <c r="D382" s="375"/>
      <c r="E382" s="375"/>
      <c r="F382" s="375"/>
      <c r="G382" s="375"/>
      <c r="H382" s="375"/>
      <c r="I382" s="375"/>
      <c r="J382" s="375"/>
      <c r="K382" s="375"/>
      <c r="L382" s="375"/>
      <c r="M382" s="375"/>
      <c r="N382" s="375"/>
      <c r="O382" s="375"/>
      <c r="P382" s="375"/>
      <c r="Q382" s="375"/>
      <c r="R382" s="375"/>
      <c r="S382" s="375"/>
      <c r="T382" s="375"/>
      <c r="U382" s="375"/>
      <c r="V382" s="375"/>
      <c r="W382" s="375"/>
      <c r="X382" s="375"/>
      <c r="Y382" s="375"/>
      <c r="Z382" s="375"/>
      <c r="AA382" s="375"/>
      <c r="AB382" s="375"/>
      <c r="AC382" s="375"/>
      <c r="AD382" s="375"/>
      <c r="AE382" s="375"/>
      <c r="AF382" s="375"/>
      <c r="AG382" s="375"/>
    </row>
    <row r="383" spans="1:33" ht="9.75" customHeight="1" x14ac:dyDescent="0.25">
      <c r="A383" s="375"/>
      <c r="B383" s="375"/>
      <c r="C383" s="375"/>
      <c r="D383" s="375"/>
      <c r="E383" s="375"/>
      <c r="F383" s="375"/>
      <c r="G383" s="375"/>
      <c r="H383" s="375"/>
      <c r="I383" s="375"/>
      <c r="J383" s="375"/>
      <c r="K383" s="375"/>
      <c r="L383" s="375"/>
      <c r="M383" s="375"/>
      <c r="N383" s="375"/>
      <c r="O383" s="375"/>
      <c r="P383" s="375"/>
      <c r="Q383" s="375"/>
      <c r="R383" s="375"/>
      <c r="S383" s="375"/>
      <c r="T383" s="375"/>
      <c r="U383" s="375"/>
      <c r="V383" s="375"/>
      <c r="W383" s="375"/>
      <c r="X383" s="375"/>
      <c r="Y383" s="375"/>
      <c r="Z383" s="375"/>
      <c r="AA383" s="375"/>
      <c r="AB383" s="375"/>
      <c r="AC383" s="375"/>
      <c r="AD383" s="375"/>
      <c r="AE383" s="375"/>
      <c r="AF383" s="375"/>
      <c r="AG383" s="375"/>
    </row>
    <row r="384" spans="1:33" ht="9.75" customHeight="1" x14ac:dyDescent="0.25">
      <c r="A384" s="375"/>
      <c r="B384" s="375"/>
      <c r="C384" s="375"/>
      <c r="D384" s="375"/>
      <c r="E384" s="375"/>
      <c r="F384" s="375"/>
      <c r="G384" s="375"/>
      <c r="H384" s="375"/>
      <c r="I384" s="375"/>
      <c r="J384" s="375"/>
      <c r="K384" s="375"/>
      <c r="L384" s="375"/>
      <c r="M384" s="375"/>
      <c r="N384" s="375"/>
      <c r="O384" s="375"/>
      <c r="P384" s="375"/>
      <c r="Q384" s="375"/>
      <c r="R384" s="375"/>
      <c r="S384" s="375"/>
      <c r="T384" s="375"/>
      <c r="U384" s="375"/>
      <c r="V384" s="375"/>
      <c r="W384" s="375"/>
      <c r="X384" s="375"/>
      <c r="Y384" s="375"/>
      <c r="Z384" s="375"/>
      <c r="AA384" s="375"/>
      <c r="AB384" s="375"/>
      <c r="AC384" s="375"/>
      <c r="AD384" s="375"/>
      <c r="AE384" s="375"/>
      <c r="AF384" s="375"/>
      <c r="AG384" s="375"/>
    </row>
    <row r="385" spans="1:33" ht="9.75" customHeight="1" x14ac:dyDescent="0.25">
      <c r="A385" s="375"/>
      <c r="B385" s="375"/>
      <c r="C385" s="375"/>
      <c r="D385" s="375"/>
      <c r="E385" s="375"/>
      <c r="F385" s="375"/>
      <c r="G385" s="375"/>
      <c r="H385" s="375"/>
      <c r="I385" s="375"/>
      <c r="J385" s="375"/>
      <c r="K385" s="375"/>
      <c r="L385" s="375"/>
      <c r="M385" s="375"/>
      <c r="N385" s="375"/>
      <c r="O385" s="375"/>
      <c r="P385" s="375"/>
      <c r="Q385" s="375"/>
      <c r="R385" s="375"/>
      <c r="S385" s="375"/>
      <c r="T385" s="375"/>
      <c r="U385" s="375"/>
      <c r="V385" s="375"/>
      <c r="W385" s="375"/>
      <c r="X385" s="375"/>
      <c r="Y385" s="375"/>
      <c r="Z385" s="375"/>
      <c r="AA385" s="375"/>
      <c r="AB385" s="375"/>
      <c r="AC385" s="375"/>
      <c r="AD385" s="375"/>
      <c r="AE385" s="375"/>
      <c r="AF385" s="375"/>
      <c r="AG385" s="375"/>
    </row>
    <row r="386" spans="1:33" ht="9.75" customHeight="1" x14ac:dyDescent="0.25">
      <c r="A386" s="375"/>
      <c r="B386" s="375"/>
      <c r="C386" s="375"/>
      <c r="D386" s="375"/>
      <c r="E386" s="375"/>
      <c r="F386" s="375"/>
      <c r="G386" s="375"/>
      <c r="H386" s="375"/>
      <c r="I386" s="375"/>
      <c r="J386" s="375"/>
      <c r="K386" s="375"/>
      <c r="L386" s="375"/>
      <c r="M386" s="375"/>
      <c r="N386" s="375"/>
      <c r="O386" s="375"/>
      <c r="P386" s="375"/>
      <c r="Q386" s="375"/>
      <c r="R386" s="375"/>
      <c r="S386" s="375"/>
      <c r="T386" s="375"/>
      <c r="U386" s="375"/>
      <c r="V386" s="375"/>
      <c r="W386" s="375"/>
      <c r="X386" s="375"/>
      <c r="Y386" s="375"/>
      <c r="Z386" s="375"/>
      <c r="AA386" s="375"/>
      <c r="AB386" s="375"/>
      <c r="AC386" s="375"/>
      <c r="AD386" s="375"/>
      <c r="AE386" s="375"/>
      <c r="AF386" s="375"/>
      <c r="AG386" s="375"/>
    </row>
    <row r="387" spans="1:33" ht="9.75" customHeight="1" x14ac:dyDescent="0.25">
      <c r="A387" s="375"/>
      <c r="B387" s="375"/>
      <c r="C387" s="375"/>
      <c r="D387" s="375"/>
      <c r="E387" s="375"/>
      <c r="F387" s="375"/>
      <c r="G387" s="375"/>
      <c r="H387" s="375"/>
      <c r="I387" s="375"/>
      <c r="J387" s="375"/>
      <c r="K387" s="375"/>
      <c r="L387" s="375"/>
      <c r="M387" s="375"/>
      <c r="N387" s="375"/>
      <c r="O387" s="375"/>
      <c r="P387" s="375"/>
      <c r="Q387" s="375"/>
      <c r="R387" s="375"/>
      <c r="S387" s="375"/>
      <c r="T387" s="375"/>
      <c r="U387" s="375"/>
      <c r="V387" s="375"/>
      <c r="W387" s="375"/>
      <c r="X387" s="375"/>
      <c r="Y387" s="375"/>
      <c r="Z387" s="375"/>
      <c r="AA387" s="375"/>
      <c r="AB387" s="375"/>
      <c r="AC387" s="375"/>
      <c r="AD387" s="375"/>
      <c r="AE387" s="375"/>
      <c r="AF387" s="375"/>
      <c r="AG387" s="375"/>
    </row>
    <row r="388" spans="1:33" ht="9.75" customHeight="1" x14ac:dyDescent="0.25">
      <c r="A388" s="375"/>
      <c r="B388" s="375"/>
      <c r="C388" s="375"/>
      <c r="D388" s="375"/>
      <c r="E388" s="375"/>
      <c r="F388" s="375"/>
      <c r="G388" s="375"/>
      <c r="H388" s="375"/>
      <c r="I388" s="375"/>
      <c r="J388" s="375"/>
      <c r="K388" s="375"/>
      <c r="L388" s="375"/>
      <c r="M388" s="375"/>
      <c r="N388" s="375"/>
      <c r="O388" s="375"/>
      <c r="P388" s="375"/>
      <c r="Q388" s="375"/>
      <c r="R388" s="375"/>
      <c r="S388" s="375"/>
      <c r="T388" s="375"/>
      <c r="U388" s="375"/>
      <c r="V388" s="375"/>
      <c r="W388" s="375"/>
      <c r="X388" s="375"/>
      <c r="Y388" s="375"/>
      <c r="Z388" s="375"/>
      <c r="AA388" s="375"/>
      <c r="AB388" s="375"/>
      <c r="AC388" s="375"/>
      <c r="AD388" s="375"/>
      <c r="AE388" s="375"/>
      <c r="AF388" s="375"/>
      <c r="AG388" s="375"/>
    </row>
    <row r="389" spans="1:33" ht="9.75" customHeight="1" x14ac:dyDescent="0.25">
      <c r="A389" s="375"/>
      <c r="B389" s="375"/>
      <c r="C389" s="375"/>
      <c r="D389" s="375"/>
      <c r="E389" s="375"/>
      <c r="F389" s="375"/>
      <c r="G389" s="375"/>
      <c r="H389" s="375"/>
      <c r="I389" s="375"/>
      <c r="J389" s="375"/>
      <c r="K389" s="375"/>
      <c r="L389" s="375"/>
      <c r="M389" s="375"/>
      <c r="N389" s="375"/>
      <c r="O389" s="375"/>
      <c r="P389" s="375"/>
      <c r="Q389" s="375"/>
      <c r="R389" s="375"/>
      <c r="S389" s="375"/>
      <c r="T389" s="375"/>
      <c r="U389" s="375"/>
      <c r="V389" s="375"/>
      <c r="W389" s="375"/>
      <c r="X389" s="375"/>
      <c r="Y389" s="375"/>
      <c r="Z389" s="375"/>
      <c r="AA389" s="375"/>
      <c r="AB389" s="375"/>
      <c r="AC389" s="375"/>
      <c r="AD389" s="375"/>
      <c r="AE389" s="375"/>
      <c r="AF389" s="375"/>
      <c r="AG389" s="375"/>
    </row>
    <row r="390" spans="1:33" ht="9.75" customHeight="1" x14ac:dyDescent="0.25">
      <c r="A390" s="375"/>
      <c r="B390" s="375"/>
      <c r="C390" s="375"/>
      <c r="D390" s="375"/>
      <c r="E390" s="375"/>
      <c r="F390" s="375"/>
      <c r="G390" s="375"/>
      <c r="H390" s="375"/>
      <c r="I390" s="375"/>
      <c r="J390" s="375"/>
      <c r="K390" s="375"/>
      <c r="L390" s="375"/>
      <c r="M390" s="375"/>
      <c r="N390" s="375"/>
      <c r="O390" s="375"/>
      <c r="P390" s="375"/>
      <c r="Q390" s="375"/>
      <c r="R390" s="375"/>
      <c r="S390" s="375"/>
      <c r="T390" s="375"/>
      <c r="U390" s="375"/>
      <c r="V390" s="375"/>
      <c r="W390" s="375"/>
      <c r="X390" s="375"/>
      <c r="Y390" s="375"/>
      <c r="Z390" s="375"/>
      <c r="AA390" s="375"/>
      <c r="AB390" s="375"/>
      <c r="AC390" s="375"/>
      <c r="AD390" s="375"/>
      <c r="AE390" s="375"/>
      <c r="AF390" s="375"/>
      <c r="AG390" s="375"/>
    </row>
    <row r="391" spans="1:33" ht="9.75" customHeight="1" x14ac:dyDescent="0.25">
      <c r="A391" s="375"/>
      <c r="B391" s="375"/>
      <c r="C391" s="375"/>
      <c r="D391" s="375"/>
      <c r="E391" s="375"/>
      <c r="F391" s="375"/>
      <c r="G391" s="375"/>
      <c r="H391" s="375"/>
      <c r="I391" s="375"/>
      <c r="J391" s="375"/>
      <c r="K391" s="375"/>
      <c r="L391" s="375"/>
      <c r="M391" s="375"/>
      <c r="N391" s="375"/>
      <c r="O391" s="375"/>
      <c r="P391" s="375"/>
      <c r="Q391" s="375"/>
      <c r="R391" s="375"/>
      <c r="S391" s="375"/>
      <c r="T391" s="375"/>
      <c r="U391" s="375"/>
      <c r="V391" s="375"/>
      <c r="W391" s="375"/>
      <c r="X391" s="375"/>
      <c r="Y391" s="375"/>
      <c r="Z391" s="375"/>
      <c r="AA391" s="375"/>
      <c r="AB391" s="375"/>
      <c r="AC391" s="375"/>
      <c r="AD391" s="375"/>
      <c r="AE391" s="375"/>
      <c r="AF391" s="375"/>
      <c r="AG391" s="375"/>
    </row>
    <row r="392" spans="1:33" ht="9.75" customHeight="1" x14ac:dyDescent="0.25">
      <c r="A392" s="375"/>
      <c r="B392" s="375"/>
      <c r="C392" s="375"/>
      <c r="D392" s="375"/>
      <c r="E392" s="375"/>
      <c r="F392" s="375"/>
      <c r="G392" s="375"/>
      <c r="H392" s="375"/>
      <c r="I392" s="375"/>
      <c r="J392" s="375"/>
      <c r="K392" s="375"/>
      <c r="L392" s="375"/>
      <c r="M392" s="375"/>
      <c r="N392" s="375"/>
      <c r="O392" s="375"/>
      <c r="P392" s="375"/>
      <c r="Q392" s="375"/>
      <c r="R392" s="375"/>
      <c r="S392" s="375"/>
      <c r="T392" s="375"/>
      <c r="U392" s="375"/>
      <c r="V392" s="375"/>
      <c r="W392" s="375"/>
      <c r="X392" s="375"/>
      <c r="Y392" s="375"/>
      <c r="Z392" s="375"/>
      <c r="AA392" s="375"/>
      <c r="AB392" s="375"/>
      <c r="AC392" s="375"/>
      <c r="AD392" s="375"/>
      <c r="AE392" s="375"/>
      <c r="AF392" s="375"/>
      <c r="AG392" s="375"/>
    </row>
    <row r="393" spans="1:33" ht="9.75" customHeight="1" x14ac:dyDescent="0.25">
      <c r="A393" s="375"/>
      <c r="B393" s="375"/>
      <c r="C393" s="375"/>
      <c r="D393" s="375"/>
      <c r="E393" s="375"/>
      <c r="F393" s="375"/>
      <c r="G393" s="375"/>
      <c r="H393" s="375"/>
      <c r="I393" s="375"/>
      <c r="J393" s="375"/>
      <c r="K393" s="375"/>
      <c r="L393" s="375"/>
      <c r="M393" s="375"/>
      <c r="N393" s="375"/>
      <c r="O393" s="375"/>
      <c r="P393" s="375"/>
      <c r="Q393" s="375"/>
      <c r="R393" s="375"/>
      <c r="S393" s="375"/>
      <c r="T393" s="375"/>
      <c r="U393" s="375"/>
      <c r="V393" s="375"/>
      <c r="W393" s="375"/>
      <c r="X393" s="375"/>
      <c r="Y393" s="375"/>
      <c r="Z393" s="375"/>
      <c r="AA393" s="375"/>
      <c r="AB393" s="375"/>
      <c r="AC393" s="375"/>
      <c r="AD393" s="375"/>
      <c r="AE393" s="375"/>
      <c r="AF393" s="375"/>
      <c r="AG393" s="375"/>
    </row>
    <row r="394" spans="1:33" ht="9.75" customHeight="1" x14ac:dyDescent="0.25">
      <c r="A394" s="375"/>
      <c r="B394" s="375"/>
      <c r="C394" s="375"/>
      <c r="D394" s="375"/>
      <c r="E394" s="375"/>
      <c r="F394" s="375"/>
      <c r="G394" s="375"/>
      <c r="H394" s="375"/>
      <c r="I394" s="375"/>
      <c r="J394" s="375"/>
      <c r="K394" s="375"/>
      <c r="L394" s="375"/>
      <c r="M394" s="375"/>
      <c r="N394" s="375"/>
      <c r="O394" s="375"/>
      <c r="P394" s="375"/>
      <c r="Q394" s="375"/>
      <c r="R394" s="375"/>
      <c r="S394" s="375"/>
      <c r="T394" s="375"/>
      <c r="U394" s="375"/>
      <c r="V394" s="375"/>
      <c r="W394" s="375"/>
      <c r="X394" s="375"/>
      <c r="Y394" s="375"/>
      <c r="Z394" s="375"/>
      <c r="AA394" s="375"/>
      <c r="AB394" s="375"/>
      <c r="AC394" s="375"/>
      <c r="AD394" s="375"/>
      <c r="AE394" s="375"/>
      <c r="AF394" s="375"/>
      <c r="AG394" s="375"/>
    </row>
    <row r="395" spans="1:33" ht="9.75" customHeight="1" x14ac:dyDescent="0.25">
      <c r="A395" s="375"/>
      <c r="B395" s="375"/>
      <c r="C395" s="375"/>
      <c r="D395" s="375"/>
      <c r="E395" s="375"/>
      <c r="F395" s="375"/>
      <c r="G395" s="375"/>
      <c r="H395" s="375"/>
      <c r="I395" s="375"/>
      <c r="J395" s="375"/>
      <c r="K395" s="375"/>
      <c r="L395" s="375"/>
      <c r="M395" s="375"/>
      <c r="N395" s="375"/>
      <c r="O395" s="375"/>
      <c r="P395" s="375"/>
      <c r="Q395" s="375"/>
      <c r="R395" s="375"/>
      <c r="S395" s="375"/>
      <c r="T395" s="375"/>
      <c r="U395" s="375"/>
      <c r="V395" s="375"/>
      <c r="W395" s="375"/>
      <c r="X395" s="375"/>
      <c r="Y395" s="375"/>
      <c r="Z395" s="375"/>
      <c r="AA395" s="375"/>
      <c r="AB395" s="375"/>
      <c r="AC395" s="375"/>
      <c r="AD395" s="375"/>
      <c r="AE395" s="375"/>
      <c r="AF395" s="375"/>
      <c r="AG395" s="375"/>
    </row>
    <row r="396" spans="1:33" ht="9.75" customHeight="1" x14ac:dyDescent="0.25">
      <c r="A396" s="375"/>
      <c r="B396" s="375"/>
      <c r="C396" s="375"/>
      <c r="D396" s="375"/>
      <c r="E396" s="375"/>
      <c r="F396" s="375"/>
      <c r="G396" s="375"/>
      <c r="H396" s="375"/>
      <c r="I396" s="375"/>
      <c r="J396" s="375"/>
      <c r="K396" s="375"/>
      <c r="L396" s="375"/>
      <c r="M396" s="375"/>
      <c r="N396" s="375"/>
      <c r="O396" s="375"/>
      <c r="P396" s="375"/>
      <c r="Q396" s="375"/>
      <c r="R396" s="375"/>
      <c r="S396" s="375"/>
      <c r="T396" s="375"/>
      <c r="U396" s="375"/>
      <c r="V396" s="375"/>
      <c r="W396" s="375"/>
      <c r="X396" s="375"/>
      <c r="Y396" s="375"/>
      <c r="Z396" s="375"/>
      <c r="AA396" s="375"/>
      <c r="AB396" s="375"/>
      <c r="AC396" s="375"/>
      <c r="AD396" s="375"/>
      <c r="AE396" s="375"/>
      <c r="AF396" s="375"/>
      <c r="AG396" s="375"/>
    </row>
    <row r="397" spans="1:33" ht="9.75" customHeight="1" x14ac:dyDescent="0.25">
      <c r="A397" s="375"/>
      <c r="B397" s="375"/>
      <c r="C397" s="375"/>
      <c r="D397" s="375"/>
      <c r="E397" s="375"/>
      <c r="F397" s="375"/>
      <c r="G397" s="375"/>
      <c r="H397" s="375"/>
      <c r="I397" s="375"/>
      <c r="J397" s="375"/>
      <c r="K397" s="375"/>
      <c r="L397" s="375"/>
      <c r="M397" s="375"/>
      <c r="N397" s="375"/>
      <c r="O397" s="375"/>
      <c r="P397" s="375"/>
      <c r="Q397" s="375"/>
      <c r="R397" s="375"/>
      <c r="S397" s="375"/>
      <c r="T397" s="375"/>
      <c r="U397" s="375"/>
      <c r="V397" s="375"/>
      <c r="W397" s="375"/>
      <c r="X397" s="375"/>
      <c r="Y397" s="375"/>
      <c r="Z397" s="375"/>
      <c r="AA397" s="375"/>
      <c r="AB397" s="375"/>
      <c r="AC397" s="375"/>
      <c r="AD397" s="375"/>
      <c r="AE397" s="375"/>
      <c r="AF397" s="375"/>
      <c r="AG397" s="375"/>
    </row>
    <row r="398" spans="1:33" ht="9.75" customHeight="1" x14ac:dyDescent="0.25">
      <c r="A398" s="375"/>
      <c r="B398" s="375"/>
      <c r="C398" s="375"/>
      <c r="D398" s="375"/>
      <c r="E398" s="375"/>
      <c r="F398" s="375"/>
      <c r="G398" s="375"/>
      <c r="H398" s="375"/>
      <c r="I398" s="375"/>
      <c r="J398" s="375"/>
      <c r="K398" s="375"/>
      <c r="L398" s="375"/>
      <c r="M398" s="375"/>
      <c r="N398" s="375"/>
      <c r="O398" s="375"/>
      <c r="P398" s="375"/>
      <c r="Q398" s="375"/>
      <c r="R398" s="375"/>
      <c r="S398" s="375"/>
      <c r="T398" s="375"/>
      <c r="U398" s="375"/>
      <c r="V398" s="375"/>
      <c r="W398" s="375"/>
      <c r="X398" s="375"/>
      <c r="Y398" s="375"/>
      <c r="Z398" s="375"/>
      <c r="AA398" s="375"/>
      <c r="AB398" s="375"/>
      <c r="AC398" s="375"/>
      <c r="AD398" s="375"/>
      <c r="AE398" s="375"/>
      <c r="AF398" s="375"/>
      <c r="AG398" s="375"/>
    </row>
    <row r="399" spans="1:33" ht="9.75" customHeight="1" x14ac:dyDescent="0.25">
      <c r="A399" s="375"/>
      <c r="B399" s="375"/>
      <c r="C399" s="375"/>
      <c r="D399" s="375"/>
      <c r="E399" s="375"/>
      <c r="F399" s="375"/>
      <c r="G399" s="375"/>
      <c r="H399" s="375"/>
      <c r="I399" s="375"/>
      <c r="J399" s="375"/>
      <c r="K399" s="375"/>
      <c r="L399" s="375"/>
      <c r="M399" s="375"/>
      <c r="N399" s="375"/>
      <c r="O399" s="375"/>
      <c r="P399" s="375"/>
      <c r="Q399" s="375"/>
      <c r="R399" s="375"/>
      <c r="S399" s="375"/>
      <c r="T399" s="375"/>
      <c r="U399" s="375"/>
      <c r="V399" s="375"/>
      <c r="W399" s="375"/>
      <c r="X399" s="375"/>
      <c r="Y399" s="375"/>
      <c r="Z399" s="375"/>
      <c r="AA399" s="375"/>
      <c r="AB399" s="375"/>
      <c r="AC399" s="375"/>
      <c r="AD399" s="375"/>
      <c r="AE399" s="375"/>
      <c r="AF399" s="375"/>
      <c r="AG399" s="375"/>
    </row>
    <row r="400" spans="1:33" ht="9.75" customHeight="1" x14ac:dyDescent="0.25">
      <c r="A400" s="375"/>
      <c r="B400" s="375"/>
      <c r="C400" s="375"/>
      <c r="D400" s="375"/>
      <c r="E400" s="375"/>
      <c r="F400" s="375"/>
      <c r="G400" s="375"/>
      <c r="H400" s="375"/>
      <c r="I400" s="375"/>
      <c r="J400" s="375"/>
      <c r="K400" s="375"/>
      <c r="L400" s="375"/>
      <c r="M400" s="375"/>
      <c r="N400" s="375"/>
      <c r="O400" s="375"/>
      <c r="P400" s="375"/>
      <c r="Q400" s="375"/>
      <c r="R400" s="375"/>
      <c r="S400" s="375"/>
      <c r="T400" s="375"/>
      <c r="U400" s="375"/>
      <c r="V400" s="375"/>
      <c r="W400" s="375"/>
      <c r="X400" s="375"/>
      <c r="Y400" s="375"/>
      <c r="Z400" s="375"/>
      <c r="AA400" s="375"/>
      <c r="AB400" s="375"/>
      <c r="AC400" s="375"/>
      <c r="AD400" s="375"/>
      <c r="AE400" s="375"/>
      <c r="AF400" s="375"/>
      <c r="AG400" s="375"/>
    </row>
    <row r="401" spans="1:33" ht="9.75" customHeight="1" x14ac:dyDescent="0.25">
      <c r="A401" s="375"/>
      <c r="B401" s="375"/>
      <c r="C401" s="375"/>
      <c r="D401" s="375"/>
      <c r="E401" s="375"/>
      <c r="F401" s="375"/>
      <c r="G401" s="375"/>
      <c r="H401" s="375"/>
      <c r="I401" s="375"/>
      <c r="J401" s="375"/>
      <c r="K401" s="375"/>
      <c r="L401" s="375"/>
      <c r="M401" s="375"/>
      <c r="N401" s="375"/>
      <c r="O401" s="375"/>
      <c r="P401" s="375"/>
      <c r="Q401" s="375"/>
      <c r="R401" s="375"/>
      <c r="S401" s="375"/>
      <c r="T401" s="375"/>
      <c r="U401" s="375"/>
      <c r="V401" s="375"/>
      <c r="W401" s="375"/>
      <c r="X401" s="375"/>
      <c r="Y401" s="375"/>
      <c r="Z401" s="375"/>
      <c r="AA401" s="375"/>
      <c r="AB401" s="375"/>
      <c r="AC401" s="375"/>
      <c r="AD401" s="375"/>
      <c r="AE401" s="375"/>
      <c r="AF401" s="375"/>
      <c r="AG401" s="375"/>
    </row>
    <row r="402" spans="1:33" ht="9.75" customHeight="1" x14ac:dyDescent="0.25">
      <c r="A402" s="375"/>
      <c r="B402" s="375"/>
      <c r="C402" s="375"/>
      <c r="D402" s="375"/>
      <c r="E402" s="375"/>
      <c r="F402" s="375"/>
      <c r="G402" s="375"/>
      <c r="H402" s="375"/>
      <c r="I402" s="375"/>
      <c r="J402" s="375"/>
      <c r="K402" s="375"/>
      <c r="L402" s="375"/>
      <c r="M402" s="375"/>
      <c r="N402" s="375"/>
      <c r="O402" s="375"/>
      <c r="P402" s="375"/>
      <c r="Q402" s="375"/>
      <c r="R402" s="375"/>
      <c r="S402" s="375"/>
      <c r="T402" s="375"/>
      <c r="U402" s="375"/>
      <c r="V402" s="375"/>
      <c r="W402" s="375"/>
      <c r="X402" s="375"/>
      <c r="Y402" s="375"/>
      <c r="Z402" s="375"/>
      <c r="AA402" s="375"/>
      <c r="AB402" s="375"/>
      <c r="AC402" s="375"/>
      <c r="AD402" s="375"/>
      <c r="AE402" s="375"/>
      <c r="AF402" s="375"/>
      <c r="AG402" s="375"/>
    </row>
    <row r="403" spans="1:33" ht="9.75" customHeight="1" x14ac:dyDescent="0.25">
      <c r="A403" s="375"/>
      <c r="B403" s="375"/>
      <c r="C403" s="375"/>
      <c r="D403" s="375"/>
      <c r="E403" s="375"/>
      <c r="F403" s="375"/>
      <c r="G403" s="375"/>
      <c r="H403" s="375"/>
      <c r="I403" s="375"/>
      <c r="J403" s="375"/>
      <c r="K403" s="375"/>
      <c r="L403" s="375"/>
      <c r="M403" s="375"/>
      <c r="N403" s="375"/>
      <c r="O403" s="375"/>
      <c r="P403" s="375"/>
      <c r="Q403" s="375"/>
      <c r="R403" s="375"/>
      <c r="S403" s="375"/>
      <c r="T403" s="375"/>
      <c r="U403" s="375"/>
      <c r="V403" s="375"/>
      <c r="W403" s="375"/>
      <c r="X403" s="375"/>
      <c r="Y403" s="375"/>
      <c r="Z403" s="375"/>
      <c r="AA403" s="375"/>
      <c r="AB403" s="375"/>
      <c r="AC403" s="375"/>
      <c r="AD403" s="375"/>
      <c r="AE403" s="375"/>
      <c r="AF403" s="375"/>
      <c r="AG403" s="375"/>
    </row>
    <row r="404" spans="1:33" ht="9.75" customHeight="1" x14ac:dyDescent="0.25">
      <c r="A404" s="375"/>
      <c r="B404" s="375"/>
      <c r="C404" s="375"/>
      <c r="D404" s="375"/>
      <c r="E404" s="375"/>
      <c r="F404" s="375"/>
      <c r="G404" s="375"/>
      <c r="H404" s="375"/>
      <c r="I404" s="375"/>
      <c r="J404" s="375"/>
      <c r="K404" s="375"/>
      <c r="L404" s="375"/>
      <c r="M404" s="375"/>
      <c r="N404" s="375"/>
      <c r="O404" s="375"/>
      <c r="P404" s="375"/>
      <c r="Q404" s="375"/>
      <c r="R404" s="375"/>
      <c r="S404" s="375"/>
      <c r="T404" s="375"/>
      <c r="U404" s="375"/>
      <c r="V404" s="375"/>
      <c r="W404" s="375"/>
      <c r="X404" s="375"/>
      <c r="Y404" s="375"/>
      <c r="Z404" s="375"/>
      <c r="AA404" s="375"/>
      <c r="AB404" s="375"/>
      <c r="AC404" s="375"/>
      <c r="AD404" s="375"/>
      <c r="AE404" s="375"/>
      <c r="AF404" s="375"/>
      <c r="AG404" s="375"/>
    </row>
    <row r="405" spans="1:33" ht="9.75" customHeight="1" x14ac:dyDescent="0.25">
      <c r="A405" s="375"/>
      <c r="B405" s="375"/>
      <c r="C405" s="375"/>
      <c r="D405" s="375"/>
      <c r="E405" s="375"/>
      <c r="F405" s="375"/>
      <c r="G405" s="375"/>
      <c r="H405" s="375"/>
      <c r="I405" s="375"/>
      <c r="J405" s="375"/>
      <c r="K405" s="375"/>
      <c r="L405" s="375"/>
      <c r="M405" s="375"/>
      <c r="N405" s="375"/>
      <c r="O405" s="375"/>
      <c r="P405" s="375"/>
      <c r="Q405" s="375"/>
      <c r="R405" s="375"/>
      <c r="S405" s="375"/>
      <c r="T405" s="375"/>
      <c r="U405" s="375"/>
      <c r="V405" s="375"/>
      <c r="W405" s="375"/>
      <c r="X405" s="375"/>
      <c r="Y405" s="375"/>
      <c r="Z405" s="375"/>
      <c r="AA405" s="375"/>
      <c r="AB405" s="375"/>
      <c r="AC405" s="375"/>
      <c r="AD405" s="375"/>
      <c r="AE405" s="375"/>
      <c r="AF405" s="375"/>
      <c r="AG405" s="375"/>
    </row>
    <row r="406" spans="1:33" ht="9.75" customHeight="1" x14ac:dyDescent="0.25">
      <c r="A406" s="375"/>
      <c r="B406" s="375"/>
      <c r="C406" s="375"/>
      <c r="D406" s="375"/>
      <c r="E406" s="375"/>
      <c r="F406" s="375"/>
      <c r="G406" s="375"/>
      <c r="H406" s="375"/>
      <c r="I406" s="375"/>
      <c r="J406" s="375"/>
      <c r="K406" s="375"/>
      <c r="L406" s="375"/>
      <c r="M406" s="375"/>
      <c r="N406" s="375"/>
      <c r="O406" s="375"/>
      <c r="P406" s="375"/>
      <c r="Q406" s="375"/>
      <c r="R406" s="375"/>
      <c r="S406" s="375"/>
      <c r="T406" s="375"/>
      <c r="U406" s="375"/>
      <c r="V406" s="375"/>
      <c r="W406" s="375"/>
      <c r="X406" s="375"/>
      <c r="Y406" s="375"/>
      <c r="Z406" s="375"/>
      <c r="AA406" s="375"/>
      <c r="AB406" s="375"/>
      <c r="AC406" s="375"/>
      <c r="AD406" s="375"/>
      <c r="AE406" s="375"/>
      <c r="AF406" s="375"/>
      <c r="AG406" s="375"/>
    </row>
    <row r="407" spans="1:33" ht="9.75" customHeight="1" x14ac:dyDescent="0.25">
      <c r="A407" s="375"/>
      <c r="B407" s="375"/>
      <c r="C407" s="375"/>
      <c r="D407" s="375"/>
      <c r="E407" s="375"/>
      <c r="F407" s="375"/>
      <c r="G407" s="375"/>
      <c r="H407" s="375"/>
      <c r="I407" s="375"/>
      <c r="J407" s="375"/>
      <c r="K407" s="375"/>
      <c r="L407" s="375"/>
      <c r="M407" s="375"/>
      <c r="N407" s="375"/>
      <c r="O407" s="375"/>
      <c r="P407" s="375"/>
      <c r="Q407" s="375"/>
      <c r="R407" s="375"/>
      <c r="S407" s="375"/>
      <c r="T407" s="375"/>
      <c r="U407" s="375"/>
      <c r="V407" s="375"/>
      <c r="W407" s="375"/>
      <c r="X407" s="375"/>
      <c r="Y407" s="375"/>
      <c r="Z407" s="375"/>
      <c r="AA407" s="375"/>
      <c r="AB407" s="375"/>
      <c r="AC407" s="375"/>
      <c r="AD407" s="375"/>
      <c r="AE407" s="375"/>
      <c r="AF407" s="375"/>
      <c r="AG407" s="375"/>
    </row>
    <row r="408" spans="1:33" ht="9.75" customHeight="1" x14ac:dyDescent="0.25">
      <c r="A408" s="375"/>
      <c r="B408" s="375"/>
      <c r="C408" s="375"/>
      <c r="D408" s="375"/>
      <c r="E408" s="375"/>
      <c r="F408" s="375"/>
      <c r="G408" s="375"/>
      <c r="H408" s="375"/>
      <c r="I408" s="375"/>
      <c r="J408" s="375"/>
      <c r="K408" s="375"/>
      <c r="L408" s="375"/>
      <c r="M408" s="375"/>
      <c r="N408" s="375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  <c r="AA408" s="375"/>
      <c r="AB408" s="375"/>
      <c r="AC408" s="375"/>
      <c r="AD408" s="375"/>
      <c r="AE408" s="375"/>
      <c r="AF408" s="375"/>
      <c r="AG408" s="375"/>
    </row>
    <row r="409" spans="1:33" ht="9.75" customHeight="1" x14ac:dyDescent="0.25">
      <c r="A409" s="375"/>
      <c r="B409" s="375"/>
      <c r="C409" s="375"/>
      <c r="D409" s="375"/>
      <c r="E409" s="375"/>
      <c r="F409" s="375"/>
      <c r="G409" s="375"/>
      <c r="H409" s="375"/>
      <c r="I409" s="375"/>
      <c r="J409" s="375"/>
      <c r="K409" s="375"/>
      <c r="L409" s="375"/>
      <c r="M409" s="375"/>
      <c r="N409" s="375"/>
      <c r="O409" s="375"/>
      <c r="P409" s="375"/>
      <c r="Q409" s="375"/>
      <c r="R409" s="375"/>
      <c r="S409" s="375"/>
      <c r="T409" s="375"/>
      <c r="U409" s="375"/>
      <c r="V409" s="375"/>
      <c r="W409" s="375"/>
      <c r="X409" s="375"/>
      <c r="Y409" s="375"/>
      <c r="Z409" s="375"/>
      <c r="AA409" s="375"/>
      <c r="AB409" s="375"/>
      <c r="AC409" s="375"/>
      <c r="AD409" s="375"/>
      <c r="AE409" s="375"/>
      <c r="AF409" s="375"/>
      <c r="AG409" s="375"/>
    </row>
    <row r="410" spans="1:33" ht="9.75" customHeight="1" x14ac:dyDescent="0.25">
      <c r="A410" s="375"/>
      <c r="B410" s="375"/>
      <c r="C410" s="375"/>
      <c r="D410" s="375"/>
      <c r="E410" s="375"/>
      <c r="F410" s="375"/>
      <c r="G410" s="375"/>
      <c r="H410" s="375"/>
      <c r="I410" s="375"/>
      <c r="J410" s="375"/>
      <c r="K410" s="375"/>
      <c r="L410" s="375"/>
      <c r="M410" s="375"/>
      <c r="N410" s="375"/>
      <c r="O410" s="375"/>
      <c r="P410" s="375"/>
      <c r="Q410" s="375"/>
      <c r="R410" s="375"/>
      <c r="S410" s="375"/>
      <c r="T410" s="375"/>
      <c r="U410" s="375"/>
      <c r="V410" s="375"/>
      <c r="W410" s="375"/>
      <c r="X410" s="375"/>
      <c r="Y410" s="375"/>
      <c r="Z410" s="375"/>
      <c r="AA410" s="375"/>
      <c r="AB410" s="375"/>
      <c r="AC410" s="375"/>
      <c r="AD410" s="375"/>
      <c r="AE410" s="375"/>
      <c r="AF410" s="375"/>
      <c r="AG410" s="375"/>
    </row>
    <row r="411" spans="1:33" ht="9.75" customHeight="1" x14ac:dyDescent="0.25">
      <c r="A411" s="375"/>
      <c r="B411" s="375"/>
      <c r="C411" s="375"/>
      <c r="D411" s="375"/>
      <c r="E411" s="375"/>
      <c r="F411" s="375"/>
      <c r="G411" s="375"/>
      <c r="H411" s="375"/>
      <c r="I411" s="375"/>
      <c r="J411" s="375"/>
      <c r="K411" s="375"/>
      <c r="L411" s="375"/>
      <c r="M411" s="375"/>
      <c r="N411" s="375"/>
      <c r="O411" s="375"/>
      <c r="P411" s="375"/>
      <c r="Q411" s="375"/>
      <c r="R411" s="375"/>
      <c r="S411" s="375"/>
      <c r="T411" s="375"/>
      <c r="U411" s="375"/>
      <c r="V411" s="375"/>
      <c r="W411" s="375"/>
      <c r="X411" s="375"/>
      <c r="Y411" s="375"/>
      <c r="Z411" s="375"/>
      <c r="AA411" s="375"/>
      <c r="AB411" s="375"/>
      <c r="AC411" s="375"/>
      <c r="AD411" s="375"/>
      <c r="AE411" s="375"/>
      <c r="AF411" s="375"/>
      <c r="AG411" s="375"/>
    </row>
    <row r="412" spans="1:33" ht="9.75" customHeight="1" x14ac:dyDescent="0.25">
      <c r="A412" s="375"/>
      <c r="B412" s="375"/>
      <c r="C412" s="375"/>
      <c r="D412" s="375"/>
      <c r="E412" s="375"/>
      <c r="F412" s="375"/>
      <c r="G412" s="375"/>
      <c r="H412" s="375"/>
      <c r="I412" s="375"/>
      <c r="J412" s="375"/>
      <c r="K412" s="375"/>
      <c r="L412" s="375"/>
      <c r="M412" s="375"/>
      <c r="N412" s="375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375"/>
      <c r="AA412" s="375"/>
      <c r="AB412" s="375"/>
      <c r="AC412" s="375"/>
      <c r="AD412" s="375"/>
      <c r="AE412" s="375"/>
      <c r="AF412" s="375"/>
      <c r="AG412" s="375"/>
    </row>
    <row r="413" spans="1:33" ht="9.75" customHeight="1" x14ac:dyDescent="0.25">
      <c r="A413" s="375"/>
      <c r="B413" s="375"/>
      <c r="C413" s="375"/>
      <c r="D413" s="375"/>
      <c r="E413" s="375"/>
      <c r="F413" s="375"/>
      <c r="G413" s="375"/>
      <c r="H413" s="375"/>
      <c r="I413" s="375"/>
      <c r="J413" s="375"/>
      <c r="K413" s="375"/>
      <c r="L413" s="375"/>
      <c r="M413" s="375"/>
      <c r="N413" s="375"/>
      <c r="O413" s="375"/>
      <c r="P413" s="375"/>
      <c r="Q413" s="375"/>
      <c r="R413" s="375"/>
      <c r="S413" s="375"/>
      <c r="T413" s="375"/>
      <c r="U413" s="375"/>
      <c r="V413" s="375"/>
      <c r="W413" s="375"/>
      <c r="X413" s="375"/>
      <c r="Y413" s="375"/>
      <c r="Z413" s="375"/>
      <c r="AA413" s="375"/>
      <c r="AB413" s="375"/>
      <c r="AC413" s="375"/>
      <c r="AD413" s="375"/>
      <c r="AE413" s="375"/>
      <c r="AF413" s="375"/>
      <c r="AG413" s="375"/>
    </row>
    <row r="414" spans="1:33" ht="9.75" customHeight="1" x14ac:dyDescent="0.25">
      <c r="A414" s="375"/>
      <c r="B414" s="375"/>
      <c r="C414" s="375"/>
      <c r="D414" s="375"/>
      <c r="E414" s="375"/>
      <c r="F414" s="375"/>
      <c r="G414" s="375"/>
      <c r="H414" s="375"/>
      <c r="I414" s="375"/>
      <c r="J414" s="375"/>
      <c r="K414" s="375"/>
      <c r="L414" s="375"/>
      <c r="M414" s="375"/>
      <c r="N414" s="375"/>
      <c r="O414" s="375"/>
      <c r="P414" s="375"/>
      <c r="Q414" s="375"/>
      <c r="R414" s="375"/>
      <c r="S414" s="375"/>
      <c r="T414" s="375"/>
      <c r="U414" s="375"/>
      <c r="V414" s="375"/>
      <c r="W414" s="375"/>
      <c r="X414" s="375"/>
      <c r="Y414" s="375"/>
      <c r="Z414" s="375"/>
      <c r="AA414" s="375"/>
      <c r="AB414" s="375"/>
      <c r="AC414" s="375"/>
      <c r="AD414" s="375"/>
      <c r="AE414" s="375"/>
      <c r="AF414" s="375"/>
      <c r="AG414" s="375"/>
    </row>
    <row r="415" spans="1:33" ht="9.75" customHeight="1" x14ac:dyDescent="0.25">
      <c r="A415" s="375"/>
      <c r="B415" s="375"/>
      <c r="C415" s="375"/>
      <c r="D415" s="375"/>
      <c r="E415" s="375"/>
      <c r="F415" s="375"/>
      <c r="G415" s="375"/>
      <c r="H415" s="375"/>
      <c r="I415" s="375"/>
      <c r="J415" s="375"/>
      <c r="K415" s="375"/>
      <c r="L415" s="375"/>
      <c r="M415" s="375"/>
      <c r="N415" s="375"/>
      <c r="O415" s="375"/>
      <c r="P415" s="375"/>
      <c r="Q415" s="375"/>
      <c r="R415" s="375"/>
      <c r="S415" s="375"/>
      <c r="T415" s="375"/>
      <c r="U415" s="375"/>
      <c r="V415" s="375"/>
      <c r="W415" s="375"/>
      <c r="X415" s="375"/>
      <c r="Y415" s="375"/>
      <c r="Z415" s="375"/>
      <c r="AA415" s="375"/>
      <c r="AB415" s="375"/>
      <c r="AC415" s="375"/>
      <c r="AD415" s="375"/>
      <c r="AE415" s="375"/>
      <c r="AF415" s="375"/>
      <c r="AG415" s="375"/>
    </row>
    <row r="416" spans="1:33" ht="9.75" customHeight="1" x14ac:dyDescent="0.25">
      <c r="A416" s="375"/>
      <c r="B416" s="375"/>
      <c r="C416" s="375"/>
      <c r="D416" s="375"/>
      <c r="E416" s="375"/>
      <c r="F416" s="375"/>
      <c r="G416" s="375"/>
      <c r="H416" s="375"/>
      <c r="I416" s="375"/>
      <c r="J416" s="375"/>
      <c r="K416" s="375"/>
      <c r="L416" s="375"/>
      <c r="M416" s="375"/>
      <c r="N416" s="375"/>
      <c r="O416" s="375"/>
      <c r="P416" s="375"/>
      <c r="Q416" s="375"/>
      <c r="R416" s="375"/>
      <c r="S416" s="375"/>
      <c r="T416" s="375"/>
      <c r="U416" s="375"/>
      <c r="V416" s="375"/>
      <c r="W416" s="375"/>
      <c r="X416" s="375"/>
      <c r="Y416" s="375"/>
      <c r="Z416" s="375"/>
      <c r="AA416" s="375"/>
      <c r="AB416" s="375"/>
      <c r="AC416" s="375"/>
      <c r="AD416" s="375"/>
      <c r="AE416" s="375"/>
      <c r="AF416" s="375"/>
      <c r="AG416" s="375"/>
    </row>
    <row r="417" spans="1:33" ht="9.75" customHeight="1" x14ac:dyDescent="0.25">
      <c r="A417" s="375"/>
      <c r="B417" s="375"/>
      <c r="C417" s="375"/>
      <c r="D417" s="375"/>
      <c r="E417" s="375"/>
      <c r="F417" s="375"/>
      <c r="G417" s="375"/>
      <c r="H417" s="375"/>
      <c r="I417" s="375"/>
      <c r="J417" s="375"/>
      <c r="K417" s="375"/>
      <c r="L417" s="375"/>
      <c r="M417" s="375"/>
      <c r="N417" s="375"/>
      <c r="O417" s="375"/>
      <c r="P417" s="375"/>
      <c r="Q417" s="375"/>
      <c r="R417" s="375"/>
      <c r="S417" s="375"/>
      <c r="T417" s="375"/>
      <c r="U417" s="375"/>
      <c r="V417" s="375"/>
      <c r="W417" s="375"/>
      <c r="X417" s="375"/>
      <c r="Y417" s="375"/>
      <c r="Z417" s="375"/>
      <c r="AA417" s="375"/>
      <c r="AB417" s="375"/>
      <c r="AC417" s="375"/>
      <c r="AD417" s="375"/>
      <c r="AE417" s="375"/>
      <c r="AF417" s="375"/>
      <c r="AG417" s="375"/>
    </row>
    <row r="418" spans="1:33" ht="9.75" customHeight="1" x14ac:dyDescent="0.25">
      <c r="A418" s="375"/>
      <c r="B418" s="375"/>
      <c r="C418" s="375"/>
      <c r="D418" s="375"/>
      <c r="E418" s="375"/>
      <c r="F418" s="375"/>
      <c r="G418" s="375"/>
      <c r="H418" s="375"/>
      <c r="I418" s="375"/>
      <c r="J418" s="375"/>
      <c r="K418" s="375"/>
      <c r="L418" s="375"/>
      <c r="M418" s="375"/>
      <c r="N418" s="375"/>
      <c r="O418" s="375"/>
      <c r="P418" s="375"/>
      <c r="Q418" s="375"/>
      <c r="R418" s="375"/>
      <c r="S418" s="375"/>
      <c r="T418" s="375"/>
      <c r="U418" s="375"/>
      <c r="V418" s="375"/>
      <c r="W418" s="375"/>
      <c r="X418" s="375"/>
      <c r="Y418" s="375"/>
      <c r="Z418" s="375"/>
      <c r="AA418" s="375"/>
      <c r="AB418" s="375"/>
      <c r="AC418" s="375"/>
      <c r="AD418" s="375"/>
      <c r="AE418" s="375"/>
      <c r="AF418" s="375"/>
      <c r="AG418" s="375"/>
    </row>
    <row r="419" spans="1:33" ht="9.75" customHeight="1" x14ac:dyDescent="0.25">
      <c r="A419" s="375"/>
      <c r="B419" s="375"/>
      <c r="C419" s="375"/>
      <c r="D419" s="375"/>
      <c r="E419" s="375"/>
      <c r="F419" s="375"/>
      <c r="G419" s="375"/>
      <c r="H419" s="375"/>
      <c r="I419" s="375"/>
      <c r="J419" s="375"/>
      <c r="K419" s="375"/>
      <c r="L419" s="375"/>
      <c r="M419" s="375"/>
      <c r="N419" s="375"/>
      <c r="O419" s="375"/>
      <c r="P419" s="375"/>
      <c r="Q419" s="375"/>
      <c r="R419" s="375"/>
      <c r="S419" s="375"/>
      <c r="T419" s="375"/>
      <c r="U419" s="375"/>
      <c r="V419" s="375"/>
      <c r="W419" s="375"/>
      <c r="X419" s="375"/>
      <c r="Y419" s="375"/>
      <c r="Z419" s="375"/>
      <c r="AA419" s="375"/>
      <c r="AB419" s="375"/>
      <c r="AC419" s="375"/>
      <c r="AD419" s="375"/>
      <c r="AE419" s="375"/>
      <c r="AF419" s="375"/>
      <c r="AG419" s="375"/>
    </row>
    <row r="420" spans="1:33" ht="9.75" customHeight="1" x14ac:dyDescent="0.25">
      <c r="A420" s="375"/>
      <c r="B420" s="375"/>
      <c r="C420" s="375"/>
      <c r="D420" s="375"/>
      <c r="E420" s="375"/>
      <c r="F420" s="375"/>
      <c r="G420" s="375"/>
      <c r="H420" s="375"/>
      <c r="I420" s="375"/>
      <c r="J420" s="375"/>
      <c r="K420" s="375"/>
      <c r="L420" s="375"/>
      <c r="M420" s="375"/>
      <c r="N420" s="375"/>
      <c r="O420" s="375"/>
      <c r="P420" s="375"/>
      <c r="Q420" s="375"/>
      <c r="R420" s="375"/>
      <c r="S420" s="375"/>
      <c r="T420" s="375"/>
      <c r="U420" s="375"/>
      <c r="V420" s="375"/>
      <c r="W420" s="375"/>
      <c r="X420" s="375"/>
      <c r="Y420" s="375"/>
      <c r="Z420" s="375"/>
      <c r="AA420" s="375"/>
      <c r="AB420" s="375"/>
      <c r="AC420" s="375"/>
      <c r="AD420" s="375"/>
      <c r="AE420" s="375"/>
      <c r="AF420" s="375"/>
      <c r="AG420" s="375"/>
    </row>
    <row r="421" spans="1:33" ht="9.75" customHeight="1" x14ac:dyDescent="0.25">
      <c r="A421" s="375"/>
      <c r="B421" s="375"/>
      <c r="C421" s="375"/>
      <c r="D421" s="375"/>
      <c r="E421" s="375"/>
      <c r="F421" s="375"/>
      <c r="G421" s="375"/>
      <c r="H421" s="375"/>
      <c r="I421" s="375"/>
      <c r="J421" s="375"/>
      <c r="K421" s="375"/>
      <c r="L421" s="375"/>
      <c r="M421" s="375"/>
      <c r="N421" s="375"/>
      <c r="O421" s="375"/>
      <c r="P421" s="375"/>
      <c r="Q421" s="375"/>
      <c r="R421" s="375"/>
      <c r="S421" s="375"/>
      <c r="T421" s="375"/>
      <c r="U421" s="375"/>
      <c r="V421" s="375"/>
      <c r="W421" s="375"/>
      <c r="X421" s="375"/>
      <c r="Y421" s="375"/>
      <c r="Z421" s="375"/>
      <c r="AA421" s="375"/>
      <c r="AB421" s="375"/>
      <c r="AC421" s="375"/>
      <c r="AD421" s="375"/>
      <c r="AE421" s="375"/>
      <c r="AF421" s="375"/>
      <c r="AG421" s="375"/>
    </row>
    <row r="422" spans="1:33" ht="9.75" customHeight="1" x14ac:dyDescent="0.25">
      <c r="A422" s="375"/>
      <c r="B422" s="375"/>
      <c r="C422" s="375"/>
      <c r="D422" s="375"/>
      <c r="E422" s="375"/>
      <c r="F422" s="375"/>
      <c r="G422" s="375"/>
      <c r="H422" s="375"/>
      <c r="I422" s="375"/>
      <c r="J422" s="375"/>
      <c r="K422" s="375"/>
      <c r="L422" s="375"/>
      <c r="M422" s="375"/>
      <c r="N422" s="375"/>
      <c r="O422" s="375"/>
      <c r="P422" s="375"/>
      <c r="Q422" s="375"/>
      <c r="R422" s="375"/>
      <c r="S422" s="375"/>
      <c r="T422" s="375"/>
      <c r="U422" s="375"/>
      <c r="V422" s="375"/>
      <c r="W422" s="375"/>
      <c r="X422" s="375"/>
      <c r="Y422" s="375"/>
      <c r="Z422" s="375"/>
      <c r="AA422" s="375"/>
      <c r="AB422" s="375"/>
      <c r="AC422" s="375"/>
      <c r="AD422" s="375"/>
      <c r="AE422" s="375"/>
      <c r="AF422" s="375"/>
      <c r="AG422" s="375"/>
    </row>
    <row r="423" spans="1:33" ht="9.75" customHeight="1" x14ac:dyDescent="0.25">
      <c r="A423" s="375"/>
      <c r="B423" s="375"/>
      <c r="C423" s="375"/>
      <c r="D423" s="375"/>
      <c r="E423" s="375"/>
      <c r="F423" s="375"/>
      <c r="G423" s="375"/>
      <c r="H423" s="375"/>
      <c r="I423" s="375"/>
      <c r="J423" s="375"/>
      <c r="K423" s="375"/>
      <c r="L423" s="375"/>
      <c r="M423" s="375"/>
      <c r="N423" s="375"/>
      <c r="O423" s="375"/>
      <c r="P423" s="375"/>
      <c r="Q423" s="375"/>
      <c r="R423" s="375"/>
      <c r="S423" s="375"/>
      <c r="T423" s="375"/>
      <c r="U423" s="375"/>
      <c r="V423" s="375"/>
      <c r="W423" s="375"/>
      <c r="X423" s="375"/>
      <c r="Y423" s="375"/>
      <c r="Z423" s="375"/>
      <c r="AA423" s="375"/>
      <c r="AB423" s="375"/>
      <c r="AC423" s="375"/>
      <c r="AD423" s="375"/>
      <c r="AE423" s="375"/>
      <c r="AF423" s="375"/>
      <c r="AG423" s="375"/>
    </row>
    <row r="424" spans="1:33" ht="9.75" customHeight="1" x14ac:dyDescent="0.25">
      <c r="A424" s="375"/>
      <c r="B424" s="375"/>
      <c r="C424" s="375"/>
      <c r="D424" s="375"/>
      <c r="E424" s="375"/>
      <c r="F424" s="375"/>
      <c r="G424" s="375"/>
      <c r="H424" s="375"/>
      <c r="I424" s="375"/>
      <c r="J424" s="375"/>
      <c r="K424" s="375"/>
      <c r="L424" s="375"/>
      <c r="M424" s="375"/>
      <c r="N424" s="375"/>
      <c r="O424" s="375"/>
      <c r="P424" s="375"/>
      <c r="Q424" s="375"/>
      <c r="R424" s="375"/>
      <c r="S424" s="375"/>
      <c r="T424" s="375"/>
      <c r="U424" s="375"/>
      <c r="V424" s="375"/>
      <c r="W424" s="375"/>
      <c r="X424" s="375"/>
      <c r="Y424" s="375"/>
      <c r="Z424" s="375"/>
      <c r="AA424" s="375"/>
      <c r="AB424" s="375"/>
      <c r="AC424" s="375"/>
      <c r="AD424" s="375"/>
      <c r="AE424" s="375"/>
      <c r="AF424" s="375"/>
      <c r="AG424" s="375"/>
    </row>
    <row r="425" spans="1:33" ht="9.75" customHeight="1" x14ac:dyDescent="0.25">
      <c r="A425" s="375"/>
      <c r="B425" s="375"/>
      <c r="C425" s="375"/>
      <c r="D425" s="375"/>
      <c r="E425" s="375"/>
      <c r="F425" s="375"/>
      <c r="G425" s="375"/>
      <c r="H425" s="375"/>
      <c r="I425" s="375"/>
      <c r="J425" s="375"/>
      <c r="K425" s="375"/>
      <c r="L425" s="375"/>
      <c r="M425" s="375"/>
      <c r="N425" s="375"/>
      <c r="O425" s="375"/>
      <c r="P425" s="375"/>
      <c r="Q425" s="375"/>
      <c r="R425" s="375"/>
      <c r="S425" s="375"/>
      <c r="T425" s="375"/>
      <c r="U425" s="375"/>
      <c r="V425" s="375"/>
      <c r="W425" s="375"/>
      <c r="X425" s="375"/>
      <c r="Y425" s="375"/>
      <c r="Z425" s="375"/>
      <c r="AA425" s="375"/>
      <c r="AB425" s="375"/>
      <c r="AC425" s="375"/>
      <c r="AD425" s="375"/>
      <c r="AE425" s="375"/>
      <c r="AF425" s="375"/>
      <c r="AG425" s="375"/>
    </row>
    <row r="426" spans="1:33" ht="9.75" customHeight="1" x14ac:dyDescent="0.25">
      <c r="A426" s="375"/>
      <c r="B426" s="375"/>
      <c r="C426" s="375"/>
      <c r="D426" s="375"/>
      <c r="E426" s="375"/>
      <c r="F426" s="375"/>
      <c r="G426" s="375"/>
      <c r="H426" s="375"/>
      <c r="I426" s="375"/>
      <c r="J426" s="375"/>
      <c r="K426" s="375"/>
      <c r="L426" s="375"/>
      <c r="M426" s="375"/>
      <c r="N426" s="375"/>
      <c r="O426" s="375"/>
      <c r="P426" s="375"/>
      <c r="Q426" s="375"/>
      <c r="R426" s="375"/>
      <c r="S426" s="375"/>
      <c r="T426" s="375"/>
      <c r="U426" s="375"/>
      <c r="V426" s="375"/>
      <c r="W426" s="375"/>
      <c r="X426" s="375"/>
      <c r="Y426" s="375"/>
      <c r="Z426" s="375"/>
      <c r="AA426" s="375"/>
      <c r="AB426" s="375"/>
      <c r="AC426" s="375"/>
      <c r="AD426" s="375"/>
      <c r="AE426" s="375"/>
      <c r="AF426" s="375"/>
      <c r="AG426" s="375"/>
    </row>
    <row r="427" spans="1:33" ht="9.75" customHeight="1" x14ac:dyDescent="0.25">
      <c r="A427" s="375"/>
      <c r="B427" s="375"/>
      <c r="C427" s="375"/>
      <c r="D427" s="375"/>
      <c r="E427" s="375"/>
      <c r="F427" s="375"/>
      <c r="G427" s="375"/>
      <c r="H427" s="375"/>
      <c r="I427" s="375"/>
      <c r="J427" s="375"/>
      <c r="K427" s="375"/>
      <c r="L427" s="375"/>
      <c r="M427" s="375"/>
      <c r="N427" s="375"/>
      <c r="O427" s="375"/>
      <c r="P427" s="375"/>
      <c r="Q427" s="375"/>
      <c r="R427" s="375"/>
      <c r="S427" s="375"/>
      <c r="T427" s="375"/>
      <c r="U427" s="375"/>
      <c r="V427" s="375"/>
      <c r="W427" s="375"/>
      <c r="X427" s="375"/>
      <c r="Y427" s="375"/>
      <c r="Z427" s="375"/>
      <c r="AA427" s="375"/>
      <c r="AB427" s="375"/>
      <c r="AC427" s="375"/>
      <c r="AD427" s="375"/>
      <c r="AE427" s="375"/>
      <c r="AF427" s="375"/>
      <c r="AG427" s="375"/>
    </row>
    <row r="428" spans="1:33" ht="9.75" customHeight="1" x14ac:dyDescent="0.25">
      <c r="A428" s="375"/>
      <c r="B428" s="375"/>
      <c r="C428" s="375"/>
      <c r="D428" s="375"/>
      <c r="E428" s="375"/>
      <c r="F428" s="375"/>
      <c r="G428" s="375"/>
      <c r="H428" s="375"/>
      <c r="I428" s="375"/>
      <c r="J428" s="375"/>
      <c r="K428" s="375"/>
      <c r="L428" s="375"/>
      <c r="M428" s="375"/>
      <c r="N428" s="375"/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  <c r="AA428" s="375"/>
      <c r="AB428" s="375"/>
      <c r="AC428" s="375"/>
      <c r="AD428" s="375"/>
      <c r="AE428" s="375"/>
      <c r="AF428" s="375"/>
      <c r="AG428" s="375"/>
    </row>
    <row r="429" spans="1:33" ht="9.75" customHeight="1" x14ac:dyDescent="0.25">
      <c r="A429" s="375"/>
      <c r="B429" s="375"/>
      <c r="C429" s="375"/>
      <c r="D429" s="375"/>
      <c r="E429" s="375"/>
      <c r="F429" s="375"/>
      <c r="G429" s="375"/>
      <c r="H429" s="375"/>
      <c r="I429" s="375"/>
      <c r="J429" s="375"/>
      <c r="K429" s="375"/>
      <c r="L429" s="375"/>
      <c r="M429" s="375"/>
      <c r="N429" s="375"/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  <c r="AA429" s="375"/>
      <c r="AB429" s="375"/>
      <c r="AC429" s="375"/>
      <c r="AD429" s="375"/>
      <c r="AE429" s="375"/>
      <c r="AF429" s="375"/>
      <c r="AG429" s="375"/>
    </row>
    <row r="430" spans="1:33" ht="9.75" customHeight="1" x14ac:dyDescent="0.25">
      <c r="A430" s="375"/>
      <c r="B430" s="375"/>
      <c r="C430" s="375"/>
      <c r="D430" s="375"/>
      <c r="E430" s="375"/>
      <c r="F430" s="375"/>
      <c r="G430" s="375"/>
      <c r="H430" s="375"/>
      <c r="I430" s="375"/>
      <c r="J430" s="375"/>
      <c r="K430" s="375"/>
      <c r="L430" s="375"/>
      <c r="M430" s="375"/>
      <c r="N430" s="375"/>
      <c r="O430" s="375"/>
      <c r="P430" s="375"/>
      <c r="Q430" s="375"/>
      <c r="R430" s="375"/>
      <c r="S430" s="375"/>
      <c r="T430" s="375"/>
      <c r="U430" s="375"/>
      <c r="V430" s="375"/>
      <c r="W430" s="375"/>
      <c r="X430" s="375"/>
      <c r="Y430" s="375"/>
      <c r="Z430" s="375"/>
      <c r="AA430" s="375"/>
      <c r="AB430" s="375"/>
      <c r="AC430" s="375"/>
      <c r="AD430" s="375"/>
      <c r="AE430" s="375"/>
      <c r="AF430" s="375"/>
      <c r="AG430" s="375"/>
    </row>
    <row r="431" spans="1:33" ht="9.75" customHeight="1" x14ac:dyDescent="0.25">
      <c r="A431" s="375"/>
      <c r="B431" s="375"/>
      <c r="C431" s="375"/>
      <c r="D431" s="375"/>
      <c r="E431" s="375"/>
      <c r="F431" s="375"/>
      <c r="G431" s="375"/>
      <c r="H431" s="375"/>
      <c r="I431" s="375"/>
      <c r="J431" s="375"/>
      <c r="K431" s="375"/>
      <c r="L431" s="375"/>
      <c r="M431" s="375"/>
      <c r="N431" s="375"/>
      <c r="O431" s="375"/>
      <c r="P431" s="375"/>
      <c r="Q431" s="375"/>
      <c r="R431" s="375"/>
      <c r="S431" s="375"/>
      <c r="T431" s="375"/>
      <c r="U431" s="375"/>
      <c r="V431" s="375"/>
      <c r="W431" s="375"/>
      <c r="X431" s="375"/>
      <c r="Y431" s="375"/>
      <c r="Z431" s="375"/>
      <c r="AA431" s="375"/>
      <c r="AB431" s="375"/>
      <c r="AC431" s="375"/>
      <c r="AD431" s="375"/>
      <c r="AE431" s="375"/>
      <c r="AF431" s="375"/>
      <c r="AG431" s="375"/>
    </row>
    <row r="432" spans="1:33" ht="9.75" customHeight="1" x14ac:dyDescent="0.25">
      <c r="A432" s="375"/>
      <c r="B432" s="375"/>
      <c r="C432" s="375"/>
      <c r="D432" s="375"/>
      <c r="E432" s="375"/>
      <c r="F432" s="375"/>
      <c r="G432" s="375"/>
      <c r="H432" s="375"/>
      <c r="I432" s="375"/>
      <c r="J432" s="375"/>
      <c r="K432" s="375"/>
      <c r="L432" s="375"/>
      <c r="M432" s="375"/>
      <c r="N432" s="375"/>
      <c r="O432" s="375"/>
      <c r="P432" s="375"/>
      <c r="Q432" s="375"/>
      <c r="R432" s="375"/>
      <c r="S432" s="375"/>
      <c r="T432" s="375"/>
      <c r="U432" s="375"/>
      <c r="V432" s="375"/>
      <c r="W432" s="375"/>
      <c r="X432" s="375"/>
      <c r="Y432" s="375"/>
      <c r="Z432" s="375"/>
      <c r="AA432" s="375"/>
      <c r="AB432" s="375"/>
      <c r="AC432" s="375"/>
      <c r="AD432" s="375"/>
      <c r="AE432" s="375"/>
      <c r="AF432" s="375"/>
      <c r="AG432" s="375"/>
    </row>
    <row r="433" spans="1:33" ht="9.75" customHeight="1" x14ac:dyDescent="0.25">
      <c r="A433" s="375"/>
      <c r="B433" s="375"/>
      <c r="C433" s="375"/>
      <c r="D433" s="375"/>
      <c r="E433" s="375"/>
      <c r="F433" s="375"/>
      <c r="G433" s="375"/>
      <c r="H433" s="375"/>
      <c r="I433" s="375"/>
      <c r="J433" s="375"/>
      <c r="K433" s="375"/>
      <c r="L433" s="375"/>
      <c r="M433" s="375"/>
      <c r="N433" s="375"/>
      <c r="O433" s="375"/>
      <c r="P433" s="375"/>
      <c r="Q433" s="375"/>
      <c r="R433" s="375"/>
      <c r="S433" s="375"/>
      <c r="T433" s="375"/>
      <c r="U433" s="375"/>
      <c r="V433" s="375"/>
      <c r="W433" s="375"/>
      <c r="X433" s="375"/>
      <c r="Y433" s="375"/>
      <c r="Z433" s="375"/>
      <c r="AA433" s="375"/>
      <c r="AB433" s="375"/>
      <c r="AC433" s="375"/>
      <c r="AD433" s="375"/>
      <c r="AE433" s="375"/>
      <c r="AF433" s="375"/>
      <c r="AG433" s="375"/>
    </row>
    <row r="434" spans="1:33" ht="9.75" customHeight="1" x14ac:dyDescent="0.25">
      <c r="A434" s="375"/>
      <c r="B434" s="375"/>
      <c r="C434" s="375"/>
      <c r="D434" s="375"/>
      <c r="E434" s="375"/>
      <c r="F434" s="375"/>
      <c r="G434" s="375"/>
      <c r="H434" s="375"/>
      <c r="I434" s="375"/>
      <c r="J434" s="375"/>
      <c r="K434" s="375"/>
      <c r="L434" s="375"/>
      <c r="M434" s="375"/>
      <c r="N434" s="375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  <c r="AA434" s="375"/>
      <c r="AB434" s="375"/>
      <c r="AC434" s="375"/>
      <c r="AD434" s="375"/>
      <c r="AE434" s="375"/>
      <c r="AF434" s="375"/>
      <c r="AG434" s="375"/>
    </row>
    <row r="435" spans="1:33" ht="9.75" customHeight="1" x14ac:dyDescent="0.25">
      <c r="A435" s="375"/>
      <c r="B435" s="375"/>
      <c r="C435" s="375"/>
      <c r="D435" s="375"/>
      <c r="E435" s="375"/>
      <c r="F435" s="375"/>
      <c r="G435" s="375"/>
      <c r="H435" s="375"/>
      <c r="I435" s="375"/>
      <c r="J435" s="375"/>
      <c r="K435" s="375"/>
      <c r="L435" s="375"/>
      <c r="M435" s="375"/>
      <c r="N435" s="375"/>
      <c r="O435" s="375"/>
      <c r="P435" s="375"/>
      <c r="Q435" s="375"/>
      <c r="R435" s="375"/>
      <c r="S435" s="375"/>
      <c r="T435" s="375"/>
      <c r="U435" s="375"/>
      <c r="V435" s="375"/>
      <c r="W435" s="375"/>
      <c r="X435" s="375"/>
      <c r="Y435" s="375"/>
      <c r="Z435" s="375"/>
      <c r="AA435" s="375"/>
      <c r="AB435" s="375"/>
      <c r="AC435" s="375"/>
      <c r="AD435" s="375"/>
      <c r="AE435" s="375"/>
      <c r="AF435" s="375"/>
      <c r="AG435" s="375"/>
    </row>
    <row r="436" spans="1:33" ht="9.75" customHeight="1" x14ac:dyDescent="0.25">
      <c r="A436" s="375"/>
      <c r="B436" s="375"/>
      <c r="C436" s="375"/>
      <c r="D436" s="375"/>
      <c r="E436" s="375"/>
      <c r="F436" s="375"/>
      <c r="G436" s="375"/>
      <c r="H436" s="375"/>
      <c r="I436" s="375"/>
      <c r="J436" s="375"/>
      <c r="K436" s="375"/>
      <c r="L436" s="375"/>
      <c r="M436" s="375"/>
      <c r="N436" s="375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375"/>
      <c r="Z436" s="375"/>
      <c r="AA436" s="375"/>
      <c r="AB436" s="375"/>
      <c r="AC436" s="375"/>
      <c r="AD436" s="375"/>
      <c r="AE436" s="375"/>
      <c r="AF436" s="375"/>
      <c r="AG436" s="375"/>
    </row>
    <row r="437" spans="1:33" ht="9.75" customHeight="1" x14ac:dyDescent="0.25">
      <c r="A437" s="375"/>
      <c r="B437" s="375"/>
      <c r="C437" s="375"/>
      <c r="D437" s="375"/>
      <c r="E437" s="375"/>
      <c r="F437" s="375"/>
      <c r="G437" s="375"/>
      <c r="H437" s="375"/>
      <c r="I437" s="375"/>
      <c r="J437" s="375"/>
      <c r="K437" s="375"/>
      <c r="L437" s="375"/>
      <c r="M437" s="375"/>
      <c r="N437" s="375"/>
      <c r="O437" s="375"/>
      <c r="P437" s="375"/>
      <c r="Q437" s="375"/>
      <c r="R437" s="375"/>
      <c r="S437" s="375"/>
      <c r="T437" s="375"/>
      <c r="U437" s="375"/>
      <c r="V437" s="375"/>
      <c r="W437" s="375"/>
      <c r="X437" s="375"/>
      <c r="Y437" s="375"/>
      <c r="Z437" s="375"/>
      <c r="AA437" s="375"/>
      <c r="AB437" s="375"/>
      <c r="AC437" s="375"/>
      <c r="AD437" s="375"/>
      <c r="AE437" s="375"/>
      <c r="AF437" s="375"/>
      <c r="AG437" s="375"/>
    </row>
    <row r="438" spans="1:33" ht="9.75" customHeight="1" x14ac:dyDescent="0.25">
      <c r="A438" s="375"/>
      <c r="B438" s="375"/>
      <c r="C438" s="375"/>
      <c r="D438" s="375"/>
      <c r="E438" s="375"/>
      <c r="F438" s="375"/>
      <c r="G438" s="375"/>
      <c r="H438" s="375"/>
      <c r="I438" s="375"/>
      <c r="J438" s="375"/>
      <c r="K438" s="375"/>
      <c r="L438" s="375"/>
      <c r="M438" s="375"/>
      <c r="N438" s="375"/>
      <c r="O438" s="375"/>
      <c r="P438" s="375"/>
      <c r="Q438" s="375"/>
      <c r="R438" s="375"/>
      <c r="S438" s="375"/>
      <c r="T438" s="375"/>
      <c r="U438" s="375"/>
      <c r="V438" s="375"/>
      <c r="W438" s="375"/>
      <c r="X438" s="375"/>
      <c r="Y438" s="375"/>
      <c r="Z438" s="375"/>
      <c r="AA438" s="375"/>
      <c r="AB438" s="375"/>
      <c r="AC438" s="375"/>
      <c r="AD438" s="375"/>
      <c r="AE438" s="375"/>
      <c r="AF438" s="375"/>
      <c r="AG438" s="375"/>
    </row>
    <row r="439" spans="1:33" ht="9.75" customHeight="1" x14ac:dyDescent="0.25">
      <c r="A439" s="375"/>
      <c r="B439" s="375"/>
      <c r="C439" s="375"/>
      <c r="D439" s="375"/>
      <c r="E439" s="375"/>
      <c r="F439" s="375"/>
      <c r="G439" s="375"/>
      <c r="H439" s="375"/>
      <c r="I439" s="375"/>
      <c r="J439" s="375"/>
      <c r="K439" s="375"/>
      <c r="L439" s="375"/>
      <c r="M439" s="375"/>
      <c r="N439" s="375"/>
      <c r="O439" s="375"/>
      <c r="P439" s="375"/>
      <c r="Q439" s="375"/>
      <c r="R439" s="375"/>
      <c r="S439" s="375"/>
      <c r="T439" s="375"/>
      <c r="U439" s="375"/>
      <c r="V439" s="375"/>
      <c r="W439" s="375"/>
      <c r="X439" s="375"/>
      <c r="Y439" s="375"/>
      <c r="Z439" s="375"/>
      <c r="AA439" s="375"/>
      <c r="AB439" s="375"/>
      <c r="AC439" s="375"/>
      <c r="AD439" s="375"/>
      <c r="AE439" s="375"/>
      <c r="AF439" s="375"/>
      <c r="AG439" s="375"/>
    </row>
    <row r="440" spans="1:33" ht="9.75" customHeight="1" x14ac:dyDescent="0.25">
      <c r="A440" s="375"/>
      <c r="B440" s="375"/>
      <c r="C440" s="375"/>
      <c r="D440" s="375"/>
      <c r="E440" s="375"/>
      <c r="F440" s="375"/>
      <c r="G440" s="375"/>
      <c r="H440" s="375"/>
      <c r="I440" s="375"/>
      <c r="J440" s="375"/>
      <c r="K440" s="375"/>
      <c r="L440" s="375"/>
      <c r="M440" s="375"/>
      <c r="N440" s="375"/>
      <c r="O440" s="375"/>
      <c r="P440" s="375"/>
      <c r="Q440" s="375"/>
      <c r="R440" s="375"/>
      <c r="S440" s="375"/>
      <c r="T440" s="375"/>
      <c r="U440" s="375"/>
      <c r="V440" s="375"/>
      <c r="W440" s="375"/>
      <c r="X440" s="375"/>
      <c r="Y440" s="375"/>
      <c r="Z440" s="375"/>
      <c r="AA440" s="375"/>
      <c r="AB440" s="375"/>
      <c r="AC440" s="375"/>
      <c r="AD440" s="375"/>
      <c r="AE440" s="375"/>
      <c r="AF440" s="375"/>
      <c r="AG440" s="375"/>
    </row>
    <row r="441" spans="1:33" ht="9.75" customHeight="1" x14ac:dyDescent="0.25">
      <c r="A441" s="375"/>
      <c r="B441" s="375"/>
      <c r="C441" s="375"/>
      <c r="D441" s="375"/>
      <c r="E441" s="375"/>
      <c r="F441" s="375"/>
      <c r="G441" s="375"/>
      <c r="H441" s="375"/>
      <c r="I441" s="375"/>
      <c r="J441" s="375"/>
      <c r="K441" s="375"/>
      <c r="L441" s="375"/>
      <c r="M441" s="375"/>
      <c r="N441" s="375"/>
      <c r="O441" s="375"/>
      <c r="P441" s="375"/>
      <c r="Q441" s="375"/>
      <c r="R441" s="375"/>
      <c r="S441" s="375"/>
      <c r="T441" s="375"/>
      <c r="U441" s="375"/>
      <c r="V441" s="375"/>
      <c r="W441" s="375"/>
      <c r="X441" s="375"/>
      <c r="Y441" s="375"/>
      <c r="Z441" s="375"/>
      <c r="AA441" s="375"/>
      <c r="AB441" s="375"/>
      <c r="AC441" s="375"/>
      <c r="AD441" s="375"/>
      <c r="AE441" s="375"/>
      <c r="AF441" s="375"/>
      <c r="AG441" s="375"/>
    </row>
    <row r="442" spans="1:33" ht="9.75" customHeight="1" x14ac:dyDescent="0.25">
      <c r="A442" s="375"/>
      <c r="B442" s="375"/>
      <c r="C442" s="375"/>
      <c r="D442" s="375"/>
      <c r="E442" s="375"/>
      <c r="F442" s="375"/>
      <c r="G442" s="375"/>
      <c r="H442" s="375"/>
      <c r="I442" s="375"/>
      <c r="J442" s="375"/>
      <c r="K442" s="375"/>
      <c r="L442" s="375"/>
      <c r="M442" s="375"/>
      <c r="N442" s="375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375"/>
      <c r="Z442" s="375"/>
      <c r="AA442" s="375"/>
      <c r="AB442" s="375"/>
      <c r="AC442" s="375"/>
      <c r="AD442" s="375"/>
      <c r="AE442" s="375"/>
      <c r="AF442" s="375"/>
      <c r="AG442" s="375"/>
    </row>
    <row r="443" spans="1:33" ht="9.75" customHeight="1" x14ac:dyDescent="0.25">
      <c r="A443" s="375"/>
      <c r="B443" s="375"/>
      <c r="C443" s="375"/>
      <c r="D443" s="375"/>
      <c r="E443" s="375"/>
      <c r="F443" s="375"/>
      <c r="G443" s="375"/>
      <c r="H443" s="375"/>
      <c r="I443" s="375"/>
      <c r="J443" s="375"/>
      <c r="K443" s="375"/>
      <c r="L443" s="375"/>
      <c r="M443" s="375"/>
      <c r="N443" s="375"/>
      <c r="O443" s="375"/>
      <c r="P443" s="375"/>
      <c r="Q443" s="375"/>
      <c r="R443" s="375"/>
      <c r="S443" s="375"/>
      <c r="T443" s="375"/>
      <c r="U443" s="375"/>
      <c r="V443" s="375"/>
      <c r="W443" s="375"/>
      <c r="X443" s="375"/>
      <c r="Y443" s="375"/>
      <c r="Z443" s="375"/>
      <c r="AA443" s="375"/>
      <c r="AB443" s="375"/>
      <c r="AC443" s="375"/>
      <c r="AD443" s="375"/>
      <c r="AE443" s="375"/>
      <c r="AF443" s="375"/>
      <c r="AG443" s="375"/>
    </row>
    <row r="444" spans="1:33" ht="9.75" customHeight="1" x14ac:dyDescent="0.25">
      <c r="A444" s="375"/>
      <c r="B444" s="375"/>
      <c r="C444" s="375"/>
      <c r="D444" s="375"/>
      <c r="E444" s="375"/>
      <c r="F444" s="375"/>
      <c r="G444" s="375"/>
      <c r="H444" s="375"/>
      <c r="I444" s="375"/>
      <c r="J444" s="375"/>
      <c r="K444" s="375"/>
      <c r="L444" s="375"/>
      <c r="M444" s="375"/>
      <c r="N444" s="375"/>
      <c r="O444" s="375"/>
      <c r="P444" s="375"/>
      <c r="Q444" s="375"/>
      <c r="R444" s="375"/>
      <c r="S444" s="375"/>
      <c r="T444" s="375"/>
      <c r="U444" s="375"/>
      <c r="V444" s="375"/>
      <c r="W444" s="375"/>
      <c r="X444" s="375"/>
      <c r="Y444" s="375"/>
      <c r="Z444" s="375"/>
      <c r="AA444" s="375"/>
      <c r="AB444" s="375"/>
      <c r="AC444" s="375"/>
      <c r="AD444" s="375"/>
      <c r="AE444" s="375"/>
      <c r="AF444" s="375"/>
      <c r="AG444" s="375"/>
    </row>
    <row r="445" spans="1:33" ht="9.75" customHeight="1" x14ac:dyDescent="0.25">
      <c r="A445" s="375"/>
      <c r="B445" s="375"/>
      <c r="C445" s="375"/>
      <c r="D445" s="375"/>
      <c r="E445" s="375"/>
      <c r="F445" s="375"/>
      <c r="G445" s="375"/>
      <c r="H445" s="375"/>
      <c r="I445" s="375"/>
      <c r="J445" s="375"/>
      <c r="K445" s="375"/>
      <c r="L445" s="375"/>
      <c r="M445" s="375"/>
      <c r="N445" s="375"/>
      <c r="O445" s="375"/>
      <c r="P445" s="375"/>
      <c r="Q445" s="375"/>
      <c r="R445" s="375"/>
      <c r="S445" s="375"/>
      <c r="T445" s="375"/>
      <c r="U445" s="375"/>
      <c r="V445" s="375"/>
      <c r="W445" s="375"/>
      <c r="X445" s="375"/>
      <c r="Y445" s="375"/>
      <c r="Z445" s="375"/>
      <c r="AA445" s="375"/>
      <c r="AB445" s="375"/>
      <c r="AC445" s="375"/>
      <c r="AD445" s="375"/>
      <c r="AE445" s="375"/>
      <c r="AF445" s="375"/>
      <c r="AG445" s="375"/>
    </row>
    <row r="446" spans="1:33" ht="9.75" customHeight="1" x14ac:dyDescent="0.25">
      <c r="A446" s="375"/>
      <c r="B446" s="375"/>
      <c r="C446" s="375"/>
      <c r="D446" s="375"/>
      <c r="E446" s="375"/>
      <c r="F446" s="375"/>
      <c r="G446" s="375"/>
      <c r="H446" s="375"/>
      <c r="I446" s="375"/>
      <c r="J446" s="375"/>
      <c r="K446" s="375"/>
      <c r="L446" s="375"/>
      <c r="M446" s="375"/>
      <c r="N446" s="375"/>
      <c r="O446" s="375"/>
      <c r="P446" s="375"/>
      <c r="Q446" s="375"/>
      <c r="R446" s="375"/>
      <c r="S446" s="375"/>
      <c r="T446" s="375"/>
      <c r="U446" s="375"/>
      <c r="V446" s="375"/>
      <c r="W446" s="375"/>
      <c r="X446" s="375"/>
      <c r="Y446" s="375"/>
      <c r="Z446" s="375"/>
      <c r="AA446" s="375"/>
      <c r="AB446" s="375"/>
      <c r="AC446" s="375"/>
      <c r="AD446" s="375"/>
      <c r="AE446" s="375"/>
      <c r="AF446" s="375"/>
      <c r="AG446" s="375"/>
    </row>
    <row r="447" spans="1:33" ht="9.75" customHeight="1" x14ac:dyDescent="0.25">
      <c r="A447" s="375"/>
      <c r="B447" s="375"/>
      <c r="C447" s="375"/>
      <c r="D447" s="375"/>
      <c r="E447" s="375"/>
      <c r="F447" s="375"/>
      <c r="G447" s="375"/>
      <c r="H447" s="375"/>
      <c r="I447" s="375"/>
      <c r="J447" s="375"/>
      <c r="K447" s="375"/>
      <c r="L447" s="375"/>
      <c r="M447" s="375"/>
      <c r="N447" s="375"/>
      <c r="O447" s="375"/>
      <c r="P447" s="375"/>
      <c r="Q447" s="375"/>
      <c r="R447" s="375"/>
      <c r="S447" s="375"/>
      <c r="T447" s="375"/>
      <c r="U447" s="375"/>
      <c r="V447" s="375"/>
      <c r="W447" s="375"/>
      <c r="X447" s="375"/>
      <c r="Y447" s="375"/>
      <c r="Z447" s="375"/>
      <c r="AA447" s="375"/>
      <c r="AB447" s="375"/>
      <c r="AC447" s="375"/>
      <c r="AD447" s="375"/>
      <c r="AE447" s="375"/>
      <c r="AF447" s="375"/>
      <c r="AG447" s="375"/>
    </row>
    <row r="448" spans="1:33" ht="9.75" customHeight="1" x14ac:dyDescent="0.25">
      <c r="A448" s="375"/>
      <c r="B448" s="375"/>
      <c r="C448" s="375"/>
      <c r="D448" s="375"/>
      <c r="E448" s="375"/>
      <c r="F448" s="375"/>
      <c r="G448" s="375"/>
      <c r="H448" s="375"/>
      <c r="I448" s="375"/>
      <c r="J448" s="375"/>
      <c r="K448" s="375"/>
      <c r="L448" s="375"/>
      <c r="M448" s="375"/>
      <c r="N448" s="375"/>
      <c r="O448" s="375"/>
      <c r="P448" s="375"/>
      <c r="Q448" s="375"/>
      <c r="R448" s="375"/>
      <c r="S448" s="375"/>
      <c r="T448" s="375"/>
      <c r="U448" s="375"/>
      <c r="V448" s="375"/>
      <c r="W448" s="375"/>
      <c r="X448" s="375"/>
      <c r="Y448" s="375"/>
      <c r="Z448" s="375"/>
      <c r="AA448" s="375"/>
      <c r="AB448" s="375"/>
      <c r="AC448" s="375"/>
      <c r="AD448" s="375"/>
      <c r="AE448" s="375"/>
      <c r="AF448" s="375"/>
      <c r="AG448" s="375"/>
    </row>
    <row r="449" spans="1:33" ht="9.75" customHeight="1" x14ac:dyDescent="0.25">
      <c r="A449" s="375"/>
      <c r="B449" s="375"/>
      <c r="C449" s="375"/>
      <c r="D449" s="375"/>
      <c r="E449" s="375"/>
      <c r="F449" s="375"/>
      <c r="G449" s="375"/>
      <c r="H449" s="375"/>
      <c r="I449" s="375"/>
      <c r="J449" s="375"/>
      <c r="K449" s="375"/>
      <c r="L449" s="375"/>
      <c r="M449" s="375"/>
      <c r="N449" s="375"/>
      <c r="O449" s="375"/>
      <c r="P449" s="375"/>
      <c r="Q449" s="375"/>
      <c r="R449" s="375"/>
      <c r="S449" s="375"/>
      <c r="T449" s="375"/>
      <c r="U449" s="375"/>
      <c r="V449" s="375"/>
      <c r="W449" s="375"/>
      <c r="X449" s="375"/>
      <c r="Y449" s="375"/>
      <c r="Z449" s="375"/>
      <c r="AA449" s="375"/>
      <c r="AB449" s="375"/>
      <c r="AC449" s="375"/>
      <c r="AD449" s="375"/>
      <c r="AE449" s="375"/>
      <c r="AF449" s="375"/>
      <c r="AG449" s="375"/>
    </row>
    <row r="450" spans="1:33" ht="9.75" customHeight="1" x14ac:dyDescent="0.25">
      <c r="A450" s="375"/>
      <c r="B450" s="375"/>
      <c r="C450" s="375"/>
      <c r="D450" s="375"/>
      <c r="E450" s="375"/>
      <c r="F450" s="375"/>
      <c r="G450" s="375"/>
      <c r="H450" s="375"/>
      <c r="I450" s="375"/>
      <c r="J450" s="375"/>
      <c r="K450" s="375"/>
      <c r="L450" s="375"/>
      <c r="M450" s="375"/>
      <c r="N450" s="375"/>
      <c r="O450" s="375"/>
      <c r="P450" s="375"/>
      <c r="Q450" s="375"/>
      <c r="R450" s="375"/>
      <c r="S450" s="375"/>
      <c r="T450" s="375"/>
      <c r="U450" s="375"/>
      <c r="V450" s="375"/>
      <c r="W450" s="375"/>
      <c r="X450" s="375"/>
      <c r="Y450" s="375"/>
      <c r="Z450" s="375"/>
      <c r="AA450" s="375"/>
      <c r="AB450" s="375"/>
      <c r="AC450" s="375"/>
      <c r="AD450" s="375"/>
      <c r="AE450" s="375"/>
      <c r="AF450" s="375"/>
      <c r="AG450" s="375"/>
    </row>
    <row r="451" spans="1:33" ht="9.75" customHeight="1" x14ac:dyDescent="0.25">
      <c r="A451" s="375"/>
      <c r="B451" s="375"/>
      <c r="C451" s="375"/>
      <c r="D451" s="375"/>
      <c r="E451" s="375"/>
      <c r="F451" s="375"/>
      <c r="G451" s="375"/>
      <c r="H451" s="375"/>
      <c r="I451" s="375"/>
      <c r="J451" s="375"/>
      <c r="K451" s="375"/>
      <c r="L451" s="375"/>
      <c r="M451" s="375"/>
      <c r="N451" s="375"/>
      <c r="O451" s="375"/>
      <c r="P451" s="375"/>
      <c r="Q451" s="375"/>
      <c r="R451" s="375"/>
      <c r="S451" s="375"/>
      <c r="T451" s="375"/>
      <c r="U451" s="375"/>
      <c r="V451" s="375"/>
      <c r="W451" s="375"/>
      <c r="X451" s="375"/>
      <c r="Y451" s="375"/>
      <c r="Z451" s="375"/>
      <c r="AA451" s="375"/>
      <c r="AB451" s="375"/>
      <c r="AC451" s="375"/>
      <c r="AD451" s="375"/>
      <c r="AE451" s="375"/>
      <c r="AF451" s="375"/>
      <c r="AG451" s="375"/>
    </row>
    <row r="452" spans="1:33" ht="9.75" customHeight="1" x14ac:dyDescent="0.25">
      <c r="A452" s="375"/>
      <c r="B452" s="375"/>
      <c r="C452" s="375"/>
      <c r="D452" s="375"/>
      <c r="E452" s="375"/>
      <c r="F452" s="375"/>
      <c r="G452" s="375"/>
      <c r="H452" s="375"/>
      <c r="I452" s="375"/>
      <c r="J452" s="375"/>
      <c r="K452" s="375"/>
      <c r="L452" s="375"/>
      <c r="M452" s="375"/>
      <c r="N452" s="375"/>
      <c r="O452" s="375"/>
      <c r="P452" s="375"/>
      <c r="Q452" s="375"/>
      <c r="R452" s="375"/>
      <c r="S452" s="375"/>
      <c r="T452" s="375"/>
      <c r="U452" s="375"/>
      <c r="V452" s="375"/>
      <c r="W452" s="375"/>
      <c r="X452" s="375"/>
      <c r="Y452" s="375"/>
      <c r="Z452" s="375"/>
      <c r="AA452" s="375"/>
      <c r="AB452" s="375"/>
      <c r="AC452" s="375"/>
      <c r="AD452" s="375"/>
      <c r="AE452" s="375"/>
      <c r="AF452" s="375"/>
      <c r="AG452" s="375"/>
    </row>
    <row r="453" spans="1:33" ht="9.75" customHeight="1" x14ac:dyDescent="0.25">
      <c r="A453" s="375"/>
      <c r="B453" s="375"/>
      <c r="C453" s="375"/>
      <c r="D453" s="375"/>
      <c r="E453" s="375"/>
      <c r="F453" s="375"/>
      <c r="G453" s="375"/>
      <c r="H453" s="375"/>
      <c r="I453" s="375"/>
      <c r="J453" s="375"/>
      <c r="K453" s="375"/>
      <c r="L453" s="375"/>
      <c r="M453" s="375"/>
      <c r="N453" s="375"/>
      <c r="O453" s="375"/>
      <c r="P453" s="375"/>
      <c r="Q453" s="375"/>
      <c r="R453" s="375"/>
      <c r="S453" s="375"/>
      <c r="T453" s="375"/>
      <c r="U453" s="375"/>
      <c r="V453" s="375"/>
      <c r="W453" s="375"/>
      <c r="X453" s="375"/>
      <c r="Y453" s="375"/>
      <c r="Z453" s="375"/>
      <c r="AA453" s="375"/>
      <c r="AB453" s="375"/>
      <c r="AC453" s="375"/>
      <c r="AD453" s="375"/>
      <c r="AE453" s="375"/>
      <c r="AF453" s="375"/>
      <c r="AG453" s="375"/>
    </row>
    <row r="454" spans="1:33" ht="9.75" customHeight="1" x14ac:dyDescent="0.25">
      <c r="A454" s="375"/>
      <c r="B454" s="375"/>
      <c r="C454" s="375"/>
      <c r="D454" s="375"/>
      <c r="E454" s="375"/>
      <c r="F454" s="375"/>
      <c r="G454" s="375"/>
      <c r="H454" s="375"/>
      <c r="I454" s="375"/>
      <c r="J454" s="375"/>
      <c r="K454" s="375"/>
      <c r="L454" s="375"/>
      <c r="M454" s="375"/>
      <c r="N454" s="375"/>
      <c r="O454" s="375"/>
      <c r="P454" s="375"/>
      <c r="Q454" s="375"/>
      <c r="R454" s="375"/>
      <c r="S454" s="375"/>
      <c r="T454" s="375"/>
      <c r="U454" s="375"/>
      <c r="V454" s="375"/>
      <c r="W454" s="375"/>
      <c r="X454" s="375"/>
      <c r="Y454" s="375"/>
      <c r="Z454" s="375"/>
      <c r="AA454" s="375"/>
      <c r="AB454" s="375"/>
      <c r="AC454" s="375"/>
      <c r="AD454" s="375"/>
      <c r="AE454" s="375"/>
      <c r="AF454" s="375"/>
      <c r="AG454" s="375"/>
    </row>
    <row r="455" spans="1:33" ht="9.75" customHeight="1" x14ac:dyDescent="0.25">
      <c r="A455" s="375"/>
      <c r="B455" s="375"/>
      <c r="C455" s="375"/>
      <c r="D455" s="375"/>
      <c r="E455" s="375"/>
      <c r="F455" s="375"/>
      <c r="G455" s="375"/>
      <c r="H455" s="375"/>
      <c r="I455" s="375"/>
      <c r="J455" s="375"/>
      <c r="K455" s="375"/>
      <c r="L455" s="375"/>
      <c r="M455" s="375"/>
      <c r="N455" s="375"/>
      <c r="O455" s="375"/>
      <c r="P455" s="375"/>
      <c r="Q455" s="375"/>
      <c r="R455" s="375"/>
      <c r="S455" s="375"/>
      <c r="T455" s="375"/>
      <c r="U455" s="375"/>
      <c r="V455" s="375"/>
      <c r="W455" s="375"/>
      <c r="X455" s="375"/>
      <c r="Y455" s="375"/>
      <c r="Z455" s="375"/>
      <c r="AA455" s="375"/>
      <c r="AB455" s="375"/>
      <c r="AC455" s="375"/>
      <c r="AD455" s="375"/>
      <c r="AE455" s="375"/>
      <c r="AF455" s="375"/>
      <c r="AG455" s="375"/>
    </row>
    <row r="456" spans="1:33" ht="9.75" customHeight="1" x14ac:dyDescent="0.25">
      <c r="A456" s="375"/>
      <c r="B456" s="375"/>
      <c r="C456" s="375"/>
      <c r="D456" s="375"/>
      <c r="E456" s="375"/>
      <c r="F456" s="375"/>
      <c r="G456" s="375"/>
      <c r="H456" s="375"/>
      <c r="I456" s="375"/>
      <c r="J456" s="375"/>
      <c r="K456" s="375"/>
      <c r="L456" s="375"/>
      <c r="M456" s="375"/>
      <c r="N456" s="375"/>
      <c r="O456" s="375"/>
      <c r="P456" s="375"/>
      <c r="Q456" s="375"/>
      <c r="R456" s="375"/>
      <c r="S456" s="375"/>
      <c r="T456" s="375"/>
      <c r="U456" s="375"/>
      <c r="V456" s="375"/>
      <c r="W456" s="375"/>
      <c r="X456" s="375"/>
      <c r="Y456" s="375"/>
      <c r="Z456" s="375"/>
      <c r="AA456" s="375"/>
      <c r="AB456" s="375"/>
      <c r="AC456" s="375"/>
      <c r="AD456" s="375"/>
      <c r="AE456" s="375"/>
      <c r="AF456" s="375"/>
      <c r="AG456" s="375"/>
    </row>
    <row r="457" spans="1:33" ht="9.75" customHeight="1" x14ac:dyDescent="0.25">
      <c r="A457" s="375"/>
      <c r="B457" s="375"/>
      <c r="C457" s="375"/>
      <c r="D457" s="375"/>
      <c r="E457" s="375"/>
      <c r="F457" s="375"/>
      <c r="G457" s="375"/>
      <c r="H457" s="375"/>
      <c r="I457" s="375"/>
      <c r="J457" s="375"/>
      <c r="K457" s="375"/>
      <c r="L457" s="375"/>
      <c r="M457" s="375"/>
      <c r="N457" s="375"/>
      <c r="O457" s="375"/>
      <c r="P457" s="375"/>
      <c r="Q457" s="375"/>
      <c r="R457" s="375"/>
      <c r="S457" s="375"/>
      <c r="T457" s="375"/>
      <c r="U457" s="375"/>
      <c r="V457" s="375"/>
      <c r="W457" s="375"/>
      <c r="X457" s="375"/>
      <c r="Y457" s="375"/>
      <c r="Z457" s="375"/>
      <c r="AA457" s="375"/>
      <c r="AB457" s="375"/>
      <c r="AC457" s="375"/>
      <c r="AD457" s="375"/>
      <c r="AE457" s="375"/>
      <c r="AF457" s="375"/>
      <c r="AG457" s="375"/>
    </row>
    <row r="458" spans="1:33" ht="9.75" customHeight="1" x14ac:dyDescent="0.25">
      <c r="A458" s="375"/>
      <c r="B458" s="375"/>
      <c r="C458" s="375"/>
      <c r="D458" s="375"/>
      <c r="E458" s="375"/>
      <c r="F458" s="375"/>
      <c r="G458" s="375"/>
      <c r="H458" s="375"/>
      <c r="I458" s="375"/>
      <c r="J458" s="375"/>
      <c r="K458" s="375"/>
      <c r="L458" s="375"/>
      <c r="M458" s="375"/>
      <c r="N458" s="375"/>
      <c r="O458" s="375"/>
      <c r="P458" s="375"/>
      <c r="Q458" s="375"/>
      <c r="R458" s="375"/>
      <c r="S458" s="375"/>
      <c r="T458" s="375"/>
      <c r="U458" s="375"/>
      <c r="V458" s="375"/>
      <c r="W458" s="375"/>
      <c r="X458" s="375"/>
      <c r="Y458" s="375"/>
      <c r="Z458" s="375"/>
      <c r="AA458" s="375"/>
      <c r="AB458" s="375"/>
      <c r="AC458" s="375"/>
      <c r="AD458" s="375"/>
      <c r="AE458" s="375"/>
      <c r="AF458" s="375"/>
      <c r="AG458" s="375"/>
    </row>
    <row r="459" spans="1:33" ht="9.75" customHeight="1" x14ac:dyDescent="0.25">
      <c r="A459" s="375"/>
      <c r="B459" s="375"/>
      <c r="C459" s="375"/>
      <c r="D459" s="375"/>
      <c r="E459" s="375"/>
      <c r="F459" s="375"/>
      <c r="G459" s="375"/>
      <c r="H459" s="375"/>
      <c r="I459" s="375"/>
      <c r="J459" s="375"/>
      <c r="K459" s="375"/>
      <c r="L459" s="375"/>
      <c r="M459" s="375"/>
      <c r="N459" s="375"/>
      <c r="O459" s="375"/>
      <c r="P459" s="375"/>
      <c r="Q459" s="375"/>
      <c r="R459" s="375"/>
      <c r="S459" s="375"/>
      <c r="T459" s="375"/>
      <c r="U459" s="375"/>
      <c r="V459" s="375"/>
      <c r="W459" s="375"/>
      <c r="X459" s="375"/>
      <c r="Y459" s="375"/>
      <c r="Z459" s="375"/>
      <c r="AA459" s="375"/>
      <c r="AB459" s="375"/>
      <c r="AC459" s="375"/>
      <c r="AD459" s="375"/>
      <c r="AE459" s="375"/>
      <c r="AF459" s="375"/>
      <c r="AG459" s="375"/>
    </row>
    <row r="460" spans="1:33" ht="9.75" customHeight="1" x14ac:dyDescent="0.25">
      <c r="A460" s="375"/>
      <c r="B460" s="375"/>
      <c r="C460" s="375"/>
      <c r="D460" s="375"/>
      <c r="E460" s="375"/>
      <c r="F460" s="375"/>
      <c r="G460" s="375"/>
      <c r="H460" s="375"/>
      <c r="I460" s="375"/>
      <c r="J460" s="375"/>
      <c r="K460" s="375"/>
      <c r="L460" s="375"/>
      <c r="M460" s="375"/>
      <c r="N460" s="375"/>
      <c r="O460" s="375"/>
      <c r="P460" s="375"/>
      <c r="Q460" s="375"/>
      <c r="R460" s="375"/>
      <c r="S460" s="375"/>
      <c r="T460" s="375"/>
      <c r="U460" s="375"/>
      <c r="V460" s="375"/>
      <c r="W460" s="375"/>
      <c r="X460" s="375"/>
      <c r="Y460" s="375"/>
      <c r="Z460" s="375"/>
      <c r="AA460" s="375"/>
      <c r="AB460" s="375"/>
      <c r="AC460" s="375"/>
      <c r="AD460" s="375"/>
      <c r="AE460" s="375"/>
      <c r="AF460" s="375"/>
      <c r="AG460" s="375"/>
    </row>
    <row r="461" spans="1:33" ht="9.75" customHeight="1" x14ac:dyDescent="0.25">
      <c r="A461" s="375"/>
      <c r="B461" s="375"/>
      <c r="C461" s="375"/>
      <c r="D461" s="375"/>
      <c r="E461" s="375"/>
      <c r="F461" s="375"/>
      <c r="G461" s="375"/>
      <c r="H461" s="375"/>
      <c r="I461" s="375"/>
      <c r="J461" s="375"/>
      <c r="K461" s="375"/>
      <c r="L461" s="375"/>
      <c r="M461" s="375"/>
      <c r="N461" s="375"/>
      <c r="O461" s="375"/>
      <c r="P461" s="375"/>
      <c r="Q461" s="375"/>
      <c r="R461" s="375"/>
      <c r="S461" s="375"/>
      <c r="T461" s="375"/>
      <c r="U461" s="375"/>
      <c r="V461" s="375"/>
      <c r="W461" s="375"/>
      <c r="X461" s="375"/>
      <c r="Y461" s="375"/>
      <c r="Z461" s="375"/>
      <c r="AA461" s="375"/>
      <c r="AB461" s="375"/>
      <c r="AC461" s="375"/>
      <c r="AD461" s="375"/>
      <c r="AE461" s="375"/>
      <c r="AF461" s="375"/>
      <c r="AG461" s="375"/>
    </row>
    <row r="462" spans="1:33" ht="9.75" customHeight="1" x14ac:dyDescent="0.25">
      <c r="A462" s="375"/>
      <c r="B462" s="375"/>
      <c r="C462" s="375"/>
      <c r="D462" s="375"/>
      <c r="E462" s="375"/>
      <c r="F462" s="375"/>
      <c r="G462" s="375"/>
      <c r="H462" s="375"/>
      <c r="I462" s="375"/>
      <c r="J462" s="375"/>
      <c r="K462" s="375"/>
      <c r="L462" s="375"/>
      <c r="M462" s="375"/>
      <c r="N462" s="375"/>
      <c r="O462" s="375"/>
      <c r="P462" s="375"/>
      <c r="Q462" s="375"/>
      <c r="R462" s="375"/>
      <c r="S462" s="375"/>
      <c r="T462" s="375"/>
      <c r="U462" s="375"/>
      <c r="V462" s="375"/>
      <c r="W462" s="375"/>
      <c r="X462" s="375"/>
      <c r="Y462" s="375"/>
      <c r="Z462" s="375"/>
      <c r="AA462" s="375"/>
      <c r="AB462" s="375"/>
      <c r="AC462" s="375"/>
      <c r="AD462" s="375"/>
      <c r="AE462" s="375"/>
      <c r="AF462" s="375"/>
      <c r="AG462" s="375"/>
    </row>
    <row r="463" spans="1:33" ht="9.75" customHeight="1" x14ac:dyDescent="0.25">
      <c r="A463" s="375"/>
      <c r="B463" s="375"/>
      <c r="C463" s="375"/>
      <c r="D463" s="375"/>
      <c r="E463" s="375"/>
      <c r="F463" s="375"/>
      <c r="G463" s="375"/>
      <c r="H463" s="375"/>
      <c r="I463" s="375"/>
      <c r="J463" s="375"/>
      <c r="K463" s="375"/>
      <c r="L463" s="375"/>
      <c r="M463" s="375"/>
      <c r="N463" s="375"/>
      <c r="O463" s="375"/>
      <c r="P463" s="375"/>
      <c r="Q463" s="375"/>
      <c r="R463" s="375"/>
      <c r="S463" s="375"/>
      <c r="T463" s="375"/>
      <c r="U463" s="375"/>
      <c r="V463" s="375"/>
      <c r="W463" s="375"/>
      <c r="X463" s="375"/>
      <c r="Y463" s="375"/>
      <c r="Z463" s="375"/>
      <c r="AA463" s="375"/>
      <c r="AB463" s="375"/>
      <c r="AC463" s="375"/>
      <c r="AD463" s="375"/>
      <c r="AE463" s="375"/>
      <c r="AF463" s="375"/>
      <c r="AG463" s="375"/>
    </row>
    <row r="464" spans="1:33" ht="9.75" customHeight="1" x14ac:dyDescent="0.25">
      <c r="A464" s="375"/>
      <c r="B464" s="375"/>
      <c r="C464" s="375"/>
      <c r="D464" s="375"/>
      <c r="E464" s="375"/>
      <c r="F464" s="375"/>
      <c r="G464" s="375"/>
      <c r="H464" s="375"/>
      <c r="I464" s="375"/>
      <c r="J464" s="375"/>
      <c r="K464" s="375"/>
      <c r="L464" s="375"/>
      <c r="M464" s="375"/>
      <c r="N464" s="375"/>
      <c r="O464" s="375"/>
      <c r="P464" s="375"/>
      <c r="Q464" s="375"/>
      <c r="R464" s="375"/>
      <c r="S464" s="375"/>
      <c r="T464" s="375"/>
      <c r="U464" s="375"/>
      <c r="V464" s="375"/>
      <c r="W464" s="375"/>
      <c r="X464" s="375"/>
      <c r="Y464" s="375"/>
      <c r="Z464" s="375"/>
      <c r="AA464" s="375"/>
      <c r="AB464" s="375"/>
      <c r="AC464" s="375"/>
      <c r="AD464" s="375"/>
      <c r="AE464" s="375"/>
      <c r="AF464" s="375"/>
      <c r="AG464" s="375"/>
    </row>
    <row r="465" spans="1:33" ht="9.75" customHeight="1" x14ac:dyDescent="0.25">
      <c r="A465" s="375"/>
      <c r="B465" s="375"/>
      <c r="C465" s="375"/>
      <c r="D465" s="375"/>
      <c r="E465" s="375"/>
      <c r="F465" s="375"/>
      <c r="G465" s="375"/>
      <c r="H465" s="375"/>
      <c r="I465" s="375"/>
      <c r="J465" s="375"/>
      <c r="K465" s="375"/>
      <c r="L465" s="375"/>
      <c r="M465" s="375"/>
      <c r="N465" s="375"/>
      <c r="O465" s="375"/>
      <c r="P465" s="375"/>
      <c r="Q465" s="375"/>
      <c r="R465" s="375"/>
      <c r="S465" s="375"/>
      <c r="T465" s="375"/>
      <c r="U465" s="375"/>
      <c r="V465" s="375"/>
      <c r="W465" s="375"/>
      <c r="X465" s="375"/>
      <c r="Y465" s="375"/>
      <c r="Z465" s="375"/>
      <c r="AA465" s="375"/>
      <c r="AB465" s="375"/>
      <c r="AC465" s="375"/>
      <c r="AD465" s="375"/>
      <c r="AE465" s="375"/>
      <c r="AF465" s="375"/>
      <c r="AG465" s="375"/>
    </row>
    <row r="466" spans="1:33" ht="9.75" customHeight="1" x14ac:dyDescent="0.25">
      <c r="A466" s="375"/>
      <c r="B466" s="375"/>
      <c r="C466" s="375"/>
      <c r="D466" s="375"/>
      <c r="E466" s="375"/>
      <c r="F466" s="375"/>
      <c r="G466" s="375"/>
      <c r="H466" s="375"/>
      <c r="I466" s="375"/>
      <c r="J466" s="375"/>
      <c r="K466" s="375"/>
      <c r="L466" s="375"/>
      <c r="M466" s="375"/>
      <c r="N466" s="375"/>
      <c r="O466" s="375"/>
      <c r="P466" s="375"/>
      <c r="Q466" s="375"/>
      <c r="R466" s="375"/>
      <c r="S466" s="375"/>
      <c r="T466" s="375"/>
      <c r="U466" s="375"/>
      <c r="V466" s="375"/>
      <c r="W466" s="375"/>
      <c r="X466" s="375"/>
      <c r="Y466" s="375"/>
      <c r="Z466" s="375"/>
      <c r="AA466" s="375"/>
      <c r="AB466" s="375"/>
      <c r="AC466" s="375"/>
      <c r="AD466" s="375"/>
      <c r="AE466" s="375"/>
      <c r="AF466" s="375"/>
      <c r="AG466" s="375"/>
    </row>
    <row r="467" spans="1:33" ht="9.75" customHeight="1" x14ac:dyDescent="0.25">
      <c r="A467" s="375"/>
      <c r="B467" s="375"/>
      <c r="C467" s="375"/>
      <c r="D467" s="375"/>
      <c r="E467" s="375"/>
      <c r="F467" s="375"/>
      <c r="G467" s="375"/>
      <c r="H467" s="375"/>
      <c r="I467" s="375"/>
      <c r="J467" s="375"/>
      <c r="K467" s="375"/>
      <c r="L467" s="375"/>
      <c r="M467" s="375"/>
      <c r="N467" s="375"/>
      <c r="O467" s="375"/>
      <c r="P467" s="375"/>
      <c r="Q467" s="375"/>
      <c r="R467" s="375"/>
      <c r="S467" s="375"/>
      <c r="T467" s="375"/>
      <c r="U467" s="375"/>
      <c r="V467" s="375"/>
      <c r="W467" s="375"/>
      <c r="X467" s="375"/>
      <c r="Y467" s="375"/>
      <c r="Z467" s="375"/>
      <c r="AA467" s="375"/>
      <c r="AB467" s="375"/>
      <c r="AC467" s="375"/>
      <c r="AD467" s="375"/>
      <c r="AE467" s="375"/>
      <c r="AF467" s="375"/>
      <c r="AG467" s="375"/>
    </row>
    <row r="468" spans="1:33" ht="9.75" customHeight="1" x14ac:dyDescent="0.25">
      <c r="A468" s="375"/>
      <c r="B468" s="375"/>
      <c r="C468" s="375"/>
      <c r="D468" s="375"/>
      <c r="E468" s="375"/>
      <c r="F468" s="375"/>
      <c r="G468" s="375"/>
      <c r="H468" s="375"/>
      <c r="I468" s="375"/>
      <c r="J468" s="375"/>
      <c r="K468" s="375"/>
      <c r="L468" s="375"/>
      <c r="M468" s="375"/>
      <c r="N468" s="375"/>
      <c r="O468" s="375"/>
      <c r="P468" s="375"/>
      <c r="Q468" s="375"/>
      <c r="R468" s="375"/>
      <c r="S468" s="375"/>
      <c r="T468" s="375"/>
      <c r="U468" s="375"/>
      <c r="V468" s="375"/>
      <c r="W468" s="375"/>
      <c r="X468" s="375"/>
      <c r="Y468" s="375"/>
      <c r="Z468" s="375"/>
      <c r="AA468" s="375"/>
      <c r="AB468" s="375"/>
      <c r="AC468" s="375"/>
      <c r="AD468" s="375"/>
      <c r="AE468" s="375"/>
      <c r="AF468" s="375"/>
      <c r="AG468" s="375"/>
    </row>
    <row r="469" spans="1:33" ht="9.75" customHeight="1" x14ac:dyDescent="0.25">
      <c r="A469" s="375"/>
      <c r="B469" s="375"/>
      <c r="C469" s="375"/>
      <c r="D469" s="375"/>
      <c r="E469" s="375"/>
      <c r="F469" s="375"/>
      <c r="G469" s="375"/>
      <c r="H469" s="375"/>
      <c r="I469" s="375"/>
      <c r="J469" s="375"/>
      <c r="K469" s="375"/>
      <c r="L469" s="375"/>
      <c r="M469" s="375"/>
      <c r="N469" s="375"/>
      <c r="O469" s="375"/>
      <c r="P469" s="375"/>
      <c r="Q469" s="375"/>
      <c r="R469" s="375"/>
      <c r="S469" s="375"/>
      <c r="T469" s="375"/>
      <c r="U469" s="375"/>
      <c r="V469" s="375"/>
      <c r="W469" s="375"/>
      <c r="X469" s="375"/>
      <c r="Y469" s="375"/>
      <c r="Z469" s="375"/>
      <c r="AA469" s="375"/>
      <c r="AB469" s="375"/>
      <c r="AC469" s="375"/>
      <c r="AD469" s="375"/>
      <c r="AE469" s="375"/>
      <c r="AF469" s="375"/>
      <c r="AG469" s="375"/>
    </row>
    <row r="470" spans="1:33" ht="9.75" customHeight="1" x14ac:dyDescent="0.25">
      <c r="A470" s="375"/>
      <c r="B470" s="375"/>
      <c r="C470" s="375"/>
      <c r="D470" s="375"/>
      <c r="E470" s="375"/>
      <c r="F470" s="375"/>
      <c r="G470" s="375"/>
      <c r="H470" s="375"/>
      <c r="I470" s="375"/>
      <c r="J470" s="375"/>
      <c r="K470" s="375"/>
      <c r="L470" s="375"/>
      <c r="M470" s="375"/>
      <c r="N470" s="375"/>
      <c r="O470" s="375"/>
      <c r="P470" s="375"/>
      <c r="Q470" s="375"/>
      <c r="R470" s="375"/>
      <c r="S470" s="375"/>
      <c r="T470" s="375"/>
      <c r="U470" s="375"/>
      <c r="V470" s="375"/>
      <c r="W470" s="375"/>
      <c r="X470" s="375"/>
      <c r="Y470" s="375"/>
      <c r="Z470" s="375"/>
      <c r="AA470" s="375"/>
      <c r="AB470" s="375"/>
      <c r="AC470" s="375"/>
      <c r="AD470" s="375"/>
      <c r="AE470" s="375"/>
      <c r="AF470" s="375"/>
      <c r="AG470" s="375"/>
    </row>
    <row r="471" spans="1:33" ht="9.75" customHeight="1" x14ac:dyDescent="0.25">
      <c r="A471" s="375"/>
      <c r="B471" s="375"/>
      <c r="C471" s="375"/>
      <c r="D471" s="375"/>
      <c r="E471" s="375"/>
      <c r="F471" s="375"/>
      <c r="G471" s="375"/>
      <c r="H471" s="375"/>
      <c r="I471" s="375"/>
      <c r="J471" s="375"/>
      <c r="K471" s="375"/>
      <c r="L471" s="375"/>
      <c r="M471" s="375"/>
      <c r="N471" s="375"/>
      <c r="O471" s="375"/>
      <c r="P471" s="375"/>
      <c r="Q471" s="375"/>
      <c r="R471" s="375"/>
      <c r="S471" s="375"/>
      <c r="T471" s="375"/>
      <c r="U471" s="375"/>
      <c r="V471" s="375"/>
      <c r="W471" s="375"/>
      <c r="X471" s="375"/>
      <c r="Y471" s="375"/>
      <c r="Z471" s="375"/>
      <c r="AA471" s="375"/>
      <c r="AB471" s="375"/>
      <c r="AC471" s="375"/>
      <c r="AD471" s="375"/>
      <c r="AE471" s="375"/>
      <c r="AF471" s="375"/>
      <c r="AG471" s="375"/>
    </row>
    <row r="472" spans="1:33" ht="9.75" customHeight="1" x14ac:dyDescent="0.25">
      <c r="A472" s="375"/>
      <c r="B472" s="375"/>
      <c r="C472" s="375"/>
      <c r="D472" s="375"/>
      <c r="E472" s="375"/>
      <c r="F472" s="375"/>
      <c r="G472" s="375"/>
      <c r="H472" s="375"/>
      <c r="I472" s="375"/>
      <c r="J472" s="375"/>
      <c r="K472" s="375"/>
      <c r="L472" s="375"/>
      <c r="M472" s="375"/>
      <c r="N472" s="375"/>
      <c r="O472" s="375"/>
      <c r="P472" s="375"/>
      <c r="Q472" s="375"/>
      <c r="R472" s="375"/>
      <c r="S472" s="375"/>
      <c r="T472" s="375"/>
      <c r="U472" s="375"/>
      <c r="V472" s="375"/>
      <c r="W472" s="375"/>
      <c r="X472" s="375"/>
      <c r="Y472" s="375"/>
      <c r="Z472" s="375"/>
      <c r="AA472" s="375"/>
      <c r="AB472" s="375"/>
      <c r="AC472" s="375"/>
      <c r="AD472" s="375"/>
      <c r="AE472" s="375"/>
      <c r="AF472" s="375"/>
      <c r="AG472" s="375"/>
    </row>
    <row r="473" spans="1:33" ht="9.75" customHeight="1" x14ac:dyDescent="0.25">
      <c r="A473" s="375"/>
      <c r="B473" s="375"/>
      <c r="C473" s="375"/>
      <c r="D473" s="375"/>
      <c r="E473" s="375"/>
      <c r="F473" s="375"/>
      <c r="G473" s="375"/>
      <c r="H473" s="375"/>
      <c r="I473" s="375"/>
      <c r="J473" s="375"/>
      <c r="K473" s="375"/>
      <c r="L473" s="375"/>
      <c r="M473" s="375"/>
      <c r="N473" s="375"/>
      <c r="O473" s="375"/>
      <c r="P473" s="375"/>
      <c r="Q473" s="375"/>
      <c r="R473" s="375"/>
      <c r="S473" s="375"/>
      <c r="T473" s="375"/>
      <c r="U473" s="375"/>
      <c r="V473" s="375"/>
      <c r="W473" s="375"/>
      <c r="X473" s="375"/>
      <c r="Y473" s="375"/>
      <c r="Z473" s="375"/>
      <c r="AA473" s="375"/>
      <c r="AB473" s="375"/>
      <c r="AC473" s="375"/>
      <c r="AD473" s="375"/>
      <c r="AE473" s="375"/>
      <c r="AF473" s="375"/>
      <c r="AG473" s="375"/>
    </row>
    <row r="474" spans="1:33" ht="9.75" customHeight="1" x14ac:dyDescent="0.25">
      <c r="A474" s="375"/>
      <c r="B474" s="375"/>
      <c r="C474" s="375"/>
      <c r="D474" s="375"/>
      <c r="E474" s="375"/>
      <c r="F474" s="375"/>
      <c r="G474" s="375"/>
      <c r="H474" s="375"/>
      <c r="I474" s="375"/>
      <c r="J474" s="375"/>
      <c r="K474" s="375"/>
      <c r="L474" s="375"/>
      <c r="M474" s="375"/>
      <c r="N474" s="375"/>
      <c r="O474" s="375"/>
      <c r="P474" s="375"/>
      <c r="Q474" s="375"/>
      <c r="R474" s="375"/>
      <c r="S474" s="375"/>
      <c r="T474" s="375"/>
      <c r="U474" s="375"/>
      <c r="V474" s="375"/>
      <c r="W474" s="375"/>
      <c r="X474" s="375"/>
      <c r="Y474" s="375"/>
      <c r="Z474" s="375"/>
      <c r="AA474" s="375"/>
      <c r="AB474" s="375"/>
      <c r="AC474" s="375"/>
      <c r="AD474" s="375"/>
      <c r="AE474" s="375"/>
      <c r="AF474" s="375"/>
      <c r="AG474" s="375"/>
    </row>
    <row r="475" spans="1:33" ht="9.75" customHeight="1" x14ac:dyDescent="0.25">
      <c r="A475" s="375"/>
      <c r="B475" s="375"/>
      <c r="C475" s="375"/>
      <c r="D475" s="375"/>
      <c r="E475" s="375"/>
      <c r="F475" s="375"/>
      <c r="G475" s="375"/>
      <c r="H475" s="375"/>
      <c r="I475" s="375"/>
      <c r="J475" s="375"/>
      <c r="K475" s="375"/>
      <c r="L475" s="375"/>
      <c r="M475" s="375"/>
      <c r="N475" s="375"/>
      <c r="O475" s="375"/>
      <c r="P475" s="375"/>
      <c r="Q475" s="375"/>
      <c r="R475" s="375"/>
      <c r="S475" s="375"/>
      <c r="T475" s="375"/>
      <c r="U475" s="375"/>
      <c r="V475" s="375"/>
      <c r="W475" s="375"/>
      <c r="X475" s="375"/>
      <c r="Y475" s="375"/>
      <c r="Z475" s="375"/>
      <c r="AA475" s="375"/>
      <c r="AB475" s="375"/>
      <c r="AC475" s="375"/>
      <c r="AD475" s="375"/>
      <c r="AE475" s="375"/>
      <c r="AF475" s="375"/>
      <c r="AG475" s="375"/>
    </row>
    <row r="476" spans="1:33" ht="9.75" customHeight="1" x14ac:dyDescent="0.25">
      <c r="A476" s="375"/>
      <c r="B476" s="375"/>
      <c r="C476" s="375"/>
      <c r="D476" s="375"/>
      <c r="E476" s="375"/>
      <c r="F476" s="375"/>
      <c r="G476" s="375"/>
      <c r="H476" s="375"/>
      <c r="I476" s="375"/>
      <c r="J476" s="375"/>
      <c r="K476" s="375"/>
      <c r="L476" s="375"/>
      <c r="M476" s="375"/>
      <c r="N476" s="375"/>
      <c r="O476" s="375"/>
      <c r="P476" s="375"/>
      <c r="Q476" s="375"/>
      <c r="R476" s="375"/>
      <c r="S476" s="375"/>
      <c r="T476" s="375"/>
      <c r="U476" s="375"/>
      <c r="V476" s="375"/>
      <c r="W476" s="375"/>
      <c r="X476" s="375"/>
      <c r="Y476" s="375"/>
      <c r="Z476" s="375"/>
      <c r="AA476" s="375"/>
      <c r="AB476" s="375"/>
      <c r="AC476" s="375"/>
      <c r="AD476" s="375"/>
      <c r="AE476" s="375"/>
      <c r="AF476" s="375"/>
      <c r="AG476" s="375"/>
    </row>
    <row r="477" spans="1:33" ht="9.75" customHeight="1" x14ac:dyDescent="0.25">
      <c r="A477" s="375"/>
      <c r="B477" s="375"/>
      <c r="C477" s="375"/>
      <c r="D477" s="375"/>
      <c r="E477" s="375"/>
      <c r="F477" s="375"/>
      <c r="G477" s="375"/>
      <c r="H477" s="375"/>
      <c r="I477" s="375"/>
      <c r="J477" s="375"/>
      <c r="K477" s="375"/>
      <c r="L477" s="375"/>
      <c r="M477" s="375"/>
      <c r="N477" s="375"/>
      <c r="O477" s="375"/>
      <c r="P477" s="375"/>
      <c r="Q477" s="375"/>
      <c r="R477" s="375"/>
      <c r="S477" s="375"/>
      <c r="T477" s="375"/>
      <c r="U477" s="375"/>
      <c r="V477" s="375"/>
      <c r="W477" s="375"/>
      <c r="X477" s="375"/>
      <c r="Y477" s="375"/>
      <c r="Z477" s="375"/>
      <c r="AA477" s="375"/>
      <c r="AB477" s="375"/>
      <c r="AC477" s="375"/>
      <c r="AD477" s="375"/>
      <c r="AE477" s="375"/>
      <c r="AF477" s="375"/>
      <c r="AG477" s="375"/>
    </row>
    <row r="478" spans="1:33" ht="9.75" customHeight="1" x14ac:dyDescent="0.25">
      <c r="A478" s="375"/>
      <c r="B478" s="375"/>
      <c r="C478" s="375"/>
      <c r="D478" s="375"/>
      <c r="E478" s="375"/>
      <c r="F478" s="375"/>
      <c r="G478" s="375"/>
      <c r="H478" s="375"/>
      <c r="I478" s="375"/>
      <c r="J478" s="375"/>
      <c r="K478" s="375"/>
      <c r="L478" s="375"/>
      <c r="M478" s="375"/>
      <c r="N478" s="375"/>
      <c r="O478" s="375"/>
      <c r="P478" s="375"/>
      <c r="Q478" s="375"/>
      <c r="R478" s="375"/>
      <c r="S478" s="375"/>
      <c r="T478" s="375"/>
      <c r="U478" s="375"/>
      <c r="V478" s="375"/>
      <c r="W478" s="375"/>
      <c r="X478" s="375"/>
      <c r="Y478" s="375"/>
      <c r="Z478" s="375"/>
      <c r="AA478" s="375"/>
      <c r="AB478" s="375"/>
      <c r="AC478" s="375"/>
      <c r="AD478" s="375"/>
      <c r="AE478" s="375"/>
      <c r="AF478" s="375"/>
      <c r="AG478" s="375"/>
    </row>
    <row r="479" spans="1:33" ht="9.75" customHeight="1" x14ac:dyDescent="0.25">
      <c r="A479" s="375"/>
      <c r="B479" s="375"/>
      <c r="C479" s="375"/>
      <c r="D479" s="375"/>
      <c r="E479" s="375"/>
      <c r="F479" s="375"/>
      <c r="G479" s="375"/>
      <c r="H479" s="375"/>
      <c r="I479" s="375"/>
      <c r="J479" s="375"/>
      <c r="K479" s="375"/>
      <c r="L479" s="375"/>
      <c r="M479" s="375"/>
      <c r="N479" s="375"/>
      <c r="O479" s="375"/>
      <c r="P479" s="375"/>
      <c r="Q479" s="375"/>
      <c r="R479" s="375"/>
      <c r="S479" s="375"/>
      <c r="T479" s="375"/>
      <c r="U479" s="375"/>
      <c r="V479" s="375"/>
      <c r="W479" s="375"/>
      <c r="X479" s="375"/>
      <c r="Y479" s="375"/>
      <c r="Z479" s="375"/>
      <c r="AA479" s="375"/>
      <c r="AB479" s="375"/>
      <c r="AC479" s="375"/>
      <c r="AD479" s="375"/>
      <c r="AE479" s="375"/>
      <c r="AF479" s="375"/>
      <c r="AG479" s="375"/>
    </row>
    <row r="480" spans="1:33" ht="9.75" customHeight="1" x14ac:dyDescent="0.25">
      <c r="A480" s="375"/>
      <c r="B480" s="375"/>
      <c r="C480" s="375"/>
      <c r="D480" s="375"/>
      <c r="E480" s="375"/>
      <c r="F480" s="375"/>
      <c r="G480" s="375"/>
      <c r="H480" s="375"/>
      <c r="I480" s="375"/>
      <c r="J480" s="375"/>
      <c r="K480" s="375"/>
      <c r="L480" s="375"/>
      <c r="M480" s="375"/>
      <c r="N480" s="375"/>
      <c r="O480" s="375"/>
      <c r="P480" s="375"/>
      <c r="Q480" s="375"/>
      <c r="R480" s="375"/>
      <c r="S480" s="375"/>
      <c r="T480" s="375"/>
      <c r="U480" s="375"/>
      <c r="V480" s="375"/>
      <c r="W480" s="375"/>
      <c r="X480" s="375"/>
      <c r="Y480" s="375"/>
      <c r="Z480" s="375"/>
      <c r="AA480" s="375"/>
      <c r="AB480" s="375"/>
      <c r="AC480" s="375"/>
      <c r="AD480" s="375"/>
      <c r="AE480" s="375"/>
      <c r="AF480" s="375"/>
      <c r="AG480" s="375"/>
    </row>
    <row r="481" spans="1:33" ht="9.75" customHeight="1" x14ac:dyDescent="0.25">
      <c r="A481" s="375"/>
      <c r="B481" s="375"/>
      <c r="C481" s="375"/>
      <c r="D481" s="375"/>
      <c r="E481" s="375"/>
      <c r="F481" s="375"/>
      <c r="G481" s="375"/>
      <c r="H481" s="375"/>
      <c r="I481" s="375"/>
      <c r="J481" s="375"/>
      <c r="K481" s="375"/>
      <c r="L481" s="375"/>
      <c r="M481" s="375"/>
      <c r="N481" s="375"/>
      <c r="O481" s="375"/>
      <c r="P481" s="375"/>
      <c r="Q481" s="375"/>
      <c r="R481" s="375"/>
      <c r="S481" s="375"/>
      <c r="T481" s="375"/>
      <c r="U481" s="375"/>
      <c r="V481" s="375"/>
      <c r="W481" s="375"/>
      <c r="X481" s="375"/>
      <c r="Y481" s="375"/>
      <c r="Z481" s="375"/>
      <c r="AA481" s="375"/>
      <c r="AB481" s="375"/>
      <c r="AC481" s="375"/>
      <c r="AD481" s="375"/>
      <c r="AE481" s="375"/>
      <c r="AF481" s="375"/>
      <c r="AG481" s="375"/>
    </row>
    <row r="482" spans="1:33" ht="9.75" customHeight="1" x14ac:dyDescent="0.25">
      <c r="A482" s="375"/>
      <c r="B482" s="375"/>
      <c r="C482" s="375"/>
      <c r="D482" s="375"/>
      <c r="E482" s="375"/>
      <c r="F482" s="375"/>
      <c r="G482" s="375"/>
      <c r="H482" s="375"/>
      <c r="I482" s="375"/>
      <c r="J482" s="375"/>
      <c r="K482" s="375"/>
      <c r="L482" s="375"/>
      <c r="M482" s="375"/>
      <c r="N482" s="375"/>
      <c r="O482" s="375"/>
      <c r="P482" s="375"/>
      <c r="Q482" s="375"/>
      <c r="R482" s="375"/>
      <c r="S482" s="375"/>
      <c r="T482" s="375"/>
      <c r="U482" s="375"/>
      <c r="V482" s="375"/>
      <c r="W482" s="375"/>
      <c r="X482" s="375"/>
      <c r="Y482" s="375"/>
      <c r="Z482" s="375"/>
      <c r="AA482" s="375"/>
      <c r="AB482" s="375"/>
      <c r="AC482" s="375"/>
      <c r="AD482" s="375"/>
      <c r="AE482" s="375"/>
      <c r="AF482" s="375"/>
      <c r="AG482" s="375"/>
    </row>
    <row r="483" spans="1:33" ht="9.75" customHeight="1" x14ac:dyDescent="0.25">
      <c r="A483" s="375"/>
      <c r="B483" s="375"/>
      <c r="C483" s="375"/>
      <c r="D483" s="375"/>
      <c r="E483" s="375"/>
      <c r="F483" s="375"/>
      <c r="G483" s="375"/>
      <c r="H483" s="375"/>
      <c r="I483" s="375"/>
      <c r="J483" s="375"/>
      <c r="K483" s="375"/>
      <c r="L483" s="375"/>
      <c r="M483" s="375"/>
      <c r="N483" s="375"/>
      <c r="O483" s="375"/>
      <c r="P483" s="375"/>
      <c r="Q483" s="375"/>
      <c r="R483" s="375"/>
      <c r="S483" s="375"/>
      <c r="T483" s="375"/>
      <c r="U483" s="375"/>
      <c r="V483" s="375"/>
      <c r="W483" s="375"/>
      <c r="X483" s="375"/>
      <c r="Y483" s="375"/>
      <c r="Z483" s="375"/>
      <c r="AA483" s="375"/>
      <c r="AB483" s="375"/>
      <c r="AC483" s="375"/>
      <c r="AD483" s="375"/>
      <c r="AE483" s="375"/>
      <c r="AF483" s="375"/>
      <c r="AG483" s="375"/>
    </row>
    <row r="484" spans="1:33" ht="9.75" customHeight="1" x14ac:dyDescent="0.25">
      <c r="A484" s="375"/>
      <c r="B484" s="375"/>
      <c r="C484" s="375"/>
      <c r="D484" s="375"/>
      <c r="E484" s="375"/>
      <c r="F484" s="375"/>
      <c r="G484" s="375"/>
      <c r="H484" s="375"/>
      <c r="I484" s="375"/>
      <c r="J484" s="375"/>
      <c r="K484" s="375"/>
      <c r="L484" s="375"/>
      <c r="M484" s="375"/>
      <c r="N484" s="375"/>
      <c r="O484" s="375"/>
      <c r="P484" s="375"/>
      <c r="Q484" s="375"/>
      <c r="R484" s="375"/>
      <c r="S484" s="375"/>
      <c r="T484" s="375"/>
      <c r="U484" s="375"/>
      <c r="V484" s="375"/>
      <c r="W484" s="375"/>
      <c r="X484" s="375"/>
      <c r="Y484" s="375"/>
      <c r="Z484" s="375"/>
      <c r="AA484" s="375"/>
      <c r="AB484" s="375"/>
      <c r="AC484" s="375"/>
      <c r="AD484" s="375"/>
      <c r="AE484" s="375"/>
      <c r="AF484" s="375"/>
      <c r="AG484" s="375"/>
    </row>
    <row r="485" spans="1:33" ht="9.75" customHeight="1" x14ac:dyDescent="0.25">
      <c r="A485" s="375"/>
      <c r="B485" s="375"/>
      <c r="C485" s="375"/>
      <c r="D485" s="375"/>
      <c r="E485" s="375"/>
      <c r="F485" s="375"/>
      <c r="G485" s="375"/>
      <c r="H485" s="375"/>
      <c r="I485" s="375"/>
      <c r="J485" s="375"/>
      <c r="K485" s="375"/>
      <c r="L485" s="375"/>
      <c r="M485" s="375"/>
      <c r="N485" s="375"/>
      <c r="O485" s="375"/>
      <c r="P485" s="375"/>
      <c r="Q485" s="375"/>
      <c r="R485" s="375"/>
      <c r="S485" s="375"/>
      <c r="T485" s="375"/>
      <c r="U485" s="375"/>
      <c r="V485" s="375"/>
      <c r="W485" s="375"/>
      <c r="X485" s="375"/>
      <c r="Y485" s="375"/>
      <c r="Z485" s="375"/>
      <c r="AA485" s="375"/>
      <c r="AB485" s="375"/>
      <c r="AC485" s="375"/>
      <c r="AD485" s="375"/>
      <c r="AE485" s="375"/>
      <c r="AF485" s="375"/>
      <c r="AG485" s="375"/>
    </row>
    <row r="486" spans="1:33" ht="9.75" customHeight="1" x14ac:dyDescent="0.25">
      <c r="A486" s="375"/>
      <c r="B486" s="375"/>
      <c r="C486" s="375"/>
      <c r="D486" s="375"/>
      <c r="E486" s="375"/>
      <c r="F486" s="375"/>
      <c r="G486" s="375"/>
      <c r="H486" s="375"/>
      <c r="I486" s="375"/>
      <c r="J486" s="375"/>
      <c r="K486" s="375"/>
      <c r="L486" s="375"/>
      <c r="M486" s="375"/>
      <c r="N486" s="375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  <c r="AA486" s="375"/>
      <c r="AB486" s="375"/>
      <c r="AC486" s="375"/>
      <c r="AD486" s="375"/>
      <c r="AE486" s="375"/>
      <c r="AF486" s="375"/>
      <c r="AG486" s="375"/>
    </row>
    <row r="487" spans="1:33" ht="9.75" customHeight="1" x14ac:dyDescent="0.25">
      <c r="A487" s="375"/>
      <c r="B487" s="375"/>
      <c r="C487" s="375"/>
      <c r="D487" s="375"/>
      <c r="E487" s="375"/>
      <c r="F487" s="375"/>
      <c r="G487" s="375"/>
      <c r="H487" s="375"/>
      <c r="I487" s="375"/>
      <c r="J487" s="375"/>
      <c r="K487" s="375"/>
      <c r="L487" s="375"/>
      <c r="M487" s="375"/>
      <c r="N487" s="375"/>
      <c r="O487" s="375"/>
      <c r="P487" s="375"/>
      <c r="Q487" s="375"/>
      <c r="R487" s="375"/>
      <c r="S487" s="375"/>
      <c r="T487" s="375"/>
      <c r="U487" s="375"/>
      <c r="V487" s="375"/>
      <c r="W487" s="375"/>
      <c r="X487" s="375"/>
      <c r="Y487" s="375"/>
      <c r="Z487" s="375"/>
      <c r="AA487" s="375"/>
      <c r="AB487" s="375"/>
      <c r="AC487" s="375"/>
      <c r="AD487" s="375"/>
      <c r="AE487" s="375"/>
      <c r="AF487" s="375"/>
      <c r="AG487" s="375"/>
    </row>
    <row r="488" spans="1:33" ht="9.75" customHeight="1" x14ac:dyDescent="0.25">
      <c r="A488" s="375"/>
      <c r="B488" s="375"/>
      <c r="C488" s="375"/>
      <c r="D488" s="375"/>
      <c r="E488" s="375"/>
      <c r="F488" s="375"/>
      <c r="G488" s="375"/>
      <c r="H488" s="375"/>
      <c r="I488" s="375"/>
      <c r="J488" s="375"/>
      <c r="K488" s="375"/>
      <c r="L488" s="375"/>
      <c r="M488" s="375"/>
      <c r="N488" s="375"/>
      <c r="O488" s="375"/>
      <c r="P488" s="375"/>
      <c r="Q488" s="375"/>
      <c r="R488" s="375"/>
      <c r="S488" s="375"/>
      <c r="T488" s="375"/>
      <c r="U488" s="375"/>
      <c r="V488" s="375"/>
      <c r="W488" s="375"/>
      <c r="X488" s="375"/>
      <c r="Y488" s="375"/>
      <c r="Z488" s="375"/>
      <c r="AA488" s="375"/>
      <c r="AB488" s="375"/>
      <c r="AC488" s="375"/>
      <c r="AD488" s="375"/>
      <c r="AE488" s="375"/>
      <c r="AF488" s="375"/>
      <c r="AG488" s="375"/>
    </row>
    <row r="489" spans="1:33" ht="9.75" customHeight="1" x14ac:dyDescent="0.25">
      <c r="A489" s="375"/>
      <c r="B489" s="375"/>
      <c r="C489" s="375"/>
      <c r="D489" s="375"/>
      <c r="E489" s="375"/>
      <c r="F489" s="375"/>
      <c r="G489" s="375"/>
      <c r="H489" s="375"/>
      <c r="I489" s="375"/>
      <c r="J489" s="375"/>
      <c r="K489" s="375"/>
      <c r="L489" s="375"/>
      <c r="M489" s="375"/>
      <c r="N489" s="375"/>
      <c r="O489" s="375"/>
      <c r="P489" s="375"/>
      <c r="Q489" s="375"/>
      <c r="R489" s="375"/>
      <c r="S489" s="375"/>
      <c r="T489" s="375"/>
      <c r="U489" s="375"/>
      <c r="V489" s="375"/>
      <c r="W489" s="375"/>
      <c r="X489" s="375"/>
      <c r="Y489" s="375"/>
      <c r="Z489" s="375"/>
      <c r="AA489" s="375"/>
      <c r="AB489" s="375"/>
      <c r="AC489" s="375"/>
      <c r="AD489" s="375"/>
      <c r="AE489" s="375"/>
      <c r="AF489" s="375"/>
      <c r="AG489" s="375"/>
    </row>
    <row r="490" spans="1:33" ht="9.75" customHeight="1" x14ac:dyDescent="0.25">
      <c r="A490" s="375"/>
      <c r="B490" s="375"/>
      <c r="C490" s="375"/>
      <c r="D490" s="375"/>
      <c r="E490" s="375"/>
      <c r="F490" s="375"/>
      <c r="G490" s="375"/>
      <c r="H490" s="375"/>
      <c r="I490" s="375"/>
      <c r="J490" s="375"/>
      <c r="K490" s="375"/>
      <c r="L490" s="375"/>
      <c r="M490" s="375"/>
      <c r="N490" s="375"/>
      <c r="O490" s="375"/>
      <c r="P490" s="375"/>
      <c r="Q490" s="375"/>
      <c r="R490" s="375"/>
      <c r="S490" s="375"/>
      <c r="T490" s="375"/>
      <c r="U490" s="375"/>
      <c r="V490" s="375"/>
      <c r="W490" s="375"/>
      <c r="X490" s="375"/>
      <c r="Y490" s="375"/>
      <c r="Z490" s="375"/>
      <c r="AA490" s="375"/>
      <c r="AB490" s="375"/>
      <c r="AC490" s="375"/>
      <c r="AD490" s="375"/>
      <c r="AE490" s="375"/>
      <c r="AF490" s="375"/>
      <c r="AG490" s="375"/>
    </row>
    <row r="491" spans="1:33" ht="9.75" customHeight="1" x14ac:dyDescent="0.25">
      <c r="A491" s="375"/>
      <c r="B491" s="375"/>
      <c r="C491" s="375"/>
      <c r="D491" s="375"/>
      <c r="E491" s="375"/>
      <c r="F491" s="375"/>
      <c r="G491" s="375"/>
      <c r="H491" s="375"/>
      <c r="I491" s="375"/>
      <c r="J491" s="375"/>
      <c r="K491" s="375"/>
      <c r="L491" s="375"/>
      <c r="M491" s="375"/>
      <c r="N491" s="375"/>
      <c r="O491" s="375"/>
      <c r="P491" s="375"/>
      <c r="Q491" s="375"/>
      <c r="R491" s="375"/>
      <c r="S491" s="375"/>
      <c r="T491" s="375"/>
      <c r="U491" s="375"/>
      <c r="V491" s="375"/>
      <c r="W491" s="375"/>
      <c r="X491" s="375"/>
      <c r="Y491" s="375"/>
      <c r="Z491" s="375"/>
      <c r="AA491" s="375"/>
      <c r="AB491" s="375"/>
      <c r="AC491" s="375"/>
      <c r="AD491" s="375"/>
      <c r="AE491" s="375"/>
      <c r="AF491" s="375"/>
      <c r="AG491" s="375"/>
    </row>
    <row r="492" spans="1:33" ht="9.75" customHeight="1" x14ac:dyDescent="0.25">
      <c r="A492" s="375"/>
      <c r="B492" s="375"/>
      <c r="C492" s="375"/>
      <c r="D492" s="375"/>
      <c r="E492" s="375"/>
      <c r="F492" s="375"/>
      <c r="G492" s="375"/>
      <c r="H492" s="375"/>
      <c r="I492" s="375"/>
      <c r="J492" s="375"/>
      <c r="K492" s="375"/>
      <c r="L492" s="375"/>
      <c r="M492" s="375"/>
      <c r="N492" s="375"/>
      <c r="O492" s="375"/>
      <c r="P492" s="375"/>
      <c r="Q492" s="375"/>
      <c r="R492" s="375"/>
      <c r="S492" s="375"/>
      <c r="T492" s="375"/>
      <c r="U492" s="375"/>
      <c r="V492" s="375"/>
      <c r="W492" s="375"/>
      <c r="X492" s="375"/>
      <c r="Y492" s="375"/>
      <c r="Z492" s="375"/>
      <c r="AA492" s="375"/>
      <c r="AB492" s="375"/>
      <c r="AC492" s="375"/>
      <c r="AD492" s="375"/>
      <c r="AE492" s="375"/>
      <c r="AF492" s="375"/>
      <c r="AG492" s="375"/>
    </row>
    <row r="493" spans="1:33" ht="9.75" customHeight="1" x14ac:dyDescent="0.25">
      <c r="A493" s="375"/>
      <c r="B493" s="375"/>
      <c r="C493" s="375"/>
      <c r="D493" s="375"/>
      <c r="E493" s="375"/>
      <c r="F493" s="375"/>
      <c r="G493" s="375"/>
      <c r="H493" s="375"/>
      <c r="I493" s="375"/>
      <c r="J493" s="375"/>
      <c r="K493" s="375"/>
      <c r="L493" s="375"/>
      <c r="M493" s="375"/>
      <c r="N493" s="375"/>
      <c r="O493" s="375"/>
      <c r="P493" s="375"/>
      <c r="Q493" s="375"/>
      <c r="R493" s="375"/>
      <c r="S493" s="375"/>
      <c r="T493" s="375"/>
      <c r="U493" s="375"/>
      <c r="V493" s="375"/>
      <c r="W493" s="375"/>
      <c r="X493" s="375"/>
      <c r="Y493" s="375"/>
      <c r="Z493" s="375"/>
      <c r="AA493" s="375"/>
      <c r="AB493" s="375"/>
      <c r="AC493" s="375"/>
      <c r="AD493" s="375"/>
      <c r="AE493" s="375"/>
      <c r="AF493" s="375"/>
      <c r="AG493" s="375"/>
    </row>
    <row r="494" spans="1:33" ht="9.75" customHeight="1" x14ac:dyDescent="0.25">
      <c r="A494" s="375"/>
      <c r="B494" s="375"/>
      <c r="C494" s="375"/>
      <c r="D494" s="375"/>
      <c r="E494" s="375"/>
      <c r="F494" s="375"/>
      <c r="G494" s="375"/>
      <c r="H494" s="375"/>
      <c r="I494" s="375"/>
      <c r="J494" s="375"/>
      <c r="K494" s="375"/>
      <c r="L494" s="375"/>
      <c r="M494" s="375"/>
      <c r="N494" s="375"/>
      <c r="O494" s="375"/>
      <c r="P494" s="375"/>
      <c r="Q494" s="375"/>
      <c r="R494" s="375"/>
      <c r="S494" s="375"/>
      <c r="T494" s="375"/>
      <c r="U494" s="375"/>
      <c r="V494" s="375"/>
      <c r="W494" s="375"/>
      <c r="X494" s="375"/>
      <c r="Y494" s="375"/>
      <c r="Z494" s="375"/>
      <c r="AA494" s="375"/>
      <c r="AB494" s="375"/>
      <c r="AC494" s="375"/>
      <c r="AD494" s="375"/>
      <c r="AE494" s="375"/>
      <c r="AF494" s="375"/>
      <c r="AG494" s="375"/>
    </row>
    <row r="495" spans="1:33" ht="9.75" customHeight="1" x14ac:dyDescent="0.25">
      <c r="A495" s="375"/>
      <c r="B495" s="375"/>
      <c r="C495" s="375"/>
      <c r="D495" s="375"/>
      <c r="E495" s="375"/>
      <c r="F495" s="375"/>
      <c r="G495" s="375"/>
      <c r="H495" s="375"/>
      <c r="I495" s="375"/>
      <c r="J495" s="375"/>
      <c r="K495" s="375"/>
      <c r="L495" s="375"/>
      <c r="M495" s="375"/>
      <c r="N495" s="375"/>
      <c r="O495" s="375"/>
      <c r="P495" s="375"/>
      <c r="Q495" s="375"/>
      <c r="R495" s="375"/>
      <c r="S495" s="375"/>
      <c r="T495" s="375"/>
      <c r="U495" s="375"/>
      <c r="V495" s="375"/>
      <c r="W495" s="375"/>
      <c r="X495" s="375"/>
      <c r="Y495" s="375"/>
      <c r="Z495" s="375"/>
      <c r="AA495" s="375"/>
      <c r="AB495" s="375"/>
      <c r="AC495" s="375"/>
      <c r="AD495" s="375"/>
      <c r="AE495" s="375"/>
      <c r="AF495" s="375"/>
      <c r="AG495" s="375"/>
    </row>
    <row r="496" spans="1:33" ht="9.75" customHeight="1" x14ac:dyDescent="0.25">
      <c r="A496" s="375"/>
      <c r="B496" s="375"/>
      <c r="C496" s="375"/>
      <c r="D496" s="375"/>
      <c r="E496" s="375"/>
      <c r="F496" s="375"/>
      <c r="G496" s="375"/>
      <c r="H496" s="375"/>
      <c r="I496" s="375"/>
      <c r="J496" s="375"/>
      <c r="K496" s="375"/>
      <c r="L496" s="375"/>
      <c r="M496" s="375"/>
      <c r="N496" s="375"/>
      <c r="O496" s="375"/>
      <c r="P496" s="375"/>
      <c r="Q496" s="375"/>
      <c r="R496" s="375"/>
      <c r="S496" s="375"/>
      <c r="T496" s="375"/>
      <c r="U496" s="375"/>
      <c r="V496" s="375"/>
      <c r="W496" s="375"/>
      <c r="X496" s="375"/>
      <c r="Y496" s="375"/>
      <c r="Z496" s="375"/>
      <c r="AA496" s="375"/>
      <c r="AB496" s="375"/>
      <c r="AC496" s="375"/>
      <c r="AD496" s="375"/>
      <c r="AE496" s="375"/>
      <c r="AF496" s="375"/>
      <c r="AG496" s="375"/>
    </row>
    <row r="497" spans="1:33" ht="9.75" customHeight="1" x14ac:dyDescent="0.25">
      <c r="A497" s="375"/>
      <c r="B497" s="375"/>
      <c r="C497" s="375"/>
      <c r="D497" s="375"/>
      <c r="E497" s="375"/>
      <c r="F497" s="375"/>
      <c r="G497" s="375"/>
      <c r="H497" s="375"/>
      <c r="I497" s="375"/>
      <c r="J497" s="375"/>
      <c r="K497" s="375"/>
      <c r="L497" s="375"/>
      <c r="M497" s="375"/>
      <c r="N497" s="375"/>
      <c r="O497" s="375"/>
      <c r="P497" s="375"/>
      <c r="Q497" s="375"/>
      <c r="R497" s="375"/>
      <c r="S497" s="375"/>
      <c r="T497" s="375"/>
      <c r="U497" s="375"/>
      <c r="V497" s="375"/>
      <c r="W497" s="375"/>
      <c r="X497" s="375"/>
      <c r="Y497" s="375"/>
      <c r="Z497" s="375"/>
      <c r="AA497" s="375"/>
      <c r="AB497" s="375"/>
      <c r="AC497" s="375"/>
      <c r="AD497" s="375"/>
      <c r="AE497" s="375"/>
      <c r="AF497" s="375"/>
      <c r="AG497" s="375"/>
    </row>
    <row r="498" spans="1:33" ht="9.75" customHeight="1" x14ac:dyDescent="0.25">
      <c r="A498" s="375"/>
      <c r="B498" s="375"/>
      <c r="C498" s="375"/>
      <c r="D498" s="375"/>
      <c r="E498" s="375"/>
      <c r="F498" s="375"/>
      <c r="G498" s="375"/>
      <c r="H498" s="375"/>
      <c r="I498" s="375"/>
      <c r="J498" s="375"/>
      <c r="K498" s="375"/>
      <c r="L498" s="375"/>
      <c r="M498" s="375"/>
      <c r="N498" s="375"/>
      <c r="O498" s="375"/>
      <c r="P498" s="375"/>
      <c r="Q498" s="375"/>
      <c r="R498" s="375"/>
      <c r="S498" s="375"/>
      <c r="T498" s="375"/>
      <c r="U498" s="375"/>
      <c r="V498" s="375"/>
      <c r="W498" s="375"/>
      <c r="X498" s="375"/>
      <c r="Y498" s="375"/>
      <c r="Z498" s="375"/>
      <c r="AA498" s="375"/>
      <c r="AB498" s="375"/>
      <c r="AC498" s="375"/>
      <c r="AD498" s="375"/>
      <c r="AE498" s="375"/>
      <c r="AF498" s="375"/>
      <c r="AG498" s="375"/>
    </row>
    <row r="499" spans="1:33" ht="9.75" customHeight="1" x14ac:dyDescent="0.25">
      <c r="A499" s="375"/>
      <c r="B499" s="375"/>
      <c r="C499" s="375"/>
      <c r="D499" s="375"/>
      <c r="E499" s="375"/>
      <c r="F499" s="375"/>
      <c r="G499" s="375"/>
      <c r="H499" s="375"/>
      <c r="I499" s="375"/>
      <c r="J499" s="375"/>
      <c r="K499" s="375"/>
      <c r="L499" s="375"/>
      <c r="M499" s="375"/>
      <c r="N499" s="375"/>
      <c r="O499" s="375"/>
      <c r="P499" s="375"/>
      <c r="Q499" s="375"/>
      <c r="R499" s="375"/>
      <c r="S499" s="375"/>
      <c r="T499" s="375"/>
      <c r="U499" s="375"/>
      <c r="V499" s="375"/>
      <c r="W499" s="375"/>
      <c r="X499" s="375"/>
      <c r="Y499" s="375"/>
      <c r="Z499" s="375"/>
      <c r="AA499" s="375"/>
      <c r="AB499" s="375"/>
      <c r="AC499" s="375"/>
      <c r="AD499" s="375"/>
      <c r="AE499" s="375"/>
      <c r="AF499" s="375"/>
      <c r="AG499" s="375"/>
    </row>
    <row r="500" spans="1:33" ht="9.75" customHeight="1" x14ac:dyDescent="0.25">
      <c r="A500" s="375"/>
      <c r="B500" s="375"/>
      <c r="C500" s="375"/>
      <c r="D500" s="375"/>
      <c r="E500" s="375"/>
      <c r="F500" s="375"/>
      <c r="G500" s="375"/>
      <c r="H500" s="375"/>
      <c r="I500" s="375"/>
      <c r="J500" s="375"/>
      <c r="K500" s="375"/>
      <c r="L500" s="375"/>
      <c r="M500" s="375"/>
      <c r="N500" s="375"/>
      <c r="O500" s="375"/>
      <c r="P500" s="375"/>
      <c r="Q500" s="375"/>
      <c r="R500" s="375"/>
      <c r="S500" s="375"/>
      <c r="T500" s="375"/>
      <c r="U500" s="375"/>
      <c r="V500" s="375"/>
      <c r="W500" s="375"/>
      <c r="X500" s="375"/>
      <c r="Y500" s="375"/>
      <c r="Z500" s="375"/>
      <c r="AA500" s="375"/>
      <c r="AB500" s="375"/>
      <c r="AC500" s="375"/>
      <c r="AD500" s="375"/>
      <c r="AE500" s="375"/>
      <c r="AF500" s="375"/>
      <c r="AG500" s="375"/>
    </row>
    <row r="501" spans="1:33" ht="9.75" customHeight="1" x14ac:dyDescent="0.25">
      <c r="A501" s="375"/>
      <c r="B501" s="375"/>
      <c r="C501" s="375"/>
      <c r="D501" s="375"/>
      <c r="E501" s="375"/>
      <c r="F501" s="375"/>
      <c r="G501" s="375"/>
      <c r="H501" s="375"/>
      <c r="I501" s="375"/>
      <c r="J501" s="375"/>
      <c r="K501" s="375"/>
      <c r="L501" s="375"/>
      <c r="M501" s="375"/>
      <c r="N501" s="375"/>
      <c r="O501" s="375"/>
      <c r="P501" s="375"/>
      <c r="Q501" s="375"/>
      <c r="R501" s="375"/>
      <c r="S501" s="375"/>
      <c r="T501" s="375"/>
      <c r="U501" s="375"/>
      <c r="V501" s="375"/>
      <c r="W501" s="375"/>
      <c r="X501" s="375"/>
      <c r="Y501" s="375"/>
      <c r="Z501" s="375"/>
      <c r="AA501" s="375"/>
      <c r="AB501" s="375"/>
      <c r="AC501" s="375"/>
      <c r="AD501" s="375"/>
      <c r="AE501" s="375"/>
      <c r="AF501" s="375"/>
      <c r="AG501" s="375"/>
    </row>
    <row r="502" spans="1:33" ht="9.75" customHeight="1" x14ac:dyDescent="0.25">
      <c r="A502" s="375"/>
      <c r="B502" s="375"/>
      <c r="C502" s="375"/>
      <c r="D502" s="375"/>
      <c r="E502" s="375"/>
      <c r="F502" s="375"/>
      <c r="G502" s="375"/>
      <c r="H502" s="375"/>
      <c r="I502" s="375"/>
      <c r="J502" s="375"/>
      <c r="K502" s="375"/>
      <c r="L502" s="375"/>
      <c r="M502" s="375"/>
      <c r="N502" s="375"/>
      <c r="O502" s="375"/>
      <c r="P502" s="375"/>
      <c r="Q502" s="375"/>
      <c r="R502" s="375"/>
      <c r="S502" s="375"/>
      <c r="T502" s="375"/>
      <c r="U502" s="375"/>
      <c r="V502" s="375"/>
      <c r="W502" s="375"/>
      <c r="X502" s="375"/>
      <c r="Y502" s="375"/>
      <c r="Z502" s="375"/>
      <c r="AA502" s="375"/>
      <c r="AB502" s="375"/>
      <c r="AC502" s="375"/>
      <c r="AD502" s="375"/>
      <c r="AE502" s="375"/>
      <c r="AF502" s="375"/>
      <c r="AG502" s="375"/>
    </row>
    <row r="503" spans="1:33" ht="9.75" customHeight="1" x14ac:dyDescent="0.25">
      <c r="A503" s="375"/>
      <c r="B503" s="375"/>
      <c r="C503" s="375"/>
      <c r="D503" s="375"/>
      <c r="E503" s="375"/>
      <c r="F503" s="375"/>
      <c r="G503" s="375"/>
      <c r="H503" s="375"/>
      <c r="I503" s="375"/>
      <c r="J503" s="375"/>
      <c r="K503" s="375"/>
      <c r="L503" s="375"/>
      <c r="M503" s="375"/>
      <c r="N503" s="375"/>
      <c r="O503" s="375"/>
      <c r="P503" s="375"/>
      <c r="Q503" s="375"/>
      <c r="R503" s="375"/>
      <c r="S503" s="375"/>
      <c r="T503" s="375"/>
      <c r="U503" s="375"/>
      <c r="V503" s="375"/>
      <c r="W503" s="375"/>
      <c r="X503" s="375"/>
      <c r="Y503" s="375"/>
      <c r="Z503" s="375"/>
      <c r="AA503" s="375"/>
      <c r="AB503" s="375"/>
      <c r="AC503" s="375"/>
      <c r="AD503" s="375"/>
      <c r="AE503" s="375"/>
      <c r="AF503" s="375"/>
      <c r="AG503" s="375"/>
    </row>
    <row r="504" spans="1:33" ht="9.75" customHeight="1" x14ac:dyDescent="0.25">
      <c r="A504" s="375"/>
      <c r="B504" s="375"/>
      <c r="C504" s="375"/>
      <c r="D504" s="375"/>
      <c r="E504" s="375"/>
      <c r="F504" s="375"/>
      <c r="G504" s="375"/>
      <c r="H504" s="375"/>
      <c r="I504" s="375"/>
      <c r="J504" s="375"/>
      <c r="K504" s="375"/>
      <c r="L504" s="375"/>
      <c r="M504" s="375"/>
      <c r="N504" s="375"/>
      <c r="O504" s="375"/>
      <c r="P504" s="375"/>
      <c r="Q504" s="375"/>
      <c r="R504" s="375"/>
      <c r="S504" s="375"/>
      <c r="T504" s="375"/>
      <c r="U504" s="375"/>
      <c r="V504" s="375"/>
      <c r="W504" s="375"/>
      <c r="X504" s="375"/>
      <c r="Y504" s="375"/>
      <c r="Z504" s="375"/>
      <c r="AA504" s="375"/>
      <c r="AB504" s="375"/>
      <c r="AC504" s="375"/>
      <c r="AD504" s="375"/>
      <c r="AE504" s="375"/>
      <c r="AF504" s="375"/>
      <c r="AG504" s="375"/>
    </row>
    <row r="505" spans="1:33" ht="9.75" customHeight="1" x14ac:dyDescent="0.25">
      <c r="A505" s="375"/>
      <c r="B505" s="375"/>
      <c r="C505" s="375"/>
      <c r="D505" s="375"/>
      <c r="E505" s="375"/>
      <c r="F505" s="375"/>
      <c r="G505" s="375"/>
      <c r="H505" s="375"/>
      <c r="I505" s="375"/>
      <c r="J505" s="375"/>
      <c r="K505" s="375"/>
      <c r="L505" s="375"/>
      <c r="M505" s="375"/>
      <c r="N505" s="375"/>
      <c r="O505" s="375"/>
      <c r="P505" s="375"/>
      <c r="Q505" s="375"/>
      <c r="R505" s="375"/>
      <c r="S505" s="375"/>
      <c r="T505" s="375"/>
      <c r="U505" s="375"/>
      <c r="V505" s="375"/>
      <c r="W505" s="375"/>
      <c r="X505" s="375"/>
      <c r="Y505" s="375"/>
      <c r="Z505" s="375"/>
      <c r="AA505" s="375"/>
      <c r="AB505" s="375"/>
      <c r="AC505" s="375"/>
      <c r="AD505" s="375"/>
      <c r="AE505" s="375"/>
      <c r="AF505" s="375"/>
      <c r="AG505" s="375"/>
    </row>
    <row r="506" spans="1:33" ht="9.75" customHeight="1" x14ac:dyDescent="0.25">
      <c r="A506" s="375"/>
      <c r="B506" s="375"/>
      <c r="C506" s="375"/>
      <c r="D506" s="375"/>
      <c r="E506" s="375"/>
      <c r="F506" s="375"/>
      <c r="G506" s="375"/>
      <c r="H506" s="375"/>
      <c r="I506" s="375"/>
      <c r="J506" s="375"/>
      <c r="K506" s="375"/>
      <c r="L506" s="375"/>
      <c r="M506" s="375"/>
      <c r="N506" s="375"/>
      <c r="O506" s="375"/>
      <c r="P506" s="375"/>
      <c r="Q506" s="375"/>
      <c r="R506" s="375"/>
      <c r="S506" s="375"/>
      <c r="T506" s="375"/>
      <c r="U506" s="375"/>
      <c r="V506" s="375"/>
      <c r="W506" s="375"/>
      <c r="X506" s="375"/>
      <c r="Y506" s="375"/>
      <c r="Z506" s="375"/>
      <c r="AA506" s="375"/>
      <c r="AB506" s="375"/>
      <c r="AC506" s="375"/>
      <c r="AD506" s="375"/>
      <c r="AE506" s="375"/>
      <c r="AF506" s="375"/>
      <c r="AG506" s="375"/>
    </row>
    <row r="507" spans="1:33" ht="9.75" customHeight="1" x14ac:dyDescent="0.25">
      <c r="A507" s="375"/>
      <c r="B507" s="375"/>
      <c r="C507" s="375"/>
      <c r="D507" s="375"/>
      <c r="E507" s="375"/>
      <c r="F507" s="375"/>
      <c r="G507" s="375"/>
      <c r="H507" s="375"/>
      <c r="I507" s="375"/>
      <c r="J507" s="375"/>
      <c r="K507" s="375"/>
      <c r="L507" s="375"/>
      <c r="M507" s="375"/>
      <c r="N507" s="375"/>
      <c r="O507" s="375"/>
      <c r="P507" s="375"/>
      <c r="Q507" s="375"/>
      <c r="R507" s="375"/>
      <c r="S507" s="375"/>
      <c r="T507" s="375"/>
      <c r="U507" s="375"/>
      <c r="V507" s="375"/>
      <c r="W507" s="375"/>
      <c r="X507" s="375"/>
      <c r="Y507" s="375"/>
      <c r="Z507" s="375"/>
      <c r="AA507" s="375"/>
      <c r="AB507" s="375"/>
      <c r="AC507" s="375"/>
      <c r="AD507" s="375"/>
      <c r="AE507" s="375"/>
      <c r="AF507" s="375"/>
      <c r="AG507" s="375"/>
    </row>
    <row r="508" spans="1:33" ht="9.75" customHeight="1" x14ac:dyDescent="0.25">
      <c r="A508" s="375"/>
      <c r="B508" s="375"/>
      <c r="C508" s="375"/>
      <c r="D508" s="375"/>
      <c r="E508" s="375"/>
      <c r="F508" s="375"/>
      <c r="G508" s="375"/>
      <c r="H508" s="375"/>
      <c r="I508" s="375"/>
      <c r="J508" s="375"/>
      <c r="K508" s="375"/>
      <c r="L508" s="375"/>
      <c r="M508" s="375"/>
      <c r="N508" s="375"/>
      <c r="O508" s="375"/>
      <c r="P508" s="375"/>
      <c r="Q508" s="375"/>
      <c r="R508" s="375"/>
      <c r="S508" s="375"/>
      <c r="T508" s="375"/>
      <c r="U508" s="375"/>
      <c r="V508" s="375"/>
      <c r="W508" s="375"/>
      <c r="X508" s="375"/>
      <c r="Y508" s="375"/>
      <c r="Z508" s="375"/>
      <c r="AA508" s="375"/>
      <c r="AB508" s="375"/>
      <c r="AC508" s="375"/>
      <c r="AD508" s="375"/>
      <c r="AE508" s="375"/>
      <c r="AF508" s="375"/>
      <c r="AG508" s="375"/>
    </row>
    <row r="509" spans="1:33" ht="9.75" customHeight="1" x14ac:dyDescent="0.25">
      <c r="A509" s="375"/>
      <c r="B509" s="375"/>
      <c r="C509" s="375"/>
      <c r="D509" s="375"/>
      <c r="E509" s="375"/>
      <c r="F509" s="375"/>
      <c r="G509" s="375"/>
      <c r="H509" s="375"/>
      <c r="I509" s="375"/>
      <c r="J509" s="375"/>
      <c r="K509" s="375"/>
      <c r="L509" s="375"/>
      <c r="M509" s="375"/>
      <c r="N509" s="375"/>
      <c r="O509" s="375"/>
      <c r="P509" s="375"/>
      <c r="Q509" s="375"/>
      <c r="R509" s="375"/>
      <c r="S509" s="375"/>
      <c r="T509" s="375"/>
      <c r="U509" s="375"/>
      <c r="V509" s="375"/>
      <c r="W509" s="375"/>
      <c r="X509" s="375"/>
      <c r="Y509" s="375"/>
      <c r="Z509" s="375"/>
      <c r="AA509" s="375"/>
      <c r="AB509" s="375"/>
      <c r="AC509" s="375"/>
      <c r="AD509" s="375"/>
      <c r="AE509" s="375"/>
      <c r="AF509" s="375"/>
      <c r="AG509" s="375"/>
    </row>
    <row r="510" spans="1:33" ht="9.75" customHeight="1" x14ac:dyDescent="0.25">
      <c r="A510" s="375"/>
      <c r="B510" s="375"/>
      <c r="C510" s="375"/>
      <c r="D510" s="375"/>
      <c r="E510" s="375"/>
      <c r="F510" s="375"/>
      <c r="G510" s="375"/>
      <c r="H510" s="375"/>
      <c r="I510" s="375"/>
      <c r="J510" s="375"/>
      <c r="K510" s="375"/>
      <c r="L510" s="375"/>
      <c r="M510" s="375"/>
      <c r="N510" s="375"/>
      <c r="O510" s="375"/>
      <c r="P510" s="375"/>
      <c r="Q510" s="375"/>
      <c r="R510" s="375"/>
      <c r="S510" s="375"/>
      <c r="T510" s="375"/>
      <c r="U510" s="375"/>
      <c r="V510" s="375"/>
      <c r="W510" s="375"/>
      <c r="X510" s="375"/>
      <c r="Y510" s="375"/>
      <c r="Z510" s="375"/>
      <c r="AA510" s="375"/>
      <c r="AB510" s="375"/>
      <c r="AC510" s="375"/>
      <c r="AD510" s="375"/>
      <c r="AE510" s="375"/>
      <c r="AF510" s="375"/>
      <c r="AG510" s="375"/>
    </row>
    <row r="511" spans="1:33" ht="9.75" customHeight="1" x14ac:dyDescent="0.25">
      <c r="A511" s="375"/>
      <c r="B511" s="375"/>
      <c r="C511" s="375"/>
      <c r="D511" s="375"/>
      <c r="E511" s="375"/>
      <c r="F511" s="375"/>
      <c r="G511" s="375"/>
      <c r="H511" s="375"/>
      <c r="I511" s="375"/>
      <c r="J511" s="375"/>
      <c r="K511" s="375"/>
      <c r="L511" s="375"/>
      <c r="M511" s="375"/>
      <c r="N511" s="375"/>
      <c r="O511" s="375"/>
      <c r="P511" s="375"/>
      <c r="Q511" s="375"/>
      <c r="R511" s="375"/>
      <c r="S511" s="375"/>
      <c r="T511" s="375"/>
      <c r="U511" s="375"/>
      <c r="V511" s="375"/>
      <c r="W511" s="375"/>
      <c r="X511" s="375"/>
      <c r="Y511" s="375"/>
      <c r="Z511" s="375"/>
      <c r="AA511" s="375"/>
      <c r="AB511" s="375"/>
      <c r="AC511" s="375"/>
      <c r="AD511" s="375"/>
      <c r="AE511" s="375"/>
      <c r="AF511" s="375"/>
      <c r="AG511" s="375"/>
    </row>
    <row r="512" spans="1:33" ht="9.75" customHeight="1" x14ac:dyDescent="0.25">
      <c r="A512" s="375"/>
      <c r="B512" s="375"/>
      <c r="C512" s="375"/>
      <c r="D512" s="375"/>
      <c r="E512" s="375"/>
      <c r="F512" s="375"/>
      <c r="G512" s="375"/>
      <c r="H512" s="375"/>
      <c r="I512" s="375"/>
      <c r="J512" s="375"/>
      <c r="K512" s="375"/>
      <c r="L512" s="375"/>
      <c r="M512" s="375"/>
      <c r="N512" s="375"/>
      <c r="O512" s="375"/>
      <c r="P512" s="375"/>
      <c r="Q512" s="375"/>
      <c r="R512" s="375"/>
      <c r="S512" s="375"/>
      <c r="T512" s="375"/>
      <c r="U512" s="375"/>
      <c r="V512" s="375"/>
      <c r="W512" s="375"/>
      <c r="X512" s="375"/>
      <c r="Y512" s="375"/>
      <c r="Z512" s="375"/>
      <c r="AA512" s="375"/>
      <c r="AB512" s="375"/>
      <c r="AC512" s="375"/>
      <c r="AD512" s="375"/>
      <c r="AE512" s="375"/>
      <c r="AF512" s="375"/>
      <c r="AG512" s="375"/>
    </row>
    <row r="513" spans="1:33" ht="9.75" customHeight="1" x14ac:dyDescent="0.25">
      <c r="A513" s="375"/>
      <c r="B513" s="375"/>
      <c r="C513" s="375"/>
      <c r="D513" s="375"/>
      <c r="E513" s="375"/>
      <c r="F513" s="375"/>
      <c r="G513" s="375"/>
      <c r="H513" s="375"/>
      <c r="I513" s="375"/>
      <c r="J513" s="375"/>
      <c r="K513" s="375"/>
      <c r="L513" s="375"/>
      <c r="M513" s="375"/>
      <c r="N513" s="375"/>
      <c r="O513" s="375"/>
      <c r="P513" s="375"/>
      <c r="Q513" s="375"/>
      <c r="R513" s="375"/>
      <c r="S513" s="375"/>
      <c r="T513" s="375"/>
      <c r="U513" s="375"/>
      <c r="V513" s="375"/>
      <c r="W513" s="375"/>
      <c r="X513" s="375"/>
      <c r="Y513" s="375"/>
      <c r="Z513" s="375"/>
      <c r="AA513" s="375"/>
      <c r="AB513" s="375"/>
      <c r="AC513" s="375"/>
      <c r="AD513" s="375"/>
      <c r="AE513" s="375"/>
      <c r="AF513" s="375"/>
      <c r="AG513" s="375"/>
    </row>
    <row r="514" spans="1:33" ht="9.75" customHeight="1" x14ac:dyDescent="0.25">
      <c r="A514" s="375"/>
      <c r="B514" s="375"/>
      <c r="C514" s="375"/>
      <c r="D514" s="375"/>
      <c r="E514" s="375"/>
      <c r="F514" s="375"/>
      <c r="G514" s="375"/>
      <c r="H514" s="375"/>
      <c r="I514" s="375"/>
      <c r="J514" s="375"/>
      <c r="K514" s="375"/>
      <c r="L514" s="375"/>
      <c r="M514" s="375"/>
      <c r="N514" s="375"/>
      <c r="O514" s="375"/>
      <c r="P514" s="375"/>
      <c r="Q514" s="375"/>
      <c r="R514" s="375"/>
      <c r="S514" s="375"/>
      <c r="T514" s="375"/>
      <c r="U514" s="375"/>
      <c r="V514" s="375"/>
      <c r="W514" s="375"/>
      <c r="X514" s="375"/>
      <c r="Y514" s="375"/>
      <c r="Z514" s="375"/>
      <c r="AA514" s="375"/>
      <c r="AB514" s="375"/>
      <c r="AC514" s="375"/>
      <c r="AD514" s="375"/>
      <c r="AE514" s="375"/>
      <c r="AF514" s="375"/>
      <c r="AG514" s="375"/>
    </row>
    <row r="515" spans="1:33" ht="9.75" customHeight="1" x14ac:dyDescent="0.25">
      <c r="A515" s="375"/>
      <c r="B515" s="375"/>
      <c r="C515" s="375"/>
      <c r="D515" s="375"/>
      <c r="E515" s="375"/>
      <c r="F515" s="375"/>
      <c r="G515" s="375"/>
      <c r="H515" s="375"/>
      <c r="I515" s="375"/>
      <c r="J515" s="375"/>
      <c r="K515" s="375"/>
      <c r="L515" s="375"/>
      <c r="M515" s="375"/>
      <c r="N515" s="375"/>
      <c r="O515" s="375"/>
      <c r="P515" s="375"/>
      <c r="Q515" s="375"/>
      <c r="R515" s="375"/>
      <c r="S515" s="375"/>
      <c r="T515" s="375"/>
      <c r="U515" s="375"/>
      <c r="V515" s="375"/>
      <c r="W515" s="375"/>
      <c r="X515" s="375"/>
      <c r="Y515" s="375"/>
      <c r="Z515" s="375"/>
      <c r="AA515" s="375"/>
      <c r="AB515" s="375"/>
      <c r="AC515" s="375"/>
      <c r="AD515" s="375"/>
      <c r="AE515" s="375"/>
      <c r="AF515" s="375"/>
      <c r="AG515" s="375"/>
    </row>
    <row r="516" spans="1:33" ht="9.75" customHeight="1" x14ac:dyDescent="0.25">
      <c r="A516" s="375"/>
      <c r="B516" s="375"/>
      <c r="C516" s="375"/>
      <c r="D516" s="375"/>
      <c r="E516" s="375"/>
      <c r="F516" s="375"/>
      <c r="G516" s="375"/>
      <c r="H516" s="375"/>
      <c r="I516" s="375"/>
      <c r="J516" s="375"/>
      <c r="K516" s="375"/>
      <c r="L516" s="375"/>
      <c r="M516" s="375"/>
      <c r="N516" s="375"/>
      <c r="O516" s="375"/>
      <c r="P516" s="375"/>
      <c r="Q516" s="375"/>
      <c r="R516" s="375"/>
      <c r="S516" s="375"/>
      <c r="T516" s="375"/>
      <c r="U516" s="375"/>
      <c r="V516" s="375"/>
      <c r="W516" s="375"/>
      <c r="X516" s="375"/>
      <c r="Y516" s="375"/>
      <c r="Z516" s="375"/>
      <c r="AA516" s="375"/>
      <c r="AB516" s="375"/>
      <c r="AC516" s="375"/>
      <c r="AD516" s="375"/>
      <c r="AE516" s="375"/>
      <c r="AF516" s="375"/>
      <c r="AG516" s="375"/>
    </row>
    <row r="517" spans="1:33" ht="9.75" customHeight="1" x14ac:dyDescent="0.25">
      <c r="A517" s="375"/>
      <c r="B517" s="375"/>
      <c r="C517" s="375"/>
      <c r="D517" s="375"/>
      <c r="E517" s="375"/>
      <c r="F517" s="375"/>
      <c r="G517" s="375"/>
      <c r="H517" s="375"/>
      <c r="I517" s="375"/>
      <c r="J517" s="375"/>
      <c r="K517" s="375"/>
      <c r="L517" s="375"/>
      <c r="M517" s="375"/>
      <c r="N517" s="375"/>
      <c r="O517" s="375"/>
      <c r="P517" s="375"/>
      <c r="Q517" s="375"/>
      <c r="R517" s="375"/>
      <c r="S517" s="375"/>
      <c r="T517" s="375"/>
      <c r="U517" s="375"/>
      <c r="V517" s="375"/>
      <c r="W517" s="375"/>
      <c r="X517" s="375"/>
      <c r="Y517" s="375"/>
      <c r="Z517" s="375"/>
      <c r="AA517" s="375"/>
      <c r="AB517" s="375"/>
      <c r="AC517" s="375"/>
      <c r="AD517" s="375"/>
      <c r="AE517" s="375"/>
      <c r="AF517" s="375"/>
      <c r="AG517" s="375"/>
    </row>
    <row r="518" spans="1:33" ht="9.75" customHeight="1" x14ac:dyDescent="0.25">
      <c r="A518" s="375"/>
      <c r="B518" s="375"/>
      <c r="C518" s="375"/>
      <c r="D518" s="375"/>
      <c r="E518" s="375"/>
      <c r="F518" s="375"/>
      <c r="G518" s="375"/>
      <c r="H518" s="375"/>
      <c r="I518" s="375"/>
      <c r="J518" s="375"/>
      <c r="K518" s="375"/>
      <c r="L518" s="375"/>
      <c r="M518" s="375"/>
      <c r="N518" s="375"/>
      <c r="O518" s="375"/>
      <c r="P518" s="375"/>
      <c r="Q518" s="375"/>
      <c r="R518" s="375"/>
      <c r="S518" s="375"/>
      <c r="T518" s="375"/>
      <c r="U518" s="375"/>
      <c r="V518" s="375"/>
      <c r="W518" s="375"/>
      <c r="X518" s="375"/>
      <c r="Y518" s="375"/>
      <c r="Z518" s="375"/>
      <c r="AA518" s="375"/>
      <c r="AB518" s="375"/>
      <c r="AC518" s="375"/>
      <c r="AD518" s="375"/>
      <c r="AE518" s="375"/>
      <c r="AF518" s="375"/>
      <c r="AG518" s="375"/>
    </row>
    <row r="519" spans="1:33" ht="9.75" customHeight="1" x14ac:dyDescent="0.25">
      <c r="A519" s="375"/>
      <c r="B519" s="375"/>
      <c r="C519" s="375"/>
      <c r="D519" s="375"/>
      <c r="E519" s="375"/>
      <c r="F519" s="375"/>
      <c r="G519" s="375"/>
      <c r="H519" s="375"/>
      <c r="I519" s="375"/>
      <c r="J519" s="375"/>
      <c r="K519" s="375"/>
      <c r="L519" s="375"/>
      <c r="M519" s="375"/>
      <c r="N519" s="375"/>
      <c r="O519" s="375"/>
      <c r="P519" s="375"/>
      <c r="Q519" s="375"/>
      <c r="R519" s="375"/>
      <c r="S519" s="375"/>
      <c r="T519" s="375"/>
      <c r="U519" s="375"/>
      <c r="V519" s="375"/>
      <c r="W519" s="375"/>
      <c r="X519" s="375"/>
      <c r="Y519" s="375"/>
      <c r="Z519" s="375"/>
      <c r="AA519" s="375"/>
      <c r="AB519" s="375"/>
      <c r="AC519" s="375"/>
      <c r="AD519" s="375"/>
      <c r="AE519" s="375"/>
      <c r="AF519" s="375"/>
      <c r="AG519" s="375"/>
    </row>
    <row r="520" spans="1:33" ht="9.75" customHeight="1" x14ac:dyDescent="0.25">
      <c r="A520" s="375"/>
      <c r="B520" s="375"/>
      <c r="C520" s="375"/>
      <c r="D520" s="375"/>
      <c r="E520" s="375"/>
      <c r="F520" s="375"/>
      <c r="G520" s="375"/>
      <c r="H520" s="375"/>
      <c r="I520" s="375"/>
      <c r="J520" s="375"/>
      <c r="K520" s="375"/>
      <c r="L520" s="375"/>
      <c r="M520" s="375"/>
      <c r="N520" s="375"/>
      <c r="O520" s="375"/>
      <c r="P520" s="375"/>
      <c r="Q520" s="375"/>
      <c r="R520" s="375"/>
      <c r="S520" s="375"/>
      <c r="T520" s="375"/>
      <c r="U520" s="375"/>
      <c r="V520" s="375"/>
      <c r="W520" s="375"/>
      <c r="X520" s="375"/>
      <c r="Y520" s="375"/>
      <c r="Z520" s="375"/>
      <c r="AA520" s="375"/>
      <c r="AB520" s="375"/>
      <c r="AC520" s="375"/>
      <c r="AD520" s="375"/>
      <c r="AE520" s="375"/>
      <c r="AF520" s="375"/>
      <c r="AG520" s="375"/>
    </row>
    <row r="521" spans="1:33" ht="9.75" customHeight="1" x14ac:dyDescent="0.25">
      <c r="A521" s="375"/>
      <c r="B521" s="375"/>
      <c r="C521" s="375"/>
      <c r="D521" s="375"/>
      <c r="E521" s="375"/>
      <c r="F521" s="375"/>
      <c r="G521" s="375"/>
      <c r="H521" s="375"/>
      <c r="I521" s="375"/>
      <c r="J521" s="375"/>
      <c r="K521" s="375"/>
      <c r="L521" s="375"/>
      <c r="M521" s="375"/>
      <c r="N521" s="375"/>
      <c r="O521" s="375"/>
      <c r="P521" s="375"/>
      <c r="Q521" s="375"/>
      <c r="R521" s="375"/>
      <c r="S521" s="375"/>
      <c r="T521" s="375"/>
      <c r="U521" s="375"/>
      <c r="V521" s="375"/>
      <c r="W521" s="375"/>
      <c r="X521" s="375"/>
      <c r="Y521" s="375"/>
      <c r="Z521" s="375"/>
      <c r="AA521" s="375"/>
      <c r="AB521" s="375"/>
      <c r="AC521" s="375"/>
      <c r="AD521" s="375"/>
      <c r="AE521" s="375"/>
      <c r="AF521" s="375"/>
      <c r="AG521" s="375"/>
    </row>
    <row r="522" spans="1:33" ht="9.75" customHeight="1" x14ac:dyDescent="0.25">
      <c r="A522" s="375"/>
      <c r="B522" s="375"/>
      <c r="C522" s="375"/>
      <c r="D522" s="375"/>
      <c r="E522" s="375"/>
      <c r="F522" s="375"/>
      <c r="G522" s="375"/>
      <c r="H522" s="375"/>
      <c r="I522" s="375"/>
      <c r="J522" s="375"/>
      <c r="K522" s="375"/>
      <c r="L522" s="375"/>
      <c r="M522" s="375"/>
      <c r="N522" s="375"/>
      <c r="O522" s="375"/>
      <c r="P522" s="375"/>
      <c r="Q522" s="375"/>
      <c r="R522" s="375"/>
      <c r="S522" s="375"/>
      <c r="T522" s="375"/>
      <c r="U522" s="375"/>
      <c r="V522" s="375"/>
      <c r="W522" s="375"/>
      <c r="X522" s="375"/>
      <c r="Y522" s="375"/>
      <c r="Z522" s="375"/>
      <c r="AA522" s="375"/>
      <c r="AB522" s="375"/>
      <c r="AC522" s="375"/>
      <c r="AD522" s="375"/>
      <c r="AE522" s="375"/>
      <c r="AF522" s="375"/>
      <c r="AG522" s="375"/>
    </row>
    <row r="523" spans="1:33" ht="9.75" customHeight="1" x14ac:dyDescent="0.25">
      <c r="A523" s="375"/>
      <c r="B523" s="375"/>
      <c r="C523" s="375"/>
      <c r="D523" s="375"/>
      <c r="E523" s="375"/>
      <c r="F523" s="375"/>
      <c r="G523" s="375"/>
      <c r="H523" s="375"/>
      <c r="I523" s="375"/>
      <c r="J523" s="375"/>
      <c r="K523" s="375"/>
      <c r="L523" s="375"/>
      <c r="M523" s="375"/>
      <c r="N523" s="375"/>
      <c r="O523" s="375"/>
      <c r="P523" s="375"/>
      <c r="Q523" s="375"/>
      <c r="R523" s="375"/>
      <c r="S523" s="375"/>
      <c r="T523" s="375"/>
      <c r="U523" s="375"/>
      <c r="V523" s="375"/>
      <c r="W523" s="375"/>
      <c r="X523" s="375"/>
      <c r="Y523" s="375"/>
      <c r="Z523" s="375"/>
      <c r="AA523" s="375"/>
      <c r="AB523" s="375"/>
      <c r="AC523" s="375"/>
      <c r="AD523" s="375"/>
      <c r="AE523" s="375"/>
      <c r="AF523" s="375"/>
      <c r="AG523" s="375"/>
    </row>
    <row r="524" spans="1:33" ht="9.75" customHeight="1" x14ac:dyDescent="0.25">
      <c r="A524" s="375"/>
      <c r="B524" s="375"/>
      <c r="C524" s="375"/>
      <c r="D524" s="375"/>
      <c r="E524" s="375"/>
      <c r="F524" s="375"/>
      <c r="G524" s="375"/>
      <c r="H524" s="375"/>
      <c r="I524" s="375"/>
      <c r="J524" s="375"/>
      <c r="K524" s="375"/>
      <c r="L524" s="375"/>
      <c r="M524" s="375"/>
      <c r="N524" s="375"/>
      <c r="O524" s="375"/>
      <c r="P524" s="375"/>
      <c r="Q524" s="375"/>
      <c r="R524" s="375"/>
      <c r="S524" s="375"/>
      <c r="T524" s="375"/>
      <c r="U524" s="375"/>
      <c r="V524" s="375"/>
      <c r="W524" s="375"/>
      <c r="X524" s="375"/>
      <c r="Y524" s="375"/>
      <c r="Z524" s="375"/>
      <c r="AA524" s="375"/>
      <c r="AB524" s="375"/>
      <c r="AC524" s="375"/>
      <c r="AD524" s="375"/>
      <c r="AE524" s="375"/>
      <c r="AF524" s="375"/>
      <c r="AG524" s="375"/>
    </row>
    <row r="525" spans="1:33" ht="9.75" customHeight="1" x14ac:dyDescent="0.25">
      <c r="A525" s="375"/>
      <c r="B525" s="375"/>
      <c r="C525" s="375"/>
      <c r="D525" s="375"/>
      <c r="E525" s="375"/>
      <c r="F525" s="375"/>
      <c r="G525" s="375"/>
      <c r="H525" s="375"/>
      <c r="I525" s="375"/>
      <c r="J525" s="375"/>
      <c r="K525" s="375"/>
      <c r="L525" s="375"/>
      <c r="M525" s="375"/>
      <c r="N525" s="375"/>
      <c r="O525" s="375"/>
      <c r="P525" s="375"/>
      <c r="Q525" s="375"/>
      <c r="R525" s="375"/>
      <c r="S525" s="375"/>
      <c r="T525" s="375"/>
      <c r="U525" s="375"/>
      <c r="V525" s="375"/>
      <c r="W525" s="375"/>
      <c r="X525" s="375"/>
      <c r="Y525" s="375"/>
      <c r="Z525" s="375"/>
      <c r="AA525" s="375"/>
      <c r="AB525" s="375"/>
      <c r="AC525" s="375"/>
      <c r="AD525" s="375"/>
      <c r="AE525" s="375"/>
      <c r="AF525" s="375"/>
      <c r="AG525" s="375"/>
    </row>
    <row r="526" spans="1:33" ht="9.75" customHeight="1" x14ac:dyDescent="0.25">
      <c r="A526" s="375"/>
      <c r="B526" s="375"/>
      <c r="C526" s="375"/>
      <c r="D526" s="375"/>
      <c r="E526" s="375"/>
      <c r="F526" s="375"/>
      <c r="G526" s="375"/>
      <c r="H526" s="375"/>
      <c r="I526" s="375"/>
      <c r="J526" s="375"/>
      <c r="K526" s="375"/>
      <c r="L526" s="375"/>
      <c r="M526" s="375"/>
      <c r="N526" s="375"/>
      <c r="O526" s="375"/>
      <c r="P526" s="375"/>
      <c r="Q526" s="375"/>
      <c r="R526" s="375"/>
      <c r="S526" s="375"/>
      <c r="T526" s="375"/>
      <c r="U526" s="375"/>
      <c r="V526" s="375"/>
      <c r="W526" s="375"/>
      <c r="X526" s="375"/>
      <c r="Y526" s="375"/>
      <c r="Z526" s="375"/>
      <c r="AA526" s="375"/>
      <c r="AB526" s="375"/>
      <c r="AC526" s="375"/>
      <c r="AD526" s="375"/>
      <c r="AE526" s="375"/>
      <c r="AF526" s="375"/>
      <c r="AG526" s="375"/>
    </row>
    <row r="527" spans="1:33" ht="9.75" customHeight="1" x14ac:dyDescent="0.25">
      <c r="A527" s="375"/>
      <c r="B527" s="375"/>
      <c r="C527" s="375"/>
      <c r="D527" s="375"/>
      <c r="E527" s="375"/>
      <c r="F527" s="375"/>
      <c r="G527" s="375"/>
      <c r="H527" s="375"/>
      <c r="I527" s="375"/>
      <c r="J527" s="375"/>
      <c r="K527" s="375"/>
      <c r="L527" s="375"/>
      <c r="M527" s="375"/>
      <c r="N527" s="375"/>
      <c r="O527" s="375"/>
      <c r="P527" s="375"/>
      <c r="Q527" s="375"/>
      <c r="R527" s="375"/>
      <c r="S527" s="375"/>
      <c r="T527" s="375"/>
      <c r="U527" s="375"/>
      <c r="V527" s="375"/>
      <c r="W527" s="375"/>
      <c r="X527" s="375"/>
      <c r="Y527" s="375"/>
      <c r="Z527" s="375"/>
      <c r="AA527" s="375"/>
      <c r="AB527" s="375"/>
      <c r="AC527" s="375"/>
      <c r="AD527" s="375"/>
      <c r="AE527" s="375"/>
      <c r="AF527" s="375"/>
      <c r="AG527" s="375"/>
    </row>
    <row r="528" spans="1:33" ht="9.75" customHeight="1" x14ac:dyDescent="0.25">
      <c r="A528" s="375"/>
      <c r="B528" s="375"/>
      <c r="C528" s="375"/>
      <c r="D528" s="375"/>
      <c r="E528" s="375"/>
      <c r="F528" s="375"/>
      <c r="G528" s="375"/>
      <c r="H528" s="375"/>
      <c r="I528" s="375"/>
      <c r="J528" s="375"/>
      <c r="K528" s="375"/>
      <c r="L528" s="375"/>
      <c r="M528" s="375"/>
      <c r="N528" s="375"/>
      <c r="O528" s="375"/>
      <c r="P528" s="375"/>
      <c r="Q528" s="375"/>
      <c r="R528" s="375"/>
      <c r="S528" s="375"/>
      <c r="T528" s="375"/>
      <c r="U528" s="375"/>
      <c r="V528" s="375"/>
      <c r="W528" s="375"/>
      <c r="X528" s="375"/>
      <c r="Y528" s="375"/>
      <c r="Z528" s="375"/>
      <c r="AA528" s="375"/>
      <c r="AB528" s="375"/>
      <c r="AC528" s="375"/>
      <c r="AD528" s="375"/>
      <c r="AE528" s="375"/>
      <c r="AF528" s="375"/>
      <c r="AG528" s="375"/>
    </row>
    <row r="529" spans="1:33" ht="9.75" customHeight="1" x14ac:dyDescent="0.25">
      <c r="A529" s="375"/>
      <c r="B529" s="375"/>
      <c r="C529" s="375"/>
      <c r="D529" s="375"/>
      <c r="E529" s="375"/>
      <c r="F529" s="375"/>
      <c r="G529" s="375"/>
      <c r="H529" s="375"/>
      <c r="I529" s="375"/>
      <c r="J529" s="375"/>
      <c r="K529" s="375"/>
      <c r="L529" s="375"/>
      <c r="M529" s="375"/>
      <c r="N529" s="375"/>
      <c r="O529" s="375"/>
      <c r="P529" s="375"/>
      <c r="Q529" s="375"/>
      <c r="R529" s="375"/>
      <c r="S529" s="375"/>
      <c r="T529" s="375"/>
      <c r="U529" s="375"/>
      <c r="V529" s="375"/>
      <c r="W529" s="375"/>
      <c r="X529" s="375"/>
      <c r="Y529" s="375"/>
      <c r="Z529" s="375"/>
      <c r="AA529" s="375"/>
      <c r="AB529" s="375"/>
      <c r="AC529" s="375"/>
      <c r="AD529" s="375"/>
      <c r="AE529" s="375"/>
      <c r="AF529" s="375"/>
      <c r="AG529" s="375"/>
    </row>
    <row r="530" spans="1:33" ht="9.75" customHeight="1" x14ac:dyDescent="0.25">
      <c r="A530" s="375"/>
      <c r="B530" s="375"/>
      <c r="C530" s="375"/>
      <c r="D530" s="375"/>
      <c r="E530" s="375"/>
      <c r="F530" s="375"/>
      <c r="G530" s="375"/>
      <c r="H530" s="375"/>
      <c r="I530" s="375"/>
      <c r="J530" s="375"/>
      <c r="K530" s="375"/>
      <c r="L530" s="375"/>
      <c r="M530" s="375"/>
      <c r="N530" s="375"/>
      <c r="O530" s="375"/>
      <c r="P530" s="375"/>
      <c r="Q530" s="375"/>
      <c r="R530" s="375"/>
      <c r="S530" s="375"/>
      <c r="T530" s="375"/>
      <c r="U530" s="375"/>
      <c r="V530" s="375"/>
      <c r="W530" s="375"/>
      <c r="X530" s="375"/>
      <c r="Y530" s="375"/>
      <c r="Z530" s="375"/>
      <c r="AA530" s="375"/>
      <c r="AB530" s="375"/>
      <c r="AC530" s="375"/>
      <c r="AD530" s="375"/>
      <c r="AE530" s="375"/>
      <c r="AF530" s="375"/>
      <c r="AG530" s="375"/>
    </row>
    <row r="531" spans="1:33" ht="9.75" customHeight="1" x14ac:dyDescent="0.25">
      <c r="A531" s="375"/>
      <c r="B531" s="375"/>
      <c r="C531" s="375"/>
      <c r="D531" s="375"/>
      <c r="E531" s="375"/>
      <c r="F531" s="375"/>
      <c r="G531" s="375"/>
      <c r="H531" s="375"/>
      <c r="I531" s="375"/>
      <c r="J531" s="375"/>
      <c r="K531" s="375"/>
      <c r="L531" s="375"/>
      <c r="M531" s="375"/>
      <c r="N531" s="375"/>
      <c r="O531" s="375"/>
      <c r="P531" s="375"/>
      <c r="Q531" s="375"/>
      <c r="R531" s="375"/>
      <c r="S531" s="375"/>
      <c r="T531" s="375"/>
      <c r="U531" s="375"/>
      <c r="V531" s="375"/>
      <c r="W531" s="375"/>
      <c r="X531" s="375"/>
      <c r="Y531" s="375"/>
      <c r="Z531" s="375"/>
      <c r="AA531" s="375"/>
      <c r="AB531" s="375"/>
      <c r="AC531" s="375"/>
      <c r="AD531" s="375"/>
      <c r="AE531" s="375"/>
      <c r="AF531" s="375"/>
      <c r="AG531" s="375"/>
    </row>
    <row r="532" spans="1:33" ht="9.75" customHeight="1" x14ac:dyDescent="0.25">
      <c r="A532" s="375"/>
      <c r="B532" s="375"/>
      <c r="C532" s="375"/>
      <c r="D532" s="375"/>
      <c r="E532" s="375"/>
      <c r="F532" s="375"/>
      <c r="G532" s="375"/>
      <c r="H532" s="375"/>
      <c r="I532" s="375"/>
      <c r="J532" s="375"/>
      <c r="K532" s="375"/>
      <c r="L532" s="375"/>
      <c r="M532" s="375"/>
      <c r="N532" s="375"/>
      <c r="O532" s="375"/>
      <c r="P532" s="375"/>
      <c r="Q532" s="375"/>
      <c r="R532" s="375"/>
      <c r="S532" s="375"/>
      <c r="T532" s="375"/>
      <c r="U532" s="375"/>
      <c r="V532" s="375"/>
      <c r="W532" s="375"/>
      <c r="X532" s="375"/>
      <c r="Y532" s="375"/>
      <c r="Z532" s="375"/>
      <c r="AA532" s="375"/>
      <c r="AB532" s="375"/>
      <c r="AC532" s="375"/>
      <c r="AD532" s="375"/>
      <c r="AE532" s="375"/>
      <c r="AF532" s="375"/>
      <c r="AG532" s="375"/>
    </row>
    <row r="533" spans="1:33" ht="9.75" customHeight="1" x14ac:dyDescent="0.25">
      <c r="A533" s="375"/>
      <c r="B533" s="375"/>
      <c r="C533" s="375"/>
      <c r="D533" s="375"/>
      <c r="E533" s="375"/>
      <c r="F533" s="375"/>
      <c r="G533" s="375"/>
      <c r="H533" s="375"/>
      <c r="I533" s="375"/>
      <c r="J533" s="375"/>
      <c r="K533" s="375"/>
      <c r="L533" s="375"/>
      <c r="M533" s="375"/>
      <c r="N533" s="375"/>
      <c r="O533" s="375"/>
      <c r="P533" s="375"/>
      <c r="Q533" s="375"/>
      <c r="R533" s="375"/>
      <c r="S533" s="375"/>
      <c r="T533" s="375"/>
      <c r="U533" s="375"/>
      <c r="V533" s="375"/>
      <c r="W533" s="375"/>
      <c r="X533" s="375"/>
      <c r="Y533" s="375"/>
      <c r="Z533" s="375"/>
      <c r="AA533" s="375"/>
      <c r="AB533" s="375"/>
      <c r="AC533" s="375"/>
      <c r="AD533" s="375"/>
      <c r="AE533" s="375"/>
      <c r="AF533" s="375"/>
      <c r="AG533" s="375"/>
    </row>
    <row r="534" spans="1:33" ht="9.75" customHeight="1" x14ac:dyDescent="0.25">
      <c r="A534" s="375"/>
      <c r="B534" s="375"/>
      <c r="C534" s="375"/>
      <c r="D534" s="375"/>
      <c r="E534" s="375"/>
      <c r="F534" s="375"/>
      <c r="G534" s="375"/>
      <c r="H534" s="375"/>
      <c r="I534" s="375"/>
      <c r="J534" s="375"/>
      <c r="K534" s="375"/>
      <c r="L534" s="375"/>
      <c r="M534" s="375"/>
      <c r="N534" s="375"/>
      <c r="O534" s="375"/>
      <c r="P534" s="375"/>
      <c r="Q534" s="375"/>
      <c r="R534" s="375"/>
      <c r="S534" s="375"/>
      <c r="T534" s="375"/>
      <c r="U534" s="375"/>
      <c r="V534" s="375"/>
      <c r="W534" s="375"/>
      <c r="X534" s="375"/>
      <c r="Y534" s="375"/>
      <c r="Z534" s="375"/>
      <c r="AA534" s="375"/>
      <c r="AB534" s="375"/>
      <c r="AC534" s="375"/>
      <c r="AD534" s="375"/>
      <c r="AE534" s="375"/>
      <c r="AF534" s="375"/>
      <c r="AG534" s="375"/>
    </row>
    <row r="535" spans="1:33" ht="9.75" customHeight="1" x14ac:dyDescent="0.25">
      <c r="A535" s="375"/>
      <c r="B535" s="375"/>
      <c r="C535" s="375"/>
      <c r="D535" s="375"/>
      <c r="E535" s="375"/>
      <c r="F535" s="375"/>
      <c r="G535" s="375"/>
      <c r="H535" s="375"/>
      <c r="I535" s="375"/>
      <c r="J535" s="375"/>
      <c r="K535" s="375"/>
      <c r="L535" s="375"/>
      <c r="M535" s="375"/>
      <c r="N535" s="375"/>
      <c r="O535" s="375"/>
      <c r="P535" s="375"/>
      <c r="Q535" s="375"/>
      <c r="R535" s="375"/>
      <c r="S535" s="375"/>
      <c r="T535" s="375"/>
      <c r="U535" s="375"/>
      <c r="V535" s="375"/>
      <c r="W535" s="375"/>
      <c r="X535" s="375"/>
      <c r="Y535" s="375"/>
      <c r="Z535" s="375"/>
      <c r="AA535" s="375"/>
      <c r="AB535" s="375"/>
      <c r="AC535" s="375"/>
      <c r="AD535" s="375"/>
      <c r="AE535" s="375"/>
      <c r="AF535" s="375"/>
      <c r="AG535" s="375"/>
    </row>
    <row r="536" spans="1:33" ht="9.75" customHeight="1" x14ac:dyDescent="0.25">
      <c r="A536" s="375"/>
      <c r="B536" s="375"/>
      <c r="C536" s="375"/>
      <c r="D536" s="375"/>
      <c r="E536" s="375"/>
      <c r="F536" s="375"/>
      <c r="G536" s="375"/>
      <c r="H536" s="375"/>
      <c r="I536" s="375"/>
      <c r="J536" s="375"/>
      <c r="K536" s="375"/>
      <c r="L536" s="375"/>
      <c r="M536" s="375"/>
      <c r="N536" s="375"/>
      <c r="O536" s="375"/>
      <c r="P536" s="375"/>
      <c r="Q536" s="375"/>
      <c r="R536" s="375"/>
      <c r="S536" s="375"/>
      <c r="T536" s="375"/>
      <c r="U536" s="375"/>
      <c r="V536" s="375"/>
      <c r="W536" s="375"/>
      <c r="X536" s="375"/>
      <c r="Y536" s="375"/>
      <c r="Z536" s="375"/>
      <c r="AA536" s="375"/>
      <c r="AB536" s="375"/>
      <c r="AC536" s="375"/>
      <c r="AD536" s="375"/>
      <c r="AE536" s="375"/>
      <c r="AF536" s="375"/>
      <c r="AG536" s="375"/>
    </row>
    <row r="537" spans="1:33" ht="9.75" customHeight="1" x14ac:dyDescent="0.25">
      <c r="A537" s="375"/>
      <c r="B537" s="375"/>
      <c r="C537" s="375"/>
      <c r="D537" s="375"/>
      <c r="E537" s="375"/>
      <c r="F537" s="375"/>
      <c r="G537" s="375"/>
      <c r="H537" s="375"/>
      <c r="I537" s="375"/>
      <c r="J537" s="375"/>
      <c r="K537" s="375"/>
      <c r="L537" s="375"/>
      <c r="M537" s="375"/>
      <c r="N537" s="375"/>
      <c r="O537" s="375"/>
      <c r="P537" s="375"/>
      <c r="Q537" s="375"/>
      <c r="R537" s="375"/>
      <c r="S537" s="375"/>
      <c r="T537" s="375"/>
      <c r="U537" s="375"/>
      <c r="V537" s="375"/>
      <c r="W537" s="375"/>
      <c r="X537" s="375"/>
      <c r="Y537" s="375"/>
      <c r="Z537" s="375"/>
      <c r="AA537" s="375"/>
      <c r="AB537" s="375"/>
      <c r="AC537" s="375"/>
      <c r="AD537" s="375"/>
      <c r="AE537" s="375"/>
      <c r="AF537" s="375"/>
      <c r="AG537" s="375"/>
    </row>
    <row r="538" spans="1:33" ht="9.75" customHeight="1" x14ac:dyDescent="0.25">
      <c r="A538" s="375"/>
      <c r="B538" s="375"/>
      <c r="C538" s="375"/>
      <c r="D538" s="375"/>
      <c r="E538" s="375"/>
      <c r="F538" s="375"/>
      <c r="G538" s="375"/>
      <c r="H538" s="375"/>
      <c r="I538" s="375"/>
      <c r="J538" s="375"/>
      <c r="K538" s="375"/>
      <c r="L538" s="375"/>
      <c r="M538" s="375"/>
      <c r="N538" s="375"/>
      <c r="O538" s="375"/>
      <c r="P538" s="375"/>
      <c r="Q538" s="375"/>
      <c r="R538" s="375"/>
      <c r="S538" s="375"/>
      <c r="T538" s="375"/>
      <c r="U538" s="375"/>
      <c r="V538" s="375"/>
      <c r="W538" s="375"/>
      <c r="X538" s="375"/>
      <c r="Y538" s="375"/>
      <c r="Z538" s="375"/>
      <c r="AA538" s="375"/>
      <c r="AB538" s="375"/>
      <c r="AC538" s="375"/>
      <c r="AD538" s="375"/>
      <c r="AE538" s="375"/>
      <c r="AF538" s="375"/>
      <c r="AG538" s="375"/>
    </row>
    <row r="539" spans="1:33" ht="9.75" customHeight="1" x14ac:dyDescent="0.25">
      <c r="A539" s="375"/>
      <c r="B539" s="375"/>
      <c r="C539" s="375"/>
      <c r="D539" s="375"/>
      <c r="E539" s="375"/>
      <c r="F539" s="375"/>
      <c r="G539" s="375"/>
      <c r="H539" s="375"/>
      <c r="I539" s="375"/>
      <c r="J539" s="375"/>
      <c r="K539" s="375"/>
      <c r="L539" s="375"/>
      <c r="M539" s="375"/>
      <c r="N539" s="375"/>
      <c r="O539" s="375"/>
      <c r="P539" s="375"/>
      <c r="Q539" s="375"/>
      <c r="R539" s="375"/>
      <c r="S539" s="375"/>
      <c r="T539" s="375"/>
      <c r="U539" s="375"/>
      <c r="V539" s="375"/>
      <c r="W539" s="375"/>
      <c r="X539" s="375"/>
      <c r="Y539" s="375"/>
      <c r="Z539" s="375"/>
      <c r="AA539" s="375"/>
      <c r="AB539" s="375"/>
      <c r="AC539" s="375"/>
      <c r="AD539" s="375"/>
      <c r="AE539" s="375"/>
      <c r="AF539" s="375"/>
      <c r="AG539" s="375"/>
    </row>
    <row r="540" spans="1:33" ht="9.75" customHeight="1" x14ac:dyDescent="0.25">
      <c r="A540" s="375"/>
      <c r="B540" s="375"/>
      <c r="C540" s="375"/>
      <c r="D540" s="375"/>
      <c r="E540" s="375"/>
      <c r="F540" s="375"/>
      <c r="G540" s="375"/>
      <c r="H540" s="375"/>
      <c r="I540" s="375"/>
      <c r="J540" s="375"/>
      <c r="K540" s="375"/>
      <c r="L540" s="375"/>
      <c r="M540" s="375"/>
      <c r="N540" s="375"/>
      <c r="O540" s="375"/>
      <c r="P540" s="375"/>
      <c r="Q540" s="375"/>
      <c r="R540" s="375"/>
      <c r="S540" s="375"/>
      <c r="T540" s="375"/>
      <c r="U540" s="375"/>
      <c r="V540" s="375"/>
      <c r="W540" s="375"/>
      <c r="X540" s="375"/>
      <c r="Y540" s="375"/>
      <c r="Z540" s="375"/>
      <c r="AA540" s="375"/>
      <c r="AB540" s="375"/>
      <c r="AC540" s="375"/>
      <c r="AD540" s="375"/>
      <c r="AE540" s="375"/>
      <c r="AF540" s="375"/>
      <c r="AG540" s="375"/>
    </row>
    <row r="541" spans="1:33" ht="9.75" customHeight="1" x14ac:dyDescent="0.25">
      <c r="A541" s="375"/>
      <c r="B541" s="375"/>
      <c r="C541" s="375"/>
      <c r="D541" s="375"/>
      <c r="E541" s="375"/>
      <c r="F541" s="375"/>
      <c r="G541" s="375"/>
      <c r="H541" s="375"/>
      <c r="I541" s="375"/>
      <c r="J541" s="375"/>
      <c r="K541" s="375"/>
      <c r="L541" s="375"/>
      <c r="M541" s="375"/>
      <c r="N541" s="375"/>
      <c r="O541" s="375"/>
      <c r="P541" s="375"/>
      <c r="Q541" s="375"/>
      <c r="R541" s="375"/>
      <c r="S541" s="375"/>
      <c r="T541" s="375"/>
      <c r="U541" s="375"/>
      <c r="V541" s="375"/>
      <c r="W541" s="375"/>
      <c r="X541" s="375"/>
      <c r="Y541" s="375"/>
      <c r="Z541" s="375"/>
      <c r="AA541" s="375"/>
      <c r="AB541" s="375"/>
      <c r="AC541" s="375"/>
      <c r="AD541" s="375"/>
      <c r="AE541" s="375"/>
      <c r="AF541" s="375"/>
      <c r="AG541" s="375"/>
    </row>
    <row r="542" spans="1:33" ht="9.75" customHeight="1" x14ac:dyDescent="0.25">
      <c r="A542" s="375"/>
      <c r="B542" s="375"/>
      <c r="C542" s="375"/>
      <c r="D542" s="375"/>
      <c r="E542" s="375"/>
      <c r="F542" s="375"/>
      <c r="G542" s="375"/>
      <c r="H542" s="375"/>
      <c r="I542" s="375"/>
      <c r="J542" s="375"/>
      <c r="K542" s="375"/>
      <c r="L542" s="375"/>
      <c r="M542" s="375"/>
      <c r="N542" s="375"/>
      <c r="O542" s="375"/>
      <c r="P542" s="375"/>
      <c r="Q542" s="375"/>
      <c r="R542" s="375"/>
      <c r="S542" s="375"/>
      <c r="T542" s="375"/>
      <c r="U542" s="375"/>
      <c r="V542" s="375"/>
      <c r="W542" s="375"/>
      <c r="X542" s="375"/>
      <c r="Y542" s="375"/>
      <c r="Z542" s="375"/>
      <c r="AA542" s="375"/>
      <c r="AB542" s="375"/>
      <c r="AC542" s="375"/>
      <c r="AD542" s="375"/>
      <c r="AE542" s="375"/>
      <c r="AF542" s="375"/>
      <c r="AG542" s="375"/>
    </row>
    <row r="543" spans="1:33" ht="9.75" customHeight="1" x14ac:dyDescent="0.25">
      <c r="A543" s="375"/>
      <c r="B543" s="375"/>
      <c r="C543" s="375"/>
      <c r="D543" s="375"/>
      <c r="E543" s="375"/>
      <c r="F543" s="375"/>
      <c r="G543" s="375"/>
      <c r="H543" s="375"/>
      <c r="I543" s="375"/>
      <c r="J543" s="375"/>
      <c r="K543" s="375"/>
      <c r="L543" s="375"/>
      <c r="M543" s="375"/>
      <c r="N543" s="375"/>
      <c r="O543" s="375"/>
      <c r="P543" s="375"/>
      <c r="Q543" s="375"/>
      <c r="R543" s="375"/>
      <c r="S543" s="375"/>
      <c r="T543" s="375"/>
      <c r="U543" s="375"/>
      <c r="V543" s="375"/>
      <c r="W543" s="375"/>
      <c r="X543" s="375"/>
      <c r="Y543" s="375"/>
      <c r="Z543" s="375"/>
      <c r="AA543" s="375"/>
      <c r="AB543" s="375"/>
      <c r="AC543" s="375"/>
      <c r="AD543" s="375"/>
      <c r="AE543" s="375"/>
      <c r="AF543" s="375"/>
      <c r="AG543" s="375"/>
    </row>
    <row r="544" spans="1:33" ht="9.75" customHeight="1" x14ac:dyDescent="0.25">
      <c r="A544" s="375"/>
      <c r="B544" s="375"/>
      <c r="C544" s="375"/>
      <c r="D544" s="375"/>
      <c r="E544" s="375"/>
      <c r="F544" s="375"/>
      <c r="G544" s="375"/>
      <c r="H544" s="375"/>
      <c r="I544" s="375"/>
      <c r="J544" s="375"/>
      <c r="K544" s="375"/>
      <c r="L544" s="375"/>
      <c r="M544" s="375"/>
      <c r="N544" s="375"/>
      <c r="O544" s="375"/>
      <c r="P544" s="375"/>
      <c r="Q544" s="375"/>
      <c r="R544" s="375"/>
      <c r="S544" s="375"/>
      <c r="T544" s="375"/>
      <c r="U544" s="375"/>
      <c r="V544" s="375"/>
      <c r="W544" s="375"/>
      <c r="X544" s="375"/>
      <c r="Y544" s="375"/>
      <c r="Z544" s="375"/>
      <c r="AA544" s="375"/>
      <c r="AB544" s="375"/>
      <c r="AC544" s="375"/>
      <c r="AD544" s="375"/>
      <c r="AE544" s="375"/>
      <c r="AF544" s="375"/>
      <c r="AG544" s="375"/>
    </row>
    <row r="545" spans="1:33" ht="9.75" customHeight="1" x14ac:dyDescent="0.25">
      <c r="A545" s="375"/>
      <c r="B545" s="375"/>
      <c r="C545" s="375"/>
      <c r="D545" s="375"/>
      <c r="E545" s="375"/>
      <c r="F545" s="375"/>
      <c r="G545" s="375"/>
      <c r="H545" s="375"/>
      <c r="I545" s="375"/>
      <c r="J545" s="375"/>
      <c r="K545" s="375"/>
      <c r="L545" s="375"/>
      <c r="M545" s="375"/>
      <c r="N545" s="375"/>
      <c r="O545" s="375"/>
      <c r="P545" s="375"/>
      <c r="Q545" s="375"/>
      <c r="R545" s="375"/>
      <c r="S545" s="375"/>
      <c r="T545" s="375"/>
      <c r="U545" s="375"/>
      <c r="V545" s="375"/>
      <c r="W545" s="375"/>
      <c r="X545" s="375"/>
      <c r="Y545" s="375"/>
      <c r="Z545" s="375"/>
      <c r="AA545" s="375"/>
      <c r="AB545" s="375"/>
      <c r="AC545" s="375"/>
      <c r="AD545" s="375"/>
      <c r="AE545" s="375"/>
      <c r="AF545" s="375"/>
      <c r="AG545" s="375"/>
    </row>
    <row r="546" spans="1:33" ht="9.75" customHeight="1" x14ac:dyDescent="0.25">
      <c r="A546" s="375"/>
      <c r="B546" s="375"/>
      <c r="C546" s="375"/>
      <c r="D546" s="375"/>
      <c r="E546" s="375"/>
      <c r="F546" s="375"/>
      <c r="G546" s="375"/>
      <c r="H546" s="375"/>
      <c r="I546" s="375"/>
      <c r="J546" s="375"/>
      <c r="K546" s="375"/>
      <c r="L546" s="375"/>
      <c r="M546" s="375"/>
      <c r="N546" s="375"/>
      <c r="O546" s="375"/>
      <c r="P546" s="375"/>
      <c r="Q546" s="375"/>
      <c r="R546" s="375"/>
      <c r="S546" s="375"/>
      <c r="T546" s="375"/>
      <c r="U546" s="375"/>
      <c r="V546" s="375"/>
      <c r="W546" s="375"/>
      <c r="X546" s="375"/>
      <c r="Y546" s="375"/>
      <c r="Z546" s="375"/>
      <c r="AA546" s="375"/>
      <c r="AB546" s="375"/>
      <c r="AC546" s="375"/>
      <c r="AD546" s="375"/>
      <c r="AE546" s="375"/>
      <c r="AF546" s="375"/>
      <c r="AG546" s="375"/>
    </row>
    <row r="547" spans="1:33" ht="9.75" customHeight="1" x14ac:dyDescent="0.25">
      <c r="A547" s="375"/>
      <c r="B547" s="375"/>
      <c r="C547" s="375"/>
      <c r="D547" s="375"/>
      <c r="E547" s="375"/>
      <c r="F547" s="375"/>
      <c r="G547" s="375"/>
      <c r="H547" s="375"/>
      <c r="I547" s="375"/>
      <c r="J547" s="375"/>
      <c r="K547" s="375"/>
      <c r="L547" s="375"/>
      <c r="M547" s="375"/>
      <c r="N547" s="375"/>
      <c r="O547" s="375"/>
      <c r="P547" s="375"/>
      <c r="Q547" s="375"/>
      <c r="R547" s="375"/>
      <c r="S547" s="375"/>
      <c r="T547" s="375"/>
      <c r="U547" s="375"/>
      <c r="V547" s="375"/>
      <c r="W547" s="375"/>
      <c r="X547" s="375"/>
      <c r="Y547" s="375"/>
      <c r="Z547" s="375"/>
      <c r="AA547" s="375"/>
      <c r="AB547" s="375"/>
      <c r="AC547" s="375"/>
      <c r="AD547" s="375"/>
      <c r="AE547" s="375"/>
      <c r="AF547" s="375"/>
      <c r="AG547" s="375"/>
    </row>
    <row r="548" spans="1:33" ht="9.75" customHeight="1" x14ac:dyDescent="0.25">
      <c r="A548" s="375"/>
      <c r="B548" s="375"/>
      <c r="C548" s="375"/>
      <c r="D548" s="375"/>
      <c r="E548" s="375"/>
      <c r="F548" s="375"/>
      <c r="G548" s="375"/>
      <c r="H548" s="375"/>
      <c r="I548" s="375"/>
      <c r="J548" s="375"/>
      <c r="K548" s="375"/>
      <c r="L548" s="375"/>
      <c r="M548" s="375"/>
      <c r="N548" s="375"/>
      <c r="O548" s="375"/>
      <c r="P548" s="375"/>
      <c r="Q548" s="375"/>
      <c r="R548" s="375"/>
      <c r="S548" s="375"/>
      <c r="T548" s="375"/>
      <c r="U548" s="375"/>
      <c r="V548" s="375"/>
      <c r="W548" s="375"/>
      <c r="X548" s="375"/>
      <c r="Y548" s="375"/>
      <c r="Z548" s="375"/>
      <c r="AA548" s="375"/>
      <c r="AB548" s="375"/>
      <c r="AC548" s="375"/>
      <c r="AD548" s="375"/>
      <c r="AE548" s="375"/>
      <c r="AF548" s="375"/>
      <c r="AG548" s="375"/>
    </row>
    <row r="549" spans="1:33" ht="9.75" customHeight="1" x14ac:dyDescent="0.25">
      <c r="A549" s="375"/>
      <c r="B549" s="375"/>
      <c r="C549" s="375"/>
      <c r="D549" s="375"/>
      <c r="E549" s="375"/>
      <c r="F549" s="375"/>
      <c r="G549" s="375"/>
      <c r="H549" s="375"/>
      <c r="I549" s="375"/>
      <c r="J549" s="375"/>
      <c r="K549" s="375"/>
      <c r="L549" s="375"/>
      <c r="M549" s="375"/>
      <c r="N549" s="375"/>
      <c r="O549" s="375"/>
      <c r="P549" s="375"/>
      <c r="Q549" s="375"/>
      <c r="R549" s="375"/>
      <c r="S549" s="375"/>
      <c r="T549" s="375"/>
      <c r="U549" s="375"/>
      <c r="V549" s="375"/>
      <c r="W549" s="375"/>
      <c r="X549" s="375"/>
      <c r="Y549" s="375"/>
      <c r="Z549" s="375"/>
      <c r="AA549" s="375"/>
      <c r="AB549" s="375"/>
      <c r="AC549" s="375"/>
      <c r="AD549" s="375"/>
      <c r="AE549" s="375"/>
      <c r="AF549" s="375"/>
      <c r="AG549" s="375"/>
    </row>
    <row r="550" spans="1:33" ht="9.75" customHeight="1" x14ac:dyDescent="0.25">
      <c r="A550" s="375"/>
      <c r="B550" s="375"/>
      <c r="C550" s="375"/>
      <c r="D550" s="375"/>
      <c r="E550" s="375"/>
      <c r="F550" s="375"/>
      <c r="G550" s="375"/>
      <c r="H550" s="375"/>
      <c r="I550" s="375"/>
      <c r="J550" s="375"/>
      <c r="K550" s="375"/>
      <c r="L550" s="375"/>
      <c r="M550" s="375"/>
      <c r="N550" s="375"/>
      <c r="O550" s="375"/>
      <c r="P550" s="375"/>
      <c r="Q550" s="375"/>
      <c r="R550" s="375"/>
      <c r="S550" s="375"/>
      <c r="T550" s="375"/>
      <c r="U550" s="375"/>
      <c r="V550" s="375"/>
      <c r="W550" s="375"/>
      <c r="X550" s="375"/>
      <c r="Y550" s="375"/>
      <c r="Z550" s="375"/>
      <c r="AA550" s="375"/>
      <c r="AB550" s="375"/>
      <c r="AC550" s="375"/>
      <c r="AD550" s="375"/>
      <c r="AE550" s="375"/>
      <c r="AF550" s="375"/>
      <c r="AG550" s="375"/>
    </row>
    <row r="551" spans="1:33" ht="9.75" customHeight="1" x14ac:dyDescent="0.25">
      <c r="A551" s="375"/>
      <c r="B551" s="375"/>
      <c r="C551" s="375"/>
      <c r="D551" s="375"/>
      <c r="E551" s="375"/>
      <c r="F551" s="375"/>
      <c r="G551" s="375"/>
      <c r="H551" s="375"/>
      <c r="I551" s="375"/>
      <c r="J551" s="375"/>
      <c r="K551" s="375"/>
      <c r="L551" s="375"/>
      <c r="M551" s="375"/>
      <c r="N551" s="375"/>
      <c r="O551" s="375"/>
      <c r="P551" s="375"/>
      <c r="Q551" s="375"/>
      <c r="R551" s="375"/>
      <c r="S551" s="375"/>
      <c r="T551" s="375"/>
      <c r="U551" s="375"/>
      <c r="V551" s="375"/>
      <c r="W551" s="375"/>
      <c r="X551" s="375"/>
      <c r="Y551" s="375"/>
      <c r="Z551" s="375"/>
      <c r="AA551" s="375"/>
      <c r="AB551" s="375"/>
      <c r="AC551" s="375"/>
      <c r="AD551" s="375"/>
      <c r="AE551" s="375"/>
      <c r="AF551" s="375"/>
      <c r="AG551" s="375"/>
    </row>
    <row r="552" spans="1:33" ht="9.75" customHeight="1" x14ac:dyDescent="0.25">
      <c r="A552" s="375"/>
      <c r="B552" s="375"/>
      <c r="C552" s="375"/>
      <c r="D552" s="375"/>
      <c r="E552" s="375"/>
      <c r="F552" s="375"/>
      <c r="G552" s="375"/>
      <c r="H552" s="375"/>
      <c r="I552" s="375"/>
      <c r="J552" s="375"/>
      <c r="K552" s="375"/>
      <c r="L552" s="375"/>
      <c r="M552" s="375"/>
      <c r="N552" s="375"/>
      <c r="O552" s="375"/>
      <c r="P552" s="375"/>
      <c r="Q552" s="375"/>
      <c r="R552" s="375"/>
      <c r="S552" s="375"/>
      <c r="T552" s="375"/>
      <c r="U552" s="375"/>
      <c r="V552" s="375"/>
      <c r="W552" s="375"/>
      <c r="X552" s="375"/>
      <c r="Y552" s="375"/>
      <c r="Z552" s="375"/>
      <c r="AA552" s="375"/>
      <c r="AB552" s="375"/>
      <c r="AC552" s="375"/>
      <c r="AD552" s="375"/>
      <c r="AE552" s="375"/>
      <c r="AF552" s="375"/>
      <c r="AG552" s="375"/>
    </row>
    <row r="553" spans="1:33" ht="9.75" customHeight="1" x14ac:dyDescent="0.25">
      <c r="A553" s="375"/>
      <c r="B553" s="375"/>
      <c r="C553" s="375"/>
      <c r="D553" s="375"/>
      <c r="E553" s="375"/>
      <c r="F553" s="375"/>
      <c r="G553" s="375"/>
      <c r="H553" s="375"/>
      <c r="I553" s="375"/>
      <c r="J553" s="375"/>
      <c r="K553" s="375"/>
      <c r="L553" s="375"/>
      <c r="M553" s="375"/>
      <c r="N553" s="375"/>
      <c r="O553" s="375"/>
      <c r="P553" s="375"/>
      <c r="Q553" s="375"/>
      <c r="R553" s="375"/>
      <c r="S553" s="375"/>
      <c r="T553" s="375"/>
      <c r="U553" s="375"/>
      <c r="V553" s="375"/>
      <c r="W553" s="375"/>
      <c r="X553" s="375"/>
      <c r="Y553" s="375"/>
      <c r="Z553" s="375"/>
      <c r="AA553" s="375"/>
      <c r="AB553" s="375"/>
      <c r="AC553" s="375"/>
      <c r="AD553" s="375"/>
      <c r="AE553" s="375"/>
      <c r="AF553" s="375"/>
      <c r="AG553" s="375"/>
    </row>
    <row r="554" spans="1:33" ht="9.75" customHeight="1" x14ac:dyDescent="0.25">
      <c r="A554" s="375"/>
      <c r="B554" s="375"/>
      <c r="C554" s="375"/>
      <c r="D554" s="375"/>
      <c r="E554" s="375"/>
      <c r="F554" s="375"/>
      <c r="G554" s="375"/>
      <c r="H554" s="375"/>
      <c r="I554" s="375"/>
      <c r="J554" s="375"/>
      <c r="K554" s="375"/>
      <c r="L554" s="375"/>
      <c r="M554" s="375"/>
      <c r="N554" s="375"/>
      <c r="O554" s="375"/>
      <c r="P554" s="375"/>
      <c r="Q554" s="375"/>
      <c r="R554" s="375"/>
      <c r="S554" s="375"/>
      <c r="T554" s="375"/>
      <c r="U554" s="375"/>
      <c r="V554" s="375"/>
      <c r="W554" s="375"/>
      <c r="X554" s="375"/>
      <c r="Y554" s="375"/>
      <c r="Z554" s="375"/>
      <c r="AA554" s="375"/>
      <c r="AB554" s="375"/>
      <c r="AC554" s="375"/>
      <c r="AD554" s="375"/>
      <c r="AE554" s="375"/>
      <c r="AF554" s="375"/>
      <c r="AG554" s="375"/>
    </row>
    <row r="555" spans="1:33" ht="9.75" customHeight="1" x14ac:dyDescent="0.25">
      <c r="A555" s="375"/>
      <c r="B555" s="375"/>
      <c r="C555" s="375"/>
      <c r="D555" s="375"/>
      <c r="E555" s="375"/>
      <c r="F555" s="375"/>
      <c r="G555" s="375"/>
      <c r="H555" s="375"/>
      <c r="I555" s="375"/>
      <c r="J555" s="375"/>
      <c r="K555" s="375"/>
      <c r="L555" s="375"/>
      <c r="M555" s="375"/>
      <c r="N555" s="375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375"/>
      <c r="Z555" s="375"/>
      <c r="AA555" s="375"/>
      <c r="AB555" s="375"/>
      <c r="AC555" s="375"/>
      <c r="AD555" s="375"/>
      <c r="AE555" s="375"/>
      <c r="AF555" s="375"/>
      <c r="AG555" s="375"/>
    </row>
    <row r="556" spans="1:33" ht="9.75" customHeight="1" x14ac:dyDescent="0.25">
      <c r="A556" s="375"/>
      <c r="B556" s="375"/>
      <c r="C556" s="375"/>
      <c r="D556" s="375"/>
      <c r="E556" s="375"/>
      <c r="F556" s="375"/>
      <c r="G556" s="375"/>
      <c r="H556" s="375"/>
      <c r="I556" s="375"/>
      <c r="J556" s="375"/>
      <c r="K556" s="375"/>
      <c r="L556" s="375"/>
      <c r="M556" s="375"/>
      <c r="N556" s="375"/>
      <c r="O556" s="375"/>
      <c r="P556" s="375"/>
      <c r="Q556" s="375"/>
      <c r="R556" s="375"/>
      <c r="S556" s="375"/>
      <c r="T556" s="375"/>
      <c r="U556" s="375"/>
      <c r="V556" s="375"/>
      <c r="W556" s="375"/>
      <c r="X556" s="375"/>
      <c r="Y556" s="375"/>
      <c r="Z556" s="375"/>
      <c r="AA556" s="375"/>
      <c r="AB556" s="375"/>
      <c r="AC556" s="375"/>
      <c r="AD556" s="375"/>
      <c r="AE556" s="375"/>
      <c r="AF556" s="375"/>
      <c r="AG556" s="375"/>
    </row>
    <row r="557" spans="1:33" ht="9.75" customHeight="1" x14ac:dyDescent="0.25">
      <c r="A557" s="375"/>
      <c r="B557" s="375"/>
      <c r="C557" s="375"/>
      <c r="D557" s="375"/>
      <c r="E557" s="375"/>
      <c r="F557" s="375"/>
      <c r="G557" s="375"/>
      <c r="H557" s="375"/>
      <c r="I557" s="375"/>
      <c r="J557" s="375"/>
      <c r="K557" s="375"/>
      <c r="L557" s="375"/>
      <c r="M557" s="375"/>
      <c r="N557" s="375"/>
      <c r="O557" s="375"/>
      <c r="P557" s="375"/>
      <c r="Q557" s="375"/>
      <c r="R557" s="375"/>
      <c r="S557" s="375"/>
      <c r="T557" s="375"/>
      <c r="U557" s="375"/>
      <c r="V557" s="375"/>
      <c r="W557" s="375"/>
      <c r="X557" s="375"/>
      <c r="Y557" s="375"/>
      <c r="Z557" s="375"/>
      <c r="AA557" s="375"/>
      <c r="AB557" s="375"/>
      <c r="AC557" s="375"/>
      <c r="AD557" s="375"/>
      <c r="AE557" s="375"/>
      <c r="AF557" s="375"/>
      <c r="AG557" s="375"/>
    </row>
    <row r="558" spans="1:33" ht="9.75" customHeight="1" x14ac:dyDescent="0.25">
      <c r="A558" s="375"/>
      <c r="B558" s="375"/>
      <c r="C558" s="375"/>
      <c r="D558" s="375"/>
      <c r="E558" s="375"/>
      <c r="F558" s="375"/>
      <c r="G558" s="375"/>
      <c r="H558" s="375"/>
      <c r="I558" s="375"/>
      <c r="J558" s="375"/>
      <c r="K558" s="375"/>
      <c r="L558" s="375"/>
      <c r="M558" s="375"/>
      <c r="N558" s="375"/>
      <c r="O558" s="375"/>
      <c r="P558" s="375"/>
      <c r="Q558" s="375"/>
      <c r="R558" s="375"/>
      <c r="S558" s="375"/>
      <c r="T558" s="375"/>
      <c r="U558" s="375"/>
      <c r="V558" s="375"/>
      <c r="W558" s="375"/>
      <c r="X558" s="375"/>
      <c r="Y558" s="375"/>
      <c r="Z558" s="375"/>
      <c r="AA558" s="375"/>
      <c r="AB558" s="375"/>
      <c r="AC558" s="375"/>
      <c r="AD558" s="375"/>
      <c r="AE558" s="375"/>
      <c r="AF558" s="375"/>
      <c r="AG558" s="375"/>
    </row>
    <row r="559" spans="1:33" ht="9.75" customHeight="1" x14ac:dyDescent="0.25">
      <c r="A559" s="375"/>
      <c r="B559" s="375"/>
      <c r="C559" s="375"/>
      <c r="D559" s="375"/>
      <c r="E559" s="375"/>
      <c r="F559" s="375"/>
      <c r="G559" s="375"/>
      <c r="H559" s="375"/>
      <c r="I559" s="375"/>
      <c r="J559" s="375"/>
      <c r="K559" s="375"/>
      <c r="L559" s="375"/>
      <c r="M559" s="375"/>
      <c r="N559" s="375"/>
      <c r="O559" s="375"/>
      <c r="P559" s="375"/>
      <c r="Q559" s="375"/>
      <c r="R559" s="375"/>
      <c r="S559" s="375"/>
      <c r="T559" s="375"/>
      <c r="U559" s="375"/>
      <c r="V559" s="375"/>
      <c r="W559" s="375"/>
      <c r="X559" s="375"/>
      <c r="Y559" s="375"/>
      <c r="Z559" s="375"/>
      <c r="AA559" s="375"/>
      <c r="AB559" s="375"/>
      <c r="AC559" s="375"/>
      <c r="AD559" s="375"/>
      <c r="AE559" s="375"/>
      <c r="AF559" s="375"/>
      <c r="AG559" s="375"/>
    </row>
    <row r="560" spans="1:33" ht="9.75" customHeight="1" x14ac:dyDescent="0.25">
      <c r="A560" s="375"/>
      <c r="B560" s="375"/>
      <c r="C560" s="375"/>
      <c r="D560" s="375"/>
      <c r="E560" s="375"/>
      <c r="F560" s="375"/>
      <c r="G560" s="375"/>
      <c r="H560" s="375"/>
      <c r="I560" s="375"/>
      <c r="J560" s="375"/>
      <c r="K560" s="375"/>
      <c r="L560" s="375"/>
      <c r="M560" s="375"/>
      <c r="N560" s="375"/>
      <c r="O560" s="375"/>
      <c r="P560" s="375"/>
      <c r="Q560" s="375"/>
      <c r="R560" s="375"/>
      <c r="S560" s="375"/>
      <c r="T560" s="375"/>
      <c r="U560" s="375"/>
      <c r="V560" s="375"/>
      <c r="W560" s="375"/>
      <c r="X560" s="375"/>
      <c r="Y560" s="375"/>
      <c r="Z560" s="375"/>
      <c r="AA560" s="375"/>
      <c r="AB560" s="375"/>
      <c r="AC560" s="375"/>
      <c r="AD560" s="375"/>
      <c r="AE560" s="375"/>
      <c r="AF560" s="375"/>
      <c r="AG560" s="375"/>
    </row>
    <row r="561" spans="1:33" ht="9.75" customHeight="1" x14ac:dyDescent="0.25">
      <c r="A561" s="375"/>
      <c r="B561" s="375"/>
      <c r="C561" s="375"/>
      <c r="D561" s="375"/>
      <c r="E561" s="375"/>
      <c r="F561" s="375"/>
      <c r="G561" s="375"/>
      <c r="H561" s="375"/>
      <c r="I561" s="375"/>
      <c r="J561" s="375"/>
      <c r="K561" s="375"/>
      <c r="L561" s="375"/>
      <c r="M561" s="375"/>
      <c r="N561" s="375"/>
      <c r="O561" s="375"/>
      <c r="P561" s="375"/>
      <c r="Q561" s="375"/>
      <c r="R561" s="375"/>
      <c r="S561" s="375"/>
      <c r="T561" s="375"/>
      <c r="U561" s="375"/>
      <c r="V561" s="375"/>
      <c r="W561" s="375"/>
      <c r="X561" s="375"/>
      <c r="Y561" s="375"/>
      <c r="Z561" s="375"/>
      <c r="AA561" s="375"/>
      <c r="AB561" s="375"/>
      <c r="AC561" s="375"/>
      <c r="AD561" s="375"/>
      <c r="AE561" s="375"/>
      <c r="AF561" s="375"/>
      <c r="AG561" s="375"/>
    </row>
    <row r="562" spans="1:33" ht="9.75" customHeight="1" x14ac:dyDescent="0.25">
      <c r="A562" s="375"/>
      <c r="B562" s="375"/>
      <c r="C562" s="375"/>
      <c r="D562" s="375"/>
      <c r="E562" s="375"/>
      <c r="F562" s="375"/>
      <c r="G562" s="375"/>
      <c r="H562" s="375"/>
      <c r="I562" s="375"/>
      <c r="J562" s="375"/>
      <c r="K562" s="375"/>
      <c r="L562" s="375"/>
      <c r="M562" s="375"/>
      <c r="N562" s="375"/>
      <c r="O562" s="375"/>
      <c r="P562" s="375"/>
      <c r="Q562" s="375"/>
      <c r="R562" s="375"/>
      <c r="S562" s="375"/>
      <c r="T562" s="375"/>
      <c r="U562" s="375"/>
      <c r="V562" s="375"/>
      <c r="W562" s="375"/>
      <c r="X562" s="375"/>
      <c r="Y562" s="375"/>
      <c r="Z562" s="375"/>
      <c r="AA562" s="375"/>
      <c r="AB562" s="375"/>
      <c r="AC562" s="375"/>
      <c r="AD562" s="375"/>
      <c r="AE562" s="375"/>
      <c r="AF562" s="375"/>
      <c r="AG562" s="375"/>
    </row>
    <row r="563" spans="1:33" ht="9.75" customHeight="1" x14ac:dyDescent="0.25">
      <c r="A563" s="375"/>
      <c r="B563" s="375"/>
      <c r="C563" s="375"/>
      <c r="D563" s="375"/>
      <c r="E563" s="375"/>
      <c r="F563" s="375"/>
      <c r="G563" s="375"/>
      <c r="H563" s="375"/>
      <c r="I563" s="375"/>
      <c r="J563" s="375"/>
      <c r="K563" s="375"/>
      <c r="L563" s="375"/>
      <c r="M563" s="375"/>
      <c r="N563" s="375"/>
      <c r="O563" s="375"/>
      <c r="P563" s="375"/>
      <c r="Q563" s="375"/>
      <c r="R563" s="375"/>
      <c r="S563" s="375"/>
      <c r="T563" s="375"/>
      <c r="U563" s="375"/>
      <c r="V563" s="375"/>
      <c r="W563" s="375"/>
      <c r="X563" s="375"/>
      <c r="Y563" s="375"/>
      <c r="Z563" s="375"/>
      <c r="AA563" s="375"/>
      <c r="AB563" s="375"/>
      <c r="AC563" s="375"/>
      <c r="AD563" s="375"/>
      <c r="AE563" s="375"/>
      <c r="AF563" s="375"/>
      <c r="AG563" s="375"/>
    </row>
    <row r="564" spans="1:33" ht="9.75" customHeight="1" x14ac:dyDescent="0.25">
      <c r="A564" s="375"/>
      <c r="B564" s="375"/>
      <c r="C564" s="375"/>
      <c r="D564" s="375"/>
      <c r="E564" s="375"/>
      <c r="F564" s="375"/>
      <c r="G564" s="375"/>
      <c r="H564" s="375"/>
      <c r="I564" s="375"/>
      <c r="J564" s="375"/>
      <c r="K564" s="375"/>
      <c r="L564" s="375"/>
      <c r="M564" s="375"/>
      <c r="N564" s="375"/>
      <c r="O564" s="375"/>
      <c r="P564" s="375"/>
      <c r="Q564" s="375"/>
      <c r="R564" s="375"/>
      <c r="S564" s="375"/>
      <c r="T564" s="375"/>
      <c r="U564" s="375"/>
      <c r="V564" s="375"/>
      <c r="W564" s="375"/>
      <c r="X564" s="375"/>
      <c r="Y564" s="375"/>
      <c r="Z564" s="375"/>
      <c r="AA564" s="375"/>
      <c r="AB564" s="375"/>
      <c r="AC564" s="375"/>
      <c r="AD564" s="375"/>
      <c r="AE564" s="375"/>
      <c r="AF564" s="375"/>
      <c r="AG564" s="375"/>
    </row>
    <row r="565" spans="1:33" ht="9.75" customHeight="1" x14ac:dyDescent="0.25">
      <c r="A565" s="375"/>
      <c r="B565" s="375"/>
      <c r="C565" s="375"/>
      <c r="D565" s="375"/>
      <c r="E565" s="375"/>
      <c r="F565" s="375"/>
      <c r="G565" s="375"/>
      <c r="H565" s="375"/>
      <c r="I565" s="375"/>
      <c r="J565" s="375"/>
      <c r="K565" s="375"/>
      <c r="L565" s="375"/>
      <c r="M565" s="375"/>
      <c r="N565" s="375"/>
      <c r="O565" s="375"/>
      <c r="P565" s="375"/>
      <c r="Q565" s="375"/>
      <c r="R565" s="375"/>
      <c r="S565" s="375"/>
      <c r="T565" s="375"/>
      <c r="U565" s="375"/>
      <c r="V565" s="375"/>
      <c r="W565" s="375"/>
      <c r="X565" s="375"/>
      <c r="Y565" s="375"/>
      <c r="Z565" s="375"/>
      <c r="AA565" s="375"/>
      <c r="AB565" s="375"/>
      <c r="AC565" s="375"/>
      <c r="AD565" s="375"/>
      <c r="AE565" s="375"/>
      <c r="AF565" s="375"/>
      <c r="AG565" s="375"/>
    </row>
    <row r="566" spans="1:33" ht="9.75" customHeight="1" x14ac:dyDescent="0.25">
      <c r="A566" s="375"/>
      <c r="B566" s="375"/>
      <c r="C566" s="375"/>
      <c r="D566" s="375"/>
      <c r="E566" s="375"/>
      <c r="F566" s="375"/>
      <c r="G566" s="375"/>
      <c r="H566" s="375"/>
      <c r="I566" s="375"/>
      <c r="J566" s="375"/>
      <c r="K566" s="375"/>
      <c r="L566" s="375"/>
      <c r="M566" s="375"/>
      <c r="N566" s="375"/>
      <c r="O566" s="375"/>
      <c r="P566" s="375"/>
      <c r="Q566" s="375"/>
      <c r="R566" s="375"/>
      <c r="S566" s="375"/>
      <c r="T566" s="375"/>
      <c r="U566" s="375"/>
      <c r="V566" s="375"/>
      <c r="W566" s="375"/>
      <c r="X566" s="375"/>
      <c r="Y566" s="375"/>
      <c r="Z566" s="375"/>
      <c r="AA566" s="375"/>
      <c r="AB566" s="375"/>
      <c r="AC566" s="375"/>
      <c r="AD566" s="375"/>
      <c r="AE566" s="375"/>
      <c r="AF566" s="375"/>
      <c r="AG566" s="375"/>
    </row>
    <row r="567" spans="1:33" ht="9.75" customHeight="1" x14ac:dyDescent="0.25">
      <c r="A567" s="375"/>
      <c r="B567" s="375"/>
      <c r="C567" s="375"/>
      <c r="D567" s="375"/>
      <c r="E567" s="375"/>
      <c r="F567" s="375"/>
      <c r="G567" s="375"/>
      <c r="H567" s="375"/>
      <c r="I567" s="375"/>
      <c r="J567" s="375"/>
      <c r="K567" s="375"/>
      <c r="L567" s="375"/>
      <c r="M567" s="375"/>
      <c r="N567" s="375"/>
      <c r="O567" s="375"/>
      <c r="P567" s="375"/>
      <c r="Q567" s="375"/>
      <c r="R567" s="375"/>
      <c r="S567" s="375"/>
      <c r="T567" s="375"/>
      <c r="U567" s="375"/>
      <c r="V567" s="375"/>
      <c r="W567" s="375"/>
      <c r="X567" s="375"/>
      <c r="Y567" s="375"/>
      <c r="Z567" s="375"/>
      <c r="AA567" s="375"/>
      <c r="AB567" s="375"/>
      <c r="AC567" s="375"/>
      <c r="AD567" s="375"/>
      <c r="AE567" s="375"/>
      <c r="AF567" s="375"/>
      <c r="AG567" s="375"/>
    </row>
    <row r="568" spans="1:33" ht="9.75" customHeight="1" x14ac:dyDescent="0.25">
      <c r="A568" s="375"/>
      <c r="B568" s="375"/>
      <c r="C568" s="375"/>
      <c r="D568" s="375"/>
      <c r="E568" s="375"/>
      <c r="F568" s="375"/>
      <c r="G568" s="375"/>
      <c r="H568" s="375"/>
      <c r="I568" s="375"/>
      <c r="J568" s="375"/>
      <c r="K568" s="375"/>
      <c r="L568" s="375"/>
      <c r="M568" s="375"/>
      <c r="N568" s="375"/>
      <c r="O568" s="375"/>
      <c r="P568" s="375"/>
      <c r="Q568" s="375"/>
      <c r="R568" s="375"/>
      <c r="S568" s="375"/>
      <c r="T568" s="375"/>
      <c r="U568" s="375"/>
      <c r="V568" s="375"/>
      <c r="W568" s="375"/>
      <c r="X568" s="375"/>
      <c r="Y568" s="375"/>
      <c r="Z568" s="375"/>
      <c r="AA568" s="375"/>
      <c r="AB568" s="375"/>
      <c r="AC568" s="375"/>
      <c r="AD568" s="375"/>
      <c r="AE568" s="375"/>
      <c r="AF568" s="375"/>
      <c r="AG568" s="375"/>
    </row>
    <row r="569" spans="1:33" ht="9.75" customHeight="1" x14ac:dyDescent="0.25">
      <c r="A569" s="375"/>
      <c r="B569" s="375"/>
      <c r="C569" s="375"/>
      <c r="D569" s="375"/>
      <c r="E569" s="375"/>
      <c r="F569" s="375"/>
      <c r="G569" s="375"/>
      <c r="H569" s="375"/>
      <c r="I569" s="375"/>
      <c r="J569" s="375"/>
      <c r="K569" s="375"/>
      <c r="L569" s="375"/>
      <c r="M569" s="375"/>
      <c r="N569" s="375"/>
      <c r="O569" s="375"/>
      <c r="P569" s="375"/>
      <c r="Q569" s="375"/>
      <c r="R569" s="375"/>
      <c r="S569" s="375"/>
      <c r="T569" s="375"/>
      <c r="U569" s="375"/>
      <c r="V569" s="375"/>
      <c r="W569" s="375"/>
      <c r="X569" s="375"/>
      <c r="Y569" s="375"/>
      <c r="Z569" s="375"/>
      <c r="AA569" s="375"/>
      <c r="AB569" s="375"/>
      <c r="AC569" s="375"/>
      <c r="AD569" s="375"/>
      <c r="AE569" s="375"/>
      <c r="AF569" s="375"/>
      <c r="AG569" s="375"/>
    </row>
    <row r="570" spans="1:33" ht="9.75" customHeight="1" x14ac:dyDescent="0.25">
      <c r="A570" s="375"/>
      <c r="B570" s="375"/>
      <c r="C570" s="375"/>
      <c r="D570" s="375"/>
      <c r="E570" s="375"/>
      <c r="F570" s="375"/>
      <c r="G570" s="375"/>
      <c r="H570" s="375"/>
      <c r="I570" s="375"/>
      <c r="J570" s="375"/>
      <c r="K570" s="375"/>
      <c r="L570" s="375"/>
      <c r="M570" s="375"/>
      <c r="N570" s="375"/>
      <c r="O570" s="375"/>
      <c r="P570" s="375"/>
      <c r="Q570" s="375"/>
      <c r="R570" s="375"/>
      <c r="S570" s="375"/>
      <c r="T570" s="375"/>
      <c r="U570" s="375"/>
      <c r="V570" s="375"/>
      <c r="W570" s="375"/>
      <c r="X570" s="375"/>
      <c r="Y570" s="375"/>
      <c r="Z570" s="375"/>
      <c r="AA570" s="375"/>
      <c r="AB570" s="375"/>
      <c r="AC570" s="375"/>
      <c r="AD570" s="375"/>
      <c r="AE570" s="375"/>
      <c r="AF570" s="375"/>
      <c r="AG570" s="375"/>
    </row>
    <row r="571" spans="1:33" ht="9.75" customHeight="1" x14ac:dyDescent="0.25">
      <c r="A571" s="375"/>
      <c r="B571" s="375"/>
      <c r="C571" s="375"/>
      <c r="D571" s="375"/>
      <c r="E571" s="375"/>
      <c r="F571" s="375"/>
      <c r="G571" s="375"/>
      <c r="H571" s="375"/>
      <c r="I571" s="375"/>
      <c r="J571" s="375"/>
      <c r="K571" s="375"/>
      <c r="L571" s="375"/>
      <c r="M571" s="375"/>
      <c r="N571" s="375"/>
      <c r="O571" s="375"/>
      <c r="P571" s="375"/>
      <c r="Q571" s="375"/>
      <c r="R571" s="375"/>
      <c r="S571" s="375"/>
      <c r="T571" s="375"/>
      <c r="U571" s="375"/>
      <c r="V571" s="375"/>
      <c r="W571" s="375"/>
      <c r="X571" s="375"/>
      <c r="Y571" s="375"/>
      <c r="Z571" s="375"/>
      <c r="AA571" s="375"/>
      <c r="AB571" s="375"/>
      <c r="AC571" s="375"/>
      <c r="AD571" s="375"/>
      <c r="AE571" s="375"/>
      <c r="AF571" s="375"/>
      <c r="AG571" s="375"/>
    </row>
    <row r="572" spans="1:33" ht="9.75" customHeight="1" x14ac:dyDescent="0.25">
      <c r="A572" s="375"/>
      <c r="B572" s="375"/>
      <c r="C572" s="375"/>
      <c r="D572" s="375"/>
      <c r="E572" s="375"/>
      <c r="F572" s="375"/>
      <c r="G572" s="375"/>
      <c r="H572" s="375"/>
      <c r="I572" s="375"/>
      <c r="J572" s="375"/>
      <c r="K572" s="375"/>
      <c r="L572" s="375"/>
      <c r="M572" s="375"/>
      <c r="N572" s="375"/>
      <c r="O572" s="375"/>
      <c r="P572" s="375"/>
      <c r="Q572" s="375"/>
      <c r="R572" s="375"/>
      <c r="S572" s="375"/>
      <c r="T572" s="375"/>
      <c r="U572" s="375"/>
      <c r="V572" s="375"/>
      <c r="W572" s="375"/>
      <c r="X572" s="375"/>
      <c r="Y572" s="375"/>
      <c r="Z572" s="375"/>
      <c r="AA572" s="375"/>
      <c r="AB572" s="375"/>
      <c r="AC572" s="375"/>
      <c r="AD572" s="375"/>
      <c r="AE572" s="375"/>
      <c r="AF572" s="375"/>
      <c r="AG572" s="375"/>
    </row>
    <row r="573" spans="1:33" ht="9.75" customHeight="1" x14ac:dyDescent="0.25">
      <c r="A573" s="375"/>
      <c r="B573" s="375"/>
      <c r="C573" s="375"/>
      <c r="D573" s="375"/>
      <c r="E573" s="375"/>
      <c r="F573" s="375"/>
      <c r="G573" s="375"/>
      <c r="H573" s="375"/>
      <c r="I573" s="375"/>
      <c r="J573" s="375"/>
      <c r="K573" s="375"/>
      <c r="L573" s="375"/>
      <c r="M573" s="375"/>
      <c r="N573" s="375"/>
      <c r="O573" s="375"/>
      <c r="P573" s="375"/>
      <c r="Q573" s="375"/>
      <c r="R573" s="375"/>
      <c r="S573" s="375"/>
      <c r="T573" s="375"/>
      <c r="U573" s="375"/>
      <c r="V573" s="375"/>
      <c r="W573" s="375"/>
      <c r="X573" s="375"/>
      <c r="Y573" s="375"/>
      <c r="Z573" s="375"/>
      <c r="AA573" s="375"/>
      <c r="AB573" s="375"/>
      <c r="AC573" s="375"/>
      <c r="AD573" s="375"/>
      <c r="AE573" s="375"/>
      <c r="AF573" s="375"/>
      <c r="AG573" s="375"/>
    </row>
    <row r="574" spans="1:33" ht="9.75" customHeight="1" x14ac:dyDescent="0.25">
      <c r="A574" s="375"/>
      <c r="B574" s="375"/>
      <c r="C574" s="375"/>
      <c r="D574" s="375"/>
      <c r="E574" s="375"/>
      <c r="F574" s="375"/>
      <c r="G574" s="375"/>
      <c r="H574" s="375"/>
      <c r="I574" s="375"/>
      <c r="J574" s="375"/>
      <c r="K574" s="375"/>
      <c r="L574" s="375"/>
      <c r="M574" s="375"/>
      <c r="N574" s="375"/>
      <c r="O574" s="375"/>
      <c r="P574" s="375"/>
      <c r="Q574" s="375"/>
      <c r="R574" s="375"/>
      <c r="S574" s="375"/>
      <c r="T574" s="375"/>
      <c r="U574" s="375"/>
      <c r="V574" s="375"/>
      <c r="W574" s="375"/>
      <c r="X574" s="375"/>
      <c r="Y574" s="375"/>
      <c r="Z574" s="375"/>
      <c r="AA574" s="375"/>
      <c r="AB574" s="375"/>
      <c r="AC574" s="375"/>
      <c r="AD574" s="375"/>
      <c r="AE574" s="375"/>
      <c r="AF574" s="375"/>
      <c r="AG574" s="375"/>
    </row>
    <row r="575" spans="1:33" ht="9.75" customHeight="1" x14ac:dyDescent="0.25">
      <c r="A575" s="375"/>
      <c r="B575" s="375"/>
      <c r="C575" s="375"/>
      <c r="D575" s="375"/>
      <c r="E575" s="375"/>
      <c r="F575" s="375"/>
      <c r="G575" s="375"/>
      <c r="H575" s="375"/>
      <c r="I575" s="375"/>
      <c r="J575" s="375"/>
      <c r="K575" s="375"/>
      <c r="L575" s="375"/>
      <c r="M575" s="375"/>
      <c r="N575" s="375"/>
      <c r="O575" s="375"/>
      <c r="P575" s="375"/>
      <c r="Q575" s="375"/>
      <c r="R575" s="375"/>
      <c r="S575" s="375"/>
      <c r="T575" s="375"/>
      <c r="U575" s="375"/>
      <c r="V575" s="375"/>
      <c r="W575" s="375"/>
      <c r="X575" s="375"/>
      <c r="Y575" s="375"/>
      <c r="Z575" s="375"/>
      <c r="AA575" s="375"/>
      <c r="AB575" s="375"/>
      <c r="AC575" s="375"/>
      <c r="AD575" s="375"/>
      <c r="AE575" s="375"/>
      <c r="AF575" s="375"/>
      <c r="AG575" s="375"/>
    </row>
    <row r="576" spans="1:33" ht="9.75" customHeight="1" x14ac:dyDescent="0.25">
      <c r="A576" s="375"/>
      <c r="B576" s="375"/>
      <c r="C576" s="375"/>
      <c r="D576" s="375"/>
      <c r="E576" s="375"/>
      <c r="F576" s="375"/>
      <c r="G576" s="375"/>
      <c r="H576" s="375"/>
      <c r="I576" s="375"/>
      <c r="J576" s="375"/>
      <c r="K576" s="375"/>
      <c r="L576" s="375"/>
      <c r="M576" s="375"/>
      <c r="N576" s="375"/>
      <c r="O576" s="375"/>
      <c r="P576" s="375"/>
      <c r="Q576" s="375"/>
      <c r="R576" s="375"/>
      <c r="S576" s="375"/>
      <c r="T576" s="375"/>
      <c r="U576" s="375"/>
      <c r="V576" s="375"/>
      <c r="W576" s="375"/>
      <c r="X576" s="375"/>
      <c r="Y576" s="375"/>
      <c r="Z576" s="375"/>
      <c r="AA576" s="375"/>
      <c r="AB576" s="375"/>
      <c r="AC576" s="375"/>
      <c r="AD576" s="375"/>
      <c r="AE576" s="375"/>
      <c r="AF576" s="375"/>
      <c r="AG576" s="375"/>
    </row>
    <row r="577" spans="1:33" ht="9.75" customHeight="1" x14ac:dyDescent="0.25">
      <c r="A577" s="375"/>
      <c r="B577" s="375"/>
      <c r="C577" s="375"/>
      <c r="D577" s="375"/>
      <c r="E577" s="375"/>
      <c r="F577" s="375"/>
      <c r="G577" s="375"/>
      <c r="H577" s="375"/>
      <c r="I577" s="375"/>
      <c r="J577" s="375"/>
      <c r="K577" s="375"/>
      <c r="L577" s="375"/>
      <c r="M577" s="375"/>
      <c r="N577" s="375"/>
      <c r="O577" s="375"/>
      <c r="P577" s="375"/>
      <c r="Q577" s="375"/>
      <c r="R577" s="375"/>
      <c r="S577" s="375"/>
      <c r="T577" s="375"/>
      <c r="U577" s="375"/>
      <c r="V577" s="375"/>
      <c r="W577" s="375"/>
      <c r="X577" s="375"/>
      <c r="Y577" s="375"/>
      <c r="Z577" s="375"/>
      <c r="AA577" s="375"/>
      <c r="AB577" s="375"/>
      <c r="AC577" s="375"/>
      <c r="AD577" s="375"/>
      <c r="AE577" s="375"/>
      <c r="AF577" s="375"/>
      <c r="AG577" s="375"/>
    </row>
    <row r="578" spans="1:33" ht="9.75" customHeight="1" x14ac:dyDescent="0.25">
      <c r="A578" s="375"/>
      <c r="B578" s="375"/>
      <c r="C578" s="375"/>
      <c r="D578" s="375"/>
      <c r="E578" s="375"/>
      <c r="F578" s="375"/>
      <c r="G578" s="375"/>
      <c r="H578" s="375"/>
      <c r="I578" s="375"/>
      <c r="J578" s="375"/>
      <c r="K578" s="375"/>
      <c r="L578" s="375"/>
      <c r="M578" s="375"/>
      <c r="N578" s="375"/>
      <c r="O578" s="375"/>
      <c r="P578" s="375"/>
      <c r="Q578" s="375"/>
      <c r="R578" s="375"/>
      <c r="S578" s="375"/>
      <c r="T578" s="375"/>
      <c r="U578" s="375"/>
      <c r="V578" s="375"/>
      <c r="W578" s="375"/>
      <c r="X578" s="375"/>
      <c r="Y578" s="375"/>
      <c r="Z578" s="375"/>
      <c r="AA578" s="375"/>
      <c r="AB578" s="375"/>
      <c r="AC578" s="375"/>
      <c r="AD578" s="375"/>
      <c r="AE578" s="375"/>
      <c r="AF578" s="375"/>
      <c r="AG578" s="375"/>
    </row>
    <row r="579" spans="1:33" ht="9.75" customHeight="1" x14ac:dyDescent="0.25">
      <c r="A579" s="375"/>
      <c r="B579" s="375"/>
      <c r="C579" s="375"/>
      <c r="D579" s="375"/>
      <c r="E579" s="375"/>
      <c r="F579" s="375"/>
      <c r="G579" s="375"/>
      <c r="H579" s="375"/>
      <c r="I579" s="375"/>
      <c r="J579" s="375"/>
      <c r="K579" s="375"/>
      <c r="L579" s="375"/>
      <c r="M579" s="375"/>
      <c r="N579" s="375"/>
      <c r="O579" s="375"/>
      <c r="P579" s="375"/>
      <c r="Q579" s="375"/>
      <c r="R579" s="375"/>
      <c r="S579" s="375"/>
      <c r="T579" s="375"/>
      <c r="U579" s="375"/>
      <c r="V579" s="375"/>
      <c r="W579" s="375"/>
      <c r="X579" s="375"/>
      <c r="Y579" s="375"/>
      <c r="Z579" s="375"/>
      <c r="AA579" s="375"/>
      <c r="AB579" s="375"/>
      <c r="AC579" s="375"/>
      <c r="AD579" s="375"/>
      <c r="AE579" s="375"/>
      <c r="AF579" s="375"/>
      <c r="AG579" s="375"/>
    </row>
    <row r="580" spans="1:33" ht="9.75" customHeight="1" x14ac:dyDescent="0.25">
      <c r="A580" s="375"/>
      <c r="B580" s="375"/>
      <c r="C580" s="375"/>
      <c r="D580" s="375"/>
      <c r="E580" s="375"/>
      <c r="F580" s="375"/>
      <c r="G580" s="375"/>
      <c r="H580" s="375"/>
      <c r="I580" s="375"/>
      <c r="J580" s="375"/>
      <c r="K580" s="375"/>
      <c r="L580" s="375"/>
      <c r="M580" s="375"/>
      <c r="N580" s="375"/>
      <c r="O580" s="375"/>
      <c r="P580" s="375"/>
      <c r="Q580" s="375"/>
      <c r="R580" s="375"/>
      <c r="S580" s="375"/>
      <c r="T580" s="375"/>
      <c r="U580" s="375"/>
      <c r="V580" s="375"/>
      <c r="W580" s="375"/>
      <c r="X580" s="375"/>
      <c r="Y580" s="375"/>
      <c r="Z580" s="375"/>
      <c r="AA580" s="375"/>
      <c r="AB580" s="375"/>
      <c r="AC580" s="375"/>
      <c r="AD580" s="375"/>
      <c r="AE580" s="375"/>
      <c r="AF580" s="375"/>
      <c r="AG580" s="375"/>
    </row>
    <row r="581" spans="1:33" ht="9.75" customHeight="1" x14ac:dyDescent="0.25">
      <c r="A581" s="375"/>
      <c r="B581" s="375"/>
      <c r="C581" s="375"/>
      <c r="D581" s="375"/>
      <c r="E581" s="375"/>
      <c r="F581" s="375"/>
      <c r="G581" s="375"/>
      <c r="H581" s="375"/>
      <c r="I581" s="375"/>
      <c r="J581" s="375"/>
      <c r="K581" s="375"/>
      <c r="L581" s="375"/>
      <c r="M581" s="375"/>
      <c r="N581" s="375"/>
      <c r="O581" s="375"/>
      <c r="P581" s="375"/>
      <c r="Q581" s="375"/>
      <c r="R581" s="375"/>
      <c r="S581" s="375"/>
      <c r="T581" s="375"/>
      <c r="U581" s="375"/>
      <c r="V581" s="375"/>
      <c r="W581" s="375"/>
      <c r="X581" s="375"/>
      <c r="Y581" s="375"/>
      <c r="Z581" s="375"/>
      <c r="AA581" s="375"/>
      <c r="AB581" s="375"/>
      <c r="AC581" s="375"/>
      <c r="AD581" s="375"/>
      <c r="AE581" s="375"/>
      <c r="AF581" s="375"/>
      <c r="AG581" s="375"/>
    </row>
    <row r="582" spans="1:33" ht="9.75" customHeight="1" x14ac:dyDescent="0.25">
      <c r="A582" s="375"/>
      <c r="B582" s="375"/>
      <c r="C582" s="375"/>
      <c r="D582" s="375"/>
      <c r="E582" s="375"/>
      <c r="F582" s="375"/>
      <c r="G582" s="375"/>
      <c r="H582" s="375"/>
      <c r="I582" s="375"/>
      <c r="J582" s="375"/>
      <c r="K582" s="375"/>
      <c r="L582" s="375"/>
      <c r="M582" s="375"/>
      <c r="N582" s="375"/>
      <c r="O582" s="375"/>
      <c r="P582" s="375"/>
      <c r="Q582" s="375"/>
      <c r="R582" s="375"/>
      <c r="S582" s="375"/>
      <c r="T582" s="375"/>
      <c r="U582" s="375"/>
      <c r="V582" s="375"/>
      <c r="W582" s="375"/>
      <c r="X582" s="375"/>
      <c r="Y582" s="375"/>
      <c r="Z582" s="375"/>
      <c r="AA582" s="375"/>
      <c r="AB582" s="375"/>
      <c r="AC582" s="375"/>
      <c r="AD582" s="375"/>
      <c r="AE582" s="375"/>
      <c r="AF582" s="375"/>
      <c r="AG582" s="375"/>
    </row>
    <row r="583" spans="1:33" ht="9.75" customHeight="1" x14ac:dyDescent="0.25">
      <c r="A583" s="375"/>
      <c r="B583" s="375"/>
      <c r="C583" s="375"/>
      <c r="D583" s="375"/>
      <c r="E583" s="375"/>
      <c r="F583" s="375"/>
      <c r="G583" s="375"/>
      <c r="H583" s="375"/>
      <c r="I583" s="375"/>
      <c r="J583" s="375"/>
      <c r="K583" s="375"/>
      <c r="L583" s="375"/>
      <c r="M583" s="375"/>
      <c r="N583" s="375"/>
      <c r="O583" s="375"/>
      <c r="P583" s="375"/>
      <c r="Q583" s="375"/>
      <c r="R583" s="375"/>
      <c r="S583" s="375"/>
      <c r="T583" s="375"/>
      <c r="U583" s="375"/>
      <c r="V583" s="375"/>
      <c r="W583" s="375"/>
      <c r="X583" s="375"/>
      <c r="Y583" s="375"/>
      <c r="Z583" s="375"/>
      <c r="AA583" s="375"/>
      <c r="AB583" s="375"/>
      <c r="AC583" s="375"/>
      <c r="AD583" s="375"/>
      <c r="AE583" s="375"/>
      <c r="AF583" s="375"/>
      <c r="AG583" s="375"/>
    </row>
    <row r="584" spans="1:33" ht="9.75" customHeight="1" x14ac:dyDescent="0.25">
      <c r="A584" s="375"/>
      <c r="B584" s="375"/>
      <c r="C584" s="375"/>
      <c r="D584" s="375"/>
      <c r="E584" s="375"/>
      <c r="F584" s="375"/>
      <c r="G584" s="375"/>
      <c r="H584" s="375"/>
      <c r="I584" s="375"/>
      <c r="J584" s="375"/>
      <c r="K584" s="375"/>
      <c r="L584" s="375"/>
      <c r="M584" s="375"/>
      <c r="N584" s="375"/>
      <c r="O584" s="375"/>
      <c r="P584" s="375"/>
      <c r="Q584" s="375"/>
      <c r="R584" s="375"/>
      <c r="S584" s="375"/>
      <c r="T584" s="375"/>
      <c r="U584" s="375"/>
      <c r="V584" s="375"/>
      <c r="W584" s="375"/>
      <c r="X584" s="375"/>
      <c r="Y584" s="375"/>
      <c r="Z584" s="375"/>
      <c r="AA584" s="375"/>
      <c r="AB584" s="375"/>
      <c r="AC584" s="375"/>
      <c r="AD584" s="375"/>
      <c r="AE584" s="375"/>
      <c r="AF584" s="375"/>
      <c r="AG584" s="375"/>
    </row>
    <row r="585" spans="1:33" ht="9.75" customHeight="1" x14ac:dyDescent="0.25">
      <c r="A585" s="375"/>
      <c r="B585" s="375"/>
      <c r="C585" s="375"/>
      <c r="D585" s="375"/>
      <c r="E585" s="375"/>
      <c r="F585" s="375"/>
      <c r="G585" s="375"/>
      <c r="H585" s="375"/>
      <c r="I585" s="375"/>
      <c r="J585" s="375"/>
      <c r="K585" s="375"/>
      <c r="L585" s="375"/>
      <c r="M585" s="375"/>
      <c r="N585" s="375"/>
      <c r="O585" s="375"/>
      <c r="P585" s="375"/>
      <c r="Q585" s="375"/>
      <c r="R585" s="375"/>
      <c r="S585" s="375"/>
      <c r="T585" s="375"/>
      <c r="U585" s="375"/>
      <c r="V585" s="375"/>
      <c r="W585" s="375"/>
      <c r="X585" s="375"/>
      <c r="Y585" s="375"/>
      <c r="Z585" s="375"/>
      <c r="AA585" s="375"/>
      <c r="AB585" s="375"/>
      <c r="AC585" s="375"/>
      <c r="AD585" s="375"/>
      <c r="AE585" s="375"/>
      <c r="AF585" s="375"/>
      <c r="AG585" s="375"/>
    </row>
    <row r="586" spans="1:33" ht="9.75" customHeight="1" x14ac:dyDescent="0.25">
      <c r="A586" s="375"/>
      <c r="B586" s="375"/>
      <c r="C586" s="375"/>
      <c r="D586" s="375"/>
      <c r="E586" s="375"/>
      <c r="F586" s="375"/>
      <c r="G586" s="375"/>
      <c r="H586" s="375"/>
      <c r="I586" s="375"/>
      <c r="J586" s="375"/>
      <c r="K586" s="375"/>
      <c r="L586" s="375"/>
      <c r="M586" s="375"/>
      <c r="N586" s="375"/>
      <c r="O586" s="375"/>
      <c r="P586" s="375"/>
      <c r="Q586" s="375"/>
      <c r="R586" s="375"/>
      <c r="S586" s="375"/>
      <c r="T586" s="375"/>
      <c r="U586" s="375"/>
      <c r="V586" s="375"/>
      <c r="W586" s="375"/>
      <c r="X586" s="375"/>
      <c r="Y586" s="375"/>
      <c r="Z586" s="375"/>
      <c r="AA586" s="375"/>
      <c r="AB586" s="375"/>
      <c r="AC586" s="375"/>
      <c r="AD586" s="375"/>
      <c r="AE586" s="375"/>
      <c r="AF586" s="375"/>
      <c r="AG586" s="375"/>
    </row>
    <row r="587" spans="1:33" ht="9.75" customHeight="1" x14ac:dyDescent="0.25">
      <c r="A587" s="375"/>
      <c r="B587" s="375"/>
      <c r="C587" s="375"/>
      <c r="D587" s="375"/>
      <c r="E587" s="375"/>
      <c r="F587" s="375"/>
      <c r="G587" s="375"/>
      <c r="H587" s="375"/>
      <c r="I587" s="375"/>
      <c r="J587" s="375"/>
      <c r="K587" s="375"/>
      <c r="L587" s="375"/>
      <c r="M587" s="375"/>
      <c r="N587" s="375"/>
      <c r="O587" s="375"/>
      <c r="P587" s="375"/>
      <c r="Q587" s="375"/>
      <c r="R587" s="375"/>
      <c r="S587" s="375"/>
      <c r="T587" s="375"/>
      <c r="U587" s="375"/>
      <c r="V587" s="375"/>
      <c r="W587" s="375"/>
      <c r="X587" s="375"/>
      <c r="Y587" s="375"/>
      <c r="Z587" s="375"/>
      <c r="AA587" s="375"/>
      <c r="AB587" s="375"/>
      <c r="AC587" s="375"/>
      <c r="AD587" s="375"/>
      <c r="AE587" s="375"/>
      <c r="AF587" s="375"/>
      <c r="AG587" s="375"/>
    </row>
    <row r="588" spans="1:33" ht="9.75" customHeight="1" x14ac:dyDescent="0.25">
      <c r="A588" s="375"/>
      <c r="B588" s="375"/>
      <c r="C588" s="375"/>
      <c r="D588" s="375"/>
      <c r="E588" s="375"/>
      <c r="F588" s="375"/>
      <c r="G588" s="375"/>
      <c r="H588" s="375"/>
      <c r="I588" s="375"/>
      <c r="J588" s="375"/>
      <c r="K588" s="375"/>
      <c r="L588" s="375"/>
      <c r="M588" s="375"/>
      <c r="N588" s="375"/>
      <c r="O588" s="375"/>
      <c r="P588" s="375"/>
      <c r="Q588" s="375"/>
      <c r="R588" s="375"/>
      <c r="S588" s="375"/>
      <c r="T588" s="375"/>
      <c r="U588" s="375"/>
      <c r="V588" s="375"/>
      <c r="W588" s="375"/>
      <c r="X588" s="375"/>
      <c r="Y588" s="375"/>
      <c r="Z588" s="375"/>
      <c r="AA588" s="375"/>
      <c r="AB588" s="375"/>
      <c r="AC588" s="375"/>
      <c r="AD588" s="375"/>
      <c r="AE588" s="375"/>
      <c r="AF588" s="375"/>
      <c r="AG588" s="375"/>
    </row>
    <row r="589" spans="1:33" ht="9.75" customHeight="1" x14ac:dyDescent="0.25">
      <c r="A589" s="375"/>
      <c r="B589" s="375"/>
      <c r="C589" s="375"/>
      <c r="D589" s="375"/>
      <c r="E589" s="375"/>
      <c r="F589" s="375"/>
      <c r="G589" s="375"/>
      <c r="H589" s="375"/>
      <c r="I589" s="375"/>
      <c r="J589" s="375"/>
      <c r="K589" s="375"/>
      <c r="L589" s="375"/>
      <c r="M589" s="375"/>
      <c r="N589" s="375"/>
      <c r="O589" s="375"/>
      <c r="P589" s="375"/>
      <c r="Q589" s="375"/>
      <c r="R589" s="375"/>
      <c r="S589" s="375"/>
      <c r="T589" s="375"/>
      <c r="U589" s="375"/>
      <c r="V589" s="375"/>
      <c r="W589" s="375"/>
      <c r="X589" s="375"/>
      <c r="Y589" s="375"/>
      <c r="Z589" s="375"/>
      <c r="AA589" s="375"/>
      <c r="AB589" s="375"/>
      <c r="AC589" s="375"/>
      <c r="AD589" s="375"/>
      <c r="AE589" s="375"/>
      <c r="AF589" s="375"/>
      <c r="AG589" s="375"/>
    </row>
    <row r="590" spans="1:33" ht="9.75" customHeight="1" x14ac:dyDescent="0.25">
      <c r="A590" s="375"/>
      <c r="B590" s="375"/>
      <c r="C590" s="375"/>
      <c r="D590" s="375"/>
      <c r="E590" s="375"/>
      <c r="F590" s="375"/>
      <c r="G590" s="375"/>
      <c r="H590" s="375"/>
      <c r="I590" s="375"/>
      <c r="J590" s="375"/>
      <c r="K590" s="375"/>
      <c r="L590" s="375"/>
      <c r="M590" s="375"/>
      <c r="N590" s="375"/>
      <c r="O590" s="375"/>
      <c r="P590" s="375"/>
      <c r="Q590" s="375"/>
      <c r="R590" s="375"/>
      <c r="S590" s="375"/>
      <c r="T590" s="375"/>
      <c r="U590" s="375"/>
      <c r="V590" s="375"/>
      <c r="W590" s="375"/>
      <c r="X590" s="375"/>
      <c r="Y590" s="375"/>
      <c r="Z590" s="375"/>
      <c r="AA590" s="375"/>
      <c r="AB590" s="375"/>
      <c r="AC590" s="375"/>
      <c r="AD590" s="375"/>
      <c r="AE590" s="375"/>
      <c r="AF590" s="375"/>
      <c r="AG590" s="375"/>
    </row>
    <row r="591" spans="1:33" ht="9.75" customHeight="1" x14ac:dyDescent="0.25">
      <c r="A591" s="375"/>
      <c r="B591" s="375"/>
      <c r="C591" s="375"/>
      <c r="D591" s="375"/>
      <c r="E591" s="375"/>
      <c r="F591" s="375"/>
      <c r="G591" s="375"/>
      <c r="H591" s="375"/>
      <c r="I591" s="375"/>
      <c r="J591" s="375"/>
      <c r="K591" s="375"/>
      <c r="L591" s="375"/>
      <c r="M591" s="375"/>
      <c r="N591" s="375"/>
      <c r="O591" s="375"/>
      <c r="P591" s="375"/>
      <c r="Q591" s="375"/>
      <c r="R591" s="375"/>
      <c r="S591" s="375"/>
      <c r="T591" s="375"/>
      <c r="U591" s="375"/>
      <c r="V591" s="375"/>
      <c r="W591" s="375"/>
      <c r="X591" s="375"/>
      <c r="Y591" s="375"/>
      <c r="Z591" s="375"/>
      <c r="AA591" s="375"/>
      <c r="AB591" s="375"/>
      <c r="AC591" s="375"/>
      <c r="AD591" s="375"/>
      <c r="AE591" s="375"/>
      <c r="AF591" s="375"/>
      <c r="AG591" s="375"/>
    </row>
    <row r="592" spans="1:33" ht="9.75" customHeight="1" x14ac:dyDescent="0.25">
      <c r="A592" s="375"/>
      <c r="B592" s="375"/>
      <c r="C592" s="375"/>
      <c r="D592" s="375"/>
      <c r="E592" s="375"/>
      <c r="F592" s="375"/>
      <c r="G592" s="375"/>
      <c r="H592" s="375"/>
      <c r="I592" s="375"/>
      <c r="J592" s="375"/>
      <c r="K592" s="375"/>
      <c r="L592" s="375"/>
      <c r="M592" s="375"/>
      <c r="N592" s="375"/>
      <c r="O592" s="375"/>
      <c r="P592" s="375"/>
      <c r="Q592" s="375"/>
      <c r="R592" s="375"/>
      <c r="S592" s="375"/>
      <c r="T592" s="375"/>
      <c r="U592" s="375"/>
      <c r="V592" s="375"/>
      <c r="W592" s="375"/>
      <c r="X592" s="375"/>
      <c r="Y592" s="375"/>
      <c r="Z592" s="375"/>
      <c r="AA592" s="375"/>
      <c r="AB592" s="375"/>
      <c r="AC592" s="375"/>
      <c r="AD592" s="375"/>
      <c r="AE592" s="375"/>
      <c r="AF592" s="375"/>
      <c r="AG592" s="375"/>
    </row>
    <row r="593" spans="1:33" ht="9.75" customHeight="1" x14ac:dyDescent="0.25">
      <c r="A593" s="375"/>
      <c r="B593" s="375"/>
      <c r="C593" s="375"/>
      <c r="D593" s="375"/>
      <c r="E593" s="375"/>
      <c r="F593" s="375"/>
      <c r="G593" s="375"/>
      <c r="H593" s="375"/>
      <c r="I593" s="375"/>
      <c r="J593" s="375"/>
      <c r="K593" s="375"/>
      <c r="L593" s="375"/>
      <c r="M593" s="375"/>
      <c r="N593" s="375"/>
      <c r="O593" s="375"/>
      <c r="P593" s="375"/>
      <c r="Q593" s="375"/>
      <c r="R593" s="375"/>
      <c r="S593" s="375"/>
      <c r="T593" s="375"/>
      <c r="U593" s="375"/>
      <c r="V593" s="375"/>
      <c r="W593" s="375"/>
      <c r="X593" s="375"/>
      <c r="Y593" s="375"/>
      <c r="Z593" s="375"/>
      <c r="AA593" s="375"/>
      <c r="AB593" s="375"/>
      <c r="AC593" s="375"/>
      <c r="AD593" s="375"/>
      <c r="AE593" s="375"/>
      <c r="AF593" s="375"/>
      <c r="AG593" s="375"/>
    </row>
    <row r="594" spans="1:33" ht="9.75" customHeight="1" x14ac:dyDescent="0.25">
      <c r="A594" s="375"/>
      <c r="B594" s="375"/>
      <c r="C594" s="375"/>
      <c r="D594" s="375"/>
      <c r="E594" s="375"/>
      <c r="F594" s="375"/>
      <c r="G594" s="375"/>
      <c r="H594" s="375"/>
      <c r="I594" s="375"/>
      <c r="J594" s="375"/>
      <c r="K594" s="375"/>
      <c r="L594" s="375"/>
      <c r="M594" s="375"/>
      <c r="N594" s="375"/>
      <c r="O594" s="375"/>
      <c r="P594" s="375"/>
      <c r="Q594" s="375"/>
      <c r="R594" s="375"/>
      <c r="S594" s="375"/>
      <c r="T594" s="375"/>
      <c r="U594" s="375"/>
      <c r="V594" s="375"/>
      <c r="W594" s="375"/>
      <c r="X594" s="375"/>
      <c r="Y594" s="375"/>
      <c r="Z594" s="375"/>
      <c r="AA594" s="375"/>
      <c r="AB594" s="375"/>
      <c r="AC594" s="375"/>
      <c r="AD594" s="375"/>
      <c r="AE594" s="375"/>
      <c r="AF594" s="375"/>
      <c r="AG594" s="375"/>
    </row>
    <row r="595" spans="1:33" ht="9.75" customHeight="1" x14ac:dyDescent="0.25">
      <c r="A595" s="375"/>
      <c r="B595" s="375"/>
      <c r="C595" s="375"/>
      <c r="D595" s="375"/>
      <c r="E595" s="375"/>
      <c r="F595" s="375"/>
      <c r="G595" s="375"/>
      <c r="H595" s="375"/>
      <c r="I595" s="375"/>
      <c r="J595" s="375"/>
      <c r="K595" s="375"/>
      <c r="L595" s="375"/>
      <c r="M595" s="375"/>
      <c r="N595" s="375"/>
      <c r="O595" s="375"/>
      <c r="P595" s="375"/>
      <c r="Q595" s="375"/>
      <c r="R595" s="375"/>
      <c r="S595" s="375"/>
      <c r="T595" s="375"/>
      <c r="U595" s="375"/>
      <c r="V595" s="375"/>
      <c r="W595" s="375"/>
      <c r="X595" s="375"/>
      <c r="Y595" s="375"/>
      <c r="Z595" s="375"/>
      <c r="AA595" s="375"/>
      <c r="AB595" s="375"/>
      <c r="AC595" s="375"/>
      <c r="AD595" s="375"/>
      <c r="AE595" s="375"/>
      <c r="AF595" s="375"/>
      <c r="AG595" s="375"/>
    </row>
    <row r="596" spans="1:33" ht="9.75" customHeight="1" x14ac:dyDescent="0.25">
      <c r="A596" s="375"/>
      <c r="B596" s="375"/>
      <c r="C596" s="375"/>
      <c r="D596" s="375"/>
      <c r="E596" s="375"/>
      <c r="F596" s="375"/>
      <c r="G596" s="375"/>
      <c r="H596" s="375"/>
      <c r="I596" s="375"/>
      <c r="J596" s="375"/>
      <c r="K596" s="375"/>
      <c r="L596" s="375"/>
      <c r="M596" s="375"/>
      <c r="N596" s="375"/>
      <c r="O596" s="375"/>
      <c r="P596" s="375"/>
      <c r="Q596" s="375"/>
      <c r="R596" s="375"/>
      <c r="S596" s="375"/>
      <c r="T596" s="375"/>
      <c r="U596" s="375"/>
      <c r="V596" s="375"/>
      <c r="W596" s="375"/>
      <c r="X596" s="375"/>
      <c r="Y596" s="375"/>
      <c r="Z596" s="375"/>
      <c r="AA596" s="375"/>
      <c r="AB596" s="375"/>
      <c r="AC596" s="375"/>
      <c r="AD596" s="375"/>
      <c r="AE596" s="375"/>
      <c r="AF596" s="375"/>
      <c r="AG596" s="375"/>
    </row>
    <row r="597" spans="1:33" ht="9.75" customHeight="1" x14ac:dyDescent="0.25">
      <c r="A597" s="375"/>
      <c r="B597" s="375"/>
      <c r="C597" s="375"/>
      <c r="D597" s="375"/>
      <c r="E597" s="375"/>
      <c r="F597" s="375"/>
      <c r="G597" s="375"/>
      <c r="H597" s="375"/>
      <c r="I597" s="375"/>
      <c r="J597" s="375"/>
      <c r="K597" s="375"/>
      <c r="L597" s="375"/>
      <c r="M597" s="375"/>
      <c r="N597" s="375"/>
      <c r="O597" s="375"/>
      <c r="P597" s="375"/>
      <c r="Q597" s="375"/>
      <c r="R597" s="375"/>
      <c r="S597" s="375"/>
      <c r="T597" s="375"/>
      <c r="U597" s="375"/>
      <c r="V597" s="375"/>
      <c r="W597" s="375"/>
      <c r="X597" s="375"/>
      <c r="Y597" s="375"/>
      <c r="Z597" s="375"/>
      <c r="AA597" s="375"/>
      <c r="AB597" s="375"/>
      <c r="AC597" s="375"/>
      <c r="AD597" s="375"/>
      <c r="AE597" s="375"/>
      <c r="AF597" s="375"/>
      <c r="AG597" s="375"/>
    </row>
    <row r="598" spans="1:33" ht="9.75" customHeight="1" x14ac:dyDescent="0.25">
      <c r="A598" s="375"/>
      <c r="B598" s="375"/>
      <c r="C598" s="375"/>
      <c r="D598" s="375"/>
      <c r="E598" s="375"/>
      <c r="F598" s="375"/>
      <c r="G598" s="375"/>
      <c r="H598" s="375"/>
      <c r="I598" s="375"/>
      <c r="J598" s="375"/>
      <c r="K598" s="375"/>
      <c r="L598" s="375"/>
      <c r="M598" s="375"/>
      <c r="N598" s="375"/>
      <c r="O598" s="375"/>
      <c r="P598" s="375"/>
      <c r="Q598" s="375"/>
      <c r="R598" s="375"/>
      <c r="S598" s="375"/>
      <c r="T598" s="375"/>
      <c r="U598" s="375"/>
      <c r="V598" s="375"/>
      <c r="W598" s="375"/>
      <c r="X598" s="375"/>
      <c r="Y598" s="375"/>
      <c r="Z598" s="375"/>
      <c r="AA598" s="375"/>
      <c r="AB598" s="375"/>
      <c r="AC598" s="375"/>
      <c r="AD598" s="375"/>
      <c r="AE598" s="375"/>
      <c r="AF598" s="375"/>
      <c r="AG598" s="375"/>
    </row>
    <row r="599" spans="1:33" ht="9.75" customHeight="1" x14ac:dyDescent="0.25">
      <c r="A599" s="375"/>
      <c r="B599" s="375"/>
      <c r="C599" s="375"/>
      <c r="D599" s="375"/>
      <c r="E599" s="375"/>
      <c r="F599" s="375"/>
      <c r="G599" s="375"/>
      <c r="H599" s="375"/>
      <c r="I599" s="375"/>
      <c r="J599" s="375"/>
      <c r="K599" s="375"/>
      <c r="L599" s="375"/>
      <c r="M599" s="375"/>
      <c r="N599" s="375"/>
      <c r="O599" s="375"/>
      <c r="P599" s="375"/>
      <c r="Q599" s="375"/>
      <c r="R599" s="375"/>
      <c r="S599" s="375"/>
      <c r="T599" s="375"/>
      <c r="U599" s="375"/>
      <c r="V599" s="375"/>
      <c r="W599" s="375"/>
      <c r="X599" s="375"/>
      <c r="Y599" s="375"/>
      <c r="Z599" s="375"/>
      <c r="AA599" s="375"/>
      <c r="AB599" s="375"/>
      <c r="AC599" s="375"/>
      <c r="AD599" s="375"/>
      <c r="AE599" s="375"/>
      <c r="AF599" s="375"/>
      <c r="AG599" s="375"/>
    </row>
    <row r="600" spans="1:33" ht="9.75" customHeight="1" x14ac:dyDescent="0.25">
      <c r="A600" s="375"/>
      <c r="B600" s="375"/>
      <c r="C600" s="375"/>
      <c r="D600" s="375"/>
      <c r="E600" s="375"/>
      <c r="F600" s="375"/>
      <c r="G600" s="375"/>
      <c r="H600" s="375"/>
      <c r="I600" s="375"/>
      <c r="J600" s="375"/>
      <c r="K600" s="375"/>
      <c r="L600" s="375"/>
      <c r="M600" s="375"/>
      <c r="N600" s="375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  <c r="AA600" s="375"/>
      <c r="AB600" s="375"/>
      <c r="AC600" s="375"/>
      <c r="AD600" s="375"/>
      <c r="AE600" s="375"/>
      <c r="AF600" s="375"/>
      <c r="AG600" s="375"/>
    </row>
    <row r="601" spans="1:33" ht="9.75" customHeight="1" x14ac:dyDescent="0.25">
      <c r="A601" s="375"/>
      <c r="B601" s="375"/>
      <c r="C601" s="375"/>
      <c r="D601" s="375"/>
      <c r="E601" s="375"/>
      <c r="F601" s="375"/>
      <c r="G601" s="375"/>
      <c r="H601" s="375"/>
      <c r="I601" s="375"/>
      <c r="J601" s="375"/>
      <c r="K601" s="375"/>
      <c r="L601" s="375"/>
      <c r="M601" s="375"/>
      <c r="N601" s="375"/>
      <c r="O601" s="375"/>
      <c r="P601" s="375"/>
      <c r="Q601" s="375"/>
      <c r="R601" s="375"/>
      <c r="S601" s="375"/>
      <c r="T601" s="375"/>
      <c r="U601" s="375"/>
      <c r="V601" s="375"/>
      <c r="W601" s="375"/>
      <c r="X601" s="375"/>
      <c r="Y601" s="375"/>
      <c r="Z601" s="375"/>
      <c r="AA601" s="375"/>
      <c r="AB601" s="375"/>
      <c r="AC601" s="375"/>
      <c r="AD601" s="375"/>
      <c r="AE601" s="375"/>
      <c r="AF601" s="375"/>
      <c r="AG601" s="375"/>
    </row>
    <row r="602" spans="1:33" ht="9.75" customHeight="1" x14ac:dyDescent="0.25">
      <c r="A602" s="375"/>
      <c r="B602" s="375"/>
      <c r="C602" s="375"/>
      <c r="D602" s="375"/>
      <c r="E602" s="375"/>
      <c r="F602" s="375"/>
      <c r="G602" s="375"/>
      <c r="H602" s="375"/>
      <c r="I602" s="375"/>
      <c r="J602" s="375"/>
      <c r="K602" s="375"/>
      <c r="L602" s="375"/>
      <c r="M602" s="375"/>
      <c r="N602" s="375"/>
      <c r="O602" s="375"/>
      <c r="P602" s="375"/>
      <c r="Q602" s="375"/>
      <c r="R602" s="375"/>
      <c r="S602" s="375"/>
      <c r="T602" s="375"/>
      <c r="U602" s="375"/>
      <c r="V602" s="375"/>
      <c r="W602" s="375"/>
      <c r="X602" s="375"/>
      <c r="Y602" s="375"/>
      <c r="Z602" s="375"/>
      <c r="AA602" s="375"/>
      <c r="AB602" s="375"/>
      <c r="AC602" s="375"/>
      <c r="AD602" s="375"/>
      <c r="AE602" s="375"/>
      <c r="AF602" s="375"/>
      <c r="AG602" s="375"/>
    </row>
    <row r="603" spans="1:33" ht="9.75" customHeight="1" x14ac:dyDescent="0.25">
      <c r="A603" s="375"/>
      <c r="B603" s="375"/>
      <c r="C603" s="375"/>
      <c r="D603" s="375"/>
      <c r="E603" s="375"/>
      <c r="F603" s="375"/>
      <c r="G603" s="375"/>
      <c r="H603" s="375"/>
      <c r="I603" s="375"/>
      <c r="J603" s="375"/>
      <c r="K603" s="375"/>
      <c r="L603" s="375"/>
      <c r="M603" s="375"/>
      <c r="N603" s="375"/>
      <c r="O603" s="375"/>
      <c r="P603" s="375"/>
      <c r="Q603" s="375"/>
      <c r="R603" s="375"/>
      <c r="S603" s="375"/>
      <c r="T603" s="375"/>
      <c r="U603" s="375"/>
      <c r="V603" s="375"/>
      <c r="W603" s="375"/>
      <c r="X603" s="375"/>
      <c r="Y603" s="375"/>
      <c r="Z603" s="375"/>
      <c r="AA603" s="375"/>
      <c r="AB603" s="375"/>
      <c r="AC603" s="375"/>
      <c r="AD603" s="375"/>
      <c r="AE603" s="375"/>
      <c r="AF603" s="375"/>
      <c r="AG603" s="375"/>
    </row>
    <row r="604" spans="1:33" ht="9.75" customHeight="1" x14ac:dyDescent="0.25">
      <c r="A604" s="375"/>
      <c r="B604" s="375"/>
      <c r="C604" s="375"/>
      <c r="D604" s="375"/>
      <c r="E604" s="375"/>
      <c r="F604" s="375"/>
      <c r="G604" s="375"/>
      <c r="H604" s="375"/>
      <c r="I604" s="375"/>
      <c r="J604" s="375"/>
      <c r="K604" s="375"/>
      <c r="L604" s="375"/>
      <c r="M604" s="375"/>
      <c r="N604" s="375"/>
      <c r="O604" s="375"/>
      <c r="P604" s="375"/>
      <c r="Q604" s="375"/>
      <c r="R604" s="375"/>
      <c r="S604" s="375"/>
      <c r="T604" s="375"/>
      <c r="U604" s="375"/>
      <c r="V604" s="375"/>
      <c r="W604" s="375"/>
      <c r="X604" s="375"/>
      <c r="Y604" s="375"/>
      <c r="Z604" s="375"/>
      <c r="AA604" s="375"/>
      <c r="AB604" s="375"/>
      <c r="AC604" s="375"/>
      <c r="AD604" s="375"/>
      <c r="AE604" s="375"/>
      <c r="AF604" s="375"/>
      <c r="AG604" s="375"/>
    </row>
    <row r="605" spans="1:33" ht="9.75" customHeight="1" x14ac:dyDescent="0.25">
      <c r="A605" s="375"/>
      <c r="B605" s="375"/>
      <c r="C605" s="375"/>
      <c r="D605" s="375"/>
      <c r="E605" s="375"/>
      <c r="F605" s="375"/>
      <c r="G605" s="375"/>
      <c r="H605" s="375"/>
      <c r="I605" s="375"/>
      <c r="J605" s="375"/>
      <c r="K605" s="375"/>
      <c r="L605" s="375"/>
      <c r="M605" s="375"/>
      <c r="N605" s="375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375"/>
      <c r="Z605" s="375"/>
      <c r="AA605" s="375"/>
      <c r="AB605" s="375"/>
      <c r="AC605" s="375"/>
      <c r="AD605" s="375"/>
      <c r="AE605" s="375"/>
      <c r="AF605" s="375"/>
      <c r="AG605" s="375"/>
    </row>
    <row r="606" spans="1:33" ht="9.75" customHeight="1" x14ac:dyDescent="0.25">
      <c r="A606" s="375"/>
      <c r="B606" s="375"/>
      <c r="C606" s="375"/>
      <c r="D606" s="375"/>
      <c r="E606" s="375"/>
      <c r="F606" s="375"/>
      <c r="G606" s="375"/>
      <c r="H606" s="375"/>
      <c r="I606" s="375"/>
      <c r="J606" s="375"/>
      <c r="K606" s="375"/>
      <c r="L606" s="375"/>
      <c r="M606" s="375"/>
      <c r="N606" s="375"/>
      <c r="O606" s="375"/>
      <c r="P606" s="375"/>
      <c r="Q606" s="375"/>
      <c r="R606" s="375"/>
      <c r="S606" s="375"/>
      <c r="T606" s="375"/>
      <c r="U606" s="375"/>
      <c r="V606" s="375"/>
      <c r="W606" s="375"/>
      <c r="X606" s="375"/>
      <c r="Y606" s="375"/>
      <c r="Z606" s="375"/>
      <c r="AA606" s="375"/>
      <c r="AB606" s="375"/>
      <c r="AC606" s="375"/>
      <c r="AD606" s="375"/>
      <c r="AE606" s="375"/>
      <c r="AF606" s="375"/>
      <c r="AG606" s="375"/>
    </row>
    <row r="607" spans="1:33" ht="9.75" customHeight="1" x14ac:dyDescent="0.25">
      <c r="A607" s="375"/>
      <c r="B607" s="375"/>
      <c r="C607" s="375"/>
      <c r="D607" s="375"/>
      <c r="E607" s="375"/>
      <c r="F607" s="375"/>
      <c r="G607" s="375"/>
      <c r="H607" s="375"/>
      <c r="I607" s="375"/>
      <c r="J607" s="375"/>
      <c r="K607" s="375"/>
      <c r="L607" s="375"/>
      <c r="M607" s="375"/>
      <c r="N607" s="375"/>
      <c r="O607" s="375"/>
      <c r="P607" s="375"/>
      <c r="Q607" s="375"/>
      <c r="R607" s="375"/>
      <c r="S607" s="375"/>
      <c r="T607" s="375"/>
      <c r="U607" s="375"/>
      <c r="V607" s="375"/>
      <c r="W607" s="375"/>
      <c r="X607" s="375"/>
      <c r="Y607" s="375"/>
      <c r="Z607" s="375"/>
      <c r="AA607" s="375"/>
      <c r="AB607" s="375"/>
      <c r="AC607" s="375"/>
      <c r="AD607" s="375"/>
      <c r="AE607" s="375"/>
      <c r="AF607" s="375"/>
      <c r="AG607" s="375"/>
    </row>
    <row r="608" spans="1:33" ht="9.75" customHeight="1" x14ac:dyDescent="0.25">
      <c r="A608" s="375"/>
      <c r="B608" s="375"/>
      <c r="C608" s="375"/>
      <c r="D608" s="375"/>
      <c r="E608" s="375"/>
      <c r="F608" s="375"/>
      <c r="G608" s="375"/>
      <c r="H608" s="375"/>
      <c r="I608" s="375"/>
      <c r="J608" s="375"/>
      <c r="K608" s="375"/>
      <c r="L608" s="375"/>
      <c r="M608" s="375"/>
      <c r="N608" s="375"/>
      <c r="O608" s="375"/>
      <c r="P608" s="375"/>
      <c r="Q608" s="375"/>
      <c r="R608" s="375"/>
      <c r="S608" s="375"/>
      <c r="T608" s="375"/>
      <c r="U608" s="375"/>
      <c r="V608" s="375"/>
      <c r="W608" s="375"/>
      <c r="X608" s="375"/>
      <c r="Y608" s="375"/>
      <c r="Z608" s="375"/>
      <c r="AA608" s="375"/>
      <c r="AB608" s="375"/>
      <c r="AC608" s="375"/>
      <c r="AD608" s="375"/>
      <c r="AE608" s="375"/>
      <c r="AF608" s="375"/>
      <c r="AG608" s="375"/>
    </row>
    <row r="609" spans="1:33" ht="9.75" customHeight="1" x14ac:dyDescent="0.25">
      <c r="A609" s="375"/>
      <c r="B609" s="375"/>
      <c r="C609" s="375"/>
      <c r="D609" s="375"/>
      <c r="E609" s="375"/>
      <c r="F609" s="375"/>
      <c r="G609" s="375"/>
      <c r="H609" s="375"/>
      <c r="I609" s="375"/>
      <c r="J609" s="375"/>
      <c r="K609" s="375"/>
      <c r="L609" s="375"/>
      <c r="M609" s="375"/>
      <c r="N609" s="375"/>
      <c r="O609" s="375"/>
      <c r="P609" s="375"/>
      <c r="Q609" s="375"/>
      <c r="R609" s="375"/>
      <c r="S609" s="375"/>
      <c r="T609" s="375"/>
      <c r="U609" s="375"/>
      <c r="V609" s="375"/>
      <c r="W609" s="375"/>
      <c r="X609" s="375"/>
      <c r="Y609" s="375"/>
      <c r="Z609" s="375"/>
      <c r="AA609" s="375"/>
      <c r="AB609" s="375"/>
      <c r="AC609" s="375"/>
      <c r="AD609" s="375"/>
      <c r="AE609" s="375"/>
      <c r="AF609" s="375"/>
      <c r="AG609" s="375"/>
    </row>
    <row r="610" spans="1:33" ht="9.75" customHeight="1" x14ac:dyDescent="0.25">
      <c r="A610" s="375"/>
      <c r="B610" s="375"/>
      <c r="C610" s="375"/>
      <c r="D610" s="375"/>
      <c r="E610" s="375"/>
      <c r="F610" s="375"/>
      <c r="G610" s="375"/>
      <c r="H610" s="375"/>
      <c r="I610" s="375"/>
      <c r="J610" s="375"/>
      <c r="K610" s="375"/>
      <c r="L610" s="375"/>
      <c r="M610" s="375"/>
      <c r="N610" s="375"/>
      <c r="O610" s="375"/>
      <c r="P610" s="375"/>
      <c r="Q610" s="375"/>
      <c r="R610" s="375"/>
      <c r="S610" s="375"/>
      <c r="T610" s="375"/>
      <c r="U610" s="375"/>
      <c r="V610" s="375"/>
      <c r="W610" s="375"/>
      <c r="X610" s="375"/>
      <c r="Y610" s="375"/>
      <c r="Z610" s="375"/>
      <c r="AA610" s="375"/>
      <c r="AB610" s="375"/>
      <c r="AC610" s="375"/>
      <c r="AD610" s="375"/>
      <c r="AE610" s="375"/>
      <c r="AF610" s="375"/>
      <c r="AG610" s="375"/>
    </row>
    <row r="611" spans="1:33" ht="9.75" customHeight="1" x14ac:dyDescent="0.25">
      <c r="A611" s="375"/>
      <c r="B611" s="375"/>
      <c r="C611" s="375"/>
      <c r="D611" s="375"/>
      <c r="E611" s="375"/>
      <c r="F611" s="375"/>
      <c r="G611" s="375"/>
      <c r="H611" s="375"/>
      <c r="I611" s="375"/>
      <c r="J611" s="375"/>
      <c r="K611" s="375"/>
      <c r="L611" s="375"/>
      <c r="M611" s="375"/>
      <c r="N611" s="375"/>
      <c r="O611" s="375"/>
      <c r="P611" s="375"/>
      <c r="Q611" s="375"/>
      <c r="R611" s="375"/>
      <c r="S611" s="375"/>
      <c r="T611" s="375"/>
      <c r="U611" s="375"/>
      <c r="V611" s="375"/>
      <c r="W611" s="375"/>
      <c r="X611" s="375"/>
      <c r="Y611" s="375"/>
      <c r="Z611" s="375"/>
      <c r="AA611" s="375"/>
      <c r="AB611" s="375"/>
      <c r="AC611" s="375"/>
      <c r="AD611" s="375"/>
      <c r="AE611" s="375"/>
      <c r="AF611" s="375"/>
      <c r="AG611" s="375"/>
    </row>
    <row r="612" spans="1:33" ht="9.75" customHeight="1" x14ac:dyDescent="0.25">
      <c r="A612" s="375"/>
      <c r="B612" s="375"/>
      <c r="C612" s="375"/>
      <c r="D612" s="375"/>
      <c r="E612" s="375"/>
      <c r="F612" s="375"/>
      <c r="G612" s="375"/>
      <c r="H612" s="375"/>
      <c r="I612" s="375"/>
      <c r="J612" s="375"/>
      <c r="K612" s="375"/>
      <c r="L612" s="375"/>
      <c r="M612" s="375"/>
      <c r="N612" s="375"/>
      <c r="O612" s="375"/>
      <c r="P612" s="375"/>
      <c r="Q612" s="375"/>
      <c r="R612" s="375"/>
      <c r="S612" s="375"/>
      <c r="T612" s="375"/>
      <c r="U612" s="375"/>
      <c r="V612" s="375"/>
      <c r="W612" s="375"/>
      <c r="X612" s="375"/>
      <c r="Y612" s="375"/>
      <c r="Z612" s="375"/>
      <c r="AA612" s="375"/>
      <c r="AB612" s="375"/>
      <c r="AC612" s="375"/>
      <c r="AD612" s="375"/>
      <c r="AE612" s="375"/>
      <c r="AF612" s="375"/>
      <c r="AG612" s="375"/>
    </row>
    <row r="613" spans="1:33" ht="9.75" customHeight="1" x14ac:dyDescent="0.25">
      <c r="A613" s="375"/>
      <c r="B613" s="375"/>
      <c r="C613" s="375"/>
      <c r="D613" s="375"/>
      <c r="E613" s="375"/>
      <c r="F613" s="375"/>
      <c r="G613" s="375"/>
      <c r="H613" s="375"/>
      <c r="I613" s="375"/>
      <c r="J613" s="375"/>
      <c r="K613" s="375"/>
      <c r="L613" s="375"/>
      <c r="M613" s="375"/>
      <c r="N613" s="375"/>
      <c r="O613" s="375"/>
      <c r="P613" s="375"/>
      <c r="Q613" s="375"/>
      <c r="R613" s="375"/>
      <c r="S613" s="375"/>
      <c r="T613" s="375"/>
      <c r="U613" s="375"/>
      <c r="V613" s="375"/>
      <c r="W613" s="375"/>
      <c r="X613" s="375"/>
      <c r="Y613" s="375"/>
      <c r="Z613" s="375"/>
      <c r="AA613" s="375"/>
      <c r="AB613" s="375"/>
      <c r="AC613" s="375"/>
      <c r="AD613" s="375"/>
      <c r="AE613" s="375"/>
      <c r="AF613" s="375"/>
      <c r="AG613" s="375"/>
    </row>
    <row r="614" spans="1:33" ht="9.75" customHeight="1" x14ac:dyDescent="0.25">
      <c r="A614" s="375"/>
      <c r="B614" s="375"/>
      <c r="C614" s="375"/>
      <c r="D614" s="375"/>
      <c r="E614" s="375"/>
      <c r="F614" s="375"/>
      <c r="G614" s="375"/>
      <c r="H614" s="375"/>
      <c r="I614" s="375"/>
      <c r="J614" s="375"/>
      <c r="K614" s="375"/>
      <c r="L614" s="375"/>
      <c r="M614" s="375"/>
      <c r="N614" s="375"/>
      <c r="O614" s="375"/>
      <c r="P614" s="375"/>
      <c r="Q614" s="375"/>
      <c r="R614" s="375"/>
      <c r="S614" s="375"/>
      <c r="T614" s="375"/>
      <c r="U614" s="375"/>
      <c r="V614" s="375"/>
      <c r="W614" s="375"/>
      <c r="X614" s="375"/>
      <c r="Y614" s="375"/>
      <c r="Z614" s="375"/>
      <c r="AA614" s="375"/>
      <c r="AB614" s="375"/>
      <c r="AC614" s="375"/>
      <c r="AD614" s="375"/>
      <c r="AE614" s="375"/>
      <c r="AF614" s="375"/>
      <c r="AG614" s="375"/>
    </row>
    <row r="615" spans="1:33" ht="9.75" customHeight="1" x14ac:dyDescent="0.25">
      <c r="A615" s="375"/>
      <c r="B615" s="375"/>
      <c r="C615" s="375"/>
      <c r="D615" s="375"/>
      <c r="E615" s="375"/>
      <c r="F615" s="375"/>
      <c r="G615" s="375"/>
      <c r="H615" s="375"/>
      <c r="I615" s="375"/>
      <c r="J615" s="375"/>
      <c r="K615" s="375"/>
      <c r="L615" s="375"/>
      <c r="M615" s="375"/>
      <c r="N615" s="375"/>
      <c r="O615" s="375"/>
      <c r="P615" s="375"/>
      <c r="Q615" s="375"/>
      <c r="R615" s="375"/>
      <c r="S615" s="375"/>
      <c r="T615" s="375"/>
      <c r="U615" s="375"/>
      <c r="V615" s="375"/>
      <c r="W615" s="375"/>
      <c r="X615" s="375"/>
      <c r="Y615" s="375"/>
      <c r="Z615" s="375"/>
      <c r="AA615" s="375"/>
      <c r="AB615" s="375"/>
      <c r="AC615" s="375"/>
      <c r="AD615" s="375"/>
      <c r="AE615" s="375"/>
      <c r="AF615" s="375"/>
      <c r="AG615" s="375"/>
    </row>
    <row r="616" spans="1:33" ht="9.75" customHeight="1" x14ac:dyDescent="0.25">
      <c r="A616" s="375"/>
      <c r="B616" s="375"/>
      <c r="C616" s="375"/>
      <c r="D616" s="375"/>
      <c r="E616" s="375"/>
      <c r="F616" s="375"/>
      <c r="G616" s="375"/>
      <c r="H616" s="375"/>
      <c r="I616" s="375"/>
      <c r="J616" s="375"/>
      <c r="K616" s="375"/>
      <c r="L616" s="375"/>
      <c r="M616" s="375"/>
      <c r="N616" s="375"/>
      <c r="O616" s="375"/>
      <c r="P616" s="375"/>
      <c r="Q616" s="375"/>
      <c r="R616" s="375"/>
      <c r="S616" s="375"/>
      <c r="T616" s="375"/>
      <c r="U616" s="375"/>
      <c r="V616" s="375"/>
      <c r="W616" s="375"/>
      <c r="X616" s="375"/>
      <c r="Y616" s="375"/>
      <c r="Z616" s="375"/>
      <c r="AA616" s="375"/>
      <c r="AB616" s="375"/>
      <c r="AC616" s="375"/>
      <c r="AD616" s="375"/>
      <c r="AE616" s="375"/>
      <c r="AF616" s="375"/>
      <c r="AG616" s="375"/>
    </row>
    <row r="617" spans="1:33" ht="9.75" customHeight="1" x14ac:dyDescent="0.25">
      <c r="A617" s="375"/>
      <c r="B617" s="375"/>
      <c r="C617" s="375"/>
      <c r="D617" s="375"/>
      <c r="E617" s="375"/>
      <c r="F617" s="375"/>
      <c r="G617" s="375"/>
      <c r="H617" s="375"/>
      <c r="I617" s="375"/>
      <c r="J617" s="375"/>
      <c r="K617" s="375"/>
      <c r="L617" s="375"/>
      <c r="M617" s="375"/>
      <c r="N617" s="375"/>
      <c r="O617" s="375"/>
      <c r="P617" s="375"/>
      <c r="Q617" s="375"/>
      <c r="R617" s="375"/>
      <c r="S617" s="375"/>
      <c r="T617" s="375"/>
      <c r="U617" s="375"/>
      <c r="V617" s="375"/>
      <c r="W617" s="375"/>
      <c r="X617" s="375"/>
      <c r="Y617" s="375"/>
      <c r="Z617" s="375"/>
      <c r="AA617" s="375"/>
      <c r="AB617" s="375"/>
      <c r="AC617" s="375"/>
      <c r="AD617" s="375"/>
      <c r="AE617" s="375"/>
      <c r="AF617" s="375"/>
      <c r="AG617" s="375"/>
    </row>
    <row r="618" spans="1:33" ht="9.75" customHeight="1" x14ac:dyDescent="0.25">
      <c r="A618" s="375"/>
      <c r="B618" s="375"/>
      <c r="C618" s="375"/>
      <c r="D618" s="375"/>
      <c r="E618" s="375"/>
      <c r="F618" s="375"/>
      <c r="G618" s="375"/>
      <c r="H618" s="375"/>
      <c r="I618" s="375"/>
      <c r="J618" s="375"/>
      <c r="K618" s="375"/>
      <c r="L618" s="375"/>
      <c r="M618" s="375"/>
      <c r="N618" s="375"/>
      <c r="O618" s="375"/>
      <c r="P618" s="375"/>
      <c r="Q618" s="375"/>
      <c r="R618" s="375"/>
      <c r="S618" s="375"/>
      <c r="T618" s="375"/>
      <c r="U618" s="375"/>
      <c r="V618" s="375"/>
      <c r="W618" s="375"/>
      <c r="X618" s="375"/>
      <c r="Y618" s="375"/>
      <c r="Z618" s="375"/>
      <c r="AA618" s="375"/>
      <c r="AB618" s="375"/>
      <c r="AC618" s="375"/>
      <c r="AD618" s="375"/>
      <c r="AE618" s="375"/>
      <c r="AF618" s="375"/>
      <c r="AG618" s="375"/>
    </row>
    <row r="619" spans="1:33" ht="9.75" customHeight="1" x14ac:dyDescent="0.25">
      <c r="A619" s="375"/>
      <c r="B619" s="375"/>
      <c r="C619" s="375"/>
      <c r="D619" s="375"/>
      <c r="E619" s="375"/>
      <c r="F619" s="375"/>
      <c r="G619" s="375"/>
      <c r="H619" s="375"/>
      <c r="I619" s="375"/>
      <c r="J619" s="375"/>
      <c r="K619" s="375"/>
      <c r="L619" s="375"/>
      <c r="M619" s="375"/>
      <c r="N619" s="375"/>
      <c r="O619" s="375"/>
      <c r="P619" s="375"/>
      <c r="Q619" s="375"/>
      <c r="R619" s="375"/>
      <c r="S619" s="375"/>
      <c r="T619" s="375"/>
      <c r="U619" s="375"/>
      <c r="V619" s="375"/>
      <c r="W619" s="375"/>
      <c r="X619" s="375"/>
      <c r="Y619" s="375"/>
      <c r="Z619" s="375"/>
      <c r="AA619" s="375"/>
      <c r="AB619" s="375"/>
      <c r="AC619" s="375"/>
      <c r="AD619" s="375"/>
      <c r="AE619" s="375"/>
      <c r="AF619" s="375"/>
      <c r="AG619" s="375"/>
    </row>
    <row r="620" spans="1:33" ht="9.75" customHeight="1" x14ac:dyDescent="0.25">
      <c r="A620" s="375"/>
      <c r="B620" s="375"/>
      <c r="C620" s="375"/>
      <c r="D620" s="375"/>
      <c r="E620" s="375"/>
      <c r="F620" s="375"/>
      <c r="G620" s="375"/>
      <c r="H620" s="375"/>
      <c r="I620" s="375"/>
      <c r="J620" s="375"/>
      <c r="K620" s="375"/>
      <c r="L620" s="375"/>
      <c r="M620" s="375"/>
      <c r="N620" s="375"/>
      <c r="O620" s="375"/>
      <c r="P620" s="375"/>
      <c r="Q620" s="375"/>
      <c r="R620" s="375"/>
      <c r="S620" s="375"/>
      <c r="T620" s="375"/>
      <c r="U620" s="375"/>
      <c r="V620" s="375"/>
      <c r="W620" s="375"/>
      <c r="X620" s="375"/>
      <c r="Y620" s="375"/>
      <c r="Z620" s="375"/>
      <c r="AA620" s="375"/>
      <c r="AB620" s="375"/>
      <c r="AC620" s="375"/>
      <c r="AD620" s="375"/>
      <c r="AE620" s="375"/>
      <c r="AF620" s="375"/>
      <c r="AG620" s="375"/>
    </row>
    <row r="621" spans="1:33" ht="9.75" customHeight="1" x14ac:dyDescent="0.25">
      <c r="A621" s="375"/>
      <c r="B621" s="375"/>
      <c r="C621" s="375"/>
      <c r="D621" s="375"/>
      <c r="E621" s="375"/>
      <c r="F621" s="375"/>
      <c r="G621" s="375"/>
      <c r="H621" s="375"/>
      <c r="I621" s="375"/>
      <c r="J621" s="375"/>
      <c r="K621" s="375"/>
      <c r="L621" s="375"/>
      <c r="M621" s="375"/>
      <c r="N621" s="375"/>
      <c r="O621" s="375"/>
      <c r="P621" s="375"/>
      <c r="Q621" s="375"/>
      <c r="R621" s="375"/>
      <c r="S621" s="375"/>
      <c r="T621" s="375"/>
      <c r="U621" s="375"/>
      <c r="V621" s="375"/>
      <c r="W621" s="375"/>
      <c r="X621" s="375"/>
      <c r="Y621" s="375"/>
      <c r="Z621" s="375"/>
      <c r="AA621" s="375"/>
      <c r="AB621" s="375"/>
      <c r="AC621" s="375"/>
      <c r="AD621" s="375"/>
      <c r="AE621" s="375"/>
      <c r="AF621" s="375"/>
      <c r="AG621" s="375"/>
    </row>
    <row r="622" spans="1:33" ht="9.75" customHeight="1" x14ac:dyDescent="0.25">
      <c r="A622" s="375"/>
      <c r="B622" s="375"/>
      <c r="C622" s="375"/>
      <c r="D622" s="375"/>
      <c r="E622" s="375"/>
      <c r="F622" s="375"/>
      <c r="G622" s="375"/>
      <c r="H622" s="375"/>
      <c r="I622" s="375"/>
      <c r="J622" s="375"/>
      <c r="K622" s="375"/>
      <c r="L622" s="375"/>
      <c r="M622" s="375"/>
      <c r="N622" s="375"/>
      <c r="O622" s="375"/>
      <c r="P622" s="375"/>
      <c r="Q622" s="375"/>
      <c r="R622" s="375"/>
      <c r="S622" s="375"/>
      <c r="T622" s="375"/>
      <c r="U622" s="375"/>
      <c r="V622" s="375"/>
      <c r="W622" s="375"/>
      <c r="X622" s="375"/>
      <c r="Y622" s="375"/>
      <c r="Z622" s="375"/>
      <c r="AA622" s="375"/>
      <c r="AB622" s="375"/>
      <c r="AC622" s="375"/>
      <c r="AD622" s="375"/>
      <c r="AE622" s="375"/>
      <c r="AF622" s="375"/>
      <c r="AG622" s="375"/>
    </row>
    <row r="623" spans="1:33" ht="9.75" customHeight="1" x14ac:dyDescent="0.25">
      <c r="A623" s="375"/>
      <c r="B623" s="375"/>
      <c r="C623" s="375"/>
      <c r="D623" s="375"/>
      <c r="E623" s="375"/>
      <c r="F623" s="375"/>
      <c r="G623" s="375"/>
      <c r="H623" s="375"/>
      <c r="I623" s="375"/>
      <c r="J623" s="375"/>
      <c r="K623" s="375"/>
      <c r="L623" s="375"/>
      <c r="M623" s="375"/>
      <c r="N623" s="375"/>
      <c r="O623" s="375"/>
      <c r="P623" s="375"/>
      <c r="Q623" s="375"/>
      <c r="R623" s="375"/>
      <c r="S623" s="375"/>
      <c r="T623" s="375"/>
      <c r="U623" s="375"/>
      <c r="V623" s="375"/>
      <c r="W623" s="375"/>
      <c r="X623" s="375"/>
      <c r="Y623" s="375"/>
      <c r="Z623" s="375"/>
      <c r="AA623" s="375"/>
      <c r="AB623" s="375"/>
      <c r="AC623" s="375"/>
      <c r="AD623" s="375"/>
      <c r="AE623" s="375"/>
      <c r="AF623" s="375"/>
      <c r="AG623" s="375"/>
    </row>
    <row r="624" spans="1:33" ht="9.75" customHeight="1" x14ac:dyDescent="0.25">
      <c r="A624" s="375"/>
      <c r="B624" s="375"/>
      <c r="C624" s="375"/>
      <c r="D624" s="375"/>
      <c r="E624" s="375"/>
      <c r="F624" s="375"/>
      <c r="G624" s="375"/>
      <c r="H624" s="375"/>
      <c r="I624" s="375"/>
      <c r="J624" s="375"/>
      <c r="K624" s="375"/>
      <c r="L624" s="375"/>
      <c r="M624" s="375"/>
      <c r="N624" s="375"/>
      <c r="O624" s="375"/>
      <c r="P624" s="375"/>
      <c r="Q624" s="375"/>
      <c r="R624" s="375"/>
      <c r="S624" s="375"/>
      <c r="T624" s="375"/>
      <c r="U624" s="375"/>
      <c r="V624" s="375"/>
      <c r="W624" s="375"/>
      <c r="X624" s="375"/>
      <c r="Y624" s="375"/>
      <c r="Z624" s="375"/>
      <c r="AA624" s="375"/>
      <c r="AB624" s="375"/>
      <c r="AC624" s="375"/>
      <c r="AD624" s="375"/>
      <c r="AE624" s="375"/>
      <c r="AF624" s="375"/>
      <c r="AG624" s="375"/>
    </row>
    <row r="625" spans="1:33" ht="9.75" customHeight="1" x14ac:dyDescent="0.25">
      <c r="A625" s="375"/>
      <c r="B625" s="375"/>
      <c r="C625" s="375"/>
      <c r="D625" s="375"/>
      <c r="E625" s="375"/>
      <c r="F625" s="375"/>
      <c r="G625" s="375"/>
      <c r="H625" s="375"/>
      <c r="I625" s="375"/>
      <c r="J625" s="375"/>
      <c r="K625" s="375"/>
      <c r="L625" s="375"/>
      <c r="M625" s="375"/>
      <c r="N625" s="375"/>
      <c r="O625" s="375"/>
      <c r="P625" s="375"/>
      <c r="Q625" s="375"/>
      <c r="R625" s="375"/>
      <c r="S625" s="375"/>
      <c r="T625" s="375"/>
      <c r="U625" s="375"/>
      <c r="V625" s="375"/>
      <c r="W625" s="375"/>
      <c r="X625" s="375"/>
      <c r="Y625" s="375"/>
      <c r="Z625" s="375"/>
      <c r="AA625" s="375"/>
      <c r="AB625" s="375"/>
      <c r="AC625" s="375"/>
      <c r="AD625" s="375"/>
      <c r="AE625" s="375"/>
      <c r="AF625" s="375"/>
      <c r="AG625" s="375"/>
    </row>
    <row r="626" spans="1:33" ht="9.75" customHeight="1" x14ac:dyDescent="0.25">
      <c r="A626" s="375"/>
      <c r="B626" s="375"/>
      <c r="C626" s="375"/>
      <c r="D626" s="375"/>
      <c r="E626" s="375"/>
      <c r="F626" s="375"/>
      <c r="G626" s="375"/>
      <c r="H626" s="375"/>
      <c r="I626" s="375"/>
      <c r="J626" s="375"/>
      <c r="K626" s="375"/>
      <c r="L626" s="375"/>
      <c r="M626" s="375"/>
      <c r="N626" s="375"/>
      <c r="O626" s="375"/>
      <c r="P626" s="375"/>
      <c r="Q626" s="375"/>
      <c r="R626" s="375"/>
      <c r="S626" s="375"/>
      <c r="T626" s="375"/>
      <c r="U626" s="375"/>
      <c r="V626" s="375"/>
      <c r="W626" s="375"/>
      <c r="X626" s="375"/>
      <c r="Y626" s="375"/>
      <c r="Z626" s="375"/>
      <c r="AA626" s="375"/>
      <c r="AB626" s="375"/>
      <c r="AC626" s="375"/>
      <c r="AD626" s="375"/>
      <c r="AE626" s="375"/>
      <c r="AF626" s="375"/>
      <c r="AG626" s="375"/>
    </row>
    <row r="627" spans="1:33" ht="9.75" customHeight="1" x14ac:dyDescent="0.25">
      <c r="A627" s="375"/>
      <c r="B627" s="375"/>
      <c r="C627" s="375"/>
      <c r="D627" s="375"/>
      <c r="E627" s="375"/>
      <c r="F627" s="375"/>
      <c r="G627" s="375"/>
      <c r="H627" s="375"/>
      <c r="I627" s="375"/>
      <c r="J627" s="375"/>
      <c r="K627" s="375"/>
      <c r="L627" s="375"/>
      <c r="M627" s="375"/>
      <c r="N627" s="375"/>
      <c r="O627" s="375"/>
      <c r="P627" s="375"/>
      <c r="Q627" s="375"/>
      <c r="R627" s="375"/>
      <c r="S627" s="375"/>
      <c r="T627" s="375"/>
      <c r="U627" s="375"/>
      <c r="V627" s="375"/>
      <c r="W627" s="375"/>
      <c r="X627" s="375"/>
      <c r="Y627" s="375"/>
      <c r="Z627" s="375"/>
      <c r="AA627" s="375"/>
      <c r="AB627" s="375"/>
      <c r="AC627" s="375"/>
      <c r="AD627" s="375"/>
      <c r="AE627" s="375"/>
      <c r="AF627" s="375"/>
      <c r="AG627" s="375"/>
    </row>
    <row r="628" spans="1:33" ht="9.75" customHeight="1" x14ac:dyDescent="0.25">
      <c r="A628" s="375"/>
      <c r="B628" s="375"/>
      <c r="C628" s="375"/>
      <c r="D628" s="375"/>
      <c r="E628" s="375"/>
      <c r="F628" s="375"/>
      <c r="G628" s="375"/>
      <c r="H628" s="375"/>
      <c r="I628" s="375"/>
      <c r="J628" s="375"/>
      <c r="K628" s="375"/>
      <c r="L628" s="375"/>
      <c r="M628" s="375"/>
      <c r="N628" s="375"/>
      <c r="O628" s="375"/>
      <c r="P628" s="375"/>
      <c r="Q628" s="375"/>
      <c r="R628" s="375"/>
      <c r="S628" s="375"/>
      <c r="T628" s="375"/>
      <c r="U628" s="375"/>
      <c r="V628" s="375"/>
      <c r="W628" s="375"/>
      <c r="X628" s="375"/>
      <c r="Y628" s="375"/>
      <c r="Z628" s="375"/>
      <c r="AA628" s="375"/>
      <c r="AB628" s="375"/>
      <c r="AC628" s="375"/>
      <c r="AD628" s="375"/>
      <c r="AE628" s="375"/>
      <c r="AF628" s="375"/>
      <c r="AG628" s="375"/>
    </row>
    <row r="629" spans="1:33" ht="9.75" customHeight="1" x14ac:dyDescent="0.25">
      <c r="A629" s="375"/>
      <c r="B629" s="375"/>
      <c r="C629" s="375"/>
      <c r="D629" s="375"/>
      <c r="E629" s="375"/>
      <c r="F629" s="375"/>
      <c r="G629" s="375"/>
      <c r="H629" s="375"/>
      <c r="I629" s="375"/>
      <c r="J629" s="375"/>
      <c r="K629" s="375"/>
      <c r="L629" s="375"/>
      <c r="M629" s="375"/>
      <c r="N629" s="375"/>
      <c r="O629" s="375"/>
      <c r="P629" s="375"/>
      <c r="Q629" s="375"/>
      <c r="R629" s="375"/>
      <c r="S629" s="375"/>
      <c r="T629" s="375"/>
      <c r="U629" s="375"/>
      <c r="V629" s="375"/>
      <c r="W629" s="375"/>
      <c r="X629" s="375"/>
      <c r="Y629" s="375"/>
      <c r="Z629" s="375"/>
      <c r="AA629" s="375"/>
      <c r="AB629" s="375"/>
      <c r="AC629" s="375"/>
      <c r="AD629" s="375"/>
      <c r="AE629" s="375"/>
      <c r="AF629" s="375"/>
      <c r="AG629" s="375"/>
    </row>
    <row r="630" spans="1:33" ht="9.75" customHeight="1" x14ac:dyDescent="0.25">
      <c r="A630" s="375"/>
      <c r="B630" s="375"/>
      <c r="C630" s="375"/>
      <c r="D630" s="375"/>
      <c r="E630" s="375"/>
      <c r="F630" s="375"/>
      <c r="G630" s="375"/>
      <c r="H630" s="375"/>
      <c r="I630" s="375"/>
      <c r="J630" s="375"/>
      <c r="K630" s="375"/>
      <c r="L630" s="375"/>
      <c r="M630" s="375"/>
      <c r="N630" s="375"/>
      <c r="O630" s="375"/>
      <c r="P630" s="375"/>
      <c r="Q630" s="375"/>
      <c r="R630" s="375"/>
      <c r="S630" s="375"/>
      <c r="T630" s="375"/>
      <c r="U630" s="375"/>
      <c r="V630" s="375"/>
      <c r="W630" s="375"/>
      <c r="X630" s="375"/>
      <c r="Y630" s="375"/>
      <c r="Z630" s="375"/>
      <c r="AA630" s="375"/>
      <c r="AB630" s="375"/>
      <c r="AC630" s="375"/>
      <c r="AD630" s="375"/>
      <c r="AE630" s="375"/>
      <c r="AF630" s="375"/>
      <c r="AG630" s="375"/>
    </row>
    <row r="631" spans="1:33" ht="9.75" customHeight="1" x14ac:dyDescent="0.25">
      <c r="A631" s="375"/>
      <c r="B631" s="375"/>
      <c r="C631" s="375"/>
      <c r="D631" s="375"/>
      <c r="E631" s="375"/>
      <c r="F631" s="375"/>
      <c r="G631" s="375"/>
      <c r="H631" s="375"/>
      <c r="I631" s="375"/>
      <c r="J631" s="375"/>
      <c r="K631" s="375"/>
      <c r="L631" s="375"/>
      <c r="M631" s="375"/>
      <c r="N631" s="375"/>
      <c r="O631" s="375"/>
      <c r="P631" s="375"/>
      <c r="Q631" s="375"/>
      <c r="R631" s="375"/>
      <c r="S631" s="375"/>
      <c r="T631" s="375"/>
      <c r="U631" s="375"/>
      <c r="V631" s="375"/>
      <c r="W631" s="375"/>
      <c r="X631" s="375"/>
      <c r="Y631" s="375"/>
      <c r="Z631" s="375"/>
      <c r="AA631" s="375"/>
      <c r="AB631" s="375"/>
      <c r="AC631" s="375"/>
      <c r="AD631" s="375"/>
      <c r="AE631" s="375"/>
      <c r="AF631" s="375"/>
      <c r="AG631" s="375"/>
    </row>
    <row r="632" spans="1:33" ht="9.75" customHeight="1" x14ac:dyDescent="0.25">
      <c r="A632" s="375"/>
      <c r="B632" s="375"/>
      <c r="C632" s="375"/>
      <c r="D632" s="375"/>
      <c r="E632" s="375"/>
      <c r="F632" s="375"/>
      <c r="G632" s="375"/>
      <c r="H632" s="375"/>
      <c r="I632" s="375"/>
      <c r="J632" s="375"/>
      <c r="K632" s="375"/>
      <c r="L632" s="375"/>
      <c r="M632" s="375"/>
      <c r="N632" s="375"/>
      <c r="O632" s="375"/>
      <c r="P632" s="375"/>
      <c r="Q632" s="375"/>
      <c r="R632" s="375"/>
      <c r="S632" s="375"/>
      <c r="T632" s="375"/>
      <c r="U632" s="375"/>
      <c r="V632" s="375"/>
      <c r="W632" s="375"/>
      <c r="X632" s="375"/>
      <c r="Y632" s="375"/>
      <c r="Z632" s="375"/>
      <c r="AA632" s="375"/>
      <c r="AB632" s="375"/>
      <c r="AC632" s="375"/>
      <c r="AD632" s="375"/>
      <c r="AE632" s="375"/>
      <c r="AF632" s="375"/>
      <c r="AG632" s="375"/>
    </row>
    <row r="633" spans="1:33" ht="9.75" customHeight="1" x14ac:dyDescent="0.25">
      <c r="A633" s="375"/>
      <c r="B633" s="375"/>
      <c r="C633" s="375"/>
      <c r="D633" s="375"/>
      <c r="E633" s="375"/>
      <c r="F633" s="375"/>
      <c r="G633" s="375"/>
      <c r="H633" s="375"/>
      <c r="I633" s="375"/>
      <c r="J633" s="375"/>
      <c r="K633" s="375"/>
      <c r="L633" s="375"/>
      <c r="M633" s="375"/>
      <c r="N633" s="375"/>
      <c r="O633" s="375"/>
      <c r="P633" s="375"/>
      <c r="Q633" s="375"/>
      <c r="R633" s="375"/>
      <c r="S633" s="375"/>
      <c r="T633" s="375"/>
      <c r="U633" s="375"/>
      <c r="V633" s="375"/>
      <c r="W633" s="375"/>
      <c r="X633" s="375"/>
      <c r="Y633" s="375"/>
      <c r="Z633" s="375"/>
      <c r="AA633" s="375"/>
      <c r="AB633" s="375"/>
      <c r="AC633" s="375"/>
      <c r="AD633" s="375"/>
      <c r="AE633" s="375"/>
      <c r="AF633" s="375"/>
      <c r="AG633" s="375"/>
    </row>
    <row r="634" spans="1:33" ht="9.75" customHeight="1" x14ac:dyDescent="0.25">
      <c r="A634" s="375"/>
      <c r="B634" s="375"/>
      <c r="C634" s="375"/>
      <c r="D634" s="375"/>
      <c r="E634" s="375"/>
      <c r="F634" s="375"/>
      <c r="G634" s="375"/>
      <c r="H634" s="375"/>
      <c r="I634" s="375"/>
      <c r="J634" s="375"/>
      <c r="K634" s="375"/>
      <c r="L634" s="375"/>
      <c r="M634" s="375"/>
      <c r="N634" s="375"/>
      <c r="O634" s="375"/>
      <c r="P634" s="375"/>
      <c r="Q634" s="375"/>
      <c r="R634" s="375"/>
      <c r="S634" s="375"/>
      <c r="T634" s="375"/>
      <c r="U634" s="375"/>
      <c r="V634" s="375"/>
      <c r="W634" s="375"/>
      <c r="X634" s="375"/>
      <c r="Y634" s="375"/>
      <c r="Z634" s="375"/>
      <c r="AA634" s="375"/>
      <c r="AB634" s="375"/>
      <c r="AC634" s="375"/>
      <c r="AD634" s="375"/>
      <c r="AE634" s="375"/>
      <c r="AF634" s="375"/>
      <c r="AG634" s="375"/>
    </row>
    <row r="635" spans="1:33" ht="9.75" customHeight="1" x14ac:dyDescent="0.25">
      <c r="A635" s="375"/>
      <c r="B635" s="375"/>
      <c r="C635" s="375"/>
      <c r="D635" s="375"/>
      <c r="E635" s="375"/>
      <c r="F635" s="375"/>
      <c r="G635" s="375"/>
      <c r="H635" s="375"/>
      <c r="I635" s="375"/>
      <c r="J635" s="375"/>
      <c r="K635" s="375"/>
      <c r="L635" s="375"/>
      <c r="M635" s="375"/>
      <c r="N635" s="375"/>
      <c r="O635" s="375"/>
      <c r="P635" s="375"/>
      <c r="Q635" s="375"/>
      <c r="R635" s="375"/>
      <c r="S635" s="375"/>
      <c r="T635" s="375"/>
      <c r="U635" s="375"/>
      <c r="V635" s="375"/>
      <c r="W635" s="375"/>
      <c r="X635" s="375"/>
      <c r="Y635" s="375"/>
      <c r="Z635" s="375"/>
      <c r="AA635" s="375"/>
      <c r="AB635" s="375"/>
      <c r="AC635" s="375"/>
      <c r="AD635" s="375"/>
      <c r="AE635" s="375"/>
      <c r="AF635" s="375"/>
      <c r="AG635" s="375"/>
    </row>
    <row r="636" spans="1:33" ht="9.75" customHeight="1" x14ac:dyDescent="0.25">
      <c r="A636" s="375"/>
      <c r="B636" s="375"/>
      <c r="C636" s="375"/>
      <c r="D636" s="375"/>
      <c r="E636" s="375"/>
      <c r="F636" s="375"/>
      <c r="G636" s="375"/>
      <c r="H636" s="375"/>
      <c r="I636" s="375"/>
      <c r="J636" s="375"/>
      <c r="K636" s="375"/>
      <c r="L636" s="375"/>
      <c r="M636" s="375"/>
      <c r="N636" s="375"/>
      <c r="O636" s="375"/>
      <c r="P636" s="375"/>
      <c r="Q636" s="375"/>
      <c r="R636" s="375"/>
      <c r="S636" s="375"/>
      <c r="T636" s="375"/>
      <c r="U636" s="375"/>
      <c r="V636" s="375"/>
      <c r="W636" s="375"/>
      <c r="X636" s="375"/>
      <c r="Y636" s="375"/>
      <c r="Z636" s="375"/>
      <c r="AA636" s="375"/>
      <c r="AB636" s="375"/>
      <c r="AC636" s="375"/>
      <c r="AD636" s="375"/>
      <c r="AE636" s="375"/>
      <c r="AF636" s="375"/>
      <c r="AG636" s="375"/>
    </row>
    <row r="637" spans="1:33" ht="9.75" customHeight="1" x14ac:dyDescent="0.25">
      <c r="A637" s="375"/>
      <c r="B637" s="375"/>
      <c r="C637" s="375"/>
      <c r="D637" s="375"/>
      <c r="E637" s="375"/>
      <c r="F637" s="375"/>
      <c r="G637" s="375"/>
      <c r="H637" s="375"/>
      <c r="I637" s="375"/>
      <c r="J637" s="375"/>
      <c r="K637" s="375"/>
      <c r="L637" s="375"/>
      <c r="M637" s="375"/>
      <c r="N637" s="375"/>
      <c r="O637" s="375"/>
      <c r="P637" s="375"/>
      <c r="Q637" s="375"/>
      <c r="R637" s="375"/>
      <c r="S637" s="375"/>
      <c r="T637" s="375"/>
      <c r="U637" s="375"/>
      <c r="V637" s="375"/>
      <c r="W637" s="375"/>
      <c r="X637" s="375"/>
      <c r="Y637" s="375"/>
      <c r="Z637" s="375"/>
      <c r="AA637" s="375"/>
      <c r="AB637" s="375"/>
      <c r="AC637" s="375"/>
      <c r="AD637" s="375"/>
      <c r="AE637" s="375"/>
      <c r="AF637" s="375"/>
      <c r="AG637" s="375"/>
    </row>
    <row r="638" spans="1:33" ht="9.75" customHeight="1" x14ac:dyDescent="0.25">
      <c r="A638" s="375"/>
      <c r="B638" s="375"/>
      <c r="C638" s="375"/>
      <c r="D638" s="375"/>
      <c r="E638" s="375"/>
      <c r="F638" s="375"/>
      <c r="G638" s="375"/>
      <c r="H638" s="375"/>
      <c r="I638" s="375"/>
      <c r="J638" s="375"/>
      <c r="K638" s="375"/>
      <c r="L638" s="375"/>
      <c r="M638" s="375"/>
      <c r="N638" s="375"/>
      <c r="O638" s="375"/>
      <c r="P638" s="375"/>
      <c r="Q638" s="375"/>
      <c r="R638" s="375"/>
      <c r="S638" s="375"/>
      <c r="T638" s="375"/>
      <c r="U638" s="375"/>
      <c r="V638" s="375"/>
      <c r="W638" s="375"/>
      <c r="X638" s="375"/>
      <c r="Y638" s="375"/>
      <c r="Z638" s="375"/>
      <c r="AA638" s="375"/>
      <c r="AB638" s="375"/>
      <c r="AC638" s="375"/>
      <c r="AD638" s="375"/>
      <c r="AE638" s="375"/>
      <c r="AF638" s="375"/>
      <c r="AG638" s="375"/>
    </row>
    <row r="639" spans="1:33" ht="9.75" customHeight="1" x14ac:dyDescent="0.25">
      <c r="A639" s="375"/>
      <c r="B639" s="375"/>
      <c r="C639" s="375"/>
      <c r="D639" s="375"/>
      <c r="E639" s="375"/>
      <c r="F639" s="375"/>
      <c r="G639" s="375"/>
      <c r="H639" s="375"/>
      <c r="I639" s="375"/>
      <c r="J639" s="375"/>
      <c r="K639" s="375"/>
      <c r="L639" s="375"/>
      <c r="M639" s="375"/>
      <c r="N639" s="375"/>
      <c r="O639" s="375"/>
      <c r="P639" s="375"/>
      <c r="Q639" s="375"/>
      <c r="R639" s="375"/>
      <c r="S639" s="375"/>
      <c r="T639" s="375"/>
      <c r="U639" s="375"/>
      <c r="V639" s="375"/>
      <c r="W639" s="375"/>
      <c r="X639" s="375"/>
      <c r="Y639" s="375"/>
      <c r="Z639" s="375"/>
      <c r="AA639" s="375"/>
      <c r="AB639" s="375"/>
      <c r="AC639" s="375"/>
      <c r="AD639" s="375"/>
      <c r="AE639" s="375"/>
      <c r="AF639" s="375"/>
      <c r="AG639" s="375"/>
    </row>
    <row r="640" spans="1:33" ht="9.75" customHeight="1" x14ac:dyDescent="0.25">
      <c r="A640" s="375"/>
      <c r="B640" s="375"/>
      <c r="C640" s="375"/>
      <c r="D640" s="375"/>
      <c r="E640" s="375"/>
      <c r="F640" s="375"/>
      <c r="G640" s="375"/>
      <c r="H640" s="375"/>
      <c r="I640" s="375"/>
      <c r="J640" s="375"/>
      <c r="K640" s="375"/>
      <c r="L640" s="375"/>
      <c r="M640" s="375"/>
      <c r="N640" s="375"/>
      <c r="O640" s="375"/>
      <c r="P640" s="375"/>
      <c r="Q640" s="375"/>
      <c r="R640" s="375"/>
      <c r="S640" s="375"/>
      <c r="T640" s="375"/>
      <c r="U640" s="375"/>
      <c r="V640" s="375"/>
      <c r="W640" s="375"/>
      <c r="X640" s="375"/>
      <c r="Y640" s="375"/>
      <c r="Z640" s="375"/>
      <c r="AA640" s="375"/>
      <c r="AB640" s="375"/>
      <c r="AC640" s="375"/>
      <c r="AD640" s="375"/>
      <c r="AE640" s="375"/>
      <c r="AF640" s="375"/>
      <c r="AG640" s="375"/>
    </row>
    <row r="641" spans="1:33" ht="9.75" customHeight="1" x14ac:dyDescent="0.25">
      <c r="A641" s="375"/>
      <c r="B641" s="375"/>
      <c r="C641" s="375"/>
      <c r="D641" s="375"/>
      <c r="E641" s="375"/>
      <c r="F641" s="375"/>
      <c r="G641" s="375"/>
      <c r="H641" s="375"/>
      <c r="I641" s="375"/>
      <c r="J641" s="375"/>
      <c r="K641" s="375"/>
      <c r="L641" s="375"/>
      <c r="M641" s="375"/>
      <c r="N641" s="375"/>
      <c r="O641" s="375"/>
      <c r="P641" s="375"/>
      <c r="Q641" s="375"/>
      <c r="R641" s="375"/>
      <c r="S641" s="375"/>
      <c r="T641" s="375"/>
      <c r="U641" s="375"/>
      <c r="V641" s="375"/>
      <c r="W641" s="375"/>
      <c r="X641" s="375"/>
      <c r="Y641" s="375"/>
      <c r="Z641" s="375"/>
      <c r="AA641" s="375"/>
      <c r="AB641" s="375"/>
      <c r="AC641" s="375"/>
      <c r="AD641" s="375"/>
      <c r="AE641" s="375"/>
      <c r="AF641" s="375"/>
      <c r="AG641" s="375"/>
    </row>
    <row r="642" spans="1:33" ht="9.75" customHeight="1" x14ac:dyDescent="0.25">
      <c r="A642" s="375"/>
      <c r="B642" s="375"/>
      <c r="C642" s="375"/>
      <c r="D642" s="375"/>
      <c r="E642" s="375"/>
      <c r="F642" s="375"/>
      <c r="G642" s="375"/>
      <c r="H642" s="375"/>
      <c r="I642" s="375"/>
      <c r="J642" s="375"/>
      <c r="K642" s="375"/>
      <c r="L642" s="375"/>
      <c r="M642" s="375"/>
      <c r="N642" s="375"/>
      <c r="O642" s="375"/>
      <c r="P642" s="375"/>
      <c r="Q642" s="375"/>
      <c r="R642" s="375"/>
      <c r="S642" s="375"/>
      <c r="T642" s="375"/>
      <c r="U642" s="375"/>
      <c r="V642" s="375"/>
      <c r="W642" s="375"/>
      <c r="X642" s="375"/>
      <c r="Y642" s="375"/>
      <c r="Z642" s="375"/>
      <c r="AA642" s="375"/>
      <c r="AB642" s="375"/>
      <c r="AC642" s="375"/>
      <c r="AD642" s="375"/>
      <c r="AE642" s="375"/>
      <c r="AF642" s="375"/>
      <c r="AG642" s="375"/>
    </row>
    <row r="643" spans="1:33" ht="9.75" customHeight="1" x14ac:dyDescent="0.25">
      <c r="A643" s="375"/>
      <c r="B643" s="375"/>
      <c r="C643" s="375"/>
      <c r="D643" s="375"/>
      <c r="E643" s="375"/>
      <c r="F643" s="375"/>
      <c r="G643" s="375"/>
      <c r="H643" s="375"/>
      <c r="I643" s="375"/>
      <c r="J643" s="375"/>
      <c r="K643" s="375"/>
      <c r="L643" s="375"/>
      <c r="M643" s="375"/>
      <c r="N643" s="375"/>
      <c r="O643" s="375"/>
      <c r="P643" s="375"/>
      <c r="Q643" s="375"/>
      <c r="R643" s="375"/>
      <c r="S643" s="375"/>
      <c r="T643" s="375"/>
      <c r="U643" s="375"/>
      <c r="V643" s="375"/>
      <c r="W643" s="375"/>
      <c r="X643" s="375"/>
      <c r="Y643" s="375"/>
      <c r="Z643" s="375"/>
      <c r="AA643" s="375"/>
      <c r="AB643" s="375"/>
      <c r="AC643" s="375"/>
      <c r="AD643" s="375"/>
      <c r="AE643" s="375"/>
      <c r="AF643" s="375"/>
      <c r="AG643" s="375"/>
    </row>
    <row r="644" spans="1:33" ht="9.75" customHeight="1" x14ac:dyDescent="0.25">
      <c r="A644" s="375"/>
      <c r="B644" s="375"/>
      <c r="C644" s="375"/>
      <c r="D644" s="375"/>
      <c r="E644" s="375"/>
      <c r="F644" s="375"/>
      <c r="G644" s="375"/>
      <c r="H644" s="375"/>
      <c r="I644" s="375"/>
      <c r="J644" s="375"/>
      <c r="K644" s="375"/>
      <c r="L644" s="375"/>
      <c r="M644" s="375"/>
      <c r="N644" s="375"/>
      <c r="O644" s="375"/>
      <c r="P644" s="375"/>
      <c r="Q644" s="375"/>
      <c r="R644" s="375"/>
      <c r="S644" s="375"/>
      <c r="T644" s="375"/>
      <c r="U644" s="375"/>
      <c r="V644" s="375"/>
      <c r="W644" s="375"/>
      <c r="X644" s="375"/>
      <c r="Y644" s="375"/>
      <c r="Z644" s="375"/>
      <c r="AA644" s="375"/>
      <c r="AB644" s="375"/>
      <c r="AC644" s="375"/>
      <c r="AD644" s="375"/>
      <c r="AE644" s="375"/>
      <c r="AF644" s="375"/>
      <c r="AG644" s="375"/>
    </row>
    <row r="645" spans="1:33" ht="9.75" customHeight="1" x14ac:dyDescent="0.25">
      <c r="A645" s="375"/>
      <c r="B645" s="375"/>
      <c r="C645" s="375"/>
      <c r="D645" s="375"/>
      <c r="E645" s="375"/>
      <c r="F645" s="375"/>
      <c r="G645" s="375"/>
      <c r="H645" s="375"/>
      <c r="I645" s="375"/>
      <c r="J645" s="375"/>
      <c r="K645" s="375"/>
      <c r="L645" s="375"/>
      <c r="M645" s="375"/>
      <c r="N645" s="375"/>
      <c r="O645" s="375"/>
      <c r="P645" s="375"/>
      <c r="Q645" s="375"/>
      <c r="R645" s="375"/>
      <c r="S645" s="375"/>
      <c r="T645" s="375"/>
      <c r="U645" s="375"/>
      <c r="V645" s="375"/>
      <c r="W645" s="375"/>
      <c r="X645" s="375"/>
      <c r="Y645" s="375"/>
      <c r="Z645" s="375"/>
      <c r="AA645" s="375"/>
      <c r="AB645" s="375"/>
      <c r="AC645" s="375"/>
      <c r="AD645" s="375"/>
      <c r="AE645" s="375"/>
      <c r="AF645" s="375"/>
      <c r="AG645" s="375"/>
    </row>
    <row r="646" spans="1:33" ht="9.75" customHeight="1" x14ac:dyDescent="0.25">
      <c r="A646" s="375"/>
      <c r="B646" s="375"/>
      <c r="C646" s="375"/>
      <c r="D646" s="375"/>
      <c r="E646" s="375"/>
      <c r="F646" s="375"/>
      <c r="G646" s="375"/>
      <c r="H646" s="375"/>
      <c r="I646" s="375"/>
      <c r="J646" s="375"/>
      <c r="K646" s="375"/>
      <c r="L646" s="375"/>
      <c r="M646" s="375"/>
      <c r="N646" s="375"/>
      <c r="O646" s="375"/>
      <c r="P646" s="375"/>
      <c r="Q646" s="375"/>
      <c r="R646" s="375"/>
      <c r="S646" s="375"/>
      <c r="T646" s="375"/>
      <c r="U646" s="375"/>
      <c r="V646" s="375"/>
      <c r="W646" s="375"/>
      <c r="X646" s="375"/>
      <c r="Y646" s="375"/>
      <c r="Z646" s="375"/>
      <c r="AA646" s="375"/>
      <c r="AB646" s="375"/>
      <c r="AC646" s="375"/>
      <c r="AD646" s="375"/>
      <c r="AE646" s="375"/>
      <c r="AF646" s="375"/>
      <c r="AG646" s="375"/>
    </row>
    <row r="647" spans="1:33" ht="9.75" customHeight="1" x14ac:dyDescent="0.25">
      <c r="A647" s="375"/>
      <c r="B647" s="375"/>
      <c r="C647" s="375"/>
      <c r="D647" s="375"/>
      <c r="E647" s="375"/>
      <c r="F647" s="375"/>
      <c r="G647" s="375"/>
      <c r="H647" s="375"/>
      <c r="I647" s="375"/>
      <c r="J647" s="375"/>
      <c r="K647" s="375"/>
      <c r="L647" s="375"/>
      <c r="M647" s="375"/>
      <c r="N647" s="375"/>
      <c r="O647" s="375"/>
      <c r="P647" s="375"/>
      <c r="Q647" s="375"/>
      <c r="R647" s="375"/>
      <c r="S647" s="375"/>
      <c r="T647" s="375"/>
      <c r="U647" s="375"/>
      <c r="V647" s="375"/>
      <c r="W647" s="375"/>
      <c r="X647" s="375"/>
      <c r="Y647" s="375"/>
      <c r="Z647" s="375"/>
      <c r="AA647" s="375"/>
      <c r="AB647" s="375"/>
      <c r="AC647" s="375"/>
      <c r="AD647" s="375"/>
      <c r="AE647" s="375"/>
      <c r="AF647" s="375"/>
      <c r="AG647" s="375"/>
    </row>
    <row r="648" spans="1:33" ht="9.75" customHeight="1" x14ac:dyDescent="0.25">
      <c r="A648" s="375"/>
      <c r="B648" s="375"/>
      <c r="C648" s="375"/>
      <c r="D648" s="375"/>
      <c r="E648" s="375"/>
      <c r="F648" s="375"/>
      <c r="G648" s="375"/>
      <c r="H648" s="375"/>
      <c r="I648" s="375"/>
      <c r="J648" s="375"/>
      <c r="K648" s="375"/>
      <c r="L648" s="375"/>
      <c r="M648" s="375"/>
      <c r="N648" s="375"/>
      <c r="O648" s="375"/>
      <c r="P648" s="375"/>
      <c r="Q648" s="375"/>
      <c r="R648" s="375"/>
      <c r="S648" s="375"/>
      <c r="T648" s="375"/>
      <c r="U648" s="375"/>
      <c r="V648" s="375"/>
      <c r="W648" s="375"/>
      <c r="X648" s="375"/>
      <c r="Y648" s="375"/>
      <c r="Z648" s="375"/>
      <c r="AA648" s="375"/>
      <c r="AB648" s="375"/>
      <c r="AC648" s="375"/>
      <c r="AD648" s="375"/>
      <c r="AE648" s="375"/>
      <c r="AF648" s="375"/>
      <c r="AG648" s="375"/>
    </row>
    <row r="649" spans="1:33" ht="9.75" customHeight="1" x14ac:dyDescent="0.25">
      <c r="A649" s="375"/>
      <c r="B649" s="375"/>
      <c r="C649" s="375"/>
      <c r="D649" s="375"/>
      <c r="E649" s="375"/>
      <c r="F649" s="375"/>
      <c r="G649" s="375"/>
      <c r="H649" s="375"/>
      <c r="I649" s="375"/>
      <c r="J649" s="375"/>
      <c r="K649" s="375"/>
      <c r="L649" s="375"/>
      <c r="M649" s="375"/>
      <c r="N649" s="375"/>
      <c r="O649" s="375"/>
      <c r="P649" s="375"/>
      <c r="Q649" s="375"/>
      <c r="R649" s="375"/>
      <c r="S649" s="375"/>
      <c r="T649" s="375"/>
      <c r="U649" s="375"/>
      <c r="V649" s="375"/>
      <c r="W649" s="375"/>
      <c r="X649" s="375"/>
      <c r="Y649" s="375"/>
      <c r="Z649" s="375"/>
      <c r="AA649" s="375"/>
      <c r="AB649" s="375"/>
      <c r="AC649" s="375"/>
      <c r="AD649" s="375"/>
      <c r="AE649" s="375"/>
      <c r="AF649" s="375"/>
      <c r="AG649" s="375"/>
    </row>
    <row r="650" spans="1:33" ht="9.75" customHeight="1" x14ac:dyDescent="0.25">
      <c r="A650" s="375"/>
      <c r="B650" s="375"/>
      <c r="C650" s="375"/>
      <c r="D650" s="375"/>
      <c r="E650" s="375"/>
      <c r="F650" s="375"/>
      <c r="G650" s="375"/>
      <c r="H650" s="375"/>
      <c r="I650" s="375"/>
      <c r="J650" s="375"/>
      <c r="K650" s="375"/>
      <c r="L650" s="375"/>
      <c r="M650" s="375"/>
      <c r="N650" s="375"/>
      <c r="O650" s="375"/>
      <c r="P650" s="375"/>
      <c r="Q650" s="375"/>
      <c r="R650" s="375"/>
      <c r="S650" s="375"/>
      <c r="T650" s="375"/>
      <c r="U650" s="375"/>
      <c r="V650" s="375"/>
      <c r="W650" s="375"/>
      <c r="X650" s="375"/>
      <c r="Y650" s="375"/>
      <c r="Z650" s="375"/>
      <c r="AA650" s="375"/>
      <c r="AB650" s="375"/>
      <c r="AC650" s="375"/>
      <c r="AD650" s="375"/>
      <c r="AE650" s="375"/>
      <c r="AF650" s="375"/>
      <c r="AG650" s="375"/>
    </row>
    <row r="651" spans="1:33" ht="9.75" customHeight="1" x14ac:dyDescent="0.25">
      <c r="A651" s="375"/>
      <c r="B651" s="375"/>
      <c r="C651" s="375"/>
      <c r="D651" s="375"/>
      <c r="E651" s="375"/>
      <c r="F651" s="375"/>
      <c r="G651" s="375"/>
      <c r="H651" s="375"/>
      <c r="I651" s="375"/>
      <c r="J651" s="375"/>
      <c r="K651" s="375"/>
      <c r="L651" s="375"/>
      <c r="M651" s="375"/>
      <c r="N651" s="375"/>
      <c r="O651" s="375"/>
      <c r="P651" s="375"/>
      <c r="Q651" s="375"/>
      <c r="R651" s="375"/>
      <c r="S651" s="375"/>
      <c r="T651" s="375"/>
      <c r="U651" s="375"/>
      <c r="V651" s="375"/>
      <c r="W651" s="375"/>
      <c r="X651" s="375"/>
      <c r="Y651" s="375"/>
      <c r="Z651" s="375"/>
      <c r="AA651" s="375"/>
      <c r="AB651" s="375"/>
      <c r="AC651" s="375"/>
      <c r="AD651" s="375"/>
      <c r="AE651" s="375"/>
      <c r="AF651" s="375"/>
      <c r="AG651" s="375"/>
    </row>
    <row r="652" spans="1:33" ht="9.75" customHeight="1" x14ac:dyDescent="0.25">
      <c r="A652" s="375"/>
      <c r="B652" s="375"/>
      <c r="C652" s="375"/>
      <c r="D652" s="375"/>
      <c r="E652" s="375"/>
      <c r="F652" s="375"/>
      <c r="G652" s="375"/>
      <c r="H652" s="375"/>
      <c r="I652" s="375"/>
      <c r="J652" s="375"/>
      <c r="K652" s="375"/>
      <c r="L652" s="375"/>
      <c r="M652" s="375"/>
      <c r="N652" s="375"/>
      <c r="O652" s="375"/>
      <c r="P652" s="375"/>
      <c r="Q652" s="375"/>
      <c r="R652" s="375"/>
      <c r="S652" s="375"/>
      <c r="T652" s="375"/>
      <c r="U652" s="375"/>
      <c r="V652" s="375"/>
      <c r="W652" s="375"/>
      <c r="X652" s="375"/>
      <c r="Y652" s="375"/>
      <c r="Z652" s="375"/>
      <c r="AA652" s="375"/>
      <c r="AB652" s="375"/>
      <c r="AC652" s="375"/>
      <c r="AD652" s="375"/>
      <c r="AE652" s="375"/>
      <c r="AF652" s="375"/>
      <c r="AG652" s="375"/>
    </row>
    <row r="653" spans="1:33" ht="9.75" customHeight="1" x14ac:dyDescent="0.25">
      <c r="A653" s="375"/>
      <c r="B653" s="375"/>
      <c r="C653" s="375"/>
      <c r="D653" s="375"/>
      <c r="E653" s="375"/>
      <c r="F653" s="375"/>
      <c r="G653" s="375"/>
      <c r="H653" s="375"/>
      <c r="I653" s="375"/>
      <c r="J653" s="375"/>
      <c r="K653" s="375"/>
      <c r="L653" s="375"/>
      <c r="M653" s="375"/>
      <c r="N653" s="375"/>
      <c r="O653" s="375"/>
      <c r="P653" s="375"/>
      <c r="Q653" s="375"/>
      <c r="R653" s="375"/>
      <c r="S653" s="375"/>
      <c r="T653" s="375"/>
      <c r="U653" s="375"/>
      <c r="V653" s="375"/>
      <c r="W653" s="375"/>
      <c r="X653" s="375"/>
      <c r="Y653" s="375"/>
      <c r="Z653" s="375"/>
      <c r="AA653" s="375"/>
      <c r="AB653" s="375"/>
      <c r="AC653" s="375"/>
      <c r="AD653" s="375"/>
      <c r="AE653" s="375"/>
      <c r="AF653" s="375"/>
      <c r="AG653" s="375"/>
    </row>
    <row r="654" spans="1:33" ht="9.75" customHeight="1" x14ac:dyDescent="0.25">
      <c r="A654" s="375"/>
      <c r="B654" s="375"/>
      <c r="C654" s="375"/>
      <c r="D654" s="375"/>
      <c r="E654" s="375"/>
      <c r="F654" s="375"/>
      <c r="G654" s="375"/>
      <c r="H654" s="375"/>
      <c r="I654" s="375"/>
      <c r="J654" s="375"/>
      <c r="K654" s="375"/>
      <c r="L654" s="375"/>
      <c r="M654" s="375"/>
      <c r="N654" s="375"/>
      <c r="O654" s="375"/>
      <c r="P654" s="375"/>
      <c r="Q654" s="375"/>
      <c r="R654" s="375"/>
      <c r="S654" s="375"/>
      <c r="T654" s="375"/>
      <c r="U654" s="375"/>
      <c r="V654" s="375"/>
      <c r="W654" s="375"/>
      <c r="X654" s="375"/>
      <c r="Y654" s="375"/>
      <c r="Z654" s="375"/>
      <c r="AA654" s="375"/>
      <c r="AB654" s="375"/>
      <c r="AC654" s="375"/>
      <c r="AD654" s="375"/>
      <c r="AE654" s="375"/>
      <c r="AF654" s="375"/>
      <c r="AG654" s="375"/>
    </row>
    <row r="655" spans="1:33" ht="9.75" customHeight="1" x14ac:dyDescent="0.25">
      <c r="A655" s="375"/>
      <c r="B655" s="375"/>
      <c r="C655" s="375"/>
      <c r="D655" s="375"/>
      <c r="E655" s="375"/>
      <c r="F655" s="375"/>
      <c r="G655" s="375"/>
      <c r="H655" s="375"/>
      <c r="I655" s="375"/>
      <c r="J655" s="375"/>
      <c r="K655" s="375"/>
      <c r="L655" s="375"/>
      <c r="M655" s="375"/>
      <c r="N655" s="375"/>
      <c r="O655" s="375"/>
      <c r="P655" s="375"/>
      <c r="Q655" s="375"/>
      <c r="R655" s="375"/>
      <c r="S655" s="375"/>
      <c r="T655" s="375"/>
      <c r="U655" s="375"/>
      <c r="V655" s="375"/>
      <c r="W655" s="375"/>
      <c r="X655" s="375"/>
      <c r="Y655" s="375"/>
      <c r="Z655" s="375"/>
      <c r="AA655" s="375"/>
      <c r="AB655" s="375"/>
      <c r="AC655" s="375"/>
      <c r="AD655" s="375"/>
      <c r="AE655" s="375"/>
      <c r="AF655" s="375"/>
      <c r="AG655" s="375"/>
    </row>
    <row r="656" spans="1:33" ht="9.75" customHeight="1" x14ac:dyDescent="0.25">
      <c r="A656" s="375"/>
      <c r="B656" s="375"/>
      <c r="C656" s="375"/>
      <c r="D656" s="375"/>
      <c r="E656" s="375"/>
      <c r="F656" s="375"/>
      <c r="G656" s="375"/>
      <c r="H656" s="375"/>
      <c r="I656" s="375"/>
      <c r="J656" s="375"/>
      <c r="K656" s="375"/>
      <c r="L656" s="375"/>
      <c r="M656" s="375"/>
      <c r="N656" s="375"/>
      <c r="O656" s="375"/>
      <c r="P656" s="375"/>
      <c r="Q656" s="375"/>
      <c r="R656" s="375"/>
      <c r="S656" s="375"/>
      <c r="T656" s="375"/>
      <c r="U656" s="375"/>
      <c r="V656" s="375"/>
      <c r="W656" s="375"/>
      <c r="X656" s="375"/>
      <c r="Y656" s="375"/>
      <c r="Z656" s="375"/>
      <c r="AA656" s="375"/>
      <c r="AB656" s="375"/>
      <c r="AC656" s="375"/>
      <c r="AD656" s="375"/>
      <c r="AE656" s="375"/>
      <c r="AF656" s="375"/>
      <c r="AG656" s="375"/>
    </row>
    <row r="657" spans="1:33" ht="9.75" customHeight="1" x14ac:dyDescent="0.25">
      <c r="A657" s="375"/>
      <c r="B657" s="375"/>
      <c r="C657" s="375"/>
      <c r="D657" s="375"/>
      <c r="E657" s="375"/>
      <c r="F657" s="375"/>
      <c r="G657" s="375"/>
      <c r="H657" s="375"/>
      <c r="I657" s="375"/>
      <c r="J657" s="375"/>
      <c r="K657" s="375"/>
      <c r="L657" s="375"/>
      <c r="M657" s="375"/>
      <c r="N657" s="375"/>
      <c r="O657" s="375"/>
      <c r="P657" s="375"/>
      <c r="Q657" s="375"/>
      <c r="R657" s="375"/>
      <c r="S657" s="375"/>
      <c r="T657" s="375"/>
      <c r="U657" s="375"/>
      <c r="V657" s="375"/>
      <c r="W657" s="375"/>
      <c r="X657" s="375"/>
      <c r="Y657" s="375"/>
      <c r="Z657" s="375"/>
      <c r="AA657" s="375"/>
      <c r="AB657" s="375"/>
      <c r="AC657" s="375"/>
      <c r="AD657" s="375"/>
      <c r="AE657" s="375"/>
      <c r="AF657" s="375"/>
      <c r="AG657" s="375"/>
    </row>
    <row r="658" spans="1:33" ht="9.75" customHeight="1" x14ac:dyDescent="0.25">
      <c r="A658" s="375"/>
      <c r="B658" s="375"/>
      <c r="C658" s="375"/>
      <c r="D658" s="375"/>
      <c r="E658" s="375"/>
      <c r="F658" s="375"/>
      <c r="G658" s="375"/>
      <c r="H658" s="375"/>
      <c r="I658" s="375"/>
      <c r="J658" s="375"/>
      <c r="K658" s="375"/>
      <c r="L658" s="375"/>
      <c r="M658" s="375"/>
      <c r="N658" s="375"/>
      <c r="O658" s="375"/>
      <c r="P658" s="375"/>
      <c r="Q658" s="375"/>
      <c r="R658" s="375"/>
      <c r="S658" s="375"/>
      <c r="T658" s="375"/>
      <c r="U658" s="375"/>
      <c r="V658" s="375"/>
      <c r="W658" s="375"/>
      <c r="X658" s="375"/>
      <c r="Y658" s="375"/>
      <c r="Z658" s="375"/>
      <c r="AA658" s="375"/>
      <c r="AB658" s="375"/>
      <c r="AC658" s="375"/>
      <c r="AD658" s="375"/>
      <c r="AE658" s="375"/>
      <c r="AF658" s="375"/>
      <c r="AG658" s="375"/>
    </row>
    <row r="659" spans="1:33" ht="9.75" customHeight="1" x14ac:dyDescent="0.25">
      <c r="A659" s="375"/>
      <c r="B659" s="375"/>
      <c r="C659" s="375"/>
      <c r="D659" s="375"/>
      <c r="E659" s="375"/>
      <c r="F659" s="375"/>
      <c r="G659" s="375"/>
      <c r="H659" s="375"/>
      <c r="I659" s="375"/>
      <c r="J659" s="375"/>
      <c r="K659" s="375"/>
      <c r="L659" s="375"/>
      <c r="M659" s="375"/>
      <c r="N659" s="375"/>
      <c r="O659" s="375"/>
      <c r="P659" s="375"/>
      <c r="Q659" s="375"/>
      <c r="R659" s="375"/>
      <c r="S659" s="375"/>
      <c r="T659" s="375"/>
      <c r="U659" s="375"/>
      <c r="V659" s="375"/>
      <c r="W659" s="375"/>
      <c r="X659" s="375"/>
      <c r="Y659" s="375"/>
      <c r="Z659" s="375"/>
      <c r="AA659" s="375"/>
      <c r="AB659" s="375"/>
      <c r="AC659" s="375"/>
      <c r="AD659" s="375"/>
      <c r="AE659" s="375"/>
      <c r="AF659" s="375"/>
      <c r="AG659" s="375"/>
    </row>
    <row r="660" spans="1:33" ht="9.75" customHeight="1" x14ac:dyDescent="0.25">
      <c r="A660" s="375"/>
      <c r="B660" s="375"/>
      <c r="C660" s="375"/>
      <c r="D660" s="375"/>
      <c r="E660" s="375"/>
      <c r="F660" s="375"/>
      <c r="G660" s="375"/>
      <c r="H660" s="375"/>
      <c r="I660" s="375"/>
      <c r="J660" s="375"/>
      <c r="K660" s="375"/>
      <c r="L660" s="375"/>
      <c r="M660" s="375"/>
      <c r="N660" s="375"/>
      <c r="O660" s="375"/>
      <c r="P660" s="375"/>
      <c r="Q660" s="375"/>
      <c r="R660" s="375"/>
      <c r="S660" s="375"/>
      <c r="T660" s="375"/>
      <c r="U660" s="375"/>
      <c r="V660" s="375"/>
      <c r="W660" s="375"/>
      <c r="X660" s="375"/>
      <c r="Y660" s="375"/>
      <c r="Z660" s="375"/>
      <c r="AA660" s="375"/>
      <c r="AB660" s="375"/>
      <c r="AC660" s="375"/>
      <c r="AD660" s="375"/>
      <c r="AE660" s="375"/>
      <c r="AF660" s="375"/>
      <c r="AG660" s="375"/>
    </row>
    <row r="661" spans="1:33" ht="9.75" customHeight="1" x14ac:dyDescent="0.25">
      <c r="A661" s="375"/>
      <c r="B661" s="375"/>
      <c r="C661" s="375"/>
      <c r="D661" s="375"/>
      <c r="E661" s="375"/>
      <c r="F661" s="375"/>
      <c r="G661" s="375"/>
      <c r="H661" s="375"/>
      <c r="I661" s="375"/>
      <c r="J661" s="375"/>
      <c r="K661" s="375"/>
      <c r="L661" s="375"/>
      <c r="M661" s="375"/>
      <c r="N661" s="375"/>
      <c r="O661" s="375"/>
      <c r="P661" s="375"/>
      <c r="Q661" s="375"/>
      <c r="R661" s="375"/>
      <c r="S661" s="375"/>
      <c r="T661" s="375"/>
      <c r="U661" s="375"/>
      <c r="V661" s="375"/>
      <c r="W661" s="375"/>
      <c r="X661" s="375"/>
      <c r="Y661" s="375"/>
      <c r="Z661" s="375"/>
      <c r="AA661" s="375"/>
      <c r="AB661" s="375"/>
      <c r="AC661" s="375"/>
      <c r="AD661" s="375"/>
      <c r="AE661" s="375"/>
      <c r="AF661" s="375"/>
      <c r="AG661" s="375"/>
    </row>
    <row r="662" spans="1:33" ht="9.75" customHeight="1" x14ac:dyDescent="0.25">
      <c r="A662" s="375"/>
      <c r="B662" s="375"/>
      <c r="C662" s="375"/>
      <c r="D662" s="375"/>
      <c r="E662" s="375"/>
      <c r="F662" s="375"/>
      <c r="G662" s="375"/>
      <c r="H662" s="375"/>
      <c r="I662" s="375"/>
      <c r="J662" s="375"/>
      <c r="K662" s="375"/>
      <c r="L662" s="375"/>
      <c r="M662" s="375"/>
      <c r="N662" s="375"/>
      <c r="O662" s="375"/>
      <c r="P662" s="375"/>
      <c r="Q662" s="375"/>
      <c r="R662" s="375"/>
      <c r="S662" s="375"/>
      <c r="T662" s="375"/>
      <c r="U662" s="375"/>
      <c r="V662" s="375"/>
      <c r="W662" s="375"/>
      <c r="X662" s="375"/>
      <c r="Y662" s="375"/>
      <c r="Z662" s="375"/>
      <c r="AA662" s="375"/>
      <c r="AB662" s="375"/>
      <c r="AC662" s="375"/>
      <c r="AD662" s="375"/>
      <c r="AE662" s="375"/>
      <c r="AF662" s="375"/>
      <c r="AG662" s="375"/>
    </row>
    <row r="663" spans="1:33" ht="9.75" customHeight="1" x14ac:dyDescent="0.25">
      <c r="A663" s="375"/>
      <c r="B663" s="375"/>
      <c r="C663" s="375"/>
      <c r="D663" s="375"/>
      <c r="E663" s="375"/>
      <c r="F663" s="375"/>
      <c r="G663" s="375"/>
      <c r="H663" s="375"/>
      <c r="I663" s="375"/>
      <c r="J663" s="375"/>
      <c r="K663" s="375"/>
      <c r="L663" s="375"/>
      <c r="M663" s="375"/>
      <c r="N663" s="375"/>
      <c r="O663" s="375"/>
      <c r="P663" s="375"/>
      <c r="Q663" s="375"/>
      <c r="R663" s="375"/>
      <c r="S663" s="375"/>
      <c r="T663" s="375"/>
      <c r="U663" s="375"/>
      <c r="V663" s="375"/>
      <c r="W663" s="375"/>
      <c r="X663" s="375"/>
      <c r="Y663" s="375"/>
      <c r="Z663" s="375"/>
      <c r="AA663" s="375"/>
      <c r="AB663" s="375"/>
      <c r="AC663" s="375"/>
      <c r="AD663" s="375"/>
      <c r="AE663" s="375"/>
      <c r="AF663" s="375"/>
      <c r="AG663" s="375"/>
    </row>
    <row r="664" spans="1:33" ht="9.75" customHeight="1" x14ac:dyDescent="0.25">
      <c r="A664" s="375"/>
      <c r="B664" s="375"/>
      <c r="C664" s="375"/>
      <c r="D664" s="375"/>
      <c r="E664" s="375"/>
      <c r="F664" s="375"/>
      <c r="G664" s="375"/>
      <c r="H664" s="375"/>
      <c r="I664" s="375"/>
      <c r="J664" s="375"/>
      <c r="K664" s="375"/>
      <c r="L664" s="375"/>
      <c r="M664" s="375"/>
      <c r="N664" s="375"/>
      <c r="O664" s="375"/>
      <c r="P664" s="375"/>
      <c r="Q664" s="375"/>
      <c r="R664" s="375"/>
      <c r="S664" s="375"/>
      <c r="T664" s="375"/>
      <c r="U664" s="375"/>
      <c r="V664" s="375"/>
      <c r="W664" s="375"/>
      <c r="X664" s="375"/>
      <c r="Y664" s="375"/>
      <c r="Z664" s="375"/>
      <c r="AA664" s="375"/>
      <c r="AB664" s="375"/>
      <c r="AC664" s="375"/>
      <c r="AD664" s="375"/>
      <c r="AE664" s="375"/>
      <c r="AF664" s="375"/>
      <c r="AG664" s="375"/>
    </row>
    <row r="665" spans="1:33" ht="9.75" customHeight="1" x14ac:dyDescent="0.25">
      <c r="A665" s="375"/>
      <c r="B665" s="375"/>
      <c r="C665" s="375"/>
      <c r="D665" s="375"/>
      <c r="E665" s="375"/>
      <c r="F665" s="375"/>
      <c r="G665" s="375"/>
      <c r="H665" s="375"/>
      <c r="I665" s="375"/>
      <c r="J665" s="375"/>
      <c r="K665" s="375"/>
      <c r="L665" s="375"/>
      <c r="M665" s="375"/>
      <c r="N665" s="375"/>
      <c r="O665" s="375"/>
      <c r="P665" s="375"/>
      <c r="Q665" s="375"/>
      <c r="R665" s="375"/>
      <c r="S665" s="375"/>
      <c r="T665" s="375"/>
      <c r="U665" s="375"/>
      <c r="V665" s="375"/>
      <c r="W665" s="375"/>
      <c r="X665" s="375"/>
      <c r="Y665" s="375"/>
      <c r="Z665" s="375"/>
      <c r="AA665" s="375"/>
      <c r="AB665" s="375"/>
      <c r="AC665" s="375"/>
      <c r="AD665" s="375"/>
      <c r="AE665" s="375"/>
      <c r="AF665" s="375"/>
      <c r="AG665" s="375"/>
    </row>
    <row r="666" spans="1:33" ht="9.75" customHeight="1" x14ac:dyDescent="0.25">
      <c r="A666" s="375"/>
      <c r="B666" s="375"/>
      <c r="C666" s="375"/>
      <c r="D666" s="375"/>
      <c r="E666" s="375"/>
      <c r="F666" s="375"/>
      <c r="G666" s="375"/>
      <c r="H666" s="375"/>
      <c r="I666" s="375"/>
      <c r="J666" s="375"/>
      <c r="K666" s="375"/>
      <c r="L666" s="375"/>
      <c r="M666" s="375"/>
      <c r="N666" s="375"/>
      <c r="O666" s="375"/>
      <c r="P666" s="375"/>
      <c r="Q666" s="375"/>
      <c r="R666" s="375"/>
      <c r="S666" s="375"/>
      <c r="T666" s="375"/>
      <c r="U666" s="375"/>
      <c r="V666" s="375"/>
      <c r="W666" s="375"/>
      <c r="X666" s="375"/>
      <c r="Y666" s="375"/>
      <c r="Z666" s="375"/>
      <c r="AA666" s="375"/>
      <c r="AB666" s="375"/>
      <c r="AC666" s="375"/>
      <c r="AD666" s="375"/>
      <c r="AE666" s="375"/>
      <c r="AF666" s="375"/>
      <c r="AG666" s="375"/>
    </row>
    <row r="667" spans="1:33" ht="9.75" customHeight="1" x14ac:dyDescent="0.25">
      <c r="A667" s="375"/>
      <c r="B667" s="375"/>
      <c r="C667" s="375"/>
      <c r="D667" s="375"/>
      <c r="E667" s="375"/>
      <c r="F667" s="375"/>
      <c r="G667" s="375"/>
      <c r="H667" s="375"/>
      <c r="I667" s="375"/>
      <c r="J667" s="375"/>
      <c r="K667" s="375"/>
      <c r="L667" s="375"/>
      <c r="M667" s="375"/>
      <c r="N667" s="375"/>
      <c r="O667" s="375"/>
      <c r="P667" s="375"/>
      <c r="Q667" s="375"/>
      <c r="R667" s="375"/>
      <c r="S667" s="375"/>
      <c r="T667" s="375"/>
      <c r="U667" s="375"/>
      <c r="V667" s="375"/>
      <c r="W667" s="375"/>
      <c r="X667" s="375"/>
      <c r="Y667" s="375"/>
      <c r="Z667" s="375"/>
      <c r="AA667" s="375"/>
      <c r="AB667" s="375"/>
      <c r="AC667" s="375"/>
      <c r="AD667" s="375"/>
      <c r="AE667" s="375"/>
      <c r="AF667" s="375"/>
      <c r="AG667" s="375"/>
    </row>
    <row r="668" spans="1:33" ht="9.75" customHeight="1" x14ac:dyDescent="0.25">
      <c r="A668" s="375"/>
      <c r="B668" s="375"/>
      <c r="C668" s="375"/>
      <c r="D668" s="375"/>
      <c r="E668" s="375"/>
      <c r="F668" s="375"/>
      <c r="G668" s="375"/>
      <c r="H668" s="375"/>
      <c r="I668" s="375"/>
      <c r="J668" s="375"/>
      <c r="K668" s="375"/>
      <c r="L668" s="375"/>
      <c r="M668" s="375"/>
      <c r="N668" s="375"/>
      <c r="O668" s="375"/>
      <c r="P668" s="375"/>
      <c r="Q668" s="375"/>
      <c r="R668" s="375"/>
      <c r="S668" s="375"/>
      <c r="T668" s="375"/>
      <c r="U668" s="375"/>
      <c r="V668" s="375"/>
      <c r="W668" s="375"/>
      <c r="X668" s="375"/>
      <c r="Y668" s="375"/>
      <c r="Z668" s="375"/>
      <c r="AA668" s="375"/>
      <c r="AB668" s="375"/>
      <c r="AC668" s="375"/>
      <c r="AD668" s="375"/>
      <c r="AE668" s="375"/>
      <c r="AF668" s="375"/>
      <c r="AG668" s="375"/>
    </row>
    <row r="669" spans="1:33" ht="9.75" customHeight="1" x14ac:dyDescent="0.25">
      <c r="A669" s="375"/>
      <c r="B669" s="375"/>
      <c r="C669" s="375"/>
      <c r="D669" s="375"/>
      <c r="E669" s="375"/>
      <c r="F669" s="375"/>
      <c r="G669" s="375"/>
      <c r="H669" s="375"/>
      <c r="I669" s="375"/>
      <c r="J669" s="375"/>
      <c r="K669" s="375"/>
      <c r="L669" s="375"/>
      <c r="M669" s="375"/>
      <c r="N669" s="375"/>
      <c r="O669" s="375"/>
      <c r="P669" s="375"/>
      <c r="Q669" s="375"/>
      <c r="R669" s="375"/>
      <c r="S669" s="375"/>
      <c r="T669" s="375"/>
      <c r="U669" s="375"/>
      <c r="V669" s="375"/>
      <c r="W669" s="375"/>
      <c r="X669" s="375"/>
      <c r="Y669" s="375"/>
      <c r="Z669" s="375"/>
      <c r="AA669" s="375"/>
      <c r="AB669" s="375"/>
      <c r="AC669" s="375"/>
      <c r="AD669" s="375"/>
      <c r="AE669" s="375"/>
      <c r="AF669" s="375"/>
      <c r="AG669" s="375"/>
    </row>
    <row r="670" spans="1:33" ht="9.75" customHeight="1" x14ac:dyDescent="0.25">
      <c r="A670" s="375"/>
      <c r="B670" s="375"/>
      <c r="C670" s="375"/>
      <c r="D670" s="375"/>
      <c r="E670" s="375"/>
      <c r="F670" s="375"/>
      <c r="G670" s="375"/>
      <c r="H670" s="375"/>
      <c r="I670" s="375"/>
      <c r="J670" s="375"/>
      <c r="K670" s="375"/>
      <c r="L670" s="375"/>
      <c r="M670" s="375"/>
      <c r="N670" s="375"/>
      <c r="O670" s="375"/>
      <c r="P670" s="375"/>
      <c r="Q670" s="375"/>
      <c r="R670" s="375"/>
      <c r="S670" s="375"/>
      <c r="T670" s="375"/>
      <c r="U670" s="375"/>
      <c r="V670" s="375"/>
      <c r="W670" s="375"/>
      <c r="X670" s="375"/>
      <c r="Y670" s="375"/>
      <c r="Z670" s="375"/>
      <c r="AA670" s="375"/>
      <c r="AB670" s="375"/>
      <c r="AC670" s="375"/>
      <c r="AD670" s="375"/>
      <c r="AE670" s="375"/>
      <c r="AF670" s="375"/>
      <c r="AG670" s="375"/>
    </row>
    <row r="671" spans="1:33" ht="9.75" customHeight="1" x14ac:dyDescent="0.25">
      <c r="A671" s="375"/>
      <c r="B671" s="375"/>
      <c r="C671" s="375"/>
      <c r="D671" s="375"/>
      <c r="E671" s="375"/>
      <c r="F671" s="375"/>
      <c r="G671" s="375"/>
      <c r="H671" s="375"/>
      <c r="I671" s="375"/>
      <c r="J671" s="375"/>
      <c r="K671" s="375"/>
      <c r="L671" s="375"/>
      <c r="M671" s="375"/>
      <c r="N671" s="375"/>
      <c r="O671" s="375"/>
      <c r="P671" s="375"/>
      <c r="Q671" s="375"/>
      <c r="R671" s="375"/>
      <c r="S671" s="375"/>
      <c r="T671" s="375"/>
      <c r="U671" s="375"/>
      <c r="V671" s="375"/>
      <c r="W671" s="375"/>
      <c r="X671" s="375"/>
      <c r="Y671" s="375"/>
      <c r="Z671" s="375"/>
      <c r="AA671" s="375"/>
      <c r="AB671" s="375"/>
      <c r="AC671" s="375"/>
      <c r="AD671" s="375"/>
      <c r="AE671" s="375"/>
      <c r="AF671" s="375"/>
      <c r="AG671" s="375"/>
    </row>
    <row r="672" spans="1:33" ht="9.75" customHeight="1" x14ac:dyDescent="0.25">
      <c r="A672" s="375"/>
      <c r="B672" s="375"/>
      <c r="C672" s="375"/>
      <c r="D672" s="375"/>
      <c r="E672" s="375"/>
      <c r="F672" s="375"/>
      <c r="G672" s="375"/>
      <c r="H672" s="375"/>
      <c r="I672" s="375"/>
      <c r="J672" s="375"/>
      <c r="K672" s="375"/>
      <c r="L672" s="375"/>
      <c r="M672" s="375"/>
      <c r="N672" s="375"/>
      <c r="O672" s="375"/>
      <c r="P672" s="375"/>
      <c r="Q672" s="375"/>
      <c r="R672" s="375"/>
      <c r="S672" s="375"/>
      <c r="T672" s="375"/>
      <c r="U672" s="375"/>
      <c r="V672" s="375"/>
      <c r="W672" s="375"/>
      <c r="X672" s="375"/>
      <c r="Y672" s="375"/>
      <c r="Z672" s="375"/>
      <c r="AA672" s="375"/>
      <c r="AB672" s="375"/>
      <c r="AC672" s="375"/>
      <c r="AD672" s="375"/>
      <c r="AE672" s="375"/>
      <c r="AF672" s="375"/>
      <c r="AG672" s="375"/>
    </row>
    <row r="673" spans="1:33" ht="9.75" customHeight="1" x14ac:dyDescent="0.25">
      <c r="A673" s="375"/>
      <c r="B673" s="375"/>
      <c r="C673" s="375"/>
      <c r="D673" s="375"/>
      <c r="E673" s="375"/>
      <c r="F673" s="375"/>
      <c r="G673" s="375"/>
      <c r="H673" s="375"/>
      <c r="I673" s="375"/>
      <c r="J673" s="375"/>
      <c r="K673" s="375"/>
      <c r="L673" s="375"/>
      <c r="M673" s="375"/>
      <c r="N673" s="375"/>
      <c r="O673" s="375"/>
      <c r="P673" s="375"/>
      <c r="Q673" s="375"/>
      <c r="R673" s="375"/>
      <c r="S673" s="375"/>
      <c r="T673" s="375"/>
      <c r="U673" s="375"/>
      <c r="V673" s="375"/>
      <c r="W673" s="375"/>
      <c r="X673" s="375"/>
      <c r="Y673" s="375"/>
      <c r="Z673" s="375"/>
      <c r="AA673" s="375"/>
      <c r="AB673" s="375"/>
      <c r="AC673" s="375"/>
      <c r="AD673" s="375"/>
      <c r="AE673" s="375"/>
      <c r="AF673" s="375"/>
      <c r="AG673" s="375"/>
    </row>
    <row r="674" spans="1:33" ht="9.75" customHeight="1" x14ac:dyDescent="0.25">
      <c r="A674" s="375"/>
      <c r="B674" s="375"/>
      <c r="C674" s="375"/>
      <c r="D674" s="375"/>
      <c r="E674" s="375"/>
      <c r="F674" s="375"/>
      <c r="G674" s="375"/>
      <c r="H674" s="375"/>
      <c r="I674" s="375"/>
      <c r="J674" s="375"/>
      <c r="K674" s="375"/>
      <c r="L674" s="375"/>
      <c r="M674" s="375"/>
      <c r="N674" s="375"/>
      <c r="O674" s="375"/>
      <c r="P674" s="375"/>
      <c r="Q674" s="375"/>
      <c r="R674" s="375"/>
      <c r="S674" s="375"/>
      <c r="T674" s="375"/>
      <c r="U674" s="375"/>
      <c r="V674" s="375"/>
      <c r="W674" s="375"/>
      <c r="X674" s="375"/>
      <c r="Y674" s="375"/>
      <c r="Z674" s="375"/>
      <c r="AA674" s="375"/>
      <c r="AB674" s="375"/>
      <c r="AC674" s="375"/>
      <c r="AD674" s="375"/>
      <c r="AE674" s="375"/>
      <c r="AF674" s="375"/>
      <c r="AG674" s="375"/>
    </row>
    <row r="675" spans="1:33" ht="9.75" customHeight="1" x14ac:dyDescent="0.25">
      <c r="A675" s="375"/>
      <c r="B675" s="375"/>
      <c r="C675" s="375"/>
      <c r="D675" s="375"/>
      <c r="E675" s="375"/>
      <c r="F675" s="375"/>
      <c r="G675" s="375"/>
      <c r="H675" s="375"/>
      <c r="I675" s="375"/>
      <c r="J675" s="375"/>
      <c r="K675" s="375"/>
      <c r="L675" s="375"/>
      <c r="M675" s="375"/>
      <c r="N675" s="375"/>
      <c r="O675" s="375"/>
      <c r="P675" s="375"/>
      <c r="Q675" s="375"/>
      <c r="R675" s="375"/>
      <c r="S675" s="375"/>
      <c r="T675" s="375"/>
      <c r="U675" s="375"/>
      <c r="V675" s="375"/>
      <c r="W675" s="375"/>
      <c r="X675" s="375"/>
      <c r="Y675" s="375"/>
      <c r="Z675" s="375"/>
      <c r="AA675" s="375"/>
      <c r="AB675" s="375"/>
      <c r="AC675" s="375"/>
      <c r="AD675" s="375"/>
      <c r="AE675" s="375"/>
      <c r="AF675" s="375"/>
      <c r="AG675" s="375"/>
    </row>
    <row r="676" spans="1:33" ht="9.75" customHeight="1" x14ac:dyDescent="0.25">
      <c r="A676" s="375"/>
      <c r="B676" s="375"/>
      <c r="C676" s="375"/>
      <c r="D676" s="375"/>
      <c r="E676" s="375"/>
      <c r="F676" s="375"/>
      <c r="G676" s="375"/>
      <c r="H676" s="375"/>
      <c r="I676" s="375"/>
      <c r="J676" s="375"/>
      <c r="K676" s="375"/>
      <c r="L676" s="375"/>
      <c r="M676" s="375"/>
      <c r="N676" s="375"/>
      <c r="O676" s="375"/>
      <c r="P676" s="375"/>
      <c r="Q676" s="375"/>
      <c r="R676" s="375"/>
      <c r="S676" s="375"/>
      <c r="T676" s="375"/>
      <c r="U676" s="375"/>
      <c r="V676" s="375"/>
      <c r="W676" s="375"/>
      <c r="X676" s="375"/>
      <c r="Y676" s="375"/>
      <c r="Z676" s="375"/>
      <c r="AA676" s="375"/>
      <c r="AB676" s="375"/>
      <c r="AC676" s="375"/>
      <c r="AD676" s="375"/>
      <c r="AE676" s="375"/>
      <c r="AF676" s="375"/>
      <c r="AG676" s="375"/>
    </row>
    <row r="677" spans="1:33" ht="9.75" customHeight="1" x14ac:dyDescent="0.25">
      <c r="A677" s="375"/>
      <c r="B677" s="375"/>
      <c r="C677" s="375"/>
      <c r="D677" s="375"/>
      <c r="E677" s="375"/>
      <c r="F677" s="375"/>
      <c r="G677" s="375"/>
      <c r="H677" s="375"/>
      <c r="I677" s="375"/>
      <c r="J677" s="375"/>
      <c r="K677" s="375"/>
      <c r="L677" s="375"/>
      <c r="M677" s="375"/>
      <c r="N677" s="375"/>
      <c r="O677" s="375"/>
      <c r="P677" s="375"/>
      <c r="Q677" s="375"/>
      <c r="R677" s="375"/>
      <c r="S677" s="375"/>
      <c r="T677" s="375"/>
      <c r="U677" s="375"/>
      <c r="V677" s="375"/>
      <c r="W677" s="375"/>
      <c r="X677" s="375"/>
      <c r="Y677" s="375"/>
      <c r="Z677" s="375"/>
      <c r="AA677" s="375"/>
      <c r="AB677" s="375"/>
      <c r="AC677" s="375"/>
      <c r="AD677" s="375"/>
      <c r="AE677" s="375"/>
      <c r="AF677" s="375"/>
      <c r="AG677" s="375"/>
    </row>
    <row r="678" spans="1:33" ht="9.75" customHeight="1" x14ac:dyDescent="0.25">
      <c r="A678" s="375"/>
      <c r="B678" s="375"/>
      <c r="C678" s="375"/>
      <c r="D678" s="375"/>
      <c r="E678" s="375"/>
      <c r="F678" s="375"/>
      <c r="G678" s="375"/>
      <c r="H678" s="375"/>
      <c r="I678" s="375"/>
      <c r="J678" s="375"/>
      <c r="K678" s="375"/>
      <c r="L678" s="375"/>
      <c r="M678" s="375"/>
      <c r="N678" s="375"/>
      <c r="O678" s="375"/>
      <c r="P678" s="375"/>
      <c r="Q678" s="375"/>
      <c r="R678" s="375"/>
      <c r="S678" s="375"/>
      <c r="T678" s="375"/>
      <c r="U678" s="375"/>
      <c r="V678" s="375"/>
      <c r="W678" s="375"/>
      <c r="X678" s="375"/>
      <c r="Y678" s="375"/>
      <c r="Z678" s="375"/>
      <c r="AA678" s="375"/>
      <c r="AB678" s="375"/>
      <c r="AC678" s="375"/>
      <c r="AD678" s="375"/>
      <c r="AE678" s="375"/>
      <c r="AF678" s="375"/>
      <c r="AG678" s="375"/>
    </row>
    <row r="679" spans="1:33" ht="9.75" customHeight="1" x14ac:dyDescent="0.25">
      <c r="A679" s="375"/>
      <c r="B679" s="375"/>
      <c r="C679" s="375"/>
      <c r="D679" s="375"/>
      <c r="E679" s="375"/>
      <c r="F679" s="375"/>
      <c r="G679" s="375"/>
      <c r="H679" s="375"/>
      <c r="I679" s="375"/>
      <c r="J679" s="375"/>
      <c r="K679" s="375"/>
      <c r="L679" s="375"/>
      <c r="M679" s="375"/>
      <c r="N679" s="375"/>
      <c r="O679" s="375"/>
      <c r="P679" s="375"/>
      <c r="Q679" s="375"/>
      <c r="R679" s="375"/>
      <c r="S679" s="375"/>
      <c r="T679" s="375"/>
      <c r="U679" s="375"/>
      <c r="V679" s="375"/>
      <c r="W679" s="375"/>
      <c r="X679" s="375"/>
      <c r="Y679" s="375"/>
      <c r="Z679" s="375"/>
      <c r="AA679" s="375"/>
      <c r="AB679" s="375"/>
      <c r="AC679" s="375"/>
      <c r="AD679" s="375"/>
      <c r="AE679" s="375"/>
      <c r="AF679" s="375"/>
      <c r="AG679" s="375"/>
    </row>
    <row r="680" spans="1:33" ht="9.75" customHeight="1" x14ac:dyDescent="0.25">
      <c r="A680" s="375"/>
      <c r="B680" s="375"/>
      <c r="C680" s="375"/>
      <c r="D680" s="375"/>
      <c r="E680" s="375"/>
      <c r="F680" s="375"/>
      <c r="G680" s="375"/>
      <c r="H680" s="375"/>
      <c r="I680" s="375"/>
      <c r="J680" s="375"/>
      <c r="K680" s="375"/>
      <c r="L680" s="375"/>
      <c r="M680" s="375"/>
      <c r="N680" s="375"/>
      <c r="O680" s="375"/>
      <c r="P680" s="375"/>
      <c r="Q680" s="375"/>
      <c r="R680" s="375"/>
      <c r="S680" s="375"/>
      <c r="T680" s="375"/>
      <c r="U680" s="375"/>
      <c r="V680" s="375"/>
      <c r="W680" s="375"/>
      <c r="X680" s="375"/>
      <c r="Y680" s="375"/>
      <c r="Z680" s="375"/>
      <c r="AA680" s="375"/>
      <c r="AB680" s="375"/>
      <c r="AC680" s="375"/>
      <c r="AD680" s="375"/>
      <c r="AE680" s="375"/>
      <c r="AF680" s="375"/>
      <c r="AG680" s="375"/>
    </row>
    <row r="681" spans="1:33" ht="9.75" customHeight="1" x14ac:dyDescent="0.25">
      <c r="A681" s="375"/>
      <c r="B681" s="375"/>
      <c r="C681" s="375"/>
      <c r="D681" s="375"/>
      <c r="E681" s="375"/>
      <c r="F681" s="375"/>
      <c r="G681" s="375"/>
      <c r="H681" s="375"/>
      <c r="I681" s="375"/>
      <c r="J681" s="375"/>
      <c r="K681" s="375"/>
      <c r="L681" s="375"/>
      <c r="M681" s="375"/>
      <c r="N681" s="375"/>
      <c r="O681" s="375"/>
      <c r="P681" s="375"/>
      <c r="Q681" s="375"/>
      <c r="R681" s="375"/>
      <c r="S681" s="375"/>
      <c r="T681" s="375"/>
      <c r="U681" s="375"/>
      <c r="V681" s="375"/>
      <c r="W681" s="375"/>
      <c r="X681" s="375"/>
      <c r="Y681" s="375"/>
      <c r="Z681" s="375"/>
      <c r="AA681" s="375"/>
      <c r="AB681" s="375"/>
      <c r="AC681" s="375"/>
      <c r="AD681" s="375"/>
      <c r="AE681" s="375"/>
      <c r="AF681" s="375"/>
      <c r="AG681" s="375"/>
    </row>
    <row r="682" spans="1:33" ht="9.75" customHeight="1" x14ac:dyDescent="0.25">
      <c r="A682" s="375"/>
      <c r="B682" s="375"/>
      <c r="C682" s="375"/>
      <c r="D682" s="375"/>
      <c r="E682" s="375"/>
      <c r="F682" s="375"/>
      <c r="G682" s="375"/>
      <c r="H682" s="375"/>
      <c r="I682" s="375"/>
      <c r="J682" s="375"/>
      <c r="K682" s="375"/>
      <c r="L682" s="375"/>
      <c r="M682" s="375"/>
      <c r="N682" s="375"/>
      <c r="O682" s="375"/>
      <c r="P682" s="375"/>
      <c r="Q682" s="375"/>
      <c r="R682" s="375"/>
      <c r="S682" s="375"/>
      <c r="T682" s="375"/>
      <c r="U682" s="375"/>
      <c r="V682" s="375"/>
      <c r="W682" s="375"/>
      <c r="X682" s="375"/>
      <c r="Y682" s="375"/>
      <c r="Z682" s="375"/>
      <c r="AA682" s="375"/>
      <c r="AB682" s="375"/>
      <c r="AC682" s="375"/>
      <c r="AD682" s="375"/>
      <c r="AE682" s="375"/>
      <c r="AF682" s="375"/>
      <c r="AG682" s="375"/>
    </row>
    <row r="683" spans="1:33" ht="9.75" customHeight="1" x14ac:dyDescent="0.25">
      <c r="A683" s="375"/>
      <c r="B683" s="375"/>
      <c r="C683" s="375"/>
      <c r="D683" s="375"/>
      <c r="E683" s="375"/>
      <c r="F683" s="375"/>
      <c r="G683" s="375"/>
      <c r="H683" s="375"/>
      <c r="I683" s="375"/>
      <c r="J683" s="375"/>
      <c r="K683" s="375"/>
      <c r="L683" s="375"/>
      <c r="M683" s="375"/>
      <c r="N683" s="375"/>
      <c r="O683" s="375"/>
      <c r="P683" s="375"/>
      <c r="Q683" s="375"/>
      <c r="R683" s="375"/>
      <c r="S683" s="375"/>
      <c r="T683" s="375"/>
      <c r="U683" s="375"/>
      <c r="V683" s="375"/>
      <c r="W683" s="375"/>
      <c r="X683" s="375"/>
      <c r="Y683" s="375"/>
      <c r="Z683" s="375"/>
      <c r="AA683" s="375"/>
      <c r="AB683" s="375"/>
      <c r="AC683" s="375"/>
      <c r="AD683" s="375"/>
      <c r="AE683" s="375"/>
      <c r="AF683" s="375"/>
      <c r="AG683" s="375"/>
    </row>
    <row r="684" spans="1:33" ht="9.75" customHeight="1" x14ac:dyDescent="0.25">
      <c r="A684" s="375"/>
      <c r="B684" s="375"/>
      <c r="C684" s="375"/>
      <c r="D684" s="375"/>
      <c r="E684" s="375"/>
      <c r="F684" s="375"/>
      <c r="G684" s="375"/>
      <c r="H684" s="375"/>
      <c r="I684" s="375"/>
      <c r="J684" s="375"/>
      <c r="K684" s="375"/>
      <c r="L684" s="375"/>
      <c r="M684" s="375"/>
      <c r="N684" s="375"/>
      <c r="O684" s="375"/>
      <c r="P684" s="375"/>
      <c r="Q684" s="375"/>
      <c r="R684" s="375"/>
      <c r="S684" s="375"/>
      <c r="T684" s="375"/>
      <c r="U684" s="375"/>
      <c r="V684" s="375"/>
      <c r="W684" s="375"/>
      <c r="X684" s="375"/>
      <c r="Y684" s="375"/>
      <c r="Z684" s="375"/>
      <c r="AA684" s="375"/>
      <c r="AB684" s="375"/>
      <c r="AC684" s="375"/>
      <c r="AD684" s="375"/>
      <c r="AE684" s="375"/>
      <c r="AF684" s="375"/>
      <c r="AG684" s="375"/>
    </row>
    <row r="685" spans="1:33" ht="9.75" customHeight="1" x14ac:dyDescent="0.25">
      <c r="A685" s="375"/>
      <c r="B685" s="375"/>
      <c r="C685" s="375"/>
      <c r="D685" s="375"/>
      <c r="E685" s="375"/>
      <c r="F685" s="375"/>
      <c r="G685" s="375"/>
      <c r="H685" s="375"/>
      <c r="I685" s="375"/>
      <c r="J685" s="375"/>
      <c r="K685" s="375"/>
      <c r="L685" s="375"/>
      <c r="M685" s="375"/>
      <c r="N685" s="375"/>
      <c r="O685" s="375"/>
      <c r="P685" s="375"/>
      <c r="Q685" s="375"/>
      <c r="R685" s="375"/>
      <c r="S685" s="375"/>
      <c r="T685" s="375"/>
      <c r="U685" s="375"/>
      <c r="V685" s="375"/>
      <c r="W685" s="375"/>
      <c r="X685" s="375"/>
      <c r="Y685" s="375"/>
      <c r="Z685" s="375"/>
      <c r="AA685" s="375"/>
      <c r="AB685" s="375"/>
      <c r="AC685" s="375"/>
      <c r="AD685" s="375"/>
      <c r="AE685" s="375"/>
      <c r="AF685" s="375"/>
      <c r="AG685" s="375"/>
    </row>
    <row r="686" spans="1:33" ht="9.75" customHeight="1" x14ac:dyDescent="0.25">
      <c r="A686" s="375"/>
      <c r="B686" s="375"/>
      <c r="C686" s="375"/>
      <c r="D686" s="375"/>
      <c r="E686" s="375"/>
      <c r="F686" s="375"/>
      <c r="G686" s="375"/>
      <c r="H686" s="375"/>
      <c r="I686" s="375"/>
      <c r="J686" s="375"/>
      <c r="K686" s="375"/>
      <c r="L686" s="375"/>
      <c r="M686" s="375"/>
      <c r="N686" s="375"/>
      <c r="O686" s="375"/>
      <c r="P686" s="375"/>
      <c r="Q686" s="375"/>
      <c r="R686" s="375"/>
      <c r="S686" s="375"/>
      <c r="T686" s="375"/>
      <c r="U686" s="375"/>
      <c r="V686" s="375"/>
      <c r="W686" s="375"/>
      <c r="X686" s="375"/>
      <c r="Y686" s="375"/>
      <c r="Z686" s="375"/>
      <c r="AA686" s="375"/>
      <c r="AB686" s="375"/>
      <c r="AC686" s="375"/>
      <c r="AD686" s="375"/>
      <c r="AE686" s="375"/>
      <c r="AF686" s="375"/>
      <c r="AG686" s="375"/>
    </row>
    <row r="687" spans="1:33" ht="9.75" customHeight="1" x14ac:dyDescent="0.25">
      <c r="A687" s="375"/>
      <c r="B687" s="375"/>
      <c r="C687" s="375"/>
      <c r="D687" s="375"/>
      <c r="E687" s="375"/>
      <c r="F687" s="375"/>
      <c r="G687" s="375"/>
      <c r="H687" s="375"/>
      <c r="I687" s="375"/>
      <c r="J687" s="375"/>
      <c r="K687" s="375"/>
      <c r="L687" s="375"/>
      <c r="M687" s="375"/>
      <c r="N687" s="375"/>
      <c r="O687" s="375"/>
      <c r="P687" s="375"/>
      <c r="Q687" s="375"/>
      <c r="R687" s="375"/>
      <c r="S687" s="375"/>
      <c r="T687" s="375"/>
      <c r="U687" s="375"/>
      <c r="V687" s="375"/>
      <c r="W687" s="375"/>
      <c r="X687" s="375"/>
      <c r="Y687" s="375"/>
      <c r="Z687" s="375"/>
      <c r="AA687" s="375"/>
      <c r="AB687" s="375"/>
      <c r="AC687" s="375"/>
      <c r="AD687" s="375"/>
      <c r="AE687" s="375"/>
      <c r="AF687" s="375"/>
      <c r="AG687" s="375"/>
    </row>
    <row r="688" spans="1:33" ht="9.75" customHeight="1" x14ac:dyDescent="0.25">
      <c r="A688" s="375"/>
      <c r="B688" s="375"/>
      <c r="C688" s="375"/>
      <c r="D688" s="375"/>
      <c r="E688" s="375"/>
      <c r="F688" s="375"/>
      <c r="G688" s="375"/>
      <c r="H688" s="375"/>
      <c r="I688" s="375"/>
      <c r="J688" s="375"/>
      <c r="K688" s="375"/>
      <c r="L688" s="375"/>
      <c r="M688" s="375"/>
      <c r="N688" s="375"/>
      <c r="O688" s="375"/>
      <c r="P688" s="375"/>
      <c r="Q688" s="375"/>
      <c r="R688" s="375"/>
      <c r="S688" s="375"/>
      <c r="T688" s="375"/>
      <c r="U688" s="375"/>
      <c r="V688" s="375"/>
      <c r="W688" s="375"/>
      <c r="X688" s="375"/>
      <c r="Y688" s="375"/>
      <c r="Z688" s="375"/>
      <c r="AA688" s="375"/>
      <c r="AB688" s="375"/>
      <c r="AC688" s="375"/>
      <c r="AD688" s="375"/>
      <c r="AE688" s="375"/>
      <c r="AF688" s="375"/>
      <c r="AG688" s="375"/>
    </row>
    <row r="689" spans="1:33" ht="9.75" customHeight="1" x14ac:dyDescent="0.25">
      <c r="A689" s="375"/>
      <c r="B689" s="375"/>
      <c r="C689" s="375"/>
      <c r="D689" s="375"/>
      <c r="E689" s="375"/>
      <c r="F689" s="375"/>
      <c r="G689" s="375"/>
      <c r="H689" s="375"/>
      <c r="I689" s="375"/>
      <c r="J689" s="375"/>
      <c r="K689" s="375"/>
      <c r="L689" s="375"/>
      <c r="M689" s="375"/>
      <c r="N689" s="375"/>
      <c r="O689" s="375"/>
      <c r="P689" s="375"/>
      <c r="Q689" s="375"/>
      <c r="R689" s="375"/>
      <c r="S689" s="375"/>
      <c r="T689" s="375"/>
      <c r="U689" s="375"/>
      <c r="V689" s="375"/>
      <c r="W689" s="375"/>
      <c r="X689" s="375"/>
      <c r="Y689" s="375"/>
      <c r="Z689" s="375"/>
      <c r="AA689" s="375"/>
      <c r="AB689" s="375"/>
      <c r="AC689" s="375"/>
      <c r="AD689" s="375"/>
      <c r="AE689" s="375"/>
      <c r="AF689" s="375"/>
      <c r="AG689" s="375"/>
    </row>
    <row r="690" spans="1:33" ht="9.75" customHeight="1" x14ac:dyDescent="0.25">
      <c r="A690" s="375"/>
      <c r="B690" s="375"/>
      <c r="C690" s="375"/>
      <c r="D690" s="375"/>
      <c r="E690" s="375"/>
      <c r="F690" s="375"/>
      <c r="G690" s="375"/>
      <c r="H690" s="375"/>
      <c r="I690" s="375"/>
      <c r="J690" s="375"/>
      <c r="K690" s="375"/>
      <c r="L690" s="375"/>
      <c r="M690" s="375"/>
      <c r="N690" s="375"/>
      <c r="O690" s="375"/>
      <c r="P690" s="375"/>
      <c r="Q690" s="375"/>
      <c r="R690" s="375"/>
      <c r="S690" s="375"/>
      <c r="T690" s="375"/>
      <c r="U690" s="375"/>
      <c r="V690" s="375"/>
      <c r="W690" s="375"/>
      <c r="X690" s="375"/>
      <c r="Y690" s="375"/>
      <c r="Z690" s="375"/>
      <c r="AA690" s="375"/>
      <c r="AB690" s="375"/>
      <c r="AC690" s="375"/>
      <c r="AD690" s="375"/>
      <c r="AE690" s="375"/>
      <c r="AF690" s="375"/>
      <c r="AG690" s="375"/>
    </row>
    <row r="691" spans="1:33" ht="9.75" customHeight="1" x14ac:dyDescent="0.25">
      <c r="A691" s="375"/>
      <c r="B691" s="375"/>
      <c r="C691" s="375"/>
      <c r="D691" s="375"/>
      <c r="E691" s="375"/>
      <c r="F691" s="375"/>
      <c r="G691" s="375"/>
      <c r="H691" s="375"/>
      <c r="I691" s="375"/>
      <c r="J691" s="375"/>
      <c r="K691" s="375"/>
      <c r="L691" s="375"/>
      <c r="M691" s="375"/>
      <c r="N691" s="375"/>
      <c r="O691" s="375"/>
      <c r="P691" s="375"/>
      <c r="Q691" s="375"/>
      <c r="R691" s="375"/>
      <c r="S691" s="375"/>
      <c r="T691" s="375"/>
      <c r="U691" s="375"/>
      <c r="V691" s="375"/>
      <c r="W691" s="375"/>
      <c r="X691" s="375"/>
      <c r="Y691" s="375"/>
      <c r="Z691" s="375"/>
      <c r="AA691" s="375"/>
      <c r="AB691" s="375"/>
      <c r="AC691" s="375"/>
      <c r="AD691" s="375"/>
      <c r="AE691" s="375"/>
      <c r="AF691" s="375"/>
      <c r="AG691" s="375"/>
    </row>
    <row r="692" spans="1:33" ht="9.75" customHeight="1" x14ac:dyDescent="0.25">
      <c r="A692" s="375"/>
      <c r="B692" s="375"/>
      <c r="C692" s="375"/>
      <c r="D692" s="375"/>
      <c r="E692" s="375"/>
      <c r="F692" s="375"/>
      <c r="G692" s="375"/>
      <c r="H692" s="375"/>
      <c r="I692" s="375"/>
      <c r="J692" s="375"/>
      <c r="K692" s="375"/>
      <c r="L692" s="375"/>
      <c r="M692" s="375"/>
      <c r="N692" s="375"/>
      <c r="O692" s="375"/>
      <c r="P692" s="375"/>
      <c r="Q692" s="375"/>
      <c r="R692" s="375"/>
      <c r="S692" s="375"/>
      <c r="T692" s="375"/>
      <c r="U692" s="375"/>
      <c r="V692" s="375"/>
      <c r="W692" s="375"/>
      <c r="X692" s="375"/>
      <c r="Y692" s="375"/>
      <c r="Z692" s="375"/>
      <c r="AA692" s="375"/>
      <c r="AB692" s="375"/>
      <c r="AC692" s="375"/>
      <c r="AD692" s="375"/>
      <c r="AE692" s="375"/>
      <c r="AF692" s="375"/>
      <c r="AG692" s="375"/>
    </row>
    <row r="693" spans="1:33" ht="9.75" customHeight="1" x14ac:dyDescent="0.25">
      <c r="A693" s="375"/>
      <c r="B693" s="375"/>
      <c r="C693" s="375"/>
      <c r="D693" s="375"/>
      <c r="E693" s="375"/>
      <c r="F693" s="375"/>
      <c r="G693" s="375"/>
      <c r="H693" s="375"/>
      <c r="I693" s="375"/>
      <c r="J693" s="375"/>
      <c r="K693" s="375"/>
      <c r="L693" s="375"/>
      <c r="M693" s="375"/>
      <c r="N693" s="375"/>
      <c r="O693" s="375"/>
      <c r="P693" s="375"/>
      <c r="Q693" s="375"/>
      <c r="R693" s="375"/>
      <c r="S693" s="375"/>
      <c r="T693" s="375"/>
      <c r="U693" s="375"/>
      <c r="V693" s="375"/>
      <c r="W693" s="375"/>
      <c r="X693" s="375"/>
      <c r="Y693" s="375"/>
      <c r="Z693" s="375"/>
      <c r="AA693" s="375"/>
      <c r="AB693" s="375"/>
      <c r="AC693" s="375"/>
      <c r="AD693" s="375"/>
      <c r="AE693" s="375"/>
      <c r="AF693" s="375"/>
      <c r="AG693" s="375"/>
    </row>
    <row r="694" spans="1:33" ht="9.75" customHeight="1" x14ac:dyDescent="0.25">
      <c r="A694" s="375"/>
      <c r="B694" s="375"/>
      <c r="C694" s="375"/>
      <c r="D694" s="375"/>
      <c r="E694" s="375"/>
      <c r="F694" s="375"/>
      <c r="G694" s="375"/>
      <c r="H694" s="375"/>
      <c r="I694" s="375"/>
      <c r="J694" s="375"/>
      <c r="K694" s="375"/>
      <c r="L694" s="375"/>
      <c r="M694" s="375"/>
      <c r="N694" s="375"/>
      <c r="O694" s="375"/>
      <c r="P694" s="375"/>
      <c r="Q694" s="375"/>
      <c r="R694" s="375"/>
      <c r="S694" s="375"/>
      <c r="T694" s="375"/>
      <c r="U694" s="375"/>
      <c r="V694" s="375"/>
      <c r="W694" s="375"/>
      <c r="X694" s="375"/>
      <c r="Y694" s="375"/>
      <c r="Z694" s="375"/>
      <c r="AA694" s="375"/>
      <c r="AB694" s="375"/>
      <c r="AC694" s="375"/>
      <c r="AD694" s="375"/>
      <c r="AE694" s="375"/>
      <c r="AF694" s="375"/>
      <c r="AG694" s="375"/>
    </row>
    <row r="695" spans="1:33" ht="9.75" customHeight="1" x14ac:dyDescent="0.25">
      <c r="A695" s="375"/>
      <c r="B695" s="375"/>
      <c r="C695" s="375"/>
      <c r="D695" s="375"/>
      <c r="E695" s="375"/>
      <c r="F695" s="375"/>
      <c r="G695" s="375"/>
      <c r="H695" s="375"/>
      <c r="I695" s="375"/>
      <c r="J695" s="375"/>
      <c r="K695" s="375"/>
      <c r="L695" s="375"/>
      <c r="M695" s="375"/>
      <c r="N695" s="375"/>
      <c r="O695" s="375"/>
      <c r="P695" s="375"/>
      <c r="Q695" s="375"/>
      <c r="R695" s="375"/>
      <c r="S695" s="375"/>
      <c r="T695" s="375"/>
      <c r="U695" s="375"/>
      <c r="V695" s="375"/>
      <c r="W695" s="375"/>
      <c r="X695" s="375"/>
      <c r="Y695" s="375"/>
      <c r="Z695" s="375"/>
      <c r="AA695" s="375"/>
      <c r="AB695" s="375"/>
      <c r="AC695" s="375"/>
      <c r="AD695" s="375"/>
      <c r="AE695" s="375"/>
      <c r="AF695" s="375"/>
      <c r="AG695" s="375"/>
    </row>
    <row r="696" spans="1:33" ht="9.75" customHeight="1" x14ac:dyDescent="0.25">
      <c r="A696" s="375"/>
      <c r="B696" s="375"/>
      <c r="C696" s="375"/>
      <c r="D696" s="375"/>
      <c r="E696" s="375"/>
      <c r="F696" s="375"/>
      <c r="G696" s="375"/>
      <c r="H696" s="375"/>
      <c r="I696" s="375"/>
      <c r="J696" s="375"/>
      <c r="K696" s="375"/>
      <c r="L696" s="375"/>
      <c r="M696" s="375"/>
      <c r="N696" s="375"/>
      <c r="O696" s="375"/>
      <c r="P696" s="375"/>
      <c r="Q696" s="375"/>
      <c r="R696" s="375"/>
      <c r="S696" s="375"/>
      <c r="T696" s="375"/>
      <c r="U696" s="375"/>
      <c r="V696" s="375"/>
      <c r="W696" s="375"/>
      <c r="X696" s="375"/>
      <c r="Y696" s="375"/>
      <c r="Z696" s="375"/>
      <c r="AA696" s="375"/>
      <c r="AB696" s="375"/>
      <c r="AC696" s="375"/>
      <c r="AD696" s="375"/>
      <c r="AE696" s="375"/>
      <c r="AF696" s="375"/>
      <c r="AG696" s="375"/>
    </row>
    <row r="697" spans="1:33" ht="9.75" customHeight="1" x14ac:dyDescent="0.25">
      <c r="A697" s="375"/>
      <c r="B697" s="375"/>
      <c r="C697" s="375"/>
      <c r="D697" s="375"/>
      <c r="E697" s="375"/>
      <c r="F697" s="375"/>
      <c r="G697" s="375"/>
      <c r="H697" s="375"/>
      <c r="I697" s="375"/>
      <c r="J697" s="375"/>
      <c r="K697" s="375"/>
      <c r="L697" s="375"/>
      <c r="M697" s="375"/>
      <c r="N697" s="375"/>
      <c r="O697" s="375"/>
      <c r="P697" s="375"/>
      <c r="Q697" s="375"/>
      <c r="R697" s="375"/>
      <c r="S697" s="375"/>
      <c r="T697" s="375"/>
      <c r="U697" s="375"/>
      <c r="V697" s="375"/>
      <c r="W697" s="375"/>
      <c r="X697" s="375"/>
      <c r="Y697" s="375"/>
      <c r="Z697" s="375"/>
      <c r="AA697" s="375"/>
      <c r="AB697" s="375"/>
      <c r="AC697" s="375"/>
      <c r="AD697" s="375"/>
      <c r="AE697" s="375"/>
      <c r="AF697" s="375"/>
      <c r="AG697" s="375"/>
    </row>
    <row r="698" spans="1:33" ht="9.75" customHeight="1" x14ac:dyDescent="0.25">
      <c r="A698" s="375"/>
      <c r="B698" s="375"/>
      <c r="C698" s="375"/>
      <c r="D698" s="375"/>
      <c r="E698" s="375"/>
      <c r="F698" s="375"/>
      <c r="G698" s="375"/>
      <c r="H698" s="375"/>
      <c r="I698" s="375"/>
      <c r="J698" s="375"/>
      <c r="K698" s="375"/>
      <c r="L698" s="375"/>
      <c r="M698" s="375"/>
      <c r="N698" s="375"/>
      <c r="O698" s="375"/>
      <c r="P698" s="375"/>
      <c r="Q698" s="375"/>
      <c r="R698" s="375"/>
      <c r="S698" s="375"/>
      <c r="T698" s="375"/>
      <c r="U698" s="375"/>
      <c r="V698" s="375"/>
      <c r="W698" s="375"/>
      <c r="X698" s="375"/>
      <c r="Y698" s="375"/>
      <c r="Z698" s="375"/>
      <c r="AA698" s="375"/>
      <c r="AB698" s="375"/>
      <c r="AC698" s="375"/>
      <c r="AD698" s="375"/>
      <c r="AE698" s="375"/>
      <c r="AF698" s="375"/>
      <c r="AG698" s="375"/>
    </row>
    <row r="699" spans="1:33" ht="9.75" customHeight="1" x14ac:dyDescent="0.25">
      <c r="A699" s="375"/>
      <c r="B699" s="375"/>
      <c r="C699" s="375"/>
      <c r="D699" s="375"/>
      <c r="E699" s="375"/>
      <c r="F699" s="375"/>
      <c r="G699" s="375"/>
      <c r="H699" s="375"/>
      <c r="I699" s="375"/>
      <c r="J699" s="375"/>
      <c r="K699" s="375"/>
      <c r="L699" s="375"/>
      <c r="M699" s="375"/>
      <c r="N699" s="375"/>
      <c r="O699" s="375"/>
      <c r="P699" s="375"/>
      <c r="Q699" s="375"/>
      <c r="R699" s="375"/>
      <c r="S699" s="375"/>
      <c r="T699" s="375"/>
      <c r="U699" s="375"/>
      <c r="V699" s="375"/>
      <c r="W699" s="375"/>
      <c r="X699" s="375"/>
      <c r="Y699" s="375"/>
      <c r="Z699" s="375"/>
      <c r="AA699" s="375"/>
      <c r="AB699" s="375"/>
      <c r="AC699" s="375"/>
      <c r="AD699" s="375"/>
      <c r="AE699" s="375"/>
      <c r="AF699" s="375"/>
      <c r="AG699" s="375"/>
    </row>
    <row r="700" spans="1:33" ht="9.75" customHeight="1" x14ac:dyDescent="0.25">
      <c r="A700" s="375"/>
      <c r="B700" s="375"/>
      <c r="C700" s="375"/>
      <c r="D700" s="375"/>
      <c r="E700" s="375"/>
      <c r="F700" s="375"/>
      <c r="G700" s="375"/>
      <c r="H700" s="375"/>
      <c r="I700" s="375"/>
      <c r="J700" s="375"/>
      <c r="K700" s="375"/>
      <c r="L700" s="375"/>
      <c r="M700" s="375"/>
      <c r="N700" s="375"/>
      <c r="O700" s="375"/>
      <c r="P700" s="375"/>
      <c r="Q700" s="375"/>
      <c r="R700" s="375"/>
      <c r="S700" s="375"/>
      <c r="T700" s="375"/>
      <c r="U700" s="375"/>
      <c r="V700" s="375"/>
      <c r="W700" s="375"/>
      <c r="X700" s="375"/>
      <c r="Y700" s="375"/>
      <c r="Z700" s="375"/>
      <c r="AA700" s="375"/>
      <c r="AB700" s="375"/>
      <c r="AC700" s="375"/>
      <c r="AD700" s="375"/>
      <c r="AE700" s="375"/>
      <c r="AF700" s="375"/>
      <c r="AG700" s="375"/>
    </row>
    <row r="701" spans="1:33" ht="9.75" customHeight="1" x14ac:dyDescent="0.25">
      <c r="A701" s="375"/>
      <c r="B701" s="375"/>
      <c r="C701" s="375"/>
      <c r="D701" s="375"/>
      <c r="E701" s="375"/>
      <c r="F701" s="375"/>
      <c r="G701" s="375"/>
      <c r="H701" s="375"/>
      <c r="I701" s="375"/>
      <c r="J701" s="375"/>
      <c r="K701" s="375"/>
      <c r="L701" s="375"/>
      <c r="M701" s="375"/>
      <c r="N701" s="375"/>
      <c r="O701" s="375"/>
      <c r="P701" s="375"/>
      <c r="Q701" s="375"/>
      <c r="R701" s="375"/>
      <c r="S701" s="375"/>
      <c r="T701" s="375"/>
      <c r="U701" s="375"/>
      <c r="V701" s="375"/>
      <c r="W701" s="375"/>
      <c r="X701" s="375"/>
      <c r="Y701" s="375"/>
      <c r="Z701" s="375"/>
      <c r="AA701" s="375"/>
      <c r="AB701" s="375"/>
      <c r="AC701" s="375"/>
      <c r="AD701" s="375"/>
      <c r="AE701" s="375"/>
      <c r="AF701" s="375"/>
      <c r="AG701" s="375"/>
    </row>
    <row r="702" spans="1:33" ht="9.75" customHeight="1" x14ac:dyDescent="0.25">
      <c r="A702" s="375"/>
      <c r="B702" s="375"/>
      <c r="C702" s="375"/>
      <c r="D702" s="375"/>
      <c r="E702" s="375"/>
      <c r="F702" s="375"/>
      <c r="G702" s="375"/>
      <c r="H702" s="375"/>
      <c r="I702" s="375"/>
      <c r="J702" s="375"/>
      <c r="K702" s="375"/>
      <c r="L702" s="375"/>
      <c r="M702" s="375"/>
      <c r="N702" s="375"/>
      <c r="O702" s="375"/>
      <c r="P702" s="375"/>
      <c r="Q702" s="375"/>
      <c r="R702" s="375"/>
      <c r="S702" s="375"/>
      <c r="T702" s="375"/>
      <c r="U702" s="375"/>
      <c r="V702" s="375"/>
      <c r="W702" s="375"/>
      <c r="X702" s="375"/>
      <c r="Y702" s="375"/>
      <c r="Z702" s="375"/>
      <c r="AA702" s="375"/>
      <c r="AB702" s="375"/>
      <c r="AC702" s="375"/>
      <c r="AD702" s="375"/>
      <c r="AE702" s="375"/>
      <c r="AF702" s="375"/>
      <c r="AG702" s="375"/>
    </row>
    <row r="703" spans="1:33" ht="9.75" customHeight="1" x14ac:dyDescent="0.25">
      <c r="A703" s="375"/>
      <c r="B703" s="375"/>
      <c r="C703" s="375"/>
      <c r="D703" s="375"/>
      <c r="E703" s="375"/>
      <c r="F703" s="375"/>
      <c r="G703" s="375"/>
      <c r="H703" s="375"/>
      <c r="I703" s="375"/>
      <c r="J703" s="375"/>
      <c r="K703" s="375"/>
      <c r="L703" s="375"/>
      <c r="M703" s="375"/>
      <c r="N703" s="375"/>
      <c r="O703" s="375"/>
      <c r="P703" s="375"/>
      <c r="Q703" s="375"/>
      <c r="R703" s="375"/>
      <c r="S703" s="375"/>
      <c r="T703" s="375"/>
      <c r="U703" s="375"/>
      <c r="V703" s="375"/>
      <c r="W703" s="375"/>
      <c r="X703" s="375"/>
      <c r="Y703" s="375"/>
      <c r="Z703" s="375"/>
      <c r="AA703" s="375"/>
      <c r="AB703" s="375"/>
      <c r="AC703" s="375"/>
      <c r="AD703" s="375"/>
      <c r="AE703" s="375"/>
      <c r="AF703" s="375"/>
      <c r="AG703" s="375"/>
    </row>
    <row r="704" spans="1:33" ht="9.75" customHeight="1" x14ac:dyDescent="0.25">
      <c r="A704" s="375"/>
      <c r="B704" s="375"/>
      <c r="C704" s="375"/>
      <c r="D704" s="375"/>
      <c r="E704" s="375"/>
      <c r="F704" s="375"/>
      <c r="G704" s="375"/>
      <c r="H704" s="375"/>
      <c r="I704" s="375"/>
      <c r="J704" s="375"/>
      <c r="K704" s="375"/>
      <c r="L704" s="375"/>
      <c r="M704" s="375"/>
      <c r="N704" s="375"/>
      <c r="O704" s="375"/>
      <c r="P704" s="375"/>
      <c r="Q704" s="375"/>
      <c r="R704" s="375"/>
      <c r="S704" s="375"/>
      <c r="T704" s="375"/>
      <c r="U704" s="375"/>
      <c r="V704" s="375"/>
      <c r="W704" s="375"/>
      <c r="X704" s="375"/>
      <c r="Y704" s="375"/>
      <c r="Z704" s="375"/>
      <c r="AA704" s="375"/>
      <c r="AB704" s="375"/>
      <c r="AC704" s="375"/>
      <c r="AD704" s="375"/>
      <c r="AE704" s="375"/>
      <c r="AF704" s="375"/>
      <c r="AG704" s="375"/>
    </row>
    <row r="705" spans="1:33" ht="9.75" customHeight="1" x14ac:dyDescent="0.25">
      <c r="A705" s="375"/>
      <c r="B705" s="375"/>
      <c r="C705" s="375"/>
      <c r="D705" s="375"/>
      <c r="E705" s="375"/>
      <c r="F705" s="375"/>
      <c r="G705" s="375"/>
      <c r="H705" s="375"/>
      <c r="I705" s="375"/>
      <c r="J705" s="375"/>
      <c r="K705" s="375"/>
      <c r="L705" s="375"/>
      <c r="M705" s="375"/>
      <c r="N705" s="375"/>
      <c r="O705" s="375"/>
      <c r="P705" s="375"/>
      <c r="Q705" s="375"/>
      <c r="R705" s="375"/>
      <c r="S705" s="375"/>
      <c r="T705" s="375"/>
      <c r="U705" s="375"/>
      <c r="V705" s="375"/>
      <c r="W705" s="375"/>
      <c r="X705" s="375"/>
      <c r="Y705" s="375"/>
      <c r="Z705" s="375"/>
      <c r="AA705" s="375"/>
      <c r="AB705" s="375"/>
      <c r="AC705" s="375"/>
      <c r="AD705" s="375"/>
      <c r="AE705" s="375"/>
      <c r="AF705" s="375"/>
      <c r="AG705" s="375"/>
    </row>
    <row r="706" spans="1:33" ht="9.75" customHeight="1" x14ac:dyDescent="0.25">
      <c r="A706" s="375"/>
      <c r="B706" s="375"/>
      <c r="C706" s="375"/>
      <c r="D706" s="375"/>
      <c r="E706" s="375"/>
      <c r="F706" s="375"/>
      <c r="G706" s="375"/>
      <c r="H706" s="375"/>
      <c r="I706" s="375"/>
      <c r="J706" s="375"/>
      <c r="K706" s="375"/>
      <c r="L706" s="375"/>
      <c r="M706" s="375"/>
      <c r="N706" s="375"/>
      <c r="O706" s="375"/>
      <c r="P706" s="375"/>
      <c r="Q706" s="375"/>
      <c r="R706" s="375"/>
      <c r="S706" s="375"/>
      <c r="T706" s="375"/>
      <c r="U706" s="375"/>
      <c r="V706" s="375"/>
      <c r="W706" s="375"/>
      <c r="X706" s="375"/>
      <c r="Y706" s="375"/>
      <c r="Z706" s="375"/>
      <c r="AA706" s="375"/>
      <c r="AB706" s="375"/>
      <c r="AC706" s="375"/>
      <c r="AD706" s="375"/>
      <c r="AE706" s="375"/>
      <c r="AF706" s="375"/>
      <c r="AG706" s="375"/>
    </row>
    <row r="707" spans="1:33" ht="9.75" customHeight="1" x14ac:dyDescent="0.25">
      <c r="A707" s="375"/>
      <c r="B707" s="375"/>
      <c r="C707" s="375"/>
      <c r="D707" s="375"/>
      <c r="E707" s="375"/>
      <c r="F707" s="375"/>
      <c r="G707" s="375"/>
      <c r="H707" s="375"/>
      <c r="I707" s="375"/>
      <c r="J707" s="375"/>
      <c r="K707" s="375"/>
      <c r="L707" s="375"/>
      <c r="M707" s="375"/>
      <c r="N707" s="375"/>
      <c r="O707" s="375"/>
      <c r="P707" s="375"/>
      <c r="Q707" s="375"/>
      <c r="R707" s="375"/>
      <c r="S707" s="375"/>
      <c r="T707" s="375"/>
      <c r="U707" s="375"/>
      <c r="V707" s="375"/>
      <c r="W707" s="375"/>
      <c r="X707" s="375"/>
      <c r="Y707" s="375"/>
      <c r="Z707" s="375"/>
      <c r="AA707" s="375"/>
      <c r="AB707" s="375"/>
      <c r="AC707" s="375"/>
      <c r="AD707" s="375"/>
      <c r="AE707" s="375"/>
      <c r="AF707" s="375"/>
      <c r="AG707" s="375"/>
    </row>
    <row r="708" spans="1:33" ht="9.75" customHeight="1" x14ac:dyDescent="0.25">
      <c r="A708" s="375"/>
      <c r="B708" s="375"/>
      <c r="C708" s="375"/>
      <c r="D708" s="375"/>
      <c r="E708" s="375"/>
      <c r="F708" s="375"/>
      <c r="G708" s="375"/>
      <c r="H708" s="375"/>
      <c r="I708" s="375"/>
      <c r="J708" s="375"/>
      <c r="K708" s="375"/>
      <c r="L708" s="375"/>
      <c r="M708" s="375"/>
      <c r="N708" s="375"/>
      <c r="O708" s="375"/>
      <c r="P708" s="375"/>
      <c r="Q708" s="375"/>
      <c r="R708" s="375"/>
      <c r="S708" s="375"/>
      <c r="T708" s="375"/>
      <c r="U708" s="375"/>
      <c r="V708" s="375"/>
      <c r="W708" s="375"/>
      <c r="X708" s="375"/>
      <c r="Y708" s="375"/>
      <c r="Z708" s="375"/>
      <c r="AA708" s="375"/>
      <c r="AB708" s="375"/>
      <c r="AC708" s="375"/>
      <c r="AD708" s="375"/>
      <c r="AE708" s="375"/>
      <c r="AF708" s="375"/>
      <c r="AG708" s="375"/>
    </row>
    <row r="709" spans="1:33" ht="9.75" customHeight="1" x14ac:dyDescent="0.25">
      <c r="A709" s="375"/>
      <c r="B709" s="375"/>
      <c r="C709" s="375"/>
      <c r="D709" s="375"/>
      <c r="E709" s="375"/>
      <c r="F709" s="375"/>
      <c r="G709" s="375"/>
      <c r="H709" s="375"/>
      <c r="I709" s="375"/>
      <c r="J709" s="375"/>
      <c r="K709" s="375"/>
      <c r="L709" s="375"/>
      <c r="M709" s="375"/>
      <c r="N709" s="375"/>
      <c r="O709" s="375"/>
      <c r="P709" s="375"/>
      <c r="Q709" s="375"/>
      <c r="R709" s="375"/>
      <c r="S709" s="375"/>
      <c r="T709" s="375"/>
      <c r="U709" s="375"/>
      <c r="V709" s="375"/>
      <c r="W709" s="375"/>
      <c r="X709" s="375"/>
      <c r="Y709" s="375"/>
      <c r="Z709" s="375"/>
      <c r="AA709" s="375"/>
      <c r="AB709" s="375"/>
      <c r="AC709" s="375"/>
      <c r="AD709" s="375"/>
      <c r="AE709" s="375"/>
      <c r="AF709" s="375"/>
      <c r="AG709" s="375"/>
    </row>
    <row r="710" spans="1:33" ht="9.75" customHeight="1" x14ac:dyDescent="0.25">
      <c r="A710" s="375"/>
      <c r="B710" s="375"/>
      <c r="C710" s="375"/>
      <c r="D710" s="375"/>
      <c r="E710" s="375"/>
      <c r="F710" s="375"/>
      <c r="G710" s="375"/>
      <c r="H710" s="375"/>
      <c r="I710" s="375"/>
      <c r="J710" s="375"/>
      <c r="K710" s="375"/>
      <c r="L710" s="375"/>
      <c r="M710" s="375"/>
      <c r="N710" s="375"/>
      <c r="O710" s="375"/>
      <c r="P710" s="375"/>
      <c r="Q710" s="375"/>
      <c r="R710" s="375"/>
      <c r="S710" s="375"/>
      <c r="T710" s="375"/>
      <c r="U710" s="375"/>
      <c r="V710" s="375"/>
      <c r="W710" s="375"/>
      <c r="X710" s="375"/>
      <c r="Y710" s="375"/>
      <c r="Z710" s="375"/>
      <c r="AA710" s="375"/>
      <c r="AB710" s="375"/>
      <c r="AC710" s="375"/>
      <c r="AD710" s="375"/>
      <c r="AE710" s="375"/>
      <c r="AF710" s="375"/>
      <c r="AG710" s="375"/>
    </row>
    <row r="711" spans="1:33" ht="9.75" customHeight="1" x14ac:dyDescent="0.25">
      <c r="A711" s="375"/>
      <c r="B711" s="375"/>
      <c r="C711" s="375"/>
      <c r="D711" s="375"/>
      <c r="E711" s="375"/>
      <c r="F711" s="375"/>
      <c r="G711" s="375"/>
      <c r="H711" s="375"/>
      <c r="I711" s="375"/>
      <c r="J711" s="375"/>
      <c r="K711" s="375"/>
      <c r="L711" s="375"/>
      <c r="M711" s="375"/>
      <c r="N711" s="375"/>
      <c r="O711" s="375"/>
      <c r="P711" s="375"/>
      <c r="Q711" s="375"/>
      <c r="R711" s="375"/>
      <c r="S711" s="375"/>
      <c r="T711" s="375"/>
      <c r="U711" s="375"/>
      <c r="V711" s="375"/>
      <c r="W711" s="375"/>
      <c r="X711" s="375"/>
      <c r="Y711" s="375"/>
      <c r="Z711" s="375"/>
      <c r="AA711" s="375"/>
      <c r="AB711" s="375"/>
      <c r="AC711" s="375"/>
      <c r="AD711" s="375"/>
      <c r="AE711" s="375"/>
      <c r="AF711" s="375"/>
      <c r="AG711" s="375"/>
    </row>
    <row r="712" spans="1:33" ht="9.75" customHeight="1" x14ac:dyDescent="0.25">
      <c r="A712" s="375"/>
      <c r="B712" s="375"/>
      <c r="C712" s="375"/>
      <c r="D712" s="375"/>
      <c r="E712" s="375"/>
      <c r="F712" s="375"/>
      <c r="G712" s="375"/>
      <c r="H712" s="375"/>
      <c r="I712" s="375"/>
      <c r="J712" s="375"/>
      <c r="K712" s="375"/>
      <c r="L712" s="375"/>
      <c r="M712" s="375"/>
      <c r="N712" s="375"/>
      <c r="O712" s="375"/>
      <c r="P712" s="375"/>
      <c r="Q712" s="375"/>
      <c r="R712" s="375"/>
      <c r="S712" s="375"/>
      <c r="T712" s="375"/>
      <c r="U712" s="375"/>
      <c r="V712" s="375"/>
      <c r="W712" s="375"/>
      <c r="X712" s="375"/>
      <c r="Y712" s="375"/>
      <c r="Z712" s="375"/>
      <c r="AA712" s="375"/>
      <c r="AB712" s="375"/>
      <c r="AC712" s="375"/>
      <c r="AD712" s="375"/>
      <c r="AE712" s="375"/>
      <c r="AF712" s="375"/>
      <c r="AG712" s="375"/>
    </row>
    <row r="713" spans="1:33" ht="9.75" customHeight="1" x14ac:dyDescent="0.25">
      <c r="A713" s="375"/>
      <c r="B713" s="375"/>
      <c r="C713" s="375"/>
      <c r="D713" s="375"/>
      <c r="E713" s="375"/>
      <c r="F713" s="375"/>
      <c r="G713" s="375"/>
      <c r="H713" s="375"/>
      <c r="I713" s="375"/>
      <c r="J713" s="375"/>
      <c r="K713" s="375"/>
      <c r="L713" s="375"/>
      <c r="M713" s="375"/>
      <c r="N713" s="375"/>
      <c r="O713" s="375"/>
      <c r="P713" s="375"/>
      <c r="Q713" s="375"/>
      <c r="R713" s="375"/>
      <c r="S713" s="375"/>
      <c r="T713" s="375"/>
      <c r="U713" s="375"/>
      <c r="V713" s="375"/>
      <c r="W713" s="375"/>
      <c r="X713" s="375"/>
      <c r="Y713" s="375"/>
      <c r="Z713" s="375"/>
      <c r="AA713" s="375"/>
      <c r="AB713" s="375"/>
      <c r="AC713" s="375"/>
      <c r="AD713" s="375"/>
      <c r="AE713" s="375"/>
      <c r="AF713" s="375"/>
      <c r="AG713" s="375"/>
    </row>
    <row r="714" spans="1:33" ht="9.75" customHeight="1" x14ac:dyDescent="0.25">
      <c r="A714" s="375"/>
      <c r="B714" s="375"/>
      <c r="C714" s="375"/>
      <c r="D714" s="375"/>
      <c r="E714" s="375"/>
      <c r="F714" s="375"/>
      <c r="G714" s="375"/>
      <c r="H714" s="375"/>
      <c r="I714" s="375"/>
      <c r="J714" s="375"/>
      <c r="K714" s="375"/>
      <c r="L714" s="375"/>
      <c r="M714" s="375"/>
      <c r="N714" s="375"/>
      <c r="O714" s="375"/>
      <c r="P714" s="375"/>
      <c r="Q714" s="375"/>
      <c r="R714" s="375"/>
      <c r="S714" s="375"/>
      <c r="T714" s="375"/>
      <c r="U714" s="375"/>
      <c r="V714" s="375"/>
      <c r="W714" s="375"/>
      <c r="X714" s="375"/>
      <c r="Y714" s="375"/>
      <c r="Z714" s="375"/>
      <c r="AA714" s="375"/>
      <c r="AB714" s="375"/>
      <c r="AC714" s="375"/>
      <c r="AD714" s="375"/>
      <c r="AE714" s="375"/>
      <c r="AF714" s="375"/>
      <c r="AG714" s="375"/>
    </row>
    <row r="715" spans="1:33" ht="9.75" customHeight="1" x14ac:dyDescent="0.25">
      <c r="A715" s="375"/>
      <c r="B715" s="375"/>
      <c r="C715" s="375"/>
      <c r="D715" s="375"/>
      <c r="E715" s="375"/>
      <c r="F715" s="375"/>
      <c r="G715" s="375"/>
      <c r="H715" s="375"/>
      <c r="I715" s="375"/>
      <c r="J715" s="375"/>
      <c r="K715" s="375"/>
      <c r="L715" s="375"/>
      <c r="M715" s="375"/>
      <c r="N715" s="375"/>
      <c r="O715" s="375"/>
      <c r="P715" s="375"/>
      <c r="Q715" s="375"/>
      <c r="R715" s="375"/>
      <c r="S715" s="375"/>
      <c r="T715" s="375"/>
      <c r="U715" s="375"/>
      <c r="V715" s="375"/>
      <c r="W715" s="375"/>
      <c r="X715" s="375"/>
      <c r="Y715" s="375"/>
      <c r="Z715" s="375"/>
      <c r="AA715" s="375"/>
      <c r="AB715" s="375"/>
      <c r="AC715" s="375"/>
      <c r="AD715" s="375"/>
      <c r="AE715" s="375"/>
      <c r="AF715" s="375"/>
      <c r="AG715" s="375"/>
    </row>
    <row r="716" spans="1:33" ht="9.75" customHeight="1" x14ac:dyDescent="0.25">
      <c r="A716" s="375"/>
      <c r="B716" s="375"/>
      <c r="C716" s="375"/>
      <c r="D716" s="375"/>
      <c r="E716" s="375"/>
      <c r="F716" s="375"/>
      <c r="G716" s="375"/>
      <c r="H716" s="375"/>
      <c r="I716" s="375"/>
      <c r="J716" s="375"/>
      <c r="K716" s="375"/>
      <c r="L716" s="375"/>
      <c r="M716" s="375"/>
      <c r="N716" s="375"/>
      <c r="O716" s="375"/>
      <c r="P716" s="375"/>
      <c r="Q716" s="375"/>
      <c r="R716" s="375"/>
      <c r="S716" s="375"/>
      <c r="T716" s="375"/>
      <c r="U716" s="375"/>
      <c r="V716" s="375"/>
      <c r="W716" s="375"/>
      <c r="X716" s="375"/>
      <c r="Y716" s="375"/>
      <c r="Z716" s="375"/>
      <c r="AA716" s="375"/>
      <c r="AB716" s="375"/>
      <c r="AC716" s="375"/>
      <c r="AD716" s="375"/>
      <c r="AE716" s="375"/>
      <c r="AF716" s="375"/>
      <c r="AG716" s="375"/>
    </row>
    <row r="717" spans="1:33" ht="9.75" customHeight="1" x14ac:dyDescent="0.25">
      <c r="A717" s="375"/>
      <c r="B717" s="375"/>
      <c r="C717" s="375"/>
      <c r="D717" s="375"/>
      <c r="E717" s="375"/>
      <c r="F717" s="375"/>
      <c r="G717" s="375"/>
      <c r="H717" s="375"/>
      <c r="I717" s="375"/>
      <c r="J717" s="375"/>
      <c r="K717" s="375"/>
      <c r="L717" s="375"/>
      <c r="M717" s="375"/>
      <c r="N717" s="375"/>
      <c r="O717" s="375"/>
      <c r="P717" s="375"/>
      <c r="Q717" s="375"/>
      <c r="R717" s="375"/>
      <c r="S717" s="375"/>
      <c r="T717" s="375"/>
      <c r="U717" s="375"/>
      <c r="V717" s="375"/>
      <c r="W717" s="375"/>
      <c r="X717" s="375"/>
      <c r="Y717" s="375"/>
      <c r="Z717" s="375"/>
      <c r="AA717" s="375"/>
      <c r="AB717" s="375"/>
      <c r="AC717" s="375"/>
      <c r="AD717" s="375"/>
      <c r="AE717" s="375"/>
      <c r="AF717" s="375"/>
      <c r="AG717" s="375"/>
    </row>
    <row r="718" spans="1:33" ht="9.75" customHeight="1" x14ac:dyDescent="0.25">
      <c r="A718" s="375"/>
      <c r="B718" s="375"/>
      <c r="C718" s="375"/>
      <c r="D718" s="375"/>
      <c r="E718" s="375"/>
      <c r="F718" s="375"/>
      <c r="G718" s="375"/>
      <c r="H718" s="375"/>
      <c r="I718" s="375"/>
      <c r="J718" s="375"/>
      <c r="K718" s="375"/>
      <c r="L718" s="375"/>
      <c r="M718" s="375"/>
      <c r="N718" s="375"/>
      <c r="O718" s="375"/>
      <c r="P718" s="375"/>
      <c r="Q718" s="375"/>
      <c r="R718" s="375"/>
      <c r="S718" s="375"/>
      <c r="T718" s="375"/>
      <c r="U718" s="375"/>
      <c r="V718" s="375"/>
      <c r="W718" s="375"/>
      <c r="X718" s="375"/>
      <c r="Y718" s="375"/>
      <c r="Z718" s="375"/>
      <c r="AA718" s="375"/>
      <c r="AB718" s="375"/>
      <c r="AC718" s="375"/>
      <c r="AD718" s="375"/>
      <c r="AE718" s="375"/>
      <c r="AF718" s="375"/>
      <c r="AG718" s="375"/>
    </row>
    <row r="719" spans="1:33" ht="9.75" customHeight="1" x14ac:dyDescent="0.25">
      <c r="A719" s="375"/>
      <c r="B719" s="375"/>
      <c r="C719" s="375"/>
      <c r="D719" s="375"/>
      <c r="E719" s="375"/>
      <c r="F719" s="375"/>
      <c r="G719" s="375"/>
      <c r="H719" s="375"/>
      <c r="I719" s="375"/>
      <c r="J719" s="375"/>
      <c r="K719" s="375"/>
      <c r="L719" s="375"/>
      <c r="M719" s="375"/>
      <c r="N719" s="375"/>
      <c r="O719" s="375"/>
      <c r="P719" s="375"/>
      <c r="Q719" s="375"/>
      <c r="R719" s="375"/>
      <c r="S719" s="375"/>
      <c r="T719" s="375"/>
      <c r="U719" s="375"/>
      <c r="V719" s="375"/>
      <c r="W719" s="375"/>
      <c r="X719" s="375"/>
      <c r="Y719" s="375"/>
      <c r="Z719" s="375"/>
      <c r="AA719" s="375"/>
      <c r="AB719" s="375"/>
      <c r="AC719" s="375"/>
      <c r="AD719" s="375"/>
      <c r="AE719" s="375"/>
      <c r="AF719" s="375"/>
      <c r="AG719" s="375"/>
    </row>
    <row r="720" spans="1:33" ht="9.75" customHeight="1" x14ac:dyDescent="0.25">
      <c r="A720" s="375"/>
      <c r="B720" s="375"/>
      <c r="C720" s="375"/>
      <c r="D720" s="375"/>
      <c r="E720" s="375"/>
      <c r="F720" s="375"/>
      <c r="G720" s="375"/>
      <c r="H720" s="375"/>
      <c r="I720" s="375"/>
      <c r="J720" s="375"/>
      <c r="K720" s="375"/>
      <c r="L720" s="375"/>
      <c r="M720" s="375"/>
      <c r="N720" s="375"/>
      <c r="O720" s="375"/>
      <c r="P720" s="375"/>
      <c r="Q720" s="375"/>
      <c r="R720" s="375"/>
      <c r="S720" s="375"/>
      <c r="T720" s="375"/>
      <c r="U720" s="375"/>
      <c r="V720" s="375"/>
      <c r="W720" s="375"/>
      <c r="X720" s="375"/>
      <c r="Y720" s="375"/>
      <c r="Z720" s="375"/>
      <c r="AA720" s="375"/>
      <c r="AB720" s="375"/>
      <c r="AC720" s="375"/>
      <c r="AD720" s="375"/>
      <c r="AE720" s="375"/>
      <c r="AF720" s="375"/>
      <c r="AG720" s="375"/>
    </row>
    <row r="721" spans="1:33" ht="9.75" customHeight="1" x14ac:dyDescent="0.25">
      <c r="A721" s="375"/>
      <c r="B721" s="375"/>
      <c r="C721" s="375"/>
      <c r="D721" s="375"/>
      <c r="E721" s="375"/>
      <c r="F721" s="375"/>
      <c r="G721" s="375"/>
      <c r="H721" s="375"/>
      <c r="I721" s="375"/>
      <c r="J721" s="375"/>
      <c r="K721" s="375"/>
      <c r="L721" s="375"/>
      <c r="M721" s="375"/>
      <c r="N721" s="375"/>
      <c r="O721" s="375"/>
      <c r="P721" s="375"/>
      <c r="Q721" s="375"/>
      <c r="R721" s="375"/>
      <c r="S721" s="375"/>
      <c r="T721" s="375"/>
      <c r="U721" s="375"/>
      <c r="V721" s="375"/>
      <c r="W721" s="375"/>
      <c r="X721" s="375"/>
      <c r="Y721" s="375"/>
      <c r="Z721" s="375"/>
      <c r="AA721" s="375"/>
      <c r="AB721" s="375"/>
      <c r="AC721" s="375"/>
      <c r="AD721" s="375"/>
      <c r="AE721" s="375"/>
      <c r="AF721" s="375"/>
      <c r="AG721" s="375"/>
    </row>
    <row r="722" spans="1:33" ht="9.75" customHeight="1" x14ac:dyDescent="0.25">
      <c r="A722" s="375"/>
      <c r="B722" s="375"/>
      <c r="C722" s="375"/>
      <c r="D722" s="375"/>
      <c r="E722" s="375"/>
      <c r="F722" s="375"/>
      <c r="G722" s="375"/>
      <c r="H722" s="375"/>
      <c r="I722" s="375"/>
      <c r="J722" s="375"/>
      <c r="K722" s="375"/>
      <c r="L722" s="375"/>
      <c r="M722" s="375"/>
      <c r="N722" s="375"/>
      <c r="O722" s="375"/>
      <c r="P722" s="375"/>
      <c r="Q722" s="375"/>
      <c r="R722" s="375"/>
      <c r="S722" s="375"/>
      <c r="T722" s="375"/>
      <c r="U722" s="375"/>
      <c r="V722" s="375"/>
      <c r="W722" s="375"/>
      <c r="X722" s="375"/>
      <c r="Y722" s="375"/>
      <c r="Z722" s="375"/>
      <c r="AA722" s="375"/>
      <c r="AB722" s="375"/>
      <c r="AC722" s="375"/>
      <c r="AD722" s="375"/>
      <c r="AE722" s="375"/>
      <c r="AF722" s="375"/>
      <c r="AG722" s="375"/>
    </row>
    <row r="723" spans="1:33" ht="9.75" customHeight="1" x14ac:dyDescent="0.25">
      <c r="A723" s="375"/>
      <c r="B723" s="375"/>
      <c r="C723" s="375"/>
      <c r="D723" s="375"/>
      <c r="E723" s="375"/>
      <c r="F723" s="375"/>
      <c r="G723" s="375"/>
      <c r="H723" s="375"/>
      <c r="I723" s="375"/>
      <c r="J723" s="375"/>
      <c r="K723" s="375"/>
      <c r="L723" s="375"/>
      <c r="M723" s="375"/>
      <c r="N723" s="375"/>
      <c r="O723" s="375"/>
      <c r="P723" s="375"/>
      <c r="Q723" s="375"/>
      <c r="R723" s="375"/>
      <c r="S723" s="375"/>
      <c r="T723" s="375"/>
      <c r="U723" s="375"/>
      <c r="V723" s="375"/>
      <c r="W723" s="375"/>
      <c r="X723" s="375"/>
      <c r="Y723" s="375"/>
      <c r="Z723" s="375"/>
      <c r="AA723" s="375"/>
      <c r="AB723" s="375"/>
      <c r="AC723" s="375"/>
      <c r="AD723" s="375"/>
      <c r="AE723" s="375"/>
      <c r="AF723" s="375"/>
      <c r="AG723" s="375"/>
    </row>
    <row r="724" spans="1:33" ht="9.75" customHeight="1" x14ac:dyDescent="0.25">
      <c r="A724" s="375"/>
      <c r="B724" s="375"/>
      <c r="C724" s="375"/>
      <c r="D724" s="375"/>
      <c r="E724" s="375"/>
      <c r="F724" s="375"/>
      <c r="G724" s="375"/>
      <c r="H724" s="375"/>
      <c r="I724" s="375"/>
      <c r="J724" s="375"/>
      <c r="K724" s="375"/>
      <c r="L724" s="375"/>
      <c r="M724" s="375"/>
      <c r="N724" s="375"/>
      <c r="O724" s="375"/>
      <c r="P724" s="375"/>
      <c r="Q724" s="375"/>
      <c r="R724" s="375"/>
      <c r="S724" s="375"/>
      <c r="T724" s="375"/>
      <c r="U724" s="375"/>
      <c r="V724" s="375"/>
      <c r="W724" s="375"/>
      <c r="X724" s="375"/>
      <c r="Y724" s="375"/>
      <c r="Z724" s="375"/>
      <c r="AA724" s="375"/>
      <c r="AB724" s="375"/>
      <c r="AC724" s="375"/>
      <c r="AD724" s="375"/>
      <c r="AE724" s="375"/>
      <c r="AF724" s="375"/>
      <c r="AG724" s="375"/>
    </row>
    <row r="725" spans="1:33" ht="9.75" customHeight="1" x14ac:dyDescent="0.25">
      <c r="A725" s="375"/>
      <c r="B725" s="375"/>
      <c r="C725" s="375"/>
      <c r="D725" s="375"/>
      <c r="E725" s="375"/>
      <c r="F725" s="375"/>
      <c r="G725" s="375"/>
      <c r="H725" s="375"/>
      <c r="I725" s="375"/>
      <c r="J725" s="375"/>
      <c r="K725" s="375"/>
      <c r="L725" s="375"/>
      <c r="M725" s="375"/>
      <c r="N725" s="375"/>
      <c r="O725" s="375"/>
      <c r="P725" s="375"/>
      <c r="Q725" s="375"/>
      <c r="R725" s="375"/>
      <c r="S725" s="375"/>
      <c r="T725" s="375"/>
      <c r="U725" s="375"/>
      <c r="V725" s="375"/>
      <c r="W725" s="375"/>
      <c r="X725" s="375"/>
      <c r="Y725" s="375"/>
      <c r="Z725" s="375"/>
      <c r="AA725" s="375"/>
      <c r="AB725" s="375"/>
      <c r="AC725" s="375"/>
      <c r="AD725" s="375"/>
      <c r="AE725" s="375"/>
      <c r="AF725" s="375"/>
      <c r="AG725" s="375"/>
    </row>
    <row r="726" spans="1:33" ht="9.75" customHeight="1" x14ac:dyDescent="0.25">
      <c r="A726" s="375"/>
      <c r="B726" s="375"/>
      <c r="C726" s="375"/>
      <c r="D726" s="375"/>
      <c r="E726" s="375"/>
      <c r="F726" s="375"/>
      <c r="G726" s="375"/>
      <c r="H726" s="375"/>
      <c r="I726" s="375"/>
      <c r="J726" s="375"/>
      <c r="K726" s="375"/>
      <c r="L726" s="375"/>
      <c r="M726" s="375"/>
      <c r="N726" s="375"/>
      <c r="O726" s="375"/>
      <c r="P726" s="375"/>
      <c r="Q726" s="375"/>
      <c r="R726" s="375"/>
      <c r="S726" s="375"/>
      <c r="T726" s="375"/>
      <c r="U726" s="375"/>
      <c r="V726" s="375"/>
      <c r="W726" s="375"/>
      <c r="X726" s="375"/>
      <c r="Y726" s="375"/>
      <c r="Z726" s="375"/>
      <c r="AA726" s="375"/>
      <c r="AB726" s="375"/>
      <c r="AC726" s="375"/>
      <c r="AD726" s="375"/>
      <c r="AE726" s="375"/>
      <c r="AF726" s="375"/>
      <c r="AG726" s="375"/>
    </row>
    <row r="727" spans="1:33" ht="9.75" customHeight="1" x14ac:dyDescent="0.25">
      <c r="A727" s="375"/>
      <c r="B727" s="375"/>
      <c r="C727" s="375"/>
      <c r="D727" s="375"/>
      <c r="E727" s="375"/>
      <c r="F727" s="375"/>
      <c r="G727" s="375"/>
      <c r="H727" s="375"/>
      <c r="I727" s="375"/>
      <c r="J727" s="375"/>
      <c r="K727" s="375"/>
      <c r="L727" s="375"/>
      <c r="M727" s="375"/>
      <c r="N727" s="375"/>
      <c r="O727" s="375"/>
      <c r="P727" s="375"/>
      <c r="Q727" s="375"/>
      <c r="R727" s="375"/>
      <c r="S727" s="375"/>
      <c r="T727" s="375"/>
      <c r="U727" s="375"/>
      <c r="V727" s="375"/>
      <c r="W727" s="375"/>
      <c r="X727" s="375"/>
      <c r="Y727" s="375"/>
      <c r="Z727" s="375"/>
      <c r="AA727" s="375"/>
      <c r="AB727" s="375"/>
      <c r="AC727" s="375"/>
      <c r="AD727" s="375"/>
      <c r="AE727" s="375"/>
      <c r="AF727" s="375"/>
      <c r="AG727" s="375"/>
    </row>
    <row r="728" spans="1:33" ht="9.75" customHeight="1" x14ac:dyDescent="0.25">
      <c r="A728" s="375"/>
      <c r="B728" s="375"/>
      <c r="C728" s="375"/>
      <c r="D728" s="375"/>
      <c r="E728" s="375"/>
      <c r="F728" s="375"/>
      <c r="G728" s="375"/>
      <c r="H728" s="375"/>
      <c r="I728" s="375"/>
      <c r="J728" s="375"/>
      <c r="K728" s="375"/>
      <c r="L728" s="375"/>
      <c r="M728" s="375"/>
      <c r="N728" s="375"/>
      <c r="O728" s="375"/>
      <c r="P728" s="375"/>
      <c r="Q728" s="375"/>
      <c r="R728" s="375"/>
      <c r="S728" s="375"/>
      <c r="T728" s="375"/>
      <c r="U728" s="375"/>
      <c r="V728" s="375"/>
      <c r="W728" s="375"/>
      <c r="X728" s="375"/>
      <c r="Y728" s="375"/>
      <c r="Z728" s="375"/>
      <c r="AA728" s="375"/>
      <c r="AB728" s="375"/>
      <c r="AC728" s="375"/>
      <c r="AD728" s="375"/>
      <c r="AE728" s="375"/>
      <c r="AF728" s="375"/>
      <c r="AG728" s="375"/>
    </row>
    <row r="729" spans="1:33" ht="9.75" customHeight="1" x14ac:dyDescent="0.25">
      <c r="A729" s="375"/>
      <c r="B729" s="375"/>
      <c r="C729" s="375"/>
      <c r="D729" s="375"/>
      <c r="E729" s="375"/>
      <c r="F729" s="375"/>
      <c r="G729" s="375"/>
      <c r="H729" s="375"/>
      <c r="I729" s="375"/>
      <c r="J729" s="375"/>
      <c r="K729" s="375"/>
      <c r="L729" s="375"/>
      <c r="M729" s="375"/>
      <c r="N729" s="375"/>
      <c r="O729" s="375"/>
      <c r="P729" s="375"/>
      <c r="Q729" s="375"/>
      <c r="R729" s="375"/>
      <c r="S729" s="375"/>
      <c r="T729" s="375"/>
      <c r="U729" s="375"/>
      <c r="V729" s="375"/>
      <c r="W729" s="375"/>
      <c r="X729" s="375"/>
      <c r="Y729" s="375"/>
      <c r="Z729" s="375"/>
      <c r="AA729" s="375"/>
      <c r="AB729" s="375"/>
      <c r="AC729" s="375"/>
      <c r="AD729" s="375"/>
      <c r="AE729" s="375"/>
      <c r="AF729" s="375"/>
      <c r="AG729" s="375"/>
    </row>
    <row r="730" spans="1:33" ht="9.75" customHeight="1" x14ac:dyDescent="0.25">
      <c r="A730" s="375"/>
      <c r="B730" s="375"/>
      <c r="C730" s="375"/>
      <c r="D730" s="375"/>
      <c r="E730" s="375"/>
      <c r="F730" s="375"/>
      <c r="G730" s="375"/>
      <c r="H730" s="375"/>
      <c r="I730" s="375"/>
      <c r="J730" s="375"/>
      <c r="K730" s="375"/>
      <c r="L730" s="375"/>
      <c r="M730" s="375"/>
      <c r="N730" s="375"/>
      <c r="O730" s="375"/>
      <c r="P730" s="375"/>
      <c r="Q730" s="375"/>
      <c r="R730" s="375"/>
      <c r="S730" s="375"/>
      <c r="T730" s="375"/>
      <c r="U730" s="375"/>
      <c r="V730" s="375"/>
      <c r="W730" s="375"/>
      <c r="X730" s="375"/>
      <c r="Y730" s="375"/>
      <c r="Z730" s="375"/>
      <c r="AA730" s="375"/>
      <c r="AB730" s="375"/>
      <c r="AC730" s="375"/>
      <c r="AD730" s="375"/>
      <c r="AE730" s="375"/>
      <c r="AF730" s="375"/>
      <c r="AG730" s="375"/>
    </row>
    <row r="731" spans="1:33" ht="9.75" customHeight="1" x14ac:dyDescent="0.25">
      <c r="A731" s="375"/>
      <c r="B731" s="375"/>
      <c r="C731" s="375"/>
      <c r="D731" s="375"/>
      <c r="E731" s="375"/>
      <c r="F731" s="375"/>
      <c r="G731" s="375"/>
      <c r="H731" s="375"/>
      <c r="I731" s="375"/>
      <c r="J731" s="375"/>
      <c r="K731" s="375"/>
      <c r="L731" s="375"/>
      <c r="M731" s="375"/>
      <c r="N731" s="375"/>
      <c r="O731" s="375"/>
      <c r="P731" s="375"/>
      <c r="Q731" s="375"/>
      <c r="R731" s="375"/>
      <c r="S731" s="375"/>
      <c r="T731" s="375"/>
      <c r="U731" s="375"/>
      <c r="V731" s="375"/>
      <c r="W731" s="375"/>
      <c r="X731" s="375"/>
      <c r="Y731" s="375"/>
      <c r="Z731" s="375"/>
      <c r="AA731" s="375"/>
      <c r="AB731" s="375"/>
      <c r="AC731" s="375"/>
      <c r="AD731" s="375"/>
      <c r="AE731" s="375"/>
      <c r="AF731" s="375"/>
      <c r="AG731" s="375"/>
    </row>
    <row r="732" spans="1:33" ht="9.75" customHeight="1" x14ac:dyDescent="0.25">
      <c r="A732" s="375"/>
      <c r="B732" s="375"/>
      <c r="C732" s="375"/>
      <c r="D732" s="375"/>
      <c r="E732" s="375"/>
      <c r="F732" s="375"/>
      <c r="G732" s="375"/>
      <c r="H732" s="375"/>
      <c r="I732" s="375"/>
      <c r="J732" s="375"/>
      <c r="K732" s="375"/>
      <c r="L732" s="375"/>
      <c r="M732" s="375"/>
      <c r="N732" s="375"/>
      <c r="O732" s="375"/>
      <c r="P732" s="375"/>
      <c r="Q732" s="375"/>
      <c r="R732" s="375"/>
      <c r="S732" s="375"/>
      <c r="T732" s="375"/>
      <c r="U732" s="375"/>
      <c r="V732" s="375"/>
      <c r="W732" s="375"/>
      <c r="X732" s="375"/>
      <c r="Y732" s="375"/>
      <c r="Z732" s="375"/>
      <c r="AA732" s="375"/>
      <c r="AB732" s="375"/>
      <c r="AC732" s="375"/>
      <c r="AD732" s="375"/>
      <c r="AE732" s="375"/>
      <c r="AF732" s="375"/>
      <c r="AG732" s="375"/>
    </row>
    <row r="733" spans="1:33" ht="9.75" customHeight="1" x14ac:dyDescent="0.25">
      <c r="A733" s="375"/>
      <c r="B733" s="375"/>
      <c r="C733" s="375"/>
      <c r="D733" s="375"/>
      <c r="E733" s="375"/>
      <c r="F733" s="375"/>
      <c r="G733" s="375"/>
      <c r="H733" s="375"/>
      <c r="I733" s="375"/>
      <c r="J733" s="375"/>
      <c r="K733" s="375"/>
      <c r="L733" s="375"/>
      <c r="M733" s="375"/>
      <c r="N733" s="375"/>
      <c r="O733" s="375"/>
      <c r="P733" s="375"/>
      <c r="Q733" s="375"/>
      <c r="R733" s="375"/>
      <c r="S733" s="375"/>
      <c r="T733" s="375"/>
      <c r="U733" s="375"/>
      <c r="V733" s="375"/>
      <c r="W733" s="375"/>
      <c r="X733" s="375"/>
      <c r="Y733" s="375"/>
      <c r="Z733" s="375"/>
      <c r="AA733" s="375"/>
      <c r="AB733" s="375"/>
      <c r="AC733" s="375"/>
      <c r="AD733" s="375"/>
      <c r="AE733" s="375"/>
      <c r="AF733" s="375"/>
      <c r="AG733" s="375"/>
    </row>
    <row r="734" spans="1:33" ht="9.75" customHeight="1" x14ac:dyDescent="0.25">
      <c r="A734" s="375"/>
      <c r="B734" s="375"/>
      <c r="C734" s="375"/>
      <c r="D734" s="375"/>
      <c r="E734" s="375"/>
      <c r="F734" s="375"/>
      <c r="G734" s="375"/>
      <c r="H734" s="375"/>
      <c r="I734" s="375"/>
      <c r="J734" s="375"/>
      <c r="K734" s="375"/>
      <c r="L734" s="375"/>
      <c r="M734" s="375"/>
      <c r="N734" s="375"/>
      <c r="O734" s="375"/>
      <c r="P734" s="375"/>
      <c r="Q734" s="375"/>
      <c r="R734" s="375"/>
      <c r="S734" s="375"/>
      <c r="T734" s="375"/>
      <c r="U734" s="375"/>
      <c r="V734" s="375"/>
      <c r="W734" s="375"/>
      <c r="X734" s="375"/>
      <c r="Y734" s="375"/>
      <c r="Z734" s="375"/>
      <c r="AA734" s="375"/>
      <c r="AB734" s="375"/>
      <c r="AC734" s="375"/>
      <c r="AD734" s="375"/>
      <c r="AE734" s="375"/>
      <c r="AF734" s="375"/>
      <c r="AG734" s="375"/>
    </row>
    <row r="735" spans="1:33" ht="9.75" customHeight="1" x14ac:dyDescent="0.25">
      <c r="A735" s="375"/>
      <c r="B735" s="375"/>
      <c r="C735" s="375"/>
      <c r="D735" s="375"/>
      <c r="E735" s="375"/>
      <c r="F735" s="375"/>
      <c r="G735" s="375"/>
      <c r="H735" s="375"/>
      <c r="I735" s="375"/>
      <c r="J735" s="375"/>
      <c r="K735" s="375"/>
      <c r="L735" s="375"/>
      <c r="M735" s="375"/>
      <c r="N735" s="375"/>
      <c r="O735" s="375"/>
      <c r="P735" s="375"/>
      <c r="Q735" s="375"/>
      <c r="R735" s="375"/>
      <c r="S735" s="375"/>
      <c r="T735" s="375"/>
      <c r="U735" s="375"/>
      <c r="V735" s="375"/>
      <c r="W735" s="375"/>
      <c r="X735" s="375"/>
      <c r="Y735" s="375"/>
      <c r="Z735" s="375"/>
      <c r="AA735" s="375"/>
      <c r="AB735" s="375"/>
      <c r="AC735" s="375"/>
      <c r="AD735" s="375"/>
      <c r="AE735" s="375"/>
      <c r="AF735" s="375"/>
      <c r="AG735" s="375"/>
    </row>
    <row r="736" spans="1:33" ht="9.75" customHeight="1" x14ac:dyDescent="0.25">
      <c r="A736" s="375"/>
      <c r="B736" s="375"/>
      <c r="C736" s="375"/>
      <c r="D736" s="375"/>
      <c r="E736" s="375"/>
      <c r="F736" s="375"/>
      <c r="G736" s="375"/>
      <c r="H736" s="375"/>
      <c r="I736" s="375"/>
      <c r="J736" s="375"/>
      <c r="K736" s="375"/>
      <c r="L736" s="375"/>
      <c r="M736" s="375"/>
      <c r="N736" s="375"/>
      <c r="O736" s="375"/>
      <c r="P736" s="375"/>
      <c r="Q736" s="375"/>
      <c r="R736" s="375"/>
      <c r="S736" s="375"/>
      <c r="T736" s="375"/>
      <c r="U736" s="375"/>
      <c r="V736" s="375"/>
      <c r="W736" s="375"/>
      <c r="X736" s="375"/>
      <c r="Y736" s="375"/>
      <c r="Z736" s="375"/>
      <c r="AA736" s="375"/>
      <c r="AB736" s="375"/>
      <c r="AC736" s="375"/>
      <c r="AD736" s="375"/>
      <c r="AE736" s="375"/>
      <c r="AF736" s="375"/>
      <c r="AG736" s="375"/>
    </row>
    <row r="737" spans="1:33" ht="9.75" customHeight="1" x14ac:dyDescent="0.25">
      <c r="A737" s="375"/>
      <c r="B737" s="375"/>
      <c r="C737" s="375"/>
      <c r="D737" s="375"/>
      <c r="E737" s="375"/>
      <c r="F737" s="375"/>
      <c r="G737" s="375"/>
      <c r="H737" s="375"/>
      <c r="I737" s="375"/>
      <c r="J737" s="375"/>
      <c r="K737" s="375"/>
      <c r="L737" s="375"/>
      <c r="M737" s="375"/>
      <c r="N737" s="375"/>
      <c r="O737" s="375"/>
      <c r="P737" s="375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  <c r="AA737" s="375"/>
      <c r="AB737" s="375"/>
      <c r="AC737" s="375"/>
      <c r="AD737" s="375"/>
      <c r="AE737" s="375"/>
      <c r="AF737" s="375"/>
      <c r="AG737" s="375"/>
    </row>
    <row r="738" spans="1:33" ht="9.75" customHeight="1" x14ac:dyDescent="0.25">
      <c r="A738" s="375"/>
      <c r="B738" s="375"/>
      <c r="C738" s="375"/>
      <c r="D738" s="375"/>
      <c r="E738" s="375"/>
      <c r="F738" s="375"/>
      <c r="G738" s="375"/>
      <c r="H738" s="375"/>
      <c r="I738" s="375"/>
      <c r="J738" s="375"/>
      <c r="K738" s="375"/>
      <c r="L738" s="375"/>
      <c r="M738" s="375"/>
      <c r="N738" s="375"/>
      <c r="O738" s="375"/>
      <c r="P738" s="375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  <c r="AA738" s="375"/>
      <c r="AB738" s="375"/>
      <c r="AC738" s="375"/>
      <c r="AD738" s="375"/>
      <c r="AE738" s="375"/>
      <c r="AF738" s="375"/>
      <c r="AG738" s="375"/>
    </row>
    <row r="739" spans="1:33" ht="9.75" customHeight="1" x14ac:dyDescent="0.25">
      <c r="A739" s="375"/>
      <c r="B739" s="375"/>
      <c r="C739" s="375"/>
      <c r="D739" s="375"/>
      <c r="E739" s="375"/>
      <c r="F739" s="375"/>
      <c r="G739" s="375"/>
      <c r="H739" s="375"/>
      <c r="I739" s="375"/>
      <c r="J739" s="375"/>
      <c r="K739" s="375"/>
      <c r="L739" s="375"/>
      <c r="M739" s="375"/>
      <c r="N739" s="375"/>
      <c r="O739" s="375"/>
      <c r="P739" s="375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  <c r="AA739" s="375"/>
      <c r="AB739" s="375"/>
      <c r="AC739" s="375"/>
      <c r="AD739" s="375"/>
      <c r="AE739" s="375"/>
      <c r="AF739" s="375"/>
      <c r="AG739" s="375"/>
    </row>
    <row r="740" spans="1:33" ht="9.75" customHeight="1" x14ac:dyDescent="0.25">
      <c r="A740" s="375"/>
      <c r="B740" s="375"/>
      <c r="C740" s="375"/>
      <c r="D740" s="375"/>
      <c r="E740" s="375"/>
      <c r="F740" s="375"/>
      <c r="G740" s="375"/>
      <c r="H740" s="375"/>
      <c r="I740" s="375"/>
      <c r="J740" s="375"/>
      <c r="K740" s="375"/>
      <c r="L740" s="375"/>
      <c r="M740" s="375"/>
      <c r="N740" s="375"/>
      <c r="O740" s="375"/>
      <c r="P740" s="375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  <c r="AA740" s="375"/>
      <c r="AB740" s="375"/>
      <c r="AC740" s="375"/>
      <c r="AD740" s="375"/>
      <c r="AE740" s="375"/>
      <c r="AF740" s="375"/>
      <c r="AG740" s="375"/>
    </row>
    <row r="741" spans="1:33" ht="9.75" customHeight="1" x14ac:dyDescent="0.25">
      <c r="A741" s="375"/>
      <c r="B741" s="375"/>
      <c r="C741" s="375"/>
      <c r="D741" s="375"/>
      <c r="E741" s="375"/>
      <c r="F741" s="375"/>
      <c r="G741" s="375"/>
      <c r="H741" s="375"/>
      <c r="I741" s="375"/>
      <c r="J741" s="375"/>
      <c r="K741" s="375"/>
      <c r="L741" s="375"/>
      <c r="M741" s="375"/>
      <c r="N741" s="375"/>
      <c r="O741" s="375"/>
      <c r="P741" s="375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  <c r="AA741" s="375"/>
      <c r="AB741" s="375"/>
      <c r="AC741" s="375"/>
      <c r="AD741" s="375"/>
      <c r="AE741" s="375"/>
      <c r="AF741" s="375"/>
      <c r="AG741" s="375"/>
    </row>
    <row r="742" spans="1:33" ht="9.75" customHeight="1" x14ac:dyDescent="0.25">
      <c r="A742" s="375"/>
      <c r="B742" s="375"/>
      <c r="C742" s="375"/>
      <c r="D742" s="375"/>
      <c r="E742" s="375"/>
      <c r="F742" s="375"/>
      <c r="G742" s="375"/>
      <c r="H742" s="375"/>
      <c r="I742" s="375"/>
      <c r="J742" s="375"/>
      <c r="K742" s="375"/>
      <c r="L742" s="375"/>
      <c r="M742" s="375"/>
      <c r="N742" s="375"/>
      <c r="O742" s="375"/>
      <c r="P742" s="375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  <c r="AA742" s="375"/>
      <c r="AB742" s="375"/>
      <c r="AC742" s="375"/>
      <c r="AD742" s="375"/>
      <c r="AE742" s="375"/>
      <c r="AF742" s="375"/>
      <c r="AG742" s="375"/>
    </row>
    <row r="743" spans="1:33" ht="9.75" customHeight="1" x14ac:dyDescent="0.25">
      <c r="A743" s="375"/>
      <c r="B743" s="375"/>
      <c r="C743" s="375"/>
      <c r="D743" s="375"/>
      <c r="E743" s="375"/>
      <c r="F743" s="375"/>
      <c r="G743" s="375"/>
      <c r="H743" s="375"/>
      <c r="I743" s="375"/>
      <c r="J743" s="375"/>
      <c r="K743" s="375"/>
      <c r="L743" s="375"/>
      <c r="M743" s="375"/>
      <c r="N743" s="375"/>
      <c r="O743" s="375"/>
      <c r="P743" s="375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  <c r="AA743" s="375"/>
      <c r="AB743" s="375"/>
      <c r="AC743" s="375"/>
      <c r="AD743" s="375"/>
      <c r="AE743" s="375"/>
      <c r="AF743" s="375"/>
      <c r="AG743" s="375"/>
    </row>
    <row r="744" spans="1:33" ht="9.75" customHeight="1" x14ac:dyDescent="0.25">
      <c r="A744" s="375"/>
      <c r="B744" s="375"/>
      <c r="C744" s="375"/>
      <c r="D744" s="375"/>
      <c r="E744" s="375"/>
      <c r="F744" s="375"/>
      <c r="G744" s="375"/>
      <c r="H744" s="375"/>
      <c r="I744" s="375"/>
      <c r="J744" s="375"/>
      <c r="K744" s="375"/>
      <c r="L744" s="375"/>
      <c r="M744" s="375"/>
      <c r="N744" s="375"/>
      <c r="O744" s="375"/>
      <c r="P744" s="375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  <c r="AA744" s="375"/>
      <c r="AB744" s="375"/>
      <c r="AC744" s="375"/>
      <c r="AD744" s="375"/>
      <c r="AE744" s="375"/>
      <c r="AF744" s="375"/>
      <c r="AG744" s="375"/>
    </row>
    <row r="745" spans="1:33" ht="9.75" customHeight="1" x14ac:dyDescent="0.25">
      <c r="A745" s="375"/>
      <c r="B745" s="375"/>
      <c r="C745" s="375"/>
      <c r="D745" s="375"/>
      <c r="E745" s="375"/>
      <c r="F745" s="375"/>
      <c r="G745" s="375"/>
      <c r="H745" s="375"/>
      <c r="I745" s="375"/>
      <c r="J745" s="375"/>
      <c r="K745" s="375"/>
      <c r="L745" s="375"/>
      <c r="M745" s="375"/>
      <c r="N745" s="375"/>
      <c r="O745" s="375"/>
      <c r="P745" s="375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  <c r="AA745" s="375"/>
      <c r="AB745" s="375"/>
      <c r="AC745" s="375"/>
      <c r="AD745" s="375"/>
      <c r="AE745" s="375"/>
      <c r="AF745" s="375"/>
      <c r="AG745" s="375"/>
    </row>
    <row r="746" spans="1:33" ht="9.75" customHeight="1" x14ac:dyDescent="0.25">
      <c r="A746" s="375"/>
      <c r="B746" s="375"/>
      <c r="C746" s="375"/>
      <c r="D746" s="375"/>
      <c r="E746" s="375"/>
      <c r="F746" s="375"/>
      <c r="G746" s="375"/>
      <c r="H746" s="375"/>
      <c r="I746" s="375"/>
      <c r="J746" s="375"/>
      <c r="K746" s="375"/>
      <c r="L746" s="375"/>
      <c r="M746" s="375"/>
      <c r="N746" s="375"/>
      <c r="O746" s="375"/>
      <c r="P746" s="375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  <c r="AA746" s="375"/>
      <c r="AB746" s="375"/>
      <c r="AC746" s="375"/>
      <c r="AD746" s="375"/>
      <c r="AE746" s="375"/>
      <c r="AF746" s="375"/>
      <c r="AG746" s="375"/>
    </row>
    <row r="747" spans="1:33" ht="9.75" customHeight="1" x14ac:dyDescent="0.25">
      <c r="A747" s="375"/>
      <c r="B747" s="375"/>
      <c r="C747" s="375"/>
      <c r="D747" s="375"/>
      <c r="E747" s="375"/>
      <c r="F747" s="375"/>
      <c r="G747" s="375"/>
      <c r="H747" s="375"/>
      <c r="I747" s="375"/>
      <c r="J747" s="375"/>
      <c r="K747" s="375"/>
      <c r="L747" s="375"/>
      <c r="M747" s="375"/>
      <c r="N747" s="375"/>
      <c r="O747" s="375"/>
      <c r="P747" s="375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  <c r="AA747" s="375"/>
      <c r="AB747" s="375"/>
      <c r="AC747" s="375"/>
      <c r="AD747" s="375"/>
      <c r="AE747" s="375"/>
      <c r="AF747" s="375"/>
      <c r="AG747" s="375"/>
    </row>
    <row r="748" spans="1:33" ht="9.75" customHeight="1" x14ac:dyDescent="0.25">
      <c r="A748" s="375"/>
      <c r="B748" s="375"/>
      <c r="C748" s="375"/>
      <c r="D748" s="375"/>
      <c r="E748" s="375"/>
      <c r="F748" s="375"/>
      <c r="G748" s="375"/>
      <c r="H748" s="375"/>
      <c r="I748" s="375"/>
      <c r="J748" s="375"/>
      <c r="K748" s="375"/>
      <c r="L748" s="375"/>
      <c r="M748" s="375"/>
      <c r="N748" s="375"/>
      <c r="O748" s="375"/>
      <c r="P748" s="375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  <c r="AA748" s="375"/>
      <c r="AB748" s="375"/>
      <c r="AC748" s="375"/>
      <c r="AD748" s="375"/>
      <c r="AE748" s="375"/>
      <c r="AF748" s="375"/>
      <c r="AG748" s="375"/>
    </row>
    <row r="749" spans="1:33" ht="9.75" customHeight="1" x14ac:dyDescent="0.25">
      <c r="A749" s="375"/>
      <c r="B749" s="375"/>
      <c r="C749" s="375"/>
      <c r="D749" s="375"/>
      <c r="E749" s="375"/>
      <c r="F749" s="375"/>
      <c r="G749" s="375"/>
      <c r="H749" s="375"/>
      <c r="I749" s="375"/>
      <c r="J749" s="375"/>
      <c r="K749" s="375"/>
      <c r="L749" s="375"/>
      <c r="M749" s="375"/>
      <c r="N749" s="375"/>
      <c r="O749" s="375"/>
      <c r="P749" s="375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  <c r="AA749" s="375"/>
      <c r="AB749" s="375"/>
      <c r="AC749" s="375"/>
      <c r="AD749" s="375"/>
      <c r="AE749" s="375"/>
      <c r="AF749" s="375"/>
      <c r="AG749" s="375"/>
    </row>
    <row r="750" spans="1:33" ht="9.75" customHeight="1" x14ac:dyDescent="0.25">
      <c r="A750" s="375"/>
      <c r="B750" s="375"/>
      <c r="C750" s="375"/>
      <c r="D750" s="375"/>
      <c r="E750" s="375"/>
      <c r="F750" s="375"/>
      <c r="G750" s="375"/>
      <c r="H750" s="375"/>
      <c r="I750" s="375"/>
      <c r="J750" s="375"/>
      <c r="K750" s="375"/>
      <c r="L750" s="375"/>
      <c r="M750" s="375"/>
      <c r="N750" s="375"/>
      <c r="O750" s="375"/>
      <c r="P750" s="375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  <c r="AA750" s="375"/>
      <c r="AB750" s="375"/>
      <c r="AC750" s="375"/>
      <c r="AD750" s="375"/>
      <c r="AE750" s="375"/>
      <c r="AF750" s="375"/>
      <c r="AG750" s="375"/>
    </row>
    <row r="751" spans="1:33" ht="9.75" customHeight="1" x14ac:dyDescent="0.25">
      <c r="A751" s="375"/>
      <c r="B751" s="375"/>
      <c r="C751" s="375"/>
      <c r="D751" s="375"/>
      <c r="E751" s="375"/>
      <c r="F751" s="375"/>
      <c r="G751" s="375"/>
      <c r="H751" s="375"/>
      <c r="I751" s="375"/>
      <c r="J751" s="375"/>
      <c r="K751" s="375"/>
      <c r="L751" s="375"/>
      <c r="M751" s="375"/>
      <c r="N751" s="375"/>
      <c r="O751" s="375"/>
      <c r="P751" s="375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  <c r="AA751" s="375"/>
      <c r="AB751" s="375"/>
      <c r="AC751" s="375"/>
      <c r="AD751" s="375"/>
      <c r="AE751" s="375"/>
      <c r="AF751" s="375"/>
      <c r="AG751" s="375"/>
    </row>
    <row r="752" spans="1:33" ht="9.75" customHeight="1" x14ac:dyDescent="0.25">
      <c r="A752" s="375"/>
      <c r="B752" s="375"/>
      <c r="C752" s="375"/>
      <c r="D752" s="375"/>
      <c r="E752" s="375"/>
      <c r="F752" s="375"/>
      <c r="G752" s="375"/>
      <c r="H752" s="375"/>
      <c r="I752" s="375"/>
      <c r="J752" s="375"/>
      <c r="K752" s="375"/>
      <c r="L752" s="375"/>
      <c r="M752" s="375"/>
      <c r="N752" s="375"/>
      <c r="O752" s="375"/>
      <c r="P752" s="375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  <c r="AA752" s="375"/>
      <c r="AB752" s="375"/>
      <c r="AC752" s="375"/>
      <c r="AD752" s="375"/>
      <c r="AE752" s="375"/>
      <c r="AF752" s="375"/>
      <c r="AG752" s="375"/>
    </row>
    <row r="753" spans="1:33" ht="9.75" customHeight="1" x14ac:dyDescent="0.25">
      <c r="A753" s="375"/>
      <c r="B753" s="375"/>
      <c r="C753" s="375"/>
      <c r="D753" s="375"/>
      <c r="E753" s="375"/>
      <c r="F753" s="375"/>
      <c r="G753" s="375"/>
      <c r="H753" s="375"/>
      <c r="I753" s="375"/>
      <c r="J753" s="375"/>
      <c r="K753" s="375"/>
      <c r="L753" s="375"/>
      <c r="M753" s="375"/>
      <c r="N753" s="375"/>
      <c r="O753" s="375"/>
      <c r="P753" s="375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  <c r="AA753" s="375"/>
      <c r="AB753" s="375"/>
      <c r="AC753" s="375"/>
      <c r="AD753" s="375"/>
      <c r="AE753" s="375"/>
      <c r="AF753" s="375"/>
      <c r="AG753" s="375"/>
    </row>
    <row r="754" spans="1:33" ht="9.75" customHeight="1" x14ac:dyDescent="0.25">
      <c r="A754" s="375"/>
      <c r="B754" s="375"/>
      <c r="C754" s="375"/>
      <c r="D754" s="375"/>
      <c r="E754" s="375"/>
      <c r="F754" s="375"/>
      <c r="G754" s="375"/>
      <c r="H754" s="375"/>
      <c r="I754" s="375"/>
      <c r="J754" s="375"/>
      <c r="K754" s="375"/>
      <c r="L754" s="375"/>
      <c r="M754" s="375"/>
      <c r="N754" s="375"/>
      <c r="O754" s="375"/>
      <c r="P754" s="375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  <c r="AA754" s="375"/>
      <c r="AB754" s="375"/>
      <c r="AC754" s="375"/>
      <c r="AD754" s="375"/>
      <c r="AE754" s="375"/>
      <c r="AF754" s="375"/>
      <c r="AG754" s="375"/>
    </row>
    <row r="755" spans="1:33" ht="9.75" customHeight="1" x14ac:dyDescent="0.25">
      <c r="A755" s="375"/>
      <c r="B755" s="375"/>
      <c r="C755" s="375"/>
      <c r="D755" s="375"/>
      <c r="E755" s="375"/>
      <c r="F755" s="375"/>
      <c r="G755" s="375"/>
      <c r="H755" s="375"/>
      <c r="I755" s="375"/>
      <c r="J755" s="375"/>
      <c r="K755" s="375"/>
      <c r="L755" s="375"/>
      <c r="M755" s="375"/>
      <c r="N755" s="375"/>
      <c r="O755" s="375"/>
      <c r="P755" s="375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  <c r="AA755" s="375"/>
      <c r="AB755" s="375"/>
      <c r="AC755" s="375"/>
      <c r="AD755" s="375"/>
      <c r="AE755" s="375"/>
      <c r="AF755" s="375"/>
      <c r="AG755" s="375"/>
    </row>
    <row r="756" spans="1:33" ht="9.75" customHeight="1" x14ac:dyDescent="0.25">
      <c r="A756" s="375"/>
      <c r="B756" s="375"/>
      <c r="C756" s="375"/>
      <c r="D756" s="375"/>
      <c r="E756" s="375"/>
      <c r="F756" s="375"/>
      <c r="G756" s="375"/>
      <c r="H756" s="375"/>
      <c r="I756" s="375"/>
      <c r="J756" s="375"/>
      <c r="K756" s="375"/>
      <c r="L756" s="375"/>
      <c r="M756" s="375"/>
      <c r="N756" s="375"/>
      <c r="O756" s="375"/>
      <c r="P756" s="375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  <c r="AA756" s="375"/>
      <c r="AB756" s="375"/>
      <c r="AC756" s="375"/>
      <c r="AD756" s="375"/>
      <c r="AE756" s="375"/>
      <c r="AF756" s="375"/>
      <c r="AG756" s="375"/>
    </row>
    <row r="757" spans="1:33" ht="9.75" customHeight="1" x14ac:dyDescent="0.25">
      <c r="A757" s="375"/>
      <c r="B757" s="375"/>
      <c r="C757" s="375"/>
      <c r="D757" s="375"/>
      <c r="E757" s="375"/>
      <c r="F757" s="375"/>
      <c r="G757" s="375"/>
      <c r="H757" s="375"/>
      <c r="I757" s="375"/>
      <c r="J757" s="375"/>
      <c r="K757" s="375"/>
      <c r="L757" s="375"/>
      <c r="M757" s="375"/>
      <c r="N757" s="375"/>
      <c r="O757" s="375"/>
      <c r="P757" s="375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  <c r="AA757" s="375"/>
      <c r="AB757" s="375"/>
      <c r="AC757" s="375"/>
      <c r="AD757" s="375"/>
      <c r="AE757" s="375"/>
      <c r="AF757" s="375"/>
      <c r="AG757" s="375"/>
    </row>
    <row r="758" spans="1:33" ht="9.75" customHeight="1" x14ac:dyDescent="0.25">
      <c r="A758" s="375"/>
      <c r="B758" s="375"/>
      <c r="C758" s="375"/>
      <c r="D758" s="375"/>
      <c r="E758" s="375"/>
      <c r="F758" s="375"/>
      <c r="G758" s="375"/>
      <c r="H758" s="375"/>
      <c r="I758" s="375"/>
      <c r="J758" s="375"/>
      <c r="K758" s="375"/>
      <c r="L758" s="375"/>
      <c r="M758" s="375"/>
      <c r="N758" s="375"/>
      <c r="O758" s="375"/>
      <c r="P758" s="375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  <c r="AA758" s="375"/>
      <c r="AB758" s="375"/>
      <c r="AC758" s="375"/>
      <c r="AD758" s="375"/>
      <c r="AE758" s="375"/>
      <c r="AF758" s="375"/>
      <c r="AG758" s="375"/>
    </row>
    <row r="759" spans="1:33" ht="9.75" customHeight="1" x14ac:dyDescent="0.25">
      <c r="A759" s="375"/>
      <c r="B759" s="375"/>
      <c r="C759" s="375"/>
      <c r="D759" s="375"/>
      <c r="E759" s="375"/>
      <c r="F759" s="375"/>
      <c r="G759" s="375"/>
      <c r="H759" s="375"/>
      <c r="I759" s="375"/>
      <c r="J759" s="375"/>
      <c r="K759" s="375"/>
      <c r="L759" s="375"/>
      <c r="M759" s="375"/>
      <c r="N759" s="375"/>
      <c r="O759" s="375"/>
      <c r="P759" s="375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  <c r="AA759" s="375"/>
      <c r="AB759" s="375"/>
      <c r="AC759" s="375"/>
      <c r="AD759" s="375"/>
      <c r="AE759" s="375"/>
      <c r="AF759" s="375"/>
      <c r="AG759" s="375"/>
    </row>
    <row r="760" spans="1:33" ht="9.75" customHeight="1" x14ac:dyDescent="0.25">
      <c r="A760" s="375"/>
      <c r="B760" s="375"/>
      <c r="C760" s="375"/>
      <c r="D760" s="375"/>
      <c r="E760" s="375"/>
      <c r="F760" s="375"/>
      <c r="G760" s="375"/>
      <c r="H760" s="375"/>
      <c r="I760" s="375"/>
      <c r="J760" s="375"/>
      <c r="K760" s="375"/>
      <c r="L760" s="375"/>
      <c r="M760" s="375"/>
      <c r="N760" s="375"/>
      <c r="O760" s="375"/>
      <c r="P760" s="375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  <c r="AA760" s="375"/>
      <c r="AB760" s="375"/>
      <c r="AC760" s="375"/>
      <c r="AD760" s="375"/>
      <c r="AE760" s="375"/>
      <c r="AF760" s="375"/>
      <c r="AG760" s="375"/>
    </row>
    <row r="761" spans="1:33" ht="9.75" customHeight="1" x14ac:dyDescent="0.25">
      <c r="A761" s="375"/>
      <c r="B761" s="375"/>
      <c r="C761" s="375"/>
      <c r="D761" s="375"/>
      <c r="E761" s="375"/>
      <c r="F761" s="375"/>
      <c r="G761" s="375"/>
      <c r="H761" s="375"/>
      <c r="I761" s="375"/>
      <c r="J761" s="375"/>
      <c r="K761" s="375"/>
      <c r="L761" s="375"/>
      <c r="M761" s="375"/>
      <c r="N761" s="375"/>
      <c r="O761" s="375"/>
      <c r="P761" s="375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  <c r="AA761" s="375"/>
      <c r="AB761" s="375"/>
      <c r="AC761" s="375"/>
      <c r="AD761" s="375"/>
      <c r="AE761" s="375"/>
      <c r="AF761" s="375"/>
      <c r="AG761" s="375"/>
    </row>
    <row r="762" spans="1:33" ht="9.75" customHeight="1" x14ac:dyDescent="0.25">
      <c r="A762" s="375"/>
      <c r="B762" s="375"/>
      <c r="C762" s="375"/>
      <c r="D762" s="375"/>
      <c r="E762" s="375"/>
      <c r="F762" s="375"/>
      <c r="G762" s="375"/>
      <c r="H762" s="375"/>
      <c r="I762" s="375"/>
      <c r="J762" s="375"/>
      <c r="K762" s="375"/>
      <c r="L762" s="375"/>
      <c r="M762" s="375"/>
      <c r="N762" s="375"/>
      <c r="O762" s="375"/>
      <c r="P762" s="375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  <c r="AA762" s="375"/>
      <c r="AB762" s="375"/>
      <c r="AC762" s="375"/>
      <c r="AD762" s="375"/>
      <c r="AE762" s="375"/>
      <c r="AF762" s="375"/>
      <c r="AG762" s="375"/>
    </row>
    <row r="763" spans="1:33" ht="9.75" customHeight="1" x14ac:dyDescent="0.25">
      <c r="A763" s="375"/>
      <c r="B763" s="375"/>
      <c r="C763" s="375"/>
      <c r="D763" s="375"/>
      <c r="E763" s="375"/>
      <c r="F763" s="375"/>
      <c r="G763" s="375"/>
      <c r="H763" s="375"/>
      <c r="I763" s="375"/>
      <c r="J763" s="375"/>
      <c r="K763" s="375"/>
      <c r="L763" s="375"/>
      <c r="M763" s="375"/>
      <c r="N763" s="375"/>
      <c r="O763" s="375"/>
      <c r="P763" s="375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  <c r="AA763" s="375"/>
      <c r="AB763" s="375"/>
      <c r="AC763" s="375"/>
      <c r="AD763" s="375"/>
      <c r="AE763" s="375"/>
      <c r="AF763" s="375"/>
      <c r="AG763" s="375"/>
    </row>
    <row r="764" spans="1:33" ht="9.75" customHeight="1" x14ac:dyDescent="0.25">
      <c r="A764" s="375"/>
      <c r="B764" s="375"/>
      <c r="C764" s="375"/>
      <c r="D764" s="375"/>
      <c r="E764" s="375"/>
      <c r="F764" s="375"/>
      <c r="G764" s="375"/>
      <c r="H764" s="375"/>
      <c r="I764" s="375"/>
      <c r="J764" s="375"/>
      <c r="K764" s="375"/>
      <c r="L764" s="375"/>
      <c r="M764" s="375"/>
      <c r="N764" s="375"/>
      <c r="O764" s="375"/>
      <c r="P764" s="375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  <c r="AA764" s="375"/>
      <c r="AB764" s="375"/>
      <c r="AC764" s="375"/>
      <c r="AD764" s="375"/>
      <c r="AE764" s="375"/>
      <c r="AF764" s="375"/>
      <c r="AG764" s="375"/>
    </row>
    <row r="765" spans="1:33" ht="9.75" customHeight="1" x14ac:dyDescent="0.25">
      <c r="A765" s="375"/>
      <c r="B765" s="375"/>
      <c r="C765" s="375"/>
      <c r="D765" s="375"/>
      <c r="E765" s="375"/>
      <c r="F765" s="375"/>
      <c r="G765" s="375"/>
      <c r="H765" s="375"/>
      <c r="I765" s="375"/>
      <c r="J765" s="375"/>
      <c r="K765" s="375"/>
      <c r="L765" s="375"/>
      <c r="M765" s="375"/>
      <c r="N765" s="375"/>
      <c r="O765" s="375"/>
      <c r="P765" s="375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  <c r="AA765" s="375"/>
      <c r="AB765" s="375"/>
      <c r="AC765" s="375"/>
      <c r="AD765" s="375"/>
      <c r="AE765" s="375"/>
      <c r="AF765" s="375"/>
      <c r="AG765" s="375"/>
    </row>
    <row r="766" spans="1:33" ht="9.75" customHeight="1" x14ac:dyDescent="0.25">
      <c r="A766" s="375"/>
      <c r="B766" s="375"/>
      <c r="C766" s="375"/>
      <c r="D766" s="375"/>
      <c r="E766" s="375"/>
      <c r="F766" s="375"/>
      <c r="G766" s="375"/>
      <c r="H766" s="375"/>
      <c r="I766" s="375"/>
      <c r="J766" s="375"/>
      <c r="K766" s="375"/>
      <c r="L766" s="375"/>
      <c r="M766" s="375"/>
      <c r="N766" s="375"/>
      <c r="O766" s="375"/>
      <c r="P766" s="375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  <c r="AA766" s="375"/>
      <c r="AB766" s="375"/>
      <c r="AC766" s="375"/>
      <c r="AD766" s="375"/>
      <c r="AE766" s="375"/>
      <c r="AF766" s="375"/>
      <c r="AG766" s="375"/>
    </row>
    <row r="767" spans="1:33" ht="9.75" customHeight="1" x14ac:dyDescent="0.25">
      <c r="A767" s="375"/>
      <c r="B767" s="375"/>
      <c r="C767" s="375"/>
      <c r="D767" s="375"/>
      <c r="E767" s="375"/>
      <c r="F767" s="375"/>
      <c r="G767" s="375"/>
      <c r="H767" s="375"/>
      <c r="I767" s="375"/>
      <c r="J767" s="375"/>
      <c r="K767" s="375"/>
      <c r="L767" s="375"/>
      <c r="M767" s="375"/>
      <c r="N767" s="375"/>
      <c r="O767" s="375"/>
      <c r="P767" s="375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  <c r="AA767" s="375"/>
      <c r="AB767" s="375"/>
      <c r="AC767" s="375"/>
      <c r="AD767" s="375"/>
      <c r="AE767" s="375"/>
      <c r="AF767" s="375"/>
      <c r="AG767" s="375"/>
    </row>
    <row r="768" spans="1:33" ht="9.75" customHeight="1" x14ac:dyDescent="0.25">
      <c r="A768" s="375"/>
      <c r="B768" s="375"/>
      <c r="C768" s="375"/>
      <c r="D768" s="375"/>
      <c r="E768" s="375"/>
      <c r="F768" s="375"/>
      <c r="G768" s="375"/>
      <c r="H768" s="375"/>
      <c r="I768" s="375"/>
      <c r="J768" s="375"/>
      <c r="K768" s="375"/>
      <c r="L768" s="375"/>
      <c r="M768" s="375"/>
      <c r="N768" s="375"/>
      <c r="O768" s="375"/>
      <c r="P768" s="375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  <c r="AA768" s="375"/>
      <c r="AB768" s="375"/>
      <c r="AC768" s="375"/>
      <c r="AD768" s="375"/>
      <c r="AE768" s="375"/>
      <c r="AF768" s="375"/>
      <c r="AG768" s="375"/>
    </row>
    <row r="769" spans="1:33" ht="9.75" customHeight="1" x14ac:dyDescent="0.25">
      <c r="A769" s="375"/>
      <c r="B769" s="375"/>
      <c r="C769" s="375"/>
      <c r="D769" s="375"/>
      <c r="E769" s="375"/>
      <c r="F769" s="375"/>
      <c r="G769" s="375"/>
      <c r="H769" s="375"/>
      <c r="I769" s="375"/>
      <c r="J769" s="375"/>
      <c r="K769" s="375"/>
      <c r="L769" s="375"/>
      <c r="M769" s="375"/>
      <c r="N769" s="375"/>
      <c r="O769" s="375"/>
      <c r="P769" s="375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  <c r="AA769" s="375"/>
      <c r="AB769" s="375"/>
      <c r="AC769" s="375"/>
      <c r="AD769" s="375"/>
      <c r="AE769" s="375"/>
      <c r="AF769" s="375"/>
      <c r="AG769" s="375"/>
    </row>
    <row r="770" spans="1:33" ht="9.75" customHeight="1" x14ac:dyDescent="0.25">
      <c r="A770" s="375"/>
      <c r="B770" s="375"/>
      <c r="C770" s="375"/>
      <c r="D770" s="375"/>
      <c r="E770" s="375"/>
      <c r="F770" s="375"/>
      <c r="G770" s="375"/>
      <c r="H770" s="375"/>
      <c r="I770" s="375"/>
      <c r="J770" s="375"/>
      <c r="K770" s="375"/>
      <c r="L770" s="375"/>
      <c r="M770" s="375"/>
      <c r="N770" s="375"/>
      <c r="O770" s="375"/>
      <c r="P770" s="375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  <c r="AA770" s="375"/>
      <c r="AB770" s="375"/>
      <c r="AC770" s="375"/>
      <c r="AD770" s="375"/>
      <c r="AE770" s="375"/>
      <c r="AF770" s="375"/>
      <c r="AG770" s="375"/>
    </row>
    <row r="771" spans="1:33" ht="9.75" customHeight="1" x14ac:dyDescent="0.25">
      <c r="A771" s="375"/>
      <c r="B771" s="375"/>
      <c r="C771" s="375"/>
      <c r="D771" s="375"/>
      <c r="E771" s="375"/>
      <c r="F771" s="375"/>
      <c r="G771" s="375"/>
      <c r="H771" s="375"/>
      <c r="I771" s="375"/>
      <c r="J771" s="375"/>
      <c r="K771" s="375"/>
      <c r="L771" s="375"/>
      <c r="M771" s="375"/>
      <c r="N771" s="375"/>
      <c r="O771" s="375"/>
      <c r="P771" s="375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  <c r="AA771" s="375"/>
      <c r="AB771" s="375"/>
      <c r="AC771" s="375"/>
      <c r="AD771" s="375"/>
      <c r="AE771" s="375"/>
      <c r="AF771" s="375"/>
      <c r="AG771" s="375"/>
    </row>
    <row r="772" spans="1:33" ht="9.75" customHeight="1" x14ac:dyDescent="0.25">
      <c r="A772" s="375"/>
      <c r="B772" s="375"/>
      <c r="C772" s="375"/>
      <c r="D772" s="375"/>
      <c r="E772" s="375"/>
      <c r="F772" s="375"/>
      <c r="G772" s="375"/>
      <c r="H772" s="375"/>
      <c r="I772" s="375"/>
      <c r="J772" s="375"/>
      <c r="K772" s="375"/>
      <c r="L772" s="375"/>
      <c r="M772" s="375"/>
      <c r="N772" s="375"/>
      <c r="O772" s="375"/>
      <c r="P772" s="375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  <c r="AA772" s="375"/>
      <c r="AB772" s="375"/>
      <c r="AC772" s="375"/>
      <c r="AD772" s="375"/>
      <c r="AE772" s="375"/>
      <c r="AF772" s="375"/>
      <c r="AG772" s="375"/>
    </row>
    <row r="773" spans="1:33" ht="9.75" customHeight="1" x14ac:dyDescent="0.25">
      <c r="A773" s="375"/>
      <c r="B773" s="375"/>
      <c r="C773" s="375"/>
      <c r="D773" s="375"/>
      <c r="E773" s="375"/>
      <c r="F773" s="375"/>
      <c r="G773" s="375"/>
      <c r="H773" s="375"/>
      <c r="I773" s="375"/>
      <c r="J773" s="375"/>
      <c r="K773" s="375"/>
      <c r="L773" s="375"/>
      <c r="M773" s="375"/>
      <c r="N773" s="375"/>
      <c r="O773" s="375"/>
      <c r="P773" s="375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  <c r="AA773" s="375"/>
      <c r="AB773" s="375"/>
      <c r="AC773" s="375"/>
      <c r="AD773" s="375"/>
      <c r="AE773" s="375"/>
      <c r="AF773" s="375"/>
      <c r="AG773" s="375"/>
    </row>
    <row r="774" spans="1:33" ht="9.75" customHeight="1" x14ac:dyDescent="0.25">
      <c r="A774" s="375"/>
      <c r="B774" s="375"/>
      <c r="C774" s="375"/>
      <c r="D774" s="375"/>
      <c r="E774" s="375"/>
      <c r="F774" s="375"/>
      <c r="G774" s="375"/>
      <c r="H774" s="375"/>
      <c r="I774" s="375"/>
      <c r="J774" s="375"/>
      <c r="K774" s="375"/>
      <c r="L774" s="375"/>
      <c r="M774" s="375"/>
      <c r="N774" s="375"/>
      <c r="O774" s="375"/>
      <c r="P774" s="375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  <c r="AA774" s="375"/>
      <c r="AB774" s="375"/>
      <c r="AC774" s="375"/>
      <c r="AD774" s="375"/>
      <c r="AE774" s="375"/>
      <c r="AF774" s="375"/>
      <c r="AG774" s="375"/>
    </row>
    <row r="775" spans="1:33" ht="9.75" customHeight="1" x14ac:dyDescent="0.25">
      <c r="A775" s="375"/>
      <c r="B775" s="375"/>
      <c r="C775" s="375"/>
      <c r="D775" s="375"/>
      <c r="E775" s="375"/>
      <c r="F775" s="375"/>
      <c r="G775" s="375"/>
      <c r="H775" s="375"/>
      <c r="I775" s="375"/>
      <c r="J775" s="375"/>
      <c r="K775" s="375"/>
      <c r="L775" s="375"/>
      <c r="M775" s="375"/>
      <c r="N775" s="375"/>
      <c r="O775" s="375"/>
      <c r="P775" s="375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  <c r="AA775" s="375"/>
      <c r="AB775" s="375"/>
      <c r="AC775" s="375"/>
      <c r="AD775" s="375"/>
      <c r="AE775" s="375"/>
      <c r="AF775" s="375"/>
      <c r="AG775" s="375"/>
    </row>
    <row r="776" spans="1:33" ht="9.75" customHeight="1" x14ac:dyDescent="0.25">
      <c r="A776" s="375"/>
      <c r="B776" s="375"/>
      <c r="C776" s="375"/>
      <c r="D776" s="375"/>
      <c r="E776" s="375"/>
      <c r="F776" s="375"/>
      <c r="G776" s="375"/>
      <c r="H776" s="375"/>
      <c r="I776" s="375"/>
      <c r="J776" s="375"/>
      <c r="K776" s="375"/>
      <c r="L776" s="375"/>
      <c r="M776" s="375"/>
      <c r="N776" s="375"/>
      <c r="O776" s="375"/>
      <c r="P776" s="375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  <c r="AA776" s="375"/>
      <c r="AB776" s="375"/>
      <c r="AC776" s="375"/>
      <c r="AD776" s="375"/>
      <c r="AE776" s="375"/>
      <c r="AF776" s="375"/>
      <c r="AG776" s="375"/>
    </row>
    <row r="777" spans="1:33" ht="9.75" customHeight="1" x14ac:dyDescent="0.25">
      <c r="A777" s="375"/>
      <c r="B777" s="375"/>
      <c r="C777" s="375"/>
      <c r="D777" s="375"/>
      <c r="E777" s="375"/>
      <c r="F777" s="375"/>
      <c r="G777" s="375"/>
      <c r="H777" s="375"/>
      <c r="I777" s="375"/>
      <c r="J777" s="375"/>
      <c r="K777" s="375"/>
      <c r="L777" s="375"/>
      <c r="M777" s="375"/>
      <c r="N777" s="375"/>
      <c r="O777" s="375"/>
      <c r="P777" s="375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  <c r="AA777" s="375"/>
      <c r="AB777" s="375"/>
      <c r="AC777" s="375"/>
      <c r="AD777" s="375"/>
      <c r="AE777" s="375"/>
      <c r="AF777" s="375"/>
      <c r="AG777" s="375"/>
    </row>
    <row r="778" spans="1:33" ht="9.75" customHeight="1" x14ac:dyDescent="0.25">
      <c r="A778" s="375"/>
      <c r="B778" s="375"/>
      <c r="C778" s="375"/>
      <c r="D778" s="375"/>
      <c r="E778" s="375"/>
      <c r="F778" s="375"/>
      <c r="G778" s="375"/>
      <c r="H778" s="375"/>
      <c r="I778" s="375"/>
      <c r="J778" s="375"/>
      <c r="K778" s="375"/>
      <c r="L778" s="375"/>
      <c r="M778" s="375"/>
      <c r="N778" s="375"/>
      <c r="O778" s="375"/>
      <c r="P778" s="375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  <c r="AA778" s="375"/>
      <c r="AB778" s="375"/>
      <c r="AC778" s="375"/>
      <c r="AD778" s="375"/>
      <c r="AE778" s="375"/>
      <c r="AF778" s="375"/>
      <c r="AG778" s="375"/>
    </row>
    <row r="779" spans="1:33" ht="9.75" customHeight="1" x14ac:dyDescent="0.25">
      <c r="A779" s="375"/>
      <c r="B779" s="375"/>
      <c r="C779" s="375"/>
      <c r="D779" s="375"/>
      <c r="E779" s="375"/>
      <c r="F779" s="375"/>
      <c r="G779" s="375"/>
      <c r="H779" s="375"/>
      <c r="I779" s="375"/>
      <c r="J779" s="375"/>
      <c r="K779" s="375"/>
      <c r="L779" s="375"/>
      <c r="M779" s="375"/>
      <c r="N779" s="375"/>
      <c r="O779" s="375"/>
      <c r="P779" s="375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  <c r="AA779" s="375"/>
      <c r="AB779" s="375"/>
      <c r="AC779" s="375"/>
      <c r="AD779" s="375"/>
      <c r="AE779" s="375"/>
      <c r="AF779" s="375"/>
      <c r="AG779" s="375"/>
    </row>
    <row r="780" spans="1:33" ht="9.75" customHeight="1" x14ac:dyDescent="0.25">
      <c r="A780" s="375"/>
      <c r="B780" s="375"/>
      <c r="C780" s="375"/>
      <c r="D780" s="375"/>
      <c r="E780" s="375"/>
      <c r="F780" s="375"/>
      <c r="G780" s="375"/>
      <c r="H780" s="375"/>
      <c r="I780" s="375"/>
      <c r="J780" s="375"/>
      <c r="K780" s="375"/>
      <c r="L780" s="375"/>
      <c r="M780" s="375"/>
      <c r="N780" s="375"/>
      <c r="O780" s="375"/>
      <c r="P780" s="375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  <c r="AA780" s="375"/>
      <c r="AB780" s="375"/>
      <c r="AC780" s="375"/>
      <c r="AD780" s="375"/>
      <c r="AE780" s="375"/>
      <c r="AF780" s="375"/>
      <c r="AG780" s="375"/>
    </row>
    <row r="781" spans="1:33" ht="9.75" customHeight="1" x14ac:dyDescent="0.25">
      <c r="A781" s="375"/>
      <c r="B781" s="375"/>
      <c r="C781" s="375"/>
      <c r="D781" s="375"/>
      <c r="E781" s="375"/>
      <c r="F781" s="375"/>
      <c r="G781" s="375"/>
      <c r="H781" s="375"/>
      <c r="I781" s="375"/>
      <c r="J781" s="375"/>
      <c r="K781" s="375"/>
      <c r="L781" s="375"/>
      <c r="M781" s="375"/>
      <c r="N781" s="375"/>
      <c r="O781" s="375"/>
      <c r="P781" s="375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  <c r="AA781" s="375"/>
      <c r="AB781" s="375"/>
      <c r="AC781" s="375"/>
      <c r="AD781" s="375"/>
      <c r="AE781" s="375"/>
      <c r="AF781" s="375"/>
      <c r="AG781" s="375"/>
    </row>
    <row r="782" spans="1:33" ht="9.75" customHeight="1" x14ac:dyDescent="0.25">
      <c r="A782" s="375"/>
      <c r="B782" s="375"/>
      <c r="C782" s="375"/>
      <c r="D782" s="375"/>
      <c r="E782" s="375"/>
      <c r="F782" s="375"/>
      <c r="G782" s="375"/>
      <c r="H782" s="375"/>
      <c r="I782" s="375"/>
      <c r="J782" s="375"/>
      <c r="K782" s="375"/>
      <c r="L782" s="375"/>
      <c r="M782" s="375"/>
      <c r="N782" s="375"/>
      <c r="O782" s="375"/>
      <c r="P782" s="375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  <c r="AA782" s="375"/>
      <c r="AB782" s="375"/>
      <c r="AC782" s="375"/>
      <c r="AD782" s="375"/>
      <c r="AE782" s="375"/>
      <c r="AF782" s="375"/>
      <c r="AG782" s="375"/>
    </row>
    <row r="783" spans="1:33" ht="9.75" customHeight="1" x14ac:dyDescent="0.25">
      <c r="A783" s="375"/>
      <c r="B783" s="375"/>
      <c r="C783" s="375"/>
      <c r="D783" s="375"/>
      <c r="E783" s="375"/>
      <c r="F783" s="375"/>
      <c r="G783" s="375"/>
      <c r="H783" s="375"/>
      <c r="I783" s="375"/>
      <c r="J783" s="375"/>
      <c r="K783" s="375"/>
      <c r="L783" s="375"/>
      <c r="M783" s="375"/>
      <c r="N783" s="375"/>
      <c r="O783" s="375"/>
      <c r="P783" s="375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  <c r="AA783" s="375"/>
      <c r="AB783" s="375"/>
      <c r="AC783" s="375"/>
      <c r="AD783" s="375"/>
      <c r="AE783" s="375"/>
      <c r="AF783" s="375"/>
      <c r="AG783" s="375"/>
    </row>
    <row r="784" spans="1:33" ht="9.75" customHeight="1" x14ac:dyDescent="0.25">
      <c r="A784" s="375"/>
      <c r="B784" s="375"/>
      <c r="C784" s="375"/>
      <c r="D784" s="375"/>
      <c r="E784" s="375"/>
      <c r="F784" s="375"/>
      <c r="G784" s="375"/>
      <c r="H784" s="375"/>
      <c r="I784" s="375"/>
      <c r="J784" s="375"/>
      <c r="K784" s="375"/>
      <c r="L784" s="375"/>
      <c r="M784" s="375"/>
      <c r="N784" s="375"/>
      <c r="O784" s="375"/>
      <c r="P784" s="375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  <c r="AA784" s="375"/>
      <c r="AB784" s="375"/>
      <c r="AC784" s="375"/>
      <c r="AD784" s="375"/>
      <c r="AE784" s="375"/>
      <c r="AF784" s="375"/>
      <c r="AG784" s="375"/>
    </row>
    <row r="785" spans="1:33" ht="9.75" customHeight="1" x14ac:dyDescent="0.25">
      <c r="A785" s="375"/>
      <c r="B785" s="375"/>
      <c r="C785" s="375"/>
      <c r="D785" s="375"/>
      <c r="E785" s="375"/>
      <c r="F785" s="375"/>
      <c r="G785" s="375"/>
      <c r="H785" s="375"/>
      <c r="I785" s="375"/>
      <c r="J785" s="375"/>
      <c r="K785" s="375"/>
      <c r="L785" s="375"/>
      <c r="M785" s="375"/>
      <c r="N785" s="375"/>
      <c r="O785" s="375"/>
      <c r="P785" s="375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  <c r="AA785" s="375"/>
      <c r="AB785" s="375"/>
      <c r="AC785" s="375"/>
      <c r="AD785" s="375"/>
      <c r="AE785" s="375"/>
      <c r="AF785" s="375"/>
      <c r="AG785" s="375"/>
    </row>
    <row r="786" spans="1:33" ht="9.75" customHeight="1" x14ac:dyDescent="0.25">
      <c r="A786" s="375"/>
      <c r="B786" s="375"/>
      <c r="C786" s="375"/>
      <c r="D786" s="375"/>
      <c r="E786" s="375"/>
      <c r="F786" s="375"/>
      <c r="G786" s="375"/>
      <c r="H786" s="375"/>
      <c r="I786" s="375"/>
      <c r="J786" s="375"/>
      <c r="K786" s="375"/>
      <c r="L786" s="375"/>
      <c r="M786" s="375"/>
      <c r="N786" s="375"/>
      <c r="O786" s="375"/>
      <c r="P786" s="375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  <c r="AA786" s="375"/>
      <c r="AB786" s="375"/>
      <c r="AC786" s="375"/>
      <c r="AD786" s="375"/>
      <c r="AE786" s="375"/>
      <c r="AF786" s="375"/>
      <c r="AG786" s="375"/>
    </row>
    <row r="787" spans="1:33" ht="9.75" customHeight="1" x14ac:dyDescent="0.25">
      <c r="A787" s="375"/>
      <c r="B787" s="375"/>
      <c r="C787" s="375"/>
      <c r="D787" s="375"/>
      <c r="E787" s="375"/>
      <c r="F787" s="375"/>
      <c r="G787" s="375"/>
      <c r="H787" s="375"/>
      <c r="I787" s="375"/>
      <c r="J787" s="375"/>
      <c r="K787" s="375"/>
      <c r="L787" s="375"/>
      <c r="M787" s="375"/>
      <c r="N787" s="375"/>
      <c r="O787" s="375"/>
      <c r="P787" s="375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  <c r="AA787" s="375"/>
      <c r="AB787" s="375"/>
      <c r="AC787" s="375"/>
      <c r="AD787" s="375"/>
      <c r="AE787" s="375"/>
      <c r="AF787" s="375"/>
      <c r="AG787" s="375"/>
    </row>
    <row r="788" spans="1:33" ht="9.75" customHeight="1" x14ac:dyDescent="0.25">
      <c r="A788" s="375"/>
      <c r="B788" s="375"/>
      <c r="C788" s="375"/>
      <c r="D788" s="375"/>
      <c r="E788" s="375"/>
      <c r="F788" s="375"/>
      <c r="G788" s="375"/>
      <c r="H788" s="375"/>
      <c r="I788" s="375"/>
      <c r="J788" s="375"/>
      <c r="K788" s="375"/>
      <c r="L788" s="375"/>
      <c r="M788" s="375"/>
      <c r="N788" s="375"/>
      <c r="O788" s="375"/>
      <c r="P788" s="375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  <c r="AA788" s="375"/>
      <c r="AB788" s="375"/>
      <c r="AC788" s="375"/>
      <c r="AD788" s="375"/>
      <c r="AE788" s="375"/>
      <c r="AF788" s="375"/>
      <c r="AG788" s="375"/>
    </row>
    <row r="789" spans="1:33" ht="9.75" customHeight="1" x14ac:dyDescent="0.25">
      <c r="A789" s="375"/>
      <c r="B789" s="375"/>
      <c r="C789" s="375"/>
      <c r="D789" s="375"/>
      <c r="E789" s="375"/>
      <c r="F789" s="375"/>
      <c r="G789" s="375"/>
      <c r="H789" s="375"/>
      <c r="I789" s="375"/>
      <c r="J789" s="375"/>
      <c r="K789" s="375"/>
      <c r="L789" s="375"/>
      <c r="M789" s="375"/>
      <c r="N789" s="375"/>
      <c r="O789" s="375"/>
      <c r="P789" s="375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  <c r="AA789" s="375"/>
      <c r="AB789" s="375"/>
      <c r="AC789" s="375"/>
      <c r="AD789" s="375"/>
      <c r="AE789" s="375"/>
      <c r="AF789" s="375"/>
      <c r="AG789" s="375"/>
    </row>
    <row r="790" spans="1:33" ht="9.75" customHeight="1" x14ac:dyDescent="0.25">
      <c r="A790" s="375"/>
      <c r="B790" s="375"/>
      <c r="C790" s="375"/>
      <c r="D790" s="375"/>
      <c r="E790" s="375"/>
      <c r="F790" s="375"/>
      <c r="G790" s="375"/>
      <c r="H790" s="375"/>
      <c r="I790" s="375"/>
      <c r="J790" s="375"/>
      <c r="K790" s="375"/>
      <c r="L790" s="375"/>
      <c r="M790" s="375"/>
      <c r="N790" s="375"/>
      <c r="O790" s="375"/>
      <c r="P790" s="375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  <c r="AA790" s="375"/>
      <c r="AB790" s="375"/>
      <c r="AC790" s="375"/>
      <c r="AD790" s="375"/>
      <c r="AE790" s="375"/>
      <c r="AF790" s="375"/>
      <c r="AG790" s="375"/>
    </row>
    <row r="791" spans="1:33" ht="9.75" customHeight="1" x14ac:dyDescent="0.25">
      <c r="A791" s="375"/>
      <c r="B791" s="375"/>
      <c r="C791" s="375"/>
      <c r="D791" s="375"/>
      <c r="E791" s="375"/>
      <c r="F791" s="375"/>
      <c r="G791" s="375"/>
      <c r="H791" s="375"/>
      <c r="I791" s="375"/>
      <c r="J791" s="375"/>
      <c r="K791" s="375"/>
      <c r="L791" s="375"/>
      <c r="M791" s="375"/>
      <c r="N791" s="375"/>
      <c r="O791" s="375"/>
      <c r="P791" s="375"/>
      <c r="Q791" s="375"/>
      <c r="R791" s="375"/>
      <c r="S791" s="375"/>
      <c r="T791" s="375"/>
      <c r="U791" s="375"/>
      <c r="V791" s="375"/>
      <c r="W791" s="375"/>
      <c r="X791" s="375"/>
      <c r="Y791" s="375"/>
      <c r="Z791" s="375"/>
      <c r="AA791" s="375"/>
      <c r="AB791" s="375"/>
      <c r="AC791" s="375"/>
      <c r="AD791" s="375"/>
      <c r="AE791" s="375"/>
      <c r="AF791" s="375"/>
      <c r="AG791" s="375"/>
    </row>
    <row r="792" spans="1:33" ht="9.75" customHeight="1" x14ac:dyDescent="0.25">
      <c r="A792" s="375"/>
      <c r="B792" s="375"/>
      <c r="C792" s="375"/>
      <c r="D792" s="375"/>
      <c r="E792" s="375"/>
      <c r="F792" s="375"/>
      <c r="G792" s="375"/>
      <c r="H792" s="375"/>
      <c r="I792" s="375"/>
      <c r="J792" s="375"/>
      <c r="K792" s="375"/>
      <c r="L792" s="375"/>
      <c r="M792" s="375"/>
      <c r="N792" s="375"/>
      <c r="O792" s="375"/>
      <c r="P792" s="375"/>
      <c r="Q792" s="375"/>
      <c r="R792" s="375"/>
      <c r="S792" s="375"/>
      <c r="T792" s="375"/>
      <c r="U792" s="375"/>
      <c r="V792" s="375"/>
      <c r="W792" s="375"/>
      <c r="X792" s="375"/>
      <c r="Y792" s="375"/>
      <c r="Z792" s="375"/>
      <c r="AA792" s="375"/>
      <c r="AB792" s="375"/>
      <c r="AC792" s="375"/>
      <c r="AD792" s="375"/>
      <c r="AE792" s="375"/>
      <c r="AF792" s="375"/>
      <c r="AG792" s="375"/>
    </row>
    <row r="793" spans="1:33" ht="9.75" customHeight="1" x14ac:dyDescent="0.25">
      <c r="A793" s="375"/>
      <c r="B793" s="375"/>
      <c r="C793" s="375"/>
      <c r="D793" s="375"/>
      <c r="E793" s="375"/>
      <c r="F793" s="375"/>
      <c r="G793" s="375"/>
      <c r="H793" s="375"/>
      <c r="I793" s="375"/>
      <c r="J793" s="375"/>
      <c r="K793" s="375"/>
      <c r="L793" s="375"/>
      <c r="M793" s="375"/>
      <c r="N793" s="375"/>
      <c r="O793" s="375"/>
      <c r="P793" s="375"/>
      <c r="Q793" s="375"/>
      <c r="R793" s="375"/>
      <c r="S793" s="375"/>
      <c r="T793" s="375"/>
      <c r="U793" s="375"/>
      <c r="V793" s="375"/>
      <c r="W793" s="375"/>
      <c r="X793" s="375"/>
      <c r="Y793" s="375"/>
      <c r="Z793" s="375"/>
      <c r="AA793" s="375"/>
      <c r="AB793" s="375"/>
      <c r="AC793" s="375"/>
      <c r="AD793" s="375"/>
      <c r="AE793" s="375"/>
      <c r="AF793" s="375"/>
      <c r="AG793" s="375"/>
    </row>
    <row r="794" spans="1:33" ht="9.75" customHeight="1" x14ac:dyDescent="0.25">
      <c r="A794" s="375"/>
      <c r="B794" s="375"/>
      <c r="C794" s="375"/>
      <c r="D794" s="375"/>
      <c r="E794" s="375"/>
      <c r="F794" s="375"/>
      <c r="G794" s="375"/>
      <c r="H794" s="375"/>
      <c r="I794" s="375"/>
      <c r="J794" s="375"/>
      <c r="K794" s="375"/>
      <c r="L794" s="375"/>
      <c r="M794" s="375"/>
      <c r="N794" s="375"/>
      <c r="O794" s="375"/>
      <c r="P794" s="375"/>
      <c r="Q794" s="375"/>
      <c r="R794" s="375"/>
      <c r="S794" s="375"/>
      <c r="T794" s="375"/>
      <c r="U794" s="375"/>
      <c r="V794" s="375"/>
      <c r="W794" s="375"/>
      <c r="X794" s="375"/>
      <c r="Y794" s="375"/>
      <c r="Z794" s="375"/>
      <c r="AA794" s="375"/>
      <c r="AB794" s="375"/>
      <c r="AC794" s="375"/>
      <c r="AD794" s="375"/>
      <c r="AE794" s="375"/>
      <c r="AF794" s="375"/>
      <c r="AG794" s="375"/>
    </row>
    <row r="795" spans="1:33" ht="9.75" customHeight="1" x14ac:dyDescent="0.25">
      <c r="A795" s="375"/>
      <c r="B795" s="375"/>
      <c r="C795" s="375"/>
      <c r="D795" s="375"/>
      <c r="E795" s="375"/>
      <c r="F795" s="375"/>
      <c r="G795" s="375"/>
      <c r="H795" s="375"/>
      <c r="I795" s="375"/>
      <c r="J795" s="375"/>
      <c r="K795" s="375"/>
      <c r="L795" s="375"/>
      <c r="M795" s="375"/>
      <c r="N795" s="375"/>
      <c r="O795" s="375"/>
      <c r="P795" s="375"/>
      <c r="Q795" s="375"/>
      <c r="R795" s="375"/>
      <c r="S795" s="375"/>
      <c r="T795" s="375"/>
      <c r="U795" s="375"/>
      <c r="V795" s="375"/>
      <c r="W795" s="375"/>
      <c r="X795" s="375"/>
      <c r="Y795" s="375"/>
      <c r="Z795" s="375"/>
      <c r="AA795" s="375"/>
      <c r="AB795" s="375"/>
      <c r="AC795" s="375"/>
      <c r="AD795" s="375"/>
      <c r="AE795" s="375"/>
      <c r="AF795" s="375"/>
      <c r="AG795" s="375"/>
    </row>
    <row r="796" spans="1:33" ht="9.75" customHeight="1" x14ac:dyDescent="0.25">
      <c r="A796" s="375"/>
      <c r="B796" s="375"/>
      <c r="C796" s="375"/>
      <c r="D796" s="375"/>
      <c r="E796" s="375"/>
      <c r="F796" s="375"/>
      <c r="G796" s="375"/>
      <c r="H796" s="375"/>
      <c r="I796" s="375"/>
      <c r="J796" s="375"/>
      <c r="K796" s="375"/>
      <c r="L796" s="375"/>
      <c r="M796" s="375"/>
      <c r="N796" s="375"/>
      <c r="O796" s="375"/>
      <c r="P796" s="375"/>
      <c r="Q796" s="375"/>
      <c r="R796" s="375"/>
      <c r="S796" s="375"/>
      <c r="T796" s="375"/>
      <c r="U796" s="375"/>
      <c r="V796" s="375"/>
      <c r="W796" s="375"/>
      <c r="X796" s="375"/>
      <c r="Y796" s="375"/>
      <c r="Z796" s="375"/>
      <c r="AA796" s="375"/>
      <c r="AB796" s="375"/>
      <c r="AC796" s="375"/>
      <c r="AD796" s="375"/>
      <c r="AE796" s="375"/>
      <c r="AF796" s="375"/>
      <c r="AG796" s="375"/>
    </row>
    <row r="797" spans="1:33" ht="9.75" customHeight="1" x14ac:dyDescent="0.25">
      <c r="A797" s="375"/>
      <c r="B797" s="375"/>
      <c r="C797" s="375"/>
      <c r="D797" s="375"/>
      <c r="E797" s="375"/>
      <c r="F797" s="375"/>
      <c r="G797" s="375"/>
      <c r="H797" s="375"/>
      <c r="I797" s="375"/>
      <c r="J797" s="375"/>
      <c r="K797" s="375"/>
      <c r="L797" s="375"/>
      <c r="M797" s="375"/>
      <c r="N797" s="375"/>
      <c r="O797" s="375"/>
      <c r="P797" s="375"/>
      <c r="Q797" s="375"/>
      <c r="R797" s="375"/>
      <c r="S797" s="375"/>
      <c r="T797" s="375"/>
      <c r="U797" s="375"/>
      <c r="V797" s="375"/>
      <c r="W797" s="375"/>
      <c r="X797" s="375"/>
      <c r="Y797" s="375"/>
      <c r="Z797" s="375"/>
      <c r="AA797" s="375"/>
      <c r="AB797" s="375"/>
      <c r="AC797" s="375"/>
      <c r="AD797" s="375"/>
      <c r="AE797" s="375"/>
      <c r="AF797" s="375"/>
      <c r="AG797" s="375"/>
    </row>
    <row r="798" spans="1:33" ht="9.75" customHeight="1" x14ac:dyDescent="0.25">
      <c r="A798" s="375"/>
      <c r="B798" s="375"/>
      <c r="C798" s="375"/>
      <c r="D798" s="375"/>
      <c r="E798" s="375"/>
      <c r="F798" s="375"/>
      <c r="G798" s="375"/>
      <c r="H798" s="375"/>
      <c r="I798" s="375"/>
      <c r="J798" s="375"/>
      <c r="K798" s="375"/>
      <c r="L798" s="375"/>
      <c r="M798" s="375"/>
      <c r="N798" s="375"/>
      <c r="O798" s="375"/>
      <c r="P798" s="375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  <c r="AA798" s="375"/>
      <c r="AB798" s="375"/>
      <c r="AC798" s="375"/>
      <c r="AD798" s="375"/>
      <c r="AE798" s="375"/>
      <c r="AF798" s="375"/>
      <c r="AG798" s="375"/>
    </row>
    <row r="799" spans="1:33" ht="9.75" customHeight="1" x14ac:dyDescent="0.25">
      <c r="A799" s="375"/>
      <c r="B799" s="375"/>
      <c r="C799" s="375"/>
      <c r="D799" s="375"/>
      <c r="E799" s="375"/>
      <c r="F799" s="375"/>
      <c r="G799" s="375"/>
      <c r="H799" s="375"/>
      <c r="I799" s="375"/>
      <c r="J799" s="375"/>
      <c r="K799" s="375"/>
      <c r="L799" s="375"/>
      <c r="M799" s="375"/>
      <c r="N799" s="375"/>
      <c r="O799" s="375"/>
      <c r="P799" s="375"/>
      <c r="Q799" s="375"/>
      <c r="R799" s="375"/>
      <c r="S799" s="375"/>
      <c r="T799" s="375"/>
      <c r="U799" s="375"/>
      <c r="V799" s="375"/>
      <c r="W799" s="375"/>
      <c r="X799" s="375"/>
      <c r="Y799" s="375"/>
      <c r="Z799" s="375"/>
      <c r="AA799" s="375"/>
      <c r="AB799" s="375"/>
      <c r="AC799" s="375"/>
      <c r="AD799" s="375"/>
      <c r="AE799" s="375"/>
      <c r="AF799" s="375"/>
      <c r="AG799" s="375"/>
    </row>
    <row r="800" spans="1:33" ht="9.75" customHeight="1" x14ac:dyDescent="0.25">
      <c r="A800" s="375"/>
      <c r="B800" s="375"/>
      <c r="C800" s="375"/>
      <c r="D800" s="375"/>
      <c r="E800" s="375"/>
      <c r="F800" s="375"/>
      <c r="G800" s="375"/>
      <c r="H800" s="375"/>
      <c r="I800" s="375"/>
      <c r="J800" s="375"/>
      <c r="K800" s="375"/>
      <c r="L800" s="375"/>
      <c r="M800" s="375"/>
      <c r="N800" s="375"/>
      <c r="O800" s="375"/>
      <c r="P800" s="375"/>
      <c r="Q800" s="375"/>
      <c r="R800" s="375"/>
      <c r="S800" s="375"/>
      <c r="T800" s="375"/>
      <c r="U800" s="375"/>
      <c r="V800" s="375"/>
      <c r="W800" s="375"/>
      <c r="X800" s="375"/>
      <c r="Y800" s="375"/>
      <c r="Z800" s="375"/>
      <c r="AA800" s="375"/>
      <c r="AB800" s="375"/>
      <c r="AC800" s="375"/>
      <c r="AD800" s="375"/>
      <c r="AE800" s="375"/>
      <c r="AF800" s="375"/>
      <c r="AG800" s="375"/>
    </row>
    <row r="801" spans="1:33" ht="9.75" customHeight="1" x14ac:dyDescent="0.25">
      <c r="A801" s="375"/>
      <c r="B801" s="375"/>
      <c r="C801" s="375"/>
      <c r="D801" s="375"/>
      <c r="E801" s="375"/>
      <c r="F801" s="375"/>
      <c r="G801" s="375"/>
      <c r="H801" s="375"/>
      <c r="I801" s="375"/>
      <c r="J801" s="375"/>
      <c r="K801" s="375"/>
      <c r="L801" s="375"/>
      <c r="M801" s="375"/>
      <c r="N801" s="375"/>
      <c r="O801" s="375"/>
      <c r="P801" s="375"/>
      <c r="Q801" s="375"/>
      <c r="R801" s="375"/>
      <c r="S801" s="375"/>
      <c r="T801" s="375"/>
      <c r="U801" s="375"/>
      <c r="V801" s="375"/>
      <c r="W801" s="375"/>
      <c r="X801" s="375"/>
      <c r="Y801" s="375"/>
      <c r="Z801" s="375"/>
      <c r="AA801" s="375"/>
      <c r="AB801" s="375"/>
      <c r="AC801" s="375"/>
      <c r="AD801" s="375"/>
      <c r="AE801" s="375"/>
      <c r="AF801" s="375"/>
      <c r="AG801" s="375"/>
    </row>
    <row r="802" spans="1:33" ht="9.75" customHeight="1" x14ac:dyDescent="0.25">
      <c r="A802" s="375"/>
      <c r="B802" s="375"/>
      <c r="C802" s="375"/>
      <c r="D802" s="375"/>
      <c r="E802" s="375"/>
      <c r="F802" s="375"/>
      <c r="G802" s="375"/>
      <c r="H802" s="375"/>
      <c r="I802" s="375"/>
      <c r="J802" s="375"/>
      <c r="K802" s="375"/>
      <c r="L802" s="375"/>
      <c r="M802" s="375"/>
      <c r="N802" s="375"/>
      <c r="O802" s="375"/>
      <c r="P802" s="375"/>
      <c r="Q802" s="375"/>
      <c r="R802" s="375"/>
      <c r="S802" s="375"/>
      <c r="T802" s="375"/>
      <c r="U802" s="375"/>
      <c r="V802" s="375"/>
      <c r="W802" s="375"/>
      <c r="X802" s="375"/>
      <c r="Y802" s="375"/>
      <c r="Z802" s="375"/>
      <c r="AA802" s="375"/>
      <c r="AB802" s="375"/>
      <c r="AC802" s="375"/>
      <c r="AD802" s="375"/>
      <c r="AE802" s="375"/>
      <c r="AF802" s="375"/>
      <c r="AG802" s="375"/>
    </row>
    <row r="803" spans="1:33" ht="9.75" customHeight="1" x14ac:dyDescent="0.25">
      <c r="A803" s="375"/>
      <c r="B803" s="375"/>
      <c r="C803" s="375"/>
      <c r="D803" s="375"/>
      <c r="E803" s="375"/>
      <c r="F803" s="375"/>
      <c r="G803" s="375"/>
      <c r="H803" s="375"/>
      <c r="I803" s="375"/>
      <c r="J803" s="375"/>
      <c r="K803" s="375"/>
      <c r="L803" s="375"/>
      <c r="M803" s="375"/>
      <c r="N803" s="375"/>
      <c r="O803" s="375"/>
      <c r="P803" s="375"/>
      <c r="Q803" s="375"/>
      <c r="R803" s="375"/>
      <c r="S803" s="375"/>
      <c r="T803" s="375"/>
      <c r="U803" s="375"/>
      <c r="V803" s="375"/>
      <c r="W803" s="375"/>
      <c r="X803" s="375"/>
      <c r="Y803" s="375"/>
      <c r="Z803" s="375"/>
      <c r="AA803" s="375"/>
      <c r="AB803" s="375"/>
      <c r="AC803" s="375"/>
      <c r="AD803" s="375"/>
      <c r="AE803" s="375"/>
      <c r="AF803" s="375"/>
      <c r="AG803" s="375"/>
    </row>
    <row r="804" spans="1:33" ht="9.75" customHeight="1" x14ac:dyDescent="0.25">
      <c r="A804" s="375"/>
      <c r="B804" s="375"/>
      <c r="C804" s="375"/>
      <c r="D804" s="375"/>
      <c r="E804" s="375"/>
      <c r="F804" s="375"/>
      <c r="G804" s="375"/>
      <c r="H804" s="375"/>
      <c r="I804" s="375"/>
      <c r="J804" s="375"/>
      <c r="K804" s="375"/>
      <c r="L804" s="375"/>
      <c r="M804" s="375"/>
      <c r="N804" s="375"/>
      <c r="O804" s="375"/>
      <c r="P804" s="375"/>
      <c r="Q804" s="375"/>
      <c r="R804" s="375"/>
      <c r="S804" s="375"/>
      <c r="T804" s="375"/>
      <c r="U804" s="375"/>
      <c r="V804" s="375"/>
      <c r="W804" s="375"/>
      <c r="X804" s="375"/>
      <c r="Y804" s="375"/>
      <c r="Z804" s="375"/>
      <c r="AA804" s="375"/>
      <c r="AB804" s="375"/>
      <c r="AC804" s="375"/>
      <c r="AD804" s="375"/>
      <c r="AE804" s="375"/>
      <c r="AF804" s="375"/>
      <c r="AG804" s="375"/>
    </row>
    <row r="805" spans="1:33" ht="9.75" customHeight="1" x14ac:dyDescent="0.25">
      <c r="A805" s="375"/>
      <c r="B805" s="375"/>
      <c r="C805" s="375"/>
      <c r="D805" s="375"/>
      <c r="E805" s="375"/>
      <c r="F805" s="375"/>
      <c r="G805" s="375"/>
      <c r="H805" s="375"/>
      <c r="I805" s="375"/>
      <c r="J805" s="375"/>
      <c r="K805" s="375"/>
      <c r="L805" s="375"/>
      <c r="M805" s="375"/>
      <c r="N805" s="375"/>
      <c r="O805" s="375"/>
      <c r="P805" s="375"/>
      <c r="Q805" s="375"/>
      <c r="R805" s="375"/>
      <c r="S805" s="375"/>
      <c r="T805" s="375"/>
      <c r="U805" s="375"/>
      <c r="V805" s="375"/>
      <c r="W805" s="375"/>
      <c r="X805" s="375"/>
      <c r="Y805" s="375"/>
      <c r="Z805" s="375"/>
      <c r="AA805" s="375"/>
      <c r="AB805" s="375"/>
      <c r="AC805" s="375"/>
      <c r="AD805" s="375"/>
      <c r="AE805" s="375"/>
      <c r="AF805" s="375"/>
      <c r="AG805" s="375"/>
    </row>
    <row r="806" spans="1:33" ht="9.75" customHeight="1" x14ac:dyDescent="0.25">
      <c r="A806" s="375"/>
      <c r="B806" s="375"/>
      <c r="C806" s="375"/>
      <c r="D806" s="375"/>
      <c r="E806" s="375"/>
      <c r="F806" s="375"/>
      <c r="G806" s="375"/>
      <c r="H806" s="375"/>
      <c r="I806" s="375"/>
      <c r="J806" s="375"/>
      <c r="K806" s="375"/>
      <c r="L806" s="375"/>
      <c r="M806" s="375"/>
      <c r="N806" s="375"/>
      <c r="O806" s="375"/>
      <c r="P806" s="375"/>
      <c r="Q806" s="375"/>
      <c r="R806" s="375"/>
      <c r="S806" s="375"/>
      <c r="T806" s="375"/>
      <c r="U806" s="375"/>
      <c r="V806" s="375"/>
      <c r="W806" s="375"/>
      <c r="X806" s="375"/>
      <c r="Y806" s="375"/>
      <c r="Z806" s="375"/>
      <c r="AA806" s="375"/>
      <c r="AB806" s="375"/>
      <c r="AC806" s="375"/>
      <c r="AD806" s="375"/>
      <c r="AE806" s="375"/>
      <c r="AF806" s="375"/>
      <c r="AG806" s="375"/>
    </row>
    <row r="807" spans="1:33" ht="9.75" customHeight="1" x14ac:dyDescent="0.25">
      <c r="A807" s="375"/>
      <c r="B807" s="375"/>
      <c r="C807" s="375"/>
      <c r="D807" s="375"/>
      <c r="E807" s="375"/>
      <c r="F807" s="375"/>
      <c r="G807" s="375"/>
      <c r="H807" s="375"/>
      <c r="I807" s="375"/>
      <c r="J807" s="375"/>
      <c r="K807" s="375"/>
      <c r="L807" s="375"/>
      <c r="M807" s="375"/>
      <c r="N807" s="375"/>
      <c r="O807" s="375"/>
      <c r="P807" s="375"/>
      <c r="Q807" s="375"/>
      <c r="R807" s="375"/>
      <c r="S807" s="375"/>
      <c r="T807" s="375"/>
      <c r="U807" s="375"/>
      <c r="V807" s="375"/>
      <c r="W807" s="375"/>
      <c r="X807" s="375"/>
      <c r="Y807" s="375"/>
      <c r="Z807" s="375"/>
      <c r="AA807" s="375"/>
      <c r="AB807" s="375"/>
      <c r="AC807" s="375"/>
      <c r="AD807" s="375"/>
      <c r="AE807" s="375"/>
      <c r="AF807" s="375"/>
      <c r="AG807" s="375"/>
    </row>
    <row r="808" spans="1:33" ht="9.75" customHeight="1" x14ac:dyDescent="0.25">
      <c r="A808" s="375"/>
      <c r="B808" s="375"/>
      <c r="C808" s="375"/>
      <c r="D808" s="375"/>
      <c r="E808" s="375"/>
      <c r="F808" s="375"/>
      <c r="G808" s="375"/>
      <c r="H808" s="375"/>
      <c r="I808" s="375"/>
      <c r="J808" s="375"/>
      <c r="K808" s="375"/>
      <c r="L808" s="375"/>
      <c r="M808" s="375"/>
      <c r="N808" s="375"/>
      <c r="O808" s="375"/>
      <c r="P808" s="375"/>
      <c r="Q808" s="375"/>
      <c r="R808" s="375"/>
      <c r="S808" s="375"/>
      <c r="T808" s="375"/>
      <c r="U808" s="375"/>
      <c r="V808" s="375"/>
      <c r="W808" s="375"/>
      <c r="X808" s="375"/>
      <c r="Y808" s="375"/>
      <c r="Z808" s="375"/>
      <c r="AA808" s="375"/>
      <c r="AB808" s="375"/>
      <c r="AC808" s="375"/>
      <c r="AD808" s="375"/>
      <c r="AE808" s="375"/>
      <c r="AF808" s="375"/>
      <c r="AG808" s="375"/>
    </row>
    <row r="809" spans="1:33" ht="9.75" customHeight="1" x14ac:dyDescent="0.25">
      <c r="A809" s="375"/>
      <c r="B809" s="375"/>
      <c r="C809" s="375"/>
      <c r="D809" s="375"/>
      <c r="E809" s="375"/>
      <c r="F809" s="375"/>
      <c r="G809" s="375"/>
      <c r="H809" s="375"/>
      <c r="I809" s="375"/>
      <c r="J809" s="375"/>
      <c r="K809" s="375"/>
      <c r="L809" s="375"/>
      <c r="M809" s="375"/>
      <c r="N809" s="375"/>
      <c r="O809" s="375"/>
      <c r="P809" s="375"/>
      <c r="Q809" s="375"/>
      <c r="R809" s="375"/>
      <c r="S809" s="375"/>
      <c r="T809" s="375"/>
      <c r="U809" s="375"/>
      <c r="V809" s="375"/>
      <c r="W809" s="375"/>
      <c r="X809" s="375"/>
      <c r="Y809" s="375"/>
      <c r="Z809" s="375"/>
      <c r="AA809" s="375"/>
      <c r="AB809" s="375"/>
      <c r="AC809" s="375"/>
      <c r="AD809" s="375"/>
      <c r="AE809" s="375"/>
      <c r="AF809" s="375"/>
      <c r="AG809" s="375"/>
    </row>
    <row r="810" spans="1:33" ht="9.75" customHeight="1" x14ac:dyDescent="0.25">
      <c r="A810" s="375"/>
      <c r="B810" s="375"/>
      <c r="C810" s="375"/>
      <c r="D810" s="375"/>
      <c r="E810" s="375"/>
      <c r="F810" s="375"/>
      <c r="G810" s="375"/>
      <c r="H810" s="375"/>
      <c r="I810" s="375"/>
      <c r="J810" s="375"/>
      <c r="K810" s="375"/>
      <c r="L810" s="375"/>
      <c r="M810" s="375"/>
      <c r="N810" s="375"/>
      <c r="O810" s="375"/>
      <c r="P810" s="375"/>
      <c r="Q810" s="375"/>
      <c r="R810" s="375"/>
      <c r="S810" s="375"/>
      <c r="T810" s="375"/>
      <c r="U810" s="375"/>
      <c r="V810" s="375"/>
      <c r="W810" s="375"/>
      <c r="X810" s="375"/>
      <c r="Y810" s="375"/>
      <c r="Z810" s="375"/>
      <c r="AA810" s="375"/>
      <c r="AB810" s="375"/>
      <c r="AC810" s="375"/>
      <c r="AD810" s="375"/>
      <c r="AE810" s="375"/>
      <c r="AF810" s="375"/>
      <c r="AG810" s="375"/>
    </row>
    <row r="811" spans="1:33" ht="9.75" customHeight="1" x14ac:dyDescent="0.25">
      <c r="A811" s="375"/>
      <c r="B811" s="375"/>
      <c r="C811" s="375"/>
      <c r="D811" s="375"/>
      <c r="E811" s="375"/>
      <c r="F811" s="375"/>
      <c r="G811" s="375"/>
      <c r="H811" s="375"/>
      <c r="I811" s="375"/>
      <c r="J811" s="375"/>
      <c r="K811" s="375"/>
      <c r="L811" s="375"/>
      <c r="M811" s="375"/>
      <c r="N811" s="375"/>
      <c r="O811" s="375"/>
      <c r="P811" s="375"/>
      <c r="Q811" s="375"/>
      <c r="R811" s="375"/>
      <c r="S811" s="375"/>
      <c r="T811" s="375"/>
      <c r="U811" s="375"/>
      <c r="V811" s="375"/>
      <c r="W811" s="375"/>
      <c r="X811" s="375"/>
      <c r="Y811" s="375"/>
      <c r="Z811" s="375"/>
      <c r="AA811" s="375"/>
      <c r="AB811" s="375"/>
      <c r="AC811" s="375"/>
      <c r="AD811" s="375"/>
      <c r="AE811" s="375"/>
      <c r="AF811" s="375"/>
      <c r="AG811" s="375"/>
    </row>
    <row r="812" spans="1:33" ht="9.75" customHeight="1" x14ac:dyDescent="0.25">
      <c r="A812" s="375"/>
      <c r="B812" s="375"/>
      <c r="C812" s="375"/>
      <c r="D812" s="375"/>
      <c r="E812" s="375"/>
      <c r="F812" s="375"/>
      <c r="G812" s="375"/>
      <c r="H812" s="375"/>
      <c r="I812" s="375"/>
      <c r="J812" s="375"/>
      <c r="K812" s="375"/>
      <c r="L812" s="375"/>
      <c r="M812" s="375"/>
      <c r="N812" s="375"/>
      <c r="O812" s="375"/>
      <c r="P812" s="375"/>
      <c r="Q812" s="375"/>
      <c r="R812" s="375"/>
      <c r="S812" s="375"/>
      <c r="T812" s="375"/>
      <c r="U812" s="375"/>
      <c r="V812" s="375"/>
      <c r="W812" s="375"/>
      <c r="X812" s="375"/>
      <c r="Y812" s="375"/>
      <c r="Z812" s="375"/>
      <c r="AA812" s="375"/>
      <c r="AB812" s="375"/>
      <c r="AC812" s="375"/>
      <c r="AD812" s="375"/>
      <c r="AE812" s="375"/>
      <c r="AF812" s="375"/>
      <c r="AG812" s="375"/>
    </row>
    <row r="813" spans="1:33" ht="9.75" customHeight="1" x14ac:dyDescent="0.25">
      <c r="A813" s="375"/>
      <c r="B813" s="375"/>
      <c r="C813" s="375"/>
      <c r="D813" s="375"/>
      <c r="E813" s="375"/>
      <c r="F813" s="375"/>
      <c r="G813" s="375"/>
      <c r="H813" s="375"/>
      <c r="I813" s="375"/>
      <c r="J813" s="375"/>
      <c r="K813" s="375"/>
      <c r="L813" s="375"/>
      <c r="M813" s="375"/>
      <c r="N813" s="375"/>
      <c r="O813" s="375"/>
      <c r="P813" s="375"/>
      <c r="Q813" s="375"/>
      <c r="R813" s="375"/>
      <c r="S813" s="375"/>
      <c r="T813" s="375"/>
      <c r="U813" s="375"/>
      <c r="V813" s="375"/>
      <c r="W813" s="375"/>
      <c r="X813" s="375"/>
      <c r="Y813" s="375"/>
      <c r="Z813" s="375"/>
      <c r="AA813" s="375"/>
      <c r="AB813" s="375"/>
      <c r="AC813" s="375"/>
      <c r="AD813" s="375"/>
      <c r="AE813" s="375"/>
      <c r="AF813" s="375"/>
      <c r="AG813" s="375"/>
    </row>
    <row r="814" spans="1:33" ht="9.75" customHeight="1" x14ac:dyDescent="0.25">
      <c r="A814" s="375"/>
      <c r="B814" s="375"/>
      <c r="C814" s="375"/>
      <c r="D814" s="375"/>
      <c r="E814" s="375"/>
      <c r="F814" s="375"/>
      <c r="G814" s="375"/>
      <c r="H814" s="375"/>
      <c r="I814" s="375"/>
      <c r="J814" s="375"/>
      <c r="K814" s="375"/>
      <c r="L814" s="375"/>
      <c r="M814" s="375"/>
      <c r="N814" s="375"/>
      <c r="O814" s="375"/>
      <c r="P814" s="375"/>
      <c r="Q814" s="375"/>
      <c r="R814" s="375"/>
      <c r="S814" s="375"/>
      <c r="T814" s="375"/>
      <c r="U814" s="375"/>
      <c r="V814" s="375"/>
      <c r="W814" s="375"/>
      <c r="X814" s="375"/>
      <c r="Y814" s="375"/>
      <c r="Z814" s="375"/>
      <c r="AA814" s="375"/>
      <c r="AB814" s="375"/>
      <c r="AC814" s="375"/>
      <c r="AD814" s="375"/>
      <c r="AE814" s="375"/>
      <c r="AF814" s="375"/>
      <c r="AG814" s="375"/>
    </row>
    <row r="815" spans="1:33" ht="9.75" customHeight="1" x14ac:dyDescent="0.25">
      <c r="A815" s="375"/>
      <c r="B815" s="375"/>
      <c r="C815" s="375"/>
      <c r="D815" s="375"/>
      <c r="E815" s="375"/>
      <c r="F815" s="375"/>
      <c r="G815" s="375"/>
      <c r="H815" s="375"/>
      <c r="I815" s="375"/>
      <c r="J815" s="375"/>
      <c r="K815" s="375"/>
      <c r="L815" s="375"/>
      <c r="M815" s="375"/>
      <c r="N815" s="375"/>
      <c r="O815" s="375"/>
      <c r="P815" s="375"/>
      <c r="Q815" s="375"/>
      <c r="R815" s="375"/>
      <c r="S815" s="375"/>
      <c r="T815" s="375"/>
      <c r="U815" s="375"/>
      <c r="V815" s="375"/>
      <c r="W815" s="375"/>
      <c r="X815" s="375"/>
      <c r="Y815" s="375"/>
      <c r="Z815" s="375"/>
      <c r="AA815" s="375"/>
      <c r="AB815" s="375"/>
      <c r="AC815" s="375"/>
      <c r="AD815" s="375"/>
      <c r="AE815" s="375"/>
      <c r="AF815" s="375"/>
      <c r="AG815" s="375"/>
    </row>
    <row r="816" spans="1:33" ht="9.75" customHeight="1" x14ac:dyDescent="0.25">
      <c r="A816" s="375"/>
      <c r="B816" s="375"/>
      <c r="C816" s="375"/>
      <c r="D816" s="375"/>
      <c r="E816" s="375"/>
      <c r="F816" s="375"/>
      <c r="G816" s="375"/>
      <c r="H816" s="375"/>
      <c r="I816" s="375"/>
      <c r="J816" s="375"/>
      <c r="K816" s="375"/>
      <c r="L816" s="375"/>
      <c r="M816" s="375"/>
      <c r="N816" s="375"/>
      <c r="O816" s="375"/>
      <c r="P816" s="375"/>
      <c r="Q816" s="375"/>
      <c r="R816" s="375"/>
      <c r="S816" s="375"/>
      <c r="T816" s="375"/>
      <c r="U816" s="375"/>
      <c r="V816" s="375"/>
      <c r="W816" s="375"/>
      <c r="X816" s="375"/>
      <c r="Y816" s="375"/>
      <c r="Z816" s="375"/>
      <c r="AA816" s="375"/>
      <c r="AB816" s="375"/>
      <c r="AC816" s="375"/>
      <c r="AD816" s="375"/>
      <c r="AE816" s="375"/>
      <c r="AF816" s="375"/>
      <c r="AG816" s="375"/>
    </row>
    <row r="817" spans="1:33" ht="9.75" customHeight="1" x14ac:dyDescent="0.25">
      <c r="A817" s="375"/>
      <c r="B817" s="375"/>
      <c r="C817" s="375"/>
      <c r="D817" s="375"/>
      <c r="E817" s="375"/>
      <c r="F817" s="375"/>
      <c r="G817" s="375"/>
      <c r="H817" s="375"/>
      <c r="I817" s="375"/>
      <c r="J817" s="375"/>
      <c r="K817" s="375"/>
      <c r="L817" s="375"/>
      <c r="M817" s="375"/>
      <c r="N817" s="375"/>
      <c r="O817" s="375"/>
      <c r="P817" s="375"/>
      <c r="Q817" s="375"/>
      <c r="R817" s="375"/>
      <c r="S817" s="375"/>
      <c r="T817" s="375"/>
      <c r="U817" s="375"/>
      <c r="V817" s="375"/>
      <c r="W817" s="375"/>
      <c r="X817" s="375"/>
      <c r="Y817" s="375"/>
      <c r="Z817" s="375"/>
      <c r="AA817" s="375"/>
      <c r="AB817" s="375"/>
      <c r="AC817" s="375"/>
      <c r="AD817" s="375"/>
      <c r="AE817" s="375"/>
      <c r="AF817" s="375"/>
      <c r="AG817" s="375"/>
    </row>
    <row r="818" spans="1:33" ht="9.75" customHeight="1" x14ac:dyDescent="0.25">
      <c r="A818" s="375"/>
      <c r="B818" s="375"/>
      <c r="C818" s="375"/>
      <c r="D818" s="375"/>
      <c r="E818" s="375"/>
      <c r="F818" s="375"/>
      <c r="G818" s="375"/>
      <c r="H818" s="375"/>
      <c r="I818" s="375"/>
      <c r="J818" s="375"/>
      <c r="K818" s="375"/>
      <c r="L818" s="375"/>
      <c r="M818" s="375"/>
      <c r="N818" s="375"/>
      <c r="O818" s="375"/>
      <c r="P818" s="375"/>
      <c r="Q818" s="375"/>
      <c r="R818" s="375"/>
      <c r="S818" s="375"/>
      <c r="T818" s="375"/>
      <c r="U818" s="375"/>
      <c r="V818" s="375"/>
      <c r="W818" s="375"/>
      <c r="X818" s="375"/>
      <c r="Y818" s="375"/>
      <c r="Z818" s="375"/>
      <c r="AA818" s="375"/>
      <c r="AB818" s="375"/>
      <c r="AC818" s="375"/>
      <c r="AD818" s="375"/>
      <c r="AE818" s="375"/>
      <c r="AF818" s="375"/>
      <c r="AG818" s="375"/>
    </row>
    <row r="819" spans="1:33" ht="9.75" customHeight="1" x14ac:dyDescent="0.25">
      <c r="A819" s="375"/>
      <c r="B819" s="375"/>
      <c r="C819" s="375"/>
      <c r="D819" s="375"/>
      <c r="E819" s="375"/>
      <c r="F819" s="375"/>
      <c r="G819" s="375"/>
      <c r="H819" s="375"/>
      <c r="I819" s="375"/>
      <c r="J819" s="375"/>
      <c r="K819" s="375"/>
      <c r="L819" s="375"/>
      <c r="M819" s="375"/>
      <c r="N819" s="375"/>
      <c r="O819" s="375"/>
      <c r="P819" s="375"/>
      <c r="Q819" s="375"/>
      <c r="R819" s="375"/>
      <c r="S819" s="375"/>
      <c r="T819" s="375"/>
      <c r="U819" s="375"/>
      <c r="V819" s="375"/>
      <c r="W819" s="375"/>
      <c r="X819" s="375"/>
      <c r="Y819" s="375"/>
      <c r="Z819" s="375"/>
      <c r="AA819" s="375"/>
      <c r="AB819" s="375"/>
      <c r="AC819" s="375"/>
      <c r="AD819" s="375"/>
      <c r="AE819" s="375"/>
      <c r="AF819" s="375"/>
      <c r="AG819" s="375"/>
    </row>
    <row r="820" spans="1:33" ht="9.75" customHeight="1" x14ac:dyDescent="0.25">
      <c r="A820" s="375"/>
      <c r="B820" s="375"/>
      <c r="C820" s="375"/>
      <c r="D820" s="375"/>
      <c r="E820" s="375"/>
      <c r="F820" s="375"/>
      <c r="G820" s="375"/>
      <c r="H820" s="375"/>
      <c r="I820" s="375"/>
      <c r="J820" s="375"/>
      <c r="K820" s="375"/>
      <c r="L820" s="375"/>
      <c r="M820" s="375"/>
      <c r="N820" s="375"/>
      <c r="O820" s="375"/>
      <c r="P820" s="375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  <c r="AA820" s="375"/>
      <c r="AB820" s="375"/>
      <c r="AC820" s="375"/>
      <c r="AD820" s="375"/>
      <c r="AE820" s="375"/>
      <c r="AF820" s="375"/>
      <c r="AG820" s="375"/>
    </row>
    <row r="821" spans="1:33" ht="9.75" customHeight="1" x14ac:dyDescent="0.25">
      <c r="A821" s="375"/>
      <c r="B821" s="375"/>
      <c r="C821" s="375"/>
      <c r="D821" s="375"/>
      <c r="E821" s="375"/>
      <c r="F821" s="375"/>
      <c r="G821" s="375"/>
      <c r="H821" s="375"/>
      <c r="I821" s="375"/>
      <c r="J821" s="375"/>
      <c r="K821" s="375"/>
      <c r="L821" s="375"/>
      <c r="M821" s="375"/>
      <c r="N821" s="375"/>
      <c r="O821" s="375"/>
      <c r="P821" s="375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  <c r="AA821" s="375"/>
      <c r="AB821" s="375"/>
      <c r="AC821" s="375"/>
      <c r="AD821" s="375"/>
      <c r="AE821" s="375"/>
      <c r="AF821" s="375"/>
      <c r="AG821" s="375"/>
    </row>
    <row r="822" spans="1:33" ht="9.75" customHeight="1" x14ac:dyDescent="0.25">
      <c r="A822" s="375"/>
      <c r="B822" s="375"/>
      <c r="C822" s="375"/>
      <c r="D822" s="375"/>
      <c r="E822" s="375"/>
      <c r="F822" s="375"/>
      <c r="G822" s="375"/>
      <c r="H822" s="375"/>
      <c r="I822" s="375"/>
      <c r="J822" s="375"/>
      <c r="K822" s="375"/>
      <c r="L822" s="375"/>
      <c r="M822" s="375"/>
      <c r="N822" s="375"/>
      <c r="O822" s="375"/>
      <c r="P822" s="375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  <c r="AA822" s="375"/>
      <c r="AB822" s="375"/>
      <c r="AC822" s="375"/>
      <c r="AD822" s="375"/>
      <c r="AE822" s="375"/>
      <c r="AF822" s="375"/>
      <c r="AG822" s="375"/>
    </row>
    <row r="823" spans="1:33" ht="9.75" customHeight="1" x14ac:dyDescent="0.25">
      <c r="A823" s="375"/>
      <c r="B823" s="375"/>
      <c r="C823" s="375"/>
      <c r="D823" s="375"/>
      <c r="E823" s="375"/>
      <c r="F823" s="375"/>
      <c r="G823" s="375"/>
      <c r="H823" s="375"/>
      <c r="I823" s="375"/>
      <c r="J823" s="375"/>
      <c r="K823" s="375"/>
      <c r="L823" s="375"/>
      <c r="M823" s="375"/>
      <c r="N823" s="375"/>
      <c r="O823" s="375"/>
      <c r="P823" s="375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  <c r="AA823" s="375"/>
      <c r="AB823" s="375"/>
      <c r="AC823" s="375"/>
      <c r="AD823" s="375"/>
      <c r="AE823" s="375"/>
      <c r="AF823" s="375"/>
      <c r="AG823" s="375"/>
    </row>
    <row r="824" spans="1:33" ht="9.75" customHeight="1" x14ac:dyDescent="0.25">
      <c r="A824" s="375"/>
      <c r="B824" s="375"/>
      <c r="C824" s="375"/>
      <c r="D824" s="375"/>
      <c r="E824" s="375"/>
      <c r="F824" s="375"/>
      <c r="G824" s="375"/>
      <c r="H824" s="375"/>
      <c r="I824" s="375"/>
      <c r="J824" s="375"/>
      <c r="K824" s="375"/>
      <c r="L824" s="375"/>
      <c r="M824" s="375"/>
      <c r="N824" s="375"/>
      <c r="O824" s="375"/>
      <c r="P824" s="375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  <c r="AA824" s="375"/>
      <c r="AB824" s="375"/>
      <c r="AC824" s="375"/>
      <c r="AD824" s="375"/>
      <c r="AE824" s="375"/>
      <c r="AF824" s="375"/>
      <c r="AG824" s="375"/>
    </row>
    <row r="825" spans="1:33" ht="9.75" customHeight="1" x14ac:dyDescent="0.25">
      <c r="A825" s="375"/>
      <c r="B825" s="375"/>
      <c r="C825" s="375"/>
      <c r="D825" s="375"/>
      <c r="E825" s="375"/>
      <c r="F825" s="375"/>
      <c r="G825" s="375"/>
      <c r="H825" s="375"/>
      <c r="I825" s="375"/>
      <c r="J825" s="375"/>
      <c r="K825" s="375"/>
      <c r="L825" s="375"/>
      <c r="M825" s="375"/>
      <c r="N825" s="375"/>
      <c r="O825" s="375"/>
      <c r="P825" s="375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  <c r="AA825" s="375"/>
      <c r="AB825" s="375"/>
      <c r="AC825" s="375"/>
      <c r="AD825" s="375"/>
      <c r="AE825" s="375"/>
      <c r="AF825" s="375"/>
      <c r="AG825" s="375"/>
    </row>
    <row r="826" spans="1:33" ht="9.75" customHeight="1" x14ac:dyDescent="0.25">
      <c r="A826" s="375"/>
      <c r="B826" s="375"/>
      <c r="C826" s="375"/>
      <c r="D826" s="375"/>
      <c r="E826" s="375"/>
      <c r="F826" s="375"/>
      <c r="G826" s="375"/>
      <c r="H826" s="375"/>
      <c r="I826" s="375"/>
      <c r="J826" s="375"/>
      <c r="K826" s="375"/>
      <c r="L826" s="375"/>
      <c r="M826" s="375"/>
      <c r="N826" s="375"/>
      <c r="O826" s="375"/>
      <c r="P826" s="375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  <c r="AA826" s="375"/>
      <c r="AB826" s="375"/>
      <c r="AC826" s="375"/>
      <c r="AD826" s="375"/>
      <c r="AE826" s="375"/>
      <c r="AF826" s="375"/>
      <c r="AG826" s="375"/>
    </row>
    <row r="827" spans="1:33" ht="9.75" customHeight="1" x14ac:dyDescent="0.25">
      <c r="A827" s="375"/>
      <c r="B827" s="375"/>
      <c r="C827" s="375"/>
      <c r="D827" s="375"/>
      <c r="E827" s="375"/>
      <c r="F827" s="375"/>
      <c r="G827" s="375"/>
      <c r="H827" s="375"/>
      <c r="I827" s="375"/>
      <c r="J827" s="375"/>
      <c r="K827" s="375"/>
      <c r="L827" s="375"/>
      <c r="M827" s="375"/>
      <c r="N827" s="375"/>
      <c r="O827" s="375"/>
      <c r="P827" s="375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  <c r="AA827" s="375"/>
      <c r="AB827" s="375"/>
      <c r="AC827" s="375"/>
      <c r="AD827" s="375"/>
      <c r="AE827" s="375"/>
      <c r="AF827" s="375"/>
      <c r="AG827" s="375"/>
    </row>
    <row r="828" spans="1:33" ht="9.75" customHeight="1" x14ac:dyDescent="0.25">
      <c r="A828" s="375"/>
      <c r="B828" s="375"/>
      <c r="C828" s="375"/>
      <c r="D828" s="375"/>
      <c r="E828" s="375"/>
      <c r="F828" s="375"/>
      <c r="G828" s="375"/>
      <c r="H828" s="375"/>
      <c r="I828" s="375"/>
      <c r="J828" s="375"/>
      <c r="K828" s="375"/>
      <c r="L828" s="375"/>
      <c r="M828" s="375"/>
      <c r="N828" s="375"/>
      <c r="O828" s="375"/>
      <c r="P828" s="375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  <c r="AA828" s="375"/>
      <c r="AB828" s="375"/>
      <c r="AC828" s="375"/>
      <c r="AD828" s="375"/>
      <c r="AE828" s="375"/>
      <c r="AF828" s="375"/>
      <c r="AG828" s="375"/>
    </row>
    <row r="829" spans="1:33" ht="9.75" customHeight="1" x14ac:dyDescent="0.25">
      <c r="A829" s="375"/>
      <c r="B829" s="375"/>
      <c r="C829" s="375"/>
      <c r="D829" s="375"/>
      <c r="E829" s="375"/>
      <c r="F829" s="375"/>
      <c r="G829" s="375"/>
      <c r="H829" s="375"/>
      <c r="I829" s="375"/>
      <c r="J829" s="375"/>
      <c r="K829" s="375"/>
      <c r="L829" s="375"/>
      <c r="M829" s="375"/>
      <c r="N829" s="375"/>
      <c r="O829" s="375"/>
      <c r="P829" s="375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  <c r="AA829" s="375"/>
      <c r="AB829" s="375"/>
      <c r="AC829" s="375"/>
      <c r="AD829" s="375"/>
      <c r="AE829" s="375"/>
      <c r="AF829" s="375"/>
      <c r="AG829" s="375"/>
    </row>
    <row r="830" spans="1:33" ht="9.75" customHeight="1" x14ac:dyDescent="0.25">
      <c r="A830" s="375"/>
      <c r="B830" s="375"/>
      <c r="C830" s="375"/>
      <c r="D830" s="375"/>
      <c r="E830" s="375"/>
      <c r="F830" s="375"/>
      <c r="G830" s="375"/>
      <c r="H830" s="375"/>
      <c r="I830" s="375"/>
      <c r="J830" s="375"/>
      <c r="K830" s="375"/>
      <c r="L830" s="375"/>
      <c r="M830" s="375"/>
      <c r="N830" s="375"/>
      <c r="O830" s="375"/>
      <c r="P830" s="375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  <c r="AA830" s="375"/>
      <c r="AB830" s="375"/>
      <c r="AC830" s="375"/>
      <c r="AD830" s="375"/>
      <c r="AE830" s="375"/>
      <c r="AF830" s="375"/>
      <c r="AG830" s="375"/>
    </row>
    <row r="831" spans="1:33" ht="9.75" customHeight="1" x14ac:dyDescent="0.25">
      <c r="A831" s="375"/>
      <c r="B831" s="375"/>
      <c r="C831" s="375"/>
      <c r="D831" s="375"/>
      <c r="E831" s="375"/>
      <c r="F831" s="375"/>
      <c r="G831" s="375"/>
      <c r="H831" s="375"/>
      <c r="I831" s="375"/>
      <c r="J831" s="375"/>
      <c r="K831" s="375"/>
      <c r="L831" s="375"/>
      <c r="M831" s="375"/>
      <c r="N831" s="375"/>
      <c r="O831" s="375"/>
      <c r="P831" s="375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  <c r="AA831" s="375"/>
      <c r="AB831" s="375"/>
      <c r="AC831" s="375"/>
      <c r="AD831" s="375"/>
      <c r="AE831" s="375"/>
      <c r="AF831" s="375"/>
      <c r="AG831" s="375"/>
    </row>
    <row r="832" spans="1:33" ht="9.75" customHeight="1" x14ac:dyDescent="0.25">
      <c r="A832" s="375"/>
      <c r="B832" s="375"/>
      <c r="C832" s="375"/>
      <c r="D832" s="375"/>
      <c r="E832" s="375"/>
      <c r="F832" s="375"/>
      <c r="G832" s="375"/>
      <c r="H832" s="375"/>
      <c r="I832" s="375"/>
      <c r="J832" s="375"/>
      <c r="K832" s="375"/>
      <c r="L832" s="375"/>
      <c r="M832" s="375"/>
      <c r="N832" s="375"/>
      <c r="O832" s="375"/>
      <c r="P832" s="375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  <c r="AA832" s="375"/>
      <c r="AB832" s="375"/>
      <c r="AC832" s="375"/>
      <c r="AD832" s="375"/>
      <c r="AE832" s="375"/>
      <c r="AF832" s="375"/>
      <c r="AG832" s="375"/>
    </row>
    <row r="833" spans="1:33" ht="9.75" customHeight="1" x14ac:dyDescent="0.25">
      <c r="A833" s="375"/>
      <c r="B833" s="375"/>
      <c r="C833" s="375"/>
      <c r="D833" s="375"/>
      <c r="E833" s="375"/>
      <c r="F833" s="375"/>
      <c r="G833" s="375"/>
      <c r="H833" s="375"/>
      <c r="I833" s="375"/>
      <c r="J833" s="375"/>
      <c r="K833" s="375"/>
      <c r="L833" s="375"/>
      <c r="M833" s="375"/>
      <c r="N833" s="375"/>
      <c r="O833" s="375"/>
      <c r="P833" s="375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  <c r="AA833" s="375"/>
      <c r="AB833" s="375"/>
      <c r="AC833" s="375"/>
      <c r="AD833" s="375"/>
      <c r="AE833" s="375"/>
      <c r="AF833" s="375"/>
      <c r="AG833" s="375"/>
    </row>
    <row r="834" spans="1:33" ht="9.75" customHeight="1" x14ac:dyDescent="0.25">
      <c r="A834" s="375"/>
      <c r="B834" s="375"/>
      <c r="C834" s="375"/>
      <c r="D834" s="375"/>
      <c r="E834" s="375"/>
      <c r="F834" s="375"/>
      <c r="G834" s="375"/>
      <c r="H834" s="375"/>
      <c r="I834" s="375"/>
      <c r="J834" s="375"/>
      <c r="K834" s="375"/>
      <c r="L834" s="375"/>
      <c r="M834" s="375"/>
      <c r="N834" s="375"/>
      <c r="O834" s="375"/>
      <c r="P834" s="375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  <c r="AA834" s="375"/>
      <c r="AB834" s="375"/>
      <c r="AC834" s="375"/>
      <c r="AD834" s="375"/>
      <c r="AE834" s="375"/>
      <c r="AF834" s="375"/>
      <c r="AG834" s="375"/>
    </row>
    <row r="835" spans="1:33" ht="9.75" customHeight="1" x14ac:dyDescent="0.25">
      <c r="A835" s="375"/>
      <c r="B835" s="375"/>
      <c r="C835" s="375"/>
      <c r="D835" s="375"/>
      <c r="E835" s="375"/>
      <c r="F835" s="375"/>
      <c r="G835" s="375"/>
      <c r="H835" s="375"/>
      <c r="I835" s="375"/>
      <c r="J835" s="375"/>
      <c r="K835" s="375"/>
      <c r="L835" s="375"/>
      <c r="M835" s="375"/>
      <c r="N835" s="375"/>
      <c r="O835" s="375"/>
      <c r="P835" s="375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  <c r="AA835" s="375"/>
      <c r="AB835" s="375"/>
      <c r="AC835" s="375"/>
      <c r="AD835" s="375"/>
      <c r="AE835" s="375"/>
      <c r="AF835" s="375"/>
      <c r="AG835" s="375"/>
    </row>
    <row r="836" spans="1:33" ht="9.75" customHeight="1" x14ac:dyDescent="0.25">
      <c r="A836" s="375"/>
      <c r="B836" s="375"/>
      <c r="C836" s="375"/>
      <c r="D836" s="375"/>
      <c r="E836" s="375"/>
      <c r="F836" s="375"/>
      <c r="G836" s="375"/>
      <c r="H836" s="375"/>
      <c r="I836" s="375"/>
      <c r="J836" s="375"/>
      <c r="K836" s="375"/>
      <c r="L836" s="375"/>
      <c r="M836" s="375"/>
      <c r="N836" s="375"/>
      <c r="O836" s="375"/>
      <c r="P836" s="375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  <c r="AA836" s="375"/>
      <c r="AB836" s="375"/>
      <c r="AC836" s="375"/>
      <c r="AD836" s="375"/>
      <c r="AE836" s="375"/>
      <c r="AF836" s="375"/>
      <c r="AG836" s="375"/>
    </row>
    <row r="837" spans="1:33" ht="9.75" customHeight="1" x14ac:dyDescent="0.25">
      <c r="A837" s="375"/>
      <c r="B837" s="375"/>
      <c r="C837" s="375"/>
      <c r="D837" s="375"/>
      <c r="E837" s="375"/>
      <c r="F837" s="375"/>
      <c r="G837" s="375"/>
      <c r="H837" s="375"/>
      <c r="I837" s="375"/>
      <c r="J837" s="375"/>
      <c r="K837" s="375"/>
      <c r="L837" s="375"/>
      <c r="M837" s="375"/>
      <c r="N837" s="375"/>
      <c r="O837" s="375"/>
      <c r="P837" s="375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  <c r="AA837" s="375"/>
      <c r="AB837" s="375"/>
      <c r="AC837" s="375"/>
      <c r="AD837" s="375"/>
      <c r="AE837" s="375"/>
      <c r="AF837" s="375"/>
      <c r="AG837" s="375"/>
    </row>
    <row r="838" spans="1:33" ht="9.75" customHeight="1" x14ac:dyDescent="0.25">
      <c r="A838" s="375"/>
      <c r="B838" s="375"/>
      <c r="C838" s="375"/>
      <c r="D838" s="375"/>
      <c r="E838" s="375"/>
      <c r="F838" s="375"/>
      <c r="G838" s="375"/>
      <c r="H838" s="375"/>
      <c r="I838" s="375"/>
      <c r="J838" s="375"/>
      <c r="K838" s="375"/>
      <c r="L838" s="375"/>
      <c r="M838" s="375"/>
      <c r="N838" s="375"/>
      <c r="O838" s="375"/>
      <c r="P838" s="375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  <c r="AA838" s="375"/>
      <c r="AB838" s="375"/>
      <c r="AC838" s="375"/>
      <c r="AD838" s="375"/>
      <c r="AE838" s="375"/>
      <c r="AF838" s="375"/>
      <c r="AG838" s="375"/>
    </row>
    <row r="839" spans="1:33" ht="9.75" customHeight="1" x14ac:dyDescent="0.25">
      <c r="A839" s="375"/>
      <c r="B839" s="375"/>
      <c r="C839" s="375"/>
      <c r="D839" s="375"/>
      <c r="E839" s="375"/>
      <c r="F839" s="375"/>
      <c r="G839" s="375"/>
      <c r="H839" s="375"/>
      <c r="I839" s="375"/>
      <c r="J839" s="375"/>
      <c r="K839" s="375"/>
      <c r="L839" s="375"/>
      <c r="M839" s="375"/>
      <c r="N839" s="375"/>
      <c r="O839" s="375"/>
      <c r="P839" s="375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  <c r="AA839" s="375"/>
      <c r="AB839" s="375"/>
      <c r="AC839" s="375"/>
      <c r="AD839" s="375"/>
      <c r="AE839" s="375"/>
      <c r="AF839" s="375"/>
      <c r="AG839" s="375"/>
    </row>
    <row r="840" spans="1:33" ht="9.75" customHeight="1" x14ac:dyDescent="0.25">
      <c r="A840" s="375"/>
      <c r="B840" s="375"/>
      <c r="C840" s="375"/>
      <c r="D840" s="375"/>
      <c r="E840" s="375"/>
      <c r="F840" s="375"/>
      <c r="G840" s="375"/>
      <c r="H840" s="375"/>
      <c r="I840" s="375"/>
      <c r="J840" s="375"/>
      <c r="K840" s="375"/>
      <c r="L840" s="375"/>
      <c r="M840" s="375"/>
      <c r="N840" s="375"/>
      <c r="O840" s="375"/>
      <c r="P840" s="375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  <c r="AA840" s="375"/>
      <c r="AB840" s="375"/>
      <c r="AC840" s="375"/>
      <c r="AD840" s="375"/>
      <c r="AE840" s="375"/>
      <c r="AF840" s="375"/>
      <c r="AG840" s="375"/>
    </row>
    <row r="841" spans="1:33" ht="9.75" customHeight="1" x14ac:dyDescent="0.25">
      <c r="A841" s="375"/>
      <c r="B841" s="375"/>
      <c r="C841" s="375"/>
      <c r="D841" s="375"/>
      <c r="E841" s="375"/>
      <c r="F841" s="375"/>
      <c r="G841" s="375"/>
      <c r="H841" s="375"/>
      <c r="I841" s="375"/>
      <c r="J841" s="375"/>
      <c r="K841" s="375"/>
      <c r="L841" s="375"/>
      <c r="M841" s="375"/>
      <c r="N841" s="375"/>
      <c r="O841" s="375"/>
      <c r="P841" s="375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  <c r="AA841" s="375"/>
      <c r="AB841" s="375"/>
      <c r="AC841" s="375"/>
      <c r="AD841" s="375"/>
      <c r="AE841" s="375"/>
      <c r="AF841" s="375"/>
      <c r="AG841" s="375"/>
    </row>
    <row r="842" spans="1:33" ht="9.75" customHeight="1" x14ac:dyDescent="0.25">
      <c r="A842" s="375"/>
      <c r="B842" s="375"/>
      <c r="C842" s="375"/>
      <c r="D842" s="375"/>
      <c r="E842" s="375"/>
      <c r="F842" s="375"/>
      <c r="G842" s="375"/>
      <c r="H842" s="375"/>
      <c r="I842" s="375"/>
      <c r="J842" s="375"/>
      <c r="K842" s="375"/>
      <c r="L842" s="375"/>
      <c r="M842" s="375"/>
      <c r="N842" s="375"/>
      <c r="O842" s="375"/>
      <c r="P842" s="375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  <c r="AA842" s="375"/>
      <c r="AB842" s="375"/>
      <c r="AC842" s="375"/>
      <c r="AD842" s="375"/>
      <c r="AE842" s="375"/>
      <c r="AF842" s="375"/>
      <c r="AG842" s="375"/>
    </row>
    <row r="843" spans="1:33" ht="9.75" customHeight="1" x14ac:dyDescent="0.25">
      <c r="A843" s="375"/>
      <c r="B843" s="375"/>
      <c r="C843" s="375"/>
      <c r="D843" s="375"/>
      <c r="E843" s="375"/>
      <c r="F843" s="375"/>
      <c r="G843" s="375"/>
      <c r="H843" s="375"/>
      <c r="I843" s="375"/>
      <c r="J843" s="375"/>
      <c r="K843" s="375"/>
      <c r="L843" s="375"/>
      <c r="M843" s="375"/>
      <c r="N843" s="375"/>
      <c r="O843" s="375"/>
      <c r="P843" s="375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  <c r="AA843" s="375"/>
      <c r="AB843" s="375"/>
      <c r="AC843" s="375"/>
      <c r="AD843" s="375"/>
      <c r="AE843" s="375"/>
      <c r="AF843" s="375"/>
      <c r="AG843" s="375"/>
    </row>
    <row r="844" spans="1:33" ht="9.75" customHeight="1" x14ac:dyDescent="0.25">
      <c r="A844" s="375"/>
      <c r="B844" s="375"/>
      <c r="C844" s="375"/>
      <c r="D844" s="375"/>
      <c r="E844" s="375"/>
      <c r="F844" s="375"/>
      <c r="G844" s="375"/>
      <c r="H844" s="375"/>
      <c r="I844" s="375"/>
      <c r="J844" s="375"/>
      <c r="K844" s="375"/>
      <c r="L844" s="375"/>
      <c r="M844" s="375"/>
      <c r="N844" s="375"/>
      <c r="O844" s="375"/>
      <c r="P844" s="375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  <c r="AA844" s="375"/>
      <c r="AB844" s="375"/>
      <c r="AC844" s="375"/>
      <c r="AD844" s="375"/>
      <c r="AE844" s="375"/>
      <c r="AF844" s="375"/>
      <c r="AG844" s="375"/>
    </row>
    <row r="845" spans="1:33" ht="9.75" customHeight="1" x14ac:dyDescent="0.25">
      <c r="A845" s="375"/>
      <c r="B845" s="375"/>
      <c r="C845" s="375"/>
      <c r="D845" s="375"/>
      <c r="E845" s="375"/>
      <c r="F845" s="375"/>
      <c r="G845" s="375"/>
      <c r="H845" s="375"/>
      <c r="I845" s="375"/>
      <c r="J845" s="375"/>
      <c r="K845" s="375"/>
      <c r="L845" s="375"/>
      <c r="M845" s="375"/>
      <c r="N845" s="375"/>
      <c r="O845" s="375"/>
      <c r="P845" s="375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  <c r="AA845" s="375"/>
      <c r="AB845" s="375"/>
      <c r="AC845" s="375"/>
      <c r="AD845" s="375"/>
      <c r="AE845" s="375"/>
      <c r="AF845" s="375"/>
      <c r="AG845" s="375"/>
    </row>
    <row r="846" spans="1:33" ht="9.75" customHeight="1" x14ac:dyDescent="0.25">
      <c r="A846" s="375"/>
      <c r="B846" s="375"/>
      <c r="C846" s="375"/>
      <c r="D846" s="375"/>
      <c r="E846" s="375"/>
      <c r="F846" s="375"/>
      <c r="G846" s="375"/>
      <c r="H846" s="375"/>
      <c r="I846" s="375"/>
      <c r="J846" s="375"/>
      <c r="K846" s="375"/>
      <c r="L846" s="375"/>
      <c r="M846" s="375"/>
      <c r="N846" s="375"/>
      <c r="O846" s="375"/>
      <c r="P846" s="375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  <c r="AA846" s="375"/>
      <c r="AB846" s="375"/>
      <c r="AC846" s="375"/>
      <c r="AD846" s="375"/>
      <c r="AE846" s="375"/>
      <c r="AF846" s="375"/>
      <c r="AG846" s="375"/>
    </row>
    <row r="847" spans="1:33" ht="9.75" customHeight="1" x14ac:dyDescent="0.25">
      <c r="A847" s="375"/>
      <c r="B847" s="375"/>
      <c r="C847" s="375"/>
      <c r="D847" s="375"/>
      <c r="E847" s="375"/>
      <c r="F847" s="375"/>
      <c r="G847" s="375"/>
      <c r="H847" s="375"/>
      <c r="I847" s="375"/>
      <c r="J847" s="375"/>
      <c r="K847" s="375"/>
      <c r="L847" s="375"/>
      <c r="M847" s="375"/>
      <c r="N847" s="375"/>
      <c r="O847" s="375"/>
      <c r="P847" s="375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  <c r="AA847" s="375"/>
      <c r="AB847" s="375"/>
      <c r="AC847" s="375"/>
      <c r="AD847" s="375"/>
      <c r="AE847" s="375"/>
      <c r="AF847" s="375"/>
      <c r="AG847" s="375"/>
    </row>
    <row r="848" spans="1:33" ht="9.75" customHeight="1" x14ac:dyDescent="0.25">
      <c r="A848" s="375"/>
      <c r="B848" s="375"/>
      <c r="C848" s="375"/>
      <c r="D848" s="375"/>
      <c r="E848" s="375"/>
      <c r="F848" s="375"/>
      <c r="G848" s="375"/>
      <c r="H848" s="375"/>
      <c r="I848" s="375"/>
      <c r="J848" s="375"/>
      <c r="K848" s="375"/>
      <c r="L848" s="375"/>
      <c r="M848" s="375"/>
      <c r="N848" s="375"/>
      <c r="O848" s="375"/>
      <c r="P848" s="375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  <c r="AA848" s="375"/>
      <c r="AB848" s="375"/>
      <c r="AC848" s="375"/>
      <c r="AD848" s="375"/>
      <c r="AE848" s="375"/>
      <c r="AF848" s="375"/>
      <c r="AG848" s="375"/>
    </row>
    <row r="849" spans="1:33" ht="9.75" customHeight="1" x14ac:dyDescent="0.25">
      <c r="A849" s="375"/>
      <c r="B849" s="375"/>
      <c r="C849" s="375"/>
      <c r="D849" s="375"/>
      <c r="E849" s="375"/>
      <c r="F849" s="375"/>
      <c r="G849" s="375"/>
      <c r="H849" s="375"/>
      <c r="I849" s="375"/>
      <c r="J849" s="375"/>
      <c r="K849" s="375"/>
      <c r="L849" s="375"/>
      <c r="M849" s="375"/>
      <c r="N849" s="375"/>
      <c r="O849" s="375"/>
      <c r="P849" s="375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  <c r="AA849" s="375"/>
      <c r="AB849" s="375"/>
      <c r="AC849" s="375"/>
      <c r="AD849" s="375"/>
      <c r="AE849" s="375"/>
      <c r="AF849" s="375"/>
      <c r="AG849" s="375"/>
    </row>
    <row r="850" spans="1:33" ht="9.75" customHeight="1" x14ac:dyDescent="0.25">
      <c r="A850" s="375"/>
      <c r="B850" s="375"/>
      <c r="C850" s="375"/>
      <c r="D850" s="375"/>
      <c r="E850" s="375"/>
      <c r="F850" s="375"/>
      <c r="G850" s="375"/>
      <c r="H850" s="375"/>
      <c r="I850" s="375"/>
      <c r="J850" s="375"/>
      <c r="K850" s="375"/>
      <c r="L850" s="375"/>
      <c r="M850" s="375"/>
      <c r="N850" s="375"/>
      <c r="O850" s="375"/>
      <c r="P850" s="375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  <c r="AA850" s="375"/>
      <c r="AB850" s="375"/>
      <c r="AC850" s="375"/>
      <c r="AD850" s="375"/>
      <c r="AE850" s="375"/>
      <c r="AF850" s="375"/>
      <c r="AG850" s="375"/>
    </row>
    <row r="851" spans="1:33" ht="9.75" customHeight="1" x14ac:dyDescent="0.25">
      <c r="A851" s="375"/>
      <c r="B851" s="375"/>
      <c r="C851" s="375"/>
      <c r="D851" s="375"/>
      <c r="E851" s="375"/>
      <c r="F851" s="375"/>
      <c r="G851" s="375"/>
      <c r="H851" s="375"/>
      <c r="I851" s="375"/>
      <c r="J851" s="375"/>
      <c r="K851" s="375"/>
      <c r="L851" s="375"/>
      <c r="M851" s="375"/>
      <c r="N851" s="375"/>
      <c r="O851" s="375"/>
      <c r="P851" s="375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  <c r="AA851" s="375"/>
      <c r="AB851" s="375"/>
      <c r="AC851" s="375"/>
      <c r="AD851" s="375"/>
      <c r="AE851" s="375"/>
      <c r="AF851" s="375"/>
      <c r="AG851" s="375"/>
    </row>
    <row r="852" spans="1:33" ht="9.75" customHeight="1" x14ac:dyDescent="0.25">
      <c r="A852" s="375"/>
      <c r="B852" s="375"/>
      <c r="C852" s="375"/>
      <c r="D852" s="375"/>
      <c r="E852" s="375"/>
      <c r="F852" s="375"/>
      <c r="G852" s="375"/>
      <c r="H852" s="375"/>
      <c r="I852" s="375"/>
      <c r="J852" s="375"/>
      <c r="K852" s="375"/>
      <c r="L852" s="375"/>
      <c r="M852" s="375"/>
      <c r="N852" s="375"/>
      <c r="O852" s="375"/>
      <c r="P852" s="375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  <c r="AA852" s="375"/>
      <c r="AB852" s="375"/>
      <c r="AC852" s="375"/>
      <c r="AD852" s="375"/>
      <c r="AE852" s="375"/>
      <c r="AF852" s="375"/>
      <c r="AG852" s="375"/>
    </row>
    <row r="853" spans="1:33" ht="9.75" customHeight="1" x14ac:dyDescent="0.25">
      <c r="A853" s="375"/>
      <c r="B853" s="375"/>
      <c r="C853" s="375"/>
      <c r="D853" s="375"/>
      <c r="E853" s="375"/>
      <c r="F853" s="375"/>
      <c r="G853" s="375"/>
      <c r="H853" s="375"/>
      <c r="I853" s="375"/>
      <c r="J853" s="375"/>
      <c r="K853" s="375"/>
      <c r="L853" s="375"/>
      <c r="M853" s="375"/>
      <c r="N853" s="375"/>
      <c r="O853" s="375"/>
      <c r="P853" s="375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  <c r="AA853" s="375"/>
      <c r="AB853" s="375"/>
      <c r="AC853" s="375"/>
      <c r="AD853" s="375"/>
      <c r="AE853" s="375"/>
      <c r="AF853" s="375"/>
      <c r="AG853" s="375"/>
    </row>
    <row r="854" spans="1:33" ht="9.75" customHeight="1" x14ac:dyDescent="0.25">
      <c r="A854" s="375"/>
      <c r="B854" s="375"/>
      <c r="C854" s="375"/>
      <c r="D854" s="375"/>
      <c r="E854" s="375"/>
      <c r="F854" s="375"/>
      <c r="G854" s="375"/>
      <c r="H854" s="375"/>
      <c r="I854" s="375"/>
      <c r="J854" s="375"/>
      <c r="K854" s="375"/>
      <c r="L854" s="375"/>
      <c r="M854" s="375"/>
      <c r="N854" s="375"/>
      <c r="O854" s="375"/>
      <c r="P854" s="375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  <c r="AA854" s="375"/>
      <c r="AB854" s="375"/>
      <c r="AC854" s="375"/>
      <c r="AD854" s="375"/>
      <c r="AE854" s="375"/>
      <c r="AF854" s="375"/>
      <c r="AG854" s="375"/>
    </row>
    <row r="855" spans="1:33" ht="9.75" customHeight="1" x14ac:dyDescent="0.25">
      <c r="A855" s="375"/>
      <c r="B855" s="375"/>
      <c r="C855" s="375"/>
      <c r="D855" s="375"/>
      <c r="E855" s="375"/>
      <c r="F855" s="375"/>
      <c r="G855" s="375"/>
      <c r="H855" s="375"/>
      <c r="I855" s="375"/>
      <c r="J855" s="375"/>
      <c r="K855" s="375"/>
      <c r="L855" s="375"/>
      <c r="M855" s="375"/>
      <c r="N855" s="375"/>
      <c r="O855" s="375"/>
      <c r="P855" s="375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  <c r="AA855" s="375"/>
      <c r="AB855" s="375"/>
      <c r="AC855" s="375"/>
      <c r="AD855" s="375"/>
      <c r="AE855" s="375"/>
      <c r="AF855" s="375"/>
      <c r="AG855" s="375"/>
    </row>
    <row r="856" spans="1:33" ht="9.75" customHeight="1" x14ac:dyDescent="0.25">
      <c r="A856" s="375"/>
      <c r="B856" s="375"/>
      <c r="C856" s="375"/>
      <c r="D856" s="375"/>
      <c r="E856" s="375"/>
      <c r="F856" s="375"/>
      <c r="G856" s="375"/>
      <c r="H856" s="375"/>
      <c r="I856" s="375"/>
      <c r="J856" s="375"/>
      <c r="K856" s="375"/>
      <c r="L856" s="375"/>
      <c r="M856" s="375"/>
      <c r="N856" s="375"/>
      <c r="O856" s="375"/>
      <c r="P856" s="375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  <c r="AA856" s="375"/>
      <c r="AB856" s="375"/>
      <c r="AC856" s="375"/>
      <c r="AD856" s="375"/>
      <c r="AE856" s="375"/>
      <c r="AF856" s="375"/>
      <c r="AG856" s="375"/>
    </row>
    <row r="857" spans="1:33" ht="9.75" customHeight="1" x14ac:dyDescent="0.25">
      <c r="A857" s="375"/>
      <c r="B857" s="375"/>
      <c r="C857" s="375"/>
      <c r="D857" s="375"/>
      <c r="E857" s="375"/>
      <c r="F857" s="375"/>
      <c r="G857" s="375"/>
      <c r="H857" s="375"/>
      <c r="I857" s="375"/>
      <c r="J857" s="375"/>
      <c r="K857" s="375"/>
      <c r="L857" s="375"/>
      <c r="M857" s="375"/>
      <c r="N857" s="375"/>
      <c r="O857" s="375"/>
      <c r="P857" s="375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  <c r="AA857" s="375"/>
      <c r="AB857" s="375"/>
      <c r="AC857" s="375"/>
      <c r="AD857" s="375"/>
      <c r="AE857" s="375"/>
      <c r="AF857" s="375"/>
      <c r="AG857" s="375"/>
    </row>
    <row r="858" spans="1:33" ht="9.75" customHeight="1" x14ac:dyDescent="0.25">
      <c r="A858" s="375"/>
      <c r="B858" s="375"/>
      <c r="C858" s="375"/>
      <c r="D858" s="375"/>
      <c r="E858" s="375"/>
      <c r="F858" s="375"/>
      <c r="G858" s="375"/>
      <c r="H858" s="375"/>
      <c r="I858" s="375"/>
      <c r="J858" s="375"/>
      <c r="K858" s="375"/>
      <c r="L858" s="375"/>
      <c r="M858" s="375"/>
      <c r="N858" s="375"/>
      <c r="O858" s="375"/>
      <c r="P858" s="375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  <c r="AA858" s="375"/>
      <c r="AB858" s="375"/>
      <c r="AC858" s="375"/>
      <c r="AD858" s="375"/>
      <c r="AE858" s="375"/>
      <c r="AF858" s="375"/>
      <c r="AG858" s="375"/>
    </row>
    <row r="859" spans="1:33" ht="9.75" customHeight="1" x14ac:dyDescent="0.25">
      <c r="A859" s="375"/>
      <c r="B859" s="375"/>
      <c r="C859" s="375"/>
      <c r="D859" s="375"/>
      <c r="E859" s="375"/>
      <c r="F859" s="375"/>
      <c r="G859" s="375"/>
      <c r="H859" s="375"/>
      <c r="I859" s="375"/>
      <c r="J859" s="375"/>
      <c r="K859" s="375"/>
      <c r="L859" s="375"/>
      <c r="M859" s="375"/>
      <c r="N859" s="375"/>
      <c r="O859" s="375"/>
      <c r="P859" s="375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  <c r="AA859" s="375"/>
      <c r="AB859" s="375"/>
      <c r="AC859" s="375"/>
      <c r="AD859" s="375"/>
      <c r="AE859" s="375"/>
      <c r="AF859" s="375"/>
      <c r="AG859" s="375"/>
    </row>
    <row r="860" spans="1:33" ht="9.75" customHeight="1" x14ac:dyDescent="0.25">
      <c r="A860" s="375"/>
      <c r="B860" s="375"/>
      <c r="C860" s="375"/>
      <c r="D860" s="375"/>
      <c r="E860" s="375"/>
      <c r="F860" s="375"/>
      <c r="G860" s="375"/>
      <c r="H860" s="375"/>
      <c r="I860" s="375"/>
      <c r="J860" s="375"/>
      <c r="K860" s="375"/>
      <c r="L860" s="375"/>
      <c r="M860" s="375"/>
      <c r="N860" s="375"/>
      <c r="O860" s="375"/>
      <c r="P860" s="375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  <c r="AA860" s="375"/>
      <c r="AB860" s="375"/>
      <c r="AC860" s="375"/>
      <c r="AD860" s="375"/>
      <c r="AE860" s="375"/>
      <c r="AF860" s="375"/>
      <c r="AG860" s="375"/>
    </row>
    <row r="861" spans="1:33" ht="9.75" customHeight="1" x14ac:dyDescent="0.25">
      <c r="A861" s="375"/>
      <c r="B861" s="375"/>
      <c r="C861" s="375"/>
      <c r="D861" s="375"/>
      <c r="E861" s="375"/>
      <c r="F861" s="375"/>
      <c r="G861" s="375"/>
      <c r="H861" s="375"/>
      <c r="I861" s="375"/>
      <c r="J861" s="375"/>
      <c r="K861" s="375"/>
      <c r="L861" s="375"/>
      <c r="M861" s="375"/>
      <c r="N861" s="375"/>
      <c r="O861" s="375"/>
      <c r="P861" s="375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  <c r="AA861" s="375"/>
      <c r="AB861" s="375"/>
      <c r="AC861" s="375"/>
      <c r="AD861" s="375"/>
      <c r="AE861" s="375"/>
      <c r="AF861" s="375"/>
      <c r="AG861" s="375"/>
    </row>
    <row r="862" spans="1:33" ht="9.75" customHeight="1" x14ac:dyDescent="0.25">
      <c r="A862" s="375"/>
      <c r="B862" s="375"/>
      <c r="C862" s="375"/>
      <c r="D862" s="375"/>
      <c r="E862" s="375"/>
      <c r="F862" s="375"/>
      <c r="G862" s="375"/>
      <c r="H862" s="375"/>
      <c r="I862" s="375"/>
      <c r="J862" s="375"/>
      <c r="K862" s="375"/>
      <c r="L862" s="375"/>
      <c r="M862" s="375"/>
      <c r="N862" s="375"/>
      <c r="O862" s="375"/>
      <c r="P862" s="375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  <c r="AA862" s="375"/>
      <c r="AB862" s="375"/>
      <c r="AC862" s="375"/>
      <c r="AD862" s="375"/>
      <c r="AE862" s="375"/>
      <c r="AF862" s="375"/>
      <c r="AG862" s="375"/>
    </row>
    <row r="863" spans="1:33" ht="9.75" customHeight="1" x14ac:dyDescent="0.25">
      <c r="A863" s="375"/>
      <c r="B863" s="375"/>
      <c r="C863" s="375"/>
      <c r="D863" s="375"/>
      <c r="E863" s="375"/>
      <c r="F863" s="375"/>
      <c r="G863" s="375"/>
      <c r="H863" s="375"/>
      <c r="I863" s="375"/>
      <c r="J863" s="375"/>
      <c r="K863" s="375"/>
      <c r="L863" s="375"/>
      <c r="M863" s="375"/>
      <c r="N863" s="375"/>
      <c r="O863" s="375"/>
      <c r="P863" s="375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  <c r="AA863" s="375"/>
      <c r="AB863" s="375"/>
      <c r="AC863" s="375"/>
      <c r="AD863" s="375"/>
      <c r="AE863" s="375"/>
      <c r="AF863" s="375"/>
      <c r="AG863" s="375"/>
    </row>
    <row r="864" spans="1:33" ht="9.75" customHeight="1" x14ac:dyDescent="0.25">
      <c r="A864" s="375"/>
      <c r="B864" s="375"/>
      <c r="C864" s="375"/>
      <c r="D864" s="375"/>
      <c r="E864" s="375"/>
      <c r="F864" s="375"/>
      <c r="G864" s="375"/>
      <c r="H864" s="375"/>
      <c r="I864" s="375"/>
      <c r="J864" s="375"/>
      <c r="K864" s="375"/>
      <c r="L864" s="375"/>
      <c r="M864" s="375"/>
      <c r="N864" s="375"/>
      <c r="O864" s="375"/>
      <c r="P864" s="375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  <c r="AA864" s="375"/>
      <c r="AB864" s="375"/>
      <c r="AC864" s="375"/>
      <c r="AD864" s="375"/>
      <c r="AE864" s="375"/>
      <c r="AF864" s="375"/>
      <c r="AG864" s="375"/>
    </row>
    <row r="865" spans="1:33" ht="9.75" customHeight="1" x14ac:dyDescent="0.25">
      <c r="A865" s="375"/>
      <c r="B865" s="375"/>
      <c r="C865" s="375"/>
      <c r="D865" s="375"/>
      <c r="E865" s="375"/>
      <c r="F865" s="375"/>
      <c r="G865" s="375"/>
      <c r="H865" s="375"/>
      <c r="I865" s="375"/>
      <c r="J865" s="375"/>
      <c r="K865" s="375"/>
      <c r="L865" s="375"/>
      <c r="M865" s="375"/>
      <c r="N865" s="375"/>
      <c r="O865" s="375"/>
      <c r="P865" s="375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  <c r="AA865" s="375"/>
      <c r="AB865" s="375"/>
      <c r="AC865" s="375"/>
      <c r="AD865" s="375"/>
      <c r="AE865" s="375"/>
      <c r="AF865" s="375"/>
      <c r="AG865" s="375"/>
    </row>
    <row r="866" spans="1:33" ht="9.75" customHeight="1" x14ac:dyDescent="0.25">
      <c r="A866" s="375"/>
      <c r="B866" s="375"/>
      <c r="C866" s="375"/>
      <c r="D866" s="375"/>
      <c r="E866" s="375"/>
      <c r="F866" s="375"/>
      <c r="G866" s="375"/>
      <c r="H866" s="375"/>
      <c r="I866" s="375"/>
      <c r="J866" s="375"/>
      <c r="K866" s="375"/>
      <c r="L866" s="375"/>
      <c r="M866" s="375"/>
      <c r="N866" s="375"/>
      <c r="O866" s="375"/>
      <c r="P866" s="375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  <c r="AA866" s="375"/>
      <c r="AB866" s="375"/>
      <c r="AC866" s="375"/>
      <c r="AD866" s="375"/>
      <c r="AE866" s="375"/>
      <c r="AF866" s="375"/>
      <c r="AG866" s="375"/>
    </row>
    <row r="867" spans="1:33" ht="9.75" customHeight="1" x14ac:dyDescent="0.25">
      <c r="A867" s="375"/>
      <c r="B867" s="375"/>
      <c r="C867" s="375"/>
      <c r="D867" s="375"/>
      <c r="E867" s="375"/>
      <c r="F867" s="375"/>
      <c r="G867" s="375"/>
      <c r="H867" s="375"/>
      <c r="I867" s="375"/>
      <c r="J867" s="375"/>
      <c r="K867" s="375"/>
      <c r="L867" s="375"/>
      <c r="M867" s="375"/>
      <c r="N867" s="375"/>
      <c r="O867" s="375"/>
      <c r="P867" s="375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  <c r="AA867" s="375"/>
      <c r="AB867" s="375"/>
      <c r="AC867" s="375"/>
      <c r="AD867" s="375"/>
      <c r="AE867" s="375"/>
      <c r="AF867" s="375"/>
      <c r="AG867" s="375"/>
    </row>
    <row r="868" spans="1:33" ht="9.75" customHeight="1" x14ac:dyDescent="0.25">
      <c r="A868" s="375"/>
      <c r="B868" s="375"/>
      <c r="C868" s="375"/>
      <c r="D868" s="375"/>
      <c r="E868" s="375"/>
      <c r="F868" s="375"/>
      <c r="G868" s="375"/>
      <c r="H868" s="375"/>
      <c r="I868" s="375"/>
      <c r="J868" s="375"/>
      <c r="K868" s="375"/>
      <c r="L868" s="375"/>
      <c r="M868" s="375"/>
      <c r="N868" s="375"/>
      <c r="O868" s="375"/>
      <c r="P868" s="375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  <c r="AA868" s="375"/>
      <c r="AB868" s="375"/>
      <c r="AC868" s="375"/>
      <c r="AD868" s="375"/>
      <c r="AE868" s="375"/>
      <c r="AF868" s="375"/>
      <c r="AG868" s="375"/>
    </row>
    <row r="869" spans="1:33" ht="9.75" customHeight="1" x14ac:dyDescent="0.25">
      <c r="A869" s="375"/>
      <c r="B869" s="375"/>
      <c r="C869" s="375"/>
      <c r="D869" s="375"/>
      <c r="E869" s="375"/>
      <c r="F869" s="375"/>
      <c r="G869" s="375"/>
      <c r="H869" s="375"/>
      <c r="I869" s="375"/>
      <c r="J869" s="375"/>
      <c r="K869" s="375"/>
      <c r="L869" s="375"/>
      <c r="M869" s="375"/>
      <c r="N869" s="375"/>
      <c r="O869" s="375"/>
      <c r="P869" s="375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  <c r="AA869" s="375"/>
      <c r="AB869" s="375"/>
      <c r="AC869" s="375"/>
      <c r="AD869" s="375"/>
      <c r="AE869" s="375"/>
      <c r="AF869" s="375"/>
      <c r="AG869" s="375"/>
    </row>
    <row r="870" spans="1:33" ht="9.75" customHeight="1" x14ac:dyDescent="0.25">
      <c r="A870" s="375"/>
      <c r="B870" s="375"/>
      <c r="C870" s="375"/>
      <c r="D870" s="375"/>
      <c r="E870" s="375"/>
      <c r="F870" s="375"/>
      <c r="G870" s="375"/>
      <c r="H870" s="375"/>
      <c r="I870" s="375"/>
      <c r="J870" s="375"/>
      <c r="K870" s="375"/>
      <c r="L870" s="375"/>
      <c r="M870" s="375"/>
      <c r="N870" s="375"/>
      <c r="O870" s="375"/>
      <c r="P870" s="375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  <c r="AA870" s="375"/>
      <c r="AB870" s="375"/>
      <c r="AC870" s="375"/>
      <c r="AD870" s="375"/>
      <c r="AE870" s="375"/>
      <c r="AF870" s="375"/>
      <c r="AG870" s="375"/>
    </row>
    <row r="871" spans="1:33" ht="9.75" customHeight="1" x14ac:dyDescent="0.25">
      <c r="A871" s="375"/>
      <c r="B871" s="375"/>
      <c r="C871" s="375"/>
      <c r="D871" s="375"/>
      <c r="E871" s="375"/>
      <c r="F871" s="375"/>
      <c r="G871" s="375"/>
      <c r="H871" s="375"/>
      <c r="I871" s="375"/>
      <c r="J871" s="375"/>
      <c r="K871" s="375"/>
      <c r="L871" s="375"/>
      <c r="M871" s="375"/>
      <c r="N871" s="375"/>
      <c r="O871" s="375"/>
      <c r="P871" s="375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  <c r="AA871" s="375"/>
      <c r="AB871" s="375"/>
      <c r="AC871" s="375"/>
      <c r="AD871" s="375"/>
      <c r="AE871" s="375"/>
      <c r="AF871" s="375"/>
      <c r="AG871" s="375"/>
    </row>
    <row r="872" spans="1:33" ht="9.75" customHeight="1" x14ac:dyDescent="0.25">
      <c r="A872" s="375"/>
      <c r="B872" s="375"/>
      <c r="C872" s="375"/>
      <c r="D872" s="375"/>
      <c r="E872" s="375"/>
      <c r="F872" s="375"/>
      <c r="G872" s="375"/>
      <c r="H872" s="375"/>
      <c r="I872" s="375"/>
      <c r="J872" s="375"/>
      <c r="K872" s="375"/>
      <c r="L872" s="375"/>
      <c r="M872" s="375"/>
      <c r="N872" s="375"/>
      <c r="O872" s="375"/>
      <c r="P872" s="375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  <c r="AA872" s="375"/>
      <c r="AB872" s="375"/>
      <c r="AC872" s="375"/>
      <c r="AD872" s="375"/>
      <c r="AE872" s="375"/>
      <c r="AF872" s="375"/>
      <c r="AG872" s="375"/>
    </row>
    <row r="873" spans="1:33" ht="9.75" customHeight="1" x14ac:dyDescent="0.25">
      <c r="A873" s="375"/>
      <c r="B873" s="375"/>
      <c r="C873" s="375"/>
      <c r="D873" s="375"/>
      <c r="E873" s="375"/>
      <c r="F873" s="375"/>
      <c r="G873" s="375"/>
      <c r="H873" s="375"/>
      <c r="I873" s="375"/>
      <c r="J873" s="375"/>
      <c r="K873" s="375"/>
      <c r="L873" s="375"/>
      <c r="M873" s="375"/>
      <c r="N873" s="375"/>
      <c r="O873" s="375"/>
      <c r="P873" s="375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  <c r="AA873" s="375"/>
      <c r="AB873" s="375"/>
      <c r="AC873" s="375"/>
      <c r="AD873" s="375"/>
      <c r="AE873" s="375"/>
      <c r="AF873" s="375"/>
      <c r="AG873" s="375"/>
    </row>
    <row r="874" spans="1:33" ht="9.75" customHeight="1" x14ac:dyDescent="0.25">
      <c r="A874" s="375"/>
      <c r="B874" s="375"/>
      <c r="C874" s="375"/>
      <c r="D874" s="375"/>
      <c r="E874" s="375"/>
      <c r="F874" s="375"/>
      <c r="G874" s="375"/>
      <c r="H874" s="375"/>
      <c r="I874" s="375"/>
      <c r="J874" s="375"/>
      <c r="K874" s="375"/>
      <c r="L874" s="375"/>
      <c r="M874" s="375"/>
      <c r="N874" s="375"/>
      <c r="O874" s="375"/>
      <c r="P874" s="375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  <c r="AA874" s="375"/>
      <c r="AB874" s="375"/>
      <c r="AC874" s="375"/>
      <c r="AD874" s="375"/>
      <c r="AE874" s="375"/>
      <c r="AF874" s="375"/>
      <c r="AG874" s="375"/>
    </row>
    <row r="875" spans="1:33" ht="9.75" customHeight="1" x14ac:dyDescent="0.25">
      <c r="A875" s="375"/>
      <c r="B875" s="375"/>
      <c r="C875" s="375"/>
      <c r="D875" s="375"/>
      <c r="E875" s="375"/>
      <c r="F875" s="375"/>
      <c r="G875" s="375"/>
      <c r="H875" s="375"/>
      <c r="I875" s="375"/>
      <c r="J875" s="375"/>
      <c r="K875" s="375"/>
      <c r="L875" s="375"/>
      <c r="M875" s="375"/>
      <c r="N875" s="375"/>
      <c r="O875" s="375"/>
      <c r="P875" s="375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  <c r="AA875" s="375"/>
      <c r="AB875" s="375"/>
      <c r="AC875" s="375"/>
      <c r="AD875" s="375"/>
      <c r="AE875" s="375"/>
      <c r="AF875" s="375"/>
      <c r="AG875" s="375"/>
    </row>
    <row r="876" spans="1:33" ht="9.75" customHeight="1" x14ac:dyDescent="0.25">
      <c r="A876" s="375"/>
      <c r="B876" s="375"/>
      <c r="C876" s="375"/>
      <c r="D876" s="375"/>
      <c r="E876" s="375"/>
      <c r="F876" s="375"/>
      <c r="G876" s="375"/>
      <c r="H876" s="375"/>
      <c r="I876" s="375"/>
      <c r="J876" s="375"/>
      <c r="K876" s="375"/>
      <c r="L876" s="375"/>
      <c r="M876" s="375"/>
      <c r="N876" s="375"/>
      <c r="O876" s="375"/>
      <c r="P876" s="375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  <c r="AA876" s="375"/>
      <c r="AB876" s="375"/>
      <c r="AC876" s="375"/>
      <c r="AD876" s="375"/>
      <c r="AE876" s="375"/>
      <c r="AF876" s="375"/>
      <c r="AG876" s="375"/>
    </row>
    <row r="877" spans="1:33" ht="9.75" customHeight="1" x14ac:dyDescent="0.25">
      <c r="A877" s="375"/>
      <c r="B877" s="375"/>
      <c r="C877" s="375"/>
      <c r="D877" s="375"/>
      <c r="E877" s="375"/>
      <c r="F877" s="375"/>
      <c r="G877" s="375"/>
      <c r="H877" s="375"/>
      <c r="I877" s="375"/>
      <c r="J877" s="375"/>
      <c r="K877" s="375"/>
      <c r="L877" s="375"/>
      <c r="M877" s="375"/>
      <c r="N877" s="375"/>
      <c r="O877" s="375"/>
      <c r="P877" s="375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  <c r="AA877" s="375"/>
      <c r="AB877" s="375"/>
      <c r="AC877" s="375"/>
      <c r="AD877" s="375"/>
      <c r="AE877" s="375"/>
      <c r="AF877" s="375"/>
      <c r="AG877" s="375"/>
    </row>
    <row r="878" spans="1:33" ht="9.75" customHeight="1" x14ac:dyDescent="0.25">
      <c r="A878" s="375"/>
      <c r="B878" s="375"/>
      <c r="C878" s="375"/>
      <c r="D878" s="375"/>
      <c r="E878" s="375"/>
      <c r="F878" s="375"/>
      <c r="G878" s="375"/>
      <c r="H878" s="375"/>
      <c r="I878" s="375"/>
      <c r="J878" s="375"/>
      <c r="K878" s="375"/>
      <c r="L878" s="375"/>
      <c r="M878" s="375"/>
      <c r="N878" s="375"/>
      <c r="O878" s="375"/>
      <c r="P878" s="375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  <c r="AA878" s="375"/>
      <c r="AB878" s="375"/>
      <c r="AC878" s="375"/>
      <c r="AD878" s="375"/>
      <c r="AE878" s="375"/>
      <c r="AF878" s="375"/>
      <c r="AG878" s="375"/>
    </row>
    <row r="879" spans="1:33" ht="9.75" customHeight="1" x14ac:dyDescent="0.25">
      <c r="A879" s="375"/>
      <c r="B879" s="375"/>
      <c r="C879" s="375"/>
      <c r="D879" s="375"/>
      <c r="E879" s="375"/>
      <c r="F879" s="375"/>
      <c r="G879" s="375"/>
      <c r="H879" s="375"/>
      <c r="I879" s="375"/>
      <c r="J879" s="375"/>
      <c r="K879" s="375"/>
      <c r="L879" s="375"/>
      <c r="M879" s="375"/>
      <c r="N879" s="375"/>
      <c r="O879" s="375"/>
      <c r="P879" s="375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  <c r="AA879" s="375"/>
      <c r="AB879" s="375"/>
      <c r="AC879" s="375"/>
      <c r="AD879" s="375"/>
      <c r="AE879" s="375"/>
      <c r="AF879" s="375"/>
      <c r="AG879" s="375"/>
    </row>
    <row r="880" spans="1:33" ht="9.75" customHeight="1" x14ac:dyDescent="0.25">
      <c r="A880" s="375"/>
      <c r="B880" s="375"/>
      <c r="C880" s="375"/>
      <c r="D880" s="375"/>
      <c r="E880" s="375"/>
      <c r="F880" s="375"/>
      <c r="G880" s="375"/>
      <c r="H880" s="375"/>
      <c r="I880" s="375"/>
      <c r="J880" s="375"/>
      <c r="K880" s="375"/>
      <c r="L880" s="375"/>
      <c r="M880" s="375"/>
      <c r="N880" s="375"/>
      <c r="O880" s="375"/>
      <c r="P880" s="375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  <c r="AA880" s="375"/>
      <c r="AB880" s="375"/>
      <c r="AC880" s="375"/>
      <c r="AD880" s="375"/>
      <c r="AE880" s="375"/>
      <c r="AF880" s="375"/>
      <c r="AG880" s="375"/>
    </row>
    <row r="881" spans="1:33" ht="9.75" customHeight="1" x14ac:dyDescent="0.25">
      <c r="A881" s="375"/>
      <c r="B881" s="375"/>
      <c r="C881" s="375"/>
      <c r="D881" s="375"/>
      <c r="E881" s="375"/>
      <c r="F881" s="375"/>
      <c r="G881" s="375"/>
      <c r="H881" s="375"/>
      <c r="I881" s="375"/>
      <c r="J881" s="375"/>
      <c r="K881" s="375"/>
      <c r="L881" s="375"/>
      <c r="M881" s="375"/>
      <c r="N881" s="375"/>
      <c r="O881" s="375"/>
      <c r="P881" s="375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  <c r="AA881" s="375"/>
      <c r="AB881" s="375"/>
      <c r="AC881" s="375"/>
      <c r="AD881" s="375"/>
      <c r="AE881" s="375"/>
      <c r="AF881" s="375"/>
      <c r="AG881" s="375"/>
    </row>
    <row r="882" spans="1:33" ht="9.75" customHeight="1" x14ac:dyDescent="0.25">
      <c r="A882" s="375"/>
      <c r="B882" s="375"/>
      <c r="C882" s="375"/>
      <c r="D882" s="375"/>
      <c r="E882" s="375"/>
      <c r="F882" s="375"/>
      <c r="G882" s="375"/>
      <c r="H882" s="375"/>
      <c r="I882" s="375"/>
      <c r="J882" s="375"/>
      <c r="K882" s="375"/>
      <c r="L882" s="375"/>
      <c r="M882" s="375"/>
      <c r="N882" s="375"/>
      <c r="O882" s="375"/>
      <c r="P882" s="375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  <c r="AA882" s="375"/>
      <c r="AB882" s="375"/>
      <c r="AC882" s="375"/>
      <c r="AD882" s="375"/>
      <c r="AE882" s="375"/>
      <c r="AF882" s="375"/>
      <c r="AG882" s="375"/>
    </row>
    <row r="883" spans="1:33" ht="9.75" customHeight="1" x14ac:dyDescent="0.25">
      <c r="A883" s="375"/>
      <c r="B883" s="375"/>
      <c r="C883" s="375"/>
      <c r="D883" s="375"/>
      <c r="E883" s="375"/>
      <c r="F883" s="375"/>
      <c r="G883" s="375"/>
      <c r="H883" s="375"/>
      <c r="I883" s="375"/>
      <c r="J883" s="375"/>
      <c r="K883" s="375"/>
      <c r="L883" s="375"/>
      <c r="M883" s="375"/>
      <c r="N883" s="375"/>
      <c r="O883" s="375"/>
      <c r="P883" s="375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  <c r="AA883" s="375"/>
      <c r="AB883" s="375"/>
      <c r="AC883" s="375"/>
      <c r="AD883" s="375"/>
      <c r="AE883" s="375"/>
      <c r="AF883" s="375"/>
      <c r="AG883" s="375"/>
    </row>
    <row r="884" spans="1:33" ht="9.75" customHeight="1" x14ac:dyDescent="0.25">
      <c r="A884" s="375"/>
      <c r="B884" s="375"/>
      <c r="C884" s="375"/>
      <c r="D884" s="375"/>
      <c r="E884" s="375"/>
      <c r="F884" s="375"/>
      <c r="G884" s="375"/>
      <c r="H884" s="375"/>
      <c r="I884" s="375"/>
      <c r="J884" s="375"/>
      <c r="K884" s="375"/>
      <c r="L884" s="375"/>
      <c r="M884" s="375"/>
      <c r="N884" s="375"/>
      <c r="O884" s="375"/>
      <c r="P884" s="375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  <c r="AA884" s="375"/>
      <c r="AB884" s="375"/>
      <c r="AC884" s="375"/>
      <c r="AD884" s="375"/>
      <c r="AE884" s="375"/>
      <c r="AF884" s="375"/>
      <c r="AG884" s="375"/>
    </row>
    <row r="885" spans="1:33" ht="9.75" customHeight="1" x14ac:dyDescent="0.25">
      <c r="A885" s="375"/>
      <c r="B885" s="375"/>
      <c r="C885" s="375"/>
      <c r="D885" s="375"/>
      <c r="E885" s="375"/>
      <c r="F885" s="375"/>
      <c r="G885" s="375"/>
      <c r="H885" s="375"/>
      <c r="I885" s="375"/>
      <c r="J885" s="375"/>
      <c r="K885" s="375"/>
      <c r="L885" s="375"/>
      <c r="M885" s="375"/>
      <c r="N885" s="375"/>
      <c r="O885" s="375"/>
      <c r="P885" s="375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  <c r="AA885" s="375"/>
      <c r="AB885" s="375"/>
      <c r="AC885" s="375"/>
      <c r="AD885" s="375"/>
      <c r="AE885" s="375"/>
      <c r="AF885" s="375"/>
      <c r="AG885" s="375"/>
    </row>
    <row r="886" spans="1:33" ht="9.75" customHeight="1" x14ac:dyDescent="0.25">
      <c r="A886" s="375"/>
      <c r="B886" s="375"/>
      <c r="C886" s="375"/>
      <c r="D886" s="375"/>
      <c r="E886" s="375"/>
      <c r="F886" s="375"/>
      <c r="G886" s="375"/>
      <c r="H886" s="375"/>
      <c r="I886" s="375"/>
      <c r="J886" s="375"/>
      <c r="K886" s="375"/>
      <c r="L886" s="375"/>
      <c r="M886" s="375"/>
      <c r="N886" s="375"/>
      <c r="O886" s="375"/>
      <c r="P886" s="375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  <c r="AA886" s="375"/>
      <c r="AB886" s="375"/>
      <c r="AC886" s="375"/>
      <c r="AD886" s="375"/>
      <c r="AE886" s="375"/>
      <c r="AF886" s="375"/>
      <c r="AG886" s="375"/>
    </row>
    <row r="887" spans="1:33" ht="9.75" customHeight="1" x14ac:dyDescent="0.25">
      <c r="A887" s="375"/>
      <c r="B887" s="375"/>
      <c r="C887" s="375"/>
      <c r="D887" s="375"/>
      <c r="E887" s="375"/>
      <c r="F887" s="375"/>
      <c r="G887" s="375"/>
      <c r="H887" s="375"/>
      <c r="I887" s="375"/>
      <c r="J887" s="375"/>
      <c r="K887" s="375"/>
      <c r="L887" s="375"/>
      <c r="M887" s="375"/>
      <c r="N887" s="375"/>
      <c r="O887" s="375"/>
      <c r="P887" s="375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  <c r="AA887" s="375"/>
      <c r="AB887" s="375"/>
      <c r="AC887" s="375"/>
      <c r="AD887" s="375"/>
      <c r="AE887" s="375"/>
      <c r="AF887" s="375"/>
      <c r="AG887" s="375"/>
    </row>
    <row r="888" spans="1:33" ht="9.75" customHeight="1" x14ac:dyDescent="0.25">
      <c r="A888" s="375"/>
      <c r="B888" s="375"/>
      <c r="C888" s="375"/>
      <c r="D888" s="375"/>
      <c r="E888" s="375"/>
      <c r="F888" s="375"/>
      <c r="G888" s="375"/>
      <c r="H888" s="375"/>
      <c r="I888" s="375"/>
      <c r="J888" s="375"/>
      <c r="K888" s="375"/>
      <c r="L888" s="375"/>
      <c r="M888" s="375"/>
      <c r="N888" s="375"/>
      <c r="O888" s="375"/>
      <c r="P888" s="375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  <c r="AA888" s="375"/>
      <c r="AB888" s="375"/>
      <c r="AC888" s="375"/>
      <c r="AD888" s="375"/>
      <c r="AE888" s="375"/>
      <c r="AF888" s="375"/>
      <c r="AG888" s="375"/>
    </row>
    <row r="889" spans="1:33" ht="9.75" customHeight="1" x14ac:dyDescent="0.25">
      <c r="A889" s="375"/>
      <c r="B889" s="375"/>
      <c r="C889" s="375"/>
      <c r="D889" s="375"/>
      <c r="E889" s="375"/>
      <c r="F889" s="375"/>
      <c r="G889" s="375"/>
      <c r="H889" s="375"/>
      <c r="I889" s="375"/>
      <c r="J889" s="375"/>
      <c r="K889" s="375"/>
      <c r="L889" s="375"/>
      <c r="M889" s="375"/>
      <c r="N889" s="375"/>
      <c r="O889" s="375"/>
      <c r="P889" s="375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  <c r="AA889" s="375"/>
      <c r="AB889" s="375"/>
      <c r="AC889" s="375"/>
      <c r="AD889" s="375"/>
      <c r="AE889" s="375"/>
      <c r="AF889" s="375"/>
      <c r="AG889" s="375"/>
    </row>
    <row r="890" spans="1:33" ht="9.75" customHeight="1" x14ac:dyDescent="0.25">
      <c r="A890" s="375"/>
      <c r="B890" s="375"/>
      <c r="C890" s="375"/>
      <c r="D890" s="375"/>
      <c r="E890" s="375"/>
      <c r="F890" s="375"/>
      <c r="G890" s="375"/>
      <c r="H890" s="375"/>
      <c r="I890" s="375"/>
      <c r="J890" s="375"/>
      <c r="K890" s="375"/>
      <c r="L890" s="375"/>
      <c r="M890" s="375"/>
      <c r="N890" s="375"/>
      <c r="O890" s="375"/>
      <c r="P890" s="375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  <c r="AA890" s="375"/>
      <c r="AB890" s="375"/>
      <c r="AC890" s="375"/>
      <c r="AD890" s="375"/>
      <c r="AE890" s="375"/>
      <c r="AF890" s="375"/>
      <c r="AG890" s="375"/>
    </row>
    <row r="891" spans="1:33" ht="9.75" customHeight="1" x14ac:dyDescent="0.25">
      <c r="A891" s="375"/>
      <c r="B891" s="375"/>
      <c r="C891" s="375"/>
      <c r="D891" s="375"/>
      <c r="E891" s="375"/>
      <c r="F891" s="375"/>
      <c r="G891" s="375"/>
      <c r="H891" s="375"/>
      <c r="I891" s="375"/>
      <c r="J891" s="375"/>
      <c r="K891" s="375"/>
      <c r="L891" s="375"/>
      <c r="M891" s="375"/>
      <c r="N891" s="375"/>
      <c r="O891" s="375"/>
      <c r="P891" s="375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  <c r="AA891" s="375"/>
      <c r="AB891" s="375"/>
      <c r="AC891" s="375"/>
      <c r="AD891" s="375"/>
      <c r="AE891" s="375"/>
      <c r="AF891" s="375"/>
      <c r="AG891" s="375"/>
    </row>
    <row r="892" spans="1:33" ht="9.75" customHeight="1" x14ac:dyDescent="0.25">
      <c r="A892" s="375"/>
      <c r="B892" s="375"/>
      <c r="C892" s="375"/>
      <c r="D892" s="375"/>
      <c r="E892" s="375"/>
      <c r="F892" s="375"/>
      <c r="G892" s="375"/>
      <c r="H892" s="375"/>
      <c r="I892" s="375"/>
      <c r="J892" s="375"/>
      <c r="K892" s="375"/>
      <c r="L892" s="375"/>
      <c r="M892" s="375"/>
      <c r="N892" s="375"/>
      <c r="O892" s="375"/>
      <c r="P892" s="375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  <c r="AA892" s="375"/>
      <c r="AB892" s="375"/>
      <c r="AC892" s="375"/>
      <c r="AD892" s="375"/>
      <c r="AE892" s="375"/>
      <c r="AF892" s="375"/>
      <c r="AG892" s="375"/>
    </row>
    <row r="893" spans="1:33" ht="9.75" customHeight="1" x14ac:dyDescent="0.25">
      <c r="A893" s="375"/>
      <c r="B893" s="375"/>
      <c r="C893" s="375"/>
      <c r="D893" s="375"/>
      <c r="E893" s="375"/>
      <c r="F893" s="375"/>
      <c r="G893" s="375"/>
      <c r="H893" s="375"/>
      <c r="I893" s="375"/>
      <c r="J893" s="375"/>
      <c r="K893" s="375"/>
      <c r="L893" s="375"/>
      <c r="M893" s="375"/>
      <c r="N893" s="375"/>
      <c r="O893" s="375"/>
      <c r="P893" s="375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  <c r="AA893" s="375"/>
      <c r="AB893" s="375"/>
      <c r="AC893" s="375"/>
      <c r="AD893" s="375"/>
      <c r="AE893" s="375"/>
      <c r="AF893" s="375"/>
      <c r="AG893" s="375"/>
    </row>
    <row r="894" spans="1:33" ht="9.75" customHeight="1" x14ac:dyDescent="0.25">
      <c r="A894" s="375"/>
      <c r="B894" s="375"/>
      <c r="C894" s="375"/>
      <c r="D894" s="375"/>
      <c r="E894" s="375"/>
      <c r="F894" s="375"/>
      <c r="G894" s="375"/>
      <c r="H894" s="375"/>
      <c r="I894" s="375"/>
      <c r="J894" s="375"/>
      <c r="K894" s="375"/>
      <c r="L894" s="375"/>
      <c r="M894" s="375"/>
      <c r="N894" s="375"/>
      <c r="O894" s="375"/>
      <c r="P894" s="375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  <c r="AA894" s="375"/>
      <c r="AB894" s="375"/>
      <c r="AC894" s="375"/>
      <c r="AD894" s="375"/>
      <c r="AE894" s="375"/>
      <c r="AF894" s="375"/>
      <c r="AG894" s="375"/>
    </row>
    <row r="895" spans="1:33" ht="9.75" customHeight="1" x14ac:dyDescent="0.25">
      <c r="A895" s="375"/>
      <c r="B895" s="375"/>
      <c r="C895" s="375"/>
      <c r="D895" s="375"/>
      <c r="E895" s="375"/>
      <c r="F895" s="375"/>
      <c r="G895" s="375"/>
      <c r="H895" s="375"/>
      <c r="I895" s="375"/>
      <c r="J895" s="375"/>
      <c r="K895" s="375"/>
      <c r="L895" s="375"/>
      <c r="M895" s="375"/>
      <c r="N895" s="375"/>
      <c r="O895" s="375"/>
      <c r="P895" s="375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  <c r="AA895" s="375"/>
      <c r="AB895" s="375"/>
      <c r="AC895" s="375"/>
      <c r="AD895" s="375"/>
      <c r="AE895" s="375"/>
      <c r="AF895" s="375"/>
      <c r="AG895" s="375"/>
    </row>
    <row r="896" spans="1:33" ht="9.75" customHeight="1" x14ac:dyDescent="0.25">
      <c r="A896" s="375"/>
      <c r="B896" s="375"/>
      <c r="C896" s="375"/>
      <c r="D896" s="375"/>
      <c r="E896" s="375"/>
      <c r="F896" s="375"/>
      <c r="G896" s="375"/>
      <c r="H896" s="375"/>
      <c r="I896" s="375"/>
      <c r="J896" s="375"/>
      <c r="K896" s="375"/>
      <c r="L896" s="375"/>
      <c r="M896" s="375"/>
      <c r="N896" s="375"/>
      <c r="O896" s="375"/>
      <c r="P896" s="375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  <c r="AA896" s="375"/>
      <c r="AB896" s="375"/>
      <c r="AC896" s="375"/>
      <c r="AD896" s="375"/>
      <c r="AE896" s="375"/>
      <c r="AF896" s="375"/>
      <c r="AG896" s="375"/>
    </row>
    <row r="897" spans="1:33" ht="9.75" customHeight="1" x14ac:dyDescent="0.25">
      <c r="A897" s="375"/>
      <c r="B897" s="375"/>
      <c r="C897" s="375"/>
      <c r="D897" s="375"/>
      <c r="E897" s="375"/>
      <c r="F897" s="375"/>
      <c r="G897" s="375"/>
      <c r="H897" s="375"/>
      <c r="I897" s="375"/>
      <c r="J897" s="375"/>
      <c r="K897" s="375"/>
      <c r="L897" s="375"/>
      <c r="M897" s="375"/>
      <c r="N897" s="375"/>
      <c r="O897" s="375"/>
      <c r="P897" s="375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  <c r="AA897" s="375"/>
      <c r="AB897" s="375"/>
      <c r="AC897" s="375"/>
      <c r="AD897" s="375"/>
      <c r="AE897" s="375"/>
      <c r="AF897" s="375"/>
      <c r="AG897" s="375"/>
    </row>
    <row r="898" spans="1:33" ht="9.75" customHeight="1" x14ac:dyDescent="0.25">
      <c r="A898" s="375"/>
      <c r="B898" s="375"/>
      <c r="C898" s="375"/>
      <c r="D898" s="375"/>
      <c r="E898" s="375"/>
      <c r="F898" s="375"/>
      <c r="G898" s="375"/>
      <c r="H898" s="375"/>
      <c r="I898" s="375"/>
      <c r="J898" s="375"/>
      <c r="K898" s="375"/>
      <c r="L898" s="375"/>
      <c r="M898" s="375"/>
      <c r="N898" s="375"/>
      <c r="O898" s="375"/>
      <c r="P898" s="375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  <c r="AA898" s="375"/>
      <c r="AB898" s="375"/>
      <c r="AC898" s="375"/>
      <c r="AD898" s="375"/>
      <c r="AE898" s="375"/>
      <c r="AF898" s="375"/>
      <c r="AG898" s="375"/>
    </row>
    <row r="899" spans="1:33" ht="9.75" customHeight="1" x14ac:dyDescent="0.25">
      <c r="A899" s="375"/>
      <c r="B899" s="375"/>
      <c r="C899" s="375"/>
      <c r="D899" s="375"/>
      <c r="E899" s="375"/>
      <c r="F899" s="375"/>
      <c r="G899" s="375"/>
      <c r="H899" s="375"/>
      <c r="I899" s="375"/>
      <c r="J899" s="375"/>
      <c r="K899" s="375"/>
      <c r="L899" s="375"/>
      <c r="M899" s="375"/>
      <c r="N899" s="375"/>
      <c r="O899" s="375"/>
      <c r="P899" s="375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  <c r="AA899" s="375"/>
      <c r="AB899" s="375"/>
      <c r="AC899" s="375"/>
      <c r="AD899" s="375"/>
      <c r="AE899" s="375"/>
      <c r="AF899" s="375"/>
      <c r="AG899" s="375"/>
    </row>
    <row r="900" spans="1:33" ht="9.75" customHeight="1" x14ac:dyDescent="0.25">
      <c r="A900" s="375"/>
      <c r="B900" s="375"/>
      <c r="C900" s="375"/>
      <c r="D900" s="375"/>
      <c r="E900" s="375"/>
      <c r="F900" s="375"/>
      <c r="G900" s="375"/>
      <c r="H900" s="375"/>
      <c r="I900" s="375"/>
      <c r="J900" s="375"/>
      <c r="K900" s="375"/>
      <c r="L900" s="375"/>
      <c r="M900" s="375"/>
      <c r="N900" s="375"/>
      <c r="O900" s="375"/>
      <c r="P900" s="375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  <c r="AA900" s="375"/>
      <c r="AB900" s="375"/>
      <c r="AC900" s="375"/>
      <c r="AD900" s="375"/>
      <c r="AE900" s="375"/>
      <c r="AF900" s="375"/>
      <c r="AG900" s="375"/>
    </row>
    <row r="901" spans="1:33" ht="9.75" customHeight="1" x14ac:dyDescent="0.25">
      <c r="A901" s="375"/>
      <c r="B901" s="375"/>
      <c r="C901" s="375"/>
      <c r="D901" s="375"/>
      <c r="E901" s="375"/>
      <c r="F901" s="375"/>
      <c r="G901" s="375"/>
      <c r="H901" s="375"/>
      <c r="I901" s="375"/>
      <c r="J901" s="375"/>
      <c r="K901" s="375"/>
      <c r="L901" s="375"/>
      <c r="M901" s="375"/>
      <c r="N901" s="375"/>
      <c r="O901" s="375"/>
      <c r="P901" s="375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  <c r="AA901" s="375"/>
      <c r="AB901" s="375"/>
      <c r="AC901" s="375"/>
      <c r="AD901" s="375"/>
      <c r="AE901" s="375"/>
      <c r="AF901" s="375"/>
      <c r="AG901" s="375"/>
    </row>
    <row r="902" spans="1:33" ht="9.75" customHeight="1" x14ac:dyDescent="0.25">
      <c r="A902" s="375"/>
      <c r="B902" s="375"/>
      <c r="C902" s="375"/>
      <c r="D902" s="375"/>
      <c r="E902" s="375"/>
      <c r="F902" s="375"/>
      <c r="G902" s="375"/>
      <c r="H902" s="375"/>
      <c r="I902" s="375"/>
      <c r="J902" s="375"/>
      <c r="K902" s="375"/>
      <c r="L902" s="375"/>
      <c r="M902" s="375"/>
      <c r="N902" s="375"/>
      <c r="O902" s="375"/>
      <c r="P902" s="375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  <c r="AA902" s="375"/>
      <c r="AB902" s="375"/>
      <c r="AC902" s="375"/>
      <c r="AD902" s="375"/>
      <c r="AE902" s="375"/>
      <c r="AF902" s="375"/>
      <c r="AG902" s="375"/>
    </row>
    <row r="903" spans="1:33" ht="9.75" customHeight="1" x14ac:dyDescent="0.25">
      <c r="A903" s="375"/>
      <c r="B903" s="375"/>
      <c r="C903" s="375"/>
      <c r="D903" s="375"/>
      <c r="E903" s="375"/>
      <c r="F903" s="375"/>
      <c r="G903" s="375"/>
      <c r="H903" s="375"/>
      <c r="I903" s="375"/>
      <c r="J903" s="375"/>
      <c r="K903" s="375"/>
      <c r="L903" s="375"/>
      <c r="M903" s="375"/>
      <c r="N903" s="375"/>
      <c r="O903" s="375"/>
      <c r="P903" s="375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  <c r="AA903" s="375"/>
      <c r="AB903" s="375"/>
      <c r="AC903" s="375"/>
      <c r="AD903" s="375"/>
      <c r="AE903" s="375"/>
      <c r="AF903" s="375"/>
      <c r="AG903" s="375"/>
    </row>
    <row r="904" spans="1:33" ht="9.75" customHeight="1" x14ac:dyDescent="0.25">
      <c r="A904" s="375"/>
      <c r="B904" s="375"/>
      <c r="C904" s="375"/>
      <c r="D904" s="375"/>
      <c r="E904" s="375"/>
      <c r="F904" s="375"/>
      <c r="G904" s="375"/>
      <c r="H904" s="375"/>
      <c r="I904" s="375"/>
      <c r="J904" s="375"/>
      <c r="K904" s="375"/>
      <c r="L904" s="375"/>
      <c r="M904" s="375"/>
      <c r="N904" s="375"/>
      <c r="O904" s="375"/>
      <c r="P904" s="375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  <c r="AA904" s="375"/>
      <c r="AB904" s="375"/>
      <c r="AC904" s="375"/>
      <c r="AD904" s="375"/>
      <c r="AE904" s="375"/>
      <c r="AF904" s="375"/>
      <c r="AG904" s="375"/>
    </row>
    <row r="905" spans="1:33" ht="9.75" customHeight="1" x14ac:dyDescent="0.25">
      <c r="A905" s="375"/>
      <c r="B905" s="375"/>
      <c r="C905" s="375"/>
      <c r="D905" s="375"/>
      <c r="E905" s="375"/>
      <c r="F905" s="375"/>
      <c r="G905" s="375"/>
      <c r="H905" s="375"/>
      <c r="I905" s="375"/>
      <c r="J905" s="375"/>
      <c r="K905" s="375"/>
      <c r="L905" s="375"/>
      <c r="M905" s="375"/>
      <c r="N905" s="375"/>
      <c r="O905" s="375"/>
      <c r="P905" s="375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  <c r="AA905" s="375"/>
      <c r="AB905" s="375"/>
      <c r="AC905" s="375"/>
      <c r="AD905" s="375"/>
      <c r="AE905" s="375"/>
      <c r="AF905" s="375"/>
      <c r="AG905" s="375"/>
    </row>
    <row r="906" spans="1:33" ht="9.75" customHeight="1" x14ac:dyDescent="0.25">
      <c r="A906" s="375"/>
      <c r="B906" s="375"/>
      <c r="C906" s="375"/>
      <c r="D906" s="375"/>
      <c r="E906" s="375"/>
      <c r="F906" s="375"/>
      <c r="G906" s="375"/>
      <c r="H906" s="375"/>
      <c r="I906" s="375"/>
      <c r="J906" s="375"/>
      <c r="K906" s="375"/>
      <c r="L906" s="375"/>
      <c r="M906" s="375"/>
      <c r="N906" s="375"/>
      <c r="O906" s="375"/>
      <c r="P906" s="375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  <c r="AA906" s="375"/>
      <c r="AB906" s="375"/>
      <c r="AC906" s="375"/>
      <c r="AD906" s="375"/>
      <c r="AE906" s="375"/>
      <c r="AF906" s="375"/>
      <c r="AG906" s="375"/>
    </row>
    <row r="907" spans="1:33" ht="9.75" customHeight="1" x14ac:dyDescent="0.25">
      <c r="A907" s="375"/>
      <c r="B907" s="375"/>
      <c r="C907" s="375"/>
      <c r="D907" s="375"/>
      <c r="E907" s="375"/>
      <c r="F907" s="375"/>
      <c r="G907" s="375"/>
      <c r="H907" s="375"/>
      <c r="I907" s="375"/>
      <c r="J907" s="375"/>
      <c r="K907" s="375"/>
      <c r="L907" s="375"/>
      <c r="M907" s="375"/>
      <c r="N907" s="375"/>
      <c r="O907" s="375"/>
      <c r="P907" s="375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  <c r="AA907" s="375"/>
      <c r="AB907" s="375"/>
      <c r="AC907" s="375"/>
      <c r="AD907" s="375"/>
      <c r="AE907" s="375"/>
      <c r="AF907" s="375"/>
      <c r="AG907" s="375"/>
    </row>
    <row r="908" spans="1:33" ht="9.75" customHeight="1" x14ac:dyDescent="0.25">
      <c r="A908" s="375"/>
      <c r="B908" s="375"/>
      <c r="C908" s="375"/>
      <c r="D908" s="375"/>
      <c r="E908" s="375"/>
      <c r="F908" s="375"/>
      <c r="G908" s="375"/>
      <c r="H908" s="375"/>
      <c r="I908" s="375"/>
      <c r="J908" s="375"/>
      <c r="K908" s="375"/>
      <c r="L908" s="375"/>
      <c r="M908" s="375"/>
      <c r="N908" s="375"/>
      <c r="O908" s="375"/>
      <c r="P908" s="375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  <c r="AA908" s="375"/>
      <c r="AB908" s="375"/>
      <c r="AC908" s="375"/>
      <c r="AD908" s="375"/>
      <c r="AE908" s="375"/>
      <c r="AF908" s="375"/>
      <c r="AG908" s="375"/>
    </row>
    <row r="909" spans="1:33" ht="9.75" customHeight="1" x14ac:dyDescent="0.25">
      <c r="A909" s="375"/>
      <c r="B909" s="375"/>
      <c r="C909" s="375"/>
      <c r="D909" s="375"/>
      <c r="E909" s="375"/>
      <c r="F909" s="375"/>
      <c r="G909" s="375"/>
      <c r="H909" s="375"/>
      <c r="I909" s="375"/>
      <c r="J909" s="375"/>
      <c r="K909" s="375"/>
      <c r="L909" s="375"/>
      <c r="M909" s="375"/>
      <c r="N909" s="375"/>
      <c r="O909" s="375"/>
      <c r="P909" s="375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  <c r="AA909" s="375"/>
      <c r="AB909" s="375"/>
      <c r="AC909" s="375"/>
      <c r="AD909" s="375"/>
      <c r="AE909" s="375"/>
      <c r="AF909" s="375"/>
      <c r="AG909" s="375"/>
    </row>
    <row r="910" spans="1:33" ht="9.75" customHeight="1" x14ac:dyDescent="0.25">
      <c r="A910" s="375"/>
      <c r="B910" s="375"/>
      <c r="C910" s="375"/>
      <c r="D910" s="375"/>
      <c r="E910" s="375"/>
      <c r="F910" s="375"/>
      <c r="G910" s="375"/>
      <c r="H910" s="375"/>
      <c r="I910" s="375"/>
      <c r="J910" s="375"/>
      <c r="K910" s="375"/>
      <c r="L910" s="375"/>
      <c r="M910" s="375"/>
      <c r="N910" s="375"/>
      <c r="O910" s="375"/>
      <c r="P910" s="375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  <c r="AA910" s="375"/>
      <c r="AB910" s="375"/>
      <c r="AC910" s="375"/>
      <c r="AD910" s="375"/>
      <c r="AE910" s="375"/>
      <c r="AF910" s="375"/>
      <c r="AG910" s="375"/>
    </row>
    <row r="911" spans="1:33" ht="9.75" customHeight="1" x14ac:dyDescent="0.25">
      <c r="A911" s="375"/>
      <c r="B911" s="375"/>
      <c r="C911" s="375"/>
      <c r="D911" s="375"/>
      <c r="E911" s="375"/>
      <c r="F911" s="375"/>
      <c r="G911" s="375"/>
      <c r="H911" s="375"/>
      <c r="I911" s="375"/>
      <c r="J911" s="375"/>
      <c r="K911" s="375"/>
      <c r="L911" s="375"/>
      <c r="M911" s="375"/>
      <c r="N911" s="375"/>
      <c r="O911" s="375"/>
      <c r="P911" s="375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  <c r="AA911" s="375"/>
      <c r="AB911" s="375"/>
      <c r="AC911" s="375"/>
      <c r="AD911" s="375"/>
      <c r="AE911" s="375"/>
      <c r="AF911" s="375"/>
      <c r="AG911" s="375"/>
    </row>
    <row r="912" spans="1:33" ht="9.75" customHeight="1" x14ac:dyDescent="0.25">
      <c r="A912" s="375"/>
      <c r="B912" s="375"/>
      <c r="C912" s="375"/>
      <c r="D912" s="375"/>
      <c r="E912" s="375"/>
      <c r="F912" s="375"/>
      <c r="G912" s="375"/>
      <c r="H912" s="375"/>
      <c r="I912" s="375"/>
      <c r="J912" s="375"/>
      <c r="K912" s="375"/>
      <c r="L912" s="375"/>
      <c r="M912" s="375"/>
      <c r="N912" s="375"/>
      <c r="O912" s="375"/>
      <c r="P912" s="375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  <c r="AA912" s="375"/>
      <c r="AB912" s="375"/>
      <c r="AC912" s="375"/>
      <c r="AD912" s="375"/>
      <c r="AE912" s="375"/>
      <c r="AF912" s="375"/>
      <c r="AG912" s="375"/>
    </row>
    <row r="913" spans="1:33" ht="9.75" customHeight="1" x14ac:dyDescent="0.25">
      <c r="A913" s="375"/>
      <c r="B913" s="375"/>
      <c r="C913" s="375"/>
      <c r="D913" s="375"/>
      <c r="E913" s="375"/>
      <c r="F913" s="375"/>
      <c r="G913" s="375"/>
      <c r="H913" s="375"/>
      <c r="I913" s="375"/>
      <c r="J913" s="375"/>
      <c r="K913" s="375"/>
      <c r="L913" s="375"/>
      <c r="M913" s="375"/>
      <c r="N913" s="375"/>
      <c r="O913" s="375"/>
      <c r="P913" s="375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  <c r="AA913" s="375"/>
      <c r="AB913" s="375"/>
      <c r="AC913" s="375"/>
      <c r="AD913" s="375"/>
      <c r="AE913" s="375"/>
      <c r="AF913" s="375"/>
      <c r="AG913" s="375"/>
    </row>
    <row r="914" spans="1:33" ht="9.75" customHeight="1" x14ac:dyDescent="0.25">
      <c r="A914" s="375"/>
      <c r="B914" s="375"/>
      <c r="C914" s="375"/>
      <c r="D914" s="375"/>
      <c r="E914" s="375"/>
      <c r="F914" s="375"/>
      <c r="G914" s="375"/>
      <c r="H914" s="375"/>
      <c r="I914" s="375"/>
      <c r="J914" s="375"/>
      <c r="K914" s="375"/>
      <c r="L914" s="375"/>
      <c r="M914" s="375"/>
      <c r="N914" s="375"/>
      <c r="O914" s="375"/>
      <c r="P914" s="375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  <c r="AA914" s="375"/>
      <c r="AB914" s="375"/>
      <c r="AC914" s="375"/>
      <c r="AD914" s="375"/>
      <c r="AE914" s="375"/>
      <c r="AF914" s="375"/>
      <c r="AG914" s="375"/>
    </row>
    <row r="915" spans="1:33" ht="9.75" customHeight="1" x14ac:dyDescent="0.25">
      <c r="A915" s="375"/>
      <c r="B915" s="375"/>
      <c r="C915" s="375"/>
      <c r="D915" s="375"/>
      <c r="E915" s="375"/>
      <c r="F915" s="375"/>
      <c r="G915" s="375"/>
      <c r="H915" s="375"/>
      <c r="I915" s="375"/>
      <c r="J915" s="375"/>
      <c r="K915" s="375"/>
      <c r="L915" s="375"/>
      <c r="M915" s="375"/>
      <c r="N915" s="375"/>
      <c r="O915" s="375"/>
      <c r="P915" s="375"/>
      <c r="Q915" s="375"/>
      <c r="R915" s="375"/>
      <c r="S915" s="375"/>
      <c r="T915" s="375"/>
      <c r="U915" s="375"/>
      <c r="V915" s="375"/>
      <c r="W915" s="375"/>
      <c r="X915" s="375"/>
      <c r="Y915" s="375"/>
      <c r="Z915" s="375"/>
      <c r="AA915" s="375"/>
      <c r="AB915" s="375"/>
      <c r="AC915" s="375"/>
      <c r="AD915" s="375"/>
      <c r="AE915" s="375"/>
      <c r="AF915" s="375"/>
      <c r="AG915" s="375"/>
    </row>
    <row r="916" spans="1:33" ht="9.75" customHeight="1" x14ac:dyDescent="0.25">
      <c r="A916" s="375"/>
      <c r="B916" s="375"/>
      <c r="C916" s="375"/>
      <c r="D916" s="375"/>
      <c r="E916" s="375"/>
      <c r="F916" s="375"/>
      <c r="G916" s="375"/>
      <c r="H916" s="375"/>
      <c r="I916" s="375"/>
      <c r="J916" s="375"/>
      <c r="K916" s="375"/>
      <c r="L916" s="375"/>
      <c r="M916" s="375"/>
      <c r="N916" s="375"/>
      <c r="O916" s="375"/>
      <c r="P916" s="375"/>
      <c r="Q916" s="375"/>
      <c r="R916" s="375"/>
      <c r="S916" s="375"/>
      <c r="T916" s="375"/>
      <c r="U916" s="375"/>
      <c r="V916" s="375"/>
      <c r="W916" s="375"/>
      <c r="X916" s="375"/>
      <c r="Y916" s="375"/>
      <c r="Z916" s="375"/>
      <c r="AA916" s="375"/>
      <c r="AB916" s="375"/>
      <c r="AC916" s="375"/>
      <c r="AD916" s="375"/>
      <c r="AE916" s="375"/>
      <c r="AF916" s="375"/>
      <c r="AG916" s="375"/>
    </row>
    <row r="917" spans="1:33" ht="9.75" customHeight="1" x14ac:dyDescent="0.25">
      <c r="A917" s="375"/>
      <c r="B917" s="375"/>
      <c r="C917" s="375"/>
      <c r="D917" s="375"/>
      <c r="E917" s="375"/>
      <c r="F917" s="375"/>
      <c r="G917" s="375"/>
      <c r="H917" s="375"/>
      <c r="I917" s="375"/>
      <c r="J917" s="375"/>
      <c r="K917" s="375"/>
      <c r="L917" s="375"/>
      <c r="M917" s="375"/>
      <c r="N917" s="375"/>
      <c r="O917" s="375"/>
      <c r="P917" s="375"/>
      <c r="Q917" s="375"/>
      <c r="R917" s="375"/>
      <c r="S917" s="375"/>
      <c r="T917" s="375"/>
      <c r="U917" s="375"/>
      <c r="V917" s="375"/>
      <c r="W917" s="375"/>
      <c r="X917" s="375"/>
      <c r="Y917" s="375"/>
      <c r="Z917" s="375"/>
      <c r="AA917" s="375"/>
      <c r="AB917" s="375"/>
      <c r="AC917" s="375"/>
      <c r="AD917" s="375"/>
      <c r="AE917" s="375"/>
      <c r="AF917" s="375"/>
      <c r="AG917" s="375"/>
    </row>
    <row r="918" spans="1:33" ht="9.75" customHeight="1" x14ac:dyDescent="0.25">
      <c r="A918" s="375"/>
      <c r="B918" s="375"/>
      <c r="C918" s="375"/>
      <c r="D918" s="375"/>
      <c r="E918" s="375"/>
      <c r="F918" s="375"/>
      <c r="G918" s="375"/>
      <c r="H918" s="375"/>
      <c r="I918" s="375"/>
      <c r="J918" s="375"/>
      <c r="K918" s="375"/>
      <c r="L918" s="375"/>
      <c r="M918" s="375"/>
      <c r="N918" s="375"/>
      <c r="O918" s="375"/>
      <c r="P918" s="375"/>
      <c r="Q918" s="375"/>
      <c r="R918" s="375"/>
      <c r="S918" s="375"/>
      <c r="T918" s="375"/>
      <c r="U918" s="375"/>
      <c r="V918" s="375"/>
      <c r="W918" s="375"/>
      <c r="X918" s="375"/>
      <c r="Y918" s="375"/>
      <c r="Z918" s="375"/>
      <c r="AA918" s="375"/>
      <c r="AB918" s="375"/>
      <c r="AC918" s="375"/>
      <c r="AD918" s="375"/>
      <c r="AE918" s="375"/>
      <c r="AF918" s="375"/>
      <c r="AG918" s="375"/>
    </row>
    <row r="919" spans="1:33" ht="9.75" customHeight="1" x14ac:dyDescent="0.25">
      <c r="A919" s="375"/>
      <c r="B919" s="375"/>
      <c r="C919" s="375"/>
      <c r="D919" s="375"/>
      <c r="E919" s="375"/>
      <c r="F919" s="375"/>
      <c r="G919" s="375"/>
      <c r="H919" s="375"/>
      <c r="I919" s="375"/>
      <c r="J919" s="375"/>
      <c r="K919" s="375"/>
      <c r="L919" s="375"/>
      <c r="M919" s="375"/>
      <c r="N919" s="375"/>
      <c r="O919" s="375"/>
      <c r="P919" s="375"/>
      <c r="Q919" s="375"/>
      <c r="R919" s="375"/>
      <c r="S919" s="375"/>
      <c r="T919" s="375"/>
      <c r="U919" s="375"/>
      <c r="V919" s="375"/>
      <c r="W919" s="375"/>
      <c r="X919" s="375"/>
      <c r="Y919" s="375"/>
      <c r="Z919" s="375"/>
      <c r="AA919" s="375"/>
      <c r="AB919" s="375"/>
      <c r="AC919" s="375"/>
      <c r="AD919" s="375"/>
      <c r="AE919" s="375"/>
      <c r="AF919" s="375"/>
      <c r="AG919" s="375"/>
    </row>
    <row r="920" spans="1:33" ht="9.75" customHeight="1" x14ac:dyDescent="0.25">
      <c r="A920" s="375"/>
      <c r="B920" s="375"/>
      <c r="C920" s="375"/>
      <c r="D920" s="375"/>
      <c r="E920" s="375"/>
      <c r="F920" s="375"/>
      <c r="G920" s="375"/>
      <c r="H920" s="375"/>
      <c r="I920" s="375"/>
      <c r="J920" s="375"/>
      <c r="K920" s="375"/>
      <c r="L920" s="375"/>
      <c r="M920" s="375"/>
      <c r="N920" s="375"/>
      <c r="O920" s="375"/>
      <c r="P920" s="375"/>
      <c r="Q920" s="375"/>
      <c r="R920" s="375"/>
      <c r="S920" s="375"/>
      <c r="T920" s="375"/>
      <c r="U920" s="375"/>
      <c r="V920" s="375"/>
      <c r="W920" s="375"/>
      <c r="X920" s="375"/>
      <c r="Y920" s="375"/>
      <c r="Z920" s="375"/>
      <c r="AA920" s="375"/>
      <c r="AB920" s="375"/>
      <c r="AC920" s="375"/>
      <c r="AD920" s="375"/>
      <c r="AE920" s="375"/>
      <c r="AF920" s="375"/>
      <c r="AG920" s="375"/>
    </row>
    <row r="921" spans="1:33" ht="9.75" customHeight="1" x14ac:dyDescent="0.25">
      <c r="A921" s="375"/>
      <c r="B921" s="375"/>
      <c r="C921" s="375"/>
      <c r="D921" s="375"/>
      <c r="E921" s="375"/>
      <c r="F921" s="375"/>
      <c r="G921" s="375"/>
      <c r="H921" s="375"/>
      <c r="I921" s="375"/>
      <c r="J921" s="375"/>
      <c r="K921" s="375"/>
      <c r="L921" s="375"/>
      <c r="M921" s="375"/>
      <c r="N921" s="375"/>
      <c r="O921" s="375"/>
      <c r="P921" s="375"/>
      <c r="Q921" s="375"/>
      <c r="R921" s="375"/>
      <c r="S921" s="375"/>
      <c r="T921" s="375"/>
      <c r="U921" s="375"/>
      <c r="V921" s="375"/>
      <c r="W921" s="375"/>
      <c r="X921" s="375"/>
      <c r="Y921" s="375"/>
      <c r="Z921" s="375"/>
      <c r="AA921" s="375"/>
      <c r="AB921" s="375"/>
      <c r="AC921" s="375"/>
      <c r="AD921" s="375"/>
      <c r="AE921" s="375"/>
      <c r="AF921" s="375"/>
      <c r="AG921" s="375"/>
    </row>
    <row r="922" spans="1:33" ht="9.75" customHeight="1" x14ac:dyDescent="0.25">
      <c r="A922" s="375"/>
      <c r="B922" s="375"/>
      <c r="C922" s="375"/>
      <c r="D922" s="375"/>
      <c r="E922" s="375"/>
      <c r="F922" s="375"/>
      <c r="G922" s="375"/>
      <c r="H922" s="375"/>
      <c r="I922" s="375"/>
      <c r="J922" s="375"/>
      <c r="K922" s="375"/>
      <c r="L922" s="375"/>
      <c r="M922" s="375"/>
      <c r="N922" s="375"/>
      <c r="O922" s="375"/>
      <c r="P922" s="375"/>
      <c r="Q922" s="375"/>
      <c r="R922" s="375"/>
      <c r="S922" s="375"/>
      <c r="T922" s="375"/>
      <c r="U922" s="375"/>
      <c r="V922" s="375"/>
      <c r="W922" s="375"/>
      <c r="X922" s="375"/>
      <c r="Y922" s="375"/>
      <c r="Z922" s="375"/>
      <c r="AA922" s="375"/>
      <c r="AB922" s="375"/>
      <c r="AC922" s="375"/>
      <c r="AD922" s="375"/>
      <c r="AE922" s="375"/>
      <c r="AF922" s="375"/>
      <c r="AG922" s="375"/>
    </row>
    <row r="923" spans="1:33" ht="9.75" customHeight="1" x14ac:dyDescent="0.25">
      <c r="A923" s="375"/>
      <c r="B923" s="375"/>
      <c r="C923" s="375"/>
      <c r="D923" s="375"/>
      <c r="E923" s="375"/>
      <c r="F923" s="375"/>
      <c r="G923" s="375"/>
      <c r="H923" s="375"/>
      <c r="I923" s="375"/>
      <c r="J923" s="375"/>
      <c r="K923" s="375"/>
      <c r="L923" s="375"/>
      <c r="M923" s="375"/>
      <c r="N923" s="375"/>
      <c r="O923" s="375"/>
      <c r="P923" s="375"/>
      <c r="Q923" s="375"/>
      <c r="R923" s="375"/>
      <c r="S923" s="375"/>
      <c r="T923" s="375"/>
      <c r="U923" s="375"/>
      <c r="V923" s="375"/>
      <c r="W923" s="375"/>
      <c r="X923" s="375"/>
      <c r="Y923" s="375"/>
      <c r="Z923" s="375"/>
      <c r="AA923" s="375"/>
      <c r="AB923" s="375"/>
      <c r="AC923" s="375"/>
      <c r="AD923" s="375"/>
      <c r="AE923" s="375"/>
      <c r="AF923" s="375"/>
      <c r="AG923" s="375"/>
    </row>
    <row r="924" spans="1:33" ht="9.75" customHeight="1" x14ac:dyDescent="0.25">
      <c r="A924" s="375"/>
      <c r="B924" s="375"/>
      <c r="C924" s="375"/>
      <c r="D924" s="375"/>
      <c r="E924" s="375"/>
      <c r="F924" s="375"/>
      <c r="G924" s="375"/>
      <c r="H924" s="375"/>
      <c r="I924" s="375"/>
      <c r="J924" s="375"/>
      <c r="K924" s="375"/>
      <c r="L924" s="375"/>
      <c r="M924" s="375"/>
      <c r="N924" s="375"/>
      <c r="O924" s="375"/>
      <c r="P924" s="375"/>
      <c r="Q924" s="375"/>
      <c r="R924" s="375"/>
      <c r="S924" s="375"/>
      <c r="T924" s="375"/>
      <c r="U924" s="375"/>
      <c r="V924" s="375"/>
      <c r="W924" s="375"/>
      <c r="X924" s="375"/>
      <c r="Y924" s="375"/>
      <c r="Z924" s="375"/>
      <c r="AA924" s="375"/>
      <c r="AB924" s="375"/>
      <c r="AC924" s="375"/>
      <c r="AD924" s="375"/>
      <c r="AE924" s="375"/>
      <c r="AF924" s="375"/>
      <c r="AG924" s="375"/>
    </row>
    <row r="925" spans="1:33" ht="9.75" customHeight="1" x14ac:dyDescent="0.25">
      <c r="A925" s="375"/>
      <c r="B925" s="375"/>
      <c r="C925" s="375"/>
      <c r="D925" s="375"/>
      <c r="E925" s="375"/>
      <c r="F925" s="375"/>
      <c r="G925" s="375"/>
      <c r="H925" s="375"/>
      <c r="I925" s="375"/>
      <c r="J925" s="375"/>
      <c r="K925" s="375"/>
      <c r="L925" s="375"/>
      <c r="M925" s="375"/>
      <c r="N925" s="375"/>
      <c r="O925" s="375"/>
      <c r="P925" s="375"/>
      <c r="Q925" s="375"/>
      <c r="R925" s="375"/>
      <c r="S925" s="375"/>
      <c r="T925" s="375"/>
      <c r="U925" s="375"/>
      <c r="V925" s="375"/>
      <c r="W925" s="375"/>
      <c r="X925" s="375"/>
      <c r="Y925" s="375"/>
      <c r="Z925" s="375"/>
      <c r="AA925" s="375"/>
      <c r="AB925" s="375"/>
      <c r="AC925" s="375"/>
      <c r="AD925" s="375"/>
      <c r="AE925" s="375"/>
      <c r="AF925" s="375"/>
      <c r="AG925" s="375"/>
    </row>
    <row r="926" spans="1:33" ht="9.75" customHeight="1" x14ac:dyDescent="0.25">
      <c r="A926" s="375"/>
      <c r="B926" s="375"/>
      <c r="C926" s="375"/>
      <c r="D926" s="375"/>
      <c r="E926" s="375"/>
      <c r="F926" s="375"/>
      <c r="G926" s="375"/>
      <c r="H926" s="375"/>
      <c r="I926" s="375"/>
      <c r="J926" s="375"/>
      <c r="K926" s="375"/>
      <c r="L926" s="375"/>
      <c r="M926" s="375"/>
      <c r="N926" s="375"/>
      <c r="O926" s="375"/>
      <c r="P926" s="375"/>
      <c r="Q926" s="375"/>
      <c r="R926" s="375"/>
      <c r="S926" s="375"/>
      <c r="T926" s="375"/>
      <c r="U926" s="375"/>
      <c r="V926" s="375"/>
      <c r="W926" s="375"/>
      <c r="X926" s="375"/>
      <c r="Y926" s="375"/>
      <c r="Z926" s="375"/>
      <c r="AA926" s="375"/>
      <c r="AB926" s="375"/>
      <c r="AC926" s="375"/>
      <c r="AD926" s="375"/>
      <c r="AE926" s="375"/>
      <c r="AF926" s="375"/>
      <c r="AG926" s="375"/>
    </row>
    <row r="927" spans="1:33" ht="9.75" customHeight="1" x14ac:dyDescent="0.25">
      <c r="A927" s="375"/>
      <c r="B927" s="375"/>
      <c r="C927" s="375"/>
      <c r="D927" s="375"/>
      <c r="E927" s="375"/>
      <c r="F927" s="375"/>
      <c r="G927" s="375"/>
      <c r="H927" s="375"/>
      <c r="I927" s="375"/>
      <c r="J927" s="375"/>
      <c r="K927" s="375"/>
      <c r="L927" s="375"/>
      <c r="M927" s="375"/>
      <c r="N927" s="375"/>
      <c r="O927" s="375"/>
      <c r="P927" s="375"/>
      <c r="Q927" s="375"/>
      <c r="R927" s="375"/>
      <c r="S927" s="375"/>
      <c r="T927" s="375"/>
      <c r="U927" s="375"/>
      <c r="V927" s="375"/>
      <c r="W927" s="375"/>
      <c r="X927" s="375"/>
      <c r="Y927" s="375"/>
      <c r="Z927" s="375"/>
      <c r="AA927" s="375"/>
      <c r="AB927" s="375"/>
      <c r="AC927" s="375"/>
      <c r="AD927" s="375"/>
      <c r="AE927" s="375"/>
      <c r="AF927" s="375"/>
      <c r="AG927" s="375"/>
    </row>
    <row r="928" spans="1:33" ht="9.75" customHeight="1" x14ac:dyDescent="0.25">
      <c r="A928" s="375"/>
      <c r="B928" s="375"/>
      <c r="C928" s="375"/>
      <c r="D928" s="375"/>
      <c r="E928" s="375"/>
      <c r="F928" s="375"/>
      <c r="G928" s="375"/>
      <c r="H928" s="375"/>
      <c r="I928" s="375"/>
      <c r="J928" s="375"/>
      <c r="K928" s="375"/>
      <c r="L928" s="375"/>
      <c r="M928" s="375"/>
      <c r="N928" s="375"/>
      <c r="O928" s="375"/>
      <c r="P928" s="375"/>
      <c r="Q928" s="375"/>
      <c r="R928" s="375"/>
      <c r="S928" s="375"/>
      <c r="T928" s="375"/>
      <c r="U928" s="375"/>
      <c r="V928" s="375"/>
      <c r="W928" s="375"/>
      <c r="X928" s="375"/>
      <c r="Y928" s="375"/>
      <c r="Z928" s="375"/>
      <c r="AA928" s="375"/>
      <c r="AB928" s="375"/>
      <c r="AC928" s="375"/>
      <c r="AD928" s="375"/>
      <c r="AE928" s="375"/>
      <c r="AF928" s="375"/>
      <c r="AG928" s="375"/>
    </row>
    <row r="929" spans="1:33" ht="9.75" customHeight="1" x14ac:dyDescent="0.25">
      <c r="A929" s="375"/>
      <c r="B929" s="375"/>
      <c r="C929" s="375"/>
      <c r="D929" s="375"/>
      <c r="E929" s="375"/>
      <c r="F929" s="375"/>
      <c r="G929" s="375"/>
      <c r="H929" s="375"/>
      <c r="I929" s="375"/>
      <c r="J929" s="375"/>
      <c r="K929" s="375"/>
      <c r="L929" s="375"/>
      <c r="M929" s="375"/>
      <c r="N929" s="375"/>
      <c r="O929" s="375"/>
      <c r="P929" s="375"/>
      <c r="Q929" s="375"/>
      <c r="R929" s="375"/>
      <c r="S929" s="375"/>
      <c r="T929" s="375"/>
      <c r="U929" s="375"/>
      <c r="V929" s="375"/>
      <c r="W929" s="375"/>
      <c r="X929" s="375"/>
      <c r="Y929" s="375"/>
      <c r="Z929" s="375"/>
      <c r="AA929" s="375"/>
      <c r="AB929" s="375"/>
      <c r="AC929" s="375"/>
      <c r="AD929" s="375"/>
      <c r="AE929" s="375"/>
      <c r="AF929" s="375"/>
      <c r="AG929" s="375"/>
    </row>
    <row r="930" spans="1:33" ht="9.75" customHeight="1" x14ac:dyDescent="0.25">
      <c r="A930" s="375"/>
      <c r="B930" s="375"/>
      <c r="C930" s="375"/>
      <c r="D930" s="375"/>
      <c r="E930" s="375"/>
      <c r="F930" s="375"/>
      <c r="G930" s="375"/>
      <c r="H930" s="375"/>
      <c r="I930" s="375"/>
      <c r="J930" s="375"/>
      <c r="K930" s="375"/>
      <c r="L930" s="375"/>
      <c r="M930" s="375"/>
      <c r="N930" s="375"/>
      <c r="O930" s="375"/>
      <c r="P930" s="375"/>
      <c r="Q930" s="375"/>
      <c r="R930" s="375"/>
      <c r="S930" s="375"/>
      <c r="T930" s="375"/>
      <c r="U930" s="375"/>
      <c r="V930" s="375"/>
      <c r="W930" s="375"/>
      <c r="X930" s="375"/>
      <c r="Y930" s="375"/>
      <c r="Z930" s="375"/>
      <c r="AA930" s="375"/>
      <c r="AB930" s="375"/>
      <c r="AC930" s="375"/>
      <c r="AD930" s="375"/>
      <c r="AE930" s="375"/>
      <c r="AF930" s="375"/>
      <c r="AG930" s="375"/>
    </row>
    <row r="931" spans="1:33" ht="9.75" customHeight="1" x14ac:dyDescent="0.25">
      <c r="A931" s="375"/>
      <c r="B931" s="375"/>
      <c r="C931" s="375"/>
      <c r="D931" s="375"/>
      <c r="E931" s="375"/>
      <c r="F931" s="375"/>
      <c r="G931" s="375"/>
      <c r="H931" s="375"/>
      <c r="I931" s="375"/>
      <c r="J931" s="375"/>
      <c r="K931" s="375"/>
      <c r="L931" s="375"/>
      <c r="M931" s="375"/>
      <c r="N931" s="375"/>
      <c r="O931" s="375"/>
      <c r="P931" s="375"/>
      <c r="Q931" s="375"/>
      <c r="R931" s="375"/>
      <c r="S931" s="375"/>
      <c r="T931" s="375"/>
      <c r="U931" s="375"/>
      <c r="V931" s="375"/>
      <c r="W931" s="375"/>
      <c r="X931" s="375"/>
      <c r="Y931" s="375"/>
      <c r="Z931" s="375"/>
      <c r="AA931" s="375"/>
      <c r="AB931" s="375"/>
      <c r="AC931" s="375"/>
      <c r="AD931" s="375"/>
      <c r="AE931" s="375"/>
      <c r="AF931" s="375"/>
      <c r="AG931" s="375"/>
    </row>
    <row r="932" spans="1:33" ht="9.75" customHeight="1" x14ac:dyDescent="0.25">
      <c r="A932" s="375"/>
      <c r="B932" s="375"/>
      <c r="C932" s="375"/>
      <c r="D932" s="375"/>
      <c r="E932" s="375"/>
      <c r="F932" s="375"/>
      <c r="G932" s="375"/>
      <c r="H932" s="375"/>
      <c r="I932" s="375"/>
      <c r="J932" s="375"/>
      <c r="K932" s="375"/>
      <c r="L932" s="375"/>
      <c r="M932" s="375"/>
      <c r="N932" s="375"/>
      <c r="O932" s="375"/>
      <c r="P932" s="375"/>
      <c r="Q932" s="375"/>
      <c r="R932" s="375"/>
      <c r="S932" s="375"/>
      <c r="T932" s="375"/>
      <c r="U932" s="375"/>
      <c r="V932" s="375"/>
      <c r="W932" s="375"/>
      <c r="X932" s="375"/>
      <c r="Y932" s="375"/>
      <c r="Z932" s="375"/>
      <c r="AA932" s="375"/>
      <c r="AB932" s="375"/>
      <c r="AC932" s="375"/>
      <c r="AD932" s="375"/>
      <c r="AE932" s="375"/>
      <c r="AF932" s="375"/>
      <c r="AG932" s="375"/>
    </row>
    <row r="933" spans="1:33" ht="9.75" customHeight="1" x14ac:dyDescent="0.25">
      <c r="A933" s="375"/>
      <c r="B933" s="375"/>
      <c r="C933" s="375"/>
      <c r="D933" s="375"/>
      <c r="E933" s="375"/>
      <c r="F933" s="375"/>
      <c r="G933" s="375"/>
      <c r="H933" s="375"/>
      <c r="I933" s="375"/>
      <c r="J933" s="375"/>
      <c r="K933" s="375"/>
      <c r="L933" s="375"/>
      <c r="M933" s="375"/>
      <c r="N933" s="375"/>
      <c r="O933" s="375"/>
      <c r="P933" s="375"/>
      <c r="Q933" s="375"/>
      <c r="R933" s="375"/>
      <c r="S933" s="375"/>
      <c r="T933" s="375"/>
      <c r="U933" s="375"/>
      <c r="V933" s="375"/>
      <c r="W933" s="375"/>
      <c r="X933" s="375"/>
      <c r="Y933" s="375"/>
      <c r="Z933" s="375"/>
      <c r="AA933" s="375"/>
      <c r="AB933" s="375"/>
      <c r="AC933" s="375"/>
      <c r="AD933" s="375"/>
      <c r="AE933" s="375"/>
      <c r="AF933" s="375"/>
      <c r="AG933" s="375"/>
    </row>
    <row r="934" spans="1:33" ht="9.75" customHeight="1" x14ac:dyDescent="0.25">
      <c r="A934" s="375"/>
      <c r="B934" s="375"/>
      <c r="C934" s="375"/>
      <c r="D934" s="375"/>
      <c r="E934" s="375"/>
      <c r="F934" s="375"/>
      <c r="G934" s="375"/>
      <c r="H934" s="375"/>
      <c r="I934" s="375"/>
      <c r="J934" s="375"/>
      <c r="K934" s="375"/>
      <c r="L934" s="375"/>
      <c r="M934" s="375"/>
      <c r="N934" s="375"/>
      <c r="O934" s="375"/>
      <c r="P934" s="375"/>
      <c r="Q934" s="375"/>
      <c r="R934" s="375"/>
      <c r="S934" s="375"/>
      <c r="T934" s="375"/>
      <c r="U934" s="375"/>
      <c r="V934" s="375"/>
      <c r="W934" s="375"/>
      <c r="X934" s="375"/>
      <c r="Y934" s="375"/>
      <c r="Z934" s="375"/>
      <c r="AA934" s="375"/>
      <c r="AB934" s="375"/>
      <c r="AC934" s="375"/>
      <c r="AD934" s="375"/>
      <c r="AE934" s="375"/>
      <c r="AF934" s="375"/>
      <c r="AG934" s="375"/>
    </row>
    <row r="935" spans="1:33" ht="9.75" customHeight="1" x14ac:dyDescent="0.25">
      <c r="A935" s="375"/>
      <c r="B935" s="375"/>
      <c r="C935" s="375"/>
      <c r="D935" s="375"/>
      <c r="E935" s="375"/>
      <c r="F935" s="375"/>
      <c r="G935" s="375"/>
      <c r="H935" s="375"/>
      <c r="I935" s="375"/>
      <c r="J935" s="375"/>
      <c r="K935" s="375"/>
      <c r="L935" s="375"/>
      <c r="M935" s="375"/>
      <c r="N935" s="375"/>
      <c r="O935" s="375"/>
      <c r="P935" s="375"/>
      <c r="Q935" s="375"/>
      <c r="R935" s="375"/>
      <c r="S935" s="375"/>
      <c r="T935" s="375"/>
      <c r="U935" s="375"/>
      <c r="V935" s="375"/>
      <c r="W935" s="375"/>
      <c r="X935" s="375"/>
      <c r="Y935" s="375"/>
      <c r="Z935" s="375"/>
      <c r="AA935" s="375"/>
      <c r="AB935" s="375"/>
      <c r="AC935" s="375"/>
      <c r="AD935" s="375"/>
      <c r="AE935" s="375"/>
      <c r="AF935" s="375"/>
      <c r="AG935" s="375"/>
    </row>
    <row r="936" spans="1:33" ht="9.75" customHeight="1" x14ac:dyDescent="0.25">
      <c r="A936" s="375"/>
      <c r="B936" s="375"/>
      <c r="C936" s="375"/>
      <c r="D936" s="375"/>
      <c r="E936" s="375"/>
      <c r="F936" s="375"/>
      <c r="G936" s="375"/>
      <c r="H936" s="375"/>
      <c r="I936" s="375"/>
      <c r="J936" s="375"/>
      <c r="K936" s="375"/>
      <c r="L936" s="375"/>
      <c r="M936" s="375"/>
      <c r="N936" s="375"/>
      <c r="O936" s="375"/>
      <c r="P936" s="375"/>
      <c r="Q936" s="375"/>
      <c r="R936" s="375"/>
      <c r="S936" s="375"/>
      <c r="T936" s="375"/>
      <c r="U936" s="375"/>
      <c r="V936" s="375"/>
      <c r="W936" s="375"/>
      <c r="X936" s="375"/>
      <c r="Y936" s="375"/>
      <c r="Z936" s="375"/>
      <c r="AA936" s="375"/>
      <c r="AB936" s="375"/>
      <c r="AC936" s="375"/>
      <c r="AD936" s="375"/>
      <c r="AE936" s="375"/>
      <c r="AF936" s="375"/>
      <c r="AG936" s="375"/>
    </row>
    <row r="937" spans="1:33" ht="9.75" customHeight="1" x14ac:dyDescent="0.25">
      <c r="A937" s="375"/>
      <c r="B937" s="375"/>
      <c r="C937" s="375"/>
      <c r="D937" s="375"/>
      <c r="E937" s="375"/>
      <c r="F937" s="375"/>
      <c r="G937" s="375"/>
      <c r="H937" s="375"/>
      <c r="I937" s="375"/>
      <c r="J937" s="375"/>
      <c r="K937" s="375"/>
      <c r="L937" s="375"/>
      <c r="M937" s="375"/>
      <c r="N937" s="375"/>
      <c r="O937" s="375"/>
      <c r="P937" s="375"/>
      <c r="Q937" s="375"/>
      <c r="R937" s="375"/>
      <c r="S937" s="375"/>
      <c r="T937" s="375"/>
      <c r="U937" s="375"/>
      <c r="V937" s="375"/>
      <c r="W937" s="375"/>
      <c r="X937" s="375"/>
      <c r="Y937" s="375"/>
      <c r="Z937" s="375"/>
      <c r="AA937" s="375"/>
      <c r="AB937" s="375"/>
      <c r="AC937" s="375"/>
      <c r="AD937" s="375"/>
      <c r="AE937" s="375"/>
      <c r="AF937" s="375"/>
      <c r="AG937" s="375"/>
    </row>
    <row r="938" spans="1:33" ht="9.75" customHeight="1" x14ac:dyDescent="0.25">
      <c r="A938" s="375"/>
      <c r="B938" s="375"/>
      <c r="C938" s="375"/>
      <c r="D938" s="375"/>
      <c r="E938" s="375"/>
      <c r="F938" s="375"/>
      <c r="G938" s="375"/>
      <c r="H938" s="375"/>
      <c r="I938" s="375"/>
      <c r="J938" s="375"/>
      <c r="K938" s="375"/>
      <c r="L938" s="375"/>
      <c r="M938" s="375"/>
      <c r="N938" s="375"/>
      <c r="O938" s="375"/>
      <c r="P938" s="375"/>
      <c r="Q938" s="375"/>
      <c r="R938" s="375"/>
      <c r="S938" s="375"/>
      <c r="T938" s="375"/>
      <c r="U938" s="375"/>
      <c r="V938" s="375"/>
      <c r="W938" s="375"/>
      <c r="X938" s="375"/>
      <c r="Y938" s="375"/>
      <c r="Z938" s="375"/>
      <c r="AA938" s="375"/>
      <c r="AB938" s="375"/>
      <c r="AC938" s="375"/>
      <c r="AD938" s="375"/>
      <c r="AE938" s="375"/>
      <c r="AF938" s="375"/>
      <c r="AG938" s="375"/>
    </row>
    <row r="939" spans="1:33" ht="9.75" customHeight="1" x14ac:dyDescent="0.25">
      <c r="A939" s="375"/>
      <c r="B939" s="375"/>
      <c r="C939" s="375"/>
      <c r="D939" s="375"/>
      <c r="E939" s="375"/>
      <c r="F939" s="375"/>
      <c r="G939" s="375"/>
      <c r="H939" s="375"/>
      <c r="I939" s="375"/>
      <c r="J939" s="375"/>
      <c r="K939" s="375"/>
      <c r="L939" s="375"/>
      <c r="M939" s="375"/>
      <c r="N939" s="375"/>
      <c r="O939" s="375"/>
      <c r="P939" s="375"/>
      <c r="Q939" s="375"/>
      <c r="R939" s="375"/>
      <c r="S939" s="375"/>
      <c r="T939" s="375"/>
      <c r="U939" s="375"/>
      <c r="V939" s="375"/>
      <c r="W939" s="375"/>
      <c r="X939" s="375"/>
      <c r="Y939" s="375"/>
      <c r="Z939" s="375"/>
      <c r="AA939" s="375"/>
      <c r="AB939" s="375"/>
      <c r="AC939" s="375"/>
      <c r="AD939" s="375"/>
      <c r="AE939" s="375"/>
      <c r="AF939" s="375"/>
      <c r="AG939" s="375"/>
    </row>
    <row r="940" spans="1:33" ht="9.75" customHeight="1" x14ac:dyDescent="0.25">
      <c r="A940" s="375"/>
      <c r="B940" s="375"/>
      <c r="C940" s="375"/>
      <c r="D940" s="375"/>
      <c r="E940" s="375"/>
      <c r="F940" s="375"/>
      <c r="G940" s="375"/>
      <c r="H940" s="375"/>
      <c r="I940" s="375"/>
      <c r="J940" s="375"/>
      <c r="K940" s="375"/>
      <c r="L940" s="375"/>
      <c r="M940" s="375"/>
      <c r="N940" s="375"/>
      <c r="O940" s="375"/>
      <c r="P940" s="375"/>
      <c r="Q940" s="375"/>
      <c r="R940" s="375"/>
      <c r="S940" s="375"/>
      <c r="T940" s="375"/>
      <c r="U940" s="375"/>
      <c r="V940" s="375"/>
      <c r="W940" s="375"/>
      <c r="X940" s="375"/>
      <c r="Y940" s="375"/>
      <c r="Z940" s="375"/>
      <c r="AA940" s="375"/>
      <c r="AB940" s="375"/>
      <c r="AC940" s="375"/>
      <c r="AD940" s="375"/>
      <c r="AE940" s="375"/>
      <c r="AF940" s="375"/>
      <c r="AG940" s="375"/>
    </row>
    <row r="941" spans="1:33" ht="9.75" customHeight="1" x14ac:dyDescent="0.25">
      <c r="A941" s="375"/>
      <c r="B941" s="375"/>
      <c r="C941" s="375"/>
      <c r="D941" s="375"/>
      <c r="E941" s="375"/>
      <c r="F941" s="375"/>
      <c r="G941" s="375"/>
      <c r="H941" s="375"/>
      <c r="I941" s="375"/>
      <c r="J941" s="375"/>
      <c r="K941" s="375"/>
      <c r="L941" s="375"/>
      <c r="M941" s="375"/>
      <c r="N941" s="375"/>
      <c r="O941" s="375"/>
      <c r="P941" s="375"/>
      <c r="Q941" s="375"/>
      <c r="R941" s="375"/>
      <c r="S941" s="375"/>
      <c r="T941" s="375"/>
      <c r="U941" s="375"/>
      <c r="V941" s="375"/>
      <c r="W941" s="375"/>
      <c r="X941" s="375"/>
      <c r="Y941" s="375"/>
      <c r="Z941" s="375"/>
      <c r="AA941" s="375"/>
      <c r="AB941" s="375"/>
      <c r="AC941" s="375"/>
      <c r="AD941" s="375"/>
      <c r="AE941" s="375"/>
      <c r="AF941" s="375"/>
      <c r="AG941" s="375"/>
    </row>
    <row r="942" spans="1:33" ht="9.75" customHeight="1" x14ac:dyDescent="0.25">
      <c r="A942" s="375"/>
      <c r="B942" s="375"/>
      <c r="C942" s="375"/>
      <c r="D942" s="375"/>
      <c r="E942" s="375"/>
      <c r="F942" s="375"/>
      <c r="G942" s="375"/>
      <c r="H942" s="375"/>
      <c r="I942" s="375"/>
      <c r="J942" s="375"/>
      <c r="K942" s="375"/>
      <c r="L942" s="375"/>
      <c r="M942" s="375"/>
      <c r="N942" s="375"/>
      <c r="O942" s="375"/>
      <c r="P942" s="375"/>
      <c r="Q942" s="375"/>
      <c r="R942" s="375"/>
      <c r="S942" s="375"/>
      <c r="T942" s="375"/>
      <c r="U942" s="375"/>
      <c r="V942" s="375"/>
      <c r="W942" s="375"/>
      <c r="X942" s="375"/>
      <c r="Y942" s="375"/>
      <c r="Z942" s="375"/>
      <c r="AA942" s="375"/>
      <c r="AB942" s="375"/>
      <c r="AC942" s="375"/>
      <c r="AD942" s="375"/>
      <c r="AE942" s="375"/>
      <c r="AF942" s="375"/>
      <c r="AG942" s="375"/>
    </row>
    <row r="943" spans="1:33" ht="9.75" customHeight="1" x14ac:dyDescent="0.25">
      <c r="A943" s="375"/>
      <c r="B943" s="375"/>
      <c r="C943" s="375"/>
      <c r="D943" s="375"/>
      <c r="E943" s="375"/>
      <c r="F943" s="375"/>
      <c r="G943" s="375"/>
      <c r="H943" s="375"/>
      <c r="I943" s="375"/>
      <c r="J943" s="375"/>
      <c r="K943" s="375"/>
      <c r="L943" s="375"/>
      <c r="M943" s="375"/>
      <c r="N943" s="375"/>
      <c r="O943" s="375"/>
      <c r="P943" s="375"/>
      <c r="Q943" s="375"/>
      <c r="R943" s="375"/>
      <c r="S943" s="375"/>
      <c r="T943" s="375"/>
      <c r="U943" s="375"/>
      <c r="V943" s="375"/>
      <c r="W943" s="375"/>
      <c r="X943" s="375"/>
      <c r="Y943" s="375"/>
      <c r="Z943" s="375"/>
      <c r="AA943" s="375"/>
      <c r="AB943" s="375"/>
      <c r="AC943" s="375"/>
      <c r="AD943" s="375"/>
      <c r="AE943" s="375"/>
      <c r="AF943" s="375"/>
      <c r="AG943" s="375"/>
    </row>
    <row r="944" spans="1:33" ht="9.75" customHeight="1" x14ac:dyDescent="0.25">
      <c r="A944" s="375"/>
      <c r="B944" s="375"/>
      <c r="C944" s="375"/>
      <c r="D944" s="375"/>
      <c r="E944" s="375"/>
      <c r="F944" s="375"/>
      <c r="G944" s="375"/>
      <c r="H944" s="375"/>
      <c r="I944" s="375"/>
      <c r="J944" s="375"/>
      <c r="K944" s="375"/>
      <c r="L944" s="375"/>
      <c r="M944" s="375"/>
      <c r="N944" s="375"/>
      <c r="O944" s="375"/>
      <c r="P944" s="375"/>
      <c r="Q944" s="375"/>
      <c r="R944" s="375"/>
      <c r="S944" s="375"/>
      <c r="T944" s="375"/>
      <c r="U944" s="375"/>
      <c r="V944" s="375"/>
      <c r="W944" s="375"/>
      <c r="X944" s="375"/>
      <c r="Y944" s="375"/>
      <c r="Z944" s="375"/>
      <c r="AA944" s="375"/>
      <c r="AB944" s="375"/>
      <c r="AC944" s="375"/>
      <c r="AD944" s="375"/>
      <c r="AE944" s="375"/>
      <c r="AF944" s="375"/>
      <c r="AG944" s="375"/>
    </row>
    <row r="945" spans="1:33" ht="9.75" customHeight="1" x14ac:dyDescent="0.25">
      <c r="A945" s="375"/>
      <c r="B945" s="375"/>
      <c r="C945" s="375"/>
      <c r="D945" s="375"/>
      <c r="E945" s="375"/>
      <c r="F945" s="375"/>
      <c r="G945" s="375"/>
      <c r="H945" s="375"/>
      <c r="I945" s="375"/>
      <c r="J945" s="375"/>
      <c r="K945" s="375"/>
      <c r="L945" s="375"/>
      <c r="M945" s="375"/>
      <c r="N945" s="375"/>
      <c r="O945" s="375"/>
      <c r="P945" s="375"/>
      <c r="Q945" s="375"/>
      <c r="R945" s="375"/>
      <c r="S945" s="375"/>
      <c r="T945" s="375"/>
      <c r="U945" s="375"/>
      <c r="V945" s="375"/>
      <c r="W945" s="375"/>
      <c r="X945" s="375"/>
      <c r="Y945" s="375"/>
      <c r="Z945" s="375"/>
      <c r="AA945" s="375"/>
      <c r="AB945" s="375"/>
      <c r="AC945" s="375"/>
      <c r="AD945" s="375"/>
      <c r="AE945" s="375"/>
      <c r="AF945" s="375"/>
      <c r="AG945" s="375"/>
    </row>
    <row r="946" spans="1:33" ht="9.75" customHeight="1" x14ac:dyDescent="0.25">
      <c r="A946" s="375"/>
      <c r="B946" s="375"/>
      <c r="C946" s="375"/>
      <c r="D946" s="375"/>
      <c r="E946" s="375"/>
      <c r="F946" s="375"/>
      <c r="G946" s="375"/>
      <c r="H946" s="375"/>
      <c r="I946" s="375"/>
      <c r="J946" s="375"/>
      <c r="K946" s="375"/>
      <c r="L946" s="375"/>
      <c r="M946" s="375"/>
      <c r="N946" s="375"/>
      <c r="O946" s="375"/>
      <c r="P946" s="375"/>
      <c r="Q946" s="375"/>
      <c r="R946" s="375"/>
      <c r="S946" s="375"/>
      <c r="T946" s="375"/>
      <c r="U946" s="375"/>
      <c r="V946" s="375"/>
      <c r="W946" s="375"/>
      <c r="X946" s="375"/>
      <c r="Y946" s="375"/>
      <c r="Z946" s="375"/>
      <c r="AA946" s="375"/>
      <c r="AB946" s="375"/>
      <c r="AC946" s="375"/>
      <c r="AD946" s="375"/>
      <c r="AE946" s="375"/>
      <c r="AF946" s="375"/>
      <c r="AG946" s="375"/>
    </row>
    <row r="947" spans="1:33" ht="9.75" customHeight="1" x14ac:dyDescent="0.25">
      <c r="A947" s="375"/>
      <c r="B947" s="375"/>
      <c r="C947" s="375"/>
      <c r="D947" s="375"/>
      <c r="E947" s="375"/>
      <c r="F947" s="375"/>
      <c r="G947" s="375"/>
      <c r="H947" s="375"/>
      <c r="I947" s="375"/>
      <c r="J947" s="375"/>
      <c r="K947" s="375"/>
      <c r="L947" s="375"/>
      <c r="M947" s="375"/>
      <c r="N947" s="375"/>
      <c r="O947" s="375"/>
      <c r="P947" s="375"/>
      <c r="Q947" s="375"/>
      <c r="R947" s="375"/>
      <c r="S947" s="375"/>
      <c r="T947" s="375"/>
      <c r="U947" s="375"/>
      <c r="V947" s="375"/>
      <c r="W947" s="375"/>
      <c r="X947" s="375"/>
      <c r="Y947" s="375"/>
      <c r="Z947" s="375"/>
      <c r="AA947" s="375"/>
      <c r="AB947" s="375"/>
      <c r="AC947" s="375"/>
      <c r="AD947" s="375"/>
      <c r="AE947" s="375"/>
      <c r="AF947" s="375"/>
      <c r="AG947" s="375"/>
    </row>
    <row r="948" spans="1:33" ht="9.75" customHeight="1" x14ac:dyDescent="0.25">
      <c r="A948" s="375"/>
      <c r="B948" s="375"/>
      <c r="C948" s="375"/>
      <c r="D948" s="375"/>
      <c r="E948" s="375"/>
      <c r="F948" s="375"/>
      <c r="G948" s="375"/>
      <c r="H948" s="375"/>
      <c r="I948" s="375"/>
      <c r="J948" s="375"/>
      <c r="K948" s="375"/>
      <c r="L948" s="375"/>
      <c r="M948" s="375"/>
      <c r="N948" s="375"/>
      <c r="O948" s="375"/>
      <c r="P948" s="375"/>
      <c r="Q948" s="375"/>
      <c r="R948" s="375"/>
      <c r="S948" s="375"/>
      <c r="T948" s="375"/>
      <c r="U948" s="375"/>
      <c r="V948" s="375"/>
      <c r="W948" s="375"/>
      <c r="X948" s="375"/>
      <c r="Y948" s="375"/>
      <c r="Z948" s="375"/>
      <c r="AA948" s="375"/>
      <c r="AB948" s="375"/>
      <c r="AC948" s="375"/>
      <c r="AD948" s="375"/>
      <c r="AE948" s="375"/>
      <c r="AF948" s="375"/>
      <c r="AG948" s="375"/>
    </row>
    <row r="949" spans="1:33" ht="9.75" customHeight="1" x14ac:dyDescent="0.25">
      <c r="A949" s="375"/>
      <c r="B949" s="375"/>
      <c r="C949" s="375"/>
      <c r="D949" s="375"/>
      <c r="E949" s="375"/>
      <c r="F949" s="375"/>
      <c r="G949" s="375"/>
      <c r="H949" s="375"/>
      <c r="I949" s="375"/>
      <c r="J949" s="375"/>
      <c r="K949" s="375"/>
      <c r="L949" s="375"/>
      <c r="M949" s="375"/>
      <c r="N949" s="375"/>
      <c r="O949" s="375"/>
      <c r="P949" s="375"/>
      <c r="Q949" s="375"/>
      <c r="R949" s="375"/>
      <c r="S949" s="375"/>
      <c r="T949" s="375"/>
      <c r="U949" s="375"/>
      <c r="V949" s="375"/>
      <c r="W949" s="375"/>
      <c r="X949" s="375"/>
      <c r="Y949" s="375"/>
      <c r="Z949" s="375"/>
      <c r="AA949" s="375"/>
      <c r="AB949" s="375"/>
      <c r="AC949" s="375"/>
      <c r="AD949" s="375"/>
      <c r="AE949" s="375"/>
      <c r="AF949" s="375"/>
      <c r="AG949" s="375"/>
    </row>
    <row r="950" spans="1:33" ht="9.75" customHeight="1" x14ac:dyDescent="0.25">
      <c r="A950" s="375"/>
      <c r="B950" s="375"/>
      <c r="C950" s="375"/>
      <c r="D950" s="375"/>
      <c r="E950" s="375"/>
      <c r="F950" s="375"/>
      <c r="G950" s="375"/>
      <c r="H950" s="375"/>
      <c r="I950" s="375"/>
      <c r="J950" s="375"/>
      <c r="K950" s="375"/>
      <c r="L950" s="375"/>
      <c r="M950" s="375"/>
      <c r="N950" s="375"/>
      <c r="O950" s="375"/>
      <c r="P950" s="375"/>
      <c r="Q950" s="375"/>
      <c r="R950" s="375"/>
      <c r="S950" s="375"/>
      <c r="T950" s="375"/>
      <c r="U950" s="375"/>
      <c r="V950" s="375"/>
      <c r="W950" s="375"/>
      <c r="X950" s="375"/>
      <c r="Y950" s="375"/>
      <c r="Z950" s="375"/>
      <c r="AA950" s="375"/>
      <c r="AB950" s="375"/>
      <c r="AC950" s="375"/>
      <c r="AD950" s="375"/>
      <c r="AE950" s="375"/>
      <c r="AF950" s="375"/>
      <c r="AG950" s="375"/>
    </row>
    <row r="951" spans="1:33" ht="9.75" customHeight="1" x14ac:dyDescent="0.25">
      <c r="A951" s="375"/>
      <c r="B951" s="375"/>
      <c r="C951" s="375"/>
      <c r="D951" s="375"/>
      <c r="E951" s="375"/>
      <c r="F951" s="375"/>
      <c r="G951" s="375"/>
      <c r="H951" s="375"/>
      <c r="I951" s="375"/>
      <c r="J951" s="375"/>
      <c r="K951" s="375"/>
      <c r="L951" s="375"/>
      <c r="M951" s="375"/>
      <c r="N951" s="375"/>
      <c r="O951" s="375"/>
      <c r="P951" s="375"/>
      <c r="Q951" s="375"/>
      <c r="R951" s="375"/>
      <c r="S951" s="375"/>
      <c r="T951" s="375"/>
      <c r="U951" s="375"/>
      <c r="V951" s="375"/>
      <c r="W951" s="375"/>
      <c r="X951" s="375"/>
      <c r="Y951" s="375"/>
      <c r="Z951" s="375"/>
      <c r="AA951" s="375"/>
      <c r="AB951" s="375"/>
      <c r="AC951" s="375"/>
      <c r="AD951" s="375"/>
      <c r="AE951" s="375"/>
      <c r="AF951" s="375"/>
      <c r="AG951" s="375"/>
    </row>
    <row r="952" spans="1:33" ht="9.75" customHeight="1" x14ac:dyDescent="0.25">
      <c r="A952" s="375"/>
      <c r="B952" s="375"/>
      <c r="C952" s="375"/>
      <c r="D952" s="375"/>
      <c r="E952" s="375"/>
      <c r="F952" s="375"/>
      <c r="G952" s="375"/>
      <c r="H952" s="375"/>
      <c r="I952" s="375"/>
      <c r="J952" s="375"/>
      <c r="K952" s="375"/>
      <c r="L952" s="375"/>
      <c r="M952" s="375"/>
      <c r="N952" s="375"/>
      <c r="O952" s="375"/>
      <c r="P952" s="375"/>
      <c r="Q952" s="375"/>
      <c r="R952" s="375"/>
      <c r="S952" s="375"/>
      <c r="T952" s="375"/>
      <c r="U952" s="375"/>
      <c r="V952" s="375"/>
      <c r="W952" s="375"/>
      <c r="X952" s="375"/>
      <c r="Y952" s="375"/>
      <c r="Z952" s="375"/>
      <c r="AA952" s="375"/>
      <c r="AB952" s="375"/>
      <c r="AC952" s="375"/>
      <c r="AD952" s="375"/>
      <c r="AE952" s="375"/>
      <c r="AF952" s="375"/>
      <c r="AG952" s="375"/>
    </row>
    <row r="953" spans="1:33" ht="9.75" customHeight="1" x14ac:dyDescent="0.25">
      <c r="A953" s="375"/>
      <c r="B953" s="375"/>
      <c r="C953" s="375"/>
      <c r="D953" s="375"/>
      <c r="E953" s="375"/>
      <c r="F953" s="375"/>
      <c r="G953" s="375"/>
      <c r="H953" s="375"/>
      <c r="I953" s="375"/>
      <c r="J953" s="375"/>
      <c r="K953" s="375"/>
      <c r="L953" s="375"/>
      <c r="M953" s="375"/>
      <c r="N953" s="375"/>
      <c r="O953" s="375"/>
      <c r="P953" s="375"/>
      <c r="Q953" s="375"/>
      <c r="R953" s="375"/>
      <c r="S953" s="375"/>
      <c r="T953" s="375"/>
      <c r="U953" s="375"/>
      <c r="V953" s="375"/>
      <c r="W953" s="375"/>
      <c r="X953" s="375"/>
      <c r="Y953" s="375"/>
      <c r="Z953" s="375"/>
      <c r="AA953" s="375"/>
      <c r="AB953" s="375"/>
      <c r="AC953" s="375"/>
      <c r="AD953" s="375"/>
      <c r="AE953" s="375"/>
      <c r="AF953" s="375"/>
      <c r="AG953" s="375"/>
    </row>
    <row r="954" spans="1:33" ht="9.75" customHeight="1" x14ac:dyDescent="0.25">
      <c r="A954" s="375"/>
      <c r="B954" s="375"/>
      <c r="C954" s="375"/>
      <c r="D954" s="375"/>
      <c r="E954" s="375"/>
      <c r="F954" s="375"/>
      <c r="G954" s="375"/>
      <c r="H954" s="375"/>
      <c r="I954" s="375"/>
      <c r="J954" s="375"/>
      <c r="K954" s="375"/>
      <c r="L954" s="375"/>
      <c r="M954" s="375"/>
      <c r="N954" s="375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  <c r="AA954" s="375"/>
      <c r="AB954" s="375"/>
      <c r="AC954" s="375"/>
      <c r="AD954" s="375"/>
      <c r="AE954" s="375"/>
      <c r="AF954" s="375"/>
      <c r="AG954" s="375"/>
    </row>
    <row r="955" spans="1:33" ht="9.75" customHeight="1" x14ac:dyDescent="0.25">
      <c r="A955" s="375"/>
      <c r="B955" s="375"/>
      <c r="C955" s="375"/>
      <c r="D955" s="375"/>
      <c r="E955" s="375"/>
      <c r="F955" s="375"/>
      <c r="G955" s="375"/>
      <c r="H955" s="375"/>
      <c r="I955" s="375"/>
      <c r="J955" s="375"/>
      <c r="K955" s="375"/>
      <c r="L955" s="375"/>
      <c r="M955" s="375"/>
      <c r="N955" s="375"/>
      <c r="O955" s="375"/>
      <c r="P955" s="375"/>
      <c r="Q955" s="375"/>
      <c r="R955" s="375"/>
      <c r="S955" s="375"/>
      <c r="T955" s="375"/>
      <c r="U955" s="375"/>
      <c r="V955" s="375"/>
      <c r="W955" s="375"/>
      <c r="X955" s="375"/>
      <c r="Y955" s="375"/>
      <c r="Z955" s="375"/>
      <c r="AA955" s="375"/>
      <c r="AB955" s="375"/>
      <c r="AC955" s="375"/>
      <c r="AD955" s="375"/>
      <c r="AE955" s="375"/>
      <c r="AF955" s="375"/>
      <c r="AG955" s="375"/>
    </row>
    <row r="956" spans="1:33" ht="9.75" customHeight="1" x14ac:dyDescent="0.25">
      <c r="A956" s="375"/>
      <c r="B956" s="375"/>
      <c r="C956" s="375"/>
      <c r="D956" s="375"/>
      <c r="E956" s="375"/>
      <c r="F956" s="375"/>
      <c r="G956" s="375"/>
      <c r="H956" s="375"/>
      <c r="I956" s="375"/>
      <c r="J956" s="375"/>
      <c r="K956" s="375"/>
      <c r="L956" s="375"/>
      <c r="M956" s="375"/>
      <c r="N956" s="375"/>
      <c r="O956" s="375"/>
      <c r="P956" s="375"/>
      <c r="Q956" s="375"/>
      <c r="R956" s="375"/>
      <c r="S956" s="375"/>
      <c r="T956" s="375"/>
      <c r="U956" s="375"/>
      <c r="V956" s="375"/>
      <c r="W956" s="375"/>
      <c r="X956" s="375"/>
      <c r="Y956" s="375"/>
      <c r="Z956" s="375"/>
      <c r="AA956" s="375"/>
      <c r="AB956" s="375"/>
      <c r="AC956" s="375"/>
      <c r="AD956" s="375"/>
      <c r="AE956" s="375"/>
      <c r="AF956" s="375"/>
      <c r="AG956" s="375"/>
    </row>
    <row r="957" spans="1:33" ht="9.75" customHeight="1" x14ac:dyDescent="0.25">
      <c r="A957" s="375"/>
      <c r="B957" s="375"/>
      <c r="C957" s="375"/>
      <c r="D957" s="375"/>
      <c r="E957" s="375"/>
      <c r="F957" s="375"/>
      <c r="G957" s="375"/>
      <c r="H957" s="375"/>
      <c r="I957" s="375"/>
      <c r="J957" s="375"/>
      <c r="K957" s="375"/>
      <c r="L957" s="375"/>
      <c r="M957" s="375"/>
      <c r="N957" s="375"/>
      <c r="O957" s="375"/>
      <c r="P957" s="375"/>
      <c r="Q957" s="375"/>
      <c r="R957" s="375"/>
      <c r="S957" s="375"/>
      <c r="T957" s="375"/>
      <c r="U957" s="375"/>
      <c r="V957" s="375"/>
      <c r="W957" s="375"/>
      <c r="X957" s="375"/>
      <c r="Y957" s="375"/>
      <c r="Z957" s="375"/>
      <c r="AA957" s="375"/>
      <c r="AB957" s="375"/>
      <c r="AC957" s="375"/>
      <c r="AD957" s="375"/>
      <c r="AE957" s="375"/>
      <c r="AF957" s="375"/>
      <c r="AG957" s="375"/>
    </row>
    <row r="958" spans="1:33" ht="9.75" customHeight="1" x14ac:dyDescent="0.25">
      <c r="A958" s="375"/>
      <c r="B958" s="375"/>
      <c r="C958" s="375"/>
      <c r="D958" s="375"/>
      <c r="E958" s="375"/>
      <c r="F958" s="375"/>
      <c r="G958" s="375"/>
      <c r="H958" s="375"/>
      <c r="I958" s="375"/>
      <c r="J958" s="375"/>
      <c r="K958" s="375"/>
      <c r="L958" s="375"/>
      <c r="M958" s="375"/>
      <c r="N958" s="375"/>
      <c r="O958" s="375"/>
      <c r="P958" s="375"/>
      <c r="Q958" s="375"/>
      <c r="R958" s="375"/>
      <c r="S958" s="375"/>
      <c r="T958" s="375"/>
      <c r="U958" s="375"/>
      <c r="V958" s="375"/>
      <c r="W958" s="375"/>
      <c r="X958" s="375"/>
      <c r="Y958" s="375"/>
      <c r="Z958" s="375"/>
      <c r="AA958" s="375"/>
      <c r="AB958" s="375"/>
      <c r="AC958" s="375"/>
      <c r="AD958" s="375"/>
      <c r="AE958" s="375"/>
      <c r="AF958" s="375"/>
      <c r="AG958" s="375"/>
    </row>
    <row r="959" spans="1:33" ht="9.75" customHeight="1" x14ac:dyDescent="0.25">
      <c r="A959" s="375"/>
      <c r="B959" s="375"/>
      <c r="C959" s="375"/>
      <c r="D959" s="375"/>
      <c r="E959" s="375"/>
      <c r="F959" s="375"/>
      <c r="G959" s="375"/>
      <c r="H959" s="375"/>
      <c r="I959" s="375"/>
      <c r="J959" s="375"/>
      <c r="K959" s="375"/>
      <c r="L959" s="375"/>
      <c r="M959" s="375"/>
      <c r="N959" s="375"/>
      <c r="O959" s="375"/>
      <c r="P959" s="375"/>
      <c r="Q959" s="375"/>
      <c r="R959" s="375"/>
      <c r="S959" s="375"/>
      <c r="T959" s="375"/>
      <c r="U959" s="375"/>
      <c r="V959" s="375"/>
      <c r="W959" s="375"/>
      <c r="X959" s="375"/>
      <c r="Y959" s="375"/>
      <c r="Z959" s="375"/>
      <c r="AA959" s="375"/>
      <c r="AB959" s="375"/>
      <c r="AC959" s="375"/>
      <c r="AD959" s="375"/>
      <c r="AE959" s="375"/>
      <c r="AF959" s="375"/>
      <c r="AG959" s="375"/>
    </row>
    <row r="960" spans="1:33" ht="9.75" customHeight="1" x14ac:dyDescent="0.25">
      <c r="A960" s="375"/>
      <c r="B960" s="375"/>
      <c r="C960" s="375"/>
      <c r="D960" s="375"/>
      <c r="E960" s="375"/>
      <c r="F960" s="375"/>
      <c r="G960" s="375"/>
      <c r="H960" s="375"/>
      <c r="I960" s="375"/>
      <c r="J960" s="375"/>
      <c r="K960" s="375"/>
      <c r="L960" s="375"/>
      <c r="M960" s="375"/>
      <c r="N960" s="375"/>
      <c r="O960" s="375"/>
      <c r="P960" s="375"/>
      <c r="Q960" s="375"/>
      <c r="R960" s="375"/>
      <c r="S960" s="375"/>
      <c r="T960" s="375"/>
      <c r="U960" s="375"/>
      <c r="V960" s="375"/>
      <c r="W960" s="375"/>
      <c r="X960" s="375"/>
      <c r="Y960" s="375"/>
      <c r="Z960" s="375"/>
      <c r="AA960" s="375"/>
      <c r="AB960" s="375"/>
      <c r="AC960" s="375"/>
      <c r="AD960" s="375"/>
      <c r="AE960" s="375"/>
      <c r="AF960" s="375"/>
      <c r="AG960" s="375"/>
    </row>
    <row r="961" spans="1:33" ht="9.75" customHeight="1" x14ac:dyDescent="0.25">
      <c r="A961" s="375"/>
      <c r="B961" s="375"/>
      <c r="C961" s="375"/>
      <c r="D961" s="375"/>
      <c r="E961" s="375"/>
      <c r="F961" s="375"/>
      <c r="G961" s="375"/>
      <c r="H961" s="375"/>
      <c r="I961" s="375"/>
      <c r="J961" s="375"/>
      <c r="K961" s="375"/>
      <c r="L961" s="375"/>
      <c r="M961" s="375"/>
      <c r="N961" s="375"/>
      <c r="O961" s="375"/>
      <c r="P961" s="375"/>
      <c r="Q961" s="375"/>
      <c r="R961" s="375"/>
      <c r="S961" s="375"/>
      <c r="T961" s="375"/>
      <c r="U961" s="375"/>
      <c r="V961" s="375"/>
      <c r="W961" s="375"/>
      <c r="X961" s="375"/>
      <c r="Y961" s="375"/>
      <c r="Z961" s="375"/>
      <c r="AA961" s="375"/>
      <c r="AB961" s="375"/>
      <c r="AC961" s="375"/>
      <c r="AD961" s="375"/>
      <c r="AE961" s="375"/>
      <c r="AF961" s="375"/>
      <c r="AG961" s="375"/>
    </row>
    <row r="962" spans="1:33" ht="9.75" customHeight="1" x14ac:dyDescent="0.25">
      <c r="A962" s="375"/>
      <c r="B962" s="375"/>
      <c r="C962" s="375"/>
      <c r="D962" s="375"/>
      <c r="E962" s="375"/>
      <c r="F962" s="375"/>
      <c r="G962" s="375"/>
      <c r="H962" s="375"/>
      <c r="I962" s="375"/>
      <c r="J962" s="375"/>
      <c r="K962" s="375"/>
      <c r="L962" s="375"/>
      <c r="M962" s="375"/>
      <c r="N962" s="375"/>
      <c r="O962" s="375"/>
      <c r="P962" s="375"/>
      <c r="Q962" s="375"/>
      <c r="R962" s="375"/>
      <c r="S962" s="375"/>
      <c r="T962" s="375"/>
      <c r="U962" s="375"/>
      <c r="V962" s="375"/>
      <c r="W962" s="375"/>
      <c r="X962" s="375"/>
      <c r="Y962" s="375"/>
      <c r="Z962" s="375"/>
      <c r="AA962" s="375"/>
      <c r="AB962" s="375"/>
      <c r="AC962" s="375"/>
      <c r="AD962" s="375"/>
      <c r="AE962" s="375"/>
      <c r="AF962" s="375"/>
      <c r="AG962" s="375"/>
    </row>
    <row r="963" spans="1:33" ht="9.75" customHeight="1" x14ac:dyDescent="0.25">
      <c r="A963" s="375"/>
      <c r="B963" s="375"/>
      <c r="C963" s="375"/>
      <c r="D963" s="375"/>
      <c r="E963" s="375"/>
      <c r="F963" s="375"/>
      <c r="G963" s="375"/>
      <c r="H963" s="375"/>
      <c r="I963" s="375"/>
      <c r="J963" s="375"/>
      <c r="K963" s="375"/>
      <c r="L963" s="375"/>
      <c r="M963" s="375"/>
      <c r="N963" s="375"/>
      <c r="O963" s="375"/>
      <c r="P963" s="375"/>
      <c r="Q963" s="375"/>
      <c r="R963" s="375"/>
      <c r="S963" s="375"/>
      <c r="T963" s="375"/>
      <c r="U963" s="375"/>
      <c r="V963" s="375"/>
      <c r="W963" s="375"/>
      <c r="X963" s="375"/>
      <c r="Y963" s="375"/>
      <c r="Z963" s="375"/>
      <c r="AA963" s="375"/>
      <c r="AB963" s="375"/>
      <c r="AC963" s="375"/>
      <c r="AD963" s="375"/>
      <c r="AE963" s="375"/>
      <c r="AF963" s="375"/>
      <c r="AG963" s="375"/>
    </row>
    <row r="964" spans="1:33" ht="9.75" customHeight="1" x14ac:dyDescent="0.25">
      <c r="A964" s="375"/>
      <c r="B964" s="375"/>
      <c r="C964" s="375"/>
      <c r="D964" s="375"/>
      <c r="E964" s="375"/>
      <c r="F964" s="375"/>
      <c r="G964" s="375"/>
      <c r="H964" s="375"/>
      <c r="I964" s="375"/>
      <c r="J964" s="375"/>
      <c r="K964" s="375"/>
      <c r="L964" s="375"/>
      <c r="M964" s="375"/>
      <c r="N964" s="375"/>
      <c r="O964" s="375"/>
      <c r="P964" s="375"/>
      <c r="Q964" s="375"/>
      <c r="R964" s="375"/>
      <c r="S964" s="375"/>
      <c r="T964" s="375"/>
      <c r="U964" s="375"/>
      <c r="V964" s="375"/>
      <c r="W964" s="375"/>
      <c r="X964" s="375"/>
      <c r="Y964" s="375"/>
      <c r="Z964" s="375"/>
      <c r="AA964" s="375"/>
      <c r="AB964" s="375"/>
      <c r="AC964" s="375"/>
      <c r="AD964" s="375"/>
      <c r="AE964" s="375"/>
      <c r="AF964" s="375"/>
      <c r="AG964" s="375"/>
    </row>
    <row r="965" spans="1:33" ht="9.75" customHeight="1" x14ac:dyDescent="0.25">
      <c r="A965" s="375"/>
      <c r="B965" s="375"/>
      <c r="C965" s="375"/>
      <c r="D965" s="375"/>
      <c r="E965" s="375"/>
      <c r="F965" s="375"/>
      <c r="G965" s="375"/>
      <c r="H965" s="375"/>
      <c r="I965" s="375"/>
      <c r="J965" s="375"/>
      <c r="K965" s="375"/>
      <c r="L965" s="375"/>
      <c r="M965" s="375"/>
      <c r="N965" s="375"/>
      <c r="O965" s="375"/>
      <c r="P965" s="375"/>
      <c r="Q965" s="375"/>
      <c r="R965" s="375"/>
      <c r="S965" s="375"/>
      <c r="T965" s="375"/>
      <c r="U965" s="375"/>
      <c r="V965" s="375"/>
      <c r="W965" s="375"/>
      <c r="X965" s="375"/>
      <c r="Y965" s="375"/>
      <c r="Z965" s="375"/>
      <c r="AA965" s="375"/>
      <c r="AB965" s="375"/>
      <c r="AC965" s="375"/>
      <c r="AD965" s="375"/>
      <c r="AE965" s="375"/>
      <c r="AF965" s="375"/>
      <c r="AG965" s="375"/>
    </row>
    <row r="966" spans="1:33" ht="9.75" customHeight="1" x14ac:dyDescent="0.25">
      <c r="A966" s="375"/>
      <c r="B966" s="375"/>
      <c r="C966" s="375"/>
      <c r="D966" s="375"/>
      <c r="E966" s="375"/>
      <c r="F966" s="375"/>
      <c r="G966" s="375"/>
      <c r="H966" s="375"/>
      <c r="I966" s="375"/>
      <c r="J966" s="375"/>
      <c r="K966" s="375"/>
      <c r="L966" s="375"/>
      <c r="M966" s="375"/>
      <c r="N966" s="375"/>
      <c r="O966" s="375"/>
      <c r="P966" s="375"/>
      <c r="Q966" s="375"/>
      <c r="R966" s="375"/>
      <c r="S966" s="375"/>
      <c r="T966" s="375"/>
      <c r="U966" s="375"/>
      <c r="V966" s="375"/>
      <c r="W966" s="375"/>
      <c r="X966" s="375"/>
      <c r="Y966" s="375"/>
      <c r="Z966" s="375"/>
      <c r="AA966" s="375"/>
      <c r="AB966" s="375"/>
      <c r="AC966" s="375"/>
      <c r="AD966" s="375"/>
      <c r="AE966" s="375"/>
      <c r="AF966" s="375"/>
      <c r="AG966" s="375"/>
    </row>
    <row r="967" spans="1:33" ht="9.75" customHeight="1" x14ac:dyDescent="0.25">
      <c r="A967" s="375"/>
      <c r="B967" s="375"/>
      <c r="C967" s="375"/>
      <c r="D967" s="375"/>
      <c r="E967" s="375"/>
      <c r="F967" s="375"/>
      <c r="G967" s="375"/>
      <c r="H967" s="375"/>
      <c r="I967" s="375"/>
      <c r="J967" s="375"/>
      <c r="K967" s="375"/>
      <c r="L967" s="375"/>
      <c r="M967" s="375"/>
      <c r="N967" s="375"/>
      <c r="O967" s="375"/>
      <c r="P967" s="375"/>
      <c r="Q967" s="375"/>
      <c r="R967" s="375"/>
      <c r="S967" s="375"/>
      <c r="T967" s="375"/>
      <c r="U967" s="375"/>
      <c r="V967" s="375"/>
      <c r="W967" s="375"/>
      <c r="X967" s="375"/>
      <c r="Y967" s="375"/>
      <c r="Z967" s="375"/>
      <c r="AA967" s="375"/>
      <c r="AB967" s="375"/>
      <c r="AC967" s="375"/>
      <c r="AD967" s="375"/>
      <c r="AE967" s="375"/>
      <c r="AF967" s="375"/>
      <c r="AG967" s="375"/>
    </row>
    <row r="968" spans="1:33" ht="9.75" customHeight="1" x14ac:dyDescent="0.25">
      <c r="A968" s="375"/>
      <c r="B968" s="375"/>
      <c r="C968" s="375"/>
      <c r="D968" s="375"/>
      <c r="E968" s="375"/>
      <c r="F968" s="375"/>
      <c r="G968" s="375"/>
      <c r="H968" s="375"/>
      <c r="I968" s="375"/>
      <c r="J968" s="375"/>
      <c r="K968" s="375"/>
      <c r="L968" s="375"/>
      <c r="M968" s="375"/>
      <c r="N968" s="375"/>
      <c r="O968" s="375"/>
      <c r="P968" s="375"/>
      <c r="Q968" s="375"/>
      <c r="R968" s="375"/>
      <c r="S968" s="375"/>
      <c r="T968" s="375"/>
      <c r="U968" s="375"/>
      <c r="V968" s="375"/>
      <c r="W968" s="375"/>
      <c r="X968" s="375"/>
      <c r="Y968" s="375"/>
      <c r="Z968" s="375"/>
      <c r="AA968" s="375"/>
      <c r="AB968" s="375"/>
      <c r="AC968" s="375"/>
      <c r="AD968" s="375"/>
      <c r="AE968" s="375"/>
      <c r="AF968" s="375"/>
      <c r="AG968" s="375"/>
    </row>
    <row r="969" spans="1:33" ht="9.75" customHeight="1" x14ac:dyDescent="0.25">
      <c r="A969" s="375"/>
      <c r="B969" s="375"/>
      <c r="C969" s="375"/>
      <c r="D969" s="375"/>
      <c r="E969" s="375"/>
      <c r="F969" s="375"/>
      <c r="G969" s="375"/>
      <c r="H969" s="375"/>
      <c r="I969" s="375"/>
      <c r="J969" s="375"/>
      <c r="K969" s="375"/>
      <c r="L969" s="375"/>
      <c r="M969" s="375"/>
      <c r="N969" s="375"/>
      <c r="O969" s="375"/>
      <c r="P969" s="375"/>
      <c r="Q969" s="375"/>
      <c r="R969" s="375"/>
      <c r="S969" s="375"/>
      <c r="T969" s="375"/>
      <c r="U969" s="375"/>
      <c r="V969" s="375"/>
      <c r="W969" s="375"/>
      <c r="X969" s="375"/>
      <c r="Y969" s="375"/>
      <c r="Z969" s="375"/>
      <c r="AA969" s="375"/>
      <c r="AB969" s="375"/>
      <c r="AC969" s="375"/>
      <c r="AD969" s="375"/>
      <c r="AE969" s="375"/>
      <c r="AF969" s="375"/>
      <c r="AG969" s="375"/>
    </row>
    <row r="970" spans="1:33" ht="9.75" customHeight="1" x14ac:dyDescent="0.25">
      <c r="A970" s="375"/>
      <c r="B970" s="375"/>
      <c r="C970" s="375"/>
      <c r="D970" s="375"/>
      <c r="E970" s="375"/>
      <c r="F970" s="375"/>
      <c r="G970" s="375"/>
      <c r="H970" s="375"/>
      <c r="I970" s="375"/>
      <c r="J970" s="375"/>
      <c r="K970" s="375"/>
      <c r="L970" s="375"/>
      <c r="M970" s="375"/>
      <c r="N970" s="375"/>
      <c r="O970" s="375"/>
      <c r="P970" s="375"/>
      <c r="Q970" s="375"/>
      <c r="R970" s="375"/>
      <c r="S970" s="375"/>
      <c r="T970" s="375"/>
      <c r="U970" s="375"/>
      <c r="V970" s="375"/>
      <c r="W970" s="375"/>
      <c r="X970" s="375"/>
      <c r="Y970" s="375"/>
      <c r="Z970" s="375"/>
      <c r="AA970" s="375"/>
      <c r="AB970" s="375"/>
      <c r="AC970" s="375"/>
      <c r="AD970" s="375"/>
      <c r="AE970" s="375"/>
      <c r="AF970" s="375"/>
      <c r="AG970" s="375"/>
    </row>
    <row r="971" spans="1:33" ht="9.75" customHeight="1" x14ac:dyDescent="0.25">
      <c r="A971" s="375"/>
      <c r="B971" s="375"/>
      <c r="C971" s="375"/>
      <c r="D971" s="375"/>
      <c r="E971" s="375"/>
      <c r="F971" s="375"/>
      <c r="G971" s="375"/>
      <c r="H971" s="375"/>
      <c r="I971" s="375"/>
      <c r="J971" s="375"/>
      <c r="K971" s="375"/>
      <c r="L971" s="375"/>
      <c r="M971" s="375"/>
      <c r="N971" s="375"/>
      <c r="O971" s="375"/>
      <c r="P971" s="375"/>
      <c r="Q971" s="375"/>
      <c r="R971" s="375"/>
      <c r="S971" s="375"/>
      <c r="T971" s="375"/>
      <c r="U971" s="375"/>
      <c r="V971" s="375"/>
      <c r="W971" s="375"/>
      <c r="X971" s="375"/>
      <c r="Y971" s="375"/>
      <c r="Z971" s="375"/>
      <c r="AA971" s="375"/>
      <c r="AB971" s="375"/>
      <c r="AC971" s="375"/>
      <c r="AD971" s="375"/>
      <c r="AE971" s="375"/>
      <c r="AF971" s="375"/>
      <c r="AG971" s="375"/>
    </row>
    <row r="972" spans="1:33" ht="9.75" customHeight="1" x14ac:dyDescent="0.25">
      <c r="A972" s="375"/>
      <c r="B972" s="375"/>
      <c r="C972" s="375"/>
      <c r="D972" s="375"/>
      <c r="E972" s="375"/>
      <c r="F972" s="375"/>
      <c r="G972" s="375"/>
      <c r="H972" s="375"/>
      <c r="I972" s="375"/>
      <c r="J972" s="375"/>
      <c r="K972" s="375"/>
      <c r="L972" s="375"/>
      <c r="M972" s="375"/>
      <c r="N972" s="375"/>
      <c r="O972" s="375"/>
      <c r="P972" s="375"/>
      <c r="Q972" s="375"/>
      <c r="R972" s="375"/>
      <c r="S972" s="375"/>
      <c r="T972" s="375"/>
      <c r="U972" s="375"/>
      <c r="V972" s="375"/>
      <c r="W972" s="375"/>
      <c r="X972" s="375"/>
      <c r="Y972" s="375"/>
      <c r="Z972" s="375"/>
      <c r="AA972" s="375"/>
      <c r="AB972" s="375"/>
      <c r="AC972" s="375"/>
      <c r="AD972" s="375"/>
      <c r="AE972" s="375"/>
      <c r="AF972" s="375"/>
      <c r="AG972" s="375"/>
    </row>
    <row r="973" spans="1:33" ht="9.75" customHeight="1" x14ac:dyDescent="0.25">
      <c r="A973" s="375"/>
      <c r="B973" s="375"/>
      <c r="C973" s="375"/>
      <c r="D973" s="375"/>
      <c r="E973" s="375"/>
      <c r="F973" s="375"/>
      <c r="G973" s="375"/>
      <c r="H973" s="375"/>
      <c r="I973" s="375"/>
      <c r="J973" s="375"/>
      <c r="K973" s="375"/>
      <c r="L973" s="375"/>
      <c r="M973" s="375"/>
      <c r="N973" s="375"/>
      <c r="O973" s="375"/>
      <c r="P973" s="375"/>
      <c r="Q973" s="375"/>
      <c r="R973" s="375"/>
      <c r="S973" s="375"/>
      <c r="T973" s="375"/>
      <c r="U973" s="375"/>
      <c r="V973" s="375"/>
      <c r="W973" s="375"/>
      <c r="X973" s="375"/>
      <c r="Y973" s="375"/>
      <c r="Z973" s="375"/>
      <c r="AA973" s="375"/>
      <c r="AB973" s="375"/>
      <c r="AC973" s="375"/>
      <c r="AD973" s="375"/>
      <c r="AE973" s="375"/>
      <c r="AF973" s="375"/>
      <c r="AG973" s="375"/>
    </row>
    <row r="974" spans="1:33" ht="9.75" customHeight="1" x14ac:dyDescent="0.25">
      <c r="A974" s="375"/>
      <c r="B974" s="375"/>
      <c r="C974" s="375"/>
      <c r="D974" s="375"/>
      <c r="E974" s="375"/>
      <c r="F974" s="375"/>
      <c r="G974" s="375"/>
      <c r="H974" s="375"/>
      <c r="I974" s="375"/>
      <c r="J974" s="375"/>
      <c r="K974" s="375"/>
      <c r="L974" s="375"/>
      <c r="M974" s="375"/>
      <c r="N974" s="375"/>
      <c r="O974" s="375"/>
      <c r="P974" s="375"/>
      <c r="Q974" s="375"/>
      <c r="R974" s="375"/>
      <c r="S974" s="375"/>
      <c r="T974" s="375"/>
      <c r="U974" s="375"/>
      <c r="V974" s="375"/>
      <c r="W974" s="375"/>
      <c r="X974" s="375"/>
      <c r="Y974" s="375"/>
      <c r="Z974" s="375"/>
      <c r="AA974" s="375"/>
      <c r="AB974" s="375"/>
      <c r="AC974" s="375"/>
      <c r="AD974" s="375"/>
      <c r="AE974" s="375"/>
      <c r="AF974" s="375"/>
      <c r="AG974" s="375"/>
    </row>
    <row r="975" spans="1:33" ht="9.75" customHeight="1" x14ac:dyDescent="0.25">
      <c r="A975" s="375"/>
      <c r="B975" s="375"/>
      <c r="C975" s="375"/>
      <c r="D975" s="375"/>
      <c r="E975" s="375"/>
      <c r="F975" s="375"/>
      <c r="G975" s="375"/>
      <c r="H975" s="375"/>
      <c r="I975" s="375"/>
      <c r="J975" s="375"/>
      <c r="K975" s="375"/>
      <c r="L975" s="375"/>
      <c r="M975" s="375"/>
      <c r="N975" s="375"/>
      <c r="O975" s="375"/>
      <c r="P975" s="375"/>
      <c r="Q975" s="375"/>
      <c r="R975" s="375"/>
      <c r="S975" s="375"/>
      <c r="T975" s="375"/>
      <c r="U975" s="375"/>
      <c r="V975" s="375"/>
      <c r="W975" s="375"/>
      <c r="X975" s="375"/>
      <c r="Y975" s="375"/>
      <c r="Z975" s="375"/>
      <c r="AA975" s="375"/>
      <c r="AB975" s="375"/>
      <c r="AC975" s="375"/>
      <c r="AD975" s="375"/>
      <c r="AE975" s="375"/>
      <c r="AF975" s="375"/>
      <c r="AG975" s="375"/>
    </row>
    <row r="976" spans="1:33" ht="9.75" customHeight="1" x14ac:dyDescent="0.25">
      <c r="A976" s="375"/>
      <c r="B976" s="375"/>
      <c r="C976" s="375"/>
      <c r="D976" s="375"/>
      <c r="E976" s="375"/>
      <c r="F976" s="375"/>
      <c r="G976" s="375"/>
      <c r="H976" s="375"/>
      <c r="I976" s="375"/>
      <c r="J976" s="375"/>
      <c r="K976" s="375"/>
      <c r="L976" s="375"/>
      <c r="M976" s="375"/>
      <c r="N976" s="375"/>
      <c r="O976" s="375"/>
      <c r="P976" s="375"/>
      <c r="Q976" s="375"/>
      <c r="R976" s="375"/>
      <c r="S976" s="375"/>
      <c r="T976" s="375"/>
      <c r="U976" s="375"/>
      <c r="V976" s="375"/>
      <c r="W976" s="375"/>
      <c r="X976" s="375"/>
      <c r="Y976" s="375"/>
      <c r="Z976" s="375"/>
      <c r="AA976" s="375"/>
      <c r="AB976" s="375"/>
      <c r="AC976" s="375"/>
      <c r="AD976" s="375"/>
      <c r="AE976" s="375"/>
      <c r="AF976" s="375"/>
      <c r="AG976" s="375"/>
    </row>
    <row r="977" spans="1:33" ht="9.75" customHeight="1" x14ac:dyDescent="0.25">
      <c r="A977" s="375"/>
      <c r="B977" s="375"/>
      <c r="C977" s="375"/>
      <c r="D977" s="375"/>
      <c r="E977" s="375"/>
      <c r="F977" s="375"/>
      <c r="G977" s="375"/>
      <c r="H977" s="375"/>
      <c r="I977" s="375"/>
      <c r="J977" s="375"/>
      <c r="K977" s="375"/>
      <c r="L977" s="375"/>
      <c r="M977" s="375"/>
      <c r="N977" s="375"/>
      <c r="O977" s="375"/>
      <c r="P977" s="375"/>
      <c r="Q977" s="375"/>
      <c r="R977" s="375"/>
      <c r="S977" s="375"/>
      <c r="T977" s="375"/>
      <c r="U977" s="375"/>
      <c r="V977" s="375"/>
      <c r="W977" s="375"/>
      <c r="X977" s="375"/>
      <c r="Y977" s="375"/>
      <c r="Z977" s="375"/>
      <c r="AA977" s="375"/>
      <c r="AB977" s="375"/>
      <c r="AC977" s="375"/>
      <c r="AD977" s="375"/>
      <c r="AE977" s="375"/>
      <c r="AF977" s="375"/>
      <c r="AG977" s="375"/>
    </row>
    <row r="978" spans="1:33" ht="9.75" customHeight="1" x14ac:dyDescent="0.25">
      <c r="A978" s="375"/>
      <c r="B978" s="375"/>
      <c r="C978" s="375"/>
      <c r="D978" s="375"/>
      <c r="E978" s="375"/>
      <c r="F978" s="375"/>
      <c r="G978" s="375"/>
      <c r="H978" s="375"/>
      <c r="I978" s="375"/>
      <c r="J978" s="375"/>
      <c r="K978" s="375"/>
      <c r="L978" s="375"/>
      <c r="M978" s="375"/>
      <c r="N978" s="375"/>
      <c r="O978" s="375"/>
      <c r="P978" s="375"/>
      <c r="Q978" s="375"/>
      <c r="R978" s="375"/>
      <c r="S978" s="375"/>
      <c r="T978" s="375"/>
      <c r="U978" s="375"/>
      <c r="V978" s="375"/>
      <c r="W978" s="375"/>
      <c r="X978" s="375"/>
      <c r="Y978" s="375"/>
      <c r="Z978" s="375"/>
      <c r="AA978" s="375"/>
      <c r="AB978" s="375"/>
      <c r="AC978" s="375"/>
      <c r="AD978" s="375"/>
      <c r="AE978" s="375"/>
      <c r="AF978" s="375"/>
      <c r="AG978" s="375"/>
    </row>
    <row r="979" spans="1:33" ht="9.75" customHeight="1" x14ac:dyDescent="0.25">
      <c r="A979" s="375"/>
      <c r="B979" s="375"/>
      <c r="C979" s="375"/>
      <c r="D979" s="375"/>
      <c r="E979" s="375"/>
      <c r="F979" s="375"/>
      <c r="G979" s="375"/>
      <c r="H979" s="375"/>
      <c r="I979" s="375"/>
      <c r="J979" s="375"/>
      <c r="K979" s="375"/>
      <c r="L979" s="375"/>
      <c r="M979" s="375"/>
      <c r="N979" s="375"/>
      <c r="O979" s="375"/>
      <c r="P979" s="375"/>
      <c r="Q979" s="375"/>
      <c r="R979" s="375"/>
      <c r="S979" s="375"/>
      <c r="T979" s="375"/>
      <c r="U979" s="375"/>
      <c r="V979" s="375"/>
      <c r="W979" s="375"/>
      <c r="X979" s="375"/>
      <c r="Y979" s="375"/>
      <c r="Z979" s="375"/>
      <c r="AA979" s="375"/>
      <c r="AB979" s="375"/>
      <c r="AC979" s="375"/>
      <c r="AD979" s="375"/>
      <c r="AE979" s="375"/>
      <c r="AF979" s="375"/>
      <c r="AG979" s="375"/>
    </row>
    <row r="980" spans="1:33" ht="9.75" customHeight="1" x14ac:dyDescent="0.25">
      <c r="A980" s="375"/>
      <c r="B980" s="375"/>
      <c r="C980" s="375"/>
      <c r="D980" s="375"/>
      <c r="E980" s="375"/>
      <c r="F980" s="375"/>
      <c r="G980" s="375"/>
      <c r="H980" s="375"/>
      <c r="I980" s="375"/>
      <c r="J980" s="375"/>
      <c r="K980" s="375"/>
      <c r="L980" s="375"/>
      <c r="M980" s="375"/>
      <c r="N980" s="375"/>
      <c r="O980" s="375"/>
      <c r="P980" s="375"/>
      <c r="Q980" s="375"/>
      <c r="R980" s="375"/>
      <c r="S980" s="375"/>
      <c r="T980" s="375"/>
      <c r="U980" s="375"/>
      <c r="V980" s="375"/>
      <c r="W980" s="375"/>
      <c r="X980" s="375"/>
      <c r="Y980" s="375"/>
      <c r="Z980" s="375"/>
      <c r="AA980" s="375"/>
      <c r="AB980" s="375"/>
      <c r="AC980" s="375"/>
      <c r="AD980" s="375"/>
      <c r="AE980" s="375"/>
      <c r="AF980" s="375"/>
      <c r="AG980" s="375"/>
    </row>
    <row r="981" spans="1:33" ht="9.75" customHeight="1" x14ac:dyDescent="0.25">
      <c r="A981" s="375"/>
      <c r="B981" s="375"/>
      <c r="C981" s="375"/>
      <c r="D981" s="375"/>
      <c r="E981" s="375"/>
      <c r="F981" s="375"/>
      <c r="G981" s="375"/>
      <c r="H981" s="375"/>
      <c r="I981" s="375"/>
      <c r="J981" s="375"/>
      <c r="K981" s="375"/>
      <c r="L981" s="375"/>
      <c r="M981" s="375"/>
      <c r="N981" s="375"/>
      <c r="O981" s="375"/>
      <c r="P981" s="375"/>
      <c r="Q981" s="375"/>
      <c r="R981" s="375"/>
      <c r="S981" s="375"/>
      <c r="T981" s="375"/>
      <c r="U981" s="375"/>
      <c r="V981" s="375"/>
      <c r="W981" s="375"/>
      <c r="X981" s="375"/>
      <c r="Y981" s="375"/>
      <c r="Z981" s="375"/>
      <c r="AA981" s="375"/>
      <c r="AB981" s="375"/>
      <c r="AC981" s="375"/>
      <c r="AD981" s="375"/>
      <c r="AE981" s="375"/>
      <c r="AF981" s="375"/>
      <c r="AG981" s="375"/>
    </row>
    <row r="982" spans="1:33" ht="9.75" customHeight="1" x14ac:dyDescent="0.25">
      <c r="A982" s="375"/>
      <c r="B982" s="375"/>
      <c r="C982" s="375"/>
      <c r="D982" s="375"/>
      <c r="E982" s="375"/>
      <c r="F982" s="375"/>
      <c r="G982" s="375"/>
      <c r="H982" s="375"/>
      <c r="I982" s="375"/>
      <c r="J982" s="375"/>
      <c r="K982" s="375"/>
      <c r="L982" s="375"/>
      <c r="M982" s="375"/>
      <c r="N982" s="375"/>
      <c r="O982" s="375"/>
      <c r="P982" s="375"/>
      <c r="Q982" s="375"/>
      <c r="R982" s="375"/>
      <c r="S982" s="375"/>
      <c r="T982" s="375"/>
      <c r="U982" s="375"/>
      <c r="V982" s="375"/>
      <c r="W982" s="375"/>
      <c r="X982" s="375"/>
      <c r="Y982" s="375"/>
      <c r="Z982" s="375"/>
      <c r="AA982" s="375"/>
      <c r="AB982" s="375"/>
      <c r="AC982" s="375"/>
      <c r="AD982" s="375"/>
      <c r="AE982" s="375"/>
      <c r="AF982" s="375"/>
      <c r="AG982" s="375"/>
    </row>
    <row r="983" spans="1:33" ht="9.75" customHeight="1" x14ac:dyDescent="0.25">
      <c r="A983" s="375"/>
      <c r="B983" s="375"/>
      <c r="C983" s="375"/>
      <c r="D983" s="375"/>
      <c r="E983" s="375"/>
      <c r="F983" s="375"/>
      <c r="G983" s="375"/>
      <c r="H983" s="375"/>
      <c r="I983" s="375"/>
      <c r="J983" s="375"/>
      <c r="K983" s="375"/>
      <c r="L983" s="375"/>
      <c r="M983" s="375"/>
      <c r="N983" s="375"/>
      <c r="O983" s="375"/>
      <c r="P983" s="375"/>
      <c r="Q983" s="375"/>
      <c r="R983" s="375"/>
      <c r="S983" s="375"/>
      <c r="T983" s="375"/>
      <c r="U983" s="375"/>
      <c r="V983" s="375"/>
      <c r="W983" s="375"/>
      <c r="X983" s="375"/>
      <c r="Y983" s="375"/>
      <c r="Z983" s="375"/>
      <c r="AA983" s="375"/>
      <c r="AB983" s="375"/>
      <c r="AC983" s="375"/>
      <c r="AD983" s="375"/>
      <c r="AE983" s="375"/>
      <c r="AF983" s="375"/>
      <c r="AG983" s="375"/>
    </row>
    <row r="984" spans="1:33" ht="9.75" customHeight="1" x14ac:dyDescent="0.25">
      <c r="A984" s="375"/>
      <c r="B984" s="375"/>
      <c r="C984" s="375"/>
      <c r="D984" s="375"/>
      <c r="E984" s="375"/>
      <c r="F984" s="375"/>
      <c r="G984" s="375"/>
      <c r="H984" s="375"/>
      <c r="I984" s="375"/>
      <c r="J984" s="375"/>
      <c r="K984" s="375"/>
      <c r="L984" s="375"/>
      <c r="M984" s="375"/>
      <c r="N984" s="375"/>
      <c r="O984" s="375"/>
      <c r="P984" s="375"/>
      <c r="Q984" s="375"/>
      <c r="R984" s="375"/>
      <c r="S984" s="375"/>
      <c r="T984" s="375"/>
      <c r="U984" s="375"/>
      <c r="V984" s="375"/>
      <c r="W984" s="375"/>
      <c r="X984" s="375"/>
      <c r="Y984" s="375"/>
      <c r="Z984" s="375"/>
      <c r="AA984" s="375"/>
      <c r="AB984" s="375"/>
      <c r="AC984" s="375"/>
      <c r="AD984" s="375"/>
      <c r="AE984" s="375"/>
      <c r="AF984" s="375"/>
      <c r="AG984" s="375"/>
    </row>
    <row r="985" spans="1:33" ht="9.75" customHeight="1" x14ac:dyDescent="0.25">
      <c r="A985" s="375"/>
      <c r="B985" s="375"/>
      <c r="C985" s="375"/>
      <c r="D985" s="375"/>
      <c r="E985" s="375"/>
      <c r="F985" s="375"/>
      <c r="G985" s="375"/>
      <c r="H985" s="375"/>
      <c r="I985" s="375"/>
      <c r="J985" s="375"/>
      <c r="K985" s="375"/>
      <c r="L985" s="375"/>
      <c r="M985" s="375"/>
      <c r="N985" s="375"/>
      <c r="O985" s="375"/>
      <c r="P985" s="375"/>
      <c r="Q985" s="375"/>
      <c r="R985" s="375"/>
      <c r="S985" s="375"/>
      <c r="T985" s="375"/>
      <c r="U985" s="375"/>
      <c r="V985" s="375"/>
      <c r="W985" s="375"/>
      <c r="X985" s="375"/>
      <c r="Y985" s="375"/>
      <c r="Z985" s="375"/>
      <c r="AA985" s="375"/>
      <c r="AB985" s="375"/>
      <c r="AC985" s="375"/>
      <c r="AD985" s="375"/>
      <c r="AE985" s="375"/>
      <c r="AF985" s="375"/>
      <c r="AG985" s="375"/>
    </row>
    <row r="986" spans="1:33" ht="9.75" customHeight="1" x14ac:dyDescent="0.25">
      <c r="A986" s="375"/>
      <c r="B986" s="375"/>
      <c r="C986" s="375"/>
      <c r="D986" s="375"/>
      <c r="E986" s="375"/>
      <c r="F986" s="375"/>
      <c r="G986" s="375"/>
      <c r="H986" s="375"/>
      <c r="I986" s="375"/>
      <c r="J986" s="375"/>
      <c r="K986" s="375"/>
      <c r="L986" s="375"/>
      <c r="M986" s="375"/>
      <c r="N986" s="375"/>
      <c r="O986" s="375"/>
      <c r="P986" s="375"/>
      <c r="Q986" s="375"/>
      <c r="R986" s="375"/>
      <c r="S986" s="375"/>
      <c r="T986" s="375"/>
      <c r="U986" s="375"/>
      <c r="V986" s="375"/>
      <c r="W986" s="375"/>
      <c r="X986" s="375"/>
      <c r="Y986" s="375"/>
      <c r="Z986" s="375"/>
      <c r="AA986" s="375"/>
      <c r="AB986" s="375"/>
      <c r="AC986" s="375"/>
      <c r="AD986" s="375"/>
      <c r="AE986" s="375"/>
      <c r="AF986" s="375"/>
      <c r="AG986" s="375"/>
    </row>
    <row r="987" spans="1:33" ht="9.75" customHeight="1" x14ac:dyDescent="0.25">
      <c r="A987" s="375"/>
      <c r="B987" s="375"/>
      <c r="C987" s="375"/>
      <c r="D987" s="375"/>
      <c r="E987" s="375"/>
      <c r="F987" s="375"/>
      <c r="G987" s="375"/>
      <c r="H987" s="375"/>
      <c r="I987" s="375"/>
      <c r="J987" s="375"/>
      <c r="K987" s="375"/>
      <c r="L987" s="375"/>
      <c r="M987" s="375"/>
      <c r="N987" s="375"/>
      <c r="O987" s="375"/>
      <c r="P987" s="375"/>
      <c r="Q987" s="375"/>
      <c r="R987" s="375"/>
      <c r="S987" s="375"/>
      <c r="T987" s="375"/>
      <c r="U987" s="375"/>
      <c r="V987" s="375"/>
      <c r="W987" s="375"/>
      <c r="X987" s="375"/>
      <c r="Y987" s="375"/>
      <c r="Z987" s="375"/>
      <c r="AA987" s="375"/>
      <c r="AB987" s="375"/>
      <c r="AC987" s="375"/>
      <c r="AD987" s="375"/>
      <c r="AE987" s="375"/>
      <c r="AF987" s="375"/>
      <c r="AG987" s="375"/>
    </row>
    <row r="988" spans="1:33" ht="9.75" customHeight="1" x14ac:dyDescent="0.25">
      <c r="A988" s="375"/>
      <c r="B988" s="375"/>
      <c r="C988" s="375"/>
      <c r="D988" s="375"/>
      <c r="E988" s="375"/>
      <c r="F988" s="375"/>
      <c r="G988" s="375"/>
      <c r="H988" s="375"/>
      <c r="I988" s="375"/>
      <c r="J988" s="375"/>
      <c r="K988" s="375"/>
      <c r="L988" s="375"/>
      <c r="M988" s="375"/>
      <c r="N988" s="375"/>
      <c r="O988" s="375"/>
      <c r="P988" s="375"/>
      <c r="Q988" s="375"/>
      <c r="R988" s="375"/>
      <c r="S988" s="375"/>
      <c r="T988" s="375"/>
      <c r="U988" s="375"/>
      <c r="V988" s="375"/>
      <c r="W988" s="375"/>
      <c r="X988" s="375"/>
      <c r="Y988" s="375"/>
      <c r="Z988" s="375"/>
      <c r="AA988" s="375"/>
      <c r="AB988" s="375"/>
      <c r="AC988" s="375"/>
      <c r="AD988" s="375"/>
      <c r="AE988" s="375"/>
      <c r="AF988" s="375"/>
      <c r="AG988" s="375"/>
    </row>
    <row r="989" spans="1:33" ht="9.75" customHeight="1" x14ac:dyDescent="0.25">
      <c r="A989" s="375"/>
      <c r="B989" s="375"/>
      <c r="C989" s="375"/>
      <c r="D989" s="375"/>
      <c r="E989" s="375"/>
      <c r="F989" s="375"/>
      <c r="G989" s="375"/>
      <c r="H989" s="375"/>
      <c r="I989" s="375"/>
      <c r="J989" s="375"/>
      <c r="K989" s="375"/>
      <c r="L989" s="375"/>
      <c r="M989" s="375"/>
      <c r="N989" s="375"/>
      <c r="O989" s="375"/>
      <c r="P989" s="375"/>
      <c r="Q989" s="375"/>
      <c r="R989" s="375"/>
      <c r="S989" s="375"/>
      <c r="T989" s="375"/>
      <c r="U989" s="375"/>
      <c r="V989" s="375"/>
      <c r="W989" s="375"/>
      <c r="X989" s="375"/>
      <c r="Y989" s="375"/>
      <c r="Z989" s="375"/>
      <c r="AA989" s="375"/>
      <c r="AB989" s="375"/>
      <c r="AC989" s="375"/>
      <c r="AD989" s="375"/>
      <c r="AE989" s="375"/>
      <c r="AF989" s="375"/>
      <c r="AG989" s="375"/>
    </row>
    <row r="990" spans="1:33" ht="9.75" customHeight="1" x14ac:dyDescent="0.25">
      <c r="A990" s="375"/>
      <c r="B990" s="375"/>
      <c r="C990" s="375"/>
      <c r="D990" s="375"/>
      <c r="E990" s="375"/>
      <c r="F990" s="375"/>
      <c r="G990" s="375"/>
      <c r="H990" s="375"/>
      <c r="I990" s="375"/>
      <c r="J990" s="375"/>
      <c r="K990" s="375"/>
      <c r="L990" s="375"/>
      <c r="M990" s="375"/>
      <c r="N990" s="375"/>
      <c r="O990" s="375"/>
      <c r="P990" s="375"/>
      <c r="Q990" s="375"/>
      <c r="R990" s="375"/>
      <c r="S990" s="375"/>
      <c r="T990" s="375"/>
      <c r="U990" s="375"/>
      <c r="V990" s="375"/>
      <c r="W990" s="375"/>
      <c r="X990" s="375"/>
      <c r="Y990" s="375"/>
      <c r="Z990" s="375"/>
      <c r="AA990" s="375"/>
      <c r="AB990" s="375"/>
      <c r="AC990" s="375"/>
      <c r="AD990" s="375"/>
      <c r="AE990" s="375"/>
      <c r="AF990" s="375"/>
      <c r="AG990" s="375"/>
    </row>
  </sheetData>
  <autoFilter ref="A9:Y123" xr:uid="{00000000-0009-0000-0000-00000A000000}"/>
  <mergeCells count="39">
    <mergeCell ref="P75:R75"/>
    <mergeCell ref="A98:Y98"/>
    <mergeCell ref="B99:B100"/>
    <mergeCell ref="P99:R99"/>
    <mergeCell ref="A74:A76"/>
    <mergeCell ref="B74:B76"/>
    <mergeCell ref="C74:C76"/>
    <mergeCell ref="D74:D76"/>
    <mergeCell ref="E74:E76"/>
    <mergeCell ref="F74:H74"/>
    <mergeCell ref="J74:K74"/>
    <mergeCell ref="A44:A46"/>
    <mergeCell ref="B44:B46"/>
    <mergeCell ref="A73:V73"/>
    <mergeCell ref="L74:V74"/>
    <mergeCell ref="C44:C46"/>
    <mergeCell ref="D44:D46"/>
    <mergeCell ref="E44:E46"/>
    <mergeCell ref="F44:H44"/>
    <mergeCell ref="J44:K44"/>
    <mergeCell ref="L44:V44"/>
    <mergeCell ref="P45:R45"/>
    <mergeCell ref="P12:R12"/>
    <mergeCell ref="A22:V22"/>
    <mergeCell ref="A11:A13"/>
    <mergeCell ref="A23:A25"/>
    <mergeCell ref="B23:B25"/>
    <mergeCell ref="J23:K23"/>
    <mergeCell ref="P24:R24"/>
    <mergeCell ref="E5:E6"/>
    <mergeCell ref="T5:T6"/>
    <mergeCell ref="A10:V10"/>
    <mergeCell ref="J11:K11"/>
    <mergeCell ref="L11:V11"/>
    <mergeCell ref="A33:V33"/>
    <mergeCell ref="J34:K34"/>
    <mergeCell ref="P35:R35"/>
    <mergeCell ref="A34:A36"/>
    <mergeCell ref="B34:B36"/>
  </mergeCells>
  <dataValidations count="3">
    <dataValidation type="list" allowBlank="1" showErrorMessage="1" sqref="V48:V69 V78:V91 V102:V122 V27:V30 V38:V39 V15:V19" xr:uid="{00000000-0002-0000-0A00-000000000000}">
      <formula1>$O$5:$S$5</formula1>
    </dataValidation>
    <dataValidation type="list" allowBlank="1" showErrorMessage="1" sqref="V26 V37" xr:uid="{00000000-0002-0000-0A00-000001000000}">
      <formula1>$Y$14:$Y$16</formula1>
    </dataValidation>
    <dataValidation type="list" allowBlank="1" showErrorMessage="1" sqref="V14" xr:uid="{00000000-0002-0000-0A00-000002000000}">
      <formula1>$Y$15:$Y$16</formula1>
    </dataValidation>
  </dataValidations>
  <printOptions horizontalCentered="1"/>
  <pageMargins left="0.39370078740157483" right="0" top="0.39370078740157483" bottom="0.39370078740157483" header="0" footer="0"/>
  <pageSetup paperSize="9" orientation="portrait"/>
  <headerFooter>
    <oddFooter>&amp;L&amp;F - &amp;A&amp;R&amp;P /</oddFooter>
  </headerFooter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851D6"/>
    <pageSetUpPr fitToPage="1"/>
  </sheetPr>
  <dimension ref="A1:Z998"/>
  <sheetViews>
    <sheetView showGridLines="0" workbookViewId="0">
      <pane ySplit="6" topLeftCell="A7" activePane="bottomLeft" state="frozen"/>
      <selection pane="bottomLeft" activeCell="D19" sqref="D19:L19"/>
    </sheetView>
  </sheetViews>
  <sheetFormatPr defaultColWidth="12.6640625" defaultRowHeight="15" customHeight="1" x14ac:dyDescent="0.25"/>
  <cols>
    <col min="1" max="1" width="28.88671875" customWidth="1"/>
    <col min="2" max="2" width="10.33203125" customWidth="1"/>
    <col min="3" max="3" width="11.44140625" customWidth="1"/>
    <col min="4" max="14" width="8.109375" customWidth="1"/>
    <col min="15" max="16" width="9.109375" customWidth="1"/>
    <col min="17" max="17" width="7.44140625" customWidth="1"/>
    <col min="18" max="18" width="21.44140625" customWidth="1"/>
    <col min="19" max="19" width="10.33203125" customWidth="1"/>
    <col min="20" max="24" width="9.109375" customWidth="1"/>
    <col min="25" max="26" width="8.6640625" customWidth="1"/>
  </cols>
  <sheetData>
    <row r="1" spans="1:26" ht="15" customHeight="1" x14ac:dyDescent="0.25">
      <c r="A1" s="429"/>
      <c r="B1" s="1" t="s">
        <v>0</v>
      </c>
      <c r="C1" s="2" t="s">
        <v>1</v>
      </c>
      <c r="D1" s="430"/>
      <c r="E1" s="430"/>
      <c r="F1" s="430"/>
      <c r="G1" s="430"/>
      <c r="H1" s="430"/>
      <c r="I1" s="430"/>
      <c r="J1" s="430"/>
      <c r="K1" s="430"/>
      <c r="L1" s="2"/>
      <c r="M1" s="589"/>
      <c r="N1" s="3"/>
      <c r="O1" s="6"/>
      <c r="P1" s="4"/>
      <c r="Q1" s="368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 x14ac:dyDescent="0.25">
      <c r="A2" s="433"/>
      <c r="B2" s="1" t="s">
        <v>2</v>
      </c>
      <c r="C2" s="590" t="s">
        <v>3</v>
      </c>
      <c r="D2" s="2"/>
      <c r="E2" s="2"/>
      <c r="F2" s="2"/>
      <c r="G2" s="2"/>
      <c r="H2" s="2"/>
      <c r="I2" s="2"/>
      <c r="J2" s="2"/>
      <c r="K2" s="2"/>
      <c r="L2" s="489"/>
      <c r="M2" s="591"/>
      <c r="N2" s="8"/>
      <c r="O2" s="10"/>
      <c r="P2" s="9"/>
      <c r="Q2" s="344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25">
      <c r="A3" s="436"/>
      <c r="B3" s="1" t="s">
        <v>4</v>
      </c>
      <c r="C3" s="2" t="s">
        <v>1735</v>
      </c>
      <c r="D3" s="2"/>
      <c r="E3" s="2"/>
      <c r="F3" s="2"/>
      <c r="G3" s="2"/>
      <c r="H3" s="2"/>
      <c r="I3" s="2"/>
      <c r="J3" s="2"/>
      <c r="K3" s="437"/>
      <c r="L3" s="2"/>
      <c r="M3" s="589"/>
      <c r="N3" s="12"/>
      <c r="O3" s="6"/>
      <c r="P3" s="13"/>
      <c r="Q3" s="384"/>
      <c r="R3" s="384"/>
      <c r="S3" s="6"/>
      <c r="T3" s="6"/>
      <c r="U3" s="6"/>
      <c r="V3" s="6"/>
      <c r="W3" s="6"/>
      <c r="X3" s="6"/>
      <c r="Y3" s="6"/>
      <c r="Z3" s="6"/>
    </row>
    <row r="4" spans="1:26" ht="21" customHeight="1" x14ac:dyDescent="0.25">
      <c r="A4" s="1415" t="s">
        <v>1736</v>
      </c>
      <c r="B4" s="1416"/>
      <c r="C4" s="1416"/>
      <c r="D4" s="1416"/>
      <c r="E4" s="1416"/>
      <c r="F4" s="1416"/>
      <c r="G4" s="1416"/>
      <c r="H4" s="1416"/>
      <c r="I4" s="1416"/>
      <c r="J4" s="1416"/>
      <c r="K4" s="1416"/>
      <c r="L4" s="1416"/>
      <c r="M4" s="1416"/>
      <c r="N4" s="1416"/>
      <c r="O4" s="1417"/>
      <c r="P4" s="592"/>
      <c r="Q4" s="384"/>
      <c r="R4" s="376"/>
      <c r="S4" s="316"/>
      <c r="T4" s="316"/>
      <c r="U4" s="316"/>
      <c r="V4" s="316"/>
      <c r="W4" s="316"/>
      <c r="X4" s="316"/>
      <c r="Y4" s="593"/>
      <c r="Z4" s="593"/>
    </row>
    <row r="5" spans="1:26" ht="15" customHeight="1" x14ac:dyDescent="0.25">
      <c r="A5" s="1418" t="s">
        <v>1572</v>
      </c>
      <c r="B5" s="1419"/>
      <c r="C5" s="1422" t="s">
        <v>1574</v>
      </c>
      <c r="D5" s="1423" t="s">
        <v>1579</v>
      </c>
      <c r="E5" s="1332"/>
      <c r="F5" s="1332"/>
      <c r="G5" s="1332"/>
      <c r="H5" s="1332"/>
      <c r="I5" s="1332"/>
      <c r="J5" s="1333"/>
      <c r="K5" s="1423" t="s">
        <v>1737</v>
      </c>
      <c r="L5" s="1332"/>
      <c r="M5" s="1333"/>
      <c r="N5" s="594" t="s">
        <v>1693</v>
      </c>
      <c r="O5" s="595" t="s">
        <v>685</v>
      </c>
      <c r="P5" s="1414" t="s">
        <v>1573</v>
      </c>
      <c r="Q5" s="376"/>
      <c r="R5" s="376"/>
      <c r="S5" s="316"/>
      <c r="T5" s="316"/>
      <c r="U5" s="316"/>
      <c r="V5" s="316"/>
      <c r="W5" s="316"/>
      <c r="X5" s="316"/>
      <c r="Y5" s="593"/>
      <c r="Z5" s="593"/>
    </row>
    <row r="6" spans="1:26" ht="16.5" customHeight="1" x14ac:dyDescent="0.25">
      <c r="A6" s="1420"/>
      <c r="B6" s="1421"/>
      <c r="C6" s="1387"/>
      <c r="D6" s="447">
        <v>6.3</v>
      </c>
      <c r="E6" s="447">
        <v>8</v>
      </c>
      <c r="F6" s="447">
        <v>10</v>
      </c>
      <c r="G6" s="447">
        <v>12.5</v>
      </c>
      <c r="H6" s="447">
        <v>16</v>
      </c>
      <c r="I6" s="447">
        <v>20</v>
      </c>
      <c r="J6" s="447">
        <v>25</v>
      </c>
      <c r="K6" s="447">
        <v>5</v>
      </c>
      <c r="L6" s="447" t="s">
        <v>1738</v>
      </c>
      <c r="M6" s="447">
        <v>0</v>
      </c>
      <c r="N6" s="596" t="s">
        <v>108</v>
      </c>
      <c r="O6" s="597" t="s">
        <v>1739</v>
      </c>
      <c r="P6" s="1374"/>
      <c r="Q6" s="375"/>
      <c r="R6" s="316"/>
      <c r="S6" s="316"/>
      <c r="T6" s="316"/>
      <c r="U6" s="316"/>
      <c r="V6" s="316"/>
      <c r="W6" s="316"/>
      <c r="X6" s="316"/>
      <c r="Y6" s="598"/>
      <c r="Z6" s="598"/>
    </row>
    <row r="7" spans="1:26" ht="13.5" customHeight="1" x14ac:dyDescent="0.25">
      <c r="A7" s="209" t="s">
        <v>1740</v>
      </c>
      <c r="B7" s="210"/>
      <c r="C7" s="210"/>
      <c r="D7" s="210"/>
      <c r="E7" s="210"/>
      <c r="F7" s="599"/>
      <c r="G7" s="599"/>
      <c r="H7" s="599"/>
      <c r="I7" s="599"/>
      <c r="J7" s="599"/>
      <c r="K7" s="599"/>
      <c r="L7" s="599"/>
      <c r="M7" s="599"/>
      <c r="N7" s="600">
        <f t="shared" ref="N7:O7" si="0">SUM(N8:N11)</f>
        <v>221.36</v>
      </c>
      <c r="O7" s="600">
        <f t="shared" si="0"/>
        <v>206.93</v>
      </c>
      <c r="P7" s="601"/>
      <c r="Q7" s="375">
        <f>SUM(D8:K11)/O7</f>
        <v>105.69661238099837</v>
      </c>
      <c r="R7" s="602"/>
      <c r="S7" s="602"/>
      <c r="T7" s="602"/>
      <c r="U7" s="602"/>
      <c r="V7" s="602"/>
      <c r="W7" s="602"/>
      <c r="X7" s="602"/>
      <c r="Y7" s="603"/>
      <c r="Z7" s="603"/>
    </row>
    <row r="8" spans="1:26" ht="13.5" customHeight="1" x14ac:dyDescent="0.25">
      <c r="A8" s="526" t="s">
        <v>1741</v>
      </c>
      <c r="B8" s="828" t="s">
        <v>2590</v>
      </c>
      <c r="C8" s="536">
        <v>1</v>
      </c>
      <c r="D8" s="455">
        <v>1.7</v>
      </c>
      <c r="E8" s="455">
        <v>231.9</v>
      </c>
      <c r="F8" s="455">
        <v>667.7</v>
      </c>
      <c r="G8" s="455">
        <v>775.9</v>
      </c>
      <c r="H8" s="455">
        <v>478.4</v>
      </c>
      <c r="I8" s="455"/>
      <c r="J8" s="455"/>
      <c r="K8" s="536">
        <v>1.6</v>
      </c>
      <c r="L8" s="455"/>
      <c r="M8" s="455"/>
      <c r="N8" s="455">
        <v>47.48</v>
      </c>
      <c r="O8" s="455">
        <v>26.64</v>
      </c>
      <c r="P8" s="534" t="s">
        <v>1588</v>
      </c>
      <c r="Q8" s="375"/>
      <c r="R8" s="602"/>
      <c r="S8" s="602"/>
      <c r="T8" s="602"/>
      <c r="U8" s="602"/>
      <c r="V8" s="602"/>
      <c r="W8" s="602"/>
      <c r="X8" s="602"/>
      <c r="Y8" s="603"/>
      <c r="Z8" s="603"/>
    </row>
    <row r="9" spans="1:26" ht="13.5" customHeight="1" x14ac:dyDescent="0.25">
      <c r="A9" s="526" t="s">
        <v>1742</v>
      </c>
      <c r="B9" s="829" t="s">
        <v>2592</v>
      </c>
      <c r="C9" s="536">
        <v>1</v>
      </c>
      <c r="D9" s="455">
        <v>47.3</v>
      </c>
      <c r="E9" s="455">
        <v>100.4</v>
      </c>
      <c r="F9" s="455">
        <v>740</v>
      </c>
      <c r="G9" s="455">
        <v>338.7</v>
      </c>
      <c r="H9" s="455">
        <v>5943.8</v>
      </c>
      <c r="I9" s="455"/>
      <c r="J9" s="455"/>
      <c r="K9" s="536"/>
      <c r="L9" s="455"/>
      <c r="M9" s="455"/>
      <c r="N9" s="455">
        <v>86.77</v>
      </c>
      <c r="O9" s="455">
        <v>61.17</v>
      </c>
      <c r="P9" s="534" t="s">
        <v>1588</v>
      </c>
      <c r="Q9" s="375"/>
      <c r="R9" s="602"/>
      <c r="S9" s="602"/>
      <c r="T9" s="602"/>
      <c r="U9" s="602"/>
      <c r="V9" s="602"/>
      <c r="W9" s="602"/>
      <c r="X9" s="602"/>
      <c r="Y9" s="603"/>
      <c r="Z9" s="603"/>
    </row>
    <row r="10" spans="1:26" ht="13.5" customHeight="1" x14ac:dyDescent="0.25">
      <c r="A10" s="526" t="s">
        <v>1647</v>
      </c>
      <c r="B10" s="828" t="s">
        <v>2593</v>
      </c>
      <c r="C10" s="536">
        <v>1</v>
      </c>
      <c r="D10" s="455"/>
      <c r="E10" s="455"/>
      <c r="F10" s="455">
        <v>201.3</v>
      </c>
      <c r="G10" s="455">
        <v>505.4</v>
      </c>
      <c r="H10" s="455">
        <v>702.9</v>
      </c>
      <c r="I10" s="455"/>
      <c r="J10" s="455">
        <v>5944.1</v>
      </c>
      <c r="K10" s="536"/>
      <c r="L10" s="455"/>
      <c r="M10" s="455"/>
      <c r="N10" s="455">
        <v>50.4</v>
      </c>
      <c r="O10" s="455">
        <v>72.569999999999993</v>
      </c>
      <c r="P10" s="534" t="s">
        <v>1588</v>
      </c>
      <c r="Q10" s="375"/>
      <c r="R10" s="602"/>
      <c r="S10" s="602"/>
      <c r="T10" s="602"/>
      <c r="U10" s="602"/>
      <c r="V10" s="602"/>
      <c r="W10" s="602"/>
      <c r="X10" s="602"/>
      <c r="Y10" s="603"/>
      <c r="Z10" s="603"/>
    </row>
    <row r="11" spans="1:26" ht="13.5" customHeight="1" x14ac:dyDescent="0.25">
      <c r="A11" s="526" t="s">
        <v>1666</v>
      </c>
      <c r="B11" s="535" t="s">
        <v>2597</v>
      </c>
      <c r="C11" s="536">
        <v>1</v>
      </c>
      <c r="D11" s="455"/>
      <c r="E11" s="455"/>
      <c r="F11" s="455">
        <v>155</v>
      </c>
      <c r="G11" s="455">
        <v>840</v>
      </c>
      <c r="H11" s="455"/>
      <c r="I11" s="455">
        <v>1208.5999999999999</v>
      </c>
      <c r="J11" s="455">
        <v>2987.1</v>
      </c>
      <c r="K11" s="536"/>
      <c r="L11" s="455"/>
      <c r="M11" s="455"/>
      <c r="N11" s="455">
        <v>36.71</v>
      </c>
      <c r="O11" s="455">
        <v>46.55</v>
      </c>
      <c r="P11" s="534" t="s">
        <v>1588</v>
      </c>
      <c r="Q11" s="375"/>
      <c r="R11" s="602"/>
      <c r="S11" s="602"/>
      <c r="T11" s="602"/>
      <c r="U11" s="602"/>
      <c r="V11" s="602"/>
      <c r="W11" s="602"/>
      <c r="X11" s="602"/>
      <c r="Y11" s="603"/>
      <c r="Z11" s="603"/>
    </row>
    <row r="12" spans="1:26" ht="13.5" customHeight="1" x14ac:dyDescent="0.25">
      <c r="A12" s="209" t="s">
        <v>585</v>
      </c>
      <c r="B12" s="210"/>
      <c r="C12" s="210"/>
      <c r="D12" s="210"/>
      <c r="E12" s="210"/>
      <c r="F12" s="599"/>
      <c r="G12" s="599"/>
      <c r="H12" s="599"/>
      <c r="I12" s="599"/>
      <c r="J12" s="599"/>
      <c r="K12" s="599"/>
      <c r="L12" s="599"/>
      <c r="M12" s="599"/>
      <c r="N12" s="600">
        <f t="shared" ref="N12:O12" si="1">N13</f>
        <v>0</v>
      </c>
      <c r="O12" s="605">
        <f t="shared" si="1"/>
        <v>97.27</v>
      </c>
      <c r="P12" s="605"/>
      <c r="Q12" s="375"/>
      <c r="R12" s="602"/>
      <c r="S12" s="602"/>
      <c r="T12" s="602"/>
      <c r="U12" s="602"/>
      <c r="V12" s="602"/>
      <c r="W12" s="602"/>
      <c r="X12" s="602"/>
      <c r="Y12" s="603"/>
      <c r="Z12" s="603"/>
    </row>
    <row r="13" spans="1:26" ht="13.5" customHeight="1" x14ac:dyDescent="0.25">
      <c r="A13" s="526" t="s">
        <v>1743</v>
      </c>
      <c r="B13" s="535" t="s">
        <v>1695</v>
      </c>
      <c r="C13" s="606">
        <v>1</v>
      </c>
      <c r="D13" s="607"/>
      <c r="E13" s="607"/>
      <c r="F13" s="607">
        <f>80*O13</f>
        <v>7781.5999999999995</v>
      </c>
      <c r="G13" s="607"/>
      <c r="H13" s="607"/>
      <c r="I13" s="607"/>
      <c r="J13" s="607"/>
      <c r="K13" s="607"/>
      <c r="L13" s="607"/>
      <c r="M13" s="607"/>
      <c r="N13" s="607"/>
      <c r="O13" s="608">
        <v>97.27</v>
      </c>
      <c r="P13" s="534" t="s">
        <v>1588</v>
      </c>
      <c r="Q13" s="835" t="s">
        <v>2603</v>
      </c>
      <c r="R13" s="316"/>
      <c r="S13" s="316"/>
      <c r="T13" s="316"/>
      <c r="U13" s="316"/>
      <c r="V13" s="316"/>
      <c r="W13" s="316"/>
      <c r="X13" s="316"/>
      <c r="Y13" s="598"/>
      <c r="Z13" s="598"/>
    </row>
    <row r="14" spans="1:26" ht="15" customHeight="1" x14ac:dyDescent="0.25">
      <c r="A14" s="834" t="s">
        <v>2602</v>
      </c>
      <c r="B14" s="609"/>
      <c r="C14" s="609"/>
      <c r="D14" s="609"/>
      <c r="E14" s="609"/>
      <c r="F14" s="610"/>
      <c r="G14" s="610"/>
      <c r="H14" s="610"/>
      <c r="I14" s="610"/>
      <c r="J14" s="610"/>
      <c r="K14" s="610"/>
      <c r="L14" s="599"/>
      <c r="M14" s="599"/>
      <c r="N14" s="600">
        <f t="shared" ref="N14:O14" si="2">SUM(N15:N16)</f>
        <v>125.75999999999999</v>
      </c>
      <c r="O14" s="600">
        <f t="shared" si="2"/>
        <v>17.689999999999998</v>
      </c>
      <c r="P14" s="604"/>
      <c r="Q14" s="375">
        <f>SUM(D15:K16)/O14</f>
        <v>127.29225551158849</v>
      </c>
      <c r="R14" s="375"/>
      <c r="S14" s="375"/>
      <c r="T14" s="375"/>
      <c r="U14" s="375"/>
      <c r="V14" s="375"/>
      <c r="W14" s="375"/>
      <c r="X14" s="375"/>
      <c r="Y14" s="375"/>
      <c r="Z14" s="375"/>
    </row>
    <row r="15" spans="1:26" ht="13.5" customHeight="1" x14ac:dyDescent="0.25">
      <c r="A15" s="526" t="s">
        <v>1744</v>
      </c>
      <c r="B15" s="828" t="s">
        <v>2600</v>
      </c>
      <c r="C15" s="536">
        <v>1</v>
      </c>
      <c r="D15" s="455">
        <v>8</v>
      </c>
      <c r="E15" s="455">
        <v>92.6</v>
      </c>
      <c r="F15" s="455">
        <v>84.2</v>
      </c>
      <c r="G15" s="455">
        <v>203.9</v>
      </c>
      <c r="H15" s="455">
        <v>213.6</v>
      </c>
      <c r="I15" s="455">
        <v>159</v>
      </c>
      <c r="J15" s="455"/>
      <c r="K15" s="455">
        <v>152.6</v>
      </c>
      <c r="L15" s="455"/>
      <c r="M15" s="455"/>
      <c r="N15" s="455">
        <v>63.6</v>
      </c>
      <c r="O15" s="455">
        <v>8.9499999999999993</v>
      </c>
      <c r="P15" s="534" t="s">
        <v>1599</v>
      </c>
      <c r="Q15" s="375"/>
      <c r="R15" s="316"/>
      <c r="S15" s="316"/>
      <c r="T15" s="316"/>
      <c r="U15" s="316"/>
      <c r="V15" s="316"/>
      <c r="W15" s="316"/>
      <c r="X15" s="316"/>
      <c r="Y15" s="598"/>
      <c r="Z15" s="598"/>
    </row>
    <row r="16" spans="1:26" ht="13.5" customHeight="1" x14ac:dyDescent="0.25">
      <c r="A16" s="526" t="s">
        <v>1745</v>
      </c>
      <c r="B16" s="828" t="s">
        <v>2601</v>
      </c>
      <c r="C16" s="536">
        <v>1</v>
      </c>
      <c r="D16" s="455">
        <v>91.2</v>
      </c>
      <c r="E16" s="455">
        <v>32.6</v>
      </c>
      <c r="F16" s="455">
        <v>71</v>
      </c>
      <c r="G16" s="455">
        <v>171.5</v>
      </c>
      <c r="H16" s="455">
        <v>373.1</v>
      </c>
      <c r="I16" s="455">
        <v>479.3</v>
      </c>
      <c r="J16" s="455"/>
      <c r="K16" s="455">
        <v>119.2</v>
      </c>
      <c r="L16" s="455"/>
      <c r="M16" s="455"/>
      <c r="N16" s="455">
        <v>62.16</v>
      </c>
      <c r="O16" s="455">
        <v>8.74</v>
      </c>
      <c r="P16" s="534" t="s">
        <v>1599</v>
      </c>
      <c r="Q16" s="375"/>
      <c r="R16" s="316"/>
      <c r="S16" s="316"/>
      <c r="T16" s="316"/>
      <c r="U16" s="316"/>
      <c r="V16" s="316"/>
      <c r="W16" s="316"/>
      <c r="X16" s="316"/>
      <c r="Y16" s="598"/>
      <c r="Z16" s="598"/>
    </row>
    <row r="17" spans="1:26" ht="15" customHeight="1" x14ac:dyDescent="0.25">
      <c r="A17" s="209" t="s">
        <v>585</v>
      </c>
      <c r="B17" s="609"/>
      <c r="C17" s="609"/>
      <c r="D17" s="609"/>
      <c r="E17" s="609"/>
      <c r="F17" s="610"/>
      <c r="G17" s="610"/>
      <c r="H17" s="610"/>
      <c r="I17" s="610"/>
      <c r="J17" s="610"/>
      <c r="K17" s="610"/>
      <c r="L17" s="599"/>
      <c r="M17" s="599"/>
      <c r="N17" s="600">
        <f t="shared" ref="N17:O17" si="3">N18</f>
        <v>61.04</v>
      </c>
      <c r="O17" s="600">
        <f t="shared" si="3"/>
        <v>9.39</v>
      </c>
      <c r="P17" s="604"/>
      <c r="Q17" s="375"/>
      <c r="R17" s="375"/>
      <c r="S17" s="375"/>
      <c r="T17" s="375"/>
      <c r="U17" s="375"/>
      <c r="V17" s="375"/>
      <c r="W17" s="375"/>
      <c r="X17" s="375"/>
      <c r="Y17" s="375"/>
      <c r="Z17" s="375"/>
    </row>
    <row r="18" spans="1:26" ht="13.5" customHeight="1" x14ac:dyDescent="0.25">
      <c r="A18" s="829" t="s">
        <v>2599</v>
      </c>
      <c r="B18" s="828" t="s">
        <v>2598</v>
      </c>
      <c r="C18" s="536">
        <v>1</v>
      </c>
      <c r="D18" s="455"/>
      <c r="E18" s="455"/>
      <c r="F18" s="455"/>
      <c r="G18" s="455">
        <v>1244.3</v>
      </c>
      <c r="H18" s="455"/>
      <c r="I18" s="455"/>
      <c r="J18" s="455"/>
      <c r="K18" s="455">
        <v>124.2</v>
      </c>
      <c r="L18" s="455"/>
      <c r="M18" s="455"/>
      <c r="N18" s="455">
        <v>61.04</v>
      </c>
      <c r="O18" s="455">
        <v>9.39</v>
      </c>
      <c r="P18" s="534" t="s">
        <v>1599</v>
      </c>
      <c r="Q18" s="375"/>
      <c r="R18" s="316"/>
      <c r="S18" s="316"/>
      <c r="T18" s="316"/>
      <c r="U18" s="316"/>
      <c r="V18" s="316"/>
      <c r="W18" s="316"/>
      <c r="X18" s="316"/>
      <c r="Y18" s="598"/>
      <c r="Z18" s="598"/>
    </row>
    <row r="19" spans="1:26" ht="15" customHeight="1" x14ac:dyDescent="0.25">
      <c r="A19" s="462"/>
      <c r="B19" s="462" t="s">
        <v>52</v>
      </c>
      <c r="C19" s="611">
        <f>SUM(D19:M19)</f>
        <v>33273.700000000004</v>
      </c>
      <c r="D19" s="611">
        <f t="shared" ref="D19:M19" si="4">SUMPRODUCT(D8:D18,$C8:$C18)</f>
        <v>148.19999999999999</v>
      </c>
      <c r="E19" s="611">
        <f t="shared" si="4"/>
        <v>457.5</v>
      </c>
      <c r="F19" s="611">
        <f t="shared" si="4"/>
        <v>9700.7999999999993</v>
      </c>
      <c r="G19" s="611">
        <f t="shared" si="4"/>
        <v>4079.7</v>
      </c>
      <c r="H19" s="611">
        <f t="shared" si="4"/>
        <v>7711.8</v>
      </c>
      <c r="I19" s="611">
        <f t="shared" si="4"/>
        <v>1846.8999999999999</v>
      </c>
      <c r="J19" s="611">
        <f t="shared" si="4"/>
        <v>8931.2000000000007</v>
      </c>
      <c r="K19" s="611">
        <f t="shared" si="4"/>
        <v>397.59999999999997</v>
      </c>
      <c r="L19" s="611">
        <f t="shared" si="4"/>
        <v>0</v>
      </c>
      <c r="M19" s="611">
        <f t="shared" si="4"/>
        <v>0</v>
      </c>
      <c r="N19" s="611">
        <f>+N17+N14+N12+N7</f>
        <v>408.15999999999997</v>
      </c>
      <c r="O19" s="611">
        <f>+O17+O14+O12+O7</f>
        <v>331.28</v>
      </c>
      <c r="P19" s="611"/>
      <c r="Q19" s="375"/>
      <c r="R19" s="375"/>
      <c r="S19" s="375"/>
      <c r="T19" s="375"/>
      <c r="U19" s="375"/>
      <c r="V19" s="375"/>
      <c r="W19" s="375"/>
      <c r="X19" s="375"/>
      <c r="Y19" s="375"/>
      <c r="Z19" s="375"/>
    </row>
    <row r="20" spans="1:26" ht="9.75" customHeight="1" x14ac:dyDescent="0.25">
      <c r="A20" s="10"/>
      <c r="B20" s="612"/>
      <c r="C20" s="613"/>
      <c r="D20" s="614"/>
      <c r="E20" s="614"/>
      <c r="F20" s="614"/>
      <c r="G20" s="614"/>
      <c r="H20" s="614"/>
      <c r="I20" s="614"/>
      <c r="J20" s="614"/>
      <c r="K20" s="615"/>
      <c r="L20" s="615"/>
      <c r="M20" s="615"/>
      <c r="N20" s="615"/>
      <c r="O20" s="474">
        <f>SUMIF($P$7:$P$18,P20,$O$7:$O$18)</f>
        <v>27.08</v>
      </c>
      <c r="P20" s="475" t="s">
        <v>1599</v>
      </c>
      <c r="Q20" s="375"/>
      <c r="R20" s="375"/>
      <c r="S20" s="375"/>
      <c r="T20" s="375"/>
      <c r="U20" s="375"/>
      <c r="V20" s="375"/>
      <c r="W20" s="375"/>
      <c r="X20" s="375"/>
      <c r="Y20" s="375"/>
      <c r="Z20" s="375"/>
    </row>
    <row r="21" spans="1:26" ht="9.75" customHeight="1" x14ac:dyDescent="0.25">
      <c r="A21" s="375"/>
      <c r="B21" s="375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474">
        <f>SUMIF($P$7:$P$18,P21,$O$7:$O$18)</f>
        <v>304.2</v>
      </c>
      <c r="P21" s="475" t="s">
        <v>1588</v>
      </c>
      <c r="Q21" s="375"/>
      <c r="R21" s="375"/>
      <c r="S21" s="375"/>
      <c r="T21" s="375"/>
      <c r="U21" s="375"/>
      <c r="V21" s="375"/>
      <c r="W21" s="375"/>
      <c r="X21" s="375"/>
      <c r="Y21" s="375"/>
      <c r="Z21" s="375"/>
    </row>
    <row r="22" spans="1:26" ht="9.75" customHeight="1" x14ac:dyDescent="0.25">
      <c r="A22" s="375"/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375"/>
      <c r="W22" s="375"/>
      <c r="X22" s="375"/>
      <c r="Y22" s="375"/>
      <c r="Z22" s="375"/>
    </row>
    <row r="23" spans="1:26" ht="9.75" customHeight="1" x14ac:dyDescent="0.25">
      <c r="A23" s="375"/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375"/>
      <c r="W23" s="375"/>
      <c r="X23" s="375"/>
      <c r="Y23" s="375"/>
      <c r="Z23" s="375"/>
    </row>
    <row r="24" spans="1:26" ht="9.75" customHeight="1" x14ac:dyDescent="0.25">
      <c r="A24" s="375"/>
      <c r="B24" s="375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375"/>
      <c r="N24" s="375"/>
      <c r="O24" s="375"/>
      <c r="P24" s="375"/>
      <c r="Q24" s="375"/>
      <c r="R24" s="375"/>
      <c r="S24" s="375"/>
      <c r="T24" s="375"/>
      <c r="U24" s="375"/>
      <c r="V24" s="375"/>
      <c r="W24" s="375"/>
      <c r="X24" s="375"/>
      <c r="Y24" s="375"/>
      <c r="Z24" s="375"/>
    </row>
    <row r="25" spans="1:26" ht="9.75" customHeight="1" x14ac:dyDescent="0.25">
      <c r="A25" s="375"/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</row>
    <row r="26" spans="1:26" ht="9.75" customHeight="1" x14ac:dyDescent="0.25">
      <c r="A26" s="375"/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</row>
    <row r="27" spans="1:26" ht="9.75" customHeight="1" x14ac:dyDescent="0.25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</row>
    <row r="28" spans="1:26" ht="9.75" customHeight="1" x14ac:dyDescent="0.25">
      <c r="A28" s="375"/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</row>
    <row r="29" spans="1:26" ht="9.75" customHeight="1" x14ac:dyDescent="0.25">
      <c r="A29" s="375"/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</row>
    <row r="30" spans="1:26" ht="9.75" customHeight="1" x14ac:dyDescent="0.25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</row>
    <row r="31" spans="1:26" ht="9.75" customHeight="1" x14ac:dyDescent="0.25">
      <c r="A31" s="375"/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</row>
    <row r="32" spans="1:26" ht="9.75" customHeight="1" x14ac:dyDescent="0.25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</row>
    <row r="33" spans="1:26" ht="9.75" customHeight="1" x14ac:dyDescent="0.25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</row>
    <row r="34" spans="1:26" ht="9.75" customHeight="1" x14ac:dyDescent="0.25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</row>
    <row r="35" spans="1:26" ht="9.75" customHeight="1" x14ac:dyDescent="0.25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</row>
    <row r="36" spans="1:26" ht="9.75" customHeight="1" x14ac:dyDescent="0.25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</row>
    <row r="37" spans="1:26" ht="9.75" customHeight="1" x14ac:dyDescent="0.25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</row>
    <row r="38" spans="1:26" ht="9.75" customHeight="1" x14ac:dyDescent="0.25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</row>
    <row r="39" spans="1:26" ht="9.75" customHeight="1" x14ac:dyDescent="0.25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</row>
    <row r="40" spans="1:26" ht="9.75" customHeight="1" x14ac:dyDescent="0.25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</row>
    <row r="41" spans="1:26" ht="9.75" customHeight="1" x14ac:dyDescent="0.25">
      <c r="A41" s="375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</row>
    <row r="42" spans="1:26" ht="9.75" customHeight="1" x14ac:dyDescent="0.25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</row>
    <row r="43" spans="1:26" ht="9.75" customHeight="1" x14ac:dyDescent="0.25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</row>
    <row r="44" spans="1:26" ht="9.75" customHeight="1" x14ac:dyDescent="0.25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</row>
    <row r="45" spans="1:26" ht="9.75" customHeight="1" x14ac:dyDescent="0.25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</row>
    <row r="46" spans="1:26" ht="9.75" customHeight="1" x14ac:dyDescent="0.25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</row>
    <row r="47" spans="1:26" ht="9.75" customHeight="1" x14ac:dyDescent="0.25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</row>
    <row r="48" spans="1:26" ht="9.75" customHeight="1" x14ac:dyDescent="0.25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</row>
    <row r="49" spans="1:26" ht="9.75" customHeight="1" x14ac:dyDescent="0.25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</row>
    <row r="50" spans="1:26" ht="9.75" customHeight="1" x14ac:dyDescent="0.25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</row>
    <row r="51" spans="1:26" ht="9.75" customHeight="1" x14ac:dyDescent="0.25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</row>
    <row r="52" spans="1:26" ht="9.75" customHeight="1" x14ac:dyDescent="0.25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</row>
    <row r="53" spans="1:26" ht="9.75" customHeight="1" x14ac:dyDescent="0.25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</row>
    <row r="54" spans="1:26" ht="9.75" customHeight="1" x14ac:dyDescent="0.25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</row>
    <row r="55" spans="1:26" ht="9.75" customHeight="1" x14ac:dyDescent="0.25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</row>
    <row r="56" spans="1:26" ht="9.75" customHeight="1" x14ac:dyDescent="0.25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</row>
    <row r="57" spans="1:26" ht="9.75" customHeight="1" x14ac:dyDescent="0.25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</row>
    <row r="58" spans="1:26" ht="9.75" customHeight="1" x14ac:dyDescent="0.25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</row>
    <row r="59" spans="1:26" ht="9.75" customHeight="1" x14ac:dyDescent="0.25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</row>
    <row r="60" spans="1:26" ht="9.75" customHeight="1" x14ac:dyDescent="0.25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</row>
    <row r="61" spans="1:26" ht="9.75" customHeight="1" x14ac:dyDescent="0.25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</row>
    <row r="62" spans="1:26" ht="9.75" customHeight="1" x14ac:dyDescent="0.25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</row>
    <row r="63" spans="1:26" ht="9.75" customHeight="1" x14ac:dyDescent="0.25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</row>
    <row r="64" spans="1:26" ht="9.75" customHeight="1" x14ac:dyDescent="0.25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</row>
    <row r="65" spans="1:26" ht="9.75" customHeight="1" x14ac:dyDescent="0.25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</row>
    <row r="66" spans="1:26" ht="9.75" customHeight="1" x14ac:dyDescent="0.25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</row>
    <row r="67" spans="1:26" ht="9.75" customHeight="1" x14ac:dyDescent="0.25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</row>
    <row r="68" spans="1:26" ht="9.75" customHeight="1" x14ac:dyDescent="0.25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</row>
    <row r="69" spans="1:26" ht="9.75" customHeight="1" x14ac:dyDescent="0.25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</row>
    <row r="70" spans="1:26" ht="9.75" customHeight="1" x14ac:dyDescent="0.25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</row>
    <row r="71" spans="1:26" ht="9.75" customHeight="1" x14ac:dyDescent="0.25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</row>
    <row r="72" spans="1:26" ht="9.75" customHeight="1" x14ac:dyDescent="0.25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</row>
    <row r="73" spans="1:26" ht="9.75" customHeight="1" x14ac:dyDescent="0.25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</row>
    <row r="74" spans="1:26" ht="9.75" customHeight="1" x14ac:dyDescent="0.25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</row>
    <row r="75" spans="1:26" ht="9.75" customHeight="1" x14ac:dyDescent="0.25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</row>
    <row r="76" spans="1:26" ht="9.75" customHeight="1" x14ac:dyDescent="0.25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</row>
    <row r="77" spans="1:26" ht="9.75" customHeight="1" x14ac:dyDescent="0.25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</row>
    <row r="78" spans="1:26" ht="9.75" customHeight="1" x14ac:dyDescent="0.25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</row>
    <row r="79" spans="1:26" ht="9.75" customHeight="1" x14ac:dyDescent="0.25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</row>
    <row r="80" spans="1:26" ht="9.75" customHeight="1" x14ac:dyDescent="0.25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</row>
    <row r="81" spans="1:26" ht="9.75" customHeight="1" x14ac:dyDescent="0.25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</row>
    <row r="82" spans="1:26" ht="9.75" customHeight="1" x14ac:dyDescent="0.25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</row>
    <row r="83" spans="1:26" ht="9.75" customHeight="1" x14ac:dyDescent="0.25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</row>
    <row r="84" spans="1:26" ht="9.75" customHeight="1" x14ac:dyDescent="0.25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</row>
    <row r="85" spans="1:26" ht="9.75" customHeight="1" x14ac:dyDescent="0.25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</row>
    <row r="86" spans="1:26" ht="9.75" customHeight="1" x14ac:dyDescent="0.25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9.75" customHeight="1" x14ac:dyDescent="0.25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</row>
    <row r="88" spans="1:26" ht="9.75" customHeight="1" x14ac:dyDescent="0.25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</row>
    <row r="89" spans="1:26" ht="9.75" customHeight="1" x14ac:dyDescent="0.25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9.75" customHeight="1" x14ac:dyDescent="0.25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9.75" customHeight="1" x14ac:dyDescent="0.25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9.75" customHeight="1" x14ac:dyDescent="0.25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9.75" customHeight="1" x14ac:dyDescent="0.25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9.75" customHeight="1" x14ac:dyDescent="0.25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9.75" customHeight="1" x14ac:dyDescent="0.25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9.75" customHeight="1" x14ac:dyDescent="0.25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9.75" customHeight="1" x14ac:dyDescent="0.25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9.75" customHeight="1" x14ac:dyDescent="0.25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9.75" customHeight="1" x14ac:dyDescent="0.25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9.75" customHeight="1" x14ac:dyDescent="0.25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9.75" customHeight="1" x14ac:dyDescent="0.25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9.75" customHeight="1" x14ac:dyDescent="0.25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9.75" customHeight="1" x14ac:dyDescent="0.25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9.75" customHeight="1" x14ac:dyDescent="0.25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9.75" customHeight="1" x14ac:dyDescent="0.25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9.75" customHeight="1" x14ac:dyDescent="0.25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9.75" customHeight="1" x14ac:dyDescent="0.25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9.75" customHeight="1" x14ac:dyDescent="0.25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9.75" customHeight="1" x14ac:dyDescent="0.25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9.75" customHeight="1" x14ac:dyDescent="0.25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9.75" customHeight="1" x14ac:dyDescent="0.25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9.75" customHeight="1" x14ac:dyDescent="0.25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9.75" customHeight="1" x14ac:dyDescent="0.25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9.75" customHeight="1" x14ac:dyDescent="0.25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9.75" customHeight="1" x14ac:dyDescent="0.25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9.75" customHeight="1" x14ac:dyDescent="0.25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9.75" customHeight="1" x14ac:dyDescent="0.25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9.75" customHeight="1" x14ac:dyDescent="0.25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9.75" customHeight="1" x14ac:dyDescent="0.25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9.75" customHeight="1" x14ac:dyDescent="0.25">
      <c r="A120" s="375"/>
      <c r="B120" s="375"/>
      <c r="C120" s="375"/>
      <c r="D120" s="375"/>
      <c r="E120" s="375"/>
      <c r="F120" s="375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9.75" customHeight="1" x14ac:dyDescent="0.25">
      <c r="A121" s="375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9.75" customHeight="1" x14ac:dyDescent="0.25">
      <c r="A122" s="375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9.75" customHeight="1" x14ac:dyDescent="0.25">
      <c r="A123" s="375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9.75" customHeight="1" x14ac:dyDescent="0.25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9.75" customHeight="1" x14ac:dyDescent="0.25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9.75" customHeight="1" x14ac:dyDescent="0.25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9.75" customHeight="1" x14ac:dyDescent="0.25">
      <c r="A127" s="375"/>
      <c r="B127" s="375"/>
      <c r="C127" s="375"/>
      <c r="D127" s="375"/>
      <c r="E127" s="375"/>
      <c r="F127" s="375"/>
      <c r="G127" s="375"/>
      <c r="H127" s="375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9.75" customHeight="1" x14ac:dyDescent="0.25">
      <c r="A128" s="375"/>
      <c r="B128" s="375"/>
      <c r="C128" s="375"/>
      <c r="D128" s="375"/>
      <c r="E128" s="375"/>
      <c r="F128" s="375"/>
      <c r="G128" s="375"/>
      <c r="H128" s="375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9.75" customHeight="1" x14ac:dyDescent="0.25">
      <c r="A129" s="375"/>
      <c r="B129" s="375"/>
      <c r="C129" s="375"/>
      <c r="D129" s="375"/>
      <c r="E129" s="375"/>
      <c r="F129" s="375"/>
      <c r="G129" s="375"/>
      <c r="H129" s="375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9.75" customHeight="1" x14ac:dyDescent="0.25">
      <c r="A130" s="375"/>
      <c r="B130" s="375"/>
      <c r="C130" s="375"/>
      <c r="D130" s="375"/>
      <c r="E130" s="375"/>
      <c r="F130" s="375"/>
      <c r="G130" s="375"/>
      <c r="H130" s="375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9.75" customHeight="1" x14ac:dyDescent="0.25">
      <c r="A131" s="375"/>
      <c r="B131" s="375"/>
      <c r="C131" s="375"/>
      <c r="D131" s="375"/>
      <c r="E131" s="375"/>
      <c r="F131" s="375"/>
      <c r="G131" s="375"/>
      <c r="H131" s="375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9.75" customHeight="1" x14ac:dyDescent="0.25">
      <c r="A132" s="375"/>
      <c r="B132" s="375"/>
      <c r="C132" s="375"/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9.75" customHeight="1" x14ac:dyDescent="0.25">
      <c r="A133" s="375"/>
      <c r="B133" s="375"/>
      <c r="C133" s="375"/>
      <c r="D133" s="375"/>
      <c r="E133" s="375"/>
      <c r="F133" s="375"/>
      <c r="G133" s="375"/>
      <c r="H133" s="375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9.75" customHeight="1" x14ac:dyDescent="0.25">
      <c r="A134" s="375"/>
      <c r="B134" s="375"/>
      <c r="C134" s="375"/>
      <c r="D134" s="375"/>
      <c r="E134" s="375"/>
      <c r="F134" s="375"/>
      <c r="G134" s="375"/>
      <c r="H134" s="375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9.75" customHeight="1" x14ac:dyDescent="0.25">
      <c r="A135" s="375"/>
      <c r="B135" s="375"/>
      <c r="C135" s="375"/>
      <c r="D135" s="375"/>
      <c r="E135" s="375"/>
      <c r="F135" s="375"/>
      <c r="G135" s="375"/>
      <c r="H135" s="375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9.75" customHeight="1" x14ac:dyDescent="0.25">
      <c r="A136" s="375"/>
      <c r="B136" s="375"/>
      <c r="C136" s="375"/>
      <c r="D136" s="375"/>
      <c r="E136" s="375"/>
      <c r="F136" s="375"/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9.75" customHeight="1" x14ac:dyDescent="0.25">
      <c r="A137" s="375"/>
      <c r="B137" s="375"/>
      <c r="C137" s="375"/>
      <c r="D137" s="375"/>
      <c r="E137" s="375"/>
      <c r="F137" s="375"/>
      <c r="G137" s="375"/>
      <c r="H137" s="375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9.75" customHeight="1" x14ac:dyDescent="0.25">
      <c r="A138" s="375"/>
      <c r="B138" s="375"/>
      <c r="C138" s="375"/>
      <c r="D138" s="375"/>
      <c r="E138" s="375"/>
      <c r="F138" s="375"/>
      <c r="G138" s="375"/>
      <c r="H138" s="375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9.75" customHeight="1" x14ac:dyDescent="0.25">
      <c r="A139" s="375"/>
      <c r="B139" s="375"/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9.75" customHeight="1" x14ac:dyDescent="0.25">
      <c r="A140" s="375"/>
      <c r="B140" s="375"/>
      <c r="C140" s="375"/>
      <c r="D140" s="375"/>
      <c r="E140" s="375"/>
      <c r="F140" s="375"/>
      <c r="G140" s="375"/>
      <c r="H140" s="375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9.75" customHeight="1" x14ac:dyDescent="0.25">
      <c r="A141" s="375"/>
      <c r="B141" s="375"/>
      <c r="C141" s="375"/>
      <c r="D141" s="375"/>
      <c r="E141" s="375"/>
      <c r="F141" s="375"/>
      <c r="G141" s="375"/>
      <c r="H141" s="375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9.75" customHeight="1" x14ac:dyDescent="0.25">
      <c r="A142" s="375"/>
      <c r="B142" s="375"/>
      <c r="C142" s="375"/>
      <c r="D142" s="375"/>
      <c r="E142" s="375"/>
      <c r="F142" s="375"/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9.75" customHeight="1" x14ac:dyDescent="0.25">
      <c r="A143" s="375"/>
      <c r="B143" s="375"/>
      <c r="C143" s="375"/>
      <c r="D143" s="375"/>
      <c r="E143" s="375"/>
      <c r="F143" s="375"/>
      <c r="G143" s="375"/>
      <c r="H143" s="375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9.75" customHeight="1" x14ac:dyDescent="0.25">
      <c r="A144" s="375"/>
      <c r="B144" s="375"/>
      <c r="C144" s="375"/>
      <c r="D144" s="375"/>
      <c r="E144" s="375"/>
      <c r="F144" s="375"/>
      <c r="G144" s="375"/>
      <c r="H144" s="375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9.75" customHeight="1" x14ac:dyDescent="0.25">
      <c r="A145" s="375"/>
      <c r="B145" s="375"/>
      <c r="C145" s="375"/>
      <c r="D145" s="375"/>
      <c r="E145" s="375"/>
      <c r="F145" s="375"/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9.75" customHeight="1" x14ac:dyDescent="0.25">
      <c r="A146" s="375"/>
      <c r="B146" s="375"/>
      <c r="C146" s="375"/>
      <c r="D146" s="375"/>
      <c r="E146" s="375"/>
      <c r="F146" s="375"/>
      <c r="G146" s="375"/>
      <c r="H146" s="375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9.75" customHeight="1" x14ac:dyDescent="0.25">
      <c r="A147" s="375"/>
      <c r="B147" s="375"/>
      <c r="C147" s="375"/>
      <c r="D147" s="375"/>
      <c r="E147" s="375"/>
      <c r="F147" s="375"/>
      <c r="G147" s="375"/>
      <c r="H147" s="375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9.75" customHeight="1" x14ac:dyDescent="0.25">
      <c r="A148" s="375"/>
      <c r="B148" s="375"/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9.75" customHeight="1" x14ac:dyDescent="0.25">
      <c r="A149" s="375"/>
      <c r="B149" s="375"/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9.75" customHeight="1" x14ac:dyDescent="0.25">
      <c r="A150" s="375"/>
      <c r="B150" s="375"/>
      <c r="C150" s="375"/>
      <c r="D150" s="375"/>
      <c r="E150" s="375"/>
      <c r="F150" s="375"/>
      <c r="G150" s="375"/>
      <c r="H150" s="375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9.75" customHeight="1" x14ac:dyDescent="0.25">
      <c r="A151" s="375"/>
      <c r="B151" s="375"/>
      <c r="C151" s="375"/>
      <c r="D151" s="375"/>
      <c r="E151" s="375"/>
      <c r="F151" s="375"/>
      <c r="G151" s="375"/>
      <c r="H151" s="375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9.75" customHeight="1" x14ac:dyDescent="0.25">
      <c r="A152" s="375"/>
      <c r="B152" s="375"/>
      <c r="C152" s="375"/>
      <c r="D152" s="375"/>
      <c r="E152" s="375"/>
      <c r="F152" s="375"/>
      <c r="G152" s="375"/>
      <c r="H152" s="375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9.75" customHeight="1" x14ac:dyDescent="0.25">
      <c r="A153" s="375"/>
      <c r="B153" s="375"/>
      <c r="C153" s="375"/>
      <c r="D153" s="375"/>
      <c r="E153" s="375"/>
      <c r="F153" s="375"/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9.75" customHeight="1" x14ac:dyDescent="0.25">
      <c r="A154" s="375"/>
      <c r="B154" s="375"/>
      <c r="C154" s="375"/>
      <c r="D154" s="375"/>
      <c r="E154" s="375"/>
      <c r="F154" s="375"/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9.75" customHeight="1" x14ac:dyDescent="0.25">
      <c r="A155" s="375"/>
      <c r="B155" s="375"/>
      <c r="C155" s="375"/>
      <c r="D155" s="375"/>
      <c r="E155" s="375"/>
      <c r="F155" s="375"/>
      <c r="G155" s="375"/>
      <c r="H155" s="375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9.75" customHeight="1" x14ac:dyDescent="0.25">
      <c r="A156" s="375"/>
      <c r="B156" s="375"/>
      <c r="C156" s="375"/>
      <c r="D156" s="375"/>
      <c r="E156" s="375"/>
      <c r="F156" s="375"/>
      <c r="G156" s="375"/>
      <c r="H156" s="375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9.75" customHeight="1" x14ac:dyDescent="0.25">
      <c r="A157" s="375"/>
      <c r="B157" s="375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9.75" customHeight="1" x14ac:dyDescent="0.25">
      <c r="A158" s="375"/>
      <c r="B158" s="375"/>
      <c r="C158" s="375"/>
      <c r="D158" s="375"/>
      <c r="E158" s="375"/>
      <c r="F158" s="375"/>
      <c r="G158" s="375"/>
      <c r="H158" s="375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9.75" customHeight="1" x14ac:dyDescent="0.25">
      <c r="A159" s="375"/>
      <c r="B159" s="375"/>
      <c r="C159" s="375"/>
      <c r="D159" s="375"/>
      <c r="E159" s="375"/>
      <c r="F159" s="375"/>
      <c r="G159" s="375"/>
      <c r="H159" s="375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9.75" customHeight="1" x14ac:dyDescent="0.25">
      <c r="A160" s="375"/>
      <c r="B160" s="375"/>
      <c r="C160" s="375"/>
      <c r="D160" s="375"/>
      <c r="E160" s="375"/>
      <c r="F160" s="375"/>
      <c r="G160" s="375"/>
      <c r="H160" s="375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9.75" customHeight="1" x14ac:dyDescent="0.25">
      <c r="A161" s="375"/>
      <c r="B161" s="375"/>
      <c r="C161" s="375"/>
      <c r="D161" s="375"/>
      <c r="E161" s="375"/>
      <c r="F161" s="375"/>
      <c r="G161" s="375"/>
      <c r="H161" s="375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9.75" customHeight="1" x14ac:dyDescent="0.25">
      <c r="A162" s="375"/>
      <c r="B162" s="375"/>
      <c r="C162" s="375"/>
      <c r="D162" s="375"/>
      <c r="E162" s="375"/>
      <c r="F162" s="375"/>
      <c r="G162" s="375"/>
      <c r="H162" s="375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9.75" customHeight="1" x14ac:dyDescent="0.25">
      <c r="A163" s="375"/>
      <c r="B163" s="375"/>
      <c r="C163" s="375"/>
      <c r="D163" s="375"/>
      <c r="E163" s="375"/>
      <c r="F163" s="375"/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9.75" customHeight="1" x14ac:dyDescent="0.25">
      <c r="A164" s="375"/>
      <c r="B164" s="375"/>
      <c r="C164" s="375"/>
      <c r="D164" s="375"/>
      <c r="E164" s="375"/>
      <c r="F164" s="375"/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9.75" customHeight="1" x14ac:dyDescent="0.25">
      <c r="A165" s="375"/>
      <c r="B165" s="375"/>
      <c r="C165" s="375"/>
      <c r="D165" s="375"/>
      <c r="E165" s="375"/>
      <c r="F165" s="375"/>
      <c r="G165" s="375"/>
      <c r="H165" s="375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9.75" customHeight="1" x14ac:dyDescent="0.25">
      <c r="A166" s="375"/>
      <c r="B166" s="375"/>
      <c r="C166" s="375"/>
      <c r="D166" s="375"/>
      <c r="E166" s="375"/>
      <c r="F166" s="375"/>
      <c r="G166" s="375"/>
      <c r="H166" s="375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9.75" customHeight="1" x14ac:dyDescent="0.25">
      <c r="A167" s="375"/>
      <c r="B167" s="375"/>
      <c r="C167" s="375"/>
      <c r="D167" s="375"/>
      <c r="E167" s="375"/>
      <c r="F167" s="375"/>
      <c r="G167" s="375"/>
      <c r="H167" s="375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9.75" customHeight="1" x14ac:dyDescent="0.25">
      <c r="A168" s="375"/>
      <c r="B168" s="375"/>
      <c r="C168" s="375"/>
      <c r="D168" s="375"/>
      <c r="E168" s="375"/>
      <c r="F168" s="375"/>
      <c r="G168" s="375"/>
      <c r="H168" s="375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9.75" customHeight="1" x14ac:dyDescent="0.25">
      <c r="A169" s="375"/>
      <c r="B169" s="375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9.75" customHeight="1" x14ac:dyDescent="0.25">
      <c r="A170" s="375"/>
      <c r="B170" s="375"/>
      <c r="C170" s="375"/>
      <c r="D170" s="375"/>
      <c r="E170" s="375"/>
      <c r="F170" s="375"/>
      <c r="G170" s="375"/>
      <c r="H170" s="375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9.75" customHeight="1" x14ac:dyDescent="0.25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9.75" customHeight="1" x14ac:dyDescent="0.25">
      <c r="A172" s="375"/>
      <c r="B172" s="375"/>
      <c r="C172" s="375"/>
      <c r="D172" s="375"/>
      <c r="E172" s="375"/>
      <c r="F172" s="375"/>
      <c r="G172" s="375"/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9.75" customHeight="1" x14ac:dyDescent="0.25">
      <c r="A173" s="375"/>
      <c r="B173" s="375"/>
      <c r="C173" s="375"/>
      <c r="D173" s="375"/>
      <c r="E173" s="375"/>
      <c r="F173" s="375"/>
      <c r="G173" s="375"/>
      <c r="H173" s="375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9.75" customHeight="1" x14ac:dyDescent="0.25">
      <c r="A174" s="375"/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9.75" customHeight="1" x14ac:dyDescent="0.25">
      <c r="A175" s="375"/>
      <c r="B175" s="375"/>
      <c r="C175" s="375"/>
      <c r="D175" s="375"/>
      <c r="E175" s="375"/>
      <c r="F175" s="375"/>
      <c r="G175" s="375"/>
      <c r="H175" s="375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9.75" customHeight="1" x14ac:dyDescent="0.25">
      <c r="A176" s="375"/>
      <c r="B176" s="375"/>
      <c r="C176" s="375"/>
      <c r="D176" s="375"/>
      <c r="E176" s="375"/>
      <c r="F176" s="375"/>
      <c r="G176" s="375"/>
      <c r="H176" s="375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9.75" customHeight="1" x14ac:dyDescent="0.25">
      <c r="A177" s="375"/>
      <c r="B177" s="375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9.75" customHeight="1" x14ac:dyDescent="0.25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9.75" customHeight="1" x14ac:dyDescent="0.25">
      <c r="A179" s="375"/>
      <c r="B179" s="375"/>
      <c r="C179" s="375"/>
      <c r="D179" s="375"/>
      <c r="E179" s="375"/>
      <c r="F179" s="375"/>
      <c r="G179" s="375"/>
      <c r="H179" s="375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9.75" customHeight="1" x14ac:dyDescent="0.25">
      <c r="A180" s="375"/>
      <c r="B180" s="375"/>
      <c r="C180" s="375"/>
      <c r="D180" s="375"/>
      <c r="E180" s="375"/>
      <c r="F180" s="375"/>
      <c r="G180" s="375"/>
      <c r="H180" s="375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9.75" customHeight="1" x14ac:dyDescent="0.25">
      <c r="A181" s="375"/>
      <c r="B181" s="375"/>
      <c r="C181" s="375"/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9.75" customHeight="1" x14ac:dyDescent="0.25">
      <c r="A182" s="375"/>
      <c r="B182" s="375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9.75" customHeight="1" x14ac:dyDescent="0.25">
      <c r="A183" s="375"/>
      <c r="B183" s="375"/>
      <c r="C183" s="375"/>
      <c r="D183" s="375"/>
      <c r="E183" s="375"/>
      <c r="F183" s="375"/>
      <c r="G183" s="375"/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9.75" customHeight="1" x14ac:dyDescent="0.25">
      <c r="A184" s="375"/>
      <c r="B184" s="375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9.75" customHeight="1" x14ac:dyDescent="0.25">
      <c r="A185" s="375"/>
      <c r="B185" s="375"/>
      <c r="C185" s="375"/>
      <c r="D185" s="375"/>
      <c r="E185" s="375"/>
      <c r="F185" s="375"/>
      <c r="G185" s="375"/>
      <c r="H185" s="375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9.75" customHeight="1" x14ac:dyDescent="0.25">
      <c r="A186" s="375"/>
      <c r="B186" s="375"/>
      <c r="C186" s="375"/>
      <c r="D186" s="375"/>
      <c r="E186" s="375"/>
      <c r="F186" s="375"/>
      <c r="G186" s="375"/>
      <c r="H186" s="375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9.75" customHeight="1" x14ac:dyDescent="0.25">
      <c r="A187" s="375"/>
      <c r="B187" s="375"/>
      <c r="C187" s="375"/>
      <c r="D187" s="375"/>
      <c r="E187" s="375"/>
      <c r="F187" s="375"/>
      <c r="G187" s="375"/>
      <c r="H187" s="375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9.75" customHeight="1" x14ac:dyDescent="0.25">
      <c r="A188" s="375"/>
      <c r="B188" s="375"/>
      <c r="C188" s="375"/>
      <c r="D188" s="375"/>
      <c r="E188" s="375"/>
      <c r="F188" s="375"/>
      <c r="G188" s="375"/>
      <c r="H188" s="375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9.75" customHeight="1" x14ac:dyDescent="0.25">
      <c r="A189" s="375"/>
      <c r="B189" s="375"/>
      <c r="C189" s="375"/>
      <c r="D189" s="375"/>
      <c r="E189" s="375"/>
      <c r="F189" s="375"/>
      <c r="G189" s="375"/>
      <c r="H189" s="375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9.75" customHeight="1" x14ac:dyDescent="0.25">
      <c r="A190" s="375"/>
      <c r="B190" s="375"/>
      <c r="C190" s="375"/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9.75" customHeight="1" x14ac:dyDescent="0.25">
      <c r="A191" s="375"/>
      <c r="B191" s="375"/>
      <c r="C191" s="375"/>
      <c r="D191" s="375"/>
      <c r="E191" s="375"/>
      <c r="F191" s="375"/>
      <c r="G191" s="375"/>
      <c r="H191" s="375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9.75" customHeight="1" x14ac:dyDescent="0.25">
      <c r="A192" s="375"/>
      <c r="B192" s="375"/>
      <c r="C192" s="375"/>
      <c r="D192" s="375"/>
      <c r="E192" s="375"/>
      <c r="F192" s="375"/>
      <c r="G192" s="375"/>
      <c r="H192" s="375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9.75" customHeight="1" x14ac:dyDescent="0.25">
      <c r="A193" s="375"/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9.75" customHeight="1" x14ac:dyDescent="0.25">
      <c r="A194" s="375"/>
      <c r="B194" s="375"/>
      <c r="C194" s="375"/>
      <c r="D194" s="375"/>
      <c r="E194" s="375"/>
      <c r="F194" s="375"/>
      <c r="G194" s="375"/>
      <c r="H194" s="375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9.75" customHeight="1" x14ac:dyDescent="0.25">
      <c r="A195" s="375"/>
      <c r="B195" s="375"/>
      <c r="C195" s="375"/>
      <c r="D195" s="375"/>
      <c r="E195" s="375"/>
      <c r="F195" s="375"/>
      <c r="G195" s="375"/>
      <c r="H195" s="375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9.75" customHeight="1" x14ac:dyDescent="0.25">
      <c r="A196" s="375"/>
      <c r="B196" s="375"/>
      <c r="C196" s="375"/>
      <c r="D196" s="375"/>
      <c r="E196" s="375"/>
      <c r="F196" s="375"/>
      <c r="G196" s="375"/>
      <c r="H196" s="375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9.75" customHeight="1" x14ac:dyDescent="0.25">
      <c r="A197" s="375"/>
      <c r="B197" s="375"/>
      <c r="C197" s="375"/>
      <c r="D197" s="375"/>
      <c r="E197" s="375"/>
      <c r="F197" s="375"/>
      <c r="G197" s="375"/>
      <c r="H197" s="375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9.75" customHeight="1" x14ac:dyDescent="0.25">
      <c r="A198" s="375"/>
      <c r="B198" s="375"/>
      <c r="C198" s="375"/>
      <c r="D198" s="375"/>
      <c r="E198" s="375"/>
      <c r="F198" s="375"/>
      <c r="G198" s="375"/>
      <c r="H198" s="375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9.75" customHeight="1" x14ac:dyDescent="0.25">
      <c r="A199" s="375"/>
      <c r="B199" s="375"/>
      <c r="C199" s="375"/>
      <c r="D199" s="375"/>
      <c r="E199" s="375"/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9.75" customHeight="1" x14ac:dyDescent="0.25">
      <c r="A200" s="375"/>
      <c r="B200" s="375"/>
      <c r="C200" s="375"/>
      <c r="D200" s="375"/>
      <c r="E200" s="375"/>
      <c r="F200" s="375"/>
      <c r="G200" s="375"/>
      <c r="H200" s="375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9.75" customHeight="1" x14ac:dyDescent="0.25">
      <c r="A201" s="375"/>
      <c r="B201" s="375"/>
      <c r="C201" s="375"/>
      <c r="D201" s="375"/>
      <c r="E201" s="375"/>
      <c r="F201" s="375"/>
      <c r="G201" s="375"/>
      <c r="H201" s="375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9.75" customHeight="1" x14ac:dyDescent="0.25">
      <c r="A202" s="375"/>
      <c r="B202" s="375"/>
      <c r="C202" s="375"/>
      <c r="D202" s="375"/>
      <c r="E202" s="375"/>
      <c r="F202" s="375"/>
      <c r="G202" s="375"/>
      <c r="H202" s="375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9.75" customHeight="1" x14ac:dyDescent="0.25">
      <c r="A203" s="375"/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9.75" customHeight="1" x14ac:dyDescent="0.25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9.75" customHeight="1" x14ac:dyDescent="0.25">
      <c r="A205" s="375"/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9.75" customHeight="1" x14ac:dyDescent="0.25">
      <c r="A206" s="375"/>
      <c r="B206" s="375"/>
      <c r="C206" s="375"/>
      <c r="D206" s="375"/>
      <c r="E206" s="375"/>
      <c r="F206" s="375"/>
      <c r="G206" s="375"/>
      <c r="H206" s="375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9.75" customHeight="1" x14ac:dyDescent="0.25">
      <c r="A207" s="375"/>
      <c r="B207" s="375"/>
      <c r="C207" s="375"/>
      <c r="D207" s="375"/>
      <c r="E207" s="375"/>
      <c r="F207" s="375"/>
      <c r="G207" s="375"/>
      <c r="H207" s="375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9.75" customHeight="1" x14ac:dyDescent="0.25">
      <c r="A208" s="375"/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9.75" customHeight="1" x14ac:dyDescent="0.25">
      <c r="A209" s="375"/>
      <c r="B209" s="375"/>
      <c r="C209" s="375"/>
      <c r="D209" s="375"/>
      <c r="E209" s="375"/>
      <c r="F209" s="375"/>
      <c r="G209" s="375"/>
      <c r="H209" s="375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9.75" customHeight="1" x14ac:dyDescent="0.25">
      <c r="A210" s="375"/>
      <c r="B210" s="375"/>
      <c r="C210" s="375"/>
      <c r="D210" s="375"/>
      <c r="E210" s="375"/>
      <c r="F210" s="375"/>
      <c r="G210" s="375"/>
      <c r="H210" s="375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9.75" customHeight="1" x14ac:dyDescent="0.25">
      <c r="A211" s="375"/>
      <c r="B211" s="375"/>
      <c r="C211" s="375"/>
      <c r="D211" s="375"/>
      <c r="E211" s="375"/>
      <c r="F211" s="375"/>
      <c r="G211" s="375"/>
      <c r="H211" s="375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9.75" customHeight="1" x14ac:dyDescent="0.25">
      <c r="A212" s="375"/>
      <c r="B212" s="375"/>
      <c r="C212" s="375"/>
      <c r="D212" s="375"/>
      <c r="E212" s="375"/>
      <c r="F212" s="375"/>
      <c r="G212" s="375"/>
      <c r="H212" s="375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9.75" customHeight="1" x14ac:dyDescent="0.25">
      <c r="A213" s="375"/>
      <c r="B213" s="375"/>
      <c r="C213" s="375"/>
      <c r="D213" s="375"/>
      <c r="E213" s="375"/>
      <c r="F213" s="375"/>
      <c r="G213" s="375"/>
      <c r="H213" s="375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9.75" customHeight="1" x14ac:dyDescent="0.25">
      <c r="A214" s="375"/>
      <c r="B214" s="375"/>
      <c r="C214" s="375"/>
      <c r="D214" s="375"/>
      <c r="E214" s="375"/>
      <c r="F214" s="375"/>
      <c r="G214" s="375"/>
      <c r="H214" s="375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9.75" customHeight="1" x14ac:dyDescent="0.25">
      <c r="A215" s="375"/>
      <c r="B215" s="375"/>
      <c r="C215" s="375"/>
      <c r="D215" s="375"/>
      <c r="E215" s="375"/>
      <c r="F215" s="375"/>
      <c r="G215" s="375"/>
      <c r="H215" s="375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9.75" customHeight="1" x14ac:dyDescent="0.25">
      <c r="A216" s="375"/>
      <c r="B216" s="375"/>
      <c r="C216" s="375"/>
      <c r="D216" s="375"/>
      <c r="E216" s="375"/>
      <c r="F216" s="375"/>
      <c r="G216" s="375"/>
      <c r="H216" s="375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9.75" customHeight="1" x14ac:dyDescent="0.25">
      <c r="A217" s="375"/>
      <c r="B217" s="375"/>
      <c r="C217" s="375"/>
      <c r="D217" s="375"/>
      <c r="E217" s="375"/>
      <c r="F217" s="375"/>
      <c r="G217" s="375"/>
      <c r="H217" s="375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9.75" customHeight="1" x14ac:dyDescent="0.25">
      <c r="A218" s="375"/>
      <c r="B218" s="375"/>
      <c r="C218" s="375"/>
      <c r="D218" s="375"/>
      <c r="E218" s="375"/>
      <c r="F218" s="375"/>
      <c r="G218" s="375"/>
      <c r="H218" s="375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9.75" customHeight="1" x14ac:dyDescent="0.25">
      <c r="A219" s="375"/>
      <c r="B219" s="375"/>
      <c r="C219" s="375"/>
      <c r="D219" s="375"/>
      <c r="E219" s="375"/>
      <c r="F219" s="375"/>
      <c r="G219" s="375"/>
      <c r="H219" s="375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9.75" customHeight="1" x14ac:dyDescent="0.25">
      <c r="A220" s="375"/>
      <c r="B220" s="375"/>
      <c r="C220" s="375"/>
      <c r="D220" s="375"/>
      <c r="E220" s="375"/>
      <c r="F220" s="375"/>
      <c r="G220" s="375"/>
      <c r="H220" s="375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9.75" customHeight="1" x14ac:dyDescent="0.25">
      <c r="A221" s="375"/>
      <c r="B221" s="375"/>
      <c r="C221" s="375"/>
      <c r="D221" s="375"/>
      <c r="E221" s="375"/>
      <c r="F221" s="375"/>
      <c r="G221" s="375"/>
      <c r="H221" s="375"/>
      <c r="I221" s="375"/>
      <c r="J221" s="375"/>
      <c r="K221" s="375"/>
      <c r="L221" s="375"/>
      <c r="M221" s="375"/>
      <c r="N221" s="375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</row>
    <row r="222" spans="1:26" ht="9.75" customHeight="1" x14ac:dyDescent="0.25">
      <c r="A222" s="375"/>
      <c r="B222" s="375"/>
      <c r="C222" s="375"/>
      <c r="D222" s="375"/>
      <c r="E222" s="375"/>
      <c r="F222" s="375"/>
      <c r="G222" s="375"/>
      <c r="H222" s="375"/>
      <c r="I222" s="375"/>
      <c r="J222" s="375"/>
      <c r="K222" s="375"/>
      <c r="L222" s="375"/>
      <c r="M222" s="375"/>
      <c r="N222" s="375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</row>
    <row r="223" spans="1:26" ht="9.75" customHeight="1" x14ac:dyDescent="0.25">
      <c r="A223" s="375"/>
      <c r="B223" s="375"/>
      <c r="C223" s="375"/>
      <c r="D223" s="375"/>
      <c r="E223" s="375"/>
      <c r="F223" s="375"/>
      <c r="G223" s="375"/>
      <c r="H223" s="375"/>
      <c r="I223" s="375"/>
      <c r="J223" s="375"/>
      <c r="K223" s="375"/>
      <c r="L223" s="375"/>
      <c r="M223" s="375"/>
      <c r="N223" s="375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</row>
    <row r="224" spans="1:26" ht="9.75" customHeight="1" x14ac:dyDescent="0.25">
      <c r="A224" s="375"/>
      <c r="B224" s="375"/>
      <c r="C224" s="375"/>
      <c r="D224" s="375"/>
      <c r="E224" s="375"/>
      <c r="F224" s="375"/>
      <c r="G224" s="375"/>
      <c r="H224" s="375"/>
      <c r="I224" s="375"/>
      <c r="J224" s="375"/>
      <c r="K224" s="375"/>
      <c r="L224" s="375"/>
      <c r="M224" s="375"/>
      <c r="N224" s="375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</row>
    <row r="225" spans="1:26" ht="9.75" customHeight="1" x14ac:dyDescent="0.25">
      <c r="A225" s="375"/>
      <c r="B225" s="375"/>
      <c r="C225" s="375"/>
      <c r="D225" s="37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</row>
    <row r="226" spans="1:26" ht="9.75" customHeight="1" x14ac:dyDescent="0.25">
      <c r="A226" s="375"/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</row>
    <row r="227" spans="1:26" ht="9.75" customHeight="1" x14ac:dyDescent="0.25">
      <c r="A227" s="375"/>
      <c r="B227" s="375"/>
      <c r="C227" s="375"/>
      <c r="D227" s="375"/>
      <c r="E227" s="375"/>
      <c r="F227" s="375"/>
      <c r="G227" s="375"/>
      <c r="H227" s="375"/>
      <c r="I227" s="375"/>
      <c r="J227" s="375"/>
      <c r="K227" s="37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</row>
    <row r="228" spans="1:26" ht="9.75" customHeight="1" x14ac:dyDescent="0.25">
      <c r="A228" s="375"/>
      <c r="B228" s="375"/>
      <c r="C228" s="375"/>
      <c r="D228" s="375"/>
      <c r="E228" s="375"/>
      <c r="F228" s="375"/>
      <c r="G228" s="375"/>
      <c r="H228" s="375"/>
      <c r="I228" s="375"/>
      <c r="J228" s="375"/>
      <c r="K228" s="37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</row>
    <row r="229" spans="1:26" ht="9.75" customHeight="1" x14ac:dyDescent="0.25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</row>
    <row r="230" spans="1:26" ht="9.75" customHeight="1" x14ac:dyDescent="0.25">
      <c r="A230" s="375"/>
      <c r="B230" s="375"/>
      <c r="C230" s="375"/>
      <c r="D230" s="375"/>
      <c r="E230" s="375"/>
      <c r="F230" s="375"/>
      <c r="G230" s="375"/>
      <c r="H230" s="375"/>
      <c r="I230" s="375"/>
      <c r="J230" s="375"/>
      <c r="K230" s="37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</row>
    <row r="231" spans="1:26" ht="9.75" customHeight="1" x14ac:dyDescent="0.25">
      <c r="A231" s="375"/>
      <c r="B231" s="375"/>
      <c r="C231" s="375"/>
      <c r="D231" s="375"/>
      <c r="E231" s="375"/>
      <c r="F231" s="375"/>
      <c r="G231" s="375"/>
      <c r="H231" s="375"/>
      <c r="I231" s="375"/>
      <c r="J231" s="375"/>
      <c r="K231" s="37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</row>
    <row r="232" spans="1:26" ht="9.75" customHeight="1" x14ac:dyDescent="0.25">
      <c r="A232" s="375"/>
      <c r="B232" s="375"/>
      <c r="C232" s="375"/>
      <c r="D232" s="375"/>
      <c r="E232" s="375"/>
      <c r="F232" s="375"/>
      <c r="G232" s="375"/>
      <c r="H232" s="375"/>
      <c r="I232" s="375"/>
      <c r="J232" s="375"/>
      <c r="K232" s="375"/>
      <c r="L232" s="375"/>
      <c r="M232" s="375"/>
      <c r="N232" s="375"/>
      <c r="O232" s="375"/>
      <c r="P232" s="375"/>
      <c r="Q232" s="375"/>
      <c r="R232" s="375"/>
      <c r="S232" s="375"/>
      <c r="T232" s="375"/>
      <c r="U232" s="375"/>
      <c r="V232" s="375"/>
      <c r="W232" s="375"/>
      <c r="X232" s="375"/>
      <c r="Y232" s="375"/>
      <c r="Z232" s="375"/>
    </row>
    <row r="233" spans="1:26" ht="9.75" customHeight="1" x14ac:dyDescent="0.25">
      <c r="A233" s="375"/>
      <c r="B233" s="375"/>
      <c r="C233" s="375"/>
      <c r="D233" s="375"/>
      <c r="E233" s="375"/>
      <c r="F233" s="375"/>
      <c r="G233" s="375"/>
      <c r="H233" s="375"/>
      <c r="I233" s="375"/>
      <c r="J233" s="375"/>
      <c r="K233" s="375"/>
      <c r="L233" s="375"/>
      <c r="M233" s="375"/>
      <c r="N233" s="375"/>
      <c r="O233" s="375"/>
      <c r="P233" s="375"/>
      <c r="Q233" s="375"/>
      <c r="R233" s="375"/>
      <c r="S233" s="375"/>
      <c r="T233" s="375"/>
      <c r="U233" s="375"/>
      <c r="V233" s="375"/>
      <c r="W233" s="375"/>
      <c r="X233" s="375"/>
      <c r="Y233" s="375"/>
      <c r="Z233" s="375"/>
    </row>
    <row r="234" spans="1:26" ht="9.75" customHeight="1" x14ac:dyDescent="0.25">
      <c r="A234" s="375"/>
      <c r="B234" s="375"/>
      <c r="C234" s="375"/>
      <c r="D234" s="375"/>
      <c r="E234" s="375"/>
      <c r="F234" s="375"/>
      <c r="G234" s="375"/>
      <c r="H234" s="375"/>
      <c r="I234" s="375"/>
      <c r="J234" s="375"/>
      <c r="K234" s="375"/>
      <c r="L234" s="375"/>
      <c r="M234" s="375"/>
      <c r="N234" s="375"/>
      <c r="O234" s="375"/>
      <c r="P234" s="375"/>
      <c r="Q234" s="375"/>
      <c r="R234" s="375"/>
      <c r="S234" s="375"/>
      <c r="T234" s="375"/>
      <c r="U234" s="375"/>
      <c r="V234" s="375"/>
      <c r="W234" s="375"/>
      <c r="X234" s="375"/>
      <c r="Y234" s="375"/>
      <c r="Z234" s="375"/>
    </row>
    <row r="235" spans="1:26" ht="9.75" customHeight="1" x14ac:dyDescent="0.25">
      <c r="A235" s="375"/>
      <c r="B235" s="375"/>
      <c r="C235" s="375"/>
      <c r="D235" s="375"/>
      <c r="E235" s="375"/>
      <c r="F235" s="375"/>
      <c r="G235" s="375"/>
      <c r="H235" s="375"/>
      <c r="I235" s="375"/>
      <c r="J235" s="375"/>
      <c r="K235" s="37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</row>
    <row r="236" spans="1:26" ht="9.75" customHeight="1" x14ac:dyDescent="0.25">
      <c r="A236" s="375"/>
      <c r="B236" s="375"/>
      <c r="C236" s="375"/>
      <c r="D236" s="375"/>
      <c r="E236" s="375"/>
      <c r="F236" s="375"/>
      <c r="G236" s="375"/>
      <c r="H236" s="375"/>
      <c r="I236" s="375"/>
      <c r="J236" s="375"/>
      <c r="K236" s="375"/>
      <c r="L236" s="375"/>
      <c r="M236" s="375"/>
      <c r="N236" s="375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</row>
    <row r="237" spans="1:26" ht="9.75" customHeight="1" x14ac:dyDescent="0.25">
      <c r="A237" s="375"/>
      <c r="B237" s="375"/>
      <c r="C237" s="375"/>
      <c r="D237" s="375"/>
      <c r="E237" s="375"/>
      <c r="F237" s="375"/>
      <c r="G237" s="375"/>
      <c r="H237" s="375"/>
      <c r="I237" s="375"/>
      <c r="J237" s="375"/>
      <c r="K237" s="375"/>
      <c r="L237" s="375"/>
      <c r="M237" s="375"/>
      <c r="N237" s="375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</row>
    <row r="238" spans="1:26" ht="9.75" customHeight="1" x14ac:dyDescent="0.25">
      <c r="A238" s="375"/>
      <c r="B238" s="375"/>
      <c r="C238" s="375"/>
      <c r="D238" s="375"/>
      <c r="E238" s="375"/>
      <c r="F238" s="375"/>
      <c r="G238" s="375"/>
      <c r="H238" s="375"/>
      <c r="I238" s="375"/>
      <c r="J238" s="375"/>
      <c r="K238" s="375"/>
      <c r="L238" s="375"/>
      <c r="M238" s="375"/>
      <c r="N238" s="375"/>
      <c r="O238" s="375"/>
      <c r="P238" s="375"/>
      <c r="Q238" s="375"/>
      <c r="R238" s="375"/>
      <c r="S238" s="375"/>
      <c r="T238" s="375"/>
      <c r="U238" s="375"/>
      <c r="V238" s="375"/>
      <c r="W238" s="375"/>
      <c r="X238" s="375"/>
      <c r="Y238" s="375"/>
      <c r="Z238" s="375"/>
    </row>
    <row r="239" spans="1:26" ht="9.75" customHeight="1" x14ac:dyDescent="0.25">
      <c r="A239" s="375"/>
      <c r="B239" s="375"/>
      <c r="C239" s="375"/>
      <c r="D239" s="375"/>
      <c r="E239" s="375"/>
      <c r="F239" s="375"/>
      <c r="G239" s="375"/>
      <c r="H239" s="375"/>
      <c r="I239" s="375"/>
      <c r="J239" s="375"/>
      <c r="K239" s="375"/>
      <c r="L239" s="375"/>
      <c r="M239" s="375"/>
      <c r="N239" s="375"/>
      <c r="O239" s="375"/>
      <c r="P239" s="375"/>
      <c r="Q239" s="375"/>
      <c r="R239" s="375"/>
      <c r="S239" s="375"/>
      <c r="T239" s="375"/>
      <c r="U239" s="375"/>
      <c r="V239" s="375"/>
      <c r="W239" s="375"/>
      <c r="X239" s="375"/>
      <c r="Y239" s="375"/>
      <c r="Z239" s="375"/>
    </row>
    <row r="240" spans="1:26" ht="9.75" customHeight="1" x14ac:dyDescent="0.25">
      <c r="A240" s="375"/>
      <c r="B240" s="375"/>
      <c r="C240" s="375"/>
      <c r="D240" s="375"/>
      <c r="E240" s="375"/>
      <c r="F240" s="375"/>
      <c r="G240" s="375"/>
      <c r="H240" s="375"/>
      <c r="I240" s="375"/>
      <c r="J240" s="375"/>
      <c r="K240" s="375"/>
      <c r="L240" s="375"/>
      <c r="M240" s="375"/>
      <c r="N240" s="375"/>
      <c r="O240" s="375"/>
      <c r="P240" s="375"/>
      <c r="Q240" s="375"/>
      <c r="R240" s="375"/>
      <c r="S240" s="375"/>
      <c r="T240" s="375"/>
      <c r="U240" s="375"/>
      <c r="V240" s="375"/>
      <c r="W240" s="375"/>
      <c r="X240" s="375"/>
      <c r="Y240" s="375"/>
      <c r="Z240" s="375"/>
    </row>
    <row r="241" spans="1:26" ht="9.75" customHeight="1" x14ac:dyDescent="0.25">
      <c r="A241" s="375"/>
      <c r="B241" s="375"/>
      <c r="C241" s="375"/>
      <c r="D241" s="375"/>
      <c r="E241" s="375"/>
      <c r="F241" s="375"/>
      <c r="G241" s="375"/>
      <c r="H241" s="375"/>
      <c r="I241" s="375"/>
      <c r="J241" s="375"/>
      <c r="K241" s="375"/>
      <c r="L241" s="375"/>
      <c r="M241" s="375"/>
      <c r="N241" s="375"/>
      <c r="O241" s="375"/>
      <c r="P241" s="375"/>
      <c r="Q241" s="375"/>
      <c r="R241" s="375"/>
      <c r="S241" s="375"/>
      <c r="T241" s="375"/>
      <c r="U241" s="375"/>
      <c r="V241" s="375"/>
      <c r="W241" s="375"/>
      <c r="X241" s="375"/>
      <c r="Y241" s="375"/>
      <c r="Z241" s="375"/>
    </row>
    <row r="242" spans="1:26" ht="9.75" customHeight="1" x14ac:dyDescent="0.25">
      <c r="A242" s="375"/>
      <c r="B242" s="375"/>
      <c r="C242" s="375"/>
      <c r="D242" s="375"/>
      <c r="E242" s="375"/>
      <c r="F242" s="375"/>
      <c r="G242" s="375"/>
      <c r="H242" s="375"/>
      <c r="I242" s="375"/>
      <c r="J242" s="375"/>
      <c r="K242" s="375"/>
      <c r="L242" s="375"/>
      <c r="M242" s="375"/>
      <c r="N242" s="375"/>
      <c r="O242" s="375"/>
      <c r="P242" s="375"/>
      <c r="Q242" s="375"/>
      <c r="R242" s="375"/>
      <c r="S242" s="375"/>
      <c r="T242" s="375"/>
      <c r="U242" s="375"/>
      <c r="V242" s="375"/>
      <c r="W242" s="375"/>
      <c r="X242" s="375"/>
      <c r="Y242" s="375"/>
      <c r="Z242" s="375"/>
    </row>
    <row r="243" spans="1:26" ht="9.75" customHeight="1" x14ac:dyDescent="0.25">
      <c r="A243" s="375"/>
      <c r="B243" s="375"/>
      <c r="C243" s="375"/>
      <c r="D243" s="375"/>
      <c r="E243" s="375"/>
      <c r="F243" s="375"/>
      <c r="G243" s="375"/>
      <c r="H243" s="375"/>
      <c r="I243" s="375"/>
      <c r="J243" s="375"/>
      <c r="K243" s="375"/>
      <c r="L243" s="375"/>
      <c r="M243" s="375"/>
      <c r="N243" s="375"/>
      <c r="O243" s="375"/>
      <c r="P243" s="375"/>
      <c r="Q243" s="375"/>
      <c r="R243" s="375"/>
      <c r="S243" s="375"/>
      <c r="T243" s="375"/>
      <c r="U243" s="375"/>
      <c r="V243" s="375"/>
      <c r="W243" s="375"/>
      <c r="X243" s="375"/>
      <c r="Y243" s="375"/>
      <c r="Z243" s="375"/>
    </row>
    <row r="244" spans="1:26" ht="9.75" customHeight="1" x14ac:dyDescent="0.25">
      <c r="A244" s="375"/>
      <c r="B244" s="375"/>
      <c r="C244" s="375"/>
      <c r="D244" s="375"/>
      <c r="E244" s="375"/>
      <c r="F244" s="375"/>
      <c r="G244" s="375"/>
      <c r="H244" s="375"/>
      <c r="I244" s="375"/>
      <c r="J244" s="375"/>
      <c r="K244" s="375"/>
      <c r="L244" s="375"/>
      <c r="M244" s="375"/>
      <c r="N244" s="375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</row>
    <row r="245" spans="1:26" ht="9.75" customHeight="1" x14ac:dyDescent="0.25">
      <c r="A245" s="375"/>
      <c r="B245" s="375"/>
      <c r="C245" s="375"/>
      <c r="D245" s="375"/>
      <c r="E245" s="375"/>
      <c r="F245" s="375"/>
      <c r="G245" s="375"/>
      <c r="H245" s="375"/>
      <c r="I245" s="375"/>
      <c r="J245" s="375"/>
      <c r="K245" s="375"/>
      <c r="L245" s="375"/>
      <c r="M245" s="375"/>
      <c r="N245" s="375"/>
      <c r="O245" s="375"/>
      <c r="P245" s="375"/>
      <c r="Q245" s="375"/>
      <c r="R245" s="375"/>
      <c r="S245" s="375"/>
      <c r="T245" s="375"/>
      <c r="U245" s="375"/>
      <c r="V245" s="375"/>
      <c r="W245" s="375"/>
      <c r="X245" s="375"/>
      <c r="Y245" s="375"/>
      <c r="Z245" s="375"/>
    </row>
    <row r="246" spans="1:26" ht="9.75" customHeight="1" x14ac:dyDescent="0.25">
      <c r="A246" s="375"/>
      <c r="B246" s="375"/>
      <c r="C246" s="375"/>
      <c r="D246" s="375"/>
      <c r="E246" s="375"/>
      <c r="F246" s="375"/>
      <c r="G246" s="375"/>
      <c r="H246" s="375"/>
      <c r="I246" s="375"/>
      <c r="J246" s="375"/>
      <c r="K246" s="375"/>
      <c r="L246" s="375"/>
      <c r="M246" s="375"/>
      <c r="N246" s="375"/>
      <c r="O246" s="375"/>
      <c r="P246" s="375"/>
      <c r="Q246" s="375"/>
      <c r="R246" s="375"/>
      <c r="S246" s="375"/>
      <c r="T246" s="375"/>
      <c r="U246" s="375"/>
      <c r="V246" s="375"/>
      <c r="W246" s="375"/>
      <c r="X246" s="375"/>
      <c r="Y246" s="375"/>
      <c r="Z246" s="375"/>
    </row>
    <row r="247" spans="1:26" ht="9.75" customHeight="1" x14ac:dyDescent="0.25">
      <c r="A247" s="375"/>
      <c r="B247" s="375"/>
      <c r="C247" s="375"/>
      <c r="D247" s="375"/>
      <c r="E247" s="375"/>
      <c r="F247" s="375"/>
      <c r="G247" s="375"/>
      <c r="H247" s="375"/>
      <c r="I247" s="375"/>
      <c r="J247" s="375"/>
      <c r="K247" s="375"/>
      <c r="L247" s="375"/>
      <c r="M247" s="375"/>
      <c r="N247" s="375"/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</row>
    <row r="248" spans="1:26" ht="9.75" customHeight="1" x14ac:dyDescent="0.25">
      <c r="A248" s="375"/>
      <c r="B248" s="375"/>
      <c r="C248" s="375"/>
      <c r="D248" s="375"/>
      <c r="E248" s="375"/>
      <c r="F248" s="375"/>
      <c r="G248" s="375"/>
      <c r="H248" s="375"/>
      <c r="I248" s="375"/>
      <c r="J248" s="375"/>
      <c r="K248" s="375"/>
      <c r="L248" s="375"/>
      <c r="M248" s="375"/>
      <c r="N248" s="375"/>
      <c r="O248" s="375"/>
      <c r="P248" s="375"/>
      <c r="Q248" s="375"/>
      <c r="R248" s="375"/>
      <c r="S248" s="375"/>
      <c r="T248" s="375"/>
      <c r="U248" s="375"/>
      <c r="V248" s="375"/>
      <c r="W248" s="375"/>
      <c r="X248" s="375"/>
      <c r="Y248" s="375"/>
      <c r="Z248" s="375"/>
    </row>
    <row r="249" spans="1:26" ht="9.75" customHeight="1" x14ac:dyDescent="0.25">
      <c r="A249" s="375"/>
      <c r="B249" s="375"/>
      <c r="C249" s="375"/>
      <c r="D249" s="375"/>
      <c r="E249" s="375"/>
      <c r="F249" s="375"/>
      <c r="G249" s="375"/>
      <c r="H249" s="375"/>
      <c r="I249" s="375"/>
      <c r="J249" s="375"/>
      <c r="K249" s="375"/>
      <c r="L249" s="375"/>
      <c r="M249" s="375"/>
      <c r="N249" s="375"/>
      <c r="O249" s="375"/>
      <c r="P249" s="375"/>
      <c r="Q249" s="375"/>
      <c r="R249" s="375"/>
      <c r="S249" s="375"/>
      <c r="T249" s="375"/>
      <c r="U249" s="375"/>
      <c r="V249" s="375"/>
      <c r="W249" s="375"/>
      <c r="X249" s="375"/>
      <c r="Y249" s="375"/>
      <c r="Z249" s="375"/>
    </row>
    <row r="250" spans="1:26" ht="9.75" customHeight="1" x14ac:dyDescent="0.25">
      <c r="A250" s="375"/>
      <c r="B250" s="375"/>
      <c r="C250" s="375"/>
      <c r="D250" s="375"/>
      <c r="E250" s="375"/>
      <c r="F250" s="375"/>
      <c r="G250" s="375"/>
      <c r="H250" s="375"/>
      <c r="I250" s="375"/>
      <c r="J250" s="375"/>
      <c r="K250" s="375"/>
      <c r="L250" s="375"/>
      <c r="M250" s="375"/>
      <c r="N250" s="375"/>
      <c r="O250" s="375"/>
      <c r="P250" s="375"/>
      <c r="Q250" s="375"/>
      <c r="R250" s="375"/>
      <c r="S250" s="375"/>
      <c r="T250" s="375"/>
      <c r="U250" s="375"/>
      <c r="V250" s="375"/>
      <c r="W250" s="375"/>
      <c r="X250" s="375"/>
      <c r="Y250" s="375"/>
      <c r="Z250" s="375"/>
    </row>
    <row r="251" spans="1:26" ht="9.75" customHeight="1" x14ac:dyDescent="0.25">
      <c r="A251" s="375"/>
      <c r="B251" s="375"/>
      <c r="C251" s="375"/>
      <c r="D251" s="375"/>
      <c r="E251" s="375"/>
      <c r="F251" s="375"/>
      <c r="G251" s="375"/>
      <c r="H251" s="375"/>
      <c r="I251" s="375"/>
      <c r="J251" s="375"/>
      <c r="K251" s="375"/>
      <c r="L251" s="375"/>
      <c r="M251" s="375"/>
      <c r="N251" s="375"/>
      <c r="O251" s="375"/>
      <c r="P251" s="375"/>
      <c r="Q251" s="375"/>
      <c r="R251" s="375"/>
      <c r="S251" s="375"/>
      <c r="T251" s="375"/>
      <c r="U251" s="375"/>
      <c r="V251" s="375"/>
      <c r="W251" s="375"/>
      <c r="X251" s="375"/>
      <c r="Y251" s="375"/>
      <c r="Z251" s="375"/>
    </row>
    <row r="252" spans="1:26" ht="9.75" customHeight="1" x14ac:dyDescent="0.25">
      <c r="A252" s="375"/>
      <c r="B252" s="375"/>
      <c r="C252" s="375"/>
      <c r="D252" s="375"/>
      <c r="E252" s="375"/>
      <c r="F252" s="375"/>
      <c r="G252" s="375"/>
      <c r="H252" s="375"/>
      <c r="I252" s="375"/>
      <c r="J252" s="375"/>
      <c r="K252" s="375"/>
      <c r="L252" s="375"/>
      <c r="M252" s="375"/>
      <c r="N252" s="375"/>
      <c r="O252" s="375"/>
      <c r="P252" s="375"/>
      <c r="Q252" s="375"/>
      <c r="R252" s="375"/>
      <c r="S252" s="375"/>
      <c r="T252" s="375"/>
      <c r="U252" s="375"/>
      <c r="V252" s="375"/>
      <c r="W252" s="375"/>
      <c r="X252" s="375"/>
      <c r="Y252" s="375"/>
      <c r="Z252" s="375"/>
    </row>
    <row r="253" spans="1:26" ht="9.75" customHeight="1" x14ac:dyDescent="0.25">
      <c r="A253" s="375"/>
      <c r="B253" s="375"/>
      <c r="C253" s="375"/>
      <c r="D253" s="375"/>
      <c r="E253" s="375"/>
      <c r="F253" s="375"/>
      <c r="G253" s="375"/>
      <c r="H253" s="375"/>
      <c r="I253" s="375"/>
      <c r="J253" s="375"/>
      <c r="K253" s="375"/>
      <c r="L253" s="375"/>
      <c r="M253" s="375"/>
      <c r="N253" s="375"/>
      <c r="O253" s="375"/>
      <c r="P253" s="375"/>
      <c r="Q253" s="375"/>
      <c r="R253" s="375"/>
      <c r="S253" s="375"/>
      <c r="T253" s="375"/>
      <c r="U253" s="375"/>
      <c r="V253" s="375"/>
      <c r="W253" s="375"/>
      <c r="X253" s="375"/>
      <c r="Y253" s="375"/>
      <c r="Z253" s="375"/>
    </row>
    <row r="254" spans="1:26" ht="9.75" customHeight="1" x14ac:dyDescent="0.25">
      <c r="A254" s="375"/>
      <c r="B254" s="375"/>
      <c r="C254" s="375"/>
      <c r="D254" s="375"/>
      <c r="E254" s="375"/>
      <c r="F254" s="375"/>
      <c r="G254" s="375"/>
      <c r="H254" s="375"/>
      <c r="I254" s="375"/>
      <c r="J254" s="375"/>
      <c r="K254" s="375"/>
      <c r="L254" s="375"/>
      <c r="M254" s="375"/>
      <c r="N254" s="375"/>
      <c r="O254" s="375"/>
      <c r="P254" s="375"/>
      <c r="Q254" s="375"/>
      <c r="R254" s="375"/>
      <c r="S254" s="375"/>
      <c r="T254" s="375"/>
      <c r="U254" s="375"/>
      <c r="V254" s="375"/>
      <c r="W254" s="375"/>
      <c r="X254" s="375"/>
      <c r="Y254" s="375"/>
      <c r="Z254" s="375"/>
    </row>
    <row r="255" spans="1:26" ht="9.75" customHeight="1" x14ac:dyDescent="0.25">
      <c r="A255" s="375"/>
      <c r="B255" s="375"/>
      <c r="C255" s="375"/>
      <c r="D255" s="375"/>
      <c r="E255" s="375"/>
      <c r="F255" s="375"/>
      <c r="G255" s="375"/>
      <c r="H255" s="375"/>
      <c r="I255" s="375"/>
      <c r="J255" s="375"/>
      <c r="K255" s="375"/>
      <c r="L255" s="375"/>
      <c r="M255" s="375"/>
      <c r="N255" s="375"/>
      <c r="O255" s="375"/>
      <c r="P255" s="375"/>
      <c r="Q255" s="375"/>
      <c r="R255" s="375"/>
      <c r="S255" s="375"/>
      <c r="T255" s="375"/>
      <c r="U255" s="375"/>
      <c r="V255" s="375"/>
      <c r="W255" s="375"/>
      <c r="X255" s="375"/>
      <c r="Y255" s="375"/>
      <c r="Z255" s="375"/>
    </row>
    <row r="256" spans="1:26" ht="9.75" customHeight="1" x14ac:dyDescent="0.25">
      <c r="A256" s="375"/>
      <c r="B256" s="375"/>
      <c r="C256" s="375"/>
      <c r="D256" s="375"/>
      <c r="E256" s="375"/>
      <c r="F256" s="375"/>
      <c r="G256" s="375"/>
      <c r="H256" s="375"/>
      <c r="I256" s="375"/>
      <c r="J256" s="375"/>
      <c r="K256" s="375"/>
      <c r="L256" s="375"/>
      <c r="M256" s="375"/>
      <c r="N256" s="375"/>
      <c r="O256" s="375"/>
      <c r="P256" s="375"/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</row>
    <row r="257" spans="1:26" ht="9.75" customHeight="1" x14ac:dyDescent="0.25">
      <c r="A257" s="375"/>
      <c r="B257" s="375"/>
      <c r="C257" s="375"/>
      <c r="D257" s="375"/>
      <c r="E257" s="375"/>
      <c r="F257" s="375"/>
      <c r="G257" s="375"/>
      <c r="H257" s="375"/>
      <c r="I257" s="375"/>
      <c r="J257" s="375"/>
      <c r="K257" s="375"/>
      <c r="L257" s="375"/>
      <c r="M257" s="375"/>
      <c r="N257" s="375"/>
      <c r="O257" s="375"/>
      <c r="P257" s="375"/>
      <c r="Q257" s="375"/>
      <c r="R257" s="375"/>
      <c r="S257" s="375"/>
      <c r="T257" s="375"/>
      <c r="U257" s="375"/>
      <c r="V257" s="375"/>
      <c r="W257" s="375"/>
      <c r="X257" s="375"/>
      <c r="Y257" s="375"/>
      <c r="Z257" s="375"/>
    </row>
    <row r="258" spans="1:26" ht="9.75" customHeight="1" x14ac:dyDescent="0.25">
      <c r="A258" s="375"/>
      <c r="B258" s="375"/>
      <c r="C258" s="375"/>
      <c r="D258" s="375"/>
      <c r="E258" s="375"/>
      <c r="F258" s="375"/>
      <c r="G258" s="375"/>
      <c r="H258" s="375"/>
      <c r="I258" s="375"/>
      <c r="J258" s="375"/>
      <c r="K258" s="375"/>
      <c r="L258" s="375"/>
      <c r="M258" s="375"/>
      <c r="N258" s="375"/>
      <c r="O258" s="375"/>
      <c r="P258" s="375"/>
      <c r="Q258" s="375"/>
      <c r="R258" s="375"/>
      <c r="S258" s="375"/>
      <c r="T258" s="375"/>
      <c r="U258" s="375"/>
      <c r="V258" s="375"/>
      <c r="W258" s="375"/>
      <c r="X258" s="375"/>
      <c r="Y258" s="375"/>
      <c r="Z258" s="375"/>
    </row>
    <row r="259" spans="1:26" ht="9.75" customHeight="1" x14ac:dyDescent="0.25">
      <c r="A259" s="375"/>
      <c r="B259" s="375"/>
      <c r="C259" s="375"/>
      <c r="D259" s="375"/>
      <c r="E259" s="375"/>
      <c r="F259" s="375"/>
      <c r="G259" s="375"/>
      <c r="H259" s="375"/>
      <c r="I259" s="375"/>
      <c r="J259" s="375"/>
      <c r="K259" s="375"/>
      <c r="L259" s="375"/>
      <c r="M259" s="375"/>
      <c r="N259" s="375"/>
      <c r="O259" s="375"/>
      <c r="P259" s="375"/>
      <c r="Q259" s="375"/>
      <c r="R259" s="375"/>
      <c r="S259" s="375"/>
      <c r="T259" s="375"/>
      <c r="U259" s="375"/>
      <c r="V259" s="375"/>
      <c r="W259" s="375"/>
      <c r="X259" s="375"/>
      <c r="Y259" s="375"/>
      <c r="Z259" s="375"/>
    </row>
    <row r="260" spans="1:26" ht="9.75" customHeight="1" x14ac:dyDescent="0.25">
      <c r="A260" s="375"/>
      <c r="B260" s="375"/>
      <c r="C260" s="375"/>
      <c r="D260" s="375"/>
      <c r="E260" s="375"/>
      <c r="F260" s="375"/>
      <c r="G260" s="375"/>
      <c r="H260" s="375"/>
      <c r="I260" s="375"/>
      <c r="J260" s="375"/>
      <c r="K260" s="375"/>
      <c r="L260" s="375"/>
      <c r="M260" s="375"/>
      <c r="N260" s="375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</row>
    <row r="261" spans="1:26" ht="9.75" customHeight="1" x14ac:dyDescent="0.25">
      <c r="A261" s="375"/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</row>
    <row r="262" spans="1:26" ht="9.75" customHeight="1" x14ac:dyDescent="0.25">
      <c r="A262" s="375"/>
      <c r="B262" s="375"/>
      <c r="C262" s="375"/>
      <c r="D262" s="375"/>
      <c r="E262" s="375"/>
      <c r="F262" s="375"/>
      <c r="G262" s="375"/>
      <c r="H262" s="375"/>
      <c r="I262" s="375"/>
      <c r="J262" s="375"/>
      <c r="K262" s="375"/>
      <c r="L262" s="375"/>
      <c r="M262" s="375"/>
      <c r="N262" s="375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</row>
    <row r="263" spans="1:26" ht="9.75" customHeight="1" x14ac:dyDescent="0.25">
      <c r="A263" s="375"/>
      <c r="B263" s="375"/>
      <c r="C263" s="375"/>
      <c r="D263" s="375"/>
      <c r="E263" s="375"/>
      <c r="F263" s="375"/>
      <c r="G263" s="375"/>
      <c r="H263" s="375"/>
      <c r="I263" s="375"/>
      <c r="J263" s="375"/>
      <c r="K263" s="375"/>
      <c r="L263" s="375"/>
      <c r="M263" s="375"/>
      <c r="N263" s="375"/>
      <c r="O263" s="375"/>
      <c r="P263" s="375"/>
      <c r="Q263" s="375"/>
      <c r="R263" s="375"/>
      <c r="S263" s="375"/>
      <c r="T263" s="375"/>
      <c r="U263" s="375"/>
      <c r="V263" s="375"/>
      <c r="W263" s="375"/>
      <c r="X263" s="375"/>
      <c r="Y263" s="375"/>
      <c r="Z263" s="375"/>
    </row>
    <row r="264" spans="1:26" ht="9.75" customHeight="1" x14ac:dyDescent="0.25">
      <c r="A264" s="375"/>
      <c r="B264" s="375"/>
      <c r="C264" s="375"/>
      <c r="D264" s="375"/>
      <c r="E264" s="375"/>
      <c r="F264" s="375"/>
      <c r="G264" s="375"/>
      <c r="H264" s="375"/>
      <c r="I264" s="375"/>
      <c r="J264" s="375"/>
      <c r="K264" s="375"/>
      <c r="L264" s="375"/>
      <c r="M264" s="375"/>
      <c r="N264" s="375"/>
      <c r="O264" s="375"/>
      <c r="P264" s="375"/>
      <c r="Q264" s="375"/>
      <c r="R264" s="375"/>
      <c r="S264" s="375"/>
      <c r="T264" s="375"/>
      <c r="U264" s="375"/>
      <c r="V264" s="375"/>
      <c r="W264" s="375"/>
      <c r="X264" s="375"/>
      <c r="Y264" s="375"/>
      <c r="Z264" s="375"/>
    </row>
    <row r="265" spans="1:26" ht="9.75" customHeight="1" x14ac:dyDescent="0.25">
      <c r="A265" s="375"/>
      <c r="B265" s="375"/>
      <c r="C265" s="375"/>
      <c r="D265" s="375"/>
      <c r="E265" s="375"/>
      <c r="F265" s="375"/>
      <c r="G265" s="375"/>
      <c r="H265" s="375"/>
      <c r="I265" s="375"/>
      <c r="J265" s="375"/>
      <c r="K265" s="375"/>
      <c r="L265" s="375"/>
      <c r="M265" s="375"/>
      <c r="N265" s="375"/>
      <c r="O265" s="375"/>
      <c r="P265" s="375"/>
      <c r="Q265" s="375"/>
      <c r="R265" s="375"/>
      <c r="S265" s="375"/>
      <c r="T265" s="375"/>
      <c r="U265" s="375"/>
      <c r="V265" s="375"/>
      <c r="W265" s="375"/>
      <c r="X265" s="375"/>
      <c r="Y265" s="375"/>
      <c r="Z265" s="375"/>
    </row>
    <row r="266" spans="1:26" ht="9.75" customHeight="1" x14ac:dyDescent="0.25">
      <c r="A266" s="375"/>
      <c r="B266" s="375"/>
      <c r="C266" s="375"/>
      <c r="D266" s="375"/>
      <c r="E266" s="375"/>
      <c r="F266" s="375"/>
      <c r="G266" s="375"/>
      <c r="H266" s="375"/>
      <c r="I266" s="375"/>
      <c r="J266" s="375"/>
      <c r="K266" s="375"/>
      <c r="L266" s="375"/>
      <c r="M266" s="375"/>
      <c r="N266" s="375"/>
      <c r="O266" s="375"/>
      <c r="P266" s="375"/>
      <c r="Q266" s="375"/>
      <c r="R266" s="375"/>
      <c r="S266" s="375"/>
      <c r="T266" s="375"/>
      <c r="U266" s="375"/>
      <c r="V266" s="375"/>
      <c r="W266" s="375"/>
      <c r="X266" s="375"/>
      <c r="Y266" s="375"/>
      <c r="Z266" s="375"/>
    </row>
    <row r="267" spans="1:26" ht="9.75" customHeight="1" x14ac:dyDescent="0.25">
      <c r="A267" s="375"/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</row>
    <row r="268" spans="1:26" ht="9.75" customHeight="1" x14ac:dyDescent="0.25">
      <c r="A268" s="375"/>
      <c r="B268" s="375"/>
      <c r="C268" s="375"/>
      <c r="D268" s="375"/>
      <c r="E268" s="375"/>
      <c r="F268" s="375"/>
      <c r="G268" s="375"/>
      <c r="H268" s="375"/>
      <c r="I268" s="375"/>
      <c r="J268" s="375"/>
      <c r="K268" s="375"/>
      <c r="L268" s="375"/>
      <c r="M268" s="375"/>
      <c r="N268" s="375"/>
      <c r="O268" s="375"/>
      <c r="P268" s="375"/>
      <c r="Q268" s="375"/>
      <c r="R268" s="375"/>
      <c r="S268" s="375"/>
      <c r="T268" s="375"/>
      <c r="U268" s="375"/>
      <c r="V268" s="375"/>
      <c r="W268" s="375"/>
      <c r="X268" s="375"/>
      <c r="Y268" s="375"/>
      <c r="Z268" s="375"/>
    </row>
    <row r="269" spans="1:26" ht="9.75" customHeight="1" x14ac:dyDescent="0.25">
      <c r="A269" s="375"/>
      <c r="B269" s="375"/>
      <c r="C269" s="375"/>
      <c r="D269" s="375"/>
      <c r="E269" s="375"/>
      <c r="F269" s="375"/>
      <c r="G269" s="375"/>
      <c r="H269" s="375"/>
      <c r="I269" s="375"/>
      <c r="J269" s="375"/>
      <c r="K269" s="375"/>
      <c r="L269" s="375"/>
      <c r="M269" s="375"/>
      <c r="N269" s="375"/>
      <c r="O269" s="375"/>
      <c r="P269" s="375"/>
      <c r="Q269" s="375"/>
      <c r="R269" s="375"/>
      <c r="S269" s="375"/>
      <c r="T269" s="375"/>
      <c r="U269" s="375"/>
      <c r="V269" s="375"/>
      <c r="W269" s="375"/>
      <c r="X269" s="375"/>
      <c r="Y269" s="375"/>
      <c r="Z269" s="375"/>
    </row>
    <row r="270" spans="1:26" ht="9.75" customHeight="1" x14ac:dyDescent="0.25">
      <c r="A270" s="375"/>
      <c r="B270" s="375"/>
      <c r="C270" s="375"/>
      <c r="D270" s="375"/>
      <c r="E270" s="375"/>
      <c r="F270" s="375"/>
      <c r="G270" s="375"/>
      <c r="H270" s="375"/>
      <c r="I270" s="375"/>
      <c r="J270" s="375"/>
      <c r="K270" s="375"/>
      <c r="L270" s="375"/>
      <c r="M270" s="375"/>
      <c r="N270" s="375"/>
      <c r="O270" s="375"/>
      <c r="P270" s="375"/>
      <c r="Q270" s="375"/>
      <c r="R270" s="375"/>
      <c r="S270" s="375"/>
      <c r="T270" s="375"/>
      <c r="U270" s="375"/>
      <c r="V270" s="375"/>
      <c r="W270" s="375"/>
      <c r="X270" s="375"/>
      <c r="Y270" s="375"/>
      <c r="Z270" s="375"/>
    </row>
    <row r="271" spans="1:26" ht="9.75" customHeight="1" x14ac:dyDescent="0.25">
      <c r="A271" s="375"/>
      <c r="B271" s="375"/>
      <c r="C271" s="375"/>
      <c r="D271" s="375"/>
      <c r="E271" s="375"/>
      <c r="F271" s="375"/>
      <c r="G271" s="375"/>
      <c r="H271" s="375"/>
      <c r="I271" s="375"/>
      <c r="J271" s="375"/>
      <c r="K271" s="375"/>
      <c r="L271" s="375"/>
      <c r="M271" s="375"/>
      <c r="N271" s="375"/>
      <c r="O271" s="375"/>
      <c r="P271" s="375"/>
      <c r="Q271" s="375"/>
      <c r="R271" s="375"/>
      <c r="S271" s="375"/>
      <c r="T271" s="375"/>
      <c r="U271" s="375"/>
      <c r="V271" s="375"/>
      <c r="W271" s="375"/>
      <c r="X271" s="375"/>
      <c r="Y271" s="375"/>
      <c r="Z271" s="375"/>
    </row>
    <row r="272" spans="1:26" ht="9.75" customHeight="1" x14ac:dyDescent="0.25">
      <c r="A272" s="375"/>
      <c r="B272" s="375"/>
      <c r="C272" s="375"/>
      <c r="D272" s="375"/>
      <c r="E272" s="375"/>
      <c r="F272" s="375"/>
      <c r="G272" s="375"/>
      <c r="H272" s="375"/>
      <c r="I272" s="375"/>
      <c r="J272" s="375"/>
      <c r="K272" s="375"/>
      <c r="L272" s="375"/>
      <c r="M272" s="375"/>
      <c r="N272" s="375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</row>
    <row r="273" spans="1:26" ht="9.75" customHeight="1" x14ac:dyDescent="0.25">
      <c r="A273" s="375"/>
      <c r="B273" s="375"/>
      <c r="C273" s="375"/>
      <c r="D273" s="375"/>
      <c r="E273" s="375"/>
      <c r="F273" s="375"/>
      <c r="G273" s="375"/>
      <c r="H273" s="375"/>
      <c r="I273" s="375"/>
      <c r="J273" s="375"/>
      <c r="K273" s="375"/>
      <c r="L273" s="375"/>
      <c r="M273" s="375"/>
      <c r="N273" s="375"/>
      <c r="O273" s="375"/>
      <c r="P273" s="375"/>
      <c r="Q273" s="375"/>
      <c r="R273" s="375"/>
      <c r="S273" s="375"/>
      <c r="T273" s="375"/>
      <c r="U273" s="375"/>
      <c r="V273" s="375"/>
      <c r="W273" s="375"/>
      <c r="X273" s="375"/>
      <c r="Y273" s="375"/>
      <c r="Z273" s="375"/>
    </row>
    <row r="274" spans="1:26" ht="9.75" customHeight="1" x14ac:dyDescent="0.25">
      <c r="A274" s="375"/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</row>
    <row r="275" spans="1:26" ht="9.75" customHeight="1" x14ac:dyDescent="0.25">
      <c r="A275" s="375"/>
      <c r="B275" s="375"/>
      <c r="C275" s="375"/>
      <c r="D275" s="375"/>
      <c r="E275" s="375"/>
      <c r="F275" s="375"/>
      <c r="G275" s="375"/>
      <c r="H275" s="375"/>
      <c r="I275" s="375"/>
      <c r="J275" s="375"/>
      <c r="K275" s="375"/>
      <c r="L275" s="375"/>
      <c r="M275" s="375"/>
      <c r="N275" s="375"/>
      <c r="O275" s="375"/>
      <c r="P275" s="375"/>
      <c r="Q275" s="375"/>
      <c r="R275" s="375"/>
      <c r="S275" s="375"/>
      <c r="T275" s="375"/>
      <c r="U275" s="375"/>
      <c r="V275" s="375"/>
      <c r="W275" s="375"/>
      <c r="X275" s="375"/>
      <c r="Y275" s="375"/>
      <c r="Z275" s="375"/>
    </row>
    <row r="276" spans="1:26" ht="9.75" customHeight="1" x14ac:dyDescent="0.25">
      <c r="A276" s="375"/>
      <c r="B276" s="375"/>
      <c r="C276" s="375"/>
      <c r="D276" s="375"/>
      <c r="E276" s="375"/>
      <c r="F276" s="375"/>
      <c r="G276" s="375"/>
      <c r="H276" s="375"/>
      <c r="I276" s="375"/>
      <c r="J276" s="375"/>
      <c r="K276" s="375"/>
      <c r="L276" s="375"/>
      <c r="M276" s="375"/>
      <c r="N276" s="375"/>
      <c r="O276" s="375"/>
      <c r="P276" s="375"/>
      <c r="Q276" s="375"/>
      <c r="R276" s="375"/>
      <c r="S276" s="375"/>
      <c r="T276" s="375"/>
      <c r="U276" s="375"/>
      <c r="V276" s="375"/>
      <c r="W276" s="375"/>
      <c r="X276" s="375"/>
      <c r="Y276" s="375"/>
      <c r="Z276" s="375"/>
    </row>
    <row r="277" spans="1:26" ht="9.75" customHeight="1" x14ac:dyDescent="0.25">
      <c r="A277" s="375"/>
      <c r="B277" s="375"/>
      <c r="C277" s="375"/>
      <c r="D277" s="375"/>
      <c r="E277" s="375"/>
      <c r="F277" s="375"/>
      <c r="G277" s="375"/>
      <c r="H277" s="375"/>
      <c r="I277" s="375"/>
      <c r="J277" s="375"/>
      <c r="K277" s="375"/>
      <c r="L277" s="375"/>
      <c r="M277" s="375"/>
      <c r="N277" s="375"/>
      <c r="O277" s="375"/>
      <c r="P277" s="375"/>
      <c r="Q277" s="375"/>
      <c r="R277" s="375"/>
      <c r="S277" s="375"/>
      <c r="T277" s="375"/>
      <c r="U277" s="375"/>
      <c r="V277" s="375"/>
      <c r="W277" s="375"/>
      <c r="X277" s="375"/>
      <c r="Y277" s="375"/>
      <c r="Z277" s="375"/>
    </row>
    <row r="278" spans="1:26" ht="9.75" customHeight="1" x14ac:dyDescent="0.25">
      <c r="A278" s="375"/>
      <c r="B278" s="375"/>
      <c r="C278" s="375"/>
      <c r="D278" s="375"/>
      <c r="E278" s="375"/>
      <c r="F278" s="375"/>
      <c r="G278" s="375"/>
      <c r="H278" s="375"/>
      <c r="I278" s="375"/>
      <c r="J278" s="375"/>
      <c r="K278" s="375"/>
      <c r="L278" s="375"/>
      <c r="M278" s="375"/>
      <c r="N278" s="375"/>
      <c r="O278" s="375"/>
      <c r="P278" s="375"/>
      <c r="Q278" s="375"/>
      <c r="R278" s="375"/>
      <c r="S278" s="375"/>
      <c r="T278" s="375"/>
      <c r="U278" s="375"/>
      <c r="V278" s="375"/>
      <c r="W278" s="375"/>
      <c r="X278" s="375"/>
      <c r="Y278" s="375"/>
      <c r="Z278" s="375"/>
    </row>
    <row r="279" spans="1:26" ht="9.75" customHeight="1" x14ac:dyDescent="0.25">
      <c r="A279" s="375"/>
      <c r="B279" s="375"/>
      <c r="C279" s="375"/>
      <c r="D279" s="375"/>
      <c r="E279" s="375"/>
      <c r="F279" s="375"/>
      <c r="G279" s="375"/>
      <c r="H279" s="375"/>
      <c r="I279" s="375"/>
      <c r="J279" s="375"/>
      <c r="K279" s="375"/>
      <c r="L279" s="375"/>
      <c r="M279" s="375"/>
      <c r="N279" s="375"/>
      <c r="O279" s="375"/>
      <c r="P279" s="375"/>
      <c r="Q279" s="375"/>
      <c r="R279" s="375"/>
      <c r="S279" s="375"/>
      <c r="T279" s="375"/>
      <c r="U279" s="375"/>
      <c r="V279" s="375"/>
      <c r="W279" s="375"/>
      <c r="X279" s="375"/>
      <c r="Y279" s="375"/>
      <c r="Z279" s="375"/>
    </row>
    <row r="280" spans="1:26" ht="9.75" customHeight="1" x14ac:dyDescent="0.25">
      <c r="A280" s="375"/>
      <c r="B280" s="375"/>
      <c r="C280" s="375"/>
      <c r="D280" s="375"/>
      <c r="E280" s="375"/>
      <c r="F280" s="375"/>
      <c r="G280" s="375"/>
      <c r="H280" s="375"/>
      <c r="I280" s="375"/>
      <c r="J280" s="375"/>
      <c r="K280" s="375"/>
      <c r="L280" s="375"/>
      <c r="M280" s="375"/>
      <c r="N280" s="375"/>
      <c r="O280" s="375"/>
      <c r="P280" s="375"/>
      <c r="Q280" s="375"/>
      <c r="R280" s="375"/>
      <c r="S280" s="375"/>
      <c r="T280" s="375"/>
      <c r="U280" s="375"/>
      <c r="V280" s="375"/>
      <c r="W280" s="375"/>
      <c r="X280" s="375"/>
      <c r="Y280" s="375"/>
      <c r="Z280" s="375"/>
    </row>
    <row r="281" spans="1:26" ht="9.75" customHeight="1" x14ac:dyDescent="0.25">
      <c r="A281" s="375"/>
      <c r="B281" s="375"/>
      <c r="C281" s="375"/>
      <c r="D281" s="375"/>
      <c r="E281" s="375"/>
      <c r="F281" s="375"/>
      <c r="G281" s="375"/>
      <c r="H281" s="375"/>
      <c r="I281" s="375"/>
      <c r="J281" s="375"/>
      <c r="K281" s="375"/>
      <c r="L281" s="375"/>
      <c r="M281" s="375"/>
      <c r="N281" s="375"/>
      <c r="O281" s="375"/>
      <c r="P281" s="375"/>
      <c r="Q281" s="375"/>
      <c r="R281" s="375"/>
      <c r="S281" s="375"/>
      <c r="T281" s="375"/>
      <c r="U281" s="375"/>
      <c r="V281" s="375"/>
      <c r="W281" s="375"/>
      <c r="X281" s="375"/>
      <c r="Y281" s="375"/>
      <c r="Z281" s="375"/>
    </row>
    <row r="282" spans="1:26" ht="9.75" customHeight="1" x14ac:dyDescent="0.25">
      <c r="A282" s="375"/>
      <c r="B282" s="375"/>
      <c r="C282" s="375"/>
      <c r="D282" s="375"/>
      <c r="E282" s="375"/>
      <c r="F282" s="375"/>
      <c r="G282" s="375"/>
      <c r="H282" s="375"/>
      <c r="I282" s="375"/>
      <c r="J282" s="375"/>
      <c r="K282" s="375"/>
      <c r="L282" s="375"/>
      <c r="M282" s="375"/>
      <c r="N282" s="375"/>
      <c r="O282" s="375"/>
      <c r="P282" s="375"/>
      <c r="Q282" s="375"/>
      <c r="R282" s="375"/>
      <c r="S282" s="375"/>
      <c r="T282" s="375"/>
      <c r="U282" s="375"/>
      <c r="V282" s="375"/>
      <c r="W282" s="375"/>
      <c r="X282" s="375"/>
      <c r="Y282" s="375"/>
      <c r="Z282" s="375"/>
    </row>
    <row r="283" spans="1:26" ht="9.75" customHeight="1" x14ac:dyDescent="0.25">
      <c r="A283" s="375"/>
      <c r="B283" s="375"/>
      <c r="C283" s="375"/>
      <c r="D283" s="375"/>
      <c r="E283" s="375"/>
      <c r="F283" s="375"/>
      <c r="G283" s="375"/>
      <c r="H283" s="375"/>
      <c r="I283" s="375"/>
      <c r="J283" s="375"/>
      <c r="K283" s="375"/>
      <c r="L283" s="375"/>
      <c r="M283" s="375"/>
      <c r="N283" s="375"/>
      <c r="O283" s="375"/>
      <c r="P283" s="375"/>
      <c r="Q283" s="375"/>
      <c r="R283" s="375"/>
      <c r="S283" s="375"/>
      <c r="T283" s="375"/>
      <c r="U283" s="375"/>
      <c r="V283" s="375"/>
      <c r="W283" s="375"/>
      <c r="X283" s="375"/>
      <c r="Y283" s="375"/>
      <c r="Z283" s="375"/>
    </row>
    <row r="284" spans="1:26" ht="9.75" customHeight="1" x14ac:dyDescent="0.25">
      <c r="A284" s="375"/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</row>
    <row r="285" spans="1:26" ht="9.75" customHeight="1" x14ac:dyDescent="0.25">
      <c r="A285" s="375"/>
      <c r="B285" s="375"/>
      <c r="C285" s="375"/>
      <c r="D285" s="375"/>
      <c r="E285" s="375"/>
      <c r="F285" s="375"/>
      <c r="G285" s="375"/>
      <c r="H285" s="375"/>
      <c r="I285" s="375"/>
      <c r="J285" s="375"/>
      <c r="K285" s="375"/>
      <c r="L285" s="375"/>
      <c r="M285" s="375"/>
      <c r="N285" s="375"/>
      <c r="O285" s="375"/>
      <c r="P285" s="375"/>
      <c r="Q285" s="375"/>
      <c r="R285" s="375"/>
      <c r="S285" s="375"/>
      <c r="T285" s="375"/>
      <c r="U285" s="375"/>
      <c r="V285" s="375"/>
      <c r="W285" s="375"/>
      <c r="X285" s="375"/>
      <c r="Y285" s="375"/>
      <c r="Z285" s="375"/>
    </row>
    <row r="286" spans="1:26" ht="9.75" customHeight="1" x14ac:dyDescent="0.25">
      <c r="A286" s="375"/>
      <c r="B286" s="375"/>
      <c r="C286" s="375"/>
      <c r="D286" s="375"/>
      <c r="E286" s="375"/>
      <c r="F286" s="375"/>
      <c r="G286" s="375"/>
      <c r="H286" s="375"/>
      <c r="I286" s="375"/>
      <c r="J286" s="375"/>
      <c r="K286" s="375"/>
      <c r="L286" s="375"/>
      <c r="M286" s="375"/>
      <c r="N286" s="375"/>
      <c r="O286" s="375"/>
      <c r="P286" s="375"/>
      <c r="Q286" s="375"/>
      <c r="R286" s="375"/>
      <c r="S286" s="375"/>
      <c r="T286" s="375"/>
      <c r="U286" s="375"/>
      <c r="V286" s="375"/>
      <c r="W286" s="375"/>
      <c r="X286" s="375"/>
      <c r="Y286" s="375"/>
      <c r="Z286" s="375"/>
    </row>
    <row r="287" spans="1:26" ht="9.75" customHeight="1" x14ac:dyDescent="0.25">
      <c r="A287" s="375"/>
      <c r="B287" s="375"/>
      <c r="C287" s="375"/>
      <c r="D287" s="375"/>
      <c r="E287" s="375"/>
      <c r="F287" s="375"/>
      <c r="G287" s="375"/>
      <c r="H287" s="375"/>
      <c r="I287" s="375"/>
      <c r="J287" s="375"/>
      <c r="K287" s="375"/>
      <c r="L287" s="375"/>
      <c r="M287" s="375"/>
      <c r="N287" s="375"/>
      <c r="O287" s="375"/>
      <c r="P287" s="375"/>
      <c r="Q287" s="375"/>
      <c r="R287" s="375"/>
      <c r="S287" s="375"/>
      <c r="T287" s="375"/>
      <c r="U287" s="375"/>
      <c r="V287" s="375"/>
      <c r="W287" s="375"/>
      <c r="X287" s="375"/>
      <c r="Y287" s="375"/>
      <c r="Z287" s="375"/>
    </row>
    <row r="288" spans="1:26" ht="9.75" customHeight="1" x14ac:dyDescent="0.25">
      <c r="A288" s="375"/>
      <c r="B288" s="375"/>
      <c r="C288" s="375"/>
      <c r="D288" s="375"/>
      <c r="E288" s="375"/>
      <c r="F288" s="375"/>
      <c r="G288" s="375"/>
      <c r="H288" s="375"/>
      <c r="I288" s="375"/>
      <c r="J288" s="375"/>
      <c r="K288" s="375"/>
      <c r="L288" s="375"/>
      <c r="M288" s="375"/>
      <c r="N288" s="375"/>
      <c r="O288" s="375"/>
      <c r="P288" s="375"/>
      <c r="Q288" s="375"/>
      <c r="R288" s="375"/>
      <c r="S288" s="375"/>
      <c r="T288" s="375"/>
      <c r="U288" s="375"/>
      <c r="V288" s="375"/>
      <c r="W288" s="375"/>
      <c r="X288" s="375"/>
      <c r="Y288" s="375"/>
      <c r="Z288" s="375"/>
    </row>
    <row r="289" spans="1:26" ht="9.75" customHeight="1" x14ac:dyDescent="0.25">
      <c r="A289" s="375"/>
      <c r="B289" s="375"/>
      <c r="C289" s="375"/>
      <c r="D289" s="375"/>
      <c r="E289" s="375"/>
      <c r="F289" s="375"/>
      <c r="G289" s="375"/>
      <c r="H289" s="375"/>
      <c r="I289" s="375"/>
      <c r="J289" s="375"/>
      <c r="K289" s="375"/>
      <c r="L289" s="375"/>
      <c r="M289" s="375"/>
      <c r="N289" s="375"/>
      <c r="O289" s="375"/>
      <c r="P289" s="375"/>
      <c r="Q289" s="375"/>
      <c r="R289" s="375"/>
      <c r="S289" s="375"/>
      <c r="T289" s="375"/>
      <c r="U289" s="375"/>
      <c r="V289" s="375"/>
      <c r="W289" s="375"/>
      <c r="X289" s="375"/>
      <c r="Y289" s="375"/>
      <c r="Z289" s="375"/>
    </row>
    <row r="290" spans="1:26" ht="9.75" customHeight="1" x14ac:dyDescent="0.25">
      <c r="A290" s="375"/>
      <c r="B290" s="375"/>
      <c r="C290" s="375"/>
      <c r="D290" s="375"/>
      <c r="E290" s="375"/>
      <c r="F290" s="375"/>
      <c r="G290" s="375"/>
      <c r="H290" s="375"/>
      <c r="I290" s="375"/>
      <c r="J290" s="375"/>
      <c r="K290" s="375"/>
      <c r="L290" s="375"/>
      <c r="M290" s="375"/>
      <c r="N290" s="375"/>
      <c r="O290" s="375"/>
      <c r="P290" s="375"/>
      <c r="Q290" s="375"/>
      <c r="R290" s="375"/>
      <c r="S290" s="375"/>
      <c r="T290" s="375"/>
      <c r="U290" s="375"/>
      <c r="V290" s="375"/>
      <c r="W290" s="375"/>
      <c r="X290" s="375"/>
      <c r="Y290" s="375"/>
      <c r="Z290" s="375"/>
    </row>
    <row r="291" spans="1:26" ht="9.75" customHeight="1" x14ac:dyDescent="0.25">
      <c r="A291" s="375"/>
      <c r="B291" s="375"/>
      <c r="C291" s="375"/>
      <c r="D291" s="375"/>
      <c r="E291" s="375"/>
      <c r="F291" s="375"/>
      <c r="G291" s="375"/>
      <c r="H291" s="375"/>
      <c r="I291" s="375"/>
      <c r="J291" s="375"/>
      <c r="K291" s="375"/>
      <c r="L291" s="375"/>
      <c r="M291" s="375"/>
      <c r="N291" s="375"/>
      <c r="O291" s="375"/>
      <c r="P291" s="375"/>
      <c r="Q291" s="375"/>
      <c r="R291" s="375"/>
      <c r="S291" s="375"/>
      <c r="T291" s="375"/>
      <c r="U291" s="375"/>
      <c r="V291" s="375"/>
      <c r="W291" s="375"/>
      <c r="X291" s="375"/>
      <c r="Y291" s="375"/>
      <c r="Z291" s="375"/>
    </row>
    <row r="292" spans="1:26" ht="9.75" customHeight="1" x14ac:dyDescent="0.25">
      <c r="A292" s="375"/>
      <c r="B292" s="375"/>
      <c r="C292" s="375"/>
      <c r="D292" s="375"/>
      <c r="E292" s="375"/>
      <c r="F292" s="375"/>
      <c r="G292" s="375"/>
      <c r="H292" s="375"/>
      <c r="I292" s="375"/>
      <c r="J292" s="375"/>
      <c r="K292" s="375"/>
      <c r="L292" s="375"/>
      <c r="M292" s="375"/>
      <c r="N292" s="375"/>
      <c r="O292" s="375"/>
      <c r="P292" s="375"/>
      <c r="Q292" s="375"/>
      <c r="R292" s="375"/>
      <c r="S292" s="375"/>
      <c r="T292" s="375"/>
      <c r="U292" s="375"/>
      <c r="V292" s="375"/>
      <c r="W292" s="375"/>
      <c r="X292" s="375"/>
      <c r="Y292" s="375"/>
      <c r="Z292" s="375"/>
    </row>
    <row r="293" spans="1:26" ht="9.75" customHeight="1" x14ac:dyDescent="0.25">
      <c r="A293" s="375"/>
      <c r="B293" s="375"/>
      <c r="C293" s="375"/>
      <c r="D293" s="375"/>
      <c r="E293" s="375"/>
      <c r="F293" s="375"/>
      <c r="G293" s="375"/>
      <c r="H293" s="375"/>
      <c r="I293" s="375"/>
      <c r="J293" s="375"/>
      <c r="K293" s="375"/>
      <c r="L293" s="375"/>
      <c r="M293" s="375"/>
      <c r="N293" s="375"/>
      <c r="O293" s="375"/>
      <c r="P293" s="375"/>
      <c r="Q293" s="375"/>
      <c r="R293" s="375"/>
      <c r="S293" s="375"/>
      <c r="T293" s="375"/>
      <c r="U293" s="375"/>
      <c r="V293" s="375"/>
      <c r="W293" s="375"/>
      <c r="X293" s="375"/>
      <c r="Y293" s="375"/>
      <c r="Z293" s="375"/>
    </row>
    <row r="294" spans="1:26" ht="9.75" customHeight="1" x14ac:dyDescent="0.25">
      <c r="A294" s="375"/>
      <c r="B294" s="375"/>
      <c r="C294" s="375"/>
      <c r="D294" s="375"/>
      <c r="E294" s="375"/>
      <c r="F294" s="375"/>
      <c r="G294" s="375"/>
      <c r="H294" s="375"/>
      <c r="I294" s="375"/>
      <c r="J294" s="375"/>
      <c r="K294" s="375"/>
      <c r="L294" s="375"/>
      <c r="M294" s="375"/>
      <c r="N294" s="375"/>
      <c r="O294" s="375"/>
      <c r="P294" s="375"/>
      <c r="Q294" s="375"/>
      <c r="R294" s="375"/>
      <c r="S294" s="375"/>
      <c r="T294" s="375"/>
      <c r="U294" s="375"/>
      <c r="V294" s="375"/>
      <c r="W294" s="375"/>
      <c r="X294" s="375"/>
      <c r="Y294" s="375"/>
      <c r="Z294" s="375"/>
    </row>
    <row r="295" spans="1:26" ht="9.75" customHeight="1" x14ac:dyDescent="0.25">
      <c r="A295" s="375"/>
      <c r="B295" s="375"/>
      <c r="C295" s="375"/>
      <c r="D295" s="375"/>
      <c r="E295" s="375"/>
      <c r="F295" s="375"/>
      <c r="G295" s="375"/>
      <c r="H295" s="375"/>
      <c r="I295" s="375"/>
      <c r="J295" s="375"/>
      <c r="K295" s="375"/>
      <c r="L295" s="375"/>
      <c r="M295" s="375"/>
      <c r="N295" s="375"/>
      <c r="O295" s="375"/>
      <c r="P295" s="375"/>
      <c r="Q295" s="375"/>
      <c r="R295" s="375"/>
      <c r="S295" s="375"/>
      <c r="T295" s="375"/>
      <c r="U295" s="375"/>
      <c r="V295" s="375"/>
      <c r="W295" s="375"/>
      <c r="X295" s="375"/>
      <c r="Y295" s="375"/>
      <c r="Z295" s="375"/>
    </row>
    <row r="296" spans="1:26" ht="9.75" customHeight="1" x14ac:dyDescent="0.25">
      <c r="A296" s="375"/>
      <c r="B296" s="375"/>
      <c r="C296" s="375"/>
      <c r="D296" s="375"/>
      <c r="E296" s="375"/>
      <c r="F296" s="375"/>
      <c r="G296" s="375"/>
      <c r="H296" s="375"/>
      <c r="I296" s="375"/>
      <c r="J296" s="375"/>
      <c r="K296" s="375"/>
      <c r="L296" s="375"/>
      <c r="M296" s="375"/>
      <c r="N296" s="375"/>
      <c r="O296" s="375"/>
      <c r="P296" s="375"/>
      <c r="Q296" s="375"/>
      <c r="R296" s="375"/>
      <c r="S296" s="375"/>
      <c r="T296" s="375"/>
      <c r="U296" s="375"/>
      <c r="V296" s="375"/>
      <c r="W296" s="375"/>
      <c r="X296" s="375"/>
      <c r="Y296" s="375"/>
      <c r="Z296" s="375"/>
    </row>
    <row r="297" spans="1:26" ht="9.75" customHeight="1" x14ac:dyDescent="0.25">
      <c r="A297" s="375"/>
      <c r="B297" s="375"/>
      <c r="C297" s="375"/>
      <c r="D297" s="375"/>
      <c r="E297" s="375"/>
      <c r="F297" s="375"/>
      <c r="G297" s="375"/>
      <c r="H297" s="375"/>
      <c r="I297" s="375"/>
      <c r="J297" s="375"/>
      <c r="K297" s="375"/>
      <c r="L297" s="375"/>
      <c r="M297" s="375"/>
      <c r="N297" s="375"/>
      <c r="O297" s="375"/>
      <c r="P297" s="375"/>
      <c r="Q297" s="375"/>
      <c r="R297" s="375"/>
      <c r="S297" s="375"/>
      <c r="T297" s="375"/>
      <c r="U297" s="375"/>
      <c r="V297" s="375"/>
      <c r="W297" s="375"/>
      <c r="X297" s="375"/>
      <c r="Y297" s="375"/>
      <c r="Z297" s="375"/>
    </row>
    <row r="298" spans="1:26" ht="9.75" customHeight="1" x14ac:dyDescent="0.25">
      <c r="A298" s="375"/>
      <c r="B298" s="375"/>
      <c r="C298" s="375"/>
      <c r="D298" s="375"/>
      <c r="E298" s="375"/>
      <c r="F298" s="375"/>
      <c r="G298" s="375"/>
      <c r="H298" s="375"/>
      <c r="I298" s="375"/>
      <c r="J298" s="375"/>
      <c r="K298" s="375"/>
      <c r="L298" s="375"/>
      <c r="M298" s="375"/>
      <c r="N298" s="375"/>
      <c r="O298" s="375"/>
      <c r="P298" s="375"/>
      <c r="Q298" s="375"/>
      <c r="R298" s="375"/>
      <c r="S298" s="375"/>
      <c r="T298" s="375"/>
      <c r="U298" s="375"/>
      <c r="V298" s="375"/>
      <c r="W298" s="375"/>
      <c r="X298" s="375"/>
      <c r="Y298" s="375"/>
      <c r="Z298" s="375"/>
    </row>
    <row r="299" spans="1:26" ht="9.75" customHeight="1" x14ac:dyDescent="0.25">
      <c r="A299" s="375"/>
      <c r="B299" s="375"/>
      <c r="C299" s="375"/>
      <c r="D299" s="375"/>
      <c r="E299" s="375"/>
      <c r="F299" s="375"/>
      <c r="G299" s="375"/>
      <c r="H299" s="375"/>
      <c r="I299" s="375"/>
      <c r="J299" s="375"/>
      <c r="K299" s="375"/>
      <c r="L299" s="375"/>
      <c r="M299" s="375"/>
      <c r="N299" s="375"/>
      <c r="O299" s="375"/>
      <c r="P299" s="375"/>
      <c r="Q299" s="375"/>
      <c r="R299" s="375"/>
      <c r="S299" s="375"/>
      <c r="T299" s="375"/>
      <c r="U299" s="375"/>
      <c r="V299" s="375"/>
      <c r="W299" s="375"/>
      <c r="X299" s="375"/>
      <c r="Y299" s="375"/>
      <c r="Z299" s="375"/>
    </row>
    <row r="300" spans="1:26" ht="9.75" customHeight="1" x14ac:dyDescent="0.25">
      <c r="A300" s="375"/>
      <c r="B300" s="375"/>
      <c r="C300" s="375"/>
      <c r="D300" s="375"/>
      <c r="E300" s="375"/>
      <c r="F300" s="375"/>
      <c r="G300" s="375"/>
      <c r="H300" s="375"/>
      <c r="I300" s="375"/>
      <c r="J300" s="375"/>
      <c r="K300" s="375"/>
      <c r="L300" s="375"/>
      <c r="M300" s="375"/>
      <c r="N300" s="375"/>
      <c r="O300" s="375"/>
      <c r="P300" s="375"/>
      <c r="Q300" s="375"/>
      <c r="R300" s="375"/>
      <c r="S300" s="375"/>
      <c r="T300" s="375"/>
      <c r="U300" s="375"/>
      <c r="V300" s="375"/>
      <c r="W300" s="375"/>
      <c r="X300" s="375"/>
      <c r="Y300" s="375"/>
      <c r="Z300" s="375"/>
    </row>
    <row r="301" spans="1:26" ht="9.75" customHeight="1" x14ac:dyDescent="0.25">
      <c r="A301" s="375"/>
      <c r="B301" s="375"/>
      <c r="C301" s="375"/>
      <c r="D301" s="375"/>
      <c r="E301" s="375"/>
      <c r="F301" s="375"/>
      <c r="G301" s="375"/>
      <c r="H301" s="375"/>
      <c r="I301" s="375"/>
      <c r="J301" s="375"/>
      <c r="K301" s="375"/>
      <c r="L301" s="375"/>
      <c r="M301" s="375"/>
      <c r="N301" s="375"/>
      <c r="O301" s="375"/>
      <c r="P301" s="375"/>
      <c r="Q301" s="375"/>
      <c r="R301" s="375"/>
      <c r="S301" s="375"/>
      <c r="T301" s="375"/>
      <c r="U301" s="375"/>
      <c r="V301" s="375"/>
      <c r="W301" s="375"/>
      <c r="X301" s="375"/>
      <c r="Y301" s="375"/>
      <c r="Z301" s="375"/>
    </row>
    <row r="302" spans="1:26" ht="9.75" customHeight="1" x14ac:dyDescent="0.25">
      <c r="A302" s="375"/>
      <c r="B302" s="375"/>
      <c r="C302" s="375"/>
      <c r="D302" s="375"/>
      <c r="E302" s="375"/>
      <c r="F302" s="375"/>
      <c r="G302" s="375"/>
      <c r="H302" s="375"/>
      <c r="I302" s="375"/>
      <c r="J302" s="375"/>
      <c r="K302" s="375"/>
      <c r="L302" s="375"/>
      <c r="M302" s="375"/>
      <c r="N302" s="375"/>
      <c r="O302" s="375"/>
      <c r="P302" s="375"/>
      <c r="Q302" s="375"/>
      <c r="R302" s="375"/>
      <c r="S302" s="375"/>
      <c r="T302" s="375"/>
      <c r="U302" s="375"/>
      <c r="V302" s="375"/>
      <c r="W302" s="375"/>
      <c r="X302" s="375"/>
      <c r="Y302" s="375"/>
      <c r="Z302" s="375"/>
    </row>
    <row r="303" spans="1:26" ht="9.75" customHeight="1" x14ac:dyDescent="0.25">
      <c r="A303" s="375"/>
      <c r="B303" s="375"/>
      <c r="C303" s="375"/>
      <c r="D303" s="375"/>
      <c r="E303" s="375"/>
      <c r="F303" s="375"/>
      <c r="G303" s="375"/>
      <c r="H303" s="375"/>
      <c r="I303" s="375"/>
      <c r="J303" s="375"/>
      <c r="K303" s="375"/>
      <c r="L303" s="375"/>
      <c r="M303" s="375"/>
      <c r="N303" s="375"/>
      <c r="O303" s="375"/>
      <c r="P303" s="375"/>
      <c r="Q303" s="375"/>
      <c r="R303" s="375"/>
      <c r="S303" s="375"/>
      <c r="T303" s="375"/>
      <c r="U303" s="375"/>
      <c r="V303" s="375"/>
      <c r="W303" s="375"/>
      <c r="X303" s="375"/>
      <c r="Y303" s="375"/>
      <c r="Z303" s="375"/>
    </row>
    <row r="304" spans="1:26" ht="9.75" customHeight="1" x14ac:dyDescent="0.25">
      <c r="A304" s="375"/>
      <c r="B304" s="375"/>
      <c r="C304" s="375"/>
      <c r="D304" s="375"/>
      <c r="E304" s="375"/>
      <c r="F304" s="375"/>
      <c r="G304" s="375"/>
      <c r="H304" s="375"/>
      <c r="I304" s="375"/>
      <c r="J304" s="375"/>
      <c r="K304" s="375"/>
      <c r="L304" s="375"/>
      <c r="M304" s="375"/>
      <c r="N304" s="375"/>
      <c r="O304" s="375"/>
      <c r="P304" s="375"/>
      <c r="Q304" s="375"/>
      <c r="R304" s="375"/>
      <c r="S304" s="375"/>
      <c r="T304" s="375"/>
      <c r="U304" s="375"/>
      <c r="V304" s="375"/>
      <c r="W304" s="375"/>
      <c r="X304" s="375"/>
      <c r="Y304" s="375"/>
      <c r="Z304" s="375"/>
    </row>
    <row r="305" spans="1:26" ht="9.75" customHeight="1" x14ac:dyDescent="0.25">
      <c r="A305" s="375"/>
      <c r="B305" s="375"/>
      <c r="C305" s="375"/>
      <c r="D305" s="375"/>
      <c r="E305" s="375"/>
      <c r="F305" s="375"/>
      <c r="G305" s="375"/>
      <c r="H305" s="375"/>
      <c r="I305" s="375"/>
      <c r="J305" s="375"/>
      <c r="K305" s="375"/>
      <c r="L305" s="375"/>
      <c r="M305" s="375"/>
      <c r="N305" s="375"/>
      <c r="O305" s="375"/>
      <c r="P305" s="375"/>
      <c r="Q305" s="375"/>
      <c r="R305" s="375"/>
      <c r="S305" s="375"/>
      <c r="T305" s="375"/>
      <c r="U305" s="375"/>
      <c r="V305" s="375"/>
      <c r="W305" s="375"/>
      <c r="X305" s="375"/>
      <c r="Y305" s="375"/>
      <c r="Z305" s="375"/>
    </row>
    <row r="306" spans="1:26" ht="9.75" customHeight="1" x14ac:dyDescent="0.25">
      <c r="A306" s="375"/>
      <c r="B306" s="375"/>
      <c r="C306" s="375"/>
      <c r="D306" s="375"/>
      <c r="E306" s="375"/>
      <c r="F306" s="375"/>
      <c r="G306" s="375"/>
      <c r="H306" s="375"/>
      <c r="I306" s="375"/>
      <c r="J306" s="375"/>
      <c r="K306" s="375"/>
      <c r="L306" s="375"/>
      <c r="M306" s="375"/>
      <c r="N306" s="375"/>
      <c r="O306" s="375"/>
      <c r="P306" s="375"/>
      <c r="Q306" s="375"/>
      <c r="R306" s="375"/>
      <c r="S306" s="375"/>
      <c r="T306" s="375"/>
      <c r="U306" s="375"/>
      <c r="V306" s="375"/>
      <c r="W306" s="375"/>
      <c r="X306" s="375"/>
      <c r="Y306" s="375"/>
      <c r="Z306" s="375"/>
    </row>
    <row r="307" spans="1:26" ht="9.75" customHeight="1" x14ac:dyDescent="0.25">
      <c r="A307" s="375"/>
      <c r="B307" s="375"/>
      <c r="C307" s="375"/>
      <c r="D307" s="375"/>
      <c r="E307" s="375"/>
      <c r="F307" s="375"/>
      <c r="G307" s="375"/>
      <c r="H307" s="375"/>
      <c r="I307" s="375"/>
      <c r="J307" s="375"/>
      <c r="K307" s="375"/>
      <c r="L307" s="375"/>
      <c r="M307" s="375"/>
      <c r="N307" s="375"/>
      <c r="O307" s="375"/>
      <c r="P307" s="375"/>
      <c r="Q307" s="375"/>
      <c r="R307" s="375"/>
      <c r="S307" s="375"/>
      <c r="T307" s="375"/>
      <c r="U307" s="375"/>
      <c r="V307" s="375"/>
      <c r="W307" s="375"/>
      <c r="X307" s="375"/>
      <c r="Y307" s="375"/>
      <c r="Z307" s="375"/>
    </row>
    <row r="308" spans="1:26" ht="9.75" customHeight="1" x14ac:dyDescent="0.25">
      <c r="A308" s="375"/>
      <c r="B308" s="375"/>
      <c r="C308" s="375"/>
      <c r="D308" s="375"/>
      <c r="E308" s="375"/>
      <c r="F308" s="375"/>
      <c r="G308" s="375"/>
      <c r="H308" s="375"/>
      <c r="I308" s="375"/>
      <c r="J308" s="375"/>
      <c r="K308" s="375"/>
      <c r="L308" s="375"/>
      <c r="M308" s="375"/>
      <c r="N308" s="375"/>
      <c r="O308" s="375"/>
      <c r="P308" s="375"/>
      <c r="Q308" s="375"/>
      <c r="R308" s="375"/>
      <c r="S308" s="375"/>
      <c r="T308" s="375"/>
      <c r="U308" s="375"/>
      <c r="V308" s="375"/>
      <c r="W308" s="375"/>
      <c r="X308" s="375"/>
      <c r="Y308" s="375"/>
      <c r="Z308" s="375"/>
    </row>
    <row r="309" spans="1:26" ht="9.75" customHeight="1" x14ac:dyDescent="0.25">
      <c r="A309" s="375"/>
      <c r="B309" s="375"/>
      <c r="C309" s="375"/>
      <c r="D309" s="375"/>
      <c r="E309" s="375"/>
      <c r="F309" s="375"/>
      <c r="G309" s="375"/>
      <c r="H309" s="375"/>
      <c r="I309" s="375"/>
      <c r="J309" s="375"/>
      <c r="K309" s="375"/>
      <c r="L309" s="375"/>
      <c r="M309" s="375"/>
      <c r="N309" s="375"/>
      <c r="O309" s="375"/>
      <c r="P309" s="375"/>
      <c r="Q309" s="375"/>
      <c r="R309" s="375"/>
      <c r="S309" s="375"/>
      <c r="T309" s="375"/>
      <c r="U309" s="375"/>
      <c r="V309" s="375"/>
      <c r="W309" s="375"/>
      <c r="X309" s="375"/>
      <c r="Y309" s="375"/>
      <c r="Z309" s="375"/>
    </row>
    <row r="310" spans="1:26" ht="9.75" customHeight="1" x14ac:dyDescent="0.25">
      <c r="A310" s="375"/>
      <c r="B310" s="375"/>
      <c r="C310" s="375"/>
      <c r="D310" s="375"/>
      <c r="E310" s="375"/>
      <c r="F310" s="375"/>
      <c r="G310" s="375"/>
      <c r="H310" s="375"/>
      <c r="I310" s="375"/>
      <c r="J310" s="375"/>
      <c r="K310" s="375"/>
      <c r="L310" s="375"/>
      <c r="M310" s="375"/>
      <c r="N310" s="375"/>
      <c r="O310" s="375"/>
      <c r="P310" s="375"/>
      <c r="Q310" s="375"/>
      <c r="R310" s="375"/>
      <c r="S310" s="375"/>
      <c r="T310" s="375"/>
      <c r="U310" s="375"/>
      <c r="V310" s="375"/>
      <c r="W310" s="375"/>
      <c r="X310" s="375"/>
      <c r="Y310" s="375"/>
      <c r="Z310" s="375"/>
    </row>
    <row r="311" spans="1:26" ht="9.75" customHeight="1" x14ac:dyDescent="0.25">
      <c r="A311" s="375"/>
      <c r="B311" s="375"/>
      <c r="C311" s="375"/>
      <c r="D311" s="375"/>
      <c r="E311" s="375"/>
      <c r="F311" s="375"/>
      <c r="G311" s="375"/>
      <c r="H311" s="375"/>
      <c r="I311" s="375"/>
      <c r="J311" s="375"/>
      <c r="K311" s="375"/>
      <c r="L311" s="375"/>
      <c r="M311" s="375"/>
      <c r="N311" s="375"/>
      <c r="O311" s="375"/>
      <c r="P311" s="375"/>
      <c r="Q311" s="375"/>
      <c r="R311" s="375"/>
      <c r="S311" s="375"/>
      <c r="T311" s="375"/>
      <c r="U311" s="375"/>
      <c r="V311" s="375"/>
      <c r="W311" s="375"/>
      <c r="X311" s="375"/>
      <c r="Y311" s="375"/>
      <c r="Z311" s="375"/>
    </row>
    <row r="312" spans="1:26" ht="9.75" customHeight="1" x14ac:dyDescent="0.25">
      <c r="A312" s="375"/>
      <c r="B312" s="375"/>
      <c r="C312" s="375"/>
      <c r="D312" s="375"/>
      <c r="E312" s="375"/>
      <c r="F312" s="375"/>
      <c r="G312" s="375"/>
      <c r="H312" s="375"/>
      <c r="I312" s="375"/>
      <c r="J312" s="375"/>
      <c r="K312" s="375"/>
      <c r="L312" s="375"/>
      <c r="M312" s="375"/>
      <c r="N312" s="375"/>
      <c r="O312" s="375"/>
      <c r="P312" s="375"/>
      <c r="Q312" s="375"/>
      <c r="R312" s="375"/>
      <c r="S312" s="375"/>
      <c r="T312" s="375"/>
      <c r="U312" s="375"/>
      <c r="V312" s="375"/>
      <c r="W312" s="375"/>
      <c r="X312" s="375"/>
      <c r="Y312" s="375"/>
      <c r="Z312" s="375"/>
    </row>
    <row r="313" spans="1:26" ht="9.75" customHeight="1" x14ac:dyDescent="0.25">
      <c r="A313" s="375"/>
      <c r="B313" s="375"/>
      <c r="C313" s="375"/>
      <c r="D313" s="375"/>
      <c r="E313" s="375"/>
      <c r="F313" s="375"/>
      <c r="G313" s="375"/>
      <c r="H313" s="375"/>
      <c r="I313" s="375"/>
      <c r="J313" s="375"/>
      <c r="K313" s="375"/>
      <c r="L313" s="375"/>
      <c r="M313" s="375"/>
      <c r="N313" s="375"/>
      <c r="O313" s="375"/>
      <c r="P313" s="375"/>
      <c r="Q313" s="375"/>
      <c r="R313" s="375"/>
      <c r="S313" s="375"/>
      <c r="T313" s="375"/>
      <c r="U313" s="375"/>
      <c r="V313" s="375"/>
      <c r="W313" s="375"/>
      <c r="X313" s="375"/>
      <c r="Y313" s="375"/>
      <c r="Z313" s="375"/>
    </row>
    <row r="314" spans="1:26" ht="9.75" customHeight="1" x14ac:dyDescent="0.25">
      <c r="A314" s="375"/>
      <c r="B314" s="375"/>
      <c r="C314" s="375"/>
      <c r="D314" s="375"/>
      <c r="E314" s="375"/>
      <c r="F314" s="375"/>
      <c r="G314" s="375"/>
      <c r="H314" s="375"/>
      <c r="I314" s="375"/>
      <c r="J314" s="375"/>
      <c r="K314" s="375"/>
      <c r="L314" s="375"/>
      <c r="M314" s="375"/>
      <c r="N314" s="375"/>
      <c r="O314" s="375"/>
      <c r="P314" s="375"/>
      <c r="Q314" s="375"/>
      <c r="R314" s="375"/>
      <c r="S314" s="375"/>
      <c r="T314" s="375"/>
      <c r="U314" s="375"/>
      <c r="V314" s="375"/>
      <c r="W314" s="375"/>
      <c r="X314" s="375"/>
      <c r="Y314" s="375"/>
      <c r="Z314" s="375"/>
    </row>
    <row r="315" spans="1:26" ht="9.75" customHeight="1" x14ac:dyDescent="0.25">
      <c r="A315" s="375"/>
      <c r="B315" s="375"/>
      <c r="C315" s="375"/>
      <c r="D315" s="375"/>
      <c r="E315" s="375"/>
      <c r="F315" s="375"/>
      <c r="G315" s="375"/>
      <c r="H315" s="375"/>
      <c r="I315" s="375"/>
      <c r="J315" s="375"/>
      <c r="K315" s="375"/>
      <c r="L315" s="375"/>
      <c r="M315" s="375"/>
      <c r="N315" s="375"/>
      <c r="O315" s="375"/>
      <c r="P315" s="375"/>
      <c r="Q315" s="375"/>
      <c r="R315" s="375"/>
      <c r="S315" s="375"/>
      <c r="T315" s="375"/>
      <c r="U315" s="375"/>
      <c r="V315" s="375"/>
      <c r="W315" s="375"/>
      <c r="X315" s="375"/>
      <c r="Y315" s="375"/>
      <c r="Z315" s="375"/>
    </row>
    <row r="316" spans="1:26" ht="9.75" customHeight="1" x14ac:dyDescent="0.25">
      <c r="A316" s="375"/>
      <c r="B316" s="375"/>
      <c r="C316" s="375"/>
      <c r="D316" s="375"/>
      <c r="E316" s="375"/>
      <c r="F316" s="375"/>
      <c r="G316" s="375"/>
      <c r="H316" s="375"/>
      <c r="I316" s="375"/>
      <c r="J316" s="375"/>
      <c r="K316" s="375"/>
      <c r="L316" s="375"/>
      <c r="M316" s="375"/>
      <c r="N316" s="375"/>
      <c r="O316" s="375"/>
      <c r="P316" s="375"/>
      <c r="Q316" s="375"/>
      <c r="R316" s="375"/>
      <c r="S316" s="375"/>
      <c r="T316" s="375"/>
      <c r="U316" s="375"/>
      <c r="V316" s="375"/>
      <c r="W316" s="375"/>
      <c r="X316" s="375"/>
      <c r="Y316" s="375"/>
      <c r="Z316" s="375"/>
    </row>
    <row r="317" spans="1:26" ht="9.75" customHeight="1" x14ac:dyDescent="0.25">
      <c r="A317" s="375"/>
      <c r="B317" s="375"/>
      <c r="C317" s="375"/>
      <c r="D317" s="375"/>
      <c r="E317" s="375"/>
      <c r="F317" s="375"/>
      <c r="G317" s="375"/>
      <c r="H317" s="375"/>
      <c r="I317" s="375"/>
      <c r="J317" s="375"/>
      <c r="K317" s="375"/>
      <c r="L317" s="375"/>
      <c r="M317" s="375"/>
      <c r="N317" s="375"/>
      <c r="O317" s="375"/>
      <c r="P317" s="375"/>
      <c r="Q317" s="375"/>
      <c r="R317" s="375"/>
      <c r="S317" s="375"/>
      <c r="T317" s="375"/>
      <c r="U317" s="375"/>
      <c r="V317" s="375"/>
      <c r="W317" s="375"/>
      <c r="X317" s="375"/>
      <c r="Y317" s="375"/>
      <c r="Z317" s="375"/>
    </row>
    <row r="318" spans="1:26" ht="9.75" customHeight="1" x14ac:dyDescent="0.25">
      <c r="A318" s="375"/>
      <c r="B318" s="375"/>
      <c r="C318" s="375"/>
      <c r="D318" s="375"/>
      <c r="E318" s="375"/>
      <c r="F318" s="375"/>
      <c r="G318" s="375"/>
      <c r="H318" s="375"/>
      <c r="I318" s="375"/>
      <c r="J318" s="375"/>
      <c r="K318" s="375"/>
      <c r="L318" s="375"/>
      <c r="M318" s="375"/>
      <c r="N318" s="375"/>
      <c r="O318" s="375"/>
      <c r="P318" s="375"/>
      <c r="Q318" s="375"/>
      <c r="R318" s="375"/>
      <c r="S318" s="375"/>
      <c r="T318" s="375"/>
      <c r="U318" s="375"/>
      <c r="V318" s="375"/>
      <c r="W318" s="375"/>
      <c r="X318" s="375"/>
      <c r="Y318" s="375"/>
      <c r="Z318" s="375"/>
    </row>
    <row r="319" spans="1:26" ht="9.75" customHeight="1" x14ac:dyDescent="0.25">
      <c r="A319" s="375"/>
      <c r="B319" s="375"/>
      <c r="C319" s="375"/>
      <c r="D319" s="375"/>
      <c r="E319" s="375"/>
      <c r="F319" s="375"/>
      <c r="G319" s="375"/>
      <c r="H319" s="375"/>
      <c r="I319" s="375"/>
      <c r="J319" s="375"/>
      <c r="K319" s="375"/>
      <c r="L319" s="375"/>
      <c r="M319" s="375"/>
      <c r="N319" s="375"/>
      <c r="O319" s="375"/>
      <c r="P319" s="375"/>
      <c r="Q319" s="375"/>
      <c r="R319" s="375"/>
      <c r="S319" s="375"/>
      <c r="T319" s="375"/>
      <c r="U319" s="375"/>
      <c r="V319" s="375"/>
      <c r="W319" s="375"/>
      <c r="X319" s="375"/>
      <c r="Y319" s="375"/>
      <c r="Z319" s="375"/>
    </row>
    <row r="320" spans="1:26" ht="9.75" customHeight="1" x14ac:dyDescent="0.25">
      <c r="A320" s="375"/>
      <c r="B320" s="375"/>
      <c r="C320" s="375"/>
      <c r="D320" s="375"/>
      <c r="E320" s="375"/>
      <c r="F320" s="375"/>
      <c r="G320" s="375"/>
      <c r="H320" s="375"/>
      <c r="I320" s="375"/>
      <c r="J320" s="375"/>
      <c r="K320" s="375"/>
      <c r="L320" s="375"/>
      <c r="M320" s="375"/>
      <c r="N320" s="375"/>
      <c r="O320" s="375"/>
      <c r="P320" s="375"/>
      <c r="Q320" s="375"/>
      <c r="R320" s="375"/>
      <c r="S320" s="375"/>
      <c r="T320" s="375"/>
      <c r="U320" s="375"/>
      <c r="V320" s="375"/>
      <c r="W320" s="375"/>
      <c r="X320" s="375"/>
      <c r="Y320" s="375"/>
      <c r="Z320" s="375"/>
    </row>
    <row r="321" spans="1:26" ht="9.75" customHeight="1" x14ac:dyDescent="0.25">
      <c r="A321" s="375"/>
      <c r="B321" s="375"/>
      <c r="C321" s="375"/>
      <c r="D321" s="375"/>
      <c r="E321" s="375"/>
      <c r="F321" s="375"/>
      <c r="G321" s="375"/>
      <c r="H321" s="375"/>
      <c r="I321" s="375"/>
      <c r="J321" s="375"/>
      <c r="K321" s="375"/>
      <c r="L321" s="375"/>
      <c r="M321" s="375"/>
      <c r="N321" s="375"/>
      <c r="O321" s="375"/>
      <c r="P321" s="375"/>
      <c r="Q321" s="375"/>
      <c r="R321" s="375"/>
      <c r="S321" s="375"/>
      <c r="T321" s="375"/>
      <c r="U321" s="375"/>
      <c r="V321" s="375"/>
      <c r="W321" s="375"/>
      <c r="X321" s="375"/>
      <c r="Y321" s="375"/>
      <c r="Z321" s="375"/>
    </row>
    <row r="322" spans="1:26" ht="9.75" customHeight="1" x14ac:dyDescent="0.25">
      <c r="A322" s="375"/>
      <c r="B322" s="375"/>
      <c r="C322" s="375"/>
      <c r="D322" s="375"/>
      <c r="E322" s="375"/>
      <c r="F322" s="375"/>
      <c r="G322" s="375"/>
      <c r="H322" s="375"/>
      <c r="I322" s="375"/>
      <c r="J322" s="375"/>
      <c r="K322" s="375"/>
      <c r="L322" s="375"/>
      <c r="M322" s="375"/>
      <c r="N322" s="375"/>
      <c r="O322" s="375"/>
      <c r="P322" s="375"/>
      <c r="Q322" s="375"/>
      <c r="R322" s="375"/>
      <c r="S322" s="375"/>
      <c r="T322" s="375"/>
      <c r="U322" s="375"/>
      <c r="V322" s="375"/>
      <c r="W322" s="375"/>
      <c r="X322" s="375"/>
      <c r="Y322" s="375"/>
      <c r="Z322" s="375"/>
    </row>
    <row r="323" spans="1:26" ht="9.75" customHeight="1" x14ac:dyDescent="0.25">
      <c r="A323" s="375"/>
      <c r="B323" s="375"/>
      <c r="C323" s="375"/>
      <c r="D323" s="375"/>
      <c r="E323" s="375"/>
      <c r="F323" s="375"/>
      <c r="G323" s="375"/>
      <c r="H323" s="375"/>
      <c r="I323" s="375"/>
      <c r="J323" s="375"/>
      <c r="K323" s="375"/>
      <c r="L323" s="375"/>
      <c r="M323" s="375"/>
      <c r="N323" s="375"/>
      <c r="O323" s="375"/>
      <c r="P323" s="375"/>
      <c r="Q323" s="375"/>
      <c r="R323" s="375"/>
      <c r="S323" s="375"/>
      <c r="T323" s="375"/>
      <c r="U323" s="375"/>
      <c r="V323" s="375"/>
      <c r="W323" s="375"/>
      <c r="X323" s="375"/>
      <c r="Y323" s="375"/>
      <c r="Z323" s="375"/>
    </row>
    <row r="324" spans="1:26" ht="9.75" customHeight="1" x14ac:dyDescent="0.25">
      <c r="A324" s="375"/>
      <c r="B324" s="375"/>
      <c r="C324" s="375"/>
      <c r="D324" s="375"/>
      <c r="E324" s="375"/>
      <c r="F324" s="375"/>
      <c r="G324" s="375"/>
      <c r="H324" s="375"/>
      <c r="I324" s="375"/>
      <c r="J324" s="375"/>
      <c r="K324" s="375"/>
      <c r="L324" s="375"/>
      <c r="M324" s="375"/>
      <c r="N324" s="375"/>
      <c r="O324" s="375"/>
      <c r="P324" s="375"/>
      <c r="Q324" s="375"/>
      <c r="R324" s="375"/>
      <c r="S324" s="375"/>
      <c r="T324" s="375"/>
      <c r="U324" s="375"/>
      <c r="V324" s="375"/>
      <c r="W324" s="375"/>
      <c r="X324" s="375"/>
      <c r="Y324" s="375"/>
      <c r="Z324" s="375"/>
    </row>
    <row r="325" spans="1:26" ht="9.75" customHeight="1" x14ac:dyDescent="0.25">
      <c r="A325" s="375"/>
      <c r="B325" s="375"/>
      <c r="C325" s="375"/>
      <c r="D325" s="375"/>
      <c r="E325" s="375"/>
      <c r="F325" s="375"/>
      <c r="G325" s="375"/>
      <c r="H325" s="375"/>
      <c r="I325" s="375"/>
      <c r="J325" s="375"/>
      <c r="K325" s="375"/>
      <c r="L325" s="375"/>
      <c r="M325" s="375"/>
      <c r="N325" s="375"/>
      <c r="O325" s="375"/>
      <c r="P325" s="375"/>
      <c r="Q325" s="375"/>
      <c r="R325" s="375"/>
      <c r="S325" s="375"/>
      <c r="T325" s="375"/>
      <c r="U325" s="375"/>
      <c r="V325" s="375"/>
      <c r="W325" s="375"/>
      <c r="X325" s="375"/>
      <c r="Y325" s="375"/>
      <c r="Z325" s="375"/>
    </row>
    <row r="326" spans="1:26" ht="9.75" customHeight="1" x14ac:dyDescent="0.25">
      <c r="A326" s="375"/>
      <c r="B326" s="375"/>
      <c r="C326" s="375"/>
      <c r="D326" s="375"/>
      <c r="E326" s="375"/>
      <c r="F326" s="375"/>
      <c r="G326" s="375"/>
      <c r="H326" s="375"/>
      <c r="I326" s="375"/>
      <c r="J326" s="375"/>
      <c r="K326" s="375"/>
      <c r="L326" s="375"/>
      <c r="M326" s="375"/>
      <c r="N326" s="375"/>
      <c r="O326" s="375"/>
      <c r="P326" s="375"/>
      <c r="Q326" s="375"/>
      <c r="R326" s="375"/>
      <c r="S326" s="375"/>
      <c r="T326" s="375"/>
      <c r="U326" s="375"/>
      <c r="V326" s="375"/>
      <c r="W326" s="375"/>
      <c r="X326" s="375"/>
      <c r="Y326" s="375"/>
      <c r="Z326" s="375"/>
    </row>
    <row r="327" spans="1:26" ht="9.75" customHeight="1" x14ac:dyDescent="0.25">
      <c r="A327" s="375"/>
      <c r="B327" s="375"/>
      <c r="C327" s="375"/>
      <c r="D327" s="375"/>
      <c r="E327" s="375"/>
      <c r="F327" s="375"/>
      <c r="G327" s="375"/>
      <c r="H327" s="375"/>
      <c r="I327" s="375"/>
      <c r="J327" s="375"/>
      <c r="K327" s="375"/>
      <c r="L327" s="375"/>
      <c r="M327" s="375"/>
      <c r="N327" s="375"/>
      <c r="O327" s="375"/>
      <c r="P327" s="375"/>
      <c r="Q327" s="375"/>
      <c r="R327" s="375"/>
      <c r="S327" s="375"/>
      <c r="T327" s="375"/>
      <c r="U327" s="375"/>
      <c r="V327" s="375"/>
      <c r="W327" s="375"/>
      <c r="X327" s="375"/>
      <c r="Y327" s="375"/>
      <c r="Z327" s="375"/>
    </row>
    <row r="328" spans="1:26" ht="9.75" customHeight="1" x14ac:dyDescent="0.25">
      <c r="A328" s="375"/>
      <c r="B328" s="375"/>
      <c r="C328" s="375"/>
      <c r="D328" s="375"/>
      <c r="E328" s="375"/>
      <c r="F328" s="375"/>
      <c r="G328" s="375"/>
      <c r="H328" s="375"/>
      <c r="I328" s="375"/>
      <c r="J328" s="375"/>
      <c r="K328" s="375"/>
      <c r="L328" s="375"/>
      <c r="M328" s="375"/>
      <c r="N328" s="375"/>
      <c r="O328" s="375"/>
      <c r="P328" s="375"/>
      <c r="Q328" s="375"/>
      <c r="R328" s="375"/>
      <c r="S328" s="375"/>
      <c r="T328" s="375"/>
      <c r="U328" s="375"/>
      <c r="V328" s="375"/>
      <c r="W328" s="375"/>
      <c r="X328" s="375"/>
      <c r="Y328" s="375"/>
      <c r="Z328" s="375"/>
    </row>
    <row r="329" spans="1:26" ht="9.75" customHeight="1" x14ac:dyDescent="0.25">
      <c r="A329" s="375"/>
      <c r="B329" s="375"/>
      <c r="C329" s="375"/>
      <c r="D329" s="375"/>
      <c r="E329" s="375"/>
      <c r="F329" s="375"/>
      <c r="G329" s="375"/>
      <c r="H329" s="375"/>
      <c r="I329" s="375"/>
      <c r="J329" s="375"/>
      <c r="K329" s="375"/>
      <c r="L329" s="375"/>
      <c r="M329" s="375"/>
      <c r="N329" s="375"/>
      <c r="O329" s="375"/>
      <c r="P329" s="375"/>
      <c r="Q329" s="375"/>
      <c r="R329" s="375"/>
      <c r="S329" s="375"/>
      <c r="T329" s="375"/>
      <c r="U329" s="375"/>
      <c r="V329" s="375"/>
      <c r="W329" s="375"/>
      <c r="X329" s="375"/>
      <c r="Y329" s="375"/>
      <c r="Z329" s="375"/>
    </row>
    <row r="330" spans="1:26" ht="9.75" customHeight="1" x14ac:dyDescent="0.25">
      <c r="A330" s="375"/>
      <c r="B330" s="375"/>
      <c r="C330" s="375"/>
      <c r="D330" s="375"/>
      <c r="E330" s="375"/>
      <c r="F330" s="375"/>
      <c r="G330" s="375"/>
      <c r="H330" s="375"/>
      <c r="I330" s="375"/>
      <c r="J330" s="375"/>
      <c r="K330" s="375"/>
      <c r="L330" s="375"/>
      <c r="M330" s="375"/>
      <c r="N330" s="375"/>
      <c r="O330" s="375"/>
      <c r="P330" s="375"/>
      <c r="Q330" s="375"/>
      <c r="R330" s="375"/>
      <c r="S330" s="375"/>
      <c r="T330" s="375"/>
      <c r="U330" s="375"/>
      <c r="V330" s="375"/>
      <c r="W330" s="375"/>
      <c r="X330" s="375"/>
      <c r="Y330" s="375"/>
      <c r="Z330" s="375"/>
    </row>
    <row r="331" spans="1:26" ht="9.75" customHeight="1" x14ac:dyDescent="0.25">
      <c r="A331" s="375"/>
      <c r="B331" s="375"/>
      <c r="C331" s="375"/>
      <c r="D331" s="375"/>
      <c r="E331" s="375"/>
      <c r="F331" s="375"/>
      <c r="G331" s="375"/>
      <c r="H331" s="375"/>
      <c r="I331" s="375"/>
      <c r="J331" s="375"/>
      <c r="K331" s="375"/>
      <c r="L331" s="375"/>
      <c r="M331" s="375"/>
      <c r="N331" s="375"/>
      <c r="O331" s="375"/>
      <c r="P331" s="375"/>
      <c r="Q331" s="375"/>
      <c r="R331" s="375"/>
      <c r="S331" s="375"/>
      <c r="T331" s="375"/>
      <c r="U331" s="375"/>
      <c r="V331" s="375"/>
      <c r="W331" s="375"/>
      <c r="X331" s="375"/>
      <c r="Y331" s="375"/>
      <c r="Z331" s="375"/>
    </row>
    <row r="332" spans="1:26" ht="9.75" customHeight="1" x14ac:dyDescent="0.25">
      <c r="A332" s="375"/>
      <c r="B332" s="375"/>
      <c r="C332" s="375"/>
      <c r="D332" s="375"/>
      <c r="E332" s="375"/>
      <c r="F332" s="375"/>
      <c r="G332" s="375"/>
      <c r="H332" s="375"/>
      <c r="I332" s="375"/>
      <c r="J332" s="375"/>
      <c r="K332" s="375"/>
      <c r="L332" s="375"/>
      <c r="M332" s="375"/>
      <c r="N332" s="375"/>
      <c r="O332" s="375"/>
      <c r="P332" s="375"/>
      <c r="Q332" s="375"/>
      <c r="R332" s="375"/>
      <c r="S332" s="375"/>
      <c r="T332" s="375"/>
      <c r="U332" s="375"/>
      <c r="V332" s="375"/>
      <c r="W332" s="375"/>
      <c r="X332" s="375"/>
      <c r="Y332" s="375"/>
      <c r="Z332" s="375"/>
    </row>
    <row r="333" spans="1:26" ht="9.75" customHeight="1" x14ac:dyDescent="0.25">
      <c r="A333" s="375"/>
      <c r="B333" s="375"/>
      <c r="C333" s="375"/>
      <c r="D333" s="375"/>
      <c r="E333" s="375"/>
      <c r="F333" s="375"/>
      <c r="G333" s="375"/>
      <c r="H333" s="375"/>
      <c r="I333" s="375"/>
      <c r="J333" s="375"/>
      <c r="K333" s="375"/>
      <c r="L333" s="375"/>
      <c r="M333" s="375"/>
      <c r="N333" s="375"/>
      <c r="O333" s="375"/>
      <c r="P333" s="375"/>
      <c r="Q333" s="375"/>
      <c r="R333" s="375"/>
      <c r="S333" s="375"/>
      <c r="T333" s="375"/>
      <c r="U333" s="375"/>
      <c r="V333" s="375"/>
      <c r="W333" s="375"/>
      <c r="X333" s="375"/>
      <c r="Y333" s="375"/>
      <c r="Z333" s="375"/>
    </row>
    <row r="334" spans="1:26" ht="9.75" customHeight="1" x14ac:dyDescent="0.25">
      <c r="A334" s="375"/>
      <c r="B334" s="375"/>
      <c r="C334" s="375"/>
      <c r="D334" s="375"/>
      <c r="E334" s="375"/>
      <c r="F334" s="375"/>
      <c r="G334" s="375"/>
      <c r="H334" s="375"/>
      <c r="I334" s="375"/>
      <c r="J334" s="375"/>
      <c r="K334" s="375"/>
      <c r="L334" s="375"/>
      <c r="M334" s="375"/>
      <c r="N334" s="375"/>
      <c r="O334" s="375"/>
      <c r="P334" s="375"/>
      <c r="Q334" s="375"/>
      <c r="R334" s="375"/>
      <c r="S334" s="375"/>
      <c r="T334" s="375"/>
      <c r="U334" s="375"/>
      <c r="V334" s="375"/>
      <c r="W334" s="375"/>
      <c r="X334" s="375"/>
      <c r="Y334" s="375"/>
      <c r="Z334" s="375"/>
    </row>
    <row r="335" spans="1:26" ht="9.75" customHeight="1" x14ac:dyDescent="0.25">
      <c r="A335" s="375"/>
      <c r="B335" s="375"/>
      <c r="C335" s="375"/>
      <c r="D335" s="375"/>
      <c r="E335" s="375"/>
      <c r="F335" s="375"/>
      <c r="G335" s="375"/>
      <c r="H335" s="375"/>
      <c r="I335" s="375"/>
      <c r="J335" s="375"/>
      <c r="K335" s="375"/>
      <c r="L335" s="375"/>
      <c r="M335" s="375"/>
      <c r="N335" s="375"/>
      <c r="O335" s="375"/>
      <c r="P335" s="375"/>
      <c r="Q335" s="375"/>
      <c r="R335" s="375"/>
      <c r="S335" s="375"/>
      <c r="T335" s="375"/>
      <c r="U335" s="375"/>
      <c r="V335" s="375"/>
      <c r="W335" s="375"/>
      <c r="X335" s="375"/>
      <c r="Y335" s="375"/>
      <c r="Z335" s="375"/>
    </row>
    <row r="336" spans="1:26" ht="9.75" customHeight="1" x14ac:dyDescent="0.25">
      <c r="A336" s="375"/>
      <c r="B336" s="375"/>
      <c r="C336" s="375"/>
      <c r="D336" s="375"/>
      <c r="E336" s="375"/>
      <c r="F336" s="375"/>
      <c r="G336" s="375"/>
      <c r="H336" s="375"/>
      <c r="I336" s="375"/>
      <c r="J336" s="375"/>
      <c r="K336" s="375"/>
      <c r="L336" s="375"/>
      <c r="M336" s="375"/>
      <c r="N336" s="375"/>
      <c r="O336" s="375"/>
      <c r="P336" s="375"/>
      <c r="Q336" s="375"/>
      <c r="R336" s="375"/>
      <c r="S336" s="375"/>
      <c r="T336" s="375"/>
      <c r="U336" s="375"/>
      <c r="V336" s="375"/>
      <c r="W336" s="375"/>
      <c r="X336" s="375"/>
      <c r="Y336" s="375"/>
      <c r="Z336" s="375"/>
    </row>
    <row r="337" spans="1:26" ht="9.75" customHeight="1" x14ac:dyDescent="0.25">
      <c r="A337" s="375"/>
      <c r="B337" s="375"/>
      <c r="C337" s="375"/>
      <c r="D337" s="375"/>
      <c r="E337" s="375"/>
      <c r="F337" s="375"/>
      <c r="G337" s="375"/>
      <c r="H337" s="375"/>
      <c r="I337" s="375"/>
      <c r="J337" s="375"/>
      <c r="K337" s="375"/>
      <c r="L337" s="375"/>
      <c r="M337" s="375"/>
      <c r="N337" s="375"/>
      <c r="O337" s="375"/>
      <c r="P337" s="375"/>
      <c r="Q337" s="375"/>
      <c r="R337" s="375"/>
      <c r="S337" s="375"/>
      <c r="T337" s="375"/>
      <c r="U337" s="375"/>
      <c r="V337" s="375"/>
      <c r="W337" s="375"/>
      <c r="X337" s="375"/>
      <c r="Y337" s="375"/>
      <c r="Z337" s="375"/>
    </row>
    <row r="338" spans="1:26" ht="9.75" customHeight="1" x14ac:dyDescent="0.25">
      <c r="A338" s="375"/>
      <c r="B338" s="375"/>
      <c r="C338" s="375"/>
      <c r="D338" s="375"/>
      <c r="E338" s="375"/>
      <c r="F338" s="375"/>
      <c r="G338" s="375"/>
      <c r="H338" s="375"/>
      <c r="I338" s="375"/>
      <c r="J338" s="375"/>
      <c r="K338" s="375"/>
      <c r="L338" s="375"/>
      <c r="M338" s="375"/>
      <c r="N338" s="375"/>
      <c r="O338" s="375"/>
      <c r="P338" s="375"/>
      <c r="Q338" s="375"/>
      <c r="R338" s="375"/>
      <c r="S338" s="375"/>
      <c r="T338" s="375"/>
      <c r="U338" s="375"/>
      <c r="V338" s="375"/>
      <c r="W338" s="375"/>
      <c r="X338" s="375"/>
      <c r="Y338" s="375"/>
      <c r="Z338" s="375"/>
    </row>
    <row r="339" spans="1:26" ht="9.75" customHeight="1" x14ac:dyDescent="0.25">
      <c r="A339" s="375"/>
      <c r="B339" s="375"/>
      <c r="C339" s="375"/>
      <c r="D339" s="375"/>
      <c r="E339" s="375"/>
      <c r="F339" s="375"/>
      <c r="G339" s="375"/>
      <c r="H339" s="375"/>
      <c r="I339" s="375"/>
      <c r="J339" s="375"/>
      <c r="K339" s="375"/>
      <c r="L339" s="375"/>
      <c r="M339" s="375"/>
      <c r="N339" s="375"/>
      <c r="O339" s="375"/>
      <c r="P339" s="375"/>
      <c r="Q339" s="375"/>
      <c r="R339" s="375"/>
      <c r="S339" s="375"/>
      <c r="T339" s="375"/>
      <c r="U339" s="375"/>
      <c r="V339" s="375"/>
      <c r="W339" s="375"/>
      <c r="X339" s="375"/>
      <c r="Y339" s="375"/>
      <c r="Z339" s="375"/>
    </row>
    <row r="340" spans="1:26" ht="9.75" customHeight="1" x14ac:dyDescent="0.25">
      <c r="A340" s="375"/>
      <c r="B340" s="375"/>
      <c r="C340" s="375"/>
      <c r="D340" s="375"/>
      <c r="E340" s="375"/>
      <c r="F340" s="375"/>
      <c r="G340" s="375"/>
      <c r="H340" s="375"/>
      <c r="I340" s="375"/>
      <c r="J340" s="375"/>
      <c r="K340" s="375"/>
      <c r="L340" s="375"/>
      <c r="M340" s="375"/>
      <c r="N340" s="375"/>
      <c r="O340" s="375"/>
      <c r="P340" s="375"/>
      <c r="Q340" s="375"/>
      <c r="R340" s="375"/>
      <c r="S340" s="375"/>
      <c r="T340" s="375"/>
      <c r="U340" s="375"/>
      <c r="V340" s="375"/>
      <c r="W340" s="375"/>
      <c r="X340" s="375"/>
      <c r="Y340" s="375"/>
      <c r="Z340" s="375"/>
    </row>
    <row r="341" spans="1:26" ht="9.75" customHeight="1" x14ac:dyDescent="0.25">
      <c r="A341" s="375"/>
      <c r="B341" s="375"/>
      <c r="C341" s="375"/>
      <c r="D341" s="375"/>
      <c r="E341" s="375"/>
      <c r="F341" s="375"/>
      <c r="G341" s="375"/>
      <c r="H341" s="375"/>
      <c r="I341" s="375"/>
      <c r="J341" s="375"/>
      <c r="K341" s="375"/>
      <c r="L341" s="375"/>
      <c r="M341" s="375"/>
      <c r="N341" s="375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</row>
    <row r="342" spans="1:26" ht="9.75" customHeight="1" x14ac:dyDescent="0.25">
      <c r="A342" s="375"/>
      <c r="B342" s="375"/>
      <c r="C342" s="375"/>
      <c r="D342" s="375"/>
      <c r="E342" s="375"/>
      <c r="F342" s="375"/>
      <c r="G342" s="375"/>
      <c r="H342" s="375"/>
      <c r="I342" s="375"/>
      <c r="J342" s="375"/>
      <c r="K342" s="375"/>
      <c r="L342" s="375"/>
      <c r="M342" s="375"/>
      <c r="N342" s="375"/>
      <c r="O342" s="375"/>
      <c r="P342" s="375"/>
      <c r="Q342" s="375"/>
      <c r="R342" s="375"/>
      <c r="S342" s="375"/>
      <c r="T342" s="375"/>
      <c r="U342" s="375"/>
      <c r="V342" s="375"/>
      <c r="W342" s="375"/>
      <c r="X342" s="375"/>
      <c r="Y342" s="375"/>
      <c r="Z342" s="375"/>
    </row>
    <row r="343" spans="1:26" ht="9.75" customHeight="1" x14ac:dyDescent="0.25">
      <c r="A343" s="375"/>
      <c r="B343" s="375"/>
      <c r="C343" s="375"/>
      <c r="D343" s="375"/>
      <c r="E343" s="375"/>
      <c r="F343" s="375"/>
      <c r="G343" s="375"/>
      <c r="H343" s="375"/>
      <c r="I343" s="375"/>
      <c r="J343" s="375"/>
      <c r="K343" s="375"/>
      <c r="L343" s="375"/>
      <c r="M343" s="375"/>
      <c r="N343" s="375"/>
      <c r="O343" s="375"/>
      <c r="P343" s="375"/>
      <c r="Q343" s="375"/>
      <c r="R343" s="375"/>
      <c r="S343" s="375"/>
      <c r="T343" s="375"/>
      <c r="U343" s="375"/>
      <c r="V343" s="375"/>
      <c r="W343" s="375"/>
      <c r="X343" s="375"/>
      <c r="Y343" s="375"/>
      <c r="Z343" s="375"/>
    </row>
    <row r="344" spans="1:26" ht="9.75" customHeight="1" x14ac:dyDescent="0.25">
      <c r="A344" s="375"/>
      <c r="B344" s="375"/>
      <c r="C344" s="375"/>
      <c r="D344" s="375"/>
      <c r="E344" s="375"/>
      <c r="F344" s="375"/>
      <c r="G344" s="375"/>
      <c r="H344" s="375"/>
      <c r="I344" s="375"/>
      <c r="J344" s="375"/>
      <c r="K344" s="375"/>
      <c r="L344" s="375"/>
      <c r="M344" s="375"/>
      <c r="N344" s="375"/>
      <c r="O344" s="375"/>
      <c r="P344" s="375"/>
      <c r="Q344" s="375"/>
      <c r="R344" s="375"/>
      <c r="S344" s="375"/>
      <c r="T344" s="375"/>
      <c r="U344" s="375"/>
      <c r="V344" s="375"/>
      <c r="W344" s="375"/>
      <c r="X344" s="375"/>
      <c r="Y344" s="375"/>
      <c r="Z344" s="375"/>
    </row>
    <row r="345" spans="1:26" ht="9.75" customHeight="1" x14ac:dyDescent="0.25">
      <c r="A345" s="375"/>
      <c r="B345" s="375"/>
      <c r="C345" s="375"/>
      <c r="D345" s="375"/>
      <c r="E345" s="375"/>
      <c r="F345" s="375"/>
      <c r="G345" s="375"/>
      <c r="H345" s="375"/>
      <c r="I345" s="375"/>
      <c r="J345" s="375"/>
      <c r="K345" s="375"/>
      <c r="L345" s="375"/>
      <c r="M345" s="375"/>
      <c r="N345" s="375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375"/>
      <c r="Z345" s="375"/>
    </row>
    <row r="346" spans="1:26" ht="9.75" customHeight="1" x14ac:dyDescent="0.25">
      <c r="A346" s="375"/>
      <c r="B346" s="375"/>
      <c r="C346" s="375"/>
      <c r="D346" s="375"/>
      <c r="E346" s="375"/>
      <c r="F346" s="375"/>
      <c r="G346" s="375"/>
      <c r="H346" s="375"/>
      <c r="I346" s="375"/>
      <c r="J346" s="375"/>
      <c r="K346" s="375"/>
      <c r="L346" s="375"/>
      <c r="M346" s="375"/>
      <c r="N346" s="375"/>
      <c r="O346" s="375"/>
      <c r="P346" s="375"/>
      <c r="Q346" s="375"/>
      <c r="R346" s="375"/>
      <c r="S346" s="375"/>
      <c r="T346" s="375"/>
      <c r="U346" s="375"/>
      <c r="V346" s="375"/>
      <c r="W346" s="375"/>
      <c r="X346" s="375"/>
      <c r="Y346" s="375"/>
      <c r="Z346" s="375"/>
    </row>
    <row r="347" spans="1:26" ht="9.75" customHeight="1" x14ac:dyDescent="0.25">
      <c r="A347" s="375"/>
      <c r="B347" s="375"/>
      <c r="C347" s="375"/>
      <c r="D347" s="375"/>
      <c r="E347" s="375"/>
      <c r="F347" s="375"/>
      <c r="G347" s="375"/>
      <c r="H347" s="375"/>
      <c r="I347" s="375"/>
      <c r="J347" s="375"/>
      <c r="K347" s="375"/>
      <c r="L347" s="375"/>
      <c r="M347" s="375"/>
      <c r="N347" s="375"/>
      <c r="O347" s="375"/>
      <c r="P347" s="375"/>
      <c r="Q347" s="375"/>
      <c r="R347" s="375"/>
      <c r="S347" s="375"/>
      <c r="T347" s="375"/>
      <c r="U347" s="375"/>
      <c r="V347" s="375"/>
      <c r="W347" s="375"/>
      <c r="X347" s="375"/>
      <c r="Y347" s="375"/>
      <c r="Z347" s="375"/>
    </row>
    <row r="348" spans="1:26" ht="9.75" customHeight="1" x14ac:dyDescent="0.25">
      <c r="A348" s="375"/>
      <c r="B348" s="375"/>
      <c r="C348" s="375"/>
      <c r="D348" s="375"/>
      <c r="E348" s="375"/>
      <c r="F348" s="375"/>
      <c r="G348" s="375"/>
      <c r="H348" s="375"/>
      <c r="I348" s="375"/>
      <c r="J348" s="375"/>
      <c r="K348" s="375"/>
      <c r="L348" s="375"/>
      <c r="M348" s="375"/>
      <c r="N348" s="375"/>
      <c r="O348" s="375"/>
      <c r="P348" s="375"/>
      <c r="Q348" s="375"/>
      <c r="R348" s="375"/>
      <c r="S348" s="375"/>
      <c r="T348" s="375"/>
      <c r="U348" s="375"/>
      <c r="V348" s="375"/>
      <c r="W348" s="375"/>
      <c r="X348" s="375"/>
      <c r="Y348" s="375"/>
      <c r="Z348" s="375"/>
    </row>
    <row r="349" spans="1:26" ht="9.75" customHeight="1" x14ac:dyDescent="0.25">
      <c r="A349" s="375"/>
      <c r="B349" s="375"/>
      <c r="C349" s="375"/>
      <c r="D349" s="375"/>
      <c r="E349" s="375"/>
      <c r="F349" s="375"/>
      <c r="G349" s="375"/>
      <c r="H349" s="375"/>
      <c r="I349" s="375"/>
      <c r="J349" s="375"/>
      <c r="K349" s="375"/>
      <c r="L349" s="375"/>
      <c r="M349" s="375"/>
      <c r="N349" s="375"/>
      <c r="O349" s="375"/>
      <c r="P349" s="375"/>
      <c r="Q349" s="375"/>
      <c r="R349" s="375"/>
      <c r="S349" s="375"/>
      <c r="T349" s="375"/>
      <c r="U349" s="375"/>
      <c r="V349" s="375"/>
      <c r="W349" s="375"/>
      <c r="X349" s="375"/>
      <c r="Y349" s="375"/>
      <c r="Z349" s="375"/>
    </row>
    <row r="350" spans="1:26" ht="9.75" customHeight="1" x14ac:dyDescent="0.25">
      <c r="A350" s="375"/>
      <c r="B350" s="375"/>
      <c r="C350" s="375"/>
      <c r="D350" s="375"/>
      <c r="E350" s="375"/>
      <c r="F350" s="375"/>
      <c r="G350" s="375"/>
      <c r="H350" s="375"/>
      <c r="I350" s="375"/>
      <c r="J350" s="375"/>
      <c r="K350" s="375"/>
      <c r="L350" s="375"/>
      <c r="M350" s="375"/>
      <c r="N350" s="375"/>
      <c r="O350" s="375"/>
      <c r="P350" s="375"/>
      <c r="Q350" s="375"/>
      <c r="R350" s="375"/>
      <c r="S350" s="375"/>
      <c r="T350" s="375"/>
      <c r="U350" s="375"/>
      <c r="V350" s="375"/>
      <c r="W350" s="375"/>
      <c r="X350" s="375"/>
      <c r="Y350" s="375"/>
      <c r="Z350" s="375"/>
    </row>
    <row r="351" spans="1:26" ht="9.75" customHeight="1" x14ac:dyDescent="0.25">
      <c r="A351" s="375"/>
      <c r="B351" s="375"/>
      <c r="C351" s="375"/>
      <c r="D351" s="375"/>
      <c r="E351" s="375"/>
      <c r="F351" s="375"/>
      <c r="G351" s="375"/>
      <c r="H351" s="375"/>
      <c r="I351" s="375"/>
      <c r="J351" s="375"/>
      <c r="K351" s="375"/>
      <c r="L351" s="375"/>
      <c r="M351" s="375"/>
      <c r="N351" s="375"/>
      <c r="O351" s="375"/>
      <c r="P351" s="375"/>
      <c r="Q351" s="375"/>
      <c r="R351" s="375"/>
      <c r="S351" s="375"/>
      <c r="T351" s="375"/>
      <c r="U351" s="375"/>
      <c r="V351" s="375"/>
      <c r="W351" s="375"/>
      <c r="X351" s="375"/>
      <c r="Y351" s="375"/>
      <c r="Z351" s="375"/>
    </row>
    <row r="352" spans="1:26" ht="9.75" customHeight="1" x14ac:dyDescent="0.25">
      <c r="A352" s="375"/>
      <c r="B352" s="375"/>
      <c r="C352" s="375"/>
      <c r="D352" s="375"/>
      <c r="E352" s="375"/>
      <c r="F352" s="375"/>
      <c r="G352" s="375"/>
      <c r="H352" s="375"/>
      <c r="I352" s="375"/>
      <c r="J352" s="375"/>
      <c r="K352" s="375"/>
      <c r="L352" s="375"/>
      <c r="M352" s="375"/>
      <c r="N352" s="375"/>
      <c r="O352" s="375"/>
      <c r="P352" s="375"/>
      <c r="Q352" s="375"/>
      <c r="R352" s="375"/>
      <c r="S352" s="375"/>
      <c r="T352" s="375"/>
      <c r="U352" s="375"/>
      <c r="V352" s="375"/>
      <c r="W352" s="375"/>
      <c r="X352" s="375"/>
      <c r="Y352" s="375"/>
      <c r="Z352" s="375"/>
    </row>
    <row r="353" spans="1:26" ht="9.75" customHeight="1" x14ac:dyDescent="0.25">
      <c r="A353" s="375"/>
      <c r="B353" s="375"/>
      <c r="C353" s="375"/>
      <c r="D353" s="375"/>
      <c r="E353" s="375"/>
      <c r="F353" s="375"/>
      <c r="G353" s="375"/>
      <c r="H353" s="375"/>
      <c r="I353" s="375"/>
      <c r="J353" s="375"/>
      <c r="K353" s="375"/>
      <c r="L353" s="375"/>
      <c r="M353" s="375"/>
      <c r="N353" s="375"/>
      <c r="O353" s="375"/>
      <c r="P353" s="375"/>
      <c r="Q353" s="375"/>
      <c r="R353" s="375"/>
      <c r="S353" s="375"/>
      <c r="T353" s="375"/>
      <c r="U353" s="375"/>
      <c r="V353" s="375"/>
      <c r="W353" s="375"/>
      <c r="X353" s="375"/>
      <c r="Y353" s="375"/>
      <c r="Z353" s="375"/>
    </row>
    <row r="354" spans="1:26" ht="9.75" customHeight="1" x14ac:dyDescent="0.25">
      <c r="A354" s="375"/>
      <c r="B354" s="375"/>
      <c r="C354" s="375"/>
      <c r="D354" s="375"/>
      <c r="E354" s="375"/>
      <c r="F354" s="375"/>
      <c r="G354" s="375"/>
      <c r="H354" s="375"/>
      <c r="I354" s="375"/>
      <c r="J354" s="375"/>
      <c r="K354" s="375"/>
      <c r="L354" s="375"/>
      <c r="M354" s="375"/>
      <c r="N354" s="375"/>
      <c r="O354" s="375"/>
      <c r="P354" s="375"/>
      <c r="Q354" s="375"/>
      <c r="R354" s="375"/>
      <c r="S354" s="375"/>
      <c r="T354" s="375"/>
      <c r="U354" s="375"/>
      <c r="V354" s="375"/>
      <c r="W354" s="375"/>
      <c r="X354" s="375"/>
      <c r="Y354" s="375"/>
      <c r="Z354" s="375"/>
    </row>
    <row r="355" spans="1:26" ht="9.75" customHeight="1" x14ac:dyDescent="0.25">
      <c r="A355" s="375"/>
      <c r="B355" s="375"/>
      <c r="C355" s="375"/>
      <c r="D355" s="375"/>
      <c r="E355" s="375"/>
      <c r="F355" s="375"/>
      <c r="G355" s="375"/>
      <c r="H355" s="375"/>
      <c r="I355" s="375"/>
      <c r="J355" s="375"/>
      <c r="K355" s="375"/>
      <c r="L355" s="375"/>
      <c r="M355" s="375"/>
      <c r="N355" s="375"/>
      <c r="O355" s="375"/>
      <c r="P355" s="375"/>
      <c r="Q355" s="375"/>
      <c r="R355" s="375"/>
      <c r="S355" s="375"/>
      <c r="T355" s="375"/>
      <c r="U355" s="375"/>
      <c r="V355" s="375"/>
      <c r="W355" s="375"/>
      <c r="X355" s="375"/>
      <c r="Y355" s="375"/>
      <c r="Z355" s="375"/>
    </row>
    <row r="356" spans="1:26" ht="9.75" customHeight="1" x14ac:dyDescent="0.25">
      <c r="A356" s="375"/>
      <c r="B356" s="375"/>
      <c r="C356" s="375"/>
      <c r="D356" s="375"/>
      <c r="E356" s="375"/>
      <c r="F356" s="375"/>
      <c r="G356" s="375"/>
      <c r="H356" s="375"/>
      <c r="I356" s="375"/>
      <c r="J356" s="375"/>
      <c r="K356" s="375"/>
      <c r="L356" s="375"/>
      <c r="M356" s="375"/>
      <c r="N356" s="375"/>
      <c r="O356" s="375"/>
      <c r="P356" s="375"/>
      <c r="Q356" s="375"/>
      <c r="R356" s="375"/>
      <c r="S356" s="375"/>
      <c r="T356" s="375"/>
      <c r="U356" s="375"/>
      <c r="V356" s="375"/>
      <c r="W356" s="375"/>
      <c r="X356" s="375"/>
      <c r="Y356" s="375"/>
      <c r="Z356" s="375"/>
    </row>
    <row r="357" spans="1:26" ht="9.75" customHeight="1" x14ac:dyDescent="0.25">
      <c r="A357" s="375"/>
      <c r="B357" s="375"/>
      <c r="C357" s="375"/>
      <c r="D357" s="375"/>
      <c r="E357" s="375"/>
      <c r="F357" s="375"/>
      <c r="G357" s="375"/>
      <c r="H357" s="375"/>
      <c r="I357" s="375"/>
      <c r="J357" s="375"/>
      <c r="K357" s="375"/>
      <c r="L357" s="375"/>
      <c r="M357" s="375"/>
      <c r="N357" s="375"/>
      <c r="O357" s="375"/>
      <c r="P357" s="375"/>
      <c r="Q357" s="375"/>
      <c r="R357" s="375"/>
      <c r="S357" s="375"/>
      <c r="T357" s="375"/>
      <c r="U357" s="375"/>
      <c r="V357" s="375"/>
      <c r="W357" s="375"/>
      <c r="X357" s="375"/>
      <c r="Y357" s="375"/>
      <c r="Z357" s="375"/>
    </row>
    <row r="358" spans="1:26" ht="9.75" customHeight="1" x14ac:dyDescent="0.25">
      <c r="A358" s="375"/>
      <c r="B358" s="375"/>
      <c r="C358" s="375"/>
      <c r="D358" s="375"/>
      <c r="E358" s="375"/>
      <c r="F358" s="375"/>
      <c r="G358" s="375"/>
      <c r="H358" s="375"/>
      <c r="I358" s="375"/>
      <c r="J358" s="375"/>
      <c r="K358" s="375"/>
      <c r="L358" s="375"/>
      <c r="M358" s="375"/>
      <c r="N358" s="375"/>
      <c r="O358" s="375"/>
      <c r="P358" s="375"/>
      <c r="Q358" s="375"/>
      <c r="R358" s="375"/>
      <c r="S358" s="375"/>
      <c r="T358" s="375"/>
      <c r="U358" s="375"/>
      <c r="V358" s="375"/>
      <c r="W358" s="375"/>
      <c r="X358" s="375"/>
      <c r="Y358" s="375"/>
      <c r="Z358" s="375"/>
    </row>
    <row r="359" spans="1:26" ht="9.75" customHeight="1" x14ac:dyDescent="0.25">
      <c r="A359" s="375"/>
      <c r="B359" s="375"/>
      <c r="C359" s="375"/>
      <c r="D359" s="375"/>
      <c r="E359" s="375"/>
      <c r="F359" s="375"/>
      <c r="G359" s="375"/>
      <c r="H359" s="375"/>
      <c r="I359" s="375"/>
      <c r="J359" s="375"/>
      <c r="K359" s="375"/>
      <c r="L359" s="375"/>
      <c r="M359" s="375"/>
      <c r="N359" s="375"/>
      <c r="O359" s="375"/>
      <c r="P359" s="375"/>
      <c r="Q359" s="375"/>
      <c r="R359" s="375"/>
      <c r="S359" s="375"/>
      <c r="T359" s="375"/>
      <c r="U359" s="375"/>
      <c r="V359" s="375"/>
      <c r="W359" s="375"/>
      <c r="X359" s="375"/>
      <c r="Y359" s="375"/>
      <c r="Z359" s="375"/>
    </row>
    <row r="360" spans="1:26" ht="9.75" customHeight="1" x14ac:dyDescent="0.25">
      <c r="A360" s="375"/>
      <c r="B360" s="375"/>
      <c r="C360" s="375"/>
      <c r="D360" s="375"/>
      <c r="E360" s="375"/>
      <c r="F360" s="375"/>
      <c r="G360" s="375"/>
      <c r="H360" s="375"/>
      <c r="I360" s="375"/>
      <c r="J360" s="375"/>
      <c r="K360" s="375"/>
      <c r="L360" s="375"/>
      <c r="M360" s="375"/>
      <c r="N360" s="375"/>
      <c r="O360" s="375"/>
      <c r="P360" s="375"/>
      <c r="Q360" s="375"/>
      <c r="R360" s="375"/>
      <c r="S360" s="375"/>
      <c r="T360" s="375"/>
      <c r="U360" s="375"/>
      <c r="V360" s="375"/>
      <c r="W360" s="375"/>
      <c r="X360" s="375"/>
      <c r="Y360" s="375"/>
      <c r="Z360" s="375"/>
    </row>
    <row r="361" spans="1:26" ht="9.75" customHeight="1" x14ac:dyDescent="0.25">
      <c r="A361" s="375"/>
      <c r="B361" s="375"/>
      <c r="C361" s="375"/>
      <c r="D361" s="375"/>
      <c r="E361" s="375"/>
      <c r="F361" s="375"/>
      <c r="G361" s="375"/>
      <c r="H361" s="375"/>
      <c r="I361" s="375"/>
      <c r="J361" s="375"/>
      <c r="K361" s="375"/>
      <c r="L361" s="375"/>
      <c r="M361" s="375"/>
      <c r="N361" s="375"/>
      <c r="O361" s="375"/>
      <c r="P361" s="375"/>
      <c r="Q361" s="375"/>
      <c r="R361" s="375"/>
      <c r="S361" s="375"/>
      <c r="T361" s="375"/>
      <c r="U361" s="375"/>
      <c r="V361" s="375"/>
      <c r="W361" s="375"/>
      <c r="X361" s="375"/>
      <c r="Y361" s="375"/>
      <c r="Z361" s="375"/>
    </row>
    <row r="362" spans="1:26" ht="9.75" customHeight="1" x14ac:dyDescent="0.25">
      <c r="A362" s="375"/>
      <c r="B362" s="375"/>
      <c r="C362" s="375"/>
      <c r="D362" s="375"/>
      <c r="E362" s="375"/>
      <c r="F362" s="375"/>
      <c r="G362" s="375"/>
      <c r="H362" s="375"/>
      <c r="I362" s="375"/>
      <c r="J362" s="375"/>
      <c r="K362" s="375"/>
      <c r="L362" s="375"/>
      <c r="M362" s="375"/>
      <c r="N362" s="375"/>
      <c r="O362" s="375"/>
      <c r="P362" s="375"/>
      <c r="Q362" s="375"/>
      <c r="R362" s="375"/>
      <c r="S362" s="375"/>
      <c r="T362" s="375"/>
      <c r="U362" s="375"/>
      <c r="V362" s="375"/>
      <c r="W362" s="375"/>
      <c r="X362" s="375"/>
      <c r="Y362" s="375"/>
      <c r="Z362" s="375"/>
    </row>
    <row r="363" spans="1:26" ht="9.75" customHeight="1" x14ac:dyDescent="0.25">
      <c r="A363" s="375"/>
      <c r="B363" s="375"/>
      <c r="C363" s="375"/>
      <c r="D363" s="375"/>
      <c r="E363" s="375"/>
      <c r="F363" s="375"/>
      <c r="G363" s="375"/>
      <c r="H363" s="375"/>
      <c r="I363" s="375"/>
      <c r="J363" s="375"/>
      <c r="K363" s="375"/>
      <c r="L363" s="375"/>
      <c r="M363" s="375"/>
      <c r="N363" s="375"/>
      <c r="O363" s="375"/>
      <c r="P363" s="375"/>
      <c r="Q363" s="375"/>
      <c r="R363" s="375"/>
      <c r="S363" s="375"/>
      <c r="T363" s="375"/>
      <c r="U363" s="375"/>
      <c r="V363" s="375"/>
      <c r="W363" s="375"/>
      <c r="X363" s="375"/>
      <c r="Y363" s="375"/>
      <c r="Z363" s="375"/>
    </row>
    <row r="364" spans="1:26" ht="9.75" customHeight="1" x14ac:dyDescent="0.25">
      <c r="A364" s="375"/>
      <c r="B364" s="375"/>
      <c r="C364" s="375"/>
      <c r="D364" s="375"/>
      <c r="E364" s="375"/>
      <c r="F364" s="375"/>
      <c r="G364" s="375"/>
      <c r="H364" s="375"/>
      <c r="I364" s="375"/>
      <c r="J364" s="375"/>
      <c r="K364" s="375"/>
      <c r="L364" s="375"/>
      <c r="M364" s="375"/>
      <c r="N364" s="375"/>
      <c r="O364" s="375"/>
      <c r="P364" s="375"/>
      <c r="Q364" s="375"/>
      <c r="R364" s="375"/>
      <c r="S364" s="375"/>
      <c r="T364" s="375"/>
      <c r="U364" s="375"/>
      <c r="V364" s="375"/>
      <c r="W364" s="375"/>
      <c r="X364" s="375"/>
      <c r="Y364" s="375"/>
      <c r="Z364" s="375"/>
    </row>
    <row r="365" spans="1:26" ht="9.75" customHeight="1" x14ac:dyDescent="0.25">
      <c r="A365" s="375"/>
      <c r="B365" s="375"/>
      <c r="C365" s="375"/>
      <c r="D365" s="375"/>
      <c r="E365" s="375"/>
      <c r="F365" s="375"/>
      <c r="G365" s="375"/>
      <c r="H365" s="375"/>
      <c r="I365" s="375"/>
      <c r="J365" s="375"/>
      <c r="K365" s="375"/>
      <c r="L365" s="375"/>
      <c r="M365" s="375"/>
      <c r="N365" s="375"/>
      <c r="O365" s="375"/>
      <c r="P365" s="375"/>
      <c r="Q365" s="375"/>
      <c r="R365" s="375"/>
      <c r="S365" s="375"/>
      <c r="T365" s="375"/>
      <c r="U365" s="375"/>
      <c r="V365" s="375"/>
      <c r="W365" s="375"/>
      <c r="X365" s="375"/>
      <c r="Y365" s="375"/>
      <c r="Z365" s="375"/>
    </row>
    <row r="366" spans="1:26" ht="9.75" customHeight="1" x14ac:dyDescent="0.25">
      <c r="A366" s="375"/>
      <c r="B366" s="375"/>
      <c r="C366" s="375"/>
      <c r="D366" s="375"/>
      <c r="E366" s="375"/>
      <c r="F366" s="375"/>
      <c r="G366" s="375"/>
      <c r="H366" s="375"/>
      <c r="I366" s="375"/>
      <c r="J366" s="375"/>
      <c r="K366" s="375"/>
      <c r="L366" s="375"/>
      <c r="M366" s="375"/>
      <c r="N366" s="375"/>
      <c r="O366" s="375"/>
      <c r="P366" s="375"/>
      <c r="Q366" s="375"/>
      <c r="R366" s="375"/>
      <c r="S366" s="375"/>
      <c r="T366" s="375"/>
      <c r="U366" s="375"/>
      <c r="V366" s="375"/>
      <c r="W366" s="375"/>
      <c r="X366" s="375"/>
      <c r="Y366" s="375"/>
      <c r="Z366" s="375"/>
    </row>
    <row r="367" spans="1:26" ht="9.75" customHeight="1" x14ac:dyDescent="0.25">
      <c r="A367" s="375"/>
      <c r="B367" s="375"/>
      <c r="C367" s="375"/>
      <c r="D367" s="375"/>
      <c r="E367" s="375"/>
      <c r="F367" s="375"/>
      <c r="G367" s="375"/>
      <c r="H367" s="375"/>
      <c r="I367" s="375"/>
      <c r="J367" s="375"/>
      <c r="K367" s="375"/>
      <c r="L367" s="375"/>
      <c r="M367" s="375"/>
      <c r="N367" s="375"/>
      <c r="O367" s="375"/>
      <c r="P367" s="375"/>
      <c r="Q367" s="375"/>
      <c r="R367" s="375"/>
      <c r="S367" s="375"/>
      <c r="T367" s="375"/>
      <c r="U367" s="375"/>
      <c r="V367" s="375"/>
      <c r="W367" s="375"/>
      <c r="X367" s="375"/>
      <c r="Y367" s="375"/>
      <c r="Z367" s="375"/>
    </row>
    <row r="368" spans="1:26" ht="9.75" customHeight="1" x14ac:dyDescent="0.25">
      <c r="A368" s="375"/>
      <c r="B368" s="375"/>
      <c r="C368" s="375"/>
      <c r="D368" s="375"/>
      <c r="E368" s="375"/>
      <c r="F368" s="375"/>
      <c r="G368" s="375"/>
      <c r="H368" s="375"/>
      <c r="I368" s="375"/>
      <c r="J368" s="375"/>
      <c r="K368" s="375"/>
      <c r="L368" s="375"/>
      <c r="M368" s="375"/>
      <c r="N368" s="375"/>
      <c r="O368" s="375"/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</row>
    <row r="369" spans="1:26" ht="9.75" customHeight="1" x14ac:dyDescent="0.25">
      <c r="A369" s="375"/>
      <c r="B369" s="375"/>
      <c r="C369" s="375"/>
      <c r="D369" s="375"/>
      <c r="E369" s="375"/>
      <c r="F369" s="375"/>
      <c r="G369" s="375"/>
      <c r="H369" s="375"/>
      <c r="I369" s="375"/>
      <c r="J369" s="375"/>
      <c r="K369" s="375"/>
      <c r="L369" s="375"/>
      <c r="M369" s="375"/>
      <c r="N369" s="375"/>
      <c r="O369" s="375"/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</row>
    <row r="370" spans="1:26" ht="9.75" customHeight="1" x14ac:dyDescent="0.25">
      <c r="A370" s="375"/>
      <c r="B370" s="375"/>
      <c r="C370" s="375"/>
      <c r="D370" s="375"/>
      <c r="E370" s="375"/>
      <c r="F370" s="375"/>
      <c r="G370" s="375"/>
      <c r="H370" s="375"/>
      <c r="I370" s="375"/>
      <c r="J370" s="375"/>
      <c r="K370" s="375"/>
      <c r="L370" s="375"/>
      <c r="M370" s="375"/>
      <c r="N370" s="375"/>
      <c r="O370" s="375"/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</row>
    <row r="371" spans="1:26" ht="9.75" customHeight="1" x14ac:dyDescent="0.25">
      <c r="A371" s="375"/>
      <c r="B371" s="375"/>
      <c r="C371" s="375"/>
      <c r="D371" s="375"/>
      <c r="E371" s="375"/>
      <c r="F371" s="375"/>
      <c r="G371" s="375"/>
      <c r="H371" s="375"/>
      <c r="I371" s="375"/>
      <c r="J371" s="375"/>
      <c r="K371" s="375"/>
      <c r="L371" s="375"/>
      <c r="M371" s="375"/>
      <c r="N371" s="375"/>
      <c r="O371" s="375"/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</row>
    <row r="372" spans="1:26" ht="9.75" customHeight="1" x14ac:dyDescent="0.25">
      <c r="A372" s="375"/>
      <c r="B372" s="375"/>
      <c r="C372" s="375"/>
      <c r="D372" s="375"/>
      <c r="E372" s="375"/>
      <c r="F372" s="375"/>
      <c r="G372" s="375"/>
      <c r="H372" s="375"/>
      <c r="I372" s="375"/>
      <c r="J372" s="375"/>
      <c r="K372" s="375"/>
      <c r="L372" s="375"/>
      <c r="M372" s="375"/>
      <c r="N372" s="375"/>
      <c r="O372" s="375"/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</row>
    <row r="373" spans="1:26" ht="9.75" customHeight="1" x14ac:dyDescent="0.25">
      <c r="A373" s="375"/>
      <c r="B373" s="375"/>
      <c r="C373" s="375"/>
      <c r="D373" s="375"/>
      <c r="E373" s="375"/>
      <c r="F373" s="375"/>
      <c r="G373" s="375"/>
      <c r="H373" s="375"/>
      <c r="I373" s="375"/>
      <c r="J373" s="375"/>
      <c r="K373" s="375"/>
      <c r="L373" s="375"/>
      <c r="M373" s="375"/>
      <c r="N373" s="375"/>
      <c r="O373" s="375"/>
      <c r="P373" s="375"/>
      <c r="Q373" s="375"/>
      <c r="R373" s="375"/>
      <c r="S373" s="375"/>
      <c r="T373" s="375"/>
      <c r="U373" s="375"/>
      <c r="V373" s="375"/>
      <c r="W373" s="375"/>
      <c r="X373" s="375"/>
      <c r="Y373" s="375"/>
      <c r="Z373" s="375"/>
    </row>
    <row r="374" spans="1:26" ht="9.75" customHeight="1" x14ac:dyDescent="0.25">
      <c r="A374" s="375"/>
      <c r="B374" s="375"/>
      <c r="C374" s="375"/>
      <c r="D374" s="375"/>
      <c r="E374" s="375"/>
      <c r="F374" s="375"/>
      <c r="G374" s="375"/>
      <c r="H374" s="375"/>
      <c r="I374" s="375"/>
      <c r="J374" s="375"/>
      <c r="K374" s="375"/>
      <c r="L374" s="375"/>
      <c r="M374" s="375"/>
      <c r="N374" s="375"/>
      <c r="O374" s="375"/>
      <c r="P374" s="375"/>
      <c r="Q374" s="375"/>
      <c r="R374" s="375"/>
      <c r="S374" s="375"/>
      <c r="T374" s="375"/>
      <c r="U374" s="375"/>
      <c r="V374" s="375"/>
      <c r="W374" s="375"/>
      <c r="X374" s="375"/>
      <c r="Y374" s="375"/>
      <c r="Z374" s="375"/>
    </row>
    <row r="375" spans="1:26" ht="9.75" customHeight="1" x14ac:dyDescent="0.25">
      <c r="A375" s="375"/>
      <c r="B375" s="375"/>
      <c r="C375" s="375"/>
      <c r="D375" s="375"/>
      <c r="E375" s="375"/>
      <c r="F375" s="375"/>
      <c r="G375" s="375"/>
      <c r="H375" s="375"/>
      <c r="I375" s="375"/>
      <c r="J375" s="375"/>
      <c r="K375" s="375"/>
      <c r="L375" s="375"/>
      <c r="M375" s="375"/>
      <c r="N375" s="375"/>
      <c r="O375" s="375"/>
      <c r="P375" s="375"/>
      <c r="Q375" s="375"/>
      <c r="R375" s="375"/>
      <c r="S375" s="375"/>
      <c r="T375" s="375"/>
      <c r="U375" s="375"/>
      <c r="V375" s="375"/>
      <c r="W375" s="375"/>
      <c r="X375" s="375"/>
      <c r="Y375" s="375"/>
      <c r="Z375" s="375"/>
    </row>
    <row r="376" spans="1:26" ht="9.75" customHeight="1" x14ac:dyDescent="0.25">
      <c r="A376" s="375"/>
      <c r="B376" s="375"/>
      <c r="C376" s="375"/>
      <c r="D376" s="375"/>
      <c r="E376" s="375"/>
      <c r="F376" s="375"/>
      <c r="G376" s="375"/>
      <c r="H376" s="375"/>
      <c r="I376" s="375"/>
      <c r="J376" s="375"/>
      <c r="K376" s="375"/>
      <c r="L376" s="375"/>
      <c r="M376" s="375"/>
      <c r="N376" s="375"/>
      <c r="O376" s="375"/>
      <c r="P376" s="375"/>
      <c r="Q376" s="375"/>
      <c r="R376" s="375"/>
      <c r="S376" s="375"/>
      <c r="T376" s="375"/>
      <c r="U376" s="375"/>
      <c r="V376" s="375"/>
      <c r="W376" s="375"/>
      <c r="X376" s="375"/>
      <c r="Y376" s="375"/>
      <c r="Z376" s="375"/>
    </row>
    <row r="377" spans="1:26" ht="9.75" customHeight="1" x14ac:dyDescent="0.25">
      <c r="A377" s="375"/>
      <c r="B377" s="375"/>
      <c r="C377" s="375"/>
      <c r="D377" s="375"/>
      <c r="E377" s="375"/>
      <c r="F377" s="375"/>
      <c r="G377" s="375"/>
      <c r="H377" s="375"/>
      <c r="I377" s="375"/>
      <c r="J377" s="375"/>
      <c r="K377" s="375"/>
      <c r="L377" s="375"/>
      <c r="M377" s="375"/>
      <c r="N377" s="375"/>
      <c r="O377" s="375"/>
      <c r="P377" s="375"/>
      <c r="Q377" s="375"/>
      <c r="R377" s="375"/>
      <c r="S377" s="375"/>
      <c r="T377" s="375"/>
      <c r="U377" s="375"/>
      <c r="V377" s="375"/>
      <c r="W377" s="375"/>
      <c r="X377" s="375"/>
      <c r="Y377" s="375"/>
      <c r="Z377" s="375"/>
    </row>
    <row r="378" spans="1:26" ht="9.75" customHeight="1" x14ac:dyDescent="0.25">
      <c r="A378" s="375"/>
      <c r="B378" s="375"/>
      <c r="C378" s="375"/>
      <c r="D378" s="375"/>
      <c r="E378" s="375"/>
      <c r="F378" s="375"/>
      <c r="G378" s="375"/>
      <c r="H378" s="375"/>
      <c r="I378" s="375"/>
      <c r="J378" s="375"/>
      <c r="K378" s="375"/>
      <c r="L378" s="375"/>
      <c r="M378" s="375"/>
      <c r="N378" s="375"/>
      <c r="O378" s="375"/>
      <c r="P378" s="375"/>
      <c r="Q378" s="375"/>
      <c r="R378" s="375"/>
      <c r="S378" s="375"/>
      <c r="T378" s="375"/>
      <c r="U378" s="375"/>
      <c r="V378" s="375"/>
      <c r="W378" s="375"/>
      <c r="X378" s="375"/>
      <c r="Y378" s="375"/>
      <c r="Z378" s="375"/>
    </row>
    <row r="379" spans="1:26" ht="9.75" customHeight="1" x14ac:dyDescent="0.25">
      <c r="A379" s="375"/>
      <c r="B379" s="375"/>
      <c r="C379" s="375"/>
      <c r="D379" s="375"/>
      <c r="E379" s="375"/>
      <c r="F379" s="375"/>
      <c r="G379" s="375"/>
      <c r="H379" s="375"/>
      <c r="I379" s="375"/>
      <c r="J379" s="375"/>
      <c r="K379" s="375"/>
      <c r="L379" s="375"/>
      <c r="M379" s="375"/>
      <c r="N379" s="375"/>
      <c r="O379" s="375"/>
      <c r="P379" s="375"/>
      <c r="Q379" s="375"/>
      <c r="R379" s="375"/>
      <c r="S379" s="375"/>
      <c r="T379" s="375"/>
      <c r="U379" s="375"/>
      <c r="V379" s="375"/>
      <c r="W379" s="375"/>
      <c r="X379" s="375"/>
      <c r="Y379" s="375"/>
      <c r="Z379" s="375"/>
    </row>
    <row r="380" spans="1:26" ht="9.75" customHeight="1" x14ac:dyDescent="0.25">
      <c r="A380" s="375"/>
      <c r="B380" s="375"/>
      <c r="C380" s="375"/>
      <c r="D380" s="375"/>
      <c r="E380" s="375"/>
      <c r="F380" s="375"/>
      <c r="G380" s="375"/>
      <c r="H380" s="375"/>
      <c r="I380" s="375"/>
      <c r="J380" s="375"/>
      <c r="K380" s="375"/>
      <c r="L380" s="375"/>
      <c r="M380" s="375"/>
      <c r="N380" s="375"/>
      <c r="O380" s="375"/>
      <c r="P380" s="375"/>
      <c r="Q380" s="375"/>
      <c r="R380" s="375"/>
      <c r="S380" s="375"/>
      <c r="T380" s="375"/>
      <c r="U380" s="375"/>
      <c r="V380" s="375"/>
      <c r="W380" s="375"/>
      <c r="X380" s="375"/>
      <c r="Y380" s="375"/>
      <c r="Z380" s="375"/>
    </row>
    <row r="381" spans="1:26" ht="9.75" customHeight="1" x14ac:dyDescent="0.25">
      <c r="A381" s="375"/>
      <c r="B381" s="375"/>
      <c r="C381" s="375"/>
      <c r="D381" s="375"/>
      <c r="E381" s="375"/>
      <c r="F381" s="375"/>
      <c r="G381" s="375"/>
      <c r="H381" s="375"/>
      <c r="I381" s="375"/>
      <c r="J381" s="375"/>
      <c r="K381" s="375"/>
      <c r="L381" s="375"/>
      <c r="M381" s="375"/>
      <c r="N381" s="375"/>
      <c r="O381" s="375"/>
      <c r="P381" s="375"/>
      <c r="Q381" s="375"/>
      <c r="R381" s="375"/>
      <c r="S381" s="375"/>
      <c r="T381" s="375"/>
      <c r="U381" s="375"/>
      <c r="V381" s="375"/>
      <c r="W381" s="375"/>
      <c r="X381" s="375"/>
      <c r="Y381" s="375"/>
      <c r="Z381" s="375"/>
    </row>
    <row r="382" spans="1:26" ht="9.75" customHeight="1" x14ac:dyDescent="0.25">
      <c r="A382" s="375"/>
      <c r="B382" s="375"/>
      <c r="C382" s="375"/>
      <c r="D382" s="375"/>
      <c r="E382" s="375"/>
      <c r="F382" s="375"/>
      <c r="G382" s="375"/>
      <c r="H382" s="375"/>
      <c r="I382" s="375"/>
      <c r="J382" s="375"/>
      <c r="K382" s="375"/>
      <c r="L382" s="375"/>
      <c r="M382" s="375"/>
      <c r="N382" s="375"/>
      <c r="O382" s="375"/>
      <c r="P382" s="375"/>
      <c r="Q382" s="375"/>
      <c r="R382" s="375"/>
      <c r="S382" s="375"/>
      <c r="T382" s="375"/>
      <c r="U382" s="375"/>
      <c r="V382" s="375"/>
      <c r="W382" s="375"/>
      <c r="X382" s="375"/>
      <c r="Y382" s="375"/>
      <c r="Z382" s="375"/>
    </row>
    <row r="383" spans="1:26" ht="9.75" customHeight="1" x14ac:dyDescent="0.25">
      <c r="A383" s="375"/>
      <c r="B383" s="375"/>
      <c r="C383" s="375"/>
      <c r="D383" s="375"/>
      <c r="E383" s="375"/>
      <c r="F383" s="375"/>
      <c r="G383" s="375"/>
      <c r="H383" s="375"/>
      <c r="I383" s="375"/>
      <c r="J383" s="375"/>
      <c r="K383" s="375"/>
      <c r="L383" s="375"/>
      <c r="M383" s="375"/>
      <c r="N383" s="375"/>
      <c r="O383" s="375"/>
      <c r="P383" s="375"/>
      <c r="Q383" s="375"/>
      <c r="R383" s="375"/>
      <c r="S383" s="375"/>
      <c r="T383" s="375"/>
      <c r="U383" s="375"/>
      <c r="V383" s="375"/>
      <c r="W383" s="375"/>
      <c r="X383" s="375"/>
      <c r="Y383" s="375"/>
      <c r="Z383" s="375"/>
    </row>
    <row r="384" spans="1:26" ht="9.75" customHeight="1" x14ac:dyDescent="0.25">
      <c r="A384" s="375"/>
      <c r="B384" s="375"/>
      <c r="C384" s="375"/>
      <c r="D384" s="375"/>
      <c r="E384" s="375"/>
      <c r="F384" s="375"/>
      <c r="G384" s="375"/>
      <c r="H384" s="375"/>
      <c r="I384" s="375"/>
      <c r="J384" s="375"/>
      <c r="K384" s="375"/>
      <c r="L384" s="375"/>
      <c r="M384" s="375"/>
      <c r="N384" s="375"/>
      <c r="O384" s="375"/>
      <c r="P384" s="375"/>
      <c r="Q384" s="375"/>
      <c r="R384" s="375"/>
      <c r="S384" s="375"/>
      <c r="T384" s="375"/>
      <c r="U384" s="375"/>
      <c r="V384" s="375"/>
      <c r="W384" s="375"/>
      <c r="X384" s="375"/>
      <c r="Y384" s="375"/>
      <c r="Z384" s="375"/>
    </row>
    <row r="385" spans="1:26" ht="9.75" customHeight="1" x14ac:dyDescent="0.25">
      <c r="A385" s="375"/>
      <c r="B385" s="375"/>
      <c r="C385" s="375"/>
      <c r="D385" s="375"/>
      <c r="E385" s="375"/>
      <c r="F385" s="375"/>
      <c r="G385" s="375"/>
      <c r="H385" s="375"/>
      <c r="I385" s="375"/>
      <c r="J385" s="375"/>
      <c r="K385" s="375"/>
      <c r="L385" s="375"/>
      <c r="M385" s="375"/>
      <c r="N385" s="375"/>
      <c r="O385" s="375"/>
      <c r="P385" s="375"/>
      <c r="Q385" s="375"/>
      <c r="R385" s="375"/>
      <c r="S385" s="375"/>
      <c r="T385" s="375"/>
      <c r="U385" s="375"/>
      <c r="V385" s="375"/>
      <c r="W385" s="375"/>
      <c r="X385" s="375"/>
      <c r="Y385" s="375"/>
      <c r="Z385" s="375"/>
    </row>
    <row r="386" spans="1:26" ht="9.75" customHeight="1" x14ac:dyDescent="0.25">
      <c r="A386" s="375"/>
      <c r="B386" s="375"/>
      <c r="C386" s="375"/>
      <c r="D386" s="375"/>
      <c r="E386" s="375"/>
      <c r="F386" s="375"/>
      <c r="G386" s="375"/>
      <c r="H386" s="375"/>
      <c r="I386" s="375"/>
      <c r="J386" s="375"/>
      <c r="K386" s="375"/>
      <c r="L386" s="375"/>
      <c r="M386" s="375"/>
      <c r="N386" s="375"/>
      <c r="O386" s="375"/>
      <c r="P386" s="375"/>
      <c r="Q386" s="375"/>
      <c r="R386" s="375"/>
      <c r="S386" s="375"/>
      <c r="T386" s="375"/>
      <c r="U386" s="375"/>
      <c r="V386" s="375"/>
      <c r="W386" s="375"/>
      <c r="X386" s="375"/>
      <c r="Y386" s="375"/>
      <c r="Z386" s="375"/>
    </row>
    <row r="387" spans="1:26" ht="9.75" customHeight="1" x14ac:dyDescent="0.25">
      <c r="A387" s="375"/>
      <c r="B387" s="375"/>
      <c r="C387" s="375"/>
      <c r="D387" s="375"/>
      <c r="E387" s="375"/>
      <c r="F387" s="375"/>
      <c r="G387" s="375"/>
      <c r="H387" s="375"/>
      <c r="I387" s="375"/>
      <c r="J387" s="375"/>
      <c r="K387" s="375"/>
      <c r="L387" s="375"/>
      <c r="M387" s="375"/>
      <c r="N387" s="375"/>
      <c r="O387" s="375"/>
      <c r="P387" s="375"/>
      <c r="Q387" s="375"/>
      <c r="R387" s="375"/>
      <c r="S387" s="375"/>
      <c r="T387" s="375"/>
      <c r="U387" s="375"/>
      <c r="V387" s="375"/>
      <c r="W387" s="375"/>
      <c r="X387" s="375"/>
      <c r="Y387" s="375"/>
      <c r="Z387" s="375"/>
    </row>
    <row r="388" spans="1:26" ht="9.75" customHeight="1" x14ac:dyDescent="0.25">
      <c r="A388" s="375"/>
      <c r="B388" s="375"/>
      <c r="C388" s="375"/>
      <c r="D388" s="375"/>
      <c r="E388" s="375"/>
      <c r="F388" s="375"/>
      <c r="G388" s="375"/>
      <c r="H388" s="375"/>
      <c r="I388" s="375"/>
      <c r="J388" s="375"/>
      <c r="K388" s="375"/>
      <c r="L388" s="375"/>
      <c r="M388" s="375"/>
      <c r="N388" s="375"/>
      <c r="O388" s="375"/>
      <c r="P388" s="375"/>
      <c r="Q388" s="375"/>
      <c r="R388" s="375"/>
      <c r="S388" s="375"/>
      <c r="T388" s="375"/>
      <c r="U388" s="375"/>
      <c r="V388" s="375"/>
      <c r="W388" s="375"/>
      <c r="X388" s="375"/>
      <c r="Y388" s="375"/>
      <c r="Z388" s="375"/>
    </row>
    <row r="389" spans="1:26" ht="9.75" customHeight="1" x14ac:dyDescent="0.25">
      <c r="A389" s="375"/>
      <c r="B389" s="375"/>
      <c r="C389" s="375"/>
      <c r="D389" s="375"/>
      <c r="E389" s="375"/>
      <c r="F389" s="375"/>
      <c r="G389" s="375"/>
      <c r="H389" s="375"/>
      <c r="I389" s="375"/>
      <c r="J389" s="375"/>
      <c r="K389" s="375"/>
      <c r="L389" s="375"/>
      <c r="M389" s="375"/>
      <c r="N389" s="375"/>
      <c r="O389" s="375"/>
      <c r="P389" s="375"/>
      <c r="Q389" s="375"/>
      <c r="R389" s="375"/>
      <c r="S389" s="375"/>
      <c r="T389" s="375"/>
      <c r="U389" s="375"/>
      <c r="V389" s="375"/>
      <c r="W389" s="375"/>
      <c r="X389" s="375"/>
      <c r="Y389" s="375"/>
      <c r="Z389" s="375"/>
    </row>
    <row r="390" spans="1:26" ht="9.75" customHeight="1" x14ac:dyDescent="0.25">
      <c r="A390" s="375"/>
      <c r="B390" s="375"/>
      <c r="C390" s="375"/>
      <c r="D390" s="375"/>
      <c r="E390" s="375"/>
      <c r="F390" s="375"/>
      <c r="G390" s="375"/>
      <c r="H390" s="375"/>
      <c r="I390" s="375"/>
      <c r="J390" s="375"/>
      <c r="K390" s="375"/>
      <c r="L390" s="375"/>
      <c r="M390" s="375"/>
      <c r="N390" s="375"/>
      <c r="O390" s="375"/>
      <c r="P390" s="375"/>
      <c r="Q390" s="375"/>
      <c r="R390" s="375"/>
      <c r="S390" s="375"/>
      <c r="T390" s="375"/>
      <c r="U390" s="375"/>
      <c r="V390" s="375"/>
      <c r="W390" s="375"/>
      <c r="X390" s="375"/>
      <c r="Y390" s="375"/>
      <c r="Z390" s="375"/>
    </row>
    <row r="391" spans="1:26" ht="9.75" customHeight="1" x14ac:dyDescent="0.25">
      <c r="A391" s="375"/>
      <c r="B391" s="375"/>
      <c r="C391" s="375"/>
      <c r="D391" s="375"/>
      <c r="E391" s="375"/>
      <c r="F391" s="375"/>
      <c r="G391" s="375"/>
      <c r="H391" s="375"/>
      <c r="I391" s="375"/>
      <c r="J391" s="375"/>
      <c r="K391" s="375"/>
      <c r="L391" s="375"/>
      <c r="M391" s="375"/>
      <c r="N391" s="375"/>
      <c r="O391" s="375"/>
      <c r="P391" s="375"/>
      <c r="Q391" s="375"/>
      <c r="R391" s="375"/>
      <c r="S391" s="375"/>
      <c r="T391" s="375"/>
      <c r="U391" s="375"/>
      <c r="V391" s="375"/>
      <c r="W391" s="375"/>
      <c r="X391" s="375"/>
      <c r="Y391" s="375"/>
      <c r="Z391" s="375"/>
    </row>
    <row r="392" spans="1:26" ht="9.75" customHeight="1" x14ac:dyDescent="0.25">
      <c r="A392" s="375"/>
      <c r="B392" s="375"/>
      <c r="C392" s="375"/>
      <c r="D392" s="375"/>
      <c r="E392" s="375"/>
      <c r="F392" s="375"/>
      <c r="G392" s="375"/>
      <c r="H392" s="375"/>
      <c r="I392" s="375"/>
      <c r="J392" s="375"/>
      <c r="K392" s="375"/>
      <c r="L392" s="375"/>
      <c r="M392" s="375"/>
      <c r="N392" s="375"/>
      <c r="O392" s="375"/>
      <c r="P392" s="375"/>
      <c r="Q392" s="375"/>
      <c r="R392" s="375"/>
      <c r="S392" s="375"/>
      <c r="T392" s="375"/>
      <c r="U392" s="375"/>
      <c r="V392" s="375"/>
      <c r="W392" s="375"/>
      <c r="X392" s="375"/>
      <c r="Y392" s="375"/>
      <c r="Z392" s="375"/>
    </row>
    <row r="393" spans="1:26" ht="9.75" customHeight="1" x14ac:dyDescent="0.25">
      <c r="A393" s="375"/>
      <c r="B393" s="375"/>
      <c r="C393" s="375"/>
      <c r="D393" s="375"/>
      <c r="E393" s="375"/>
      <c r="F393" s="375"/>
      <c r="G393" s="375"/>
      <c r="H393" s="375"/>
      <c r="I393" s="375"/>
      <c r="J393" s="375"/>
      <c r="K393" s="375"/>
      <c r="L393" s="375"/>
      <c r="M393" s="375"/>
      <c r="N393" s="375"/>
      <c r="O393" s="375"/>
      <c r="P393" s="375"/>
      <c r="Q393" s="375"/>
      <c r="R393" s="375"/>
      <c r="S393" s="375"/>
      <c r="T393" s="375"/>
      <c r="U393" s="375"/>
      <c r="V393" s="375"/>
      <c r="W393" s="375"/>
      <c r="X393" s="375"/>
      <c r="Y393" s="375"/>
      <c r="Z393" s="375"/>
    </row>
    <row r="394" spans="1:26" ht="9.75" customHeight="1" x14ac:dyDescent="0.25">
      <c r="A394" s="375"/>
      <c r="B394" s="375"/>
      <c r="C394" s="375"/>
      <c r="D394" s="375"/>
      <c r="E394" s="375"/>
      <c r="F394" s="375"/>
      <c r="G394" s="375"/>
      <c r="H394" s="375"/>
      <c r="I394" s="375"/>
      <c r="J394" s="375"/>
      <c r="K394" s="375"/>
      <c r="L394" s="375"/>
      <c r="M394" s="375"/>
      <c r="N394" s="375"/>
      <c r="O394" s="375"/>
      <c r="P394" s="375"/>
      <c r="Q394" s="375"/>
      <c r="R394" s="375"/>
      <c r="S394" s="375"/>
      <c r="T394" s="375"/>
      <c r="U394" s="375"/>
      <c r="V394" s="375"/>
      <c r="W394" s="375"/>
      <c r="X394" s="375"/>
      <c r="Y394" s="375"/>
      <c r="Z394" s="375"/>
    </row>
    <row r="395" spans="1:26" ht="9.75" customHeight="1" x14ac:dyDescent="0.25">
      <c r="A395" s="375"/>
      <c r="B395" s="375"/>
      <c r="C395" s="375"/>
      <c r="D395" s="375"/>
      <c r="E395" s="375"/>
      <c r="F395" s="375"/>
      <c r="G395" s="375"/>
      <c r="H395" s="375"/>
      <c r="I395" s="375"/>
      <c r="J395" s="375"/>
      <c r="K395" s="375"/>
      <c r="L395" s="375"/>
      <c r="M395" s="375"/>
      <c r="N395" s="375"/>
      <c r="O395" s="375"/>
      <c r="P395" s="375"/>
      <c r="Q395" s="375"/>
      <c r="R395" s="375"/>
      <c r="S395" s="375"/>
      <c r="T395" s="375"/>
      <c r="U395" s="375"/>
      <c r="V395" s="375"/>
      <c r="W395" s="375"/>
      <c r="X395" s="375"/>
      <c r="Y395" s="375"/>
      <c r="Z395" s="375"/>
    </row>
    <row r="396" spans="1:26" ht="9.75" customHeight="1" x14ac:dyDescent="0.25">
      <c r="A396" s="375"/>
      <c r="B396" s="375"/>
      <c r="C396" s="375"/>
      <c r="D396" s="375"/>
      <c r="E396" s="375"/>
      <c r="F396" s="375"/>
      <c r="G396" s="375"/>
      <c r="H396" s="375"/>
      <c r="I396" s="375"/>
      <c r="J396" s="375"/>
      <c r="K396" s="375"/>
      <c r="L396" s="375"/>
      <c r="M396" s="375"/>
      <c r="N396" s="375"/>
      <c r="O396" s="375"/>
      <c r="P396" s="375"/>
      <c r="Q396" s="375"/>
      <c r="R396" s="375"/>
      <c r="S396" s="375"/>
      <c r="T396" s="375"/>
      <c r="U396" s="375"/>
      <c r="V396" s="375"/>
      <c r="W396" s="375"/>
      <c r="X396" s="375"/>
      <c r="Y396" s="375"/>
      <c r="Z396" s="375"/>
    </row>
    <row r="397" spans="1:26" ht="9.75" customHeight="1" x14ac:dyDescent="0.25">
      <c r="A397" s="375"/>
      <c r="B397" s="375"/>
      <c r="C397" s="375"/>
      <c r="D397" s="375"/>
      <c r="E397" s="375"/>
      <c r="F397" s="375"/>
      <c r="G397" s="375"/>
      <c r="H397" s="375"/>
      <c r="I397" s="375"/>
      <c r="J397" s="375"/>
      <c r="K397" s="375"/>
      <c r="L397" s="375"/>
      <c r="M397" s="375"/>
      <c r="N397" s="375"/>
      <c r="O397" s="375"/>
      <c r="P397" s="375"/>
      <c r="Q397" s="375"/>
      <c r="R397" s="375"/>
      <c r="S397" s="375"/>
      <c r="T397" s="375"/>
      <c r="U397" s="375"/>
      <c r="V397" s="375"/>
      <c r="W397" s="375"/>
      <c r="X397" s="375"/>
      <c r="Y397" s="375"/>
      <c r="Z397" s="375"/>
    </row>
    <row r="398" spans="1:26" ht="9.75" customHeight="1" x14ac:dyDescent="0.25">
      <c r="A398" s="375"/>
      <c r="B398" s="375"/>
      <c r="C398" s="375"/>
      <c r="D398" s="375"/>
      <c r="E398" s="375"/>
      <c r="F398" s="375"/>
      <c r="G398" s="375"/>
      <c r="H398" s="375"/>
      <c r="I398" s="375"/>
      <c r="J398" s="375"/>
      <c r="K398" s="375"/>
      <c r="L398" s="375"/>
      <c r="M398" s="375"/>
      <c r="N398" s="375"/>
      <c r="O398" s="375"/>
      <c r="P398" s="375"/>
      <c r="Q398" s="375"/>
      <c r="R398" s="375"/>
      <c r="S398" s="375"/>
      <c r="T398" s="375"/>
      <c r="U398" s="375"/>
      <c r="V398" s="375"/>
      <c r="W398" s="375"/>
      <c r="X398" s="375"/>
      <c r="Y398" s="375"/>
      <c r="Z398" s="375"/>
    </row>
    <row r="399" spans="1:26" ht="9.75" customHeight="1" x14ac:dyDescent="0.25">
      <c r="A399" s="375"/>
      <c r="B399" s="375"/>
      <c r="C399" s="375"/>
      <c r="D399" s="375"/>
      <c r="E399" s="375"/>
      <c r="F399" s="375"/>
      <c r="G399" s="375"/>
      <c r="H399" s="375"/>
      <c r="I399" s="375"/>
      <c r="J399" s="375"/>
      <c r="K399" s="375"/>
      <c r="L399" s="375"/>
      <c r="M399" s="375"/>
      <c r="N399" s="375"/>
      <c r="O399" s="375"/>
      <c r="P399" s="375"/>
      <c r="Q399" s="375"/>
      <c r="R399" s="375"/>
      <c r="S399" s="375"/>
      <c r="T399" s="375"/>
      <c r="U399" s="375"/>
      <c r="V399" s="375"/>
      <c r="W399" s="375"/>
      <c r="X399" s="375"/>
      <c r="Y399" s="375"/>
      <c r="Z399" s="375"/>
    </row>
    <row r="400" spans="1:26" ht="9.75" customHeight="1" x14ac:dyDescent="0.25">
      <c r="A400" s="375"/>
      <c r="B400" s="375"/>
      <c r="C400" s="375"/>
      <c r="D400" s="375"/>
      <c r="E400" s="375"/>
      <c r="F400" s="375"/>
      <c r="G400" s="375"/>
      <c r="H400" s="375"/>
      <c r="I400" s="375"/>
      <c r="J400" s="375"/>
      <c r="K400" s="375"/>
      <c r="L400" s="375"/>
      <c r="M400" s="375"/>
      <c r="N400" s="375"/>
      <c r="O400" s="375"/>
      <c r="P400" s="375"/>
      <c r="Q400" s="375"/>
      <c r="R400" s="375"/>
      <c r="S400" s="375"/>
      <c r="T400" s="375"/>
      <c r="U400" s="375"/>
      <c r="V400" s="375"/>
      <c r="W400" s="375"/>
      <c r="X400" s="375"/>
      <c r="Y400" s="375"/>
      <c r="Z400" s="375"/>
    </row>
    <row r="401" spans="1:26" ht="9.75" customHeight="1" x14ac:dyDescent="0.25">
      <c r="A401" s="375"/>
      <c r="B401" s="375"/>
      <c r="C401" s="375"/>
      <c r="D401" s="375"/>
      <c r="E401" s="375"/>
      <c r="F401" s="375"/>
      <c r="G401" s="375"/>
      <c r="H401" s="375"/>
      <c r="I401" s="375"/>
      <c r="J401" s="375"/>
      <c r="K401" s="375"/>
      <c r="L401" s="375"/>
      <c r="M401" s="375"/>
      <c r="N401" s="375"/>
      <c r="O401" s="375"/>
      <c r="P401" s="375"/>
      <c r="Q401" s="375"/>
      <c r="R401" s="375"/>
      <c r="S401" s="375"/>
      <c r="T401" s="375"/>
      <c r="U401" s="375"/>
      <c r="V401" s="375"/>
      <c r="W401" s="375"/>
      <c r="X401" s="375"/>
      <c r="Y401" s="375"/>
      <c r="Z401" s="375"/>
    </row>
    <row r="402" spans="1:26" ht="9.75" customHeight="1" x14ac:dyDescent="0.25">
      <c r="A402" s="375"/>
      <c r="B402" s="375"/>
      <c r="C402" s="375"/>
      <c r="D402" s="375"/>
      <c r="E402" s="375"/>
      <c r="F402" s="375"/>
      <c r="G402" s="375"/>
      <c r="H402" s="375"/>
      <c r="I402" s="375"/>
      <c r="J402" s="375"/>
      <c r="K402" s="375"/>
      <c r="L402" s="375"/>
      <c r="M402" s="375"/>
      <c r="N402" s="375"/>
      <c r="O402" s="375"/>
      <c r="P402" s="375"/>
      <c r="Q402" s="375"/>
      <c r="R402" s="375"/>
      <c r="S402" s="375"/>
      <c r="T402" s="375"/>
      <c r="U402" s="375"/>
      <c r="V402" s="375"/>
      <c r="W402" s="375"/>
      <c r="X402" s="375"/>
      <c r="Y402" s="375"/>
      <c r="Z402" s="375"/>
    </row>
    <row r="403" spans="1:26" ht="9.75" customHeight="1" x14ac:dyDescent="0.25">
      <c r="A403" s="375"/>
      <c r="B403" s="375"/>
      <c r="C403" s="375"/>
      <c r="D403" s="375"/>
      <c r="E403" s="375"/>
      <c r="F403" s="375"/>
      <c r="G403" s="375"/>
      <c r="H403" s="375"/>
      <c r="I403" s="375"/>
      <c r="J403" s="375"/>
      <c r="K403" s="375"/>
      <c r="L403" s="375"/>
      <c r="M403" s="375"/>
      <c r="N403" s="375"/>
      <c r="O403" s="375"/>
      <c r="P403" s="375"/>
      <c r="Q403" s="375"/>
      <c r="R403" s="375"/>
      <c r="S403" s="375"/>
      <c r="T403" s="375"/>
      <c r="U403" s="375"/>
      <c r="V403" s="375"/>
      <c r="W403" s="375"/>
      <c r="X403" s="375"/>
      <c r="Y403" s="375"/>
      <c r="Z403" s="375"/>
    </row>
    <row r="404" spans="1:26" ht="9.75" customHeight="1" x14ac:dyDescent="0.25">
      <c r="A404" s="375"/>
      <c r="B404" s="375"/>
      <c r="C404" s="375"/>
      <c r="D404" s="375"/>
      <c r="E404" s="375"/>
      <c r="F404" s="375"/>
      <c r="G404" s="375"/>
      <c r="H404" s="375"/>
      <c r="I404" s="375"/>
      <c r="J404" s="375"/>
      <c r="K404" s="375"/>
      <c r="L404" s="375"/>
      <c r="M404" s="375"/>
      <c r="N404" s="375"/>
      <c r="O404" s="375"/>
      <c r="P404" s="375"/>
      <c r="Q404" s="375"/>
      <c r="R404" s="375"/>
      <c r="S404" s="375"/>
      <c r="T404" s="375"/>
      <c r="U404" s="375"/>
      <c r="V404" s="375"/>
      <c r="W404" s="375"/>
      <c r="X404" s="375"/>
      <c r="Y404" s="375"/>
      <c r="Z404" s="375"/>
    </row>
    <row r="405" spans="1:26" ht="9.75" customHeight="1" x14ac:dyDescent="0.25">
      <c r="A405" s="375"/>
      <c r="B405" s="375"/>
      <c r="C405" s="375"/>
      <c r="D405" s="375"/>
      <c r="E405" s="375"/>
      <c r="F405" s="375"/>
      <c r="G405" s="375"/>
      <c r="H405" s="375"/>
      <c r="I405" s="375"/>
      <c r="J405" s="375"/>
      <c r="K405" s="375"/>
      <c r="L405" s="375"/>
      <c r="M405" s="375"/>
      <c r="N405" s="375"/>
      <c r="O405" s="375"/>
      <c r="P405" s="375"/>
      <c r="Q405" s="375"/>
      <c r="R405" s="375"/>
      <c r="S405" s="375"/>
      <c r="T405" s="375"/>
      <c r="U405" s="375"/>
      <c r="V405" s="375"/>
      <c r="W405" s="375"/>
      <c r="X405" s="375"/>
      <c r="Y405" s="375"/>
      <c r="Z405" s="375"/>
    </row>
    <row r="406" spans="1:26" ht="9.75" customHeight="1" x14ac:dyDescent="0.25">
      <c r="A406" s="375"/>
      <c r="B406" s="375"/>
      <c r="C406" s="375"/>
      <c r="D406" s="375"/>
      <c r="E406" s="375"/>
      <c r="F406" s="375"/>
      <c r="G406" s="375"/>
      <c r="H406" s="375"/>
      <c r="I406" s="375"/>
      <c r="J406" s="375"/>
      <c r="K406" s="375"/>
      <c r="L406" s="375"/>
      <c r="M406" s="375"/>
      <c r="N406" s="375"/>
      <c r="O406" s="375"/>
      <c r="P406" s="375"/>
      <c r="Q406" s="375"/>
      <c r="R406" s="375"/>
      <c r="S406" s="375"/>
      <c r="T406" s="375"/>
      <c r="U406" s="375"/>
      <c r="V406" s="375"/>
      <c r="W406" s="375"/>
      <c r="X406" s="375"/>
      <c r="Y406" s="375"/>
      <c r="Z406" s="375"/>
    </row>
    <row r="407" spans="1:26" ht="9.75" customHeight="1" x14ac:dyDescent="0.25">
      <c r="A407" s="375"/>
      <c r="B407" s="375"/>
      <c r="C407" s="375"/>
      <c r="D407" s="375"/>
      <c r="E407" s="375"/>
      <c r="F407" s="375"/>
      <c r="G407" s="375"/>
      <c r="H407" s="375"/>
      <c r="I407" s="375"/>
      <c r="J407" s="375"/>
      <c r="K407" s="375"/>
      <c r="L407" s="375"/>
      <c r="M407" s="375"/>
      <c r="N407" s="375"/>
      <c r="O407" s="375"/>
      <c r="P407" s="375"/>
      <c r="Q407" s="375"/>
      <c r="R407" s="375"/>
      <c r="S407" s="375"/>
      <c r="T407" s="375"/>
      <c r="U407" s="375"/>
      <c r="V407" s="375"/>
      <c r="W407" s="375"/>
      <c r="X407" s="375"/>
      <c r="Y407" s="375"/>
      <c r="Z407" s="375"/>
    </row>
    <row r="408" spans="1:26" ht="9.75" customHeight="1" x14ac:dyDescent="0.25">
      <c r="A408" s="375"/>
      <c r="B408" s="375"/>
      <c r="C408" s="375"/>
      <c r="D408" s="375"/>
      <c r="E408" s="375"/>
      <c r="F408" s="375"/>
      <c r="G408" s="375"/>
      <c r="H408" s="375"/>
      <c r="I408" s="375"/>
      <c r="J408" s="375"/>
      <c r="K408" s="375"/>
      <c r="L408" s="375"/>
      <c r="M408" s="375"/>
      <c r="N408" s="375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</row>
    <row r="409" spans="1:26" ht="9.75" customHeight="1" x14ac:dyDescent="0.25">
      <c r="A409" s="375"/>
      <c r="B409" s="375"/>
      <c r="C409" s="375"/>
      <c r="D409" s="375"/>
      <c r="E409" s="375"/>
      <c r="F409" s="375"/>
      <c r="G409" s="375"/>
      <c r="H409" s="375"/>
      <c r="I409" s="375"/>
      <c r="J409" s="375"/>
      <c r="K409" s="375"/>
      <c r="L409" s="375"/>
      <c r="M409" s="375"/>
      <c r="N409" s="375"/>
      <c r="O409" s="375"/>
      <c r="P409" s="375"/>
      <c r="Q409" s="375"/>
      <c r="R409" s="375"/>
      <c r="S409" s="375"/>
      <c r="T409" s="375"/>
      <c r="U409" s="375"/>
      <c r="V409" s="375"/>
      <c r="W409" s="375"/>
      <c r="X409" s="375"/>
      <c r="Y409" s="375"/>
      <c r="Z409" s="375"/>
    </row>
    <row r="410" spans="1:26" ht="9.75" customHeight="1" x14ac:dyDescent="0.25">
      <c r="A410" s="375"/>
      <c r="B410" s="375"/>
      <c r="C410" s="375"/>
      <c r="D410" s="375"/>
      <c r="E410" s="375"/>
      <c r="F410" s="375"/>
      <c r="G410" s="375"/>
      <c r="H410" s="375"/>
      <c r="I410" s="375"/>
      <c r="J410" s="375"/>
      <c r="K410" s="375"/>
      <c r="L410" s="375"/>
      <c r="M410" s="375"/>
      <c r="N410" s="375"/>
      <c r="O410" s="375"/>
      <c r="P410" s="375"/>
      <c r="Q410" s="375"/>
      <c r="R410" s="375"/>
      <c r="S410" s="375"/>
      <c r="T410" s="375"/>
      <c r="U410" s="375"/>
      <c r="V410" s="375"/>
      <c r="W410" s="375"/>
      <c r="X410" s="375"/>
      <c r="Y410" s="375"/>
      <c r="Z410" s="375"/>
    </row>
    <row r="411" spans="1:26" ht="9.75" customHeight="1" x14ac:dyDescent="0.25">
      <c r="A411" s="375"/>
      <c r="B411" s="375"/>
      <c r="C411" s="375"/>
      <c r="D411" s="375"/>
      <c r="E411" s="375"/>
      <c r="F411" s="375"/>
      <c r="G411" s="375"/>
      <c r="H411" s="375"/>
      <c r="I411" s="375"/>
      <c r="J411" s="375"/>
      <c r="K411" s="375"/>
      <c r="L411" s="375"/>
      <c r="M411" s="375"/>
      <c r="N411" s="375"/>
      <c r="O411" s="375"/>
      <c r="P411" s="375"/>
      <c r="Q411" s="375"/>
      <c r="R411" s="375"/>
      <c r="S411" s="375"/>
      <c r="T411" s="375"/>
      <c r="U411" s="375"/>
      <c r="V411" s="375"/>
      <c r="W411" s="375"/>
      <c r="X411" s="375"/>
      <c r="Y411" s="375"/>
      <c r="Z411" s="375"/>
    </row>
    <row r="412" spans="1:26" ht="9.75" customHeight="1" x14ac:dyDescent="0.25">
      <c r="A412" s="375"/>
      <c r="B412" s="375"/>
      <c r="C412" s="375"/>
      <c r="D412" s="375"/>
      <c r="E412" s="375"/>
      <c r="F412" s="375"/>
      <c r="G412" s="375"/>
      <c r="H412" s="375"/>
      <c r="I412" s="375"/>
      <c r="J412" s="375"/>
      <c r="K412" s="375"/>
      <c r="L412" s="375"/>
      <c r="M412" s="375"/>
      <c r="N412" s="375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375"/>
    </row>
    <row r="413" spans="1:26" ht="9.75" customHeight="1" x14ac:dyDescent="0.25">
      <c r="A413" s="375"/>
      <c r="B413" s="375"/>
      <c r="C413" s="375"/>
      <c r="D413" s="375"/>
      <c r="E413" s="375"/>
      <c r="F413" s="375"/>
      <c r="G413" s="375"/>
      <c r="H413" s="375"/>
      <c r="I413" s="375"/>
      <c r="J413" s="375"/>
      <c r="K413" s="375"/>
      <c r="L413" s="375"/>
      <c r="M413" s="375"/>
      <c r="N413" s="375"/>
      <c r="O413" s="375"/>
      <c r="P413" s="375"/>
      <c r="Q413" s="375"/>
      <c r="R413" s="375"/>
      <c r="S413" s="375"/>
      <c r="T413" s="375"/>
      <c r="U413" s="375"/>
      <c r="V413" s="375"/>
      <c r="W413" s="375"/>
      <c r="X413" s="375"/>
      <c r="Y413" s="375"/>
      <c r="Z413" s="375"/>
    </row>
    <row r="414" spans="1:26" ht="9.75" customHeight="1" x14ac:dyDescent="0.25">
      <c r="A414" s="375"/>
      <c r="B414" s="375"/>
      <c r="C414" s="375"/>
      <c r="D414" s="375"/>
      <c r="E414" s="375"/>
      <c r="F414" s="375"/>
      <c r="G414" s="375"/>
      <c r="H414" s="375"/>
      <c r="I414" s="375"/>
      <c r="J414" s="375"/>
      <c r="K414" s="375"/>
      <c r="L414" s="375"/>
      <c r="M414" s="375"/>
      <c r="N414" s="375"/>
      <c r="O414" s="375"/>
      <c r="P414" s="375"/>
      <c r="Q414" s="375"/>
      <c r="R414" s="375"/>
      <c r="S414" s="375"/>
      <c r="T414" s="375"/>
      <c r="U414" s="375"/>
      <c r="V414" s="375"/>
      <c r="W414" s="375"/>
      <c r="X414" s="375"/>
      <c r="Y414" s="375"/>
      <c r="Z414" s="375"/>
    </row>
    <row r="415" spans="1:26" ht="9.75" customHeight="1" x14ac:dyDescent="0.25">
      <c r="A415" s="375"/>
      <c r="B415" s="375"/>
      <c r="C415" s="375"/>
      <c r="D415" s="375"/>
      <c r="E415" s="375"/>
      <c r="F415" s="375"/>
      <c r="G415" s="375"/>
      <c r="H415" s="375"/>
      <c r="I415" s="375"/>
      <c r="J415" s="375"/>
      <c r="K415" s="375"/>
      <c r="L415" s="375"/>
      <c r="M415" s="375"/>
      <c r="N415" s="375"/>
      <c r="O415" s="375"/>
      <c r="P415" s="375"/>
      <c r="Q415" s="375"/>
      <c r="R415" s="375"/>
      <c r="S415" s="375"/>
      <c r="T415" s="375"/>
      <c r="U415" s="375"/>
      <c r="V415" s="375"/>
      <c r="W415" s="375"/>
      <c r="X415" s="375"/>
      <c r="Y415" s="375"/>
      <c r="Z415" s="375"/>
    </row>
    <row r="416" spans="1:26" ht="9.75" customHeight="1" x14ac:dyDescent="0.25">
      <c r="A416" s="375"/>
      <c r="B416" s="375"/>
      <c r="C416" s="375"/>
      <c r="D416" s="375"/>
      <c r="E416" s="375"/>
      <c r="F416" s="375"/>
      <c r="G416" s="375"/>
      <c r="H416" s="375"/>
      <c r="I416" s="375"/>
      <c r="J416" s="375"/>
      <c r="K416" s="375"/>
      <c r="L416" s="375"/>
      <c r="M416" s="375"/>
      <c r="N416" s="375"/>
      <c r="O416" s="375"/>
      <c r="P416" s="375"/>
      <c r="Q416" s="375"/>
      <c r="R416" s="375"/>
      <c r="S416" s="375"/>
      <c r="T416" s="375"/>
      <c r="U416" s="375"/>
      <c r="V416" s="375"/>
      <c r="W416" s="375"/>
      <c r="X416" s="375"/>
      <c r="Y416" s="375"/>
      <c r="Z416" s="375"/>
    </row>
    <row r="417" spans="1:26" ht="9.75" customHeight="1" x14ac:dyDescent="0.25">
      <c r="A417" s="375"/>
      <c r="B417" s="375"/>
      <c r="C417" s="375"/>
      <c r="D417" s="375"/>
      <c r="E417" s="375"/>
      <c r="F417" s="375"/>
      <c r="G417" s="375"/>
      <c r="H417" s="375"/>
      <c r="I417" s="375"/>
      <c r="J417" s="375"/>
      <c r="K417" s="375"/>
      <c r="L417" s="375"/>
      <c r="M417" s="375"/>
      <c r="N417" s="375"/>
      <c r="O417" s="375"/>
      <c r="P417" s="375"/>
      <c r="Q417" s="375"/>
      <c r="R417" s="375"/>
      <c r="S417" s="375"/>
      <c r="T417" s="375"/>
      <c r="U417" s="375"/>
      <c r="V417" s="375"/>
      <c r="W417" s="375"/>
      <c r="X417" s="375"/>
      <c r="Y417" s="375"/>
      <c r="Z417" s="375"/>
    </row>
    <row r="418" spans="1:26" ht="9.75" customHeight="1" x14ac:dyDescent="0.25">
      <c r="A418" s="375"/>
      <c r="B418" s="375"/>
      <c r="C418" s="375"/>
      <c r="D418" s="375"/>
      <c r="E418" s="375"/>
      <c r="F418" s="375"/>
      <c r="G418" s="375"/>
      <c r="H418" s="375"/>
      <c r="I418" s="375"/>
      <c r="J418" s="375"/>
      <c r="K418" s="375"/>
      <c r="L418" s="375"/>
      <c r="M418" s="375"/>
      <c r="N418" s="375"/>
      <c r="O418" s="375"/>
      <c r="P418" s="375"/>
      <c r="Q418" s="375"/>
      <c r="R418" s="375"/>
      <c r="S418" s="375"/>
      <c r="T418" s="375"/>
      <c r="U418" s="375"/>
      <c r="V418" s="375"/>
      <c r="W418" s="375"/>
      <c r="X418" s="375"/>
      <c r="Y418" s="375"/>
      <c r="Z418" s="375"/>
    </row>
    <row r="419" spans="1:26" ht="9.75" customHeight="1" x14ac:dyDescent="0.25">
      <c r="A419" s="375"/>
      <c r="B419" s="375"/>
      <c r="C419" s="375"/>
      <c r="D419" s="375"/>
      <c r="E419" s="375"/>
      <c r="F419" s="375"/>
      <c r="G419" s="375"/>
      <c r="H419" s="375"/>
      <c r="I419" s="375"/>
      <c r="J419" s="375"/>
      <c r="K419" s="375"/>
      <c r="L419" s="375"/>
      <c r="M419" s="375"/>
      <c r="N419" s="375"/>
      <c r="O419" s="375"/>
      <c r="P419" s="375"/>
      <c r="Q419" s="375"/>
      <c r="R419" s="375"/>
      <c r="S419" s="375"/>
      <c r="T419" s="375"/>
      <c r="U419" s="375"/>
      <c r="V419" s="375"/>
      <c r="W419" s="375"/>
      <c r="X419" s="375"/>
      <c r="Y419" s="375"/>
      <c r="Z419" s="375"/>
    </row>
    <row r="420" spans="1:26" ht="9.75" customHeight="1" x14ac:dyDescent="0.25">
      <c r="A420" s="375"/>
      <c r="B420" s="375"/>
      <c r="C420" s="375"/>
      <c r="D420" s="375"/>
      <c r="E420" s="375"/>
      <c r="F420" s="375"/>
      <c r="G420" s="375"/>
      <c r="H420" s="375"/>
      <c r="I420" s="375"/>
      <c r="J420" s="375"/>
      <c r="K420" s="375"/>
      <c r="L420" s="375"/>
      <c r="M420" s="375"/>
      <c r="N420" s="375"/>
      <c r="O420" s="375"/>
      <c r="P420" s="375"/>
      <c r="Q420" s="375"/>
      <c r="R420" s="375"/>
      <c r="S420" s="375"/>
      <c r="T420" s="375"/>
      <c r="U420" s="375"/>
      <c r="V420" s="375"/>
      <c r="W420" s="375"/>
      <c r="X420" s="375"/>
      <c r="Y420" s="375"/>
      <c r="Z420" s="375"/>
    </row>
    <row r="421" spans="1:26" ht="9.75" customHeight="1" x14ac:dyDescent="0.25">
      <c r="A421" s="375"/>
      <c r="B421" s="375"/>
      <c r="C421" s="375"/>
      <c r="D421" s="375"/>
      <c r="E421" s="375"/>
      <c r="F421" s="375"/>
      <c r="G421" s="375"/>
      <c r="H421" s="375"/>
      <c r="I421" s="375"/>
      <c r="J421" s="375"/>
      <c r="K421" s="375"/>
      <c r="L421" s="375"/>
      <c r="M421" s="375"/>
      <c r="N421" s="375"/>
      <c r="O421" s="375"/>
      <c r="P421" s="375"/>
      <c r="Q421" s="375"/>
      <c r="R421" s="375"/>
      <c r="S421" s="375"/>
      <c r="T421" s="375"/>
      <c r="U421" s="375"/>
      <c r="V421" s="375"/>
      <c r="W421" s="375"/>
      <c r="X421" s="375"/>
      <c r="Y421" s="375"/>
      <c r="Z421" s="375"/>
    </row>
    <row r="422" spans="1:26" ht="9.75" customHeight="1" x14ac:dyDescent="0.25">
      <c r="A422" s="375"/>
      <c r="B422" s="375"/>
      <c r="C422" s="375"/>
      <c r="D422" s="375"/>
      <c r="E422" s="375"/>
      <c r="F422" s="375"/>
      <c r="G422" s="375"/>
      <c r="H422" s="375"/>
      <c r="I422" s="375"/>
      <c r="J422" s="375"/>
      <c r="K422" s="375"/>
      <c r="L422" s="375"/>
      <c r="M422" s="375"/>
      <c r="N422" s="375"/>
      <c r="O422" s="375"/>
      <c r="P422" s="375"/>
      <c r="Q422" s="375"/>
      <c r="R422" s="375"/>
      <c r="S422" s="375"/>
      <c r="T422" s="375"/>
      <c r="U422" s="375"/>
      <c r="V422" s="375"/>
      <c r="W422" s="375"/>
      <c r="X422" s="375"/>
      <c r="Y422" s="375"/>
      <c r="Z422" s="375"/>
    </row>
    <row r="423" spans="1:26" ht="9.75" customHeight="1" x14ac:dyDescent="0.25">
      <c r="A423" s="375"/>
      <c r="B423" s="375"/>
      <c r="C423" s="375"/>
      <c r="D423" s="375"/>
      <c r="E423" s="375"/>
      <c r="F423" s="375"/>
      <c r="G423" s="375"/>
      <c r="H423" s="375"/>
      <c r="I423" s="375"/>
      <c r="J423" s="375"/>
      <c r="K423" s="375"/>
      <c r="L423" s="375"/>
      <c r="M423" s="375"/>
      <c r="N423" s="375"/>
      <c r="O423" s="375"/>
      <c r="P423" s="375"/>
      <c r="Q423" s="375"/>
      <c r="R423" s="375"/>
      <c r="S423" s="375"/>
      <c r="T423" s="375"/>
      <c r="U423" s="375"/>
      <c r="V423" s="375"/>
      <c r="W423" s="375"/>
      <c r="X423" s="375"/>
      <c r="Y423" s="375"/>
      <c r="Z423" s="375"/>
    </row>
    <row r="424" spans="1:26" ht="9.75" customHeight="1" x14ac:dyDescent="0.25">
      <c r="A424" s="375"/>
      <c r="B424" s="375"/>
      <c r="C424" s="375"/>
      <c r="D424" s="375"/>
      <c r="E424" s="375"/>
      <c r="F424" s="375"/>
      <c r="G424" s="375"/>
      <c r="H424" s="375"/>
      <c r="I424" s="375"/>
      <c r="J424" s="375"/>
      <c r="K424" s="375"/>
      <c r="L424" s="375"/>
      <c r="M424" s="375"/>
      <c r="N424" s="375"/>
      <c r="O424" s="375"/>
      <c r="P424" s="375"/>
      <c r="Q424" s="375"/>
      <c r="R424" s="375"/>
      <c r="S424" s="375"/>
      <c r="T424" s="375"/>
      <c r="U424" s="375"/>
      <c r="V424" s="375"/>
      <c r="W424" s="375"/>
      <c r="X424" s="375"/>
      <c r="Y424" s="375"/>
      <c r="Z424" s="375"/>
    </row>
    <row r="425" spans="1:26" ht="9.75" customHeight="1" x14ac:dyDescent="0.25">
      <c r="A425" s="375"/>
      <c r="B425" s="375"/>
      <c r="C425" s="375"/>
      <c r="D425" s="375"/>
      <c r="E425" s="375"/>
      <c r="F425" s="375"/>
      <c r="G425" s="375"/>
      <c r="H425" s="375"/>
      <c r="I425" s="375"/>
      <c r="J425" s="375"/>
      <c r="K425" s="375"/>
      <c r="L425" s="375"/>
      <c r="M425" s="375"/>
      <c r="N425" s="375"/>
      <c r="O425" s="375"/>
      <c r="P425" s="375"/>
      <c r="Q425" s="375"/>
      <c r="R425" s="375"/>
      <c r="S425" s="375"/>
      <c r="T425" s="375"/>
      <c r="U425" s="375"/>
      <c r="V425" s="375"/>
      <c r="W425" s="375"/>
      <c r="X425" s="375"/>
      <c r="Y425" s="375"/>
      <c r="Z425" s="375"/>
    </row>
    <row r="426" spans="1:26" ht="9.75" customHeight="1" x14ac:dyDescent="0.25">
      <c r="A426" s="375"/>
      <c r="B426" s="375"/>
      <c r="C426" s="375"/>
      <c r="D426" s="375"/>
      <c r="E426" s="375"/>
      <c r="F426" s="375"/>
      <c r="G426" s="375"/>
      <c r="H426" s="375"/>
      <c r="I426" s="375"/>
      <c r="J426" s="375"/>
      <c r="K426" s="375"/>
      <c r="L426" s="375"/>
      <c r="M426" s="375"/>
      <c r="N426" s="375"/>
      <c r="O426" s="375"/>
      <c r="P426" s="375"/>
      <c r="Q426" s="375"/>
      <c r="R426" s="375"/>
      <c r="S426" s="375"/>
      <c r="T426" s="375"/>
      <c r="U426" s="375"/>
      <c r="V426" s="375"/>
      <c r="W426" s="375"/>
      <c r="X426" s="375"/>
      <c r="Y426" s="375"/>
      <c r="Z426" s="375"/>
    </row>
    <row r="427" spans="1:26" ht="9.75" customHeight="1" x14ac:dyDescent="0.25">
      <c r="A427" s="375"/>
      <c r="B427" s="375"/>
      <c r="C427" s="375"/>
      <c r="D427" s="375"/>
      <c r="E427" s="375"/>
      <c r="F427" s="375"/>
      <c r="G427" s="375"/>
      <c r="H427" s="375"/>
      <c r="I427" s="375"/>
      <c r="J427" s="375"/>
      <c r="K427" s="375"/>
      <c r="L427" s="375"/>
      <c r="M427" s="375"/>
      <c r="N427" s="375"/>
      <c r="O427" s="375"/>
      <c r="P427" s="375"/>
      <c r="Q427" s="375"/>
      <c r="R427" s="375"/>
      <c r="S427" s="375"/>
      <c r="T427" s="375"/>
      <c r="U427" s="375"/>
      <c r="V427" s="375"/>
      <c r="W427" s="375"/>
      <c r="X427" s="375"/>
      <c r="Y427" s="375"/>
      <c r="Z427" s="375"/>
    </row>
    <row r="428" spans="1:26" ht="9.75" customHeight="1" x14ac:dyDescent="0.25">
      <c r="A428" s="375"/>
      <c r="B428" s="375"/>
      <c r="C428" s="375"/>
      <c r="D428" s="375"/>
      <c r="E428" s="375"/>
      <c r="F428" s="375"/>
      <c r="G428" s="375"/>
      <c r="H428" s="375"/>
      <c r="I428" s="375"/>
      <c r="J428" s="375"/>
      <c r="K428" s="375"/>
      <c r="L428" s="375"/>
      <c r="M428" s="375"/>
      <c r="N428" s="375"/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</row>
    <row r="429" spans="1:26" ht="9.75" customHeight="1" x14ac:dyDescent="0.25">
      <c r="A429" s="375"/>
      <c r="B429" s="375"/>
      <c r="C429" s="375"/>
      <c r="D429" s="375"/>
      <c r="E429" s="375"/>
      <c r="F429" s="375"/>
      <c r="G429" s="375"/>
      <c r="H429" s="375"/>
      <c r="I429" s="375"/>
      <c r="J429" s="375"/>
      <c r="K429" s="375"/>
      <c r="L429" s="375"/>
      <c r="M429" s="375"/>
      <c r="N429" s="375"/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</row>
    <row r="430" spans="1:26" ht="9.75" customHeight="1" x14ac:dyDescent="0.25">
      <c r="A430" s="375"/>
      <c r="B430" s="375"/>
      <c r="C430" s="375"/>
      <c r="D430" s="375"/>
      <c r="E430" s="375"/>
      <c r="F430" s="375"/>
      <c r="G430" s="375"/>
      <c r="H430" s="375"/>
      <c r="I430" s="375"/>
      <c r="J430" s="375"/>
      <c r="K430" s="375"/>
      <c r="L430" s="375"/>
      <c r="M430" s="375"/>
      <c r="N430" s="375"/>
      <c r="O430" s="375"/>
      <c r="P430" s="375"/>
      <c r="Q430" s="375"/>
      <c r="R430" s="375"/>
      <c r="S430" s="375"/>
      <c r="T430" s="375"/>
      <c r="U430" s="375"/>
      <c r="V430" s="375"/>
      <c r="W430" s="375"/>
      <c r="X430" s="375"/>
      <c r="Y430" s="375"/>
      <c r="Z430" s="375"/>
    </row>
    <row r="431" spans="1:26" ht="9.75" customHeight="1" x14ac:dyDescent="0.25">
      <c r="A431" s="375"/>
      <c r="B431" s="375"/>
      <c r="C431" s="375"/>
      <c r="D431" s="375"/>
      <c r="E431" s="375"/>
      <c r="F431" s="375"/>
      <c r="G431" s="375"/>
      <c r="H431" s="375"/>
      <c r="I431" s="375"/>
      <c r="J431" s="375"/>
      <c r="K431" s="375"/>
      <c r="L431" s="375"/>
      <c r="M431" s="375"/>
      <c r="N431" s="375"/>
      <c r="O431" s="375"/>
      <c r="P431" s="375"/>
      <c r="Q431" s="375"/>
      <c r="R431" s="375"/>
      <c r="S431" s="375"/>
      <c r="T431" s="375"/>
      <c r="U431" s="375"/>
      <c r="V431" s="375"/>
      <c r="W431" s="375"/>
      <c r="X431" s="375"/>
      <c r="Y431" s="375"/>
      <c r="Z431" s="375"/>
    </row>
    <row r="432" spans="1:26" ht="9.75" customHeight="1" x14ac:dyDescent="0.25">
      <c r="A432" s="375"/>
      <c r="B432" s="375"/>
      <c r="C432" s="375"/>
      <c r="D432" s="375"/>
      <c r="E432" s="375"/>
      <c r="F432" s="375"/>
      <c r="G432" s="375"/>
      <c r="H432" s="375"/>
      <c r="I432" s="375"/>
      <c r="J432" s="375"/>
      <c r="K432" s="375"/>
      <c r="L432" s="375"/>
      <c r="M432" s="375"/>
      <c r="N432" s="375"/>
      <c r="O432" s="375"/>
      <c r="P432" s="375"/>
      <c r="Q432" s="375"/>
      <c r="R432" s="375"/>
      <c r="S432" s="375"/>
      <c r="T432" s="375"/>
      <c r="U432" s="375"/>
      <c r="V432" s="375"/>
      <c r="W432" s="375"/>
      <c r="X432" s="375"/>
      <c r="Y432" s="375"/>
      <c r="Z432" s="375"/>
    </row>
    <row r="433" spans="1:26" ht="9.75" customHeight="1" x14ac:dyDescent="0.25">
      <c r="A433" s="375"/>
      <c r="B433" s="375"/>
      <c r="C433" s="375"/>
      <c r="D433" s="375"/>
      <c r="E433" s="375"/>
      <c r="F433" s="375"/>
      <c r="G433" s="375"/>
      <c r="H433" s="375"/>
      <c r="I433" s="375"/>
      <c r="J433" s="375"/>
      <c r="K433" s="375"/>
      <c r="L433" s="375"/>
      <c r="M433" s="375"/>
      <c r="N433" s="375"/>
      <c r="O433" s="375"/>
      <c r="P433" s="375"/>
      <c r="Q433" s="375"/>
      <c r="R433" s="375"/>
      <c r="S433" s="375"/>
      <c r="T433" s="375"/>
      <c r="U433" s="375"/>
      <c r="V433" s="375"/>
      <c r="W433" s="375"/>
      <c r="X433" s="375"/>
      <c r="Y433" s="375"/>
      <c r="Z433" s="375"/>
    </row>
    <row r="434" spans="1:26" ht="9.75" customHeight="1" x14ac:dyDescent="0.25">
      <c r="A434" s="375"/>
      <c r="B434" s="375"/>
      <c r="C434" s="375"/>
      <c r="D434" s="375"/>
      <c r="E434" s="375"/>
      <c r="F434" s="375"/>
      <c r="G434" s="375"/>
      <c r="H434" s="375"/>
      <c r="I434" s="375"/>
      <c r="J434" s="375"/>
      <c r="K434" s="375"/>
      <c r="L434" s="375"/>
      <c r="M434" s="375"/>
      <c r="N434" s="375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</row>
    <row r="435" spans="1:26" ht="9.75" customHeight="1" x14ac:dyDescent="0.25">
      <c r="A435" s="375"/>
      <c r="B435" s="375"/>
      <c r="C435" s="375"/>
      <c r="D435" s="375"/>
      <c r="E435" s="375"/>
      <c r="F435" s="375"/>
      <c r="G435" s="375"/>
      <c r="H435" s="375"/>
      <c r="I435" s="375"/>
      <c r="J435" s="375"/>
      <c r="K435" s="375"/>
      <c r="L435" s="375"/>
      <c r="M435" s="375"/>
      <c r="N435" s="375"/>
      <c r="O435" s="375"/>
      <c r="P435" s="375"/>
      <c r="Q435" s="375"/>
      <c r="R435" s="375"/>
      <c r="S435" s="375"/>
      <c r="T435" s="375"/>
      <c r="U435" s="375"/>
      <c r="V435" s="375"/>
      <c r="W435" s="375"/>
      <c r="X435" s="375"/>
      <c r="Y435" s="375"/>
      <c r="Z435" s="375"/>
    </row>
    <row r="436" spans="1:26" ht="9.75" customHeight="1" x14ac:dyDescent="0.25">
      <c r="A436" s="375"/>
      <c r="B436" s="375"/>
      <c r="C436" s="375"/>
      <c r="D436" s="375"/>
      <c r="E436" s="375"/>
      <c r="F436" s="375"/>
      <c r="G436" s="375"/>
      <c r="H436" s="375"/>
      <c r="I436" s="375"/>
      <c r="J436" s="375"/>
      <c r="K436" s="375"/>
      <c r="L436" s="375"/>
      <c r="M436" s="375"/>
      <c r="N436" s="375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375"/>
      <c r="Z436" s="375"/>
    </row>
    <row r="437" spans="1:26" ht="9.75" customHeight="1" x14ac:dyDescent="0.25">
      <c r="A437" s="375"/>
      <c r="B437" s="375"/>
      <c r="C437" s="375"/>
      <c r="D437" s="375"/>
      <c r="E437" s="375"/>
      <c r="F437" s="375"/>
      <c r="G437" s="375"/>
      <c r="H437" s="375"/>
      <c r="I437" s="375"/>
      <c r="J437" s="375"/>
      <c r="K437" s="375"/>
      <c r="L437" s="375"/>
      <c r="M437" s="375"/>
      <c r="N437" s="375"/>
      <c r="O437" s="375"/>
      <c r="P437" s="375"/>
      <c r="Q437" s="375"/>
      <c r="R437" s="375"/>
      <c r="S437" s="375"/>
      <c r="T437" s="375"/>
      <c r="U437" s="375"/>
      <c r="V437" s="375"/>
      <c r="W437" s="375"/>
      <c r="X437" s="375"/>
      <c r="Y437" s="375"/>
      <c r="Z437" s="375"/>
    </row>
    <row r="438" spans="1:26" ht="9.75" customHeight="1" x14ac:dyDescent="0.25">
      <c r="A438" s="375"/>
      <c r="B438" s="375"/>
      <c r="C438" s="375"/>
      <c r="D438" s="375"/>
      <c r="E438" s="375"/>
      <c r="F438" s="375"/>
      <c r="G438" s="375"/>
      <c r="H438" s="375"/>
      <c r="I438" s="375"/>
      <c r="J438" s="375"/>
      <c r="K438" s="375"/>
      <c r="L438" s="375"/>
      <c r="M438" s="375"/>
      <c r="N438" s="375"/>
      <c r="O438" s="375"/>
      <c r="P438" s="375"/>
      <c r="Q438" s="375"/>
      <c r="R438" s="375"/>
      <c r="S438" s="375"/>
      <c r="T438" s="375"/>
      <c r="U438" s="375"/>
      <c r="V438" s="375"/>
      <c r="W438" s="375"/>
      <c r="X438" s="375"/>
      <c r="Y438" s="375"/>
      <c r="Z438" s="375"/>
    </row>
    <row r="439" spans="1:26" ht="9.75" customHeight="1" x14ac:dyDescent="0.25">
      <c r="A439" s="375"/>
      <c r="B439" s="375"/>
      <c r="C439" s="375"/>
      <c r="D439" s="375"/>
      <c r="E439" s="375"/>
      <c r="F439" s="375"/>
      <c r="G439" s="375"/>
      <c r="H439" s="375"/>
      <c r="I439" s="375"/>
      <c r="J439" s="375"/>
      <c r="K439" s="375"/>
      <c r="L439" s="375"/>
      <c r="M439" s="375"/>
      <c r="N439" s="375"/>
      <c r="O439" s="375"/>
      <c r="P439" s="375"/>
      <c r="Q439" s="375"/>
      <c r="R439" s="375"/>
      <c r="S439" s="375"/>
      <c r="T439" s="375"/>
      <c r="U439" s="375"/>
      <c r="V439" s="375"/>
      <c r="W439" s="375"/>
      <c r="X439" s="375"/>
      <c r="Y439" s="375"/>
      <c r="Z439" s="375"/>
    </row>
    <row r="440" spans="1:26" ht="9.75" customHeight="1" x14ac:dyDescent="0.25">
      <c r="A440" s="375"/>
      <c r="B440" s="375"/>
      <c r="C440" s="375"/>
      <c r="D440" s="375"/>
      <c r="E440" s="375"/>
      <c r="F440" s="375"/>
      <c r="G440" s="375"/>
      <c r="H440" s="375"/>
      <c r="I440" s="375"/>
      <c r="J440" s="375"/>
      <c r="K440" s="375"/>
      <c r="L440" s="375"/>
      <c r="M440" s="375"/>
      <c r="N440" s="375"/>
      <c r="O440" s="375"/>
      <c r="P440" s="375"/>
      <c r="Q440" s="375"/>
      <c r="R440" s="375"/>
      <c r="S440" s="375"/>
      <c r="T440" s="375"/>
      <c r="U440" s="375"/>
      <c r="V440" s="375"/>
      <c r="W440" s="375"/>
      <c r="X440" s="375"/>
      <c r="Y440" s="375"/>
      <c r="Z440" s="375"/>
    </row>
    <row r="441" spans="1:26" ht="9.75" customHeight="1" x14ac:dyDescent="0.25">
      <c r="A441" s="375"/>
      <c r="B441" s="375"/>
      <c r="C441" s="375"/>
      <c r="D441" s="375"/>
      <c r="E441" s="375"/>
      <c r="F441" s="375"/>
      <c r="G441" s="375"/>
      <c r="H441" s="375"/>
      <c r="I441" s="375"/>
      <c r="J441" s="375"/>
      <c r="K441" s="375"/>
      <c r="L441" s="375"/>
      <c r="M441" s="375"/>
      <c r="N441" s="375"/>
      <c r="O441" s="375"/>
      <c r="P441" s="375"/>
      <c r="Q441" s="375"/>
      <c r="R441" s="375"/>
      <c r="S441" s="375"/>
      <c r="T441" s="375"/>
      <c r="U441" s="375"/>
      <c r="V441" s="375"/>
      <c r="W441" s="375"/>
      <c r="X441" s="375"/>
      <c r="Y441" s="375"/>
      <c r="Z441" s="375"/>
    </row>
    <row r="442" spans="1:26" ht="9.75" customHeight="1" x14ac:dyDescent="0.25">
      <c r="A442" s="375"/>
      <c r="B442" s="375"/>
      <c r="C442" s="375"/>
      <c r="D442" s="375"/>
      <c r="E442" s="375"/>
      <c r="F442" s="375"/>
      <c r="G442" s="375"/>
      <c r="H442" s="375"/>
      <c r="I442" s="375"/>
      <c r="J442" s="375"/>
      <c r="K442" s="375"/>
      <c r="L442" s="375"/>
      <c r="M442" s="375"/>
      <c r="N442" s="375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375"/>
      <c r="Z442" s="375"/>
    </row>
    <row r="443" spans="1:26" ht="9.75" customHeight="1" x14ac:dyDescent="0.25">
      <c r="A443" s="375"/>
      <c r="B443" s="375"/>
      <c r="C443" s="375"/>
      <c r="D443" s="375"/>
      <c r="E443" s="375"/>
      <c r="F443" s="375"/>
      <c r="G443" s="375"/>
      <c r="H443" s="375"/>
      <c r="I443" s="375"/>
      <c r="J443" s="375"/>
      <c r="K443" s="375"/>
      <c r="L443" s="375"/>
      <c r="M443" s="375"/>
      <c r="N443" s="375"/>
      <c r="O443" s="375"/>
      <c r="P443" s="375"/>
      <c r="Q443" s="375"/>
      <c r="R443" s="375"/>
      <c r="S443" s="375"/>
      <c r="T443" s="375"/>
      <c r="U443" s="375"/>
      <c r="V443" s="375"/>
      <c r="W443" s="375"/>
      <c r="X443" s="375"/>
      <c r="Y443" s="375"/>
      <c r="Z443" s="375"/>
    </row>
    <row r="444" spans="1:26" ht="9.75" customHeight="1" x14ac:dyDescent="0.25">
      <c r="A444" s="375"/>
      <c r="B444" s="375"/>
      <c r="C444" s="375"/>
      <c r="D444" s="375"/>
      <c r="E444" s="375"/>
      <c r="F444" s="375"/>
      <c r="G444" s="375"/>
      <c r="H444" s="375"/>
      <c r="I444" s="375"/>
      <c r="J444" s="375"/>
      <c r="K444" s="375"/>
      <c r="L444" s="375"/>
      <c r="M444" s="375"/>
      <c r="N444" s="375"/>
      <c r="O444" s="375"/>
      <c r="P444" s="375"/>
      <c r="Q444" s="375"/>
      <c r="R444" s="375"/>
      <c r="S444" s="375"/>
      <c r="T444" s="375"/>
      <c r="U444" s="375"/>
      <c r="V444" s="375"/>
      <c r="W444" s="375"/>
      <c r="X444" s="375"/>
      <c r="Y444" s="375"/>
      <c r="Z444" s="375"/>
    </row>
    <row r="445" spans="1:26" ht="9.75" customHeight="1" x14ac:dyDescent="0.25">
      <c r="A445" s="375"/>
      <c r="B445" s="375"/>
      <c r="C445" s="375"/>
      <c r="D445" s="375"/>
      <c r="E445" s="375"/>
      <c r="F445" s="375"/>
      <c r="G445" s="375"/>
      <c r="H445" s="375"/>
      <c r="I445" s="375"/>
      <c r="J445" s="375"/>
      <c r="K445" s="375"/>
      <c r="L445" s="375"/>
      <c r="M445" s="375"/>
      <c r="N445" s="375"/>
      <c r="O445" s="375"/>
      <c r="P445" s="375"/>
      <c r="Q445" s="375"/>
      <c r="R445" s="375"/>
      <c r="S445" s="375"/>
      <c r="T445" s="375"/>
      <c r="U445" s="375"/>
      <c r="V445" s="375"/>
      <c r="W445" s="375"/>
      <c r="X445" s="375"/>
      <c r="Y445" s="375"/>
      <c r="Z445" s="375"/>
    </row>
    <row r="446" spans="1:26" ht="9.75" customHeight="1" x14ac:dyDescent="0.25">
      <c r="A446" s="375"/>
      <c r="B446" s="375"/>
      <c r="C446" s="375"/>
      <c r="D446" s="375"/>
      <c r="E446" s="375"/>
      <c r="F446" s="375"/>
      <c r="G446" s="375"/>
      <c r="H446" s="375"/>
      <c r="I446" s="375"/>
      <c r="J446" s="375"/>
      <c r="K446" s="375"/>
      <c r="L446" s="375"/>
      <c r="M446" s="375"/>
      <c r="N446" s="375"/>
      <c r="O446" s="375"/>
      <c r="P446" s="375"/>
      <c r="Q446" s="375"/>
      <c r="R446" s="375"/>
      <c r="S446" s="375"/>
      <c r="T446" s="375"/>
      <c r="U446" s="375"/>
      <c r="V446" s="375"/>
      <c r="W446" s="375"/>
      <c r="X446" s="375"/>
      <c r="Y446" s="375"/>
      <c r="Z446" s="375"/>
    </row>
    <row r="447" spans="1:26" ht="9.75" customHeight="1" x14ac:dyDescent="0.25">
      <c r="A447" s="375"/>
      <c r="B447" s="375"/>
      <c r="C447" s="375"/>
      <c r="D447" s="375"/>
      <c r="E447" s="375"/>
      <c r="F447" s="375"/>
      <c r="G447" s="375"/>
      <c r="H447" s="375"/>
      <c r="I447" s="375"/>
      <c r="J447" s="375"/>
      <c r="K447" s="375"/>
      <c r="L447" s="375"/>
      <c r="M447" s="375"/>
      <c r="N447" s="375"/>
      <c r="O447" s="375"/>
      <c r="P447" s="375"/>
      <c r="Q447" s="375"/>
      <c r="R447" s="375"/>
      <c r="S447" s="375"/>
      <c r="T447" s="375"/>
      <c r="U447" s="375"/>
      <c r="V447" s="375"/>
      <c r="W447" s="375"/>
      <c r="X447" s="375"/>
      <c r="Y447" s="375"/>
      <c r="Z447" s="375"/>
    </row>
    <row r="448" spans="1:26" ht="9.75" customHeight="1" x14ac:dyDescent="0.25">
      <c r="A448" s="375"/>
      <c r="B448" s="375"/>
      <c r="C448" s="375"/>
      <c r="D448" s="375"/>
      <c r="E448" s="375"/>
      <c r="F448" s="375"/>
      <c r="G448" s="375"/>
      <c r="H448" s="375"/>
      <c r="I448" s="375"/>
      <c r="J448" s="375"/>
      <c r="K448" s="375"/>
      <c r="L448" s="375"/>
      <c r="M448" s="375"/>
      <c r="N448" s="375"/>
      <c r="O448" s="375"/>
      <c r="P448" s="375"/>
      <c r="Q448" s="375"/>
      <c r="R448" s="375"/>
      <c r="S448" s="375"/>
      <c r="T448" s="375"/>
      <c r="U448" s="375"/>
      <c r="V448" s="375"/>
      <c r="W448" s="375"/>
      <c r="X448" s="375"/>
      <c r="Y448" s="375"/>
      <c r="Z448" s="375"/>
    </row>
    <row r="449" spans="1:26" ht="9.75" customHeight="1" x14ac:dyDescent="0.25">
      <c r="A449" s="375"/>
      <c r="B449" s="375"/>
      <c r="C449" s="375"/>
      <c r="D449" s="375"/>
      <c r="E449" s="375"/>
      <c r="F449" s="375"/>
      <c r="G449" s="375"/>
      <c r="H449" s="375"/>
      <c r="I449" s="375"/>
      <c r="J449" s="375"/>
      <c r="K449" s="375"/>
      <c r="L449" s="375"/>
      <c r="M449" s="375"/>
      <c r="N449" s="375"/>
      <c r="O449" s="375"/>
      <c r="P449" s="375"/>
      <c r="Q449" s="375"/>
      <c r="R449" s="375"/>
      <c r="S449" s="375"/>
      <c r="T449" s="375"/>
      <c r="U449" s="375"/>
      <c r="V449" s="375"/>
      <c r="W449" s="375"/>
      <c r="X449" s="375"/>
      <c r="Y449" s="375"/>
      <c r="Z449" s="375"/>
    </row>
    <row r="450" spans="1:26" ht="9.75" customHeight="1" x14ac:dyDescent="0.25">
      <c r="A450" s="375"/>
      <c r="B450" s="375"/>
      <c r="C450" s="375"/>
      <c r="D450" s="375"/>
      <c r="E450" s="375"/>
      <c r="F450" s="375"/>
      <c r="G450" s="375"/>
      <c r="H450" s="375"/>
      <c r="I450" s="375"/>
      <c r="J450" s="375"/>
      <c r="K450" s="375"/>
      <c r="L450" s="375"/>
      <c r="M450" s="375"/>
      <c r="N450" s="375"/>
      <c r="O450" s="375"/>
      <c r="P450" s="375"/>
      <c r="Q450" s="375"/>
      <c r="R450" s="375"/>
      <c r="S450" s="375"/>
      <c r="T450" s="375"/>
      <c r="U450" s="375"/>
      <c r="V450" s="375"/>
      <c r="W450" s="375"/>
      <c r="X450" s="375"/>
      <c r="Y450" s="375"/>
      <c r="Z450" s="375"/>
    </row>
    <row r="451" spans="1:26" ht="9.75" customHeight="1" x14ac:dyDescent="0.25">
      <c r="A451" s="375"/>
      <c r="B451" s="375"/>
      <c r="C451" s="375"/>
      <c r="D451" s="375"/>
      <c r="E451" s="375"/>
      <c r="F451" s="375"/>
      <c r="G451" s="375"/>
      <c r="H451" s="375"/>
      <c r="I451" s="375"/>
      <c r="J451" s="375"/>
      <c r="K451" s="375"/>
      <c r="L451" s="375"/>
      <c r="M451" s="375"/>
      <c r="N451" s="375"/>
      <c r="O451" s="375"/>
      <c r="P451" s="375"/>
      <c r="Q451" s="375"/>
      <c r="R451" s="375"/>
      <c r="S451" s="375"/>
      <c r="T451" s="375"/>
      <c r="U451" s="375"/>
      <c r="V451" s="375"/>
      <c r="W451" s="375"/>
      <c r="X451" s="375"/>
      <c r="Y451" s="375"/>
      <c r="Z451" s="375"/>
    </row>
    <row r="452" spans="1:26" ht="9.75" customHeight="1" x14ac:dyDescent="0.25">
      <c r="A452" s="375"/>
      <c r="B452" s="375"/>
      <c r="C452" s="375"/>
      <c r="D452" s="375"/>
      <c r="E452" s="375"/>
      <c r="F452" s="375"/>
      <c r="G452" s="375"/>
      <c r="H452" s="375"/>
      <c r="I452" s="375"/>
      <c r="J452" s="375"/>
      <c r="K452" s="375"/>
      <c r="L452" s="375"/>
      <c r="M452" s="375"/>
      <c r="N452" s="375"/>
      <c r="O452" s="375"/>
      <c r="P452" s="375"/>
      <c r="Q452" s="375"/>
      <c r="R452" s="375"/>
      <c r="S452" s="375"/>
      <c r="T452" s="375"/>
      <c r="U452" s="375"/>
      <c r="V452" s="375"/>
      <c r="W452" s="375"/>
      <c r="X452" s="375"/>
      <c r="Y452" s="375"/>
      <c r="Z452" s="375"/>
    </row>
    <row r="453" spans="1:26" ht="9.75" customHeight="1" x14ac:dyDescent="0.25">
      <c r="A453" s="375"/>
      <c r="B453" s="375"/>
      <c r="C453" s="375"/>
      <c r="D453" s="375"/>
      <c r="E453" s="375"/>
      <c r="F453" s="375"/>
      <c r="G453" s="375"/>
      <c r="H453" s="375"/>
      <c r="I453" s="375"/>
      <c r="J453" s="375"/>
      <c r="K453" s="375"/>
      <c r="L453" s="375"/>
      <c r="M453" s="375"/>
      <c r="N453" s="375"/>
      <c r="O453" s="375"/>
      <c r="P453" s="375"/>
      <c r="Q453" s="375"/>
      <c r="R453" s="375"/>
      <c r="S453" s="375"/>
      <c r="T453" s="375"/>
      <c r="U453" s="375"/>
      <c r="V453" s="375"/>
      <c r="W453" s="375"/>
      <c r="X453" s="375"/>
      <c r="Y453" s="375"/>
      <c r="Z453" s="375"/>
    </row>
    <row r="454" spans="1:26" ht="9.75" customHeight="1" x14ac:dyDescent="0.25">
      <c r="A454" s="375"/>
      <c r="B454" s="375"/>
      <c r="C454" s="375"/>
      <c r="D454" s="375"/>
      <c r="E454" s="375"/>
      <c r="F454" s="375"/>
      <c r="G454" s="375"/>
      <c r="H454" s="375"/>
      <c r="I454" s="375"/>
      <c r="J454" s="375"/>
      <c r="K454" s="375"/>
      <c r="L454" s="375"/>
      <c r="M454" s="375"/>
      <c r="N454" s="375"/>
      <c r="O454" s="375"/>
      <c r="P454" s="375"/>
      <c r="Q454" s="375"/>
      <c r="R454" s="375"/>
      <c r="S454" s="375"/>
      <c r="T454" s="375"/>
      <c r="U454" s="375"/>
      <c r="V454" s="375"/>
      <c r="W454" s="375"/>
      <c r="X454" s="375"/>
      <c r="Y454" s="375"/>
      <c r="Z454" s="375"/>
    </row>
    <row r="455" spans="1:26" ht="9.75" customHeight="1" x14ac:dyDescent="0.25">
      <c r="A455" s="375"/>
      <c r="B455" s="375"/>
      <c r="C455" s="375"/>
      <c r="D455" s="375"/>
      <c r="E455" s="375"/>
      <c r="F455" s="375"/>
      <c r="G455" s="375"/>
      <c r="H455" s="375"/>
      <c r="I455" s="375"/>
      <c r="J455" s="375"/>
      <c r="K455" s="375"/>
      <c r="L455" s="375"/>
      <c r="M455" s="375"/>
      <c r="N455" s="375"/>
      <c r="O455" s="375"/>
      <c r="P455" s="375"/>
      <c r="Q455" s="375"/>
      <c r="R455" s="375"/>
      <c r="S455" s="375"/>
      <c r="T455" s="375"/>
      <c r="U455" s="375"/>
      <c r="V455" s="375"/>
      <c r="W455" s="375"/>
      <c r="X455" s="375"/>
      <c r="Y455" s="375"/>
      <c r="Z455" s="375"/>
    </row>
    <row r="456" spans="1:26" ht="9.75" customHeight="1" x14ac:dyDescent="0.25">
      <c r="A456" s="375"/>
      <c r="B456" s="375"/>
      <c r="C456" s="375"/>
      <c r="D456" s="375"/>
      <c r="E456" s="375"/>
      <c r="F456" s="375"/>
      <c r="G456" s="375"/>
      <c r="H456" s="375"/>
      <c r="I456" s="375"/>
      <c r="J456" s="375"/>
      <c r="K456" s="375"/>
      <c r="L456" s="375"/>
      <c r="M456" s="375"/>
      <c r="N456" s="375"/>
      <c r="O456" s="375"/>
      <c r="P456" s="375"/>
      <c r="Q456" s="375"/>
      <c r="R456" s="375"/>
      <c r="S456" s="375"/>
      <c r="T456" s="375"/>
      <c r="U456" s="375"/>
      <c r="V456" s="375"/>
      <c r="W456" s="375"/>
      <c r="X456" s="375"/>
      <c r="Y456" s="375"/>
      <c r="Z456" s="375"/>
    </row>
    <row r="457" spans="1:26" ht="9.75" customHeight="1" x14ac:dyDescent="0.25">
      <c r="A457" s="375"/>
      <c r="B457" s="375"/>
      <c r="C457" s="375"/>
      <c r="D457" s="375"/>
      <c r="E457" s="375"/>
      <c r="F457" s="375"/>
      <c r="G457" s="375"/>
      <c r="H457" s="375"/>
      <c r="I457" s="375"/>
      <c r="J457" s="375"/>
      <c r="K457" s="375"/>
      <c r="L457" s="375"/>
      <c r="M457" s="375"/>
      <c r="N457" s="375"/>
      <c r="O457" s="375"/>
      <c r="P457" s="375"/>
      <c r="Q457" s="375"/>
      <c r="R457" s="375"/>
      <c r="S457" s="375"/>
      <c r="T457" s="375"/>
      <c r="U457" s="375"/>
      <c r="V457" s="375"/>
      <c r="W457" s="375"/>
      <c r="X457" s="375"/>
      <c r="Y457" s="375"/>
      <c r="Z457" s="375"/>
    </row>
    <row r="458" spans="1:26" ht="9.75" customHeight="1" x14ac:dyDescent="0.25">
      <c r="A458" s="375"/>
      <c r="B458" s="375"/>
      <c r="C458" s="375"/>
      <c r="D458" s="375"/>
      <c r="E458" s="375"/>
      <c r="F458" s="375"/>
      <c r="G458" s="375"/>
      <c r="H458" s="375"/>
      <c r="I458" s="375"/>
      <c r="J458" s="375"/>
      <c r="K458" s="375"/>
      <c r="L458" s="375"/>
      <c r="M458" s="375"/>
      <c r="N458" s="375"/>
      <c r="O458" s="375"/>
      <c r="P458" s="375"/>
      <c r="Q458" s="375"/>
      <c r="R458" s="375"/>
      <c r="S458" s="375"/>
      <c r="T458" s="375"/>
      <c r="U458" s="375"/>
      <c r="V458" s="375"/>
      <c r="W458" s="375"/>
      <c r="X458" s="375"/>
      <c r="Y458" s="375"/>
      <c r="Z458" s="375"/>
    </row>
    <row r="459" spans="1:26" ht="9.75" customHeight="1" x14ac:dyDescent="0.25">
      <c r="A459" s="375"/>
      <c r="B459" s="375"/>
      <c r="C459" s="375"/>
      <c r="D459" s="375"/>
      <c r="E459" s="375"/>
      <c r="F459" s="375"/>
      <c r="G459" s="375"/>
      <c r="H459" s="375"/>
      <c r="I459" s="375"/>
      <c r="J459" s="375"/>
      <c r="K459" s="375"/>
      <c r="L459" s="375"/>
      <c r="M459" s="375"/>
      <c r="N459" s="375"/>
      <c r="O459" s="375"/>
      <c r="P459" s="375"/>
      <c r="Q459" s="375"/>
      <c r="R459" s="375"/>
      <c r="S459" s="375"/>
      <c r="T459" s="375"/>
      <c r="U459" s="375"/>
      <c r="V459" s="375"/>
      <c r="W459" s="375"/>
      <c r="X459" s="375"/>
      <c r="Y459" s="375"/>
      <c r="Z459" s="375"/>
    </row>
    <row r="460" spans="1:26" ht="9.75" customHeight="1" x14ac:dyDescent="0.25">
      <c r="A460" s="375"/>
      <c r="B460" s="375"/>
      <c r="C460" s="375"/>
      <c r="D460" s="375"/>
      <c r="E460" s="375"/>
      <c r="F460" s="375"/>
      <c r="G460" s="375"/>
      <c r="H460" s="375"/>
      <c r="I460" s="375"/>
      <c r="J460" s="375"/>
      <c r="K460" s="375"/>
      <c r="L460" s="375"/>
      <c r="M460" s="375"/>
      <c r="N460" s="375"/>
      <c r="O460" s="375"/>
      <c r="P460" s="375"/>
      <c r="Q460" s="375"/>
      <c r="R460" s="375"/>
      <c r="S460" s="375"/>
      <c r="T460" s="375"/>
      <c r="U460" s="375"/>
      <c r="V460" s="375"/>
      <c r="W460" s="375"/>
      <c r="X460" s="375"/>
      <c r="Y460" s="375"/>
      <c r="Z460" s="375"/>
    </row>
    <row r="461" spans="1:26" ht="9.75" customHeight="1" x14ac:dyDescent="0.25">
      <c r="A461" s="375"/>
      <c r="B461" s="375"/>
      <c r="C461" s="375"/>
      <c r="D461" s="375"/>
      <c r="E461" s="375"/>
      <c r="F461" s="375"/>
      <c r="G461" s="375"/>
      <c r="H461" s="375"/>
      <c r="I461" s="375"/>
      <c r="J461" s="375"/>
      <c r="K461" s="375"/>
      <c r="L461" s="375"/>
      <c r="M461" s="375"/>
      <c r="N461" s="375"/>
      <c r="O461" s="375"/>
      <c r="P461" s="375"/>
      <c r="Q461" s="375"/>
      <c r="R461" s="375"/>
      <c r="S461" s="375"/>
      <c r="T461" s="375"/>
      <c r="U461" s="375"/>
      <c r="V461" s="375"/>
      <c r="W461" s="375"/>
      <c r="X461" s="375"/>
      <c r="Y461" s="375"/>
      <c r="Z461" s="375"/>
    </row>
    <row r="462" spans="1:26" ht="9.75" customHeight="1" x14ac:dyDescent="0.25">
      <c r="A462" s="375"/>
      <c r="B462" s="375"/>
      <c r="C462" s="375"/>
      <c r="D462" s="375"/>
      <c r="E462" s="375"/>
      <c r="F462" s="375"/>
      <c r="G462" s="375"/>
      <c r="H462" s="375"/>
      <c r="I462" s="375"/>
      <c r="J462" s="375"/>
      <c r="K462" s="375"/>
      <c r="L462" s="375"/>
      <c r="M462" s="375"/>
      <c r="N462" s="375"/>
      <c r="O462" s="375"/>
      <c r="P462" s="375"/>
      <c r="Q462" s="375"/>
      <c r="R462" s="375"/>
      <c r="S462" s="375"/>
      <c r="T462" s="375"/>
      <c r="U462" s="375"/>
      <c r="V462" s="375"/>
      <c r="W462" s="375"/>
      <c r="X462" s="375"/>
      <c r="Y462" s="375"/>
      <c r="Z462" s="375"/>
    </row>
    <row r="463" spans="1:26" ht="9.75" customHeight="1" x14ac:dyDescent="0.25">
      <c r="A463" s="375"/>
      <c r="B463" s="375"/>
      <c r="C463" s="375"/>
      <c r="D463" s="375"/>
      <c r="E463" s="375"/>
      <c r="F463" s="375"/>
      <c r="G463" s="375"/>
      <c r="H463" s="375"/>
      <c r="I463" s="375"/>
      <c r="J463" s="375"/>
      <c r="K463" s="375"/>
      <c r="L463" s="375"/>
      <c r="M463" s="375"/>
      <c r="N463" s="375"/>
      <c r="O463" s="375"/>
      <c r="P463" s="375"/>
      <c r="Q463" s="375"/>
      <c r="R463" s="375"/>
      <c r="S463" s="375"/>
      <c r="T463" s="375"/>
      <c r="U463" s="375"/>
      <c r="V463" s="375"/>
      <c r="W463" s="375"/>
      <c r="X463" s="375"/>
      <c r="Y463" s="375"/>
      <c r="Z463" s="375"/>
    </row>
    <row r="464" spans="1:26" ht="9.75" customHeight="1" x14ac:dyDescent="0.25">
      <c r="A464" s="375"/>
      <c r="B464" s="375"/>
      <c r="C464" s="375"/>
      <c r="D464" s="375"/>
      <c r="E464" s="375"/>
      <c r="F464" s="375"/>
      <c r="G464" s="375"/>
      <c r="H464" s="375"/>
      <c r="I464" s="375"/>
      <c r="J464" s="375"/>
      <c r="K464" s="375"/>
      <c r="L464" s="375"/>
      <c r="M464" s="375"/>
      <c r="N464" s="375"/>
      <c r="O464" s="375"/>
      <c r="P464" s="375"/>
      <c r="Q464" s="375"/>
      <c r="R464" s="375"/>
      <c r="S464" s="375"/>
      <c r="T464" s="375"/>
      <c r="U464" s="375"/>
      <c r="V464" s="375"/>
      <c r="W464" s="375"/>
      <c r="X464" s="375"/>
      <c r="Y464" s="375"/>
      <c r="Z464" s="375"/>
    </row>
    <row r="465" spans="1:26" ht="9.75" customHeight="1" x14ac:dyDescent="0.25">
      <c r="A465" s="375"/>
      <c r="B465" s="375"/>
      <c r="C465" s="375"/>
      <c r="D465" s="375"/>
      <c r="E465" s="375"/>
      <c r="F465" s="375"/>
      <c r="G465" s="375"/>
      <c r="H465" s="375"/>
      <c r="I465" s="375"/>
      <c r="J465" s="375"/>
      <c r="K465" s="375"/>
      <c r="L465" s="375"/>
      <c r="M465" s="375"/>
      <c r="N465" s="375"/>
      <c r="O465" s="375"/>
      <c r="P465" s="375"/>
      <c r="Q465" s="375"/>
      <c r="R465" s="375"/>
      <c r="S465" s="375"/>
      <c r="T465" s="375"/>
      <c r="U465" s="375"/>
      <c r="V465" s="375"/>
      <c r="W465" s="375"/>
      <c r="X465" s="375"/>
      <c r="Y465" s="375"/>
      <c r="Z465" s="375"/>
    </row>
    <row r="466" spans="1:26" ht="9.75" customHeight="1" x14ac:dyDescent="0.25">
      <c r="A466" s="375"/>
      <c r="B466" s="375"/>
      <c r="C466" s="375"/>
      <c r="D466" s="375"/>
      <c r="E466" s="375"/>
      <c r="F466" s="375"/>
      <c r="G466" s="375"/>
      <c r="H466" s="375"/>
      <c r="I466" s="375"/>
      <c r="J466" s="375"/>
      <c r="K466" s="375"/>
      <c r="L466" s="375"/>
      <c r="M466" s="375"/>
      <c r="N466" s="375"/>
      <c r="O466" s="375"/>
      <c r="P466" s="375"/>
      <c r="Q466" s="375"/>
      <c r="R466" s="375"/>
      <c r="S466" s="375"/>
      <c r="T466" s="375"/>
      <c r="U466" s="375"/>
      <c r="V466" s="375"/>
      <c r="W466" s="375"/>
      <c r="X466" s="375"/>
      <c r="Y466" s="375"/>
      <c r="Z466" s="375"/>
    </row>
    <row r="467" spans="1:26" ht="9.75" customHeight="1" x14ac:dyDescent="0.25">
      <c r="A467" s="375"/>
      <c r="B467" s="375"/>
      <c r="C467" s="375"/>
      <c r="D467" s="375"/>
      <c r="E467" s="375"/>
      <c r="F467" s="375"/>
      <c r="G467" s="375"/>
      <c r="H467" s="375"/>
      <c r="I467" s="375"/>
      <c r="J467" s="375"/>
      <c r="K467" s="375"/>
      <c r="L467" s="375"/>
      <c r="M467" s="375"/>
      <c r="N467" s="375"/>
      <c r="O467" s="375"/>
      <c r="P467" s="375"/>
      <c r="Q467" s="375"/>
      <c r="R467" s="375"/>
      <c r="S467" s="375"/>
      <c r="T467" s="375"/>
      <c r="U467" s="375"/>
      <c r="V467" s="375"/>
      <c r="W467" s="375"/>
      <c r="X467" s="375"/>
      <c r="Y467" s="375"/>
      <c r="Z467" s="375"/>
    </row>
    <row r="468" spans="1:26" ht="9.75" customHeight="1" x14ac:dyDescent="0.25">
      <c r="A468" s="375"/>
      <c r="B468" s="375"/>
      <c r="C468" s="375"/>
      <c r="D468" s="375"/>
      <c r="E468" s="375"/>
      <c r="F468" s="375"/>
      <c r="G468" s="375"/>
      <c r="H468" s="375"/>
      <c r="I468" s="375"/>
      <c r="J468" s="375"/>
      <c r="K468" s="375"/>
      <c r="L468" s="375"/>
      <c r="M468" s="375"/>
      <c r="N468" s="375"/>
      <c r="O468" s="375"/>
      <c r="P468" s="375"/>
      <c r="Q468" s="375"/>
      <c r="R468" s="375"/>
      <c r="S468" s="375"/>
      <c r="T468" s="375"/>
      <c r="U468" s="375"/>
      <c r="V468" s="375"/>
      <c r="W468" s="375"/>
      <c r="X468" s="375"/>
      <c r="Y468" s="375"/>
      <c r="Z468" s="375"/>
    </row>
    <row r="469" spans="1:26" ht="9.75" customHeight="1" x14ac:dyDescent="0.25">
      <c r="A469" s="375"/>
      <c r="B469" s="375"/>
      <c r="C469" s="375"/>
      <c r="D469" s="375"/>
      <c r="E469" s="375"/>
      <c r="F469" s="375"/>
      <c r="G469" s="375"/>
      <c r="H469" s="375"/>
      <c r="I469" s="375"/>
      <c r="J469" s="375"/>
      <c r="K469" s="375"/>
      <c r="L469" s="375"/>
      <c r="M469" s="375"/>
      <c r="N469" s="375"/>
      <c r="O469" s="375"/>
      <c r="P469" s="375"/>
      <c r="Q469" s="375"/>
      <c r="R469" s="375"/>
      <c r="S469" s="375"/>
      <c r="T469" s="375"/>
      <c r="U469" s="375"/>
      <c r="V469" s="375"/>
      <c r="W469" s="375"/>
      <c r="X469" s="375"/>
      <c r="Y469" s="375"/>
      <c r="Z469" s="375"/>
    </row>
    <row r="470" spans="1:26" ht="9.75" customHeight="1" x14ac:dyDescent="0.25">
      <c r="A470" s="375"/>
      <c r="B470" s="375"/>
      <c r="C470" s="375"/>
      <c r="D470" s="375"/>
      <c r="E470" s="375"/>
      <c r="F470" s="375"/>
      <c r="G470" s="375"/>
      <c r="H470" s="375"/>
      <c r="I470" s="375"/>
      <c r="J470" s="375"/>
      <c r="K470" s="375"/>
      <c r="L470" s="375"/>
      <c r="M470" s="375"/>
      <c r="N470" s="375"/>
      <c r="O470" s="375"/>
      <c r="P470" s="375"/>
      <c r="Q470" s="375"/>
      <c r="R470" s="375"/>
      <c r="S470" s="375"/>
      <c r="T470" s="375"/>
      <c r="U470" s="375"/>
      <c r="V470" s="375"/>
      <c r="W470" s="375"/>
      <c r="X470" s="375"/>
      <c r="Y470" s="375"/>
      <c r="Z470" s="375"/>
    </row>
    <row r="471" spans="1:26" ht="9.75" customHeight="1" x14ac:dyDescent="0.25">
      <c r="A471" s="375"/>
      <c r="B471" s="375"/>
      <c r="C471" s="375"/>
      <c r="D471" s="375"/>
      <c r="E471" s="375"/>
      <c r="F471" s="375"/>
      <c r="G471" s="375"/>
      <c r="H471" s="375"/>
      <c r="I471" s="375"/>
      <c r="J471" s="375"/>
      <c r="K471" s="375"/>
      <c r="L471" s="375"/>
      <c r="M471" s="375"/>
      <c r="N471" s="375"/>
      <c r="O471" s="375"/>
      <c r="P471" s="375"/>
      <c r="Q471" s="375"/>
      <c r="R471" s="375"/>
      <c r="S471" s="375"/>
      <c r="T471" s="375"/>
      <c r="U471" s="375"/>
      <c r="V471" s="375"/>
      <c r="W471" s="375"/>
      <c r="X471" s="375"/>
      <c r="Y471" s="375"/>
      <c r="Z471" s="375"/>
    </row>
    <row r="472" spans="1:26" ht="9.75" customHeight="1" x14ac:dyDescent="0.25">
      <c r="A472" s="375"/>
      <c r="B472" s="375"/>
      <c r="C472" s="375"/>
      <c r="D472" s="375"/>
      <c r="E472" s="375"/>
      <c r="F472" s="375"/>
      <c r="G472" s="375"/>
      <c r="H472" s="375"/>
      <c r="I472" s="375"/>
      <c r="J472" s="375"/>
      <c r="K472" s="375"/>
      <c r="L472" s="375"/>
      <c r="M472" s="375"/>
      <c r="N472" s="375"/>
      <c r="O472" s="375"/>
      <c r="P472" s="375"/>
      <c r="Q472" s="375"/>
      <c r="R472" s="375"/>
      <c r="S472" s="375"/>
      <c r="T472" s="375"/>
      <c r="U472" s="375"/>
      <c r="V472" s="375"/>
      <c r="W472" s="375"/>
      <c r="X472" s="375"/>
      <c r="Y472" s="375"/>
      <c r="Z472" s="375"/>
    </row>
    <row r="473" spans="1:26" ht="9.75" customHeight="1" x14ac:dyDescent="0.25">
      <c r="A473" s="375"/>
      <c r="B473" s="375"/>
      <c r="C473" s="375"/>
      <c r="D473" s="375"/>
      <c r="E473" s="375"/>
      <c r="F473" s="375"/>
      <c r="G473" s="375"/>
      <c r="H473" s="375"/>
      <c r="I473" s="375"/>
      <c r="J473" s="375"/>
      <c r="K473" s="375"/>
      <c r="L473" s="375"/>
      <c r="M473" s="375"/>
      <c r="N473" s="375"/>
      <c r="O473" s="375"/>
      <c r="P473" s="375"/>
      <c r="Q473" s="375"/>
      <c r="R473" s="375"/>
      <c r="S473" s="375"/>
      <c r="T473" s="375"/>
      <c r="U473" s="375"/>
      <c r="V473" s="375"/>
      <c r="W473" s="375"/>
      <c r="X473" s="375"/>
      <c r="Y473" s="375"/>
      <c r="Z473" s="375"/>
    </row>
    <row r="474" spans="1:26" ht="9.75" customHeight="1" x14ac:dyDescent="0.25">
      <c r="A474" s="375"/>
      <c r="B474" s="375"/>
      <c r="C474" s="375"/>
      <c r="D474" s="375"/>
      <c r="E474" s="375"/>
      <c r="F474" s="375"/>
      <c r="G474" s="375"/>
      <c r="H474" s="375"/>
      <c r="I474" s="375"/>
      <c r="J474" s="375"/>
      <c r="K474" s="375"/>
      <c r="L474" s="375"/>
      <c r="M474" s="375"/>
      <c r="N474" s="375"/>
      <c r="O474" s="375"/>
      <c r="P474" s="375"/>
      <c r="Q474" s="375"/>
      <c r="R474" s="375"/>
      <c r="S474" s="375"/>
      <c r="T474" s="375"/>
      <c r="U474" s="375"/>
      <c r="V474" s="375"/>
      <c r="W474" s="375"/>
      <c r="X474" s="375"/>
      <c r="Y474" s="375"/>
      <c r="Z474" s="375"/>
    </row>
    <row r="475" spans="1:26" ht="9.75" customHeight="1" x14ac:dyDescent="0.25">
      <c r="A475" s="375"/>
      <c r="B475" s="375"/>
      <c r="C475" s="375"/>
      <c r="D475" s="375"/>
      <c r="E475" s="375"/>
      <c r="F475" s="375"/>
      <c r="G475" s="375"/>
      <c r="H475" s="375"/>
      <c r="I475" s="375"/>
      <c r="J475" s="375"/>
      <c r="K475" s="375"/>
      <c r="L475" s="375"/>
      <c r="M475" s="375"/>
      <c r="N475" s="375"/>
      <c r="O475" s="375"/>
      <c r="P475" s="375"/>
      <c r="Q475" s="375"/>
      <c r="R475" s="375"/>
      <c r="S475" s="375"/>
      <c r="T475" s="375"/>
      <c r="U475" s="375"/>
      <c r="V475" s="375"/>
      <c r="W475" s="375"/>
      <c r="X475" s="375"/>
      <c r="Y475" s="375"/>
      <c r="Z475" s="375"/>
    </row>
    <row r="476" spans="1:26" ht="9.75" customHeight="1" x14ac:dyDescent="0.25">
      <c r="A476" s="375"/>
      <c r="B476" s="375"/>
      <c r="C476" s="375"/>
      <c r="D476" s="375"/>
      <c r="E476" s="375"/>
      <c r="F476" s="375"/>
      <c r="G476" s="375"/>
      <c r="H476" s="375"/>
      <c r="I476" s="375"/>
      <c r="J476" s="375"/>
      <c r="K476" s="375"/>
      <c r="L476" s="375"/>
      <c r="M476" s="375"/>
      <c r="N476" s="375"/>
      <c r="O476" s="375"/>
      <c r="P476" s="375"/>
      <c r="Q476" s="375"/>
      <c r="R476" s="375"/>
      <c r="S476" s="375"/>
      <c r="T476" s="375"/>
      <c r="U476" s="375"/>
      <c r="V476" s="375"/>
      <c r="W476" s="375"/>
      <c r="X476" s="375"/>
      <c r="Y476" s="375"/>
      <c r="Z476" s="375"/>
    </row>
    <row r="477" spans="1:26" ht="9.75" customHeight="1" x14ac:dyDescent="0.25">
      <c r="A477" s="375"/>
      <c r="B477" s="375"/>
      <c r="C477" s="375"/>
      <c r="D477" s="375"/>
      <c r="E477" s="375"/>
      <c r="F477" s="375"/>
      <c r="G477" s="375"/>
      <c r="H477" s="375"/>
      <c r="I477" s="375"/>
      <c r="J477" s="375"/>
      <c r="K477" s="375"/>
      <c r="L477" s="375"/>
      <c r="M477" s="375"/>
      <c r="N477" s="375"/>
      <c r="O477" s="375"/>
      <c r="P477" s="375"/>
      <c r="Q477" s="375"/>
      <c r="R477" s="375"/>
      <c r="S477" s="375"/>
      <c r="T477" s="375"/>
      <c r="U477" s="375"/>
      <c r="V477" s="375"/>
      <c r="W477" s="375"/>
      <c r="X477" s="375"/>
      <c r="Y477" s="375"/>
      <c r="Z477" s="375"/>
    </row>
    <row r="478" spans="1:26" ht="9.75" customHeight="1" x14ac:dyDescent="0.25">
      <c r="A478" s="375"/>
      <c r="B478" s="375"/>
      <c r="C478" s="375"/>
      <c r="D478" s="375"/>
      <c r="E478" s="375"/>
      <c r="F478" s="375"/>
      <c r="G478" s="375"/>
      <c r="H478" s="375"/>
      <c r="I478" s="375"/>
      <c r="J478" s="375"/>
      <c r="K478" s="375"/>
      <c r="L478" s="375"/>
      <c r="M478" s="375"/>
      <c r="N478" s="375"/>
      <c r="O478" s="375"/>
      <c r="P478" s="375"/>
      <c r="Q478" s="375"/>
      <c r="R478" s="375"/>
      <c r="S478" s="375"/>
      <c r="T478" s="375"/>
      <c r="U478" s="375"/>
      <c r="V478" s="375"/>
      <c r="W478" s="375"/>
      <c r="X478" s="375"/>
      <c r="Y478" s="375"/>
      <c r="Z478" s="375"/>
    </row>
    <row r="479" spans="1:26" ht="9.75" customHeight="1" x14ac:dyDescent="0.25">
      <c r="A479" s="375"/>
      <c r="B479" s="375"/>
      <c r="C479" s="375"/>
      <c r="D479" s="375"/>
      <c r="E479" s="375"/>
      <c r="F479" s="375"/>
      <c r="G479" s="375"/>
      <c r="H479" s="375"/>
      <c r="I479" s="375"/>
      <c r="J479" s="375"/>
      <c r="K479" s="375"/>
      <c r="L479" s="375"/>
      <c r="M479" s="375"/>
      <c r="N479" s="375"/>
      <c r="O479" s="375"/>
      <c r="P479" s="375"/>
      <c r="Q479" s="375"/>
      <c r="R479" s="375"/>
      <c r="S479" s="375"/>
      <c r="T479" s="375"/>
      <c r="U479" s="375"/>
      <c r="V479" s="375"/>
      <c r="W479" s="375"/>
      <c r="X479" s="375"/>
      <c r="Y479" s="375"/>
      <c r="Z479" s="375"/>
    </row>
    <row r="480" spans="1:26" ht="9.75" customHeight="1" x14ac:dyDescent="0.25">
      <c r="A480" s="375"/>
      <c r="B480" s="375"/>
      <c r="C480" s="375"/>
      <c r="D480" s="375"/>
      <c r="E480" s="375"/>
      <c r="F480" s="375"/>
      <c r="G480" s="375"/>
      <c r="H480" s="375"/>
      <c r="I480" s="375"/>
      <c r="J480" s="375"/>
      <c r="K480" s="375"/>
      <c r="L480" s="375"/>
      <c r="M480" s="375"/>
      <c r="N480" s="375"/>
      <c r="O480" s="375"/>
      <c r="P480" s="375"/>
      <c r="Q480" s="375"/>
      <c r="R480" s="375"/>
      <c r="S480" s="375"/>
      <c r="T480" s="375"/>
      <c r="U480" s="375"/>
      <c r="V480" s="375"/>
      <c r="W480" s="375"/>
      <c r="X480" s="375"/>
      <c r="Y480" s="375"/>
      <c r="Z480" s="375"/>
    </row>
    <row r="481" spans="1:26" ht="9.75" customHeight="1" x14ac:dyDescent="0.25">
      <c r="A481" s="375"/>
      <c r="B481" s="375"/>
      <c r="C481" s="375"/>
      <c r="D481" s="375"/>
      <c r="E481" s="375"/>
      <c r="F481" s="375"/>
      <c r="G481" s="375"/>
      <c r="H481" s="375"/>
      <c r="I481" s="375"/>
      <c r="J481" s="375"/>
      <c r="K481" s="375"/>
      <c r="L481" s="375"/>
      <c r="M481" s="375"/>
      <c r="N481" s="375"/>
      <c r="O481" s="375"/>
      <c r="P481" s="375"/>
      <c r="Q481" s="375"/>
      <c r="R481" s="375"/>
      <c r="S481" s="375"/>
      <c r="T481" s="375"/>
      <c r="U481" s="375"/>
      <c r="V481" s="375"/>
      <c r="W481" s="375"/>
      <c r="X481" s="375"/>
      <c r="Y481" s="375"/>
      <c r="Z481" s="375"/>
    </row>
    <row r="482" spans="1:26" ht="9.75" customHeight="1" x14ac:dyDescent="0.25">
      <c r="A482" s="375"/>
      <c r="B482" s="375"/>
      <c r="C482" s="375"/>
      <c r="D482" s="375"/>
      <c r="E482" s="375"/>
      <c r="F482" s="375"/>
      <c r="G482" s="375"/>
      <c r="H482" s="375"/>
      <c r="I482" s="375"/>
      <c r="J482" s="375"/>
      <c r="K482" s="375"/>
      <c r="L482" s="375"/>
      <c r="M482" s="375"/>
      <c r="N482" s="375"/>
      <c r="O482" s="375"/>
      <c r="P482" s="375"/>
      <c r="Q482" s="375"/>
      <c r="R482" s="375"/>
      <c r="S482" s="375"/>
      <c r="T482" s="375"/>
      <c r="U482" s="375"/>
      <c r="V482" s="375"/>
      <c r="W482" s="375"/>
      <c r="X482" s="375"/>
      <c r="Y482" s="375"/>
      <c r="Z482" s="375"/>
    </row>
    <row r="483" spans="1:26" ht="9.75" customHeight="1" x14ac:dyDescent="0.25">
      <c r="A483" s="375"/>
      <c r="B483" s="375"/>
      <c r="C483" s="375"/>
      <c r="D483" s="375"/>
      <c r="E483" s="375"/>
      <c r="F483" s="375"/>
      <c r="G483" s="375"/>
      <c r="H483" s="375"/>
      <c r="I483" s="375"/>
      <c r="J483" s="375"/>
      <c r="K483" s="375"/>
      <c r="L483" s="375"/>
      <c r="M483" s="375"/>
      <c r="N483" s="375"/>
      <c r="O483" s="375"/>
      <c r="P483" s="375"/>
      <c r="Q483" s="375"/>
      <c r="R483" s="375"/>
      <c r="S483" s="375"/>
      <c r="T483" s="375"/>
      <c r="U483" s="375"/>
      <c r="V483" s="375"/>
      <c r="W483" s="375"/>
      <c r="X483" s="375"/>
      <c r="Y483" s="375"/>
      <c r="Z483" s="375"/>
    </row>
    <row r="484" spans="1:26" ht="9.75" customHeight="1" x14ac:dyDescent="0.25">
      <c r="A484" s="375"/>
      <c r="B484" s="375"/>
      <c r="C484" s="375"/>
      <c r="D484" s="375"/>
      <c r="E484" s="375"/>
      <c r="F484" s="375"/>
      <c r="G484" s="375"/>
      <c r="H484" s="375"/>
      <c r="I484" s="375"/>
      <c r="J484" s="375"/>
      <c r="K484" s="375"/>
      <c r="L484" s="375"/>
      <c r="M484" s="375"/>
      <c r="N484" s="375"/>
      <c r="O484" s="375"/>
      <c r="P484" s="375"/>
      <c r="Q484" s="375"/>
      <c r="R484" s="375"/>
      <c r="S484" s="375"/>
      <c r="T484" s="375"/>
      <c r="U484" s="375"/>
      <c r="V484" s="375"/>
      <c r="W484" s="375"/>
      <c r="X484" s="375"/>
      <c r="Y484" s="375"/>
      <c r="Z484" s="375"/>
    </row>
    <row r="485" spans="1:26" ht="9.75" customHeight="1" x14ac:dyDescent="0.25">
      <c r="A485" s="375"/>
      <c r="B485" s="375"/>
      <c r="C485" s="375"/>
      <c r="D485" s="375"/>
      <c r="E485" s="375"/>
      <c r="F485" s="375"/>
      <c r="G485" s="375"/>
      <c r="H485" s="375"/>
      <c r="I485" s="375"/>
      <c r="J485" s="375"/>
      <c r="K485" s="375"/>
      <c r="L485" s="375"/>
      <c r="M485" s="375"/>
      <c r="N485" s="375"/>
      <c r="O485" s="375"/>
      <c r="P485" s="375"/>
      <c r="Q485" s="375"/>
      <c r="R485" s="375"/>
      <c r="S485" s="375"/>
      <c r="T485" s="375"/>
      <c r="U485" s="375"/>
      <c r="V485" s="375"/>
      <c r="W485" s="375"/>
      <c r="X485" s="375"/>
      <c r="Y485" s="375"/>
      <c r="Z485" s="375"/>
    </row>
    <row r="486" spans="1:26" ht="9.75" customHeight="1" x14ac:dyDescent="0.25">
      <c r="A486" s="375"/>
      <c r="B486" s="375"/>
      <c r="C486" s="375"/>
      <c r="D486" s="375"/>
      <c r="E486" s="375"/>
      <c r="F486" s="375"/>
      <c r="G486" s="375"/>
      <c r="H486" s="375"/>
      <c r="I486" s="375"/>
      <c r="J486" s="375"/>
      <c r="K486" s="375"/>
      <c r="L486" s="375"/>
      <c r="M486" s="375"/>
      <c r="N486" s="375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</row>
    <row r="487" spans="1:26" ht="9.75" customHeight="1" x14ac:dyDescent="0.25">
      <c r="A487" s="375"/>
      <c r="B487" s="375"/>
      <c r="C487" s="375"/>
      <c r="D487" s="375"/>
      <c r="E487" s="375"/>
      <c r="F487" s="375"/>
      <c r="G487" s="375"/>
      <c r="H487" s="375"/>
      <c r="I487" s="375"/>
      <c r="J487" s="375"/>
      <c r="K487" s="375"/>
      <c r="L487" s="375"/>
      <c r="M487" s="375"/>
      <c r="N487" s="375"/>
      <c r="O487" s="375"/>
      <c r="P487" s="375"/>
      <c r="Q487" s="375"/>
      <c r="R487" s="375"/>
      <c r="S487" s="375"/>
      <c r="T487" s="375"/>
      <c r="U487" s="375"/>
      <c r="V487" s="375"/>
      <c r="W487" s="375"/>
      <c r="X487" s="375"/>
      <c r="Y487" s="375"/>
      <c r="Z487" s="375"/>
    </row>
    <row r="488" spans="1:26" ht="9.75" customHeight="1" x14ac:dyDescent="0.25">
      <c r="A488" s="375"/>
      <c r="B488" s="375"/>
      <c r="C488" s="375"/>
      <c r="D488" s="375"/>
      <c r="E488" s="375"/>
      <c r="F488" s="375"/>
      <c r="G488" s="375"/>
      <c r="H488" s="375"/>
      <c r="I488" s="375"/>
      <c r="J488" s="375"/>
      <c r="K488" s="375"/>
      <c r="L488" s="375"/>
      <c r="M488" s="375"/>
      <c r="N488" s="375"/>
      <c r="O488" s="375"/>
      <c r="P488" s="375"/>
      <c r="Q488" s="375"/>
      <c r="R488" s="375"/>
      <c r="S488" s="375"/>
      <c r="T488" s="375"/>
      <c r="U488" s="375"/>
      <c r="V488" s="375"/>
      <c r="W488" s="375"/>
      <c r="X488" s="375"/>
      <c r="Y488" s="375"/>
      <c r="Z488" s="375"/>
    </row>
    <row r="489" spans="1:26" ht="9.75" customHeight="1" x14ac:dyDescent="0.25">
      <c r="A489" s="375"/>
      <c r="B489" s="375"/>
      <c r="C489" s="375"/>
      <c r="D489" s="375"/>
      <c r="E489" s="375"/>
      <c r="F489" s="375"/>
      <c r="G489" s="375"/>
      <c r="H489" s="375"/>
      <c r="I489" s="375"/>
      <c r="J489" s="375"/>
      <c r="K489" s="375"/>
      <c r="L489" s="375"/>
      <c r="M489" s="375"/>
      <c r="N489" s="375"/>
      <c r="O489" s="375"/>
      <c r="P489" s="375"/>
      <c r="Q489" s="375"/>
      <c r="R489" s="375"/>
      <c r="S489" s="375"/>
      <c r="T489" s="375"/>
      <c r="U489" s="375"/>
      <c r="V489" s="375"/>
      <c r="W489" s="375"/>
      <c r="X489" s="375"/>
      <c r="Y489" s="375"/>
      <c r="Z489" s="375"/>
    </row>
    <row r="490" spans="1:26" ht="9.75" customHeight="1" x14ac:dyDescent="0.25">
      <c r="A490" s="375"/>
      <c r="B490" s="375"/>
      <c r="C490" s="375"/>
      <c r="D490" s="375"/>
      <c r="E490" s="375"/>
      <c r="F490" s="375"/>
      <c r="G490" s="375"/>
      <c r="H490" s="375"/>
      <c r="I490" s="375"/>
      <c r="J490" s="375"/>
      <c r="K490" s="375"/>
      <c r="L490" s="375"/>
      <c r="M490" s="375"/>
      <c r="N490" s="375"/>
      <c r="O490" s="375"/>
      <c r="P490" s="375"/>
      <c r="Q490" s="375"/>
      <c r="R490" s="375"/>
      <c r="S490" s="375"/>
      <c r="T490" s="375"/>
      <c r="U490" s="375"/>
      <c r="V490" s="375"/>
      <c r="W490" s="375"/>
      <c r="X490" s="375"/>
      <c r="Y490" s="375"/>
      <c r="Z490" s="375"/>
    </row>
    <row r="491" spans="1:26" ht="9.75" customHeight="1" x14ac:dyDescent="0.25">
      <c r="A491" s="375"/>
      <c r="B491" s="375"/>
      <c r="C491" s="375"/>
      <c r="D491" s="375"/>
      <c r="E491" s="375"/>
      <c r="F491" s="375"/>
      <c r="G491" s="375"/>
      <c r="H491" s="375"/>
      <c r="I491" s="375"/>
      <c r="J491" s="375"/>
      <c r="K491" s="375"/>
      <c r="L491" s="375"/>
      <c r="M491" s="375"/>
      <c r="N491" s="375"/>
      <c r="O491" s="375"/>
      <c r="P491" s="375"/>
      <c r="Q491" s="375"/>
      <c r="R491" s="375"/>
      <c r="S491" s="375"/>
      <c r="T491" s="375"/>
      <c r="U491" s="375"/>
      <c r="V491" s="375"/>
      <c r="W491" s="375"/>
      <c r="X491" s="375"/>
      <c r="Y491" s="375"/>
      <c r="Z491" s="375"/>
    </row>
    <row r="492" spans="1:26" ht="9.75" customHeight="1" x14ac:dyDescent="0.25">
      <c r="A492" s="375"/>
      <c r="B492" s="375"/>
      <c r="C492" s="375"/>
      <c r="D492" s="375"/>
      <c r="E492" s="375"/>
      <c r="F492" s="375"/>
      <c r="G492" s="375"/>
      <c r="H492" s="375"/>
      <c r="I492" s="375"/>
      <c r="J492" s="375"/>
      <c r="K492" s="375"/>
      <c r="L492" s="375"/>
      <c r="M492" s="375"/>
      <c r="N492" s="375"/>
      <c r="O492" s="375"/>
      <c r="P492" s="375"/>
      <c r="Q492" s="375"/>
      <c r="R492" s="375"/>
      <c r="S492" s="375"/>
      <c r="T492" s="375"/>
      <c r="U492" s="375"/>
      <c r="V492" s="375"/>
      <c r="W492" s="375"/>
      <c r="X492" s="375"/>
      <c r="Y492" s="375"/>
      <c r="Z492" s="375"/>
    </row>
    <row r="493" spans="1:26" ht="9.75" customHeight="1" x14ac:dyDescent="0.25">
      <c r="A493" s="375"/>
      <c r="B493" s="375"/>
      <c r="C493" s="375"/>
      <c r="D493" s="375"/>
      <c r="E493" s="375"/>
      <c r="F493" s="375"/>
      <c r="G493" s="375"/>
      <c r="H493" s="375"/>
      <c r="I493" s="375"/>
      <c r="J493" s="375"/>
      <c r="K493" s="375"/>
      <c r="L493" s="375"/>
      <c r="M493" s="375"/>
      <c r="N493" s="375"/>
      <c r="O493" s="375"/>
      <c r="P493" s="375"/>
      <c r="Q493" s="375"/>
      <c r="R493" s="375"/>
      <c r="S493" s="375"/>
      <c r="T493" s="375"/>
      <c r="U493" s="375"/>
      <c r="V493" s="375"/>
      <c r="W493" s="375"/>
      <c r="X493" s="375"/>
      <c r="Y493" s="375"/>
      <c r="Z493" s="375"/>
    </row>
    <row r="494" spans="1:26" ht="9.75" customHeight="1" x14ac:dyDescent="0.25">
      <c r="A494" s="375"/>
      <c r="B494" s="375"/>
      <c r="C494" s="375"/>
      <c r="D494" s="375"/>
      <c r="E494" s="375"/>
      <c r="F494" s="375"/>
      <c r="G494" s="375"/>
      <c r="H494" s="375"/>
      <c r="I494" s="375"/>
      <c r="J494" s="375"/>
      <c r="K494" s="375"/>
      <c r="L494" s="375"/>
      <c r="M494" s="375"/>
      <c r="N494" s="375"/>
      <c r="O494" s="375"/>
      <c r="P494" s="375"/>
      <c r="Q494" s="375"/>
      <c r="R494" s="375"/>
      <c r="S494" s="375"/>
      <c r="T494" s="375"/>
      <c r="U494" s="375"/>
      <c r="V494" s="375"/>
      <c r="W494" s="375"/>
      <c r="X494" s="375"/>
      <c r="Y494" s="375"/>
      <c r="Z494" s="375"/>
    </row>
    <row r="495" spans="1:26" ht="9.75" customHeight="1" x14ac:dyDescent="0.25">
      <c r="A495" s="375"/>
      <c r="B495" s="375"/>
      <c r="C495" s="375"/>
      <c r="D495" s="375"/>
      <c r="E495" s="375"/>
      <c r="F495" s="375"/>
      <c r="G495" s="375"/>
      <c r="H495" s="375"/>
      <c r="I495" s="375"/>
      <c r="J495" s="375"/>
      <c r="K495" s="375"/>
      <c r="L495" s="375"/>
      <c r="M495" s="375"/>
      <c r="N495" s="375"/>
      <c r="O495" s="375"/>
      <c r="P495" s="375"/>
      <c r="Q495" s="375"/>
      <c r="R495" s="375"/>
      <c r="S495" s="375"/>
      <c r="T495" s="375"/>
      <c r="U495" s="375"/>
      <c r="V495" s="375"/>
      <c r="W495" s="375"/>
      <c r="X495" s="375"/>
      <c r="Y495" s="375"/>
      <c r="Z495" s="375"/>
    </row>
    <row r="496" spans="1:26" ht="9.75" customHeight="1" x14ac:dyDescent="0.25">
      <c r="A496" s="375"/>
      <c r="B496" s="375"/>
      <c r="C496" s="375"/>
      <c r="D496" s="375"/>
      <c r="E496" s="375"/>
      <c r="F496" s="375"/>
      <c r="G496" s="375"/>
      <c r="H496" s="375"/>
      <c r="I496" s="375"/>
      <c r="J496" s="375"/>
      <c r="K496" s="375"/>
      <c r="L496" s="375"/>
      <c r="M496" s="375"/>
      <c r="N496" s="375"/>
      <c r="O496" s="375"/>
      <c r="P496" s="375"/>
      <c r="Q496" s="375"/>
      <c r="R496" s="375"/>
      <c r="S496" s="375"/>
      <c r="T496" s="375"/>
      <c r="U496" s="375"/>
      <c r="V496" s="375"/>
      <c r="W496" s="375"/>
      <c r="X496" s="375"/>
      <c r="Y496" s="375"/>
      <c r="Z496" s="375"/>
    </row>
    <row r="497" spans="1:26" ht="9.75" customHeight="1" x14ac:dyDescent="0.25">
      <c r="A497" s="375"/>
      <c r="B497" s="375"/>
      <c r="C497" s="375"/>
      <c r="D497" s="375"/>
      <c r="E497" s="375"/>
      <c r="F497" s="375"/>
      <c r="G497" s="375"/>
      <c r="H497" s="375"/>
      <c r="I497" s="375"/>
      <c r="J497" s="375"/>
      <c r="K497" s="375"/>
      <c r="L497" s="375"/>
      <c r="M497" s="375"/>
      <c r="N497" s="375"/>
      <c r="O497" s="375"/>
      <c r="P497" s="375"/>
      <c r="Q497" s="375"/>
      <c r="R497" s="375"/>
      <c r="S497" s="375"/>
      <c r="T497" s="375"/>
      <c r="U497" s="375"/>
      <c r="V497" s="375"/>
      <c r="W497" s="375"/>
      <c r="X497" s="375"/>
      <c r="Y497" s="375"/>
      <c r="Z497" s="375"/>
    </row>
    <row r="498" spans="1:26" ht="9.75" customHeight="1" x14ac:dyDescent="0.25">
      <c r="A498" s="375"/>
      <c r="B498" s="375"/>
      <c r="C498" s="375"/>
      <c r="D498" s="375"/>
      <c r="E498" s="375"/>
      <c r="F498" s="375"/>
      <c r="G498" s="375"/>
      <c r="H498" s="375"/>
      <c r="I498" s="375"/>
      <c r="J498" s="375"/>
      <c r="K498" s="375"/>
      <c r="L498" s="375"/>
      <c r="M498" s="375"/>
      <c r="N498" s="375"/>
      <c r="O498" s="375"/>
      <c r="P498" s="375"/>
      <c r="Q498" s="375"/>
      <c r="R498" s="375"/>
      <c r="S498" s="375"/>
      <c r="T498" s="375"/>
      <c r="U498" s="375"/>
      <c r="V498" s="375"/>
      <c r="W498" s="375"/>
      <c r="X498" s="375"/>
      <c r="Y498" s="375"/>
      <c r="Z498" s="375"/>
    </row>
    <row r="499" spans="1:26" ht="9.75" customHeight="1" x14ac:dyDescent="0.25">
      <c r="A499" s="375"/>
      <c r="B499" s="375"/>
      <c r="C499" s="375"/>
      <c r="D499" s="375"/>
      <c r="E499" s="375"/>
      <c r="F499" s="375"/>
      <c r="G499" s="375"/>
      <c r="H499" s="375"/>
      <c r="I499" s="375"/>
      <c r="J499" s="375"/>
      <c r="K499" s="375"/>
      <c r="L499" s="375"/>
      <c r="M499" s="375"/>
      <c r="N499" s="375"/>
      <c r="O499" s="375"/>
      <c r="P499" s="375"/>
      <c r="Q499" s="375"/>
      <c r="R499" s="375"/>
      <c r="S499" s="375"/>
      <c r="T499" s="375"/>
      <c r="U499" s="375"/>
      <c r="V499" s="375"/>
      <c r="W499" s="375"/>
      <c r="X499" s="375"/>
      <c r="Y499" s="375"/>
      <c r="Z499" s="375"/>
    </row>
    <row r="500" spans="1:26" ht="9.75" customHeight="1" x14ac:dyDescent="0.25">
      <c r="A500" s="375"/>
      <c r="B500" s="375"/>
      <c r="C500" s="375"/>
      <c r="D500" s="375"/>
      <c r="E500" s="375"/>
      <c r="F500" s="375"/>
      <c r="G500" s="375"/>
      <c r="H500" s="375"/>
      <c r="I500" s="375"/>
      <c r="J500" s="375"/>
      <c r="K500" s="375"/>
      <c r="L500" s="375"/>
      <c r="M500" s="375"/>
      <c r="N500" s="375"/>
      <c r="O500" s="375"/>
      <c r="P500" s="375"/>
      <c r="Q500" s="375"/>
      <c r="R500" s="375"/>
      <c r="S500" s="375"/>
      <c r="T500" s="375"/>
      <c r="U500" s="375"/>
      <c r="V500" s="375"/>
      <c r="W500" s="375"/>
      <c r="X500" s="375"/>
      <c r="Y500" s="375"/>
      <c r="Z500" s="375"/>
    </row>
    <row r="501" spans="1:26" ht="9.75" customHeight="1" x14ac:dyDescent="0.25">
      <c r="A501" s="375"/>
      <c r="B501" s="375"/>
      <c r="C501" s="375"/>
      <c r="D501" s="375"/>
      <c r="E501" s="375"/>
      <c r="F501" s="375"/>
      <c r="G501" s="375"/>
      <c r="H501" s="375"/>
      <c r="I501" s="375"/>
      <c r="J501" s="375"/>
      <c r="K501" s="375"/>
      <c r="L501" s="375"/>
      <c r="M501" s="375"/>
      <c r="N501" s="375"/>
      <c r="O501" s="375"/>
      <c r="P501" s="375"/>
      <c r="Q501" s="375"/>
      <c r="R501" s="375"/>
      <c r="S501" s="375"/>
      <c r="T501" s="375"/>
      <c r="U501" s="375"/>
      <c r="V501" s="375"/>
      <c r="W501" s="375"/>
      <c r="X501" s="375"/>
      <c r="Y501" s="375"/>
      <c r="Z501" s="375"/>
    </row>
    <row r="502" spans="1:26" ht="9.75" customHeight="1" x14ac:dyDescent="0.25">
      <c r="A502" s="375"/>
      <c r="B502" s="375"/>
      <c r="C502" s="375"/>
      <c r="D502" s="375"/>
      <c r="E502" s="375"/>
      <c r="F502" s="375"/>
      <c r="G502" s="375"/>
      <c r="H502" s="375"/>
      <c r="I502" s="375"/>
      <c r="J502" s="375"/>
      <c r="K502" s="375"/>
      <c r="L502" s="375"/>
      <c r="M502" s="375"/>
      <c r="N502" s="375"/>
      <c r="O502" s="375"/>
      <c r="P502" s="375"/>
      <c r="Q502" s="375"/>
      <c r="R502" s="375"/>
      <c r="S502" s="375"/>
      <c r="T502" s="375"/>
      <c r="U502" s="375"/>
      <c r="V502" s="375"/>
      <c r="W502" s="375"/>
      <c r="X502" s="375"/>
      <c r="Y502" s="375"/>
      <c r="Z502" s="375"/>
    </row>
    <row r="503" spans="1:26" ht="9.75" customHeight="1" x14ac:dyDescent="0.25">
      <c r="A503" s="375"/>
      <c r="B503" s="375"/>
      <c r="C503" s="375"/>
      <c r="D503" s="375"/>
      <c r="E503" s="375"/>
      <c r="F503" s="375"/>
      <c r="G503" s="375"/>
      <c r="H503" s="375"/>
      <c r="I503" s="375"/>
      <c r="J503" s="375"/>
      <c r="K503" s="375"/>
      <c r="L503" s="375"/>
      <c r="M503" s="375"/>
      <c r="N503" s="375"/>
      <c r="O503" s="375"/>
      <c r="P503" s="375"/>
      <c r="Q503" s="375"/>
      <c r="R503" s="375"/>
      <c r="S503" s="375"/>
      <c r="T503" s="375"/>
      <c r="U503" s="375"/>
      <c r="V503" s="375"/>
      <c r="W503" s="375"/>
      <c r="X503" s="375"/>
      <c r="Y503" s="375"/>
      <c r="Z503" s="375"/>
    </row>
    <row r="504" spans="1:26" ht="9.75" customHeight="1" x14ac:dyDescent="0.25">
      <c r="A504" s="375"/>
      <c r="B504" s="375"/>
      <c r="C504" s="375"/>
      <c r="D504" s="375"/>
      <c r="E504" s="375"/>
      <c r="F504" s="375"/>
      <c r="G504" s="375"/>
      <c r="H504" s="375"/>
      <c r="I504" s="375"/>
      <c r="J504" s="375"/>
      <c r="K504" s="375"/>
      <c r="L504" s="375"/>
      <c r="M504" s="375"/>
      <c r="N504" s="375"/>
      <c r="O504" s="375"/>
      <c r="P504" s="375"/>
      <c r="Q504" s="375"/>
      <c r="R504" s="375"/>
      <c r="S504" s="375"/>
      <c r="T504" s="375"/>
      <c r="U504" s="375"/>
      <c r="V504" s="375"/>
      <c r="W504" s="375"/>
      <c r="X504" s="375"/>
      <c r="Y504" s="375"/>
      <c r="Z504" s="375"/>
    </row>
    <row r="505" spans="1:26" ht="9.75" customHeight="1" x14ac:dyDescent="0.25">
      <c r="A505" s="375"/>
      <c r="B505" s="375"/>
      <c r="C505" s="375"/>
      <c r="D505" s="375"/>
      <c r="E505" s="375"/>
      <c r="F505" s="375"/>
      <c r="G505" s="375"/>
      <c r="H505" s="375"/>
      <c r="I505" s="375"/>
      <c r="J505" s="375"/>
      <c r="K505" s="375"/>
      <c r="L505" s="375"/>
      <c r="M505" s="375"/>
      <c r="N505" s="375"/>
      <c r="O505" s="375"/>
      <c r="P505" s="375"/>
      <c r="Q505" s="375"/>
      <c r="R505" s="375"/>
      <c r="S505" s="375"/>
      <c r="T505" s="375"/>
      <c r="U505" s="375"/>
      <c r="V505" s="375"/>
      <c r="W505" s="375"/>
      <c r="X505" s="375"/>
      <c r="Y505" s="375"/>
      <c r="Z505" s="375"/>
    </row>
    <row r="506" spans="1:26" ht="9.75" customHeight="1" x14ac:dyDescent="0.25">
      <c r="A506" s="375"/>
      <c r="B506" s="375"/>
      <c r="C506" s="375"/>
      <c r="D506" s="375"/>
      <c r="E506" s="375"/>
      <c r="F506" s="375"/>
      <c r="G506" s="375"/>
      <c r="H506" s="375"/>
      <c r="I506" s="375"/>
      <c r="J506" s="375"/>
      <c r="K506" s="375"/>
      <c r="L506" s="375"/>
      <c r="M506" s="375"/>
      <c r="N506" s="375"/>
      <c r="O506" s="375"/>
      <c r="P506" s="375"/>
      <c r="Q506" s="375"/>
      <c r="R506" s="375"/>
      <c r="S506" s="375"/>
      <c r="T506" s="375"/>
      <c r="U506" s="375"/>
      <c r="V506" s="375"/>
      <c r="W506" s="375"/>
      <c r="X506" s="375"/>
      <c r="Y506" s="375"/>
      <c r="Z506" s="375"/>
    </row>
    <row r="507" spans="1:26" ht="9.75" customHeight="1" x14ac:dyDescent="0.25">
      <c r="A507" s="375"/>
      <c r="B507" s="375"/>
      <c r="C507" s="375"/>
      <c r="D507" s="375"/>
      <c r="E507" s="375"/>
      <c r="F507" s="375"/>
      <c r="G507" s="375"/>
      <c r="H507" s="375"/>
      <c r="I507" s="375"/>
      <c r="J507" s="375"/>
      <c r="K507" s="375"/>
      <c r="L507" s="375"/>
      <c r="M507" s="375"/>
      <c r="N507" s="375"/>
      <c r="O507" s="375"/>
      <c r="P507" s="375"/>
      <c r="Q507" s="375"/>
      <c r="R507" s="375"/>
      <c r="S507" s="375"/>
      <c r="T507" s="375"/>
      <c r="U507" s="375"/>
      <c r="V507" s="375"/>
      <c r="W507" s="375"/>
      <c r="X507" s="375"/>
      <c r="Y507" s="375"/>
      <c r="Z507" s="375"/>
    </row>
    <row r="508" spans="1:26" ht="9.75" customHeight="1" x14ac:dyDescent="0.25">
      <c r="A508" s="375"/>
      <c r="B508" s="375"/>
      <c r="C508" s="375"/>
      <c r="D508" s="375"/>
      <c r="E508" s="375"/>
      <c r="F508" s="375"/>
      <c r="G508" s="375"/>
      <c r="H508" s="375"/>
      <c r="I508" s="375"/>
      <c r="J508" s="375"/>
      <c r="K508" s="375"/>
      <c r="L508" s="375"/>
      <c r="M508" s="375"/>
      <c r="N508" s="375"/>
      <c r="O508" s="375"/>
      <c r="P508" s="375"/>
      <c r="Q508" s="375"/>
      <c r="R508" s="375"/>
      <c r="S508" s="375"/>
      <c r="T508" s="375"/>
      <c r="U508" s="375"/>
      <c r="V508" s="375"/>
      <c r="W508" s="375"/>
      <c r="X508" s="375"/>
      <c r="Y508" s="375"/>
      <c r="Z508" s="375"/>
    </row>
    <row r="509" spans="1:26" ht="9.75" customHeight="1" x14ac:dyDescent="0.25">
      <c r="A509" s="375"/>
      <c r="B509" s="375"/>
      <c r="C509" s="375"/>
      <c r="D509" s="375"/>
      <c r="E509" s="375"/>
      <c r="F509" s="375"/>
      <c r="G509" s="375"/>
      <c r="H509" s="375"/>
      <c r="I509" s="375"/>
      <c r="J509" s="375"/>
      <c r="K509" s="375"/>
      <c r="L509" s="375"/>
      <c r="M509" s="375"/>
      <c r="N509" s="375"/>
      <c r="O509" s="375"/>
      <c r="P509" s="375"/>
      <c r="Q509" s="375"/>
      <c r="R509" s="375"/>
      <c r="S509" s="375"/>
      <c r="T509" s="375"/>
      <c r="U509" s="375"/>
      <c r="V509" s="375"/>
      <c r="W509" s="375"/>
      <c r="X509" s="375"/>
      <c r="Y509" s="375"/>
      <c r="Z509" s="375"/>
    </row>
    <row r="510" spans="1:26" ht="9.75" customHeight="1" x14ac:dyDescent="0.25">
      <c r="A510" s="375"/>
      <c r="B510" s="375"/>
      <c r="C510" s="375"/>
      <c r="D510" s="375"/>
      <c r="E510" s="375"/>
      <c r="F510" s="375"/>
      <c r="G510" s="375"/>
      <c r="H510" s="375"/>
      <c r="I510" s="375"/>
      <c r="J510" s="375"/>
      <c r="K510" s="375"/>
      <c r="L510" s="375"/>
      <c r="M510" s="375"/>
      <c r="N510" s="375"/>
      <c r="O510" s="375"/>
      <c r="P510" s="375"/>
      <c r="Q510" s="375"/>
      <c r="R510" s="375"/>
      <c r="S510" s="375"/>
      <c r="T510" s="375"/>
      <c r="U510" s="375"/>
      <c r="V510" s="375"/>
      <c r="W510" s="375"/>
      <c r="X510" s="375"/>
      <c r="Y510" s="375"/>
      <c r="Z510" s="375"/>
    </row>
    <row r="511" spans="1:26" ht="9.75" customHeight="1" x14ac:dyDescent="0.25">
      <c r="A511" s="375"/>
      <c r="B511" s="375"/>
      <c r="C511" s="375"/>
      <c r="D511" s="375"/>
      <c r="E511" s="375"/>
      <c r="F511" s="375"/>
      <c r="G511" s="375"/>
      <c r="H511" s="375"/>
      <c r="I511" s="375"/>
      <c r="J511" s="375"/>
      <c r="K511" s="375"/>
      <c r="L511" s="375"/>
      <c r="M511" s="375"/>
      <c r="N511" s="375"/>
      <c r="O511" s="375"/>
      <c r="P511" s="375"/>
      <c r="Q511" s="375"/>
      <c r="R511" s="375"/>
      <c r="S511" s="375"/>
      <c r="T511" s="375"/>
      <c r="U511" s="375"/>
      <c r="V511" s="375"/>
      <c r="W511" s="375"/>
      <c r="X511" s="375"/>
      <c r="Y511" s="375"/>
      <c r="Z511" s="375"/>
    </row>
    <row r="512" spans="1:26" ht="9.75" customHeight="1" x14ac:dyDescent="0.25">
      <c r="A512" s="375"/>
      <c r="B512" s="375"/>
      <c r="C512" s="375"/>
      <c r="D512" s="375"/>
      <c r="E512" s="375"/>
      <c r="F512" s="375"/>
      <c r="G512" s="375"/>
      <c r="H512" s="375"/>
      <c r="I512" s="375"/>
      <c r="J512" s="375"/>
      <c r="K512" s="375"/>
      <c r="L512" s="375"/>
      <c r="M512" s="375"/>
      <c r="N512" s="375"/>
      <c r="O512" s="375"/>
      <c r="P512" s="375"/>
      <c r="Q512" s="375"/>
      <c r="R512" s="375"/>
      <c r="S512" s="375"/>
      <c r="T512" s="375"/>
      <c r="U512" s="375"/>
      <c r="V512" s="375"/>
      <c r="W512" s="375"/>
      <c r="X512" s="375"/>
      <c r="Y512" s="375"/>
      <c r="Z512" s="375"/>
    </row>
    <row r="513" spans="1:26" ht="9.75" customHeight="1" x14ac:dyDescent="0.25">
      <c r="A513" s="375"/>
      <c r="B513" s="375"/>
      <c r="C513" s="375"/>
      <c r="D513" s="375"/>
      <c r="E513" s="375"/>
      <c r="F513" s="375"/>
      <c r="G513" s="375"/>
      <c r="H513" s="375"/>
      <c r="I513" s="375"/>
      <c r="J513" s="375"/>
      <c r="K513" s="375"/>
      <c r="L513" s="375"/>
      <c r="M513" s="375"/>
      <c r="N513" s="375"/>
      <c r="O513" s="375"/>
      <c r="P513" s="375"/>
      <c r="Q513" s="375"/>
      <c r="R513" s="375"/>
      <c r="S513" s="375"/>
      <c r="T513" s="375"/>
      <c r="U513" s="375"/>
      <c r="V513" s="375"/>
      <c r="W513" s="375"/>
      <c r="X513" s="375"/>
      <c r="Y513" s="375"/>
      <c r="Z513" s="375"/>
    </row>
    <row r="514" spans="1:26" ht="9.75" customHeight="1" x14ac:dyDescent="0.25">
      <c r="A514" s="375"/>
      <c r="B514" s="375"/>
      <c r="C514" s="375"/>
      <c r="D514" s="375"/>
      <c r="E514" s="375"/>
      <c r="F514" s="375"/>
      <c r="G514" s="375"/>
      <c r="H514" s="375"/>
      <c r="I514" s="375"/>
      <c r="J514" s="375"/>
      <c r="K514" s="375"/>
      <c r="L514" s="375"/>
      <c r="M514" s="375"/>
      <c r="N514" s="375"/>
      <c r="O514" s="375"/>
      <c r="P514" s="375"/>
      <c r="Q514" s="375"/>
      <c r="R514" s="375"/>
      <c r="S514" s="375"/>
      <c r="T514" s="375"/>
      <c r="U514" s="375"/>
      <c r="V514" s="375"/>
      <c r="W514" s="375"/>
      <c r="X514" s="375"/>
      <c r="Y514" s="375"/>
      <c r="Z514" s="375"/>
    </row>
    <row r="515" spans="1:26" ht="9.75" customHeight="1" x14ac:dyDescent="0.25">
      <c r="A515" s="375"/>
      <c r="B515" s="375"/>
      <c r="C515" s="375"/>
      <c r="D515" s="375"/>
      <c r="E515" s="375"/>
      <c r="F515" s="375"/>
      <c r="G515" s="375"/>
      <c r="H515" s="375"/>
      <c r="I515" s="375"/>
      <c r="J515" s="375"/>
      <c r="K515" s="375"/>
      <c r="L515" s="375"/>
      <c r="M515" s="375"/>
      <c r="N515" s="375"/>
      <c r="O515" s="375"/>
      <c r="P515" s="375"/>
      <c r="Q515" s="375"/>
      <c r="R515" s="375"/>
      <c r="S515" s="375"/>
      <c r="T515" s="375"/>
      <c r="U515" s="375"/>
      <c r="V515" s="375"/>
      <c r="W515" s="375"/>
      <c r="X515" s="375"/>
      <c r="Y515" s="375"/>
      <c r="Z515" s="375"/>
    </row>
    <row r="516" spans="1:26" ht="9.75" customHeight="1" x14ac:dyDescent="0.25">
      <c r="A516" s="375"/>
      <c r="B516" s="375"/>
      <c r="C516" s="375"/>
      <c r="D516" s="375"/>
      <c r="E516" s="375"/>
      <c r="F516" s="375"/>
      <c r="G516" s="375"/>
      <c r="H516" s="375"/>
      <c r="I516" s="375"/>
      <c r="J516" s="375"/>
      <c r="K516" s="375"/>
      <c r="L516" s="375"/>
      <c r="M516" s="375"/>
      <c r="N516" s="375"/>
      <c r="O516" s="375"/>
      <c r="P516" s="375"/>
      <c r="Q516" s="375"/>
      <c r="R516" s="375"/>
      <c r="S516" s="375"/>
      <c r="T516" s="375"/>
      <c r="U516" s="375"/>
      <c r="V516" s="375"/>
      <c r="W516" s="375"/>
      <c r="X516" s="375"/>
      <c r="Y516" s="375"/>
      <c r="Z516" s="375"/>
    </row>
    <row r="517" spans="1:26" ht="9.75" customHeight="1" x14ac:dyDescent="0.25">
      <c r="A517" s="375"/>
      <c r="B517" s="375"/>
      <c r="C517" s="375"/>
      <c r="D517" s="375"/>
      <c r="E517" s="375"/>
      <c r="F517" s="375"/>
      <c r="G517" s="375"/>
      <c r="H517" s="375"/>
      <c r="I517" s="375"/>
      <c r="J517" s="375"/>
      <c r="K517" s="375"/>
      <c r="L517" s="375"/>
      <c r="M517" s="375"/>
      <c r="N517" s="375"/>
      <c r="O517" s="375"/>
      <c r="P517" s="375"/>
      <c r="Q517" s="375"/>
      <c r="R517" s="375"/>
      <c r="S517" s="375"/>
      <c r="T517" s="375"/>
      <c r="U517" s="375"/>
      <c r="V517" s="375"/>
      <c r="W517" s="375"/>
      <c r="X517" s="375"/>
      <c r="Y517" s="375"/>
      <c r="Z517" s="375"/>
    </row>
    <row r="518" spans="1:26" ht="9.75" customHeight="1" x14ac:dyDescent="0.25">
      <c r="A518" s="375"/>
      <c r="B518" s="375"/>
      <c r="C518" s="375"/>
      <c r="D518" s="375"/>
      <c r="E518" s="375"/>
      <c r="F518" s="375"/>
      <c r="G518" s="375"/>
      <c r="H518" s="375"/>
      <c r="I518" s="375"/>
      <c r="J518" s="375"/>
      <c r="K518" s="375"/>
      <c r="L518" s="375"/>
      <c r="M518" s="375"/>
      <c r="N518" s="375"/>
      <c r="O518" s="375"/>
      <c r="P518" s="375"/>
      <c r="Q518" s="375"/>
      <c r="R518" s="375"/>
      <c r="S518" s="375"/>
      <c r="T518" s="375"/>
      <c r="U518" s="375"/>
      <c r="V518" s="375"/>
      <c r="W518" s="375"/>
      <c r="X518" s="375"/>
      <c r="Y518" s="375"/>
      <c r="Z518" s="375"/>
    </row>
    <row r="519" spans="1:26" ht="9.75" customHeight="1" x14ac:dyDescent="0.25">
      <c r="A519" s="375"/>
      <c r="B519" s="375"/>
      <c r="C519" s="375"/>
      <c r="D519" s="375"/>
      <c r="E519" s="375"/>
      <c r="F519" s="375"/>
      <c r="G519" s="375"/>
      <c r="H519" s="375"/>
      <c r="I519" s="375"/>
      <c r="J519" s="375"/>
      <c r="K519" s="375"/>
      <c r="L519" s="375"/>
      <c r="M519" s="375"/>
      <c r="N519" s="375"/>
      <c r="O519" s="375"/>
      <c r="P519" s="375"/>
      <c r="Q519" s="375"/>
      <c r="R519" s="375"/>
      <c r="S519" s="375"/>
      <c r="T519" s="375"/>
      <c r="U519" s="375"/>
      <c r="V519" s="375"/>
      <c r="W519" s="375"/>
      <c r="X519" s="375"/>
      <c r="Y519" s="375"/>
      <c r="Z519" s="375"/>
    </row>
    <row r="520" spans="1:26" ht="9.75" customHeight="1" x14ac:dyDescent="0.25">
      <c r="A520" s="375"/>
      <c r="B520" s="375"/>
      <c r="C520" s="375"/>
      <c r="D520" s="375"/>
      <c r="E520" s="375"/>
      <c r="F520" s="375"/>
      <c r="G520" s="375"/>
      <c r="H520" s="375"/>
      <c r="I520" s="375"/>
      <c r="J520" s="375"/>
      <c r="K520" s="375"/>
      <c r="L520" s="375"/>
      <c r="M520" s="375"/>
      <c r="N520" s="375"/>
      <c r="O520" s="375"/>
      <c r="P520" s="375"/>
      <c r="Q520" s="375"/>
      <c r="R520" s="375"/>
      <c r="S520" s="375"/>
      <c r="T520" s="375"/>
      <c r="U520" s="375"/>
      <c r="V520" s="375"/>
      <c r="W520" s="375"/>
      <c r="X520" s="375"/>
      <c r="Y520" s="375"/>
      <c r="Z520" s="375"/>
    </row>
    <row r="521" spans="1:26" ht="9.75" customHeight="1" x14ac:dyDescent="0.25">
      <c r="A521" s="375"/>
      <c r="B521" s="375"/>
      <c r="C521" s="375"/>
      <c r="D521" s="375"/>
      <c r="E521" s="375"/>
      <c r="F521" s="375"/>
      <c r="G521" s="375"/>
      <c r="H521" s="375"/>
      <c r="I521" s="375"/>
      <c r="J521" s="375"/>
      <c r="K521" s="375"/>
      <c r="L521" s="375"/>
      <c r="M521" s="375"/>
      <c r="N521" s="375"/>
      <c r="O521" s="375"/>
      <c r="P521" s="375"/>
      <c r="Q521" s="375"/>
      <c r="R521" s="375"/>
      <c r="S521" s="375"/>
      <c r="T521" s="375"/>
      <c r="U521" s="375"/>
      <c r="V521" s="375"/>
      <c r="W521" s="375"/>
      <c r="X521" s="375"/>
      <c r="Y521" s="375"/>
      <c r="Z521" s="375"/>
    </row>
    <row r="522" spans="1:26" ht="9.75" customHeight="1" x14ac:dyDescent="0.25">
      <c r="A522" s="375"/>
      <c r="B522" s="375"/>
      <c r="C522" s="375"/>
      <c r="D522" s="375"/>
      <c r="E522" s="375"/>
      <c r="F522" s="375"/>
      <c r="G522" s="375"/>
      <c r="H522" s="375"/>
      <c r="I522" s="375"/>
      <c r="J522" s="375"/>
      <c r="K522" s="375"/>
      <c r="L522" s="375"/>
      <c r="M522" s="375"/>
      <c r="N522" s="375"/>
      <c r="O522" s="375"/>
      <c r="P522" s="375"/>
      <c r="Q522" s="375"/>
      <c r="R522" s="375"/>
      <c r="S522" s="375"/>
      <c r="T522" s="375"/>
      <c r="U522" s="375"/>
      <c r="V522" s="375"/>
      <c r="W522" s="375"/>
      <c r="X522" s="375"/>
      <c r="Y522" s="375"/>
      <c r="Z522" s="375"/>
    </row>
    <row r="523" spans="1:26" ht="9.75" customHeight="1" x14ac:dyDescent="0.25">
      <c r="A523" s="375"/>
      <c r="B523" s="375"/>
      <c r="C523" s="375"/>
      <c r="D523" s="375"/>
      <c r="E523" s="375"/>
      <c r="F523" s="375"/>
      <c r="G523" s="375"/>
      <c r="H523" s="375"/>
      <c r="I523" s="375"/>
      <c r="J523" s="375"/>
      <c r="K523" s="375"/>
      <c r="L523" s="375"/>
      <c r="M523" s="375"/>
      <c r="N523" s="375"/>
      <c r="O523" s="375"/>
      <c r="P523" s="375"/>
      <c r="Q523" s="375"/>
      <c r="R523" s="375"/>
      <c r="S523" s="375"/>
      <c r="T523" s="375"/>
      <c r="U523" s="375"/>
      <c r="V523" s="375"/>
      <c r="W523" s="375"/>
      <c r="X523" s="375"/>
      <c r="Y523" s="375"/>
      <c r="Z523" s="375"/>
    </row>
    <row r="524" spans="1:26" ht="9.75" customHeight="1" x14ac:dyDescent="0.25">
      <c r="A524" s="375"/>
      <c r="B524" s="375"/>
      <c r="C524" s="375"/>
      <c r="D524" s="375"/>
      <c r="E524" s="375"/>
      <c r="F524" s="375"/>
      <c r="G524" s="375"/>
      <c r="H524" s="375"/>
      <c r="I524" s="375"/>
      <c r="J524" s="375"/>
      <c r="K524" s="375"/>
      <c r="L524" s="375"/>
      <c r="M524" s="375"/>
      <c r="N524" s="375"/>
      <c r="O524" s="375"/>
      <c r="P524" s="375"/>
      <c r="Q524" s="375"/>
      <c r="R524" s="375"/>
      <c r="S524" s="375"/>
      <c r="T524" s="375"/>
      <c r="U524" s="375"/>
      <c r="V524" s="375"/>
      <c r="W524" s="375"/>
      <c r="X524" s="375"/>
      <c r="Y524" s="375"/>
      <c r="Z524" s="375"/>
    </row>
    <row r="525" spans="1:26" ht="9.75" customHeight="1" x14ac:dyDescent="0.25">
      <c r="A525" s="375"/>
      <c r="B525" s="375"/>
      <c r="C525" s="375"/>
      <c r="D525" s="375"/>
      <c r="E525" s="375"/>
      <c r="F525" s="375"/>
      <c r="G525" s="375"/>
      <c r="H525" s="375"/>
      <c r="I525" s="375"/>
      <c r="J525" s="375"/>
      <c r="K525" s="375"/>
      <c r="L525" s="375"/>
      <c r="M525" s="375"/>
      <c r="N525" s="375"/>
      <c r="O525" s="375"/>
      <c r="P525" s="375"/>
      <c r="Q525" s="375"/>
      <c r="R525" s="375"/>
      <c r="S525" s="375"/>
      <c r="T525" s="375"/>
      <c r="U525" s="375"/>
      <c r="V525" s="375"/>
      <c r="W525" s="375"/>
      <c r="X525" s="375"/>
      <c r="Y525" s="375"/>
      <c r="Z525" s="375"/>
    </row>
    <row r="526" spans="1:26" ht="9.75" customHeight="1" x14ac:dyDescent="0.25">
      <c r="A526" s="375"/>
      <c r="B526" s="375"/>
      <c r="C526" s="375"/>
      <c r="D526" s="375"/>
      <c r="E526" s="375"/>
      <c r="F526" s="375"/>
      <c r="G526" s="375"/>
      <c r="H526" s="375"/>
      <c r="I526" s="375"/>
      <c r="J526" s="375"/>
      <c r="K526" s="375"/>
      <c r="L526" s="375"/>
      <c r="M526" s="375"/>
      <c r="N526" s="375"/>
      <c r="O526" s="375"/>
      <c r="P526" s="375"/>
      <c r="Q526" s="375"/>
      <c r="R526" s="375"/>
      <c r="S526" s="375"/>
      <c r="T526" s="375"/>
      <c r="U526" s="375"/>
      <c r="V526" s="375"/>
      <c r="W526" s="375"/>
      <c r="X526" s="375"/>
      <c r="Y526" s="375"/>
      <c r="Z526" s="375"/>
    </row>
    <row r="527" spans="1:26" ht="9.75" customHeight="1" x14ac:dyDescent="0.25">
      <c r="A527" s="375"/>
      <c r="B527" s="375"/>
      <c r="C527" s="375"/>
      <c r="D527" s="375"/>
      <c r="E527" s="375"/>
      <c r="F527" s="375"/>
      <c r="G527" s="375"/>
      <c r="H527" s="375"/>
      <c r="I527" s="375"/>
      <c r="J527" s="375"/>
      <c r="K527" s="375"/>
      <c r="L527" s="375"/>
      <c r="M527" s="375"/>
      <c r="N527" s="375"/>
      <c r="O527" s="375"/>
      <c r="P527" s="375"/>
      <c r="Q527" s="375"/>
      <c r="R527" s="375"/>
      <c r="S527" s="375"/>
      <c r="T527" s="375"/>
      <c r="U527" s="375"/>
      <c r="V527" s="375"/>
      <c r="W527" s="375"/>
      <c r="X527" s="375"/>
      <c r="Y527" s="375"/>
      <c r="Z527" s="375"/>
    </row>
    <row r="528" spans="1:26" ht="9.75" customHeight="1" x14ac:dyDescent="0.25">
      <c r="A528" s="375"/>
      <c r="B528" s="375"/>
      <c r="C528" s="375"/>
      <c r="D528" s="375"/>
      <c r="E528" s="375"/>
      <c r="F528" s="375"/>
      <c r="G528" s="375"/>
      <c r="H528" s="375"/>
      <c r="I528" s="375"/>
      <c r="J528" s="375"/>
      <c r="K528" s="375"/>
      <c r="L528" s="375"/>
      <c r="M528" s="375"/>
      <c r="N528" s="375"/>
      <c r="O528" s="375"/>
      <c r="P528" s="375"/>
      <c r="Q528" s="375"/>
      <c r="R528" s="375"/>
      <c r="S528" s="375"/>
      <c r="T528" s="375"/>
      <c r="U528" s="375"/>
      <c r="V528" s="375"/>
      <c r="W528" s="375"/>
      <c r="X528" s="375"/>
      <c r="Y528" s="375"/>
      <c r="Z528" s="375"/>
    </row>
    <row r="529" spans="1:26" ht="9.75" customHeight="1" x14ac:dyDescent="0.25">
      <c r="A529" s="375"/>
      <c r="B529" s="375"/>
      <c r="C529" s="375"/>
      <c r="D529" s="375"/>
      <c r="E529" s="375"/>
      <c r="F529" s="375"/>
      <c r="G529" s="375"/>
      <c r="H529" s="375"/>
      <c r="I529" s="375"/>
      <c r="J529" s="375"/>
      <c r="K529" s="375"/>
      <c r="L529" s="375"/>
      <c r="M529" s="375"/>
      <c r="N529" s="375"/>
      <c r="O529" s="375"/>
      <c r="P529" s="375"/>
      <c r="Q529" s="375"/>
      <c r="R529" s="375"/>
      <c r="S529" s="375"/>
      <c r="T529" s="375"/>
      <c r="U529" s="375"/>
      <c r="V529" s="375"/>
      <c r="W529" s="375"/>
      <c r="X529" s="375"/>
      <c r="Y529" s="375"/>
      <c r="Z529" s="375"/>
    </row>
    <row r="530" spans="1:26" ht="9.75" customHeight="1" x14ac:dyDescent="0.25">
      <c r="A530" s="375"/>
      <c r="B530" s="375"/>
      <c r="C530" s="375"/>
      <c r="D530" s="375"/>
      <c r="E530" s="375"/>
      <c r="F530" s="375"/>
      <c r="G530" s="375"/>
      <c r="H530" s="375"/>
      <c r="I530" s="375"/>
      <c r="J530" s="375"/>
      <c r="K530" s="375"/>
      <c r="L530" s="375"/>
      <c r="M530" s="375"/>
      <c r="N530" s="375"/>
      <c r="O530" s="375"/>
      <c r="P530" s="375"/>
      <c r="Q530" s="375"/>
      <c r="R530" s="375"/>
      <c r="S530" s="375"/>
      <c r="T530" s="375"/>
      <c r="U530" s="375"/>
      <c r="V530" s="375"/>
      <c r="W530" s="375"/>
      <c r="X530" s="375"/>
      <c r="Y530" s="375"/>
      <c r="Z530" s="375"/>
    </row>
    <row r="531" spans="1:26" ht="9.75" customHeight="1" x14ac:dyDescent="0.25">
      <c r="A531" s="375"/>
      <c r="B531" s="375"/>
      <c r="C531" s="375"/>
      <c r="D531" s="375"/>
      <c r="E531" s="375"/>
      <c r="F531" s="375"/>
      <c r="G531" s="375"/>
      <c r="H531" s="375"/>
      <c r="I531" s="375"/>
      <c r="J531" s="375"/>
      <c r="K531" s="375"/>
      <c r="L531" s="375"/>
      <c r="M531" s="375"/>
      <c r="N531" s="375"/>
      <c r="O531" s="375"/>
      <c r="P531" s="375"/>
      <c r="Q531" s="375"/>
      <c r="R531" s="375"/>
      <c r="S531" s="375"/>
      <c r="T531" s="375"/>
      <c r="U531" s="375"/>
      <c r="V531" s="375"/>
      <c r="W531" s="375"/>
      <c r="X531" s="375"/>
      <c r="Y531" s="375"/>
      <c r="Z531" s="375"/>
    </row>
    <row r="532" spans="1:26" ht="9.75" customHeight="1" x14ac:dyDescent="0.25">
      <c r="A532" s="375"/>
      <c r="B532" s="375"/>
      <c r="C532" s="375"/>
      <c r="D532" s="375"/>
      <c r="E532" s="375"/>
      <c r="F532" s="375"/>
      <c r="G532" s="375"/>
      <c r="H532" s="375"/>
      <c r="I532" s="375"/>
      <c r="J532" s="375"/>
      <c r="K532" s="375"/>
      <c r="L532" s="375"/>
      <c r="M532" s="375"/>
      <c r="N532" s="375"/>
      <c r="O532" s="375"/>
      <c r="P532" s="375"/>
      <c r="Q532" s="375"/>
      <c r="R532" s="375"/>
      <c r="S532" s="375"/>
      <c r="T532" s="375"/>
      <c r="U532" s="375"/>
      <c r="V532" s="375"/>
      <c r="W532" s="375"/>
      <c r="X532" s="375"/>
      <c r="Y532" s="375"/>
      <c r="Z532" s="375"/>
    </row>
    <row r="533" spans="1:26" ht="9.75" customHeight="1" x14ac:dyDescent="0.25">
      <c r="A533" s="375"/>
      <c r="B533" s="375"/>
      <c r="C533" s="375"/>
      <c r="D533" s="375"/>
      <c r="E533" s="375"/>
      <c r="F533" s="375"/>
      <c r="G533" s="375"/>
      <c r="H533" s="375"/>
      <c r="I533" s="375"/>
      <c r="J533" s="375"/>
      <c r="K533" s="375"/>
      <c r="L533" s="375"/>
      <c r="M533" s="375"/>
      <c r="N533" s="375"/>
      <c r="O533" s="375"/>
      <c r="P533" s="375"/>
      <c r="Q533" s="375"/>
      <c r="R533" s="375"/>
      <c r="S533" s="375"/>
      <c r="T533" s="375"/>
      <c r="U533" s="375"/>
      <c r="V533" s="375"/>
      <c r="W533" s="375"/>
      <c r="X533" s="375"/>
      <c r="Y533" s="375"/>
      <c r="Z533" s="375"/>
    </row>
    <row r="534" spans="1:26" ht="9.75" customHeight="1" x14ac:dyDescent="0.25">
      <c r="A534" s="375"/>
      <c r="B534" s="375"/>
      <c r="C534" s="375"/>
      <c r="D534" s="375"/>
      <c r="E534" s="375"/>
      <c r="F534" s="375"/>
      <c r="G534" s="375"/>
      <c r="H534" s="375"/>
      <c r="I534" s="375"/>
      <c r="J534" s="375"/>
      <c r="K534" s="375"/>
      <c r="L534" s="375"/>
      <c r="M534" s="375"/>
      <c r="N534" s="375"/>
      <c r="O534" s="375"/>
      <c r="P534" s="375"/>
      <c r="Q534" s="375"/>
      <c r="R534" s="375"/>
      <c r="S534" s="375"/>
      <c r="T534" s="375"/>
      <c r="U534" s="375"/>
      <c r="V534" s="375"/>
      <c r="W534" s="375"/>
      <c r="X534" s="375"/>
      <c r="Y534" s="375"/>
      <c r="Z534" s="375"/>
    </row>
    <row r="535" spans="1:26" ht="9.75" customHeight="1" x14ac:dyDescent="0.25">
      <c r="A535" s="375"/>
      <c r="B535" s="375"/>
      <c r="C535" s="375"/>
      <c r="D535" s="375"/>
      <c r="E535" s="375"/>
      <c r="F535" s="375"/>
      <c r="G535" s="375"/>
      <c r="H535" s="375"/>
      <c r="I535" s="375"/>
      <c r="J535" s="375"/>
      <c r="K535" s="375"/>
      <c r="L535" s="375"/>
      <c r="M535" s="375"/>
      <c r="N535" s="375"/>
      <c r="O535" s="375"/>
      <c r="P535" s="375"/>
      <c r="Q535" s="375"/>
      <c r="R535" s="375"/>
      <c r="S535" s="375"/>
      <c r="T535" s="375"/>
      <c r="U535" s="375"/>
      <c r="V535" s="375"/>
      <c r="W535" s="375"/>
      <c r="X535" s="375"/>
      <c r="Y535" s="375"/>
      <c r="Z535" s="375"/>
    </row>
    <row r="536" spans="1:26" ht="9.75" customHeight="1" x14ac:dyDescent="0.25">
      <c r="A536" s="375"/>
      <c r="B536" s="375"/>
      <c r="C536" s="375"/>
      <c r="D536" s="375"/>
      <c r="E536" s="375"/>
      <c r="F536" s="375"/>
      <c r="G536" s="375"/>
      <c r="H536" s="375"/>
      <c r="I536" s="375"/>
      <c r="J536" s="375"/>
      <c r="K536" s="375"/>
      <c r="L536" s="375"/>
      <c r="M536" s="375"/>
      <c r="N536" s="375"/>
      <c r="O536" s="375"/>
      <c r="P536" s="375"/>
      <c r="Q536" s="375"/>
      <c r="R536" s="375"/>
      <c r="S536" s="375"/>
      <c r="T536" s="375"/>
      <c r="U536" s="375"/>
      <c r="V536" s="375"/>
      <c r="W536" s="375"/>
      <c r="X536" s="375"/>
      <c r="Y536" s="375"/>
      <c r="Z536" s="375"/>
    </row>
    <row r="537" spans="1:26" ht="9.75" customHeight="1" x14ac:dyDescent="0.25">
      <c r="A537" s="375"/>
      <c r="B537" s="375"/>
      <c r="C537" s="375"/>
      <c r="D537" s="375"/>
      <c r="E537" s="375"/>
      <c r="F537" s="375"/>
      <c r="G537" s="375"/>
      <c r="H537" s="375"/>
      <c r="I537" s="375"/>
      <c r="J537" s="375"/>
      <c r="K537" s="375"/>
      <c r="L537" s="375"/>
      <c r="M537" s="375"/>
      <c r="N537" s="375"/>
      <c r="O537" s="375"/>
      <c r="P537" s="375"/>
      <c r="Q537" s="375"/>
      <c r="R537" s="375"/>
      <c r="S537" s="375"/>
      <c r="T537" s="375"/>
      <c r="U537" s="375"/>
      <c r="V537" s="375"/>
      <c r="W537" s="375"/>
      <c r="X537" s="375"/>
      <c r="Y537" s="375"/>
      <c r="Z537" s="375"/>
    </row>
    <row r="538" spans="1:26" ht="9.75" customHeight="1" x14ac:dyDescent="0.25">
      <c r="A538" s="375"/>
      <c r="B538" s="375"/>
      <c r="C538" s="375"/>
      <c r="D538" s="375"/>
      <c r="E538" s="375"/>
      <c r="F538" s="375"/>
      <c r="G538" s="375"/>
      <c r="H538" s="375"/>
      <c r="I538" s="375"/>
      <c r="J538" s="375"/>
      <c r="K538" s="375"/>
      <c r="L538" s="375"/>
      <c r="M538" s="375"/>
      <c r="N538" s="375"/>
      <c r="O538" s="375"/>
      <c r="P538" s="375"/>
      <c r="Q538" s="375"/>
      <c r="R538" s="375"/>
      <c r="S538" s="375"/>
      <c r="T538" s="375"/>
      <c r="U538" s="375"/>
      <c r="V538" s="375"/>
      <c r="W538" s="375"/>
      <c r="X538" s="375"/>
      <c r="Y538" s="375"/>
      <c r="Z538" s="375"/>
    </row>
    <row r="539" spans="1:26" ht="9.75" customHeight="1" x14ac:dyDescent="0.25">
      <c r="A539" s="375"/>
      <c r="B539" s="375"/>
      <c r="C539" s="375"/>
      <c r="D539" s="375"/>
      <c r="E539" s="375"/>
      <c r="F539" s="375"/>
      <c r="G539" s="375"/>
      <c r="H539" s="375"/>
      <c r="I539" s="375"/>
      <c r="J539" s="375"/>
      <c r="K539" s="375"/>
      <c r="L539" s="375"/>
      <c r="M539" s="375"/>
      <c r="N539" s="375"/>
      <c r="O539" s="375"/>
      <c r="P539" s="375"/>
      <c r="Q539" s="375"/>
      <c r="R539" s="375"/>
      <c r="S539" s="375"/>
      <c r="T539" s="375"/>
      <c r="U539" s="375"/>
      <c r="V539" s="375"/>
      <c r="W539" s="375"/>
      <c r="X539" s="375"/>
      <c r="Y539" s="375"/>
      <c r="Z539" s="375"/>
    </row>
    <row r="540" spans="1:26" ht="9.75" customHeight="1" x14ac:dyDescent="0.25">
      <c r="A540" s="375"/>
      <c r="B540" s="375"/>
      <c r="C540" s="375"/>
      <c r="D540" s="375"/>
      <c r="E540" s="375"/>
      <c r="F540" s="375"/>
      <c r="G540" s="375"/>
      <c r="H540" s="375"/>
      <c r="I540" s="375"/>
      <c r="J540" s="375"/>
      <c r="K540" s="375"/>
      <c r="L540" s="375"/>
      <c r="M540" s="375"/>
      <c r="N540" s="375"/>
      <c r="O540" s="375"/>
      <c r="P540" s="375"/>
      <c r="Q540" s="375"/>
      <c r="R540" s="375"/>
      <c r="S540" s="375"/>
      <c r="T540" s="375"/>
      <c r="U540" s="375"/>
      <c r="V540" s="375"/>
      <c r="W540" s="375"/>
      <c r="X540" s="375"/>
      <c r="Y540" s="375"/>
      <c r="Z540" s="375"/>
    </row>
    <row r="541" spans="1:26" ht="9.75" customHeight="1" x14ac:dyDescent="0.25">
      <c r="A541" s="375"/>
      <c r="B541" s="375"/>
      <c r="C541" s="375"/>
      <c r="D541" s="375"/>
      <c r="E541" s="375"/>
      <c r="F541" s="375"/>
      <c r="G541" s="375"/>
      <c r="H541" s="375"/>
      <c r="I541" s="375"/>
      <c r="J541" s="375"/>
      <c r="K541" s="375"/>
      <c r="L541" s="375"/>
      <c r="M541" s="375"/>
      <c r="N541" s="375"/>
      <c r="O541" s="375"/>
      <c r="P541" s="375"/>
      <c r="Q541" s="375"/>
      <c r="R541" s="375"/>
      <c r="S541" s="375"/>
      <c r="T541" s="375"/>
      <c r="U541" s="375"/>
      <c r="V541" s="375"/>
      <c r="W541" s="375"/>
      <c r="X541" s="375"/>
      <c r="Y541" s="375"/>
      <c r="Z541" s="375"/>
    </row>
    <row r="542" spans="1:26" ht="9.75" customHeight="1" x14ac:dyDescent="0.25">
      <c r="A542" s="375"/>
      <c r="B542" s="375"/>
      <c r="C542" s="375"/>
      <c r="D542" s="375"/>
      <c r="E542" s="375"/>
      <c r="F542" s="375"/>
      <c r="G542" s="375"/>
      <c r="H542" s="375"/>
      <c r="I542" s="375"/>
      <c r="J542" s="375"/>
      <c r="K542" s="375"/>
      <c r="L542" s="375"/>
      <c r="M542" s="375"/>
      <c r="N542" s="375"/>
      <c r="O542" s="375"/>
      <c r="P542" s="375"/>
      <c r="Q542" s="375"/>
      <c r="R542" s="375"/>
      <c r="S542" s="375"/>
      <c r="T542" s="375"/>
      <c r="U542" s="375"/>
      <c r="V542" s="375"/>
      <c r="W542" s="375"/>
      <c r="X542" s="375"/>
      <c r="Y542" s="375"/>
      <c r="Z542" s="375"/>
    </row>
    <row r="543" spans="1:26" ht="9.75" customHeight="1" x14ac:dyDescent="0.25">
      <c r="A543" s="375"/>
      <c r="B543" s="375"/>
      <c r="C543" s="375"/>
      <c r="D543" s="375"/>
      <c r="E543" s="375"/>
      <c r="F543" s="375"/>
      <c r="G543" s="375"/>
      <c r="H543" s="375"/>
      <c r="I543" s="375"/>
      <c r="J543" s="375"/>
      <c r="K543" s="375"/>
      <c r="L543" s="375"/>
      <c r="M543" s="375"/>
      <c r="N543" s="375"/>
      <c r="O543" s="375"/>
      <c r="P543" s="375"/>
      <c r="Q543" s="375"/>
      <c r="R543" s="375"/>
      <c r="S543" s="375"/>
      <c r="T543" s="375"/>
      <c r="U543" s="375"/>
      <c r="V543" s="375"/>
      <c r="W543" s="375"/>
      <c r="X543" s="375"/>
      <c r="Y543" s="375"/>
      <c r="Z543" s="375"/>
    </row>
    <row r="544" spans="1:26" ht="9.75" customHeight="1" x14ac:dyDescent="0.25">
      <c r="A544" s="375"/>
      <c r="B544" s="375"/>
      <c r="C544" s="375"/>
      <c r="D544" s="375"/>
      <c r="E544" s="375"/>
      <c r="F544" s="375"/>
      <c r="G544" s="375"/>
      <c r="H544" s="375"/>
      <c r="I544" s="375"/>
      <c r="J544" s="375"/>
      <c r="K544" s="375"/>
      <c r="L544" s="375"/>
      <c r="M544" s="375"/>
      <c r="N544" s="375"/>
      <c r="O544" s="375"/>
      <c r="P544" s="375"/>
      <c r="Q544" s="375"/>
      <c r="R544" s="375"/>
      <c r="S544" s="375"/>
      <c r="T544" s="375"/>
      <c r="U544" s="375"/>
      <c r="V544" s="375"/>
      <c r="W544" s="375"/>
      <c r="X544" s="375"/>
      <c r="Y544" s="375"/>
      <c r="Z544" s="375"/>
    </row>
    <row r="545" spans="1:26" ht="9.75" customHeight="1" x14ac:dyDescent="0.25">
      <c r="A545" s="375"/>
      <c r="B545" s="375"/>
      <c r="C545" s="375"/>
      <c r="D545" s="375"/>
      <c r="E545" s="375"/>
      <c r="F545" s="375"/>
      <c r="G545" s="375"/>
      <c r="H545" s="375"/>
      <c r="I545" s="375"/>
      <c r="J545" s="375"/>
      <c r="K545" s="375"/>
      <c r="L545" s="375"/>
      <c r="M545" s="375"/>
      <c r="N545" s="375"/>
      <c r="O545" s="375"/>
      <c r="P545" s="375"/>
      <c r="Q545" s="375"/>
      <c r="R545" s="375"/>
      <c r="S545" s="375"/>
      <c r="T545" s="375"/>
      <c r="U545" s="375"/>
      <c r="V545" s="375"/>
      <c r="W545" s="375"/>
      <c r="X545" s="375"/>
      <c r="Y545" s="375"/>
      <c r="Z545" s="375"/>
    </row>
    <row r="546" spans="1:26" ht="9.75" customHeight="1" x14ac:dyDescent="0.25">
      <c r="A546" s="375"/>
      <c r="B546" s="375"/>
      <c r="C546" s="375"/>
      <c r="D546" s="375"/>
      <c r="E546" s="375"/>
      <c r="F546" s="375"/>
      <c r="G546" s="375"/>
      <c r="H546" s="375"/>
      <c r="I546" s="375"/>
      <c r="J546" s="375"/>
      <c r="K546" s="375"/>
      <c r="L546" s="375"/>
      <c r="M546" s="375"/>
      <c r="N546" s="375"/>
      <c r="O546" s="375"/>
      <c r="P546" s="375"/>
      <c r="Q546" s="375"/>
      <c r="R546" s="375"/>
      <c r="S546" s="375"/>
      <c r="T546" s="375"/>
      <c r="U546" s="375"/>
      <c r="V546" s="375"/>
      <c r="W546" s="375"/>
      <c r="X546" s="375"/>
      <c r="Y546" s="375"/>
      <c r="Z546" s="375"/>
    </row>
    <row r="547" spans="1:26" ht="9.75" customHeight="1" x14ac:dyDescent="0.25">
      <c r="A547" s="375"/>
      <c r="B547" s="375"/>
      <c r="C547" s="375"/>
      <c r="D547" s="375"/>
      <c r="E547" s="375"/>
      <c r="F547" s="375"/>
      <c r="G547" s="375"/>
      <c r="H547" s="375"/>
      <c r="I547" s="375"/>
      <c r="J547" s="375"/>
      <c r="K547" s="375"/>
      <c r="L547" s="375"/>
      <c r="M547" s="375"/>
      <c r="N547" s="375"/>
      <c r="O547" s="375"/>
      <c r="P547" s="375"/>
      <c r="Q547" s="375"/>
      <c r="R547" s="375"/>
      <c r="S547" s="375"/>
      <c r="T547" s="375"/>
      <c r="U547" s="375"/>
      <c r="V547" s="375"/>
      <c r="W547" s="375"/>
      <c r="X547" s="375"/>
      <c r="Y547" s="375"/>
      <c r="Z547" s="375"/>
    </row>
    <row r="548" spans="1:26" ht="9.75" customHeight="1" x14ac:dyDescent="0.25">
      <c r="A548" s="375"/>
      <c r="B548" s="375"/>
      <c r="C548" s="375"/>
      <c r="D548" s="375"/>
      <c r="E548" s="375"/>
      <c r="F548" s="375"/>
      <c r="G548" s="375"/>
      <c r="H548" s="375"/>
      <c r="I548" s="375"/>
      <c r="J548" s="375"/>
      <c r="K548" s="375"/>
      <c r="L548" s="375"/>
      <c r="M548" s="375"/>
      <c r="N548" s="375"/>
      <c r="O548" s="375"/>
      <c r="P548" s="375"/>
      <c r="Q548" s="375"/>
      <c r="R548" s="375"/>
      <c r="S548" s="375"/>
      <c r="T548" s="375"/>
      <c r="U548" s="375"/>
      <c r="V548" s="375"/>
      <c r="W548" s="375"/>
      <c r="X548" s="375"/>
      <c r="Y548" s="375"/>
      <c r="Z548" s="375"/>
    </row>
    <row r="549" spans="1:26" ht="9.75" customHeight="1" x14ac:dyDescent="0.25">
      <c r="A549" s="375"/>
      <c r="B549" s="375"/>
      <c r="C549" s="375"/>
      <c r="D549" s="375"/>
      <c r="E549" s="375"/>
      <c r="F549" s="375"/>
      <c r="G549" s="375"/>
      <c r="H549" s="375"/>
      <c r="I549" s="375"/>
      <c r="J549" s="375"/>
      <c r="K549" s="375"/>
      <c r="L549" s="375"/>
      <c r="M549" s="375"/>
      <c r="N549" s="375"/>
      <c r="O549" s="375"/>
      <c r="P549" s="375"/>
      <c r="Q549" s="375"/>
      <c r="R549" s="375"/>
      <c r="S549" s="375"/>
      <c r="T549" s="375"/>
      <c r="U549" s="375"/>
      <c r="V549" s="375"/>
      <c r="W549" s="375"/>
      <c r="X549" s="375"/>
      <c r="Y549" s="375"/>
      <c r="Z549" s="375"/>
    </row>
    <row r="550" spans="1:26" ht="9.75" customHeight="1" x14ac:dyDescent="0.25">
      <c r="A550" s="375"/>
      <c r="B550" s="375"/>
      <c r="C550" s="375"/>
      <c r="D550" s="375"/>
      <c r="E550" s="375"/>
      <c r="F550" s="375"/>
      <c r="G550" s="375"/>
      <c r="H550" s="375"/>
      <c r="I550" s="375"/>
      <c r="J550" s="375"/>
      <c r="K550" s="375"/>
      <c r="L550" s="375"/>
      <c r="M550" s="375"/>
      <c r="N550" s="375"/>
      <c r="O550" s="375"/>
      <c r="P550" s="375"/>
      <c r="Q550" s="375"/>
      <c r="R550" s="375"/>
      <c r="S550" s="375"/>
      <c r="T550" s="375"/>
      <c r="U550" s="375"/>
      <c r="V550" s="375"/>
      <c r="W550" s="375"/>
      <c r="X550" s="375"/>
      <c r="Y550" s="375"/>
      <c r="Z550" s="375"/>
    </row>
    <row r="551" spans="1:26" ht="9.75" customHeight="1" x14ac:dyDescent="0.25">
      <c r="A551" s="375"/>
      <c r="B551" s="375"/>
      <c r="C551" s="375"/>
      <c r="D551" s="375"/>
      <c r="E551" s="375"/>
      <c r="F551" s="375"/>
      <c r="G551" s="375"/>
      <c r="H551" s="375"/>
      <c r="I551" s="375"/>
      <c r="J551" s="375"/>
      <c r="K551" s="375"/>
      <c r="L551" s="375"/>
      <c r="M551" s="375"/>
      <c r="N551" s="375"/>
      <c r="O551" s="375"/>
      <c r="P551" s="375"/>
      <c r="Q551" s="375"/>
      <c r="R551" s="375"/>
      <c r="S551" s="375"/>
      <c r="T551" s="375"/>
      <c r="U551" s="375"/>
      <c r="V551" s="375"/>
      <c r="W551" s="375"/>
      <c r="X551" s="375"/>
      <c r="Y551" s="375"/>
      <c r="Z551" s="375"/>
    </row>
    <row r="552" spans="1:26" ht="9.75" customHeight="1" x14ac:dyDescent="0.25">
      <c r="A552" s="375"/>
      <c r="B552" s="375"/>
      <c r="C552" s="375"/>
      <c r="D552" s="375"/>
      <c r="E552" s="375"/>
      <c r="F552" s="375"/>
      <c r="G552" s="375"/>
      <c r="H552" s="375"/>
      <c r="I552" s="375"/>
      <c r="J552" s="375"/>
      <c r="K552" s="375"/>
      <c r="L552" s="375"/>
      <c r="M552" s="375"/>
      <c r="N552" s="375"/>
      <c r="O552" s="375"/>
      <c r="P552" s="375"/>
      <c r="Q552" s="375"/>
      <c r="R552" s="375"/>
      <c r="S552" s="375"/>
      <c r="T552" s="375"/>
      <c r="U552" s="375"/>
      <c r="V552" s="375"/>
      <c r="W552" s="375"/>
      <c r="X552" s="375"/>
      <c r="Y552" s="375"/>
      <c r="Z552" s="375"/>
    </row>
    <row r="553" spans="1:26" ht="9.75" customHeight="1" x14ac:dyDescent="0.25">
      <c r="A553" s="375"/>
      <c r="B553" s="375"/>
      <c r="C553" s="375"/>
      <c r="D553" s="375"/>
      <c r="E553" s="375"/>
      <c r="F553" s="375"/>
      <c r="G553" s="375"/>
      <c r="H553" s="375"/>
      <c r="I553" s="375"/>
      <c r="J553" s="375"/>
      <c r="K553" s="375"/>
      <c r="L553" s="375"/>
      <c r="M553" s="375"/>
      <c r="N553" s="375"/>
      <c r="O553" s="375"/>
      <c r="P553" s="375"/>
      <c r="Q553" s="375"/>
      <c r="R553" s="375"/>
      <c r="S553" s="375"/>
      <c r="T553" s="375"/>
      <c r="U553" s="375"/>
      <c r="V553" s="375"/>
      <c r="W553" s="375"/>
      <c r="X553" s="375"/>
      <c r="Y553" s="375"/>
      <c r="Z553" s="375"/>
    </row>
    <row r="554" spans="1:26" ht="9.75" customHeight="1" x14ac:dyDescent="0.25">
      <c r="A554" s="375"/>
      <c r="B554" s="375"/>
      <c r="C554" s="375"/>
      <c r="D554" s="375"/>
      <c r="E554" s="375"/>
      <c r="F554" s="375"/>
      <c r="G554" s="375"/>
      <c r="H554" s="375"/>
      <c r="I554" s="375"/>
      <c r="J554" s="375"/>
      <c r="K554" s="375"/>
      <c r="L554" s="375"/>
      <c r="M554" s="375"/>
      <c r="N554" s="375"/>
      <c r="O554" s="375"/>
      <c r="P554" s="375"/>
      <c r="Q554" s="375"/>
      <c r="R554" s="375"/>
      <c r="S554" s="375"/>
      <c r="T554" s="375"/>
      <c r="U554" s="375"/>
      <c r="V554" s="375"/>
      <c r="W554" s="375"/>
      <c r="X554" s="375"/>
      <c r="Y554" s="375"/>
      <c r="Z554" s="375"/>
    </row>
    <row r="555" spans="1:26" ht="9.75" customHeight="1" x14ac:dyDescent="0.25">
      <c r="A555" s="375"/>
      <c r="B555" s="375"/>
      <c r="C555" s="375"/>
      <c r="D555" s="375"/>
      <c r="E555" s="375"/>
      <c r="F555" s="375"/>
      <c r="G555" s="375"/>
      <c r="H555" s="375"/>
      <c r="I555" s="375"/>
      <c r="J555" s="375"/>
      <c r="K555" s="375"/>
      <c r="L555" s="375"/>
      <c r="M555" s="375"/>
      <c r="N555" s="375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375"/>
      <c r="Z555" s="375"/>
    </row>
    <row r="556" spans="1:26" ht="9.75" customHeight="1" x14ac:dyDescent="0.25">
      <c r="A556" s="375"/>
      <c r="B556" s="375"/>
      <c r="C556" s="375"/>
      <c r="D556" s="375"/>
      <c r="E556" s="375"/>
      <c r="F556" s="375"/>
      <c r="G556" s="375"/>
      <c r="H556" s="375"/>
      <c r="I556" s="375"/>
      <c r="J556" s="375"/>
      <c r="K556" s="375"/>
      <c r="L556" s="375"/>
      <c r="M556" s="375"/>
      <c r="N556" s="375"/>
      <c r="O556" s="375"/>
      <c r="P556" s="375"/>
      <c r="Q556" s="375"/>
      <c r="R556" s="375"/>
      <c r="S556" s="375"/>
      <c r="T556" s="375"/>
      <c r="U556" s="375"/>
      <c r="V556" s="375"/>
      <c r="W556" s="375"/>
      <c r="X556" s="375"/>
      <c r="Y556" s="375"/>
      <c r="Z556" s="375"/>
    </row>
    <row r="557" spans="1:26" ht="9.75" customHeight="1" x14ac:dyDescent="0.25">
      <c r="A557" s="375"/>
      <c r="B557" s="375"/>
      <c r="C557" s="375"/>
      <c r="D557" s="375"/>
      <c r="E557" s="375"/>
      <c r="F557" s="375"/>
      <c r="G557" s="375"/>
      <c r="H557" s="375"/>
      <c r="I557" s="375"/>
      <c r="J557" s="375"/>
      <c r="K557" s="375"/>
      <c r="L557" s="375"/>
      <c r="M557" s="375"/>
      <c r="N557" s="375"/>
      <c r="O557" s="375"/>
      <c r="P557" s="375"/>
      <c r="Q557" s="375"/>
      <c r="R557" s="375"/>
      <c r="S557" s="375"/>
      <c r="T557" s="375"/>
      <c r="U557" s="375"/>
      <c r="V557" s="375"/>
      <c r="W557" s="375"/>
      <c r="X557" s="375"/>
      <c r="Y557" s="375"/>
      <c r="Z557" s="375"/>
    </row>
    <row r="558" spans="1:26" ht="9.75" customHeight="1" x14ac:dyDescent="0.25">
      <c r="A558" s="375"/>
      <c r="B558" s="375"/>
      <c r="C558" s="375"/>
      <c r="D558" s="375"/>
      <c r="E558" s="375"/>
      <c r="F558" s="375"/>
      <c r="G558" s="375"/>
      <c r="H558" s="375"/>
      <c r="I558" s="375"/>
      <c r="J558" s="375"/>
      <c r="K558" s="375"/>
      <c r="L558" s="375"/>
      <c r="M558" s="375"/>
      <c r="N558" s="375"/>
      <c r="O558" s="375"/>
      <c r="P558" s="375"/>
      <c r="Q558" s="375"/>
      <c r="R558" s="375"/>
      <c r="S558" s="375"/>
      <c r="T558" s="375"/>
      <c r="U558" s="375"/>
      <c r="V558" s="375"/>
      <c r="W558" s="375"/>
      <c r="X558" s="375"/>
      <c r="Y558" s="375"/>
      <c r="Z558" s="375"/>
    </row>
    <row r="559" spans="1:26" ht="9.75" customHeight="1" x14ac:dyDescent="0.25">
      <c r="A559" s="375"/>
      <c r="B559" s="375"/>
      <c r="C559" s="375"/>
      <c r="D559" s="375"/>
      <c r="E559" s="375"/>
      <c r="F559" s="375"/>
      <c r="G559" s="375"/>
      <c r="H559" s="375"/>
      <c r="I559" s="375"/>
      <c r="J559" s="375"/>
      <c r="K559" s="375"/>
      <c r="L559" s="375"/>
      <c r="M559" s="375"/>
      <c r="N559" s="375"/>
      <c r="O559" s="375"/>
      <c r="P559" s="375"/>
      <c r="Q559" s="375"/>
      <c r="R559" s="375"/>
      <c r="S559" s="375"/>
      <c r="T559" s="375"/>
      <c r="U559" s="375"/>
      <c r="V559" s="375"/>
      <c r="W559" s="375"/>
      <c r="X559" s="375"/>
      <c r="Y559" s="375"/>
      <c r="Z559" s="375"/>
    </row>
    <row r="560" spans="1:26" ht="9.75" customHeight="1" x14ac:dyDescent="0.25">
      <c r="A560" s="375"/>
      <c r="B560" s="375"/>
      <c r="C560" s="375"/>
      <c r="D560" s="375"/>
      <c r="E560" s="375"/>
      <c r="F560" s="375"/>
      <c r="G560" s="375"/>
      <c r="H560" s="375"/>
      <c r="I560" s="375"/>
      <c r="J560" s="375"/>
      <c r="K560" s="375"/>
      <c r="L560" s="375"/>
      <c r="M560" s="375"/>
      <c r="N560" s="375"/>
      <c r="O560" s="375"/>
      <c r="P560" s="375"/>
      <c r="Q560" s="375"/>
      <c r="R560" s="375"/>
      <c r="S560" s="375"/>
      <c r="T560" s="375"/>
      <c r="U560" s="375"/>
      <c r="V560" s="375"/>
      <c r="W560" s="375"/>
      <c r="X560" s="375"/>
      <c r="Y560" s="375"/>
      <c r="Z560" s="375"/>
    </row>
    <row r="561" spans="1:26" ht="9.75" customHeight="1" x14ac:dyDescent="0.25">
      <c r="A561" s="375"/>
      <c r="B561" s="375"/>
      <c r="C561" s="375"/>
      <c r="D561" s="375"/>
      <c r="E561" s="375"/>
      <c r="F561" s="375"/>
      <c r="G561" s="375"/>
      <c r="H561" s="375"/>
      <c r="I561" s="375"/>
      <c r="J561" s="375"/>
      <c r="K561" s="375"/>
      <c r="L561" s="375"/>
      <c r="M561" s="375"/>
      <c r="N561" s="375"/>
      <c r="O561" s="375"/>
      <c r="P561" s="375"/>
      <c r="Q561" s="375"/>
      <c r="R561" s="375"/>
      <c r="S561" s="375"/>
      <c r="T561" s="375"/>
      <c r="U561" s="375"/>
      <c r="V561" s="375"/>
      <c r="W561" s="375"/>
      <c r="X561" s="375"/>
      <c r="Y561" s="375"/>
      <c r="Z561" s="375"/>
    </row>
    <row r="562" spans="1:26" ht="9.75" customHeight="1" x14ac:dyDescent="0.25">
      <c r="A562" s="375"/>
      <c r="B562" s="375"/>
      <c r="C562" s="375"/>
      <c r="D562" s="375"/>
      <c r="E562" s="375"/>
      <c r="F562" s="375"/>
      <c r="G562" s="375"/>
      <c r="H562" s="375"/>
      <c r="I562" s="375"/>
      <c r="J562" s="375"/>
      <c r="K562" s="375"/>
      <c r="L562" s="375"/>
      <c r="M562" s="375"/>
      <c r="N562" s="375"/>
      <c r="O562" s="375"/>
      <c r="P562" s="375"/>
      <c r="Q562" s="375"/>
      <c r="R562" s="375"/>
      <c r="S562" s="375"/>
      <c r="T562" s="375"/>
      <c r="U562" s="375"/>
      <c r="V562" s="375"/>
      <c r="W562" s="375"/>
      <c r="X562" s="375"/>
      <c r="Y562" s="375"/>
      <c r="Z562" s="375"/>
    </row>
    <row r="563" spans="1:26" ht="9.75" customHeight="1" x14ac:dyDescent="0.25">
      <c r="A563" s="375"/>
      <c r="B563" s="375"/>
      <c r="C563" s="375"/>
      <c r="D563" s="375"/>
      <c r="E563" s="375"/>
      <c r="F563" s="375"/>
      <c r="G563" s="375"/>
      <c r="H563" s="375"/>
      <c r="I563" s="375"/>
      <c r="J563" s="375"/>
      <c r="K563" s="375"/>
      <c r="L563" s="375"/>
      <c r="M563" s="375"/>
      <c r="N563" s="375"/>
      <c r="O563" s="375"/>
      <c r="P563" s="375"/>
      <c r="Q563" s="375"/>
      <c r="R563" s="375"/>
      <c r="S563" s="375"/>
      <c r="T563" s="375"/>
      <c r="U563" s="375"/>
      <c r="V563" s="375"/>
      <c r="W563" s="375"/>
      <c r="X563" s="375"/>
      <c r="Y563" s="375"/>
      <c r="Z563" s="375"/>
    </row>
    <row r="564" spans="1:26" ht="9.75" customHeight="1" x14ac:dyDescent="0.25">
      <c r="A564" s="375"/>
      <c r="B564" s="375"/>
      <c r="C564" s="375"/>
      <c r="D564" s="375"/>
      <c r="E564" s="375"/>
      <c r="F564" s="375"/>
      <c r="G564" s="375"/>
      <c r="H564" s="375"/>
      <c r="I564" s="375"/>
      <c r="J564" s="375"/>
      <c r="K564" s="375"/>
      <c r="L564" s="375"/>
      <c r="M564" s="375"/>
      <c r="N564" s="375"/>
      <c r="O564" s="375"/>
      <c r="P564" s="375"/>
      <c r="Q564" s="375"/>
      <c r="R564" s="375"/>
      <c r="S564" s="375"/>
      <c r="T564" s="375"/>
      <c r="U564" s="375"/>
      <c r="V564" s="375"/>
      <c r="W564" s="375"/>
      <c r="X564" s="375"/>
      <c r="Y564" s="375"/>
      <c r="Z564" s="375"/>
    </row>
    <row r="565" spans="1:26" ht="9.75" customHeight="1" x14ac:dyDescent="0.25">
      <c r="A565" s="375"/>
      <c r="B565" s="375"/>
      <c r="C565" s="375"/>
      <c r="D565" s="375"/>
      <c r="E565" s="375"/>
      <c r="F565" s="375"/>
      <c r="G565" s="375"/>
      <c r="H565" s="375"/>
      <c r="I565" s="375"/>
      <c r="J565" s="375"/>
      <c r="K565" s="375"/>
      <c r="L565" s="375"/>
      <c r="M565" s="375"/>
      <c r="N565" s="375"/>
      <c r="O565" s="375"/>
      <c r="P565" s="375"/>
      <c r="Q565" s="375"/>
      <c r="R565" s="375"/>
      <c r="S565" s="375"/>
      <c r="T565" s="375"/>
      <c r="U565" s="375"/>
      <c r="V565" s="375"/>
      <c r="W565" s="375"/>
      <c r="X565" s="375"/>
      <c r="Y565" s="375"/>
      <c r="Z565" s="375"/>
    </row>
    <row r="566" spans="1:26" ht="9.75" customHeight="1" x14ac:dyDescent="0.25">
      <c r="A566" s="375"/>
      <c r="B566" s="375"/>
      <c r="C566" s="375"/>
      <c r="D566" s="375"/>
      <c r="E566" s="375"/>
      <c r="F566" s="375"/>
      <c r="G566" s="375"/>
      <c r="H566" s="375"/>
      <c r="I566" s="375"/>
      <c r="J566" s="375"/>
      <c r="K566" s="375"/>
      <c r="L566" s="375"/>
      <c r="M566" s="375"/>
      <c r="N566" s="375"/>
      <c r="O566" s="375"/>
      <c r="P566" s="375"/>
      <c r="Q566" s="375"/>
      <c r="R566" s="375"/>
      <c r="S566" s="375"/>
      <c r="T566" s="375"/>
      <c r="U566" s="375"/>
      <c r="V566" s="375"/>
      <c r="W566" s="375"/>
      <c r="X566" s="375"/>
      <c r="Y566" s="375"/>
      <c r="Z566" s="375"/>
    </row>
    <row r="567" spans="1:26" ht="9.75" customHeight="1" x14ac:dyDescent="0.25">
      <c r="A567" s="375"/>
      <c r="B567" s="375"/>
      <c r="C567" s="375"/>
      <c r="D567" s="375"/>
      <c r="E567" s="375"/>
      <c r="F567" s="375"/>
      <c r="G567" s="375"/>
      <c r="H567" s="375"/>
      <c r="I567" s="375"/>
      <c r="J567" s="375"/>
      <c r="K567" s="375"/>
      <c r="L567" s="375"/>
      <c r="M567" s="375"/>
      <c r="N567" s="375"/>
      <c r="O567" s="375"/>
      <c r="P567" s="375"/>
      <c r="Q567" s="375"/>
      <c r="R567" s="375"/>
      <c r="S567" s="375"/>
      <c r="T567" s="375"/>
      <c r="U567" s="375"/>
      <c r="V567" s="375"/>
      <c r="W567" s="375"/>
      <c r="X567" s="375"/>
      <c r="Y567" s="375"/>
      <c r="Z567" s="375"/>
    </row>
    <row r="568" spans="1:26" ht="9.75" customHeight="1" x14ac:dyDescent="0.25">
      <c r="A568" s="375"/>
      <c r="B568" s="375"/>
      <c r="C568" s="375"/>
      <c r="D568" s="375"/>
      <c r="E568" s="375"/>
      <c r="F568" s="375"/>
      <c r="G568" s="375"/>
      <c r="H568" s="375"/>
      <c r="I568" s="375"/>
      <c r="J568" s="375"/>
      <c r="K568" s="375"/>
      <c r="L568" s="375"/>
      <c r="M568" s="375"/>
      <c r="N568" s="375"/>
      <c r="O568" s="375"/>
      <c r="P568" s="375"/>
      <c r="Q568" s="375"/>
      <c r="R568" s="375"/>
      <c r="S568" s="375"/>
      <c r="T568" s="375"/>
      <c r="U568" s="375"/>
      <c r="V568" s="375"/>
      <c r="W568" s="375"/>
      <c r="X568" s="375"/>
      <c r="Y568" s="375"/>
      <c r="Z568" s="375"/>
    </row>
    <row r="569" spans="1:26" ht="9.75" customHeight="1" x14ac:dyDescent="0.25">
      <c r="A569" s="375"/>
      <c r="B569" s="375"/>
      <c r="C569" s="375"/>
      <c r="D569" s="375"/>
      <c r="E569" s="375"/>
      <c r="F569" s="375"/>
      <c r="G569" s="375"/>
      <c r="H569" s="375"/>
      <c r="I569" s="375"/>
      <c r="J569" s="375"/>
      <c r="K569" s="375"/>
      <c r="L569" s="375"/>
      <c r="M569" s="375"/>
      <c r="N569" s="375"/>
      <c r="O569" s="375"/>
      <c r="P569" s="375"/>
      <c r="Q569" s="375"/>
      <c r="R569" s="375"/>
      <c r="S569" s="375"/>
      <c r="T569" s="375"/>
      <c r="U569" s="375"/>
      <c r="V569" s="375"/>
      <c r="W569" s="375"/>
      <c r="X569" s="375"/>
      <c r="Y569" s="375"/>
      <c r="Z569" s="375"/>
    </row>
    <row r="570" spans="1:26" ht="9.75" customHeight="1" x14ac:dyDescent="0.25">
      <c r="A570" s="375"/>
      <c r="B570" s="375"/>
      <c r="C570" s="375"/>
      <c r="D570" s="375"/>
      <c r="E570" s="375"/>
      <c r="F570" s="375"/>
      <c r="G570" s="375"/>
      <c r="H570" s="375"/>
      <c r="I570" s="375"/>
      <c r="J570" s="375"/>
      <c r="K570" s="375"/>
      <c r="L570" s="375"/>
      <c r="M570" s="375"/>
      <c r="N570" s="375"/>
      <c r="O570" s="375"/>
      <c r="P570" s="375"/>
      <c r="Q570" s="375"/>
      <c r="R570" s="375"/>
      <c r="S570" s="375"/>
      <c r="T570" s="375"/>
      <c r="U570" s="375"/>
      <c r="V570" s="375"/>
      <c r="W570" s="375"/>
      <c r="X570" s="375"/>
      <c r="Y570" s="375"/>
      <c r="Z570" s="375"/>
    </row>
    <row r="571" spans="1:26" ht="9.75" customHeight="1" x14ac:dyDescent="0.25">
      <c r="A571" s="375"/>
      <c r="B571" s="375"/>
      <c r="C571" s="375"/>
      <c r="D571" s="375"/>
      <c r="E571" s="375"/>
      <c r="F571" s="375"/>
      <c r="G571" s="375"/>
      <c r="H571" s="375"/>
      <c r="I571" s="375"/>
      <c r="J571" s="375"/>
      <c r="K571" s="375"/>
      <c r="L571" s="375"/>
      <c r="M571" s="375"/>
      <c r="N571" s="375"/>
      <c r="O571" s="375"/>
      <c r="P571" s="375"/>
      <c r="Q571" s="375"/>
      <c r="R571" s="375"/>
      <c r="S571" s="375"/>
      <c r="T571" s="375"/>
      <c r="U571" s="375"/>
      <c r="V571" s="375"/>
      <c r="W571" s="375"/>
      <c r="X571" s="375"/>
      <c r="Y571" s="375"/>
      <c r="Z571" s="375"/>
    </row>
    <row r="572" spans="1:26" ht="9.75" customHeight="1" x14ac:dyDescent="0.25">
      <c r="A572" s="375"/>
      <c r="B572" s="375"/>
      <c r="C572" s="375"/>
      <c r="D572" s="375"/>
      <c r="E572" s="375"/>
      <c r="F572" s="375"/>
      <c r="G572" s="375"/>
      <c r="H572" s="375"/>
      <c r="I572" s="375"/>
      <c r="J572" s="375"/>
      <c r="K572" s="375"/>
      <c r="L572" s="375"/>
      <c r="M572" s="375"/>
      <c r="N572" s="375"/>
      <c r="O572" s="375"/>
      <c r="P572" s="375"/>
      <c r="Q572" s="375"/>
      <c r="R572" s="375"/>
      <c r="S572" s="375"/>
      <c r="T572" s="375"/>
      <c r="U572" s="375"/>
      <c r="V572" s="375"/>
      <c r="W572" s="375"/>
      <c r="X572" s="375"/>
      <c r="Y572" s="375"/>
      <c r="Z572" s="375"/>
    </row>
    <row r="573" spans="1:26" ht="9.75" customHeight="1" x14ac:dyDescent="0.25">
      <c r="A573" s="375"/>
      <c r="B573" s="375"/>
      <c r="C573" s="375"/>
      <c r="D573" s="375"/>
      <c r="E573" s="375"/>
      <c r="F573" s="375"/>
      <c r="G573" s="375"/>
      <c r="H573" s="375"/>
      <c r="I573" s="375"/>
      <c r="J573" s="375"/>
      <c r="K573" s="375"/>
      <c r="L573" s="375"/>
      <c r="M573" s="375"/>
      <c r="N573" s="375"/>
      <c r="O573" s="375"/>
      <c r="P573" s="375"/>
      <c r="Q573" s="375"/>
      <c r="R573" s="375"/>
      <c r="S573" s="375"/>
      <c r="T573" s="375"/>
      <c r="U573" s="375"/>
      <c r="V573" s="375"/>
      <c r="W573" s="375"/>
      <c r="X573" s="375"/>
      <c r="Y573" s="375"/>
      <c r="Z573" s="375"/>
    </row>
    <row r="574" spans="1:26" ht="9.75" customHeight="1" x14ac:dyDescent="0.25">
      <c r="A574" s="375"/>
      <c r="B574" s="375"/>
      <c r="C574" s="375"/>
      <c r="D574" s="375"/>
      <c r="E574" s="375"/>
      <c r="F574" s="375"/>
      <c r="G574" s="375"/>
      <c r="H574" s="375"/>
      <c r="I574" s="375"/>
      <c r="J574" s="375"/>
      <c r="K574" s="375"/>
      <c r="L574" s="375"/>
      <c r="M574" s="375"/>
      <c r="N574" s="375"/>
      <c r="O574" s="375"/>
      <c r="P574" s="375"/>
      <c r="Q574" s="375"/>
      <c r="R574" s="375"/>
      <c r="S574" s="375"/>
      <c r="T574" s="375"/>
      <c r="U574" s="375"/>
      <c r="V574" s="375"/>
      <c r="W574" s="375"/>
      <c r="X574" s="375"/>
      <c r="Y574" s="375"/>
      <c r="Z574" s="375"/>
    </row>
    <row r="575" spans="1:26" ht="9.75" customHeight="1" x14ac:dyDescent="0.25">
      <c r="A575" s="375"/>
      <c r="B575" s="375"/>
      <c r="C575" s="375"/>
      <c r="D575" s="375"/>
      <c r="E575" s="375"/>
      <c r="F575" s="375"/>
      <c r="G575" s="375"/>
      <c r="H575" s="375"/>
      <c r="I575" s="375"/>
      <c r="J575" s="375"/>
      <c r="K575" s="375"/>
      <c r="L575" s="375"/>
      <c r="M575" s="375"/>
      <c r="N575" s="375"/>
      <c r="O575" s="375"/>
      <c r="P575" s="375"/>
      <c r="Q575" s="375"/>
      <c r="R575" s="375"/>
      <c r="S575" s="375"/>
      <c r="T575" s="375"/>
      <c r="U575" s="375"/>
      <c r="V575" s="375"/>
      <c r="W575" s="375"/>
      <c r="X575" s="375"/>
      <c r="Y575" s="375"/>
      <c r="Z575" s="375"/>
    </row>
    <row r="576" spans="1:26" ht="9.75" customHeight="1" x14ac:dyDescent="0.25">
      <c r="A576" s="375"/>
      <c r="B576" s="375"/>
      <c r="C576" s="375"/>
      <c r="D576" s="375"/>
      <c r="E576" s="375"/>
      <c r="F576" s="375"/>
      <c r="G576" s="375"/>
      <c r="H576" s="375"/>
      <c r="I576" s="375"/>
      <c r="J576" s="375"/>
      <c r="K576" s="375"/>
      <c r="L576" s="375"/>
      <c r="M576" s="375"/>
      <c r="N576" s="375"/>
      <c r="O576" s="375"/>
      <c r="P576" s="375"/>
      <c r="Q576" s="375"/>
      <c r="R576" s="375"/>
      <c r="S576" s="375"/>
      <c r="T576" s="375"/>
      <c r="U576" s="375"/>
      <c r="V576" s="375"/>
      <c r="W576" s="375"/>
      <c r="X576" s="375"/>
      <c r="Y576" s="375"/>
      <c r="Z576" s="375"/>
    </row>
    <row r="577" spans="1:26" ht="9.75" customHeight="1" x14ac:dyDescent="0.25">
      <c r="A577" s="375"/>
      <c r="B577" s="375"/>
      <c r="C577" s="375"/>
      <c r="D577" s="375"/>
      <c r="E577" s="375"/>
      <c r="F577" s="375"/>
      <c r="G577" s="375"/>
      <c r="H577" s="375"/>
      <c r="I577" s="375"/>
      <c r="J577" s="375"/>
      <c r="K577" s="375"/>
      <c r="L577" s="375"/>
      <c r="M577" s="375"/>
      <c r="N577" s="375"/>
      <c r="O577" s="375"/>
      <c r="P577" s="375"/>
      <c r="Q577" s="375"/>
      <c r="R577" s="375"/>
      <c r="S577" s="375"/>
      <c r="T577" s="375"/>
      <c r="U577" s="375"/>
      <c r="V577" s="375"/>
      <c r="W577" s="375"/>
      <c r="X577" s="375"/>
      <c r="Y577" s="375"/>
      <c r="Z577" s="375"/>
    </row>
    <row r="578" spans="1:26" ht="9.75" customHeight="1" x14ac:dyDescent="0.25">
      <c r="A578" s="375"/>
      <c r="B578" s="375"/>
      <c r="C578" s="375"/>
      <c r="D578" s="375"/>
      <c r="E578" s="375"/>
      <c r="F578" s="375"/>
      <c r="G578" s="375"/>
      <c r="H578" s="375"/>
      <c r="I578" s="375"/>
      <c r="J578" s="375"/>
      <c r="K578" s="375"/>
      <c r="L578" s="375"/>
      <c r="M578" s="375"/>
      <c r="N578" s="375"/>
      <c r="O578" s="375"/>
      <c r="P578" s="375"/>
      <c r="Q578" s="375"/>
      <c r="R578" s="375"/>
      <c r="S578" s="375"/>
      <c r="T578" s="375"/>
      <c r="U578" s="375"/>
      <c r="V578" s="375"/>
      <c r="W578" s="375"/>
      <c r="X578" s="375"/>
      <c r="Y578" s="375"/>
      <c r="Z578" s="375"/>
    </row>
    <row r="579" spans="1:26" ht="9.75" customHeight="1" x14ac:dyDescent="0.25">
      <c r="A579" s="375"/>
      <c r="B579" s="375"/>
      <c r="C579" s="375"/>
      <c r="D579" s="375"/>
      <c r="E579" s="375"/>
      <c r="F579" s="375"/>
      <c r="G579" s="375"/>
      <c r="H579" s="375"/>
      <c r="I579" s="375"/>
      <c r="J579" s="375"/>
      <c r="K579" s="375"/>
      <c r="L579" s="375"/>
      <c r="M579" s="375"/>
      <c r="N579" s="375"/>
      <c r="O579" s="375"/>
      <c r="P579" s="375"/>
      <c r="Q579" s="375"/>
      <c r="R579" s="375"/>
      <c r="S579" s="375"/>
      <c r="T579" s="375"/>
      <c r="U579" s="375"/>
      <c r="V579" s="375"/>
      <c r="W579" s="375"/>
      <c r="X579" s="375"/>
      <c r="Y579" s="375"/>
      <c r="Z579" s="375"/>
    </row>
    <row r="580" spans="1:26" ht="9.75" customHeight="1" x14ac:dyDescent="0.25">
      <c r="A580" s="375"/>
      <c r="B580" s="375"/>
      <c r="C580" s="375"/>
      <c r="D580" s="375"/>
      <c r="E580" s="375"/>
      <c r="F580" s="375"/>
      <c r="G580" s="375"/>
      <c r="H580" s="375"/>
      <c r="I580" s="375"/>
      <c r="J580" s="375"/>
      <c r="K580" s="375"/>
      <c r="L580" s="375"/>
      <c r="M580" s="375"/>
      <c r="N580" s="375"/>
      <c r="O580" s="375"/>
      <c r="P580" s="375"/>
      <c r="Q580" s="375"/>
      <c r="R580" s="375"/>
      <c r="S580" s="375"/>
      <c r="T580" s="375"/>
      <c r="U580" s="375"/>
      <c r="V580" s="375"/>
      <c r="W580" s="375"/>
      <c r="X580" s="375"/>
      <c r="Y580" s="375"/>
      <c r="Z580" s="375"/>
    </row>
    <row r="581" spans="1:26" ht="9.75" customHeight="1" x14ac:dyDescent="0.25">
      <c r="A581" s="375"/>
      <c r="B581" s="375"/>
      <c r="C581" s="375"/>
      <c r="D581" s="375"/>
      <c r="E581" s="375"/>
      <c r="F581" s="375"/>
      <c r="G581" s="375"/>
      <c r="H581" s="375"/>
      <c r="I581" s="375"/>
      <c r="J581" s="375"/>
      <c r="K581" s="375"/>
      <c r="L581" s="375"/>
      <c r="M581" s="375"/>
      <c r="N581" s="375"/>
      <c r="O581" s="375"/>
      <c r="P581" s="375"/>
      <c r="Q581" s="375"/>
      <c r="R581" s="375"/>
      <c r="S581" s="375"/>
      <c r="T581" s="375"/>
      <c r="U581" s="375"/>
      <c r="V581" s="375"/>
      <c r="W581" s="375"/>
      <c r="X581" s="375"/>
      <c r="Y581" s="375"/>
      <c r="Z581" s="375"/>
    </row>
    <row r="582" spans="1:26" ht="9.75" customHeight="1" x14ac:dyDescent="0.25">
      <c r="A582" s="375"/>
      <c r="B582" s="375"/>
      <c r="C582" s="375"/>
      <c r="D582" s="375"/>
      <c r="E582" s="375"/>
      <c r="F582" s="375"/>
      <c r="G582" s="375"/>
      <c r="H582" s="375"/>
      <c r="I582" s="375"/>
      <c r="J582" s="375"/>
      <c r="K582" s="375"/>
      <c r="L582" s="375"/>
      <c r="M582" s="375"/>
      <c r="N582" s="375"/>
      <c r="O582" s="375"/>
      <c r="P582" s="375"/>
      <c r="Q582" s="375"/>
      <c r="R582" s="375"/>
      <c r="S582" s="375"/>
      <c r="T582" s="375"/>
      <c r="U582" s="375"/>
      <c r="V582" s="375"/>
      <c r="W582" s="375"/>
      <c r="X582" s="375"/>
      <c r="Y582" s="375"/>
      <c r="Z582" s="375"/>
    </row>
    <row r="583" spans="1:26" ht="9.75" customHeight="1" x14ac:dyDescent="0.25">
      <c r="A583" s="375"/>
      <c r="B583" s="375"/>
      <c r="C583" s="375"/>
      <c r="D583" s="375"/>
      <c r="E583" s="375"/>
      <c r="F583" s="375"/>
      <c r="G583" s="375"/>
      <c r="H583" s="375"/>
      <c r="I583" s="375"/>
      <c r="J583" s="375"/>
      <c r="K583" s="375"/>
      <c r="L583" s="375"/>
      <c r="M583" s="375"/>
      <c r="N583" s="375"/>
      <c r="O583" s="375"/>
      <c r="P583" s="375"/>
      <c r="Q583" s="375"/>
      <c r="R583" s="375"/>
      <c r="S583" s="375"/>
      <c r="T583" s="375"/>
      <c r="U583" s="375"/>
      <c r="V583" s="375"/>
      <c r="W583" s="375"/>
      <c r="X583" s="375"/>
      <c r="Y583" s="375"/>
      <c r="Z583" s="375"/>
    </row>
    <row r="584" spans="1:26" ht="9.75" customHeight="1" x14ac:dyDescent="0.25">
      <c r="A584" s="375"/>
      <c r="B584" s="375"/>
      <c r="C584" s="375"/>
      <c r="D584" s="375"/>
      <c r="E584" s="375"/>
      <c r="F584" s="375"/>
      <c r="G584" s="375"/>
      <c r="H584" s="375"/>
      <c r="I584" s="375"/>
      <c r="J584" s="375"/>
      <c r="K584" s="375"/>
      <c r="L584" s="375"/>
      <c r="M584" s="375"/>
      <c r="N584" s="375"/>
      <c r="O584" s="375"/>
      <c r="P584" s="375"/>
      <c r="Q584" s="375"/>
      <c r="R584" s="375"/>
      <c r="S584" s="375"/>
      <c r="T584" s="375"/>
      <c r="U584" s="375"/>
      <c r="V584" s="375"/>
      <c r="W584" s="375"/>
      <c r="X584" s="375"/>
      <c r="Y584" s="375"/>
      <c r="Z584" s="375"/>
    </row>
    <row r="585" spans="1:26" ht="9.75" customHeight="1" x14ac:dyDescent="0.25">
      <c r="A585" s="375"/>
      <c r="B585" s="375"/>
      <c r="C585" s="375"/>
      <c r="D585" s="375"/>
      <c r="E585" s="375"/>
      <c r="F585" s="375"/>
      <c r="G585" s="375"/>
      <c r="H585" s="375"/>
      <c r="I585" s="375"/>
      <c r="J585" s="375"/>
      <c r="K585" s="375"/>
      <c r="L585" s="375"/>
      <c r="M585" s="375"/>
      <c r="N585" s="375"/>
      <c r="O585" s="375"/>
      <c r="P585" s="375"/>
      <c r="Q585" s="375"/>
      <c r="R585" s="375"/>
      <c r="S585" s="375"/>
      <c r="T585" s="375"/>
      <c r="U585" s="375"/>
      <c r="V585" s="375"/>
      <c r="W585" s="375"/>
      <c r="X585" s="375"/>
      <c r="Y585" s="375"/>
      <c r="Z585" s="375"/>
    </row>
    <row r="586" spans="1:26" ht="9.75" customHeight="1" x14ac:dyDescent="0.25">
      <c r="A586" s="375"/>
      <c r="B586" s="375"/>
      <c r="C586" s="375"/>
      <c r="D586" s="375"/>
      <c r="E586" s="375"/>
      <c r="F586" s="375"/>
      <c r="G586" s="375"/>
      <c r="H586" s="375"/>
      <c r="I586" s="375"/>
      <c r="J586" s="375"/>
      <c r="K586" s="375"/>
      <c r="L586" s="375"/>
      <c r="M586" s="375"/>
      <c r="N586" s="375"/>
      <c r="O586" s="375"/>
      <c r="P586" s="375"/>
      <c r="Q586" s="375"/>
      <c r="R586" s="375"/>
      <c r="S586" s="375"/>
      <c r="T586" s="375"/>
      <c r="U586" s="375"/>
      <c r="V586" s="375"/>
      <c r="W586" s="375"/>
      <c r="X586" s="375"/>
      <c r="Y586" s="375"/>
      <c r="Z586" s="375"/>
    </row>
    <row r="587" spans="1:26" ht="9.75" customHeight="1" x14ac:dyDescent="0.25">
      <c r="A587" s="375"/>
      <c r="B587" s="375"/>
      <c r="C587" s="375"/>
      <c r="D587" s="375"/>
      <c r="E587" s="375"/>
      <c r="F587" s="375"/>
      <c r="G587" s="375"/>
      <c r="H587" s="375"/>
      <c r="I587" s="375"/>
      <c r="J587" s="375"/>
      <c r="K587" s="375"/>
      <c r="L587" s="375"/>
      <c r="M587" s="375"/>
      <c r="N587" s="375"/>
      <c r="O587" s="375"/>
      <c r="P587" s="375"/>
      <c r="Q587" s="375"/>
      <c r="R587" s="375"/>
      <c r="S587" s="375"/>
      <c r="T587" s="375"/>
      <c r="U587" s="375"/>
      <c r="V587" s="375"/>
      <c r="W587" s="375"/>
      <c r="X587" s="375"/>
      <c r="Y587" s="375"/>
      <c r="Z587" s="375"/>
    </row>
    <row r="588" spans="1:26" ht="9.75" customHeight="1" x14ac:dyDescent="0.25">
      <c r="A588" s="375"/>
      <c r="B588" s="375"/>
      <c r="C588" s="375"/>
      <c r="D588" s="375"/>
      <c r="E588" s="375"/>
      <c r="F588" s="375"/>
      <c r="G588" s="375"/>
      <c r="H588" s="375"/>
      <c r="I588" s="375"/>
      <c r="J588" s="375"/>
      <c r="K588" s="375"/>
      <c r="L588" s="375"/>
      <c r="M588" s="375"/>
      <c r="N588" s="375"/>
      <c r="O588" s="375"/>
      <c r="P588" s="375"/>
      <c r="Q588" s="375"/>
      <c r="R588" s="375"/>
      <c r="S588" s="375"/>
      <c r="T588" s="375"/>
      <c r="U588" s="375"/>
      <c r="V588" s="375"/>
      <c r="W588" s="375"/>
      <c r="X588" s="375"/>
      <c r="Y588" s="375"/>
      <c r="Z588" s="375"/>
    </row>
    <row r="589" spans="1:26" ht="9.75" customHeight="1" x14ac:dyDescent="0.25">
      <c r="A589" s="375"/>
      <c r="B589" s="375"/>
      <c r="C589" s="375"/>
      <c r="D589" s="375"/>
      <c r="E589" s="375"/>
      <c r="F589" s="375"/>
      <c r="G589" s="375"/>
      <c r="H589" s="375"/>
      <c r="I589" s="375"/>
      <c r="J589" s="375"/>
      <c r="K589" s="375"/>
      <c r="L589" s="375"/>
      <c r="M589" s="375"/>
      <c r="N589" s="375"/>
      <c r="O589" s="375"/>
      <c r="P589" s="375"/>
      <c r="Q589" s="375"/>
      <c r="R589" s="375"/>
      <c r="S589" s="375"/>
      <c r="T589" s="375"/>
      <c r="U589" s="375"/>
      <c r="V589" s="375"/>
      <c r="W589" s="375"/>
      <c r="X589" s="375"/>
      <c r="Y589" s="375"/>
      <c r="Z589" s="375"/>
    </row>
    <row r="590" spans="1:26" ht="9.75" customHeight="1" x14ac:dyDescent="0.25">
      <c r="A590" s="375"/>
      <c r="B590" s="375"/>
      <c r="C590" s="375"/>
      <c r="D590" s="375"/>
      <c r="E590" s="375"/>
      <c r="F590" s="375"/>
      <c r="G590" s="375"/>
      <c r="H590" s="375"/>
      <c r="I590" s="375"/>
      <c r="J590" s="375"/>
      <c r="K590" s="375"/>
      <c r="L590" s="375"/>
      <c r="M590" s="375"/>
      <c r="N590" s="375"/>
      <c r="O590" s="375"/>
      <c r="P590" s="375"/>
      <c r="Q590" s="375"/>
      <c r="R590" s="375"/>
      <c r="S590" s="375"/>
      <c r="T590" s="375"/>
      <c r="U590" s="375"/>
      <c r="V590" s="375"/>
      <c r="W590" s="375"/>
      <c r="X590" s="375"/>
      <c r="Y590" s="375"/>
      <c r="Z590" s="375"/>
    </row>
    <row r="591" spans="1:26" ht="9.75" customHeight="1" x14ac:dyDescent="0.25">
      <c r="A591" s="375"/>
      <c r="B591" s="375"/>
      <c r="C591" s="375"/>
      <c r="D591" s="375"/>
      <c r="E591" s="375"/>
      <c r="F591" s="375"/>
      <c r="G591" s="375"/>
      <c r="H591" s="375"/>
      <c r="I591" s="375"/>
      <c r="J591" s="375"/>
      <c r="K591" s="375"/>
      <c r="L591" s="375"/>
      <c r="M591" s="375"/>
      <c r="N591" s="375"/>
      <c r="O591" s="375"/>
      <c r="P591" s="375"/>
      <c r="Q591" s="375"/>
      <c r="R591" s="375"/>
      <c r="S591" s="375"/>
      <c r="T591" s="375"/>
      <c r="U591" s="375"/>
      <c r="V591" s="375"/>
      <c r="W591" s="375"/>
      <c r="X591" s="375"/>
      <c r="Y591" s="375"/>
      <c r="Z591" s="375"/>
    </row>
    <row r="592" spans="1:26" ht="9.75" customHeight="1" x14ac:dyDescent="0.25">
      <c r="A592" s="375"/>
      <c r="B592" s="375"/>
      <c r="C592" s="375"/>
      <c r="D592" s="375"/>
      <c r="E592" s="375"/>
      <c r="F592" s="375"/>
      <c r="G592" s="375"/>
      <c r="H592" s="375"/>
      <c r="I592" s="375"/>
      <c r="J592" s="375"/>
      <c r="K592" s="375"/>
      <c r="L592" s="375"/>
      <c r="M592" s="375"/>
      <c r="N592" s="375"/>
      <c r="O592" s="375"/>
      <c r="P592" s="375"/>
      <c r="Q592" s="375"/>
      <c r="R592" s="375"/>
      <c r="S592" s="375"/>
      <c r="T592" s="375"/>
      <c r="U592" s="375"/>
      <c r="V592" s="375"/>
      <c r="W592" s="375"/>
      <c r="X592" s="375"/>
      <c r="Y592" s="375"/>
      <c r="Z592" s="375"/>
    </row>
    <row r="593" spans="1:26" ht="9.75" customHeight="1" x14ac:dyDescent="0.25">
      <c r="A593" s="375"/>
      <c r="B593" s="375"/>
      <c r="C593" s="375"/>
      <c r="D593" s="375"/>
      <c r="E593" s="375"/>
      <c r="F593" s="375"/>
      <c r="G593" s="375"/>
      <c r="H593" s="375"/>
      <c r="I593" s="375"/>
      <c r="J593" s="375"/>
      <c r="K593" s="375"/>
      <c r="L593" s="375"/>
      <c r="M593" s="375"/>
      <c r="N593" s="375"/>
      <c r="O593" s="375"/>
      <c r="P593" s="375"/>
      <c r="Q593" s="375"/>
      <c r="R593" s="375"/>
      <c r="S593" s="375"/>
      <c r="T593" s="375"/>
      <c r="U593" s="375"/>
      <c r="V593" s="375"/>
      <c r="W593" s="375"/>
      <c r="X593" s="375"/>
      <c r="Y593" s="375"/>
      <c r="Z593" s="375"/>
    </row>
    <row r="594" spans="1:26" ht="9.75" customHeight="1" x14ac:dyDescent="0.25">
      <c r="A594" s="375"/>
      <c r="B594" s="375"/>
      <c r="C594" s="375"/>
      <c r="D594" s="375"/>
      <c r="E594" s="375"/>
      <c r="F594" s="375"/>
      <c r="G594" s="375"/>
      <c r="H594" s="375"/>
      <c r="I594" s="375"/>
      <c r="J594" s="375"/>
      <c r="K594" s="375"/>
      <c r="L594" s="375"/>
      <c r="M594" s="375"/>
      <c r="N594" s="375"/>
      <c r="O594" s="375"/>
      <c r="P594" s="375"/>
      <c r="Q594" s="375"/>
      <c r="R594" s="375"/>
      <c r="S594" s="375"/>
      <c r="T594" s="375"/>
      <c r="U594" s="375"/>
      <c r="V594" s="375"/>
      <c r="W594" s="375"/>
      <c r="X594" s="375"/>
      <c r="Y594" s="375"/>
      <c r="Z594" s="375"/>
    </row>
    <row r="595" spans="1:26" ht="9.75" customHeight="1" x14ac:dyDescent="0.25">
      <c r="A595" s="375"/>
      <c r="B595" s="375"/>
      <c r="C595" s="375"/>
      <c r="D595" s="375"/>
      <c r="E595" s="375"/>
      <c r="F595" s="375"/>
      <c r="G595" s="375"/>
      <c r="H595" s="375"/>
      <c r="I595" s="375"/>
      <c r="J595" s="375"/>
      <c r="K595" s="375"/>
      <c r="L595" s="375"/>
      <c r="M595" s="375"/>
      <c r="N595" s="375"/>
      <c r="O595" s="375"/>
      <c r="P595" s="375"/>
      <c r="Q595" s="375"/>
      <c r="R595" s="375"/>
      <c r="S595" s="375"/>
      <c r="T595" s="375"/>
      <c r="U595" s="375"/>
      <c r="V595" s="375"/>
      <c r="W595" s="375"/>
      <c r="X595" s="375"/>
      <c r="Y595" s="375"/>
      <c r="Z595" s="375"/>
    </row>
    <row r="596" spans="1:26" ht="9.75" customHeight="1" x14ac:dyDescent="0.25">
      <c r="A596" s="375"/>
      <c r="B596" s="375"/>
      <c r="C596" s="375"/>
      <c r="D596" s="375"/>
      <c r="E596" s="375"/>
      <c r="F596" s="375"/>
      <c r="G596" s="375"/>
      <c r="H596" s="375"/>
      <c r="I596" s="375"/>
      <c r="J596" s="375"/>
      <c r="K596" s="375"/>
      <c r="L596" s="375"/>
      <c r="M596" s="375"/>
      <c r="N596" s="375"/>
      <c r="O596" s="375"/>
      <c r="P596" s="375"/>
      <c r="Q596" s="375"/>
      <c r="R596" s="375"/>
      <c r="S596" s="375"/>
      <c r="T596" s="375"/>
      <c r="U596" s="375"/>
      <c r="V596" s="375"/>
      <c r="W596" s="375"/>
      <c r="X596" s="375"/>
      <c r="Y596" s="375"/>
      <c r="Z596" s="375"/>
    </row>
    <row r="597" spans="1:26" ht="9.75" customHeight="1" x14ac:dyDescent="0.25">
      <c r="A597" s="375"/>
      <c r="B597" s="375"/>
      <c r="C597" s="375"/>
      <c r="D597" s="375"/>
      <c r="E597" s="375"/>
      <c r="F597" s="375"/>
      <c r="G597" s="375"/>
      <c r="H597" s="375"/>
      <c r="I597" s="375"/>
      <c r="J597" s="375"/>
      <c r="K597" s="375"/>
      <c r="L597" s="375"/>
      <c r="M597" s="375"/>
      <c r="N597" s="375"/>
      <c r="O597" s="375"/>
      <c r="P597" s="375"/>
      <c r="Q597" s="375"/>
      <c r="R597" s="375"/>
      <c r="S597" s="375"/>
      <c r="T597" s="375"/>
      <c r="U597" s="375"/>
      <c r="V597" s="375"/>
      <c r="W597" s="375"/>
      <c r="X597" s="375"/>
      <c r="Y597" s="375"/>
      <c r="Z597" s="375"/>
    </row>
    <row r="598" spans="1:26" ht="9.75" customHeight="1" x14ac:dyDescent="0.25">
      <c r="A598" s="375"/>
      <c r="B598" s="375"/>
      <c r="C598" s="375"/>
      <c r="D598" s="375"/>
      <c r="E598" s="375"/>
      <c r="F598" s="375"/>
      <c r="G598" s="375"/>
      <c r="H598" s="375"/>
      <c r="I598" s="375"/>
      <c r="J598" s="375"/>
      <c r="K598" s="375"/>
      <c r="L598" s="375"/>
      <c r="M598" s="375"/>
      <c r="N598" s="375"/>
      <c r="O598" s="375"/>
      <c r="P598" s="375"/>
      <c r="Q598" s="375"/>
      <c r="R598" s="375"/>
      <c r="S598" s="375"/>
      <c r="T598" s="375"/>
      <c r="U598" s="375"/>
      <c r="V598" s="375"/>
      <c r="W598" s="375"/>
      <c r="X598" s="375"/>
      <c r="Y598" s="375"/>
      <c r="Z598" s="375"/>
    </row>
    <row r="599" spans="1:26" ht="9.75" customHeight="1" x14ac:dyDescent="0.25">
      <c r="A599" s="375"/>
      <c r="B599" s="375"/>
      <c r="C599" s="375"/>
      <c r="D599" s="375"/>
      <c r="E599" s="375"/>
      <c r="F599" s="375"/>
      <c r="G599" s="375"/>
      <c r="H599" s="375"/>
      <c r="I599" s="375"/>
      <c r="J599" s="375"/>
      <c r="K599" s="375"/>
      <c r="L599" s="375"/>
      <c r="M599" s="375"/>
      <c r="N599" s="375"/>
      <c r="O599" s="375"/>
      <c r="P599" s="375"/>
      <c r="Q599" s="375"/>
      <c r="R599" s="375"/>
      <c r="S599" s="375"/>
      <c r="T599" s="375"/>
      <c r="U599" s="375"/>
      <c r="V599" s="375"/>
      <c r="W599" s="375"/>
      <c r="X599" s="375"/>
      <c r="Y599" s="375"/>
      <c r="Z599" s="375"/>
    </row>
    <row r="600" spans="1:26" ht="9.75" customHeight="1" x14ac:dyDescent="0.25">
      <c r="A600" s="375"/>
      <c r="B600" s="375"/>
      <c r="C600" s="375"/>
      <c r="D600" s="375"/>
      <c r="E600" s="375"/>
      <c r="F600" s="375"/>
      <c r="G600" s="375"/>
      <c r="H600" s="375"/>
      <c r="I600" s="375"/>
      <c r="J600" s="375"/>
      <c r="K600" s="375"/>
      <c r="L600" s="375"/>
      <c r="M600" s="375"/>
      <c r="N600" s="375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</row>
    <row r="601" spans="1:26" ht="9.75" customHeight="1" x14ac:dyDescent="0.25">
      <c r="A601" s="375"/>
      <c r="B601" s="375"/>
      <c r="C601" s="375"/>
      <c r="D601" s="375"/>
      <c r="E601" s="375"/>
      <c r="F601" s="375"/>
      <c r="G601" s="375"/>
      <c r="H601" s="375"/>
      <c r="I601" s="375"/>
      <c r="J601" s="375"/>
      <c r="K601" s="375"/>
      <c r="L601" s="375"/>
      <c r="M601" s="375"/>
      <c r="N601" s="375"/>
      <c r="O601" s="375"/>
      <c r="P601" s="375"/>
      <c r="Q601" s="375"/>
      <c r="R601" s="375"/>
      <c r="S601" s="375"/>
      <c r="T601" s="375"/>
      <c r="U601" s="375"/>
      <c r="V601" s="375"/>
      <c r="W601" s="375"/>
      <c r="X601" s="375"/>
      <c r="Y601" s="375"/>
      <c r="Z601" s="375"/>
    </row>
    <row r="602" spans="1:26" ht="9.75" customHeight="1" x14ac:dyDescent="0.25">
      <c r="A602" s="375"/>
      <c r="B602" s="375"/>
      <c r="C602" s="375"/>
      <c r="D602" s="375"/>
      <c r="E602" s="375"/>
      <c r="F602" s="375"/>
      <c r="G602" s="375"/>
      <c r="H602" s="375"/>
      <c r="I602" s="375"/>
      <c r="J602" s="375"/>
      <c r="K602" s="375"/>
      <c r="L602" s="375"/>
      <c r="M602" s="375"/>
      <c r="N602" s="375"/>
      <c r="O602" s="375"/>
      <c r="P602" s="375"/>
      <c r="Q602" s="375"/>
      <c r="R602" s="375"/>
      <c r="S602" s="375"/>
      <c r="T602" s="375"/>
      <c r="U602" s="375"/>
      <c r="V602" s="375"/>
      <c r="W602" s="375"/>
      <c r="X602" s="375"/>
      <c r="Y602" s="375"/>
      <c r="Z602" s="375"/>
    </row>
    <row r="603" spans="1:26" ht="9.75" customHeight="1" x14ac:dyDescent="0.25">
      <c r="A603" s="375"/>
      <c r="B603" s="375"/>
      <c r="C603" s="375"/>
      <c r="D603" s="375"/>
      <c r="E603" s="375"/>
      <c r="F603" s="375"/>
      <c r="G603" s="375"/>
      <c r="H603" s="375"/>
      <c r="I603" s="375"/>
      <c r="J603" s="375"/>
      <c r="K603" s="375"/>
      <c r="L603" s="375"/>
      <c r="M603" s="375"/>
      <c r="N603" s="375"/>
      <c r="O603" s="375"/>
      <c r="P603" s="375"/>
      <c r="Q603" s="375"/>
      <c r="R603" s="375"/>
      <c r="S603" s="375"/>
      <c r="T603" s="375"/>
      <c r="U603" s="375"/>
      <c r="V603" s="375"/>
      <c r="W603" s="375"/>
      <c r="X603" s="375"/>
      <c r="Y603" s="375"/>
      <c r="Z603" s="375"/>
    </row>
    <row r="604" spans="1:26" ht="9.75" customHeight="1" x14ac:dyDescent="0.25">
      <c r="A604" s="375"/>
      <c r="B604" s="375"/>
      <c r="C604" s="375"/>
      <c r="D604" s="375"/>
      <c r="E604" s="375"/>
      <c r="F604" s="375"/>
      <c r="G604" s="375"/>
      <c r="H604" s="375"/>
      <c r="I604" s="375"/>
      <c r="J604" s="375"/>
      <c r="K604" s="375"/>
      <c r="L604" s="375"/>
      <c r="M604" s="375"/>
      <c r="N604" s="375"/>
      <c r="O604" s="375"/>
      <c r="P604" s="375"/>
      <c r="Q604" s="375"/>
      <c r="R604" s="375"/>
      <c r="S604" s="375"/>
      <c r="T604" s="375"/>
      <c r="U604" s="375"/>
      <c r="V604" s="375"/>
      <c r="W604" s="375"/>
      <c r="X604" s="375"/>
      <c r="Y604" s="375"/>
      <c r="Z604" s="375"/>
    </row>
    <row r="605" spans="1:26" ht="9.75" customHeight="1" x14ac:dyDescent="0.25">
      <c r="A605" s="375"/>
      <c r="B605" s="375"/>
      <c r="C605" s="375"/>
      <c r="D605" s="375"/>
      <c r="E605" s="375"/>
      <c r="F605" s="375"/>
      <c r="G605" s="375"/>
      <c r="H605" s="375"/>
      <c r="I605" s="375"/>
      <c r="J605" s="375"/>
      <c r="K605" s="375"/>
      <c r="L605" s="375"/>
      <c r="M605" s="375"/>
      <c r="N605" s="375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375"/>
      <c r="Z605" s="375"/>
    </row>
    <row r="606" spans="1:26" ht="9.75" customHeight="1" x14ac:dyDescent="0.25">
      <c r="A606" s="375"/>
      <c r="B606" s="375"/>
      <c r="C606" s="375"/>
      <c r="D606" s="375"/>
      <c r="E606" s="375"/>
      <c r="F606" s="375"/>
      <c r="G606" s="375"/>
      <c r="H606" s="375"/>
      <c r="I606" s="375"/>
      <c r="J606" s="375"/>
      <c r="K606" s="375"/>
      <c r="L606" s="375"/>
      <c r="M606" s="375"/>
      <c r="N606" s="375"/>
      <c r="O606" s="375"/>
      <c r="P606" s="375"/>
      <c r="Q606" s="375"/>
      <c r="R606" s="375"/>
      <c r="S606" s="375"/>
      <c r="T606" s="375"/>
      <c r="U606" s="375"/>
      <c r="V606" s="375"/>
      <c r="W606" s="375"/>
      <c r="X606" s="375"/>
      <c r="Y606" s="375"/>
      <c r="Z606" s="375"/>
    </row>
    <row r="607" spans="1:26" ht="9.75" customHeight="1" x14ac:dyDescent="0.25">
      <c r="A607" s="375"/>
      <c r="B607" s="375"/>
      <c r="C607" s="375"/>
      <c r="D607" s="375"/>
      <c r="E607" s="375"/>
      <c r="F607" s="375"/>
      <c r="G607" s="375"/>
      <c r="H607" s="375"/>
      <c r="I607" s="375"/>
      <c r="J607" s="375"/>
      <c r="K607" s="375"/>
      <c r="L607" s="375"/>
      <c r="M607" s="375"/>
      <c r="N607" s="375"/>
      <c r="O607" s="375"/>
      <c r="P607" s="375"/>
      <c r="Q607" s="375"/>
      <c r="R607" s="375"/>
      <c r="S607" s="375"/>
      <c r="T607" s="375"/>
      <c r="U607" s="375"/>
      <c r="V607" s="375"/>
      <c r="W607" s="375"/>
      <c r="X607" s="375"/>
      <c r="Y607" s="375"/>
      <c r="Z607" s="375"/>
    </row>
    <row r="608" spans="1:26" ht="9.75" customHeight="1" x14ac:dyDescent="0.25">
      <c r="A608" s="375"/>
      <c r="B608" s="375"/>
      <c r="C608" s="375"/>
      <c r="D608" s="375"/>
      <c r="E608" s="375"/>
      <c r="F608" s="375"/>
      <c r="G608" s="375"/>
      <c r="H608" s="375"/>
      <c r="I608" s="375"/>
      <c r="J608" s="375"/>
      <c r="K608" s="375"/>
      <c r="L608" s="375"/>
      <c r="M608" s="375"/>
      <c r="N608" s="375"/>
      <c r="O608" s="375"/>
      <c r="P608" s="375"/>
      <c r="Q608" s="375"/>
      <c r="R608" s="375"/>
      <c r="S608" s="375"/>
      <c r="T608" s="375"/>
      <c r="U608" s="375"/>
      <c r="V608" s="375"/>
      <c r="W608" s="375"/>
      <c r="X608" s="375"/>
      <c r="Y608" s="375"/>
      <c r="Z608" s="375"/>
    </row>
    <row r="609" spans="1:26" ht="9.75" customHeight="1" x14ac:dyDescent="0.25">
      <c r="A609" s="375"/>
      <c r="B609" s="375"/>
      <c r="C609" s="375"/>
      <c r="D609" s="375"/>
      <c r="E609" s="375"/>
      <c r="F609" s="375"/>
      <c r="G609" s="375"/>
      <c r="H609" s="375"/>
      <c r="I609" s="375"/>
      <c r="J609" s="375"/>
      <c r="K609" s="375"/>
      <c r="L609" s="375"/>
      <c r="M609" s="375"/>
      <c r="N609" s="375"/>
      <c r="O609" s="375"/>
      <c r="P609" s="375"/>
      <c r="Q609" s="375"/>
      <c r="R609" s="375"/>
      <c r="S609" s="375"/>
      <c r="T609" s="375"/>
      <c r="U609" s="375"/>
      <c r="V609" s="375"/>
      <c r="W609" s="375"/>
      <c r="X609" s="375"/>
      <c r="Y609" s="375"/>
      <c r="Z609" s="375"/>
    </row>
    <row r="610" spans="1:26" ht="9.75" customHeight="1" x14ac:dyDescent="0.25">
      <c r="A610" s="375"/>
      <c r="B610" s="375"/>
      <c r="C610" s="375"/>
      <c r="D610" s="375"/>
      <c r="E610" s="375"/>
      <c r="F610" s="375"/>
      <c r="G610" s="375"/>
      <c r="H610" s="375"/>
      <c r="I610" s="375"/>
      <c r="J610" s="375"/>
      <c r="K610" s="375"/>
      <c r="L610" s="375"/>
      <c r="M610" s="375"/>
      <c r="N610" s="375"/>
      <c r="O610" s="375"/>
      <c r="P610" s="375"/>
      <c r="Q610" s="375"/>
      <c r="R610" s="375"/>
      <c r="S610" s="375"/>
      <c r="T610" s="375"/>
      <c r="U610" s="375"/>
      <c r="V610" s="375"/>
      <c r="W610" s="375"/>
      <c r="X610" s="375"/>
      <c r="Y610" s="375"/>
      <c r="Z610" s="375"/>
    </row>
    <row r="611" spans="1:26" ht="9.75" customHeight="1" x14ac:dyDescent="0.25">
      <c r="A611" s="375"/>
      <c r="B611" s="375"/>
      <c r="C611" s="375"/>
      <c r="D611" s="375"/>
      <c r="E611" s="375"/>
      <c r="F611" s="375"/>
      <c r="G611" s="375"/>
      <c r="H611" s="375"/>
      <c r="I611" s="375"/>
      <c r="J611" s="375"/>
      <c r="K611" s="375"/>
      <c r="L611" s="375"/>
      <c r="M611" s="375"/>
      <c r="N611" s="375"/>
      <c r="O611" s="375"/>
      <c r="P611" s="375"/>
      <c r="Q611" s="375"/>
      <c r="R611" s="375"/>
      <c r="S611" s="375"/>
      <c r="T611" s="375"/>
      <c r="U611" s="375"/>
      <c r="V611" s="375"/>
      <c r="W611" s="375"/>
      <c r="X611" s="375"/>
      <c r="Y611" s="375"/>
      <c r="Z611" s="375"/>
    </row>
    <row r="612" spans="1:26" ht="9.75" customHeight="1" x14ac:dyDescent="0.25">
      <c r="A612" s="375"/>
      <c r="B612" s="375"/>
      <c r="C612" s="375"/>
      <c r="D612" s="375"/>
      <c r="E612" s="375"/>
      <c r="F612" s="375"/>
      <c r="G612" s="375"/>
      <c r="H612" s="375"/>
      <c r="I612" s="375"/>
      <c r="J612" s="375"/>
      <c r="K612" s="375"/>
      <c r="L612" s="375"/>
      <c r="M612" s="375"/>
      <c r="N612" s="375"/>
      <c r="O612" s="375"/>
      <c r="P612" s="375"/>
      <c r="Q612" s="375"/>
      <c r="R612" s="375"/>
      <c r="S612" s="375"/>
      <c r="T612" s="375"/>
      <c r="U612" s="375"/>
      <c r="V612" s="375"/>
      <c r="W612" s="375"/>
      <c r="X612" s="375"/>
      <c r="Y612" s="375"/>
      <c r="Z612" s="375"/>
    </row>
    <row r="613" spans="1:26" ht="9.75" customHeight="1" x14ac:dyDescent="0.25">
      <c r="A613" s="375"/>
      <c r="B613" s="375"/>
      <c r="C613" s="375"/>
      <c r="D613" s="375"/>
      <c r="E613" s="375"/>
      <c r="F613" s="375"/>
      <c r="G613" s="375"/>
      <c r="H613" s="375"/>
      <c r="I613" s="375"/>
      <c r="J613" s="375"/>
      <c r="K613" s="375"/>
      <c r="L613" s="375"/>
      <c r="M613" s="375"/>
      <c r="N613" s="375"/>
      <c r="O613" s="375"/>
      <c r="P613" s="375"/>
      <c r="Q613" s="375"/>
      <c r="R613" s="375"/>
      <c r="S613" s="375"/>
      <c r="T613" s="375"/>
      <c r="U613" s="375"/>
      <c r="V613" s="375"/>
      <c r="W613" s="375"/>
      <c r="X613" s="375"/>
      <c r="Y613" s="375"/>
      <c r="Z613" s="375"/>
    </row>
    <row r="614" spans="1:26" ht="9.75" customHeight="1" x14ac:dyDescent="0.25">
      <c r="A614" s="375"/>
      <c r="B614" s="375"/>
      <c r="C614" s="375"/>
      <c r="D614" s="375"/>
      <c r="E614" s="375"/>
      <c r="F614" s="375"/>
      <c r="G614" s="375"/>
      <c r="H614" s="375"/>
      <c r="I614" s="375"/>
      <c r="J614" s="375"/>
      <c r="K614" s="375"/>
      <c r="L614" s="375"/>
      <c r="M614" s="375"/>
      <c r="N614" s="375"/>
      <c r="O614" s="375"/>
      <c r="P614" s="375"/>
      <c r="Q614" s="375"/>
      <c r="R614" s="375"/>
      <c r="S614" s="375"/>
      <c r="T614" s="375"/>
      <c r="U614" s="375"/>
      <c r="V614" s="375"/>
      <c r="W614" s="375"/>
      <c r="X614" s="375"/>
      <c r="Y614" s="375"/>
      <c r="Z614" s="375"/>
    </row>
    <row r="615" spans="1:26" ht="9.75" customHeight="1" x14ac:dyDescent="0.25">
      <c r="A615" s="375"/>
      <c r="B615" s="375"/>
      <c r="C615" s="375"/>
      <c r="D615" s="375"/>
      <c r="E615" s="375"/>
      <c r="F615" s="375"/>
      <c r="G615" s="375"/>
      <c r="H615" s="375"/>
      <c r="I615" s="375"/>
      <c r="J615" s="375"/>
      <c r="K615" s="375"/>
      <c r="L615" s="375"/>
      <c r="M615" s="375"/>
      <c r="N615" s="375"/>
      <c r="O615" s="375"/>
      <c r="P615" s="375"/>
      <c r="Q615" s="375"/>
      <c r="R615" s="375"/>
      <c r="S615" s="375"/>
      <c r="T615" s="375"/>
      <c r="U615" s="375"/>
      <c r="V615" s="375"/>
      <c r="W615" s="375"/>
      <c r="X615" s="375"/>
      <c r="Y615" s="375"/>
      <c r="Z615" s="375"/>
    </row>
    <row r="616" spans="1:26" ht="9.75" customHeight="1" x14ac:dyDescent="0.25">
      <c r="A616" s="375"/>
      <c r="B616" s="375"/>
      <c r="C616" s="375"/>
      <c r="D616" s="375"/>
      <c r="E616" s="375"/>
      <c r="F616" s="375"/>
      <c r="G616" s="375"/>
      <c r="H616" s="375"/>
      <c r="I616" s="375"/>
      <c r="J616" s="375"/>
      <c r="K616" s="375"/>
      <c r="L616" s="375"/>
      <c r="M616" s="375"/>
      <c r="N616" s="375"/>
      <c r="O616" s="375"/>
      <c r="P616" s="375"/>
      <c r="Q616" s="375"/>
      <c r="R616" s="375"/>
      <c r="S616" s="375"/>
      <c r="T616" s="375"/>
      <c r="U616" s="375"/>
      <c r="V616" s="375"/>
      <c r="W616" s="375"/>
      <c r="X616" s="375"/>
      <c r="Y616" s="375"/>
      <c r="Z616" s="375"/>
    </row>
    <row r="617" spans="1:26" ht="9.75" customHeight="1" x14ac:dyDescent="0.25">
      <c r="A617" s="375"/>
      <c r="B617" s="375"/>
      <c r="C617" s="375"/>
      <c r="D617" s="375"/>
      <c r="E617" s="375"/>
      <c r="F617" s="375"/>
      <c r="G617" s="375"/>
      <c r="H617" s="375"/>
      <c r="I617" s="375"/>
      <c r="J617" s="375"/>
      <c r="K617" s="375"/>
      <c r="L617" s="375"/>
      <c r="M617" s="375"/>
      <c r="N617" s="375"/>
      <c r="O617" s="375"/>
      <c r="P617" s="375"/>
      <c r="Q617" s="375"/>
      <c r="R617" s="375"/>
      <c r="S617" s="375"/>
      <c r="T617" s="375"/>
      <c r="U617" s="375"/>
      <c r="V617" s="375"/>
      <c r="W617" s="375"/>
      <c r="X617" s="375"/>
      <c r="Y617" s="375"/>
      <c r="Z617" s="375"/>
    </row>
    <row r="618" spans="1:26" ht="9.75" customHeight="1" x14ac:dyDescent="0.25">
      <c r="A618" s="375"/>
      <c r="B618" s="375"/>
      <c r="C618" s="375"/>
      <c r="D618" s="375"/>
      <c r="E618" s="375"/>
      <c r="F618" s="375"/>
      <c r="G618" s="375"/>
      <c r="H618" s="375"/>
      <c r="I618" s="375"/>
      <c r="J618" s="375"/>
      <c r="K618" s="375"/>
      <c r="L618" s="375"/>
      <c r="M618" s="375"/>
      <c r="N618" s="375"/>
      <c r="O618" s="375"/>
      <c r="P618" s="375"/>
      <c r="Q618" s="375"/>
      <c r="R618" s="375"/>
      <c r="S618" s="375"/>
      <c r="T618" s="375"/>
      <c r="U618" s="375"/>
      <c r="V618" s="375"/>
      <c r="W618" s="375"/>
      <c r="X618" s="375"/>
      <c r="Y618" s="375"/>
      <c r="Z618" s="375"/>
    </row>
    <row r="619" spans="1:26" ht="9.75" customHeight="1" x14ac:dyDescent="0.25">
      <c r="A619" s="375"/>
      <c r="B619" s="375"/>
      <c r="C619" s="375"/>
      <c r="D619" s="375"/>
      <c r="E619" s="375"/>
      <c r="F619" s="375"/>
      <c r="G619" s="375"/>
      <c r="H619" s="375"/>
      <c r="I619" s="375"/>
      <c r="J619" s="375"/>
      <c r="K619" s="375"/>
      <c r="L619" s="375"/>
      <c r="M619" s="375"/>
      <c r="N619" s="375"/>
      <c r="O619" s="375"/>
      <c r="P619" s="375"/>
      <c r="Q619" s="375"/>
      <c r="R619" s="375"/>
      <c r="S619" s="375"/>
      <c r="T619" s="375"/>
      <c r="U619" s="375"/>
      <c r="V619" s="375"/>
      <c r="W619" s="375"/>
      <c r="X619" s="375"/>
      <c r="Y619" s="375"/>
      <c r="Z619" s="375"/>
    </row>
    <row r="620" spans="1:26" ht="9.75" customHeight="1" x14ac:dyDescent="0.25">
      <c r="A620" s="375"/>
      <c r="B620" s="375"/>
      <c r="C620" s="375"/>
      <c r="D620" s="375"/>
      <c r="E620" s="375"/>
      <c r="F620" s="375"/>
      <c r="G620" s="375"/>
      <c r="H620" s="375"/>
      <c r="I620" s="375"/>
      <c r="J620" s="375"/>
      <c r="K620" s="375"/>
      <c r="L620" s="375"/>
      <c r="M620" s="375"/>
      <c r="N620" s="375"/>
      <c r="O620" s="375"/>
      <c r="P620" s="375"/>
      <c r="Q620" s="375"/>
      <c r="R620" s="375"/>
      <c r="S620" s="375"/>
      <c r="T620" s="375"/>
      <c r="U620" s="375"/>
      <c r="V620" s="375"/>
      <c r="W620" s="375"/>
      <c r="X620" s="375"/>
      <c r="Y620" s="375"/>
      <c r="Z620" s="375"/>
    </row>
    <row r="621" spans="1:26" ht="9.75" customHeight="1" x14ac:dyDescent="0.25">
      <c r="A621" s="375"/>
      <c r="B621" s="375"/>
      <c r="C621" s="375"/>
      <c r="D621" s="375"/>
      <c r="E621" s="375"/>
      <c r="F621" s="375"/>
      <c r="G621" s="375"/>
      <c r="H621" s="375"/>
      <c r="I621" s="375"/>
      <c r="J621" s="375"/>
      <c r="K621" s="375"/>
      <c r="L621" s="375"/>
      <c r="M621" s="375"/>
      <c r="N621" s="375"/>
      <c r="O621" s="375"/>
      <c r="P621" s="375"/>
      <c r="Q621" s="375"/>
      <c r="R621" s="375"/>
      <c r="S621" s="375"/>
      <c r="T621" s="375"/>
      <c r="U621" s="375"/>
      <c r="V621" s="375"/>
      <c r="W621" s="375"/>
      <c r="X621" s="375"/>
      <c r="Y621" s="375"/>
      <c r="Z621" s="375"/>
    </row>
    <row r="622" spans="1:26" ht="9.75" customHeight="1" x14ac:dyDescent="0.25">
      <c r="A622" s="375"/>
      <c r="B622" s="375"/>
      <c r="C622" s="375"/>
      <c r="D622" s="375"/>
      <c r="E622" s="375"/>
      <c r="F622" s="375"/>
      <c r="G622" s="375"/>
      <c r="H622" s="375"/>
      <c r="I622" s="375"/>
      <c r="J622" s="375"/>
      <c r="K622" s="375"/>
      <c r="L622" s="375"/>
      <c r="M622" s="375"/>
      <c r="N622" s="375"/>
      <c r="O622" s="375"/>
      <c r="P622" s="375"/>
      <c r="Q622" s="375"/>
      <c r="R622" s="375"/>
      <c r="S622" s="375"/>
      <c r="T622" s="375"/>
      <c r="U622" s="375"/>
      <c r="V622" s="375"/>
      <c r="W622" s="375"/>
      <c r="X622" s="375"/>
      <c r="Y622" s="375"/>
      <c r="Z622" s="375"/>
    </row>
    <row r="623" spans="1:26" ht="9.75" customHeight="1" x14ac:dyDescent="0.25">
      <c r="A623" s="375"/>
      <c r="B623" s="375"/>
      <c r="C623" s="375"/>
      <c r="D623" s="375"/>
      <c r="E623" s="375"/>
      <c r="F623" s="375"/>
      <c r="G623" s="375"/>
      <c r="H623" s="375"/>
      <c r="I623" s="375"/>
      <c r="J623" s="375"/>
      <c r="K623" s="375"/>
      <c r="L623" s="375"/>
      <c r="M623" s="375"/>
      <c r="N623" s="375"/>
      <c r="O623" s="375"/>
      <c r="P623" s="375"/>
      <c r="Q623" s="375"/>
      <c r="R623" s="375"/>
      <c r="S623" s="375"/>
      <c r="T623" s="375"/>
      <c r="U623" s="375"/>
      <c r="V623" s="375"/>
      <c r="W623" s="375"/>
      <c r="X623" s="375"/>
      <c r="Y623" s="375"/>
      <c r="Z623" s="375"/>
    </row>
    <row r="624" spans="1:26" ht="9.75" customHeight="1" x14ac:dyDescent="0.25">
      <c r="A624" s="375"/>
      <c r="B624" s="375"/>
      <c r="C624" s="375"/>
      <c r="D624" s="375"/>
      <c r="E624" s="375"/>
      <c r="F624" s="375"/>
      <c r="G624" s="375"/>
      <c r="H624" s="375"/>
      <c r="I624" s="375"/>
      <c r="J624" s="375"/>
      <c r="K624" s="375"/>
      <c r="L624" s="375"/>
      <c r="M624" s="375"/>
      <c r="N624" s="375"/>
      <c r="O624" s="375"/>
      <c r="P624" s="375"/>
      <c r="Q624" s="375"/>
      <c r="R624" s="375"/>
      <c r="S624" s="375"/>
      <c r="T624" s="375"/>
      <c r="U624" s="375"/>
      <c r="V624" s="375"/>
      <c r="W624" s="375"/>
      <c r="X624" s="375"/>
      <c r="Y624" s="375"/>
      <c r="Z624" s="375"/>
    </row>
    <row r="625" spans="1:26" ht="9.75" customHeight="1" x14ac:dyDescent="0.25">
      <c r="A625" s="375"/>
      <c r="B625" s="375"/>
      <c r="C625" s="375"/>
      <c r="D625" s="375"/>
      <c r="E625" s="375"/>
      <c r="F625" s="375"/>
      <c r="G625" s="375"/>
      <c r="H625" s="375"/>
      <c r="I625" s="375"/>
      <c r="J625" s="375"/>
      <c r="K625" s="375"/>
      <c r="L625" s="375"/>
      <c r="M625" s="375"/>
      <c r="N625" s="375"/>
      <c r="O625" s="375"/>
      <c r="P625" s="375"/>
      <c r="Q625" s="375"/>
      <c r="R625" s="375"/>
      <c r="S625" s="375"/>
      <c r="T625" s="375"/>
      <c r="U625" s="375"/>
      <c r="V625" s="375"/>
      <c r="W625" s="375"/>
      <c r="X625" s="375"/>
      <c r="Y625" s="375"/>
      <c r="Z625" s="375"/>
    </row>
    <row r="626" spans="1:26" ht="9.75" customHeight="1" x14ac:dyDescent="0.25">
      <c r="A626" s="375"/>
      <c r="B626" s="375"/>
      <c r="C626" s="375"/>
      <c r="D626" s="375"/>
      <c r="E626" s="375"/>
      <c r="F626" s="375"/>
      <c r="G626" s="375"/>
      <c r="H626" s="375"/>
      <c r="I626" s="375"/>
      <c r="J626" s="375"/>
      <c r="K626" s="375"/>
      <c r="L626" s="375"/>
      <c r="M626" s="375"/>
      <c r="N626" s="375"/>
      <c r="O626" s="375"/>
      <c r="P626" s="375"/>
      <c r="Q626" s="375"/>
      <c r="R626" s="375"/>
      <c r="S626" s="375"/>
      <c r="T626" s="375"/>
      <c r="U626" s="375"/>
      <c r="V626" s="375"/>
      <c r="W626" s="375"/>
      <c r="X626" s="375"/>
      <c r="Y626" s="375"/>
      <c r="Z626" s="375"/>
    </row>
    <row r="627" spans="1:26" ht="9.75" customHeight="1" x14ac:dyDescent="0.25">
      <c r="A627" s="375"/>
      <c r="B627" s="375"/>
      <c r="C627" s="375"/>
      <c r="D627" s="375"/>
      <c r="E627" s="375"/>
      <c r="F627" s="375"/>
      <c r="G627" s="375"/>
      <c r="H627" s="375"/>
      <c r="I627" s="375"/>
      <c r="J627" s="375"/>
      <c r="K627" s="375"/>
      <c r="L627" s="375"/>
      <c r="M627" s="375"/>
      <c r="N627" s="375"/>
      <c r="O627" s="375"/>
      <c r="P627" s="375"/>
      <c r="Q627" s="375"/>
      <c r="R627" s="375"/>
      <c r="S627" s="375"/>
      <c r="T627" s="375"/>
      <c r="U627" s="375"/>
      <c r="V627" s="375"/>
      <c r="W627" s="375"/>
      <c r="X627" s="375"/>
      <c r="Y627" s="375"/>
      <c r="Z627" s="375"/>
    </row>
    <row r="628" spans="1:26" ht="9.75" customHeight="1" x14ac:dyDescent="0.25">
      <c r="A628" s="375"/>
      <c r="B628" s="375"/>
      <c r="C628" s="375"/>
      <c r="D628" s="375"/>
      <c r="E628" s="375"/>
      <c r="F628" s="375"/>
      <c r="G628" s="375"/>
      <c r="H628" s="375"/>
      <c r="I628" s="375"/>
      <c r="J628" s="375"/>
      <c r="K628" s="375"/>
      <c r="L628" s="375"/>
      <c r="M628" s="375"/>
      <c r="N628" s="375"/>
      <c r="O628" s="375"/>
      <c r="P628" s="375"/>
      <c r="Q628" s="375"/>
      <c r="R628" s="375"/>
      <c r="S628" s="375"/>
      <c r="T628" s="375"/>
      <c r="U628" s="375"/>
      <c r="V628" s="375"/>
      <c r="W628" s="375"/>
      <c r="X628" s="375"/>
      <c r="Y628" s="375"/>
      <c r="Z628" s="375"/>
    </row>
    <row r="629" spans="1:26" ht="9.75" customHeight="1" x14ac:dyDescent="0.25">
      <c r="A629" s="375"/>
      <c r="B629" s="375"/>
      <c r="C629" s="375"/>
      <c r="D629" s="375"/>
      <c r="E629" s="375"/>
      <c r="F629" s="375"/>
      <c r="G629" s="375"/>
      <c r="H629" s="375"/>
      <c r="I629" s="375"/>
      <c r="J629" s="375"/>
      <c r="K629" s="375"/>
      <c r="L629" s="375"/>
      <c r="M629" s="375"/>
      <c r="N629" s="375"/>
      <c r="O629" s="375"/>
      <c r="P629" s="375"/>
      <c r="Q629" s="375"/>
      <c r="R629" s="375"/>
      <c r="S629" s="375"/>
      <c r="T629" s="375"/>
      <c r="U629" s="375"/>
      <c r="V629" s="375"/>
      <c r="W629" s="375"/>
      <c r="X629" s="375"/>
      <c r="Y629" s="375"/>
      <c r="Z629" s="375"/>
    </row>
    <row r="630" spans="1:26" ht="9.75" customHeight="1" x14ac:dyDescent="0.25">
      <c r="A630" s="375"/>
      <c r="B630" s="375"/>
      <c r="C630" s="375"/>
      <c r="D630" s="375"/>
      <c r="E630" s="375"/>
      <c r="F630" s="375"/>
      <c r="G630" s="375"/>
      <c r="H630" s="375"/>
      <c r="I630" s="375"/>
      <c r="J630" s="375"/>
      <c r="K630" s="375"/>
      <c r="L630" s="375"/>
      <c r="M630" s="375"/>
      <c r="N630" s="375"/>
      <c r="O630" s="375"/>
      <c r="P630" s="375"/>
      <c r="Q630" s="375"/>
      <c r="R630" s="375"/>
      <c r="S630" s="375"/>
      <c r="T630" s="375"/>
      <c r="U630" s="375"/>
      <c r="V630" s="375"/>
      <c r="W630" s="375"/>
      <c r="X630" s="375"/>
      <c r="Y630" s="375"/>
      <c r="Z630" s="375"/>
    </row>
    <row r="631" spans="1:26" ht="9.75" customHeight="1" x14ac:dyDescent="0.25">
      <c r="A631" s="375"/>
      <c r="B631" s="375"/>
      <c r="C631" s="375"/>
      <c r="D631" s="375"/>
      <c r="E631" s="375"/>
      <c r="F631" s="375"/>
      <c r="G631" s="375"/>
      <c r="H631" s="375"/>
      <c r="I631" s="375"/>
      <c r="J631" s="375"/>
      <c r="K631" s="375"/>
      <c r="L631" s="375"/>
      <c r="M631" s="375"/>
      <c r="N631" s="375"/>
      <c r="O631" s="375"/>
      <c r="P631" s="375"/>
      <c r="Q631" s="375"/>
      <c r="R631" s="375"/>
      <c r="S631" s="375"/>
      <c r="T631" s="375"/>
      <c r="U631" s="375"/>
      <c r="V631" s="375"/>
      <c r="W631" s="375"/>
      <c r="X631" s="375"/>
      <c r="Y631" s="375"/>
      <c r="Z631" s="375"/>
    </row>
    <row r="632" spans="1:26" ht="9.75" customHeight="1" x14ac:dyDescent="0.25">
      <c r="A632" s="375"/>
      <c r="B632" s="375"/>
      <c r="C632" s="375"/>
      <c r="D632" s="375"/>
      <c r="E632" s="375"/>
      <c r="F632" s="375"/>
      <c r="G632" s="375"/>
      <c r="H632" s="375"/>
      <c r="I632" s="375"/>
      <c r="J632" s="375"/>
      <c r="K632" s="375"/>
      <c r="L632" s="375"/>
      <c r="M632" s="375"/>
      <c r="N632" s="375"/>
      <c r="O632" s="375"/>
      <c r="P632" s="375"/>
      <c r="Q632" s="375"/>
      <c r="R632" s="375"/>
      <c r="S632" s="375"/>
      <c r="T632" s="375"/>
      <c r="U632" s="375"/>
      <c r="V632" s="375"/>
      <c r="W632" s="375"/>
      <c r="X632" s="375"/>
      <c r="Y632" s="375"/>
      <c r="Z632" s="375"/>
    </row>
    <row r="633" spans="1:26" ht="9.75" customHeight="1" x14ac:dyDescent="0.25">
      <c r="A633" s="375"/>
      <c r="B633" s="375"/>
      <c r="C633" s="375"/>
      <c r="D633" s="375"/>
      <c r="E633" s="375"/>
      <c r="F633" s="375"/>
      <c r="G633" s="375"/>
      <c r="H633" s="375"/>
      <c r="I633" s="375"/>
      <c r="J633" s="375"/>
      <c r="K633" s="375"/>
      <c r="L633" s="375"/>
      <c r="M633" s="375"/>
      <c r="N633" s="375"/>
      <c r="O633" s="375"/>
      <c r="P633" s="375"/>
      <c r="Q633" s="375"/>
      <c r="R633" s="375"/>
      <c r="S633" s="375"/>
      <c r="T633" s="375"/>
      <c r="U633" s="375"/>
      <c r="V633" s="375"/>
      <c r="W633" s="375"/>
      <c r="X633" s="375"/>
      <c r="Y633" s="375"/>
      <c r="Z633" s="375"/>
    </row>
    <row r="634" spans="1:26" ht="9.75" customHeight="1" x14ac:dyDescent="0.25">
      <c r="A634" s="375"/>
      <c r="B634" s="375"/>
      <c r="C634" s="375"/>
      <c r="D634" s="375"/>
      <c r="E634" s="375"/>
      <c r="F634" s="375"/>
      <c r="G634" s="375"/>
      <c r="H634" s="375"/>
      <c r="I634" s="375"/>
      <c r="J634" s="375"/>
      <c r="K634" s="375"/>
      <c r="L634" s="375"/>
      <c r="M634" s="375"/>
      <c r="N634" s="375"/>
      <c r="O634" s="375"/>
      <c r="P634" s="375"/>
      <c r="Q634" s="375"/>
      <c r="R634" s="375"/>
      <c r="S634" s="375"/>
      <c r="T634" s="375"/>
      <c r="U634" s="375"/>
      <c r="V634" s="375"/>
      <c r="W634" s="375"/>
      <c r="X634" s="375"/>
      <c r="Y634" s="375"/>
      <c r="Z634" s="375"/>
    </row>
    <row r="635" spans="1:26" ht="9.75" customHeight="1" x14ac:dyDescent="0.25">
      <c r="A635" s="375"/>
      <c r="B635" s="375"/>
      <c r="C635" s="375"/>
      <c r="D635" s="375"/>
      <c r="E635" s="375"/>
      <c r="F635" s="375"/>
      <c r="G635" s="375"/>
      <c r="H635" s="375"/>
      <c r="I635" s="375"/>
      <c r="J635" s="375"/>
      <c r="K635" s="375"/>
      <c r="L635" s="375"/>
      <c r="M635" s="375"/>
      <c r="N635" s="375"/>
      <c r="O635" s="375"/>
      <c r="P635" s="375"/>
      <c r="Q635" s="375"/>
      <c r="R635" s="375"/>
      <c r="S635" s="375"/>
      <c r="T635" s="375"/>
      <c r="U635" s="375"/>
      <c r="V635" s="375"/>
      <c r="W635" s="375"/>
      <c r="X635" s="375"/>
      <c r="Y635" s="375"/>
      <c r="Z635" s="375"/>
    </row>
    <row r="636" spans="1:26" ht="9.75" customHeight="1" x14ac:dyDescent="0.25">
      <c r="A636" s="375"/>
      <c r="B636" s="375"/>
      <c r="C636" s="375"/>
      <c r="D636" s="375"/>
      <c r="E636" s="375"/>
      <c r="F636" s="375"/>
      <c r="G636" s="375"/>
      <c r="H636" s="375"/>
      <c r="I636" s="375"/>
      <c r="J636" s="375"/>
      <c r="K636" s="375"/>
      <c r="L636" s="375"/>
      <c r="M636" s="375"/>
      <c r="N636" s="375"/>
      <c r="O636" s="375"/>
      <c r="P636" s="375"/>
      <c r="Q636" s="375"/>
      <c r="R636" s="375"/>
      <c r="S636" s="375"/>
      <c r="T636" s="375"/>
      <c r="U636" s="375"/>
      <c r="V636" s="375"/>
      <c r="W636" s="375"/>
      <c r="X636" s="375"/>
      <c r="Y636" s="375"/>
      <c r="Z636" s="375"/>
    </row>
    <row r="637" spans="1:26" ht="9.75" customHeight="1" x14ac:dyDescent="0.25">
      <c r="A637" s="375"/>
      <c r="B637" s="375"/>
      <c r="C637" s="375"/>
      <c r="D637" s="375"/>
      <c r="E637" s="375"/>
      <c r="F637" s="375"/>
      <c r="G637" s="375"/>
      <c r="H637" s="375"/>
      <c r="I637" s="375"/>
      <c r="J637" s="375"/>
      <c r="K637" s="375"/>
      <c r="L637" s="375"/>
      <c r="M637" s="375"/>
      <c r="N637" s="375"/>
      <c r="O637" s="375"/>
      <c r="P637" s="375"/>
      <c r="Q637" s="375"/>
      <c r="R637" s="375"/>
      <c r="S637" s="375"/>
      <c r="T637" s="375"/>
      <c r="U637" s="375"/>
      <c r="V637" s="375"/>
      <c r="W637" s="375"/>
      <c r="X637" s="375"/>
      <c r="Y637" s="375"/>
      <c r="Z637" s="375"/>
    </row>
    <row r="638" spans="1:26" ht="9.75" customHeight="1" x14ac:dyDescent="0.25">
      <c r="A638" s="375"/>
      <c r="B638" s="375"/>
      <c r="C638" s="375"/>
      <c r="D638" s="375"/>
      <c r="E638" s="375"/>
      <c r="F638" s="375"/>
      <c r="G638" s="375"/>
      <c r="H638" s="375"/>
      <c r="I638" s="375"/>
      <c r="J638" s="375"/>
      <c r="K638" s="375"/>
      <c r="L638" s="375"/>
      <c r="M638" s="375"/>
      <c r="N638" s="375"/>
      <c r="O638" s="375"/>
      <c r="P638" s="375"/>
      <c r="Q638" s="375"/>
      <c r="R638" s="375"/>
      <c r="S638" s="375"/>
      <c r="T638" s="375"/>
      <c r="U638" s="375"/>
      <c r="V638" s="375"/>
      <c r="W638" s="375"/>
      <c r="X638" s="375"/>
      <c r="Y638" s="375"/>
      <c r="Z638" s="375"/>
    </row>
    <row r="639" spans="1:26" ht="9.75" customHeight="1" x14ac:dyDescent="0.25">
      <c r="A639" s="375"/>
      <c r="B639" s="375"/>
      <c r="C639" s="375"/>
      <c r="D639" s="375"/>
      <c r="E639" s="375"/>
      <c r="F639" s="375"/>
      <c r="G639" s="375"/>
      <c r="H639" s="375"/>
      <c r="I639" s="375"/>
      <c r="J639" s="375"/>
      <c r="K639" s="375"/>
      <c r="L639" s="375"/>
      <c r="M639" s="375"/>
      <c r="N639" s="375"/>
      <c r="O639" s="375"/>
      <c r="P639" s="375"/>
      <c r="Q639" s="375"/>
      <c r="R639" s="375"/>
      <c r="S639" s="375"/>
      <c r="T639" s="375"/>
      <c r="U639" s="375"/>
      <c r="V639" s="375"/>
      <c r="W639" s="375"/>
      <c r="X639" s="375"/>
      <c r="Y639" s="375"/>
      <c r="Z639" s="375"/>
    </row>
    <row r="640" spans="1:26" ht="9.75" customHeight="1" x14ac:dyDescent="0.25">
      <c r="A640" s="375"/>
      <c r="B640" s="375"/>
      <c r="C640" s="375"/>
      <c r="D640" s="375"/>
      <c r="E640" s="375"/>
      <c r="F640" s="375"/>
      <c r="G640" s="375"/>
      <c r="H640" s="375"/>
      <c r="I640" s="375"/>
      <c r="J640" s="375"/>
      <c r="K640" s="375"/>
      <c r="L640" s="375"/>
      <c r="M640" s="375"/>
      <c r="N640" s="375"/>
      <c r="O640" s="375"/>
      <c r="P640" s="375"/>
      <c r="Q640" s="375"/>
      <c r="R640" s="375"/>
      <c r="S640" s="375"/>
      <c r="T640" s="375"/>
      <c r="U640" s="375"/>
      <c r="V640" s="375"/>
      <c r="W640" s="375"/>
      <c r="X640" s="375"/>
      <c r="Y640" s="375"/>
      <c r="Z640" s="375"/>
    </row>
    <row r="641" spans="1:26" ht="9.75" customHeight="1" x14ac:dyDescent="0.25">
      <c r="A641" s="375"/>
      <c r="B641" s="375"/>
      <c r="C641" s="375"/>
      <c r="D641" s="375"/>
      <c r="E641" s="375"/>
      <c r="F641" s="375"/>
      <c r="G641" s="375"/>
      <c r="H641" s="375"/>
      <c r="I641" s="375"/>
      <c r="J641" s="375"/>
      <c r="K641" s="375"/>
      <c r="L641" s="375"/>
      <c r="M641" s="375"/>
      <c r="N641" s="375"/>
      <c r="O641" s="375"/>
      <c r="P641" s="375"/>
      <c r="Q641" s="375"/>
      <c r="R641" s="375"/>
      <c r="S641" s="375"/>
      <c r="T641" s="375"/>
      <c r="U641" s="375"/>
      <c r="V641" s="375"/>
      <c r="W641" s="375"/>
      <c r="X641" s="375"/>
      <c r="Y641" s="375"/>
      <c r="Z641" s="375"/>
    </row>
    <row r="642" spans="1:26" ht="9.75" customHeight="1" x14ac:dyDescent="0.25">
      <c r="A642" s="375"/>
      <c r="B642" s="375"/>
      <c r="C642" s="375"/>
      <c r="D642" s="375"/>
      <c r="E642" s="375"/>
      <c r="F642" s="375"/>
      <c r="G642" s="375"/>
      <c r="H642" s="375"/>
      <c r="I642" s="375"/>
      <c r="J642" s="375"/>
      <c r="K642" s="375"/>
      <c r="L642" s="375"/>
      <c r="M642" s="375"/>
      <c r="N642" s="375"/>
      <c r="O642" s="375"/>
      <c r="P642" s="375"/>
      <c r="Q642" s="375"/>
      <c r="R642" s="375"/>
      <c r="S642" s="375"/>
      <c r="T642" s="375"/>
      <c r="U642" s="375"/>
      <c r="V642" s="375"/>
      <c r="W642" s="375"/>
      <c r="X642" s="375"/>
      <c r="Y642" s="375"/>
      <c r="Z642" s="375"/>
    </row>
    <row r="643" spans="1:26" ht="9.75" customHeight="1" x14ac:dyDescent="0.25">
      <c r="A643" s="375"/>
      <c r="B643" s="375"/>
      <c r="C643" s="375"/>
      <c r="D643" s="375"/>
      <c r="E643" s="375"/>
      <c r="F643" s="375"/>
      <c r="G643" s="375"/>
      <c r="H643" s="375"/>
      <c r="I643" s="375"/>
      <c r="J643" s="375"/>
      <c r="K643" s="375"/>
      <c r="L643" s="375"/>
      <c r="M643" s="375"/>
      <c r="N643" s="375"/>
      <c r="O643" s="375"/>
      <c r="P643" s="375"/>
      <c r="Q643" s="375"/>
      <c r="R643" s="375"/>
      <c r="S643" s="375"/>
      <c r="T643" s="375"/>
      <c r="U643" s="375"/>
      <c r="V643" s="375"/>
      <c r="W643" s="375"/>
      <c r="X643" s="375"/>
      <c r="Y643" s="375"/>
      <c r="Z643" s="375"/>
    </row>
    <row r="644" spans="1:26" ht="9.75" customHeight="1" x14ac:dyDescent="0.25">
      <c r="A644" s="375"/>
      <c r="B644" s="375"/>
      <c r="C644" s="375"/>
      <c r="D644" s="375"/>
      <c r="E644" s="375"/>
      <c r="F644" s="375"/>
      <c r="G644" s="375"/>
      <c r="H644" s="375"/>
      <c r="I644" s="375"/>
      <c r="J644" s="375"/>
      <c r="K644" s="375"/>
      <c r="L644" s="375"/>
      <c r="M644" s="375"/>
      <c r="N644" s="375"/>
      <c r="O644" s="375"/>
      <c r="P644" s="375"/>
      <c r="Q644" s="375"/>
      <c r="R644" s="375"/>
      <c r="S644" s="375"/>
      <c r="T644" s="375"/>
      <c r="U644" s="375"/>
      <c r="V644" s="375"/>
      <c r="W644" s="375"/>
      <c r="X644" s="375"/>
      <c r="Y644" s="375"/>
      <c r="Z644" s="375"/>
    </row>
    <row r="645" spans="1:26" ht="9.75" customHeight="1" x14ac:dyDescent="0.25">
      <c r="A645" s="375"/>
      <c r="B645" s="375"/>
      <c r="C645" s="375"/>
      <c r="D645" s="375"/>
      <c r="E645" s="375"/>
      <c r="F645" s="375"/>
      <c r="G645" s="375"/>
      <c r="H645" s="375"/>
      <c r="I645" s="375"/>
      <c r="J645" s="375"/>
      <c r="K645" s="375"/>
      <c r="L645" s="375"/>
      <c r="M645" s="375"/>
      <c r="N645" s="375"/>
      <c r="O645" s="375"/>
      <c r="P645" s="375"/>
      <c r="Q645" s="375"/>
      <c r="R645" s="375"/>
      <c r="S645" s="375"/>
      <c r="T645" s="375"/>
      <c r="U645" s="375"/>
      <c r="V645" s="375"/>
      <c r="W645" s="375"/>
      <c r="X645" s="375"/>
      <c r="Y645" s="375"/>
      <c r="Z645" s="375"/>
    </row>
    <row r="646" spans="1:26" ht="9.75" customHeight="1" x14ac:dyDescent="0.25">
      <c r="A646" s="375"/>
      <c r="B646" s="375"/>
      <c r="C646" s="375"/>
      <c r="D646" s="375"/>
      <c r="E646" s="375"/>
      <c r="F646" s="375"/>
      <c r="G646" s="375"/>
      <c r="H646" s="375"/>
      <c r="I646" s="375"/>
      <c r="J646" s="375"/>
      <c r="K646" s="375"/>
      <c r="L646" s="375"/>
      <c r="M646" s="375"/>
      <c r="N646" s="375"/>
      <c r="O646" s="375"/>
      <c r="P646" s="375"/>
      <c r="Q646" s="375"/>
      <c r="R646" s="375"/>
      <c r="S646" s="375"/>
      <c r="T646" s="375"/>
      <c r="U646" s="375"/>
      <c r="V646" s="375"/>
      <c r="W646" s="375"/>
      <c r="X646" s="375"/>
      <c r="Y646" s="375"/>
      <c r="Z646" s="375"/>
    </row>
    <row r="647" spans="1:26" ht="9.75" customHeight="1" x14ac:dyDescent="0.25">
      <c r="A647" s="375"/>
      <c r="B647" s="375"/>
      <c r="C647" s="375"/>
      <c r="D647" s="375"/>
      <c r="E647" s="375"/>
      <c r="F647" s="375"/>
      <c r="G647" s="375"/>
      <c r="H647" s="375"/>
      <c r="I647" s="375"/>
      <c r="J647" s="375"/>
      <c r="K647" s="375"/>
      <c r="L647" s="375"/>
      <c r="M647" s="375"/>
      <c r="N647" s="375"/>
      <c r="O647" s="375"/>
      <c r="P647" s="375"/>
      <c r="Q647" s="375"/>
      <c r="R647" s="375"/>
      <c r="S647" s="375"/>
      <c r="T647" s="375"/>
      <c r="U647" s="375"/>
      <c r="V647" s="375"/>
      <c r="W647" s="375"/>
      <c r="X647" s="375"/>
      <c r="Y647" s="375"/>
      <c r="Z647" s="375"/>
    </row>
    <row r="648" spans="1:26" ht="9.75" customHeight="1" x14ac:dyDescent="0.25">
      <c r="A648" s="375"/>
      <c r="B648" s="375"/>
      <c r="C648" s="375"/>
      <c r="D648" s="375"/>
      <c r="E648" s="375"/>
      <c r="F648" s="375"/>
      <c r="G648" s="375"/>
      <c r="H648" s="375"/>
      <c r="I648" s="375"/>
      <c r="J648" s="375"/>
      <c r="K648" s="375"/>
      <c r="L648" s="375"/>
      <c r="M648" s="375"/>
      <c r="N648" s="375"/>
      <c r="O648" s="375"/>
      <c r="P648" s="375"/>
      <c r="Q648" s="375"/>
      <c r="R648" s="375"/>
      <c r="S648" s="375"/>
      <c r="T648" s="375"/>
      <c r="U648" s="375"/>
      <c r="V648" s="375"/>
      <c r="W648" s="375"/>
      <c r="X648" s="375"/>
      <c r="Y648" s="375"/>
      <c r="Z648" s="375"/>
    </row>
    <row r="649" spans="1:26" ht="9.75" customHeight="1" x14ac:dyDescent="0.25">
      <c r="A649" s="375"/>
      <c r="B649" s="375"/>
      <c r="C649" s="375"/>
      <c r="D649" s="375"/>
      <c r="E649" s="375"/>
      <c r="F649" s="375"/>
      <c r="G649" s="375"/>
      <c r="H649" s="375"/>
      <c r="I649" s="375"/>
      <c r="J649" s="375"/>
      <c r="K649" s="375"/>
      <c r="L649" s="375"/>
      <c r="M649" s="375"/>
      <c r="N649" s="375"/>
      <c r="O649" s="375"/>
      <c r="P649" s="375"/>
      <c r="Q649" s="375"/>
      <c r="R649" s="375"/>
      <c r="S649" s="375"/>
      <c r="T649" s="375"/>
      <c r="U649" s="375"/>
      <c r="V649" s="375"/>
      <c r="W649" s="375"/>
      <c r="X649" s="375"/>
      <c r="Y649" s="375"/>
      <c r="Z649" s="375"/>
    </row>
    <row r="650" spans="1:26" ht="9.75" customHeight="1" x14ac:dyDescent="0.25">
      <c r="A650" s="375"/>
      <c r="B650" s="375"/>
      <c r="C650" s="375"/>
      <c r="D650" s="375"/>
      <c r="E650" s="375"/>
      <c r="F650" s="375"/>
      <c r="G650" s="375"/>
      <c r="H650" s="375"/>
      <c r="I650" s="375"/>
      <c r="J650" s="375"/>
      <c r="K650" s="375"/>
      <c r="L650" s="375"/>
      <c r="M650" s="375"/>
      <c r="N650" s="375"/>
      <c r="O650" s="375"/>
      <c r="P650" s="375"/>
      <c r="Q650" s="375"/>
      <c r="R650" s="375"/>
      <c r="S650" s="375"/>
      <c r="T650" s="375"/>
      <c r="U650" s="375"/>
      <c r="V650" s="375"/>
      <c r="W650" s="375"/>
      <c r="X650" s="375"/>
      <c r="Y650" s="375"/>
      <c r="Z650" s="375"/>
    </row>
    <row r="651" spans="1:26" ht="9.75" customHeight="1" x14ac:dyDescent="0.25">
      <c r="A651" s="375"/>
      <c r="B651" s="375"/>
      <c r="C651" s="375"/>
      <c r="D651" s="375"/>
      <c r="E651" s="375"/>
      <c r="F651" s="375"/>
      <c r="G651" s="375"/>
      <c r="H651" s="375"/>
      <c r="I651" s="375"/>
      <c r="J651" s="375"/>
      <c r="K651" s="375"/>
      <c r="L651" s="375"/>
      <c r="M651" s="375"/>
      <c r="N651" s="375"/>
      <c r="O651" s="375"/>
      <c r="P651" s="375"/>
      <c r="Q651" s="375"/>
      <c r="R651" s="375"/>
      <c r="S651" s="375"/>
      <c r="T651" s="375"/>
      <c r="U651" s="375"/>
      <c r="V651" s="375"/>
      <c r="W651" s="375"/>
      <c r="X651" s="375"/>
      <c r="Y651" s="375"/>
      <c r="Z651" s="375"/>
    </row>
    <row r="652" spans="1:26" ht="9.75" customHeight="1" x14ac:dyDescent="0.25">
      <c r="A652" s="375"/>
      <c r="B652" s="375"/>
      <c r="C652" s="375"/>
      <c r="D652" s="375"/>
      <c r="E652" s="375"/>
      <c r="F652" s="375"/>
      <c r="G652" s="375"/>
      <c r="H652" s="375"/>
      <c r="I652" s="375"/>
      <c r="J652" s="375"/>
      <c r="K652" s="375"/>
      <c r="L652" s="375"/>
      <c r="M652" s="375"/>
      <c r="N652" s="375"/>
      <c r="O652" s="375"/>
      <c r="P652" s="375"/>
      <c r="Q652" s="375"/>
      <c r="R652" s="375"/>
      <c r="S652" s="375"/>
      <c r="T652" s="375"/>
      <c r="U652" s="375"/>
      <c r="V652" s="375"/>
      <c r="W652" s="375"/>
      <c r="X652" s="375"/>
      <c r="Y652" s="375"/>
      <c r="Z652" s="375"/>
    </row>
    <row r="653" spans="1:26" ht="9.75" customHeight="1" x14ac:dyDescent="0.25">
      <c r="A653" s="375"/>
      <c r="B653" s="375"/>
      <c r="C653" s="375"/>
      <c r="D653" s="375"/>
      <c r="E653" s="375"/>
      <c r="F653" s="375"/>
      <c r="G653" s="375"/>
      <c r="H653" s="375"/>
      <c r="I653" s="375"/>
      <c r="J653" s="375"/>
      <c r="K653" s="375"/>
      <c r="L653" s="375"/>
      <c r="M653" s="375"/>
      <c r="N653" s="375"/>
      <c r="O653" s="375"/>
      <c r="P653" s="375"/>
      <c r="Q653" s="375"/>
      <c r="R653" s="375"/>
      <c r="S653" s="375"/>
      <c r="T653" s="375"/>
      <c r="U653" s="375"/>
      <c r="V653" s="375"/>
      <c r="W653" s="375"/>
      <c r="X653" s="375"/>
      <c r="Y653" s="375"/>
      <c r="Z653" s="375"/>
    </row>
    <row r="654" spans="1:26" ht="9.75" customHeight="1" x14ac:dyDescent="0.25">
      <c r="A654" s="375"/>
      <c r="B654" s="375"/>
      <c r="C654" s="375"/>
      <c r="D654" s="375"/>
      <c r="E654" s="375"/>
      <c r="F654" s="375"/>
      <c r="G654" s="375"/>
      <c r="H654" s="375"/>
      <c r="I654" s="375"/>
      <c r="J654" s="375"/>
      <c r="K654" s="375"/>
      <c r="L654" s="375"/>
      <c r="M654" s="375"/>
      <c r="N654" s="375"/>
      <c r="O654" s="375"/>
      <c r="P654" s="375"/>
      <c r="Q654" s="375"/>
      <c r="R654" s="375"/>
      <c r="S654" s="375"/>
      <c r="T654" s="375"/>
      <c r="U654" s="375"/>
      <c r="V654" s="375"/>
      <c r="W654" s="375"/>
      <c r="X654" s="375"/>
      <c r="Y654" s="375"/>
      <c r="Z654" s="375"/>
    </row>
    <row r="655" spans="1:26" ht="9.75" customHeight="1" x14ac:dyDescent="0.25">
      <c r="A655" s="375"/>
      <c r="B655" s="375"/>
      <c r="C655" s="375"/>
      <c r="D655" s="375"/>
      <c r="E655" s="375"/>
      <c r="F655" s="375"/>
      <c r="G655" s="375"/>
      <c r="H655" s="375"/>
      <c r="I655" s="375"/>
      <c r="J655" s="375"/>
      <c r="K655" s="375"/>
      <c r="L655" s="375"/>
      <c r="M655" s="375"/>
      <c r="N655" s="375"/>
      <c r="O655" s="375"/>
      <c r="P655" s="375"/>
      <c r="Q655" s="375"/>
      <c r="R655" s="375"/>
      <c r="S655" s="375"/>
      <c r="T655" s="375"/>
      <c r="U655" s="375"/>
      <c r="V655" s="375"/>
      <c r="W655" s="375"/>
      <c r="X655" s="375"/>
      <c r="Y655" s="375"/>
      <c r="Z655" s="375"/>
    </row>
    <row r="656" spans="1:26" ht="9.75" customHeight="1" x14ac:dyDescent="0.25">
      <c r="A656" s="375"/>
      <c r="B656" s="375"/>
      <c r="C656" s="375"/>
      <c r="D656" s="375"/>
      <c r="E656" s="375"/>
      <c r="F656" s="375"/>
      <c r="G656" s="375"/>
      <c r="H656" s="375"/>
      <c r="I656" s="375"/>
      <c r="J656" s="375"/>
      <c r="K656" s="375"/>
      <c r="L656" s="375"/>
      <c r="M656" s="375"/>
      <c r="N656" s="375"/>
      <c r="O656" s="375"/>
      <c r="P656" s="375"/>
      <c r="Q656" s="375"/>
      <c r="R656" s="375"/>
      <c r="S656" s="375"/>
      <c r="T656" s="375"/>
      <c r="U656" s="375"/>
      <c r="V656" s="375"/>
      <c r="W656" s="375"/>
      <c r="X656" s="375"/>
      <c r="Y656" s="375"/>
      <c r="Z656" s="375"/>
    </row>
    <row r="657" spans="1:26" ht="9.75" customHeight="1" x14ac:dyDescent="0.25">
      <c r="A657" s="375"/>
      <c r="B657" s="375"/>
      <c r="C657" s="375"/>
      <c r="D657" s="375"/>
      <c r="E657" s="375"/>
      <c r="F657" s="375"/>
      <c r="G657" s="375"/>
      <c r="H657" s="375"/>
      <c r="I657" s="375"/>
      <c r="J657" s="375"/>
      <c r="K657" s="375"/>
      <c r="L657" s="375"/>
      <c r="M657" s="375"/>
      <c r="N657" s="375"/>
      <c r="O657" s="375"/>
      <c r="P657" s="375"/>
      <c r="Q657" s="375"/>
      <c r="R657" s="375"/>
      <c r="S657" s="375"/>
      <c r="T657" s="375"/>
      <c r="U657" s="375"/>
      <c r="V657" s="375"/>
      <c r="W657" s="375"/>
      <c r="X657" s="375"/>
      <c r="Y657" s="375"/>
      <c r="Z657" s="375"/>
    </row>
    <row r="658" spans="1:26" ht="9.75" customHeight="1" x14ac:dyDescent="0.25">
      <c r="A658" s="375"/>
      <c r="B658" s="375"/>
      <c r="C658" s="375"/>
      <c r="D658" s="375"/>
      <c r="E658" s="375"/>
      <c r="F658" s="375"/>
      <c r="G658" s="375"/>
      <c r="H658" s="375"/>
      <c r="I658" s="375"/>
      <c r="J658" s="375"/>
      <c r="K658" s="375"/>
      <c r="L658" s="375"/>
      <c r="M658" s="375"/>
      <c r="N658" s="375"/>
      <c r="O658" s="375"/>
      <c r="P658" s="375"/>
      <c r="Q658" s="375"/>
      <c r="R658" s="375"/>
      <c r="S658" s="375"/>
      <c r="T658" s="375"/>
      <c r="U658" s="375"/>
      <c r="V658" s="375"/>
      <c r="W658" s="375"/>
      <c r="X658" s="375"/>
      <c r="Y658" s="375"/>
      <c r="Z658" s="375"/>
    </row>
    <row r="659" spans="1:26" ht="9.75" customHeight="1" x14ac:dyDescent="0.25">
      <c r="A659" s="375"/>
      <c r="B659" s="375"/>
      <c r="C659" s="375"/>
      <c r="D659" s="375"/>
      <c r="E659" s="375"/>
      <c r="F659" s="375"/>
      <c r="G659" s="375"/>
      <c r="H659" s="375"/>
      <c r="I659" s="375"/>
      <c r="J659" s="375"/>
      <c r="K659" s="375"/>
      <c r="L659" s="375"/>
      <c r="M659" s="375"/>
      <c r="N659" s="375"/>
      <c r="O659" s="375"/>
      <c r="P659" s="375"/>
      <c r="Q659" s="375"/>
      <c r="R659" s="375"/>
      <c r="S659" s="375"/>
      <c r="T659" s="375"/>
      <c r="U659" s="375"/>
      <c r="V659" s="375"/>
      <c r="W659" s="375"/>
      <c r="X659" s="375"/>
      <c r="Y659" s="375"/>
      <c r="Z659" s="375"/>
    </row>
    <row r="660" spans="1:26" ht="9.75" customHeight="1" x14ac:dyDescent="0.25">
      <c r="A660" s="375"/>
      <c r="B660" s="375"/>
      <c r="C660" s="375"/>
      <c r="D660" s="375"/>
      <c r="E660" s="375"/>
      <c r="F660" s="375"/>
      <c r="G660" s="375"/>
      <c r="H660" s="375"/>
      <c r="I660" s="375"/>
      <c r="J660" s="375"/>
      <c r="K660" s="375"/>
      <c r="L660" s="375"/>
      <c r="M660" s="375"/>
      <c r="N660" s="375"/>
      <c r="O660" s="375"/>
      <c r="P660" s="375"/>
      <c r="Q660" s="375"/>
      <c r="R660" s="375"/>
      <c r="S660" s="375"/>
      <c r="T660" s="375"/>
      <c r="U660" s="375"/>
      <c r="V660" s="375"/>
      <c r="W660" s="375"/>
      <c r="X660" s="375"/>
      <c r="Y660" s="375"/>
      <c r="Z660" s="375"/>
    </row>
    <row r="661" spans="1:26" ht="9.75" customHeight="1" x14ac:dyDescent="0.25">
      <c r="A661" s="375"/>
      <c r="B661" s="375"/>
      <c r="C661" s="375"/>
      <c r="D661" s="375"/>
      <c r="E661" s="375"/>
      <c r="F661" s="375"/>
      <c r="G661" s="375"/>
      <c r="H661" s="375"/>
      <c r="I661" s="375"/>
      <c r="J661" s="375"/>
      <c r="K661" s="375"/>
      <c r="L661" s="375"/>
      <c r="M661" s="375"/>
      <c r="N661" s="375"/>
      <c r="O661" s="375"/>
      <c r="P661" s="375"/>
      <c r="Q661" s="375"/>
      <c r="R661" s="375"/>
      <c r="S661" s="375"/>
      <c r="T661" s="375"/>
      <c r="U661" s="375"/>
      <c r="V661" s="375"/>
      <c r="W661" s="375"/>
      <c r="X661" s="375"/>
      <c r="Y661" s="375"/>
      <c r="Z661" s="375"/>
    </row>
    <row r="662" spans="1:26" ht="9.75" customHeight="1" x14ac:dyDescent="0.25">
      <c r="A662" s="375"/>
      <c r="B662" s="375"/>
      <c r="C662" s="375"/>
      <c r="D662" s="375"/>
      <c r="E662" s="375"/>
      <c r="F662" s="375"/>
      <c r="G662" s="375"/>
      <c r="H662" s="375"/>
      <c r="I662" s="375"/>
      <c r="J662" s="375"/>
      <c r="K662" s="375"/>
      <c r="L662" s="375"/>
      <c r="M662" s="375"/>
      <c r="N662" s="375"/>
      <c r="O662" s="375"/>
      <c r="P662" s="375"/>
      <c r="Q662" s="375"/>
      <c r="R662" s="375"/>
      <c r="S662" s="375"/>
      <c r="T662" s="375"/>
      <c r="U662" s="375"/>
      <c r="V662" s="375"/>
      <c r="W662" s="375"/>
      <c r="X662" s="375"/>
      <c r="Y662" s="375"/>
      <c r="Z662" s="375"/>
    </row>
    <row r="663" spans="1:26" ht="9.75" customHeight="1" x14ac:dyDescent="0.25">
      <c r="A663" s="375"/>
      <c r="B663" s="375"/>
      <c r="C663" s="375"/>
      <c r="D663" s="375"/>
      <c r="E663" s="375"/>
      <c r="F663" s="375"/>
      <c r="G663" s="375"/>
      <c r="H663" s="375"/>
      <c r="I663" s="375"/>
      <c r="J663" s="375"/>
      <c r="K663" s="375"/>
      <c r="L663" s="375"/>
      <c r="M663" s="375"/>
      <c r="N663" s="375"/>
      <c r="O663" s="375"/>
      <c r="P663" s="375"/>
      <c r="Q663" s="375"/>
      <c r="R663" s="375"/>
      <c r="S663" s="375"/>
      <c r="T663" s="375"/>
      <c r="U663" s="375"/>
      <c r="V663" s="375"/>
      <c r="W663" s="375"/>
      <c r="X663" s="375"/>
      <c r="Y663" s="375"/>
      <c r="Z663" s="375"/>
    </row>
    <row r="664" spans="1:26" ht="9.75" customHeight="1" x14ac:dyDescent="0.25">
      <c r="A664" s="375"/>
      <c r="B664" s="375"/>
      <c r="C664" s="375"/>
      <c r="D664" s="375"/>
      <c r="E664" s="375"/>
      <c r="F664" s="375"/>
      <c r="G664" s="375"/>
      <c r="H664" s="375"/>
      <c r="I664" s="375"/>
      <c r="J664" s="375"/>
      <c r="K664" s="375"/>
      <c r="L664" s="375"/>
      <c r="M664" s="375"/>
      <c r="N664" s="375"/>
      <c r="O664" s="375"/>
      <c r="P664" s="375"/>
      <c r="Q664" s="375"/>
      <c r="R664" s="375"/>
      <c r="S664" s="375"/>
      <c r="T664" s="375"/>
      <c r="U664" s="375"/>
      <c r="V664" s="375"/>
      <c r="W664" s="375"/>
      <c r="X664" s="375"/>
      <c r="Y664" s="375"/>
      <c r="Z664" s="375"/>
    </row>
    <row r="665" spans="1:26" ht="9.75" customHeight="1" x14ac:dyDescent="0.25">
      <c r="A665" s="375"/>
      <c r="B665" s="375"/>
      <c r="C665" s="375"/>
      <c r="D665" s="375"/>
      <c r="E665" s="375"/>
      <c r="F665" s="375"/>
      <c r="G665" s="375"/>
      <c r="H665" s="375"/>
      <c r="I665" s="375"/>
      <c r="J665" s="375"/>
      <c r="K665" s="375"/>
      <c r="L665" s="375"/>
      <c r="M665" s="375"/>
      <c r="N665" s="375"/>
      <c r="O665" s="375"/>
      <c r="P665" s="375"/>
      <c r="Q665" s="375"/>
      <c r="R665" s="375"/>
      <c r="S665" s="375"/>
      <c r="T665" s="375"/>
      <c r="U665" s="375"/>
      <c r="V665" s="375"/>
      <c r="W665" s="375"/>
      <c r="X665" s="375"/>
      <c r="Y665" s="375"/>
      <c r="Z665" s="375"/>
    </row>
    <row r="666" spans="1:26" ht="9.75" customHeight="1" x14ac:dyDescent="0.25">
      <c r="A666" s="375"/>
      <c r="B666" s="375"/>
      <c r="C666" s="375"/>
      <c r="D666" s="375"/>
      <c r="E666" s="375"/>
      <c r="F666" s="375"/>
      <c r="G666" s="375"/>
      <c r="H666" s="375"/>
      <c r="I666" s="375"/>
      <c r="J666" s="375"/>
      <c r="K666" s="375"/>
      <c r="L666" s="375"/>
      <c r="M666" s="375"/>
      <c r="N666" s="375"/>
      <c r="O666" s="375"/>
      <c r="P666" s="375"/>
      <c r="Q666" s="375"/>
      <c r="R666" s="375"/>
      <c r="S666" s="375"/>
      <c r="T666" s="375"/>
      <c r="U666" s="375"/>
      <c r="V666" s="375"/>
      <c r="W666" s="375"/>
      <c r="X666" s="375"/>
      <c r="Y666" s="375"/>
      <c r="Z666" s="375"/>
    </row>
    <row r="667" spans="1:26" ht="9.75" customHeight="1" x14ac:dyDescent="0.25">
      <c r="A667" s="375"/>
      <c r="B667" s="375"/>
      <c r="C667" s="375"/>
      <c r="D667" s="375"/>
      <c r="E667" s="375"/>
      <c r="F667" s="375"/>
      <c r="G667" s="375"/>
      <c r="H667" s="375"/>
      <c r="I667" s="375"/>
      <c r="J667" s="375"/>
      <c r="K667" s="375"/>
      <c r="L667" s="375"/>
      <c r="M667" s="375"/>
      <c r="N667" s="375"/>
      <c r="O667" s="375"/>
      <c r="P667" s="375"/>
      <c r="Q667" s="375"/>
      <c r="R667" s="375"/>
      <c r="S667" s="375"/>
      <c r="T667" s="375"/>
      <c r="U667" s="375"/>
      <c r="V667" s="375"/>
      <c r="W667" s="375"/>
      <c r="X667" s="375"/>
      <c r="Y667" s="375"/>
      <c r="Z667" s="375"/>
    </row>
    <row r="668" spans="1:26" ht="9.75" customHeight="1" x14ac:dyDescent="0.25">
      <c r="A668" s="375"/>
      <c r="B668" s="375"/>
      <c r="C668" s="375"/>
      <c r="D668" s="375"/>
      <c r="E668" s="375"/>
      <c r="F668" s="375"/>
      <c r="G668" s="375"/>
      <c r="H668" s="375"/>
      <c r="I668" s="375"/>
      <c r="J668" s="375"/>
      <c r="K668" s="375"/>
      <c r="L668" s="375"/>
      <c r="M668" s="375"/>
      <c r="N668" s="375"/>
      <c r="O668" s="375"/>
      <c r="P668" s="375"/>
      <c r="Q668" s="375"/>
      <c r="R668" s="375"/>
      <c r="S668" s="375"/>
      <c r="T668" s="375"/>
      <c r="U668" s="375"/>
      <c r="V668" s="375"/>
      <c r="W668" s="375"/>
      <c r="X668" s="375"/>
      <c r="Y668" s="375"/>
      <c r="Z668" s="375"/>
    </row>
    <row r="669" spans="1:26" ht="9.75" customHeight="1" x14ac:dyDescent="0.25">
      <c r="A669" s="375"/>
      <c r="B669" s="375"/>
      <c r="C669" s="375"/>
      <c r="D669" s="375"/>
      <c r="E669" s="375"/>
      <c r="F669" s="375"/>
      <c r="G669" s="375"/>
      <c r="H669" s="375"/>
      <c r="I669" s="375"/>
      <c r="J669" s="375"/>
      <c r="K669" s="375"/>
      <c r="L669" s="375"/>
      <c r="M669" s="375"/>
      <c r="N669" s="375"/>
      <c r="O669" s="375"/>
      <c r="P669" s="375"/>
      <c r="Q669" s="375"/>
      <c r="R669" s="375"/>
      <c r="S669" s="375"/>
      <c r="T669" s="375"/>
      <c r="U669" s="375"/>
      <c r="V669" s="375"/>
      <c r="W669" s="375"/>
      <c r="X669" s="375"/>
      <c r="Y669" s="375"/>
      <c r="Z669" s="375"/>
    </row>
    <row r="670" spans="1:26" ht="9.75" customHeight="1" x14ac:dyDescent="0.25">
      <c r="A670" s="375"/>
      <c r="B670" s="375"/>
      <c r="C670" s="375"/>
      <c r="D670" s="375"/>
      <c r="E670" s="375"/>
      <c r="F670" s="375"/>
      <c r="G670" s="375"/>
      <c r="H670" s="375"/>
      <c r="I670" s="375"/>
      <c r="J670" s="375"/>
      <c r="K670" s="375"/>
      <c r="L670" s="375"/>
      <c r="M670" s="375"/>
      <c r="N670" s="375"/>
      <c r="O670" s="375"/>
      <c r="P670" s="375"/>
      <c r="Q670" s="375"/>
      <c r="R670" s="375"/>
      <c r="S670" s="375"/>
      <c r="T670" s="375"/>
      <c r="U670" s="375"/>
      <c r="V670" s="375"/>
      <c r="W670" s="375"/>
      <c r="X670" s="375"/>
      <c r="Y670" s="375"/>
      <c r="Z670" s="375"/>
    </row>
    <row r="671" spans="1:26" ht="9.75" customHeight="1" x14ac:dyDescent="0.25">
      <c r="A671" s="375"/>
      <c r="B671" s="375"/>
      <c r="C671" s="375"/>
      <c r="D671" s="375"/>
      <c r="E671" s="375"/>
      <c r="F671" s="375"/>
      <c r="G671" s="375"/>
      <c r="H671" s="375"/>
      <c r="I671" s="375"/>
      <c r="J671" s="375"/>
      <c r="K671" s="375"/>
      <c r="L671" s="375"/>
      <c r="M671" s="375"/>
      <c r="N671" s="375"/>
      <c r="O671" s="375"/>
      <c r="P671" s="375"/>
      <c r="Q671" s="375"/>
      <c r="R671" s="375"/>
      <c r="S671" s="375"/>
      <c r="T671" s="375"/>
      <c r="U671" s="375"/>
      <c r="V671" s="375"/>
      <c r="W671" s="375"/>
      <c r="X671" s="375"/>
      <c r="Y671" s="375"/>
      <c r="Z671" s="375"/>
    </row>
    <row r="672" spans="1:26" ht="9.75" customHeight="1" x14ac:dyDescent="0.25">
      <c r="A672" s="375"/>
      <c r="B672" s="375"/>
      <c r="C672" s="375"/>
      <c r="D672" s="375"/>
      <c r="E672" s="375"/>
      <c r="F672" s="375"/>
      <c r="G672" s="375"/>
      <c r="H672" s="375"/>
      <c r="I672" s="375"/>
      <c r="J672" s="375"/>
      <c r="K672" s="375"/>
      <c r="L672" s="375"/>
      <c r="M672" s="375"/>
      <c r="N672" s="375"/>
      <c r="O672" s="375"/>
      <c r="P672" s="375"/>
      <c r="Q672" s="375"/>
      <c r="R672" s="375"/>
      <c r="S672" s="375"/>
      <c r="T672" s="375"/>
      <c r="U672" s="375"/>
      <c r="V672" s="375"/>
      <c r="W672" s="375"/>
      <c r="X672" s="375"/>
      <c r="Y672" s="375"/>
      <c r="Z672" s="375"/>
    </row>
    <row r="673" spans="1:26" ht="9.75" customHeight="1" x14ac:dyDescent="0.25">
      <c r="A673" s="375"/>
      <c r="B673" s="375"/>
      <c r="C673" s="375"/>
      <c r="D673" s="375"/>
      <c r="E673" s="375"/>
      <c r="F673" s="375"/>
      <c r="G673" s="375"/>
      <c r="H673" s="375"/>
      <c r="I673" s="375"/>
      <c r="J673" s="375"/>
      <c r="K673" s="375"/>
      <c r="L673" s="375"/>
      <c r="M673" s="375"/>
      <c r="N673" s="375"/>
      <c r="O673" s="375"/>
      <c r="P673" s="375"/>
      <c r="Q673" s="375"/>
      <c r="R673" s="375"/>
      <c r="S673" s="375"/>
      <c r="T673" s="375"/>
      <c r="U673" s="375"/>
      <c r="V673" s="375"/>
      <c r="W673" s="375"/>
      <c r="X673" s="375"/>
      <c r="Y673" s="375"/>
      <c r="Z673" s="375"/>
    </row>
    <row r="674" spans="1:26" ht="9.75" customHeight="1" x14ac:dyDescent="0.25">
      <c r="A674" s="375"/>
      <c r="B674" s="375"/>
      <c r="C674" s="375"/>
      <c r="D674" s="375"/>
      <c r="E674" s="375"/>
      <c r="F674" s="375"/>
      <c r="G674" s="375"/>
      <c r="H674" s="375"/>
      <c r="I674" s="375"/>
      <c r="J674" s="375"/>
      <c r="K674" s="375"/>
      <c r="L674" s="375"/>
      <c r="M674" s="375"/>
      <c r="N674" s="375"/>
      <c r="O674" s="375"/>
      <c r="P674" s="375"/>
      <c r="Q674" s="375"/>
      <c r="R674" s="375"/>
      <c r="S674" s="375"/>
      <c r="T674" s="375"/>
      <c r="U674" s="375"/>
      <c r="V674" s="375"/>
      <c r="W674" s="375"/>
      <c r="X674" s="375"/>
      <c r="Y674" s="375"/>
      <c r="Z674" s="375"/>
    </row>
    <row r="675" spans="1:26" ht="9.75" customHeight="1" x14ac:dyDescent="0.25">
      <c r="A675" s="375"/>
      <c r="B675" s="375"/>
      <c r="C675" s="375"/>
      <c r="D675" s="375"/>
      <c r="E675" s="375"/>
      <c r="F675" s="375"/>
      <c r="G675" s="375"/>
      <c r="H675" s="375"/>
      <c r="I675" s="375"/>
      <c r="J675" s="375"/>
      <c r="K675" s="375"/>
      <c r="L675" s="375"/>
      <c r="M675" s="375"/>
      <c r="N675" s="375"/>
      <c r="O675" s="375"/>
      <c r="P675" s="375"/>
      <c r="Q675" s="375"/>
      <c r="R675" s="375"/>
      <c r="S675" s="375"/>
      <c r="T675" s="375"/>
      <c r="U675" s="375"/>
      <c r="V675" s="375"/>
      <c r="W675" s="375"/>
      <c r="X675" s="375"/>
      <c r="Y675" s="375"/>
      <c r="Z675" s="375"/>
    </row>
    <row r="676" spans="1:26" ht="9.75" customHeight="1" x14ac:dyDescent="0.25">
      <c r="A676" s="375"/>
      <c r="B676" s="375"/>
      <c r="C676" s="375"/>
      <c r="D676" s="375"/>
      <c r="E676" s="375"/>
      <c r="F676" s="375"/>
      <c r="G676" s="375"/>
      <c r="H676" s="375"/>
      <c r="I676" s="375"/>
      <c r="J676" s="375"/>
      <c r="K676" s="375"/>
      <c r="L676" s="375"/>
      <c r="M676" s="375"/>
      <c r="N676" s="375"/>
      <c r="O676" s="375"/>
      <c r="P676" s="375"/>
      <c r="Q676" s="375"/>
      <c r="R676" s="375"/>
      <c r="S676" s="375"/>
      <c r="T676" s="375"/>
      <c r="U676" s="375"/>
      <c r="V676" s="375"/>
      <c r="W676" s="375"/>
      <c r="X676" s="375"/>
      <c r="Y676" s="375"/>
      <c r="Z676" s="375"/>
    </row>
    <row r="677" spans="1:26" ht="9.75" customHeight="1" x14ac:dyDescent="0.25">
      <c r="A677" s="375"/>
      <c r="B677" s="375"/>
      <c r="C677" s="375"/>
      <c r="D677" s="375"/>
      <c r="E677" s="375"/>
      <c r="F677" s="375"/>
      <c r="G677" s="375"/>
      <c r="H677" s="375"/>
      <c r="I677" s="375"/>
      <c r="J677" s="375"/>
      <c r="K677" s="375"/>
      <c r="L677" s="375"/>
      <c r="M677" s="375"/>
      <c r="N677" s="375"/>
      <c r="O677" s="375"/>
      <c r="P677" s="375"/>
      <c r="Q677" s="375"/>
      <c r="R677" s="375"/>
      <c r="S677" s="375"/>
      <c r="T677" s="375"/>
      <c r="U677" s="375"/>
      <c r="V677" s="375"/>
      <c r="W677" s="375"/>
      <c r="X677" s="375"/>
      <c r="Y677" s="375"/>
      <c r="Z677" s="375"/>
    </row>
    <row r="678" spans="1:26" ht="9.75" customHeight="1" x14ac:dyDescent="0.25">
      <c r="A678" s="375"/>
      <c r="B678" s="375"/>
      <c r="C678" s="375"/>
      <c r="D678" s="375"/>
      <c r="E678" s="375"/>
      <c r="F678" s="375"/>
      <c r="G678" s="375"/>
      <c r="H678" s="375"/>
      <c r="I678" s="375"/>
      <c r="J678" s="375"/>
      <c r="K678" s="375"/>
      <c r="L678" s="375"/>
      <c r="M678" s="375"/>
      <c r="N678" s="375"/>
      <c r="O678" s="375"/>
      <c r="P678" s="375"/>
      <c r="Q678" s="375"/>
      <c r="R678" s="375"/>
      <c r="S678" s="375"/>
      <c r="T678" s="375"/>
      <c r="U678" s="375"/>
      <c r="V678" s="375"/>
      <c r="W678" s="375"/>
      <c r="X678" s="375"/>
      <c r="Y678" s="375"/>
      <c r="Z678" s="375"/>
    </row>
    <row r="679" spans="1:26" ht="9.75" customHeight="1" x14ac:dyDescent="0.25">
      <c r="A679" s="375"/>
      <c r="B679" s="375"/>
      <c r="C679" s="375"/>
      <c r="D679" s="375"/>
      <c r="E679" s="375"/>
      <c r="F679" s="375"/>
      <c r="G679" s="375"/>
      <c r="H679" s="375"/>
      <c r="I679" s="375"/>
      <c r="J679" s="375"/>
      <c r="K679" s="375"/>
      <c r="L679" s="375"/>
      <c r="M679" s="375"/>
      <c r="N679" s="375"/>
      <c r="O679" s="375"/>
      <c r="P679" s="375"/>
      <c r="Q679" s="375"/>
      <c r="R679" s="375"/>
      <c r="S679" s="375"/>
      <c r="T679" s="375"/>
      <c r="U679" s="375"/>
      <c r="V679" s="375"/>
      <c r="W679" s="375"/>
      <c r="X679" s="375"/>
      <c r="Y679" s="375"/>
      <c r="Z679" s="375"/>
    </row>
    <row r="680" spans="1:26" ht="9.75" customHeight="1" x14ac:dyDescent="0.25">
      <c r="A680" s="375"/>
      <c r="B680" s="375"/>
      <c r="C680" s="375"/>
      <c r="D680" s="375"/>
      <c r="E680" s="375"/>
      <c r="F680" s="375"/>
      <c r="G680" s="375"/>
      <c r="H680" s="375"/>
      <c r="I680" s="375"/>
      <c r="J680" s="375"/>
      <c r="K680" s="375"/>
      <c r="L680" s="375"/>
      <c r="M680" s="375"/>
      <c r="N680" s="375"/>
      <c r="O680" s="375"/>
      <c r="P680" s="375"/>
      <c r="Q680" s="375"/>
      <c r="R680" s="375"/>
      <c r="S680" s="375"/>
      <c r="T680" s="375"/>
      <c r="U680" s="375"/>
      <c r="V680" s="375"/>
      <c r="W680" s="375"/>
      <c r="X680" s="375"/>
      <c r="Y680" s="375"/>
      <c r="Z680" s="375"/>
    </row>
    <row r="681" spans="1:26" ht="9.75" customHeight="1" x14ac:dyDescent="0.25">
      <c r="A681" s="375"/>
      <c r="B681" s="375"/>
      <c r="C681" s="375"/>
      <c r="D681" s="375"/>
      <c r="E681" s="375"/>
      <c r="F681" s="375"/>
      <c r="G681" s="375"/>
      <c r="H681" s="375"/>
      <c r="I681" s="375"/>
      <c r="J681" s="375"/>
      <c r="K681" s="375"/>
      <c r="L681" s="375"/>
      <c r="M681" s="375"/>
      <c r="N681" s="375"/>
      <c r="O681" s="375"/>
      <c r="P681" s="375"/>
      <c r="Q681" s="375"/>
      <c r="R681" s="375"/>
      <c r="S681" s="375"/>
      <c r="T681" s="375"/>
      <c r="U681" s="375"/>
      <c r="V681" s="375"/>
      <c r="W681" s="375"/>
      <c r="X681" s="375"/>
      <c r="Y681" s="375"/>
      <c r="Z681" s="375"/>
    </row>
    <row r="682" spans="1:26" ht="9.75" customHeight="1" x14ac:dyDescent="0.25">
      <c r="A682" s="375"/>
      <c r="B682" s="375"/>
      <c r="C682" s="375"/>
      <c r="D682" s="375"/>
      <c r="E682" s="375"/>
      <c r="F682" s="375"/>
      <c r="G682" s="375"/>
      <c r="H682" s="375"/>
      <c r="I682" s="375"/>
      <c r="J682" s="375"/>
      <c r="K682" s="375"/>
      <c r="L682" s="375"/>
      <c r="M682" s="375"/>
      <c r="N682" s="375"/>
      <c r="O682" s="375"/>
      <c r="P682" s="375"/>
      <c r="Q682" s="375"/>
      <c r="R682" s="375"/>
      <c r="S682" s="375"/>
      <c r="T682" s="375"/>
      <c r="U682" s="375"/>
      <c r="V682" s="375"/>
      <c r="W682" s="375"/>
      <c r="X682" s="375"/>
      <c r="Y682" s="375"/>
      <c r="Z682" s="375"/>
    </row>
    <row r="683" spans="1:26" ht="9.75" customHeight="1" x14ac:dyDescent="0.25">
      <c r="A683" s="375"/>
      <c r="B683" s="375"/>
      <c r="C683" s="375"/>
      <c r="D683" s="375"/>
      <c r="E683" s="375"/>
      <c r="F683" s="375"/>
      <c r="G683" s="375"/>
      <c r="H683" s="375"/>
      <c r="I683" s="375"/>
      <c r="J683" s="375"/>
      <c r="K683" s="375"/>
      <c r="L683" s="375"/>
      <c r="M683" s="375"/>
      <c r="N683" s="375"/>
      <c r="O683" s="375"/>
      <c r="P683" s="375"/>
      <c r="Q683" s="375"/>
      <c r="R683" s="375"/>
      <c r="S683" s="375"/>
      <c r="T683" s="375"/>
      <c r="U683" s="375"/>
      <c r="V683" s="375"/>
      <c r="W683" s="375"/>
      <c r="X683" s="375"/>
      <c r="Y683" s="375"/>
      <c r="Z683" s="375"/>
    </row>
    <row r="684" spans="1:26" ht="9.75" customHeight="1" x14ac:dyDescent="0.25">
      <c r="A684" s="375"/>
      <c r="B684" s="375"/>
      <c r="C684" s="375"/>
      <c r="D684" s="375"/>
      <c r="E684" s="375"/>
      <c r="F684" s="375"/>
      <c r="G684" s="375"/>
      <c r="H684" s="375"/>
      <c r="I684" s="375"/>
      <c r="J684" s="375"/>
      <c r="K684" s="375"/>
      <c r="L684" s="375"/>
      <c r="M684" s="375"/>
      <c r="N684" s="375"/>
      <c r="O684" s="375"/>
      <c r="P684" s="375"/>
      <c r="Q684" s="375"/>
      <c r="R684" s="375"/>
      <c r="S684" s="375"/>
      <c r="T684" s="375"/>
      <c r="U684" s="375"/>
      <c r="V684" s="375"/>
      <c r="W684" s="375"/>
      <c r="X684" s="375"/>
      <c r="Y684" s="375"/>
      <c r="Z684" s="375"/>
    </row>
    <row r="685" spans="1:26" ht="9.75" customHeight="1" x14ac:dyDescent="0.25">
      <c r="A685" s="375"/>
      <c r="B685" s="375"/>
      <c r="C685" s="375"/>
      <c r="D685" s="375"/>
      <c r="E685" s="375"/>
      <c r="F685" s="375"/>
      <c r="G685" s="375"/>
      <c r="H685" s="375"/>
      <c r="I685" s="375"/>
      <c r="J685" s="375"/>
      <c r="K685" s="375"/>
      <c r="L685" s="375"/>
      <c r="M685" s="375"/>
      <c r="N685" s="375"/>
      <c r="O685" s="375"/>
      <c r="P685" s="375"/>
      <c r="Q685" s="375"/>
      <c r="R685" s="375"/>
      <c r="S685" s="375"/>
      <c r="T685" s="375"/>
      <c r="U685" s="375"/>
      <c r="V685" s="375"/>
      <c r="W685" s="375"/>
      <c r="X685" s="375"/>
      <c r="Y685" s="375"/>
      <c r="Z685" s="375"/>
    </row>
    <row r="686" spans="1:26" ht="9.75" customHeight="1" x14ac:dyDescent="0.25">
      <c r="A686" s="375"/>
      <c r="B686" s="375"/>
      <c r="C686" s="375"/>
      <c r="D686" s="375"/>
      <c r="E686" s="375"/>
      <c r="F686" s="375"/>
      <c r="G686" s="375"/>
      <c r="H686" s="375"/>
      <c r="I686" s="375"/>
      <c r="J686" s="375"/>
      <c r="K686" s="375"/>
      <c r="L686" s="375"/>
      <c r="M686" s="375"/>
      <c r="N686" s="375"/>
      <c r="O686" s="375"/>
      <c r="P686" s="375"/>
      <c r="Q686" s="375"/>
      <c r="R686" s="375"/>
      <c r="S686" s="375"/>
      <c r="T686" s="375"/>
      <c r="U686" s="375"/>
      <c r="V686" s="375"/>
      <c r="W686" s="375"/>
      <c r="X686" s="375"/>
      <c r="Y686" s="375"/>
      <c r="Z686" s="375"/>
    </row>
    <row r="687" spans="1:26" ht="9.75" customHeight="1" x14ac:dyDescent="0.25">
      <c r="A687" s="375"/>
      <c r="B687" s="375"/>
      <c r="C687" s="375"/>
      <c r="D687" s="375"/>
      <c r="E687" s="375"/>
      <c r="F687" s="375"/>
      <c r="G687" s="375"/>
      <c r="H687" s="375"/>
      <c r="I687" s="375"/>
      <c r="J687" s="375"/>
      <c r="K687" s="375"/>
      <c r="L687" s="375"/>
      <c r="M687" s="375"/>
      <c r="N687" s="375"/>
      <c r="O687" s="375"/>
      <c r="P687" s="375"/>
      <c r="Q687" s="375"/>
      <c r="R687" s="375"/>
      <c r="S687" s="375"/>
      <c r="T687" s="375"/>
      <c r="U687" s="375"/>
      <c r="V687" s="375"/>
      <c r="W687" s="375"/>
      <c r="X687" s="375"/>
      <c r="Y687" s="375"/>
      <c r="Z687" s="375"/>
    </row>
    <row r="688" spans="1:26" ht="9.75" customHeight="1" x14ac:dyDescent="0.25">
      <c r="A688" s="375"/>
      <c r="B688" s="375"/>
      <c r="C688" s="375"/>
      <c r="D688" s="375"/>
      <c r="E688" s="375"/>
      <c r="F688" s="375"/>
      <c r="G688" s="375"/>
      <c r="H688" s="375"/>
      <c r="I688" s="375"/>
      <c r="J688" s="375"/>
      <c r="K688" s="375"/>
      <c r="L688" s="375"/>
      <c r="M688" s="375"/>
      <c r="N688" s="375"/>
      <c r="O688" s="375"/>
      <c r="P688" s="375"/>
      <c r="Q688" s="375"/>
      <c r="R688" s="375"/>
      <c r="S688" s="375"/>
      <c r="T688" s="375"/>
      <c r="U688" s="375"/>
      <c r="V688" s="375"/>
      <c r="W688" s="375"/>
      <c r="X688" s="375"/>
      <c r="Y688" s="375"/>
      <c r="Z688" s="375"/>
    </row>
    <row r="689" spans="1:26" ht="9.75" customHeight="1" x14ac:dyDescent="0.25">
      <c r="A689" s="375"/>
      <c r="B689" s="375"/>
      <c r="C689" s="375"/>
      <c r="D689" s="375"/>
      <c r="E689" s="375"/>
      <c r="F689" s="375"/>
      <c r="G689" s="375"/>
      <c r="H689" s="375"/>
      <c r="I689" s="375"/>
      <c r="J689" s="375"/>
      <c r="K689" s="375"/>
      <c r="L689" s="375"/>
      <c r="M689" s="375"/>
      <c r="N689" s="375"/>
      <c r="O689" s="375"/>
      <c r="P689" s="375"/>
      <c r="Q689" s="375"/>
      <c r="R689" s="375"/>
      <c r="S689" s="375"/>
      <c r="T689" s="375"/>
      <c r="U689" s="375"/>
      <c r="V689" s="375"/>
      <c r="W689" s="375"/>
      <c r="X689" s="375"/>
      <c r="Y689" s="375"/>
      <c r="Z689" s="375"/>
    </row>
    <row r="690" spans="1:26" ht="9.75" customHeight="1" x14ac:dyDescent="0.25">
      <c r="A690" s="375"/>
      <c r="B690" s="375"/>
      <c r="C690" s="375"/>
      <c r="D690" s="375"/>
      <c r="E690" s="375"/>
      <c r="F690" s="375"/>
      <c r="G690" s="375"/>
      <c r="H690" s="375"/>
      <c r="I690" s="375"/>
      <c r="J690" s="375"/>
      <c r="K690" s="375"/>
      <c r="L690" s="375"/>
      <c r="M690" s="375"/>
      <c r="N690" s="375"/>
      <c r="O690" s="375"/>
      <c r="P690" s="375"/>
      <c r="Q690" s="375"/>
      <c r="R690" s="375"/>
      <c r="S690" s="375"/>
      <c r="T690" s="375"/>
      <c r="U690" s="375"/>
      <c r="V690" s="375"/>
      <c r="W690" s="375"/>
      <c r="X690" s="375"/>
      <c r="Y690" s="375"/>
      <c r="Z690" s="375"/>
    </row>
    <row r="691" spans="1:26" ht="9.75" customHeight="1" x14ac:dyDescent="0.25">
      <c r="A691" s="375"/>
      <c r="B691" s="375"/>
      <c r="C691" s="375"/>
      <c r="D691" s="375"/>
      <c r="E691" s="375"/>
      <c r="F691" s="375"/>
      <c r="G691" s="375"/>
      <c r="H691" s="375"/>
      <c r="I691" s="375"/>
      <c r="J691" s="375"/>
      <c r="K691" s="375"/>
      <c r="L691" s="375"/>
      <c r="M691" s="375"/>
      <c r="N691" s="375"/>
      <c r="O691" s="375"/>
      <c r="P691" s="375"/>
      <c r="Q691" s="375"/>
      <c r="R691" s="375"/>
      <c r="S691" s="375"/>
      <c r="T691" s="375"/>
      <c r="U691" s="375"/>
      <c r="V691" s="375"/>
      <c r="W691" s="375"/>
      <c r="X691" s="375"/>
      <c r="Y691" s="375"/>
      <c r="Z691" s="375"/>
    </row>
    <row r="692" spans="1:26" ht="9.75" customHeight="1" x14ac:dyDescent="0.25">
      <c r="A692" s="375"/>
      <c r="B692" s="375"/>
      <c r="C692" s="375"/>
      <c r="D692" s="375"/>
      <c r="E692" s="375"/>
      <c r="F692" s="375"/>
      <c r="G692" s="375"/>
      <c r="H692" s="375"/>
      <c r="I692" s="375"/>
      <c r="J692" s="375"/>
      <c r="K692" s="375"/>
      <c r="L692" s="375"/>
      <c r="M692" s="375"/>
      <c r="N692" s="375"/>
      <c r="O692" s="375"/>
      <c r="P692" s="375"/>
      <c r="Q692" s="375"/>
      <c r="R692" s="375"/>
      <c r="S692" s="375"/>
      <c r="T692" s="375"/>
      <c r="U692" s="375"/>
      <c r="V692" s="375"/>
      <c r="W692" s="375"/>
      <c r="X692" s="375"/>
      <c r="Y692" s="375"/>
      <c r="Z692" s="375"/>
    </row>
    <row r="693" spans="1:26" ht="9.75" customHeight="1" x14ac:dyDescent="0.25">
      <c r="A693" s="375"/>
      <c r="B693" s="375"/>
      <c r="C693" s="375"/>
      <c r="D693" s="375"/>
      <c r="E693" s="375"/>
      <c r="F693" s="375"/>
      <c r="G693" s="375"/>
      <c r="H693" s="375"/>
      <c r="I693" s="375"/>
      <c r="J693" s="375"/>
      <c r="K693" s="375"/>
      <c r="L693" s="375"/>
      <c r="M693" s="375"/>
      <c r="N693" s="375"/>
      <c r="O693" s="375"/>
      <c r="P693" s="375"/>
      <c r="Q693" s="375"/>
      <c r="R693" s="375"/>
      <c r="S693" s="375"/>
      <c r="T693" s="375"/>
      <c r="U693" s="375"/>
      <c r="V693" s="375"/>
      <c r="W693" s="375"/>
      <c r="X693" s="375"/>
      <c r="Y693" s="375"/>
      <c r="Z693" s="375"/>
    </row>
    <row r="694" spans="1:26" ht="9.75" customHeight="1" x14ac:dyDescent="0.25">
      <c r="A694" s="375"/>
      <c r="B694" s="375"/>
      <c r="C694" s="375"/>
      <c r="D694" s="375"/>
      <c r="E694" s="375"/>
      <c r="F694" s="375"/>
      <c r="G694" s="375"/>
      <c r="H694" s="375"/>
      <c r="I694" s="375"/>
      <c r="J694" s="375"/>
      <c r="K694" s="375"/>
      <c r="L694" s="375"/>
      <c r="M694" s="375"/>
      <c r="N694" s="375"/>
      <c r="O694" s="375"/>
      <c r="P694" s="375"/>
      <c r="Q694" s="375"/>
      <c r="R694" s="375"/>
      <c r="S694" s="375"/>
      <c r="T694" s="375"/>
      <c r="U694" s="375"/>
      <c r="V694" s="375"/>
      <c r="W694" s="375"/>
      <c r="X694" s="375"/>
      <c r="Y694" s="375"/>
      <c r="Z694" s="375"/>
    </row>
    <row r="695" spans="1:26" ht="9.75" customHeight="1" x14ac:dyDescent="0.25">
      <c r="A695" s="375"/>
      <c r="B695" s="375"/>
      <c r="C695" s="375"/>
      <c r="D695" s="375"/>
      <c r="E695" s="375"/>
      <c r="F695" s="375"/>
      <c r="G695" s="375"/>
      <c r="H695" s="375"/>
      <c r="I695" s="375"/>
      <c r="J695" s="375"/>
      <c r="K695" s="375"/>
      <c r="L695" s="375"/>
      <c r="M695" s="375"/>
      <c r="N695" s="375"/>
      <c r="O695" s="375"/>
      <c r="P695" s="375"/>
      <c r="Q695" s="375"/>
      <c r="R695" s="375"/>
      <c r="S695" s="375"/>
      <c r="T695" s="375"/>
      <c r="U695" s="375"/>
      <c r="V695" s="375"/>
      <c r="W695" s="375"/>
      <c r="X695" s="375"/>
      <c r="Y695" s="375"/>
      <c r="Z695" s="375"/>
    </row>
    <row r="696" spans="1:26" ht="9.75" customHeight="1" x14ac:dyDescent="0.25">
      <c r="A696" s="375"/>
      <c r="B696" s="375"/>
      <c r="C696" s="375"/>
      <c r="D696" s="375"/>
      <c r="E696" s="375"/>
      <c r="F696" s="375"/>
      <c r="G696" s="375"/>
      <c r="H696" s="375"/>
      <c r="I696" s="375"/>
      <c r="J696" s="375"/>
      <c r="K696" s="375"/>
      <c r="L696" s="375"/>
      <c r="M696" s="375"/>
      <c r="N696" s="375"/>
      <c r="O696" s="375"/>
      <c r="P696" s="375"/>
      <c r="Q696" s="375"/>
      <c r="R696" s="375"/>
      <c r="S696" s="375"/>
      <c r="T696" s="375"/>
      <c r="U696" s="375"/>
      <c r="V696" s="375"/>
      <c r="W696" s="375"/>
      <c r="X696" s="375"/>
      <c r="Y696" s="375"/>
      <c r="Z696" s="375"/>
    </row>
    <row r="697" spans="1:26" ht="9.75" customHeight="1" x14ac:dyDescent="0.25">
      <c r="A697" s="375"/>
      <c r="B697" s="375"/>
      <c r="C697" s="375"/>
      <c r="D697" s="375"/>
      <c r="E697" s="375"/>
      <c r="F697" s="375"/>
      <c r="G697" s="375"/>
      <c r="H697" s="375"/>
      <c r="I697" s="375"/>
      <c r="J697" s="375"/>
      <c r="K697" s="375"/>
      <c r="L697" s="375"/>
      <c r="M697" s="375"/>
      <c r="N697" s="375"/>
      <c r="O697" s="375"/>
      <c r="P697" s="375"/>
      <c r="Q697" s="375"/>
      <c r="R697" s="375"/>
      <c r="S697" s="375"/>
      <c r="T697" s="375"/>
      <c r="U697" s="375"/>
      <c r="V697" s="375"/>
      <c r="W697" s="375"/>
      <c r="X697" s="375"/>
      <c r="Y697" s="375"/>
      <c r="Z697" s="375"/>
    </row>
    <row r="698" spans="1:26" ht="9.75" customHeight="1" x14ac:dyDescent="0.25">
      <c r="A698" s="375"/>
      <c r="B698" s="375"/>
      <c r="C698" s="375"/>
      <c r="D698" s="375"/>
      <c r="E698" s="375"/>
      <c r="F698" s="375"/>
      <c r="G698" s="375"/>
      <c r="H698" s="375"/>
      <c r="I698" s="375"/>
      <c r="J698" s="375"/>
      <c r="K698" s="375"/>
      <c r="L698" s="375"/>
      <c r="M698" s="375"/>
      <c r="N698" s="375"/>
      <c r="O698" s="375"/>
      <c r="P698" s="375"/>
      <c r="Q698" s="375"/>
      <c r="R698" s="375"/>
      <c r="S698" s="375"/>
      <c r="T698" s="375"/>
      <c r="U698" s="375"/>
      <c r="V698" s="375"/>
      <c r="W698" s="375"/>
      <c r="X698" s="375"/>
      <c r="Y698" s="375"/>
      <c r="Z698" s="375"/>
    </row>
    <row r="699" spans="1:26" ht="9.75" customHeight="1" x14ac:dyDescent="0.25">
      <c r="A699" s="375"/>
      <c r="B699" s="375"/>
      <c r="C699" s="375"/>
      <c r="D699" s="375"/>
      <c r="E699" s="375"/>
      <c r="F699" s="375"/>
      <c r="G699" s="375"/>
      <c r="H699" s="375"/>
      <c r="I699" s="375"/>
      <c r="J699" s="375"/>
      <c r="K699" s="375"/>
      <c r="L699" s="375"/>
      <c r="M699" s="375"/>
      <c r="N699" s="375"/>
      <c r="O699" s="375"/>
      <c r="P699" s="375"/>
      <c r="Q699" s="375"/>
      <c r="R699" s="375"/>
      <c r="S699" s="375"/>
      <c r="T699" s="375"/>
      <c r="U699" s="375"/>
      <c r="V699" s="375"/>
      <c r="W699" s="375"/>
      <c r="X699" s="375"/>
      <c r="Y699" s="375"/>
      <c r="Z699" s="375"/>
    </row>
    <row r="700" spans="1:26" ht="9.75" customHeight="1" x14ac:dyDescent="0.25">
      <c r="A700" s="375"/>
      <c r="B700" s="375"/>
      <c r="C700" s="375"/>
      <c r="D700" s="375"/>
      <c r="E700" s="375"/>
      <c r="F700" s="375"/>
      <c r="G700" s="375"/>
      <c r="H700" s="375"/>
      <c r="I700" s="375"/>
      <c r="J700" s="375"/>
      <c r="K700" s="375"/>
      <c r="L700" s="375"/>
      <c r="M700" s="375"/>
      <c r="N700" s="375"/>
      <c r="O700" s="375"/>
      <c r="P700" s="375"/>
      <c r="Q700" s="375"/>
      <c r="R700" s="375"/>
      <c r="S700" s="375"/>
      <c r="T700" s="375"/>
      <c r="U700" s="375"/>
      <c r="V700" s="375"/>
      <c r="W700" s="375"/>
      <c r="X700" s="375"/>
      <c r="Y700" s="375"/>
      <c r="Z700" s="375"/>
    </row>
    <row r="701" spans="1:26" ht="9.75" customHeight="1" x14ac:dyDescent="0.25">
      <c r="A701" s="375"/>
      <c r="B701" s="375"/>
      <c r="C701" s="375"/>
      <c r="D701" s="375"/>
      <c r="E701" s="375"/>
      <c r="F701" s="375"/>
      <c r="G701" s="375"/>
      <c r="H701" s="375"/>
      <c r="I701" s="375"/>
      <c r="J701" s="375"/>
      <c r="K701" s="375"/>
      <c r="L701" s="375"/>
      <c r="M701" s="375"/>
      <c r="N701" s="375"/>
      <c r="O701" s="375"/>
      <c r="P701" s="375"/>
      <c r="Q701" s="375"/>
      <c r="R701" s="375"/>
      <c r="S701" s="375"/>
      <c r="T701" s="375"/>
      <c r="U701" s="375"/>
      <c r="V701" s="375"/>
      <c r="W701" s="375"/>
      <c r="X701" s="375"/>
      <c r="Y701" s="375"/>
      <c r="Z701" s="375"/>
    </row>
    <row r="702" spans="1:26" ht="9.75" customHeight="1" x14ac:dyDescent="0.25">
      <c r="A702" s="375"/>
      <c r="B702" s="375"/>
      <c r="C702" s="375"/>
      <c r="D702" s="375"/>
      <c r="E702" s="375"/>
      <c r="F702" s="375"/>
      <c r="G702" s="375"/>
      <c r="H702" s="375"/>
      <c r="I702" s="375"/>
      <c r="J702" s="375"/>
      <c r="K702" s="375"/>
      <c r="L702" s="375"/>
      <c r="M702" s="375"/>
      <c r="N702" s="375"/>
      <c r="O702" s="375"/>
      <c r="P702" s="375"/>
      <c r="Q702" s="375"/>
      <c r="R702" s="375"/>
      <c r="S702" s="375"/>
      <c r="T702" s="375"/>
      <c r="U702" s="375"/>
      <c r="V702" s="375"/>
      <c r="W702" s="375"/>
      <c r="X702" s="375"/>
      <c r="Y702" s="375"/>
      <c r="Z702" s="375"/>
    </row>
    <row r="703" spans="1:26" ht="9.75" customHeight="1" x14ac:dyDescent="0.25">
      <c r="A703" s="375"/>
      <c r="B703" s="375"/>
      <c r="C703" s="375"/>
      <c r="D703" s="375"/>
      <c r="E703" s="375"/>
      <c r="F703" s="375"/>
      <c r="G703" s="375"/>
      <c r="H703" s="375"/>
      <c r="I703" s="375"/>
      <c r="J703" s="375"/>
      <c r="K703" s="375"/>
      <c r="L703" s="375"/>
      <c r="M703" s="375"/>
      <c r="N703" s="375"/>
      <c r="O703" s="375"/>
      <c r="P703" s="375"/>
      <c r="Q703" s="375"/>
      <c r="R703" s="375"/>
      <c r="S703" s="375"/>
      <c r="T703" s="375"/>
      <c r="U703" s="375"/>
      <c r="V703" s="375"/>
      <c r="W703" s="375"/>
      <c r="X703" s="375"/>
      <c r="Y703" s="375"/>
      <c r="Z703" s="375"/>
    </row>
    <row r="704" spans="1:26" ht="9.75" customHeight="1" x14ac:dyDescent="0.25">
      <c r="A704" s="375"/>
      <c r="B704" s="375"/>
      <c r="C704" s="375"/>
      <c r="D704" s="375"/>
      <c r="E704" s="375"/>
      <c r="F704" s="375"/>
      <c r="G704" s="375"/>
      <c r="H704" s="375"/>
      <c r="I704" s="375"/>
      <c r="J704" s="375"/>
      <c r="K704" s="375"/>
      <c r="L704" s="375"/>
      <c r="M704" s="375"/>
      <c r="N704" s="375"/>
      <c r="O704" s="375"/>
      <c r="P704" s="375"/>
      <c r="Q704" s="375"/>
      <c r="R704" s="375"/>
      <c r="S704" s="375"/>
      <c r="T704" s="375"/>
      <c r="U704" s="375"/>
      <c r="V704" s="375"/>
      <c r="W704" s="375"/>
      <c r="X704" s="375"/>
      <c r="Y704" s="375"/>
      <c r="Z704" s="375"/>
    </row>
    <row r="705" spans="1:26" ht="9.75" customHeight="1" x14ac:dyDescent="0.25">
      <c r="A705" s="375"/>
      <c r="B705" s="375"/>
      <c r="C705" s="375"/>
      <c r="D705" s="375"/>
      <c r="E705" s="375"/>
      <c r="F705" s="375"/>
      <c r="G705" s="375"/>
      <c r="H705" s="375"/>
      <c r="I705" s="375"/>
      <c r="J705" s="375"/>
      <c r="K705" s="375"/>
      <c r="L705" s="375"/>
      <c r="M705" s="375"/>
      <c r="N705" s="375"/>
      <c r="O705" s="375"/>
      <c r="P705" s="375"/>
      <c r="Q705" s="375"/>
      <c r="R705" s="375"/>
      <c r="S705" s="375"/>
      <c r="T705" s="375"/>
      <c r="U705" s="375"/>
      <c r="V705" s="375"/>
      <c r="W705" s="375"/>
      <c r="X705" s="375"/>
      <c r="Y705" s="375"/>
      <c r="Z705" s="375"/>
    </row>
    <row r="706" spans="1:26" ht="9.75" customHeight="1" x14ac:dyDescent="0.25">
      <c r="A706" s="375"/>
      <c r="B706" s="375"/>
      <c r="C706" s="375"/>
      <c r="D706" s="375"/>
      <c r="E706" s="375"/>
      <c r="F706" s="375"/>
      <c r="G706" s="375"/>
      <c r="H706" s="375"/>
      <c r="I706" s="375"/>
      <c r="J706" s="375"/>
      <c r="K706" s="375"/>
      <c r="L706" s="375"/>
      <c r="M706" s="375"/>
      <c r="N706" s="375"/>
      <c r="O706" s="375"/>
      <c r="P706" s="375"/>
      <c r="Q706" s="375"/>
      <c r="R706" s="375"/>
      <c r="S706" s="375"/>
      <c r="T706" s="375"/>
      <c r="U706" s="375"/>
      <c r="V706" s="375"/>
      <c r="W706" s="375"/>
      <c r="X706" s="375"/>
      <c r="Y706" s="375"/>
      <c r="Z706" s="375"/>
    </row>
    <row r="707" spans="1:26" ht="9.75" customHeight="1" x14ac:dyDescent="0.25">
      <c r="A707" s="375"/>
      <c r="B707" s="375"/>
      <c r="C707" s="375"/>
      <c r="D707" s="375"/>
      <c r="E707" s="375"/>
      <c r="F707" s="375"/>
      <c r="G707" s="375"/>
      <c r="H707" s="375"/>
      <c r="I707" s="375"/>
      <c r="J707" s="375"/>
      <c r="K707" s="375"/>
      <c r="L707" s="375"/>
      <c r="M707" s="375"/>
      <c r="N707" s="375"/>
      <c r="O707" s="375"/>
      <c r="P707" s="375"/>
      <c r="Q707" s="375"/>
      <c r="R707" s="375"/>
      <c r="S707" s="375"/>
      <c r="T707" s="375"/>
      <c r="U707" s="375"/>
      <c r="V707" s="375"/>
      <c r="W707" s="375"/>
      <c r="X707" s="375"/>
      <c r="Y707" s="375"/>
      <c r="Z707" s="375"/>
    </row>
    <row r="708" spans="1:26" ht="9.75" customHeight="1" x14ac:dyDescent="0.25">
      <c r="A708" s="375"/>
      <c r="B708" s="375"/>
      <c r="C708" s="375"/>
      <c r="D708" s="375"/>
      <c r="E708" s="375"/>
      <c r="F708" s="375"/>
      <c r="G708" s="375"/>
      <c r="H708" s="375"/>
      <c r="I708" s="375"/>
      <c r="J708" s="375"/>
      <c r="K708" s="375"/>
      <c r="L708" s="375"/>
      <c r="M708" s="375"/>
      <c r="N708" s="375"/>
      <c r="O708" s="375"/>
      <c r="P708" s="375"/>
      <c r="Q708" s="375"/>
      <c r="R708" s="375"/>
      <c r="S708" s="375"/>
      <c r="T708" s="375"/>
      <c r="U708" s="375"/>
      <c r="V708" s="375"/>
      <c r="W708" s="375"/>
      <c r="X708" s="375"/>
      <c r="Y708" s="375"/>
      <c r="Z708" s="375"/>
    </row>
    <row r="709" spans="1:26" ht="9.75" customHeight="1" x14ac:dyDescent="0.25">
      <c r="A709" s="375"/>
      <c r="B709" s="375"/>
      <c r="C709" s="375"/>
      <c r="D709" s="375"/>
      <c r="E709" s="375"/>
      <c r="F709" s="375"/>
      <c r="G709" s="375"/>
      <c r="H709" s="375"/>
      <c r="I709" s="375"/>
      <c r="J709" s="375"/>
      <c r="K709" s="375"/>
      <c r="L709" s="375"/>
      <c r="M709" s="375"/>
      <c r="N709" s="375"/>
      <c r="O709" s="375"/>
      <c r="P709" s="375"/>
      <c r="Q709" s="375"/>
      <c r="R709" s="375"/>
      <c r="S709" s="375"/>
      <c r="T709" s="375"/>
      <c r="U709" s="375"/>
      <c r="V709" s="375"/>
      <c r="W709" s="375"/>
      <c r="X709" s="375"/>
      <c r="Y709" s="375"/>
      <c r="Z709" s="375"/>
    </row>
    <row r="710" spans="1:26" ht="9.75" customHeight="1" x14ac:dyDescent="0.25">
      <c r="A710" s="375"/>
      <c r="B710" s="375"/>
      <c r="C710" s="375"/>
      <c r="D710" s="375"/>
      <c r="E710" s="375"/>
      <c r="F710" s="375"/>
      <c r="G710" s="375"/>
      <c r="H710" s="375"/>
      <c r="I710" s="375"/>
      <c r="J710" s="375"/>
      <c r="K710" s="375"/>
      <c r="L710" s="375"/>
      <c r="M710" s="375"/>
      <c r="N710" s="375"/>
      <c r="O710" s="375"/>
      <c r="P710" s="375"/>
      <c r="Q710" s="375"/>
      <c r="R710" s="375"/>
      <c r="S710" s="375"/>
      <c r="T710" s="375"/>
      <c r="U710" s="375"/>
      <c r="V710" s="375"/>
      <c r="W710" s="375"/>
      <c r="X710" s="375"/>
      <c r="Y710" s="375"/>
      <c r="Z710" s="375"/>
    </row>
    <row r="711" spans="1:26" ht="9.75" customHeight="1" x14ac:dyDescent="0.25">
      <c r="A711" s="375"/>
      <c r="B711" s="375"/>
      <c r="C711" s="375"/>
      <c r="D711" s="375"/>
      <c r="E711" s="375"/>
      <c r="F711" s="375"/>
      <c r="G711" s="375"/>
      <c r="H711" s="375"/>
      <c r="I711" s="375"/>
      <c r="J711" s="375"/>
      <c r="K711" s="375"/>
      <c r="L711" s="375"/>
      <c r="M711" s="375"/>
      <c r="N711" s="375"/>
      <c r="O711" s="375"/>
      <c r="P711" s="375"/>
      <c r="Q711" s="375"/>
      <c r="R711" s="375"/>
      <c r="S711" s="375"/>
      <c r="T711" s="375"/>
      <c r="U711" s="375"/>
      <c r="V711" s="375"/>
      <c r="W711" s="375"/>
      <c r="X711" s="375"/>
      <c r="Y711" s="375"/>
      <c r="Z711" s="375"/>
    </row>
    <row r="712" spans="1:26" ht="9.75" customHeight="1" x14ac:dyDescent="0.25">
      <c r="A712" s="375"/>
      <c r="B712" s="375"/>
      <c r="C712" s="375"/>
      <c r="D712" s="375"/>
      <c r="E712" s="375"/>
      <c r="F712" s="375"/>
      <c r="G712" s="375"/>
      <c r="H712" s="375"/>
      <c r="I712" s="375"/>
      <c r="J712" s="375"/>
      <c r="K712" s="375"/>
      <c r="L712" s="375"/>
      <c r="M712" s="375"/>
      <c r="N712" s="375"/>
      <c r="O712" s="375"/>
      <c r="P712" s="375"/>
      <c r="Q712" s="375"/>
      <c r="R712" s="375"/>
      <c r="S712" s="375"/>
      <c r="T712" s="375"/>
      <c r="U712" s="375"/>
      <c r="V712" s="375"/>
      <c r="W712" s="375"/>
      <c r="X712" s="375"/>
      <c r="Y712" s="375"/>
      <c r="Z712" s="375"/>
    </row>
    <row r="713" spans="1:26" ht="9.75" customHeight="1" x14ac:dyDescent="0.25">
      <c r="A713" s="375"/>
      <c r="B713" s="375"/>
      <c r="C713" s="375"/>
      <c r="D713" s="375"/>
      <c r="E713" s="375"/>
      <c r="F713" s="375"/>
      <c r="G713" s="375"/>
      <c r="H713" s="375"/>
      <c r="I713" s="375"/>
      <c r="J713" s="375"/>
      <c r="K713" s="375"/>
      <c r="L713" s="375"/>
      <c r="M713" s="375"/>
      <c r="N713" s="375"/>
      <c r="O713" s="375"/>
      <c r="P713" s="375"/>
      <c r="Q713" s="375"/>
      <c r="R713" s="375"/>
      <c r="S713" s="375"/>
      <c r="T713" s="375"/>
      <c r="U713" s="375"/>
      <c r="V713" s="375"/>
      <c r="W713" s="375"/>
      <c r="X713" s="375"/>
      <c r="Y713" s="375"/>
      <c r="Z713" s="375"/>
    </row>
    <row r="714" spans="1:26" ht="9.75" customHeight="1" x14ac:dyDescent="0.25">
      <c r="A714" s="375"/>
      <c r="B714" s="375"/>
      <c r="C714" s="375"/>
      <c r="D714" s="375"/>
      <c r="E714" s="375"/>
      <c r="F714" s="375"/>
      <c r="G714" s="375"/>
      <c r="H714" s="375"/>
      <c r="I714" s="375"/>
      <c r="J714" s="375"/>
      <c r="K714" s="375"/>
      <c r="L714" s="375"/>
      <c r="M714" s="375"/>
      <c r="N714" s="375"/>
      <c r="O714" s="375"/>
      <c r="P714" s="375"/>
      <c r="Q714" s="375"/>
      <c r="R714" s="375"/>
      <c r="S714" s="375"/>
      <c r="T714" s="375"/>
      <c r="U714" s="375"/>
      <c r="V714" s="375"/>
      <c r="W714" s="375"/>
      <c r="X714" s="375"/>
      <c r="Y714" s="375"/>
      <c r="Z714" s="375"/>
    </row>
    <row r="715" spans="1:26" ht="9.75" customHeight="1" x14ac:dyDescent="0.25">
      <c r="A715" s="375"/>
      <c r="B715" s="375"/>
      <c r="C715" s="375"/>
      <c r="D715" s="375"/>
      <c r="E715" s="375"/>
      <c r="F715" s="375"/>
      <c r="G715" s="375"/>
      <c r="H715" s="375"/>
      <c r="I715" s="375"/>
      <c r="J715" s="375"/>
      <c r="K715" s="375"/>
      <c r="L715" s="375"/>
      <c r="M715" s="375"/>
      <c r="N715" s="375"/>
      <c r="O715" s="375"/>
      <c r="P715" s="375"/>
      <c r="Q715" s="375"/>
      <c r="R715" s="375"/>
      <c r="S715" s="375"/>
      <c r="T715" s="375"/>
      <c r="U715" s="375"/>
      <c r="V715" s="375"/>
      <c r="W715" s="375"/>
      <c r="X715" s="375"/>
      <c r="Y715" s="375"/>
      <c r="Z715" s="375"/>
    </row>
    <row r="716" spans="1:26" ht="9.75" customHeight="1" x14ac:dyDescent="0.25">
      <c r="A716" s="375"/>
      <c r="B716" s="375"/>
      <c r="C716" s="375"/>
      <c r="D716" s="375"/>
      <c r="E716" s="375"/>
      <c r="F716" s="375"/>
      <c r="G716" s="375"/>
      <c r="H716" s="375"/>
      <c r="I716" s="375"/>
      <c r="J716" s="375"/>
      <c r="K716" s="375"/>
      <c r="L716" s="375"/>
      <c r="M716" s="375"/>
      <c r="N716" s="375"/>
      <c r="O716" s="375"/>
      <c r="P716" s="375"/>
      <c r="Q716" s="375"/>
      <c r="R716" s="375"/>
      <c r="S716" s="375"/>
      <c r="T716" s="375"/>
      <c r="U716" s="375"/>
      <c r="V716" s="375"/>
      <c r="W716" s="375"/>
      <c r="X716" s="375"/>
      <c r="Y716" s="375"/>
      <c r="Z716" s="375"/>
    </row>
    <row r="717" spans="1:26" ht="9.75" customHeight="1" x14ac:dyDescent="0.25">
      <c r="A717" s="375"/>
      <c r="B717" s="375"/>
      <c r="C717" s="375"/>
      <c r="D717" s="375"/>
      <c r="E717" s="375"/>
      <c r="F717" s="375"/>
      <c r="G717" s="375"/>
      <c r="H717" s="375"/>
      <c r="I717" s="375"/>
      <c r="J717" s="375"/>
      <c r="K717" s="375"/>
      <c r="L717" s="375"/>
      <c r="M717" s="375"/>
      <c r="N717" s="375"/>
      <c r="O717" s="375"/>
      <c r="P717" s="375"/>
      <c r="Q717" s="375"/>
      <c r="R717" s="375"/>
      <c r="S717" s="375"/>
      <c r="T717" s="375"/>
      <c r="U717" s="375"/>
      <c r="V717" s="375"/>
      <c r="W717" s="375"/>
      <c r="X717" s="375"/>
      <c r="Y717" s="375"/>
      <c r="Z717" s="375"/>
    </row>
    <row r="718" spans="1:26" ht="9.75" customHeight="1" x14ac:dyDescent="0.25">
      <c r="A718" s="375"/>
      <c r="B718" s="375"/>
      <c r="C718" s="375"/>
      <c r="D718" s="375"/>
      <c r="E718" s="375"/>
      <c r="F718" s="375"/>
      <c r="G718" s="375"/>
      <c r="H718" s="375"/>
      <c r="I718" s="375"/>
      <c r="J718" s="375"/>
      <c r="K718" s="375"/>
      <c r="L718" s="375"/>
      <c r="M718" s="375"/>
      <c r="N718" s="375"/>
      <c r="O718" s="375"/>
      <c r="P718" s="375"/>
      <c r="Q718" s="375"/>
      <c r="R718" s="375"/>
      <c r="S718" s="375"/>
      <c r="T718" s="375"/>
      <c r="U718" s="375"/>
      <c r="V718" s="375"/>
      <c r="W718" s="375"/>
      <c r="X718" s="375"/>
      <c r="Y718" s="375"/>
      <c r="Z718" s="375"/>
    </row>
    <row r="719" spans="1:26" ht="9.75" customHeight="1" x14ac:dyDescent="0.25">
      <c r="A719" s="375"/>
      <c r="B719" s="375"/>
      <c r="C719" s="375"/>
      <c r="D719" s="375"/>
      <c r="E719" s="375"/>
      <c r="F719" s="375"/>
      <c r="G719" s="375"/>
      <c r="H719" s="375"/>
      <c r="I719" s="375"/>
      <c r="J719" s="375"/>
      <c r="K719" s="375"/>
      <c r="L719" s="375"/>
      <c r="M719" s="375"/>
      <c r="N719" s="375"/>
      <c r="O719" s="375"/>
      <c r="P719" s="375"/>
      <c r="Q719" s="375"/>
      <c r="R719" s="375"/>
      <c r="S719" s="375"/>
      <c r="T719" s="375"/>
      <c r="U719" s="375"/>
      <c r="V719" s="375"/>
      <c r="W719" s="375"/>
      <c r="X719" s="375"/>
      <c r="Y719" s="375"/>
      <c r="Z719" s="375"/>
    </row>
    <row r="720" spans="1:26" ht="9.75" customHeight="1" x14ac:dyDescent="0.25">
      <c r="A720" s="375"/>
      <c r="B720" s="375"/>
      <c r="C720" s="375"/>
      <c r="D720" s="375"/>
      <c r="E720" s="375"/>
      <c r="F720" s="375"/>
      <c r="G720" s="375"/>
      <c r="H720" s="375"/>
      <c r="I720" s="375"/>
      <c r="J720" s="375"/>
      <c r="K720" s="375"/>
      <c r="L720" s="375"/>
      <c r="M720" s="375"/>
      <c r="N720" s="375"/>
      <c r="O720" s="375"/>
      <c r="P720" s="375"/>
      <c r="Q720" s="375"/>
      <c r="R720" s="375"/>
      <c r="S720" s="375"/>
      <c r="T720" s="375"/>
      <c r="U720" s="375"/>
      <c r="V720" s="375"/>
      <c r="W720" s="375"/>
      <c r="X720" s="375"/>
      <c r="Y720" s="375"/>
      <c r="Z720" s="375"/>
    </row>
    <row r="721" spans="1:26" ht="9.75" customHeight="1" x14ac:dyDescent="0.25">
      <c r="A721" s="375"/>
      <c r="B721" s="375"/>
      <c r="C721" s="375"/>
      <c r="D721" s="375"/>
      <c r="E721" s="375"/>
      <c r="F721" s="375"/>
      <c r="G721" s="375"/>
      <c r="H721" s="375"/>
      <c r="I721" s="375"/>
      <c r="J721" s="375"/>
      <c r="K721" s="375"/>
      <c r="L721" s="375"/>
      <c r="M721" s="375"/>
      <c r="N721" s="375"/>
      <c r="O721" s="375"/>
      <c r="P721" s="375"/>
      <c r="Q721" s="375"/>
      <c r="R721" s="375"/>
      <c r="S721" s="375"/>
      <c r="T721" s="375"/>
      <c r="U721" s="375"/>
      <c r="V721" s="375"/>
      <c r="W721" s="375"/>
      <c r="X721" s="375"/>
      <c r="Y721" s="375"/>
      <c r="Z721" s="375"/>
    </row>
    <row r="722" spans="1:26" ht="9.75" customHeight="1" x14ac:dyDescent="0.25">
      <c r="A722" s="375"/>
      <c r="B722" s="375"/>
      <c r="C722" s="375"/>
      <c r="D722" s="375"/>
      <c r="E722" s="375"/>
      <c r="F722" s="375"/>
      <c r="G722" s="375"/>
      <c r="H722" s="375"/>
      <c r="I722" s="375"/>
      <c r="J722" s="375"/>
      <c r="K722" s="375"/>
      <c r="L722" s="375"/>
      <c r="M722" s="375"/>
      <c r="N722" s="375"/>
      <c r="O722" s="375"/>
      <c r="P722" s="375"/>
      <c r="Q722" s="375"/>
      <c r="R722" s="375"/>
      <c r="S722" s="375"/>
      <c r="T722" s="375"/>
      <c r="U722" s="375"/>
      <c r="V722" s="375"/>
      <c r="W722" s="375"/>
      <c r="X722" s="375"/>
      <c r="Y722" s="375"/>
      <c r="Z722" s="375"/>
    </row>
    <row r="723" spans="1:26" ht="9.75" customHeight="1" x14ac:dyDescent="0.25">
      <c r="A723" s="375"/>
      <c r="B723" s="375"/>
      <c r="C723" s="375"/>
      <c r="D723" s="375"/>
      <c r="E723" s="375"/>
      <c r="F723" s="375"/>
      <c r="G723" s="375"/>
      <c r="H723" s="375"/>
      <c r="I723" s="375"/>
      <c r="J723" s="375"/>
      <c r="K723" s="375"/>
      <c r="L723" s="375"/>
      <c r="M723" s="375"/>
      <c r="N723" s="375"/>
      <c r="O723" s="375"/>
      <c r="P723" s="375"/>
      <c r="Q723" s="375"/>
      <c r="R723" s="375"/>
      <c r="S723" s="375"/>
      <c r="T723" s="375"/>
      <c r="U723" s="375"/>
      <c r="V723" s="375"/>
      <c r="W723" s="375"/>
      <c r="X723" s="375"/>
      <c r="Y723" s="375"/>
      <c r="Z723" s="375"/>
    </row>
    <row r="724" spans="1:26" ht="9.75" customHeight="1" x14ac:dyDescent="0.25">
      <c r="A724" s="375"/>
      <c r="B724" s="375"/>
      <c r="C724" s="375"/>
      <c r="D724" s="375"/>
      <c r="E724" s="375"/>
      <c r="F724" s="375"/>
      <c r="G724" s="375"/>
      <c r="H724" s="375"/>
      <c r="I724" s="375"/>
      <c r="J724" s="375"/>
      <c r="K724" s="375"/>
      <c r="L724" s="375"/>
      <c r="M724" s="375"/>
      <c r="N724" s="375"/>
      <c r="O724" s="375"/>
      <c r="P724" s="375"/>
      <c r="Q724" s="375"/>
      <c r="R724" s="375"/>
      <c r="S724" s="375"/>
      <c r="T724" s="375"/>
      <c r="U724" s="375"/>
      <c r="V724" s="375"/>
      <c r="W724" s="375"/>
      <c r="X724" s="375"/>
      <c r="Y724" s="375"/>
      <c r="Z724" s="375"/>
    </row>
    <row r="725" spans="1:26" ht="9.75" customHeight="1" x14ac:dyDescent="0.25">
      <c r="A725" s="375"/>
      <c r="B725" s="375"/>
      <c r="C725" s="375"/>
      <c r="D725" s="375"/>
      <c r="E725" s="375"/>
      <c r="F725" s="375"/>
      <c r="G725" s="375"/>
      <c r="H725" s="375"/>
      <c r="I725" s="375"/>
      <c r="J725" s="375"/>
      <c r="K725" s="375"/>
      <c r="L725" s="375"/>
      <c r="M725" s="375"/>
      <c r="N725" s="375"/>
      <c r="O725" s="375"/>
      <c r="P725" s="375"/>
      <c r="Q725" s="375"/>
      <c r="R725" s="375"/>
      <c r="S725" s="375"/>
      <c r="T725" s="375"/>
      <c r="U725" s="375"/>
      <c r="V725" s="375"/>
      <c r="W725" s="375"/>
      <c r="X725" s="375"/>
      <c r="Y725" s="375"/>
      <c r="Z725" s="375"/>
    </row>
    <row r="726" spans="1:26" ht="9.75" customHeight="1" x14ac:dyDescent="0.25">
      <c r="A726" s="375"/>
      <c r="B726" s="375"/>
      <c r="C726" s="375"/>
      <c r="D726" s="375"/>
      <c r="E726" s="375"/>
      <c r="F726" s="375"/>
      <c r="G726" s="375"/>
      <c r="H726" s="375"/>
      <c r="I726" s="375"/>
      <c r="J726" s="375"/>
      <c r="K726" s="375"/>
      <c r="L726" s="375"/>
      <c r="M726" s="375"/>
      <c r="N726" s="375"/>
      <c r="O726" s="375"/>
      <c r="P726" s="375"/>
      <c r="Q726" s="375"/>
      <c r="R726" s="375"/>
      <c r="S726" s="375"/>
      <c r="T726" s="375"/>
      <c r="U726" s="375"/>
      <c r="V726" s="375"/>
      <c r="W726" s="375"/>
      <c r="X726" s="375"/>
      <c r="Y726" s="375"/>
      <c r="Z726" s="375"/>
    </row>
    <row r="727" spans="1:26" ht="9.75" customHeight="1" x14ac:dyDescent="0.25">
      <c r="A727" s="375"/>
      <c r="B727" s="375"/>
      <c r="C727" s="375"/>
      <c r="D727" s="375"/>
      <c r="E727" s="375"/>
      <c r="F727" s="375"/>
      <c r="G727" s="375"/>
      <c r="H727" s="375"/>
      <c r="I727" s="375"/>
      <c r="J727" s="375"/>
      <c r="K727" s="375"/>
      <c r="L727" s="375"/>
      <c r="M727" s="375"/>
      <c r="N727" s="375"/>
      <c r="O727" s="375"/>
      <c r="P727" s="375"/>
      <c r="Q727" s="375"/>
      <c r="R727" s="375"/>
      <c r="S727" s="375"/>
      <c r="T727" s="375"/>
      <c r="U727" s="375"/>
      <c r="V727" s="375"/>
      <c r="W727" s="375"/>
      <c r="X727" s="375"/>
      <c r="Y727" s="375"/>
      <c r="Z727" s="375"/>
    </row>
    <row r="728" spans="1:26" ht="9.75" customHeight="1" x14ac:dyDescent="0.25">
      <c r="A728" s="375"/>
      <c r="B728" s="375"/>
      <c r="C728" s="375"/>
      <c r="D728" s="375"/>
      <c r="E728" s="375"/>
      <c r="F728" s="375"/>
      <c r="G728" s="375"/>
      <c r="H728" s="375"/>
      <c r="I728" s="375"/>
      <c r="J728" s="375"/>
      <c r="K728" s="375"/>
      <c r="L728" s="375"/>
      <c r="M728" s="375"/>
      <c r="N728" s="375"/>
      <c r="O728" s="375"/>
      <c r="P728" s="375"/>
      <c r="Q728" s="375"/>
      <c r="R728" s="375"/>
      <c r="S728" s="375"/>
      <c r="T728" s="375"/>
      <c r="U728" s="375"/>
      <c r="V728" s="375"/>
      <c r="W728" s="375"/>
      <c r="X728" s="375"/>
      <c r="Y728" s="375"/>
      <c r="Z728" s="375"/>
    </row>
    <row r="729" spans="1:26" ht="9.75" customHeight="1" x14ac:dyDescent="0.25">
      <c r="A729" s="375"/>
      <c r="B729" s="375"/>
      <c r="C729" s="375"/>
      <c r="D729" s="375"/>
      <c r="E729" s="375"/>
      <c r="F729" s="375"/>
      <c r="G729" s="375"/>
      <c r="H729" s="375"/>
      <c r="I729" s="375"/>
      <c r="J729" s="375"/>
      <c r="K729" s="375"/>
      <c r="L729" s="375"/>
      <c r="M729" s="375"/>
      <c r="N729" s="375"/>
      <c r="O729" s="375"/>
      <c r="P729" s="375"/>
      <c r="Q729" s="375"/>
      <c r="R729" s="375"/>
      <c r="S729" s="375"/>
      <c r="T729" s="375"/>
      <c r="U729" s="375"/>
      <c r="V729" s="375"/>
      <c r="W729" s="375"/>
      <c r="X729" s="375"/>
      <c r="Y729" s="375"/>
      <c r="Z729" s="375"/>
    </row>
    <row r="730" spans="1:26" ht="9.75" customHeight="1" x14ac:dyDescent="0.25">
      <c r="A730" s="375"/>
      <c r="B730" s="375"/>
      <c r="C730" s="375"/>
      <c r="D730" s="375"/>
      <c r="E730" s="375"/>
      <c r="F730" s="375"/>
      <c r="G730" s="375"/>
      <c r="H730" s="375"/>
      <c r="I730" s="375"/>
      <c r="J730" s="375"/>
      <c r="K730" s="375"/>
      <c r="L730" s="375"/>
      <c r="M730" s="375"/>
      <c r="N730" s="375"/>
      <c r="O730" s="375"/>
      <c r="P730" s="375"/>
      <c r="Q730" s="375"/>
      <c r="R730" s="375"/>
      <c r="S730" s="375"/>
      <c r="T730" s="375"/>
      <c r="U730" s="375"/>
      <c r="V730" s="375"/>
      <c r="W730" s="375"/>
      <c r="X730" s="375"/>
      <c r="Y730" s="375"/>
      <c r="Z730" s="375"/>
    </row>
    <row r="731" spans="1:26" ht="9.75" customHeight="1" x14ac:dyDescent="0.25">
      <c r="A731" s="375"/>
      <c r="B731" s="375"/>
      <c r="C731" s="375"/>
      <c r="D731" s="375"/>
      <c r="E731" s="375"/>
      <c r="F731" s="375"/>
      <c r="G731" s="375"/>
      <c r="H731" s="375"/>
      <c r="I731" s="375"/>
      <c r="J731" s="375"/>
      <c r="K731" s="375"/>
      <c r="L731" s="375"/>
      <c r="M731" s="375"/>
      <c r="N731" s="375"/>
      <c r="O731" s="375"/>
      <c r="P731" s="375"/>
      <c r="Q731" s="375"/>
      <c r="R731" s="375"/>
      <c r="S731" s="375"/>
      <c r="T731" s="375"/>
      <c r="U731" s="375"/>
      <c r="V731" s="375"/>
      <c r="W731" s="375"/>
      <c r="X731" s="375"/>
      <c r="Y731" s="375"/>
      <c r="Z731" s="375"/>
    </row>
    <row r="732" spans="1:26" ht="9.75" customHeight="1" x14ac:dyDescent="0.25">
      <c r="A732" s="375"/>
      <c r="B732" s="375"/>
      <c r="C732" s="375"/>
      <c r="D732" s="375"/>
      <c r="E732" s="375"/>
      <c r="F732" s="375"/>
      <c r="G732" s="375"/>
      <c r="H732" s="375"/>
      <c r="I732" s="375"/>
      <c r="J732" s="375"/>
      <c r="K732" s="375"/>
      <c r="L732" s="375"/>
      <c r="M732" s="375"/>
      <c r="N732" s="375"/>
      <c r="O732" s="375"/>
      <c r="P732" s="375"/>
      <c r="Q732" s="375"/>
      <c r="R732" s="375"/>
      <c r="S732" s="375"/>
      <c r="T732" s="375"/>
      <c r="U732" s="375"/>
      <c r="V732" s="375"/>
      <c r="W732" s="375"/>
      <c r="X732" s="375"/>
      <c r="Y732" s="375"/>
      <c r="Z732" s="375"/>
    </row>
    <row r="733" spans="1:26" ht="9.75" customHeight="1" x14ac:dyDescent="0.25">
      <c r="A733" s="375"/>
      <c r="B733" s="375"/>
      <c r="C733" s="375"/>
      <c r="D733" s="375"/>
      <c r="E733" s="375"/>
      <c r="F733" s="375"/>
      <c r="G733" s="375"/>
      <c r="H733" s="375"/>
      <c r="I733" s="375"/>
      <c r="J733" s="375"/>
      <c r="K733" s="375"/>
      <c r="L733" s="375"/>
      <c r="M733" s="375"/>
      <c r="N733" s="375"/>
      <c r="O733" s="375"/>
      <c r="P733" s="375"/>
      <c r="Q733" s="375"/>
      <c r="R733" s="375"/>
      <c r="S733" s="375"/>
      <c r="T733" s="375"/>
      <c r="U733" s="375"/>
      <c r="V733" s="375"/>
      <c r="W733" s="375"/>
      <c r="X733" s="375"/>
      <c r="Y733" s="375"/>
      <c r="Z733" s="375"/>
    </row>
    <row r="734" spans="1:26" ht="9.75" customHeight="1" x14ac:dyDescent="0.25">
      <c r="A734" s="375"/>
      <c r="B734" s="375"/>
      <c r="C734" s="375"/>
      <c r="D734" s="375"/>
      <c r="E734" s="375"/>
      <c r="F734" s="375"/>
      <c r="G734" s="375"/>
      <c r="H734" s="375"/>
      <c r="I734" s="375"/>
      <c r="J734" s="375"/>
      <c r="K734" s="375"/>
      <c r="L734" s="375"/>
      <c r="M734" s="375"/>
      <c r="N734" s="375"/>
      <c r="O734" s="375"/>
      <c r="P734" s="375"/>
      <c r="Q734" s="375"/>
      <c r="R734" s="375"/>
      <c r="S734" s="375"/>
      <c r="T734" s="375"/>
      <c r="U734" s="375"/>
      <c r="V734" s="375"/>
      <c r="W734" s="375"/>
      <c r="X734" s="375"/>
      <c r="Y734" s="375"/>
      <c r="Z734" s="375"/>
    </row>
    <row r="735" spans="1:26" ht="9.75" customHeight="1" x14ac:dyDescent="0.25">
      <c r="A735" s="375"/>
      <c r="B735" s="375"/>
      <c r="C735" s="375"/>
      <c r="D735" s="375"/>
      <c r="E735" s="375"/>
      <c r="F735" s="375"/>
      <c r="G735" s="375"/>
      <c r="H735" s="375"/>
      <c r="I735" s="375"/>
      <c r="J735" s="375"/>
      <c r="K735" s="375"/>
      <c r="L735" s="375"/>
      <c r="M735" s="375"/>
      <c r="N735" s="375"/>
      <c r="O735" s="375"/>
      <c r="P735" s="375"/>
      <c r="Q735" s="375"/>
      <c r="R735" s="375"/>
      <c r="S735" s="375"/>
      <c r="T735" s="375"/>
      <c r="U735" s="375"/>
      <c r="V735" s="375"/>
      <c r="W735" s="375"/>
      <c r="X735" s="375"/>
      <c r="Y735" s="375"/>
      <c r="Z735" s="375"/>
    </row>
    <row r="736" spans="1:26" ht="9.75" customHeight="1" x14ac:dyDescent="0.25">
      <c r="A736" s="375"/>
      <c r="B736" s="375"/>
      <c r="C736" s="375"/>
      <c r="D736" s="375"/>
      <c r="E736" s="375"/>
      <c r="F736" s="375"/>
      <c r="G736" s="375"/>
      <c r="H736" s="375"/>
      <c r="I736" s="375"/>
      <c r="J736" s="375"/>
      <c r="K736" s="375"/>
      <c r="L736" s="375"/>
      <c r="M736" s="375"/>
      <c r="N736" s="375"/>
      <c r="O736" s="375"/>
      <c r="P736" s="375"/>
      <c r="Q736" s="375"/>
      <c r="R736" s="375"/>
      <c r="S736" s="375"/>
      <c r="T736" s="375"/>
      <c r="U736" s="375"/>
      <c r="V736" s="375"/>
      <c r="W736" s="375"/>
      <c r="X736" s="375"/>
      <c r="Y736" s="375"/>
      <c r="Z736" s="375"/>
    </row>
    <row r="737" spans="1:26" ht="9.75" customHeight="1" x14ac:dyDescent="0.25">
      <c r="A737" s="375"/>
      <c r="B737" s="375"/>
      <c r="C737" s="375"/>
      <c r="D737" s="375"/>
      <c r="E737" s="375"/>
      <c r="F737" s="375"/>
      <c r="G737" s="375"/>
      <c r="H737" s="375"/>
      <c r="I737" s="375"/>
      <c r="J737" s="375"/>
      <c r="K737" s="375"/>
      <c r="L737" s="375"/>
      <c r="M737" s="375"/>
      <c r="N737" s="375"/>
      <c r="O737" s="375"/>
      <c r="P737" s="375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</row>
    <row r="738" spans="1:26" ht="9.75" customHeight="1" x14ac:dyDescent="0.25">
      <c r="A738" s="375"/>
      <c r="B738" s="375"/>
      <c r="C738" s="375"/>
      <c r="D738" s="375"/>
      <c r="E738" s="375"/>
      <c r="F738" s="375"/>
      <c r="G738" s="375"/>
      <c r="H738" s="375"/>
      <c r="I738" s="375"/>
      <c r="J738" s="375"/>
      <c r="K738" s="375"/>
      <c r="L738" s="375"/>
      <c r="M738" s="375"/>
      <c r="N738" s="375"/>
      <c r="O738" s="375"/>
      <c r="P738" s="375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</row>
    <row r="739" spans="1:26" ht="9.75" customHeight="1" x14ac:dyDescent="0.25">
      <c r="A739" s="375"/>
      <c r="B739" s="375"/>
      <c r="C739" s="375"/>
      <c r="D739" s="375"/>
      <c r="E739" s="375"/>
      <c r="F739" s="375"/>
      <c r="G739" s="375"/>
      <c r="H739" s="375"/>
      <c r="I739" s="375"/>
      <c r="J739" s="375"/>
      <c r="K739" s="375"/>
      <c r="L739" s="375"/>
      <c r="M739" s="375"/>
      <c r="N739" s="375"/>
      <c r="O739" s="375"/>
      <c r="P739" s="375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</row>
    <row r="740" spans="1:26" ht="9.75" customHeight="1" x14ac:dyDescent="0.25">
      <c r="A740" s="375"/>
      <c r="B740" s="375"/>
      <c r="C740" s="375"/>
      <c r="D740" s="375"/>
      <c r="E740" s="375"/>
      <c r="F740" s="375"/>
      <c r="G740" s="375"/>
      <c r="H740" s="375"/>
      <c r="I740" s="375"/>
      <c r="J740" s="375"/>
      <c r="K740" s="375"/>
      <c r="L740" s="375"/>
      <c r="M740" s="375"/>
      <c r="N740" s="375"/>
      <c r="O740" s="375"/>
      <c r="P740" s="375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</row>
    <row r="741" spans="1:26" ht="9.75" customHeight="1" x14ac:dyDescent="0.25">
      <c r="A741" s="375"/>
      <c r="B741" s="375"/>
      <c r="C741" s="375"/>
      <c r="D741" s="375"/>
      <c r="E741" s="375"/>
      <c r="F741" s="375"/>
      <c r="G741" s="375"/>
      <c r="H741" s="375"/>
      <c r="I741" s="375"/>
      <c r="J741" s="375"/>
      <c r="K741" s="375"/>
      <c r="L741" s="375"/>
      <c r="M741" s="375"/>
      <c r="N741" s="375"/>
      <c r="O741" s="375"/>
      <c r="P741" s="375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</row>
    <row r="742" spans="1:26" ht="9.75" customHeight="1" x14ac:dyDescent="0.25">
      <c r="A742" s="375"/>
      <c r="B742" s="375"/>
      <c r="C742" s="375"/>
      <c r="D742" s="375"/>
      <c r="E742" s="375"/>
      <c r="F742" s="375"/>
      <c r="G742" s="375"/>
      <c r="H742" s="375"/>
      <c r="I742" s="375"/>
      <c r="J742" s="375"/>
      <c r="K742" s="375"/>
      <c r="L742" s="375"/>
      <c r="M742" s="375"/>
      <c r="N742" s="375"/>
      <c r="O742" s="375"/>
      <c r="P742" s="375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</row>
    <row r="743" spans="1:26" ht="9.75" customHeight="1" x14ac:dyDescent="0.25">
      <c r="A743" s="375"/>
      <c r="B743" s="375"/>
      <c r="C743" s="375"/>
      <c r="D743" s="375"/>
      <c r="E743" s="375"/>
      <c r="F743" s="375"/>
      <c r="G743" s="375"/>
      <c r="H743" s="375"/>
      <c r="I743" s="375"/>
      <c r="J743" s="375"/>
      <c r="K743" s="375"/>
      <c r="L743" s="375"/>
      <c r="M743" s="375"/>
      <c r="N743" s="375"/>
      <c r="O743" s="375"/>
      <c r="P743" s="375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</row>
    <row r="744" spans="1:26" ht="9.75" customHeight="1" x14ac:dyDescent="0.25">
      <c r="A744" s="375"/>
      <c r="B744" s="375"/>
      <c r="C744" s="375"/>
      <c r="D744" s="375"/>
      <c r="E744" s="375"/>
      <c r="F744" s="375"/>
      <c r="G744" s="375"/>
      <c r="H744" s="375"/>
      <c r="I744" s="375"/>
      <c r="J744" s="375"/>
      <c r="K744" s="375"/>
      <c r="L744" s="375"/>
      <c r="M744" s="375"/>
      <c r="N744" s="375"/>
      <c r="O744" s="375"/>
      <c r="P744" s="375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</row>
    <row r="745" spans="1:26" ht="9.75" customHeight="1" x14ac:dyDescent="0.25">
      <c r="A745" s="375"/>
      <c r="B745" s="375"/>
      <c r="C745" s="375"/>
      <c r="D745" s="375"/>
      <c r="E745" s="375"/>
      <c r="F745" s="375"/>
      <c r="G745" s="375"/>
      <c r="H745" s="375"/>
      <c r="I745" s="375"/>
      <c r="J745" s="375"/>
      <c r="K745" s="375"/>
      <c r="L745" s="375"/>
      <c r="M745" s="375"/>
      <c r="N745" s="375"/>
      <c r="O745" s="375"/>
      <c r="P745" s="375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</row>
    <row r="746" spans="1:26" ht="9.75" customHeight="1" x14ac:dyDescent="0.25">
      <c r="A746" s="375"/>
      <c r="B746" s="375"/>
      <c r="C746" s="375"/>
      <c r="D746" s="375"/>
      <c r="E746" s="375"/>
      <c r="F746" s="375"/>
      <c r="G746" s="375"/>
      <c r="H746" s="375"/>
      <c r="I746" s="375"/>
      <c r="J746" s="375"/>
      <c r="K746" s="375"/>
      <c r="L746" s="375"/>
      <c r="M746" s="375"/>
      <c r="N746" s="375"/>
      <c r="O746" s="375"/>
      <c r="P746" s="375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</row>
    <row r="747" spans="1:26" ht="9.75" customHeight="1" x14ac:dyDescent="0.25">
      <c r="A747" s="375"/>
      <c r="B747" s="375"/>
      <c r="C747" s="375"/>
      <c r="D747" s="375"/>
      <c r="E747" s="375"/>
      <c r="F747" s="375"/>
      <c r="G747" s="375"/>
      <c r="H747" s="375"/>
      <c r="I747" s="375"/>
      <c r="J747" s="375"/>
      <c r="K747" s="375"/>
      <c r="L747" s="375"/>
      <c r="M747" s="375"/>
      <c r="N747" s="375"/>
      <c r="O747" s="375"/>
      <c r="P747" s="375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</row>
    <row r="748" spans="1:26" ht="9.75" customHeight="1" x14ac:dyDescent="0.25">
      <c r="A748" s="375"/>
      <c r="B748" s="375"/>
      <c r="C748" s="375"/>
      <c r="D748" s="375"/>
      <c r="E748" s="375"/>
      <c r="F748" s="375"/>
      <c r="G748" s="375"/>
      <c r="H748" s="375"/>
      <c r="I748" s="375"/>
      <c r="J748" s="375"/>
      <c r="K748" s="375"/>
      <c r="L748" s="375"/>
      <c r="M748" s="375"/>
      <c r="N748" s="375"/>
      <c r="O748" s="375"/>
      <c r="P748" s="375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</row>
    <row r="749" spans="1:26" ht="9.75" customHeight="1" x14ac:dyDescent="0.25">
      <c r="A749" s="375"/>
      <c r="B749" s="375"/>
      <c r="C749" s="375"/>
      <c r="D749" s="375"/>
      <c r="E749" s="375"/>
      <c r="F749" s="375"/>
      <c r="G749" s="375"/>
      <c r="H749" s="375"/>
      <c r="I749" s="375"/>
      <c r="J749" s="375"/>
      <c r="K749" s="375"/>
      <c r="L749" s="375"/>
      <c r="M749" s="375"/>
      <c r="N749" s="375"/>
      <c r="O749" s="375"/>
      <c r="P749" s="375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</row>
    <row r="750" spans="1:26" ht="9.75" customHeight="1" x14ac:dyDescent="0.25">
      <c r="A750" s="375"/>
      <c r="B750" s="375"/>
      <c r="C750" s="375"/>
      <c r="D750" s="375"/>
      <c r="E750" s="375"/>
      <c r="F750" s="375"/>
      <c r="G750" s="375"/>
      <c r="H750" s="375"/>
      <c r="I750" s="375"/>
      <c r="J750" s="375"/>
      <c r="K750" s="375"/>
      <c r="L750" s="375"/>
      <c r="M750" s="375"/>
      <c r="N750" s="375"/>
      <c r="O750" s="375"/>
      <c r="P750" s="375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</row>
    <row r="751" spans="1:26" ht="9.75" customHeight="1" x14ac:dyDescent="0.25">
      <c r="A751" s="375"/>
      <c r="B751" s="375"/>
      <c r="C751" s="375"/>
      <c r="D751" s="375"/>
      <c r="E751" s="375"/>
      <c r="F751" s="375"/>
      <c r="G751" s="375"/>
      <c r="H751" s="375"/>
      <c r="I751" s="375"/>
      <c r="J751" s="375"/>
      <c r="K751" s="375"/>
      <c r="L751" s="375"/>
      <c r="M751" s="375"/>
      <c r="N751" s="375"/>
      <c r="O751" s="375"/>
      <c r="P751" s="375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</row>
    <row r="752" spans="1:26" ht="9.75" customHeight="1" x14ac:dyDescent="0.25">
      <c r="A752" s="375"/>
      <c r="B752" s="375"/>
      <c r="C752" s="375"/>
      <c r="D752" s="375"/>
      <c r="E752" s="375"/>
      <c r="F752" s="375"/>
      <c r="G752" s="375"/>
      <c r="H752" s="375"/>
      <c r="I752" s="375"/>
      <c r="J752" s="375"/>
      <c r="K752" s="375"/>
      <c r="L752" s="375"/>
      <c r="M752" s="375"/>
      <c r="N752" s="375"/>
      <c r="O752" s="375"/>
      <c r="P752" s="375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</row>
    <row r="753" spans="1:26" ht="9.75" customHeight="1" x14ac:dyDescent="0.25">
      <c r="A753" s="375"/>
      <c r="B753" s="375"/>
      <c r="C753" s="375"/>
      <c r="D753" s="375"/>
      <c r="E753" s="375"/>
      <c r="F753" s="375"/>
      <c r="G753" s="375"/>
      <c r="H753" s="375"/>
      <c r="I753" s="375"/>
      <c r="J753" s="375"/>
      <c r="K753" s="375"/>
      <c r="L753" s="375"/>
      <c r="M753" s="375"/>
      <c r="N753" s="375"/>
      <c r="O753" s="375"/>
      <c r="P753" s="375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</row>
    <row r="754" spans="1:26" ht="9.75" customHeight="1" x14ac:dyDescent="0.25">
      <c r="A754" s="375"/>
      <c r="B754" s="375"/>
      <c r="C754" s="375"/>
      <c r="D754" s="375"/>
      <c r="E754" s="375"/>
      <c r="F754" s="375"/>
      <c r="G754" s="375"/>
      <c r="H754" s="375"/>
      <c r="I754" s="375"/>
      <c r="J754" s="375"/>
      <c r="K754" s="375"/>
      <c r="L754" s="375"/>
      <c r="M754" s="375"/>
      <c r="N754" s="375"/>
      <c r="O754" s="375"/>
      <c r="P754" s="375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</row>
    <row r="755" spans="1:26" ht="9.75" customHeight="1" x14ac:dyDescent="0.25">
      <c r="A755" s="375"/>
      <c r="B755" s="375"/>
      <c r="C755" s="375"/>
      <c r="D755" s="375"/>
      <c r="E755" s="375"/>
      <c r="F755" s="375"/>
      <c r="G755" s="375"/>
      <c r="H755" s="375"/>
      <c r="I755" s="375"/>
      <c r="J755" s="375"/>
      <c r="K755" s="375"/>
      <c r="L755" s="375"/>
      <c r="M755" s="375"/>
      <c r="N755" s="375"/>
      <c r="O755" s="375"/>
      <c r="P755" s="375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</row>
    <row r="756" spans="1:26" ht="9.75" customHeight="1" x14ac:dyDescent="0.25">
      <c r="A756" s="375"/>
      <c r="B756" s="375"/>
      <c r="C756" s="375"/>
      <c r="D756" s="375"/>
      <c r="E756" s="375"/>
      <c r="F756" s="375"/>
      <c r="G756" s="375"/>
      <c r="H756" s="375"/>
      <c r="I756" s="375"/>
      <c r="J756" s="375"/>
      <c r="K756" s="375"/>
      <c r="L756" s="375"/>
      <c r="M756" s="375"/>
      <c r="N756" s="375"/>
      <c r="O756" s="375"/>
      <c r="P756" s="375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</row>
    <row r="757" spans="1:26" ht="9.75" customHeight="1" x14ac:dyDescent="0.25">
      <c r="A757" s="375"/>
      <c r="B757" s="375"/>
      <c r="C757" s="375"/>
      <c r="D757" s="375"/>
      <c r="E757" s="375"/>
      <c r="F757" s="375"/>
      <c r="G757" s="375"/>
      <c r="H757" s="375"/>
      <c r="I757" s="375"/>
      <c r="J757" s="375"/>
      <c r="K757" s="375"/>
      <c r="L757" s="375"/>
      <c r="M757" s="375"/>
      <c r="N757" s="375"/>
      <c r="O757" s="375"/>
      <c r="P757" s="375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</row>
    <row r="758" spans="1:26" ht="9.75" customHeight="1" x14ac:dyDescent="0.25">
      <c r="A758" s="375"/>
      <c r="B758" s="375"/>
      <c r="C758" s="375"/>
      <c r="D758" s="375"/>
      <c r="E758" s="375"/>
      <c r="F758" s="375"/>
      <c r="G758" s="375"/>
      <c r="H758" s="375"/>
      <c r="I758" s="375"/>
      <c r="J758" s="375"/>
      <c r="K758" s="375"/>
      <c r="L758" s="375"/>
      <c r="M758" s="375"/>
      <c r="N758" s="375"/>
      <c r="O758" s="375"/>
      <c r="P758" s="375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</row>
    <row r="759" spans="1:26" ht="9.75" customHeight="1" x14ac:dyDescent="0.25">
      <c r="A759" s="375"/>
      <c r="B759" s="375"/>
      <c r="C759" s="375"/>
      <c r="D759" s="375"/>
      <c r="E759" s="375"/>
      <c r="F759" s="375"/>
      <c r="G759" s="375"/>
      <c r="H759" s="375"/>
      <c r="I759" s="375"/>
      <c r="J759" s="375"/>
      <c r="K759" s="375"/>
      <c r="L759" s="375"/>
      <c r="M759" s="375"/>
      <c r="N759" s="375"/>
      <c r="O759" s="375"/>
      <c r="P759" s="375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</row>
    <row r="760" spans="1:26" ht="9.75" customHeight="1" x14ac:dyDescent="0.25">
      <c r="A760" s="375"/>
      <c r="B760" s="375"/>
      <c r="C760" s="375"/>
      <c r="D760" s="375"/>
      <c r="E760" s="375"/>
      <c r="F760" s="375"/>
      <c r="G760" s="375"/>
      <c r="H760" s="375"/>
      <c r="I760" s="375"/>
      <c r="J760" s="375"/>
      <c r="K760" s="375"/>
      <c r="L760" s="375"/>
      <c r="M760" s="375"/>
      <c r="N760" s="375"/>
      <c r="O760" s="375"/>
      <c r="P760" s="375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</row>
    <row r="761" spans="1:26" ht="9.75" customHeight="1" x14ac:dyDescent="0.25">
      <c r="A761" s="375"/>
      <c r="B761" s="375"/>
      <c r="C761" s="375"/>
      <c r="D761" s="375"/>
      <c r="E761" s="375"/>
      <c r="F761" s="375"/>
      <c r="G761" s="375"/>
      <c r="H761" s="375"/>
      <c r="I761" s="375"/>
      <c r="J761" s="375"/>
      <c r="K761" s="375"/>
      <c r="L761" s="375"/>
      <c r="M761" s="375"/>
      <c r="N761" s="375"/>
      <c r="O761" s="375"/>
      <c r="P761" s="375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</row>
    <row r="762" spans="1:26" ht="9.75" customHeight="1" x14ac:dyDescent="0.25">
      <c r="A762" s="375"/>
      <c r="B762" s="375"/>
      <c r="C762" s="375"/>
      <c r="D762" s="375"/>
      <c r="E762" s="375"/>
      <c r="F762" s="375"/>
      <c r="G762" s="375"/>
      <c r="H762" s="375"/>
      <c r="I762" s="375"/>
      <c r="J762" s="375"/>
      <c r="K762" s="375"/>
      <c r="L762" s="375"/>
      <c r="M762" s="375"/>
      <c r="N762" s="375"/>
      <c r="O762" s="375"/>
      <c r="P762" s="375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</row>
    <row r="763" spans="1:26" ht="9.75" customHeight="1" x14ac:dyDescent="0.25">
      <c r="A763" s="375"/>
      <c r="B763" s="375"/>
      <c r="C763" s="375"/>
      <c r="D763" s="375"/>
      <c r="E763" s="375"/>
      <c r="F763" s="375"/>
      <c r="G763" s="375"/>
      <c r="H763" s="375"/>
      <c r="I763" s="375"/>
      <c r="J763" s="375"/>
      <c r="K763" s="375"/>
      <c r="L763" s="375"/>
      <c r="M763" s="375"/>
      <c r="N763" s="375"/>
      <c r="O763" s="375"/>
      <c r="P763" s="375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</row>
    <row r="764" spans="1:26" ht="9.75" customHeight="1" x14ac:dyDescent="0.25">
      <c r="A764" s="375"/>
      <c r="B764" s="375"/>
      <c r="C764" s="375"/>
      <c r="D764" s="375"/>
      <c r="E764" s="375"/>
      <c r="F764" s="375"/>
      <c r="G764" s="375"/>
      <c r="H764" s="375"/>
      <c r="I764" s="375"/>
      <c r="J764" s="375"/>
      <c r="K764" s="375"/>
      <c r="L764" s="375"/>
      <c r="M764" s="375"/>
      <c r="N764" s="375"/>
      <c r="O764" s="375"/>
      <c r="P764" s="375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</row>
    <row r="765" spans="1:26" ht="9.75" customHeight="1" x14ac:dyDescent="0.25">
      <c r="A765" s="375"/>
      <c r="B765" s="375"/>
      <c r="C765" s="375"/>
      <c r="D765" s="375"/>
      <c r="E765" s="375"/>
      <c r="F765" s="375"/>
      <c r="G765" s="375"/>
      <c r="H765" s="375"/>
      <c r="I765" s="375"/>
      <c r="J765" s="375"/>
      <c r="K765" s="375"/>
      <c r="L765" s="375"/>
      <c r="M765" s="375"/>
      <c r="N765" s="375"/>
      <c r="O765" s="375"/>
      <c r="P765" s="375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</row>
    <row r="766" spans="1:26" ht="9.75" customHeight="1" x14ac:dyDescent="0.25">
      <c r="A766" s="375"/>
      <c r="B766" s="375"/>
      <c r="C766" s="375"/>
      <c r="D766" s="375"/>
      <c r="E766" s="375"/>
      <c r="F766" s="375"/>
      <c r="G766" s="375"/>
      <c r="H766" s="375"/>
      <c r="I766" s="375"/>
      <c r="J766" s="375"/>
      <c r="K766" s="375"/>
      <c r="L766" s="375"/>
      <c r="M766" s="375"/>
      <c r="N766" s="375"/>
      <c r="O766" s="375"/>
      <c r="P766" s="375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</row>
    <row r="767" spans="1:26" ht="9.75" customHeight="1" x14ac:dyDescent="0.25">
      <c r="A767" s="375"/>
      <c r="B767" s="375"/>
      <c r="C767" s="375"/>
      <c r="D767" s="375"/>
      <c r="E767" s="375"/>
      <c r="F767" s="375"/>
      <c r="G767" s="375"/>
      <c r="H767" s="375"/>
      <c r="I767" s="375"/>
      <c r="J767" s="375"/>
      <c r="K767" s="375"/>
      <c r="L767" s="375"/>
      <c r="M767" s="375"/>
      <c r="N767" s="375"/>
      <c r="O767" s="375"/>
      <c r="P767" s="375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</row>
    <row r="768" spans="1:26" ht="9.75" customHeight="1" x14ac:dyDescent="0.25">
      <c r="A768" s="375"/>
      <c r="B768" s="375"/>
      <c r="C768" s="375"/>
      <c r="D768" s="375"/>
      <c r="E768" s="375"/>
      <c r="F768" s="375"/>
      <c r="G768" s="375"/>
      <c r="H768" s="375"/>
      <c r="I768" s="375"/>
      <c r="J768" s="375"/>
      <c r="K768" s="375"/>
      <c r="L768" s="375"/>
      <c r="M768" s="375"/>
      <c r="N768" s="375"/>
      <c r="O768" s="375"/>
      <c r="P768" s="375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</row>
    <row r="769" spans="1:26" ht="9.75" customHeight="1" x14ac:dyDescent="0.25">
      <c r="A769" s="375"/>
      <c r="B769" s="375"/>
      <c r="C769" s="375"/>
      <c r="D769" s="375"/>
      <c r="E769" s="375"/>
      <c r="F769" s="375"/>
      <c r="G769" s="375"/>
      <c r="H769" s="375"/>
      <c r="I769" s="375"/>
      <c r="J769" s="375"/>
      <c r="K769" s="375"/>
      <c r="L769" s="375"/>
      <c r="M769" s="375"/>
      <c r="N769" s="375"/>
      <c r="O769" s="375"/>
      <c r="P769" s="375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</row>
    <row r="770" spans="1:26" ht="9.75" customHeight="1" x14ac:dyDescent="0.25">
      <c r="A770" s="375"/>
      <c r="B770" s="375"/>
      <c r="C770" s="375"/>
      <c r="D770" s="375"/>
      <c r="E770" s="375"/>
      <c r="F770" s="375"/>
      <c r="G770" s="375"/>
      <c r="H770" s="375"/>
      <c r="I770" s="375"/>
      <c r="J770" s="375"/>
      <c r="K770" s="375"/>
      <c r="L770" s="375"/>
      <c r="M770" s="375"/>
      <c r="N770" s="375"/>
      <c r="O770" s="375"/>
      <c r="P770" s="375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</row>
    <row r="771" spans="1:26" ht="9.75" customHeight="1" x14ac:dyDescent="0.25">
      <c r="A771" s="375"/>
      <c r="B771" s="375"/>
      <c r="C771" s="375"/>
      <c r="D771" s="375"/>
      <c r="E771" s="375"/>
      <c r="F771" s="375"/>
      <c r="G771" s="375"/>
      <c r="H771" s="375"/>
      <c r="I771" s="375"/>
      <c r="J771" s="375"/>
      <c r="K771" s="375"/>
      <c r="L771" s="375"/>
      <c r="M771" s="375"/>
      <c r="N771" s="375"/>
      <c r="O771" s="375"/>
      <c r="P771" s="375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</row>
    <row r="772" spans="1:26" ht="9.75" customHeight="1" x14ac:dyDescent="0.25">
      <c r="A772" s="375"/>
      <c r="B772" s="375"/>
      <c r="C772" s="375"/>
      <c r="D772" s="375"/>
      <c r="E772" s="375"/>
      <c r="F772" s="375"/>
      <c r="G772" s="375"/>
      <c r="H772" s="375"/>
      <c r="I772" s="375"/>
      <c r="J772" s="375"/>
      <c r="K772" s="375"/>
      <c r="L772" s="375"/>
      <c r="M772" s="375"/>
      <c r="N772" s="375"/>
      <c r="O772" s="375"/>
      <c r="P772" s="375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</row>
    <row r="773" spans="1:26" ht="9.75" customHeight="1" x14ac:dyDescent="0.25">
      <c r="A773" s="375"/>
      <c r="B773" s="375"/>
      <c r="C773" s="375"/>
      <c r="D773" s="375"/>
      <c r="E773" s="375"/>
      <c r="F773" s="375"/>
      <c r="G773" s="375"/>
      <c r="H773" s="375"/>
      <c r="I773" s="375"/>
      <c r="J773" s="375"/>
      <c r="K773" s="375"/>
      <c r="L773" s="375"/>
      <c r="M773" s="375"/>
      <c r="N773" s="375"/>
      <c r="O773" s="375"/>
      <c r="P773" s="375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</row>
    <row r="774" spans="1:26" ht="9.75" customHeight="1" x14ac:dyDescent="0.25">
      <c r="A774" s="375"/>
      <c r="B774" s="375"/>
      <c r="C774" s="375"/>
      <c r="D774" s="375"/>
      <c r="E774" s="375"/>
      <c r="F774" s="375"/>
      <c r="G774" s="375"/>
      <c r="H774" s="375"/>
      <c r="I774" s="375"/>
      <c r="J774" s="375"/>
      <c r="K774" s="375"/>
      <c r="L774" s="375"/>
      <c r="M774" s="375"/>
      <c r="N774" s="375"/>
      <c r="O774" s="375"/>
      <c r="P774" s="375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</row>
    <row r="775" spans="1:26" ht="9.75" customHeight="1" x14ac:dyDescent="0.25">
      <c r="A775" s="375"/>
      <c r="B775" s="375"/>
      <c r="C775" s="375"/>
      <c r="D775" s="375"/>
      <c r="E775" s="375"/>
      <c r="F775" s="375"/>
      <c r="G775" s="375"/>
      <c r="H775" s="375"/>
      <c r="I775" s="375"/>
      <c r="J775" s="375"/>
      <c r="K775" s="375"/>
      <c r="L775" s="375"/>
      <c r="M775" s="375"/>
      <c r="N775" s="375"/>
      <c r="O775" s="375"/>
      <c r="P775" s="375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</row>
    <row r="776" spans="1:26" ht="9.75" customHeight="1" x14ac:dyDescent="0.25">
      <c r="A776" s="375"/>
      <c r="B776" s="375"/>
      <c r="C776" s="375"/>
      <c r="D776" s="375"/>
      <c r="E776" s="375"/>
      <c r="F776" s="375"/>
      <c r="G776" s="375"/>
      <c r="H776" s="375"/>
      <c r="I776" s="375"/>
      <c r="J776" s="375"/>
      <c r="K776" s="375"/>
      <c r="L776" s="375"/>
      <c r="M776" s="375"/>
      <c r="N776" s="375"/>
      <c r="O776" s="375"/>
      <c r="P776" s="375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</row>
    <row r="777" spans="1:26" ht="9.75" customHeight="1" x14ac:dyDescent="0.25">
      <c r="A777" s="375"/>
      <c r="B777" s="375"/>
      <c r="C777" s="375"/>
      <c r="D777" s="375"/>
      <c r="E777" s="375"/>
      <c r="F777" s="375"/>
      <c r="G777" s="375"/>
      <c r="H777" s="375"/>
      <c r="I777" s="375"/>
      <c r="J777" s="375"/>
      <c r="K777" s="375"/>
      <c r="L777" s="375"/>
      <c r="M777" s="375"/>
      <c r="N777" s="375"/>
      <c r="O777" s="375"/>
      <c r="P777" s="375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</row>
    <row r="778" spans="1:26" ht="9.75" customHeight="1" x14ac:dyDescent="0.25">
      <c r="A778" s="375"/>
      <c r="B778" s="375"/>
      <c r="C778" s="375"/>
      <c r="D778" s="375"/>
      <c r="E778" s="375"/>
      <c r="F778" s="375"/>
      <c r="G778" s="375"/>
      <c r="H778" s="375"/>
      <c r="I778" s="375"/>
      <c r="J778" s="375"/>
      <c r="K778" s="375"/>
      <c r="L778" s="375"/>
      <c r="M778" s="375"/>
      <c r="N778" s="375"/>
      <c r="O778" s="375"/>
      <c r="P778" s="375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</row>
    <row r="779" spans="1:26" ht="9.75" customHeight="1" x14ac:dyDescent="0.25">
      <c r="A779" s="375"/>
      <c r="B779" s="375"/>
      <c r="C779" s="375"/>
      <c r="D779" s="375"/>
      <c r="E779" s="375"/>
      <c r="F779" s="375"/>
      <c r="G779" s="375"/>
      <c r="H779" s="375"/>
      <c r="I779" s="375"/>
      <c r="J779" s="375"/>
      <c r="K779" s="375"/>
      <c r="L779" s="375"/>
      <c r="M779" s="375"/>
      <c r="N779" s="375"/>
      <c r="O779" s="375"/>
      <c r="P779" s="375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</row>
    <row r="780" spans="1:26" ht="9.75" customHeight="1" x14ac:dyDescent="0.25">
      <c r="A780" s="375"/>
      <c r="B780" s="375"/>
      <c r="C780" s="375"/>
      <c r="D780" s="375"/>
      <c r="E780" s="375"/>
      <c r="F780" s="375"/>
      <c r="G780" s="375"/>
      <c r="H780" s="375"/>
      <c r="I780" s="375"/>
      <c r="J780" s="375"/>
      <c r="K780" s="375"/>
      <c r="L780" s="375"/>
      <c r="M780" s="375"/>
      <c r="N780" s="375"/>
      <c r="O780" s="375"/>
      <c r="P780" s="375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</row>
    <row r="781" spans="1:26" ht="9.75" customHeight="1" x14ac:dyDescent="0.25">
      <c r="A781" s="375"/>
      <c r="B781" s="375"/>
      <c r="C781" s="375"/>
      <c r="D781" s="375"/>
      <c r="E781" s="375"/>
      <c r="F781" s="375"/>
      <c r="G781" s="375"/>
      <c r="H781" s="375"/>
      <c r="I781" s="375"/>
      <c r="J781" s="375"/>
      <c r="K781" s="375"/>
      <c r="L781" s="375"/>
      <c r="M781" s="375"/>
      <c r="N781" s="375"/>
      <c r="O781" s="375"/>
      <c r="P781" s="375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</row>
    <row r="782" spans="1:26" ht="9.75" customHeight="1" x14ac:dyDescent="0.25">
      <c r="A782" s="375"/>
      <c r="B782" s="375"/>
      <c r="C782" s="375"/>
      <c r="D782" s="375"/>
      <c r="E782" s="375"/>
      <c r="F782" s="375"/>
      <c r="G782" s="375"/>
      <c r="H782" s="375"/>
      <c r="I782" s="375"/>
      <c r="J782" s="375"/>
      <c r="K782" s="375"/>
      <c r="L782" s="375"/>
      <c r="M782" s="375"/>
      <c r="N782" s="375"/>
      <c r="O782" s="375"/>
      <c r="P782" s="375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</row>
    <row r="783" spans="1:26" ht="9.75" customHeight="1" x14ac:dyDescent="0.25">
      <c r="A783" s="375"/>
      <c r="B783" s="375"/>
      <c r="C783" s="375"/>
      <c r="D783" s="375"/>
      <c r="E783" s="375"/>
      <c r="F783" s="375"/>
      <c r="G783" s="375"/>
      <c r="H783" s="375"/>
      <c r="I783" s="375"/>
      <c r="J783" s="375"/>
      <c r="K783" s="375"/>
      <c r="L783" s="375"/>
      <c r="M783" s="375"/>
      <c r="N783" s="375"/>
      <c r="O783" s="375"/>
      <c r="P783" s="375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</row>
    <row r="784" spans="1:26" ht="9.75" customHeight="1" x14ac:dyDescent="0.25">
      <c r="A784" s="375"/>
      <c r="B784" s="375"/>
      <c r="C784" s="375"/>
      <c r="D784" s="375"/>
      <c r="E784" s="375"/>
      <c r="F784" s="375"/>
      <c r="G784" s="375"/>
      <c r="H784" s="375"/>
      <c r="I784" s="375"/>
      <c r="J784" s="375"/>
      <c r="K784" s="375"/>
      <c r="L784" s="375"/>
      <c r="M784" s="375"/>
      <c r="N784" s="375"/>
      <c r="O784" s="375"/>
      <c r="P784" s="375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</row>
    <row r="785" spans="1:26" ht="9.75" customHeight="1" x14ac:dyDescent="0.25">
      <c r="A785" s="375"/>
      <c r="B785" s="375"/>
      <c r="C785" s="375"/>
      <c r="D785" s="375"/>
      <c r="E785" s="375"/>
      <c r="F785" s="375"/>
      <c r="G785" s="375"/>
      <c r="H785" s="375"/>
      <c r="I785" s="375"/>
      <c r="J785" s="375"/>
      <c r="K785" s="375"/>
      <c r="L785" s="375"/>
      <c r="M785" s="375"/>
      <c r="N785" s="375"/>
      <c r="O785" s="375"/>
      <c r="P785" s="375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</row>
    <row r="786" spans="1:26" ht="9.75" customHeight="1" x14ac:dyDescent="0.25">
      <c r="A786" s="375"/>
      <c r="B786" s="375"/>
      <c r="C786" s="375"/>
      <c r="D786" s="375"/>
      <c r="E786" s="375"/>
      <c r="F786" s="375"/>
      <c r="G786" s="375"/>
      <c r="H786" s="375"/>
      <c r="I786" s="375"/>
      <c r="J786" s="375"/>
      <c r="K786" s="375"/>
      <c r="L786" s="375"/>
      <c r="M786" s="375"/>
      <c r="N786" s="375"/>
      <c r="O786" s="375"/>
      <c r="P786" s="375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</row>
    <row r="787" spans="1:26" ht="9.75" customHeight="1" x14ac:dyDescent="0.25">
      <c r="A787" s="375"/>
      <c r="B787" s="375"/>
      <c r="C787" s="375"/>
      <c r="D787" s="375"/>
      <c r="E787" s="375"/>
      <c r="F787" s="375"/>
      <c r="G787" s="375"/>
      <c r="H787" s="375"/>
      <c r="I787" s="375"/>
      <c r="J787" s="375"/>
      <c r="K787" s="375"/>
      <c r="L787" s="375"/>
      <c r="M787" s="375"/>
      <c r="N787" s="375"/>
      <c r="O787" s="375"/>
      <c r="P787" s="375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</row>
    <row r="788" spans="1:26" ht="9.75" customHeight="1" x14ac:dyDescent="0.25">
      <c r="A788" s="375"/>
      <c r="B788" s="375"/>
      <c r="C788" s="375"/>
      <c r="D788" s="375"/>
      <c r="E788" s="375"/>
      <c r="F788" s="375"/>
      <c r="G788" s="375"/>
      <c r="H788" s="375"/>
      <c r="I788" s="375"/>
      <c r="J788" s="375"/>
      <c r="K788" s="375"/>
      <c r="L788" s="375"/>
      <c r="M788" s="375"/>
      <c r="N788" s="375"/>
      <c r="O788" s="375"/>
      <c r="P788" s="375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</row>
    <row r="789" spans="1:26" ht="9.75" customHeight="1" x14ac:dyDescent="0.25">
      <c r="A789" s="375"/>
      <c r="B789" s="375"/>
      <c r="C789" s="375"/>
      <c r="D789" s="375"/>
      <c r="E789" s="375"/>
      <c r="F789" s="375"/>
      <c r="G789" s="375"/>
      <c r="H789" s="375"/>
      <c r="I789" s="375"/>
      <c r="J789" s="375"/>
      <c r="K789" s="375"/>
      <c r="L789" s="375"/>
      <c r="M789" s="375"/>
      <c r="N789" s="375"/>
      <c r="O789" s="375"/>
      <c r="P789" s="375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</row>
    <row r="790" spans="1:26" ht="9.75" customHeight="1" x14ac:dyDescent="0.25">
      <c r="A790" s="375"/>
      <c r="B790" s="375"/>
      <c r="C790" s="375"/>
      <c r="D790" s="375"/>
      <c r="E790" s="375"/>
      <c r="F790" s="375"/>
      <c r="G790" s="375"/>
      <c r="H790" s="375"/>
      <c r="I790" s="375"/>
      <c r="J790" s="375"/>
      <c r="K790" s="375"/>
      <c r="L790" s="375"/>
      <c r="M790" s="375"/>
      <c r="N790" s="375"/>
      <c r="O790" s="375"/>
      <c r="P790" s="375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</row>
    <row r="791" spans="1:26" ht="9.75" customHeight="1" x14ac:dyDescent="0.25">
      <c r="A791" s="375"/>
      <c r="B791" s="375"/>
      <c r="C791" s="375"/>
      <c r="D791" s="375"/>
      <c r="E791" s="375"/>
      <c r="F791" s="375"/>
      <c r="G791" s="375"/>
      <c r="H791" s="375"/>
      <c r="I791" s="375"/>
      <c r="J791" s="375"/>
      <c r="K791" s="375"/>
      <c r="L791" s="375"/>
      <c r="M791" s="375"/>
      <c r="N791" s="375"/>
      <c r="O791" s="375"/>
      <c r="P791" s="375"/>
      <c r="Q791" s="375"/>
      <c r="R791" s="375"/>
      <c r="S791" s="375"/>
      <c r="T791" s="375"/>
      <c r="U791" s="375"/>
      <c r="V791" s="375"/>
      <c r="W791" s="375"/>
      <c r="X791" s="375"/>
      <c r="Y791" s="375"/>
      <c r="Z791" s="375"/>
    </row>
    <row r="792" spans="1:26" ht="9.75" customHeight="1" x14ac:dyDescent="0.25">
      <c r="A792" s="375"/>
      <c r="B792" s="375"/>
      <c r="C792" s="375"/>
      <c r="D792" s="375"/>
      <c r="E792" s="375"/>
      <c r="F792" s="375"/>
      <c r="G792" s="375"/>
      <c r="H792" s="375"/>
      <c r="I792" s="375"/>
      <c r="J792" s="375"/>
      <c r="K792" s="375"/>
      <c r="L792" s="375"/>
      <c r="M792" s="375"/>
      <c r="N792" s="375"/>
      <c r="O792" s="375"/>
      <c r="P792" s="375"/>
      <c r="Q792" s="375"/>
      <c r="R792" s="375"/>
      <c r="S792" s="375"/>
      <c r="T792" s="375"/>
      <c r="U792" s="375"/>
      <c r="V792" s="375"/>
      <c r="W792" s="375"/>
      <c r="X792" s="375"/>
      <c r="Y792" s="375"/>
      <c r="Z792" s="375"/>
    </row>
    <row r="793" spans="1:26" ht="9.75" customHeight="1" x14ac:dyDescent="0.25">
      <c r="A793" s="375"/>
      <c r="B793" s="375"/>
      <c r="C793" s="375"/>
      <c r="D793" s="375"/>
      <c r="E793" s="375"/>
      <c r="F793" s="375"/>
      <c r="G793" s="375"/>
      <c r="H793" s="375"/>
      <c r="I793" s="375"/>
      <c r="J793" s="375"/>
      <c r="K793" s="375"/>
      <c r="L793" s="375"/>
      <c r="M793" s="375"/>
      <c r="N793" s="375"/>
      <c r="O793" s="375"/>
      <c r="P793" s="375"/>
      <c r="Q793" s="375"/>
      <c r="R793" s="375"/>
      <c r="S793" s="375"/>
      <c r="T793" s="375"/>
      <c r="U793" s="375"/>
      <c r="V793" s="375"/>
      <c r="W793" s="375"/>
      <c r="X793" s="375"/>
      <c r="Y793" s="375"/>
      <c r="Z793" s="375"/>
    </row>
    <row r="794" spans="1:26" ht="9.75" customHeight="1" x14ac:dyDescent="0.25">
      <c r="A794" s="375"/>
      <c r="B794" s="375"/>
      <c r="C794" s="375"/>
      <c r="D794" s="375"/>
      <c r="E794" s="375"/>
      <c r="F794" s="375"/>
      <c r="G794" s="375"/>
      <c r="H794" s="375"/>
      <c r="I794" s="375"/>
      <c r="J794" s="375"/>
      <c r="K794" s="375"/>
      <c r="L794" s="375"/>
      <c r="M794" s="375"/>
      <c r="N794" s="375"/>
      <c r="O794" s="375"/>
      <c r="P794" s="375"/>
      <c r="Q794" s="375"/>
      <c r="R794" s="375"/>
      <c r="S794" s="375"/>
      <c r="T794" s="375"/>
      <c r="U794" s="375"/>
      <c r="V794" s="375"/>
      <c r="W794" s="375"/>
      <c r="X794" s="375"/>
      <c r="Y794" s="375"/>
      <c r="Z794" s="375"/>
    </row>
    <row r="795" spans="1:26" ht="9.75" customHeight="1" x14ac:dyDescent="0.25">
      <c r="A795" s="375"/>
      <c r="B795" s="375"/>
      <c r="C795" s="375"/>
      <c r="D795" s="375"/>
      <c r="E795" s="375"/>
      <c r="F795" s="375"/>
      <c r="G795" s="375"/>
      <c r="H795" s="375"/>
      <c r="I795" s="375"/>
      <c r="J795" s="375"/>
      <c r="K795" s="375"/>
      <c r="L795" s="375"/>
      <c r="M795" s="375"/>
      <c r="N795" s="375"/>
      <c r="O795" s="375"/>
      <c r="P795" s="375"/>
      <c r="Q795" s="375"/>
      <c r="R795" s="375"/>
      <c r="S795" s="375"/>
      <c r="T795" s="375"/>
      <c r="U795" s="375"/>
      <c r="V795" s="375"/>
      <c r="W795" s="375"/>
      <c r="X795" s="375"/>
      <c r="Y795" s="375"/>
      <c r="Z795" s="375"/>
    </row>
    <row r="796" spans="1:26" ht="9.75" customHeight="1" x14ac:dyDescent="0.25">
      <c r="A796" s="375"/>
      <c r="B796" s="375"/>
      <c r="C796" s="375"/>
      <c r="D796" s="375"/>
      <c r="E796" s="375"/>
      <c r="F796" s="375"/>
      <c r="G796" s="375"/>
      <c r="H796" s="375"/>
      <c r="I796" s="375"/>
      <c r="J796" s="375"/>
      <c r="K796" s="375"/>
      <c r="L796" s="375"/>
      <c r="M796" s="375"/>
      <c r="N796" s="375"/>
      <c r="O796" s="375"/>
      <c r="P796" s="375"/>
      <c r="Q796" s="375"/>
      <c r="R796" s="375"/>
      <c r="S796" s="375"/>
      <c r="T796" s="375"/>
      <c r="U796" s="375"/>
      <c r="V796" s="375"/>
      <c r="W796" s="375"/>
      <c r="X796" s="375"/>
      <c r="Y796" s="375"/>
      <c r="Z796" s="375"/>
    </row>
    <row r="797" spans="1:26" ht="9.75" customHeight="1" x14ac:dyDescent="0.25">
      <c r="A797" s="375"/>
      <c r="B797" s="375"/>
      <c r="C797" s="375"/>
      <c r="D797" s="375"/>
      <c r="E797" s="375"/>
      <c r="F797" s="375"/>
      <c r="G797" s="375"/>
      <c r="H797" s="375"/>
      <c r="I797" s="375"/>
      <c r="J797" s="375"/>
      <c r="K797" s="375"/>
      <c r="L797" s="375"/>
      <c r="M797" s="375"/>
      <c r="N797" s="375"/>
      <c r="O797" s="375"/>
      <c r="P797" s="375"/>
      <c r="Q797" s="375"/>
      <c r="R797" s="375"/>
      <c r="S797" s="375"/>
      <c r="T797" s="375"/>
      <c r="U797" s="375"/>
      <c r="V797" s="375"/>
      <c r="W797" s="375"/>
      <c r="X797" s="375"/>
      <c r="Y797" s="375"/>
      <c r="Z797" s="375"/>
    </row>
    <row r="798" spans="1:26" ht="9.75" customHeight="1" x14ac:dyDescent="0.25">
      <c r="A798" s="375"/>
      <c r="B798" s="375"/>
      <c r="C798" s="375"/>
      <c r="D798" s="375"/>
      <c r="E798" s="375"/>
      <c r="F798" s="375"/>
      <c r="G798" s="375"/>
      <c r="H798" s="375"/>
      <c r="I798" s="375"/>
      <c r="J798" s="375"/>
      <c r="K798" s="375"/>
      <c r="L798" s="375"/>
      <c r="M798" s="375"/>
      <c r="N798" s="375"/>
      <c r="O798" s="375"/>
      <c r="P798" s="375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</row>
    <row r="799" spans="1:26" ht="9.75" customHeight="1" x14ac:dyDescent="0.25">
      <c r="A799" s="375"/>
      <c r="B799" s="375"/>
      <c r="C799" s="375"/>
      <c r="D799" s="375"/>
      <c r="E799" s="375"/>
      <c r="F799" s="375"/>
      <c r="G799" s="375"/>
      <c r="H799" s="375"/>
      <c r="I799" s="375"/>
      <c r="J799" s="375"/>
      <c r="K799" s="375"/>
      <c r="L799" s="375"/>
      <c r="M799" s="375"/>
      <c r="N799" s="375"/>
      <c r="O799" s="375"/>
      <c r="P799" s="375"/>
      <c r="Q799" s="375"/>
      <c r="R799" s="375"/>
      <c r="S799" s="375"/>
      <c r="T799" s="375"/>
      <c r="U799" s="375"/>
      <c r="V799" s="375"/>
      <c r="W799" s="375"/>
      <c r="X799" s="375"/>
      <c r="Y799" s="375"/>
      <c r="Z799" s="375"/>
    </row>
    <row r="800" spans="1:26" ht="9.75" customHeight="1" x14ac:dyDescent="0.25">
      <c r="A800" s="375"/>
      <c r="B800" s="375"/>
      <c r="C800" s="375"/>
      <c r="D800" s="375"/>
      <c r="E800" s="375"/>
      <c r="F800" s="375"/>
      <c r="G800" s="375"/>
      <c r="H800" s="375"/>
      <c r="I800" s="375"/>
      <c r="J800" s="375"/>
      <c r="K800" s="375"/>
      <c r="L800" s="375"/>
      <c r="M800" s="375"/>
      <c r="N800" s="375"/>
      <c r="O800" s="375"/>
      <c r="P800" s="375"/>
      <c r="Q800" s="375"/>
      <c r="R800" s="375"/>
      <c r="S800" s="375"/>
      <c r="T800" s="375"/>
      <c r="U800" s="375"/>
      <c r="V800" s="375"/>
      <c r="W800" s="375"/>
      <c r="X800" s="375"/>
      <c r="Y800" s="375"/>
      <c r="Z800" s="375"/>
    </row>
    <row r="801" spans="1:26" ht="9.75" customHeight="1" x14ac:dyDescent="0.25">
      <c r="A801" s="375"/>
      <c r="B801" s="375"/>
      <c r="C801" s="375"/>
      <c r="D801" s="375"/>
      <c r="E801" s="375"/>
      <c r="F801" s="375"/>
      <c r="G801" s="375"/>
      <c r="H801" s="375"/>
      <c r="I801" s="375"/>
      <c r="J801" s="375"/>
      <c r="K801" s="375"/>
      <c r="L801" s="375"/>
      <c r="M801" s="375"/>
      <c r="N801" s="375"/>
      <c r="O801" s="375"/>
      <c r="P801" s="375"/>
      <c r="Q801" s="375"/>
      <c r="R801" s="375"/>
      <c r="S801" s="375"/>
      <c r="T801" s="375"/>
      <c r="U801" s="375"/>
      <c r="V801" s="375"/>
      <c r="W801" s="375"/>
      <c r="X801" s="375"/>
      <c r="Y801" s="375"/>
      <c r="Z801" s="375"/>
    </row>
    <row r="802" spans="1:26" ht="9.75" customHeight="1" x14ac:dyDescent="0.25">
      <c r="A802" s="375"/>
      <c r="B802" s="375"/>
      <c r="C802" s="375"/>
      <c r="D802" s="375"/>
      <c r="E802" s="375"/>
      <c r="F802" s="375"/>
      <c r="G802" s="375"/>
      <c r="H802" s="375"/>
      <c r="I802" s="375"/>
      <c r="J802" s="375"/>
      <c r="K802" s="375"/>
      <c r="L802" s="375"/>
      <c r="M802" s="375"/>
      <c r="N802" s="375"/>
      <c r="O802" s="375"/>
      <c r="P802" s="375"/>
      <c r="Q802" s="375"/>
      <c r="R802" s="375"/>
      <c r="S802" s="375"/>
      <c r="T802" s="375"/>
      <c r="U802" s="375"/>
      <c r="V802" s="375"/>
      <c r="W802" s="375"/>
      <c r="X802" s="375"/>
      <c r="Y802" s="375"/>
      <c r="Z802" s="375"/>
    </row>
    <row r="803" spans="1:26" ht="9.75" customHeight="1" x14ac:dyDescent="0.25">
      <c r="A803" s="375"/>
      <c r="B803" s="375"/>
      <c r="C803" s="375"/>
      <c r="D803" s="375"/>
      <c r="E803" s="375"/>
      <c r="F803" s="375"/>
      <c r="G803" s="375"/>
      <c r="H803" s="375"/>
      <c r="I803" s="375"/>
      <c r="J803" s="375"/>
      <c r="K803" s="375"/>
      <c r="L803" s="375"/>
      <c r="M803" s="375"/>
      <c r="N803" s="375"/>
      <c r="O803" s="375"/>
      <c r="P803" s="375"/>
      <c r="Q803" s="375"/>
      <c r="R803" s="375"/>
      <c r="S803" s="375"/>
      <c r="T803" s="375"/>
      <c r="U803" s="375"/>
      <c r="V803" s="375"/>
      <c r="W803" s="375"/>
      <c r="X803" s="375"/>
      <c r="Y803" s="375"/>
      <c r="Z803" s="375"/>
    </row>
    <row r="804" spans="1:26" ht="9.75" customHeight="1" x14ac:dyDescent="0.25">
      <c r="A804" s="375"/>
      <c r="B804" s="375"/>
      <c r="C804" s="375"/>
      <c r="D804" s="375"/>
      <c r="E804" s="375"/>
      <c r="F804" s="375"/>
      <c r="G804" s="375"/>
      <c r="H804" s="375"/>
      <c r="I804" s="375"/>
      <c r="J804" s="375"/>
      <c r="K804" s="375"/>
      <c r="L804" s="375"/>
      <c r="M804" s="375"/>
      <c r="N804" s="375"/>
      <c r="O804" s="375"/>
      <c r="P804" s="375"/>
      <c r="Q804" s="375"/>
      <c r="R804" s="375"/>
      <c r="S804" s="375"/>
      <c r="T804" s="375"/>
      <c r="U804" s="375"/>
      <c r="V804" s="375"/>
      <c r="W804" s="375"/>
      <c r="X804" s="375"/>
      <c r="Y804" s="375"/>
      <c r="Z804" s="375"/>
    </row>
    <row r="805" spans="1:26" ht="9.75" customHeight="1" x14ac:dyDescent="0.25">
      <c r="A805" s="375"/>
      <c r="B805" s="375"/>
      <c r="C805" s="375"/>
      <c r="D805" s="375"/>
      <c r="E805" s="375"/>
      <c r="F805" s="375"/>
      <c r="G805" s="375"/>
      <c r="H805" s="375"/>
      <c r="I805" s="375"/>
      <c r="J805" s="375"/>
      <c r="K805" s="375"/>
      <c r="L805" s="375"/>
      <c r="M805" s="375"/>
      <c r="N805" s="375"/>
      <c r="O805" s="375"/>
      <c r="P805" s="375"/>
      <c r="Q805" s="375"/>
      <c r="R805" s="375"/>
      <c r="S805" s="375"/>
      <c r="T805" s="375"/>
      <c r="U805" s="375"/>
      <c r="V805" s="375"/>
      <c r="W805" s="375"/>
      <c r="X805" s="375"/>
      <c r="Y805" s="375"/>
      <c r="Z805" s="375"/>
    </row>
    <row r="806" spans="1:26" ht="9.75" customHeight="1" x14ac:dyDescent="0.25">
      <c r="A806" s="375"/>
      <c r="B806" s="375"/>
      <c r="C806" s="375"/>
      <c r="D806" s="375"/>
      <c r="E806" s="375"/>
      <c r="F806" s="375"/>
      <c r="G806" s="375"/>
      <c r="H806" s="375"/>
      <c r="I806" s="375"/>
      <c r="J806" s="375"/>
      <c r="K806" s="375"/>
      <c r="L806" s="375"/>
      <c r="M806" s="375"/>
      <c r="N806" s="375"/>
      <c r="O806" s="375"/>
      <c r="P806" s="375"/>
      <c r="Q806" s="375"/>
      <c r="R806" s="375"/>
      <c r="S806" s="375"/>
      <c r="T806" s="375"/>
      <c r="U806" s="375"/>
      <c r="V806" s="375"/>
      <c r="W806" s="375"/>
      <c r="X806" s="375"/>
      <c r="Y806" s="375"/>
      <c r="Z806" s="375"/>
    </row>
    <row r="807" spans="1:26" ht="9.75" customHeight="1" x14ac:dyDescent="0.25">
      <c r="A807" s="375"/>
      <c r="B807" s="375"/>
      <c r="C807" s="375"/>
      <c r="D807" s="375"/>
      <c r="E807" s="375"/>
      <c r="F807" s="375"/>
      <c r="G807" s="375"/>
      <c r="H807" s="375"/>
      <c r="I807" s="375"/>
      <c r="J807" s="375"/>
      <c r="K807" s="375"/>
      <c r="L807" s="375"/>
      <c r="M807" s="375"/>
      <c r="N807" s="375"/>
      <c r="O807" s="375"/>
      <c r="P807" s="375"/>
      <c r="Q807" s="375"/>
      <c r="R807" s="375"/>
      <c r="S807" s="375"/>
      <c r="T807" s="375"/>
      <c r="U807" s="375"/>
      <c r="V807" s="375"/>
      <c r="W807" s="375"/>
      <c r="X807" s="375"/>
      <c r="Y807" s="375"/>
      <c r="Z807" s="375"/>
    </row>
    <row r="808" spans="1:26" ht="9.75" customHeight="1" x14ac:dyDescent="0.25">
      <c r="A808" s="375"/>
      <c r="B808" s="375"/>
      <c r="C808" s="375"/>
      <c r="D808" s="375"/>
      <c r="E808" s="375"/>
      <c r="F808" s="375"/>
      <c r="G808" s="375"/>
      <c r="H808" s="375"/>
      <c r="I808" s="375"/>
      <c r="J808" s="375"/>
      <c r="K808" s="375"/>
      <c r="L808" s="375"/>
      <c r="M808" s="375"/>
      <c r="N808" s="375"/>
      <c r="O808" s="375"/>
      <c r="P808" s="375"/>
      <c r="Q808" s="375"/>
      <c r="R808" s="375"/>
      <c r="S808" s="375"/>
      <c r="T808" s="375"/>
      <c r="U808" s="375"/>
      <c r="V808" s="375"/>
      <c r="W808" s="375"/>
      <c r="X808" s="375"/>
      <c r="Y808" s="375"/>
      <c r="Z808" s="375"/>
    </row>
    <row r="809" spans="1:26" ht="9.75" customHeight="1" x14ac:dyDescent="0.25">
      <c r="A809" s="375"/>
      <c r="B809" s="375"/>
      <c r="C809" s="375"/>
      <c r="D809" s="375"/>
      <c r="E809" s="375"/>
      <c r="F809" s="375"/>
      <c r="G809" s="375"/>
      <c r="H809" s="375"/>
      <c r="I809" s="375"/>
      <c r="J809" s="375"/>
      <c r="K809" s="375"/>
      <c r="L809" s="375"/>
      <c r="M809" s="375"/>
      <c r="N809" s="375"/>
      <c r="O809" s="375"/>
      <c r="P809" s="375"/>
      <c r="Q809" s="375"/>
      <c r="R809" s="375"/>
      <c r="S809" s="375"/>
      <c r="T809" s="375"/>
      <c r="U809" s="375"/>
      <c r="V809" s="375"/>
      <c r="W809" s="375"/>
      <c r="X809" s="375"/>
      <c r="Y809" s="375"/>
      <c r="Z809" s="375"/>
    </row>
    <row r="810" spans="1:26" ht="9.75" customHeight="1" x14ac:dyDescent="0.25">
      <c r="A810" s="375"/>
      <c r="B810" s="375"/>
      <c r="C810" s="375"/>
      <c r="D810" s="375"/>
      <c r="E810" s="375"/>
      <c r="F810" s="375"/>
      <c r="G810" s="375"/>
      <c r="H810" s="375"/>
      <c r="I810" s="375"/>
      <c r="J810" s="375"/>
      <c r="K810" s="375"/>
      <c r="L810" s="375"/>
      <c r="M810" s="375"/>
      <c r="N810" s="375"/>
      <c r="O810" s="375"/>
      <c r="P810" s="375"/>
      <c r="Q810" s="375"/>
      <c r="R810" s="375"/>
      <c r="S810" s="375"/>
      <c r="T810" s="375"/>
      <c r="U810" s="375"/>
      <c r="V810" s="375"/>
      <c r="W810" s="375"/>
      <c r="X810" s="375"/>
      <c r="Y810" s="375"/>
      <c r="Z810" s="375"/>
    </row>
    <row r="811" spans="1:26" ht="9.75" customHeight="1" x14ac:dyDescent="0.25">
      <c r="A811" s="375"/>
      <c r="B811" s="375"/>
      <c r="C811" s="375"/>
      <c r="D811" s="375"/>
      <c r="E811" s="375"/>
      <c r="F811" s="375"/>
      <c r="G811" s="375"/>
      <c r="H811" s="375"/>
      <c r="I811" s="375"/>
      <c r="J811" s="375"/>
      <c r="K811" s="375"/>
      <c r="L811" s="375"/>
      <c r="M811" s="375"/>
      <c r="N811" s="375"/>
      <c r="O811" s="375"/>
      <c r="P811" s="375"/>
      <c r="Q811" s="375"/>
      <c r="R811" s="375"/>
      <c r="S811" s="375"/>
      <c r="T811" s="375"/>
      <c r="U811" s="375"/>
      <c r="V811" s="375"/>
      <c r="W811" s="375"/>
      <c r="X811" s="375"/>
      <c r="Y811" s="375"/>
      <c r="Z811" s="375"/>
    </row>
    <row r="812" spans="1:26" ht="9.75" customHeight="1" x14ac:dyDescent="0.25">
      <c r="A812" s="375"/>
      <c r="B812" s="375"/>
      <c r="C812" s="375"/>
      <c r="D812" s="375"/>
      <c r="E812" s="375"/>
      <c r="F812" s="375"/>
      <c r="G812" s="375"/>
      <c r="H812" s="375"/>
      <c r="I812" s="375"/>
      <c r="J812" s="375"/>
      <c r="K812" s="375"/>
      <c r="L812" s="375"/>
      <c r="M812" s="375"/>
      <c r="N812" s="375"/>
      <c r="O812" s="375"/>
      <c r="P812" s="375"/>
      <c r="Q812" s="375"/>
      <c r="R812" s="375"/>
      <c r="S812" s="375"/>
      <c r="T812" s="375"/>
      <c r="U812" s="375"/>
      <c r="V812" s="375"/>
      <c r="W812" s="375"/>
      <c r="X812" s="375"/>
      <c r="Y812" s="375"/>
      <c r="Z812" s="375"/>
    </row>
    <row r="813" spans="1:26" ht="9.75" customHeight="1" x14ac:dyDescent="0.25">
      <c r="A813" s="375"/>
      <c r="B813" s="375"/>
      <c r="C813" s="375"/>
      <c r="D813" s="375"/>
      <c r="E813" s="375"/>
      <c r="F813" s="375"/>
      <c r="G813" s="375"/>
      <c r="H813" s="375"/>
      <c r="I813" s="375"/>
      <c r="J813" s="375"/>
      <c r="K813" s="375"/>
      <c r="L813" s="375"/>
      <c r="M813" s="375"/>
      <c r="N813" s="375"/>
      <c r="O813" s="375"/>
      <c r="P813" s="375"/>
      <c r="Q813" s="375"/>
      <c r="R813" s="375"/>
      <c r="S813" s="375"/>
      <c r="T813" s="375"/>
      <c r="U813" s="375"/>
      <c r="V813" s="375"/>
      <c r="W813" s="375"/>
      <c r="X813" s="375"/>
      <c r="Y813" s="375"/>
      <c r="Z813" s="375"/>
    </row>
    <row r="814" spans="1:26" ht="9.75" customHeight="1" x14ac:dyDescent="0.25">
      <c r="A814" s="375"/>
      <c r="B814" s="375"/>
      <c r="C814" s="375"/>
      <c r="D814" s="375"/>
      <c r="E814" s="375"/>
      <c r="F814" s="375"/>
      <c r="G814" s="375"/>
      <c r="H814" s="375"/>
      <c r="I814" s="375"/>
      <c r="J814" s="375"/>
      <c r="K814" s="375"/>
      <c r="L814" s="375"/>
      <c r="M814" s="375"/>
      <c r="N814" s="375"/>
      <c r="O814" s="375"/>
      <c r="P814" s="375"/>
      <c r="Q814" s="375"/>
      <c r="R814" s="375"/>
      <c r="S814" s="375"/>
      <c r="T814" s="375"/>
      <c r="U814" s="375"/>
      <c r="V814" s="375"/>
      <c r="W814" s="375"/>
      <c r="X814" s="375"/>
      <c r="Y814" s="375"/>
      <c r="Z814" s="375"/>
    </row>
    <row r="815" spans="1:26" ht="9.75" customHeight="1" x14ac:dyDescent="0.25">
      <c r="A815" s="375"/>
      <c r="B815" s="375"/>
      <c r="C815" s="375"/>
      <c r="D815" s="375"/>
      <c r="E815" s="375"/>
      <c r="F815" s="375"/>
      <c r="G815" s="375"/>
      <c r="H815" s="375"/>
      <c r="I815" s="375"/>
      <c r="J815" s="375"/>
      <c r="K815" s="375"/>
      <c r="L815" s="375"/>
      <c r="M815" s="375"/>
      <c r="N815" s="375"/>
      <c r="O815" s="375"/>
      <c r="P815" s="375"/>
      <c r="Q815" s="375"/>
      <c r="R815" s="375"/>
      <c r="S815" s="375"/>
      <c r="T815" s="375"/>
      <c r="U815" s="375"/>
      <c r="V815" s="375"/>
      <c r="W815" s="375"/>
      <c r="X815" s="375"/>
      <c r="Y815" s="375"/>
      <c r="Z815" s="375"/>
    </row>
    <row r="816" spans="1:26" ht="9.75" customHeight="1" x14ac:dyDescent="0.25">
      <c r="A816" s="375"/>
      <c r="B816" s="375"/>
      <c r="C816" s="375"/>
      <c r="D816" s="375"/>
      <c r="E816" s="375"/>
      <c r="F816" s="375"/>
      <c r="G816" s="375"/>
      <c r="H816" s="375"/>
      <c r="I816" s="375"/>
      <c r="J816" s="375"/>
      <c r="K816" s="375"/>
      <c r="L816" s="375"/>
      <c r="M816" s="375"/>
      <c r="N816" s="375"/>
      <c r="O816" s="375"/>
      <c r="P816" s="375"/>
      <c r="Q816" s="375"/>
      <c r="R816" s="375"/>
      <c r="S816" s="375"/>
      <c r="T816" s="375"/>
      <c r="U816" s="375"/>
      <c r="V816" s="375"/>
      <c r="W816" s="375"/>
      <c r="X816" s="375"/>
      <c r="Y816" s="375"/>
      <c r="Z816" s="375"/>
    </row>
    <row r="817" spans="1:26" ht="9.75" customHeight="1" x14ac:dyDescent="0.25">
      <c r="A817" s="375"/>
      <c r="B817" s="375"/>
      <c r="C817" s="375"/>
      <c r="D817" s="375"/>
      <c r="E817" s="375"/>
      <c r="F817" s="375"/>
      <c r="G817" s="375"/>
      <c r="H817" s="375"/>
      <c r="I817" s="375"/>
      <c r="J817" s="375"/>
      <c r="K817" s="375"/>
      <c r="L817" s="375"/>
      <c r="M817" s="375"/>
      <c r="N817" s="375"/>
      <c r="O817" s="375"/>
      <c r="P817" s="375"/>
      <c r="Q817" s="375"/>
      <c r="R817" s="375"/>
      <c r="S817" s="375"/>
      <c r="T817" s="375"/>
      <c r="U817" s="375"/>
      <c r="V817" s="375"/>
      <c r="W817" s="375"/>
      <c r="X817" s="375"/>
      <c r="Y817" s="375"/>
      <c r="Z817" s="375"/>
    </row>
    <row r="818" spans="1:26" ht="9.75" customHeight="1" x14ac:dyDescent="0.25">
      <c r="A818" s="375"/>
      <c r="B818" s="375"/>
      <c r="C818" s="375"/>
      <c r="D818" s="375"/>
      <c r="E818" s="375"/>
      <c r="F818" s="375"/>
      <c r="G818" s="375"/>
      <c r="H818" s="375"/>
      <c r="I818" s="375"/>
      <c r="J818" s="375"/>
      <c r="K818" s="375"/>
      <c r="L818" s="375"/>
      <c r="M818" s="375"/>
      <c r="N818" s="375"/>
      <c r="O818" s="375"/>
      <c r="P818" s="375"/>
      <c r="Q818" s="375"/>
      <c r="R818" s="375"/>
      <c r="S818" s="375"/>
      <c r="T818" s="375"/>
      <c r="U818" s="375"/>
      <c r="V818" s="375"/>
      <c r="W818" s="375"/>
      <c r="X818" s="375"/>
      <c r="Y818" s="375"/>
      <c r="Z818" s="375"/>
    </row>
    <row r="819" spans="1:26" ht="9.75" customHeight="1" x14ac:dyDescent="0.25">
      <c r="A819" s="375"/>
      <c r="B819" s="375"/>
      <c r="C819" s="375"/>
      <c r="D819" s="375"/>
      <c r="E819" s="375"/>
      <c r="F819" s="375"/>
      <c r="G819" s="375"/>
      <c r="H819" s="375"/>
      <c r="I819" s="375"/>
      <c r="J819" s="375"/>
      <c r="K819" s="375"/>
      <c r="L819" s="375"/>
      <c r="M819" s="375"/>
      <c r="N819" s="375"/>
      <c r="O819" s="375"/>
      <c r="P819" s="375"/>
      <c r="Q819" s="375"/>
      <c r="R819" s="375"/>
      <c r="S819" s="375"/>
      <c r="T819" s="375"/>
      <c r="U819" s="375"/>
      <c r="V819" s="375"/>
      <c r="W819" s="375"/>
      <c r="X819" s="375"/>
      <c r="Y819" s="375"/>
      <c r="Z819" s="375"/>
    </row>
    <row r="820" spans="1:26" ht="9.75" customHeight="1" x14ac:dyDescent="0.25">
      <c r="A820" s="375"/>
      <c r="B820" s="375"/>
      <c r="C820" s="375"/>
      <c r="D820" s="375"/>
      <c r="E820" s="375"/>
      <c r="F820" s="375"/>
      <c r="G820" s="375"/>
      <c r="H820" s="375"/>
      <c r="I820" s="375"/>
      <c r="J820" s="375"/>
      <c r="K820" s="375"/>
      <c r="L820" s="375"/>
      <c r="M820" s="375"/>
      <c r="N820" s="375"/>
      <c r="O820" s="375"/>
      <c r="P820" s="375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</row>
    <row r="821" spans="1:26" ht="9.75" customHeight="1" x14ac:dyDescent="0.25">
      <c r="A821" s="375"/>
      <c r="B821" s="375"/>
      <c r="C821" s="375"/>
      <c r="D821" s="375"/>
      <c r="E821" s="375"/>
      <c r="F821" s="375"/>
      <c r="G821" s="375"/>
      <c r="H821" s="375"/>
      <c r="I821" s="375"/>
      <c r="J821" s="375"/>
      <c r="K821" s="375"/>
      <c r="L821" s="375"/>
      <c r="M821" s="375"/>
      <c r="N821" s="375"/>
      <c r="O821" s="375"/>
      <c r="P821" s="375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</row>
    <row r="822" spans="1:26" ht="9.75" customHeight="1" x14ac:dyDescent="0.25">
      <c r="A822" s="375"/>
      <c r="B822" s="375"/>
      <c r="C822" s="375"/>
      <c r="D822" s="375"/>
      <c r="E822" s="375"/>
      <c r="F822" s="375"/>
      <c r="G822" s="375"/>
      <c r="H822" s="375"/>
      <c r="I822" s="375"/>
      <c r="J822" s="375"/>
      <c r="K822" s="375"/>
      <c r="L822" s="375"/>
      <c r="M822" s="375"/>
      <c r="N822" s="375"/>
      <c r="O822" s="375"/>
      <c r="P822" s="375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</row>
    <row r="823" spans="1:26" ht="9.75" customHeight="1" x14ac:dyDescent="0.25">
      <c r="A823" s="375"/>
      <c r="B823" s="375"/>
      <c r="C823" s="375"/>
      <c r="D823" s="375"/>
      <c r="E823" s="375"/>
      <c r="F823" s="375"/>
      <c r="G823" s="375"/>
      <c r="H823" s="375"/>
      <c r="I823" s="375"/>
      <c r="J823" s="375"/>
      <c r="K823" s="375"/>
      <c r="L823" s="375"/>
      <c r="M823" s="375"/>
      <c r="N823" s="375"/>
      <c r="O823" s="375"/>
      <c r="P823" s="375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</row>
    <row r="824" spans="1:26" ht="9.75" customHeight="1" x14ac:dyDescent="0.25">
      <c r="A824" s="375"/>
      <c r="B824" s="375"/>
      <c r="C824" s="375"/>
      <c r="D824" s="375"/>
      <c r="E824" s="375"/>
      <c r="F824" s="375"/>
      <c r="G824" s="375"/>
      <c r="H824" s="375"/>
      <c r="I824" s="375"/>
      <c r="J824" s="375"/>
      <c r="K824" s="375"/>
      <c r="L824" s="375"/>
      <c r="M824" s="375"/>
      <c r="N824" s="375"/>
      <c r="O824" s="375"/>
      <c r="P824" s="375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</row>
    <row r="825" spans="1:26" ht="9.75" customHeight="1" x14ac:dyDescent="0.25">
      <c r="A825" s="375"/>
      <c r="B825" s="375"/>
      <c r="C825" s="375"/>
      <c r="D825" s="375"/>
      <c r="E825" s="375"/>
      <c r="F825" s="375"/>
      <c r="G825" s="375"/>
      <c r="H825" s="375"/>
      <c r="I825" s="375"/>
      <c r="J825" s="375"/>
      <c r="K825" s="375"/>
      <c r="L825" s="375"/>
      <c r="M825" s="375"/>
      <c r="N825" s="375"/>
      <c r="O825" s="375"/>
      <c r="P825" s="375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</row>
    <row r="826" spans="1:26" ht="9.75" customHeight="1" x14ac:dyDescent="0.25">
      <c r="A826" s="375"/>
      <c r="B826" s="375"/>
      <c r="C826" s="375"/>
      <c r="D826" s="375"/>
      <c r="E826" s="375"/>
      <c r="F826" s="375"/>
      <c r="G826" s="375"/>
      <c r="H826" s="375"/>
      <c r="I826" s="375"/>
      <c r="J826" s="375"/>
      <c r="K826" s="375"/>
      <c r="L826" s="375"/>
      <c r="M826" s="375"/>
      <c r="N826" s="375"/>
      <c r="O826" s="375"/>
      <c r="P826" s="375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</row>
    <row r="827" spans="1:26" ht="9.75" customHeight="1" x14ac:dyDescent="0.25">
      <c r="A827" s="375"/>
      <c r="B827" s="375"/>
      <c r="C827" s="375"/>
      <c r="D827" s="375"/>
      <c r="E827" s="375"/>
      <c r="F827" s="375"/>
      <c r="G827" s="375"/>
      <c r="H827" s="375"/>
      <c r="I827" s="375"/>
      <c r="J827" s="375"/>
      <c r="K827" s="375"/>
      <c r="L827" s="375"/>
      <c r="M827" s="375"/>
      <c r="N827" s="375"/>
      <c r="O827" s="375"/>
      <c r="P827" s="375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</row>
    <row r="828" spans="1:26" ht="9.75" customHeight="1" x14ac:dyDescent="0.25">
      <c r="A828" s="375"/>
      <c r="B828" s="375"/>
      <c r="C828" s="375"/>
      <c r="D828" s="375"/>
      <c r="E828" s="375"/>
      <c r="F828" s="375"/>
      <c r="G828" s="375"/>
      <c r="H828" s="375"/>
      <c r="I828" s="375"/>
      <c r="J828" s="375"/>
      <c r="K828" s="375"/>
      <c r="L828" s="375"/>
      <c r="M828" s="375"/>
      <c r="N828" s="375"/>
      <c r="O828" s="375"/>
      <c r="P828" s="375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</row>
    <row r="829" spans="1:26" ht="9.75" customHeight="1" x14ac:dyDescent="0.25">
      <c r="A829" s="375"/>
      <c r="B829" s="375"/>
      <c r="C829" s="375"/>
      <c r="D829" s="375"/>
      <c r="E829" s="375"/>
      <c r="F829" s="375"/>
      <c r="G829" s="375"/>
      <c r="H829" s="375"/>
      <c r="I829" s="375"/>
      <c r="J829" s="375"/>
      <c r="K829" s="375"/>
      <c r="L829" s="375"/>
      <c r="M829" s="375"/>
      <c r="N829" s="375"/>
      <c r="O829" s="375"/>
      <c r="P829" s="375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</row>
    <row r="830" spans="1:26" ht="9.75" customHeight="1" x14ac:dyDescent="0.25">
      <c r="A830" s="375"/>
      <c r="B830" s="375"/>
      <c r="C830" s="375"/>
      <c r="D830" s="375"/>
      <c r="E830" s="375"/>
      <c r="F830" s="375"/>
      <c r="G830" s="375"/>
      <c r="H830" s="375"/>
      <c r="I830" s="375"/>
      <c r="J830" s="375"/>
      <c r="K830" s="375"/>
      <c r="L830" s="375"/>
      <c r="M830" s="375"/>
      <c r="N830" s="375"/>
      <c r="O830" s="375"/>
      <c r="P830" s="375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</row>
    <row r="831" spans="1:26" ht="9.75" customHeight="1" x14ac:dyDescent="0.25">
      <c r="A831" s="375"/>
      <c r="B831" s="375"/>
      <c r="C831" s="375"/>
      <c r="D831" s="375"/>
      <c r="E831" s="375"/>
      <c r="F831" s="375"/>
      <c r="G831" s="375"/>
      <c r="H831" s="375"/>
      <c r="I831" s="375"/>
      <c r="J831" s="375"/>
      <c r="K831" s="375"/>
      <c r="L831" s="375"/>
      <c r="M831" s="375"/>
      <c r="N831" s="375"/>
      <c r="O831" s="375"/>
      <c r="P831" s="375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</row>
    <row r="832" spans="1:26" ht="9.75" customHeight="1" x14ac:dyDescent="0.25">
      <c r="A832" s="375"/>
      <c r="B832" s="375"/>
      <c r="C832" s="375"/>
      <c r="D832" s="375"/>
      <c r="E832" s="375"/>
      <c r="F832" s="375"/>
      <c r="G832" s="375"/>
      <c r="H832" s="375"/>
      <c r="I832" s="375"/>
      <c r="J832" s="375"/>
      <c r="K832" s="375"/>
      <c r="L832" s="375"/>
      <c r="M832" s="375"/>
      <c r="N832" s="375"/>
      <c r="O832" s="375"/>
      <c r="P832" s="375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</row>
    <row r="833" spans="1:26" ht="9.75" customHeight="1" x14ac:dyDescent="0.25">
      <c r="A833" s="375"/>
      <c r="B833" s="375"/>
      <c r="C833" s="375"/>
      <c r="D833" s="375"/>
      <c r="E833" s="375"/>
      <c r="F833" s="375"/>
      <c r="G833" s="375"/>
      <c r="H833" s="375"/>
      <c r="I833" s="375"/>
      <c r="J833" s="375"/>
      <c r="K833" s="375"/>
      <c r="L833" s="375"/>
      <c r="M833" s="375"/>
      <c r="N833" s="375"/>
      <c r="O833" s="375"/>
      <c r="P833" s="375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</row>
    <row r="834" spans="1:26" ht="9.75" customHeight="1" x14ac:dyDescent="0.25">
      <c r="A834" s="375"/>
      <c r="B834" s="375"/>
      <c r="C834" s="375"/>
      <c r="D834" s="375"/>
      <c r="E834" s="375"/>
      <c r="F834" s="375"/>
      <c r="G834" s="375"/>
      <c r="H834" s="375"/>
      <c r="I834" s="375"/>
      <c r="J834" s="375"/>
      <c r="K834" s="375"/>
      <c r="L834" s="375"/>
      <c r="M834" s="375"/>
      <c r="N834" s="375"/>
      <c r="O834" s="375"/>
      <c r="P834" s="375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</row>
    <row r="835" spans="1:26" ht="9.75" customHeight="1" x14ac:dyDescent="0.25">
      <c r="A835" s="375"/>
      <c r="B835" s="375"/>
      <c r="C835" s="375"/>
      <c r="D835" s="375"/>
      <c r="E835" s="375"/>
      <c r="F835" s="375"/>
      <c r="G835" s="375"/>
      <c r="H835" s="375"/>
      <c r="I835" s="375"/>
      <c r="J835" s="375"/>
      <c r="K835" s="375"/>
      <c r="L835" s="375"/>
      <c r="M835" s="375"/>
      <c r="N835" s="375"/>
      <c r="O835" s="375"/>
      <c r="P835" s="375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</row>
    <row r="836" spans="1:26" ht="9.75" customHeight="1" x14ac:dyDescent="0.25">
      <c r="A836" s="375"/>
      <c r="B836" s="375"/>
      <c r="C836" s="375"/>
      <c r="D836" s="375"/>
      <c r="E836" s="375"/>
      <c r="F836" s="375"/>
      <c r="G836" s="375"/>
      <c r="H836" s="375"/>
      <c r="I836" s="375"/>
      <c r="J836" s="375"/>
      <c r="K836" s="375"/>
      <c r="L836" s="375"/>
      <c r="M836" s="375"/>
      <c r="N836" s="375"/>
      <c r="O836" s="375"/>
      <c r="P836" s="375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</row>
    <row r="837" spans="1:26" ht="9.75" customHeight="1" x14ac:dyDescent="0.25">
      <c r="A837" s="375"/>
      <c r="B837" s="375"/>
      <c r="C837" s="375"/>
      <c r="D837" s="375"/>
      <c r="E837" s="375"/>
      <c r="F837" s="375"/>
      <c r="G837" s="375"/>
      <c r="H837" s="375"/>
      <c r="I837" s="375"/>
      <c r="J837" s="375"/>
      <c r="K837" s="375"/>
      <c r="L837" s="375"/>
      <c r="M837" s="375"/>
      <c r="N837" s="375"/>
      <c r="O837" s="375"/>
      <c r="P837" s="375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</row>
    <row r="838" spans="1:26" ht="9.75" customHeight="1" x14ac:dyDescent="0.25">
      <c r="A838" s="375"/>
      <c r="B838" s="375"/>
      <c r="C838" s="375"/>
      <c r="D838" s="375"/>
      <c r="E838" s="375"/>
      <c r="F838" s="375"/>
      <c r="G838" s="375"/>
      <c r="H838" s="375"/>
      <c r="I838" s="375"/>
      <c r="J838" s="375"/>
      <c r="K838" s="375"/>
      <c r="L838" s="375"/>
      <c r="M838" s="375"/>
      <c r="N838" s="375"/>
      <c r="O838" s="375"/>
      <c r="P838" s="375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</row>
    <row r="839" spans="1:26" ht="9.75" customHeight="1" x14ac:dyDescent="0.25">
      <c r="A839" s="375"/>
      <c r="B839" s="375"/>
      <c r="C839" s="375"/>
      <c r="D839" s="375"/>
      <c r="E839" s="375"/>
      <c r="F839" s="375"/>
      <c r="G839" s="375"/>
      <c r="H839" s="375"/>
      <c r="I839" s="375"/>
      <c r="J839" s="375"/>
      <c r="K839" s="375"/>
      <c r="L839" s="375"/>
      <c r="M839" s="375"/>
      <c r="N839" s="375"/>
      <c r="O839" s="375"/>
      <c r="P839" s="375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</row>
    <row r="840" spans="1:26" ht="9.75" customHeight="1" x14ac:dyDescent="0.25">
      <c r="A840" s="375"/>
      <c r="B840" s="375"/>
      <c r="C840" s="375"/>
      <c r="D840" s="375"/>
      <c r="E840" s="375"/>
      <c r="F840" s="375"/>
      <c r="G840" s="375"/>
      <c r="H840" s="375"/>
      <c r="I840" s="375"/>
      <c r="J840" s="375"/>
      <c r="K840" s="375"/>
      <c r="L840" s="375"/>
      <c r="M840" s="375"/>
      <c r="N840" s="375"/>
      <c r="O840" s="375"/>
      <c r="P840" s="375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</row>
    <row r="841" spans="1:26" ht="9.75" customHeight="1" x14ac:dyDescent="0.25">
      <c r="A841" s="375"/>
      <c r="B841" s="375"/>
      <c r="C841" s="375"/>
      <c r="D841" s="375"/>
      <c r="E841" s="375"/>
      <c r="F841" s="375"/>
      <c r="G841" s="375"/>
      <c r="H841" s="375"/>
      <c r="I841" s="375"/>
      <c r="J841" s="375"/>
      <c r="K841" s="375"/>
      <c r="L841" s="375"/>
      <c r="M841" s="375"/>
      <c r="N841" s="375"/>
      <c r="O841" s="375"/>
      <c r="P841" s="375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</row>
    <row r="842" spans="1:26" ht="9.75" customHeight="1" x14ac:dyDescent="0.25">
      <c r="A842" s="375"/>
      <c r="B842" s="375"/>
      <c r="C842" s="375"/>
      <c r="D842" s="375"/>
      <c r="E842" s="375"/>
      <c r="F842" s="375"/>
      <c r="G842" s="375"/>
      <c r="H842" s="375"/>
      <c r="I842" s="375"/>
      <c r="J842" s="375"/>
      <c r="K842" s="375"/>
      <c r="L842" s="375"/>
      <c r="M842" s="375"/>
      <c r="N842" s="375"/>
      <c r="O842" s="375"/>
      <c r="P842" s="375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</row>
    <row r="843" spans="1:26" ht="9.75" customHeight="1" x14ac:dyDescent="0.25">
      <c r="A843" s="375"/>
      <c r="B843" s="375"/>
      <c r="C843" s="375"/>
      <c r="D843" s="375"/>
      <c r="E843" s="375"/>
      <c r="F843" s="375"/>
      <c r="G843" s="375"/>
      <c r="H843" s="375"/>
      <c r="I843" s="375"/>
      <c r="J843" s="375"/>
      <c r="K843" s="375"/>
      <c r="L843" s="375"/>
      <c r="M843" s="375"/>
      <c r="N843" s="375"/>
      <c r="O843" s="375"/>
      <c r="P843" s="375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</row>
    <row r="844" spans="1:26" ht="9.75" customHeight="1" x14ac:dyDescent="0.25">
      <c r="A844" s="375"/>
      <c r="B844" s="375"/>
      <c r="C844" s="375"/>
      <c r="D844" s="375"/>
      <c r="E844" s="375"/>
      <c r="F844" s="375"/>
      <c r="G844" s="375"/>
      <c r="H844" s="375"/>
      <c r="I844" s="375"/>
      <c r="J844" s="375"/>
      <c r="K844" s="375"/>
      <c r="L844" s="375"/>
      <c r="M844" s="375"/>
      <c r="N844" s="375"/>
      <c r="O844" s="375"/>
      <c r="P844" s="375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</row>
    <row r="845" spans="1:26" ht="9.75" customHeight="1" x14ac:dyDescent="0.25">
      <c r="A845" s="375"/>
      <c r="B845" s="375"/>
      <c r="C845" s="375"/>
      <c r="D845" s="375"/>
      <c r="E845" s="375"/>
      <c r="F845" s="375"/>
      <c r="G845" s="375"/>
      <c r="H845" s="375"/>
      <c r="I845" s="375"/>
      <c r="J845" s="375"/>
      <c r="K845" s="375"/>
      <c r="L845" s="375"/>
      <c r="M845" s="375"/>
      <c r="N845" s="375"/>
      <c r="O845" s="375"/>
      <c r="P845" s="375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</row>
    <row r="846" spans="1:26" ht="9.75" customHeight="1" x14ac:dyDescent="0.25">
      <c r="A846" s="375"/>
      <c r="B846" s="375"/>
      <c r="C846" s="375"/>
      <c r="D846" s="375"/>
      <c r="E846" s="375"/>
      <c r="F846" s="375"/>
      <c r="G846" s="375"/>
      <c r="H846" s="375"/>
      <c r="I846" s="375"/>
      <c r="J846" s="375"/>
      <c r="K846" s="375"/>
      <c r="L846" s="375"/>
      <c r="M846" s="375"/>
      <c r="N846" s="375"/>
      <c r="O846" s="375"/>
      <c r="P846" s="375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</row>
    <row r="847" spans="1:26" ht="9.75" customHeight="1" x14ac:dyDescent="0.25">
      <c r="A847" s="375"/>
      <c r="B847" s="375"/>
      <c r="C847" s="375"/>
      <c r="D847" s="375"/>
      <c r="E847" s="375"/>
      <c r="F847" s="375"/>
      <c r="G847" s="375"/>
      <c r="H847" s="375"/>
      <c r="I847" s="375"/>
      <c r="J847" s="375"/>
      <c r="K847" s="375"/>
      <c r="L847" s="375"/>
      <c r="M847" s="375"/>
      <c r="N847" s="375"/>
      <c r="O847" s="375"/>
      <c r="P847" s="375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</row>
    <row r="848" spans="1:26" ht="9.75" customHeight="1" x14ac:dyDescent="0.25">
      <c r="A848" s="375"/>
      <c r="B848" s="375"/>
      <c r="C848" s="375"/>
      <c r="D848" s="375"/>
      <c r="E848" s="375"/>
      <c r="F848" s="375"/>
      <c r="G848" s="375"/>
      <c r="H848" s="375"/>
      <c r="I848" s="375"/>
      <c r="J848" s="375"/>
      <c r="K848" s="375"/>
      <c r="L848" s="375"/>
      <c r="M848" s="375"/>
      <c r="N848" s="375"/>
      <c r="O848" s="375"/>
      <c r="P848" s="375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</row>
    <row r="849" spans="1:26" ht="9.75" customHeight="1" x14ac:dyDescent="0.25">
      <c r="A849" s="375"/>
      <c r="B849" s="375"/>
      <c r="C849" s="375"/>
      <c r="D849" s="375"/>
      <c r="E849" s="375"/>
      <c r="F849" s="375"/>
      <c r="G849" s="375"/>
      <c r="H849" s="375"/>
      <c r="I849" s="375"/>
      <c r="J849" s="375"/>
      <c r="K849" s="375"/>
      <c r="L849" s="375"/>
      <c r="M849" s="375"/>
      <c r="N849" s="375"/>
      <c r="O849" s="375"/>
      <c r="P849" s="375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</row>
    <row r="850" spans="1:26" ht="9.75" customHeight="1" x14ac:dyDescent="0.25">
      <c r="A850" s="375"/>
      <c r="B850" s="375"/>
      <c r="C850" s="375"/>
      <c r="D850" s="375"/>
      <c r="E850" s="375"/>
      <c r="F850" s="375"/>
      <c r="G850" s="375"/>
      <c r="H850" s="375"/>
      <c r="I850" s="375"/>
      <c r="J850" s="375"/>
      <c r="K850" s="375"/>
      <c r="L850" s="375"/>
      <c r="M850" s="375"/>
      <c r="N850" s="375"/>
      <c r="O850" s="375"/>
      <c r="P850" s="375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</row>
    <row r="851" spans="1:26" ht="9.75" customHeight="1" x14ac:dyDescent="0.25">
      <c r="A851" s="375"/>
      <c r="B851" s="375"/>
      <c r="C851" s="375"/>
      <c r="D851" s="375"/>
      <c r="E851" s="375"/>
      <c r="F851" s="375"/>
      <c r="G851" s="375"/>
      <c r="H851" s="375"/>
      <c r="I851" s="375"/>
      <c r="J851" s="375"/>
      <c r="K851" s="375"/>
      <c r="L851" s="375"/>
      <c r="M851" s="375"/>
      <c r="N851" s="375"/>
      <c r="O851" s="375"/>
      <c r="P851" s="375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</row>
    <row r="852" spans="1:26" ht="9.75" customHeight="1" x14ac:dyDescent="0.25">
      <c r="A852" s="375"/>
      <c r="B852" s="375"/>
      <c r="C852" s="375"/>
      <c r="D852" s="375"/>
      <c r="E852" s="375"/>
      <c r="F852" s="375"/>
      <c r="G852" s="375"/>
      <c r="H852" s="375"/>
      <c r="I852" s="375"/>
      <c r="J852" s="375"/>
      <c r="K852" s="375"/>
      <c r="L852" s="375"/>
      <c r="M852" s="375"/>
      <c r="N852" s="375"/>
      <c r="O852" s="375"/>
      <c r="P852" s="375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</row>
    <row r="853" spans="1:26" ht="9.75" customHeight="1" x14ac:dyDescent="0.25">
      <c r="A853" s="375"/>
      <c r="B853" s="375"/>
      <c r="C853" s="375"/>
      <c r="D853" s="375"/>
      <c r="E853" s="375"/>
      <c r="F853" s="375"/>
      <c r="G853" s="375"/>
      <c r="H853" s="375"/>
      <c r="I853" s="375"/>
      <c r="J853" s="375"/>
      <c r="K853" s="375"/>
      <c r="L853" s="375"/>
      <c r="M853" s="375"/>
      <c r="N853" s="375"/>
      <c r="O853" s="375"/>
      <c r="P853" s="375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</row>
    <row r="854" spans="1:26" ht="9.75" customHeight="1" x14ac:dyDescent="0.25">
      <c r="A854" s="375"/>
      <c r="B854" s="375"/>
      <c r="C854" s="375"/>
      <c r="D854" s="375"/>
      <c r="E854" s="375"/>
      <c r="F854" s="375"/>
      <c r="G854" s="375"/>
      <c r="H854" s="375"/>
      <c r="I854" s="375"/>
      <c r="J854" s="375"/>
      <c r="K854" s="375"/>
      <c r="L854" s="375"/>
      <c r="M854" s="375"/>
      <c r="N854" s="375"/>
      <c r="O854" s="375"/>
      <c r="P854" s="375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</row>
    <row r="855" spans="1:26" ht="9.75" customHeight="1" x14ac:dyDescent="0.25">
      <c r="A855" s="375"/>
      <c r="B855" s="375"/>
      <c r="C855" s="375"/>
      <c r="D855" s="375"/>
      <c r="E855" s="375"/>
      <c r="F855" s="375"/>
      <c r="G855" s="375"/>
      <c r="H855" s="375"/>
      <c r="I855" s="375"/>
      <c r="J855" s="375"/>
      <c r="K855" s="375"/>
      <c r="L855" s="375"/>
      <c r="M855" s="375"/>
      <c r="N855" s="375"/>
      <c r="O855" s="375"/>
      <c r="P855" s="375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</row>
    <row r="856" spans="1:26" ht="9.75" customHeight="1" x14ac:dyDescent="0.25">
      <c r="A856" s="375"/>
      <c r="B856" s="375"/>
      <c r="C856" s="375"/>
      <c r="D856" s="375"/>
      <c r="E856" s="375"/>
      <c r="F856" s="375"/>
      <c r="G856" s="375"/>
      <c r="H856" s="375"/>
      <c r="I856" s="375"/>
      <c r="J856" s="375"/>
      <c r="K856" s="375"/>
      <c r="L856" s="375"/>
      <c r="M856" s="375"/>
      <c r="N856" s="375"/>
      <c r="O856" s="375"/>
      <c r="P856" s="375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</row>
    <row r="857" spans="1:26" ht="9.75" customHeight="1" x14ac:dyDescent="0.25">
      <c r="A857" s="375"/>
      <c r="B857" s="375"/>
      <c r="C857" s="375"/>
      <c r="D857" s="375"/>
      <c r="E857" s="375"/>
      <c r="F857" s="375"/>
      <c r="G857" s="375"/>
      <c r="H857" s="375"/>
      <c r="I857" s="375"/>
      <c r="J857" s="375"/>
      <c r="K857" s="375"/>
      <c r="L857" s="375"/>
      <c r="M857" s="375"/>
      <c r="N857" s="375"/>
      <c r="O857" s="375"/>
      <c r="P857" s="375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</row>
    <row r="858" spans="1:26" ht="9.75" customHeight="1" x14ac:dyDescent="0.25">
      <c r="A858" s="375"/>
      <c r="B858" s="375"/>
      <c r="C858" s="375"/>
      <c r="D858" s="375"/>
      <c r="E858" s="375"/>
      <c r="F858" s="375"/>
      <c r="G858" s="375"/>
      <c r="H858" s="375"/>
      <c r="I858" s="375"/>
      <c r="J858" s="375"/>
      <c r="K858" s="375"/>
      <c r="L858" s="375"/>
      <c r="M858" s="375"/>
      <c r="N858" s="375"/>
      <c r="O858" s="375"/>
      <c r="P858" s="375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</row>
    <row r="859" spans="1:26" ht="9.75" customHeight="1" x14ac:dyDescent="0.25">
      <c r="A859" s="375"/>
      <c r="B859" s="375"/>
      <c r="C859" s="375"/>
      <c r="D859" s="375"/>
      <c r="E859" s="375"/>
      <c r="F859" s="375"/>
      <c r="G859" s="375"/>
      <c r="H859" s="375"/>
      <c r="I859" s="375"/>
      <c r="J859" s="375"/>
      <c r="K859" s="375"/>
      <c r="L859" s="375"/>
      <c r="M859" s="375"/>
      <c r="N859" s="375"/>
      <c r="O859" s="375"/>
      <c r="P859" s="375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</row>
    <row r="860" spans="1:26" ht="9.75" customHeight="1" x14ac:dyDescent="0.25">
      <c r="A860" s="375"/>
      <c r="B860" s="375"/>
      <c r="C860" s="375"/>
      <c r="D860" s="375"/>
      <c r="E860" s="375"/>
      <c r="F860" s="375"/>
      <c r="G860" s="375"/>
      <c r="H860" s="375"/>
      <c r="I860" s="375"/>
      <c r="J860" s="375"/>
      <c r="K860" s="375"/>
      <c r="L860" s="375"/>
      <c r="M860" s="375"/>
      <c r="N860" s="375"/>
      <c r="O860" s="375"/>
      <c r="P860" s="375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</row>
    <row r="861" spans="1:26" ht="9.75" customHeight="1" x14ac:dyDescent="0.25">
      <c r="A861" s="375"/>
      <c r="B861" s="375"/>
      <c r="C861" s="375"/>
      <c r="D861" s="375"/>
      <c r="E861" s="375"/>
      <c r="F861" s="375"/>
      <c r="G861" s="375"/>
      <c r="H861" s="375"/>
      <c r="I861" s="375"/>
      <c r="J861" s="375"/>
      <c r="K861" s="375"/>
      <c r="L861" s="375"/>
      <c r="M861" s="375"/>
      <c r="N861" s="375"/>
      <c r="O861" s="375"/>
      <c r="P861" s="375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</row>
    <row r="862" spans="1:26" ht="9.75" customHeight="1" x14ac:dyDescent="0.25">
      <c r="A862" s="375"/>
      <c r="B862" s="375"/>
      <c r="C862" s="375"/>
      <c r="D862" s="375"/>
      <c r="E862" s="375"/>
      <c r="F862" s="375"/>
      <c r="G862" s="375"/>
      <c r="H862" s="375"/>
      <c r="I862" s="375"/>
      <c r="J862" s="375"/>
      <c r="K862" s="375"/>
      <c r="L862" s="375"/>
      <c r="M862" s="375"/>
      <c r="N862" s="375"/>
      <c r="O862" s="375"/>
      <c r="P862" s="375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</row>
    <row r="863" spans="1:26" ht="9.75" customHeight="1" x14ac:dyDescent="0.25">
      <c r="A863" s="375"/>
      <c r="B863" s="375"/>
      <c r="C863" s="375"/>
      <c r="D863" s="375"/>
      <c r="E863" s="375"/>
      <c r="F863" s="375"/>
      <c r="G863" s="375"/>
      <c r="H863" s="375"/>
      <c r="I863" s="375"/>
      <c r="J863" s="375"/>
      <c r="K863" s="375"/>
      <c r="L863" s="375"/>
      <c r="M863" s="375"/>
      <c r="N863" s="375"/>
      <c r="O863" s="375"/>
      <c r="P863" s="375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</row>
    <row r="864" spans="1:26" ht="9.75" customHeight="1" x14ac:dyDescent="0.25">
      <c r="A864" s="375"/>
      <c r="B864" s="375"/>
      <c r="C864" s="375"/>
      <c r="D864" s="375"/>
      <c r="E864" s="375"/>
      <c r="F864" s="375"/>
      <c r="G864" s="375"/>
      <c r="H864" s="375"/>
      <c r="I864" s="375"/>
      <c r="J864" s="375"/>
      <c r="K864" s="375"/>
      <c r="L864" s="375"/>
      <c r="M864" s="375"/>
      <c r="N864" s="375"/>
      <c r="O864" s="375"/>
      <c r="P864" s="375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</row>
    <row r="865" spans="1:26" ht="9.75" customHeight="1" x14ac:dyDescent="0.25">
      <c r="A865" s="375"/>
      <c r="B865" s="375"/>
      <c r="C865" s="375"/>
      <c r="D865" s="375"/>
      <c r="E865" s="375"/>
      <c r="F865" s="375"/>
      <c r="G865" s="375"/>
      <c r="H865" s="375"/>
      <c r="I865" s="375"/>
      <c r="J865" s="375"/>
      <c r="K865" s="375"/>
      <c r="L865" s="375"/>
      <c r="M865" s="375"/>
      <c r="N865" s="375"/>
      <c r="O865" s="375"/>
      <c r="P865" s="375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</row>
    <row r="866" spans="1:26" ht="9.75" customHeight="1" x14ac:dyDescent="0.25">
      <c r="A866" s="375"/>
      <c r="B866" s="375"/>
      <c r="C866" s="375"/>
      <c r="D866" s="375"/>
      <c r="E866" s="375"/>
      <c r="F866" s="375"/>
      <c r="G866" s="375"/>
      <c r="H866" s="375"/>
      <c r="I866" s="375"/>
      <c r="J866" s="375"/>
      <c r="K866" s="375"/>
      <c r="L866" s="375"/>
      <c r="M866" s="375"/>
      <c r="N866" s="375"/>
      <c r="O866" s="375"/>
      <c r="P866" s="375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</row>
    <row r="867" spans="1:26" ht="9.75" customHeight="1" x14ac:dyDescent="0.25">
      <c r="A867" s="375"/>
      <c r="B867" s="375"/>
      <c r="C867" s="375"/>
      <c r="D867" s="375"/>
      <c r="E867" s="375"/>
      <c r="F867" s="375"/>
      <c r="G867" s="375"/>
      <c r="H867" s="375"/>
      <c r="I867" s="375"/>
      <c r="J867" s="375"/>
      <c r="K867" s="375"/>
      <c r="L867" s="375"/>
      <c r="M867" s="375"/>
      <c r="N867" s="375"/>
      <c r="O867" s="375"/>
      <c r="P867" s="375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</row>
    <row r="868" spans="1:26" ht="9.75" customHeight="1" x14ac:dyDescent="0.25">
      <c r="A868" s="375"/>
      <c r="B868" s="375"/>
      <c r="C868" s="375"/>
      <c r="D868" s="375"/>
      <c r="E868" s="375"/>
      <c r="F868" s="375"/>
      <c r="G868" s="375"/>
      <c r="H868" s="375"/>
      <c r="I868" s="375"/>
      <c r="J868" s="375"/>
      <c r="K868" s="375"/>
      <c r="L868" s="375"/>
      <c r="M868" s="375"/>
      <c r="N868" s="375"/>
      <c r="O868" s="375"/>
      <c r="P868" s="375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</row>
    <row r="869" spans="1:26" ht="9.75" customHeight="1" x14ac:dyDescent="0.25">
      <c r="A869" s="375"/>
      <c r="B869" s="375"/>
      <c r="C869" s="375"/>
      <c r="D869" s="375"/>
      <c r="E869" s="375"/>
      <c r="F869" s="375"/>
      <c r="G869" s="375"/>
      <c r="H869" s="375"/>
      <c r="I869" s="375"/>
      <c r="J869" s="375"/>
      <c r="K869" s="375"/>
      <c r="L869" s="375"/>
      <c r="M869" s="375"/>
      <c r="N869" s="375"/>
      <c r="O869" s="375"/>
      <c r="P869" s="375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</row>
    <row r="870" spans="1:26" ht="9.75" customHeight="1" x14ac:dyDescent="0.25">
      <c r="A870" s="375"/>
      <c r="B870" s="375"/>
      <c r="C870" s="375"/>
      <c r="D870" s="375"/>
      <c r="E870" s="375"/>
      <c r="F870" s="375"/>
      <c r="G870" s="375"/>
      <c r="H870" s="375"/>
      <c r="I870" s="375"/>
      <c r="J870" s="375"/>
      <c r="K870" s="375"/>
      <c r="L870" s="375"/>
      <c r="M870" s="375"/>
      <c r="N870" s="375"/>
      <c r="O870" s="375"/>
      <c r="P870" s="375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</row>
    <row r="871" spans="1:26" ht="9.75" customHeight="1" x14ac:dyDescent="0.25">
      <c r="A871" s="375"/>
      <c r="B871" s="375"/>
      <c r="C871" s="375"/>
      <c r="D871" s="375"/>
      <c r="E871" s="375"/>
      <c r="F871" s="375"/>
      <c r="G871" s="375"/>
      <c r="H871" s="375"/>
      <c r="I871" s="375"/>
      <c r="J871" s="375"/>
      <c r="K871" s="375"/>
      <c r="L871" s="375"/>
      <c r="M871" s="375"/>
      <c r="N871" s="375"/>
      <c r="O871" s="375"/>
      <c r="P871" s="375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</row>
    <row r="872" spans="1:26" ht="9.75" customHeight="1" x14ac:dyDescent="0.25">
      <c r="A872" s="375"/>
      <c r="B872" s="375"/>
      <c r="C872" s="375"/>
      <c r="D872" s="375"/>
      <c r="E872" s="375"/>
      <c r="F872" s="375"/>
      <c r="G872" s="375"/>
      <c r="H872" s="375"/>
      <c r="I872" s="375"/>
      <c r="J872" s="375"/>
      <c r="K872" s="375"/>
      <c r="L872" s="375"/>
      <c r="M872" s="375"/>
      <c r="N872" s="375"/>
      <c r="O872" s="375"/>
      <c r="P872" s="375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</row>
    <row r="873" spans="1:26" ht="9.75" customHeight="1" x14ac:dyDescent="0.25">
      <c r="A873" s="375"/>
      <c r="B873" s="375"/>
      <c r="C873" s="375"/>
      <c r="D873" s="375"/>
      <c r="E873" s="375"/>
      <c r="F873" s="375"/>
      <c r="G873" s="375"/>
      <c r="H873" s="375"/>
      <c r="I873" s="375"/>
      <c r="J873" s="375"/>
      <c r="K873" s="375"/>
      <c r="L873" s="375"/>
      <c r="M873" s="375"/>
      <c r="N873" s="375"/>
      <c r="O873" s="375"/>
      <c r="P873" s="375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</row>
    <row r="874" spans="1:26" ht="9.75" customHeight="1" x14ac:dyDescent="0.25">
      <c r="A874" s="375"/>
      <c r="B874" s="375"/>
      <c r="C874" s="375"/>
      <c r="D874" s="375"/>
      <c r="E874" s="375"/>
      <c r="F874" s="375"/>
      <c r="G874" s="375"/>
      <c r="H874" s="375"/>
      <c r="I874" s="375"/>
      <c r="J874" s="375"/>
      <c r="K874" s="375"/>
      <c r="L874" s="375"/>
      <c r="M874" s="375"/>
      <c r="N874" s="375"/>
      <c r="O874" s="375"/>
      <c r="P874" s="375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</row>
    <row r="875" spans="1:26" ht="9.75" customHeight="1" x14ac:dyDescent="0.25">
      <c r="A875" s="375"/>
      <c r="B875" s="375"/>
      <c r="C875" s="375"/>
      <c r="D875" s="375"/>
      <c r="E875" s="375"/>
      <c r="F875" s="375"/>
      <c r="G875" s="375"/>
      <c r="H875" s="375"/>
      <c r="I875" s="375"/>
      <c r="J875" s="375"/>
      <c r="K875" s="375"/>
      <c r="L875" s="375"/>
      <c r="M875" s="375"/>
      <c r="N875" s="375"/>
      <c r="O875" s="375"/>
      <c r="P875" s="375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</row>
    <row r="876" spans="1:26" ht="9.75" customHeight="1" x14ac:dyDescent="0.25">
      <c r="A876" s="375"/>
      <c r="B876" s="375"/>
      <c r="C876" s="375"/>
      <c r="D876" s="375"/>
      <c r="E876" s="375"/>
      <c r="F876" s="375"/>
      <c r="G876" s="375"/>
      <c r="H876" s="375"/>
      <c r="I876" s="375"/>
      <c r="J876" s="375"/>
      <c r="K876" s="375"/>
      <c r="L876" s="375"/>
      <c r="M876" s="375"/>
      <c r="N876" s="375"/>
      <c r="O876" s="375"/>
      <c r="P876" s="375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</row>
    <row r="877" spans="1:26" ht="9.75" customHeight="1" x14ac:dyDescent="0.25">
      <c r="A877" s="375"/>
      <c r="B877" s="375"/>
      <c r="C877" s="375"/>
      <c r="D877" s="375"/>
      <c r="E877" s="375"/>
      <c r="F877" s="375"/>
      <c r="G877" s="375"/>
      <c r="H877" s="375"/>
      <c r="I877" s="375"/>
      <c r="J877" s="375"/>
      <c r="K877" s="375"/>
      <c r="L877" s="375"/>
      <c r="M877" s="375"/>
      <c r="N877" s="375"/>
      <c r="O877" s="375"/>
      <c r="P877" s="375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</row>
    <row r="878" spans="1:26" ht="9.75" customHeight="1" x14ac:dyDescent="0.25">
      <c r="A878" s="375"/>
      <c r="B878" s="375"/>
      <c r="C878" s="375"/>
      <c r="D878" s="375"/>
      <c r="E878" s="375"/>
      <c r="F878" s="375"/>
      <c r="G878" s="375"/>
      <c r="H878" s="375"/>
      <c r="I878" s="375"/>
      <c r="J878" s="375"/>
      <c r="K878" s="375"/>
      <c r="L878" s="375"/>
      <c r="M878" s="375"/>
      <c r="N878" s="375"/>
      <c r="O878" s="375"/>
      <c r="P878" s="375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</row>
    <row r="879" spans="1:26" ht="9.75" customHeight="1" x14ac:dyDescent="0.25">
      <c r="A879" s="375"/>
      <c r="B879" s="375"/>
      <c r="C879" s="375"/>
      <c r="D879" s="375"/>
      <c r="E879" s="375"/>
      <c r="F879" s="375"/>
      <c r="G879" s="375"/>
      <c r="H879" s="375"/>
      <c r="I879" s="375"/>
      <c r="J879" s="375"/>
      <c r="K879" s="375"/>
      <c r="L879" s="375"/>
      <c r="M879" s="375"/>
      <c r="N879" s="375"/>
      <c r="O879" s="375"/>
      <c r="P879" s="375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</row>
    <row r="880" spans="1:26" ht="9.75" customHeight="1" x14ac:dyDescent="0.25">
      <c r="A880" s="375"/>
      <c r="B880" s="375"/>
      <c r="C880" s="375"/>
      <c r="D880" s="375"/>
      <c r="E880" s="375"/>
      <c r="F880" s="375"/>
      <c r="G880" s="375"/>
      <c r="H880" s="375"/>
      <c r="I880" s="375"/>
      <c r="J880" s="375"/>
      <c r="K880" s="375"/>
      <c r="L880" s="375"/>
      <c r="M880" s="375"/>
      <c r="N880" s="375"/>
      <c r="O880" s="375"/>
      <c r="P880" s="375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</row>
    <row r="881" spans="1:26" ht="9.75" customHeight="1" x14ac:dyDescent="0.25">
      <c r="A881" s="375"/>
      <c r="B881" s="375"/>
      <c r="C881" s="375"/>
      <c r="D881" s="375"/>
      <c r="E881" s="375"/>
      <c r="F881" s="375"/>
      <c r="G881" s="375"/>
      <c r="H881" s="375"/>
      <c r="I881" s="375"/>
      <c r="J881" s="375"/>
      <c r="K881" s="375"/>
      <c r="L881" s="375"/>
      <c r="M881" s="375"/>
      <c r="N881" s="375"/>
      <c r="O881" s="375"/>
      <c r="P881" s="375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</row>
    <row r="882" spans="1:26" ht="9.75" customHeight="1" x14ac:dyDescent="0.25">
      <c r="A882" s="375"/>
      <c r="B882" s="375"/>
      <c r="C882" s="375"/>
      <c r="D882" s="375"/>
      <c r="E882" s="375"/>
      <c r="F882" s="375"/>
      <c r="G882" s="375"/>
      <c r="H882" s="375"/>
      <c r="I882" s="375"/>
      <c r="J882" s="375"/>
      <c r="K882" s="375"/>
      <c r="L882" s="375"/>
      <c r="M882" s="375"/>
      <c r="N882" s="375"/>
      <c r="O882" s="375"/>
      <c r="P882" s="375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</row>
    <row r="883" spans="1:26" ht="9.75" customHeight="1" x14ac:dyDescent="0.25">
      <c r="A883" s="375"/>
      <c r="B883" s="375"/>
      <c r="C883" s="375"/>
      <c r="D883" s="375"/>
      <c r="E883" s="375"/>
      <c r="F883" s="375"/>
      <c r="G883" s="375"/>
      <c r="H883" s="375"/>
      <c r="I883" s="375"/>
      <c r="J883" s="375"/>
      <c r="K883" s="375"/>
      <c r="L883" s="375"/>
      <c r="M883" s="375"/>
      <c r="N883" s="375"/>
      <c r="O883" s="375"/>
      <c r="P883" s="375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</row>
    <row r="884" spans="1:26" ht="9.75" customHeight="1" x14ac:dyDescent="0.25">
      <c r="A884" s="375"/>
      <c r="B884" s="375"/>
      <c r="C884" s="375"/>
      <c r="D884" s="375"/>
      <c r="E884" s="375"/>
      <c r="F884" s="375"/>
      <c r="G884" s="375"/>
      <c r="H884" s="375"/>
      <c r="I884" s="375"/>
      <c r="J884" s="375"/>
      <c r="K884" s="375"/>
      <c r="L884" s="375"/>
      <c r="M884" s="375"/>
      <c r="N884" s="375"/>
      <c r="O884" s="375"/>
      <c r="P884" s="375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</row>
    <row r="885" spans="1:26" ht="9.75" customHeight="1" x14ac:dyDescent="0.25">
      <c r="A885" s="375"/>
      <c r="B885" s="375"/>
      <c r="C885" s="375"/>
      <c r="D885" s="375"/>
      <c r="E885" s="375"/>
      <c r="F885" s="375"/>
      <c r="G885" s="375"/>
      <c r="H885" s="375"/>
      <c r="I885" s="375"/>
      <c r="J885" s="375"/>
      <c r="K885" s="375"/>
      <c r="L885" s="375"/>
      <c r="M885" s="375"/>
      <c r="N885" s="375"/>
      <c r="O885" s="375"/>
      <c r="P885" s="375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</row>
    <row r="886" spans="1:26" ht="9.75" customHeight="1" x14ac:dyDescent="0.25">
      <c r="A886" s="375"/>
      <c r="B886" s="375"/>
      <c r="C886" s="375"/>
      <c r="D886" s="375"/>
      <c r="E886" s="375"/>
      <c r="F886" s="375"/>
      <c r="G886" s="375"/>
      <c r="H886" s="375"/>
      <c r="I886" s="375"/>
      <c r="J886" s="375"/>
      <c r="K886" s="375"/>
      <c r="L886" s="375"/>
      <c r="M886" s="375"/>
      <c r="N886" s="375"/>
      <c r="O886" s="375"/>
      <c r="P886" s="375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</row>
    <row r="887" spans="1:26" ht="9.75" customHeight="1" x14ac:dyDescent="0.25">
      <c r="A887" s="375"/>
      <c r="B887" s="375"/>
      <c r="C887" s="375"/>
      <c r="D887" s="375"/>
      <c r="E887" s="375"/>
      <c r="F887" s="375"/>
      <c r="G887" s="375"/>
      <c r="H887" s="375"/>
      <c r="I887" s="375"/>
      <c r="J887" s="375"/>
      <c r="K887" s="375"/>
      <c r="L887" s="375"/>
      <c r="M887" s="375"/>
      <c r="N887" s="375"/>
      <c r="O887" s="375"/>
      <c r="P887" s="375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</row>
    <row r="888" spans="1:26" ht="9.75" customHeight="1" x14ac:dyDescent="0.25">
      <c r="A888" s="375"/>
      <c r="B888" s="375"/>
      <c r="C888" s="375"/>
      <c r="D888" s="375"/>
      <c r="E888" s="375"/>
      <c r="F888" s="375"/>
      <c r="G888" s="375"/>
      <c r="H888" s="375"/>
      <c r="I888" s="375"/>
      <c r="J888" s="375"/>
      <c r="K888" s="375"/>
      <c r="L888" s="375"/>
      <c r="M888" s="375"/>
      <c r="N888" s="375"/>
      <c r="O888" s="375"/>
      <c r="P888" s="375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</row>
    <row r="889" spans="1:26" ht="9.75" customHeight="1" x14ac:dyDescent="0.25">
      <c r="A889" s="375"/>
      <c r="B889" s="375"/>
      <c r="C889" s="375"/>
      <c r="D889" s="375"/>
      <c r="E889" s="375"/>
      <c r="F889" s="375"/>
      <c r="G889" s="375"/>
      <c r="H889" s="375"/>
      <c r="I889" s="375"/>
      <c r="J889" s="375"/>
      <c r="K889" s="375"/>
      <c r="L889" s="375"/>
      <c r="M889" s="375"/>
      <c r="N889" s="375"/>
      <c r="O889" s="375"/>
      <c r="P889" s="375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</row>
    <row r="890" spans="1:26" ht="9.75" customHeight="1" x14ac:dyDescent="0.25">
      <c r="A890" s="375"/>
      <c r="B890" s="375"/>
      <c r="C890" s="375"/>
      <c r="D890" s="375"/>
      <c r="E890" s="375"/>
      <c r="F890" s="375"/>
      <c r="G890" s="375"/>
      <c r="H890" s="375"/>
      <c r="I890" s="375"/>
      <c r="J890" s="375"/>
      <c r="K890" s="375"/>
      <c r="L890" s="375"/>
      <c r="M890" s="375"/>
      <c r="N890" s="375"/>
      <c r="O890" s="375"/>
      <c r="P890" s="375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</row>
    <row r="891" spans="1:26" ht="9.75" customHeight="1" x14ac:dyDescent="0.25">
      <c r="A891" s="375"/>
      <c r="B891" s="375"/>
      <c r="C891" s="375"/>
      <c r="D891" s="375"/>
      <c r="E891" s="375"/>
      <c r="F891" s="375"/>
      <c r="G891" s="375"/>
      <c r="H891" s="375"/>
      <c r="I891" s="375"/>
      <c r="J891" s="375"/>
      <c r="K891" s="375"/>
      <c r="L891" s="375"/>
      <c r="M891" s="375"/>
      <c r="N891" s="375"/>
      <c r="O891" s="375"/>
      <c r="P891" s="375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</row>
    <row r="892" spans="1:26" ht="9.75" customHeight="1" x14ac:dyDescent="0.25">
      <c r="A892" s="375"/>
      <c r="B892" s="375"/>
      <c r="C892" s="375"/>
      <c r="D892" s="375"/>
      <c r="E892" s="375"/>
      <c r="F892" s="375"/>
      <c r="G892" s="375"/>
      <c r="H892" s="375"/>
      <c r="I892" s="375"/>
      <c r="J892" s="375"/>
      <c r="K892" s="375"/>
      <c r="L892" s="375"/>
      <c r="M892" s="375"/>
      <c r="N892" s="375"/>
      <c r="O892" s="375"/>
      <c r="P892" s="375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</row>
    <row r="893" spans="1:26" ht="9.75" customHeight="1" x14ac:dyDescent="0.25">
      <c r="A893" s="375"/>
      <c r="B893" s="375"/>
      <c r="C893" s="375"/>
      <c r="D893" s="375"/>
      <c r="E893" s="375"/>
      <c r="F893" s="375"/>
      <c r="G893" s="375"/>
      <c r="H893" s="375"/>
      <c r="I893" s="375"/>
      <c r="J893" s="375"/>
      <c r="K893" s="375"/>
      <c r="L893" s="375"/>
      <c r="M893" s="375"/>
      <c r="N893" s="375"/>
      <c r="O893" s="375"/>
      <c r="P893" s="375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</row>
    <row r="894" spans="1:26" ht="9.75" customHeight="1" x14ac:dyDescent="0.25">
      <c r="A894" s="375"/>
      <c r="B894" s="375"/>
      <c r="C894" s="375"/>
      <c r="D894" s="375"/>
      <c r="E894" s="375"/>
      <c r="F894" s="375"/>
      <c r="G894" s="375"/>
      <c r="H894" s="375"/>
      <c r="I894" s="375"/>
      <c r="J894" s="375"/>
      <c r="K894" s="375"/>
      <c r="L894" s="375"/>
      <c r="M894" s="375"/>
      <c r="N894" s="375"/>
      <c r="O894" s="375"/>
      <c r="P894" s="375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</row>
    <row r="895" spans="1:26" ht="9.75" customHeight="1" x14ac:dyDescent="0.25">
      <c r="A895" s="375"/>
      <c r="B895" s="375"/>
      <c r="C895" s="375"/>
      <c r="D895" s="375"/>
      <c r="E895" s="375"/>
      <c r="F895" s="375"/>
      <c r="G895" s="375"/>
      <c r="H895" s="375"/>
      <c r="I895" s="375"/>
      <c r="J895" s="375"/>
      <c r="K895" s="375"/>
      <c r="L895" s="375"/>
      <c r="M895" s="375"/>
      <c r="N895" s="375"/>
      <c r="O895" s="375"/>
      <c r="P895" s="375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</row>
    <row r="896" spans="1:26" ht="9.75" customHeight="1" x14ac:dyDescent="0.25">
      <c r="A896" s="375"/>
      <c r="B896" s="375"/>
      <c r="C896" s="375"/>
      <c r="D896" s="375"/>
      <c r="E896" s="375"/>
      <c r="F896" s="375"/>
      <c r="G896" s="375"/>
      <c r="H896" s="375"/>
      <c r="I896" s="375"/>
      <c r="J896" s="375"/>
      <c r="K896" s="375"/>
      <c r="L896" s="375"/>
      <c r="M896" s="375"/>
      <c r="N896" s="375"/>
      <c r="O896" s="375"/>
      <c r="P896" s="375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</row>
    <row r="897" spans="1:26" ht="9.75" customHeight="1" x14ac:dyDescent="0.25">
      <c r="A897" s="375"/>
      <c r="B897" s="375"/>
      <c r="C897" s="375"/>
      <c r="D897" s="375"/>
      <c r="E897" s="375"/>
      <c r="F897" s="375"/>
      <c r="G897" s="375"/>
      <c r="H897" s="375"/>
      <c r="I897" s="375"/>
      <c r="J897" s="375"/>
      <c r="K897" s="375"/>
      <c r="L897" s="375"/>
      <c r="M897" s="375"/>
      <c r="N897" s="375"/>
      <c r="O897" s="375"/>
      <c r="P897" s="375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</row>
    <row r="898" spans="1:26" ht="9.75" customHeight="1" x14ac:dyDescent="0.25">
      <c r="A898" s="375"/>
      <c r="B898" s="375"/>
      <c r="C898" s="375"/>
      <c r="D898" s="375"/>
      <c r="E898" s="375"/>
      <c r="F898" s="375"/>
      <c r="G898" s="375"/>
      <c r="H898" s="375"/>
      <c r="I898" s="375"/>
      <c r="J898" s="375"/>
      <c r="K898" s="375"/>
      <c r="L898" s="375"/>
      <c r="M898" s="375"/>
      <c r="N898" s="375"/>
      <c r="O898" s="375"/>
      <c r="P898" s="375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</row>
    <row r="899" spans="1:26" ht="9.75" customHeight="1" x14ac:dyDescent="0.25">
      <c r="A899" s="375"/>
      <c r="B899" s="375"/>
      <c r="C899" s="375"/>
      <c r="D899" s="375"/>
      <c r="E899" s="375"/>
      <c r="F899" s="375"/>
      <c r="G899" s="375"/>
      <c r="H899" s="375"/>
      <c r="I899" s="375"/>
      <c r="J899" s="375"/>
      <c r="K899" s="375"/>
      <c r="L899" s="375"/>
      <c r="M899" s="375"/>
      <c r="N899" s="375"/>
      <c r="O899" s="375"/>
      <c r="P899" s="375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</row>
    <row r="900" spans="1:26" ht="9.75" customHeight="1" x14ac:dyDescent="0.25">
      <c r="A900" s="375"/>
      <c r="B900" s="375"/>
      <c r="C900" s="375"/>
      <c r="D900" s="375"/>
      <c r="E900" s="375"/>
      <c r="F900" s="375"/>
      <c r="G900" s="375"/>
      <c r="H900" s="375"/>
      <c r="I900" s="375"/>
      <c r="J900" s="375"/>
      <c r="K900" s="375"/>
      <c r="L900" s="375"/>
      <c r="M900" s="375"/>
      <c r="N900" s="375"/>
      <c r="O900" s="375"/>
      <c r="P900" s="375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</row>
    <row r="901" spans="1:26" ht="9.75" customHeight="1" x14ac:dyDescent="0.25">
      <c r="A901" s="375"/>
      <c r="B901" s="375"/>
      <c r="C901" s="375"/>
      <c r="D901" s="375"/>
      <c r="E901" s="375"/>
      <c r="F901" s="375"/>
      <c r="G901" s="375"/>
      <c r="H901" s="375"/>
      <c r="I901" s="375"/>
      <c r="J901" s="375"/>
      <c r="K901" s="375"/>
      <c r="L901" s="375"/>
      <c r="M901" s="375"/>
      <c r="N901" s="375"/>
      <c r="O901" s="375"/>
      <c r="P901" s="375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</row>
    <row r="902" spans="1:26" ht="9.75" customHeight="1" x14ac:dyDescent="0.25">
      <c r="A902" s="375"/>
      <c r="B902" s="375"/>
      <c r="C902" s="375"/>
      <c r="D902" s="375"/>
      <c r="E902" s="375"/>
      <c r="F902" s="375"/>
      <c r="G902" s="375"/>
      <c r="H902" s="375"/>
      <c r="I902" s="375"/>
      <c r="J902" s="375"/>
      <c r="K902" s="375"/>
      <c r="L902" s="375"/>
      <c r="M902" s="375"/>
      <c r="N902" s="375"/>
      <c r="O902" s="375"/>
      <c r="P902" s="375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</row>
    <row r="903" spans="1:26" ht="9.75" customHeight="1" x14ac:dyDescent="0.25">
      <c r="A903" s="375"/>
      <c r="B903" s="375"/>
      <c r="C903" s="375"/>
      <c r="D903" s="375"/>
      <c r="E903" s="375"/>
      <c r="F903" s="375"/>
      <c r="G903" s="375"/>
      <c r="H903" s="375"/>
      <c r="I903" s="375"/>
      <c r="J903" s="375"/>
      <c r="K903" s="375"/>
      <c r="L903" s="375"/>
      <c r="M903" s="375"/>
      <c r="N903" s="375"/>
      <c r="O903" s="375"/>
      <c r="P903" s="375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</row>
    <row r="904" spans="1:26" ht="9.75" customHeight="1" x14ac:dyDescent="0.25">
      <c r="A904" s="375"/>
      <c r="B904" s="375"/>
      <c r="C904" s="375"/>
      <c r="D904" s="375"/>
      <c r="E904" s="375"/>
      <c r="F904" s="375"/>
      <c r="G904" s="375"/>
      <c r="H904" s="375"/>
      <c r="I904" s="375"/>
      <c r="J904" s="375"/>
      <c r="K904" s="375"/>
      <c r="L904" s="375"/>
      <c r="M904" s="375"/>
      <c r="N904" s="375"/>
      <c r="O904" s="375"/>
      <c r="P904" s="375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</row>
    <row r="905" spans="1:26" ht="9.75" customHeight="1" x14ac:dyDescent="0.25">
      <c r="A905" s="375"/>
      <c r="B905" s="375"/>
      <c r="C905" s="375"/>
      <c r="D905" s="375"/>
      <c r="E905" s="375"/>
      <c r="F905" s="375"/>
      <c r="G905" s="375"/>
      <c r="H905" s="375"/>
      <c r="I905" s="375"/>
      <c r="J905" s="375"/>
      <c r="K905" s="375"/>
      <c r="L905" s="375"/>
      <c r="M905" s="375"/>
      <c r="N905" s="375"/>
      <c r="O905" s="375"/>
      <c r="P905" s="375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</row>
    <row r="906" spans="1:26" ht="9.75" customHeight="1" x14ac:dyDescent="0.25">
      <c r="A906" s="375"/>
      <c r="B906" s="375"/>
      <c r="C906" s="375"/>
      <c r="D906" s="375"/>
      <c r="E906" s="375"/>
      <c r="F906" s="375"/>
      <c r="G906" s="375"/>
      <c r="H906" s="375"/>
      <c r="I906" s="375"/>
      <c r="J906" s="375"/>
      <c r="K906" s="375"/>
      <c r="L906" s="375"/>
      <c r="M906" s="375"/>
      <c r="N906" s="375"/>
      <c r="O906" s="375"/>
      <c r="P906" s="375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</row>
    <row r="907" spans="1:26" ht="9.75" customHeight="1" x14ac:dyDescent="0.25">
      <c r="A907" s="375"/>
      <c r="B907" s="375"/>
      <c r="C907" s="375"/>
      <c r="D907" s="375"/>
      <c r="E907" s="375"/>
      <c r="F907" s="375"/>
      <c r="G907" s="375"/>
      <c r="H907" s="375"/>
      <c r="I907" s="375"/>
      <c r="J907" s="375"/>
      <c r="K907" s="375"/>
      <c r="L907" s="375"/>
      <c r="M907" s="375"/>
      <c r="N907" s="375"/>
      <c r="O907" s="375"/>
      <c r="P907" s="375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</row>
    <row r="908" spans="1:26" ht="9.75" customHeight="1" x14ac:dyDescent="0.25">
      <c r="A908" s="375"/>
      <c r="B908" s="375"/>
      <c r="C908" s="375"/>
      <c r="D908" s="375"/>
      <c r="E908" s="375"/>
      <c r="F908" s="375"/>
      <c r="G908" s="375"/>
      <c r="H908" s="375"/>
      <c r="I908" s="375"/>
      <c r="J908" s="375"/>
      <c r="K908" s="375"/>
      <c r="L908" s="375"/>
      <c r="M908" s="375"/>
      <c r="N908" s="375"/>
      <c r="O908" s="375"/>
      <c r="P908" s="375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</row>
    <row r="909" spans="1:26" ht="9.75" customHeight="1" x14ac:dyDescent="0.25">
      <c r="A909" s="375"/>
      <c r="B909" s="375"/>
      <c r="C909" s="375"/>
      <c r="D909" s="375"/>
      <c r="E909" s="375"/>
      <c r="F909" s="375"/>
      <c r="G909" s="375"/>
      <c r="H909" s="375"/>
      <c r="I909" s="375"/>
      <c r="J909" s="375"/>
      <c r="K909" s="375"/>
      <c r="L909" s="375"/>
      <c r="M909" s="375"/>
      <c r="N909" s="375"/>
      <c r="O909" s="375"/>
      <c r="P909" s="375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</row>
    <row r="910" spans="1:26" ht="9.75" customHeight="1" x14ac:dyDescent="0.25">
      <c r="A910" s="375"/>
      <c r="B910" s="375"/>
      <c r="C910" s="375"/>
      <c r="D910" s="375"/>
      <c r="E910" s="375"/>
      <c r="F910" s="375"/>
      <c r="G910" s="375"/>
      <c r="H910" s="375"/>
      <c r="I910" s="375"/>
      <c r="J910" s="375"/>
      <c r="K910" s="375"/>
      <c r="L910" s="375"/>
      <c r="M910" s="375"/>
      <c r="N910" s="375"/>
      <c r="O910" s="375"/>
      <c r="P910" s="375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</row>
    <row r="911" spans="1:26" ht="9.75" customHeight="1" x14ac:dyDescent="0.25">
      <c r="A911" s="375"/>
      <c r="B911" s="375"/>
      <c r="C911" s="375"/>
      <c r="D911" s="375"/>
      <c r="E911" s="375"/>
      <c r="F911" s="375"/>
      <c r="G911" s="375"/>
      <c r="H911" s="375"/>
      <c r="I911" s="375"/>
      <c r="J911" s="375"/>
      <c r="K911" s="375"/>
      <c r="L911" s="375"/>
      <c r="M911" s="375"/>
      <c r="N911" s="375"/>
      <c r="O911" s="375"/>
      <c r="P911" s="375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</row>
    <row r="912" spans="1:26" ht="9.75" customHeight="1" x14ac:dyDescent="0.25">
      <c r="A912" s="375"/>
      <c r="B912" s="375"/>
      <c r="C912" s="375"/>
      <c r="D912" s="375"/>
      <c r="E912" s="375"/>
      <c r="F912" s="375"/>
      <c r="G912" s="375"/>
      <c r="H912" s="375"/>
      <c r="I912" s="375"/>
      <c r="J912" s="375"/>
      <c r="K912" s="375"/>
      <c r="L912" s="375"/>
      <c r="M912" s="375"/>
      <c r="N912" s="375"/>
      <c r="O912" s="375"/>
      <c r="P912" s="375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</row>
    <row r="913" spans="1:26" ht="9.75" customHeight="1" x14ac:dyDescent="0.25">
      <c r="A913" s="375"/>
      <c r="B913" s="375"/>
      <c r="C913" s="375"/>
      <c r="D913" s="375"/>
      <c r="E913" s="375"/>
      <c r="F913" s="375"/>
      <c r="G913" s="375"/>
      <c r="H913" s="375"/>
      <c r="I913" s="375"/>
      <c r="J913" s="375"/>
      <c r="K913" s="375"/>
      <c r="L913" s="375"/>
      <c r="M913" s="375"/>
      <c r="N913" s="375"/>
      <c r="O913" s="375"/>
      <c r="P913" s="375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</row>
    <row r="914" spans="1:26" ht="9.75" customHeight="1" x14ac:dyDescent="0.25">
      <c r="A914" s="375"/>
      <c r="B914" s="375"/>
      <c r="C914" s="375"/>
      <c r="D914" s="375"/>
      <c r="E914" s="375"/>
      <c r="F914" s="375"/>
      <c r="G914" s="375"/>
      <c r="H914" s="375"/>
      <c r="I914" s="375"/>
      <c r="J914" s="375"/>
      <c r="K914" s="375"/>
      <c r="L914" s="375"/>
      <c r="M914" s="375"/>
      <c r="N914" s="375"/>
      <c r="O914" s="375"/>
      <c r="P914" s="375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</row>
    <row r="915" spans="1:26" ht="9.75" customHeight="1" x14ac:dyDescent="0.25">
      <c r="A915" s="375"/>
      <c r="B915" s="375"/>
      <c r="C915" s="375"/>
      <c r="D915" s="375"/>
      <c r="E915" s="375"/>
      <c r="F915" s="375"/>
      <c r="G915" s="375"/>
      <c r="H915" s="375"/>
      <c r="I915" s="375"/>
      <c r="J915" s="375"/>
      <c r="K915" s="375"/>
      <c r="L915" s="375"/>
      <c r="M915" s="375"/>
      <c r="N915" s="375"/>
      <c r="O915" s="375"/>
      <c r="P915" s="375"/>
      <c r="Q915" s="375"/>
      <c r="R915" s="375"/>
      <c r="S915" s="375"/>
      <c r="T915" s="375"/>
      <c r="U915" s="375"/>
      <c r="V915" s="375"/>
      <c r="W915" s="375"/>
      <c r="X915" s="375"/>
      <c r="Y915" s="375"/>
      <c r="Z915" s="375"/>
    </row>
    <row r="916" spans="1:26" ht="9.75" customHeight="1" x14ac:dyDescent="0.25">
      <c r="A916" s="375"/>
      <c r="B916" s="375"/>
      <c r="C916" s="375"/>
      <c r="D916" s="375"/>
      <c r="E916" s="375"/>
      <c r="F916" s="375"/>
      <c r="G916" s="375"/>
      <c r="H916" s="375"/>
      <c r="I916" s="375"/>
      <c r="J916" s="375"/>
      <c r="K916" s="375"/>
      <c r="L916" s="375"/>
      <c r="M916" s="375"/>
      <c r="N916" s="375"/>
      <c r="O916" s="375"/>
      <c r="P916" s="375"/>
      <c r="Q916" s="375"/>
      <c r="R916" s="375"/>
      <c r="S916" s="375"/>
      <c r="T916" s="375"/>
      <c r="U916" s="375"/>
      <c r="V916" s="375"/>
      <c r="W916" s="375"/>
      <c r="X916" s="375"/>
      <c r="Y916" s="375"/>
      <c r="Z916" s="375"/>
    </row>
    <row r="917" spans="1:26" ht="9.75" customHeight="1" x14ac:dyDescent="0.25">
      <c r="A917" s="375"/>
      <c r="B917" s="375"/>
      <c r="C917" s="375"/>
      <c r="D917" s="375"/>
      <c r="E917" s="375"/>
      <c r="F917" s="375"/>
      <c r="G917" s="375"/>
      <c r="H917" s="375"/>
      <c r="I917" s="375"/>
      <c r="J917" s="375"/>
      <c r="K917" s="375"/>
      <c r="L917" s="375"/>
      <c r="M917" s="375"/>
      <c r="N917" s="375"/>
      <c r="O917" s="375"/>
      <c r="P917" s="375"/>
      <c r="Q917" s="375"/>
      <c r="R917" s="375"/>
      <c r="S917" s="375"/>
      <c r="T917" s="375"/>
      <c r="U917" s="375"/>
      <c r="V917" s="375"/>
      <c r="W917" s="375"/>
      <c r="X917" s="375"/>
      <c r="Y917" s="375"/>
      <c r="Z917" s="375"/>
    </row>
    <row r="918" spans="1:26" ht="9.75" customHeight="1" x14ac:dyDescent="0.25">
      <c r="A918" s="375"/>
      <c r="B918" s="375"/>
      <c r="C918" s="375"/>
      <c r="D918" s="375"/>
      <c r="E918" s="375"/>
      <c r="F918" s="375"/>
      <c r="G918" s="375"/>
      <c r="H918" s="375"/>
      <c r="I918" s="375"/>
      <c r="J918" s="375"/>
      <c r="K918" s="375"/>
      <c r="L918" s="375"/>
      <c r="M918" s="375"/>
      <c r="N918" s="375"/>
      <c r="O918" s="375"/>
      <c r="P918" s="375"/>
      <c r="Q918" s="375"/>
      <c r="R918" s="375"/>
      <c r="S918" s="375"/>
      <c r="T918" s="375"/>
      <c r="U918" s="375"/>
      <c r="V918" s="375"/>
      <c r="W918" s="375"/>
      <c r="X918" s="375"/>
      <c r="Y918" s="375"/>
      <c r="Z918" s="375"/>
    </row>
    <row r="919" spans="1:26" ht="9.75" customHeight="1" x14ac:dyDescent="0.25">
      <c r="A919" s="375"/>
      <c r="B919" s="375"/>
      <c r="C919" s="375"/>
      <c r="D919" s="375"/>
      <c r="E919" s="375"/>
      <c r="F919" s="375"/>
      <c r="G919" s="375"/>
      <c r="H919" s="375"/>
      <c r="I919" s="375"/>
      <c r="J919" s="375"/>
      <c r="K919" s="375"/>
      <c r="L919" s="375"/>
      <c r="M919" s="375"/>
      <c r="N919" s="375"/>
      <c r="O919" s="375"/>
      <c r="P919" s="375"/>
      <c r="Q919" s="375"/>
      <c r="R919" s="375"/>
      <c r="S919" s="375"/>
      <c r="T919" s="375"/>
      <c r="U919" s="375"/>
      <c r="V919" s="375"/>
      <c r="W919" s="375"/>
      <c r="X919" s="375"/>
      <c r="Y919" s="375"/>
      <c r="Z919" s="375"/>
    </row>
    <row r="920" spans="1:26" ht="9.75" customHeight="1" x14ac:dyDescent="0.25">
      <c r="A920" s="375"/>
      <c r="B920" s="375"/>
      <c r="C920" s="375"/>
      <c r="D920" s="375"/>
      <c r="E920" s="375"/>
      <c r="F920" s="375"/>
      <c r="G920" s="375"/>
      <c r="H920" s="375"/>
      <c r="I920" s="375"/>
      <c r="J920" s="375"/>
      <c r="K920" s="375"/>
      <c r="L920" s="375"/>
      <c r="M920" s="375"/>
      <c r="N920" s="375"/>
      <c r="O920" s="375"/>
      <c r="P920" s="375"/>
      <c r="Q920" s="375"/>
      <c r="R920" s="375"/>
      <c r="S920" s="375"/>
      <c r="T920" s="375"/>
      <c r="U920" s="375"/>
      <c r="V920" s="375"/>
      <c r="W920" s="375"/>
      <c r="X920" s="375"/>
      <c r="Y920" s="375"/>
      <c r="Z920" s="375"/>
    </row>
    <row r="921" spans="1:26" ht="9.75" customHeight="1" x14ac:dyDescent="0.25">
      <c r="A921" s="375"/>
      <c r="B921" s="375"/>
      <c r="C921" s="375"/>
      <c r="D921" s="375"/>
      <c r="E921" s="375"/>
      <c r="F921" s="375"/>
      <c r="G921" s="375"/>
      <c r="H921" s="375"/>
      <c r="I921" s="375"/>
      <c r="J921" s="375"/>
      <c r="K921" s="375"/>
      <c r="L921" s="375"/>
      <c r="M921" s="375"/>
      <c r="N921" s="375"/>
      <c r="O921" s="375"/>
      <c r="P921" s="375"/>
      <c r="Q921" s="375"/>
      <c r="R921" s="375"/>
      <c r="S921" s="375"/>
      <c r="T921" s="375"/>
      <c r="U921" s="375"/>
      <c r="V921" s="375"/>
      <c r="W921" s="375"/>
      <c r="X921" s="375"/>
      <c r="Y921" s="375"/>
      <c r="Z921" s="375"/>
    </row>
    <row r="922" spans="1:26" ht="9.75" customHeight="1" x14ac:dyDescent="0.25">
      <c r="A922" s="375"/>
      <c r="B922" s="375"/>
      <c r="C922" s="375"/>
      <c r="D922" s="375"/>
      <c r="E922" s="375"/>
      <c r="F922" s="375"/>
      <c r="G922" s="375"/>
      <c r="H922" s="375"/>
      <c r="I922" s="375"/>
      <c r="J922" s="375"/>
      <c r="K922" s="375"/>
      <c r="L922" s="375"/>
      <c r="M922" s="375"/>
      <c r="N922" s="375"/>
      <c r="O922" s="375"/>
      <c r="P922" s="375"/>
      <c r="Q922" s="375"/>
      <c r="R922" s="375"/>
      <c r="S922" s="375"/>
      <c r="T922" s="375"/>
      <c r="U922" s="375"/>
      <c r="V922" s="375"/>
      <c r="W922" s="375"/>
      <c r="X922" s="375"/>
      <c r="Y922" s="375"/>
      <c r="Z922" s="375"/>
    </row>
    <row r="923" spans="1:26" ht="9.75" customHeight="1" x14ac:dyDescent="0.25">
      <c r="A923" s="375"/>
      <c r="B923" s="375"/>
      <c r="C923" s="375"/>
      <c r="D923" s="375"/>
      <c r="E923" s="375"/>
      <c r="F923" s="375"/>
      <c r="G923" s="375"/>
      <c r="H923" s="375"/>
      <c r="I923" s="375"/>
      <c r="J923" s="375"/>
      <c r="K923" s="375"/>
      <c r="L923" s="375"/>
      <c r="M923" s="375"/>
      <c r="N923" s="375"/>
      <c r="O923" s="375"/>
      <c r="P923" s="375"/>
      <c r="Q923" s="375"/>
      <c r="R923" s="375"/>
      <c r="S923" s="375"/>
      <c r="T923" s="375"/>
      <c r="U923" s="375"/>
      <c r="V923" s="375"/>
      <c r="W923" s="375"/>
      <c r="X923" s="375"/>
      <c r="Y923" s="375"/>
      <c r="Z923" s="375"/>
    </row>
    <row r="924" spans="1:26" ht="9.75" customHeight="1" x14ac:dyDescent="0.25">
      <c r="A924" s="375"/>
      <c r="B924" s="375"/>
      <c r="C924" s="375"/>
      <c r="D924" s="375"/>
      <c r="E924" s="375"/>
      <c r="F924" s="375"/>
      <c r="G924" s="375"/>
      <c r="H924" s="375"/>
      <c r="I924" s="375"/>
      <c r="J924" s="375"/>
      <c r="K924" s="375"/>
      <c r="L924" s="375"/>
      <c r="M924" s="375"/>
      <c r="N924" s="375"/>
      <c r="O924" s="375"/>
      <c r="P924" s="375"/>
      <c r="Q924" s="375"/>
      <c r="R924" s="375"/>
      <c r="S924" s="375"/>
      <c r="T924" s="375"/>
      <c r="U924" s="375"/>
      <c r="V924" s="375"/>
      <c r="W924" s="375"/>
      <c r="X924" s="375"/>
      <c r="Y924" s="375"/>
      <c r="Z924" s="375"/>
    </row>
    <row r="925" spans="1:26" ht="9.75" customHeight="1" x14ac:dyDescent="0.25">
      <c r="A925" s="375"/>
      <c r="B925" s="375"/>
      <c r="C925" s="375"/>
      <c r="D925" s="375"/>
      <c r="E925" s="375"/>
      <c r="F925" s="375"/>
      <c r="G925" s="375"/>
      <c r="H925" s="375"/>
      <c r="I925" s="375"/>
      <c r="J925" s="375"/>
      <c r="K925" s="375"/>
      <c r="L925" s="375"/>
      <c r="M925" s="375"/>
      <c r="N925" s="375"/>
      <c r="O925" s="375"/>
      <c r="P925" s="375"/>
      <c r="Q925" s="375"/>
      <c r="R925" s="375"/>
      <c r="S925" s="375"/>
      <c r="T925" s="375"/>
      <c r="U925" s="375"/>
      <c r="V925" s="375"/>
      <c r="W925" s="375"/>
      <c r="X925" s="375"/>
      <c r="Y925" s="375"/>
      <c r="Z925" s="375"/>
    </row>
    <row r="926" spans="1:26" ht="9.75" customHeight="1" x14ac:dyDescent="0.25">
      <c r="A926" s="375"/>
      <c r="B926" s="375"/>
      <c r="C926" s="375"/>
      <c r="D926" s="375"/>
      <c r="E926" s="375"/>
      <c r="F926" s="375"/>
      <c r="G926" s="375"/>
      <c r="H926" s="375"/>
      <c r="I926" s="375"/>
      <c r="J926" s="375"/>
      <c r="K926" s="375"/>
      <c r="L926" s="375"/>
      <c r="M926" s="375"/>
      <c r="N926" s="375"/>
      <c r="O926" s="375"/>
      <c r="P926" s="375"/>
      <c r="Q926" s="375"/>
      <c r="R926" s="375"/>
      <c r="S926" s="375"/>
      <c r="T926" s="375"/>
      <c r="U926" s="375"/>
      <c r="V926" s="375"/>
      <c r="W926" s="375"/>
      <c r="X926" s="375"/>
      <c r="Y926" s="375"/>
      <c r="Z926" s="375"/>
    </row>
    <row r="927" spans="1:26" ht="9.75" customHeight="1" x14ac:dyDescent="0.25">
      <c r="A927" s="375"/>
      <c r="B927" s="375"/>
      <c r="C927" s="375"/>
      <c r="D927" s="375"/>
      <c r="E927" s="375"/>
      <c r="F927" s="375"/>
      <c r="G927" s="375"/>
      <c r="H927" s="375"/>
      <c r="I927" s="375"/>
      <c r="J927" s="375"/>
      <c r="K927" s="375"/>
      <c r="L927" s="375"/>
      <c r="M927" s="375"/>
      <c r="N927" s="375"/>
      <c r="O927" s="375"/>
      <c r="P927" s="375"/>
      <c r="Q927" s="375"/>
      <c r="R927" s="375"/>
      <c r="S927" s="375"/>
      <c r="T927" s="375"/>
      <c r="U927" s="375"/>
      <c r="V927" s="375"/>
      <c r="W927" s="375"/>
      <c r="X927" s="375"/>
      <c r="Y927" s="375"/>
      <c r="Z927" s="375"/>
    </row>
    <row r="928" spans="1:26" ht="9.75" customHeight="1" x14ac:dyDescent="0.25">
      <c r="A928" s="375"/>
      <c r="B928" s="375"/>
      <c r="C928" s="375"/>
      <c r="D928" s="375"/>
      <c r="E928" s="375"/>
      <c r="F928" s="375"/>
      <c r="G928" s="375"/>
      <c r="H928" s="375"/>
      <c r="I928" s="375"/>
      <c r="J928" s="375"/>
      <c r="K928" s="375"/>
      <c r="L928" s="375"/>
      <c r="M928" s="375"/>
      <c r="N928" s="375"/>
      <c r="O928" s="375"/>
      <c r="P928" s="375"/>
      <c r="Q928" s="375"/>
      <c r="R928" s="375"/>
      <c r="S928" s="375"/>
      <c r="T928" s="375"/>
      <c r="U928" s="375"/>
      <c r="V928" s="375"/>
      <c r="W928" s="375"/>
      <c r="X928" s="375"/>
      <c r="Y928" s="375"/>
      <c r="Z928" s="375"/>
    </row>
    <row r="929" spans="1:26" ht="9.75" customHeight="1" x14ac:dyDescent="0.25">
      <c r="A929" s="375"/>
      <c r="B929" s="375"/>
      <c r="C929" s="375"/>
      <c r="D929" s="375"/>
      <c r="E929" s="375"/>
      <c r="F929" s="375"/>
      <c r="G929" s="375"/>
      <c r="H929" s="375"/>
      <c r="I929" s="375"/>
      <c r="J929" s="375"/>
      <c r="K929" s="375"/>
      <c r="L929" s="375"/>
      <c r="M929" s="375"/>
      <c r="N929" s="375"/>
      <c r="O929" s="375"/>
      <c r="P929" s="375"/>
      <c r="Q929" s="375"/>
      <c r="R929" s="375"/>
      <c r="S929" s="375"/>
      <c r="T929" s="375"/>
      <c r="U929" s="375"/>
      <c r="V929" s="375"/>
      <c r="W929" s="375"/>
      <c r="X929" s="375"/>
      <c r="Y929" s="375"/>
      <c r="Z929" s="375"/>
    </row>
    <row r="930" spans="1:26" ht="9.75" customHeight="1" x14ac:dyDescent="0.25">
      <c r="A930" s="375"/>
      <c r="B930" s="375"/>
      <c r="C930" s="375"/>
      <c r="D930" s="375"/>
      <c r="E930" s="375"/>
      <c r="F930" s="375"/>
      <c r="G930" s="375"/>
      <c r="H930" s="375"/>
      <c r="I930" s="375"/>
      <c r="J930" s="375"/>
      <c r="K930" s="375"/>
      <c r="L930" s="375"/>
      <c r="M930" s="375"/>
      <c r="N930" s="375"/>
      <c r="O930" s="375"/>
      <c r="P930" s="375"/>
      <c r="Q930" s="375"/>
      <c r="R930" s="375"/>
      <c r="S930" s="375"/>
      <c r="T930" s="375"/>
      <c r="U930" s="375"/>
      <c r="V930" s="375"/>
      <c r="W930" s="375"/>
      <c r="X930" s="375"/>
      <c r="Y930" s="375"/>
      <c r="Z930" s="375"/>
    </row>
    <row r="931" spans="1:26" ht="9.75" customHeight="1" x14ac:dyDescent="0.25">
      <c r="A931" s="375"/>
      <c r="B931" s="375"/>
      <c r="C931" s="375"/>
      <c r="D931" s="375"/>
      <c r="E931" s="375"/>
      <c r="F931" s="375"/>
      <c r="G931" s="375"/>
      <c r="H931" s="375"/>
      <c r="I931" s="375"/>
      <c r="J931" s="375"/>
      <c r="K931" s="375"/>
      <c r="L931" s="375"/>
      <c r="M931" s="375"/>
      <c r="N931" s="375"/>
      <c r="O931" s="375"/>
      <c r="P931" s="375"/>
      <c r="Q931" s="375"/>
      <c r="R931" s="375"/>
      <c r="S931" s="375"/>
      <c r="T931" s="375"/>
      <c r="U931" s="375"/>
      <c r="V931" s="375"/>
      <c r="W931" s="375"/>
      <c r="X931" s="375"/>
      <c r="Y931" s="375"/>
      <c r="Z931" s="375"/>
    </row>
    <row r="932" spans="1:26" ht="9.75" customHeight="1" x14ac:dyDescent="0.25">
      <c r="A932" s="375"/>
      <c r="B932" s="375"/>
      <c r="C932" s="375"/>
      <c r="D932" s="375"/>
      <c r="E932" s="375"/>
      <c r="F932" s="375"/>
      <c r="G932" s="375"/>
      <c r="H932" s="375"/>
      <c r="I932" s="375"/>
      <c r="J932" s="375"/>
      <c r="K932" s="375"/>
      <c r="L932" s="375"/>
      <c r="M932" s="375"/>
      <c r="N932" s="375"/>
      <c r="O932" s="375"/>
      <c r="P932" s="375"/>
      <c r="Q932" s="375"/>
      <c r="R932" s="375"/>
      <c r="S932" s="375"/>
      <c r="T932" s="375"/>
      <c r="U932" s="375"/>
      <c r="V932" s="375"/>
      <c r="W932" s="375"/>
      <c r="X932" s="375"/>
      <c r="Y932" s="375"/>
      <c r="Z932" s="375"/>
    </row>
    <row r="933" spans="1:26" ht="9.75" customHeight="1" x14ac:dyDescent="0.25">
      <c r="A933" s="375"/>
      <c r="B933" s="375"/>
      <c r="C933" s="375"/>
      <c r="D933" s="375"/>
      <c r="E933" s="375"/>
      <c r="F933" s="375"/>
      <c r="G933" s="375"/>
      <c r="H933" s="375"/>
      <c r="I933" s="375"/>
      <c r="J933" s="375"/>
      <c r="K933" s="375"/>
      <c r="L933" s="375"/>
      <c r="M933" s="375"/>
      <c r="N933" s="375"/>
      <c r="O933" s="375"/>
      <c r="P933" s="375"/>
      <c r="Q933" s="375"/>
      <c r="R933" s="375"/>
      <c r="S933" s="375"/>
      <c r="T933" s="375"/>
      <c r="U933" s="375"/>
      <c r="V933" s="375"/>
      <c r="W933" s="375"/>
      <c r="X933" s="375"/>
      <c r="Y933" s="375"/>
      <c r="Z933" s="375"/>
    </row>
    <row r="934" spans="1:26" ht="9.75" customHeight="1" x14ac:dyDescent="0.25">
      <c r="A934" s="375"/>
      <c r="B934" s="375"/>
      <c r="C934" s="375"/>
      <c r="D934" s="375"/>
      <c r="E934" s="375"/>
      <c r="F934" s="375"/>
      <c r="G934" s="375"/>
      <c r="H934" s="375"/>
      <c r="I934" s="375"/>
      <c r="J934" s="375"/>
      <c r="K934" s="375"/>
      <c r="L934" s="375"/>
      <c r="M934" s="375"/>
      <c r="N934" s="375"/>
      <c r="O934" s="375"/>
      <c r="P934" s="375"/>
      <c r="Q934" s="375"/>
      <c r="R934" s="375"/>
      <c r="S934" s="375"/>
      <c r="T934" s="375"/>
      <c r="U934" s="375"/>
      <c r="V934" s="375"/>
      <c r="W934" s="375"/>
      <c r="X934" s="375"/>
      <c r="Y934" s="375"/>
      <c r="Z934" s="375"/>
    </row>
    <row r="935" spans="1:26" ht="9.75" customHeight="1" x14ac:dyDescent="0.25">
      <c r="A935" s="375"/>
      <c r="B935" s="375"/>
      <c r="C935" s="375"/>
      <c r="D935" s="375"/>
      <c r="E935" s="375"/>
      <c r="F935" s="375"/>
      <c r="G935" s="375"/>
      <c r="H935" s="375"/>
      <c r="I935" s="375"/>
      <c r="J935" s="375"/>
      <c r="K935" s="375"/>
      <c r="L935" s="375"/>
      <c r="M935" s="375"/>
      <c r="N935" s="375"/>
      <c r="O935" s="375"/>
      <c r="P935" s="375"/>
      <c r="Q935" s="375"/>
      <c r="R935" s="375"/>
      <c r="S935" s="375"/>
      <c r="T935" s="375"/>
      <c r="U935" s="375"/>
      <c r="V935" s="375"/>
      <c r="W935" s="375"/>
      <c r="X935" s="375"/>
      <c r="Y935" s="375"/>
      <c r="Z935" s="375"/>
    </row>
    <row r="936" spans="1:26" ht="9.75" customHeight="1" x14ac:dyDescent="0.25">
      <c r="A936" s="375"/>
      <c r="B936" s="375"/>
      <c r="C936" s="375"/>
      <c r="D936" s="375"/>
      <c r="E936" s="375"/>
      <c r="F936" s="375"/>
      <c r="G936" s="375"/>
      <c r="H936" s="375"/>
      <c r="I936" s="375"/>
      <c r="J936" s="375"/>
      <c r="K936" s="375"/>
      <c r="L936" s="375"/>
      <c r="M936" s="375"/>
      <c r="N936" s="375"/>
      <c r="O936" s="375"/>
      <c r="P936" s="375"/>
      <c r="Q936" s="375"/>
      <c r="R936" s="375"/>
      <c r="S936" s="375"/>
      <c r="T936" s="375"/>
      <c r="U936" s="375"/>
      <c r="V936" s="375"/>
      <c r="W936" s="375"/>
      <c r="X936" s="375"/>
      <c r="Y936" s="375"/>
      <c r="Z936" s="375"/>
    </row>
    <row r="937" spans="1:26" ht="9.75" customHeight="1" x14ac:dyDescent="0.25">
      <c r="A937" s="375"/>
      <c r="B937" s="375"/>
      <c r="C937" s="375"/>
      <c r="D937" s="375"/>
      <c r="E937" s="375"/>
      <c r="F937" s="375"/>
      <c r="G937" s="375"/>
      <c r="H937" s="375"/>
      <c r="I937" s="375"/>
      <c r="J937" s="375"/>
      <c r="K937" s="375"/>
      <c r="L937" s="375"/>
      <c r="M937" s="375"/>
      <c r="N937" s="375"/>
      <c r="O937" s="375"/>
      <c r="P937" s="375"/>
      <c r="Q937" s="375"/>
      <c r="R937" s="375"/>
      <c r="S937" s="375"/>
      <c r="T937" s="375"/>
      <c r="U937" s="375"/>
      <c r="V937" s="375"/>
      <c r="W937" s="375"/>
      <c r="X937" s="375"/>
      <c r="Y937" s="375"/>
      <c r="Z937" s="375"/>
    </row>
    <row r="938" spans="1:26" ht="9.75" customHeight="1" x14ac:dyDescent="0.25">
      <c r="A938" s="375"/>
      <c r="B938" s="375"/>
      <c r="C938" s="375"/>
      <c r="D938" s="375"/>
      <c r="E938" s="375"/>
      <c r="F938" s="375"/>
      <c r="G938" s="375"/>
      <c r="H938" s="375"/>
      <c r="I938" s="375"/>
      <c r="J938" s="375"/>
      <c r="K938" s="375"/>
      <c r="L938" s="375"/>
      <c r="M938" s="375"/>
      <c r="N938" s="375"/>
      <c r="O938" s="375"/>
      <c r="P938" s="375"/>
      <c r="Q938" s="375"/>
      <c r="R938" s="375"/>
      <c r="S938" s="375"/>
      <c r="T938" s="375"/>
      <c r="U938" s="375"/>
      <c r="V938" s="375"/>
      <c r="W938" s="375"/>
      <c r="X938" s="375"/>
      <c r="Y938" s="375"/>
      <c r="Z938" s="375"/>
    </row>
    <row r="939" spans="1:26" ht="9.75" customHeight="1" x14ac:dyDescent="0.25">
      <c r="A939" s="375"/>
      <c r="B939" s="375"/>
      <c r="C939" s="375"/>
      <c r="D939" s="375"/>
      <c r="E939" s="375"/>
      <c r="F939" s="375"/>
      <c r="G939" s="375"/>
      <c r="H939" s="375"/>
      <c r="I939" s="375"/>
      <c r="J939" s="375"/>
      <c r="K939" s="375"/>
      <c r="L939" s="375"/>
      <c r="M939" s="375"/>
      <c r="N939" s="375"/>
      <c r="O939" s="375"/>
      <c r="P939" s="375"/>
      <c r="Q939" s="375"/>
      <c r="R939" s="375"/>
      <c r="S939" s="375"/>
      <c r="T939" s="375"/>
      <c r="U939" s="375"/>
      <c r="V939" s="375"/>
      <c r="W939" s="375"/>
      <c r="X939" s="375"/>
      <c r="Y939" s="375"/>
      <c r="Z939" s="375"/>
    </row>
    <row r="940" spans="1:26" ht="9.75" customHeight="1" x14ac:dyDescent="0.25">
      <c r="A940" s="375"/>
      <c r="B940" s="375"/>
      <c r="C940" s="375"/>
      <c r="D940" s="375"/>
      <c r="E940" s="375"/>
      <c r="F940" s="375"/>
      <c r="G940" s="375"/>
      <c r="H940" s="375"/>
      <c r="I940" s="375"/>
      <c r="J940" s="375"/>
      <c r="K940" s="375"/>
      <c r="L940" s="375"/>
      <c r="M940" s="375"/>
      <c r="N940" s="375"/>
      <c r="O940" s="375"/>
      <c r="P940" s="375"/>
      <c r="Q940" s="375"/>
      <c r="R940" s="375"/>
      <c r="S940" s="375"/>
      <c r="T940" s="375"/>
      <c r="U940" s="375"/>
      <c r="V940" s="375"/>
      <c r="W940" s="375"/>
      <c r="X940" s="375"/>
      <c r="Y940" s="375"/>
      <c r="Z940" s="375"/>
    </row>
    <row r="941" spans="1:26" ht="9.75" customHeight="1" x14ac:dyDescent="0.25">
      <c r="A941" s="375"/>
      <c r="B941" s="375"/>
      <c r="C941" s="375"/>
      <c r="D941" s="375"/>
      <c r="E941" s="375"/>
      <c r="F941" s="375"/>
      <c r="G941" s="375"/>
      <c r="H941" s="375"/>
      <c r="I941" s="375"/>
      <c r="J941" s="375"/>
      <c r="K941" s="375"/>
      <c r="L941" s="375"/>
      <c r="M941" s="375"/>
      <c r="N941" s="375"/>
      <c r="O941" s="375"/>
      <c r="P941" s="375"/>
      <c r="Q941" s="375"/>
      <c r="R941" s="375"/>
      <c r="S941" s="375"/>
      <c r="T941" s="375"/>
      <c r="U941" s="375"/>
      <c r="V941" s="375"/>
      <c r="W941" s="375"/>
      <c r="X941" s="375"/>
      <c r="Y941" s="375"/>
      <c r="Z941" s="375"/>
    </row>
    <row r="942" spans="1:26" ht="9.75" customHeight="1" x14ac:dyDescent="0.25">
      <c r="A942" s="375"/>
      <c r="B942" s="375"/>
      <c r="C942" s="375"/>
      <c r="D942" s="375"/>
      <c r="E942" s="375"/>
      <c r="F942" s="375"/>
      <c r="G942" s="375"/>
      <c r="H942" s="375"/>
      <c r="I942" s="375"/>
      <c r="J942" s="375"/>
      <c r="K942" s="375"/>
      <c r="L942" s="375"/>
      <c r="M942" s="375"/>
      <c r="N942" s="375"/>
      <c r="O942" s="375"/>
      <c r="P942" s="375"/>
      <c r="Q942" s="375"/>
      <c r="R942" s="375"/>
      <c r="S942" s="375"/>
      <c r="T942" s="375"/>
      <c r="U942" s="375"/>
      <c r="V942" s="375"/>
      <c r="W942" s="375"/>
      <c r="X942" s="375"/>
      <c r="Y942" s="375"/>
      <c r="Z942" s="375"/>
    </row>
    <row r="943" spans="1:26" ht="9.75" customHeight="1" x14ac:dyDescent="0.25">
      <c r="A943" s="375"/>
      <c r="B943" s="375"/>
      <c r="C943" s="375"/>
      <c r="D943" s="375"/>
      <c r="E943" s="375"/>
      <c r="F943" s="375"/>
      <c r="G943" s="375"/>
      <c r="H943" s="375"/>
      <c r="I943" s="375"/>
      <c r="J943" s="375"/>
      <c r="K943" s="375"/>
      <c r="L943" s="375"/>
      <c r="M943" s="375"/>
      <c r="N943" s="375"/>
      <c r="O943" s="375"/>
      <c r="P943" s="375"/>
      <c r="Q943" s="375"/>
      <c r="R943" s="375"/>
      <c r="S943" s="375"/>
      <c r="T943" s="375"/>
      <c r="U943" s="375"/>
      <c r="V943" s="375"/>
      <c r="W943" s="375"/>
      <c r="X943" s="375"/>
      <c r="Y943" s="375"/>
      <c r="Z943" s="375"/>
    </row>
    <row r="944" spans="1:26" ht="9.75" customHeight="1" x14ac:dyDescent="0.25">
      <c r="A944" s="375"/>
      <c r="B944" s="375"/>
      <c r="C944" s="375"/>
      <c r="D944" s="375"/>
      <c r="E944" s="375"/>
      <c r="F944" s="375"/>
      <c r="G944" s="375"/>
      <c r="H944" s="375"/>
      <c r="I944" s="375"/>
      <c r="J944" s="375"/>
      <c r="K944" s="375"/>
      <c r="L944" s="375"/>
      <c r="M944" s="375"/>
      <c r="N944" s="375"/>
      <c r="O944" s="375"/>
      <c r="P944" s="375"/>
      <c r="Q944" s="375"/>
      <c r="R944" s="375"/>
      <c r="S944" s="375"/>
      <c r="T944" s="375"/>
      <c r="U944" s="375"/>
      <c r="V944" s="375"/>
      <c r="W944" s="375"/>
      <c r="X944" s="375"/>
      <c r="Y944" s="375"/>
      <c r="Z944" s="375"/>
    </row>
    <row r="945" spans="1:26" ht="9.75" customHeight="1" x14ac:dyDescent="0.25">
      <c r="A945" s="375"/>
      <c r="B945" s="375"/>
      <c r="C945" s="375"/>
      <c r="D945" s="375"/>
      <c r="E945" s="375"/>
      <c r="F945" s="375"/>
      <c r="G945" s="375"/>
      <c r="H945" s="375"/>
      <c r="I945" s="375"/>
      <c r="J945" s="375"/>
      <c r="K945" s="375"/>
      <c r="L945" s="375"/>
      <c r="M945" s="375"/>
      <c r="N945" s="375"/>
      <c r="O945" s="375"/>
      <c r="P945" s="375"/>
      <c r="Q945" s="375"/>
      <c r="R945" s="375"/>
      <c r="S945" s="375"/>
      <c r="T945" s="375"/>
      <c r="U945" s="375"/>
      <c r="V945" s="375"/>
      <c r="W945" s="375"/>
      <c r="X945" s="375"/>
      <c r="Y945" s="375"/>
      <c r="Z945" s="375"/>
    </row>
    <row r="946" spans="1:26" ht="9.75" customHeight="1" x14ac:dyDescent="0.25">
      <c r="A946" s="375"/>
      <c r="B946" s="375"/>
      <c r="C946" s="375"/>
      <c r="D946" s="375"/>
      <c r="E946" s="375"/>
      <c r="F946" s="375"/>
      <c r="G946" s="375"/>
      <c r="H946" s="375"/>
      <c r="I946" s="375"/>
      <c r="J946" s="375"/>
      <c r="K946" s="375"/>
      <c r="L946" s="375"/>
      <c r="M946" s="375"/>
      <c r="N946" s="375"/>
      <c r="O946" s="375"/>
      <c r="P946" s="375"/>
      <c r="Q946" s="375"/>
      <c r="R946" s="375"/>
      <c r="S946" s="375"/>
      <c r="T946" s="375"/>
      <c r="U946" s="375"/>
      <c r="V946" s="375"/>
      <c r="W946" s="375"/>
      <c r="X946" s="375"/>
      <c r="Y946" s="375"/>
      <c r="Z946" s="375"/>
    </row>
    <row r="947" spans="1:26" ht="9.75" customHeight="1" x14ac:dyDescent="0.25">
      <c r="A947" s="375"/>
      <c r="B947" s="375"/>
      <c r="C947" s="375"/>
      <c r="D947" s="375"/>
      <c r="E947" s="375"/>
      <c r="F947" s="375"/>
      <c r="G947" s="375"/>
      <c r="H947" s="375"/>
      <c r="I947" s="375"/>
      <c r="J947" s="375"/>
      <c r="K947" s="375"/>
      <c r="L947" s="375"/>
      <c r="M947" s="375"/>
      <c r="N947" s="375"/>
      <c r="O947" s="375"/>
      <c r="P947" s="375"/>
      <c r="Q947" s="375"/>
      <c r="R947" s="375"/>
      <c r="S947" s="375"/>
      <c r="T947" s="375"/>
      <c r="U947" s="375"/>
      <c r="V947" s="375"/>
      <c r="W947" s="375"/>
      <c r="X947" s="375"/>
      <c r="Y947" s="375"/>
      <c r="Z947" s="375"/>
    </row>
    <row r="948" spans="1:26" ht="9.75" customHeight="1" x14ac:dyDescent="0.25">
      <c r="A948" s="375"/>
      <c r="B948" s="375"/>
      <c r="C948" s="375"/>
      <c r="D948" s="375"/>
      <c r="E948" s="375"/>
      <c r="F948" s="375"/>
      <c r="G948" s="375"/>
      <c r="H948" s="375"/>
      <c r="I948" s="375"/>
      <c r="J948" s="375"/>
      <c r="K948" s="375"/>
      <c r="L948" s="375"/>
      <c r="M948" s="375"/>
      <c r="N948" s="375"/>
      <c r="O948" s="375"/>
      <c r="P948" s="375"/>
      <c r="Q948" s="375"/>
      <c r="R948" s="375"/>
      <c r="S948" s="375"/>
      <c r="T948" s="375"/>
      <c r="U948" s="375"/>
      <c r="V948" s="375"/>
      <c r="W948" s="375"/>
      <c r="X948" s="375"/>
      <c r="Y948" s="375"/>
      <c r="Z948" s="375"/>
    </row>
    <row r="949" spans="1:26" ht="9.75" customHeight="1" x14ac:dyDescent="0.25">
      <c r="A949" s="375"/>
      <c r="B949" s="375"/>
      <c r="C949" s="375"/>
      <c r="D949" s="375"/>
      <c r="E949" s="375"/>
      <c r="F949" s="375"/>
      <c r="G949" s="375"/>
      <c r="H949" s="375"/>
      <c r="I949" s="375"/>
      <c r="J949" s="375"/>
      <c r="K949" s="375"/>
      <c r="L949" s="375"/>
      <c r="M949" s="375"/>
      <c r="N949" s="375"/>
      <c r="O949" s="375"/>
      <c r="P949" s="375"/>
      <c r="Q949" s="375"/>
      <c r="R949" s="375"/>
      <c r="S949" s="375"/>
      <c r="T949" s="375"/>
      <c r="U949" s="375"/>
      <c r="V949" s="375"/>
      <c r="W949" s="375"/>
      <c r="X949" s="375"/>
      <c r="Y949" s="375"/>
      <c r="Z949" s="375"/>
    </row>
    <row r="950" spans="1:26" ht="9.75" customHeight="1" x14ac:dyDescent="0.25">
      <c r="A950" s="375"/>
      <c r="B950" s="375"/>
      <c r="C950" s="375"/>
      <c r="D950" s="375"/>
      <c r="E950" s="375"/>
      <c r="F950" s="375"/>
      <c r="G950" s="375"/>
      <c r="H950" s="375"/>
      <c r="I950" s="375"/>
      <c r="J950" s="375"/>
      <c r="K950" s="375"/>
      <c r="L950" s="375"/>
      <c r="M950" s="375"/>
      <c r="N950" s="375"/>
      <c r="O950" s="375"/>
      <c r="P950" s="375"/>
      <c r="Q950" s="375"/>
      <c r="R950" s="375"/>
      <c r="S950" s="375"/>
      <c r="T950" s="375"/>
      <c r="U950" s="375"/>
      <c r="V950" s="375"/>
      <c r="W950" s="375"/>
      <c r="X950" s="375"/>
      <c r="Y950" s="375"/>
      <c r="Z950" s="375"/>
    </row>
    <row r="951" spans="1:26" ht="9.75" customHeight="1" x14ac:dyDescent="0.25">
      <c r="A951" s="375"/>
      <c r="B951" s="375"/>
      <c r="C951" s="375"/>
      <c r="D951" s="375"/>
      <c r="E951" s="375"/>
      <c r="F951" s="375"/>
      <c r="G951" s="375"/>
      <c r="H951" s="375"/>
      <c r="I951" s="375"/>
      <c r="J951" s="375"/>
      <c r="K951" s="375"/>
      <c r="L951" s="375"/>
      <c r="M951" s="375"/>
      <c r="N951" s="375"/>
      <c r="O951" s="375"/>
      <c r="P951" s="375"/>
      <c r="Q951" s="375"/>
      <c r="R951" s="375"/>
      <c r="S951" s="375"/>
      <c r="T951" s="375"/>
      <c r="U951" s="375"/>
      <c r="V951" s="375"/>
      <c r="W951" s="375"/>
      <c r="X951" s="375"/>
      <c r="Y951" s="375"/>
      <c r="Z951" s="375"/>
    </row>
    <row r="952" spans="1:26" ht="9.75" customHeight="1" x14ac:dyDescent="0.25">
      <c r="A952" s="375"/>
      <c r="B952" s="375"/>
      <c r="C952" s="375"/>
      <c r="D952" s="375"/>
      <c r="E952" s="375"/>
      <c r="F952" s="375"/>
      <c r="G952" s="375"/>
      <c r="H952" s="375"/>
      <c r="I952" s="375"/>
      <c r="J952" s="375"/>
      <c r="K952" s="375"/>
      <c r="L952" s="375"/>
      <c r="M952" s="375"/>
      <c r="N952" s="375"/>
      <c r="O952" s="375"/>
      <c r="P952" s="375"/>
      <c r="Q952" s="375"/>
      <c r="R952" s="375"/>
      <c r="S952" s="375"/>
      <c r="T952" s="375"/>
      <c r="U952" s="375"/>
      <c r="V952" s="375"/>
      <c r="W952" s="375"/>
      <c r="X952" s="375"/>
      <c r="Y952" s="375"/>
      <c r="Z952" s="375"/>
    </row>
    <row r="953" spans="1:26" ht="9.75" customHeight="1" x14ac:dyDescent="0.25">
      <c r="A953" s="375"/>
      <c r="B953" s="375"/>
      <c r="C953" s="375"/>
      <c r="D953" s="375"/>
      <c r="E953" s="375"/>
      <c r="F953" s="375"/>
      <c r="G953" s="375"/>
      <c r="H953" s="375"/>
      <c r="I953" s="375"/>
      <c r="J953" s="375"/>
      <c r="K953" s="375"/>
      <c r="L953" s="375"/>
      <c r="M953" s="375"/>
      <c r="N953" s="375"/>
      <c r="O953" s="375"/>
      <c r="P953" s="375"/>
      <c r="Q953" s="375"/>
      <c r="R953" s="375"/>
      <c r="S953" s="375"/>
      <c r="T953" s="375"/>
      <c r="U953" s="375"/>
      <c r="V953" s="375"/>
      <c r="W953" s="375"/>
      <c r="X953" s="375"/>
      <c r="Y953" s="375"/>
      <c r="Z953" s="375"/>
    </row>
    <row r="954" spans="1:26" ht="9.75" customHeight="1" x14ac:dyDescent="0.25">
      <c r="A954" s="375"/>
      <c r="B954" s="375"/>
      <c r="C954" s="375"/>
      <c r="D954" s="375"/>
      <c r="E954" s="375"/>
      <c r="F954" s="375"/>
      <c r="G954" s="375"/>
      <c r="H954" s="375"/>
      <c r="I954" s="375"/>
      <c r="J954" s="375"/>
      <c r="K954" s="375"/>
      <c r="L954" s="375"/>
      <c r="M954" s="375"/>
      <c r="N954" s="375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</row>
    <row r="955" spans="1:26" ht="9.75" customHeight="1" x14ac:dyDescent="0.25">
      <c r="A955" s="375"/>
      <c r="B955" s="375"/>
      <c r="C955" s="375"/>
      <c r="D955" s="375"/>
      <c r="E955" s="375"/>
      <c r="F955" s="375"/>
      <c r="G955" s="375"/>
      <c r="H955" s="375"/>
      <c r="I955" s="375"/>
      <c r="J955" s="375"/>
      <c r="K955" s="375"/>
      <c r="L955" s="375"/>
      <c r="M955" s="375"/>
      <c r="N955" s="375"/>
      <c r="O955" s="375"/>
      <c r="P955" s="375"/>
      <c r="Q955" s="375"/>
      <c r="R955" s="375"/>
      <c r="S955" s="375"/>
      <c r="T955" s="375"/>
      <c r="U955" s="375"/>
      <c r="V955" s="375"/>
      <c r="W955" s="375"/>
      <c r="X955" s="375"/>
      <c r="Y955" s="375"/>
      <c r="Z955" s="375"/>
    </row>
    <row r="956" spans="1:26" ht="9.75" customHeight="1" x14ac:dyDescent="0.25">
      <c r="A956" s="375"/>
      <c r="B956" s="375"/>
      <c r="C956" s="375"/>
      <c r="D956" s="375"/>
      <c r="E956" s="375"/>
      <c r="F956" s="375"/>
      <c r="G956" s="375"/>
      <c r="H956" s="375"/>
      <c r="I956" s="375"/>
      <c r="J956" s="375"/>
      <c r="K956" s="375"/>
      <c r="L956" s="375"/>
      <c r="M956" s="375"/>
      <c r="N956" s="375"/>
      <c r="O956" s="375"/>
      <c r="P956" s="375"/>
      <c r="Q956" s="375"/>
      <c r="R956" s="375"/>
      <c r="S956" s="375"/>
      <c r="T956" s="375"/>
      <c r="U956" s="375"/>
      <c r="V956" s="375"/>
      <c r="W956" s="375"/>
      <c r="X956" s="375"/>
      <c r="Y956" s="375"/>
      <c r="Z956" s="375"/>
    </row>
    <row r="957" spans="1:26" ht="9.75" customHeight="1" x14ac:dyDescent="0.25">
      <c r="A957" s="375"/>
      <c r="B957" s="375"/>
      <c r="C957" s="375"/>
      <c r="D957" s="375"/>
      <c r="E957" s="375"/>
      <c r="F957" s="375"/>
      <c r="G957" s="375"/>
      <c r="H957" s="375"/>
      <c r="I957" s="375"/>
      <c r="J957" s="375"/>
      <c r="K957" s="375"/>
      <c r="L957" s="375"/>
      <c r="M957" s="375"/>
      <c r="N957" s="375"/>
      <c r="O957" s="375"/>
      <c r="P957" s="375"/>
      <c r="Q957" s="375"/>
      <c r="R957" s="375"/>
      <c r="S957" s="375"/>
      <c r="T957" s="375"/>
      <c r="U957" s="375"/>
      <c r="V957" s="375"/>
      <c r="W957" s="375"/>
      <c r="X957" s="375"/>
      <c r="Y957" s="375"/>
      <c r="Z957" s="375"/>
    </row>
    <row r="958" spans="1:26" ht="9.75" customHeight="1" x14ac:dyDescent="0.25">
      <c r="A958" s="375"/>
      <c r="B958" s="375"/>
      <c r="C958" s="375"/>
      <c r="D958" s="375"/>
      <c r="E958" s="375"/>
      <c r="F958" s="375"/>
      <c r="G958" s="375"/>
      <c r="H958" s="375"/>
      <c r="I958" s="375"/>
      <c r="J958" s="375"/>
      <c r="K958" s="375"/>
      <c r="L958" s="375"/>
      <c r="M958" s="375"/>
      <c r="N958" s="375"/>
      <c r="O958" s="375"/>
      <c r="P958" s="375"/>
      <c r="Q958" s="375"/>
      <c r="R958" s="375"/>
      <c r="S958" s="375"/>
      <c r="T958" s="375"/>
      <c r="U958" s="375"/>
      <c r="V958" s="375"/>
      <c r="W958" s="375"/>
      <c r="X958" s="375"/>
      <c r="Y958" s="375"/>
      <c r="Z958" s="375"/>
    </row>
    <row r="959" spans="1:26" ht="9.75" customHeight="1" x14ac:dyDescent="0.25">
      <c r="A959" s="375"/>
      <c r="B959" s="375"/>
      <c r="C959" s="375"/>
      <c r="D959" s="375"/>
      <c r="E959" s="375"/>
      <c r="F959" s="375"/>
      <c r="G959" s="375"/>
      <c r="H959" s="375"/>
      <c r="I959" s="375"/>
      <c r="J959" s="375"/>
      <c r="K959" s="375"/>
      <c r="L959" s="375"/>
      <c r="M959" s="375"/>
      <c r="N959" s="375"/>
      <c r="O959" s="375"/>
      <c r="P959" s="375"/>
      <c r="Q959" s="375"/>
      <c r="R959" s="375"/>
      <c r="S959" s="375"/>
      <c r="T959" s="375"/>
      <c r="U959" s="375"/>
      <c r="V959" s="375"/>
      <c r="W959" s="375"/>
      <c r="X959" s="375"/>
      <c r="Y959" s="375"/>
      <c r="Z959" s="375"/>
    </row>
    <row r="960" spans="1:26" ht="9.75" customHeight="1" x14ac:dyDescent="0.25">
      <c r="A960" s="375"/>
      <c r="B960" s="375"/>
      <c r="C960" s="375"/>
      <c r="D960" s="375"/>
      <c r="E960" s="375"/>
      <c r="F960" s="375"/>
      <c r="G960" s="375"/>
      <c r="H960" s="375"/>
      <c r="I960" s="375"/>
      <c r="J960" s="375"/>
      <c r="K960" s="375"/>
      <c r="L960" s="375"/>
      <c r="M960" s="375"/>
      <c r="N960" s="375"/>
      <c r="O960" s="375"/>
      <c r="P960" s="375"/>
      <c r="Q960" s="375"/>
      <c r="R960" s="375"/>
      <c r="S960" s="375"/>
      <c r="T960" s="375"/>
      <c r="U960" s="375"/>
      <c r="V960" s="375"/>
      <c r="W960" s="375"/>
      <c r="X960" s="375"/>
      <c r="Y960" s="375"/>
      <c r="Z960" s="375"/>
    </row>
    <row r="961" spans="1:26" ht="9.75" customHeight="1" x14ac:dyDescent="0.25">
      <c r="A961" s="375"/>
      <c r="B961" s="375"/>
      <c r="C961" s="375"/>
      <c r="D961" s="375"/>
      <c r="E961" s="375"/>
      <c r="F961" s="375"/>
      <c r="G961" s="375"/>
      <c r="H961" s="375"/>
      <c r="I961" s="375"/>
      <c r="J961" s="375"/>
      <c r="K961" s="375"/>
      <c r="L961" s="375"/>
      <c r="M961" s="375"/>
      <c r="N961" s="375"/>
      <c r="O961" s="375"/>
      <c r="P961" s="375"/>
      <c r="Q961" s="375"/>
      <c r="R961" s="375"/>
      <c r="S961" s="375"/>
      <c r="T961" s="375"/>
      <c r="U961" s="375"/>
      <c r="V961" s="375"/>
      <c r="W961" s="375"/>
      <c r="X961" s="375"/>
      <c r="Y961" s="375"/>
      <c r="Z961" s="375"/>
    </row>
    <row r="962" spans="1:26" ht="9.75" customHeight="1" x14ac:dyDescent="0.25">
      <c r="A962" s="375"/>
      <c r="B962" s="375"/>
      <c r="C962" s="375"/>
      <c r="D962" s="375"/>
      <c r="E962" s="375"/>
      <c r="F962" s="375"/>
      <c r="G962" s="375"/>
      <c r="H962" s="375"/>
      <c r="I962" s="375"/>
      <c r="J962" s="375"/>
      <c r="K962" s="375"/>
      <c r="L962" s="375"/>
      <c r="M962" s="375"/>
      <c r="N962" s="375"/>
      <c r="O962" s="375"/>
      <c r="P962" s="375"/>
      <c r="Q962" s="375"/>
      <c r="R962" s="375"/>
      <c r="S962" s="375"/>
      <c r="T962" s="375"/>
      <c r="U962" s="375"/>
      <c r="V962" s="375"/>
      <c r="W962" s="375"/>
      <c r="X962" s="375"/>
      <c r="Y962" s="375"/>
      <c r="Z962" s="375"/>
    </row>
    <row r="963" spans="1:26" ht="9.75" customHeight="1" x14ac:dyDescent="0.25">
      <c r="A963" s="375"/>
      <c r="B963" s="375"/>
      <c r="C963" s="375"/>
      <c r="D963" s="375"/>
      <c r="E963" s="375"/>
      <c r="F963" s="375"/>
      <c r="G963" s="375"/>
      <c r="H963" s="375"/>
      <c r="I963" s="375"/>
      <c r="J963" s="375"/>
      <c r="K963" s="375"/>
      <c r="L963" s="375"/>
      <c r="M963" s="375"/>
      <c r="N963" s="375"/>
      <c r="O963" s="375"/>
      <c r="P963" s="375"/>
      <c r="Q963" s="375"/>
      <c r="R963" s="375"/>
      <c r="S963" s="375"/>
      <c r="T963" s="375"/>
      <c r="U963" s="375"/>
      <c r="V963" s="375"/>
      <c r="W963" s="375"/>
      <c r="X963" s="375"/>
      <c r="Y963" s="375"/>
      <c r="Z963" s="375"/>
    </row>
    <row r="964" spans="1:26" ht="9.75" customHeight="1" x14ac:dyDescent="0.25">
      <c r="A964" s="375"/>
      <c r="B964" s="375"/>
      <c r="C964" s="375"/>
      <c r="D964" s="375"/>
      <c r="E964" s="375"/>
      <c r="F964" s="375"/>
      <c r="G964" s="375"/>
      <c r="H964" s="375"/>
      <c r="I964" s="375"/>
      <c r="J964" s="375"/>
      <c r="K964" s="375"/>
      <c r="L964" s="375"/>
      <c r="M964" s="375"/>
      <c r="N964" s="375"/>
      <c r="O964" s="375"/>
      <c r="P964" s="375"/>
      <c r="Q964" s="375"/>
      <c r="R964" s="375"/>
      <c r="S964" s="375"/>
      <c r="T964" s="375"/>
      <c r="U964" s="375"/>
      <c r="V964" s="375"/>
      <c r="W964" s="375"/>
      <c r="X964" s="375"/>
      <c r="Y964" s="375"/>
      <c r="Z964" s="375"/>
    </row>
    <row r="965" spans="1:26" ht="9.75" customHeight="1" x14ac:dyDescent="0.25">
      <c r="A965" s="375"/>
      <c r="B965" s="375"/>
      <c r="C965" s="375"/>
      <c r="D965" s="375"/>
      <c r="E965" s="375"/>
      <c r="F965" s="375"/>
      <c r="G965" s="375"/>
      <c r="H965" s="375"/>
      <c r="I965" s="375"/>
      <c r="J965" s="375"/>
      <c r="K965" s="375"/>
      <c r="L965" s="375"/>
      <c r="M965" s="375"/>
      <c r="N965" s="375"/>
      <c r="O965" s="375"/>
      <c r="P965" s="375"/>
      <c r="Q965" s="375"/>
      <c r="R965" s="375"/>
      <c r="S965" s="375"/>
      <c r="T965" s="375"/>
      <c r="U965" s="375"/>
      <c r="V965" s="375"/>
      <c r="W965" s="375"/>
      <c r="X965" s="375"/>
      <c r="Y965" s="375"/>
      <c r="Z965" s="375"/>
    </row>
    <row r="966" spans="1:26" ht="9.75" customHeight="1" x14ac:dyDescent="0.25">
      <c r="A966" s="375"/>
      <c r="B966" s="375"/>
      <c r="C966" s="375"/>
      <c r="D966" s="375"/>
      <c r="E966" s="375"/>
      <c r="F966" s="375"/>
      <c r="G966" s="375"/>
      <c r="H966" s="375"/>
      <c r="I966" s="375"/>
      <c r="J966" s="375"/>
      <c r="K966" s="375"/>
      <c r="L966" s="375"/>
      <c r="M966" s="375"/>
      <c r="N966" s="375"/>
      <c r="O966" s="375"/>
      <c r="P966" s="375"/>
      <c r="Q966" s="375"/>
      <c r="R966" s="375"/>
      <c r="S966" s="375"/>
      <c r="T966" s="375"/>
      <c r="U966" s="375"/>
      <c r="V966" s="375"/>
      <c r="W966" s="375"/>
      <c r="X966" s="375"/>
      <c r="Y966" s="375"/>
      <c r="Z966" s="375"/>
    </row>
    <row r="967" spans="1:26" ht="9.75" customHeight="1" x14ac:dyDescent="0.25">
      <c r="A967" s="375"/>
      <c r="B967" s="375"/>
      <c r="C967" s="375"/>
      <c r="D967" s="375"/>
      <c r="E967" s="375"/>
      <c r="F967" s="375"/>
      <c r="G967" s="375"/>
      <c r="H967" s="375"/>
      <c r="I967" s="375"/>
      <c r="J967" s="375"/>
      <c r="K967" s="375"/>
      <c r="L967" s="375"/>
      <c r="M967" s="375"/>
      <c r="N967" s="375"/>
      <c r="O967" s="375"/>
      <c r="P967" s="375"/>
      <c r="Q967" s="375"/>
      <c r="R967" s="375"/>
      <c r="S967" s="375"/>
      <c r="T967" s="375"/>
      <c r="U967" s="375"/>
      <c r="V967" s="375"/>
      <c r="W967" s="375"/>
      <c r="X967" s="375"/>
      <c r="Y967" s="375"/>
      <c r="Z967" s="375"/>
    </row>
    <row r="968" spans="1:26" ht="9.75" customHeight="1" x14ac:dyDescent="0.25">
      <c r="A968" s="375"/>
      <c r="B968" s="375"/>
      <c r="C968" s="375"/>
      <c r="D968" s="375"/>
      <c r="E968" s="375"/>
      <c r="F968" s="375"/>
      <c r="G968" s="375"/>
      <c r="H968" s="375"/>
      <c r="I968" s="375"/>
      <c r="J968" s="375"/>
      <c r="K968" s="375"/>
      <c r="L968" s="375"/>
      <c r="M968" s="375"/>
      <c r="N968" s="375"/>
      <c r="O968" s="375"/>
      <c r="P968" s="375"/>
      <c r="Q968" s="375"/>
      <c r="R968" s="375"/>
      <c r="S968" s="375"/>
      <c r="T968" s="375"/>
      <c r="U968" s="375"/>
      <c r="V968" s="375"/>
      <c r="W968" s="375"/>
      <c r="X968" s="375"/>
      <c r="Y968" s="375"/>
      <c r="Z968" s="375"/>
    </row>
    <row r="969" spans="1:26" ht="9.75" customHeight="1" x14ac:dyDescent="0.25">
      <c r="A969" s="375"/>
      <c r="B969" s="375"/>
      <c r="C969" s="375"/>
      <c r="D969" s="375"/>
      <c r="E969" s="375"/>
      <c r="F969" s="375"/>
      <c r="G969" s="375"/>
      <c r="H969" s="375"/>
      <c r="I969" s="375"/>
      <c r="J969" s="375"/>
      <c r="K969" s="375"/>
      <c r="L969" s="375"/>
      <c r="M969" s="375"/>
      <c r="N969" s="375"/>
      <c r="O969" s="375"/>
      <c r="P969" s="375"/>
      <c r="Q969" s="375"/>
      <c r="R969" s="375"/>
      <c r="S969" s="375"/>
      <c r="T969" s="375"/>
      <c r="U969" s="375"/>
      <c r="V969" s="375"/>
      <c r="W969" s="375"/>
      <c r="X969" s="375"/>
      <c r="Y969" s="375"/>
      <c r="Z969" s="375"/>
    </row>
    <row r="970" spans="1:26" ht="9.75" customHeight="1" x14ac:dyDescent="0.25">
      <c r="A970" s="375"/>
      <c r="B970" s="375"/>
      <c r="C970" s="375"/>
      <c r="D970" s="375"/>
      <c r="E970" s="375"/>
      <c r="F970" s="375"/>
      <c r="G970" s="375"/>
      <c r="H970" s="375"/>
      <c r="I970" s="375"/>
      <c r="J970" s="375"/>
      <c r="K970" s="375"/>
      <c r="L970" s="375"/>
      <c r="M970" s="375"/>
      <c r="N970" s="375"/>
      <c r="O970" s="375"/>
      <c r="P970" s="375"/>
      <c r="Q970" s="375"/>
      <c r="R970" s="375"/>
      <c r="S970" s="375"/>
      <c r="T970" s="375"/>
      <c r="U970" s="375"/>
      <c r="V970" s="375"/>
      <c r="W970" s="375"/>
      <c r="X970" s="375"/>
      <c r="Y970" s="375"/>
      <c r="Z970" s="375"/>
    </row>
    <row r="971" spans="1:26" ht="9.75" customHeight="1" x14ac:dyDescent="0.25">
      <c r="A971" s="375"/>
      <c r="B971" s="375"/>
      <c r="C971" s="375"/>
      <c r="D971" s="375"/>
      <c r="E971" s="375"/>
      <c r="F971" s="375"/>
      <c r="G971" s="375"/>
      <c r="H971" s="375"/>
      <c r="I971" s="375"/>
      <c r="J971" s="375"/>
      <c r="K971" s="375"/>
      <c r="L971" s="375"/>
      <c r="M971" s="375"/>
      <c r="N971" s="375"/>
      <c r="O971" s="375"/>
      <c r="P971" s="375"/>
      <c r="Q971" s="375"/>
      <c r="R971" s="375"/>
      <c r="S971" s="375"/>
      <c r="T971" s="375"/>
      <c r="U971" s="375"/>
      <c r="V971" s="375"/>
      <c r="W971" s="375"/>
      <c r="X971" s="375"/>
      <c r="Y971" s="375"/>
      <c r="Z971" s="375"/>
    </row>
    <row r="972" spans="1:26" ht="9.75" customHeight="1" x14ac:dyDescent="0.25">
      <c r="A972" s="375"/>
      <c r="B972" s="375"/>
      <c r="C972" s="375"/>
      <c r="D972" s="375"/>
      <c r="E972" s="375"/>
      <c r="F972" s="375"/>
      <c r="G972" s="375"/>
      <c r="H972" s="375"/>
      <c r="I972" s="375"/>
      <c r="J972" s="375"/>
      <c r="K972" s="375"/>
      <c r="L972" s="375"/>
      <c r="M972" s="375"/>
      <c r="N972" s="375"/>
      <c r="O972" s="375"/>
      <c r="P972" s="375"/>
      <c r="Q972" s="375"/>
      <c r="R972" s="375"/>
      <c r="S972" s="375"/>
      <c r="T972" s="375"/>
      <c r="U972" s="375"/>
      <c r="V972" s="375"/>
      <c r="W972" s="375"/>
      <c r="X972" s="375"/>
      <c r="Y972" s="375"/>
      <c r="Z972" s="375"/>
    </row>
    <row r="973" spans="1:26" ht="9.75" customHeight="1" x14ac:dyDescent="0.25">
      <c r="A973" s="375"/>
      <c r="B973" s="375"/>
      <c r="C973" s="375"/>
      <c r="D973" s="375"/>
      <c r="E973" s="375"/>
      <c r="F973" s="375"/>
      <c r="G973" s="375"/>
      <c r="H973" s="375"/>
      <c r="I973" s="375"/>
      <c r="J973" s="375"/>
      <c r="K973" s="375"/>
      <c r="L973" s="375"/>
      <c r="M973" s="375"/>
      <c r="N973" s="375"/>
      <c r="O973" s="375"/>
      <c r="P973" s="375"/>
      <c r="Q973" s="375"/>
      <c r="R973" s="375"/>
      <c r="S973" s="375"/>
      <c r="T973" s="375"/>
      <c r="U973" s="375"/>
      <c r="V973" s="375"/>
      <c r="W973" s="375"/>
      <c r="X973" s="375"/>
      <c r="Y973" s="375"/>
      <c r="Z973" s="375"/>
    </row>
    <row r="974" spans="1:26" ht="9.75" customHeight="1" x14ac:dyDescent="0.25">
      <c r="A974" s="375"/>
      <c r="B974" s="375"/>
      <c r="C974" s="375"/>
      <c r="D974" s="375"/>
      <c r="E974" s="375"/>
      <c r="F974" s="375"/>
      <c r="G974" s="375"/>
      <c r="H974" s="375"/>
      <c r="I974" s="375"/>
      <c r="J974" s="375"/>
      <c r="K974" s="375"/>
      <c r="L974" s="375"/>
      <c r="M974" s="375"/>
      <c r="N974" s="375"/>
      <c r="O974" s="375"/>
      <c r="P974" s="375"/>
      <c r="Q974" s="375"/>
      <c r="R974" s="375"/>
      <c r="S974" s="375"/>
      <c r="T974" s="375"/>
      <c r="U974" s="375"/>
      <c r="V974" s="375"/>
      <c r="W974" s="375"/>
      <c r="X974" s="375"/>
      <c r="Y974" s="375"/>
      <c r="Z974" s="375"/>
    </row>
    <row r="975" spans="1:26" ht="9.75" customHeight="1" x14ac:dyDescent="0.25">
      <c r="A975" s="375"/>
      <c r="B975" s="375"/>
      <c r="C975" s="375"/>
      <c r="D975" s="375"/>
      <c r="E975" s="375"/>
      <c r="F975" s="375"/>
      <c r="G975" s="375"/>
      <c r="H975" s="375"/>
      <c r="I975" s="375"/>
      <c r="J975" s="375"/>
      <c r="K975" s="375"/>
      <c r="L975" s="375"/>
      <c r="M975" s="375"/>
      <c r="N975" s="375"/>
      <c r="O975" s="375"/>
      <c r="P975" s="375"/>
      <c r="Q975" s="375"/>
      <c r="R975" s="375"/>
      <c r="S975" s="375"/>
      <c r="T975" s="375"/>
      <c r="U975" s="375"/>
      <c r="V975" s="375"/>
      <c r="W975" s="375"/>
      <c r="X975" s="375"/>
      <c r="Y975" s="375"/>
      <c r="Z975" s="375"/>
    </row>
    <row r="976" spans="1:26" ht="9.75" customHeight="1" x14ac:dyDescent="0.25">
      <c r="A976" s="375"/>
      <c r="B976" s="375"/>
      <c r="C976" s="375"/>
      <c r="D976" s="375"/>
      <c r="E976" s="375"/>
      <c r="F976" s="375"/>
      <c r="G976" s="375"/>
      <c r="H976" s="375"/>
      <c r="I976" s="375"/>
      <c r="J976" s="375"/>
      <c r="K976" s="375"/>
      <c r="L976" s="375"/>
      <c r="M976" s="375"/>
      <c r="N976" s="375"/>
      <c r="O976" s="375"/>
      <c r="P976" s="375"/>
      <c r="Q976" s="375"/>
      <c r="R976" s="375"/>
      <c r="S976" s="375"/>
      <c r="T976" s="375"/>
      <c r="U976" s="375"/>
      <c r="V976" s="375"/>
      <c r="W976" s="375"/>
      <c r="X976" s="375"/>
      <c r="Y976" s="375"/>
      <c r="Z976" s="375"/>
    </row>
    <row r="977" spans="1:26" ht="9.75" customHeight="1" x14ac:dyDescent="0.25">
      <c r="A977" s="375"/>
      <c r="B977" s="375"/>
      <c r="C977" s="375"/>
      <c r="D977" s="375"/>
      <c r="E977" s="375"/>
      <c r="F977" s="375"/>
      <c r="G977" s="375"/>
      <c r="H977" s="375"/>
      <c r="I977" s="375"/>
      <c r="J977" s="375"/>
      <c r="K977" s="375"/>
      <c r="L977" s="375"/>
      <c r="M977" s="375"/>
      <c r="N977" s="375"/>
      <c r="O977" s="375"/>
      <c r="P977" s="375"/>
      <c r="Q977" s="375"/>
      <c r="R977" s="375"/>
      <c r="S977" s="375"/>
      <c r="T977" s="375"/>
      <c r="U977" s="375"/>
      <c r="V977" s="375"/>
      <c r="W977" s="375"/>
      <c r="X977" s="375"/>
      <c r="Y977" s="375"/>
      <c r="Z977" s="375"/>
    </row>
    <row r="978" spans="1:26" ht="9.75" customHeight="1" x14ac:dyDescent="0.25">
      <c r="A978" s="375"/>
      <c r="B978" s="375"/>
      <c r="C978" s="375"/>
      <c r="D978" s="375"/>
      <c r="E978" s="375"/>
      <c r="F978" s="375"/>
      <c r="G978" s="375"/>
      <c r="H978" s="375"/>
      <c r="I978" s="375"/>
      <c r="J978" s="375"/>
      <c r="K978" s="375"/>
      <c r="L978" s="375"/>
      <c r="M978" s="375"/>
      <c r="N978" s="375"/>
      <c r="O978" s="375"/>
      <c r="P978" s="375"/>
      <c r="Q978" s="375"/>
      <c r="R978" s="375"/>
      <c r="S978" s="375"/>
      <c r="T978" s="375"/>
      <c r="U978" s="375"/>
      <c r="V978" s="375"/>
      <c r="W978" s="375"/>
      <c r="X978" s="375"/>
      <c r="Y978" s="375"/>
      <c r="Z978" s="375"/>
    </row>
    <row r="979" spans="1:26" ht="9.75" customHeight="1" x14ac:dyDescent="0.25">
      <c r="A979" s="375"/>
      <c r="B979" s="375"/>
      <c r="C979" s="375"/>
      <c r="D979" s="375"/>
      <c r="E979" s="375"/>
      <c r="F979" s="375"/>
      <c r="G979" s="375"/>
      <c r="H979" s="375"/>
      <c r="I979" s="375"/>
      <c r="J979" s="375"/>
      <c r="K979" s="375"/>
      <c r="L979" s="375"/>
      <c r="M979" s="375"/>
      <c r="N979" s="375"/>
      <c r="O979" s="375"/>
      <c r="P979" s="375"/>
      <c r="Q979" s="375"/>
      <c r="R979" s="375"/>
      <c r="S979" s="375"/>
      <c r="T979" s="375"/>
      <c r="U979" s="375"/>
      <c r="V979" s="375"/>
      <c r="W979" s="375"/>
      <c r="X979" s="375"/>
      <c r="Y979" s="375"/>
      <c r="Z979" s="375"/>
    </row>
    <row r="980" spans="1:26" ht="9.75" customHeight="1" x14ac:dyDescent="0.25">
      <c r="A980" s="375"/>
      <c r="B980" s="375"/>
      <c r="C980" s="375"/>
      <c r="D980" s="375"/>
      <c r="E980" s="375"/>
      <c r="F980" s="375"/>
      <c r="G980" s="375"/>
      <c r="H980" s="375"/>
      <c r="I980" s="375"/>
      <c r="J980" s="375"/>
      <c r="K980" s="375"/>
      <c r="L980" s="375"/>
      <c r="M980" s="375"/>
      <c r="N980" s="375"/>
      <c r="O980" s="375"/>
      <c r="P980" s="375"/>
      <c r="Q980" s="375"/>
      <c r="R980" s="375"/>
      <c r="S980" s="375"/>
      <c r="T980" s="375"/>
      <c r="U980" s="375"/>
      <c r="V980" s="375"/>
      <c r="W980" s="375"/>
      <c r="X980" s="375"/>
      <c r="Y980" s="375"/>
      <c r="Z980" s="375"/>
    </row>
    <row r="981" spans="1:26" ht="9.75" customHeight="1" x14ac:dyDescent="0.25">
      <c r="A981" s="375"/>
      <c r="B981" s="375"/>
      <c r="C981" s="375"/>
      <c r="D981" s="375"/>
      <c r="E981" s="375"/>
      <c r="F981" s="375"/>
      <c r="G981" s="375"/>
      <c r="H981" s="375"/>
      <c r="I981" s="375"/>
      <c r="J981" s="375"/>
      <c r="K981" s="375"/>
      <c r="L981" s="375"/>
      <c r="M981" s="375"/>
      <c r="N981" s="375"/>
      <c r="O981" s="375"/>
      <c r="P981" s="375"/>
      <c r="Q981" s="375"/>
      <c r="R981" s="375"/>
      <c r="S981" s="375"/>
      <c r="T981" s="375"/>
      <c r="U981" s="375"/>
      <c r="V981" s="375"/>
      <c r="W981" s="375"/>
      <c r="X981" s="375"/>
      <c r="Y981" s="375"/>
      <c r="Z981" s="375"/>
    </row>
    <row r="982" spans="1:26" ht="9.75" customHeight="1" x14ac:dyDescent="0.25">
      <c r="A982" s="375"/>
      <c r="B982" s="375"/>
      <c r="C982" s="375"/>
      <c r="D982" s="375"/>
      <c r="E982" s="375"/>
      <c r="F982" s="375"/>
      <c r="G982" s="375"/>
      <c r="H982" s="375"/>
      <c r="I982" s="375"/>
      <c r="J982" s="375"/>
      <c r="K982" s="375"/>
      <c r="L982" s="375"/>
      <c r="M982" s="375"/>
      <c r="N982" s="375"/>
      <c r="O982" s="375"/>
      <c r="P982" s="375"/>
      <c r="Q982" s="375"/>
      <c r="R982" s="375"/>
      <c r="S982" s="375"/>
      <c r="T982" s="375"/>
      <c r="U982" s="375"/>
      <c r="V982" s="375"/>
      <c r="W982" s="375"/>
      <c r="X982" s="375"/>
      <c r="Y982" s="375"/>
      <c r="Z982" s="375"/>
    </row>
    <row r="983" spans="1:26" ht="9.75" customHeight="1" x14ac:dyDescent="0.25">
      <c r="A983" s="375"/>
      <c r="B983" s="375"/>
      <c r="C983" s="375"/>
      <c r="D983" s="375"/>
      <c r="E983" s="375"/>
      <c r="F983" s="375"/>
      <c r="G983" s="375"/>
      <c r="H983" s="375"/>
      <c r="I983" s="375"/>
      <c r="J983" s="375"/>
      <c r="K983" s="375"/>
      <c r="L983" s="375"/>
      <c r="M983" s="375"/>
      <c r="N983" s="375"/>
      <c r="O983" s="375"/>
      <c r="P983" s="375"/>
      <c r="Q983" s="375"/>
      <c r="R983" s="375"/>
      <c r="S983" s="375"/>
      <c r="T983" s="375"/>
      <c r="U983" s="375"/>
      <c r="V983" s="375"/>
      <c r="W983" s="375"/>
      <c r="X983" s="375"/>
      <c r="Y983" s="375"/>
      <c r="Z983" s="375"/>
    </row>
    <row r="984" spans="1:26" ht="9.75" customHeight="1" x14ac:dyDescent="0.25">
      <c r="A984" s="375"/>
      <c r="B984" s="375"/>
      <c r="C984" s="375"/>
      <c r="D984" s="375"/>
      <c r="E984" s="375"/>
      <c r="F984" s="375"/>
      <c r="G984" s="375"/>
      <c r="H984" s="375"/>
      <c r="I984" s="375"/>
      <c r="J984" s="375"/>
      <c r="K984" s="375"/>
      <c r="L984" s="375"/>
      <c r="M984" s="375"/>
      <c r="N984" s="375"/>
      <c r="O984" s="375"/>
      <c r="P984" s="375"/>
      <c r="Q984" s="375"/>
      <c r="R984" s="375"/>
      <c r="S984" s="375"/>
      <c r="T984" s="375"/>
      <c r="U984" s="375"/>
      <c r="V984" s="375"/>
      <c r="W984" s="375"/>
      <c r="X984" s="375"/>
      <c r="Y984" s="375"/>
      <c r="Z984" s="375"/>
    </row>
    <row r="985" spans="1:26" ht="9.75" customHeight="1" x14ac:dyDescent="0.25">
      <c r="A985" s="375"/>
      <c r="B985" s="375"/>
      <c r="C985" s="375"/>
      <c r="D985" s="375"/>
      <c r="E985" s="375"/>
      <c r="F985" s="375"/>
      <c r="G985" s="375"/>
      <c r="H985" s="375"/>
      <c r="I985" s="375"/>
      <c r="J985" s="375"/>
      <c r="K985" s="375"/>
      <c r="L985" s="375"/>
      <c r="M985" s="375"/>
      <c r="N985" s="375"/>
      <c r="O985" s="375"/>
      <c r="P985" s="375"/>
      <c r="Q985" s="375"/>
      <c r="R985" s="375"/>
      <c r="S985" s="375"/>
      <c r="T985" s="375"/>
      <c r="U985" s="375"/>
      <c r="V985" s="375"/>
      <c r="W985" s="375"/>
      <c r="X985" s="375"/>
      <c r="Y985" s="375"/>
      <c r="Z985" s="375"/>
    </row>
    <row r="986" spans="1:26" ht="9.75" customHeight="1" x14ac:dyDescent="0.25">
      <c r="A986" s="375"/>
      <c r="B986" s="375"/>
      <c r="C986" s="375"/>
      <c r="D986" s="375"/>
      <c r="E986" s="375"/>
      <c r="F986" s="375"/>
      <c r="G986" s="375"/>
      <c r="H986" s="375"/>
      <c r="I986" s="375"/>
      <c r="J986" s="375"/>
      <c r="K986" s="375"/>
      <c r="L986" s="375"/>
      <c r="M986" s="375"/>
      <c r="N986" s="375"/>
      <c r="O986" s="375"/>
      <c r="P986" s="375"/>
      <c r="Q986" s="375"/>
      <c r="R986" s="375"/>
      <c r="S986" s="375"/>
      <c r="T986" s="375"/>
      <c r="U986" s="375"/>
      <c r="V986" s="375"/>
      <c r="W986" s="375"/>
      <c r="X986" s="375"/>
      <c r="Y986" s="375"/>
      <c r="Z986" s="375"/>
    </row>
    <row r="987" spans="1:26" ht="9.75" customHeight="1" x14ac:dyDescent="0.25">
      <c r="A987" s="375"/>
      <c r="B987" s="375"/>
      <c r="C987" s="375"/>
      <c r="D987" s="375"/>
      <c r="E987" s="375"/>
      <c r="F987" s="375"/>
      <c r="G987" s="375"/>
      <c r="H987" s="375"/>
      <c r="I987" s="375"/>
      <c r="J987" s="375"/>
      <c r="K987" s="375"/>
      <c r="L987" s="375"/>
      <c r="M987" s="375"/>
      <c r="N987" s="375"/>
      <c r="O987" s="375"/>
      <c r="P987" s="375"/>
      <c r="Q987" s="375"/>
      <c r="R987" s="375"/>
      <c r="S987" s="375"/>
      <c r="T987" s="375"/>
      <c r="U987" s="375"/>
      <c r="V987" s="375"/>
      <c r="W987" s="375"/>
      <c r="X987" s="375"/>
      <c r="Y987" s="375"/>
      <c r="Z987" s="375"/>
    </row>
    <row r="988" spans="1:26" ht="9.75" customHeight="1" x14ac:dyDescent="0.25">
      <c r="A988" s="375"/>
      <c r="B988" s="375"/>
      <c r="C988" s="375"/>
      <c r="D988" s="375"/>
      <c r="E988" s="375"/>
      <c r="F988" s="375"/>
      <c r="G988" s="375"/>
      <c r="H988" s="375"/>
      <c r="I988" s="375"/>
      <c r="J988" s="375"/>
      <c r="K988" s="375"/>
      <c r="L988" s="375"/>
      <c r="M988" s="375"/>
      <c r="N988" s="375"/>
      <c r="O988" s="375"/>
      <c r="P988" s="375"/>
      <c r="Q988" s="375"/>
      <c r="R988" s="375"/>
      <c r="S988" s="375"/>
      <c r="T988" s="375"/>
      <c r="U988" s="375"/>
      <c r="V988" s="375"/>
      <c r="W988" s="375"/>
      <c r="X988" s="375"/>
      <c r="Y988" s="375"/>
      <c r="Z988" s="375"/>
    </row>
    <row r="989" spans="1:26" ht="9.75" customHeight="1" x14ac:dyDescent="0.25">
      <c r="A989" s="375"/>
      <c r="B989" s="375"/>
      <c r="C989" s="375"/>
      <c r="D989" s="375"/>
      <c r="E989" s="375"/>
      <c r="F989" s="375"/>
      <c r="G989" s="375"/>
      <c r="H989" s="375"/>
      <c r="I989" s="375"/>
      <c r="J989" s="375"/>
      <c r="K989" s="375"/>
      <c r="L989" s="375"/>
      <c r="M989" s="375"/>
      <c r="N989" s="375"/>
      <c r="O989" s="375"/>
      <c r="P989" s="375"/>
      <c r="Q989" s="375"/>
      <c r="R989" s="375"/>
      <c r="S989" s="375"/>
      <c r="T989" s="375"/>
      <c r="U989" s="375"/>
      <c r="V989" s="375"/>
      <c r="W989" s="375"/>
      <c r="X989" s="375"/>
      <c r="Y989" s="375"/>
      <c r="Z989" s="375"/>
    </row>
    <row r="990" spans="1:26" ht="9.75" customHeight="1" x14ac:dyDescent="0.25">
      <c r="A990" s="375"/>
      <c r="B990" s="375"/>
      <c r="C990" s="375"/>
      <c r="D990" s="375"/>
      <c r="E990" s="375"/>
      <c r="F990" s="375"/>
      <c r="G990" s="375"/>
      <c r="H990" s="375"/>
      <c r="I990" s="375"/>
      <c r="J990" s="375"/>
      <c r="K990" s="375"/>
      <c r="L990" s="375"/>
      <c r="M990" s="375"/>
      <c r="N990" s="375"/>
      <c r="O990" s="375"/>
      <c r="P990" s="375"/>
      <c r="Q990" s="375"/>
      <c r="R990" s="375"/>
      <c r="S990" s="375"/>
      <c r="T990" s="375"/>
      <c r="U990" s="375"/>
      <c r="V990" s="375"/>
      <c r="W990" s="375"/>
      <c r="X990" s="375"/>
      <c r="Y990" s="375"/>
      <c r="Z990" s="375"/>
    </row>
    <row r="991" spans="1:26" ht="9.75" customHeight="1" x14ac:dyDescent="0.25">
      <c r="A991" s="375"/>
      <c r="B991" s="375"/>
      <c r="C991" s="375"/>
      <c r="D991" s="375"/>
      <c r="E991" s="375"/>
      <c r="F991" s="375"/>
      <c r="G991" s="375"/>
      <c r="H991" s="375"/>
      <c r="I991" s="375"/>
      <c r="J991" s="375"/>
      <c r="K991" s="375"/>
      <c r="L991" s="375"/>
      <c r="M991" s="375"/>
      <c r="N991" s="375"/>
      <c r="O991" s="375"/>
      <c r="P991" s="375"/>
      <c r="Q991" s="375"/>
      <c r="R991" s="375"/>
      <c r="S991" s="375"/>
      <c r="T991" s="375"/>
      <c r="U991" s="375"/>
      <c r="V991" s="375"/>
      <c r="W991" s="375"/>
      <c r="X991" s="375"/>
      <c r="Y991" s="375"/>
      <c r="Z991" s="375"/>
    </row>
    <row r="992" spans="1:26" ht="9.75" customHeight="1" x14ac:dyDescent="0.25">
      <c r="A992" s="375"/>
      <c r="B992" s="375"/>
      <c r="C992" s="375"/>
      <c r="D992" s="375"/>
      <c r="E992" s="375"/>
      <c r="F992" s="375"/>
      <c r="G992" s="375"/>
      <c r="H992" s="375"/>
      <c r="I992" s="375"/>
      <c r="J992" s="375"/>
      <c r="K992" s="375"/>
      <c r="L992" s="375"/>
      <c r="M992" s="375"/>
      <c r="N992" s="375"/>
      <c r="O992" s="375"/>
      <c r="P992" s="375"/>
      <c r="Q992" s="375"/>
      <c r="R992" s="375"/>
      <c r="S992" s="375"/>
      <c r="T992" s="375"/>
      <c r="U992" s="375"/>
      <c r="V992" s="375"/>
      <c r="W992" s="375"/>
      <c r="X992" s="375"/>
      <c r="Y992" s="375"/>
      <c r="Z992" s="375"/>
    </row>
    <row r="993" spans="1:26" ht="9.75" customHeight="1" x14ac:dyDescent="0.25">
      <c r="A993" s="375"/>
      <c r="B993" s="375"/>
      <c r="C993" s="375"/>
      <c r="D993" s="375"/>
      <c r="E993" s="375"/>
      <c r="F993" s="375"/>
      <c r="G993" s="375"/>
      <c r="H993" s="375"/>
      <c r="I993" s="375"/>
      <c r="J993" s="375"/>
      <c r="K993" s="375"/>
      <c r="L993" s="375"/>
      <c r="M993" s="375"/>
      <c r="N993" s="375"/>
      <c r="O993" s="375"/>
      <c r="P993" s="375"/>
      <c r="Q993" s="375"/>
      <c r="R993" s="375"/>
      <c r="S993" s="375"/>
      <c r="T993" s="375"/>
      <c r="U993" s="375"/>
      <c r="V993" s="375"/>
      <c r="W993" s="375"/>
      <c r="X993" s="375"/>
      <c r="Y993" s="375"/>
      <c r="Z993" s="375"/>
    </row>
    <row r="994" spans="1:26" ht="9.75" customHeight="1" x14ac:dyDescent="0.25">
      <c r="A994" s="375"/>
      <c r="B994" s="375"/>
      <c r="C994" s="375"/>
      <c r="D994" s="375"/>
      <c r="E994" s="375"/>
      <c r="F994" s="375"/>
      <c r="G994" s="375"/>
      <c r="H994" s="375"/>
      <c r="I994" s="375"/>
      <c r="J994" s="375"/>
      <c r="K994" s="375"/>
      <c r="L994" s="375"/>
      <c r="M994" s="375"/>
      <c r="N994" s="375"/>
      <c r="O994" s="375"/>
      <c r="P994" s="375"/>
      <c r="Q994" s="375"/>
      <c r="R994" s="375"/>
      <c r="S994" s="375"/>
      <c r="T994" s="375"/>
      <c r="U994" s="375"/>
      <c r="V994" s="375"/>
      <c r="W994" s="375"/>
      <c r="X994" s="375"/>
      <c r="Y994" s="375"/>
      <c r="Z994" s="375"/>
    </row>
    <row r="995" spans="1:26" ht="9.75" customHeight="1" x14ac:dyDescent="0.25">
      <c r="A995" s="375"/>
      <c r="B995" s="375"/>
      <c r="C995" s="375"/>
      <c r="D995" s="375"/>
      <c r="E995" s="375"/>
      <c r="F995" s="375"/>
      <c r="G995" s="375"/>
      <c r="H995" s="375"/>
      <c r="I995" s="375"/>
      <c r="J995" s="375"/>
      <c r="K995" s="375"/>
      <c r="L995" s="375"/>
      <c r="M995" s="375"/>
      <c r="N995" s="375"/>
      <c r="O995" s="375"/>
      <c r="P995" s="375"/>
      <c r="Q995" s="375"/>
      <c r="R995" s="375"/>
      <c r="S995" s="375"/>
      <c r="T995" s="375"/>
      <c r="U995" s="375"/>
      <c r="V995" s="375"/>
      <c r="W995" s="375"/>
      <c r="X995" s="375"/>
      <c r="Y995" s="375"/>
      <c r="Z995" s="375"/>
    </row>
    <row r="996" spans="1:26" ht="9.75" customHeight="1" x14ac:dyDescent="0.25">
      <c r="A996" s="375"/>
      <c r="B996" s="375"/>
      <c r="C996" s="375"/>
      <c r="D996" s="375"/>
      <c r="E996" s="375"/>
      <c r="F996" s="375"/>
      <c r="G996" s="375"/>
      <c r="H996" s="375"/>
      <c r="I996" s="375"/>
      <c r="J996" s="375"/>
      <c r="K996" s="375"/>
      <c r="L996" s="375"/>
      <c r="M996" s="375"/>
      <c r="N996" s="375"/>
      <c r="O996" s="375"/>
      <c r="P996" s="375"/>
      <c r="Q996" s="375"/>
      <c r="R996" s="375"/>
      <c r="S996" s="375"/>
      <c r="T996" s="375"/>
      <c r="U996" s="375"/>
      <c r="V996" s="375"/>
      <c r="W996" s="375"/>
      <c r="X996" s="375"/>
      <c r="Y996" s="375"/>
      <c r="Z996" s="375"/>
    </row>
    <row r="997" spans="1:26" ht="9.75" customHeight="1" x14ac:dyDescent="0.25">
      <c r="A997" s="375"/>
      <c r="B997" s="375"/>
      <c r="C997" s="375"/>
      <c r="D997" s="375"/>
      <c r="E997" s="375"/>
      <c r="F997" s="375"/>
      <c r="G997" s="375"/>
      <c r="H997" s="375"/>
      <c r="I997" s="375"/>
      <c r="J997" s="375"/>
      <c r="K997" s="375"/>
      <c r="L997" s="375"/>
      <c r="M997" s="375"/>
      <c r="N997" s="375"/>
      <c r="O997" s="375"/>
      <c r="P997" s="375"/>
      <c r="Q997" s="375"/>
      <c r="R997" s="375"/>
      <c r="S997" s="375"/>
      <c r="T997" s="375"/>
      <c r="U997" s="375"/>
      <c r="V997" s="375"/>
      <c r="W997" s="375"/>
      <c r="X997" s="375"/>
      <c r="Y997" s="375"/>
      <c r="Z997" s="375"/>
    </row>
    <row r="998" spans="1:26" ht="9.75" customHeight="1" x14ac:dyDescent="0.25">
      <c r="A998" s="375"/>
      <c r="B998" s="375"/>
      <c r="C998" s="375"/>
      <c r="D998" s="375"/>
      <c r="E998" s="375"/>
      <c r="F998" s="375"/>
      <c r="G998" s="375"/>
      <c r="H998" s="375"/>
      <c r="I998" s="375"/>
      <c r="J998" s="375"/>
      <c r="K998" s="375"/>
      <c r="L998" s="375"/>
      <c r="M998" s="375"/>
      <c r="N998" s="375"/>
      <c r="O998" s="375"/>
      <c r="P998" s="375"/>
      <c r="Q998" s="375"/>
      <c r="R998" s="375"/>
      <c r="S998" s="375"/>
      <c r="T998" s="375"/>
      <c r="U998" s="375"/>
      <c r="V998" s="375"/>
      <c r="W998" s="375"/>
      <c r="X998" s="375"/>
      <c r="Y998" s="375"/>
      <c r="Z998" s="375"/>
    </row>
  </sheetData>
  <mergeCells count="6">
    <mergeCell ref="P5:P6"/>
    <mergeCell ref="A4:O4"/>
    <mergeCell ref="A5:B6"/>
    <mergeCell ref="C5:C6"/>
    <mergeCell ref="D5:J5"/>
    <mergeCell ref="K5:M5"/>
  </mergeCells>
  <dataValidations disablePrompts="1" count="1">
    <dataValidation type="list" allowBlank="1" showErrorMessage="1" sqref="P1:P5 P7:P998" xr:uid="{00000000-0002-0000-0B00-000000000000}">
      <formula1>"35 MPa,40MPa"</formula1>
    </dataValidation>
  </dataValidations>
  <printOptions horizontalCentered="1"/>
  <pageMargins left="0.19685039370078741" right="0.19685039370078741" top="0.39370078740157483" bottom="0.39370078740157483" header="0" footer="0"/>
  <pageSetup paperSize="9" orientation="landscape"/>
  <headerFooter>
    <oddFooter>&amp;L&amp;F  - &amp;A&amp;R&amp;P 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851D6"/>
    <pageSetUpPr fitToPage="1"/>
  </sheetPr>
  <dimension ref="A1:Z1000"/>
  <sheetViews>
    <sheetView showGridLines="0" workbookViewId="0">
      <pane ySplit="7" topLeftCell="A8" activePane="bottomLeft" state="frozen"/>
      <selection pane="bottomLeft" activeCell="S12" sqref="S12"/>
    </sheetView>
  </sheetViews>
  <sheetFormatPr defaultColWidth="12.6640625" defaultRowHeight="15" customHeight="1" x14ac:dyDescent="0.25"/>
  <cols>
    <col min="1" max="1" width="28.88671875" customWidth="1"/>
    <col min="2" max="2" width="9.88671875" customWidth="1"/>
    <col min="3" max="3" width="8.33203125" customWidth="1"/>
    <col min="4" max="4" width="8.44140625" customWidth="1"/>
    <col min="5" max="6" width="7.44140625" customWidth="1"/>
    <col min="7" max="7" width="6.6640625" customWidth="1"/>
    <col min="8" max="12" width="6.88671875" customWidth="1"/>
    <col min="13" max="13" width="5.44140625" customWidth="1"/>
    <col min="14" max="14" width="8.33203125" customWidth="1"/>
    <col min="15" max="15" width="11.33203125" customWidth="1"/>
    <col min="16" max="16" width="8.33203125" customWidth="1"/>
    <col min="17" max="17" width="11.44140625" customWidth="1"/>
    <col min="18" max="20" width="8.33203125" customWidth="1"/>
    <col min="21" max="21" width="4.33203125" customWidth="1"/>
    <col min="22" max="23" width="8.88671875" customWidth="1"/>
    <col min="24" max="26" width="8.6640625" customWidth="1"/>
  </cols>
  <sheetData>
    <row r="1" spans="1:26" ht="15" customHeight="1" x14ac:dyDescent="0.25">
      <c r="A1" s="429"/>
      <c r="B1" s="1" t="s">
        <v>0</v>
      </c>
      <c r="C1" s="2" t="str">
        <f>'Obra '!D1</f>
        <v>Colin Schroeder</v>
      </c>
      <c r="D1" s="430"/>
      <c r="E1" s="430"/>
      <c r="F1" s="430"/>
      <c r="G1" s="430"/>
      <c r="H1" s="430"/>
      <c r="I1" s="430"/>
      <c r="J1" s="430"/>
      <c r="K1" s="430"/>
      <c r="L1" s="2"/>
      <c r="M1" s="2"/>
      <c r="N1" s="485"/>
      <c r="O1" s="485"/>
      <c r="P1" s="485"/>
      <c r="Q1" s="485"/>
      <c r="R1" s="616"/>
      <c r="S1" s="3"/>
      <c r="T1" s="4"/>
      <c r="U1" s="6"/>
      <c r="V1" s="6"/>
      <c r="W1" s="6"/>
      <c r="X1" s="6"/>
      <c r="Y1" s="6"/>
      <c r="Z1" s="6"/>
    </row>
    <row r="2" spans="1:26" ht="15" customHeight="1" x14ac:dyDescent="0.25">
      <c r="A2" s="433"/>
      <c r="B2" s="1" t="s">
        <v>2</v>
      </c>
      <c r="C2" s="7" t="str">
        <f>'Obra '!D2</f>
        <v>Grupo DUO</v>
      </c>
      <c r="D2" s="2"/>
      <c r="E2" s="2"/>
      <c r="F2" s="2"/>
      <c r="G2" s="2"/>
      <c r="H2" s="2"/>
      <c r="I2" s="2"/>
      <c r="J2" s="2"/>
      <c r="K2" s="2"/>
      <c r="L2" s="489"/>
      <c r="M2" s="489"/>
      <c r="N2" s="489"/>
      <c r="O2" s="489"/>
      <c r="P2" s="489"/>
      <c r="Q2" s="489"/>
      <c r="R2" s="591"/>
      <c r="S2" s="8"/>
      <c r="T2" s="9"/>
      <c r="U2" s="10"/>
      <c r="V2" s="10"/>
      <c r="W2" s="10"/>
      <c r="X2" s="10"/>
      <c r="Y2" s="10"/>
      <c r="Z2" s="10"/>
    </row>
    <row r="3" spans="1:26" ht="15" customHeight="1" x14ac:dyDescent="0.25">
      <c r="A3" s="436"/>
      <c r="B3" s="1" t="s">
        <v>4</v>
      </c>
      <c r="C3" s="2" t="str">
        <f>'Obra '!D3</f>
        <v>R00</v>
      </c>
      <c r="D3" s="10"/>
      <c r="E3" s="2"/>
      <c r="F3" s="2"/>
      <c r="G3" s="2"/>
      <c r="H3" s="2"/>
      <c r="I3" s="2"/>
      <c r="J3" s="2"/>
      <c r="K3" s="437"/>
      <c r="L3" s="489"/>
      <c r="M3" s="489"/>
      <c r="N3" s="489"/>
      <c r="O3" s="489"/>
      <c r="P3" s="489"/>
      <c r="Q3" s="489"/>
      <c r="R3" s="591"/>
      <c r="S3" s="12"/>
      <c r="T3" s="13"/>
      <c r="U3" s="10"/>
      <c r="V3" s="10"/>
      <c r="W3" s="10"/>
      <c r="X3" s="10"/>
      <c r="Y3" s="10"/>
      <c r="Z3" s="10"/>
    </row>
    <row r="4" spans="1:26" ht="20.25" customHeight="1" x14ac:dyDescent="0.25">
      <c r="A4" s="1415" t="s">
        <v>1746</v>
      </c>
      <c r="B4" s="1416"/>
      <c r="C4" s="1416"/>
      <c r="D4" s="1416"/>
      <c r="E4" s="1416"/>
      <c r="F4" s="1416"/>
      <c r="G4" s="1416"/>
      <c r="H4" s="1416"/>
      <c r="I4" s="1416"/>
      <c r="J4" s="1416"/>
      <c r="K4" s="1416"/>
      <c r="L4" s="1416"/>
      <c r="M4" s="1416"/>
      <c r="N4" s="1416"/>
      <c r="O4" s="1416"/>
      <c r="P4" s="1416"/>
      <c r="Q4" s="1416"/>
      <c r="R4" s="1416"/>
      <c r="S4" s="1416"/>
      <c r="T4" s="1417"/>
      <c r="U4" s="14"/>
      <c r="V4" s="14"/>
      <c r="W4" s="14"/>
      <c r="X4" s="14"/>
      <c r="Y4" s="14"/>
      <c r="Z4" s="14"/>
    </row>
    <row r="5" spans="1:26" ht="16.5" customHeight="1" x14ac:dyDescent="0.25">
      <c r="A5" s="1434" t="s">
        <v>1572</v>
      </c>
      <c r="B5" s="1429" t="s">
        <v>1747</v>
      </c>
      <c r="C5" s="1332"/>
      <c r="D5" s="1333"/>
      <c r="E5" s="1429" t="s">
        <v>1625</v>
      </c>
      <c r="F5" s="1333"/>
      <c r="G5" s="617"/>
      <c r="H5" s="1431" t="s">
        <v>1576</v>
      </c>
      <c r="I5" s="1431" t="s">
        <v>1748</v>
      </c>
      <c r="J5" s="1431" t="s">
        <v>1749</v>
      </c>
      <c r="K5" s="1432" t="s">
        <v>1750</v>
      </c>
      <c r="L5" s="618" t="s">
        <v>1751</v>
      </c>
      <c r="M5" s="1433" t="s">
        <v>1709</v>
      </c>
      <c r="N5" s="1419"/>
      <c r="O5" s="1426" t="s">
        <v>1752</v>
      </c>
      <c r="P5" s="1427" t="s">
        <v>1578</v>
      </c>
      <c r="Q5" s="1426" t="s">
        <v>1753</v>
      </c>
      <c r="R5" s="619"/>
      <c r="S5" s="1436" t="s">
        <v>1754</v>
      </c>
      <c r="T5" s="1435" t="s">
        <v>1755</v>
      </c>
      <c r="U5" s="344"/>
      <c r="V5" s="1429" t="s">
        <v>1756</v>
      </c>
      <c r="W5" s="1333"/>
      <c r="X5" s="344"/>
      <c r="Y5" s="344"/>
      <c r="Z5" s="344"/>
    </row>
    <row r="6" spans="1:26" ht="15" customHeight="1" x14ac:dyDescent="0.25">
      <c r="A6" s="1384"/>
      <c r="B6" s="620" t="s">
        <v>1669</v>
      </c>
      <c r="C6" s="618" t="s">
        <v>1670</v>
      </c>
      <c r="D6" s="618" t="s">
        <v>1671</v>
      </c>
      <c r="E6" s="502" t="s">
        <v>1669</v>
      </c>
      <c r="F6" s="502" t="s">
        <v>1671</v>
      </c>
      <c r="G6" s="502" t="s">
        <v>1574</v>
      </c>
      <c r="H6" s="1374"/>
      <c r="I6" s="1374"/>
      <c r="J6" s="1374"/>
      <c r="K6" s="1374"/>
      <c r="L6" s="621" t="s">
        <v>643</v>
      </c>
      <c r="M6" s="1377"/>
      <c r="N6" s="1378"/>
      <c r="O6" s="1374"/>
      <c r="P6" s="1428"/>
      <c r="Q6" s="1374"/>
      <c r="R6" s="622"/>
      <c r="S6" s="1374"/>
      <c r="T6" s="1374"/>
      <c r="U6" s="344"/>
      <c r="V6" s="1430" t="s">
        <v>643</v>
      </c>
      <c r="W6" s="1431" t="s">
        <v>1573</v>
      </c>
      <c r="X6" s="344"/>
      <c r="Y6" s="344"/>
      <c r="Z6" s="344"/>
    </row>
    <row r="7" spans="1:26" ht="13.5" customHeight="1" x14ac:dyDescent="0.25">
      <c r="A7" s="1385"/>
      <c r="B7" s="623" t="s">
        <v>1639</v>
      </c>
      <c r="C7" s="502" t="s">
        <v>1641</v>
      </c>
      <c r="D7" s="502" t="s">
        <v>1640</v>
      </c>
      <c r="E7" s="502" t="s">
        <v>64</v>
      </c>
      <c r="F7" s="502" t="s">
        <v>64</v>
      </c>
      <c r="G7" s="502"/>
      <c r="H7" s="502" t="s">
        <v>643</v>
      </c>
      <c r="I7" s="502" t="s">
        <v>98</v>
      </c>
      <c r="J7" s="502" t="s">
        <v>643</v>
      </c>
      <c r="K7" s="502" t="s">
        <v>643</v>
      </c>
      <c r="L7" s="502">
        <v>0.05</v>
      </c>
      <c r="M7" s="502" t="s">
        <v>1672</v>
      </c>
      <c r="N7" s="502" t="s">
        <v>98</v>
      </c>
      <c r="O7" s="502"/>
      <c r="P7" s="502" t="s">
        <v>643</v>
      </c>
      <c r="Q7" s="502"/>
      <c r="R7" s="502" t="s">
        <v>1573</v>
      </c>
      <c r="S7" s="624">
        <v>115</v>
      </c>
      <c r="T7" s="625" t="s">
        <v>98</v>
      </c>
      <c r="U7" s="344"/>
      <c r="V7" s="1374"/>
      <c r="W7" s="1374"/>
      <c r="X7" s="344"/>
      <c r="Y7" s="344"/>
      <c r="Z7" s="344"/>
    </row>
    <row r="8" spans="1:26" ht="15" customHeight="1" x14ac:dyDescent="0.25">
      <c r="A8" s="555" t="s">
        <v>1757</v>
      </c>
      <c r="B8" s="557"/>
      <c r="C8" s="557"/>
      <c r="D8" s="557"/>
      <c r="E8" s="557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556"/>
      <c r="Q8" s="556"/>
      <c r="R8" s="557"/>
      <c r="S8" s="626"/>
      <c r="T8" s="558"/>
      <c r="U8" s="344"/>
      <c r="V8" s="627">
        <f t="shared" ref="V8:V10" si="0">SUMIF($R$8:$R$12,$W8,$P$8:$P$12)</f>
        <v>0</v>
      </c>
      <c r="W8" s="628" t="s">
        <v>1593</v>
      </c>
      <c r="X8" s="344"/>
      <c r="Y8" s="344"/>
      <c r="Z8" s="344"/>
    </row>
    <row r="9" spans="1:26" ht="15" customHeight="1" x14ac:dyDescent="0.25">
      <c r="A9" s="559" t="s">
        <v>1758</v>
      </c>
      <c r="B9" s="562">
        <v>0.38</v>
      </c>
      <c r="C9" s="547">
        <f>27.515+26.97+17.985+24.775</f>
        <v>97.245000000000005</v>
      </c>
      <c r="D9" s="562">
        <f>(10.2-1.02)*1.5</f>
        <v>13.77</v>
      </c>
      <c r="E9" s="530"/>
      <c r="F9" s="530"/>
      <c r="G9" s="561">
        <v>1</v>
      </c>
      <c r="H9" s="530">
        <f>((B9+E9)*(D9+F9)*C9)*G9</f>
        <v>508.84418699999998</v>
      </c>
      <c r="I9" s="530"/>
      <c r="J9" s="530">
        <f t="shared" ref="J9" si="1">H9-P9</f>
        <v>0</v>
      </c>
      <c r="K9" s="530">
        <f>(H9-J9)*1.3</f>
        <v>661.49744309999994</v>
      </c>
      <c r="L9" s="530"/>
      <c r="M9" s="563"/>
      <c r="N9" s="530"/>
      <c r="O9" s="629"/>
      <c r="P9" s="530">
        <f>B9*D9*C9*G9</f>
        <v>508.84418699999998</v>
      </c>
      <c r="Q9" s="630"/>
      <c r="R9" s="534" t="s">
        <v>1588</v>
      </c>
      <c r="S9" s="631">
        <f>P9*$S$7</f>
        <v>58517.081504999995</v>
      </c>
      <c r="T9" s="564"/>
      <c r="U9" s="344"/>
      <c r="V9" s="627">
        <f t="shared" si="0"/>
        <v>0</v>
      </c>
      <c r="W9" s="628" t="s">
        <v>1595</v>
      </c>
      <c r="X9" s="344"/>
      <c r="Y9" s="344"/>
      <c r="Z9" s="344"/>
    </row>
    <row r="10" spans="1:26" ht="15" customHeight="1" x14ac:dyDescent="0.25">
      <c r="A10" s="559" t="s">
        <v>1759</v>
      </c>
      <c r="B10" s="562">
        <v>0.1</v>
      </c>
      <c r="C10" s="547">
        <f>C9</f>
        <v>97.245000000000005</v>
      </c>
      <c r="D10" s="562">
        <v>1</v>
      </c>
      <c r="E10" s="530">
        <v>0.6</v>
      </c>
      <c r="F10" s="530"/>
      <c r="G10" s="561">
        <v>2</v>
      </c>
      <c r="H10" s="530">
        <f>((B10+B9+E10)*(D10+F10)*C10)*G10</f>
        <v>210.04920000000001</v>
      </c>
      <c r="I10" s="530"/>
      <c r="J10" s="530">
        <f>((E10)*(D10+F10)*C10)*G10</f>
        <v>116.694</v>
      </c>
      <c r="K10" s="530">
        <f>(H10-J10)*1.3</f>
        <v>121.36176000000002</v>
      </c>
      <c r="L10" s="530"/>
      <c r="M10" s="563">
        <v>2</v>
      </c>
      <c r="N10" s="530">
        <f t="shared" ref="N10:N11" si="2">C10*D10*G10*M10</f>
        <v>388.98</v>
      </c>
      <c r="O10" s="629"/>
      <c r="P10" s="530">
        <f>B10*D10*C10*G10</f>
        <v>19.449000000000002</v>
      </c>
      <c r="Q10" s="630"/>
      <c r="R10" s="534" t="s">
        <v>1588</v>
      </c>
      <c r="S10" s="631">
        <f>P10*80</f>
        <v>1555.92</v>
      </c>
      <c r="T10" s="564"/>
      <c r="U10" s="344"/>
      <c r="V10" s="627">
        <f t="shared" si="0"/>
        <v>543.07442700000001</v>
      </c>
      <c r="W10" s="628" t="s">
        <v>1588</v>
      </c>
      <c r="X10" s="344"/>
      <c r="Y10" s="344"/>
      <c r="Z10" s="344"/>
    </row>
    <row r="11" spans="1:26" ht="15" customHeight="1" x14ac:dyDescent="0.25">
      <c r="A11" s="559" t="s">
        <v>1760</v>
      </c>
      <c r="B11" s="562">
        <v>0.38</v>
      </c>
      <c r="C11" s="547">
        <f>C9</f>
        <v>97.245000000000005</v>
      </c>
      <c r="D11" s="562">
        <v>0.4</v>
      </c>
      <c r="E11" s="530"/>
      <c r="F11" s="530"/>
      <c r="G11" s="561">
        <v>1</v>
      </c>
      <c r="H11" s="530"/>
      <c r="I11" s="530"/>
      <c r="J11" s="530"/>
      <c r="K11" s="530">
        <f>(H11-J11)*1.3</f>
        <v>0</v>
      </c>
      <c r="L11" s="530"/>
      <c r="M11" s="563">
        <v>2</v>
      </c>
      <c r="N11" s="530">
        <f t="shared" si="2"/>
        <v>77.796000000000006</v>
      </c>
      <c r="O11" s="629"/>
      <c r="P11" s="530">
        <f>B11*D11*C11*G11</f>
        <v>14.781240000000002</v>
      </c>
      <c r="Q11" s="630"/>
      <c r="R11" s="534" t="s">
        <v>1588</v>
      </c>
      <c r="S11" s="631">
        <f>P11*80</f>
        <v>1182.4992000000002</v>
      </c>
      <c r="T11" s="564"/>
      <c r="U11" s="344"/>
      <c r="V11" s="632"/>
      <c r="W11" s="633"/>
      <c r="X11" s="344"/>
      <c r="Y11" s="344"/>
      <c r="Z11" s="344"/>
    </row>
    <row r="12" spans="1:26" ht="15" customHeight="1" x14ac:dyDescent="0.25">
      <c r="A12" s="462"/>
      <c r="B12" s="462" t="s">
        <v>1589</v>
      </c>
      <c r="C12" s="565">
        <f>SUM(C8:C10)</f>
        <v>194.49</v>
      </c>
      <c r="D12" s="464"/>
      <c r="E12" s="464"/>
      <c r="F12" s="464"/>
      <c r="G12" s="634"/>
      <c r="H12" s="466">
        <f t="shared" ref="H12:L12" si="3">SUM(H8:H11)</f>
        <v>718.89338699999996</v>
      </c>
      <c r="I12" s="466">
        <f t="shared" si="3"/>
        <v>0</v>
      </c>
      <c r="J12" s="466">
        <f t="shared" si="3"/>
        <v>116.694</v>
      </c>
      <c r="K12" s="466">
        <f t="shared" si="3"/>
        <v>782.85920309999995</v>
      </c>
      <c r="L12" s="466">
        <f t="shared" si="3"/>
        <v>0</v>
      </c>
      <c r="M12" s="466"/>
      <c r="N12" s="466">
        <f t="shared" ref="N12:Q12" si="4">SUM(N8:N11)</f>
        <v>466.77600000000001</v>
      </c>
      <c r="O12" s="466">
        <f t="shared" si="4"/>
        <v>0</v>
      </c>
      <c r="P12" s="466">
        <f t="shared" si="4"/>
        <v>543.07442700000001</v>
      </c>
      <c r="Q12" s="466">
        <f t="shared" si="4"/>
        <v>0</v>
      </c>
      <c r="R12" s="540"/>
      <c r="S12" s="635">
        <f t="shared" ref="S12:T12" si="5">SUM(S8:S11)</f>
        <v>61255.500704999991</v>
      </c>
      <c r="T12" s="636">
        <f t="shared" si="5"/>
        <v>0</v>
      </c>
      <c r="U12" s="375"/>
      <c r="V12" s="632"/>
      <c r="W12" s="633"/>
      <c r="X12" s="344"/>
      <c r="Y12" s="344"/>
      <c r="Z12" s="344"/>
    </row>
    <row r="13" spans="1:26" ht="15" customHeight="1" x14ac:dyDescent="0.25">
      <c r="A13" s="331"/>
      <c r="B13" s="331"/>
      <c r="C13" s="637"/>
      <c r="D13" s="10"/>
      <c r="E13" s="10"/>
      <c r="F13" s="10"/>
      <c r="G13" s="638"/>
      <c r="H13" s="639"/>
      <c r="I13" s="639"/>
      <c r="J13" s="639"/>
      <c r="K13" s="639"/>
      <c r="L13" s="639"/>
      <c r="M13" s="639"/>
      <c r="N13" s="640"/>
      <c r="O13" s="640"/>
      <c r="P13" s="549"/>
      <c r="Q13" s="640"/>
      <c r="R13" s="375"/>
      <c r="S13" s="641"/>
      <c r="T13" s="641"/>
      <c r="U13" s="375"/>
      <c r="V13" s="632"/>
      <c r="W13" s="633"/>
      <c r="X13" s="344"/>
      <c r="Y13" s="344"/>
      <c r="Z13" s="344"/>
    </row>
    <row r="14" spans="1:26" ht="15" customHeight="1" x14ac:dyDescent="0.25">
      <c r="A14" s="506"/>
      <c r="B14" s="506"/>
      <c r="C14" s="506"/>
      <c r="D14" s="506">
        <f>10.2+1.02</f>
        <v>11.219999999999999</v>
      </c>
      <c r="E14" s="506"/>
      <c r="F14" s="506"/>
      <c r="G14" s="506"/>
      <c r="H14" s="506"/>
      <c r="I14" s="506"/>
      <c r="J14" s="506"/>
      <c r="K14" s="506"/>
      <c r="L14" s="506"/>
      <c r="M14" s="506"/>
      <c r="N14" s="375"/>
      <c r="O14" s="375"/>
      <c r="P14" s="375"/>
      <c r="Q14" s="375"/>
      <c r="R14" s="375"/>
      <c r="S14" s="506"/>
      <c r="T14" s="642"/>
      <c r="U14" s="375"/>
      <c r="V14" s="643"/>
      <c r="W14" s="644"/>
      <c r="X14" s="344"/>
      <c r="Y14" s="344"/>
      <c r="Z14" s="344"/>
    </row>
    <row r="15" spans="1:26" ht="15" customHeight="1" x14ac:dyDescent="0.25">
      <c r="A15" s="1424" t="s">
        <v>1761</v>
      </c>
      <c r="B15" s="1425"/>
      <c r="C15" s="506"/>
      <c r="D15" s="375"/>
      <c r="E15" s="506"/>
      <c r="F15" s="506"/>
      <c r="G15" s="506"/>
      <c r="H15" s="506"/>
      <c r="I15" s="506"/>
      <c r="J15" s="506"/>
      <c r="K15" s="645" t="s">
        <v>1762</v>
      </c>
      <c r="L15" s="506"/>
      <c r="M15" s="506"/>
      <c r="N15" s="640"/>
      <c r="O15" s="640"/>
      <c r="P15" s="549"/>
      <c r="Q15" s="375"/>
      <c r="R15" s="375"/>
      <c r="S15" s="506"/>
      <c r="T15" s="640"/>
      <c r="U15" s="375"/>
      <c r="V15" s="643"/>
      <c r="W15" s="644"/>
      <c r="X15" s="344"/>
      <c r="Y15" s="344"/>
      <c r="Z15" s="344"/>
    </row>
    <row r="16" spans="1:26" ht="15" customHeight="1" x14ac:dyDescent="0.25">
      <c r="A16" s="646" t="s">
        <v>248</v>
      </c>
      <c r="B16" s="647"/>
      <c r="C16" s="648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  <c r="O16" s="506"/>
      <c r="P16" s="375"/>
      <c r="Q16" s="375"/>
      <c r="R16" s="375"/>
      <c r="S16" s="506"/>
      <c r="T16" s="506"/>
      <c r="U16" s="375"/>
      <c r="V16" s="643"/>
      <c r="W16" s="644"/>
      <c r="X16" s="344"/>
      <c r="Y16" s="344"/>
      <c r="Z16" s="344"/>
    </row>
    <row r="17" spans="1:26" ht="15" customHeight="1" x14ac:dyDescent="0.25">
      <c r="A17" s="649"/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  <c r="O17" s="506"/>
      <c r="P17" s="375"/>
      <c r="Q17" s="375"/>
      <c r="R17" s="375"/>
      <c r="S17" s="506"/>
      <c r="T17" s="506"/>
      <c r="U17" s="375"/>
      <c r="V17" s="344"/>
      <c r="W17" s="344"/>
      <c r="X17" s="344"/>
      <c r="Y17" s="344"/>
      <c r="Z17" s="344"/>
    </row>
    <row r="18" spans="1:26" ht="15" customHeight="1" x14ac:dyDescent="0.25">
      <c r="A18" s="649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  <c r="O18" s="506"/>
      <c r="P18" s="375"/>
      <c r="Q18" s="375"/>
      <c r="R18" s="375"/>
      <c r="S18" s="506"/>
      <c r="T18" s="506"/>
      <c r="U18" s="375"/>
      <c r="V18" s="344"/>
      <c r="W18" s="344"/>
      <c r="X18" s="344"/>
      <c r="Y18" s="344"/>
      <c r="Z18" s="344"/>
    </row>
    <row r="19" spans="1:26" ht="15" customHeight="1" x14ac:dyDescent="0.25">
      <c r="A19" s="650"/>
      <c r="B19" s="375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375"/>
      <c r="Q19" s="375"/>
      <c r="R19" s="375"/>
      <c r="S19" s="506"/>
      <c r="T19" s="506"/>
      <c r="U19" s="375"/>
      <c r="V19" s="643"/>
      <c r="W19" s="644"/>
      <c r="X19" s="344"/>
      <c r="Y19" s="344"/>
      <c r="Z19" s="344"/>
    </row>
    <row r="20" spans="1:26" ht="15" customHeight="1" x14ac:dyDescent="0.25">
      <c r="A20" s="650"/>
      <c r="B20" s="375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375"/>
      <c r="V20" s="643"/>
      <c r="W20" s="644"/>
      <c r="X20" s="344"/>
      <c r="Y20" s="344"/>
      <c r="Z20" s="344"/>
    </row>
    <row r="21" spans="1:26" ht="15" customHeight="1" x14ac:dyDescent="0.25">
      <c r="A21" s="375"/>
      <c r="B21" s="375"/>
      <c r="C21" s="375"/>
      <c r="D21" s="375"/>
      <c r="E21" s="375"/>
      <c r="F21" s="375"/>
      <c r="G21" s="375"/>
      <c r="H21" s="375"/>
      <c r="I21" s="375"/>
      <c r="J21" s="375"/>
      <c r="K21" s="375"/>
      <c r="L21" s="375"/>
      <c r="M21" s="375"/>
      <c r="N21" s="375"/>
      <c r="O21" s="375"/>
      <c r="P21" s="375"/>
      <c r="Q21" s="375"/>
      <c r="R21" s="375"/>
      <c r="S21" s="375"/>
      <c r="T21" s="375"/>
      <c r="U21" s="375"/>
      <c r="V21" s="643"/>
      <c r="W21" s="644"/>
      <c r="X21" s="344"/>
      <c r="Y21" s="344"/>
      <c r="Z21" s="344"/>
    </row>
    <row r="22" spans="1:26" ht="15" customHeight="1" x14ac:dyDescent="0.25">
      <c r="A22" s="375"/>
      <c r="B22" s="375"/>
      <c r="C22" s="375"/>
      <c r="D22" s="375"/>
      <c r="E22" s="375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75"/>
      <c r="Q22" s="375"/>
      <c r="R22" s="375"/>
      <c r="S22" s="375"/>
      <c r="T22" s="375"/>
      <c r="U22" s="375"/>
      <c r="V22" s="643"/>
      <c r="W22" s="644"/>
      <c r="X22" s="344"/>
      <c r="Y22" s="344"/>
      <c r="Z22" s="344"/>
    </row>
    <row r="23" spans="1:26" ht="15" customHeight="1" x14ac:dyDescent="0.25">
      <c r="A23" s="375"/>
      <c r="B23" s="375"/>
      <c r="C23" s="375"/>
      <c r="D23" s="375"/>
      <c r="E23" s="375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75"/>
      <c r="Q23" s="375"/>
      <c r="R23" s="375"/>
      <c r="S23" s="375"/>
      <c r="T23" s="375"/>
      <c r="U23" s="375"/>
      <c r="V23" s="643"/>
      <c r="W23" s="644"/>
      <c r="X23" s="344"/>
      <c r="Y23" s="344"/>
      <c r="Z23" s="344"/>
    </row>
    <row r="24" spans="1:26" ht="15" customHeight="1" x14ac:dyDescent="0.25">
      <c r="A24" s="375"/>
      <c r="B24" s="375"/>
      <c r="C24" s="375"/>
      <c r="D24" s="375"/>
      <c r="E24" s="375"/>
      <c r="F24" s="375"/>
      <c r="G24" s="375"/>
      <c r="H24" s="375"/>
      <c r="I24" s="375"/>
      <c r="J24" s="375"/>
      <c r="K24" s="375"/>
      <c r="L24" s="375"/>
      <c r="M24" s="549"/>
      <c r="N24" s="375"/>
      <c r="O24" s="375"/>
      <c r="P24" s="375"/>
      <c r="Q24" s="375"/>
      <c r="R24" s="375"/>
      <c r="S24" s="375"/>
      <c r="T24" s="375"/>
      <c r="U24" s="375"/>
      <c r="V24" s="643"/>
      <c r="W24" s="644"/>
      <c r="X24" s="344"/>
      <c r="Y24" s="344"/>
      <c r="Z24" s="344"/>
    </row>
    <row r="25" spans="1:26" ht="15" customHeight="1" x14ac:dyDescent="0.25">
      <c r="A25" s="375"/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643"/>
      <c r="W25" s="644"/>
      <c r="X25" s="344"/>
      <c r="Y25" s="344"/>
      <c r="Z25" s="344"/>
    </row>
    <row r="26" spans="1:26" ht="15" customHeight="1" x14ac:dyDescent="0.25">
      <c r="A26" s="375"/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44"/>
      <c r="W26" s="344"/>
      <c r="X26" s="344"/>
      <c r="Y26" s="344"/>
      <c r="Z26" s="344"/>
    </row>
    <row r="27" spans="1:26" ht="15" customHeight="1" x14ac:dyDescent="0.25">
      <c r="A27" s="375"/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44"/>
      <c r="W27" s="344"/>
      <c r="X27" s="344"/>
      <c r="Y27" s="344"/>
      <c r="Z27" s="344"/>
    </row>
    <row r="28" spans="1:26" ht="15" customHeight="1" x14ac:dyDescent="0.25">
      <c r="A28" s="375"/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643"/>
      <c r="W28" s="644"/>
      <c r="X28" s="344"/>
      <c r="Y28" s="344"/>
      <c r="Z28" s="344"/>
    </row>
    <row r="29" spans="1:26" ht="15" customHeight="1" x14ac:dyDescent="0.25">
      <c r="A29" s="375"/>
      <c r="B29" s="549"/>
      <c r="C29" s="375"/>
      <c r="D29" s="375"/>
      <c r="E29" s="375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643"/>
      <c r="W29" s="644"/>
      <c r="X29" s="344"/>
      <c r="Y29" s="344"/>
      <c r="Z29" s="344"/>
    </row>
    <row r="30" spans="1:26" ht="15" customHeight="1" x14ac:dyDescent="0.25">
      <c r="A30" s="375"/>
      <c r="B30" s="549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643"/>
      <c r="W30" s="644"/>
      <c r="X30" s="344"/>
      <c r="Y30" s="344"/>
      <c r="Z30" s="344"/>
    </row>
    <row r="31" spans="1:26" ht="15" customHeight="1" x14ac:dyDescent="0.25">
      <c r="A31" s="375"/>
      <c r="B31" s="375"/>
      <c r="C31" s="375"/>
      <c r="D31" s="375"/>
      <c r="E31" s="375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643"/>
      <c r="W31" s="644"/>
      <c r="X31" s="344"/>
      <c r="Y31" s="344"/>
      <c r="Z31" s="344"/>
    </row>
    <row r="32" spans="1:26" ht="15" customHeight="1" x14ac:dyDescent="0.25">
      <c r="A32" s="375"/>
      <c r="B32" s="375"/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643"/>
      <c r="W32" s="644"/>
      <c r="X32" s="344"/>
      <c r="Y32" s="344"/>
      <c r="Z32" s="344"/>
    </row>
    <row r="33" spans="1:26" ht="15" customHeight="1" x14ac:dyDescent="0.25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643"/>
      <c r="W33" s="644"/>
      <c r="X33" s="344"/>
      <c r="Y33" s="344"/>
      <c r="Z33" s="344"/>
    </row>
    <row r="34" spans="1:26" ht="15" customHeight="1" x14ac:dyDescent="0.25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643"/>
      <c r="W34" s="644"/>
      <c r="X34" s="344"/>
      <c r="Y34" s="344"/>
      <c r="Z34" s="344"/>
    </row>
    <row r="35" spans="1:26" ht="15" customHeight="1" x14ac:dyDescent="0.25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643"/>
      <c r="W35" s="644"/>
      <c r="X35" s="344"/>
      <c r="Y35" s="344"/>
      <c r="Z35" s="344"/>
    </row>
    <row r="36" spans="1:26" ht="15" customHeight="1" x14ac:dyDescent="0.25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643"/>
      <c r="W36" s="644"/>
      <c r="X36" s="344"/>
      <c r="Y36" s="344"/>
      <c r="Z36" s="344"/>
    </row>
    <row r="37" spans="1:26" ht="15" customHeight="1" x14ac:dyDescent="0.25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643"/>
      <c r="W37" s="644"/>
      <c r="X37" s="344"/>
      <c r="Y37" s="344"/>
      <c r="Z37" s="344"/>
    </row>
    <row r="38" spans="1:26" ht="15" customHeight="1" x14ac:dyDescent="0.25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643"/>
      <c r="W38" s="644"/>
      <c r="X38" s="344"/>
      <c r="Y38" s="344"/>
      <c r="Z38" s="344"/>
    </row>
    <row r="39" spans="1:26" ht="15" customHeight="1" x14ac:dyDescent="0.25">
      <c r="A39" s="375"/>
      <c r="B39" s="375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44"/>
      <c r="W39" s="344"/>
      <c r="X39" s="344"/>
      <c r="Y39" s="344"/>
      <c r="Z39" s="344"/>
    </row>
    <row r="40" spans="1:26" ht="15" customHeight="1" x14ac:dyDescent="0.25">
      <c r="A40" s="375"/>
      <c r="B40" s="375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44"/>
      <c r="W40" s="344"/>
      <c r="X40" s="344"/>
      <c r="Y40" s="344"/>
      <c r="Z40" s="344"/>
    </row>
    <row r="41" spans="1:26" ht="15" customHeight="1" x14ac:dyDescent="0.25">
      <c r="A41" s="651"/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643"/>
      <c r="W41" s="644"/>
      <c r="X41" s="344"/>
      <c r="Y41" s="344"/>
      <c r="Z41" s="344"/>
    </row>
    <row r="42" spans="1:26" ht="15" customHeight="1" x14ac:dyDescent="0.25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643"/>
      <c r="W42" s="644"/>
      <c r="X42" s="344"/>
      <c r="Y42" s="344"/>
      <c r="Z42" s="344"/>
    </row>
    <row r="43" spans="1:26" ht="15" customHeight="1" x14ac:dyDescent="0.25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643"/>
      <c r="W43" s="644"/>
      <c r="X43" s="344"/>
      <c r="Y43" s="344"/>
      <c r="Z43" s="344"/>
    </row>
    <row r="44" spans="1:26" ht="15" customHeight="1" x14ac:dyDescent="0.25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652" t="s">
        <v>1763</v>
      </c>
      <c r="W44" s="644"/>
      <c r="X44" s="344"/>
      <c r="Y44" s="344"/>
      <c r="Z44" s="344"/>
    </row>
    <row r="45" spans="1:26" ht="15" customHeight="1" x14ac:dyDescent="0.25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652">
        <v>1</v>
      </c>
      <c r="W45" s="644"/>
      <c r="X45" s="344"/>
      <c r="Y45" s="344"/>
      <c r="Z45" s="344"/>
    </row>
    <row r="46" spans="1:26" ht="15" customHeight="1" x14ac:dyDescent="0.25">
      <c r="A46" s="375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643"/>
      <c r="W46" s="644"/>
      <c r="X46" s="344"/>
      <c r="Y46" s="344"/>
      <c r="Z46" s="344"/>
    </row>
    <row r="47" spans="1:26" ht="15" customHeight="1" x14ac:dyDescent="0.25">
      <c r="A47" s="375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643"/>
      <c r="W47" s="644"/>
      <c r="X47" s="344"/>
      <c r="Y47" s="344"/>
      <c r="Z47" s="344"/>
    </row>
    <row r="48" spans="1:26" ht="15" customHeight="1" x14ac:dyDescent="0.25">
      <c r="A48" s="375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44"/>
      <c r="W48" s="344"/>
      <c r="X48" s="344"/>
      <c r="Y48" s="344"/>
      <c r="Z48" s="344"/>
    </row>
    <row r="49" spans="1:26" ht="15" customHeight="1" x14ac:dyDescent="0.25">
      <c r="A49" s="375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44"/>
      <c r="W49" s="344"/>
      <c r="X49" s="344"/>
      <c r="Y49" s="344"/>
      <c r="Z49" s="344"/>
    </row>
    <row r="50" spans="1:26" ht="15" customHeight="1" x14ac:dyDescent="0.25">
      <c r="A50" s="375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643"/>
      <c r="W50" s="644"/>
      <c r="X50" s="344"/>
      <c r="Y50" s="344"/>
      <c r="Z50" s="344"/>
    </row>
    <row r="51" spans="1:26" ht="15" customHeight="1" x14ac:dyDescent="0.25">
      <c r="A51" s="375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643"/>
      <c r="W51" s="644"/>
      <c r="X51" s="344"/>
      <c r="Y51" s="344"/>
      <c r="Z51" s="344"/>
    </row>
    <row r="52" spans="1:26" ht="15" customHeight="1" x14ac:dyDescent="0.25">
      <c r="A52" s="375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643"/>
      <c r="W52" s="644"/>
      <c r="X52" s="344"/>
      <c r="Y52" s="344"/>
      <c r="Z52" s="344"/>
    </row>
    <row r="53" spans="1:26" ht="15" customHeight="1" x14ac:dyDescent="0.25">
      <c r="A53" s="375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643"/>
      <c r="W53" s="644"/>
      <c r="X53" s="344"/>
      <c r="Y53" s="344"/>
      <c r="Z53" s="344"/>
    </row>
    <row r="54" spans="1:26" ht="15" customHeight="1" x14ac:dyDescent="0.25">
      <c r="A54" s="375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44"/>
      <c r="W54" s="344"/>
      <c r="X54" s="344"/>
      <c r="Y54" s="344"/>
      <c r="Z54" s="344"/>
    </row>
    <row r="55" spans="1:26" ht="15" customHeight="1" x14ac:dyDescent="0.25">
      <c r="A55" s="375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44"/>
      <c r="W55" s="344"/>
      <c r="X55" s="344"/>
      <c r="Y55" s="344"/>
      <c r="Z55" s="344"/>
    </row>
    <row r="56" spans="1:26" ht="15" customHeight="1" x14ac:dyDescent="0.25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44"/>
      <c r="W56" s="344"/>
      <c r="X56" s="344"/>
      <c r="Y56" s="344"/>
      <c r="Z56" s="344"/>
    </row>
    <row r="57" spans="1:26" ht="15" customHeight="1" x14ac:dyDescent="0.25">
      <c r="A57" s="375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44"/>
      <c r="W57" s="344"/>
      <c r="X57" s="344"/>
      <c r="Y57" s="344"/>
      <c r="Z57" s="344"/>
    </row>
    <row r="58" spans="1:26" ht="15" customHeight="1" x14ac:dyDescent="0.25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44"/>
      <c r="W58" s="344"/>
      <c r="X58" s="344"/>
      <c r="Y58" s="344"/>
      <c r="Z58" s="344"/>
    </row>
    <row r="59" spans="1:26" ht="15" customHeight="1" x14ac:dyDescent="0.25">
      <c r="A59" s="375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44"/>
      <c r="W59" s="344"/>
      <c r="X59" s="344"/>
      <c r="Y59" s="344"/>
      <c r="Z59" s="344"/>
    </row>
    <row r="60" spans="1:26" ht="15" customHeight="1" x14ac:dyDescent="0.25">
      <c r="A60" s="375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44"/>
      <c r="W60" s="344"/>
      <c r="X60" s="344"/>
      <c r="Y60" s="344"/>
      <c r="Z60" s="344"/>
    </row>
    <row r="61" spans="1:26" ht="15" customHeight="1" x14ac:dyDescent="0.25">
      <c r="A61" s="375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44"/>
      <c r="W61" s="344"/>
      <c r="X61" s="344"/>
      <c r="Y61" s="344"/>
      <c r="Z61" s="344"/>
    </row>
    <row r="62" spans="1:26" ht="15" customHeight="1" x14ac:dyDescent="0.25">
      <c r="A62" s="375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44"/>
      <c r="W62" s="344"/>
      <c r="X62" s="344"/>
      <c r="Y62" s="344"/>
      <c r="Z62" s="344"/>
    </row>
    <row r="63" spans="1:26" ht="15" customHeight="1" x14ac:dyDescent="0.25">
      <c r="A63" s="375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44"/>
      <c r="W63" s="344"/>
      <c r="X63" s="344"/>
      <c r="Y63" s="344"/>
      <c r="Z63" s="344"/>
    </row>
    <row r="64" spans="1:26" ht="15" customHeight="1" x14ac:dyDescent="0.25">
      <c r="A64" s="375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44"/>
      <c r="W64" s="344"/>
      <c r="X64" s="344"/>
      <c r="Y64" s="344"/>
      <c r="Z64" s="344"/>
    </row>
    <row r="65" spans="1:26" ht="15" customHeight="1" x14ac:dyDescent="0.25">
      <c r="A65" s="375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44"/>
      <c r="W65" s="344"/>
      <c r="X65" s="344"/>
      <c r="Y65" s="344"/>
      <c r="Z65" s="344"/>
    </row>
    <row r="66" spans="1:26" ht="15" customHeight="1" x14ac:dyDescent="0.25">
      <c r="A66" s="375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44"/>
      <c r="W66" s="344"/>
      <c r="X66" s="344"/>
      <c r="Y66" s="344"/>
      <c r="Z66" s="344"/>
    </row>
    <row r="67" spans="1:26" ht="15" customHeight="1" x14ac:dyDescent="0.25">
      <c r="A67" s="375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44"/>
      <c r="W67" s="344"/>
      <c r="X67" s="344"/>
      <c r="Y67" s="344"/>
      <c r="Z67" s="344"/>
    </row>
    <row r="68" spans="1:26" ht="15" customHeight="1" x14ac:dyDescent="0.25">
      <c r="A68" s="375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44"/>
      <c r="W68" s="344"/>
      <c r="X68" s="344"/>
      <c r="Y68" s="344"/>
      <c r="Z68" s="344"/>
    </row>
    <row r="69" spans="1:26" ht="15" customHeight="1" x14ac:dyDescent="0.25">
      <c r="A69" s="375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44"/>
      <c r="W69" s="344"/>
      <c r="X69" s="344"/>
      <c r="Y69" s="344"/>
      <c r="Z69" s="344"/>
    </row>
    <row r="70" spans="1:26" ht="15" customHeight="1" x14ac:dyDescent="0.25">
      <c r="A70" s="375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44"/>
      <c r="W70" s="344"/>
      <c r="X70" s="344"/>
      <c r="Y70" s="344"/>
      <c r="Z70" s="344"/>
    </row>
    <row r="71" spans="1:26" ht="15" customHeight="1" x14ac:dyDescent="0.25">
      <c r="A71" s="375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44"/>
      <c r="W71" s="344"/>
      <c r="X71" s="344"/>
      <c r="Y71" s="344"/>
      <c r="Z71" s="344"/>
    </row>
    <row r="72" spans="1:26" ht="15" customHeight="1" x14ac:dyDescent="0.25">
      <c r="A72" s="375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44"/>
      <c r="W72" s="344"/>
      <c r="X72" s="344"/>
      <c r="Y72" s="344"/>
      <c r="Z72" s="344"/>
    </row>
    <row r="73" spans="1:26" ht="15" customHeight="1" x14ac:dyDescent="0.25">
      <c r="A73" s="375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44"/>
      <c r="W73" s="344"/>
      <c r="X73" s="344"/>
      <c r="Y73" s="344"/>
      <c r="Z73" s="344"/>
    </row>
    <row r="74" spans="1:26" ht="15" customHeight="1" x14ac:dyDescent="0.25">
      <c r="A74" s="375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44"/>
      <c r="W74" s="344"/>
      <c r="X74" s="344"/>
      <c r="Y74" s="344"/>
      <c r="Z74" s="344"/>
    </row>
    <row r="75" spans="1:26" ht="15" customHeight="1" x14ac:dyDescent="0.25">
      <c r="A75" s="375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44"/>
      <c r="W75" s="344"/>
      <c r="X75" s="344"/>
      <c r="Y75" s="344"/>
      <c r="Z75" s="344"/>
    </row>
    <row r="76" spans="1:26" ht="15" customHeight="1" x14ac:dyDescent="0.25">
      <c r="A76" s="375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44"/>
      <c r="W76" s="344"/>
      <c r="X76" s="344"/>
      <c r="Y76" s="344"/>
      <c r="Z76" s="344"/>
    </row>
    <row r="77" spans="1:26" ht="15" customHeight="1" x14ac:dyDescent="0.25">
      <c r="A77" s="375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44"/>
      <c r="W77" s="344"/>
      <c r="X77" s="344"/>
      <c r="Y77" s="344"/>
      <c r="Z77" s="344"/>
    </row>
    <row r="78" spans="1:26" ht="15" customHeight="1" x14ac:dyDescent="0.25">
      <c r="A78" s="375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44"/>
      <c r="W78" s="344"/>
      <c r="X78" s="344"/>
      <c r="Y78" s="344"/>
      <c r="Z78" s="344"/>
    </row>
    <row r="79" spans="1:26" ht="15" customHeight="1" x14ac:dyDescent="0.25">
      <c r="A79" s="375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44"/>
      <c r="W79" s="344"/>
      <c r="X79" s="344"/>
      <c r="Y79" s="344"/>
      <c r="Z79" s="344"/>
    </row>
    <row r="80" spans="1:26" ht="15" customHeight="1" x14ac:dyDescent="0.25">
      <c r="A80" s="375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44"/>
      <c r="W80" s="344"/>
      <c r="X80" s="344"/>
      <c r="Y80" s="344"/>
      <c r="Z80" s="344"/>
    </row>
    <row r="81" spans="1:26" ht="15" customHeight="1" x14ac:dyDescent="0.25">
      <c r="A81" s="375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44"/>
      <c r="W81" s="344"/>
      <c r="X81" s="344"/>
      <c r="Y81" s="344"/>
      <c r="Z81" s="344"/>
    </row>
    <row r="82" spans="1:26" ht="15" customHeight="1" x14ac:dyDescent="0.25">
      <c r="A82" s="375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44"/>
      <c r="W82" s="344"/>
      <c r="X82" s="344"/>
      <c r="Y82" s="344"/>
      <c r="Z82" s="344"/>
    </row>
    <row r="83" spans="1:26" ht="15" customHeight="1" x14ac:dyDescent="0.25">
      <c r="A83" s="375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44"/>
      <c r="W83" s="344"/>
      <c r="X83" s="344"/>
      <c r="Y83" s="344"/>
      <c r="Z83" s="344"/>
    </row>
    <row r="84" spans="1:26" ht="15" customHeight="1" x14ac:dyDescent="0.25">
      <c r="A84" s="375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44"/>
      <c r="W84" s="344"/>
      <c r="X84" s="344"/>
      <c r="Y84" s="344"/>
      <c r="Z84" s="344"/>
    </row>
    <row r="85" spans="1:26" ht="15" customHeight="1" x14ac:dyDescent="0.25">
      <c r="A85" s="375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44"/>
      <c r="W85" s="344"/>
      <c r="X85" s="344"/>
      <c r="Y85" s="344"/>
      <c r="Z85" s="344"/>
    </row>
    <row r="86" spans="1:26" ht="15" customHeight="1" x14ac:dyDescent="0.25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44"/>
      <c r="W86" s="344"/>
      <c r="X86" s="344"/>
      <c r="Y86" s="344"/>
      <c r="Z86" s="344"/>
    </row>
    <row r="87" spans="1:26" ht="15" customHeight="1" x14ac:dyDescent="0.25">
      <c r="A87" s="375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44"/>
      <c r="W87" s="344"/>
      <c r="X87" s="344"/>
      <c r="Y87" s="344"/>
      <c r="Z87" s="344"/>
    </row>
    <row r="88" spans="1:26" ht="19.5" customHeight="1" x14ac:dyDescent="0.25">
      <c r="A88" s="375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44"/>
      <c r="W88" s="344"/>
      <c r="X88" s="344"/>
      <c r="Y88" s="344"/>
      <c r="Z88" s="344"/>
    </row>
    <row r="89" spans="1:26" ht="9.75" customHeight="1" x14ac:dyDescent="0.25">
      <c r="A89" s="375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</row>
    <row r="90" spans="1:26" ht="9.75" customHeight="1" x14ac:dyDescent="0.25">
      <c r="A90" s="375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</row>
    <row r="91" spans="1:26" ht="9.75" customHeight="1" x14ac:dyDescent="0.25">
      <c r="A91" s="375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9.75" customHeight="1" x14ac:dyDescent="0.25">
      <c r="A92" s="375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10.5" customHeight="1" x14ac:dyDescent="0.25">
      <c r="A93" s="375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18" customHeight="1" x14ac:dyDescent="0.25">
      <c r="A94" s="375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9.75" customHeight="1" x14ac:dyDescent="0.25">
      <c r="A95" s="375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9.75" customHeight="1" x14ac:dyDescent="0.25">
      <c r="A96" s="375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9.75" customHeight="1" x14ac:dyDescent="0.25">
      <c r="A97" s="375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</row>
    <row r="98" spans="1:26" ht="9.75" customHeight="1" x14ac:dyDescent="0.25">
      <c r="A98" s="375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</row>
    <row r="99" spans="1:26" ht="9.75" customHeight="1" x14ac:dyDescent="0.25">
      <c r="A99" s="375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</row>
    <row r="100" spans="1:26" ht="9.75" customHeight="1" x14ac:dyDescent="0.25">
      <c r="A100" s="375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</row>
    <row r="101" spans="1:26" ht="9.75" customHeight="1" x14ac:dyDescent="0.25">
      <c r="A101" s="375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</row>
    <row r="102" spans="1:26" ht="9.75" customHeight="1" x14ac:dyDescent="0.25">
      <c r="A102" s="375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</row>
    <row r="103" spans="1:26" ht="9.75" customHeight="1" x14ac:dyDescent="0.25">
      <c r="A103" s="375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</row>
    <row r="104" spans="1:26" ht="9.75" customHeight="1" x14ac:dyDescent="0.25">
      <c r="A104" s="375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</row>
    <row r="105" spans="1:26" ht="9.75" customHeight="1" x14ac:dyDescent="0.25">
      <c r="A105" s="375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</row>
    <row r="106" spans="1:26" ht="9.75" customHeight="1" x14ac:dyDescent="0.25">
      <c r="A106" s="375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</row>
    <row r="107" spans="1:26" ht="9.75" customHeight="1" x14ac:dyDescent="0.25">
      <c r="A107" s="375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</row>
    <row r="108" spans="1:26" ht="9.75" customHeight="1" x14ac:dyDescent="0.25">
      <c r="A108" s="375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</row>
    <row r="109" spans="1:26" ht="9.75" customHeight="1" x14ac:dyDescent="0.25">
      <c r="A109" s="375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</row>
    <row r="110" spans="1:26" ht="9.75" customHeight="1" x14ac:dyDescent="0.25">
      <c r="A110" s="375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</row>
    <row r="111" spans="1:26" ht="9.75" customHeight="1" x14ac:dyDescent="0.25">
      <c r="A111" s="375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</row>
    <row r="112" spans="1:26" ht="9.75" customHeight="1" x14ac:dyDescent="0.25">
      <c r="A112" s="375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</row>
    <row r="113" spans="1:26" ht="9.75" customHeight="1" x14ac:dyDescent="0.25">
      <c r="A113" s="375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</row>
    <row r="114" spans="1:26" ht="9.75" customHeight="1" x14ac:dyDescent="0.25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</row>
    <row r="115" spans="1:26" ht="9.75" customHeight="1" x14ac:dyDescent="0.25">
      <c r="A115" s="375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</row>
    <row r="116" spans="1:26" ht="9.75" customHeight="1" x14ac:dyDescent="0.25">
      <c r="A116" s="375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</row>
    <row r="117" spans="1:26" ht="9.75" customHeight="1" x14ac:dyDescent="0.25">
      <c r="A117" s="375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</row>
    <row r="118" spans="1:26" ht="9.75" customHeight="1" x14ac:dyDescent="0.25">
      <c r="A118" s="375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</row>
    <row r="119" spans="1:26" ht="9.75" customHeight="1" x14ac:dyDescent="0.25">
      <c r="A119" s="375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</row>
    <row r="120" spans="1:26" ht="9.75" customHeight="1" x14ac:dyDescent="0.25">
      <c r="A120" s="375"/>
      <c r="B120" s="375"/>
      <c r="C120" s="375"/>
      <c r="D120" s="375"/>
      <c r="E120" s="375"/>
      <c r="F120" s="375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</row>
    <row r="121" spans="1:26" ht="9.75" customHeight="1" x14ac:dyDescent="0.25">
      <c r="A121" s="375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</row>
    <row r="122" spans="1:26" ht="9.75" customHeight="1" x14ac:dyDescent="0.25">
      <c r="A122" s="375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</row>
    <row r="123" spans="1:26" ht="9.75" customHeight="1" x14ac:dyDescent="0.25">
      <c r="A123" s="375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</row>
    <row r="124" spans="1:26" ht="9.75" customHeight="1" x14ac:dyDescent="0.25">
      <c r="A124" s="375"/>
      <c r="B124" s="375"/>
      <c r="C124" s="375"/>
      <c r="D124" s="375"/>
      <c r="E124" s="375"/>
      <c r="F124" s="375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</row>
    <row r="125" spans="1:26" ht="9.75" customHeight="1" x14ac:dyDescent="0.25">
      <c r="A125" s="375"/>
      <c r="B125" s="375"/>
      <c r="C125" s="375"/>
      <c r="D125" s="375"/>
      <c r="E125" s="375"/>
      <c r="F125" s="375"/>
      <c r="G125" s="375"/>
      <c r="H125" s="375"/>
      <c r="I125" s="375"/>
      <c r="J125" s="375"/>
      <c r="K125" s="375"/>
      <c r="L125" s="375"/>
      <c r="M125" s="375"/>
      <c r="N125" s="375"/>
      <c r="O125" s="375"/>
      <c r="P125" s="375"/>
      <c r="Q125" s="375"/>
      <c r="R125" s="375"/>
      <c r="S125" s="375"/>
      <c r="T125" s="375"/>
      <c r="U125" s="375"/>
      <c r="V125" s="375"/>
      <c r="W125" s="375"/>
      <c r="X125" s="375"/>
      <c r="Y125" s="375"/>
      <c r="Z125" s="375"/>
    </row>
    <row r="126" spans="1:26" ht="9.75" customHeight="1" x14ac:dyDescent="0.25">
      <c r="A126" s="375"/>
      <c r="B126" s="375"/>
      <c r="C126" s="375"/>
      <c r="D126" s="375"/>
      <c r="E126" s="375"/>
      <c r="F126" s="375"/>
      <c r="G126" s="375"/>
      <c r="H126" s="375"/>
      <c r="I126" s="375"/>
      <c r="J126" s="375"/>
      <c r="K126" s="375"/>
      <c r="L126" s="375"/>
      <c r="M126" s="375"/>
      <c r="N126" s="375"/>
      <c r="O126" s="375"/>
      <c r="P126" s="375"/>
      <c r="Q126" s="375"/>
      <c r="R126" s="375"/>
      <c r="S126" s="375"/>
      <c r="T126" s="375"/>
      <c r="U126" s="375"/>
      <c r="V126" s="375"/>
      <c r="W126" s="375"/>
      <c r="X126" s="375"/>
      <c r="Y126" s="375"/>
      <c r="Z126" s="375"/>
    </row>
    <row r="127" spans="1:26" ht="9.75" customHeight="1" x14ac:dyDescent="0.25">
      <c r="A127" s="375"/>
      <c r="B127" s="375"/>
      <c r="C127" s="375"/>
      <c r="D127" s="375"/>
      <c r="E127" s="375"/>
      <c r="F127" s="375"/>
      <c r="G127" s="375"/>
      <c r="H127" s="375"/>
      <c r="I127" s="375"/>
      <c r="J127" s="375"/>
      <c r="K127" s="375"/>
      <c r="L127" s="375"/>
      <c r="M127" s="375"/>
      <c r="N127" s="375"/>
      <c r="O127" s="375"/>
      <c r="P127" s="375"/>
      <c r="Q127" s="375"/>
      <c r="R127" s="375"/>
      <c r="S127" s="375"/>
      <c r="T127" s="375"/>
      <c r="U127" s="375"/>
      <c r="V127" s="375"/>
      <c r="W127" s="375"/>
      <c r="X127" s="375"/>
      <c r="Y127" s="375"/>
      <c r="Z127" s="375"/>
    </row>
    <row r="128" spans="1:26" ht="9.75" customHeight="1" x14ac:dyDescent="0.25">
      <c r="A128" s="375"/>
      <c r="B128" s="375"/>
      <c r="C128" s="375"/>
      <c r="D128" s="375"/>
      <c r="E128" s="375"/>
      <c r="F128" s="375"/>
      <c r="G128" s="375"/>
      <c r="H128" s="375"/>
      <c r="I128" s="375"/>
      <c r="J128" s="375"/>
      <c r="K128" s="375"/>
      <c r="L128" s="375"/>
      <c r="M128" s="375"/>
      <c r="N128" s="375"/>
      <c r="O128" s="375"/>
      <c r="P128" s="375"/>
      <c r="Q128" s="375"/>
      <c r="R128" s="375"/>
      <c r="S128" s="375"/>
      <c r="T128" s="375"/>
      <c r="U128" s="375"/>
      <c r="V128" s="375"/>
      <c r="W128" s="375"/>
      <c r="X128" s="375"/>
      <c r="Y128" s="375"/>
      <c r="Z128" s="375"/>
    </row>
    <row r="129" spans="1:26" ht="9.75" customHeight="1" x14ac:dyDescent="0.25">
      <c r="A129" s="375"/>
      <c r="B129" s="375"/>
      <c r="C129" s="375"/>
      <c r="D129" s="375"/>
      <c r="E129" s="375"/>
      <c r="F129" s="375"/>
      <c r="G129" s="375"/>
      <c r="H129" s="375"/>
      <c r="I129" s="375"/>
      <c r="J129" s="375"/>
      <c r="K129" s="375"/>
      <c r="L129" s="375"/>
      <c r="M129" s="375"/>
      <c r="N129" s="375"/>
      <c r="O129" s="375"/>
      <c r="P129" s="375"/>
      <c r="Q129" s="375"/>
      <c r="R129" s="375"/>
      <c r="S129" s="375"/>
      <c r="T129" s="375"/>
      <c r="U129" s="375"/>
      <c r="V129" s="375"/>
      <c r="W129" s="375"/>
      <c r="X129" s="375"/>
      <c r="Y129" s="375"/>
      <c r="Z129" s="375"/>
    </row>
    <row r="130" spans="1:26" ht="9.75" customHeight="1" x14ac:dyDescent="0.25">
      <c r="A130" s="375"/>
      <c r="B130" s="375"/>
      <c r="C130" s="375"/>
      <c r="D130" s="375"/>
      <c r="E130" s="375"/>
      <c r="F130" s="375"/>
      <c r="G130" s="375"/>
      <c r="H130" s="375"/>
      <c r="I130" s="375"/>
      <c r="J130" s="375"/>
      <c r="K130" s="375"/>
      <c r="L130" s="375"/>
      <c r="M130" s="375"/>
      <c r="N130" s="375"/>
      <c r="O130" s="375"/>
      <c r="P130" s="375"/>
      <c r="Q130" s="375"/>
      <c r="R130" s="375"/>
      <c r="S130" s="375"/>
      <c r="T130" s="375"/>
      <c r="U130" s="375"/>
      <c r="V130" s="375"/>
      <c r="W130" s="375"/>
      <c r="X130" s="375"/>
      <c r="Y130" s="375"/>
      <c r="Z130" s="375"/>
    </row>
    <row r="131" spans="1:26" ht="9.75" customHeight="1" x14ac:dyDescent="0.25">
      <c r="A131" s="375"/>
      <c r="B131" s="375"/>
      <c r="C131" s="375"/>
      <c r="D131" s="375"/>
      <c r="E131" s="375"/>
      <c r="F131" s="375"/>
      <c r="G131" s="375"/>
      <c r="H131" s="375"/>
      <c r="I131" s="375"/>
      <c r="J131" s="375"/>
      <c r="K131" s="375"/>
      <c r="L131" s="375"/>
      <c r="M131" s="375"/>
      <c r="N131" s="375"/>
      <c r="O131" s="375"/>
      <c r="P131" s="375"/>
      <c r="Q131" s="375"/>
      <c r="R131" s="375"/>
      <c r="S131" s="375"/>
      <c r="T131" s="375"/>
      <c r="U131" s="375"/>
      <c r="V131" s="375"/>
      <c r="W131" s="375"/>
      <c r="X131" s="375"/>
      <c r="Y131" s="375"/>
      <c r="Z131" s="375"/>
    </row>
    <row r="132" spans="1:26" ht="9.75" customHeight="1" x14ac:dyDescent="0.25">
      <c r="A132" s="375"/>
      <c r="B132" s="375"/>
      <c r="C132" s="375"/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</row>
    <row r="133" spans="1:26" ht="9.75" customHeight="1" x14ac:dyDescent="0.25">
      <c r="A133" s="375"/>
      <c r="B133" s="375"/>
      <c r="C133" s="375"/>
      <c r="D133" s="375"/>
      <c r="E133" s="375"/>
      <c r="F133" s="375"/>
      <c r="G133" s="375"/>
      <c r="H133" s="375"/>
      <c r="I133" s="375"/>
      <c r="J133" s="375"/>
      <c r="K133" s="375"/>
      <c r="L133" s="375"/>
      <c r="M133" s="375"/>
      <c r="N133" s="375"/>
      <c r="O133" s="375"/>
      <c r="P133" s="375"/>
      <c r="Q133" s="375"/>
      <c r="R133" s="375"/>
      <c r="S133" s="375"/>
      <c r="T133" s="375"/>
      <c r="U133" s="375"/>
      <c r="V133" s="375"/>
      <c r="W133" s="375"/>
      <c r="X133" s="375"/>
      <c r="Y133" s="375"/>
      <c r="Z133" s="375"/>
    </row>
    <row r="134" spans="1:26" ht="9.75" customHeight="1" x14ac:dyDescent="0.25">
      <c r="A134" s="375"/>
      <c r="B134" s="375"/>
      <c r="C134" s="375"/>
      <c r="D134" s="375"/>
      <c r="E134" s="375"/>
      <c r="F134" s="375"/>
      <c r="G134" s="375"/>
      <c r="H134" s="375"/>
      <c r="I134" s="375"/>
      <c r="J134" s="375"/>
      <c r="K134" s="375"/>
      <c r="L134" s="375"/>
      <c r="M134" s="375"/>
      <c r="N134" s="375"/>
      <c r="O134" s="375"/>
      <c r="P134" s="375"/>
      <c r="Q134" s="375"/>
      <c r="R134" s="375"/>
      <c r="S134" s="375"/>
      <c r="T134" s="375"/>
      <c r="U134" s="375"/>
      <c r="V134" s="375"/>
      <c r="W134" s="375"/>
      <c r="X134" s="375"/>
      <c r="Y134" s="375"/>
      <c r="Z134" s="375"/>
    </row>
    <row r="135" spans="1:26" ht="9.75" customHeight="1" x14ac:dyDescent="0.25">
      <c r="A135" s="375"/>
      <c r="B135" s="375"/>
      <c r="C135" s="375"/>
      <c r="D135" s="375"/>
      <c r="E135" s="375"/>
      <c r="F135" s="375"/>
      <c r="G135" s="375"/>
      <c r="H135" s="375"/>
      <c r="I135" s="375"/>
      <c r="J135" s="375"/>
      <c r="K135" s="375"/>
      <c r="L135" s="375"/>
      <c r="M135" s="375"/>
      <c r="N135" s="375"/>
      <c r="O135" s="375"/>
      <c r="P135" s="375"/>
      <c r="Q135" s="375"/>
      <c r="R135" s="375"/>
      <c r="S135" s="375"/>
      <c r="T135" s="375"/>
      <c r="U135" s="375"/>
      <c r="V135" s="375"/>
      <c r="W135" s="375"/>
      <c r="X135" s="375"/>
      <c r="Y135" s="375"/>
      <c r="Z135" s="375"/>
    </row>
    <row r="136" spans="1:26" ht="9.75" customHeight="1" x14ac:dyDescent="0.25">
      <c r="A136" s="375"/>
      <c r="B136" s="375"/>
      <c r="C136" s="375"/>
      <c r="D136" s="375"/>
      <c r="E136" s="375"/>
      <c r="F136" s="375"/>
      <c r="G136" s="375"/>
      <c r="H136" s="375"/>
      <c r="I136" s="375"/>
      <c r="J136" s="375"/>
      <c r="K136" s="375"/>
      <c r="L136" s="375"/>
      <c r="M136" s="375"/>
      <c r="N136" s="375"/>
      <c r="O136" s="375"/>
      <c r="P136" s="375"/>
      <c r="Q136" s="375"/>
      <c r="R136" s="375"/>
      <c r="S136" s="375"/>
      <c r="T136" s="375"/>
      <c r="U136" s="375"/>
      <c r="V136" s="375"/>
      <c r="W136" s="375"/>
      <c r="X136" s="375"/>
      <c r="Y136" s="375"/>
      <c r="Z136" s="375"/>
    </row>
    <row r="137" spans="1:26" ht="9.75" customHeight="1" x14ac:dyDescent="0.25">
      <c r="A137" s="375"/>
      <c r="B137" s="375"/>
      <c r="C137" s="375"/>
      <c r="D137" s="375"/>
      <c r="E137" s="375"/>
      <c r="F137" s="375"/>
      <c r="G137" s="375"/>
      <c r="H137" s="375"/>
      <c r="I137" s="375"/>
      <c r="J137" s="375"/>
      <c r="K137" s="375"/>
      <c r="L137" s="375"/>
      <c r="M137" s="375"/>
      <c r="N137" s="375"/>
      <c r="O137" s="375"/>
      <c r="P137" s="375"/>
      <c r="Q137" s="375"/>
      <c r="R137" s="375"/>
      <c r="S137" s="375"/>
      <c r="T137" s="375"/>
      <c r="U137" s="375"/>
      <c r="V137" s="375"/>
      <c r="W137" s="375"/>
      <c r="X137" s="375"/>
      <c r="Y137" s="375"/>
      <c r="Z137" s="375"/>
    </row>
    <row r="138" spans="1:26" ht="9.75" customHeight="1" x14ac:dyDescent="0.25">
      <c r="A138" s="375"/>
      <c r="B138" s="375"/>
      <c r="C138" s="375"/>
      <c r="D138" s="375"/>
      <c r="E138" s="375"/>
      <c r="F138" s="375"/>
      <c r="G138" s="375"/>
      <c r="H138" s="375"/>
      <c r="I138" s="375"/>
      <c r="J138" s="375"/>
      <c r="K138" s="375"/>
      <c r="L138" s="375"/>
      <c r="M138" s="375"/>
      <c r="N138" s="375"/>
      <c r="O138" s="375"/>
      <c r="P138" s="375"/>
      <c r="Q138" s="375"/>
      <c r="R138" s="375"/>
      <c r="S138" s="375"/>
      <c r="T138" s="375"/>
      <c r="U138" s="375"/>
      <c r="V138" s="375"/>
      <c r="W138" s="375"/>
      <c r="X138" s="375"/>
      <c r="Y138" s="375"/>
      <c r="Z138" s="375"/>
    </row>
    <row r="139" spans="1:26" ht="9.75" customHeight="1" x14ac:dyDescent="0.25">
      <c r="A139" s="375"/>
      <c r="B139" s="375"/>
      <c r="C139" s="375"/>
      <c r="D139" s="375"/>
      <c r="E139" s="375"/>
      <c r="F139" s="375"/>
      <c r="G139" s="375"/>
      <c r="H139" s="375"/>
      <c r="I139" s="375"/>
      <c r="J139" s="375"/>
      <c r="K139" s="375"/>
      <c r="L139" s="375"/>
      <c r="M139" s="375"/>
      <c r="N139" s="375"/>
      <c r="O139" s="375"/>
      <c r="P139" s="375"/>
      <c r="Q139" s="375"/>
      <c r="R139" s="375"/>
      <c r="S139" s="375"/>
      <c r="T139" s="375"/>
      <c r="U139" s="375"/>
      <c r="V139" s="375"/>
      <c r="W139" s="375"/>
      <c r="X139" s="375"/>
      <c r="Y139" s="375"/>
      <c r="Z139" s="375"/>
    </row>
    <row r="140" spans="1:26" ht="9.75" customHeight="1" x14ac:dyDescent="0.25">
      <c r="A140" s="375"/>
      <c r="B140" s="375"/>
      <c r="C140" s="375"/>
      <c r="D140" s="375"/>
      <c r="E140" s="375"/>
      <c r="F140" s="375"/>
      <c r="G140" s="375"/>
      <c r="H140" s="375"/>
      <c r="I140" s="375"/>
      <c r="J140" s="375"/>
      <c r="K140" s="375"/>
      <c r="L140" s="375"/>
      <c r="M140" s="375"/>
      <c r="N140" s="375"/>
      <c r="O140" s="375"/>
      <c r="P140" s="375"/>
      <c r="Q140" s="375"/>
      <c r="R140" s="375"/>
      <c r="S140" s="375"/>
      <c r="T140" s="375"/>
      <c r="U140" s="375"/>
      <c r="V140" s="375"/>
      <c r="W140" s="375"/>
      <c r="X140" s="375"/>
      <c r="Y140" s="375"/>
      <c r="Z140" s="375"/>
    </row>
    <row r="141" spans="1:26" ht="9.75" customHeight="1" x14ac:dyDescent="0.25">
      <c r="A141" s="375"/>
      <c r="B141" s="375"/>
      <c r="C141" s="375"/>
      <c r="D141" s="375"/>
      <c r="E141" s="375"/>
      <c r="F141" s="375"/>
      <c r="G141" s="375"/>
      <c r="H141" s="375"/>
      <c r="I141" s="375"/>
      <c r="J141" s="375"/>
      <c r="K141" s="375"/>
      <c r="L141" s="375"/>
      <c r="M141" s="375"/>
      <c r="N141" s="375"/>
      <c r="O141" s="375"/>
      <c r="P141" s="375"/>
      <c r="Q141" s="375"/>
      <c r="R141" s="375"/>
      <c r="S141" s="375"/>
      <c r="T141" s="375"/>
      <c r="U141" s="375"/>
      <c r="V141" s="375"/>
      <c r="W141" s="375"/>
      <c r="X141" s="375"/>
      <c r="Y141" s="375"/>
      <c r="Z141" s="375"/>
    </row>
    <row r="142" spans="1:26" ht="9.75" customHeight="1" x14ac:dyDescent="0.25">
      <c r="A142" s="375"/>
      <c r="B142" s="375"/>
      <c r="C142" s="375"/>
      <c r="D142" s="375"/>
      <c r="E142" s="375"/>
      <c r="F142" s="375"/>
      <c r="G142" s="375"/>
      <c r="H142" s="375"/>
      <c r="I142" s="375"/>
      <c r="J142" s="375"/>
      <c r="K142" s="375"/>
      <c r="L142" s="375"/>
      <c r="M142" s="375"/>
      <c r="N142" s="375"/>
      <c r="O142" s="375"/>
      <c r="P142" s="375"/>
      <c r="Q142" s="375"/>
      <c r="R142" s="375"/>
      <c r="S142" s="375"/>
      <c r="T142" s="375"/>
      <c r="U142" s="375"/>
      <c r="V142" s="375"/>
      <c r="W142" s="375"/>
      <c r="X142" s="375"/>
      <c r="Y142" s="375"/>
      <c r="Z142" s="375"/>
    </row>
    <row r="143" spans="1:26" ht="9.75" customHeight="1" x14ac:dyDescent="0.25">
      <c r="A143" s="375"/>
      <c r="B143" s="375"/>
      <c r="C143" s="375"/>
      <c r="D143" s="375"/>
      <c r="E143" s="375"/>
      <c r="F143" s="375"/>
      <c r="G143" s="375"/>
      <c r="H143" s="375"/>
      <c r="I143" s="375"/>
      <c r="J143" s="375"/>
      <c r="K143" s="375"/>
      <c r="L143" s="375"/>
      <c r="M143" s="375"/>
      <c r="N143" s="375"/>
      <c r="O143" s="375"/>
      <c r="P143" s="375"/>
      <c r="Q143" s="375"/>
      <c r="R143" s="375"/>
      <c r="S143" s="375"/>
      <c r="T143" s="375"/>
      <c r="U143" s="375"/>
      <c r="V143" s="375"/>
      <c r="W143" s="375"/>
      <c r="X143" s="375"/>
      <c r="Y143" s="375"/>
      <c r="Z143" s="375"/>
    </row>
    <row r="144" spans="1:26" ht="9.75" customHeight="1" x14ac:dyDescent="0.25">
      <c r="A144" s="375"/>
      <c r="B144" s="375"/>
      <c r="C144" s="375"/>
      <c r="D144" s="375"/>
      <c r="E144" s="375"/>
      <c r="F144" s="375"/>
      <c r="G144" s="375"/>
      <c r="H144" s="375"/>
      <c r="I144" s="375"/>
      <c r="J144" s="375"/>
      <c r="K144" s="375"/>
      <c r="L144" s="375"/>
      <c r="M144" s="375"/>
      <c r="N144" s="375"/>
      <c r="O144" s="375"/>
      <c r="P144" s="375"/>
      <c r="Q144" s="375"/>
      <c r="R144" s="375"/>
      <c r="S144" s="375"/>
      <c r="T144" s="375"/>
      <c r="U144" s="375"/>
      <c r="V144" s="375"/>
      <c r="W144" s="375"/>
      <c r="X144" s="375"/>
      <c r="Y144" s="375"/>
      <c r="Z144" s="375"/>
    </row>
    <row r="145" spans="1:26" ht="9.75" customHeight="1" x14ac:dyDescent="0.25">
      <c r="A145" s="375"/>
      <c r="B145" s="375"/>
      <c r="C145" s="375"/>
      <c r="D145" s="375"/>
      <c r="E145" s="375"/>
      <c r="F145" s="375"/>
      <c r="G145" s="375"/>
      <c r="H145" s="375"/>
      <c r="I145" s="375"/>
      <c r="J145" s="375"/>
      <c r="K145" s="375"/>
      <c r="L145" s="375"/>
      <c r="M145" s="375"/>
      <c r="N145" s="375"/>
      <c r="O145" s="375"/>
      <c r="P145" s="375"/>
      <c r="Q145" s="375"/>
      <c r="R145" s="375"/>
      <c r="S145" s="375"/>
      <c r="T145" s="375"/>
      <c r="U145" s="375"/>
      <c r="V145" s="375"/>
      <c r="W145" s="375"/>
      <c r="X145" s="375"/>
      <c r="Y145" s="375"/>
      <c r="Z145" s="375"/>
    </row>
    <row r="146" spans="1:26" ht="9.75" customHeight="1" x14ac:dyDescent="0.25">
      <c r="A146" s="375"/>
      <c r="B146" s="375"/>
      <c r="C146" s="375"/>
      <c r="D146" s="375"/>
      <c r="E146" s="375"/>
      <c r="F146" s="375"/>
      <c r="G146" s="375"/>
      <c r="H146" s="375"/>
      <c r="I146" s="375"/>
      <c r="J146" s="375"/>
      <c r="K146" s="375"/>
      <c r="L146" s="375"/>
      <c r="M146" s="375"/>
      <c r="N146" s="375"/>
      <c r="O146" s="375"/>
      <c r="P146" s="375"/>
      <c r="Q146" s="375"/>
      <c r="R146" s="375"/>
      <c r="S146" s="375"/>
      <c r="T146" s="375"/>
      <c r="U146" s="375"/>
      <c r="V146" s="375"/>
      <c r="W146" s="375"/>
      <c r="X146" s="375"/>
      <c r="Y146" s="375"/>
      <c r="Z146" s="375"/>
    </row>
    <row r="147" spans="1:26" ht="9.75" customHeight="1" x14ac:dyDescent="0.25">
      <c r="A147" s="375"/>
      <c r="B147" s="375"/>
      <c r="C147" s="375"/>
      <c r="D147" s="375"/>
      <c r="E147" s="375"/>
      <c r="F147" s="375"/>
      <c r="G147" s="375"/>
      <c r="H147" s="375"/>
      <c r="I147" s="375"/>
      <c r="J147" s="375"/>
      <c r="K147" s="375"/>
      <c r="L147" s="375"/>
      <c r="M147" s="375"/>
      <c r="N147" s="375"/>
      <c r="O147" s="375"/>
      <c r="P147" s="375"/>
      <c r="Q147" s="375"/>
      <c r="R147" s="375"/>
      <c r="S147" s="375"/>
      <c r="T147" s="375"/>
      <c r="U147" s="375"/>
      <c r="V147" s="375"/>
      <c r="W147" s="375"/>
      <c r="X147" s="375"/>
      <c r="Y147" s="375"/>
      <c r="Z147" s="375"/>
    </row>
    <row r="148" spans="1:26" ht="9.75" customHeight="1" x14ac:dyDescent="0.25">
      <c r="A148" s="375"/>
      <c r="B148" s="375"/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  <c r="V148" s="375"/>
      <c r="W148" s="375"/>
      <c r="X148" s="375"/>
      <c r="Y148" s="375"/>
      <c r="Z148" s="375"/>
    </row>
    <row r="149" spans="1:26" ht="9.75" customHeight="1" x14ac:dyDescent="0.25">
      <c r="A149" s="375"/>
      <c r="B149" s="375"/>
      <c r="C149" s="375"/>
      <c r="D149" s="375"/>
      <c r="E149" s="375"/>
      <c r="F149" s="375"/>
      <c r="G149" s="375"/>
      <c r="H149" s="375"/>
      <c r="I149" s="375"/>
      <c r="J149" s="375"/>
      <c r="K149" s="375"/>
      <c r="L149" s="375"/>
      <c r="M149" s="375"/>
      <c r="N149" s="375"/>
      <c r="O149" s="375"/>
      <c r="P149" s="375"/>
      <c r="Q149" s="375"/>
      <c r="R149" s="375"/>
      <c r="S149" s="375"/>
      <c r="T149" s="375"/>
      <c r="U149" s="375"/>
      <c r="V149" s="375"/>
      <c r="W149" s="375"/>
      <c r="X149" s="375"/>
      <c r="Y149" s="375"/>
      <c r="Z149" s="375"/>
    </row>
    <row r="150" spans="1:26" ht="9.75" customHeight="1" x14ac:dyDescent="0.25">
      <c r="A150" s="375"/>
      <c r="B150" s="375"/>
      <c r="C150" s="375"/>
      <c r="D150" s="375"/>
      <c r="E150" s="375"/>
      <c r="F150" s="375"/>
      <c r="G150" s="375"/>
      <c r="H150" s="375"/>
      <c r="I150" s="375"/>
      <c r="J150" s="375"/>
      <c r="K150" s="375"/>
      <c r="L150" s="375"/>
      <c r="M150" s="375"/>
      <c r="N150" s="375"/>
      <c r="O150" s="375"/>
      <c r="P150" s="375"/>
      <c r="Q150" s="375"/>
      <c r="R150" s="375"/>
      <c r="S150" s="375"/>
      <c r="T150" s="375"/>
      <c r="U150" s="375"/>
      <c r="V150" s="375"/>
      <c r="W150" s="375"/>
      <c r="X150" s="375"/>
      <c r="Y150" s="375"/>
      <c r="Z150" s="375"/>
    </row>
    <row r="151" spans="1:26" ht="9.75" customHeight="1" x14ac:dyDescent="0.25">
      <c r="A151" s="375"/>
      <c r="B151" s="375"/>
      <c r="C151" s="375"/>
      <c r="D151" s="375"/>
      <c r="E151" s="375"/>
      <c r="F151" s="375"/>
      <c r="G151" s="375"/>
      <c r="H151" s="375"/>
      <c r="I151" s="375"/>
      <c r="J151" s="375"/>
      <c r="K151" s="375"/>
      <c r="L151" s="375"/>
      <c r="M151" s="375"/>
      <c r="N151" s="375"/>
      <c r="O151" s="375"/>
      <c r="P151" s="375"/>
      <c r="Q151" s="375"/>
      <c r="R151" s="375"/>
      <c r="S151" s="375"/>
      <c r="T151" s="375"/>
      <c r="U151" s="375"/>
      <c r="V151" s="375"/>
      <c r="W151" s="375"/>
      <c r="X151" s="375"/>
      <c r="Y151" s="375"/>
      <c r="Z151" s="375"/>
    </row>
    <row r="152" spans="1:26" ht="9.75" customHeight="1" x14ac:dyDescent="0.25">
      <c r="A152" s="375"/>
      <c r="B152" s="375"/>
      <c r="C152" s="375"/>
      <c r="D152" s="375"/>
      <c r="E152" s="375"/>
      <c r="F152" s="375"/>
      <c r="G152" s="375"/>
      <c r="H152" s="375"/>
      <c r="I152" s="375"/>
      <c r="J152" s="375"/>
      <c r="K152" s="375"/>
      <c r="L152" s="375"/>
      <c r="M152" s="375"/>
      <c r="N152" s="375"/>
      <c r="O152" s="375"/>
      <c r="P152" s="375"/>
      <c r="Q152" s="375"/>
      <c r="R152" s="375"/>
      <c r="S152" s="375"/>
      <c r="T152" s="375"/>
      <c r="U152" s="375"/>
      <c r="V152" s="375"/>
      <c r="W152" s="375"/>
      <c r="X152" s="375"/>
      <c r="Y152" s="375"/>
      <c r="Z152" s="375"/>
    </row>
    <row r="153" spans="1:26" ht="9.75" customHeight="1" x14ac:dyDescent="0.25">
      <c r="A153" s="375"/>
      <c r="B153" s="375"/>
      <c r="C153" s="375"/>
      <c r="D153" s="375"/>
      <c r="E153" s="375"/>
      <c r="F153" s="375"/>
      <c r="G153" s="375"/>
      <c r="H153" s="375"/>
      <c r="I153" s="375"/>
      <c r="J153" s="375"/>
      <c r="K153" s="375"/>
      <c r="L153" s="375"/>
      <c r="M153" s="375"/>
      <c r="N153" s="375"/>
      <c r="O153" s="375"/>
      <c r="P153" s="375"/>
      <c r="Q153" s="375"/>
      <c r="R153" s="375"/>
      <c r="S153" s="375"/>
      <c r="T153" s="375"/>
      <c r="U153" s="375"/>
      <c r="V153" s="375"/>
      <c r="W153" s="375"/>
      <c r="X153" s="375"/>
      <c r="Y153" s="375"/>
      <c r="Z153" s="375"/>
    </row>
    <row r="154" spans="1:26" ht="9.75" customHeight="1" x14ac:dyDescent="0.25">
      <c r="A154" s="375"/>
      <c r="B154" s="375"/>
      <c r="C154" s="375"/>
      <c r="D154" s="375"/>
      <c r="E154" s="375"/>
      <c r="F154" s="375"/>
      <c r="G154" s="375"/>
      <c r="H154" s="375"/>
      <c r="I154" s="375"/>
      <c r="J154" s="375"/>
      <c r="K154" s="375"/>
      <c r="L154" s="375"/>
      <c r="M154" s="375"/>
      <c r="N154" s="375"/>
      <c r="O154" s="375"/>
      <c r="P154" s="375"/>
      <c r="Q154" s="375"/>
      <c r="R154" s="375"/>
      <c r="S154" s="375"/>
      <c r="T154" s="375"/>
      <c r="U154" s="375"/>
      <c r="V154" s="375"/>
      <c r="W154" s="375"/>
      <c r="X154" s="375"/>
      <c r="Y154" s="375"/>
      <c r="Z154" s="375"/>
    </row>
    <row r="155" spans="1:26" ht="9.75" customHeight="1" x14ac:dyDescent="0.25">
      <c r="A155" s="375"/>
      <c r="B155" s="375"/>
      <c r="C155" s="375"/>
      <c r="D155" s="375"/>
      <c r="E155" s="375"/>
      <c r="F155" s="375"/>
      <c r="G155" s="375"/>
      <c r="H155" s="375"/>
      <c r="I155" s="375"/>
      <c r="J155" s="375"/>
      <c r="K155" s="375"/>
      <c r="L155" s="375"/>
      <c r="M155" s="375"/>
      <c r="N155" s="375"/>
      <c r="O155" s="375"/>
      <c r="P155" s="375"/>
      <c r="Q155" s="375"/>
      <c r="R155" s="375"/>
      <c r="S155" s="375"/>
      <c r="T155" s="375"/>
      <c r="U155" s="375"/>
      <c r="V155" s="375"/>
      <c r="W155" s="375"/>
      <c r="X155" s="375"/>
      <c r="Y155" s="375"/>
      <c r="Z155" s="375"/>
    </row>
    <row r="156" spans="1:26" ht="9.75" customHeight="1" x14ac:dyDescent="0.25">
      <c r="A156" s="375"/>
      <c r="B156" s="375"/>
      <c r="C156" s="375"/>
      <c r="D156" s="375"/>
      <c r="E156" s="375"/>
      <c r="F156" s="375"/>
      <c r="G156" s="375"/>
      <c r="H156" s="375"/>
      <c r="I156" s="375"/>
      <c r="J156" s="375"/>
      <c r="K156" s="375"/>
      <c r="L156" s="375"/>
      <c r="M156" s="375"/>
      <c r="N156" s="375"/>
      <c r="O156" s="375"/>
      <c r="P156" s="375"/>
      <c r="Q156" s="375"/>
      <c r="R156" s="375"/>
      <c r="S156" s="375"/>
      <c r="T156" s="375"/>
      <c r="U156" s="375"/>
      <c r="V156" s="375"/>
      <c r="W156" s="375"/>
      <c r="X156" s="375"/>
      <c r="Y156" s="375"/>
      <c r="Z156" s="375"/>
    </row>
    <row r="157" spans="1:26" ht="9.75" customHeight="1" x14ac:dyDescent="0.25">
      <c r="A157" s="375"/>
      <c r="B157" s="375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</row>
    <row r="158" spans="1:26" ht="9.75" customHeight="1" x14ac:dyDescent="0.25">
      <c r="A158" s="375"/>
      <c r="B158" s="375"/>
      <c r="C158" s="375"/>
      <c r="D158" s="375"/>
      <c r="E158" s="375"/>
      <c r="F158" s="375"/>
      <c r="G158" s="375"/>
      <c r="H158" s="375"/>
      <c r="I158" s="375"/>
      <c r="J158" s="375"/>
      <c r="K158" s="375"/>
      <c r="L158" s="375"/>
      <c r="M158" s="375"/>
      <c r="N158" s="375"/>
      <c r="O158" s="375"/>
      <c r="P158" s="375"/>
      <c r="Q158" s="375"/>
      <c r="R158" s="375"/>
      <c r="S158" s="375"/>
      <c r="T158" s="375"/>
      <c r="U158" s="375"/>
      <c r="V158" s="375"/>
      <c r="W158" s="375"/>
      <c r="X158" s="375"/>
      <c r="Y158" s="375"/>
      <c r="Z158" s="375"/>
    </row>
    <row r="159" spans="1:26" ht="9.75" customHeight="1" x14ac:dyDescent="0.25">
      <c r="A159" s="375"/>
      <c r="B159" s="375"/>
      <c r="C159" s="375"/>
      <c r="D159" s="375"/>
      <c r="E159" s="375"/>
      <c r="F159" s="375"/>
      <c r="G159" s="375"/>
      <c r="H159" s="375"/>
      <c r="I159" s="375"/>
      <c r="J159" s="375"/>
      <c r="K159" s="375"/>
      <c r="L159" s="375"/>
      <c r="M159" s="375"/>
      <c r="N159" s="375"/>
      <c r="O159" s="375"/>
      <c r="P159" s="375"/>
      <c r="Q159" s="375"/>
      <c r="R159" s="375"/>
      <c r="S159" s="375"/>
      <c r="T159" s="375"/>
      <c r="U159" s="375"/>
      <c r="V159" s="375"/>
      <c r="W159" s="375"/>
      <c r="X159" s="375"/>
      <c r="Y159" s="375"/>
      <c r="Z159" s="375"/>
    </row>
    <row r="160" spans="1:26" ht="9.75" customHeight="1" x14ac:dyDescent="0.25">
      <c r="A160" s="375"/>
      <c r="B160" s="375"/>
      <c r="C160" s="375"/>
      <c r="D160" s="375"/>
      <c r="E160" s="375"/>
      <c r="F160" s="375"/>
      <c r="G160" s="375"/>
      <c r="H160" s="375"/>
      <c r="I160" s="375"/>
      <c r="J160" s="375"/>
      <c r="K160" s="375"/>
      <c r="L160" s="375"/>
      <c r="M160" s="375"/>
      <c r="N160" s="375"/>
      <c r="O160" s="375"/>
      <c r="P160" s="375"/>
      <c r="Q160" s="375"/>
      <c r="R160" s="375"/>
      <c r="S160" s="375"/>
      <c r="T160" s="375"/>
      <c r="U160" s="375"/>
      <c r="V160" s="375"/>
      <c r="W160" s="375"/>
      <c r="X160" s="375"/>
      <c r="Y160" s="375"/>
      <c r="Z160" s="375"/>
    </row>
    <row r="161" spans="1:26" ht="9.75" customHeight="1" x14ac:dyDescent="0.25">
      <c r="A161" s="375"/>
      <c r="B161" s="375"/>
      <c r="C161" s="375"/>
      <c r="D161" s="375"/>
      <c r="E161" s="375"/>
      <c r="F161" s="375"/>
      <c r="G161" s="375"/>
      <c r="H161" s="375"/>
      <c r="I161" s="375"/>
      <c r="J161" s="375"/>
      <c r="K161" s="375"/>
      <c r="L161" s="375"/>
      <c r="M161" s="375"/>
      <c r="N161" s="375"/>
      <c r="O161" s="375"/>
      <c r="P161" s="375"/>
      <c r="Q161" s="375"/>
      <c r="R161" s="375"/>
      <c r="S161" s="375"/>
      <c r="T161" s="375"/>
      <c r="U161" s="375"/>
      <c r="V161" s="375"/>
      <c r="W161" s="375"/>
      <c r="X161" s="375"/>
      <c r="Y161" s="375"/>
      <c r="Z161" s="375"/>
    </row>
    <row r="162" spans="1:26" ht="9.75" customHeight="1" x14ac:dyDescent="0.25">
      <c r="A162" s="375"/>
      <c r="B162" s="375"/>
      <c r="C162" s="375"/>
      <c r="D162" s="375"/>
      <c r="E162" s="375"/>
      <c r="F162" s="375"/>
      <c r="G162" s="375"/>
      <c r="H162" s="375"/>
      <c r="I162" s="375"/>
      <c r="J162" s="375"/>
      <c r="K162" s="375"/>
      <c r="L162" s="375"/>
      <c r="M162" s="375"/>
      <c r="N162" s="375"/>
      <c r="O162" s="375"/>
      <c r="P162" s="375"/>
      <c r="Q162" s="375"/>
      <c r="R162" s="375"/>
      <c r="S162" s="375"/>
      <c r="T162" s="375"/>
      <c r="U162" s="375"/>
      <c r="V162" s="375"/>
      <c r="W162" s="375"/>
      <c r="X162" s="375"/>
      <c r="Y162" s="375"/>
      <c r="Z162" s="375"/>
    </row>
    <row r="163" spans="1:26" ht="9.75" customHeight="1" x14ac:dyDescent="0.25">
      <c r="A163" s="375"/>
      <c r="B163" s="375"/>
      <c r="C163" s="375"/>
      <c r="D163" s="375"/>
      <c r="E163" s="375"/>
      <c r="F163" s="375"/>
      <c r="G163" s="375"/>
      <c r="H163" s="375"/>
      <c r="I163" s="375"/>
      <c r="J163" s="375"/>
      <c r="K163" s="375"/>
      <c r="L163" s="375"/>
      <c r="M163" s="375"/>
      <c r="N163" s="375"/>
      <c r="O163" s="375"/>
      <c r="P163" s="375"/>
      <c r="Q163" s="375"/>
      <c r="R163" s="375"/>
      <c r="S163" s="375"/>
      <c r="T163" s="375"/>
      <c r="U163" s="375"/>
      <c r="V163" s="375"/>
      <c r="W163" s="375"/>
      <c r="X163" s="375"/>
      <c r="Y163" s="375"/>
      <c r="Z163" s="375"/>
    </row>
    <row r="164" spans="1:26" ht="9.75" customHeight="1" x14ac:dyDescent="0.25">
      <c r="A164" s="375"/>
      <c r="B164" s="375"/>
      <c r="C164" s="375"/>
      <c r="D164" s="375"/>
      <c r="E164" s="375"/>
      <c r="F164" s="375"/>
      <c r="G164" s="375"/>
      <c r="H164" s="375"/>
      <c r="I164" s="375"/>
      <c r="J164" s="375"/>
      <c r="K164" s="375"/>
      <c r="L164" s="375"/>
      <c r="M164" s="375"/>
      <c r="N164" s="375"/>
      <c r="O164" s="375"/>
      <c r="P164" s="375"/>
      <c r="Q164" s="375"/>
      <c r="R164" s="375"/>
      <c r="S164" s="375"/>
      <c r="T164" s="375"/>
      <c r="U164" s="375"/>
      <c r="V164" s="375"/>
      <c r="W164" s="375"/>
      <c r="X164" s="375"/>
      <c r="Y164" s="375"/>
      <c r="Z164" s="375"/>
    </row>
    <row r="165" spans="1:26" ht="9.75" customHeight="1" x14ac:dyDescent="0.25">
      <c r="A165" s="375"/>
      <c r="B165" s="375"/>
      <c r="C165" s="375"/>
      <c r="D165" s="375"/>
      <c r="E165" s="375"/>
      <c r="F165" s="375"/>
      <c r="G165" s="375"/>
      <c r="H165" s="375"/>
      <c r="I165" s="375"/>
      <c r="J165" s="375"/>
      <c r="K165" s="375"/>
      <c r="L165" s="375"/>
      <c r="M165" s="375"/>
      <c r="N165" s="375"/>
      <c r="O165" s="375"/>
      <c r="P165" s="375"/>
      <c r="Q165" s="375"/>
      <c r="R165" s="375"/>
      <c r="S165" s="375"/>
      <c r="T165" s="375"/>
      <c r="U165" s="375"/>
      <c r="V165" s="375"/>
      <c r="W165" s="375"/>
      <c r="X165" s="375"/>
      <c r="Y165" s="375"/>
      <c r="Z165" s="375"/>
    </row>
    <row r="166" spans="1:26" ht="9.75" customHeight="1" x14ac:dyDescent="0.25">
      <c r="A166" s="375"/>
      <c r="B166" s="375"/>
      <c r="C166" s="375"/>
      <c r="D166" s="375"/>
      <c r="E166" s="375"/>
      <c r="F166" s="375"/>
      <c r="G166" s="375"/>
      <c r="H166" s="375"/>
      <c r="I166" s="375"/>
      <c r="J166" s="375"/>
      <c r="K166" s="375"/>
      <c r="L166" s="375"/>
      <c r="M166" s="375"/>
      <c r="N166" s="375"/>
      <c r="O166" s="375"/>
      <c r="P166" s="375"/>
      <c r="Q166" s="375"/>
      <c r="R166" s="375"/>
      <c r="S166" s="375"/>
      <c r="T166" s="375"/>
      <c r="U166" s="375"/>
      <c r="V166" s="375"/>
      <c r="W166" s="375"/>
      <c r="X166" s="375"/>
      <c r="Y166" s="375"/>
      <c r="Z166" s="375"/>
    </row>
    <row r="167" spans="1:26" ht="9.75" customHeight="1" x14ac:dyDescent="0.25">
      <c r="A167" s="375"/>
      <c r="B167" s="375"/>
      <c r="C167" s="375"/>
      <c r="D167" s="375"/>
      <c r="E167" s="375"/>
      <c r="F167" s="375"/>
      <c r="G167" s="375"/>
      <c r="H167" s="375"/>
      <c r="I167" s="375"/>
      <c r="J167" s="375"/>
      <c r="K167" s="375"/>
      <c r="L167" s="375"/>
      <c r="M167" s="375"/>
      <c r="N167" s="375"/>
      <c r="O167" s="375"/>
      <c r="P167" s="375"/>
      <c r="Q167" s="375"/>
      <c r="R167" s="375"/>
      <c r="S167" s="375"/>
      <c r="T167" s="375"/>
      <c r="U167" s="375"/>
      <c r="V167" s="375"/>
      <c r="W167" s="375"/>
      <c r="X167" s="375"/>
      <c r="Y167" s="375"/>
      <c r="Z167" s="375"/>
    </row>
    <row r="168" spans="1:26" ht="9.75" customHeight="1" x14ac:dyDescent="0.25">
      <c r="A168" s="375"/>
      <c r="B168" s="375"/>
      <c r="C168" s="375"/>
      <c r="D168" s="375"/>
      <c r="E168" s="375"/>
      <c r="F168" s="375"/>
      <c r="G168" s="375"/>
      <c r="H168" s="375"/>
      <c r="I168" s="375"/>
      <c r="J168" s="375"/>
      <c r="K168" s="375"/>
      <c r="L168" s="375"/>
      <c r="M168" s="375"/>
      <c r="N168" s="375"/>
      <c r="O168" s="375"/>
      <c r="P168" s="375"/>
      <c r="Q168" s="375"/>
      <c r="R168" s="375"/>
      <c r="S168" s="375"/>
      <c r="T168" s="375"/>
      <c r="U168" s="375"/>
      <c r="V168" s="375"/>
      <c r="W168" s="375"/>
      <c r="X168" s="375"/>
      <c r="Y168" s="375"/>
      <c r="Z168" s="375"/>
    </row>
    <row r="169" spans="1:26" ht="9.75" customHeight="1" x14ac:dyDescent="0.25">
      <c r="A169" s="375"/>
      <c r="B169" s="375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</row>
    <row r="170" spans="1:26" ht="9.75" customHeight="1" x14ac:dyDescent="0.25">
      <c r="A170" s="375"/>
      <c r="B170" s="375"/>
      <c r="C170" s="375"/>
      <c r="D170" s="375"/>
      <c r="E170" s="375"/>
      <c r="F170" s="375"/>
      <c r="G170" s="375"/>
      <c r="H170" s="375"/>
      <c r="I170" s="375"/>
      <c r="J170" s="375"/>
      <c r="K170" s="375"/>
      <c r="L170" s="375"/>
      <c r="M170" s="375"/>
      <c r="N170" s="375"/>
      <c r="O170" s="375"/>
      <c r="P170" s="375"/>
      <c r="Q170" s="375"/>
      <c r="R170" s="375"/>
      <c r="S170" s="375"/>
      <c r="T170" s="375"/>
      <c r="U170" s="375"/>
      <c r="V170" s="375"/>
      <c r="W170" s="375"/>
      <c r="X170" s="375"/>
      <c r="Y170" s="375"/>
      <c r="Z170" s="375"/>
    </row>
    <row r="171" spans="1:26" ht="9.75" customHeight="1" x14ac:dyDescent="0.25">
      <c r="A171" s="375"/>
      <c r="B171" s="375"/>
      <c r="C171" s="375"/>
      <c r="D171" s="375"/>
      <c r="E171" s="375"/>
      <c r="F171" s="375"/>
      <c r="G171" s="375"/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</row>
    <row r="172" spans="1:26" ht="9.75" customHeight="1" x14ac:dyDescent="0.25">
      <c r="A172" s="375"/>
      <c r="B172" s="375"/>
      <c r="C172" s="375"/>
      <c r="D172" s="375"/>
      <c r="E172" s="375"/>
      <c r="F172" s="375"/>
      <c r="G172" s="375"/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</row>
    <row r="173" spans="1:26" ht="9.75" customHeight="1" x14ac:dyDescent="0.25">
      <c r="A173" s="375"/>
      <c r="B173" s="375"/>
      <c r="C173" s="375"/>
      <c r="D173" s="375"/>
      <c r="E173" s="375"/>
      <c r="F173" s="375"/>
      <c r="G173" s="375"/>
      <c r="H173" s="375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</row>
    <row r="174" spans="1:26" ht="9.75" customHeight="1" x14ac:dyDescent="0.25">
      <c r="A174" s="375"/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</row>
    <row r="175" spans="1:26" ht="9.75" customHeight="1" x14ac:dyDescent="0.25">
      <c r="A175" s="375"/>
      <c r="B175" s="375"/>
      <c r="C175" s="375"/>
      <c r="D175" s="375"/>
      <c r="E175" s="375"/>
      <c r="F175" s="375"/>
      <c r="G175" s="375"/>
      <c r="H175" s="375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</row>
    <row r="176" spans="1:26" ht="9.75" customHeight="1" x14ac:dyDescent="0.25">
      <c r="A176" s="375"/>
      <c r="B176" s="375"/>
      <c r="C176" s="375"/>
      <c r="D176" s="375"/>
      <c r="E176" s="375"/>
      <c r="F176" s="375"/>
      <c r="G176" s="375"/>
      <c r="H176" s="375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</row>
    <row r="177" spans="1:26" ht="9.75" customHeight="1" x14ac:dyDescent="0.25">
      <c r="A177" s="375"/>
      <c r="B177" s="375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</row>
    <row r="178" spans="1:26" ht="9.75" customHeight="1" x14ac:dyDescent="0.25">
      <c r="A178" s="375"/>
      <c r="B178" s="375"/>
      <c r="C178" s="375"/>
      <c r="D178" s="375"/>
      <c r="E178" s="375"/>
      <c r="F178" s="375"/>
      <c r="G178" s="375"/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</row>
    <row r="179" spans="1:26" ht="9.75" customHeight="1" x14ac:dyDescent="0.25">
      <c r="A179" s="375"/>
      <c r="B179" s="375"/>
      <c r="C179" s="375"/>
      <c r="D179" s="375"/>
      <c r="E179" s="375"/>
      <c r="F179" s="375"/>
      <c r="G179" s="375"/>
      <c r="H179" s="375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</row>
    <row r="180" spans="1:26" ht="9.75" customHeight="1" x14ac:dyDescent="0.25">
      <c r="A180" s="375"/>
      <c r="B180" s="375"/>
      <c r="C180" s="375"/>
      <c r="D180" s="375"/>
      <c r="E180" s="375"/>
      <c r="F180" s="375"/>
      <c r="G180" s="375"/>
      <c r="H180" s="375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</row>
    <row r="181" spans="1:26" ht="9.75" customHeight="1" x14ac:dyDescent="0.25">
      <c r="A181" s="375"/>
      <c r="B181" s="375"/>
      <c r="C181" s="375"/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</row>
    <row r="182" spans="1:26" ht="9.75" customHeight="1" x14ac:dyDescent="0.25">
      <c r="A182" s="375"/>
      <c r="B182" s="375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</row>
    <row r="183" spans="1:26" ht="9.75" customHeight="1" x14ac:dyDescent="0.25">
      <c r="A183" s="375"/>
      <c r="B183" s="375"/>
      <c r="C183" s="375"/>
      <c r="D183" s="375"/>
      <c r="E183" s="375"/>
      <c r="F183" s="375"/>
      <c r="G183" s="375"/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</row>
    <row r="184" spans="1:26" ht="9.75" customHeight="1" x14ac:dyDescent="0.25">
      <c r="A184" s="375"/>
      <c r="B184" s="375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</row>
    <row r="185" spans="1:26" ht="9.75" customHeight="1" x14ac:dyDescent="0.25">
      <c r="A185" s="375"/>
      <c r="B185" s="375"/>
      <c r="C185" s="375"/>
      <c r="D185" s="375"/>
      <c r="E185" s="375"/>
      <c r="F185" s="375"/>
      <c r="G185" s="375"/>
      <c r="H185" s="375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</row>
    <row r="186" spans="1:26" ht="9.75" customHeight="1" x14ac:dyDescent="0.25">
      <c r="A186" s="375"/>
      <c r="B186" s="375"/>
      <c r="C186" s="375"/>
      <c r="D186" s="375"/>
      <c r="E186" s="375"/>
      <c r="F186" s="375"/>
      <c r="G186" s="375"/>
      <c r="H186" s="375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</row>
    <row r="187" spans="1:26" ht="9.75" customHeight="1" x14ac:dyDescent="0.25">
      <c r="A187" s="375"/>
      <c r="B187" s="375"/>
      <c r="C187" s="375"/>
      <c r="D187" s="375"/>
      <c r="E187" s="375"/>
      <c r="F187" s="375"/>
      <c r="G187" s="375"/>
      <c r="H187" s="375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</row>
    <row r="188" spans="1:26" ht="9.75" customHeight="1" x14ac:dyDescent="0.25">
      <c r="A188" s="375"/>
      <c r="B188" s="375"/>
      <c r="C188" s="375"/>
      <c r="D188" s="375"/>
      <c r="E188" s="375"/>
      <c r="F188" s="375"/>
      <c r="G188" s="375"/>
      <c r="H188" s="375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</row>
    <row r="189" spans="1:26" ht="9.75" customHeight="1" x14ac:dyDescent="0.25">
      <c r="A189" s="375"/>
      <c r="B189" s="375"/>
      <c r="C189" s="375"/>
      <c r="D189" s="375"/>
      <c r="E189" s="375"/>
      <c r="F189" s="375"/>
      <c r="G189" s="375"/>
      <c r="H189" s="375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</row>
    <row r="190" spans="1:26" ht="9.75" customHeight="1" x14ac:dyDescent="0.25">
      <c r="A190" s="375"/>
      <c r="B190" s="375"/>
      <c r="C190" s="375"/>
      <c r="D190" s="375"/>
      <c r="E190" s="375"/>
      <c r="F190" s="375"/>
      <c r="G190" s="375"/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</row>
    <row r="191" spans="1:26" ht="9.75" customHeight="1" x14ac:dyDescent="0.25">
      <c r="A191" s="375"/>
      <c r="B191" s="375"/>
      <c r="C191" s="375"/>
      <c r="D191" s="375"/>
      <c r="E191" s="375"/>
      <c r="F191" s="375"/>
      <c r="G191" s="375"/>
      <c r="H191" s="375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</row>
    <row r="192" spans="1:26" ht="9.75" customHeight="1" x14ac:dyDescent="0.25">
      <c r="A192" s="375"/>
      <c r="B192" s="375"/>
      <c r="C192" s="375"/>
      <c r="D192" s="375"/>
      <c r="E192" s="375"/>
      <c r="F192" s="375"/>
      <c r="G192" s="375"/>
      <c r="H192" s="375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</row>
    <row r="193" spans="1:26" ht="9.75" customHeight="1" x14ac:dyDescent="0.25">
      <c r="A193" s="375"/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</row>
    <row r="194" spans="1:26" ht="9.75" customHeight="1" x14ac:dyDescent="0.25">
      <c r="A194" s="375"/>
      <c r="B194" s="375"/>
      <c r="C194" s="375"/>
      <c r="D194" s="375"/>
      <c r="E194" s="375"/>
      <c r="F194" s="375"/>
      <c r="G194" s="375"/>
      <c r="H194" s="375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</row>
    <row r="195" spans="1:26" ht="9.75" customHeight="1" x14ac:dyDescent="0.25">
      <c r="A195" s="375"/>
      <c r="B195" s="375"/>
      <c r="C195" s="375"/>
      <c r="D195" s="375"/>
      <c r="E195" s="375"/>
      <c r="F195" s="375"/>
      <c r="G195" s="375"/>
      <c r="H195" s="375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</row>
    <row r="196" spans="1:26" ht="9.75" customHeight="1" x14ac:dyDescent="0.25">
      <c r="A196" s="375"/>
      <c r="B196" s="375"/>
      <c r="C196" s="375"/>
      <c r="D196" s="375"/>
      <c r="E196" s="375"/>
      <c r="F196" s="375"/>
      <c r="G196" s="375"/>
      <c r="H196" s="375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</row>
    <row r="197" spans="1:26" ht="9.75" customHeight="1" x14ac:dyDescent="0.25">
      <c r="A197" s="375"/>
      <c r="B197" s="375"/>
      <c r="C197" s="375"/>
      <c r="D197" s="375"/>
      <c r="E197" s="375"/>
      <c r="F197" s="375"/>
      <c r="G197" s="375"/>
      <c r="H197" s="375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</row>
    <row r="198" spans="1:26" ht="9.75" customHeight="1" x14ac:dyDescent="0.25">
      <c r="A198" s="375"/>
      <c r="B198" s="375"/>
      <c r="C198" s="375"/>
      <c r="D198" s="375"/>
      <c r="E198" s="375"/>
      <c r="F198" s="375"/>
      <c r="G198" s="375"/>
      <c r="H198" s="375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</row>
    <row r="199" spans="1:26" ht="9.75" customHeight="1" x14ac:dyDescent="0.25">
      <c r="A199" s="375"/>
      <c r="B199" s="375"/>
      <c r="C199" s="375"/>
      <c r="D199" s="375"/>
      <c r="E199" s="375"/>
      <c r="F199" s="375"/>
      <c r="G199" s="375"/>
      <c r="H199" s="375"/>
      <c r="I199" s="375"/>
      <c r="J199" s="375"/>
      <c r="K199" s="375"/>
      <c r="L199" s="375"/>
      <c r="M199" s="375"/>
      <c r="N199" s="375"/>
      <c r="O199" s="375"/>
      <c r="P199" s="375"/>
      <c r="Q199" s="375"/>
      <c r="R199" s="375"/>
      <c r="S199" s="375"/>
      <c r="T199" s="375"/>
      <c r="U199" s="375"/>
      <c r="V199" s="375"/>
      <c r="W199" s="375"/>
      <c r="X199" s="375"/>
      <c r="Y199" s="375"/>
      <c r="Z199" s="375"/>
    </row>
    <row r="200" spans="1:26" ht="9.75" customHeight="1" x14ac:dyDescent="0.25">
      <c r="A200" s="375"/>
      <c r="B200" s="375"/>
      <c r="C200" s="375"/>
      <c r="D200" s="375"/>
      <c r="E200" s="375"/>
      <c r="F200" s="375"/>
      <c r="G200" s="375"/>
      <c r="H200" s="375"/>
      <c r="I200" s="375"/>
      <c r="J200" s="375"/>
      <c r="K200" s="375"/>
      <c r="L200" s="375"/>
      <c r="M200" s="375"/>
      <c r="N200" s="375"/>
      <c r="O200" s="375"/>
      <c r="P200" s="375"/>
      <c r="Q200" s="375"/>
      <c r="R200" s="375"/>
      <c r="S200" s="375"/>
      <c r="T200" s="375"/>
      <c r="U200" s="375"/>
      <c r="V200" s="375"/>
      <c r="W200" s="375"/>
      <c r="X200" s="375"/>
      <c r="Y200" s="375"/>
      <c r="Z200" s="375"/>
    </row>
    <row r="201" spans="1:26" ht="9.75" customHeight="1" x14ac:dyDescent="0.25">
      <c r="A201" s="375"/>
      <c r="B201" s="375"/>
      <c r="C201" s="375"/>
      <c r="D201" s="375"/>
      <c r="E201" s="375"/>
      <c r="F201" s="375"/>
      <c r="G201" s="375"/>
      <c r="H201" s="375"/>
      <c r="I201" s="375"/>
      <c r="J201" s="375"/>
      <c r="K201" s="375"/>
      <c r="L201" s="375"/>
      <c r="M201" s="375"/>
      <c r="N201" s="375"/>
      <c r="O201" s="375"/>
      <c r="P201" s="375"/>
      <c r="Q201" s="375"/>
      <c r="R201" s="375"/>
      <c r="S201" s="375"/>
      <c r="T201" s="375"/>
      <c r="U201" s="375"/>
      <c r="V201" s="375"/>
      <c r="W201" s="375"/>
      <c r="X201" s="375"/>
      <c r="Y201" s="375"/>
      <c r="Z201" s="375"/>
    </row>
    <row r="202" spans="1:26" ht="9.75" customHeight="1" x14ac:dyDescent="0.25">
      <c r="A202" s="375"/>
      <c r="B202" s="375"/>
      <c r="C202" s="375"/>
      <c r="D202" s="375"/>
      <c r="E202" s="375"/>
      <c r="F202" s="375"/>
      <c r="G202" s="375"/>
      <c r="H202" s="375"/>
      <c r="I202" s="375"/>
      <c r="J202" s="375"/>
      <c r="K202" s="375"/>
      <c r="L202" s="375"/>
      <c r="M202" s="375"/>
      <c r="N202" s="375"/>
      <c r="O202" s="375"/>
      <c r="P202" s="375"/>
      <c r="Q202" s="375"/>
      <c r="R202" s="375"/>
      <c r="S202" s="375"/>
      <c r="T202" s="375"/>
      <c r="U202" s="375"/>
      <c r="V202" s="375"/>
      <c r="W202" s="375"/>
      <c r="X202" s="375"/>
      <c r="Y202" s="375"/>
      <c r="Z202" s="375"/>
    </row>
    <row r="203" spans="1:26" ht="9.75" customHeight="1" x14ac:dyDescent="0.25">
      <c r="A203" s="375"/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</row>
    <row r="204" spans="1:26" ht="9.75" customHeight="1" x14ac:dyDescent="0.25">
      <c r="A204" s="375"/>
      <c r="B204" s="375"/>
      <c r="C204" s="375"/>
      <c r="D204" s="375"/>
      <c r="E204" s="375"/>
      <c r="F204" s="375"/>
      <c r="G204" s="375"/>
      <c r="H204" s="375"/>
      <c r="I204" s="375"/>
      <c r="J204" s="375"/>
      <c r="K204" s="375"/>
      <c r="L204" s="375"/>
      <c r="M204" s="375"/>
      <c r="N204" s="375"/>
      <c r="O204" s="375"/>
      <c r="P204" s="375"/>
      <c r="Q204" s="375"/>
      <c r="R204" s="375"/>
      <c r="S204" s="375"/>
      <c r="T204" s="375"/>
      <c r="U204" s="375"/>
      <c r="V204" s="375"/>
      <c r="W204" s="375"/>
      <c r="X204" s="375"/>
      <c r="Y204" s="375"/>
      <c r="Z204" s="375"/>
    </row>
    <row r="205" spans="1:26" ht="9.75" customHeight="1" x14ac:dyDescent="0.25">
      <c r="A205" s="375"/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</row>
    <row r="206" spans="1:26" ht="9.75" customHeight="1" x14ac:dyDescent="0.25">
      <c r="A206" s="375"/>
      <c r="B206" s="375"/>
      <c r="C206" s="375"/>
      <c r="D206" s="375"/>
      <c r="E206" s="375"/>
      <c r="F206" s="375"/>
      <c r="G206" s="375"/>
      <c r="H206" s="375"/>
      <c r="I206" s="375"/>
      <c r="J206" s="375"/>
      <c r="K206" s="375"/>
      <c r="L206" s="375"/>
      <c r="M206" s="375"/>
      <c r="N206" s="375"/>
      <c r="O206" s="375"/>
      <c r="P206" s="375"/>
      <c r="Q206" s="375"/>
      <c r="R206" s="375"/>
      <c r="S206" s="375"/>
      <c r="T206" s="375"/>
      <c r="U206" s="375"/>
      <c r="V206" s="375"/>
      <c r="W206" s="375"/>
      <c r="X206" s="375"/>
      <c r="Y206" s="375"/>
      <c r="Z206" s="375"/>
    </row>
    <row r="207" spans="1:26" ht="9.75" customHeight="1" x14ac:dyDescent="0.25">
      <c r="A207" s="375"/>
      <c r="B207" s="375"/>
      <c r="C207" s="375"/>
      <c r="D207" s="375"/>
      <c r="E207" s="375"/>
      <c r="F207" s="375"/>
      <c r="G207" s="375"/>
      <c r="H207" s="375"/>
      <c r="I207" s="375"/>
      <c r="J207" s="375"/>
      <c r="K207" s="375"/>
      <c r="L207" s="375"/>
      <c r="M207" s="375"/>
      <c r="N207" s="375"/>
      <c r="O207" s="375"/>
      <c r="P207" s="375"/>
      <c r="Q207" s="375"/>
      <c r="R207" s="375"/>
      <c r="S207" s="375"/>
      <c r="T207" s="375"/>
      <c r="U207" s="375"/>
      <c r="V207" s="375"/>
      <c r="W207" s="375"/>
      <c r="X207" s="375"/>
      <c r="Y207" s="375"/>
      <c r="Z207" s="375"/>
    </row>
    <row r="208" spans="1:26" ht="9.75" customHeight="1" x14ac:dyDescent="0.25">
      <c r="A208" s="375"/>
      <c r="B208" s="375"/>
      <c r="C208" s="375"/>
      <c r="D208" s="375"/>
      <c r="E208" s="375"/>
      <c r="F208" s="375"/>
      <c r="G208" s="375"/>
      <c r="H208" s="375"/>
      <c r="I208" s="375"/>
      <c r="J208" s="375"/>
      <c r="K208" s="375"/>
      <c r="L208" s="375"/>
      <c r="M208" s="375"/>
      <c r="N208" s="375"/>
      <c r="O208" s="375"/>
      <c r="P208" s="375"/>
      <c r="Q208" s="375"/>
      <c r="R208" s="375"/>
      <c r="S208" s="375"/>
      <c r="T208" s="375"/>
      <c r="U208" s="375"/>
      <c r="V208" s="375"/>
      <c r="W208" s="375"/>
      <c r="X208" s="375"/>
      <c r="Y208" s="375"/>
      <c r="Z208" s="375"/>
    </row>
    <row r="209" spans="1:26" ht="9.75" customHeight="1" x14ac:dyDescent="0.25">
      <c r="A209" s="375"/>
      <c r="B209" s="375"/>
      <c r="C209" s="375"/>
      <c r="D209" s="375"/>
      <c r="E209" s="375"/>
      <c r="F209" s="375"/>
      <c r="G209" s="375"/>
      <c r="H209" s="375"/>
      <c r="I209" s="375"/>
      <c r="J209" s="375"/>
      <c r="K209" s="375"/>
      <c r="L209" s="375"/>
      <c r="M209" s="375"/>
      <c r="N209" s="375"/>
      <c r="O209" s="375"/>
      <c r="P209" s="375"/>
      <c r="Q209" s="375"/>
      <c r="R209" s="375"/>
      <c r="S209" s="375"/>
      <c r="T209" s="375"/>
      <c r="U209" s="375"/>
      <c r="V209" s="375"/>
      <c r="W209" s="375"/>
      <c r="X209" s="375"/>
      <c r="Y209" s="375"/>
      <c r="Z209" s="375"/>
    </row>
    <row r="210" spans="1:26" ht="9.75" customHeight="1" x14ac:dyDescent="0.25">
      <c r="A210" s="375"/>
      <c r="B210" s="375"/>
      <c r="C210" s="375"/>
      <c r="D210" s="375"/>
      <c r="E210" s="375"/>
      <c r="F210" s="375"/>
      <c r="G210" s="375"/>
      <c r="H210" s="375"/>
      <c r="I210" s="375"/>
      <c r="J210" s="375"/>
      <c r="K210" s="375"/>
      <c r="L210" s="375"/>
      <c r="M210" s="375"/>
      <c r="N210" s="375"/>
      <c r="O210" s="375"/>
      <c r="P210" s="375"/>
      <c r="Q210" s="375"/>
      <c r="R210" s="375"/>
      <c r="S210" s="375"/>
      <c r="T210" s="375"/>
      <c r="U210" s="375"/>
      <c r="V210" s="375"/>
      <c r="W210" s="375"/>
      <c r="X210" s="375"/>
      <c r="Y210" s="375"/>
      <c r="Z210" s="375"/>
    </row>
    <row r="211" spans="1:26" ht="9.75" customHeight="1" x14ac:dyDescent="0.25">
      <c r="A211" s="375"/>
      <c r="B211" s="375"/>
      <c r="C211" s="375"/>
      <c r="D211" s="375"/>
      <c r="E211" s="375"/>
      <c r="F211" s="375"/>
      <c r="G211" s="375"/>
      <c r="H211" s="375"/>
      <c r="I211" s="375"/>
      <c r="J211" s="375"/>
      <c r="K211" s="375"/>
      <c r="L211" s="375"/>
      <c r="M211" s="375"/>
      <c r="N211" s="375"/>
      <c r="O211" s="375"/>
      <c r="P211" s="375"/>
      <c r="Q211" s="375"/>
      <c r="R211" s="375"/>
      <c r="S211" s="375"/>
      <c r="T211" s="375"/>
      <c r="U211" s="375"/>
      <c r="V211" s="375"/>
      <c r="W211" s="375"/>
      <c r="X211" s="375"/>
      <c r="Y211" s="375"/>
      <c r="Z211" s="375"/>
    </row>
    <row r="212" spans="1:26" ht="9.75" customHeight="1" x14ac:dyDescent="0.25">
      <c r="A212" s="375"/>
      <c r="B212" s="375"/>
      <c r="C212" s="375"/>
      <c r="D212" s="375"/>
      <c r="E212" s="375"/>
      <c r="F212" s="375"/>
      <c r="G212" s="375"/>
      <c r="H212" s="375"/>
      <c r="I212" s="375"/>
      <c r="J212" s="375"/>
      <c r="K212" s="375"/>
      <c r="L212" s="375"/>
      <c r="M212" s="375"/>
      <c r="N212" s="375"/>
      <c r="O212" s="375"/>
      <c r="P212" s="375"/>
      <c r="Q212" s="375"/>
      <c r="R212" s="375"/>
      <c r="S212" s="375"/>
      <c r="T212" s="375"/>
      <c r="U212" s="375"/>
      <c r="V212" s="375"/>
      <c r="W212" s="375"/>
      <c r="X212" s="375"/>
      <c r="Y212" s="375"/>
      <c r="Z212" s="375"/>
    </row>
    <row r="213" spans="1:26" ht="9.75" customHeight="1" x14ac:dyDescent="0.25">
      <c r="A213" s="375"/>
      <c r="B213" s="375"/>
      <c r="C213" s="375"/>
      <c r="D213" s="375"/>
      <c r="E213" s="375"/>
      <c r="F213" s="375"/>
      <c r="G213" s="375"/>
      <c r="H213" s="375"/>
      <c r="I213" s="375"/>
      <c r="J213" s="375"/>
      <c r="K213" s="375"/>
      <c r="L213" s="375"/>
      <c r="M213" s="375"/>
      <c r="N213" s="375"/>
      <c r="O213" s="375"/>
      <c r="P213" s="375"/>
      <c r="Q213" s="375"/>
      <c r="R213" s="375"/>
      <c r="S213" s="375"/>
      <c r="T213" s="375"/>
      <c r="U213" s="375"/>
      <c r="V213" s="375"/>
      <c r="W213" s="375"/>
      <c r="X213" s="375"/>
      <c r="Y213" s="375"/>
      <c r="Z213" s="375"/>
    </row>
    <row r="214" spans="1:26" ht="9.75" customHeight="1" x14ac:dyDescent="0.25">
      <c r="A214" s="375"/>
      <c r="B214" s="375"/>
      <c r="C214" s="375"/>
      <c r="D214" s="375"/>
      <c r="E214" s="375"/>
      <c r="F214" s="375"/>
      <c r="G214" s="375"/>
      <c r="H214" s="375"/>
      <c r="I214" s="375"/>
      <c r="J214" s="375"/>
      <c r="K214" s="375"/>
      <c r="L214" s="375"/>
      <c r="M214" s="375"/>
      <c r="N214" s="375"/>
      <c r="O214" s="375"/>
      <c r="P214" s="375"/>
      <c r="Q214" s="375"/>
      <c r="R214" s="375"/>
      <c r="S214" s="375"/>
      <c r="T214" s="375"/>
      <c r="U214" s="375"/>
      <c r="V214" s="375"/>
      <c r="W214" s="375"/>
      <c r="X214" s="375"/>
      <c r="Y214" s="375"/>
      <c r="Z214" s="375"/>
    </row>
    <row r="215" spans="1:26" ht="9.75" customHeight="1" x14ac:dyDescent="0.25">
      <c r="A215" s="375"/>
      <c r="B215" s="375"/>
      <c r="C215" s="375"/>
      <c r="D215" s="375"/>
      <c r="E215" s="375"/>
      <c r="F215" s="375"/>
      <c r="G215" s="375"/>
      <c r="H215" s="375"/>
      <c r="I215" s="375"/>
      <c r="J215" s="375"/>
      <c r="K215" s="375"/>
      <c r="L215" s="375"/>
      <c r="M215" s="375"/>
      <c r="N215" s="375"/>
      <c r="O215" s="375"/>
      <c r="P215" s="375"/>
      <c r="Q215" s="375"/>
      <c r="R215" s="375"/>
      <c r="S215" s="375"/>
      <c r="T215" s="375"/>
      <c r="U215" s="375"/>
      <c r="V215" s="375"/>
      <c r="W215" s="375"/>
      <c r="X215" s="375"/>
      <c r="Y215" s="375"/>
      <c r="Z215" s="375"/>
    </row>
    <row r="216" spans="1:26" ht="9.75" customHeight="1" x14ac:dyDescent="0.25">
      <c r="A216" s="375"/>
      <c r="B216" s="375"/>
      <c r="C216" s="375"/>
      <c r="D216" s="375"/>
      <c r="E216" s="375"/>
      <c r="F216" s="375"/>
      <c r="G216" s="375"/>
      <c r="H216" s="375"/>
      <c r="I216" s="375"/>
      <c r="J216" s="375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9.75" customHeight="1" x14ac:dyDescent="0.25">
      <c r="A217" s="375"/>
      <c r="B217" s="375"/>
      <c r="C217" s="375"/>
      <c r="D217" s="375"/>
      <c r="E217" s="375"/>
      <c r="F217" s="375"/>
      <c r="G217" s="375"/>
      <c r="H217" s="375"/>
      <c r="I217" s="375"/>
      <c r="J217" s="375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9.75" customHeight="1" x14ac:dyDescent="0.25">
      <c r="A218" s="375"/>
      <c r="B218" s="375"/>
      <c r="C218" s="375"/>
      <c r="D218" s="375"/>
      <c r="E218" s="375"/>
      <c r="F218" s="375"/>
      <c r="G218" s="375"/>
      <c r="H218" s="375"/>
      <c r="I218" s="375"/>
      <c r="J218" s="375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9.75" customHeight="1" x14ac:dyDescent="0.25">
      <c r="A219" s="375"/>
      <c r="B219" s="375"/>
      <c r="C219" s="375"/>
      <c r="D219" s="375"/>
      <c r="E219" s="375"/>
      <c r="F219" s="375"/>
      <c r="G219" s="375"/>
      <c r="H219" s="375"/>
      <c r="I219" s="375"/>
      <c r="J219" s="375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9.75" customHeight="1" x14ac:dyDescent="0.25">
      <c r="A220" s="375"/>
      <c r="B220" s="375"/>
      <c r="C220" s="375"/>
      <c r="D220" s="375"/>
      <c r="E220" s="375"/>
      <c r="F220" s="375"/>
      <c r="G220" s="375"/>
      <c r="H220" s="375"/>
      <c r="I220" s="375"/>
      <c r="J220" s="375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9.75" customHeight="1" x14ac:dyDescent="0.25">
      <c r="A221" s="375"/>
      <c r="B221" s="375"/>
      <c r="C221" s="375"/>
      <c r="D221" s="375"/>
      <c r="E221" s="375"/>
      <c r="F221" s="375"/>
      <c r="G221" s="375"/>
      <c r="H221" s="375"/>
      <c r="I221" s="375"/>
      <c r="J221" s="375"/>
      <c r="K221" s="375"/>
      <c r="L221" s="375"/>
      <c r="M221" s="375"/>
      <c r="N221" s="375"/>
      <c r="O221" s="375"/>
      <c r="P221" s="375"/>
      <c r="Q221" s="375"/>
      <c r="R221" s="375"/>
      <c r="S221" s="375"/>
      <c r="T221" s="375"/>
      <c r="U221" s="375"/>
      <c r="V221" s="375"/>
      <c r="W221" s="375"/>
      <c r="X221" s="375"/>
      <c r="Y221" s="375"/>
      <c r="Z221" s="375"/>
    </row>
    <row r="222" spans="1:26" ht="9.75" customHeight="1" x14ac:dyDescent="0.25">
      <c r="A222" s="375"/>
      <c r="B222" s="375"/>
      <c r="C222" s="375"/>
      <c r="D222" s="375"/>
      <c r="E222" s="375"/>
      <c r="F222" s="375"/>
      <c r="G222" s="375"/>
      <c r="H222" s="375"/>
      <c r="I222" s="375"/>
      <c r="J222" s="375"/>
      <c r="K222" s="375"/>
      <c r="L222" s="375"/>
      <c r="M222" s="375"/>
      <c r="N222" s="375"/>
      <c r="O222" s="375"/>
      <c r="P222" s="375"/>
      <c r="Q222" s="375"/>
      <c r="R222" s="375"/>
      <c r="S222" s="375"/>
      <c r="T222" s="375"/>
      <c r="U222" s="375"/>
      <c r="V222" s="375"/>
      <c r="W222" s="375"/>
      <c r="X222" s="375"/>
      <c r="Y222" s="375"/>
      <c r="Z222" s="375"/>
    </row>
    <row r="223" spans="1:26" ht="9.75" customHeight="1" x14ac:dyDescent="0.25">
      <c r="A223" s="375"/>
      <c r="B223" s="375"/>
      <c r="C223" s="375"/>
      <c r="D223" s="375"/>
      <c r="E223" s="375"/>
      <c r="F223" s="375"/>
      <c r="G223" s="375"/>
      <c r="H223" s="375"/>
      <c r="I223" s="375"/>
      <c r="J223" s="375"/>
      <c r="K223" s="375"/>
      <c r="L223" s="375"/>
      <c r="M223" s="375"/>
      <c r="N223" s="375"/>
      <c r="O223" s="375"/>
      <c r="P223" s="375"/>
      <c r="Q223" s="375"/>
      <c r="R223" s="375"/>
      <c r="S223" s="375"/>
      <c r="T223" s="375"/>
      <c r="U223" s="375"/>
      <c r="V223" s="375"/>
      <c r="W223" s="375"/>
      <c r="X223" s="375"/>
      <c r="Y223" s="375"/>
      <c r="Z223" s="375"/>
    </row>
    <row r="224" spans="1:26" ht="9.75" customHeight="1" x14ac:dyDescent="0.25">
      <c r="A224" s="375"/>
      <c r="B224" s="375"/>
      <c r="C224" s="375"/>
      <c r="D224" s="375"/>
      <c r="E224" s="375"/>
      <c r="F224" s="375"/>
      <c r="G224" s="375"/>
      <c r="H224" s="375"/>
      <c r="I224" s="375"/>
      <c r="J224" s="375"/>
      <c r="K224" s="375"/>
      <c r="L224" s="375"/>
      <c r="M224" s="375"/>
      <c r="N224" s="375"/>
      <c r="O224" s="375"/>
      <c r="P224" s="375"/>
      <c r="Q224" s="375"/>
      <c r="R224" s="375"/>
      <c r="S224" s="375"/>
      <c r="T224" s="375"/>
      <c r="U224" s="375"/>
      <c r="V224" s="375"/>
      <c r="W224" s="375"/>
      <c r="X224" s="375"/>
      <c r="Y224" s="375"/>
      <c r="Z224" s="375"/>
    </row>
    <row r="225" spans="1:26" ht="9.75" customHeight="1" x14ac:dyDescent="0.25">
      <c r="A225" s="375"/>
      <c r="B225" s="375"/>
      <c r="C225" s="375"/>
      <c r="D225" s="375"/>
      <c r="E225" s="375"/>
      <c r="F225" s="375"/>
      <c r="G225" s="375"/>
      <c r="H225" s="375"/>
      <c r="I225" s="375"/>
      <c r="J225" s="375"/>
      <c r="K225" s="375"/>
      <c r="L225" s="375"/>
      <c r="M225" s="375"/>
      <c r="N225" s="375"/>
      <c r="O225" s="375"/>
      <c r="P225" s="375"/>
      <c r="Q225" s="375"/>
      <c r="R225" s="375"/>
      <c r="S225" s="375"/>
      <c r="T225" s="375"/>
      <c r="U225" s="375"/>
      <c r="V225" s="375"/>
      <c r="W225" s="375"/>
      <c r="X225" s="375"/>
      <c r="Y225" s="375"/>
      <c r="Z225" s="375"/>
    </row>
    <row r="226" spans="1:26" ht="9.75" customHeight="1" x14ac:dyDescent="0.25">
      <c r="A226" s="375"/>
      <c r="B226" s="375"/>
      <c r="C226" s="375"/>
      <c r="D226" s="375"/>
      <c r="E226" s="375"/>
      <c r="F226" s="375"/>
      <c r="G226" s="375"/>
      <c r="H226" s="375"/>
      <c r="I226" s="375"/>
      <c r="J226" s="375"/>
      <c r="K226" s="375"/>
      <c r="L226" s="375"/>
      <c r="M226" s="375"/>
      <c r="N226" s="375"/>
      <c r="O226" s="375"/>
      <c r="P226" s="375"/>
      <c r="Q226" s="375"/>
      <c r="R226" s="375"/>
      <c r="S226" s="375"/>
      <c r="T226" s="375"/>
      <c r="U226" s="375"/>
      <c r="V226" s="375"/>
      <c r="W226" s="375"/>
      <c r="X226" s="375"/>
      <c r="Y226" s="375"/>
      <c r="Z226" s="375"/>
    </row>
    <row r="227" spans="1:26" ht="9.75" customHeight="1" x14ac:dyDescent="0.25">
      <c r="A227" s="375"/>
      <c r="B227" s="375"/>
      <c r="C227" s="375"/>
      <c r="D227" s="375"/>
      <c r="E227" s="375"/>
      <c r="F227" s="375"/>
      <c r="G227" s="375"/>
      <c r="H227" s="375"/>
      <c r="I227" s="375"/>
      <c r="J227" s="375"/>
      <c r="K227" s="37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</row>
    <row r="228" spans="1:26" ht="9.75" customHeight="1" x14ac:dyDescent="0.25">
      <c r="A228" s="375"/>
      <c r="B228" s="375"/>
      <c r="C228" s="375"/>
      <c r="D228" s="375"/>
      <c r="E228" s="375"/>
      <c r="F228" s="375"/>
      <c r="G228" s="375"/>
      <c r="H228" s="375"/>
      <c r="I228" s="375"/>
      <c r="J228" s="375"/>
      <c r="K228" s="37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</row>
    <row r="229" spans="1:26" ht="9.75" customHeight="1" x14ac:dyDescent="0.25">
      <c r="A229" s="375"/>
      <c r="B229" s="375"/>
      <c r="C229" s="375"/>
      <c r="D229" s="375"/>
      <c r="E229" s="375"/>
      <c r="F229" s="375"/>
      <c r="G229" s="375"/>
      <c r="H229" s="375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</row>
    <row r="230" spans="1:26" ht="9.75" customHeight="1" x14ac:dyDescent="0.25">
      <c r="A230" s="375"/>
      <c r="B230" s="375"/>
      <c r="C230" s="375"/>
      <c r="D230" s="375"/>
      <c r="E230" s="375"/>
      <c r="F230" s="375"/>
      <c r="G230" s="375"/>
      <c r="H230" s="375"/>
      <c r="I230" s="375"/>
      <c r="J230" s="375"/>
      <c r="K230" s="37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</row>
    <row r="231" spans="1:26" ht="9.75" customHeight="1" x14ac:dyDescent="0.25">
      <c r="A231" s="375"/>
      <c r="B231" s="375"/>
      <c r="C231" s="375"/>
      <c r="D231" s="375"/>
      <c r="E231" s="375"/>
      <c r="F231" s="375"/>
      <c r="G231" s="375"/>
      <c r="H231" s="375"/>
      <c r="I231" s="375"/>
      <c r="J231" s="375"/>
      <c r="K231" s="37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</row>
    <row r="232" spans="1:26" ht="9.75" customHeight="1" x14ac:dyDescent="0.25">
      <c r="A232" s="375"/>
      <c r="B232" s="375"/>
      <c r="C232" s="375"/>
      <c r="D232" s="375"/>
      <c r="E232" s="375"/>
      <c r="F232" s="375"/>
      <c r="G232" s="375"/>
      <c r="H232" s="375"/>
      <c r="I232" s="375"/>
      <c r="J232" s="375"/>
      <c r="K232" s="375"/>
      <c r="L232" s="375"/>
      <c r="M232" s="375"/>
      <c r="N232" s="375"/>
      <c r="O232" s="375"/>
      <c r="P232" s="375"/>
      <c r="Q232" s="375"/>
      <c r="R232" s="375"/>
      <c r="S232" s="375"/>
      <c r="T232" s="375"/>
      <c r="U232" s="375"/>
      <c r="V232" s="375"/>
      <c r="W232" s="375"/>
      <c r="X232" s="375"/>
      <c r="Y232" s="375"/>
      <c r="Z232" s="375"/>
    </row>
    <row r="233" spans="1:26" ht="9.75" customHeight="1" x14ac:dyDescent="0.25">
      <c r="A233" s="375"/>
      <c r="B233" s="375"/>
      <c r="C233" s="375"/>
      <c r="D233" s="375"/>
      <c r="E233" s="375"/>
      <c r="F233" s="375"/>
      <c r="G233" s="375"/>
      <c r="H233" s="375"/>
      <c r="I233" s="375"/>
      <c r="J233" s="375"/>
      <c r="K233" s="375"/>
      <c r="L233" s="375"/>
      <c r="M233" s="375"/>
      <c r="N233" s="375"/>
      <c r="O233" s="375"/>
      <c r="P233" s="375"/>
      <c r="Q233" s="375"/>
      <c r="R233" s="375"/>
      <c r="S233" s="375"/>
      <c r="T233" s="375"/>
      <c r="U233" s="375"/>
      <c r="V233" s="375"/>
      <c r="W233" s="375"/>
      <c r="X233" s="375"/>
      <c r="Y233" s="375"/>
      <c r="Z233" s="375"/>
    </row>
    <row r="234" spans="1:26" ht="9.75" customHeight="1" x14ac:dyDescent="0.25">
      <c r="A234" s="375"/>
      <c r="B234" s="375"/>
      <c r="C234" s="375"/>
      <c r="D234" s="375"/>
      <c r="E234" s="375"/>
      <c r="F234" s="375"/>
      <c r="G234" s="375"/>
      <c r="H234" s="375"/>
      <c r="I234" s="375"/>
      <c r="J234" s="375"/>
      <c r="K234" s="375"/>
      <c r="L234" s="375"/>
      <c r="M234" s="375"/>
      <c r="N234" s="375"/>
      <c r="O234" s="375"/>
      <c r="P234" s="375"/>
      <c r="Q234" s="375"/>
      <c r="R234" s="375"/>
      <c r="S234" s="375"/>
      <c r="T234" s="375"/>
      <c r="U234" s="375"/>
      <c r="V234" s="375"/>
      <c r="W234" s="375"/>
      <c r="X234" s="375"/>
      <c r="Y234" s="375"/>
      <c r="Z234" s="375"/>
    </row>
    <row r="235" spans="1:26" ht="9.75" customHeight="1" x14ac:dyDescent="0.25">
      <c r="A235" s="375"/>
      <c r="B235" s="375"/>
      <c r="C235" s="375"/>
      <c r="D235" s="375"/>
      <c r="E235" s="375"/>
      <c r="F235" s="375"/>
      <c r="G235" s="375"/>
      <c r="H235" s="375"/>
      <c r="I235" s="375"/>
      <c r="J235" s="375"/>
      <c r="K235" s="37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</row>
    <row r="236" spans="1:26" ht="9.75" customHeight="1" x14ac:dyDescent="0.25">
      <c r="A236" s="375"/>
      <c r="B236" s="375"/>
      <c r="C236" s="375"/>
      <c r="D236" s="375"/>
      <c r="E236" s="375"/>
      <c r="F236" s="375"/>
      <c r="G236" s="375"/>
      <c r="H236" s="375"/>
      <c r="I236" s="375"/>
      <c r="J236" s="375"/>
      <c r="K236" s="375"/>
      <c r="L236" s="375"/>
      <c r="M236" s="375"/>
      <c r="N236" s="375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</row>
    <row r="237" spans="1:26" ht="9.75" customHeight="1" x14ac:dyDescent="0.25">
      <c r="A237" s="375"/>
      <c r="B237" s="375"/>
      <c r="C237" s="375"/>
      <c r="D237" s="375"/>
      <c r="E237" s="375"/>
      <c r="F237" s="375"/>
      <c r="G237" s="375"/>
      <c r="H237" s="375"/>
      <c r="I237" s="375"/>
      <c r="J237" s="375"/>
      <c r="K237" s="375"/>
      <c r="L237" s="375"/>
      <c r="M237" s="375"/>
      <c r="N237" s="375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</row>
    <row r="238" spans="1:26" ht="9.75" customHeight="1" x14ac:dyDescent="0.25">
      <c r="A238" s="375"/>
      <c r="B238" s="375"/>
      <c r="C238" s="375"/>
      <c r="D238" s="375"/>
      <c r="E238" s="375"/>
      <c r="F238" s="375"/>
      <c r="G238" s="375"/>
      <c r="H238" s="375"/>
      <c r="I238" s="375"/>
      <c r="J238" s="375"/>
      <c r="K238" s="375"/>
      <c r="L238" s="375"/>
      <c r="M238" s="375"/>
      <c r="N238" s="375"/>
      <c r="O238" s="375"/>
      <c r="P238" s="375"/>
      <c r="Q238" s="375"/>
      <c r="R238" s="375"/>
      <c r="S238" s="375"/>
      <c r="T238" s="375"/>
      <c r="U238" s="375"/>
      <c r="V238" s="375"/>
      <c r="W238" s="375"/>
      <c r="X238" s="375"/>
      <c r="Y238" s="375"/>
      <c r="Z238" s="375"/>
    </row>
    <row r="239" spans="1:26" ht="9.75" customHeight="1" x14ac:dyDescent="0.25">
      <c r="A239" s="375"/>
      <c r="B239" s="375"/>
      <c r="C239" s="375"/>
      <c r="D239" s="375"/>
      <c r="E239" s="375"/>
      <c r="F239" s="375"/>
      <c r="G239" s="375"/>
      <c r="H239" s="375"/>
      <c r="I239" s="375"/>
      <c r="J239" s="375"/>
      <c r="K239" s="375"/>
      <c r="L239" s="375"/>
      <c r="M239" s="375"/>
      <c r="N239" s="375"/>
      <c r="O239" s="375"/>
      <c r="P239" s="375"/>
      <c r="Q239" s="375"/>
      <c r="R239" s="375"/>
      <c r="S239" s="375"/>
      <c r="T239" s="375"/>
      <c r="U239" s="375"/>
      <c r="V239" s="375"/>
      <c r="W239" s="375"/>
      <c r="X239" s="375"/>
      <c r="Y239" s="375"/>
      <c r="Z239" s="375"/>
    </row>
    <row r="240" spans="1:26" ht="9.75" customHeight="1" x14ac:dyDescent="0.25">
      <c r="A240" s="375"/>
      <c r="B240" s="375"/>
      <c r="C240" s="375"/>
      <c r="D240" s="375"/>
      <c r="E240" s="375"/>
      <c r="F240" s="375"/>
      <c r="G240" s="375"/>
      <c r="H240" s="375"/>
      <c r="I240" s="375"/>
      <c r="J240" s="375"/>
      <c r="K240" s="375"/>
      <c r="L240" s="375"/>
      <c r="M240" s="375"/>
      <c r="N240" s="375"/>
      <c r="O240" s="375"/>
      <c r="P240" s="375"/>
      <c r="Q240" s="375"/>
      <c r="R240" s="375"/>
      <c r="S240" s="375"/>
      <c r="T240" s="375"/>
      <c r="U240" s="375"/>
      <c r="V240" s="375"/>
      <c r="W240" s="375"/>
      <c r="X240" s="375"/>
      <c r="Y240" s="375"/>
      <c r="Z240" s="375"/>
    </row>
    <row r="241" spans="1:26" ht="9.75" customHeight="1" x14ac:dyDescent="0.25">
      <c r="A241" s="375"/>
      <c r="B241" s="375"/>
      <c r="C241" s="375"/>
      <c r="D241" s="375"/>
      <c r="E241" s="375"/>
      <c r="F241" s="375"/>
      <c r="G241" s="375"/>
      <c r="H241" s="375"/>
      <c r="I241" s="375"/>
      <c r="J241" s="375"/>
      <c r="K241" s="375"/>
      <c r="L241" s="375"/>
      <c r="M241" s="375"/>
      <c r="N241" s="375"/>
      <c r="O241" s="375"/>
      <c r="P241" s="375"/>
      <c r="Q241" s="375"/>
      <c r="R241" s="375"/>
      <c r="S241" s="375"/>
      <c r="T241" s="375"/>
      <c r="U241" s="375"/>
      <c r="V241" s="375"/>
      <c r="W241" s="375"/>
      <c r="X241" s="375"/>
      <c r="Y241" s="375"/>
      <c r="Z241" s="375"/>
    </row>
    <row r="242" spans="1:26" ht="9.75" customHeight="1" x14ac:dyDescent="0.25">
      <c r="A242" s="375"/>
      <c r="B242" s="375"/>
      <c r="C242" s="375"/>
      <c r="D242" s="375"/>
      <c r="E242" s="375"/>
      <c r="F242" s="375"/>
      <c r="G242" s="375"/>
      <c r="H242" s="375"/>
      <c r="I242" s="375"/>
      <c r="J242" s="375"/>
      <c r="K242" s="375"/>
      <c r="L242" s="375"/>
      <c r="M242" s="375"/>
      <c r="N242" s="375"/>
      <c r="O242" s="375"/>
      <c r="P242" s="375"/>
      <c r="Q242" s="375"/>
      <c r="R242" s="375"/>
      <c r="S242" s="375"/>
      <c r="T242" s="375"/>
      <c r="U242" s="375"/>
      <c r="V242" s="375"/>
      <c r="W242" s="375"/>
      <c r="X242" s="375"/>
      <c r="Y242" s="375"/>
      <c r="Z242" s="375"/>
    </row>
    <row r="243" spans="1:26" ht="9.75" customHeight="1" x14ac:dyDescent="0.25">
      <c r="A243" s="375"/>
      <c r="B243" s="375"/>
      <c r="C243" s="375"/>
      <c r="D243" s="375"/>
      <c r="E243" s="375"/>
      <c r="F243" s="375"/>
      <c r="G243" s="375"/>
      <c r="H243" s="375"/>
      <c r="I243" s="375"/>
      <c r="J243" s="375"/>
      <c r="K243" s="375"/>
      <c r="L243" s="375"/>
      <c r="M243" s="375"/>
      <c r="N243" s="375"/>
      <c r="O243" s="375"/>
      <c r="P243" s="375"/>
      <c r="Q243" s="375"/>
      <c r="R243" s="375"/>
      <c r="S243" s="375"/>
      <c r="T243" s="375"/>
      <c r="U243" s="375"/>
      <c r="V243" s="375"/>
      <c r="W243" s="375"/>
      <c r="X243" s="375"/>
      <c r="Y243" s="375"/>
      <c r="Z243" s="375"/>
    </row>
    <row r="244" spans="1:26" ht="9.75" customHeight="1" x14ac:dyDescent="0.25">
      <c r="A244" s="375"/>
      <c r="B244" s="375"/>
      <c r="C244" s="375"/>
      <c r="D244" s="375"/>
      <c r="E244" s="375"/>
      <c r="F244" s="375"/>
      <c r="G244" s="375"/>
      <c r="H244" s="375"/>
      <c r="I244" s="375"/>
      <c r="J244" s="375"/>
      <c r="K244" s="375"/>
      <c r="L244" s="375"/>
      <c r="M244" s="375"/>
      <c r="N244" s="375"/>
      <c r="O244" s="375"/>
      <c r="P244" s="375"/>
      <c r="Q244" s="375"/>
      <c r="R244" s="375"/>
      <c r="S244" s="375"/>
      <c r="T244" s="375"/>
      <c r="U244" s="375"/>
      <c r="V244" s="375"/>
      <c r="W244" s="375"/>
      <c r="X244" s="375"/>
      <c r="Y244" s="375"/>
      <c r="Z244" s="375"/>
    </row>
    <row r="245" spans="1:26" ht="9.75" customHeight="1" x14ac:dyDescent="0.25">
      <c r="A245" s="375"/>
      <c r="B245" s="375"/>
      <c r="C245" s="375"/>
      <c r="D245" s="375"/>
      <c r="E245" s="375"/>
      <c r="F245" s="375"/>
      <c r="G245" s="375"/>
      <c r="H245" s="375"/>
      <c r="I245" s="375"/>
      <c r="J245" s="375"/>
      <c r="K245" s="375"/>
      <c r="L245" s="375"/>
      <c r="M245" s="375"/>
      <c r="N245" s="375"/>
      <c r="O245" s="375"/>
      <c r="P245" s="375"/>
      <c r="Q245" s="375"/>
      <c r="R245" s="375"/>
      <c r="S245" s="375"/>
      <c r="T245" s="375"/>
      <c r="U245" s="375"/>
      <c r="V245" s="375"/>
      <c r="W245" s="375"/>
      <c r="X245" s="375"/>
      <c r="Y245" s="375"/>
      <c r="Z245" s="375"/>
    </row>
    <row r="246" spans="1:26" ht="9.75" customHeight="1" x14ac:dyDescent="0.25">
      <c r="A246" s="375"/>
      <c r="B246" s="375"/>
      <c r="C246" s="375"/>
      <c r="D246" s="375"/>
      <c r="E246" s="375"/>
      <c r="F246" s="375"/>
      <c r="G246" s="375"/>
      <c r="H246" s="375"/>
      <c r="I246" s="375"/>
      <c r="J246" s="375"/>
      <c r="K246" s="375"/>
      <c r="L246" s="375"/>
      <c r="M246" s="375"/>
      <c r="N246" s="375"/>
      <c r="O246" s="375"/>
      <c r="P246" s="375"/>
      <c r="Q246" s="375"/>
      <c r="R246" s="375"/>
      <c r="S246" s="375"/>
      <c r="T246" s="375"/>
      <c r="U246" s="375"/>
      <c r="V246" s="375"/>
      <c r="W246" s="375"/>
      <c r="X246" s="375"/>
      <c r="Y246" s="375"/>
      <c r="Z246" s="375"/>
    </row>
    <row r="247" spans="1:26" ht="9.75" customHeight="1" x14ac:dyDescent="0.25">
      <c r="A247" s="375"/>
      <c r="B247" s="375"/>
      <c r="C247" s="375"/>
      <c r="D247" s="375"/>
      <c r="E247" s="375"/>
      <c r="F247" s="375"/>
      <c r="G247" s="375"/>
      <c r="H247" s="375"/>
      <c r="I247" s="375"/>
      <c r="J247" s="375"/>
      <c r="K247" s="375"/>
      <c r="L247" s="375"/>
      <c r="M247" s="375"/>
      <c r="N247" s="375"/>
      <c r="O247" s="375"/>
      <c r="P247" s="375"/>
      <c r="Q247" s="375"/>
      <c r="R247" s="375"/>
      <c r="S247" s="375"/>
      <c r="T247" s="375"/>
      <c r="U247" s="375"/>
      <c r="V247" s="375"/>
      <c r="W247" s="375"/>
      <c r="X247" s="375"/>
      <c r="Y247" s="375"/>
      <c r="Z247" s="375"/>
    </row>
    <row r="248" spans="1:26" ht="9.75" customHeight="1" x14ac:dyDescent="0.25">
      <c r="A248" s="375"/>
      <c r="B248" s="375"/>
      <c r="C248" s="375"/>
      <c r="D248" s="375"/>
      <c r="E248" s="375"/>
      <c r="F248" s="375"/>
      <c r="G248" s="375"/>
      <c r="H248" s="375"/>
      <c r="I248" s="375"/>
      <c r="J248" s="375"/>
      <c r="K248" s="375"/>
      <c r="L248" s="375"/>
      <c r="M248" s="375"/>
      <c r="N248" s="375"/>
      <c r="O248" s="375"/>
      <c r="P248" s="375"/>
      <c r="Q248" s="375"/>
      <c r="R248" s="375"/>
      <c r="S248" s="375"/>
      <c r="T248" s="375"/>
      <c r="U248" s="375"/>
      <c r="V248" s="375"/>
      <c r="W248" s="375"/>
      <c r="X248" s="375"/>
      <c r="Y248" s="375"/>
      <c r="Z248" s="375"/>
    </row>
    <row r="249" spans="1:26" ht="9.75" customHeight="1" x14ac:dyDescent="0.25">
      <c r="A249" s="375"/>
      <c r="B249" s="375"/>
      <c r="C249" s="375"/>
      <c r="D249" s="375"/>
      <c r="E249" s="375"/>
      <c r="F249" s="375"/>
      <c r="G249" s="375"/>
      <c r="H249" s="375"/>
      <c r="I249" s="375"/>
      <c r="J249" s="375"/>
      <c r="K249" s="375"/>
      <c r="L249" s="375"/>
      <c r="M249" s="375"/>
      <c r="N249" s="375"/>
      <c r="O249" s="375"/>
      <c r="P249" s="375"/>
      <c r="Q249" s="375"/>
      <c r="R249" s="375"/>
      <c r="S249" s="375"/>
      <c r="T249" s="375"/>
      <c r="U249" s="375"/>
      <c r="V249" s="375"/>
      <c r="W249" s="375"/>
      <c r="X249" s="375"/>
      <c r="Y249" s="375"/>
      <c r="Z249" s="375"/>
    </row>
    <row r="250" spans="1:26" ht="9.75" customHeight="1" x14ac:dyDescent="0.25">
      <c r="A250" s="375"/>
      <c r="B250" s="375"/>
      <c r="C250" s="375"/>
      <c r="D250" s="375"/>
      <c r="E250" s="375"/>
      <c r="F250" s="375"/>
      <c r="G250" s="375"/>
      <c r="H250" s="375"/>
      <c r="I250" s="375"/>
      <c r="J250" s="375"/>
      <c r="K250" s="375"/>
      <c r="L250" s="375"/>
      <c r="M250" s="375"/>
      <c r="N250" s="375"/>
      <c r="O250" s="375"/>
      <c r="P250" s="375"/>
      <c r="Q250" s="375"/>
      <c r="R250" s="375"/>
      <c r="S250" s="375"/>
      <c r="T250" s="375"/>
      <c r="U250" s="375"/>
      <c r="V250" s="375"/>
      <c r="W250" s="375"/>
      <c r="X250" s="375"/>
      <c r="Y250" s="375"/>
      <c r="Z250" s="375"/>
    </row>
    <row r="251" spans="1:26" ht="9.75" customHeight="1" x14ac:dyDescent="0.25">
      <c r="A251" s="375"/>
      <c r="B251" s="375"/>
      <c r="C251" s="375"/>
      <c r="D251" s="375"/>
      <c r="E251" s="375"/>
      <c r="F251" s="375"/>
      <c r="G251" s="375"/>
      <c r="H251" s="375"/>
      <c r="I251" s="375"/>
      <c r="J251" s="375"/>
      <c r="K251" s="375"/>
      <c r="L251" s="375"/>
      <c r="M251" s="375"/>
      <c r="N251" s="375"/>
      <c r="O251" s="375"/>
      <c r="P251" s="375"/>
      <c r="Q251" s="375"/>
      <c r="R251" s="375"/>
      <c r="S251" s="375"/>
      <c r="T251" s="375"/>
      <c r="U251" s="375"/>
      <c r="V251" s="375"/>
      <c r="W251" s="375"/>
      <c r="X251" s="375"/>
      <c r="Y251" s="375"/>
      <c r="Z251" s="375"/>
    </row>
    <row r="252" spans="1:26" ht="9.75" customHeight="1" x14ac:dyDescent="0.25">
      <c r="A252" s="375"/>
      <c r="B252" s="375"/>
      <c r="C252" s="375"/>
      <c r="D252" s="375"/>
      <c r="E252" s="375"/>
      <c r="F252" s="375"/>
      <c r="G252" s="375"/>
      <c r="H252" s="375"/>
      <c r="I252" s="375"/>
      <c r="J252" s="375"/>
      <c r="K252" s="375"/>
      <c r="L252" s="375"/>
      <c r="M252" s="375"/>
      <c r="N252" s="375"/>
      <c r="O252" s="375"/>
      <c r="P252" s="375"/>
      <c r="Q252" s="375"/>
      <c r="R252" s="375"/>
      <c r="S252" s="375"/>
      <c r="T252" s="375"/>
      <c r="U252" s="375"/>
      <c r="V252" s="375"/>
      <c r="W252" s="375"/>
      <c r="X252" s="375"/>
      <c r="Y252" s="375"/>
      <c r="Z252" s="375"/>
    </row>
    <row r="253" spans="1:26" ht="9.75" customHeight="1" x14ac:dyDescent="0.25">
      <c r="A253" s="375"/>
      <c r="B253" s="375"/>
      <c r="C253" s="375"/>
      <c r="D253" s="375"/>
      <c r="E253" s="375"/>
      <c r="F253" s="375"/>
      <c r="G253" s="375"/>
      <c r="H253" s="375"/>
      <c r="I253" s="375"/>
      <c r="J253" s="375"/>
      <c r="K253" s="375"/>
      <c r="L253" s="375"/>
      <c r="M253" s="375"/>
      <c r="N253" s="375"/>
      <c r="O253" s="375"/>
      <c r="P253" s="375"/>
      <c r="Q253" s="375"/>
      <c r="R253" s="375"/>
      <c r="S253" s="375"/>
      <c r="T253" s="375"/>
      <c r="U253" s="375"/>
      <c r="V253" s="375"/>
      <c r="W253" s="375"/>
      <c r="X253" s="375"/>
      <c r="Y253" s="375"/>
      <c r="Z253" s="375"/>
    </row>
    <row r="254" spans="1:26" ht="9.75" customHeight="1" x14ac:dyDescent="0.25">
      <c r="A254" s="375"/>
      <c r="B254" s="375"/>
      <c r="C254" s="375"/>
      <c r="D254" s="375"/>
      <c r="E254" s="375"/>
      <c r="F254" s="375"/>
      <c r="G254" s="375"/>
      <c r="H254" s="375"/>
      <c r="I254" s="375"/>
      <c r="J254" s="375"/>
      <c r="K254" s="375"/>
      <c r="L254" s="375"/>
      <c r="M254" s="375"/>
      <c r="N254" s="375"/>
      <c r="O254" s="375"/>
      <c r="P254" s="375"/>
      <c r="Q254" s="375"/>
      <c r="R254" s="375"/>
      <c r="S254" s="375"/>
      <c r="T254" s="375"/>
      <c r="U254" s="375"/>
      <c r="V254" s="375"/>
      <c r="W254" s="375"/>
      <c r="X254" s="375"/>
      <c r="Y254" s="375"/>
      <c r="Z254" s="375"/>
    </row>
    <row r="255" spans="1:26" ht="9.75" customHeight="1" x14ac:dyDescent="0.25">
      <c r="A255" s="375"/>
      <c r="B255" s="375"/>
      <c r="C255" s="375"/>
      <c r="D255" s="375"/>
      <c r="E255" s="375"/>
      <c r="F255" s="375"/>
      <c r="G255" s="375"/>
      <c r="H255" s="375"/>
      <c r="I255" s="375"/>
      <c r="J255" s="375"/>
      <c r="K255" s="375"/>
      <c r="L255" s="375"/>
      <c r="M255" s="375"/>
      <c r="N255" s="375"/>
      <c r="O255" s="375"/>
      <c r="P255" s="375"/>
      <c r="Q255" s="375"/>
      <c r="R255" s="375"/>
      <c r="S255" s="375"/>
      <c r="T255" s="375"/>
      <c r="U255" s="375"/>
      <c r="V255" s="375"/>
      <c r="W255" s="375"/>
      <c r="X255" s="375"/>
      <c r="Y255" s="375"/>
      <c r="Z255" s="375"/>
    </row>
    <row r="256" spans="1:26" ht="9.75" customHeight="1" x14ac:dyDescent="0.25">
      <c r="A256" s="375"/>
      <c r="B256" s="375"/>
      <c r="C256" s="375"/>
      <c r="D256" s="375"/>
      <c r="E256" s="375"/>
      <c r="F256" s="375"/>
      <c r="G256" s="375"/>
      <c r="H256" s="375"/>
      <c r="I256" s="375"/>
      <c r="J256" s="375"/>
      <c r="K256" s="375"/>
      <c r="L256" s="375"/>
      <c r="M256" s="375"/>
      <c r="N256" s="375"/>
      <c r="O256" s="375"/>
      <c r="P256" s="375"/>
      <c r="Q256" s="375"/>
      <c r="R256" s="375"/>
      <c r="S256" s="375"/>
      <c r="T256" s="375"/>
      <c r="U256" s="375"/>
      <c r="V256" s="375"/>
      <c r="W256" s="375"/>
      <c r="X256" s="375"/>
      <c r="Y256" s="375"/>
      <c r="Z256" s="375"/>
    </row>
    <row r="257" spans="1:26" ht="9.75" customHeight="1" x14ac:dyDescent="0.25">
      <c r="A257" s="375"/>
      <c r="B257" s="375"/>
      <c r="C257" s="375"/>
      <c r="D257" s="375"/>
      <c r="E257" s="375"/>
      <c r="F257" s="375"/>
      <c r="G257" s="375"/>
      <c r="H257" s="375"/>
      <c r="I257" s="375"/>
      <c r="J257" s="375"/>
      <c r="K257" s="375"/>
      <c r="L257" s="375"/>
      <c r="M257" s="375"/>
      <c r="N257" s="375"/>
      <c r="O257" s="375"/>
      <c r="P257" s="375"/>
      <c r="Q257" s="375"/>
      <c r="R257" s="375"/>
      <c r="S257" s="375"/>
      <c r="T257" s="375"/>
      <c r="U257" s="375"/>
      <c r="V257" s="375"/>
      <c r="W257" s="375"/>
      <c r="X257" s="375"/>
      <c r="Y257" s="375"/>
      <c r="Z257" s="375"/>
    </row>
    <row r="258" spans="1:26" ht="9.75" customHeight="1" x14ac:dyDescent="0.25">
      <c r="A258" s="375"/>
      <c r="B258" s="375"/>
      <c r="C258" s="375"/>
      <c r="D258" s="375"/>
      <c r="E258" s="375"/>
      <c r="F258" s="375"/>
      <c r="G258" s="375"/>
      <c r="H258" s="375"/>
      <c r="I258" s="375"/>
      <c r="J258" s="375"/>
      <c r="K258" s="375"/>
      <c r="L258" s="375"/>
      <c r="M258" s="375"/>
      <c r="N258" s="375"/>
      <c r="O258" s="375"/>
      <c r="P258" s="375"/>
      <c r="Q258" s="375"/>
      <c r="R258" s="375"/>
      <c r="S258" s="375"/>
      <c r="T258" s="375"/>
      <c r="U258" s="375"/>
      <c r="V258" s="375"/>
      <c r="W258" s="375"/>
      <c r="X258" s="375"/>
      <c r="Y258" s="375"/>
      <c r="Z258" s="375"/>
    </row>
    <row r="259" spans="1:26" ht="9.75" customHeight="1" x14ac:dyDescent="0.25">
      <c r="A259" s="375"/>
      <c r="B259" s="375"/>
      <c r="C259" s="375"/>
      <c r="D259" s="375"/>
      <c r="E259" s="375"/>
      <c r="F259" s="375"/>
      <c r="G259" s="375"/>
      <c r="H259" s="375"/>
      <c r="I259" s="375"/>
      <c r="J259" s="375"/>
      <c r="K259" s="375"/>
      <c r="L259" s="375"/>
      <c r="M259" s="375"/>
      <c r="N259" s="375"/>
      <c r="O259" s="375"/>
      <c r="P259" s="375"/>
      <c r="Q259" s="375"/>
      <c r="R259" s="375"/>
      <c r="S259" s="375"/>
      <c r="T259" s="375"/>
      <c r="U259" s="375"/>
      <c r="V259" s="375"/>
      <c r="W259" s="375"/>
      <c r="X259" s="375"/>
      <c r="Y259" s="375"/>
      <c r="Z259" s="375"/>
    </row>
    <row r="260" spans="1:26" ht="9.75" customHeight="1" x14ac:dyDescent="0.25">
      <c r="A260" s="375"/>
      <c r="B260" s="375"/>
      <c r="C260" s="375"/>
      <c r="D260" s="375"/>
      <c r="E260" s="375"/>
      <c r="F260" s="375"/>
      <c r="G260" s="375"/>
      <c r="H260" s="375"/>
      <c r="I260" s="375"/>
      <c r="J260" s="375"/>
      <c r="K260" s="375"/>
      <c r="L260" s="375"/>
      <c r="M260" s="375"/>
      <c r="N260" s="375"/>
      <c r="O260" s="375"/>
      <c r="P260" s="375"/>
      <c r="Q260" s="375"/>
      <c r="R260" s="375"/>
      <c r="S260" s="375"/>
      <c r="T260" s="375"/>
      <c r="U260" s="375"/>
      <c r="V260" s="375"/>
      <c r="W260" s="375"/>
      <c r="X260" s="375"/>
      <c r="Y260" s="375"/>
      <c r="Z260" s="375"/>
    </row>
    <row r="261" spans="1:26" ht="9.75" customHeight="1" x14ac:dyDescent="0.25">
      <c r="A261" s="375"/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</row>
    <row r="262" spans="1:26" ht="9.75" customHeight="1" x14ac:dyDescent="0.25">
      <c r="A262" s="375"/>
      <c r="B262" s="375"/>
      <c r="C262" s="375"/>
      <c r="D262" s="375"/>
      <c r="E262" s="375"/>
      <c r="F262" s="375"/>
      <c r="G262" s="375"/>
      <c r="H262" s="375"/>
      <c r="I262" s="375"/>
      <c r="J262" s="375"/>
      <c r="K262" s="375"/>
      <c r="L262" s="375"/>
      <c r="M262" s="375"/>
      <c r="N262" s="375"/>
      <c r="O262" s="375"/>
      <c r="P262" s="375"/>
      <c r="Q262" s="375"/>
      <c r="R262" s="375"/>
      <c r="S262" s="375"/>
      <c r="T262" s="375"/>
      <c r="U262" s="375"/>
      <c r="V262" s="375"/>
      <c r="W262" s="375"/>
      <c r="X262" s="375"/>
      <c r="Y262" s="375"/>
      <c r="Z262" s="375"/>
    </row>
    <row r="263" spans="1:26" ht="9.75" customHeight="1" x14ac:dyDescent="0.25">
      <c r="A263" s="375"/>
      <c r="B263" s="375"/>
      <c r="C263" s="375"/>
      <c r="D263" s="375"/>
      <c r="E263" s="375"/>
      <c r="F263" s="375"/>
      <c r="G263" s="375"/>
      <c r="H263" s="375"/>
      <c r="I263" s="375"/>
      <c r="J263" s="375"/>
      <c r="K263" s="375"/>
      <c r="L263" s="375"/>
      <c r="M263" s="375"/>
      <c r="N263" s="375"/>
      <c r="O263" s="375"/>
      <c r="P263" s="375"/>
      <c r="Q263" s="375"/>
      <c r="R263" s="375"/>
      <c r="S263" s="375"/>
      <c r="T263" s="375"/>
      <c r="U263" s="375"/>
      <c r="V263" s="375"/>
      <c r="W263" s="375"/>
      <c r="X263" s="375"/>
      <c r="Y263" s="375"/>
      <c r="Z263" s="375"/>
    </row>
    <row r="264" spans="1:26" ht="9.75" customHeight="1" x14ac:dyDescent="0.25">
      <c r="A264" s="375"/>
      <c r="B264" s="375"/>
      <c r="C264" s="375"/>
      <c r="D264" s="375"/>
      <c r="E264" s="375"/>
      <c r="F264" s="375"/>
      <c r="G264" s="375"/>
      <c r="H264" s="375"/>
      <c r="I264" s="375"/>
      <c r="J264" s="375"/>
      <c r="K264" s="375"/>
      <c r="L264" s="375"/>
      <c r="M264" s="375"/>
      <c r="N264" s="375"/>
      <c r="O264" s="375"/>
      <c r="P264" s="375"/>
      <c r="Q264" s="375"/>
      <c r="R264" s="375"/>
      <c r="S264" s="375"/>
      <c r="T264" s="375"/>
      <c r="U264" s="375"/>
      <c r="V264" s="375"/>
      <c r="W264" s="375"/>
      <c r="X264" s="375"/>
      <c r="Y264" s="375"/>
      <c r="Z264" s="375"/>
    </row>
    <row r="265" spans="1:26" ht="9.75" customHeight="1" x14ac:dyDescent="0.25">
      <c r="A265" s="375"/>
      <c r="B265" s="375"/>
      <c r="C265" s="375"/>
      <c r="D265" s="375"/>
      <c r="E265" s="375"/>
      <c r="F265" s="375"/>
      <c r="G265" s="375"/>
      <c r="H265" s="375"/>
      <c r="I265" s="375"/>
      <c r="J265" s="375"/>
      <c r="K265" s="375"/>
      <c r="L265" s="375"/>
      <c r="M265" s="375"/>
      <c r="N265" s="375"/>
      <c r="O265" s="375"/>
      <c r="P265" s="375"/>
      <c r="Q265" s="375"/>
      <c r="R265" s="375"/>
      <c r="S265" s="375"/>
      <c r="T265" s="375"/>
      <c r="U265" s="375"/>
      <c r="V265" s="375"/>
      <c r="W265" s="375"/>
      <c r="X265" s="375"/>
      <c r="Y265" s="375"/>
      <c r="Z265" s="375"/>
    </row>
    <row r="266" spans="1:26" ht="9.75" customHeight="1" x14ac:dyDescent="0.25">
      <c r="A266" s="375"/>
      <c r="B266" s="375"/>
      <c r="C266" s="375"/>
      <c r="D266" s="375"/>
      <c r="E266" s="375"/>
      <c r="F266" s="375"/>
      <c r="G266" s="375"/>
      <c r="H266" s="375"/>
      <c r="I266" s="375"/>
      <c r="J266" s="375"/>
      <c r="K266" s="375"/>
      <c r="L266" s="375"/>
      <c r="M266" s="375"/>
      <c r="N266" s="375"/>
      <c r="O266" s="375"/>
      <c r="P266" s="375"/>
      <c r="Q266" s="375"/>
      <c r="R266" s="375"/>
      <c r="S266" s="375"/>
      <c r="T266" s="375"/>
      <c r="U266" s="375"/>
      <c r="V266" s="375"/>
      <c r="W266" s="375"/>
      <c r="X266" s="375"/>
      <c r="Y266" s="375"/>
      <c r="Z266" s="375"/>
    </row>
    <row r="267" spans="1:26" ht="9.75" customHeight="1" x14ac:dyDescent="0.25">
      <c r="A267" s="375"/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</row>
    <row r="268" spans="1:26" ht="9.75" customHeight="1" x14ac:dyDescent="0.25">
      <c r="A268" s="375"/>
      <c r="B268" s="375"/>
      <c r="C268" s="375"/>
      <c r="D268" s="375"/>
      <c r="E268" s="375"/>
      <c r="F268" s="375"/>
      <c r="G268" s="375"/>
      <c r="H268" s="375"/>
      <c r="I268" s="375"/>
      <c r="J268" s="375"/>
      <c r="K268" s="375"/>
      <c r="L268" s="375"/>
      <c r="M268" s="375"/>
      <c r="N268" s="375"/>
      <c r="O268" s="375"/>
      <c r="P268" s="375"/>
      <c r="Q268" s="375"/>
      <c r="R268" s="375"/>
      <c r="S268" s="375"/>
      <c r="T268" s="375"/>
      <c r="U268" s="375"/>
      <c r="V268" s="375"/>
      <c r="W268" s="375"/>
      <c r="X268" s="375"/>
      <c r="Y268" s="375"/>
      <c r="Z268" s="375"/>
    </row>
    <row r="269" spans="1:26" ht="9.75" customHeight="1" x14ac:dyDescent="0.25">
      <c r="A269" s="375"/>
      <c r="B269" s="375"/>
      <c r="C269" s="375"/>
      <c r="D269" s="375"/>
      <c r="E269" s="375"/>
      <c r="F269" s="375"/>
      <c r="G269" s="375"/>
      <c r="H269" s="375"/>
      <c r="I269" s="375"/>
      <c r="J269" s="375"/>
      <c r="K269" s="375"/>
      <c r="L269" s="375"/>
      <c r="M269" s="375"/>
      <c r="N269" s="375"/>
      <c r="O269" s="375"/>
      <c r="P269" s="375"/>
      <c r="Q269" s="375"/>
      <c r="R269" s="375"/>
      <c r="S269" s="375"/>
      <c r="T269" s="375"/>
      <c r="U269" s="375"/>
      <c r="V269" s="375"/>
      <c r="W269" s="375"/>
      <c r="X269" s="375"/>
      <c r="Y269" s="375"/>
      <c r="Z269" s="375"/>
    </row>
    <row r="270" spans="1:26" ht="9.75" customHeight="1" x14ac:dyDescent="0.25">
      <c r="A270" s="375"/>
      <c r="B270" s="375"/>
      <c r="C270" s="375"/>
      <c r="D270" s="375"/>
      <c r="E270" s="375"/>
      <c r="F270" s="375"/>
      <c r="G270" s="375"/>
      <c r="H270" s="375"/>
      <c r="I270" s="375"/>
      <c r="J270" s="375"/>
      <c r="K270" s="375"/>
      <c r="L270" s="375"/>
      <c r="M270" s="375"/>
      <c r="N270" s="375"/>
      <c r="O270" s="375"/>
      <c r="P270" s="375"/>
      <c r="Q270" s="375"/>
      <c r="R270" s="375"/>
      <c r="S270" s="375"/>
      <c r="T270" s="375"/>
      <c r="U270" s="375"/>
      <c r="V270" s="375"/>
      <c r="W270" s="375"/>
      <c r="X270" s="375"/>
      <c r="Y270" s="375"/>
      <c r="Z270" s="375"/>
    </row>
    <row r="271" spans="1:26" ht="9.75" customHeight="1" x14ac:dyDescent="0.25">
      <c r="A271" s="375"/>
      <c r="B271" s="375"/>
      <c r="C271" s="375"/>
      <c r="D271" s="375"/>
      <c r="E271" s="375"/>
      <c r="F271" s="375"/>
      <c r="G271" s="375"/>
      <c r="H271" s="375"/>
      <c r="I271" s="375"/>
      <c r="J271" s="375"/>
      <c r="K271" s="375"/>
      <c r="L271" s="375"/>
      <c r="M271" s="375"/>
      <c r="N271" s="375"/>
      <c r="O271" s="375"/>
      <c r="P271" s="375"/>
      <c r="Q271" s="375"/>
      <c r="R271" s="375"/>
      <c r="S271" s="375"/>
      <c r="T271" s="375"/>
      <c r="U271" s="375"/>
      <c r="V271" s="375"/>
      <c r="W271" s="375"/>
      <c r="X271" s="375"/>
      <c r="Y271" s="375"/>
      <c r="Z271" s="375"/>
    </row>
    <row r="272" spans="1:26" ht="9.75" customHeight="1" x14ac:dyDescent="0.25">
      <c r="A272" s="375"/>
      <c r="B272" s="375"/>
      <c r="C272" s="375"/>
      <c r="D272" s="375"/>
      <c r="E272" s="375"/>
      <c r="F272" s="375"/>
      <c r="G272" s="375"/>
      <c r="H272" s="375"/>
      <c r="I272" s="375"/>
      <c r="J272" s="375"/>
      <c r="K272" s="375"/>
      <c r="L272" s="375"/>
      <c r="M272" s="375"/>
      <c r="N272" s="375"/>
      <c r="O272" s="375"/>
      <c r="P272" s="375"/>
      <c r="Q272" s="375"/>
      <c r="R272" s="375"/>
      <c r="S272" s="375"/>
      <c r="T272" s="375"/>
      <c r="U272" s="375"/>
      <c r="V272" s="375"/>
      <c r="W272" s="375"/>
      <c r="X272" s="375"/>
      <c r="Y272" s="375"/>
      <c r="Z272" s="375"/>
    </row>
    <row r="273" spans="1:26" ht="9.75" customHeight="1" x14ac:dyDescent="0.25">
      <c r="A273" s="375"/>
      <c r="B273" s="375"/>
      <c r="C273" s="375"/>
      <c r="D273" s="375"/>
      <c r="E273" s="375"/>
      <c r="F273" s="375"/>
      <c r="G273" s="375"/>
      <c r="H273" s="375"/>
      <c r="I273" s="375"/>
      <c r="J273" s="375"/>
      <c r="K273" s="375"/>
      <c r="L273" s="375"/>
      <c r="M273" s="375"/>
      <c r="N273" s="375"/>
      <c r="O273" s="375"/>
      <c r="P273" s="375"/>
      <c r="Q273" s="375"/>
      <c r="R273" s="375"/>
      <c r="S273" s="375"/>
      <c r="T273" s="375"/>
      <c r="U273" s="375"/>
      <c r="V273" s="375"/>
      <c r="W273" s="375"/>
      <c r="X273" s="375"/>
      <c r="Y273" s="375"/>
      <c r="Z273" s="375"/>
    </row>
    <row r="274" spans="1:26" ht="9.75" customHeight="1" x14ac:dyDescent="0.25">
      <c r="A274" s="375"/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</row>
    <row r="275" spans="1:26" ht="9.75" customHeight="1" x14ac:dyDescent="0.25">
      <c r="A275" s="375"/>
      <c r="B275" s="375"/>
      <c r="C275" s="375"/>
      <c r="D275" s="375"/>
      <c r="E275" s="375"/>
      <c r="F275" s="375"/>
      <c r="G275" s="375"/>
      <c r="H275" s="375"/>
      <c r="I275" s="375"/>
      <c r="J275" s="375"/>
      <c r="K275" s="375"/>
      <c r="L275" s="375"/>
      <c r="M275" s="375"/>
      <c r="N275" s="375"/>
      <c r="O275" s="375"/>
      <c r="P275" s="375"/>
      <c r="Q275" s="375"/>
      <c r="R275" s="375"/>
      <c r="S275" s="375"/>
      <c r="T275" s="375"/>
      <c r="U275" s="375"/>
      <c r="V275" s="375"/>
      <c r="W275" s="375"/>
      <c r="X275" s="375"/>
      <c r="Y275" s="375"/>
      <c r="Z275" s="375"/>
    </row>
    <row r="276" spans="1:26" ht="9.75" customHeight="1" x14ac:dyDescent="0.25">
      <c r="A276" s="375"/>
      <c r="B276" s="375"/>
      <c r="C276" s="375"/>
      <c r="D276" s="375"/>
      <c r="E276" s="375"/>
      <c r="F276" s="375"/>
      <c r="G276" s="375"/>
      <c r="H276" s="375"/>
      <c r="I276" s="375"/>
      <c r="J276" s="375"/>
      <c r="K276" s="375"/>
      <c r="L276" s="375"/>
      <c r="M276" s="375"/>
      <c r="N276" s="375"/>
      <c r="O276" s="375"/>
      <c r="P276" s="375"/>
      <c r="Q276" s="375"/>
      <c r="R276" s="375"/>
      <c r="S276" s="375"/>
      <c r="T276" s="375"/>
      <c r="U276" s="375"/>
      <c r="V276" s="375"/>
      <c r="W276" s="375"/>
      <c r="X276" s="375"/>
      <c r="Y276" s="375"/>
      <c r="Z276" s="375"/>
    </row>
    <row r="277" spans="1:26" ht="9.75" customHeight="1" x14ac:dyDescent="0.25">
      <c r="A277" s="375"/>
      <c r="B277" s="375"/>
      <c r="C277" s="375"/>
      <c r="D277" s="375"/>
      <c r="E277" s="375"/>
      <c r="F277" s="375"/>
      <c r="G277" s="375"/>
      <c r="H277" s="375"/>
      <c r="I277" s="375"/>
      <c r="J277" s="375"/>
      <c r="K277" s="375"/>
      <c r="L277" s="375"/>
      <c r="M277" s="375"/>
      <c r="N277" s="375"/>
      <c r="O277" s="375"/>
      <c r="P277" s="375"/>
      <c r="Q277" s="375"/>
      <c r="R277" s="375"/>
      <c r="S277" s="375"/>
      <c r="T277" s="375"/>
      <c r="U277" s="375"/>
      <c r="V277" s="375"/>
      <c r="W277" s="375"/>
      <c r="X277" s="375"/>
      <c r="Y277" s="375"/>
      <c r="Z277" s="375"/>
    </row>
    <row r="278" spans="1:26" ht="9.75" customHeight="1" x14ac:dyDescent="0.25">
      <c r="A278" s="375"/>
      <c r="B278" s="375"/>
      <c r="C278" s="375"/>
      <c r="D278" s="375"/>
      <c r="E278" s="375"/>
      <c r="F278" s="375"/>
      <c r="G278" s="375"/>
      <c r="H278" s="375"/>
      <c r="I278" s="375"/>
      <c r="J278" s="375"/>
      <c r="K278" s="375"/>
      <c r="L278" s="375"/>
      <c r="M278" s="375"/>
      <c r="N278" s="375"/>
      <c r="O278" s="375"/>
      <c r="P278" s="375"/>
      <c r="Q278" s="375"/>
      <c r="R278" s="375"/>
      <c r="S278" s="375"/>
      <c r="T278" s="375"/>
      <c r="U278" s="375"/>
      <c r="V278" s="375"/>
      <c r="W278" s="375"/>
      <c r="X278" s="375"/>
      <c r="Y278" s="375"/>
      <c r="Z278" s="375"/>
    </row>
    <row r="279" spans="1:26" ht="9.75" customHeight="1" x14ac:dyDescent="0.25">
      <c r="A279" s="375"/>
      <c r="B279" s="375"/>
      <c r="C279" s="375"/>
      <c r="D279" s="375"/>
      <c r="E279" s="375"/>
      <c r="F279" s="375"/>
      <c r="G279" s="375"/>
      <c r="H279" s="375"/>
      <c r="I279" s="375"/>
      <c r="J279" s="375"/>
      <c r="K279" s="375"/>
      <c r="L279" s="375"/>
      <c r="M279" s="375"/>
      <c r="N279" s="375"/>
      <c r="O279" s="375"/>
      <c r="P279" s="375"/>
      <c r="Q279" s="375"/>
      <c r="R279" s="375"/>
      <c r="S279" s="375"/>
      <c r="T279" s="375"/>
      <c r="U279" s="375"/>
      <c r="V279" s="375"/>
      <c r="W279" s="375"/>
      <c r="X279" s="375"/>
      <c r="Y279" s="375"/>
      <c r="Z279" s="375"/>
    </row>
    <row r="280" spans="1:26" ht="9.75" customHeight="1" x14ac:dyDescent="0.25">
      <c r="A280" s="375"/>
      <c r="B280" s="375"/>
      <c r="C280" s="375"/>
      <c r="D280" s="375"/>
      <c r="E280" s="375"/>
      <c r="F280" s="375"/>
      <c r="G280" s="375"/>
      <c r="H280" s="375"/>
      <c r="I280" s="375"/>
      <c r="J280" s="375"/>
      <c r="K280" s="375"/>
      <c r="L280" s="375"/>
      <c r="M280" s="375"/>
      <c r="N280" s="375"/>
      <c r="O280" s="375"/>
      <c r="P280" s="375"/>
      <c r="Q280" s="375"/>
      <c r="R280" s="375"/>
      <c r="S280" s="375"/>
      <c r="T280" s="375"/>
      <c r="U280" s="375"/>
      <c r="V280" s="375"/>
      <c r="W280" s="375"/>
      <c r="X280" s="375"/>
      <c r="Y280" s="375"/>
      <c r="Z280" s="375"/>
    </row>
    <row r="281" spans="1:26" ht="9.75" customHeight="1" x14ac:dyDescent="0.25">
      <c r="A281" s="375"/>
      <c r="B281" s="375"/>
      <c r="C281" s="375"/>
      <c r="D281" s="375"/>
      <c r="E281" s="375"/>
      <c r="F281" s="375"/>
      <c r="G281" s="375"/>
      <c r="H281" s="375"/>
      <c r="I281" s="375"/>
      <c r="J281" s="375"/>
      <c r="K281" s="375"/>
      <c r="L281" s="375"/>
      <c r="M281" s="375"/>
      <c r="N281" s="375"/>
      <c r="O281" s="375"/>
      <c r="P281" s="375"/>
      <c r="Q281" s="375"/>
      <c r="R281" s="375"/>
      <c r="S281" s="375"/>
      <c r="T281" s="375"/>
      <c r="U281" s="375"/>
      <c r="V281" s="375"/>
      <c r="W281" s="375"/>
      <c r="X281" s="375"/>
      <c r="Y281" s="375"/>
      <c r="Z281" s="375"/>
    </row>
    <row r="282" spans="1:26" ht="9.75" customHeight="1" x14ac:dyDescent="0.25">
      <c r="A282" s="375"/>
      <c r="B282" s="375"/>
      <c r="C282" s="375"/>
      <c r="D282" s="375"/>
      <c r="E282" s="375"/>
      <c r="F282" s="375"/>
      <c r="G282" s="375"/>
      <c r="H282" s="375"/>
      <c r="I282" s="375"/>
      <c r="J282" s="375"/>
      <c r="K282" s="375"/>
      <c r="L282" s="375"/>
      <c r="M282" s="375"/>
      <c r="N282" s="375"/>
      <c r="O282" s="375"/>
      <c r="P282" s="375"/>
      <c r="Q282" s="375"/>
      <c r="R282" s="375"/>
      <c r="S282" s="375"/>
      <c r="T282" s="375"/>
      <c r="U282" s="375"/>
      <c r="V282" s="375"/>
      <c r="W282" s="375"/>
      <c r="X282" s="375"/>
      <c r="Y282" s="375"/>
      <c r="Z282" s="375"/>
    </row>
    <row r="283" spans="1:26" ht="9.75" customHeight="1" x14ac:dyDescent="0.25">
      <c r="A283" s="375"/>
      <c r="B283" s="375"/>
      <c r="C283" s="375"/>
      <c r="D283" s="375"/>
      <c r="E283" s="375"/>
      <c r="F283" s="375"/>
      <c r="G283" s="375"/>
      <c r="H283" s="375"/>
      <c r="I283" s="375"/>
      <c r="J283" s="375"/>
      <c r="K283" s="375"/>
      <c r="L283" s="375"/>
      <c r="M283" s="375"/>
      <c r="N283" s="375"/>
      <c r="O283" s="375"/>
      <c r="P283" s="375"/>
      <c r="Q283" s="375"/>
      <c r="R283" s="375"/>
      <c r="S283" s="375"/>
      <c r="T283" s="375"/>
      <c r="U283" s="375"/>
      <c r="V283" s="375"/>
      <c r="W283" s="375"/>
      <c r="X283" s="375"/>
      <c r="Y283" s="375"/>
      <c r="Z283" s="375"/>
    </row>
    <row r="284" spans="1:26" ht="9.75" customHeight="1" x14ac:dyDescent="0.25">
      <c r="A284" s="375"/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</row>
    <row r="285" spans="1:26" ht="9.75" customHeight="1" x14ac:dyDescent="0.25">
      <c r="A285" s="375"/>
      <c r="B285" s="375"/>
      <c r="C285" s="375"/>
      <c r="D285" s="375"/>
      <c r="E285" s="375"/>
      <c r="F285" s="375"/>
      <c r="G285" s="375"/>
      <c r="H285" s="375"/>
      <c r="I285" s="375"/>
      <c r="J285" s="375"/>
      <c r="K285" s="375"/>
      <c r="L285" s="375"/>
      <c r="M285" s="375"/>
      <c r="N285" s="375"/>
      <c r="O285" s="375"/>
      <c r="P285" s="375"/>
      <c r="Q285" s="375"/>
      <c r="R285" s="375"/>
      <c r="S285" s="375"/>
      <c r="T285" s="375"/>
      <c r="U285" s="375"/>
      <c r="V285" s="375"/>
      <c r="W285" s="375"/>
      <c r="X285" s="375"/>
      <c r="Y285" s="375"/>
      <c r="Z285" s="375"/>
    </row>
    <row r="286" spans="1:26" ht="9.75" customHeight="1" x14ac:dyDescent="0.25">
      <c r="A286" s="375"/>
      <c r="B286" s="375"/>
      <c r="C286" s="375"/>
      <c r="D286" s="375"/>
      <c r="E286" s="375"/>
      <c r="F286" s="375"/>
      <c r="G286" s="375"/>
      <c r="H286" s="375"/>
      <c r="I286" s="375"/>
      <c r="J286" s="375"/>
      <c r="K286" s="375"/>
      <c r="L286" s="375"/>
      <c r="M286" s="375"/>
      <c r="N286" s="375"/>
      <c r="O286" s="375"/>
      <c r="P286" s="375"/>
      <c r="Q286" s="375"/>
      <c r="R286" s="375"/>
      <c r="S286" s="375"/>
      <c r="T286" s="375"/>
      <c r="U286" s="375"/>
      <c r="V286" s="375"/>
      <c r="W286" s="375"/>
      <c r="X286" s="375"/>
      <c r="Y286" s="375"/>
      <c r="Z286" s="375"/>
    </row>
    <row r="287" spans="1:26" ht="9.75" customHeight="1" x14ac:dyDescent="0.25">
      <c r="A287" s="375"/>
      <c r="B287" s="375"/>
      <c r="C287" s="375"/>
      <c r="D287" s="375"/>
      <c r="E287" s="375"/>
      <c r="F287" s="375"/>
      <c r="G287" s="375"/>
      <c r="H287" s="375"/>
      <c r="I287" s="375"/>
      <c r="J287" s="375"/>
      <c r="K287" s="375"/>
      <c r="L287" s="375"/>
      <c r="M287" s="375"/>
      <c r="N287" s="375"/>
      <c r="O287" s="375"/>
      <c r="P287" s="375"/>
      <c r="Q287" s="375"/>
      <c r="R287" s="375"/>
      <c r="S287" s="375"/>
      <c r="T287" s="375"/>
      <c r="U287" s="375"/>
      <c r="V287" s="375"/>
      <c r="W287" s="375"/>
      <c r="X287" s="375"/>
      <c r="Y287" s="375"/>
      <c r="Z287" s="375"/>
    </row>
    <row r="288" spans="1:26" ht="9.75" customHeight="1" x14ac:dyDescent="0.25">
      <c r="A288" s="375"/>
      <c r="B288" s="375"/>
      <c r="C288" s="375"/>
      <c r="D288" s="375"/>
      <c r="E288" s="375"/>
      <c r="F288" s="375"/>
      <c r="G288" s="375"/>
      <c r="H288" s="375"/>
      <c r="I288" s="375"/>
      <c r="J288" s="375"/>
      <c r="K288" s="375"/>
      <c r="L288" s="375"/>
      <c r="M288" s="375"/>
      <c r="N288" s="375"/>
      <c r="O288" s="375"/>
      <c r="P288" s="375"/>
      <c r="Q288" s="375"/>
      <c r="R288" s="375"/>
      <c r="S288" s="375"/>
      <c r="T288" s="375"/>
      <c r="U288" s="375"/>
      <c r="V288" s="375"/>
      <c r="W288" s="375"/>
      <c r="X288" s="375"/>
      <c r="Y288" s="375"/>
      <c r="Z288" s="375"/>
    </row>
    <row r="289" spans="1:26" ht="9.75" customHeight="1" x14ac:dyDescent="0.25">
      <c r="A289" s="375"/>
      <c r="B289" s="375"/>
      <c r="C289" s="375"/>
      <c r="D289" s="375"/>
      <c r="E289" s="375"/>
      <c r="F289" s="375"/>
      <c r="G289" s="375"/>
      <c r="H289" s="375"/>
      <c r="I289" s="375"/>
      <c r="J289" s="375"/>
      <c r="K289" s="375"/>
      <c r="L289" s="375"/>
      <c r="M289" s="375"/>
      <c r="N289" s="375"/>
      <c r="O289" s="375"/>
      <c r="P289" s="375"/>
      <c r="Q289" s="375"/>
      <c r="R289" s="375"/>
      <c r="S289" s="375"/>
      <c r="T289" s="375"/>
      <c r="U289" s="375"/>
      <c r="V289" s="375"/>
      <c r="W289" s="375"/>
      <c r="X289" s="375"/>
      <c r="Y289" s="375"/>
      <c r="Z289" s="375"/>
    </row>
    <row r="290" spans="1:26" ht="9.75" customHeight="1" x14ac:dyDescent="0.25">
      <c r="A290" s="375"/>
      <c r="B290" s="375"/>
      <c r="C290" s="375"/>
      <c r="D290" s="375"/>
      <c r="E290" s="375"/>
      <c r="F290" s="375"/>
      <c r="G290" s="375"/>
      <c r="H290" s="375"/>
      <c r="I290" s="375"/>
      <c r="J290" s="375"/>
      <c r="K290" s="375"/>
      <c r="L290" s="375"/>
      <c r="M290" s="375"/>
      <c r="N290" s="375"/>
      <c r="O290" s="375"/>
      <c r="P290" s="375"/>
      <c r="Q290" s="375"/>
      <c r="R290" s="375"/>
      <c r="S290" s="375"/>
      <c r="T290" s="375"/>
      <c r="U290" s="375"/>
      <c r="V290" s="375"/>
      <c r="W290" s="375"/>
      <c r="X290" s="375"/>
      <c r="Y290" s="375"/>
      <c r="Z290" s="375"/>
    </row>
    <row r="291" spans="1:26" ht="9.75" customHeight="1" x14ac:dyDescent="0.25">
      <c r="A291" s="375"/>
      <c r="B291" s="375"/>
      <c r="C291" s="375"/>
      <c r="D291" s="375"/>
      <c r="E291" s="375"/>
      <c r="F291" s="375"/>
      <c r="G291" s="375"/>
      <c r="H291" s="375"/>
      <c r="I291" s="375"/>
      <c r="J291" s="375"/>
      <c r="K291" s="375"/>
      <c r="L291" s="375"/>
      <c r="M291" s="375"/>
      <c r="N291" s="375"/>
      <c r="O291" s="375"/>
      <c r="P291" s="375"/>
      <c r="Q291" s="375"/>
      <c r="R291" s="375"/>
      <c r="S291" s="375"/>
      <c r="T291" s="375"/>
      <c r="U291" s="375"/>
      <c r="V291" s="375"/>
      <c r="W291" s="375"/>
      <c r="X291" s="375"/>
      <c r="Y291" s="375"/>
      <c r="Z291" s="375"/>
    </row>
    <row r="292" spans="1:26" ht="9.75" customHeight="1" x14ac:dyDescent="0.25">
      <c r="A292" s="375"/>
      <c r="B292" s="375"/>
      <c r="C292" s="375"/>
      <c r="D292" s="375"/>
      <c r="E292" s="375"/>
      <c r="F292" s="375"/>
      <c r="G292" s="375"/>
      <c r="H292" s="375"/>
      <c r="I292" s="375"/>
      <c r="J292" s="375"/>
      <c r="K292" s="375"/>
      <c r="L292" s="375"/>
      <c r="M292" s="375"/>
      <c r="N292" s="375"/>
      <c r="O292" s="375"/>
      <c r="P292" s="375"/>
      <c r="Q292" s="375"/>
      <c r="R292" s="375"/>
      <c r="S292" s="375"/>
      <c r="T292" s="375"/>
      <c r="U292" s="375"/>
      <c r="V292" s="375"/>
      <c r="W292" s="375"/>
      <c r="X292" s="375"/>
      <c r="Y292" s="375"/>
      <c r="Z292" s="375"/>
    </row>
    <row r="293" spans="1:26" ht="9.75" customHeight="1" x14ac:dyDescent="0.25">
      <c r="A293" s="375"/>
      <c r="B293" s="375"/>
      <c r="C293" s="375"/>
      <c r="D293" s="375"/>
      <c r="E293" s="375"/>
      <c r="F293" s="375"/>
      <c r="G293" s="375"/>
      <c r="H293" s="375"/>
      <c r="I293" s="375"/>
      <c r="J293" s="375"/>
      <c r="K293" s="375"/>
      <c r="L293" s="375"/>
      <c r="M293" s="375"/>
      <c r="N293" s="375"/>
      <c r="O293" s="375"/>
      <c r="P293" s="375"/>
      <c r="Q293" s="375"/>
      <c r="R293" s="375"/>
      <c r="S293" s="375"/>
      <c r="T293" s="375"/>
      <c r="U293" s="375"/>
      <c r="V293" s="375"/>
      <c r="W293" s="375"/>
      <c r="X293" s="375"/>
      <c r="Y293" s="375"/>
      <c r="Z293" s="375"/>
    </row>
    <row r="294" spans="1:26" ht="9.75" customHeight="1" x14ac:dyDescent="0.25">
      <c r="A294" s="375"/>
      <c r="B294" s="375"/>
      <c r="C294" s="375"/>
      <c r="D294" s="375"/>
      <c r="E294" s="375"/>
      <c r="F294" s="375"/>
      <c r="G294" s="375"/>
      <c r="H294" s="375"/>
      <c r="I294" s="375"/>
      <c r="J294" s="375"/>
      <c r="K294" s="375"/>
      <c r="L294" s="375"/>
      <c r="M294" s="375"/>
      <c r="N294" s="375"/>
      <c r="O294" s="375"/>
      <c r="P294" s="375"/>
      <c r="Q294" s="375"/>
      <c r="R294" s="375"/>
      <c r="S294" s="375"/>
      <c r="T294" s="375"/>
      <c r="U294" s="375"/>
      <c r="V294" s="375"/>
      <c r="W294" s="375"/>
      <c r="X294" s="375"/>
      <c r="Y294" s="375"/>
      <c r="Z294" s="375"/>
    </row>
    <row r="295" spans="1:26" ht="9.75" customHeight="1" x14ac:dyDescent="0.25">
      <c r="A295" s="375"/>
      <c r="B295" s="375"/>
      <c r="C295" s="375"/>
      <c r="D295" s="375"/>
      <c r="E295" s="375"/>
      <c r="F295" s="375"/>
      <c r="G295" s="375"/>
      <c r="H295" s="375"/>
      <c r="I295" s="375"/>
      <c r="J295" s="375"/>
      <c r="K295" s="375"/>
      <c r="L295" s="375"/>
      <c r="M295" s="375"/>
      <c r="N295" s="375"/>
      <c r="O295" s="375"/>
      <c r="P295" s="375"/>
      <c r="Q295" s="375"/>
      <c r="R295" s="375"/>
      <c r="S295" s="375"/>
      <c r="T295" s="375"/>
      <c r="U295" s="375"/>
      <c r="V295" s="375"/>
      <c r="W295" s="375"/>
      <c r="X295" s="375"/>
      <c r="Y295" s="375"/>
      <c r="Z295" s="375"/>
    </row>
    <row r="296" spans="1:26" ht="9.75" customHeight="1" x14ac:dyDescent="0.25">
      <c r="A296" s="375"/>
      <c r="B296" s="375"/>
      <c r="C296" s="375"/>
      <c r="D296" s="375"/>
      <c r="E296" s="375"/>
      <c r="F296" s="375"/>
      <c r="G296" s="375"/>
      <c r="H296" s="375"/>
      <c r="I296" s="375"/>
      <c r="J296" s="375"/>
      <c r="K296" s="375"/>
      <c r="L296" s="375"/>
      <c r="M296" s="375"/>
      <c r="N296" s="375"/>
      <c r="O296" s="375"/>
      <c r="P296" s="375"/>
      <c r="Q296" s="375"/>
      <c r="R296" s="375"/>
      <c r="S296" s="375"/>
      <c r="T296" s="375"/>
      <c r="U296" s="375"/>
      <c r="V296" s="375"/>
      <c r="W296" s="375"/>
      <c r="X296" s="375"/>
      <c r="Y296" s="375"/>
      <c r="Z296" s="375"/>
    </row>
    <row r="297" spans="1:26" ht="9.75" customHeight="1" x14ac:dyDescent="0.25">
      <c r="A297" s="375"/>
      <c r="B297" s="375"/>
      <c r="C297" s="375"/>
      <c r="D297" s="375"/>
      <c r="E297" s="375"/>
      <c r="F297" s="375"/>
      <c r="G297" s="375"/>
      <c r="H297" s="375"/>
      <c r="I297" s="375"/>
      <c r="J297" s="375"/>
      <c r="K297" s="375"/>
      <c r="L297" s="375"/>
      <c r="M297" s="375"/>
      <c r="N297" s="375"/>
      <c r="O297" s="375"/>
      <c r="P297" s="375"/>
      <c r="Q297" s="375"/>
      <c r="R297" s="375"/>
      <c r="S297" s="375"/>
      <c r="T297" s="375"/>
      <c r="U297" s="375"/>
      <c r="V297" s="375"/>
      <c r="W297" s="375"/>
      <c r="X297" s="375"/>
      <c r="Y297" s="375"/>
      <c r="Z297" s="375"/>
    </row>
    <row r="298" spans="1:26" ht="9.75" customHeight="1" x14ac:dyDescent="0.25">
      <c r="A298" s="375"/>
      <c r="B298" s="375"/>
      <c r="C298" s="375"/>
      <c r="D298" s="375"/>
      <c r="E298" s="375"/>
      <c r="F298" s="375"/>
      <c r="G298" s="375"/>
      <c r="H298" s="375"/>
      <c r="I298" s="375"/>
      <c r="J298" s="375"/>
      <c r="K298" s="375"/>
      <c r="L298" s="375"/>
      <c r="M298" s="375"/>
      <c r="N298" s="375"/>
      <c r="O298" s="375"/>
      <c r="P298" s="375"/>
      <c r="Q298" s="375"/>
      <c r="R298" s="375"/>
      <c r="S298" s="375"/>
      <c r="T298" s="375"/>
      <c r="U298" s="375"/>
      <c r="V298" s="375"/>
      <c r="W298" s="375"/>
      <c r="X298" s="375"/>
      <c r="Y298" s="375"/>
      <c r="Z298" s="375"/>
    </row>
    <row r="299" spans="1:26" ht="9.75" customHeight="1" x14ac:dyDescent="0.25">
      <c r="A299" s="375"/>
      <c r="B299" s="375"/>
      <c r="C299" s="375"/>
      <c r="D299" s="375"/>
      <c r="E299" s="375"/>
      <c r="F299" s="375"/>
      <c r="G299" s="375"/>
      <c r="H299" s="375"/>
      <c r="I299" s="375"/>
      <c r="J299" s="375"/>
      <c r="K299" s="375"/>
      <c r="L299" s="375"/>
      <c r="M299" s="375"/>
      <c r="N299" s="375"/>
      <c r="O299" s="375"/>
      <c r="P299" s="375"/>
      <c r="Q299" s="375"/>
      <c r="R299" s="375"/>
      <c r="S299" s="375"/>
      <c r="T299" s="375"/>
      <c r="U299" s="375"/>
      <c r="V299" s="375"/>
      <c r="W299" s="375"/>
      <c r="X299" s="375"/>
      <c r="Y299" s="375"/>
      <c r="Z299" s="375"/>
    </row>
    <row r="300" spans="1:26" ht="9.75" customHeight="1" x14ac:dyDescent="0.25">
      <c r="A300" s="375"/>
      <c r="B300" s="375"/>
      <c r="C300" s="375"/>
      <c r="D300" s="375"/>
      <c r="E300" s="375"/>
      <c r="F300" s="375"/>
      <c r="G300" s="375"/>
      <c r="H300" s="375"/>
      <c r="I300" s="375"/>
      <c r="J300" s="375"/>
      <c r="K300" s="375"/>
      <c r="L300" s="375"/>
      <c r="M300" s="375"/>
      <c r="N300" s="375"/>
      <c r="O300" s="375"/>
      <c r="P300" s="375"/>
      <c r="Q300" s="375"/>
      <c r="R300" s="375"/>
      <c r="S300" s="375"/>
      <c r="T300" s="375"/>
      <c r="U300" s="375"/>
      <c r="V300" s="375"/>
      <c r="W300" s="375"/>
      <c r="X300" s="375"/>
      <c r="Y300" s="375"/>
      <c r="Z300" s="375"/>
    </row>
    <row r="301" spans="1:26" ht="9.75" customHeight="1" x14ac:dyDescent="0.25">
      <c r="A301" s="375"/>
      <c r="B301" s="375"/>
      <c r="C301" s="375"/>
      <c r="D301" s="375"/>
      <c r="E301" s="375"/>
      <c r="F301" s="375"/>
      <c r="G301" s="375"/>
      <c r="H301" s="375"/>
      <c r="I301" s="375"/>
      <c r="J301" s="375"/>
      <c r="K301" s="375"/>
      <c r="L301" s="375"/>
      <c r="M301" s="375"/>
      <c r="N301" s="375"/>
      <c r="O301" s="375"/>
      <c r="P301" s="375"/>
      <c r="Q301" s="375"/>
      <c r="R301" s="375"/>
      <c r="S301" s="375"/>
      <c r="T301" s="375"/>
      <c r="U301" s="375"/>
      <c r="V301" s="375"/>
      <c r="W301" s="375"/>
      <c r="X301" s="375"/>
      <c r="Y301" s="375"/>
      <c r="Z301" s="375"/>
    </row>
    <row r="302" spans="1:26" ht="9.75" customHeight="1" x14ac:dyDescent="0.25">
      <c r="A302" s="375"/>
      <c r="B302" s="375"/>
      <c r="C302" s="375"/>
      <c r="D302" s="375"/>
      <c r="E302" s="375"/>
      <c r="F302" s="375"/>
      <c r="G302" s="375"/>
      <c r="H302" s="375"/>
      <c r="I302" s="375"/>
      <c r="J302" s="375"/>
      <c r="K302" s="375"/>
      <c r="L302" s="375"/>
      <c r="M302" s="375"/>
      <c r="N302" s="375"/>
      <c r="O302" s="375"/>
      <c r="P302" s="375"/>
      <c r="Q302" s="375"/>
      <c r="R302" s="375"/>
      <c r="S302" s="375"/>
      <c r="T302" s="375"/>
      <c r="U302" s="375"/>
      <c r="V302" s="375"/>
      <c r="W302" s="375"/>
      <c r="X302" s="375"/>
      <c r="Y302" s="375"/>
      <c r="Z302" s="375"/>
    </row>
    <row r="303" spans="1:26" ht="9.75" customHeight="1" x14ac:dyDescent="0.25">
      <c r="A303" s="375"/>
      <c r="B303" s="375"/>
      <c r="C303" s="375"/>
      <c r="D303" s="375"/>
      <c r="E303" s="375"/>
      <c r="F303" s="375"/>
      <c r="G303" s="375"/>
      <c r="H303" s="375"/>
      <c r="I303" s="375"/>
      <c r="J303" s="375"/>
      <c r="K303" s="375"/>
      <c r="L303" s="375"/>
      <c r="M303" s="375"/>
      <c r="N303" s="375"/>
      <c r="O303" s="375"/>
      <c r="P303" s="375"/>
      <c r="Q303" s="375"/>
      <c r="R303" s="375"/>
      <c r="S303" s="375"/>
      <c r="T303" s="375"/>
      <c r="U303" s="375"/>
      <c r="V303" s="375"/>
      <c r="W303" s="375"/>
      <c r="X303" s="375"/>
      <c r="Y303" s="375"/>
      <c r="Z303" s="375"/>
    </row>
    <row r="304" spans="1:26" ht="9.75" customHeight="1" x14ac:dyDescent="0.25">
      <c r="A304" s="375"/>
      <c r="B304" s="375"/>
      <c r="C304" s="375"/>
      <c r="D304" s="375"/>
      <c r="E304" s="375"/>
      <c r="F304" s="375"/>
      <c r="G304" s="375"/>
      <c r="H304" s="375"/>
      <c r="I304" s="375"/>
      <c r="J304" s="375"/>
      <c r="K304" s="375"/>
      <c r="L304" s="375"/>
      <c r="M304" s="375"/>
      <c r="N304" s="375"/>
      <c r="O304" s="375"/>
      <c r="P304" s="375"/>
      <c r="Q304" s="375"/>
      <c r="R304" s="375"/>
      <c r="S304" s="375"/>
      <c r="T304" s="375"/>
      <c r="U304" s="375"/>
      <c r="V304" s="375"/>
      <c r="W304" s="375"/>
      <c r="X304" s="375"/>
      <c r="Y304" s="375"/>
      <c r="Z304" s="375"/>
    </row>
    <row r="305" spans="1:26" ht="9.75" customHeight="1" x14ac:dyDescent="0.25">
      <c r="A305" s="375"/>
      <c r="B305" s="375"/>
      <c r="C305" s="375"/>
      <c r="D305" s="375"/>
      <c r="E305" s="375"/>
      <c r="F305" s="375"/>
      <c r="G305" s="375"/>
      <c r="H305" s="375"/>
      <c r="I305" s="375"/>
      <c r="J305" s="375"/>
      <c r="K305" s="375"/>
      <c r="L305" s="375"/>
      <c r="M305" s="375"/>
      <c r="N305" s="375"/>
      <c r="O305" s="375"/>
      <c r="P305" s="375"/>
      <c r="Q305" s="375"/>
      <c r="R305" s="375"/>
      <c r="S305" s="375"/>
      <c r="T305" s="375"/>
      <c r="U305" s="375"/>
      <c r="V305" s="375"/>
      <c r="W305" s="375"/>
      <c r="X305" s="375"/>
      <c r="Y305" s="375"/>
      <c r="Z305" s="375"/>
    </row>
    <row r="306" spans="1:26" ht="9.75" customHeight="1" x14ac:dyDescent="0.25">
      <c r="A306" s="375"/>
      <c r="B306" s="375"/>
      <c r="C306" s="375"/>
      <c r="D306" s="375"/>
      <c r="E306" s="375"/>
      <c r="F306" s="375"/>
      <c r="G306" s="375"/>
      <c r="H306" s="375"/>
      <c r="I306" s="375"/>
      <c r="J306" s="375"/>
      <c r="K306" s="375"/>
      <c r="L306" s="375"/>
      <c r="M306" s="375"/>
      <c r="N306" s="375"/>
      <c r="O306" s="375"/>
      <c r="P306" s="375"/>
      <c r="Q306" s="375"/>
      <c r="R306" s="375"/>
      <c r="S306" s="375"/>
      <c r="T306" s="375"/>
      <c r="U306" s="375"/>
      <c r="V306" s="375"/>
      <c r="W306" s="375"/>
      <c r="X306" s="375"/>
      <c r="Y306" s="375"/>
      <c r="Z306" s="375"/>
    </row>
    <row r="307" spans="1:26" ht="9.75" customHeight="1" x14ac:dyDescent="0.25">
      <c r="A307" s="375"/>
      <c r="B307" s="375"/>
      <c r="C307" s="375"/>
      <c r="D307" s="375"/>
      <c r="E307" s="375"/>
      <c r="F307" s="375"/>
      <c r="G307" s="375"/>
      <c r="H307" s="375"/>
      <c r="I307" s="375"/>
      <c r="J307" s="375"/>
      <c r="K307" s="375"/>
      <c r="L307" s="375"/>
      <c r="M307" s="375"/>
      <c r="N307" s="375"/>
      <c r="O307" s="375"/>
      <c r="P307" s="375"/>
      <c r="Q307" s="375"/>
      <c r="R307" s="375"/>
      <c r="S307" s="375"/>
      <c r="T307" s="375"/>
      <c r="U307" s="375"/>
      <c r="V307" s="375"/>
      <c r="W307" s="375"/>
      <c r="X307" s="375"/>
      <c r="Y307" s="375"/>
      <c r="Z307" s="375"/>
    </row>
    <row r="308" spans="1:26" ht="9.75" customHeight="1" x14ac:dyDescent="0.25">
      <c r="A308" s="375"/>
      <c r="B308" s="375"/>
      <c r="C308" s="375"/>
      <c r="D308" s="375"/>
      <c r="E308" s="375"/>
      <c r="F308" s="375"/>
      <c r="G308" s="375"/>
      <c r="H308" s="375"/>
      <c r="I308" s="375"/>
      <c r="J308" s="375"/>
      <c r="K308" s="375"/>
      <c r="L308" s="375"/>
      <c r="M308" s="375"/>
      <c r="N308" s="375"/>
      <c r="O308" s="375"/>
      <c r="P308" s="375"/>
      <c r="Q308" s="375"/>
      <c r="R308" s="375"/>
      <c r="S308" s="375"/>
      <c r="T308" s="375"/>
      <c r="U308" s="375"/>
      <c r="V308" s="375"/>
      <c r="W308" s="375"/>
      <c r="X308" s="375"/>
      <c r="Y308" s="375"/>
      <c r="Z308" s="375"/>
    </row>
    <row r="309" spans="1:26" ht="9.75" customHeight="1" x14ac:dyDescent="0.25">
      <c r="A309" s="375"/>
      <c r="B309" s="375"/>
      <c r="C309" s="375"/>
      <c r="D309" s="375"/>
      <c r="E309" s="375"/>
      <c r="F309" s="375"/>
      <c r="G309" s="375"/>
      <c r="H309" s="375"/>
      <c r="I309" s="375"/>
      <c r="J309" s="375"/>
      <c r="K309" s="375"/>
      <c r="L309" s="375"/>
      <c r="M309" s="375"/>
      <c r="N309" s="375"/>
      <c r="O309" s="375"/>
      <c r="P309" s="375"/>
      <c r="Q309" s="375"/>
      <c r="R309" s="375"/>
      <c r="S309" s="375"/>
      <c r="T309" s="375"/>
      <c r="U309" s="375"/>
      <c r="V309" s="375"/>
      <c r="W309" s="375"/>
      <c r="X309" s="375"/>
      <c r="Y309" s="375"/>
      <c r="Z309" s="375"/>
    </row>
    <row r="310" spans="1:26" ht="9.75" customHeight="1" x14ac:dyDescent="0.25">
      <c r="A310" s="375"/>
      <c r="B310" s="375"/>
      <c r="C310" s="375"/>
      <c r="D310" s="375"/>
      <c r="E310" s="375"/>
      <c r="F310" s="375"/>
      <c r="G310" s="375"/>
      <c r="H310" s="375"/>
      <c r="I310" s="375"/>
      <c r="J310" s="375"/>
      <c r="K310" s="375"/>
      <c r="L310" s="375"/>
      <c r="M310" s="375"/>
      <c r="N310" s="375"/>
      <c r="O310" s="375"/>
      <c r="P310" s="375"/>
      <c r="Q310" s="375"/>
      <c r="R310" s="375"/>
      <c r="S310" s="375"/>
      <c r="T310" s="375"/>
      <c r="U310" s="375"/>
      <c r="V310" s="375"/>
      <c r="W310" s="375"/>
      <c r="X310" s="375"/>
      <c r="Y310" s="375"/>
      <c r="Z310" s="375"/>
    </row>
    <row r="311" spans="1:26" ht="9.75" customHeight="1" x14ac:dyDescent="0.25">
      <c r="A311" s="375"/>
      <c r="B311" s="375"/>
      <c r="C311" s="375"/>
      <c r="D311" s="375"/>
      <c r="E311" s="375"/>
      <c r="F311" s="375"/>
      <c r="G311" s="375"/>
      <c r="H311" s="375"/>
      <c r="I311" s="375"/>
      <c r="J311" s="375"/>
      <c r="K311" s="375"/>
      <c r="L311" s="375"/>
      <c r="M311" s="375"/>
      <c r="N311" s="375"/>
      <c r="O311" s="375"/>
      <c r="P311" s="375"/>
      <c r="Q311" s="375"/>
      <c r="R311" s="375"/>
      <c r="S311" s="375"/>
      <c r="T311" s="375"/>
      <c r="U311" s="375"/>
      <c r="V311" s="375"/>
      <c r="W311" s="375"/>
      <c r="X311" s="375"/>
      <c r="Y311" s="375"/>
      <c r="Z311" s="375"/>
    </row>
    <row r="312" spans="1:26" ht="9.75" customHeight="1" x14ac:dyDescent="0.25">
      <c r="A312" s="375"/>
      <c r="B312" s="375"/>
      <c r="C312" s="375"/>
      <c r="D312" s="375"/>
      <c r="E312" s="375"/>
      <c r="F312" s="375"/>
      <c r="G312" s="375"/>
      <c r="H312" s="375"/>
      <c r="I312" s="375"/>
      <c r="J312" s="375"/>
      <c r="K312" s="375"/>
      <c r="L312" s="375"/>
      <c r="M312" s="375"/>
      <c r="N312" s="375"/>
      <c r="O312" s="375"/>
      <c r="P312" s="375"/>
      <c r="Q312" s="375"/>
      <c r="R312" s="375"/>
      <c r="S312" s="375"/>
      <c r="T312" s="375"/>
      <c r="U312" s="375"/>
      <c r="V312" s="375"/>
      <c r="W312" s="375"/>
      <c r="X312" s="375"/>
      <c r="Y312" s="375"/>
      <c r="Z312" s="375"/>
    </row>
    <row r="313" spans="1:26" ht="9.75" customHeight="1" x14ac:dyDescent="0.25">
      <c r="A313" s="375"/>
      <c r="B313" s="375"/>
      <c r="C313" s="375"/>
      <c r="D313" s="375"/>
      <c r="E313" s="375"/>
      <c r="F313" s="375"/>
      <c r="G313" s="375"/>
      <c r="H313" s="375"/>
      <c r="I313" s="375"/>
      <c r="J313" s="375"/>
      <c r="K313" s="375"/>
      <c r="L313" s="375"/>
      <c r="M313" s="375"/>
      <c r="N313" s="375"/>
      <c r="O313" s="375"/>
      <c r="P313" s="375"/>
      <c r="Q313" s="375"/>
      <c r="R313" s="375"/>
      <c r="S313" s="375"/>
      <c r="T313" s="375"/>
      <c r="U313" s="375"/>
      <c r="V313" s="375"/>
      <c r="W313" s="375"/>
      <c r="X313" s="375"/>
      <c r="Y313" s="375"/>
      <c r="Z313" s="375"/>
    </row>
    <row r="314" spans="1:26" ht="9.75" customHeight="1" x14ac:dyDescent="0.25">
      <c r="A314" s="375"/>
      <c r="B314" s="375"/>
      <c r="C314" s="375"/>
      <c r="D314" s="375"/>
      <c r="E314" s="375"/>
      <c r="F314" s="375"/>
      <c r="G314" s="375"/>
      <c r="H314" s="375"/>
      <c r="I314" s="375"/>
      <c r="J314" s="375"/>
      <c r="K314" s="375"/>
      <c r="L314" s="375"/>
      <c r="M314" s="375"/>
      <c r="N314" s="375"/>
      <c r="O314" s="375"/>
      <c r="P314" s="375"/>
      <c r="Q314" s="375"/>
      <c r="R314" s="375"/>
      <c r="S314" s="375"/>
      <c r="T314" s="375"/>
      <c r="U314" s="375"/>
      <c r="V314" s="375"/>
      <c r="W314" s="375"/>
      <c r="X314" s="375"/>
      <c r="Y314" s="375"/>
      <c r="Z314" s="375"/>
    </row>
    <row r="315" spans="1:26" ht="9.75" customHeight="1" x14ac:dyDescent="0.25">
      <c r="A315" s="375"/>
      <c r="B315" s="375"/>
      <c r="C315" s="375"/>
      <c r="D315" s="375"/>
      <c r="E315" s="375"/>
      <c r="F315" s="375"/>
      <c r="G315" s="375"/>
      <c r="H315" s="375"/>
      <c r="I315" s="375"/>
      <c r="J315" s="375"/>
      <c r="K315" s="375"/>
      <c r="L315" s="375"/>
      <c r="M315" s="375"/>
      <c r="N315" s="375"/>
      <c r="O315" s="375"/>
      <c r="P315" s="375"/>
      <c r="Q315" s="375"/>
      <c r="R315" s="375"/>
      <c r="S315" s="375"/>
      <c r="T315" s="375"/>
      <c r="U315" s="375"/>
      <c r="V315" s="375"/>
      <c r="W315" s="375"/>
      <c r="X315" s="375"/>
      <c r="Y315" s="375"/>
      <c r="Z315" s="375"/>
    </row>
    <row r="316" spans="1:26" ht="9.75" customHeight="1" x14ac:dyDescent="0.25">
      <c r="A316" s="375"/>
      <c r="B316" s="375"/>
      <c r="C316" s="375"/>
      <c r="D316" s="375"/>
      <c r="E316" s="375"/>
      <c r="F316" s="375"/>
      <c r="G316" s="375"/>
      <c r="H316" s="375"/>
      <c r="I316" s="375"/>
      <c r="J316" s="375"/>
      <c r="K316" s="375"/>
      <c r="L316" s="375"/>
      <c r="M316" s="375"/>
      <c r="N316" s="375"/>
      <c r="O316" s="375"/>
      <c r="P316" s="375"/>
      <c r="Q316" s="375"/>
      <c r="R316" s="375"/>
      <c r="S316" s="375"/>
      <c r="T316" s="375"/>
      <c r="U316" s="375"/>
      <c r="V316" s="375"/>
      <c r="W316" s="375"/>
      <c r="X316" s="375"/>
      <c r="Y316" s="375"/>
      <c r="Z316" s="375"/>
    </row>
    <row r="317" spans="1:26" ht="9.75" customHeight="1" x14ac:dyDescent="0.25">
      <c r="A317" s="375"/>
      <c r="B317" s="375"/>
      <c r="C317" s="375"/>
      <c r="D317" s="375"/>
      <c r="E317" s="375"/>
      <c r="F317" s="375"/>
      <c r="G317" s="375"/>
      <c r="H317" s="375"/>
      <c r="I317" s="375"/>
      <c r="J317" s="375"/>
      <c r="K317" s="375"/>
      <c r="L317" s="375"/>
      <c r="M317" s="375"/>
      <c r="N317" s="375"/>
      <c r="O317" s="375"/>
      <c r="P317" s="375"/>
      <c r="Q317" s="375"/>
      <c r="R317" s="375"/>
      <c r="S317" s="375"/>
      <c r="T317" s="375"/>
      <c r="U317" s="375"/>
      <c r="V317" s="375"/>
      <c r="W317" s="375"/>
      <c r="X317" s="375"/>
      <c r="Y317" s="375"/>
      <c r="Z317" s="375"/>
    </row>
    <row r="318" spans="1:26" ht="9.75" customHeight="1" x14ac:dyDescent="0.25">
      <c r="A318" s="375"/>
      <c r="B318" s="375"/>
      <c r="C318" s="375"/>
      <c r="D318" s="375"/>
      <c r="E318" s="375"/>
      <c r="F318" s="375"/>
      <c r="G318" s="375"/>
      <c r="H318" s="375"/>
      <c r="I318" s="375"/>
      <c r="J318" s="375"/>
      <c r="K318" s="375"/>
      <c r="L318" s="375"/>
      <c r="M318" s="375"/>
      <c r="N318" s="375"/>
      <c r="O318" s="375"/>
      <c r="P318" s="375"/>
      <c r="Q318" s="375"/>
      <c r="R318" s="375"/>
      <c r="S318" s="375"/>
      <c r="T318" s="375"/>
      <c r="U318" s="375"/>
      <c r="V318" s="375"/>
      <c r="W318" s="375"/>
      <c r="X318" s="375"/>
      <c r="Y318" s="375"/>
      <c r="Z318" s="375"/>
    </row>
    <row r="319" spans="1:26" ht="9.75" customHeight="1" x14ac:dyDescent="0.25">
      <c r="A319" s="375"/>
      <c r="B319" s="375"/>
      <c r="C319" s="375"/>
      <c r="D319" s="375"/>
      <c r="E319" s="375"/>
      <c r="F319" s="375"/>
      <c r="G319" s="375"/>
      <c r="H319" s="375"/>
      <c r="I319" s="375"/>
      <c r="J319" s="375"/>
      <c r="K319" s="375"/>
      <c r="L319" s="375"/>
      <c r="M319" s="375"/>
      <c r="N319" s="375"/>
      <c r="O319" s="375"/>
      <c r="P319" s="375"/>
      <c r="Q319" s="375"/>
      <c r="R319" s="375"/>
      <c r="S319" s="375"/>
      <c r="T319" s="375"/>
      <c r="U319" s="375"/>
      <c r="V319" s="375"/>
      <c r="W319" s="375"/>
      <c r="X319" s="375"/>
      <c r="Y319" s="375"/>
      <c r="Z319" s="375"/>
    </row>
    <row r="320" spans="1:26" ht="9.75" customHeight="1" x14ac:dyDescent="0.25">
      <c r="A320" s="375"/>
      <c r="B320" s="375"/>
      <c r="C320" s="375"/>
      <c r="D320" s="375"/>
      <c r="E320" s="375"/>
      <c r="F320" s="375"/>
      <c r="G320" s="375"/>
      <c r="H320" s="375"/>
      <c r="I320" s="375"/>
      <c r="J320" s="375"/>
      <c r="K320" s="375"/>
      <c r="L320" s="375"/>
      <c r="M320" s="375"/>
      <c r="N320" s="375"/>
      <c r="O320" s="375"/>
      <c r="P320" s="375"/>
      <c r="Q320" s="375"/>
      <c r="R320" s="375"/>
      <c r="S320" s="375"/>
      <c r="T320" s="375"/>
      <c r="U320" s="375"/>
      <c r="V320" s="375"/>
      <c r="W320" s="375"/>
      <c r="X320" s="375"/>
      <c r="Y320" s="375"/>
      <c r="Z320" s="375"/>
    </row>
    <row r="321" spans="1:26" ht="9.75" customHeight="1" x14ac:dyDescent="0.25">
      <c r="A321" s="375"/>
      <c r="B321" s="375"/>
      <c r="C321" s="375"/>
      <c r="D321" s="375"/>
      <c r="E321" s="375"/>
      <c r="F321" s="375"/>
      <c r="G321" s="375"/>
      <c r="H321" s="375"/>
      <c r="I321" s="375"/>
      <c r="J321" s="375"/>
      <c r="K321" s="375"/>
      <c r="L321" s="375"/>
      <c r="M321" s="375"/>
      <c r="N321" s="375"/>
      <c r="O321" s="375"/>
      <c r="P321" s="375"/>
      <c r="Q321" s="375"/>
      <c r="R321" s="375"/>
      <c r="S321" s="375"/>
      <c r="T321" s="375"/>
      <c r="U321" s="375"/>
      <c r="V321" s="375"/>
      <c r="W321" s="375"/>
      <c r="X321" s="375"/>
      <c r="Y321" s="375"/>
      <c r="Z321" s="375"/>
    </row>
    <row r="322" spans="1:26" ht="9.75" customHeight="1" x14ac:dyDescent="0.25">
      <c r="A322" s="375"/>
      <c r="B322" s="375"/>
      <c r="C322" s="375"/>
      <c r="D322" s="375"/>
      <c r="E322" s="375"/>
      <c r="F322" s="375"/>
      <c r="G322" s="375"/>
      <c r="H322" s="375"/>
      <c r="I322" s="375"/>
      <c r="J322" s="375"/>
      <c r="K322" s="375"/>
      <c r="L322" s="375"/>
      <c r="M322" s="375"/>
      <c r="N322" s="375"/>
      <c r="O322" s="375"/>
      <c r="P322" s="375"/>
      <c r="Q322" s="375"/>
      <c r="R322" s="375"/>
      <c r="S322" s="375"/>
      <c r="T322" s="375"/>
      <c r="U322" s="375"/>
      <c r="V322" s="375"/>
      <c r="W322" s="375"/>
      <c r="X322" s="375"/>
      <c r="Y322" s="375"/>
      <c r="Z322" s="375"/>
    </row>
    <row r="323" spans="1:26" ht="9.75" customHeight="1" x14ac:dyDescent="0.25">
      <c r="A323" s="375"/>
      <c r="B323" s="375"/>
      <c r="C323" s="375"/>
      <c r="D323" s="375"/>
      <c r="E323" s="375"/>
      <c r="F323" s="375"/>
      <c r="G323" s="375"/>
      <c r="H323" s="375"/>
      <c r="I323" s="375"/>
      <c r="J323" s="375"/>
      <c r="K323" s="375"/>
      <c r="L323" s="375"/>
      <c r="M323" s="375"/>
      <c r="N323" s="375"/>
      <c r="O323" s="375"/>
      <c r="P323" s="375"/>
      <c r="Q323" s="375"/>
      <c r="R323" s="375"/>
      <c r="S323" s="375"/>
      <c r="T323" s="375"/>
      <c r="U323" s="375"/>
      <c r="V323" s="375"/>
      <c r="W323" s="375"/>
      <c r="X323" s="375"/>
      <c r="Y323" s="375"/>
      <c r="Z323" s="375"/>
    </row>
    <row r="324" spans="1:26" ht="9.75" customHeight="1" x14ac:dyDescent="0.25">
      <c r="A324" s="375"/>
      <c r="B324" s="375"/>
      <c r="C324" s="375"/>
      <c r="D324" s="375"/>
      <c r="E324" s="375"/>
      <c r="F324" s="375"/>
      <c r="G324" s="375"/>
      <c r="H324" s="375"/>
      <c r="I324" s="375"/>
      <c r="J324" s="375"/>
      <c r="K324" s="375"/>
      <c r="L324" s="375"/>
      <c r="M324" s="375"/>
      <c r="N324" s="375"/>
      <c r="O324" s="375"/>
      <c r="P324" s="375"/>
      <c r="Q324" s="375"/>
      <c r="R324" s="375"/>
      <c r="S324" s="375"/>
      <c r="T324" s="375"/>
      <c r="U324" s="375"/>
      <c r="V324" s="375"/>
      <c r="W324" s="375"/>
      <c r="X324" s="375"/>
      <c r="Y324" s="375"/>
      <c r="Z324" s="375"/>
    </row>
    <row r="325" spans="1:26" ht="9.75" customHeight="1" x14ac:dyDescent="0.25">
      <c r="A325" s="375"/>
      <c r="B325" s="375"/>
      <c r="C325" s="375"/>
      <c r="D325" s="375"/>
      <c r="E325" s="375"/>
      <c r="F325" s="375"/>
      <c r="G325" s="375"/>
      <c r="H325" s="375"/>
      <c r="I325" s="375"/>
      <c r="J325" s="375"/>
      <c r="K325" s="375"/>
      <c r="L325" s="375"/>
      <c r="M325" s="375"/>
      <c r="N325" s="375"/>
      <c r="O325" s="375"/>
      <c r="P325" s="375"/>
      <c r="Q325" s="375"/>
      <c r="R325" s="375"/>
      <c r="S325" s="375"/>
      <c r="T325" s="375"/>
      <c r="U325" s="375"/>
      <c r="V325" s="375"/>
      <c r="W325" s="375"/>
      <c r="X325" s="375"/>
      <c r="Y325" s="375"/>
      <c r="Z325" s="375"/>
    </row>
    <row r="326" spans="1:26" ht="9.75" customHeight="1" x14ac:dyDescent="0.25">
      <c r="A326" s="375"/>
      <c r="B326" s="375"/>
      <c r="C326" s="375"/>
      <c r="D326" s="375"/>
      <c r="E326" s="375"/>
      <c r="F326" s="375"/>
      <c r="G326" s="375"/>
      <c r="H326" s="375"/>
      <c r="I326" s="375"/>
      <c r="J326" s="375"/>
      <c r="K326" s="375"/>
      <c r="L326" s="375"/>
      <c r="M326" s="375"/>
      <c r="N326" s="375"/>
      <c r="O326" s="375"/>
      <c r="P326" s="375"/>
      <c r="Q326" s="375"/>
      <c r="R326" s="375"/>
      <c r="S326" s="375"/>
      <c r="T326" s="375"/>
      <c r="U326" s="375"/>
      <c r="V326" s="375"/>
      <c r="W326" s="375"/>
      <c r="X326" s="375"/>
      <c r="Y326" s="375"/>
      <c r="Z326" s="375"/>
    </row>
    <row r="327" spans="1:26" ht="9.75" customHeight="1" x14ac:dyDescent="0.25">
      <c r="A327" s="375"/>
      <c r="B327" s="375"/>
      <c r="C327" s="375"/>
      <c r="D327" s="375"/>
      <c r="E327" s="375"/>
      <c r="F327" s="375"/>
      <c r="G327" s="375"/>
      <c r="H327" s="375"/>
      <c r="I327" s="375"/>
      <c r="J327" s="375"/>
      <c r="K327" s="375"/>
      <c r="L327" s="375"/>
      <c r="M327" s="375"/>
      <c r="N327" s="375"/>
      <c r="O327" s="375"/>
      <c r="P327" s="375"/>
      <c r="Q327" s="375"/>
      <c r="R327" s="375"/>
      <c r="S327" s="375"/>
      <c r="T327" s="375"/>
      <c r="U327" s="375"/>
      <c r="V327" s="375"/>
      <c r="W327" s="375"/>
      <c r="X327" s="375"/>
      <c r="Y327" s="375"/>
      <c r="Z327" s="375"/>
    </row>
    <row r="328" spans="1:26" ht="9.75" customHeight="1" x14ac:dyDescent="0.25">
      <c r="A328" s="375"/>
      <c r="B328" s="375"/>
      <c r="C328" s="375"/>
      <c r="D328" s="375"/>
      <c r="E328" s="375"/>
      <c r="F328" s="375"/>
      <c r="G328" s="375"/>
      <c r="H328" s="375"/>
      <c r="I328" s="375"/>
      <c r="J328" s="375"/>
      <c r="K328" s="375"/>
      <c r="L328" s="375"/>
      <c r="M328" s="375"/>
      <c r="N328" s="375"/>
      <c r="O328" s="375"/>
      <c r="P328" s="375"/>
      <c r="Q328" s="375"/>
      <c r="R328" s="375"/>
      <c r="S328" s="375"/>
      <c r="T328" s="375"/>
      <c r="U328" s="375"/>
      <c r="V328" s="375"/>
      <c r="W328" s="375"/>
      <c r="X328" s="375"/>
      <c r="Y328" s="375"/>
      <c r="Z328" s="375"/>
    </row>
    <row r="329" spans="1:26" ht="9.75" customHeight="1" x14ac:dyDescent="0.25">
      <c r="A329" s="375"/>
      <c r="B329" s="375"/>
      <c r="C329" s="375"/>
      <c r="D329" s="375"/>
      <c r="E329" s="375"/>
      <c r="F329" s="375"/>
      <c r="G329" s="375"/>
      <c r="H329" s="375"/>
      <c r="I329" s="375"/>
      <c r="J329" s="375"/>
      <c r="K329" s="375"/>
      <c r="L329" s="375"/>
      <c r="M329" s="375"/>
      <c r="N329" s="375"/>
      <c r="O329" s="375"/>
      <c r="P329" s="375"/>
      <c r="Q329" s="375"/>
      <c r="R329" s="375"/>
      <c r="S329" s="375"/>
      <c r="T329" s="375"/>
      <c r="U329" s="375"/>
      <c r="V329" s="375"/>
      <c r="W329" s="375"/>
      <c r="X329" s="375"/>
      <c r="Y329" s="375"/>
      <c r="Z329" s="375"/>
    </row>
    <row r="330" spans="1:26" ht="9.75" customHeight="1" x14ac:dyDescent="0.25">
      <c r="A330" s="375"/>
      <c r="B330" s="375"/>
      <c r="C330" s="375"/>
      <c r="D330" s="375"/>
      <c r="E330" s="375"/>
      <c r="F330" s="375"/>
      <c r="G330" s="375"/>
      <c r="H330" s="375"/>
      <c r="I330" s="375"/>
      <c r="J330" s="375"/>
      <c r="K330" s="375"/>
      <c r="L330" s="375"/>
      <c r="M330" s="375"/>
      <c r="N330" s="375"/>
      <c r="O330" s="375"/>
      <c r="P330" s="375"/>
      <c r="Q330" s="375"/>
      <c r="R330" s="375"/>
      <c r="S330" s="375"/>
      <c r="T330" s="375"/>
      <c r="U330" s="375"/>
      <c r="V330" s="375"/>
      <c r="W330" s="375"/>
      <c r="X330" s="375"/>
      <c r="Y330" s="375"/>
      <c r="Z330" s="375"/>
    </row>
    <row r="331" spans="1:26" ht="9.75" customHeight="1" x14ac:dyDescent="0.25">
      <c r="A331" s="375"/>
      <c r="B331" s="375"/>
      <c r="C331" s="375"/>
      <c r="D331" s="375"/>
      <c r="E331" s="375"/>
      <c r="F331" s="375"/>
      <c r="G331" s="375"/>
      <c r="H331" s="375"/>
      <c r="I331" s="375"/>
      <c r="J331" s="375"/>
      <c r="K331" s="375"/>
      <c r="L331" s="375"/>
      <c r="M331" s="375"/>
      <c r="N331" s="375"/>
      <c r="O331" s="375"/>
      <c r="P331" s="375"/>
      <c r="Q331" s="375"/>
      <c r="R331" s="375"/>
      <c r="S331" s="375"/>
      <c r="T331" s="375"/>
      <c r="U331" s="375"/>
      <c r="V331" s="375"/>
      <c r="W331" s="375"/>
      <c r="X331" s="375"/>
      <c r="Y331" s="375"/>
      <c r="Z331" s="375"/>
    </row>
    <row r="332" spans="1:26" ht="9.75" customHeight="1" x14ac:dyDescent="0.25">
      <c r="A332" s="375"/>
      <c r="B332" s="375"/>
      <c r="C332" s="375"/>
      <c r="D332" s="375"/>
      <c r="E332" s="375"/>
      <c r="F332" s="375"/>
      <c r="G332" s="375"/>
      <c r="H332" s="375"/>
      <c r="I332" s="375"/>
      <c r="J332" s="375"/>
      <c r="K332" s="375"/>
      <c r="L332" s="375"/>
      <c r="M332" s="375"/>
      <c r="N332" s="375"/>
      <c r="O332" s="375"/>
      <c r="P332" s="375"/>
      <c r="Q332" s="375"/>
      <c r="R332" s="375"/>
      <c r="S332" s="375"/>
      <c r="T332" s="375"/>
      <c r="U332" s="375"/>
      <c r="V332" s="375"/>
      <c r="W332" s="375"/>
      <c r="X332" s="375"/>
      <c r="Y332" s="375"/>
      <c r="Z332" s="375"/>
    </row>
    <row r="333" spans="1:26" ht="9.75" customHeight="1" x14ac:dyDescent="0.25">
      <c r="A333" s="375"/>
      <c r="B333" s="375"/>
      <c r="C333" s="375"/>
      <c r="D333" s="375"/>
      <c r="E333" s="375"/>
      <c r="F333" s="375"/>
      <c r="G333" s="375"/>
      <c r="H333" s="375"/>
      <c r="I333" s="375"/>
      <c r="J333" s="375"/>
      <c r="K333" s="375"/>
      <c r="L333" s="375"/>
      <c r="M333" s="375"/>
      <c r="N333" s="375"/>
      <c r="O333" s="375"/>
      <c r="P333" s="375"/>
      <c r="Q333" s="375"/>
      <c r="R333" s="375"/>
      <c r="S333" s="375"/>
      <c r="T333" s="375"/>
      <c r="U333" s="375"/>
      <c r="V333" s="375"/>
      <c r="W333" s="375"/>
      <c r="X333" s="375"/>
      <c r="Y333" s="375"/>
      <c r="Z333" s="375"/>
    </row>
    <row r="334" spans="1:26" ht="9.75" customHeight="1" x14ac:dyDescent="0.25">
      <c r="A334" s="375"/>
      <c r="B334" s="375"/>
      <c r="C334" s="375"/>
      <c r="D334" s="375"/>
      <c r="E334" s="375"/>
      <c r="F334" s="375"/>
      <c r="G334" s="375"/>
      <c r="H334" s="375"/>
      <c r="I334" s="375"/>
      <c r="J334" s="375"/>
      <c r="K334" s="375"/>
      <c r="L334" s="375"/>
      <c r="M334" s="375"/>
      <c r="N334" s="375"/>
      <c r="O334" s="375"/>
      <c r="P334" s="375"/>
      <c r="Q334" s="375"/>
      <c r="R334" s="375"/>
      <c r="S334" s="375"/>
      <c r="T334" s="375"/>
      <c r="U334" s="375"/>
      <c r="V334" s="375"/>
      <c r="W334" s="375"/>
      <c r="X334" s="375"/>
      <c r="Y334" s="375"/>
      <c r="Z334" s="375"/>
    </row>
    <row r="335" spans="1:26" ht="9.75" customHeight="1" x14ac:dyDescent="0.25">
      <c r="A335" s="375"/>
      <c r="B335" s="375"/>
      <c r="C335" s="375"/>
      <c r="D335" s="375"/>
      <c r="E335" s="375"/>
      <c r="F335" s="375"/>
      <c r="G335" s="375"/>
      <c r="H335" s="375"/>
      <c r="I335" s="375"/>
      <c r="J335" s="375"/>
      <c r="K335" s="375"/>
      <c r="L335" s="375"/>
      <c r="M335" s="375"/>
      <c r="N335" s="375"/>
      <c r="O335" s="375"/>
      <c r="P335" s="375"/>
      <c r="Q335" s="375"/>
      <c r="R335" s="375"/>
      <c r="S335" s="375"/>
      <c r="T335" s="375"/>
      <c r="U335" s="375"/>
      <c r="V335" s="375"/>
      <c r="W335" s="375"/>
      <c r="X335" s="375"/>
      <c r="Y335" s="375"/>
      <c r="Z335" s="375"/>
    </row>
    <row r="336" spans="1:26" ht="9.75" customHeight="1" x14ac:dyDescent="0.25">
      <c r="A336" s="375"/>
      <c r="B336" s="375"/>
      <c r="C336" s="375"/>
      <c r="D336" s="375"/>
      <c r="E336" s="375"/>
      <c r="F336" s="375"/>
      <c r="G336" s="375"/>
      <c r="H336" s="375"/>
      <c r="I336" s="375"/>
      <c r="J336" s="375"/>
      <c r="K336" s="375"/>
      <c r="L336" s="375"/>
      <c r="M336" s="375"/>
      <c r="N336" s="375"/>
      <c r="O336" s="375"/>
      <c r="P336" s="375"/>
      <c r="Q336" s="375"/>
      <c r="R336" s="375"/>
      <c r="S336" s="375"/>
      <c r="T336" s="375"/>
      <c r="U336" s="375"/>
      <c r="V336" s="375"/>
      <c r="W336" s="375"/>
      <c r="X336" s="375"/>
      <c r="Y336" s="375"/>
      <c r="Z336" s="375"/>
    </row>
    <row r="337" spans="1:26" ht="9.75" customHeight="1" x14ac:dyDescent="0.25">
      <c r="A337" s="375"/>
      <c r="B337" s="375"/>
      <c r="C337" s="375"/>
      <c r="D337" s="375"/>
      <c r="E337" s="375"/>
      <c r="F337" s="375"/>
      <c r="G337" s="375"/>
      <c r="H337" s="375"/>
      <c r="I337" s="375"/>
      <c r="J337" s="375"/>
      <c r="K337" s="375"/>
      <c r="L337" s="375"/>
      <c r="M337" s="375"/>
      <c r="N337" s="375"/>
      <c r="O337" s="375"/>
      <c r="P337" s="375"/>
      <c r="Q337" s="375"/>
      <c r="R337" s="375"/>
      <c r="S337" s="375"/>
      <c r="T337" s="375"/>
      <c r="U337" s="375"/>
      <c r="V337" s="375"/>
      <c r="W337" s="375"/>
      <c r="X337" s="375"/>
      <c r="Y337" s="375"/>
      <c r="Z337" s="375"/>
    </row>
    <row r="338" spans="1:26" ht="9.75" customHeight="1" x14ac:dyDescent="0.25">
      <c r="A338" s="375"/>
      <c r="B338" s="375"/>
      <c r="C338" s="375"/>
      <c r="D338" s="375"/>
      <c r="E338" s="375"/>
      <c r="F338" s="375"/>
      <c r="G338" s="375"/>
      <c r="H338" s="375"/>
      <c r="I338" s="375"/>
      <c r="J338" s="375"/>
      <c r="K338" s="375"/>
      <c r="L338" s="375"/>
      <c r="M338" s="375"/>
      <c r="N338" s="375"/>
      <c r="O338" s="375"/>
      <c r="P338" s="375"/>
      <c r="Q338" s="375"/>
      <c r="R338" s="375"/>
      <c r="S338" s="375"/>
      <c r="T338" s="375"/>
      <c r="U338" s="375"/>
      <c r="V338" s="375"/>
      <c r="W338" s="375"/>
      <c r="X338" s="375"/>
      <c r="Y338" s="375"/>
      <c r="Z338" s="375"/>
    </row>
    <row r="339" spans="1:26" ht="9.75" customHeight="1" x14ac:dyDescent="0.25">
      <c r="A339" s="375"/>
      <c r="B339" s="375"/>
      <c r="C339" s="375"/>
      <c r="D339" s="375"/>
      <c r="E339" s="375"/>
      <c r="F339" s="375"/>
      <c r="G339" s="375"/>
      <c r="H339" s="375"/>
      <c r="I339" s="375"/>
      <c r="J339" s="375"/>
      <c r="K339" s="375"/>
      <c r="L339" s="375"/>
      <c r="M339" s="375"/>
      <c r="N339" s="375"/>
      <c r="O339" s="375"/>
      <c r="P339" s="375"/>
      <c r="Q339" s="375"/>
      <c r="R339" s="375"/>
      <c r="S339" s="375"/>
      <c r="T339" s="375"/>
      <c r="U339" s="375"/>
      <c r="V339" s="375"/>
      <c r="W339" s="375"/>
      <c r="X339" s="375"/>
      <c r="Y339" s="375"/>
      <c r="Z339" s="375"/>
    </row>
    <row r="340" spans="1:26" ht="9.75" customHeight="1" x14ac:dyDescent="0.25">
      <c r="A340" s="375"/>
      <c r="B340" s="375"/>
      <c r="C340" s="375"/>
      <c r="D340" s="375"/>
      <c r="E340" s="375"/>
      <c r="F340" s="375"/>
      <c r="G340" s="375"/>
      <c r="H340" s="375"/>
      <c r="I340" s="375"/>
      <c r="J340" s="375"/>
      <c r="K340" s="375"/>
      <c r="L340" s="375"/>
      <c r="M340" s="375"/>
      <c r="N340" s="375"/>
      <c r="O340" s="375"/>
      <c r="P340" s="375"/>
      <c r="Q340" s="375"/>
      <c r="R340" s="375"/>
      <c r="S340" s="375"/>
      <c r="T340" s="375"/>
      <c r="U340" s="375"/>
      <c r="V340" s="375"/>
      <c r="W340" s="375"/>
      <c r="X340" s="375"/>
      <c r="Y340" s="375"/>
      <c r="Z340" s="375"/>
    </row>
    <row r="341" spans="1:26" ht="9.75" customHeight="1" x14ac:dyDescent="0.25">
      <c r="A341" s="375"/>
      <c r="B341" s="375"/>
      <c r="C341" s="375"/>
      <c r="D341" s="375"/>
      <c r="E341" s="375"/>
      <c r="F341" s="375"/>
      <c r="G341" s="375"/>
      <c r="H341" s="375"/>
      <c r="I341" s="375"/>
      <c r="J341" s="375"/>
      <c r="K341" s="375"/>
      <c r="L341" s="375"/>
      <c r="M341" s="375"/>
      <c r="N341" s="375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</row>
    <row r="342" spans="1:26" ht="9.75" customHeight="1" x14ac:dyDescent="0.25">
      <c r="A342" s="375"/>
      <c r="B342" s="375"/>
      <c r="C342" s="375"/>
      <c r="D342" s="375"/>
      <c r="E342" s="375"/>
      <c r="F342" s="375"/>
      <c r="G342" s="375"/>
      <c r="H342" s="375"/>
      <c r="I342" s="375"/>
      <c r="J342" s="375"/>
      <c r="K342" s="375"/>
      <c r="L342" s="375"/>
      <c r="M342" s="375"/>
      <c r="N342" s="375"/>
      <c r="O342" s="375"/>
      <c r="P342" s="375"/>
      <c r="Q342" s="375"/>
      <c r="R342" s="375"/>
      <c r="S342" s="375"/>
      <c r="T342" s="375"/>
      <c r="U342" s="375"/>
      <c r="V342" s="375"/>
      <c r="W342" s="375"/>
      <c r="X342" s="375"/>
      <c r="Y342" s="375"/>
      <c r="Z342" s="375"/>
    </row>
    <row r="343" spans="1:26" ht="9.75" customHeight="1" x14ac:dyDescent="0.25">
      <c r="A343" s="375"/>
      <c r="B343" s="375"/>
      <c r="C343" s="375"/>
      <c r="D343" s="375"/>
      <c r="E343" s="375"/>
      <c r="F343" s="375"/>
      <c r="G343" s="375"/>
      <c r="H343" s="375"/>
      <c r="I343" s="375"/>
      <c r="J343" s="375"/>
      <c r="K343" s="375"/>
      <c r="L343" s="375"/>
      <c r="M343" s="375"/>
      <c r="N343" s="375"/>
      <c r="O343" s="375"/>
      <c r="P343" s="375"/>
      <c r="Q343" s="375"/>
      <c r="R343" s="375"/>
      <c r="S343" s="375"/>
      <c r="T343" s="375"/>
      <c r="U343" s="375"/>
      <c r="V343" s="375"/>
      <c r="W343" s="375"/>
      <c r="X343" s="375"/>
      <c r="Y343" s="375"/>
      <c r="Z343" s="375"/>
    </row>
    <row r="344" spans="1:26" ht="9.75" customHeight="1" x14ac:dyDescent="0.25">
      <c r="A344" s="375"/>
      <c r="B344" s="375"/>
      <c r="C344" s="375"/>
      <c r="D344" s="375"/>
      <c r="E344" s="375"/>
      <c r="F344" s="375"/>
      <c r="G344" s="375"/>
      <c r="H344" s="375"/>
      <c r="I344" s="375"/>
      <c r="J344" s="375"/>
      <c r="K344" s="375"/>
      <c r="L344" s="375"/>
      <c r="M344" s="375"/>
      <c r="N344" s="375"/>
      <c r="O344" s="375"/>
      <c r="P344" s="375"/>
      <c r="Q344" s="375"/>
      <c r="R344" s="375"/>
      <c r="S344" s="375"/>
      <c r="T344" s="375"/>
      <c r="U344" s="375"/>
      <c r="V344" s="375"/>
      <c r="W344" s="375"/>
      <c r="X344" s="375"/>
      <c r="Y344" s="375"/>
      <c r="Z344" s="375"/>
    </row>
    <row r="345" spans="1:26" ht="9.75" customHeight="1" x14ac:dyDescent="0.25">
      <c r="A345" s="375"/>
      <c r="B345" s="375"/>
      <c r="C345" s="375"/>
      <c r="D345" s="375"/>
      <c r="E345" s="375"/>
      <c r="F345" s="375"/>
      <c r="G345" s="375"/>
      <c r="H345" s="375"/>
      <c r="I345" s="375"/>
      <c r="J345" s="375"/>
      <c r="K345" s="375"/>
      <c r="L345" s="375"/>
      <c r="M345" s="375"/>
      <c r="N345" s="375"/>
      <c r="O345" s="375"/>
      <c r="P345" s="375"/>
      <c r="Q345" s="375"/>
      <c r="R345" s="375"/>
      <c r="S345" s="375"/>
      <c r="T345" s="375"/>
      <c r="U345" s="375"/>
      <c r="V345" s="375"/>
      <c r="W345" s="375"/>
      <c r="X345" s="375"/>
      <c r="Y345" s="375"/>
      <c r="Z345" s="375"/>
    </row>
    <row r="346" spans="1:26" ht="9.75" customHeight="1" x14ac:dyDescent="0.25">
      <c r="A346" s="375"/>
      <c r="B346" s="375"/>
      <c r="C346" s="375"/>
      <c r="D346" s="375"/>
      <c r="E346" s="375"/>
      <c r="F346" s="375"/>
      <c r="G346" s="375"/>
      <c r="H346" s="375"/>
      <c r="I346" s="375"/>
      <c r="J346" s="375"/>
      <c r="K346" s="375"/>
      <c r="L346" s="375"/>
      <c r="M346" s="375"/>
      <c r="N346" s="375"/>
      <c r="O346" s="375"/>
      <c r="P346" s="375"/>
      <c r="Q346" s="375"/>
      <c r="R346" s="375"/>
      <c r="S346" s="375"/>
      <c r="T346" s="375"/>
      <c r="U346" s="375"/>
      <c r="V346" s="375"/>
      <c r="W346" s="375"/>
      <c r="X346" s="375"/>
      <c r="Y346" s="375"/>
      <c r="Z346" s="375"/>
    </row>
    <row r="347" spans="1:26" ht="9.75" customHeight="1" x14ac:dyDescent="0.25">
      <c r="A347" s="375"/>
      <c r="B347" s="375"/>
      <c r="C347" s="375"/>
      <c r="D347" s="375"/>
      <c r="E347" s="375"/>
      <c r="F347" s="375"/>
      <c r="G347" s="375"/>
      <c r="H347" s="375"/>
      <c r="I347" s="375"/>
      <c r="J347" s="375"/>
      <c r="K347" s="375"/>
      <c r="L347" s="375"/>
      <c r="M347" s="375"/>
      <c r="N347" s="375"/>
      <c r="O347" s="375"/>
      <c r="P347" s="375"/>
      <c r="Q347" s="375"/>
      <c r="R347" s="375"/>
      <c r="S347" s="375"/>
      <c r="T347" s="375"/>
      <c r="U347" s="375"/>
      <c r="V347" s="375"/>
      <c r="W347" s="375"/>
      <c r="X347" s="375"/>
      <c r="Y347" s="375"/>
      <c r="Z347" s="375"/>
    </row>
    <row r="348" spans="1:26" ht="9.75" customHeight="1" x14ac:dyDescent="0.25">
      <c r="A348" s="375"/>
      <c r="B348" s="375"/>
      <c r="C348" s="375"/>
      <c r="D348" s="375"/>
      <c r="E348" s="375"/>
      <c r="F348" s="375"/>
      <c r="G348" s="375"/>
      <c r="H348" s="375"/>
      <c r="I348" s="375"/>
      <c r="J348" s="375"/>
      <c r="K348" s="375"/>
      <c r="L348" s="375"/>
      <c r="M348" s="375"/>
      <c r="N348" s="375"/>
      <c r="O348" s="375"/>
      <c r="P348" s="375"/>
      <c r="Q348" s="375"/>
      <c r="R348" s="375"/>
      <c r="S348" s="375"/>
      <c r="T348" s="375"/>
      <c r="U348" s="375"/>
      <c r="V348" s="375"/>
      <c r="W348" s="375"/>
      <c r="X348" s="375"/>
      <c r="Y348" s="375"/>
      <c r="Z348" s="375"/>
    </row>
    <row r="349" spans="1:26" ht="9.75" customHeight="1" x14ac:dyDescent="0.25">
      <c r="A349" s="375"/>
      <c r="B349" s="375"/>
      <c r="C349" s="375"/>
      <c r="D349" s="375"/>
      <c r="E349" s="375"/>
      <c r="F349" s="375"/>
      <c r="G349" s="375"/>
      <c r="H349" s="375"/>
      <c r="I349" s="375"/>
      <c r="J349" s="375"/>
      <c r="K349" s="375"/>
      <c r="L349" s="375"/>
      <c r="M349" s="375"/>
      <c r="N349" s="375"/>
      <c r="O349" s="375"/>
      <c r="P349" s="375"/>
      <c r="Q349" s="375"/>
      <c r="R349" s="375"/>
      <c r="S349" s="375"/>
      <c r="T349" s="375"/>
      <c r="U349" s="375"/>
      <c r="V349" s="375"/>
      <c r="W349" s="375"/>
      <c r="X349" s="375"/>
      <c r="Y349" s="375"/>
      <c r="Z349" s="375"/>
    </row>
    <row r="350" spans="1:26" ht="9.75" customHeight="1" x14ac:dyDescent="0.25">
      <c r="A350" s="375"/>
      <c r="B350" s="375"/>
      <c r="C350" s="375"/>
      <c r="D350" s="375"/>
      <c r="E350" s="375"/>
      <c r="F350" s="375"/>
      <c r="G350" s="375"/>
      <c r="H350" s="375"/>
      <c r="I350" s="375"/>
      <c r="J350" s="375"/>
      <c r="K350" s="375"/>
      <c r="L350" s="375"/>
      <c r="M350" s="375"/>
      <c r="N350" s="375"/>
      <c r="O350" s="375"/>
      <c r="P350" s="375"/>
      <c r="Q350" s="375"/>
      <c r="R350" s="375"/>
      <c r="S350" s="375"/>
      <c r="T350" s="375"/>
      <c r="U350" s="375"/>
      <c r="V350" s="375"/>
      <c r="W350" s="375"/>
      <c r="X350" s="375"/>
      <c r="Y350" s="375"/>
      <c r="Z350" s="375"/>
    </row>
    <row r="351" spans="1:26" ht="9.75" customHeight="1" x14ac:dyDescent="0.25">
      <c r="A351" s="375"/>
      <c r="B351" s="375"/>
      <c r="C351" s="375"/>
      <c r="D351" s="375"/>
      <c r="E351" s="375"/>
      <c r="F351" s="375"/>
      <c r="G351" s="375"/>
      <c r="H351" s="375"/>
      <c r="I351" s="375"/>
      <c r="J351" s="375"/>
      <c r="K351" s="375"/>
      <c r="L351" s="375"/>
      <c r="M351" s="375"/>
      <c r="N351" s="375"/>
      <c r="O351" s="375"/>
      <c r="P351" s="375"/>
      <c r="Q351" s="375"/>
      <c r="R351" s="375"/>
      <c r="S351" s="375"/>
      <c r="T351" s="375"/>
      <c r="U351" s="375"/>
      <c r="V351" s="375"/>
      <c r="W351" s="375"/>
      <c r="X351" s="375"/>
      <c r="Y351" s="375"/>
      <c r="Z351" s="375"/>
    </row>
    <row r="352" spans="1:26" ht="9.75" customHeight="1" x14ac:dyDescent="0.25">
      <c r="A352" s="375"/>
      <c r="B352" s="375"/>
      <c r="C352" s="375"/>
      <c r="D352" s="375"/>
      <c r="E352" s="375"/>
      <c r="F352" s="375"/>
      <c r="G352" s="375"/>
      <c r="H352" s="375"/>
      <c r="I352" s="375"/>
      <c r="J352" s="375"/>
      <c r="K352" s="375"/>
      <c r="L352" s="375"/>
      <c r="M352" s="375"/>
      <c r="N352" s="375"/>
      <c r="O352" s="375"/>
      <c r="P352" s="375"/>
      <c r="Q352" s="375"/>
      <c r="R352" s="375"/>
      <c r="S352" s="375"/>
      <c r="T352" s="375"/>
      <c r="U352" s="375"/>
      <c r="V352" s="375"/>
      <c r="W352" s="375"/>
      <c r="X352" s="375"/>
      <c r="Y352" s="375"/>
      <c r="Z352" s="375"/>
    </row>
    <row r="353" spans="1:26" ht="9.75" customHeight="1" x14ac:dyDescent="0.25">
      <c r="A353" s="375"/>
      <c r="B353" s="375"/>
      <c r="C353" s="375"/>
      <c r="D353" s="375"/>
      <c r="E353" s="375"/>
      <c r="F353" s="375"/>
      <c r="G353" s="375"/>
      <c r="H353" s="375"/>
      <c r="I353" s="375"/>
      <c r="J353" s="375"/>
      <c r="K353" s="375"/>
      <c r="L353" s="375"/>
      <c r="M353" s="375"/>
      <c r="N353" s="375"/>
      <c r="O353" s="375"/>
      <c r="P353" s="375"/>
      <c r="Q353" s="375"/>
      <c r="R353" s="375"/>
      <c r="S353" s="375"/>
      <c r="T353" s="375"/>
      <c r="U353" s="375"/>
      <c r="V353" s="375"/>
      <c r="W353" s="375"/>
      <c r="X353" s="375"/>
      <c r="Y353" s="375"/>
      <c r="Z353" s="375"/>
    </row>
    <row r="354" spans="1:26" ht="9.75" customHeight="1" x14ac:dyDescent="0.25">
      <c r="A354" s="375"/>
      <c r="B354" s="375"/>
      <c r="C354" s="375"/>
      <c r="D354" s="375"/>
      <c r="E354" s="375"/>
      <c r="F354" s="375"/>
      <c r="G354" s="375"/>
      <c r="H354" s="375"/>
      <c r="I354" s="375"/>
      <c r="J354" s="375"/>
      <c r="K354" s="375"/>
      <c r="L354" s="375"/>
      <c r="M354" s="375"/>
      <c r="N354" s="375"/>
      <c r="O354" s="375"/>
      <c r="P354" s="375"/>
      <c r="Q354" s="375"/>
      <c r="R354" s="375"/>
      <c r="S354" s="375"/>
      <c r="T354" s="375"/>
      <c r="U354" s="375"/>
      <c r="V354" s="375"/>
      <c r="W354" s="375"/>
      <c r="X354" s="375"/>
      <c r="Y354" s="375"/>
      <c r="Z354" s="375"/>
    </row>
    <row r="355" spans="1:26" ht="9.75" customHeight="1" x14ac:dyDescent="0.25">
      <c r="A355" s="375"/>
      <c r="B355" s="375"/>
      <c r="C355" s="375"/>
      <c r="D355" s="375"/>
      <c r="E355" s="375"/>
      <c r="F355" s="375"/>
      <c r="G355" s="375"/>
      <c r="H355" s="375"/>
      <c r="I355" s="375"/>
      <c r="J355" s="375"/>
      <c r="K355" s="375"/>
      <c r="L355" s="375"/>
      <c r="M355" s="375"/>
      <c r="N355" s="375"/>
      <c r="O355" s="375"/>
      <c r="P355" s="375"/>
      <c r="Q355" s="375"/>
      <c r="R355" s="375"/>
      <c r="S355" s="375"/>
      <c r="T355" s="375"/>
      <c r="U355" s="375"/>
      <c r="V355" s="375"/>
      <c r="W355" s="375"/>
      <c r="X355" s="375"/>
      <c r="Y355" s="375"/>
      <c r="Z355" s="375"/>
    </row>
    <row r="356" spans="1:26" ht="9.75" customHeight="1" x14ac:dyDescent="0.25">
      <c r="A356" s="375"/>
      <c r="B356" s="375"/>
      <c r="C356" s="375"/>
      <c r="D356" s="375"/>
      <c r="E356" s="375"/>
      <c r="F356" s="375"/>
      <c r="G356" s="375"/>
      <c r="H356" s="375"/>
      <c r="I356" s="375"/>
      <c r="J356" s="375"/>
      <c r="K356" s="375"/>
      <c r="L356" s="375"/>
      <c r="M356" s="375"/>
      <c r="N356" s="375"/>
      <c r="O356" s="375"/>
      <c r="P356" s="375"/>
      <c r="Q356" s="375"/>
      <c r="R356" s="375"/>
      <c r="S356" s="375"/>
      <c r="T356" s="375"/>
      <c r="U356" s="375"/>
      <c r="V356" s="375"/>
      <c r="W356" s="375"/>
      <c r="X356" s="375"/>
      <c r="Y356" s="375"/>
      <c r="Z356" s="375"/>
    </row>
    <row r="357" spans="1:26" ht="9.75" customHeight="1" x14ac:dyDescent="0.25">
      <c r="A357" s="375"/>
      <c r="B357" s="375"/>
      <c r="C357" s="375"/>
      <c r="D357" s="375"/>
      <c r="E357" s="375"/>
      <c r="F357" s="375"/>
      <c r="G357" s="375"/>
      <c r="H357" s="375"/>
      <c r="I357" s="375"/>
      <c r="J357" s="375"/>
      <c r="K357" s="375"/>
      <c r="L357" s="375"/>
      <c r="M357" s="375"/>
      <c r="N357" s="375"/>
      <c r="O357" s="375"/>
      <c r="P357" s="375"/>
      <c r="Q357" s="375"/>
      <c r="R357" s="375"/>
      <c r="S357" s="375"/>
      <c r="T357" s="375"/>
      <c r="U357" s="375"/>
      <c r="V357" s="375"/>
      <c r="W357" s="375"/>
      <c r="X357" s="375"/>
      <c r="Y357" s="375"/>
      <c r="Z357" s="375"/>
    </row>
    <row r="358" spans="1:26" ht="9.75" customHeight="1" x14ac:dyDescent="0.25">
      <c r="A358" s="375"/>
      <c r="B358" s="375"/>
      <c r="C358" s="375"/>
      <c r="D358" s="375"/>
      <c r="E358" s="375"/>
      <c r="F358" s="375"/>
      <c r="G358" s="375"/>
      <c r="H358" s="375"/>
      <c r="I358" s="375"/>
      <c r="J358" s="375"/>
      <c r="K358" s="375"/>
      <c r="L358" s="375"/>
      <c r="M358" s="375"/>
      <c r="N358" s="375"/>
      <c r="O358" s="375"/>
      <c r="P358" s="375"/>
      <c r="Q358" s="375"/>
      <c r="R358" s="375"/>
      <c r="S358" s="375"/>
      <c r="T358" s="375"/>
      <c r="U358" s="375"/>
      <c r="V358" s="375"/>
      <c r="W358" s="375"/>
      <c r="X358" s="375"/>
      <c r="Y358" s="375"/>
      <c r="Z358" s="375"/>
    </row>
    <row r="359" spans="1:26" ht="9.75" customHeight="1" x14ac:dyDescent="0.25">
      <c r="A359" s="375"/>
      <c r="B359" s="375"/>
      <c r="C359" s="375"/>
      <c r="D359" s="375"/>
      <c r="E359" s="375"/>
      <c r="F359" s="375"/>
      <c r="G359" s="375"/>
      <c r="H359" s="375"/>
      <c r="I359" s="375"/>
      <c r="J359" s="375"/>
      <c r="K359" s="375"/>
      <c r="L359" s="375"/>
      <c r="M359" s="375"/>
      <c r="N359" s="375"/>
      <c r="O359" s="375"/>
      <c r="P359" s="375"/>
      <c r="Q359" s="375"/>
      <c r="R359" s="375"/>
      <c r="S359" s="375"/>
      <c r="T359" s="375"/>
      <c r="U359" s="375"/>
      <c r="V359" s="375"/>
      <c r="W359" s="375"/>
      <c r="X359" s="375"/>
      <c r="Y359" s="375"/>
      <c r="Z359" s="375"/>
    </row>
    <row r="360" spans="1:26" ht="9.75" customHeight="1" x14ac:dyDescent="0.25">
      <c r="A360" s="375"/>
      <c r="B360" s="375"/>
      <c r="C360" s="375"/>
      <c r="D360" s="375"/>
      <c r="E360" s="375"/>
      <c r="F360" s="375"/>
      <c r="G360" s="375"/>
      <c r="H360" s="375"/>
      <c r="I360" s="375"/>
      <c r="J360" s="375"/>
      <c r="K360" s="375"/>
      <c r="L360" s="375"/>
      <c r="M360" s="375"/>
      <c r="N360" s="375"/>
      <c r="O360" s="375"/>
      <c r="P360" s="375"/>
      <c r="Q360" s="375"/>
      <c r="R360" s="375"/>
      <c r="S360" s="375"/>
      <c r="T360" s="375"/>
      <c r="U360" s="375"/>
      <c r="V360" s="375"/>
      <c r="W360" s="375"/>
      <c r="X360" s="375"/>
      <c r="Y360" s="375"/>
      <c r="Z360" s="375"/>
    </row>
    <row r="361" spans="1:26" ht="9.75" customHeight="1" x14ac:dyDescent="0.25">
      <c r="A361" s="375"/>
      <c r="B361" s="375"/>
      <c r="C361" s="375"/>
      <c r="D361" s="375"/>
      <c r="E361" s="375"/>
      <c r="F361" s="375"/>
      <c r="G361" s="375"/>
      <c r="H361" s="375"/>
      <c r="I361" s="375"/>
      <c r="J361" s="375"/>
      <c r="K361" s="375"/>
      <c r="L361" s="375"/>
      <c r="M361" s="375"/>
      <c r="N361" s="375"/>
      <c r="O361" s="375"/>
      <c r="P361" s="375"/>
      <c r="Q361" s="375"/>
      <c r="R361" s="375"/>
      <c r="S361" s="375"/>
      <c r="T361" s="375"/>
      <c r="U361" s="375"/>
      <c r="V361" s="375"/>
      <c r="W361" s="375"/>
      <c r="X361" s="375"/>
      <c r="Y361" s="375"/>
      <c r="Z361" s="375"/>
    </row>
    <row r="362" spans="1:26" ht="9.75" customHeight="1" x14ac:dyDescent="0.25">
      <c r="A362" s="375"/>
      <c r="B362" s="375"/>
      <c r="C362" s="375"/>
      <c r="D362" s="375"/>
      <c r="E362" s="375"/>
      <c r="F362" s="375"/>
      <c r="G362" s="375"/>
      <c r="H362" s="375"/>
      <c r="I362" s="375"/>
      <c r="J362" s="375"/>
      <c r="K362" s="375"/>
      <c r="L362" s="375"/>
      <c r="M362" s="375"/>
      <c r="N362" s="375"/>
      <c r="O362" s="375"/>
      <c r="P362" s="375"/>
      <c r="Q362" s="375"/>
      <c r="R362" s="375"/>
      <c r="S362" s="375"/>
      <c r="T362" s="375"/>
      <c r="U362" s="375"/>
      <c r="V362" s="375"/>
      <c r="W362" s="375"/>
      <c r="X362" s="375"/>
      <c r="Y362" s="375"/>
      <c r="Z362" s="375"/>
    </row>
    <row r="363" spans="1:26" ht="9.75" customHeight="1" x14ac:dyDescent="0.25">
      <c r="A363" s="375"/>
      <c r="B363" s="375"/>
      <c r="C363" s="375"/>
      <c r="D363" s="375"/>
      <c r="E363" s="375"/>
      <c r="F363" s="375"/>
      <c r="G363" s="375"/>
      <c r="H363" s="375"/>
      <c r="I363" s="375"/>
      <c r="J363" s="375"/>
      <c r="K363" s="375"/>
      <c r="L363" s="375"/>
      <c r="M363" s="375"/>
      <c r="N363" s="375"/>
      <c r="O363" s="375"/>
      <c r="P363" s="375"/>
      <c r="Q363" s="375"/>
      <c r="R363" s="375"/>
      <c r="S363" s="375"/>
      <c r="T363" s="375"/>
      <c r="U363" s="375"/>
      <c r="V363" s="375"/>
      <c r="W363" s="375"/>
      <c r="X363" s="375"/>
      <c r="Y363" s="375"/>
      <c r="Z363" s="375"/>
    </row>
    <row r="364" spans="1:26" ht="9.75" customHeight="1" x14ac:dyDescent="0.25">
      <c r="A364" s="375"/>
      <c r="B364" s="375"/>
      <c r="C364" s="375"/>
      <c r="D364" s="375"/>
      <c r="E364" s="375"/>
      <c r="F364" s="375"/>
      <c r="G364" s="375"/>
      <c r="H364" s="375"/>
      <c r="I364" s="375"/>
      <c r="J364" s="375"/>
      <c r="K364" s="375"/>
      <c r="L364" s="375"/>
      <c r="M364" s="375"/>
      <c r="N364" s="375"/>
      <c r="O364" s="375"/>
      <c r="P364" s="375"/>
      <c r="Q364" s="375"/>
      <c r="R364" s="375"/>
      <c r="S364" s="375"/>
      <c r="T364" s="375"/>
      <c r="U364" s="375"/>
      <c r="V364" s="375"/>
      <c r="W364" s="375"/>
      <c r="X364" s="375"/>
      <c r="Y364" s="375"/>
      <c r="Z364" s="375"/>
    </row>
    <row r="365" spans="1:26" ht="9.75" customHeight="1" x14ac:dyDescent="0.25">
      <c r="A365" s="375"/>
      <c r="B365" s="375"/>
      <c r="C365" s="375"/>
      <c r="D365" s="375"/>
      <c r="E365" s="375"/>
      <c r="F365" s="375"/>
      <c r="G365" s="375"/>
      <c r="H365" s="375"/>
      <c r="I365" s="375"/>
      <c r="J365" s="375"/>
      <c r="K365" s="375"/>
      <c r="L365" s="375"/>
      <c r="M365" s="375"/>
      <c r="N365" s="375"/>
      <c r="O365" s="375"/>
      <c r="P365" s="375"/>
      <c r="Q365" s="375"/>
      <c r="R365" s="375"/>
      <c r="S365" s="375"/>
      <c r="T365" s="375"/>
      <c r="U365" s="375"/>
      <c r="V365" s="375"/>
      <c r="W365" s="375"/>
      <c r="X365" s="375"/>
      <c r="Y365" s="375"/>
      <c r="Z365" s="375"/>
    </row>
    <row r="366" spans="1:26" ht="9.75" customHeight="1" x14ac:dyDescent="0.25">
      <c r="A366" s="375"/>
      <c r="B366" s="375"/>
      <c r="C366" s="375"/>
      <c r="D366" s="375"/>
      <c r="E366" s="375"/>
      <c r="F366" s="375"/>
      <c r="G366" s="375"/>
      <c r="H366" s="375"/>
      <c r="I366" s="375"/>
      <c r="J366" s="375"/>
      <c r="K366" s="375"/>
      <c r="L366" s="375"/>
      <c r="M366" s="375"/>
      <c r="N366" s="375"/>
      <c r="O366" s="375"/>
      <c r="P366" s="375"/>
      <c r="Q366" s="375"/>
      <c r="R366" s="375"/>
      <c r="S366" s="375"/>
      <c r="T366" s="375"/>
      <c r="U366" s="375"/>
      <c r="V366" s="375"/>
      <c r="W366" s="375"/>
      <c r="X366" s="375"/>
      <c r="Y366" s="375"/>
      <c r="Z366" s="375"/>
    </row>
    <row r="367" spans="1:26" ht="9.75" customHeight="1" x14ac:dyDescent="0.25">
      <c r="A367" s="375"/>
      <c r="B367" s="375"/>
      <c r="C367" s="375"/>
      <c r="D367" s="375"/>
      <c r="E367" s="375"/>
      <c r="F367" s="375"/>
      <c r="G367" s="375"/>
      <c r="H367" s="375"/>
      <c r="I367" s="375"/>
      <c r="J367" s="375"/>
      <c r="K367" s="375"/>
      <c r="L367" s="375"/>
      <c r="M367" s="375"/>
      <c r="N367" s="375"/>
      <c r="O367" s="375"/>
      <c r="P367" s="375"/>
      <c r="Q367" s="375"/>
      <c r="R367" s="375"/>
      <c r="S367" s="375"/>
      <c r="T367" s="375"/>
      <c r="U367" s="375"/>
      <c r="V367" s="375"/>
      <c r="W367" s="375"/>
      <c r="X367" s="375"/>
      <c r="Y367" s="375"/>
      <c r="Z367" s="375"/>
    </row>
    <row r="368" spans="1:26" ht="9.75" customHeight="1" x14ac:dyDescent="0.25">
      <c r="A368" s="375"/>
      <c r="B368" s="375"/>
      <c r="C368" s="375"/>
      <c r="D368" s="375"/>
      <c r="E368" s="375"/>
      <c r="F368" s="375"/>
      <c r="G368" s="375"/>
      <c r="H368" s="375"/>
      <c r="I368" s="375"/>
      <c r="J368" s="375"/>
      <c r="K368" s="375"/>
      <c r="L368" s="375"/>
      <c r="M368" s="375"/>
      <c r="N368" s="375"/>
      <c r="O368" s="375"/>
      <c r="P368" s="375"/>
      <c r="Q368" s="375"/>
      <c r="R368" s="375"/>
      <c r="S368" s="375"/>
      <c r="T368" s="375"/>
      <c r="U368" s="375"/>
      <c r="V368" s="375"/>
      <c r="W368" s="375"/>
      <c r="X368" s="375"/>
      <c r="Y368" s="375"/>
      <c r="Z368" s="375"/>
    </row>
    <row r="369" spans="1:26" ht="9.75" customHeight="1" x14ac:dyDescent="0.25">
      <c r="A369" s="375"/>
      <c r="B369" s="375"/>
      <c r="C369" s="375"/>
      <c r="D369" s="375"/>
      <c r="E369" s="375"/>
      <c r="F369" s="375"/>
      <c r="G369" s="375"/>
      <c r="H369" s="375"/>
      <c r="I369" s="375"/>
      <c r="J369" s="375"/>
      <c r="K369" s="375"/>
      <c r="L369" s="375"/>
      <c r="M369" s="375"/>
      <c r="N369" s="375"/>
      <c r="O369" s="375"/>
      <c r="P369" s="375"/>
      <c r="Q369" s="375"/>
      <c r="R369" s="375"/>
      <c r="S369" s="375"/>
      <c r="T369" s="375"/>
      <c r="U369" s="375"/>
      <c r="V369" s="375"/>
      <c r="W369" s="375"/>
      <c r="X369" s="375"/>
      <c r="Y369" s="375"/>
      <c r="Z369" s="375"/>
    </row>
    <row r="370" spans="1:26" ht="9.75" customHeight="1" x14ac:dyDescent="0.25">
      <c r="A370" s="375"/>
      <c r="B370" s="375"/>
      <c r="C370" s="375"/>
      <c r="D370" s="375"/>
      <c r="E370" s="375"/>
      <c r="F370" s="375"/>
      <c r="G370" s="375"/>
      <c r="H370" s="375"/>
      <c r="I370" s="375"/>
      <c r="J370" s="375"/>
      <c r="K370" s="375"/>
      <c r="L370" s="375"/>
      <c r="M370" s="375"/>
      <c r="N370" s="375"/>
      <c r="O370" s="375"/>
      <c r="P370" s="375"/>
      <c r="Q370" s="375"/>
      <c r="R370" s="375"/>
      <c r="S370" s="375"/>
      <c r="T370" s="375"/>
      <c r="U370" s="375"/>
      <c r="V370" s="375"/>
      <c r="W370" s="375"/>
      <c r="X370" s="375"/>
      <c r="Y370" s="375"/>
      <c r="Z370" s="375"/>
    </row>
    <row r="371" spans="1:26" ht="9.75" customHeight="1" x14ac:dyDescent="0.25">
      <c r="A371" s="375"/>
      <c r="B371" s="375"/>
      <c r="C371" s="375"/>
      <c r="D371" s="375"/>
      <c r="E371" s="375"/>
      <c r="F371" s="375"/>
      <c r="G371" s="375"/>
      <c r="H371" s="375"/>
      <c r="I371" s="375"/>
      <c r="J371" s="375"/>
      <c r="K371" s="375"/>
      <c r="L371" s="375"/>
      <c r="M371" s="375"/>
      <c r="N371" s="375"/>
      <c r="O371" s="375"/>
      <c r="P371" s="375"/>
      <c r="Q371" s="375"/>
      <c r="R371" s="375"/>
      <c r="S371" s="375"/>
      <c r="T371" s="375"/>
      <c r="U371" s="375"/>
      <c r="V371" s="375"/>
      <c r="W371" s="375"/>
      <c r="X371" s="375"/>
      <c r="Y371" s="375"/>
      <c r="Z371" s="375"/>
    </row>
    <row r="372" spans="1:26" ht="9.75" customHeight="1" x14ac:dyDescent="0.25">
      <c r="A372" s="375"/>
      <c r="B372" s="375"/>
      <c r="C372" s="375"/>
      <c r="D372" s="375"/>
      <c r="E372" s="375"/>
      <c r="F372" s="375"/>
      <c r="G372" s="375"/>
      <c r="H372" s="375"/>
      <c r="I372" s="375"/>
      <c r="J372" s="375"/>
      <c r="K372" s="375"/>
      <c r="L372" s="375"/>
      <c r="M372" s="375"/>
      <c r="N372" s="375"/>
      <c r="O372" s="375"/>
      <c r="P372" s="375"/>
      <c r="Q372" s="375"/>
      <c r="R372" s="375"/>
      <c r="S372" s="375"/>
      <c r="T372" s="375"/>
      <c r="U372" s="375"/>
      <c r="V372" s="375"/>
      <c r="W372" s="375"/>
      <c r="X372" s="375"/>
      <c r="Y372" s="375"/>
      <c r="Z372" s="375"/>
    </row>
    <row r="373" spans="1:26" ht="9.75" customHeight="1" x14ac:dyDescent="0.25">
      <c r="A373" s="375"/>
      <c r="B373" s="375"/>
      <c r="C373" s="375"/>
      <c r="D373" s="375"/>
      <c r="E373" s="375"/>
      <c r="F373" s="375"/>
      <c r="G373" s="375"/>
      <c r="H373" s="375"/>
      <c r="I373" s="375"/>
      <c r="J373" s="375"/>
      <c r="K373" s="375"/>
      <c r="L373" s="375"/>
      <c r="M373" s="375"/>
      <c r="N373" s="375"/>
      <c r="O373" s="375"/>
      <c r="P373" s="375"/>
      <c r="Q373" s="375"/>
      <c r="R373" s="375"/>
      <c r="S373" s="375"/>
      <c r="T373" s="375"/>
      <c r="U373" s="375"/>
      <c r="V373" s="375"/>
      <c r="W373" s="375"/>
      <c r="X373" s="375"/>
      <c r="Y373" s="375"/>
      <c r="Z373" s="375"/>
    </row>
    <row r="374" spans="1:26" ht="9.75" customHeight="1" x14ac:dyDescent="0.25">
      <c r="A374" s="375"/>
      <c r="B374" s="375"/>
      <c r="C374" s="375"/>
      <c r="D374" s="375"/>
      <c r="E374" s="375"/>
      <c r="F374" s="375"/>
      <c r="G374" s="375"/>
      <c r="H374" s="375"/>
      <c r="I374" s="375"/>
      <c r="J374" s="375"/>
      <c r="K374" s="375"/>
      <c r="L374" s="375"/>
      <c r="M374" s="375"/>
      <c r="N374" s="375"/>
      <c r="O374" s="375"/>
      <c r="P374" s="375"/>
      <c r="Q374" s="375"/>
      <c r="R374" s="375"/>
      <c r="S374" s="375"/>
      <c r="T374" s="375"/>
      <c r="U374" s="375"/>
      <c r="V374" s="375"/>
      <c r="W374" s="375"/>
      <c r="X374" s="375"/>
      <c r="Y374" s="375"/>
      <c r="Z374" s="375"/>
    </row>
    <row r="375" spans="1:26" ht="9.75" customHeight="1" x14ac:dyDescent="0.25">
      <c r="A375" s="375"/>
      <c r="B375" s="375"/>
      <c r="C375" s="375"/>
      <c r="D375" s="375"/>
      <c r="E375" s="375"/>
      <c r="F375" s="375"/>
      <c r="G375" s="375"/>
      <c r="H375" s="375"/>
      <c r="I375" s="375"/>
      <c r="J375" s="375"/>
      <c r="K375" s="375"/>
      <c r="L375" s="375"/>
      <c r="M375" s="375"/>
      <c r="N375" s="375"/>
      <c r="O375" s="375"/>
      <c r="P375" s="375"/>
      <c r="Q375" s="375"/>
      <c r="R375" s="375"/>
      <c r="S375" s="375"/>
      <c r="T375" s="375"/>
      <c r="U375" s="375"/>
      <c r="V375" s="375"/>
      <c r="W375" s="375"/>
      <c r="X375" s="375"/>
      <c r="Y375" s="375"/>
      <c r="Z375" s="375"/>
    </row>
    <row r="376" spans="1:26" ht="9.75" customHeight="1" x14ac:dyDescent="0.25">
      <c r="A376" s="375"/>
      <c r="B376" s="375"/>
      <c r="C376" s="375"/>
      <c r="D376" s="375"/>
      <c r="E376" s="375"/>
      <c r="F376" s="375"/>
      <c r="G376" s="375"/>
      <c r="H376" s="375"/>
      <c r="I376" s="375"/>
      <c r="J376" s="375"/>
      <c r="K376" s="375"/>
      <c r="L376" s="375"/>
      <c r="M376" s="375"/>
      <c r="N376" s="375"/>
      <c r="O376" s="375"/>
      <c r="P376" s="375"/>
      <c r="Q376" s="375"/>
      <c r="R376" s="375"/>
      <c r="S376" s="375"/>
      <c r="T376" s="375"/>
      <c r="U376" s="375"/>
      <c r="V376" s="375"/>
      <c r="W376" s="375"/>
      <c r="X376" s="375"/>
      <c r="Y376" s="375"/>
      <c r="Z376" s="375"/>
    </row>
    <row r="377" spans="1:26" ht="9.75" customHeight="1" x14ac:dyDescent="0.25">
      <c r="A377" s="375"/>
      <c r="B377" s="375"/>
      <c r="C377" s="375"/>
      <c r="D377" s="375"/>
      <c r="E377" s="375"/>
      <c r="F377" s="375"/>
      <c r="G377" s="375"/>
      <c r="H377" s="375"/>
      <c r="I377" s="375"/>
      <c r="J377" s="375"/>
      <c r="K377" s="375"/>
      <c r="L377" s="375"/>
      <c r="M377" s="375"/>
      <c r="N377" s="375"/>
      <c r="O377" s="375"/>
      <c r="P377" s="375"/>
      <c r="Q377" s="375"/>
      <c r="R377" s="375"/>
      <c r="S377" s="375"/>
      <c r="T377" s="375"/>
      <c r="U377" s="375"/>
      <c r="V377" s="375"/>
      <c r="W377" s="375"/>
      <c r="X377" s="375"/>
      <c r="Y377" s="375"/>
      <c r="Z377" s="375"/>
    </row>
    <row r="378" spans="1:26" ht="9.75" customHeight="1" x14ac:dyDescent="0.25">
      <c r="A378" s="375"/>
      <c r="B378" s="375"/>
      <c r="C378" s="375"/>
      <c r="D378" s="375"/>
      <c r="E378" s="375"/>
      <c r="F378" s="375"/>
      <c r="G378" s="375"/>
      <c r="H378" s="375"/>
      <c r="I378" s="375"/>
      <c r="J378" s="375"/>
      <c r="K378" s="375"/>
      <c r="L378" s="375"/>
      <c r="M378" s="375"/>
      <c r="N378" s="375"/>
      <c r="O378" s="375"/>
      <c r="P378" s="375"/>
      <c r="Q378" s="375"/>
      <c r="R378" s="375"/>
      <c r="S378" s="375"/>
      <c r="T378" s="375"/>
      <c r="U378" s="375"/>
      <c r="V378" s="375"/>
      <c r="W378" s="375"/>
      <c r="X378" s="375"/>
      <c r="Y378" s="375"/>
      <c r="Z378" s="375"/>
    </row>
    <row r="379" spans="1:26" ht="9.75" customHeight="1" x14ac:dyDescent="0.25">
      <c r="A379" s="375"/>
      <c r="B379" s="375"/>
      <c r="C379" s="375"/>
      <c r="D379" s="375"/>
      <c r="E379" s="375"/>
      <c r="F379" s="375"/>
      <c r="G379" s="375"/>
      <c r="H379" s="375"/>
      <c r="I379" s="375"/>
      <c r="J379" s="375"/>
      <c r="K379" s="375"/>
      <c r="L379" s="375"/>
      <c r="M379" s="375"/>
      <c r="N379" s="375"/>
      <c r="O379" s="375"/>
      <c r="P379" s="375"/>
      <c r="Q379" s="375"/>
      <c r="R379" s="375"/>
      <c r="S379" s="375"/>
      <c r="T379" s="375"/>
      <c r="U379" s="375"/>
      <c r="V379" s="375"/>
      <c r="W379" s="375"/>
      <c r="X379" s="375"/>
      <c r="Y379" s="375"/>
      <c r="Z379" s="375"/>
    </row>
    <row r="380" spans="1:26" ht="9.75" customHeight="1" x14ac:dyDescent="0.25">
      <c r="A380" s="375"/>
      <c r="B380" s="375"/>
      <c r="C380" s="375"/>
      <c r="D380" s="375"/>
      <c r="E380" s="375"/>
      <c r="F380" s="375"/>
      <c r="G380" s="375"/>
      <c r="H380" s="375"/>
      <c r="I380" s="375"/>
      <c r="J380" s="375"/>
      <c r="K380" s="375"/>
      <c r="L380" s="375"/>
      <c r="M380" s="375"/>
      <c r="N380" s="375"/>
      <c r="O380" s="375"/>
      <c r="P380" s="375"/>
      <c r="Q380" s="375"/>
      <c r="R380" s="375"/>
      <c r="S380" s="375"/>
      <c r="T380" s="375"/>
      <c r="U380" s="375"/>
      <c r="V380" s="375"/>
      <c r="W380" s="375"/>
      <c r="X380" s="375"/>
      <c r="Y380" s="375"/>
      <c r="Z380" s="375"/>
    </row>
    <row r="381" spans="1:26" ht="9.75" customHeight="1" x14ac:dyDescent="0.25">
      <c r="A381" s="375"/>
      <c r="B381" s="375"/>
      <c r="C381" s="375"/>
      <c r="D381" s="375"/>
      <c r="E381" s="375"/>
      <c r="F381" s="375"/>
      <c r="G381" s="375"/>
      <c r="H381" s="375"/>
      <c r="I381" s="375"/>
      <c r="J381" s="375"/>
      <c r="K381" s="375"/>
      <c r="L381" s="375"/>
      <c r="M381" s="375"/>
      <c r="N381" s="375"/>
      <c r="O381" s="375"/>
      <c r="P381" s="375"/>
      <c r="Q381" s="375"/>
      <c r="R381" s="375"/>
      <c r="S381" s="375"/>
      <c r="T381" s="375"/>
      <c r="U381" s="375"/>
      <c r="V381" s="375"/>
      <c r="W381" s="375"/>
      <c r="X381" s="375"/>
      <c r="Y381" s="375"/>
      <c r="Z381" s="375"/>
    </row>
    <row r="382" spans="1:26" ht="9.75" customHeight="1" x14ac:dyDescent="0.25">
      <c r="A382" s="375"/>
      <c r="B382" s="375"/>
      <c r="C382" s="375"/>
      <c r="D382" s="375"/>
      <c r="E382" s="375"/>
      <c r="F382" s="375"/>
      <c r="G382" s="375"/>
      <c r="H382" s="375"/>
      <c r="I382" s="375"/>
      <c r="J382" s="375"/>
      <c r="K382" s="375"/>
      <c r="L382" s="375"/>
      <c r="M382" s="375"/>
      <c r="N382" s="375"/>
      <c r="O382" s="375"/>
      <c r="P382" s="375"/>
      <c r="Q382" s="375"/>
      <c r="R382" s="375"/>
      <c r="S382" s="375"/>
      <c r="T382" s="375"/>
      <c r="U382" s="375"/>
      <c r="V382" s="375"/>
      <c r="W382" s="375"/>
      <c r="X382" s="375"/>
      <c r="Y382" s="375"/>
      <c r="Z382" s="375"/>
    </row>
    <row r="383" spans="1:26" ht="9.75" customHeight="1" x14ac:dyDescent="0.25">
      <c r="A383" s="375"/>
      <c r="B383" s="375"/>
      <c r="C383" s="375"/>
      <c r="D383" s="375"/>
      <c r="E383" s="375"/>
      <c r="F383" s="375"/>
      <c r="G383" s="375"/>
      <c r="H383" s="375"/>
      <c r="I383" s="375"/>
      <c r="J383" s="375"/>
      <c r="K383" s="375"/>
      <c r="L383" s="375"/>
      <c r="M383" s="375"/>
      <c r="N383" s="375"/>
      <c r="O383" s="375"/>
      <c r="P383" s="375"/>
      <c r="Q383" s="375"/>
      <c r="R383" s="375"/>
      <c r="S383" s="375"/>
      <c r="T383" s="375"/>
      <c r="U383" s="375"/>
      <c r="V383" s="375"/>
      <c r="W383" s="375"/>
      <c r="X383" s="375"/>
      <c r="Y383" s="375"/>
      <c r="Z383" s="375"/>
    </row>
    <row r="384" spans="1:26" ht="9.75" customHeight="1" x14ac:dyDescent="0.25">
      <c r="A384" s="375"/>
      <c r="B384" s="375"/>
      <c r="C384" s="375"/>
      <c r="D384" s="375"/>
      <c r="E384" s="375"/>
      <c r="F384" s="375"/>
      <c r="G384" s="375"/>
      <c r="H384" s="375"/>
      <c r="I384" s="375"/>
      <c r="J384" s="375"/>
      <c r="K384" s="375"/>
      <c r="L384" s="375"/>
      <c r="M384" s="375"/>
      <c r="N384" s="375"/>
      <c r="O384" s="375"/>
      <c r="P384" s="375"/>
      <c r="Q384" s="375"/>
      <c r="R384" s="375"/>
      <c r="S384" s="375"/>
      <c r="T384" s="375"/>
      <c r="U384" s="375"/>
      <c r="V384" s="375"/>
      <c r="W384" s="375"/>
      <c r="X384" s="375"/>
      <c r="Y384" s="375"/>
      <c r="Z384" s="375"/>
    </row>
    <row r="385" spans="1:26" ht="9.75" customHeight="1" x14ac:dyDescent="0.25">
      <c r="A385" s="375"/>
      <c r="B385" s="375"/>
      <c r="C385" s="375"/>
      <c r="D385" s="375"/>
      <c r="E385" s="375"/>
      <c r="F385" s="375"/>
      <c r="G385" s="375"/>
      <c r="H385" s="375"/>
      <c r="I385" s="375"/>
      <c r="J385" s="375"/>
      <c r="K385" s="375"/>
      <c r="L385" s="375"/>
      <c r="M385" s="375"/>
      <c r="N385" s="375"/>
      <c r="O385" s="375"/>
      <c r="P385" s="375"/>
      <c r="Q385" s="375"/>
      <c r="R385" s="375"/>
      <c r="S385" s="375"/>
      <c r="T385" s="375"/>
      <c r="U385" s="375"/>
      <c r="V385" s="375"/>
      <c r="W385" s="375"/>
      <c r="X385" s="375"/>
      <c r="Y385" s="375"/>
      <c r="Z385" s="375"/>
    </row>
    <row r="386" spans="1:26" ht="9.75" customHeight="1" x14ac:dyDescent="0.25">
      <c r="A386" s="375"/>
      <c r="B386" s="375"/>
      <c r="C386" s="375"/>
      <c r="D386" s="375"/>
      <c r="E386" s="375"/>
      <c r="F386" s="375"/>
      <c r="G386" s="375"/>
      <c r="H386" s="375"/>
      <c r="I386" s="375"/>
      <c r="J386" s="375"/>
      <c r="K386" s="375"/>
      <c r="L386" s="375"/>
      <c r="M386" s="375"/>
      <c r="N386" s="375"/>
      <c r="O386" s="375"/>
      <c r="P386" s="375"/>
      <c r="Q386" s="375"/>
      <c r="R386" s="375"/>
      <c r="S386" s="375"/>
      <c r="T386" s="375"/>
      <c r="U386" s="375"/>
      <c r="V386" s="375"/>
      <c r="W386" s="375"/>
      <c r="X386" s="375"/>
      <c r="Y386" s="375"/>
      <c r="Z386" s="375"/>
    </row>
    <row r="387" spans="1:26" ht="9.75" customHeight="1" x14ac:dyDescent="0.25">
      <c r="A387" s="375"/>
      <c r="B387" s="375"/>
      <c r="C387" s="375"/>
      <c r="D387" s="375"/>
      <c r="E387" s="375"/>
      <c r="F387" s="375"/>
      <c r="G387" s="375"/>
      <c r="H387" s="375"/>
      <c r="I387" s="375"/>
      <c r="J387" s="375"/>
      <c r="K387" s="375"/>
      <c r="L387" s="375"/>
      <c r="M387" s="375"/>
      <c r="N387" s="375"/>
      <c r="O387" s="375"/>
      <c r="P387" s="375"/>
      <c r="Q387" s="375"/>
      <c r="R387" s="375"/>
      <c r="S387" s="375"/>
      <c r="T387" s="375"/>
      <c r="U387" s="375"/>
      <c r="V387" s="375"/>
      <c r="W387" s="375"/>
      <c r="X387" s="375"/>
      <c r="Y387" s="375"/>
      <c r="Z387" s="375"/>
    </row>
    <row r="388" spans="1:26" ht="9.75" customHeight="1" x14ac:dyDescent="0.25">
      <c r="A388" s="375"/>
      <c r="B388" s="375"/>
      <c r="C388" s="375"/>
      <c r="D388" s="375"/>
      <c r="E388" s="375"/>
      <c r="F388" s="375"/>
      <c r="G388" s="375"/>
      <c r="H388" s="375"/>
      <c r="I388" s="375"/>
      <c r="J388" s="375"/>
      <c r="K388" s="375"/>
      <c r="L388" s="375"/>
      <c r="M388" s="375"/>
      <c r="N388" s="375"/>
      <c r="O388" s="375"/>
      <c r="P388" s="375"/>
      <c r="Q388" s="375"/>
      <c r="R388" s="375"/>
      <c r="S388" s="375"/>
      <c r="T388" s="375"/>
      <c r="U388" s="375"/>
      <c r="V388" s="375"/>
      <c r="W388" s="375"/>
      <c r="X388" s="375"/>
      <c r="Y388" s="375"/>
      <c r="Z388" s="375"/>
    </row>
    <row r="389" spans="1:26" ht="9.75" customHeight="1" x14ac:dyDescent="0.25">
      <c r="A389" s="375"/>
      <c r="B389" s="375"/>
      <c r="C389" s="375"/>
      <c r="D389" s="375"/>
      <c r="E389" s="375"/>
      <c r="F389" s="375"/>
      <c r="G389" s="375"/>
      <c r="H389" s="375"/>
      <c r="I389" s="375"/>
      <c r="J389" s="375"/>
      <c r="K389" s="375"/>
      <c r="L389" s="375"/>
      <c r="M389" s="375"/>
      <c r="N389" s="375"/>
      <c r="O389" s="375"/>
      <c r="P389" s="375"/>
      <c r="Q389" s="375"/>
      <c r="R389" s="375"/>
      <c r="S389" s="375"/>
      <c r="T389" s="375"/>
      <c r="U389" s="375"/>
      <c r="V389" s="375"/>
      <c r="W389" s="375"/>
      <c r="X389" s="375"/>
      <c r="Y389" s="375"/>
      <c r="Z389" s="375"/>
    </row>
    <row r="390" spans="1:26" ht="9.75" customHeight="1" x14ac:dyDescent="0.25">
      <c r="A390" s="375"/>
      <c r="B390" s="375"/>
      <c r="C390" s="375"/>
      <c r="D390" s="375"/>
      <c r="E390" s="375"/>
      <c r="F390" s="375"/>
      <c r="G390" s="375"/>
      <c r="H390" s="375"/>
      <c r="I390" s="375"/>
      <c r="J390" s="375"/>
      <c r="K390" s="375"/>
      <c r="L390" s="375"/>
      <c r="M390" s="375"/>
      <c r="N390" s="375"/>
      <c r="O390" s="375"/>
      <c r="P390" s="375"/>
      <c r="Q390" s="375"/>
      <c r="R390" s="375"/>
      <c r="S390" s="375"/>
      <c r="T390" s="375"/>
      <c r="U390" s="375"/>
      <c r="V390" s="375"/>
      <c r="W390" s="375"/>
      <c r="X390" s="375"/>
      <c r="Y390" s="375"/>
      <c r="Z390" s="375"/>
    </row>
    <row r="391" spans="1:26" ht="9.75" customHeight="1" x14ac:dyDescent="0.25">
      <c r="A391" s="375"/>
      <c r="B391" s="375"/>
      <c r="C391" s="375"/>
      <c r="D391" s="375"/>
      <c r="E391" s="375"/>
      <c r="F391" s="375"/>
      <c r="G391" s="375"/>
      <c r="H391" s="375"/>
      <c r="I391" s="375"/>
      <c r="J391" s="375"/>
      <c r="K391" s="375"/>
      <c r="L391" s="375"/>
      <c r="M391" s="375"/>
      <c r="N391" s="375"/>
      <c r="O391" s="375"/>
      <c r="P391" s="375"/>
      <c r="Q391" s="375"/>
      <c r="R391" s="375"/>
      <c r="S391" s="375"/>
      <c r="T391" s="375"/>
      <c r="U391" s="375"/>
      <c r="V391" s="375"/>
      <c r="W391" s="375"/>
      <c r="X391" s="375"/>
      <c r="Y391" s="375"/>
      <c r="Z391" s="375"/>
    </row>
    <row r="392" spans="1:26" ht="9.75" customHeight="1" x14ac:dyDescent="0.25">
      <c r="A392" s="375"/>
      <c r="B392" s="375"/>
      <c r="C392" s="375"/>
      <c r="D392" s="375"/>
      <c r="E392" s="375"/>
      <c r="F392" s="375"/>
      <c r="G392" s="375"/>
      <c r="H392" s="375"/>
      <c r="I392" s="375"/>
      <c r="J392" s="375"/>
      <c r="K392" s="375"/>
      <c r="L392" s="375"/>
      <c r="M392" s="375"/>
      <c r="N392" s="375"/>
      <c r="O392" s="375"/>
      <c r="P392" s="375"/>
      <c r="Q392" s="375"/>
      <c r="R392" s="375"/>
      <c r="S392" s="375"/>
      <c r="T392" s="375"/>
      <c r="U392" s="375"/>
      <c r="V392" s="375"/>
      <c r="W392" s="375"/>
      <c r="X392" s="375"/>
      <c r="Y392" s="375"/>
      <c r="Z392" s="375"/>
    </row>
    <row r="393" spans="1:26" ht="9.75" customHeight="1" x14ac:dyDescent="0.25">
      <c r="A393" s="375"/>
      <c r="B393" s="375"/>
      <c r="C393" s="375"/>
      <c r="D393" s="375"/>
      <c r="E393" s="375"/>
      <c r="F393" s="375"/>
      <c r="G393" s="375"/>
      <c r="H393" s="375"/>
      <c r="I393" s="375"/>
      <c r="J393" s="375"/>
      <c r="K393" s="375"/>
      <c r="L393" s="375"/>
      <c r="M393" s="375"/>
      <c r="N393" s="375"/>
      <c r="O393" s="375"/>
      <c r="P393" s="375"/>
      <c r="Q393" s="375"/>
      <c r="R393" s="375"/>
      <c r="S393" s="375"/>
      <c r="T393" s="375"/>
      <c r="U393" s="375"/>
      <c r="V393" s="375"/>
      <c r="W393" s="375"/>
      <c r="X393" s="375"/>
      <c r="Y393" s="375"/>
      <c r="Z393" s="375"/>
    </row>
    <row r="394" spans="1:26" ht="9.75" customHeight="1" x14ac:dyDescent="0.25">
      <c r="A394" s="375"/>
      <c r="B394" s="375"/>
      <c r="C394" s="375"/>
      <c r="D394" s="375"/>
      <c r="E394" s="375"/>
      <c r="F394" s="375"/>
      <c r="G394" s="375"/>
      <c r="H394" s="375"/>
      <c r="I394" s="375"/>
      <c r="J394" s="375"/>
      <c r="K394" s="375"/>
      <c r="L394" s="375"/>
      <c r="M394" s="375"/>
      <c r="N394" s="375"/>
      <c r="O394" s="375"/>
      <c r="P394" s="375"/>
      <c r="Q394" s="375"/>
      <c r="R394" s="375"/>
      <c r="S394" s="375"/>
      <c r="T394" s="375"/>
      <c r="U394" s="375"/>
      <c r="V394" s="375"/>
      <c r="W394" s="375"/>
      <c r="X394" s="375"/>
      <c r="Y394" s="375"/>
      <c r="Z394" s="375"/>
    </row>
    <row r="395" spans="1:26" ht="9.75" customHeight="1" x14ac:dyDescent="0.25">
      <c r="A395" s="375"/>
      <c r="B395" s="375"/>
      <c r="C395" s="375"/>
      <c r="D395" s="375"/>
      <c r="E395" s="375"/>
      <c r="F395" s="375"/>
      <c r="G395" s="375"/>
      <c r="H395" s="375"/>
      <c r="I395" s="375"/>
      <c r="J395" s="375"/>
      <c r="K395" s="375"/>
      <c r="L395" s="375"/>
      <c r="M395" s="375"/>
      <c r="N395" s="375"/>
      <c r="O395" s="375"/>
      <c r="P395" s="375"/>
      <c r="Q395" s="375"/>
      <c r="R395" s="375"/>
      <c r="S395" s="375"/>
      <c r="T395" s="375"/>
      <c r="U395" s="375"/>
      <c r="V395" s="375"/>
      <c r="W395" s="375"/>
      <c r="X395" s="375"/>
      <c r="Y395" s="375"/>
      <c r="Z395" s="375"/>
    </row>
    <row r="396" spans="1:26" ht="9.75" customHeight="1" x14ac:dyDescent="0.25">
      <c r="A396" s="375"/>
      <c r="B396" s="375"/>
      <c r="C396" s="375"/>
      <c r="D396" s="375"/>
      <c r="E396" s="375"/>
      <c r="F396" s="375"/>
      <c r="G396" s="375"/>
      <c r="H396" s="375"/>
      <c r="I396" s="375"/>
      <c r="J396" s="375"/>
      <c r="K396" s="375"/>
      <c r="L396" s="375"/>
      <c r="M396" s="375"/>
      <c r="N396" s="375"/>
      <c r="O396" s="375"/>
      <c r="P396" s="375"/>
      <c r="Q396" s="375"/>
      <c r="R396" s="375"/>
      <c r="S396" s="375"/>
      <c r="T396" s="375"/>
      <c r="U396" s="375"/>
      <c r="V396" s="375"/>
      <c r="W396" s="375"/>
      <c r="X396" s="375"/>
      <c r="Y396" s="375"/>
      <c r="Z396" s="375"/>
    </row>
    <row r="397" spans="1:26" ht="9.75" customHeight="1" x14ac:dyDescent="0.25">
      <c r="A397" s="375"/>
      <c r="B397" s="375"/>
      <c r="C397" s="375"/>
      <c r="D397" s="375"/>
      <c r="E397" s="375"/>
      <c r="F397" s="375"/>
      <c r="G397" s="375"/>
      <c r="H397" s="375"/>
      <c r="I397" s="375"/>
      <c r="J397" s="375"/>
      <c r="K397" s="375"/>
      <c r="L397" s="375"/>
      <c r="M397" s="375"/>
      <c r="N397" s="375"/>
      <c r="O397" s="375"/>
      <c r="P397" s="375"/>
      <c r="Q397" s="375"/>
      <c r="R397" s="375"/>
      <c r="S397" s="375"/>
      <c r="T397" s="375"/>
      <c r="U397" s="375"/>
      <c r="V397" s="375"/>
      <c r="W397" s="375"/>
      <c r="X397" s="375"/>
      <c r="Y397" s="375"/>
      <c r="Z397" s="375"/>
    </row>
    <row r="398" spans="1:26" ht="9.75" customHeight="1" x14ac:dyDescent="0.25">
      <c r="A398" s="375"/>
      <c r="B398" s="375"/>
      <c r="C398" s="375"/>
      <c r="D398" s="375"/>
      <c r="E398" s="375"/>
      <c r="F398" s="375"/>
      <c r="G398" s="375"/>
      <c r="H398" s="375"/>
      <c r="I398" s="375"/>
      <c r="J398" s="375"/>
      <c r="K398" s="375"/>
      <c r="L398" s="375"/>
      <c r="M398" s="375"/>
      <c r="N398" s="375"/>
      <c r="O398" s="375"/>
      <c r="P398" s="375"/>
      <c r="Q398" s="375"/>
      <c r="R398" s="375"/>
      <c r="S398" s="375"/>
      <c r="T398" s="375"/>
      <c r="U398" s="375"/>
      <c r="V398" s="375"/>
      <c r="W398" s="375"/>
      <c r="X398" s="375"/>
      <c r="Y398" s="375"/>
      <c r="Z398" s="375"/>
    </row>
    <row r="399" spans="1:26" ht="9.75" customHeight="1" x14ac:dyDescent="0.25">
      <c r="A399" s="375"/>
      <c r="B399" s="375"/>
      <c r="C399" s="375"/>
      <c r="D399" s="375"/>
      <c r="E399" s="375"/>
      <c r="F399" s="375"/>
      <c r="G399" s="375"/>
      <c r="H399" s="375"/>
      <c r="I399" s="375"/>
      <c r="J399" s="375"/>
      <c r="K399" s="375"/>
      <c r="L399" s="375"/>
      <c r="M399" s="375"/>
      <c r="N399" s="375"/>
      <c r="O399" s="375"/>
      <c r="P399" s="375"/>
      <c r="Q399" s="375"/>
      <c r="R399" s="375"/>
      <c r="S399" s="375"/>
      <c r="T399" s="375"/>
      <c r="U399" s="375"/>
      <c r="V399" s="375"/>
      <c r="W399" s="375"/>
      <c r="X399" s="375"/>
      <c r="Y399" s="375"/>
      <c r="Z399" s="375"/>
    </row>
    <row r="400" spans="1:26" ht="9.75" customHeight="1" x14ac:dyDescent="0.25">
      <c r="A400" s="375"/>
      <c r="B400" s="375"/>
      <c r="C400" s="375"/>
      <c r="D400" s="375"/>
      <c r="E400" s="375"/>
      <c r="F400" s="375"/>
      <c r="G400" s="375"/>
      <c r="H400" s="375"/>
      <c r="I400" s="375"/>
      <c r="J400" s="375"/>
      <c r="K400" s="375"/>
      <c r="L400" s="375"/>
      <c r="M400" s="375"/>
      <c r="N400" s="375"/>
      <c r="O400" s="375"/>
      <c r="P400" s="375"/>
      <c r="Q400" s="375"/>
      <c r="R400" s="375"/>
      <c r="S400" s="375"/>
      <c r="T400" s="375"/>
      <c r="U400" s="375"/>
      <c r="V400" s="375"/>
      <c r="W400" s="375"/>
      <c r="X400" s="375"/>
      <c r="Y400" s="375"/>
      <c r="Z400" s="375"/>
    </row>
    <row r="401" spans="1:26" ht="9.75" customHeight="1" x14ac:dyDescent="0.25">
      <c r="A401" s="375"/>
      <c r="B401" s="375"/>
      <c r="C401" s="375"/>
      <c r="D401" s="375"/>
      <c r="E401" s="375"/>
      <c r="F401" s="375"/>
      <c r="G401" s="375"/>
      <c r="H401" s="375"/>
      <c r="I401" s="375"/>
      <c r="J401" s="375"/>
      <c r="K401" s="375"/>
      <c r="L401" s="375"/>
      <c r="M401" s="375"/>
      <c r="N401" s="375"/>
      <c r="O401" s="375"/>
      <c r="P401" s="375"/>
      <c r="Q401" s="375"/>
      <c r="R401" s="375"/>
      <c r="S401" s="375"/>
      <c r="T401" s="375"/>
      <c r="U401" s="375"/>
      <c r="V401" s="375"/>
      <c r="W401" s="375"/>
      <c r="X401" s="375"/>
      <c r="Y401" s="375"/>
      <c r="Z401" s="375"/>
    </row>
    <row r="402" spans="1:26" ht="9.75" customHeight="1" x14ac:dyDescent="0.25">
      <c r="A402" s="375"/>
      <c r="B402" s="375"/>
      <c r="C402" s="375"/>
      <c r="D402" s="375"/>
      <c r="E402" s="375"/>
      <c r="F402" s="375"/>
      <c r="G402" s="375"/>
      <c r="H402" s="375"/>
      <c r="I402" s="375"/>
      <c r="J402" s="375"/>
      <c r="K402" s="375"/>
      <c r="L402" s="375"/>
      <c r="M402" s="375"/>
      <c r="N402" s="375"/>
      <c r="O402" s="375"/>
      <c r="P402" s="375"/>
      <c r="Q402" s="375"/>
      <c r="R402" s="375"/>
      <c r="S402" s="375"/>
      <c r="T402" s="375"/>
      <c r="U402" s="375"/>
      <c r="V402" s="375"/>
      <c r="W402" s="375"/>
      <c r="X402" s="375"/>
      <c r="Y402" s="375"/>
      <c r="Z402" s="375"/>
    </row>
    <row r="403" spans="1:26" ht="9.75" customHeight="1" x14ac:dyDescent="0.25">
      <c r="A403" s="375"/>
      <c r="B403" s="375"/>
      <c r="C403" s="375"/>
      <c r="D403" s="375"/>
      <c r="E403" s="375"/>
      <c r="F403" s="375"/>
      <c r="G403" s="375"/>
      <c r="H403" s="375"/>
      <c r="I403" s="375"/>
      <c r="J403" s="375"/>
      <c r="K403" s="375"/>
      <c r="L403" s="375"/>
      <c r="M403" s="375"/>
      <c r="N403" s="375"/>
      <c r="O403" s="375"/>
      <c r="P403" s="375"/>
      <c r="Q403" s="375"/>
      <c r="R403" s="375"/>
      <c r="S403" s="375"/>
      <c r="T403" s="375"/>
      <c r="U403" s="375"/>
      <c r="V403" s="375"/>
      <c r="W403" s="375"/>
      <c r="X403" s="375"/>
      <c r="Y403" s="375"/>
      <c r="Z403" s="375"/>
    </row>
    <row r="404" spans="1:26" ht="9.75" customHeight="1" x14ac:dyDescent="0.25">
      <c r="A404" s="375"/>
      <c r="B404" s="375"/>
      <c r="C404" s="375"/>
      <c r="D404" s="375"/>
      <c r="E404" s="375"/>
      <c r="F404" s="375"/>
      <c r="G404" s="375"/>
      <c r="H404" s="375"/>
      <c r="I404" s="375"/>
      <c r="J404" s="375"/>
      <c r="K404" s="375"/>
      <c r="L404" s="375"/>
      <c r="M404" s="375"/>
      <c r="N404" s="375"/>
      <c r="O404" s="375"/>
      <c r="P404" s="375"/>
      <c r="Q404" s="375"/>
      <c r="R404" s="375"/>
      <c r="S404" s="375"/>
      <c r="T404" s="375"/>
      <c r="U404" s="375"/>
      <c r="V404" s="375"/>
      <c r="W404" s="375"/>
      <c r="X404" s="375"/>
      <c r="Y404" s="375"/>
      <c r="Z404" s="375"/>
    </row>
    <row r="405" spans="1:26" ht="9.75" customHeight="1" x14ac:dyDescent="0.25">
      <c r="A405" s="375"/>
      <c r="B405" s="375"/>
      <c r="C405" s="375"/>
      <c r="D405" s="375"/>
      <c r="E405" s="375"/>
      <c r="F405" s="375"/>
      <c r="G405" s="375"/>
      <c r="H405" s="375"/>
      <c r="I405" s="375"/>
      <c r="J405" s="375"/>
      <c r="K405" s="375"/>
      <c r="L405" s="375"/>
      <c r="M405" s="375"/>
      <c r="N405" s="375"/>
      <c r="O405" s="375"/>
      <c r="P405" s="375"/>
      <c r="Q405" s="375"/>
      <c r="R405" s="375"/>
      <c r="S405" s="375"/>
      <c r="T405" s="375"/>
      <c r="U405" s="375"/>
      <c r="V405" s="375"/>
      <c r="W405" s="375"/>
      <c r="X405" s="375"/>
      <c r="Y405" s="375"/>
      <c r="Z405" s="375"/>
    </row>
    <row r="406" spans="1:26" ht="9.75" customHeight="1" x14ac:dyDescent="0.25">
      <c r="A406" s="375"/>
      <c r="B406" s="375"/>
      <c r="C406" s="375"/>
      <c r="D406" s="375"/>
      <c r="E406" s="375"/>
      <c r="F406" s="375"/>
      <c r="G406" s="375"/>
      <c r="H406" s="375"/>
      <c r="I406" s="375"/>
      <c r="J406" s="375"/>
      <c r="K406" s="375"/>
      <c r="L406" s="375"/>
      <c r="M406" s="375"/>
      <c r="N406" s="375"/>
      <c r="O406" s="375"/>
      <c r="P406" s="375"/>
      <c r="Q406" s="375"/>
      <c r="R406" s="375"/>
      <c r="S406" s="375"/>
      <c r="T406" s="375"/>
      <c r="U406" s="375"/>
      <c r="V406" s="375"/>
      <c r="W406" s="375"/>
      <c r="X406" s="375"/>
      <c r="Y406" s="375"/>
      <c r="Z406" s="375"/>
    </row>
    <row r="407" spans="1:26" ht="9.75" customHeight="1" x14ac:dyDescent="0.25">
      <c r="A407" s="375"/>
      <c r="B407" s="375"/>
      <c r="C407" s="375"/>
      <c r="D407" s="375"/>
      <c r="E407" s="375"/>
      <c r="F407" s="375"/>
      <c r="G407" s="375"/>
      <c r="H407" s="375"/>
      <c r="I407" s="375"/>
      <c r="J407" s="375"/>
      <c r="K407" s="375"/>
      <c r="L407" s="375"/>
      <c r="M407" s="375"/>
      <c r="N407" s="375"/>
      <c r="O407" s="375"/>
      <c r="P407" s="375"/>
      <c r="Q407" s="375"/>
      <c r="R407" s="375"/>
      <c r="S407" s="375"/>
      <c r="T407" s="375"/>
      <c r="U407" s="375"/>
      <c r="V407" s="375"/>
      <c r="W407" s="375"/>
      <c r="X407" s="375"/>
      <c r="Y407" s="375"/>
      <c r="Z407" s="375"/>
    </row>
    <row r="408" spans="1:26" ht="9.75" customHeight="1" x14ac:dyDescent="0.25">
      <c r="A408" s="375"/>
      <c r="B408" s="375"/>
      <c r="C408" s="375"/>
      <c r="D408" s="375"/>
      <c r="E408" s="375"/>
      <c r="F408" s="375"/>
      <c r="G408" s="375"/>
      <c r="H408" s="375"/>
      <c r="I408" s="375"/>
      <c r="J408" s="375"/>
      <c r="K408" s="375"/>
      <c r="L408" s="375"/>
      <c r="M408" s="375"/>
      <c r="N408" s="375"/>
      <c r="O408" s="375"/>
      <c r="P408" s="375"/>
      <c r="Q408" s="375"/>
      <c r="R408" s="375"/>
      <c r="S408" s="375"/>
      <c r="T408" s="375"/>
      <c r="U408" s="375"/>
      <c r="V408" s="375"/>
      <c r="W408" s="375"/>
      <c r="X408" s="375"/>
      <c r="Y408" s="375"/>
      <c r="Z408" s="375"/>
    </row>
    <row r="409" spans="1:26" ht="9.75" customHeight="1" x14ac:dyDescent="0.25">
      <c r="A409" s="375"/>
      <c r="B409" s="375"/>
      <c r="C409" s="375"/>
      <c r="D409" s="375"/>
      <c r="E409" s="375"/>
      <c r="F409" s="375"/>
      <c r="G409" s="375"/>
      <c r="H409" s="375"/>
      <c r="I409" s="375"/>
      <c r="J409" s="375"/>
      <c r="K409" s="375"/>
      <c r="L409" s="375"/>
      <c r="M409" s="375"/>
      <c r="N409" s="375"/>
      <c r="O409" s="375"/>
      <c r="P409" s="375"/>
      <c r="Q409" s="375"/>
      <c r="R409" s="375"/>
      <c r="S409" s="375"/>
      <c r="T409" s="375"/>
      <c r="U409" s="375"/>
      <c r="V409" s="375"/>
      <c r="W409" s="375"/>
      <c r="X409" s="375"/>
      <c r="Y409" s="375"/>
      <c r="Z409" s="375"/>
    </row>
    <row r="410" spans="1:26" ht="9.75" customHeight="1" x14ac:dyDescent="0.25">
      <c r="A410" s="375"/>
      <c r="B410" s="375"/>
      <c r="C410" s="375"/>
      <c r="D410" s="375"/>
      <c r="E410" s="375"/>
      <c r="F410" s="375"/>
      <c r="G410" s="375"/>
      <c r="H410" s="375"/>
      <c r="I410" s="375"/>
      <c r="J410" s="375"/>
      <c r="K410" s="375"/>
      <c r="L410" s="375"/>
      <c r="M410" s="375"/>
      <c r="N410" s="375"/>
      <c r="O410" s="375"/>
      <c r="P410" s="375"/>
      <c r="Q410" s="375"/>
      <c r="R410" s="375"/>
      <c r="S410" s="375"/>
      <c r="T410" s="375"/>
      <c r="U410" s="375"/>
      <c r="V410" s="375"/>
      <c r="W410" s="375"/>
      <c r="X410" s="375"/>
      <c r="Y410" s="375"/>
      <c r="Z410" s="375"/>
    </row>
    <row r="411" spans="1:26" ht="9.75" customHeight="1" x14ac:dyDescent="0.25">
      <c r="A411" s="375"/>
      <c r="B411" s="375"/>
      <c r="C411" s="375"/>
      <c r="D411" s="375"/>
      <c r="E411" s="375"/>
      <c r="F411" s="375"/>
      <c r="G411" s="375"/>
      <c r="H411" s="375"/>
      <c r="I411" s="375"/>
      <c r="J411" s="375"/>
      <c r="K411" s="375"/>
      <c r="L411" s="375"/>
      <c r="M411" s="375"/>
      <c r="N411" s="375"/>
      <c r="O411" s="375"/>
      <c r="P411" s="375"/>
      <c r="Q411" s="375"/>
      <c r="R411" s="375"/>
      <c r="S411" s="375"/>
      <c r="T411" s="375"/>
      <c r="U411" s="375"/>
      <c r="V411" s="375"/>
      <c r="W411" s="375"/>
      <c r="X411" s="375"/>
      <c r="Y411" s="375"/>
      <c r="Z411" s="375"/>
    </row>
    <row r="412" spans="1:26" ht="9.75" customHeight="1" x14ac:dyDescent="0.25">
      <c r="A412" s="375"/>
      <c r="B412" s="375"/>
      <c r="C412" s="375"/>
      <c r="D412" s="375"/>
      <c r="E412" s="375"/>
      <c r="F412" s="375"/>
      <c r="G412" s="375"/>
      <c r="H412" s="375"/>
      <c r="I412" s="375"/>
      <c r="J412" s="375"/>
      <c r="K412" s="375"/>
      <c r="L412" s="375"/>
      <c r="M412" s="375"/>
      <c r="N412" s="375"/>
      <c r="O412" s="375"/>
      <c r="P412" s="375"/>
      <c r="Q412" s="375"/>
      <c r="R412" s="375"/>
      <c r="S412" s="375"/>
      <c r="T412" s="375"/>
      <c r="U412" s="375"/>
      <c r="V412" s="375"/>
      <c r="W412" s="375"/>
      <c r="X412" s="375"/>
      <c r="Y412" s="375"/>
      <c r="Z412" s="375"/>
    </row>
    <row r="413" spans="1:26" ht="9.75" customHeight="1" x14ac:dyDescent="0.25">
      <c r="A413" s="375"/>
      <c r="B413" s="375"/>
      <c r="C413" s="375"/>
      <c r="D413" s="375"/>
      <c r="E413" s="375"/>
      <c r="F413" s="375"/>
      <c r="G413" s="375"/>
      <c r="H413" s="375"/>
      <c r="I413" s="375"/>
      <c r="J413" s="375"/>
      <c r="K413" s="375"/>
      <c r="L413" s="375"/>
      <c r="M413" s="375"/>
      <c r="N413" s="375"/>
      <c r="O413" s="375"/>
      <c r="P413" s="375"/>
      <c r="Q413" s="375"/>
      <c r="R413" s="375"/>
      <c r="S413" s="375"/>
      <c r="T413" s="375"/>
      <c r="U413" s="375"/>
      <c r="V413" s="375"/>
      <c r="W413" s="375"/>
      <c r="X413" s="375"/>
      <c r="Y413" s="375"/>
      <c r="Z413" s="375"/>
    </row>
    <row r="414" spans="1:26" ht="9.75" customHeight="1" x14ac:dyDescent="0.25">
      <c r="A414" s="375"/>
      <c r="B414" s="375"/>
      <c r="C414" s="375"/>
      <c r="D414" s="375"/>
      <c r="E414" s="375"/>
      <c r="F414" s="375"/>
      <c r="G414" s="375"/>
      <c r="H414" s="375"/>
      <c r="I414" s="375"/>
      <c r="J414" s="375"/>
      <c r="K414" s="375"/>
      <c r="L414" s="375"/>
      <c r="M414" s="375"/>
      <c r="N414" s="375"/>
      <c r="O414" s="375"/>
      <c r="P414" s="375"/>
      <c r="Q414" s="375"/>
      <c r="R414" s="375"/>
      <c r="S414" s="375"/>
      <c r="T414" s="375"/>
      <c r="U414" s="375"/>
      <c r="V414" s="375"/>
      <c r="W414" s="375"/>
      <c r="X414" s="375"/>
      <c r="Y414" s="375"/>
      <c r="Z414" s="375"/>
    </row>
    <row r="415" spans="1:26" ht="9.75" customHeight="1" x14ac:dyDescent="0.25">
      <c r="A415" s="375"/>
      <c r="B415" s="375"/>
      <c r="C415" s="375"/>
      <c r="D415" s="375"/>
      <c r="E415" s="375"/>
      <c r="F415" s="375"/>
      <c r="G415" s="375"/>
      <c r="H415" s="375"/>
      <c r="I415" s="375"/>
      <c r="J415" s="375"/>
      <c r="K415" s="375"/>
      <c r="L415" s="375"/>
      <c r="M415" s="375"/>
      <c r="N415" s="375"/>
      <c r="O415" s="375"/>
      <c r="P415" s="375"/>
      <c r="Q415" s="375"/>
      <c r="R415" s="375"/>
      <c r="S415" s="375"/>
      <c r="T415" s="375"/>
      <c r="U415" s="375"/>
      <c r="V415" s="375"/>
      <c r="W415" s="375"/>
      <c r="X415" s="375"/>
      <c r="Y415" s="375"/>
      <c r="Z415" s="375"/>
    </row>
    <row r="416" spans="1:26" ht="9.75" customHeight="1" x14ac:dyDescent="0.25">
      <c r="A416" s="375"/>
      <c r="B416" s="375"/>
      <c r="C416" s="375"/>
      <c r="D416" s="375"/>
      <c r="E416" s="375"/>
      <c r="F416" s="375"/>
      <c r="G416" s="375"/>
      <c r="H416" s="375"/>
      <c r="I416" s="375"/>
      <c r="J416" s="375"/>
      <c r="K416" s="375"/>
      <c r="L416" s="375"/>
      <c r="M416" s="375"/>
      <c r="N416" s="375"/>
      <c r="O416" s="375"/>
      <c r="P416" s="375"/>
      <c r="Q416" s="375"/>
      <c r="R416" s="375"/>
      <c r="S416" s="375"/>
      <c r="T416" s="375"/>
      <c r="U416" s="375"/>
      <c r="V416" s="375"/>
      <c r="W416" s="375"/>
      <c r="X416" s="375"/>
      <c r="Y416" s="375"/>
      <c r="Z416" s="375"/>
    </row>
    <row r="417" spans="1:26" ht="9.75" customHeight="1" x14ac:dyDescent="0.25">
      <c r="A417" s="375"/>
      <c r="B417" s="375"/>
      <c r="C417" s="375"/>
      <c r="D417" s="375"/>
      <c r="E417" s="375"/>
      <c r="F417" s="375"/>
      <c r="G417" s="375"/>
      <c r="H417" s="375"/>
      <c r="I417" s="375"/>
      <c r="J417" s="375"/>
      <c r="K417" s="375"/>
      <c r="L417" s="375"/>
      <c r="M417" s="375"/>
      <c r="N417" s="375"/>
      <c r="O417" s="375"/>
      <c r="P417" s="375"/>
      <c r="Q417" s="375"/>
      <c r="R417" s="375"/>
      <c r="S417" s="375"/>
      <c r="T417" s="375"/>
      <c r="U417" s="375"/>
      <c r="V417" s="375"/>
      <c r="W417" s="375"/>
      <c r="X417" s="375"/>
      <c r="Y417" s="375"/>
      <c r="Z417" s="375"/>
    </row>
    <row r="418" spans="1:26" ht="9.75" customHeight="1" x14ac:dyDescent="0.25">
      <c r="A418" s="375"/>
      <c r="B418" s="375"/>
      <c r="C418" s="375"/>
      <c r="D418" s="375"/>
      <c r="E418" s="375"/>
      <c r="F418" s="375"/>
      <c r="G418" s="375"/>
      <c r="H418" s="375"/>
      <c r="I418" s="375"/>
      <c r="J418" s="375"/>
      <c r="K418" s="375"/>
      <c r="L418" s="375"/>
      <c r="M418" s="375"/>
      <c r="N418" s="375"/>
      <c r="O418" s="375"/>
      <c r="P418" s="375"/>
      <c r="Q418" s="375"/>
      <c r="R418" s="375"/>
      <c r="S418" s="375"/>
      <c r="T418" s="375"/>
      <c r="U418" s="375"/>
      <c r="V418" s="375"/>
      <c r="W418" s="375"/>
      <c r="X418" s="375"/>
      <c r="Y418" s="375"/>
      <c r="Z418" s="375"/>
    </row>
    <row r="419" spans="1:26" ht="9.75" customHeight="1" x14ac:dyDescent="0.25">
      <c r="A419" s="375"/>
      <c r="B419" s="375"/>
      <c r="C419" s="375"/>
      <c r="D419" s="375"/>
      <c r="E419" s="375"/>
      <c r="F419" s="375"/>
      <c r="G419" s="375"/>
      <c r="H419" s="375"/>
      <c r="I419" s="375"/>
      <c r="J419" s="375"/>
      <c r="K419" s="375"/>
      <c r="L419" s="375"/>
      <c r="M419" s="375"/>
      <c r="N419" s="375"/>
      <c r="O419" s="375"/>
      <c r="P419" s="375"/>
      <c r="Q419" s="375"/>
      <c r="R419" s="375"/>
      <c r="S419" s="375"/>
      <c r="T419" s="375"/>
      <c r="U419" s="375"/>
      <c r="V419" s="375"/>
      <c r="W419" s="375"/>
      <c r="X419" s="375"/>
      <c r="Y419" s="375"/>
      <c r="Z419" s="375"/>
    </row>
    <row r="420" spans="1:26" ht="9.75" customHeight="1" x14ac:dyDescent="0.25">
      <c r="A420" s="375"/>
      <c r="B420" s="375"/>
      <c r="C420" s="375"/>
      <c r="D420" s="375"/>
      <c r="E420" s="375"/>
      <c r="F420" s="375"/>
      <c r="G420" s="375"/>
      <c r="H420" s="375"/>
      <c r="I420" s="375"/>
      <c r="J420" s="375"/>
      <c r="K420" s="375"/>
      <c r="L420" s="375"/>
      <c r="M420" s="375"/>
      <c r="N420" s="375"/>
      <c r="O420" s="375"/>
      <c r="P420" s="375"/>
      <c r="Q420" s="375"/>
      <c r="R420" s="375"/>
      <c r="S420" s="375"/>
      <c r="T420" s="375"/>
      <c r="U420" s="375"/>
      <c r="V420" s="375"/>
      <c r="W420" s="375"/>
      <c r="X420" s="375"/>
      <c r="Y420" s="375"/>
      <c r="Z420" s="375"/>
    </row>
    <row r="421" spans="1:26" ht="9.75" customHeight="1" x14ac:dyDescent="0.25">
      <c r="A421" s="375"/>
      <c r="B421" s="375"/>
      <c r="C421" s="375"/>
      <c r="D421" s="375"/>
      <c r="E421" s="375"/>
      <c r="F421" s="375"/>
      <c r="G421" s="375"/>
      <c r="H421" s="375"/>
      <c r="I421" s="375"/>
      <c r="J421" s="375"/>
      <c r="K421" s="375"/>
      <c r="L421" s="375"/>
      <c r="M421" s="375"/>
      <c r="N421" s="375"/>
      <c r="O421" s="375"/>
      <c r="P421" s="375"/>
      <c r="Q421" s="375"/>
      <c r="R421" s="375"/>
      <c r="S421" s="375"/>
      <c r="T421" s="375"/>
      <c r="U421" s="375"/>
      <c r="V421" s="375"/>
      <c r="W421" s="375"/>
      <c r="X421" s="375"/>
      <c r="Y421" s="375"/>
      <c r="Z421" s="375"/>
    </row>
    <row r="422" spans="1:26" ht="9.75" customHeight="1" x14ac:dyDescent="0.25">
      <c r="A422" s="375"/>
      <c r="B422" s="375"/>
      <c r="C422" s="375"/>
      <c r="D422" s="375"/>
      <c r="E422" s="375"/>
      <c r="F422" s="375"/>
      <c r="G422" s="375"/>
      <c r="H422" s="375"/>
      <c r="I422" s="375"/>
      <c r="J422" s="375"/>
      <c r="K422" s="375"/>
      <c r="L422" s="375"/>
      <c r="M422" s="375"/>
      <c r="N422" s="375"/>
      <c r="O422" s="375"/>
      <c r="P422" s="375"/>
      <c r="Q422" s="375"/>
      <c r="R422" s="375"/>
      <c r="S422" s="375"/>
      <c r="T422" s="375"/>
      <c r="U422" s="375"/>
      <c r="V422" s="375"/>
      <c r="W422" s="375"/>
      <c r="X422" s="375"/>
      <c r="Y422" s="375"/>
      <c r="Z422" s="375"/>
    </row>
    <row r="423" spans="1:26" ht="9.75" customHeight="1" x14ac:dyDescent="0.25">
      <c r="A423" s="375"/>
      <c r="B423" s="375"/>
      <c r="C423" s="375"/>
      <c r="D423" s="375"/>
      <c r="E423" s="375"/>
      <c r="F423" s="375"/>
      <c r="G423" s="375"/>
      <c r="H423" s="375"/>
      <c r="I423" s="375"/>
      <c r="J423" s="375"/>
      <c r="K423" s="375"/>
      <c r="L423" s="375"/>
      <c r="M423" s="375"/>
      <c r="N423" s="375"/>
      <c r="O423" s="375"/>
      <c r="P423" s="375"/>
      <c r="Q423" s="375"/>
      <c r="R423" s="375"/>
      <c r="S423" s="375"/>
      <c r="T423" s="375"/>
      <c r="U423" s="375"/>
      <c r="V423" s="375"/>
      <c r="W423" s="375"/>
      <c r="X423" s="375"/>
      <c r="Y423" s="375"/>
      <c r="Z423" s="375"/>
    </row>
    <row r="424" spans="1:26" ht="9.75" customHeight="1" x14ac:dyDescent="0.25">
      <c r="A424" s="375"/>
      <c r="B424" s="375"/>
      <c r="C424" s="375"/>
      <c r="D424" s="375"/>
      <c r="E424" s="375"/>
      <c r="F424" s="375"/>
      <c r="G424" s="375"/>
      <c r="H424" s="375"/>
      <c r="I424" s="375"/>
      <c r="J424" s="375"/>
      <c r="K424" s="375"/>
      <c r="L424" s="375"/>
      <c r="M424" s="375"/>
      <c r="N424" s="375"/>
      <c r="O424" s="375"/>
      <c r="P424" s="375"/>
      <c r="Q424" s="375"/>
      <c r="R424" s="375"/>
      <c r="S424" s="375"/>
      <c r="T424" s="375"/>
      <c r="U424" s="375"/>
      <c r="V424" s="375"/>
      <c r="W424" s="375"/>
      <c r="X424" s="375"/>
      <c r="Y424" s="375"/>
      <c r="Z424" s="375"/>
    </row>
    <row r="425" spans="1:26" ht="9.75" customHeight="1" x14ac:dyDescent="0.25">
      <c r="A425" s="375"/>
      <c r="B425" s="375"/>
      <c r="C425" s="375"/>
      <c r="D425" s="375"/>
      <c r="E425" s="375"/>
      <c r="F425" s="375"/>
      <c r="G425" s="375"/>
      <c r="H425" s="375"/>
      <c r="I425" s="375"/>
      <c r="J425" s="375"/>
      <c r="K425" s="375"/>
      <c r="L425" s="375"/>
      <c r="M425" s="375"/>
      <c r="N425" s="375"/>
      <c r="O425" s="375"/>
      <c r="P425" s="375"/>
      <c r="Q425" s="375"/>
      <c r="R425" s="375"/>
      <c r="S425" s="375"/>
      <c r="T425" s="375"/>
      <c r="U425" s="375"/>
      <c r="V425" s="375"/>
      <c r="W425" s="375"/>
      <c r="X425" s="375"/>
      <c r="Y425" s="375"/>
      <c r="Z425" s="375"/>
    </row>
    <row r="426" spans="1:26" ht="9.75" customHeight="1" x14ac:dyDescent="0.25">
      <c r="A426" s="375"/>
      <c r="B426" s="375"/>
      <c r="C426" s="375"/>
      <c r="D426" s="375"/>
      <c r="E426" s="375"/>
      <c r="F426" s="375"/>
      <c r="G426" s="375"/>
      <c r="H426" s="375"/>
      <c r="I426" s="375"/>
      <c r="J426" s="375"/>
      <c r="K426" s="375"/>
      <c r="L426" s="375"/>
      <c r="M426" s="375"/>
      <c r="N426" s="375"/>
      <c r="O426" s="375"/>
      <c r="P426" s="375"/>
      <c r="Q426" s="375"/>
      <c r="R426" s="375"/>
      <c r="S426" s="375"/>
      <c r="T426" s="375"/>
      <c r="U426" s="375"/>
      <c r="V426" s="375"/>
      <c r="W426" s="375"/>
      <c r="X426" s="375"/>
      <c r="Y426" s="375"/>
      <c r="Z426" s="375"/>
    </row>
    <row r="427" spans="1:26" ht="9.75" customHeight="1" x14ac:dyDescent="0.25">
      <c r="A427" s="375"/>
      <c r="B427" s="375"/>
      <c r="C427" s="375"/>
      <c r="D427" s="375"/>
      <c r="E427" s="375"/>
      <c r="F427" s="375"/>
      <c r="G427" s="375"/>
      <c r="H427" s="375"/>
      <c r="I427" s="375"/>
      <c r="J427" s="375"/>
      <c r="K427" s="375"/>
      <c r="L427" s="375"/>
      <c r="M427" s="375"/>
      <c r="N427" s="375"/>
      <c r="O427" s="375"/>
      <c r="P427" s="375"/>
      <c r="Q427" s="375"/>
      <c r="R427" s="375"/>
      <c r="S427" s="375"/>
      <c r="T427" s="375"/>
      <c r="U427" s="375"/>
      <c r="V427" s="375"/>
      <c r="W427" s="375"/>
      <c r="X427" s="375"/>
      <c r="Y427" s="375"/>
      <c r="Z427" s="375"/>
    </row>
    <row r="428" spans="1:26" ht="9.75" customHeight="1" x14ac:dyDescent="0.25">
      <c r="A428" s="375"/>
      <c r="B428" s="375"/>
      <c r="C428" s="375"/>
      <c r="D428" s="375"/>
      <c r="E428" s="375"/>
      <c r="F428" s="375"/>
      <c r="G428" s="375"/>
      <c r="H428" s="375"/>
      <c r="I428" s="375"/>
      <c r="J428" s="375"/>
      <c r="K428" s="375"/>
      <c r="L428" s="375"/>
      <c r="M428" s="375"/>
      <c r="N428" s="375"/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</row>
    <row r="429" spans="1:26" ht="9.75" customHeight="1" x14ac:dyDescent="0.25">
      <c r="A429" s="375"/>
      <c r="B429" s="375"/>
      <c r="C429" s="375"/>
      <c r="D429" s="375"/>
      <c r="E429" s="375"/>
      <c r="F429" s="375"/>
      <c r="G429" s="375"/>
      <c r="H429" s="375"/>
      <c r="I429" s="375"/>
      <c r="J429" s="375"/>
      <c r="K429" s="375"/>
      <c r="L429" s="375"/>
      <c r="M429" s="375"/>
      <c r="N429" s="375"/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</row>
    <row r="430" spans="1:26" ht="9.75" customHeight="1" x14ac:dyDescent="0.25">
      <c r="A430" s="375"/>
      <c r="B430" s="375"/>
      <c r="C430" s="375"/>
      <c r="D430" s="375"/>
      <c r="E430" s="375"/>
      <c r="F430" s="375"/>
      <c r="G430" s="375"/>
      <c r="H430" s="375"/>
      <c r="I430" s="375"/>
      <c r="J430" s="375"/>
      <c r="K430" s="375"/>
      <c r="L430" s="375"/>
      <c r="M430" s="375"/>
      <c r="N430" s="375"/>
      <c r="O430" s="375"/>
      <c r="P430" s="375"/>
      <c r="Q430" s="375"/>
      <c r="R430" s="375"/>
      <c r="S430" s="375"/>
      <c r="T430" s="375"/>
      <c r="U430" s="375"/>
      <c r="V430" s="375"/>
      <c r="W430" s="375"/>
      <c r="X430" s="375"/>
      <c r="Y430" s="375"/>
      <c r="Z430" s="375"/>
    </row>
    <row r="431" spans="1:26" ht="9.75" customHeight="1" x14ac:dyDescent="0.25">
      <c r="A431" s="375"/>
      <c r="B431" s="375"/>
      <c r="C431" s="375"/>
      <c r="D431" s="375"/>
      <c r="E431" s="375"/>
      <c r="F431" s="375"/>
      <c r="G431" s="375"/>
      <c r="H431" s="375"/>
      <c r="I431" s="375"/>
      <c r="J431" s="375"/>
      <c r="K431" s="375"/>
      <c r="L431" s="375"/>
      <c r="M431" s="375"/>
      <c r="N431" s="375"/>
      <c r="O431" s="375"/>
      <c r="P431" s="375"/>
      <c r="Q431" s="375"/>
      <c r="R431" s="375"/>
      <c r="S431" s="375"/>
      <c r="T431" s="375"/>
      <c r="U431" s="375"/>
      <c r="V431" s="375"/>
      <c r="W431" s="375"/>
      <c r="X431" s="375"/>
      <c r="Y431" s="375"/>
      <c r="Z431" s="375"/>
    </row>
    <row r="432" spans="1:26" ht="9.75" customHeight="1" x14ac:dyDescent="0.25">
      <c r="A432" s="375"/>
      <c r="B432" s="375"/>
      <c r="C432" s="375"/>
      <c r="D432" s="375"/>
      <c r="E432" s="375"/>
      <c r="F432" s="375"/>
      <c r="G432" s="375"/>
      <c r="H432" s="375"/>
      <c r="I432" s="375"/>
      <c r="J432" s="375"/>
      <c r="K432" s="375"/>
      <c r="L432" s="375"/>
      <c r="M432" s="375"/>
      <c r="N432" s="375"/>
      <c r="O432" s="375"/>
      <c r="P432" s="375"/>
      <c r="Q432" s="375"/>
      <c r="R432" s="375"/>
      <c r="S432" s="375"/>
      <c r="T432" s="375"/>
      <c r="U432" s="375"/>
      <c r="V432" s="375"/>
      <c r="W432" s="375"/>
      <c r="X432" s="375"/>
      <c r="Y432" s="375"/>
      <c r="Z432" s="375"/>
    </row>
    <row r="433" spans="1:26" ht="9.75" customHeight="1" x14ac:dyDescent="0.25">
      <c r="A433" s="375"/>
      <c r="B433" s="375"/>
      <c r="C433" s="375"/>
      <c r="D433" s="375"/>
      <c r="E433" s="375"/>
      <c r="F433" s="375"/>
      <c r="G433" s="375"/>
      <c r="H433" s="375"/>
      <c r="I433" s="375"/>
      <c r="J433" s="375"/>
      <c r="K433" s="375"/>
      <c r="L433" s="375"/>
      <c r="M433" s="375"/>
      <c r="N433" s="375"/>
      <c r="O433" s="375"/>
      <c r="P433" s="375"/>
      <c r="Q433" s="375"/>
      <c r="R433" s="375"/>
      <c r="S433" s="375"/>
      <c r="T433" s="375"/>
      <c r="U433" s="375"/>
      <c r="V433" s="375"/>
      <c r="W433" s="375"/>
      <c r="X433" s="375"/>
      <c r="Y433" s="375"/>
      <c r="Z433" s="375"/>
    </row>
    <row r="434" spans="1:26" ht="9.75" customHeight="1" x14ac:dyDescent="0.25">
      <c r="A434" s="375"/>
      <c r="B434" s="375"/>
      <c r="C434" s="375"/>
      <c r="D434" s="375"/>
      <c r="E434" s="375"/>
      <c r="F434" s="375"/>
      <c r="G434" s="375"/>
      <c r="H434" s="375"/>
      <c r="I434" s="375"/>
      <c r="J434" s="375"/>
      <c r="K434" s="375"/>
      <c r="L434" s="375"/>
      <c r="M434" s="375"/>
      <c r="N434" s="375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</row>
    <row r="435" spans="1:26" ht="9.75" customHeight="1" x14ac:dyDescent="0.25">
      <c r="A435" s="375"/>
      <c r="B435" s="375"/>
      <c r="C435" s="375"/>
      <c r="D435" s="375"/>
      <c r="E435" s="375"/>
      <c r="F435" s="375"/>
      <c r="G435" s="375"/>
      <c r="H435" s="375"/>
      <c r="I435" s="375"/>
      <c r="J435" s="375"/>
      <c r="K435" s="375"/>
      <c r="L435" s="375"/>
      <c r="M435" s="375"/>
      <c r="N435" s="375"/>
      <c r="O435" s="375"/>
      <c r="P435" s="375"/>
      <c r="Q435" s="375"/>
      <c r="R435" s="375"/>
      <c r="S435" s="375"/>
      <c r="T435" s="375"/>
      <c r="U435" s="375"/>
      <c r="V435" s="375"/>
      <c r="W435" s="375"/>
      <c r="X435" s="375"/>
      <c r="Y435" s="375"/>
      <c r="Z435" s="375"/>
    </row>
    <row r="436" spans="1:26" ht="9.75" customHeight="1" x14ac:dyDescent="0.25">
      <c r="A436" s="375"/>
      <c r="B436" s="375"/>
      <c r="C436" s="375"/>
      <c r="D436" s="375"/>
      <c r="E436" s="375"/>
      <c r="F436" s="375"/>
      <c r="G436" s="375"/>
      <c r="H436" s="375"/>
      <c r="I436" s="375"/>
      <c r="J436" s="375"/>
      <c r="K436" s="375"/>
      <c r="L436" s="375"/>
      <c r="M436" s="375"/>
      <c r="N436" s="375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375"/>
      <c r="Z436" s="375"/>
    </row>
    <row r="437" spans="1:26" ht="9.75" customHeight="1" x14ac:dyDescent="0.25">
      <c r="A437" s="375"/>
      <c r="B437" s="375"/>
      <c r="C437" s="375"/>
      <c r="D437" s="375"/>
      <c r="E437" s="375"/>
      <c r="F437" s="375"/>
      <c r="G437" s="375"/>
      <c r="H437" s="375"/>
      <c r="I437" s="375"/>
      <c r="J437" s="375"/>
      <c r="K437" s="375"/>
      <c r="L437" s="375"/>
      <c r="M437" s="375"/>
      <c r="N437" s="375"/>
      <c r="O437" s="375"/>
      <c r="P437" s="375"/>
      <c r="Q437" s="375"/>
      <c r="R437" s="375"/>
      <c r="S437" s="375"/>
      <c r="T437" s="375"/>
      <c r="U437" s="375"/>
      <c r="V437" s="375"/>
      <c r="W437" s="375"/>
      <c r="X437" s="375"/>
      <c r="Y437" s="375"/>
      <c r="Z437" s="375"/>
    </row>
    <row r="438" spans="1:26" ht="9.75" customHeight="1" x14ac:dyDescent="0.25">
      <c r="A438" s="375"/>
      <c r="B438" s="375"/>
      <c r="C438" s="375"/>
      <c r="D438" s="375"/>
      <c r="E438" s="375"/>
      <c r="F438" s="375"/>
      <c r="G438" s="375"/>
      <c r="H438" s="375"/>
      <c r="I438" s="375"/>
      <c r="J438" s="375"/>
      <c r="K438" s="375"/>
      <c r="L438" s="375"/>
      <c r="M438" s="375"/>
      <c r="N438" s="375"/>
      <c r="O438" s="375"/>
      <c r="P438" s="375"/>
      <c r="Q438" s="375"/>
      <c r="R438" s="375"/>
      <c r="S438" s="375"/>
      <c r="T438" s="375"/>
      <c r="U438" s="375"/>
      <c r="V438" s="375"/>
      <c r="W438" s="375"/>
      <c r="X438" s="375"/>
      <c r="Y438" s="375"/>
      <c r="Z438" s="375"/>
    </row>
    <row r="439" spans="1:26" ht="9.75" customHeight="1" x14ac:dyDescent="0.25">
      <c r="A439" s="375"/>
      <c r="B439" s="375"/>
      <c r="C439" s="375"/>
      <c r="D439" s="375"/>
      <c r="E439" s="375"/>
      <c r="F439" s="375"/>
      <c r="G439" s="375"/>
      <c r="H439" s="375"/>
      <c r="I439" s="375"/>
      <c r="J439" s="375"/>
      <c r="K439" s="375"/>
      <c r="L439" s="375"/>
      <c r="M439" s="375"/>
      <c r="N439" s="375"/>
      <c r="O439" s="375"/>
      <c r="P439" s="375"/>
      <c r="Q439" s="375"/>
      <c r="R439" s="375"/>
      <c r="S439" s="375"/>
      <c r="T439" s="375"/>
      <c r="U439" s="375"/>
      <c r="V439" s="375"/>
      <c r="W439" s="375"/>
      <c r="X439" s="375"/>
      <c r="Y439" s="375"/>
      <c r="Z439" s="375"/>
    </row>
    <row r="440" spans="1:26" ht="9.75" customHeight="1" x14ac:dyDescent="0.25">
      <c r="A440" s="375"/>
      <c r="B440" s="375"/>
      <c r="C440" s="375"/>
      <c r="D440" s="375"/>
      <c r="E440" s="375"/>
      <c r="F440" s="375"/>
      <c r="G440" s="375"/>
      <c r="H440" s="375"/>
      <c r="I440" s="375"/>
      <c r="J440" s="375"/>
      <c r="K440" s="375"/>
      <c r="L440" s="375"/>
      <c r="M440" s="375"/>
      <c r="N440" s="375"/>
      <c r="O440" s="375"/>
      <c r="P440" s="375"/>
      <c r="Q440" s="375"/>
      <c r="R440" s="375"/>
      <c r="S440" s="375"/>
      <c r="T440" s="375"/>
      <c r="U440" s="375"/>
      <c r="V440" s="375"/>
      <c r="W440" s="375"/>
      <c r="X440" s="375"/>
      <c r="Y440" s="375"/>
      <c r="Z440" s="375"/>
    </row>
    <row r="441" spans="1:26" ht="9.75" customHeight="1" x14ac:dyDescent="0.25">
      <c r="A441" s="375"/>
      <c r="B441" s="375"/>
      <c r="C441" s="375"/>
      <c r="D441" s="375"/>
      <c r="E441" s="375"/>
      <c r="F441" s="375"/>
      <c r="G441" s="375"/>
      <c r="H441" s="375"/>
      <c r="I441" s="375"/>
      <c r="J441" s="375"/>
      <c r="K441" s="375"/>
      <c r="L441" s="375"/>
      <c r="M441" s="375"/>
      <c r="N441" s="375"/>
      <c r="O441" s="375"/>
      <c r="P441" s="375"/>
      <c r="Q441" s="375"/>
      <c r="R441" s="375"/>
      <c r="S441" s="375"/>
      <c r="T441" s="375"/>
      <c r="U441" s="375"/>
      <c r="V441" s="375"/>
      <c r="W441" s="375"/>
      <c r="X441" s="375"/>
      <c r="Y441" s="375"/>
      <c r="Z441" s="375"/>
    </row>
    <row r="442" spans="1:26" ht="9.75" customHeight="1" x14ac:dyDescent="0.25">
      <c r="A442" s="375"/>
      <c r="B442" s="375"/>
      <c r="C442" s="375"/>
      <c r="D442" s="375"/>
      <c r="E442" s="375"/>
      <c r="F442" s="375"/>
      <c r="G442" s="375"/>
      <c r="H442" s="375"/>
      <c r="I442" s="375"/>
      <c r="J442" s="375"/>
      <c r="K442" s="375"/>
      <c r="L442" s="375"/>
      <c r="M442" s="375"/>
      <c r="N442" s="375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375"/>
      <c r="Z442" s="375"/>
    </row>
    <row r="443" spans="1:26" ht="9.75" customHeight="1" x14ac:dyDescent="0.25">
      <c r="A443" s="375"/>
      <c r="B443" s="375"/>
      <c r="C443" s="375"/>
      <c r="D443" s="375"/>
      <c r="E443" s="375"/>
      <c r="F443" s="375"/>
      <c r="G443" s="375"/>
      <c r="H443" s="375"/>
      <c r="I443" s="375"/>
      <c r="J443" s="375"/>
      <c r="K443" s="375"/>
      <c r="L443" s="375"/>
      <c r="M443" s="375"/>
      <c r="N443" s="375"/>
      <c r="O443" s="375"/>
      <c r="P443" s="375"/>
      <c r="Q443" s="375"/>
      <c r="R443" s="375"/>
      <c r="S443" s="375"/>
      <c r="T443" s="375"/>
      <c r="U443" s="375"/>
      <c r="V443" s="375"/>
      <c r="W443" s="375"/>
      <c r="X443" s="375"/>
      <c r="Y443" s="375"/>
      <c r="Z443" s="375"/>
    </row>
    <row r="444" spans="1:26" ht="9.75" customHeight="1" x14ac:dyDescent="0.25">
      <c r="A444" s="375"/>
      <c r="B444" s="375"/>
      <c r="C444" s="375"/>
      <c r="D444" s="375"/>
      <c r="E444" s="375"/>
      <c r="F444" s="375"/>
      <c r="G444" s="375"/>
      <c r="H444" s="375"/>
      <c r="I444" s="375"/>
      <c r="J444" s="375"/>
      <c r="K444" s="375"/>
      <c r="L444" s="375"/>
      <c r="M444" s="375"/>
      <c r="N444" s="375"/>
      <c r="O444" s="375"/>
      <c r="P444" s="375"/>
      <c r="Q444" s="375"/>
      <c r="R444" s="375"/>
      <c r="S444" s="375"/>
      <c r="T444" s="375"/>
      <c r="U444" s="375"/>
      <c r="V444" s="375"/>
      <c r="W444" s="375"/>
      <c r="X444" s="375"/>
      <c r="Y444" s="375"/>
      <c r="Z444" s="375"/>
    </row>
    <row r="445" spans="1:26" ht="9.75" customHeight="1" x14ac:dyDescent="0.25">
      <c r="A445" s="375"/>
      <c r="B445" s="375"/>
      <c r="C445" s="375"/>
      <c r="D445" s="375"/>
      <c r="E445" s="375"/>
      <c r="F445" s="375"/>
      <c r="G445" s="375"/>
      <c r="H445" s="375"/>
      <c r="I445" s="375"/>
      <c r="J445" s="375"/>
      <c r="K445" s="375"/>
      <c r="L445" s="375"/>
      <c r="M445" s="375"/>
      <c r="N445" s="375"/>
      <c r="O445" s="375"/>
      <c r="P445" s="375"/>
      <c r="Q445" s="375"/>
      <c r="R445" s="375"/>
      <c r="S445" s="375"/>
      <c r="T445" s="375"/>
      <c r="U445" s="375"/>
      <c r="V445" s="375"/>
      <c r="W445" s="375"/>
      <c r="X445" s="375"/>
      <c r="Y445" s="375"/>
      <c r="Z445" s="375"/>
    </row>
    <row r="446" spans="1:26" ht="9.75" customHeight="1" x14ac:dyDescent="0.25">
      <c r="A446" s="375"/>
      <c r="B446" s="375"/>
      <c r="C446" s="375"/>
      <c r="D446" s="375"/>
      <c r="E446" s="375"/>
      <c r="F446" s="375"/>
      <c r="G446" s="375"/>
      <c r="H446" s="375"/>
      <c r="I446" s="375"/>
      <c r="J446" s="375"/>
      <c r="K446" s="375"/>
      <c r="L446" s="375"/>
      <c r="M446" s="375"/>
      <c r="N446" s="375"/>
      <c r="O446" s="375"/>
      <c r="P446" s="375"/>
      <c r="Q446" s="375"/>
      <c r="R446" s="375"/>
      <c r="S446" s="375"/>
      <c r="T446" s="375"/>
      <c r="U446" s="375"/>
      <c r="V446" s="375"/>
      <c r="W446" s="375"/>
      <c r="X446" s="375"/>
      <c r="Y446" s="375"/>
      <c r="Z446" s="375"/>
    </row>
    <row r="447" spans="1:26" ht="9.75" customHeight="1" x14ac:dyDescent="0.25">
      <c r="A447" s="375"/>
      <c r="B447" s="375"/>
      <c r="C447" s="375"/>
      <c r="D447" s="375"/>
      <c r="E447" s="375"/>
      <c r="F447" s="375"/>
      <c r="G447" s="375"/>
      <c r="H447" s="375"/>
      <c r="I447" s="375"/>
      <c r="J447" s="375"/>
      <c r="K447" s="375"/>
      <c r="L447" s="375"/>
      <c r="M447" s="375"/>
      <c r="N447" s="375"/>
      <c r="O447" s="375"/>
      <c r="P447" s="375"/>
      <c r="Q447" s="375"/>
      <c r="R447" s="375"/>
      <c r="S447" s="375"/>
      <c r="T447" s="375"/>
      <c r="U447" s="375"/>
      <c r="V447" s="375"/>
      <c r="W447" s="375"/>
      <c r="X447" s="375"/>
      <c r="Y447" s="375"/>
      <c r="Z447" s="375"/>
    </row>
    <row r="448" spans="1:26" ht="9.75" customHeight="1" x14ac:dyDescent="0.25">
      <c r="A448" s="375"/>
      <c r="B448" s="375"/>
      <c r="C448" s="375"/>
      <c r="D448" s="375"/>
      <c r="E448" s="375"/>
      <c r="F448" s="375"/>
      <c r="G448" s="375"/>
      <c r="H448" s="375"/>
      <c r="I448" s="375"/>
      <c r="J448" s="375"/>
      <c r="K448" s="375"/>
      <c r="L448" s="375"/>
      <c r="M448" s="375"/>
      <c r="N448" s="375"/>
      <c r="O448" s="375"/>
      <c r="P448" s="375"/>
      <c r="Q448" s="375"/>
      <c r="R448" s="375"/>
      <c r="S448" s="375"/>
      <c r="T448" s="375"/>
      <c r="U448" s="375"/>
      <c r="V448" s="375"/>
      <c r="W448" s="375"/>
      <c r="X448" s="375"/>
      <c r="Y448" s="375"/>
      <c r="Z448" s="375"/>
    </row>
    <row r="449" spans="1:26" ht="9.75" customHeight="1" x14ac:dyDescent="0.25">
      <c r="A449" s="375"/>
      <c r="B449" s="375"/>
      <c r="C449" s="375"/>
      <c r="D449" s="375"/>
      <c r="E449" s="375"/>
      <c r="F449" s="375"/>
      <c r="G449" s="375"/>
      <c r="H449" s="375"/>
      <c r="I449" s="375"/>
      <c r="J449" s="375"/>
      <c r="K449" s="375"/>
      <c r="L449" s="375"/>
      <c r="M449" s="375"/>
      <c r="N449" s="375"/>
      <c r="O449" s="375"/>
      <c r="P449" s="375"/>
      <c r="Q449" s="375"/>
      <c r="R449" s="375"/>
      <c r="S449" s="375"/>
      <c r="T449" s="375"/>
      <c r="U449" s="375"/>
      <c r="V449" s="375"/>
      <c r="W449" s="375"/>
      <c r="X449" s="375"/>
      <c r="Y449" s="375"/>
      <c r="Z449" s="375"/>
    </row>
    <row r="450" spans="1:26" ht="9.75" customHeight="1" x14ac:dyDescent="0.25">
      <c r="A450" s="375"/>
      <c r="B450" s="375"/>
      <c r="C450" s="375"/>
      <c r="D450" s="375"/>
      <c r="E450" s="375"/>
      <c r="F450" s="375"/>
      <c r="G450" s="375"/>
      <c r="H450" s="375"/>
      <c r="I450" s="375"/>
      <c r="J450" s="375"/>
      <c r="K450" s="375"/>
      <c r="L450" s="375"/>
      <c r="M450" s="375"/>
      <c r="N450" s="375"/>
      <c r="O450" s="375"/>
      <c r="P450" s="375"/>
      <c r="Q450" s="375"/>
      <c r="R450" s="375"/>
      <c r="S450" s="375"/>
      <c r="T450" s="375"/>
      <c r="U450" s="375"/>
      <c r="V450" s="375"/>
      <c r="W450" s="375"/>
      <c r="X450" s="375"/>
      <c r="Y450" s="375"/>
      <c r="Z450" s="375"/>
    </row>
    <row r="451" spans="1:26" ht="9.75" customHeight="1" x14ac:dyDescent="0.25">
      <c r="A451" s="375"/>
      <c r="B451" s="375"/>
      <c r="C451" s="375"/>
      <c r="D451" s="375"/>
      <c r="E451" s="375"/>
      <c r="F451" s="375"/>
      <c r="G451" s="375"/>
      <c r="H451" s="375"/>
      <c r="I451" s="375"/>
      <c r="J451" s="375"/>
      <c r="K451" s="375"/>
      <c r="L451" s="375"/>
      <c r="M451" s="375"/>
      <c r="N451" s="375"/>
      <c r="O451" s="375"/>
      <c r="P451" s="375"/>
      <c r="Q451" s="375"/>
      <c r="R451" s="375"/>
      <c r="S451" s="375"/>
      <c r="T451" s="375"/>
      <c r="U451" s="375"/>
      <c r="V451" s="375"/>
      <c r="W451" s="375"/>
      <c r="X451" s="375"/>
      <c r="Y451" s="375"/>
      <c r="Z451" s="375"/>
    </row>
    <row r="452" spans="1:26" ht="9.75" customHeight="1" x14ac:dyDescent="0.25">
      <c r="A452" s="375"/>
      <c r="B452" s="375"/>
      <c r="C452" s="375"/>
      <c r="D452" s="375"/>
      <c r="E452" s="375"/>
      <c r="F452" s="375"/>
      <c r="G452" s="375"/>
      <c r="H452" s="375"/>
      <c r="I452" s="375"/>
      <c r="J452" s="375"/>
      <c r="K452" s="375"/>
      <c r="L452" s="375"/>
      <c r="M452" s="375"/>
      <c r="N452" s="375"/>
      <c r="O452" s="375"/>
      <c r="P452" s="375"/>
      <c r="Q452" s="375"/>
      <c r="R452" s="375"/>
      <c r="S452" s="375"/>
      <c r="T452" s="375"/>
      <c r="U452" s="375"/>
      <c r="V452" s="375"/>
      <c r="W452" s="375"/>
      <c r="X452" s="375"/>
      <c r="Y452" s="375"/>
      <c r="Z452" s="375"/>
    </row>
    <row r="453" spans="1:26" ht="9.75" customHeight="1" x14ac:dyDescent="0.25">
      <c r="A453" s="375"/>
      <c r="B453" s="375"/>
      <c r="C453" s="375"/>
      <c r="D453" s="375"/>
      <c r="E453" s="375"/>
      <c r="F453" s="375"/>
      <c r="G453" s="375"/>
      <c r="H453" s="375"/>
      <c r="I453" s="375"/>
      <c r="J453" s="375"/>
      <c r="K453" s="375"/>
      <c r="L453" s="375"/>
      <c r="M453" s="375"/>
      <c r="N453" s="375"/>
      <c r="O453" s="375"/>
      <c r="P453" s="375"/>
      <c r="Q453" s="375"/>
      <c r="R453" s="375"/>
      <c r="S453" s="375"/>
      <c r="T453" s="375"/>
      <c r="U453" s="375"/>
      <c r="V453" s="375"/>
      <c r="W453" s="375"/>
      <c r="X453" s="375"/>
      <c r="Y453" s="375"/>
      <c r="Z453" s="375"/>
    </row>
    <row r="454" spans="1:26" ht="9.75" customHeight="1" x14ac:dyDescent="0.25">
      <c r="A454" s="375"/>
      <c r="B454" s="375"/>
      <c r="C454" s="375"/>
      <c r="D454" s="375"/>
      <c r="E454" s="375"/>
      <c r="F454" s="375"/>
      <c r="G454" s="375"/>
      <c r="H454" s="375"/>
      <c r="I454" s="375"/>
      <c r="J454" s="375"/>
      <c r="K454" s="375"/>
      <c r="L454" s="375"/>
      <c r="M454" s="375"/>
      <c r="N454" s="375"/>
      <c r="O454" s="375"/>
      <c r="P454" s="375"/>
      <c r="Q454" s="375"/>
      <c r="R454" s="375"/>
      <c r="S454" s="375"/>
      <c r="T454" s="375"/>
      <c r="U454" s="375"/>
      <c r="V454" s="375"/>
      <c r="W454" s="375"/>
      <c r="X454" s="375"/>
      <c r="Y454" s="375"/>
      <c r="Z454" s="375"/>
    </row>
    <row r="455" spans="1:26" ht="9.75" customHeight="1" x14ac:dyDescent="0.25">
      <c r="A455" s="375"/>
      <c r="B455" s="375"/>
      <c r="C455" s="375"/>
      <c r="D455" s="375"/>
      <c r="E455" s="375"/>
      <c r="F455" s="375"/>
      <c r="G455" s="375"/>
      <c r="H455" s="375"/>
      <c r="I455" s="375"/>
      <c r="J455" s="375"/>
      <c r="K455" s="375"/>
      <c r="L455" s="375"/>
      <c r="M455" s="375"/>
      <c r="N455" s="375"/>
      <c r="O455" s="375"/>
      <c r="P455" s="375"/>
      <c r="Q455" s="375"/>
      <c r="R455" s="375"/>
      <c r="S455" s="375"/>
      <c r="T455" s="375"/>
      <c r="U455" s="375"/>
      <c r="V455" s="375"/>
      <c r="W455" s="375"/>
      <c r="X455" s="375"/>
      <c r="Y455" s="375"/>
      <c r="Z455" s="375"/>
    </row>
    <row r="456" spans="1:26" ht="9.75" customHeight="1" x14ac:dyDescent="0.25">
      <c r="A456" s="375"/>
      <c r="B456" s="375"/>
      <c r="C456" s="375"/>
      <c r="D456" s="375"/>
      <c r="E456" s="375"/>
      <c r="F456" s="375"/>
      <c r="G456" s="375"/>
      <c r="H456" s="375"/>
      <c r="I456" s="375"/>
      <c r="J456" s="375"/>
      <c r="K456" s="375"/>
      <c r="L456" s="375"/>
      <c r="M456" s="375"/>
      <c r="N456" s="375"/>
      <c r="O456" s="375"/>
      <c r="P456" s="375"/>
      <c r="Q456" s="375"/>
      <c r="R456" s="375"/>
      <c r="S456" s="375"/>
      <c r="T456" s="375"/>
      <c r="U456" s="375"/>
      <c r="V456" s="375"/>
      <c r="W456" s="375"/>
      <c r="X456" s="375"/>
      <c r="Y456" s="375"/>
      <c r="Z456" s="375"/>
    </row>
    <row r="457" spans="1:26" ht="9.75" customHeight="1" x14ac:dyDescent="0.25">
      <c r="A457" s="375"/>
      <c r="B457" s="375"/>
      <c r="C457" s="375"/>
      <c r="D457" s="375"/>
      <c r="E457" s="375"/>
      <c r="F457" s="375"/>
      <c r="G457" s="375"/>
      <c r="H457" s="375"/>
      <c r="I457" s="375"/>
      <c r="J457" s="375"/>
      <c r="K457" s="375"/>
      <c r="L457" s="375"/>
      <c r="M457" s="375"/>
      <c r="N457" s="375"/>
      <c r="O457" s="375"/>
      <c r="P457" s="375"/>
      <c r="Q457" s="375"/>
      <c r="R457" s="375"/>
      <c r="S457" s="375"/>
      <c r="T457" s="375"/>
      <c r="U457" s="375"/>
      <c r="V457" s="375"/>
      <c r="W457" s="375"/>
      <c r="X457" s="375"/>
      <c r="Y457" s="375"/>
      <c r="Z457" s="375"/>
    </row>
    <row r="458" spans="1:26" ht="9.75" customHeight="1" x14ac:dyDescent="0.25">
      <c r="A458" s="375"/>
      <c r="B458" s="375"/>
      <c r="C458" s="375"/>
      <c r="D458" s="375"/>
      <c r="E458" s="375"/>
      <c r="F458" s="375"/>
      <c r="G458" s="375"/>
      <c r="H458" s="375"/>
      <c r="I458" s="375"/>
      <c r="J458" s="375"/>
      <c r="K458" s="375"/>
      <c r="L458" s="375"/>
      <c r="M458" s="375"/>
      <c r="N458" s="375"/>
      <c r="O458" s="375"/>
      <c r="P458" s="375"/>
      <c r="Q458" s="375"/>
      <c r="R458" s="375"/>
      <c r="S458" s="375"/>
      <c r="T458" s="375"/>
      <c r="U458" s="375"/>
      <c r="V458" s="375"/>
      <c r="W458" s="375"/>
      <c r="X458" s="375"/>
      <c r="Y458" s="375"/>
      <c r="Z458" s="375"/>
    </row>
    <row r="459" spans="1:26" ht="9.75" customHeight="1" x14ac:dyDescent="0.25">
      <c r="A459" s="375"/>
      <c r="B459" s="375"/>
      <c r="C459" s="375"/>
      <c r="D459" s="375"/>
      <c r="E459" s="375"/>
      <c r="F459" s="375"/>
      <c r="G459" s="375"/>
      <c r="H459" s="375"/>
      <c r="I459" s="375"/>
      <c r="J459" s="375"/>
      <c r="K459" s="375"/>
      <c r="L459" s="375"/>
      <c r="M459" s="375"/>
      <c r="N459" s="375"/>
      <c r="O459" s="375"/>
      <c r="P459" s="375"/>
      <c r="Q459" s="375"/>
      <c r="R459" s="375"/>
      <c r="S459" s="375"/>
      <c r="T459" s="375"/>
      <c r="U459" s="375"/>
      <c r="V459" s="375"/>
      <c r="W459" s="375"/>
      <c r="X459" s="375"/>
      <c r="Y459" s="375"/>
      <c r="Z459" s="375"/>
    </row>
    <row r="460" spans="1:26" ht="9.75" customHeight="1" x14ac:dyDescent="0.25">
      <c r="A460" s="375"/>
      <c r="B460" s="375"/>
      <c r="C460" s="375"/>
      <c r="D460" s="375"/>
      <c r="E460" s="375"/>
      <c r="F460" s="375"/>
      <c r="G460" s="375"/>
      <c r="H460" s="375"/>
      <c r="I460" s="375"/>
      <c r="J460" s="375"/>
      <c r="K460" s="375"/>
      <c r="L460" s="375"/>
      <c r="M460" s="375"/>
      <c r="N460" s="375"/>
      <c r="O460" s="375"/>
      <c r="P460" s="375"/>
      <c r="Q460" s="375"/>
      <c r="R460" s="375"/>
      <c r="S460" s="375"/>
      <c r="T460" s="375"/>
      <c r="U460" s="375"/>
      <c r="V460" s="375"/>
      <c r="W460" s="375"/>
      <c r="X460" s="375"/>
      <c r="Y460" s="375"/>
      <c r="Z460" s="375"/>
    </row>
    <row r="461" spans="1:26" ht="9.75" customHeight="1" x14ac:dyDescent="0.25">
      <c r="A461" s="375"/>
      <c r="B461" s="375"/>
      <c r="C461" s="375"/>
      <c r="D461" s="375"/>
      <c r="E461" s="375"/>
      <c r="F461" s="375"/>
      <c r="G461" s="375"/>
      <c r="H461" s="375"/>
      <c r="I461" s="375"/>
      <c r="J461" s="375"/>
      <c r="K461" s="375"/>
      <c r="L461" s="375"/>
      <c r="M461" s="375"/>
      <c r="N461" s="375"/>
      <c r="O461" s="375"/>
      <c r="P461" s="375"/>
      <c r="Q461" s="375"/>
      <c r="R461" s="375"/>
      <c r="S461" s="375"/>
      <c r="T461" s="375"/>
      <c r="U461" s="375"/>
      <c r="V461" s="375"/>
      <c r="W461" s="375"/>
      <c r="X461" s="375"/>
      <c r="Y461" s="375"/>
      <c r="Z461" s="375"/>
    </row>
    <row r="462" spans="1:26" ht="9.75" customHeight="1" x14ac:dyDescent="0.25">
      <c r="A462" s="375"/>
      <c r="B462" s="375"/>
      <c r="C462" s="375"/>
      <c r="D462" s="375"/>
      <c r="E462" s="375"/>
      <c r="F462" s="375"/>
      <c r="G462" s="375"/>
      <c r="H462" s="375"/>
      <c r="I462" s="375"/>
      <c r="J462" s="375"/>
      <c r="K462" s="375"/>
      <c r="L462" s="375"/>
      <c r="M462" s="375"/>
      <c r="N462" s="375"/>
      <c r="O462" s="375"/>
      <c r="P462" s="375"/>
      <c r="Q462" s="375"/>
      <c r="R462" s="375"/>
      <c r="S462" s="375"/>
      <c r="T462" s="375"/>
      <c r="U462" s="375"/>
      <c r="V462" s="375"/>
      <c r="W462" s="375"/>
      <c r="X462" s="375"/>
      <c r="Y462" s="375"/>
      <c r="Z462" s="375"/>
    </row>
    <row r="463" spans="1:26" ht="9.75" customHeight="1" x14ac:dyDescent="0.25">
      <c r="A463" s="375"/>
      <c r="B463" s="375"/>
      <c r="C463" s="375"/>
      <c r="D463" s="375"/>
      <c r="E463" s="375"/>
      <c r="F463" s="375"/>
      <c r="G463" s="375"/>
      <c r="H463" s="375"/>
      <c r="I463" s="375"/>
      <c r="J463" s="375"/>
      <c r="K463" s="375"/>
      <c r="L463" s="375"/>
      <c r="M463" s="375"/>
      <c r="N463" s="375"/>
      <c r="O463" s="375"/>
      <c r="P463" s="375"/>
      <c r="Q463" s="375"/>
      <c r="R463" s="375"/>
      <c r="S463" s="375"/>
      <c r="T463" s="375"/>
      <c r="U463" s="375"/>
      <c r="V463" s="375"/>
      <c r="W463" s="375"/>
      <c r="X463" s="375"/>
      <c r="Y463" s="375"/>
      <c r="Z463" s="375"/>
    </row>
    <row r="464" spans="1:26" ht="9.75" customHeight="1" x14ac:dyDescent="0.25">
      <c r="A464" s="375"/>
      <c r="B464" s="375"/>
      <c r="C464" s="375"/>
      <c r="D464" s="375"/>
      <c r="E464" s="375"/>
      <c r="F464" s="375"/>
      <c r="G464" s="375"/>
      <c r="H464" s="375"/>
      <c r="I464" s="375"/>
      <c r="J464" s="375"/>
      <c r="K464" s="375"/>
      <c r="L464" s="375"/>
      <c r="M464" s="375"/>
      <c r="N464" s="375"/>
      <c r="O464" s="375"/>
      <c r="P464" s="375"/>
      <c r="Q464" s="375"/>
      <c r="R464" s="375"/>
      <c r="S464" s="375"/>
      <c r="T464" s="375"/>
      <c r="U464" s="375"/>
      <c r="V464" s="375"/>
      <c r="W464" s="375"/>
      <c r="X464" s="375"/>
      <c r="Y464" s="375"/>
      <c r="Z464" s="375"/>
    </row>
    <row r="465" spans="1:26" ht="9.75" customHeight="1" x14ac:dyDescent="0.25">
      <c r="A465" s="375"/>
      <c r="B465" s="375"/>
      <c r="C465" s="375"/>
      <c r="D465" s="375"/>
      <c r="E465" s="375"/>
      <c r="F465" s="375"/>
      <c r="G465" s="375"/>
      <c r="H465" s="375"/>
      <c r="I465" s="375"/>
      <c r="J465" s="375"/>
      <c r="K465" s="375"/>
      <c r="L465" s="375"/>
      <c r="M465" s="375"/>
      <c r="N465" s="375"/>
      <c r="O465" s="375"/>
      <c r="P465" s="375"/>
      <c r="Q465" s="375"/>
      <c r="R465" s="375"/>
      <c r="S465" s="375"/>
      <c r="T465" s="375"/>
      <c r="U465" s="375"/>
      <c r="V465" s="375"/>
      <c r="W465" s="375"/>
      <c r="X465" s="375"/>
      <c r="Y465" s="375"/>
      <c r="Z465" s="375"/>
    </row>
    <row r="466" spans="1:26" ht="9.75" customHeight="1" x14ac:dyDescent="0.25">
      <c r="A466" s="375"/>
      <c r="B466" s="375"/>
      <c r="C466" s="375"/>
      <c r="D466" s="375"/>
      <c r="E466" s="375"/>
      <c r="F466" s="375"/>
      <c r="G466" s="375"/>
      <c r="H466" s="375"/>
      <c r="I466" s="375"/>
      <c r="J466" s="375"/>
      <c r="K466" s="375"/>
      <c r="L466" s="375"/>
      <c r="M466" s="375"/>
      <c r="N466" s="375"/>
      <c r="O466" s="375"/>
      <c r="P466" s="375"/>
      <c r="Q466" s="375"/>
      <c r="R466" s="375"/>
      <c r="S466" s="375"/>
      <c r="T466" s="375"/>
      <c r="U466" s="375"/>
      <c r="V466" s="375"/>
      <c r="W466" s="375"/>
      <c r="X466" s="375"/>
      <c r="Y466" s="375"/>
      <c r="Z466" s="375"/>
    </row>
    <row r="467" spans="1:26" ht="9.75" customHeight="1" x14ac:dyDescent="0.25">
      <c r="A467" s="375"/>
      <c r="B467" s="375"/>
      <c r="C467" s="375"/>
      <c r="D467" s="375"/>
      <c r="E467" s="375"/>
      <c r="F467" s="375"/>
      <c r="G467" s="375"/>
      <c r="H467" s="375"/>
      <c r="I467" s="375"/>
      <c r="J467" s="375"/>
      <c r="K467" s="375"/>
      <c r="L467" s="375"/>
      <c r="M467" s="375"/>
      <c r="N467" s="375"/>
      <c r="O467" s="375"/>
      <c r="P467" s="375"/>
      <c r="Q467" s="375"/>
      <c r="R467" s="375"/>
      <c r="S467" s="375"/>
      <c r="T467" s="375"/>
      <c r="U467" s="375"/>
      <c r="V467" s="375"/>
      <c r="W467" s="375"/>
      <c r="X467" s="375"/>
      <c r="Y467" s="375"/>
      <c r="Z467" s="375"/>
    </row>
    <row r="468" spans="1:26" ht="9.75" customHeight="1" x14ac:dyDescent="0.25">
      <c r="A468" s="375"/>
      <c r="B468" s="375"/>
      <c r="C468" s="375"/>
      <c r="D468" s="375"/>
      <c r="E468" s="375"/>
      <c r="F468" s="375"/>
      <c r="G468" s="375"/>
      <c r="H468" s="375"/>
      <c r="I468" s="375"/>
      <c r="J468" s="375"/>
      <c r="K468" s="375"/>
      <c r="L468" s="375"/>
      <c r="M468" s="375"/>
      <c r="N468" s="375"/>
      <c r="O468" s="375"/>
      <c r="P468" s="375"/>
      <c r="Q468" s="375"/>
      <c r="R468" s="375"/>
      <c r="S468" s="375"/>
      <c r="T468" s="375"/>
      <c r="U468" s="375"/>
      <c r="V468" s="375"/>
      <c r="W468" s="375"/>
      <c r="X468" s="375"/>
      <c r="Y468" s="375"/>
      <c r="Z468" s="375"/>
    </row>
    <row r="469" spans="1:26" ht="9.75" customHeight="1" x14ac:dyDescent="0.25">
      <c r="A469" s="375"/>
      <c r="B469" s="375"/>
      <c r="C469" s="375"/>
      <c r="D469" s="375"/>
      <c r="E469" s="375"/>
      <c r="F469" s="375"/>
      <c r="G469" s="375"/>
      <c r="H469" s="375"/>
      <c r="I469" s="375"/>
      <c r="J469" s="375"/>
      <c r="K469" s="375"/>
      <c r="L469" s="375"/>
      <c r="M469" s="375"/>
      <c r="N469" s="375"/>
      <c r="O469" s="375"/>
      <c r="P469" s="375"/>
      <c r="Q469" s="375"/>
      <c r="R469" s="375"/>
      <c r="S469" s="375"/>
      <c r="T469" s="375"/>
      <c r="U469" s="375"/>
      <c r="V469" s="375"/>
      <c r="W469" s="375"/>
      <c r="X469" s="375"/>
      <c r="Y469" s="375"/>
      <c r="Z469" s="375"/>
    </row>
    <row r="470" spans="1:26" ht="9.75" customHeight="1" x14ac:dyDescent="0.25">
      <c r="A470" s="375"/>
      <c r="B470" s="375"/>
      <c r="C470" s="375"/>
      <c r="D470" s="375"/>
      <c r="E470" s="375"/>
      <c r="F470" s="375"/>
      <c r="G470" s="375"/>
      <c r="H470" s="375"/>
      <c r="I470" s="375"/>
      <c r="J470" s="375"/>
      <c r="K470" s="375"/>
      <c r="L470" s="375"/>
      <c r="M470" s="375"/>
      <c r="N470" s="375"/>
      <c r="O470" s="375"/>
      <c r="P470" s="375"/>
      <c r="Q470" s="375"/>
      <c r="R470" s="375"/>
      <c r="S470" s="375"/>
      <c r="T470" s="375"/>
      <c r="U470" s="375"/>
      <c r="V470" s="375"/>
      <c r="W470" s="375"/>
      <c r="X470" s="375"/>
      <c r="Y470" s="375"/>
      <c r="Z470" s="375"/>
    </row>
    <row r="471" spans="1:26" ht="9.75" customHeight="1" x14ac:dyDescent="0.25">
      <c r="A471" s="375"/>
      <c r="B471" s="375"/>
      <c r="C471" s="375"/>
      <c r="D471" s="375"/>
      <c r="E471" s="375"/>
      <c r="F471" s="375"/>
      <c r="G471" s="375"/>
      <c r="H471" s="375"/>
      <c r="I471" s="375"/>
      <c r="J471" s="375"/>
      <c r="K471" s="375"/>
      <c r="L471" s="375"/>
      <c r="M471" s="375"/>
      <c r="N471" s="375"/>
      <c r="O471" s="375"/>
      <c r="P471" s="375"/>
      <c r="Q471" s="375"/>
      <c r="R471" s="375"/>
      <c r="S471" s="375"/>
      <c r="T471" s="375"/>
      <c r="U471" s="375"/>
      <c r="V471" s="375"/>
      <c r="W471" s="375"/>
      <c r="X471" s="375"/>
      <c r="Y471" s="375"/>
      <c r="Z471" s="375"/>
    </row>
    <row r="472" spans="1:26" ht="9.75" customHeight="1" x14ac:dyDescent="0.25">
      <c r="A472" s="375"/>
      <c r="B472" s="375"/>
      <c r="C472" s="375"/>
      <c r="D472" s="375"/>
      <c r="E472" s="375"/>
      <c r="F472" s="375"/>
      <c r="G472" s="375"/>
      <c r="H472" s="375"/>
      <c r="I472" s="375"/>
      <c r="J472" s="375"/>
      <c r="K472" s="375"/>
      <c r="L472" s="375"/>
      <c r="M472" s="375"/>
      <c r="N472" s="375"/>
      <c r="O472" s="375"/>
      <c r="P472" s="375"/>
      <c r="Q472" s="375"/>
      <c r="R472" s="375"/>
      <c r="S472" s="375"/>
      <c r="T472" s="375"/>
      <c r="U472" s="375"/>
      <c r="V472" s="375"/>
      <c r="W472" s="375"/>
      <c r="X472" s="375"/>
      <c r="Y472" s="375"/>
      <c r="Z472" s="375"/>
    </row>
    <row r="473" spans="1:26" ht="9.75" customHeight="1" x14ac:dyDescent="0.25">
      <c r="A473" s="375"/>
      <c r="B473" s="375"/>
      <c r="C473" s="375"/>
      <c r="D473" s="375"/>
      <c r="E473" s="375"/>
      <c r="F473" s="375"/>
      <c r="G473" s="375"/>
      <c r="H473" s="375"/>
      <c r="I473" s="375"/>
      <c r="J473" s="375"/>
      <c r="K473" s="375"/>
      <c r="L473" s="375"/>
      <c r="M473" s="375"/>
      <c r="N473" s="375"/>
      <c r="O473" s="375"/>
      <c r="P473" s="375"/>
      <c r="Q473" s="375"/>
      <c r="R473" s="375"/>
      <c r="S473" s="375"/>
      <c r="T473" s="375"/>
      <c r="U473" s="375"/>
      <c r="V473" s="375"/>
      <c r="W473" s="375"/>
      <c r="X473" s="375"/>
      <c r="Y473" s="375"/>
      <c r="Z473" s="375"/>
    </row>
    <row r="474" spans="1:26" ht="9.75" customHeight="1" x14ac:dyDescent="0.25">
      <c r="A474" s="375"/>
      <c r="B474" s="375"/>
      <c r="C474" s="375"/>
      <c r="D474" s="375"/>
      <c r="E474" s="375"/>
      <c r="F474" s="375"/>
      <c r="G474" s="375"/>
      <c r="H474" s="375"/>
      <c r="I474" s="375"/>
      <c r="J474" s="375"/>
      <c r="K474" s="375"/>
      <c r="L474" s="375"/>
      <c r="M474" s="375"/>
      <c r="N474" s="375"/>
      <c r="O474" s="375"/>
      <c r="P474" s="375"/>
      <c r="Q474" s="375"/>
      <c r="R474" s="375"/>
      <c r="S474" s="375"/>
      <c r="T474" s="375"/>
      <c r="U474" s="375"/>
      <c r="V474" s="375"/>
      <c r="W474" s="375"/>
      <c r="X474" s="375"/>
      <c r="Y474" s="375"/>
      <c r="Z474" s="375"/>
    </row>
    <row r="475" spans="1:26" ht="9.75" customHeight="1" x14ac:dyDescent="0.25">
      <c r="A475" s="375"/>
      <c r="B475" s="375"/>
      <c r="C475" s="375"/>
      <c r="D475" s="375"/>
      <c r="E475" s="375"/>
      <c r="F475" s="375"/>
      <c r="G475" s="375"/>
      <c r="H475" s="375"/>
      <c r="I475" s="375"/>
      <c r="J475" s="375"/>
      <c r="K475" s="375"/>
      <c r="L475" s="375"/>
      <c r="M475" s="375"/>
      <c r="N475" s="375"/>
      <c r="O475" s="375"/>
      <c r="P475" s="375"/>
      <c r="Q475" s="375"/>
      <c r="R475" s="375"/>
      <c r="S475" s="375"/>
      <c r="T475" s="375"/>
      <c r="U475" s="375"/>
      <c r="V475" s="375"/>
      <c r="W475" s="375"/>
      <c r="X475" s="375"/>
      <c r="Y475" s="375"/>
      <c r="Z475" s="375"/>
    </row>
    <row r="476" spans="1:26" ht="9.75" customHeight="1" x14ac:dyDescent="0.25">
      <c r="A476" s="375"/>
      <c r="B476" s="375"/>
      <c r="C476" s="375"/>
      <c r="D476" s="375"/>
      <c r="E476" s="375"/>
      <c r="F476" s="375"/>
      <c r="G476" s="375"/>
      <c r="H476" s="375"/>
      <c r="I476" s="375"/>
      <c r="J476" s="375"/>
      <c r="K476" s="375"/>
      <c r="L476" s="375"/>
      <c r="M476" s="375"/>
      <c r="N476" s="375"/>
      <c r="O476" s="375"/>
      <c r="P476" s="375"/>
      <c r="Q476" s="375"/>
      <c r="R476" s="375"/>
      <c r="S476" s="375"/>
      <c r="T476" s="375"/>
      <c r="U476" s="375"/>
      <c r="V476" s="375"/>
      <c r="W476" s="375"/>
      <c r="X476" s="375"/>
      <c r="Y476" s="375"/>
      <c r="Z476" s="375"/>
    </row>
    <row r="477" spans="1:26" ht="9.75" customHeight="1" x14ac:dyDescent="0.25">
      <c r="A477" s="375"/>
      <c r="B477" s="375"/>
      <c r="C477" s="375"/>
      <c r="D477" s="375"/>
      <c r="E477" s="375"/>
      <c r="F477" s="375"/>
      <c r="G477" s="375"/>
      <c r="H477" s="375"/>
      <c r="I477" s="375"/>
      <c r="J477" s="375"/>
      <c r="K477" s="375"/>
      <c r="L477" s="375"/>
      <c r="M477" s="375"/>
      <c r="N477" s="375"/>
      <c r="O477" s="375"/>
      <c r="P477" s="375"/>
      <c r="Q477" s="375"/>
      <c r="R477" s="375"/>
      <c r="S477" s="375"/>
      <c r="T477" s="375"/>
      <c r="U477" s="375"/>
      <c r="V477" s="375"/>
      <c r="W477" s="375"/>
      <c r="X477" s="375"/>
      <c r="Y477" s="375"/>
      <c r="Z477" s="375"/>
    </row>
    <row r="478" spans="1:26" ht="9.75" customHeight="1" x14ac:dyDescent="0.25">
      <c r="A478" s="375"/>
      <c r="B478" s="375"/>
      <c r="C478" s="375"/>
      <c r="D478" s="375"/>
      <c r="E478" s="375"/>
      <c r="F478" s="375"/>
      <c r="G478" s="375"/>
      <c r="H478" s="375"/>
      <c r="I478" s="375"/>
      <c r="J478" s="375"/>
      <c r="K478" s="375"/>
      <c r="L478" s="375"/>
      <c r="M478" s="375"/>
      <c r="N478" s="375"/>
      <c r="O478" s="375"/>
      <c r="P478" s="375"/>
      <c r="Q478" s="375"/>
      <c r="R478" s="375"/>
      <c r="S478" s="375"/>
      <c r="T478" s="375"/>
      <c r="U478" s="375"/>
      <c r="V478" s="375"/>
      <c r="W478" s="375"/>
      <c r="X478" s="375"/>
      <c r="Y478" s="375"/>
      <c r="Z478" s="375"/>
    </row>
    <row r="479" spans="1:26" ht="9.75" customHeight="1" x14ac:dyDescent="0.25">
      <c r="A479" s="375"/>
      <c r="B479" s="375"/>
      <c r="C479" s="375"/>
      <c r="D479" s="375"/>
      <c r="E479" s="375"/>
      <c r="F479" s="375"/>
      <c r="G479" s="375"/>
      <c r="H479" s="375"/>
      <c r="I479" s="375"/>
      <c r="J479" s="375"/>
      <c r="K479" s="375"/>
      <c r="L479" s="375"/>
      <c r="M479" s="375"/>
      <c r="N479" s="375"/>
      <c r="O479" s="375"/>
      <c r="P479" s="375"/>
      <c r="Q479" s="375"/>
      <c r="R479" s="375"/>
      <c r="S479" s="375"/>
      <c r="T479" s="375"/>
      <c r="U479" s="375"/>
      <c r="V479" s="375"/>
      <c r="W479" s="375"/>
      <c r="X479" s="375"/>
      <c r="Y479" s="375"/>
      <c r="Z479" s="375"/>
    </row>
    <row r="480" spans="1:26" ht="9.75" customHeight="1" x14ac:dyDescent="0.25">
      <c r="A480" s="375"/>
      <c r="B480" s="375"/>
      <c r="C480" s="375"/>
      <c r="D480" s="375"/>
      <c r="E480" s="375"/>
      <c r="F480" s="375"/>
      <c r="G480" s="375"/>
      <c r="H480" s="375"/>
      <c r="I480" s="375"/>
      <c r="J480" s="375"/>
      <c r="K480" s="375"/>
      <c r="L480" s="375"/>
      <c r="M480" s="375"/>
      <c r="N480" s="375"/>
      <c r="O480" s="375"/>
      <c r="P480" s="375"/>
      <c r="Q480" s="375"/>
      <c r="R480" s="375"/>
      <c r="S480" s="375"/>
      <c r="T480" s="375"/>
      <c r="U480" s="375"/>
      <c r="V480" s="375"/>
      <c r="W480" s="375"/>
      <c r="X480" s="375"/>
      <c r="Y480" s="375"/>
      <c r="Z480" s="375"/>
    </row>
    <row r="481" spans="1:26" ht="9.75" customHeight="1" x14ac:dyDescent="0.25">
      <c r="A481" s="375"/>
      <c r="B481" s="375"/>
      <c r="C481" s="375"/>
      <c r="D481" s="375"/>
      <c r="E481" s="375"/>
      <c r="F481" s="375"/>
      <c r="G481" s="375"/>
      <c r="H481" s="375"/>
      <c r="I481" s="375"/>
      <c r="J481" s="375"/>
      <c r="K481" s="375"/>
      <c r="L481" s="375"/>
      <c r="M481" s="375"/>
      <c r="N481" s="375"/>
      <c r="O481" s="375"/>
      <c r="P481" s="375"/>
      <c r="Q481" s="375"/>
      <c r="R481" s="375"/>
      <c r="S481" s="375"/>
      <c r="T481" s="375"/>
      <c r="U481" s="375"/>
      <c r="V481" s="375"/>
      <c r="W481" s="375"/>
      <c r="X481" s="375"/>
      <c r="Y481" s="375"/>
      <c r="Z481" s="375"/>
    </row>
    <row r="482" spans="1:26" ht="9.75" customHeight="1" x14ac:dyDescent="0.25">
      <c r="A482" s="375"/>
      <c r="B482" s="375"/>
      <c r="C482" s="375"/>
      <c r="D482" s="375"/>
      <c r="E482" s="375"/>
      <c r="F482" s="375"/>
      <c r="G482" s="375"/>
      <c r="H482" s="375"/>
      <c r="I482" s="375"/>
      <c r="J482" s="375"/>
      <c r="K482" s="375"/>
      <c r="L482" s="375"/>
      <c r="M482" s="375"/>
      <c r="N482" s="375"/>
      <c r="O482" s="375"/>
      <c r="P482" s="375"/>
      <c r="Q482" s="375"/>
      <c r="R482" s="375"/>
      <c r="S482" s="375"/>
      <c r="T482" s="375"/>
      <c r="U482" s="375"/>
      <c r="V482" s="375"/>
      <c r="W482" s="375"/>
      <c r="X482" s="375"/>
      <c r="Y482" s="375"/>
      <c r="Z482" s="375"/>
    </row>
    <row r="483" spans="1:26" ht="9.75" customHeight="1" x14ac:dyDescent="0.25">
      <c r="A483" s="375"/>
      <c r="B483" s="375"/>
      <c r="C483" s="375"/>
      <c r="D483" s="375"/>
      <c r="E483" s="375"/>
      <c r="F483" s="375"/>
      <c r="G483" s="375"/>
      <c r="H483" s="375"/>
      <c r="I483" s="375"/>
      <c r="J483" s="375"/>
      <c r="K483" s="375"/>
      <c r="L483" s="375"/>
      <c r="M483" s="375"/>
      <c r="N483" s="375"/>
      <c r="O483" s="375"/>
      <c r="P483" s="375"/>
      <c r="Q483" s="375"/>
      <c r="R483" s="375"/>
      <c r="S483" s="375"/>
      <c r="T483" s="375"/>
      <c r="U483" s="375"/>
      <c r="V483" s="375"/>
      <c r="W483" s="375"/>
      <c r="X483" s="375"/>
      <c r="Y483" s="375"/>
      <c r="Z483" s="375"/>
    </row>
    <row r="484" spans="1:26" ht="9.75" customHeight="1" x14ac:dyDescent="0.25">
      <c r="A484" s="375"/>
      <c r="B484" s="375"/>
      <c r="C484" s="375"/>
      <c r="D484" s="375"/>
      <c r="E484" s="375"/>
      <c r="F484" s="375"/>
      <c r="G484" s="375"/>
      <c r="H484" s="375"/>
      <c r="I484" s="375"/>
      <c r="J484" s="375"/>
      <c r="K484" s="375"/>
      <c r="L484" s="375"/>
      <c r="M484" s="375"/>
      <c r="N484" s="375"/>
      <c r="O484" s="375"/>
      <c r="P484" s="375"/>
      <c r="Q484" s="375"/>
      <c r="R484" s="375"/>
      <c r="S484" s="375"/>
      <c r="T484" s="375"/>
      <c r="U484" s="375"/>
      <c r="V484" s="375"/>
      <c r="W484" s="375"/>
      <c r="X484" s="375"/>
      <c r="Y484" s="375"/>
      <c r="Z484" s="375"/>
    </row>
    <row r="485" spans="1:26" ht="9.75" customHeight="1" x14ac:dyDescent="0.25">
      <c r="A485" s="375"/>
      <c r="B485" s="375"/>
      <c r="C485" s="375"/>
      <c r="D485" s="375"/>
      <c r="E485" s="375"/>
      <c r="F485" s="375"/>
      <c r="G485" s="375"/>
      <c r="H485" s="375"/>
      <c r="I485" s="375"/>
      <c r="J485" s="375"/>
      <c r="K485" s="375"/>
      <c r="L485" s="375"/>
      <c r="M485" s="375"/>
      <c r="N485" s="375"/>
      <c r="O485" s="375"/>
      <c r="P485" s="375"/>
      <c r="Q485" s="375"/>
      <c r="R485" s="375"/>
      <c r="S485" s="375"/>
      <c r="T485" s="375"/>
      <c r="U485" s="375"/>
      <c r="V485" s="375"/>
      <c r="W485" s="375"/>
      <c r="X485" s="375"/>
      <c r="Y485" s="375"/>
      <c r="Z485" s="375"/>
    </row>
    <row r="486" spans="1:26" ht="9.75" customHeight="1" x14ac:dyDescent="0.25">
      <c r="A486" s="375"/>
      <c r="B486" s="375"/>
      <c r="C486" s="375"/>
      <c r="D486" s="375"/>
      <c r="E486" s="375"/>
      <c r="F486" s="375"/>
      <c r="G486" s="375"/>
      <c r="H486" s="375"/>
      <c r="I486" s="375"/>
      <c r="J486" s="375"/>
      <c r="K486" s="375"/>
      <c r="L486" s="375"/>
      <c r="M486" s="375"/>
      <c r="N486" s="375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</row>
    <row r="487" spans="1:26" ht="9.75" customHeight="1" x14ac:dyDescent="0.25">
      <c r="A487" s="375"/>
      <c r="B487" s="375"/>
      <c r="C487" s="375"/>
      <c r="D487" s="375"/>
      <c r="E487" s="375"/>
      <c r="F487" s="375"/>
      <c r="G487" s="375"/>
      <c r="H487" s="375"/>
      <c r="I487" s="375"/>
      <c r="J487" s="375"/>
      <c r="K487" s="375"/>
      <c r="L487" s="375"/>
      <c r="M487" s="375"/>
      <c r="N487" s="375"/>
      <c r="O487" s="375"/>
      <c r="P487" s="375"/>
      <c r="Q487" s="375"/>
      <c r="R487" s="375"/>
      <c r="S487" s="375"/>
      <c r="T487" s="375"/>
      <c r="U487" s="375"/>
      <c r="V487" s="375"/>
      <c r="W487" s="375"/>
      <c r="X487" s="375"/>
      <c r="Y487" s="375"/>
      <c r="Z487" s="375"/>
    </row>
    <row r="488" spans="1:26" ht="9.75" customHeight="1" x14ac:dyDescent="0.25">
      <c r="A488" s="375"/>
      <c r="B488" s="375"/>
      <c r="C488" s="375"/>
      <c r="D488" s="375"/>
      <c r="E488" s="375"/>
      <c r="F488" s="375"/>
      <c r="G488" s="375"/>
      <c r="H488" s="375"/>
      <c r="I488" s="375"/>
      <c r="J488" s="375"/>
      <c r="K488" s="375"/>
      <c r="L488" s="375"/>
      <c r="M488" s="375"/>
      <c r="N488" s="375"/>
      <c r="O488" s="375"/>
      <c r="P488" s="375"/>
      <c r="Q488" s="375"/>
      <c r="R488" s="375"/>
      <c r="S488" s="375"/>
      <c r="T488" s="375"/>
      <c r="U488" s="375"/>
      <c r="V488" s="375"/>
      <c r="W488" s="375"/>
      <c r="X488" s="375"/>
      <c r="Y488" s="375"/>
      <c r="Z488" s="375"/>
    </row>
    <row r="489" spans="1:26" ht="9.75" customHeight="1" x14ac:dyDescent="0.25">
      <c r="A489" s="375"/>
      <c r="B489" s="375"/>
      <c r="C489" s="375"/>
      <c r="D489" s="375"/>
      <c r="E489" s="375"/>
      <c r="F489" s="375"/>
      <c r="G489" s="375"/>
      <c r="H489" s="375"/>
      <c r="I489" s="375"/>
      <c r="J489" s="375"/>
      <c r="K489" s="375"/>
      <c r="L489" s="375"/>
      <c r="M489" s="375"/>
      <c r="N489" s="375"/>
      <c r="O489" s="375"/>
      <c r="P489" s="375"/>
      <c r="Q489" s="375"/>
      <c r="R489" s="375"/>
      <c r="S489" s="375"/>
      <c r="T489" s="375"/>
      <c r="U489" s="375"/>
      <c r="V489" s="375"/>
      <c r="W489" s="375"/>
      <c r="X489" s="375"/>
      <c r="Y489" s="375"/>
      <c r="Z489" s="375"/>
    </row>
    <row r="490" spans="1:26" ht="9.75" customHeight="1" x14ac:dyDescent="0.25">
      <c r="A490" s="375"/>
      <c r="B490" s="375"/>
      <c r="C490" s="375"/>
      <c r="D490" s="375"/>
      <c r="E490" s="375"/>
      <c r="F490" s="375"/>
      <c r="G490" s="375"/>
      <c r="H490" s="375"/>
      <c r="I490" s="375"/>
      <c r="J490" s="375"/>
      <c r="K490" s="375"/>
      <c r="L490" s="375"/>
      <c r="M490" s="375"/>
      <c r="N490" s="375"/>
      <c r="O490" s="375"/>
      <c r="P490" s="375"/>
      <c r="Q490" s="375"/>
      <c r="R490" s="375"/>
      <c r="S490" s="375"/>
      <c r="T490" s="375"/>
      <c r="U490" s="375"/>
      <c r="V490" s="375"/>
      <c r="W490" s="375"/>
      <c r="X490" s="375"/>
      <c r="Y490" s="375"/>
      <c r="Z490" s="375"/>
    </row>
    <row r="491" spans="1:26" ht="9.75" customHeight="1" x14ac:dyDescent="0.25">
      <c r="A491" s="375"/>
      <c r="B491" s="375"/>
      <c r="C491" s="375"/>
      <c r="D491" s="375"/>
      <c r="E491" s="375"/>
      <c r="F491" s="375"/>
      <c r="G491" s="375"/>
      <c r="H491" s="375"/>
      <c r="I491" s="375"/>
      <c r="J491" s="375"/>
      <c r="K491" s="375"/>
      <c r="L491" s="375"/>
      <c r="M491" s="375"/>
      <c r="N491" s="375"/>
      <c r="O491" s="375"/>
      <c r="P491" s="375"/>
      <c r="Q491" s="375"/>
      <c r="R491" s="375"/>
      <c r="S491" s="375"/>
      <c r="T491" s="375"/>
      <c r="U491" s="375"/>
      <c r="V491" s="375"/>
      <c r="W491" s="375"/>
      <c r="X491" s="375"/>
      <c r="Y491" s="375"/>
      <c r="Z491" s="375"/>
    </row>
    <row r="492" spans="1:26" ht="9.75" customHeight="1" x14ac:dyDescent="0.25">
      <c r="A492" s="375"/>
      <c r="B492" s="375"/>
      <c r="C492" s="375"/>
      <c r="D492" s="375"/>
      <c r="E492" s="375"/>
      <c r="F492" s="375"/>
      <c r="G492" s="375"/>
      <c r="H492" s="375"/>
      <c r="I492" s="375"/>
      <c r="J492" s="375"/>
      <c r="K492" s="375"/>
      <c r="L492" s="375"/>
      <c r="M492" s="375"/>
      <c r="N492" s="375"/>
      <c r="O492" s="375"/>
      <c r="P492" s="375"/>
      <c r="Q492" s="375"/>
      <c r="R492" s="375"/>
      <c r="S492" s="375"/>
      <c r="T492" s="375"/>
      <c r="U492" s="375"/>
      <c r="V492" s="375"/>
      <c r="W492" s="375"/>
      <c r="X492" s="375"/>
      <c r="Y492" s="375"/>
      <c r="Z492" s="375"/>
    </row>
    <row r="493" spans="1:26" ht="9.75" customHeight="1" x14ac:dyDescent="0.25">
      <c r="A493" s="375"/>
      <c r="B493" s="375"/>
      <c r="C493" s="375"/>
      <c r="D493" s="375"/>
      <c r="E493" s="375"/>
      <c r="F493" s="375"/>
      <c r="G493" s="375"/>
      <c r="H493" s="375"/>
      <c r="I493" s="375"/>
      <c r="J493" s="375"/>
      <c r="K493" s="375"/>
      <c r="L493" s="375"/>
      <c r="M493" s="375"/>
      <c r="N493" s="375"/>
      <c r="O493" s="375"/>
      <c r="P493" s="375"/>
      <c r="Q493" s="375"/>
      <c r="R493" s="375"/>
      <c r="S493" s="375"/>
      <c r="T493" s="375"/>
      <c r="U493" s="375"/>
      <c r="V493" s="375"/>
      <c r="W493" s="375"/>
      <c r="X493" s="375"/>
      <c r="Y493" s="375"/>
      <c r="Z493" s="375"/>
    </row>
    <row r="494" spans="1:26" ht="9.75" customHeight="1" x14ac:dyDescent="0.25">
      <c r="A494" s="375"/>
      <c r="B494" s="375"/>
      <c r="C494" s="375"/>
      <c r="D494" s="375"/>
      <c r="E494" s="375"/>
      <c r="F494" s="375"/>
      <c r="G494" s="375"/>
      <c r="H494" s="375"/>
      <c r="I494" s="375"/>
      <c r="J494" s="375"/>
      <c r="K494" s="375"/>
      <c r="L494" s="375"/>
      <c r="M494" s="375"/>
      <c r="N494" s="375"/>
      <c r="O494" s="375"/>
      <c r="P494" s="375"/>
      <c r="Q494" s="375"/>
      <c r="R494" s="375"/>
      <c r="S494" s="375"/>
      <c r="T494" s="375"/>
      <c r="U494" s="375"/>
      <c r="V494" s="375"/>
      <c r="W494" s="375"/>
      <c r="X494" s="375"/>
      <c r="Y494" s="375"/>
      <c r="Z494" s="375"/>
    </row>
    <row r="495" spans="1:26" ht="9.75" customHeight="1" x14ac:dyDescent="0.25">
      <c r="A495" s="375"/>
      <c r="B495" s="375"/>
      <c r="C495" s="375"/>
      <c r="D495" s="375"/>
      <c r="E495" s="375"/>
      <c r="F495" s="375"/>
      <c r="G495" s="375"/>
      <c r="H495" s="375"/>
      <c r="I495" s="375"/>
      <c r="J495" s="375"/>
      <c r="K495" s="375"/>
      <c r="L495" s="375"/>
      <c r="M495" s="375"/>
      <c r="N495" s="375"/>
      <c r="O495" s="375"/>
      <c r="P495" s="375"/>
      <c r="Q495" s="375"/>
      <c r="R495" s="375"/>
      <c r="S495" s="375"/>
      <c r="T495" s="375"/>
      <c r="U495" s="375"/>
      <c r="V495" s="375"/>
      <c r="W495" s="375"/>
      <c r="X495" s="375"/>
      <c r="Y495" s="375"/>
      <c r="Z495" s="375"/>
    </row>
    <row r="496" spans="1:26" ht="9.75" customHeight="1" x14ac:dyDescent="0.25">
      <c r="A496" s="375"/>
      <c r="B496" s="375"/>
      <c r="C496" s="375"/>
      <c r="D496" s="375"/>
      <c r="E496" s="375"/>
      <c r="F496" s="375"/>
      <c r="G496" s="375"/>
      <c r="H496" s="375"/>
      <c r="I496" s="375"/>
      <c r="J496" s="375"/>
      <c r="K496" s="375"/>
      <c r="L496" s="375"/>
      <c r="M496" s="375"/>
      <c r="N496" s="375"/>
      <c r="O496" s="375"/>
      <c r="P496" s="375"/>
      <c r="Q496" s="375"/>
      <c r="R496" s="375"/>
      <c r="S496" s="375"/>
      <c r="T496" s="375"/>
      <c r="U496" s="375"/>
      <c r="V496" s="375"/>
      <c r="W496" s="375"/>
      <c r="X496" s="375"/>
      <c r="Y496" s="375"/>
      <c r="Z496" s="375"/>
    </row>
    <row r="497" spans="1:26" ht="9.75" customHeight="1" x14ac:dyDescent="0.25">
      <c r="A497" s="375"/>
      <c r="B497" s="375"/>
      <c r="C497" s="375"/>
      <c r="D497" s="375"/>
      <c r="E497" s="375"/>
      <c r="F497" s="375"/>
      <c r="G497" s="375"/>
      <c r="H497" s="375"/>
      <c r="I497" s="375"/>
      <c r="J497" s="375"/>
      <c r="K497" s="375"/>
      <c r="L497" s="375"/>
      <c r="M497" s="375"/>
      <c r="N497" s="375"/>
      <c r="O497" s="375"/>
      <c r="P497" s="375"/>
      <c r="Q497" s="375"/>
      <c r="R497" s="375"/>
      <c r="S497" s="375"/>
      <c r="T497" s="375"/>
      <c r="U497" s="375"/>
      <c r="V497" s="375"/>
      <c r="W497" s="375"/>
      <c r="X497" s="375"/>
      <c r="Y497" s="375"/>
      <c r="Z497" s="375"/>
    </row>
    <row r="498" spans="1:26" ht="9.75" customHeight="1" x14ac:dyDescent="0.25">
      <c r="A498" s="375"/>
      <c r="B498" s="375"/>
      <c r="C498" s="375"/>
      <c r="D498" s="375"/>
      <c r="E498" s="375"/>
      <c r="F498" s="375"/>
      <c r="G498" s="375"/>
      <c r="H498" s="375"/>
      <c r="I498" s="375"/>
      <c r="J498" s="375"/>
      <c r="K498" s="375"/>
      <c r="L498" s="375"/>
      <c r="M498" s="375"/>
      <c r="N498" s="375"/>
      <c r="O498" s="375"/>
      <c r="P498" s="375"/>
      <c r="Q498" s="375"/>
      <c r="R498" s="375"/>
      <c r="S498" s="375"/>
      <c r="T498" s="375"/>
      <c r="U498" s="375"/>
      <c r="V498" s="375"/>
      <c r="W498" s="375"/>
      <c r="X498" s="375"/>
      <c r="Y498" s="375"/>
      <c r="Z498" s="375"/>
    </row>
    <row r="499" spans="1:26" ht="9.75" customHeight="1" x14ac:dyDescent="0.25">
      <c r="A499" s="375"/>
      <c r="B499" s="375"/>
      <c r="C499" s="375"/>
      <c r="D499" s="375"/>
      <c r="E499" s="375"/>
      <c r="F499" s="375"/>
      <c r="G499" s="375"/>
      <c r="H499" s="375"/>
      <c r="I499" s="375"/>
      <c r="J499" s="375"/>
      <c r="K499" s="375"/>
      <c r="L499" s="375"/>
      <c r="M499" s="375"/>
      <c r="N499" s="375"/>
      <c r="O499" s="375"/>
      <c r="P499" s="375"/>
      <c r="Q499" s="375"/>
      <c r="R499" s="375"/>
      <c r="S499" s="375"/>
      <c r="T499" s="375"/>
      <c r="U499" s="375"/>
      <c r="V499" s="375"/>
      <c r="W499" s="375"/>
      <c r="X499" s="375"/>
      <c r="Y499" s="375"/>
      <c r="Z499" s="375"/>
    </row>
    <row r="500" spans="1:26" ht="9.75" customHeight="1" x14ac:dyDescent="0.25">
      <c r="A500" s="375"/>
      <c r="B500" s="375"/>
      <c r="C500" s="375"/>
      <c r="D500" s="375"/>
      <c r="E500" s="375"/>
      <c r="F500" s="375"/>
      <c r="G500" s="375"/>
      <c r="H500" s="375"/>
      <c r="I500" s="375"/>
      <c r="J500" s="375"/>
      <c r="K500" s="375"/>
      <c r="L500" s="375"/>
      <c r="M500" s="375"/>
      <c r="N500" s="375"/>
      <c r="O500" s="375"/>
      <c r="P500" s="375"/>
      <c r="Q500" s="375"/>
      <c r="R500" s="375"/>
      <c r="S500" s="375"/>
      <c r="T500" s="375"/>
      <c r="U500" s="375"/>
      <c r="V500" s="375"/>
      <c r="W500" s="375"/>
      <c r="X500" s="375"/>
      <c r="Y500" s="375"/>
      <c r="Z500" s="375"/>
    </row>
    <row r="501" spans="1:26" ht="9.75" customHeight="1" x14ac:dyDescent="0.25">
      <c r="A501" s="375"/>
      <c r="B501" s="375"/>
      <c r="C501" s="375"/>
      <c r="D501" s="375"/>
      <c r="E501" s="375"/>
      <c r="F501" s="375"/>
      <c r="G501" s="375"/>
      <c r="H501" s="375"/>
      <c r="I501" s="375"/>
      <c r="J501" s="375"/>
      <c r="K501" s="375"/>
      <c r="L501" s="375"/>
      <c r="M501" s="375"/>
      <c r="N501" s="375"/>
      <c r="O501" s="375"/>
      <c r="P501" s="375"/>
      <c r="Q501" s="375"/>
      <c r="R501" s="375"/>
      <c r="S501" s="375"/>
      <c r="T501" s="375"/>
      <c r="U501" s="375"/>
      <c r="V501" s="375"/>
      <c r="W501" s="375"/>
      <c r="X501" s="375"/>
      <c r="Y501" s="375"/>
      <c r="Z501" s="375"/>
    </row>
    <row r="502" spans="1:26" ht="9.75" customHeight="1" x14ac:dyDescent="0.25">
      <c r="A502" s="375"/>
      <c r="B502" s="375"/>
      <c r="C502" s="375"/>
      <c r="D502" s="375"/>
      <c r="E502" s="375"/>
      <c r="F502" s="375"/>
      <c r="G502" s="375"/>
      <c r="H502" s="375"/>
      <c r="I502" s="375"/>
      <c r="J502" s="375"/>
      <c r="K502" s="375"/>
      <c r="L502" s="375"/>
      <c r="M502" s="375"/>
      <c r="N502" s="375"/>
      <c r="O502" s="375"/>
      <c r="P502" s="375"/>
      <c r="Q502" s="375"/>
      <c r="R502" s="375"/>
      <c r="S502" s="375"/>
      <c r="T502" s="375"/>
      <c r="U502" s="375"/>
      <c r="V502" s="375"/>
      <c r="W502" s="375"/>
      <c r="X502" s="375"/>
      <c r="Y502" s="375"/>
      <c r="Z502" s="375"/>
    </row>
    <row r="503" spans="1:26" ht="9.75" customHeight="1" x14ac:dyDescent="0.25">
      <c r="A503" s="375"/>
      <c r="B503" s="375"/>
      <c r="C503" s="375"/>
      <c r="D503" s="375"/>
      <c r="E503" s="375"/>
      <c r="F503" s="375"/>
      <c r="G503" s="375"/>
      <c r="H503" s="375"/>
      <c r="I503" s="375"/>
      <c r="J503" s="375"/>
      <c r="K503" s="375"/>
      <c r="L503" s="375"/>
      <c r="M503" s="375"/>
      <c r="N503" s="375"/>
      <c r="O503" s="375"/>
      <c r="P503" s="375"/>
      <c r="Q503" s="375"/>
      <c r="R503" s="375"/>
      <c r="S503" s="375"/>
      <c r="T503" s="375"/>
      <c r="U503" s="375"/>
      <c r="V503" s="375"/>
      <c r="W503" s="375"/>
      <c r="X503" s="375"/>
      <c r="Y503" s="375"/>
      <c r="Z503" s="375"/>
    </row>
    <row r="504" spans="1:26" ht="9.75" customHeight="1" x14ac:dyDescent="0.25">
      <c r="A504" s="375"/>
      <c r="B504" s="375"/>
      <c r="C504" s="375"/>
      <c r="D504" s="375"/>
      <c r="E504" s="375"/>
      <c r="F504" s="375"/>
      <c r="G504" s="375"/>
      <c r="H504" s="375"/>
      <c r="I504" s="375"/>
      <c r="J504" s="375"/>
      <c r="K504" s="375"/>
      <c r="L504" s="375"/>
      <c r="M504" s="375"/>
      <c r="N504" s="375"/>
      <c r="O504" s="375"/>
      <c r="P504" s="375"/>
      <c r="Q504" s="375"/>
      <c r="R504" s="375"/>
      <c r="S504" s="375"/>
      <c r="T504" s="375"/>
      <c r="U504" s="375"/>
      <c r="V504" s="375"/>
      <c r="W504" s="375"/>
      <c r="X504" s="375"/>
      <c r="Y504" s="375"/>
      <c r="Z504" s="375"/>
    </row>
    <row r="505" spans="1:26" ht="9.75" customHeight="1" x14ac:dyDescent="0.25">
      <c r="A505" s="375"/>
      <c r="B505" s="375"/>
      <c r="C505" s="375"/>
      <c r="D505" s="375"/>
      <c r="E505" s="375"/>
      <c r="F505" s="375"/>
      <c r="G505" s="375"/>
      <c r="H505" s="375"/>
      <c r="I505" s="375"/>
      <c r="J505" s="375"/>
      <c r="K505" s="375"/>
      <c r="L505" s="375"/>
      <c r="M505" s="375"/>
      <c r="N505" s="375"/>
      <c r="O505" s="375"/>
      <c r="P505" s="375"/>
      <c r="Q505" s="375"/>
      <c r="R505" s="375"/>
      <c r="S505" s="375"/>
      <c r="T505" s="375"/>
      <c r="U505" s="375"/>
      <c r="V505" s="375"/>
      <c r="W505" s="375"/>
      <c r="X505" s="375"/>
      <c r="Y505" s="375"/>
      <c r="Z505" s="375"/>
    </row>
    <row r="506" spans="1:26" ht="9.75" customHeight="1" x14ac:dyDescent="0.25">
      <c r="A506" s="375"/>
      <c r="B506" s="375"/>
      <c r="C506" s="375"/>
      <c r="D506" s="375"/>
      <c r="E506" s="375"/>
      <c r="F506" s="375"/>
      <c r="G506" s="375"/>
      <c r="H506" s="375"/>
      <c r="I506" s="375"/>
      <c r="J506" s="375"/>
      <c r="K506" s="375"/>
      <c r="L506" s="375"/>
      <c r="M506" s="375"/>
      <c r="N506" s="375"/>
      <c r="O506" s="375"/>
      <c r="P506" s="375"/>
      <c r="Q506" s="375"/>
      <c r="R506" s="375"/>
      <c r="S506" s="375"/>
      <c r="T506" s="375"/>
      <c r="U506" s="375"/>
      <c r="V506" s="375"/>
      <c r="W506" s="375"/>
      <c r="X506" s="375"/>
      <c r="Y506" s="375"/>
      <c r="Z506" s="375"/>
    </row>
    <row r="507" spans="1:26" ht="9.75" customHeight="1" x14ac:dyDescent="0.25">
      <c r="A507" s="375"/>
      <c r="B507" s="375"/>
      <c r="C507" s="375"/>
      <c r="D507" s="375"/>
      <c r="E507" s="375"/>
      <c r="F507" s="375"/>
      <c r="G507" s="375"/>
      <c r="H507" s="375"/>
      <c r="I507" s="375"/>
      <c r="J507" s="375"/>
      <c r="K507" s="375"/>
      <c r="L507" s="375"/>
      <c r="M507" s="375"/>
      <c r="N507" s="375"/>
      <c r="O507" s="375"/>
      <c r="P507" s="375"/>
      <c r="Q507" s="375"/>
      <c r="R507" s="375"/>
      <c r="S507" s="375"/>
      <c r="T507" s="375"/>
      <c r="U507" s="375"/>
      <c r="V507" s="375"/>
      <c r="W507" s="375"/>
      <c r="X507" s="375"/>
      <c r="Y507" s="375"/>
      <c r="Z507" s="375"/>
    </row>
    <row r="508" spans="1:26" ht="9.75" customHeight="1" x14ac:dyDescent="0.25">
      <c r="A508" s="375"/>
      <c r="B508" s="375"/>
      <c r="C508" s="375"/>
      <c r="D508" s="375"/>
      <c r="E508" s="375"/>
      <c r="F508" s="375"/>
      <c r="G508" s="375"/>
      <c r="H508" s="375"/>
      <c r="I508" s="375"/>
      <c r="J508" s="375"/>
      <c r="K508" s="375"/>
      <c r="L508" s="375"/>
      <c r="M508" s="375"/>
      <c r="N508" s="375"/>
      <c r="O508" s="375"/>
      <c r="P508" s="375"/>
      <c r="Q508" s="375"/>
      <c r="R508" s="375"/>
      <c r="S508" s="375"/>
      <c r="T508" s="375"/>
      <c r="U508" s="375"/>
      <c r="V508" s="375"/>
      <c r="W508" s="375"/>
      <c r="X508" s="375"/>
      <c r="Y508" s="375"/>
      <c r="Z508" s="375"/>
    </row>
    <row r="509" spans="1:26" ht="9.75" customHeight="1" x14ac:dyDescent="0.25">
      <c r="A509" s="375"/>
      <c r="B509" s="375"/>
      <c r="C509" s="375"/>
      <c r="D509" s="375"/>
      <c r="E509" s="375"/>
      <c r="F509" s="375"/>
      <c r="G509" s="375"/>
      <c r="H509" s="375"/>
      <c r="I509" s="375"/>
      <c r="J509" s="375"/>
      <c r="K509" s="375"/>
      <c r="L509" s="375"/>
      <c r="M509" s="375"/>
      <c r="N509" s="375"/>
      <c r="O509" s="375"/>
      <c r="P509" s="375"/>
      <c r="Q509" s="375"/>
      <c r="R509" s="375"/>
      <c r="S509" s="375"/>
      <c r="T509" s="375"/>
      <c r="U509" s="375"/>
      <c r="V509" s="375"/>
      <c r="W509" s="375"/>
      <c r="X509" s="375"/>
      <c r="Y509" s="375"/>
      <c r="Z509" s="375"/>
    </row>
    <row r="510" spans="1:26" ht="9.75" customHeight="1" x14ac:dyDescent="0.25">
      <c r="A510" s="375"/>
      <c r="B510" s="375"/>
      <c r="C510" s="375"/>
      <c r="D510" s="375"/>
      <c r="E510" s="375"/>
      <c r="F510" s="375"/>
      <c r="G510" s="375"/>
      <c r="H510" s="375"/>
      <c r="I510" s="375"/>
      <c r="J510" s="375"/>
      <c r="K510" s="375"/>
      <c r="L510" s="375"/>
      <c r="M510" s="375"/>
      <c r="N510" s="375"/>
      <c r="O510" s="375"/>
      <c r="P510" s="375"/>
      <c r="Q510" s="375"/>
      <c r="R510" s="375"/>
      <c r="S510" s="375"/>
      <c r="T510" s="375"/>
      <c r="U510" s="375"/>
      <c r="V510" s="375"/>
      <c r="W510" s="375"/>
      <c r="X510" s="375"/>
      <c r="Y510" s="375"/>
      <c r="Z510" s="375"/>
    </row>
    <row r="511" spans="1:26" ht="9.75" customHeight="1" x14ac:dyDescent="0.25">
      <c r="A511" s="375"/>
      <c r="B511" s="375"/>
      <c r="C511" s="375"/>
      <c r="D511" s="375"/>
      <c r="E511" s="375"/>
      <c r="F511" s="375"/>
      <c r="G511" s="375"/>
      <c r="H511" s="375"/>
      <c r="I511" s="375"/>
      <c r="J511" s="375"/>
      <c r="K511" s="375"/>
      <c r="L511" s="375"/>
      <c r="M511" s="375"/>
      <c r="N511" s="375"/>
      <c r="O511" s="375"/>
      <c r="P511" s="375"/>
      <c r="Q511" s="375"/>
      <c r="R511" s="375"/>
      <c r="S511" s="375"/>
      <c r="T511" s="375"/>
      <c r="U511" s="375"/>
      <c r="V511" s="375"/>
      <c r="W511" s="375"/>
      <c r="X511" s="375"/>
      <c r="Y511" s="375"/>
      <c r="Z511" s="375"/>
    </row>
    <row r="512" spans="1:26" ht="9.75" customHeight="1" x14ac:dyDescent="0.25">
      <c r="A512" s="375"/>
      <c r="B512" s="375"/>
      <c r="C512" s="375"/>
      <c r="D512" s="375"/>
      <c r="E512" s="375"/>
      <c r="F512" s="375"/>
      <c r="G512" s="375"/>
      <c r="H512" s="375"/>
      <c r="I512" s="375"/>
      <c r="J512" s="375"/>
      <c r="K512" s="375"/>
      <c r="L512" s="375"/>
      <c r="M512" s="375"/>
      <c r="N512" s="375"/>
      <c r="O512" s="375"/>
      <c r="P512" s="375"/>
      <c r="Q512" s="375"/>
      <c r="R512" s="375"/>
      <c r="S512" s="375"/>
      <c r="T512" s="375"/>
      <c r="U512" s="375"/>
      <c r="V512" s="375"/>
      <c r="W512" s="375"/>
      <c r="X512" s="375"/>
      <c r="Y512" s="375"/>
      <c r="Z512" s="375"/>
    </row>
    <row r="513" spans="1:26" ht="9.75" customHeight="1" x14ac:dyDescent="0.25">
      <c r="A513" s="375"/>
      <c r="B513" s="375"/>
      <c r="C513" s="375"/>
      <c r="D513" s="375"/>
      <c r="E513" s="375"/>
      <c r="F513" s="375"/>
      <c r="G513" s="375"/>
      <c r="H513" s="375"/>
      <c r="I513" s="375"/>
      <c r="J513" s="375"/>
      <c r="K513" s="375"/>
      <c r="L513" s="375"/>
      <c r="M513" s="375"/>
      <c r="N513" s="375"/>
      <c r="O513" s="375"/>
      <c r="P513" s="375"/>
      <c r="Q513" s="375"/>
      <c r="R513" s="375"/>
      <c r="S513" s="375"/>
      <c r="T513" s="375"/>
      <c r="U513" s="375"/>
      <c r="V513" s="375"/>
      <c r="W513" s="375"/>
      <c r="X513" s="375"/>
      <c r="Y513" s="375"/>
      <c r="Z513" s="375"/>
    </row>
    <row r="514" spans="1:26" ht="9.75" customHeight="1" x14ac:dyDescent="0.25">
      <c r="A514" s="375"/>
      <c r="B514" s="375"/>
      <c r="C514" s="375"/>
      <c r="D514" s="375"/>
      <c r="E514" s="375"/>
      <c r="F514" s="375"/>
      <c r="G514" s="375"/>
      <c r="H514" s="375"/>
      <c r="I514" s="375"/>
      <c r="J514" s="375"/>
      <c r="K514" s="375"/>
      <c r="L514" s="375"/>
      <c r="M514" s="375"/>
      <c r="N514" s="375"/>
      <c r="O514" s="375"/>
      <c r="P514" s="375"/>
      <c r="Q514" s="375"/>
      <c r="R514" s="375"/>
      <c r="S514" s="375"/>
      <c r="T514" s="375"/>
      <c r="U514" s="375"/>
      <c r="V514" s="375"/>
      <c r="W514" s="375"/>
      <c r="X514" s="375"/>
      <c r="Y514" s="375"/>
      <c r="Z514" s="375"/>
    </row>
    <row r="515" spans="1:26" ht="9.75" customHeight="1" x14ac:dyDescent="0.25">
      <c r="A515" s="375"/>
      <c r="B515" s="375"/>
      <c r="C515" s="375"/>
      <c r="D515" s="375"/>
      <c r="E515" s="375"/>
      <c r="F515" s="375"/>
      <c r="G515" s="375"/>
      <c r="H515" s="375"/>
      <c r="I515" s="375"/>
      <c r="J515" s="375"/>
      <c r="K515" s="375"/>
      <c r="L515" s="375"/>
      <c r="M515" s="375"/>
      <c r="N515" s="375"/>
      <c r="O515" s="375"/>
      <c r="P515" s="375"/>
      <c r="Q515" s="375"/>
      <c r="R515" s="375"/>
      <c r="S515" s="375"/>
      <c r="T515" s="375"/>
      <c r="U515" s="375"/>
      <c r="V515" s="375"/>
      <c r="W515" s="375"/>
      <c r="X515" s="375"/>
      <c r="Y515" s="375"/>
      <c r="Z515" s="375"/>
    </row>
    <row r="516" spans="1:26" ht="9.75" customHeight="1" x14ac:dyDescent="0.25">
      <c r="A516" s="375"/>
      <c r="B516" s="375"/>
      <c r="C516" s="375"/>
      <c r="D516" s="375"/>
      <c r="E516" s="375"/>
      <c r="F516" s="375"/>
      <c r="G516" s="375"/>
      <c r="H516" s="375"/>
      <c r="I516" s="375"/>
      <c r="J516" s="375"/>
      <c r="K516" s="375"/>
      <c r="L516" s="375"/>
      <c r="M516" s="375"/>
      <c r="N516" s="375"/>
      <c r="O516" s="375"/>
      <c r="P516" s="375"/>
      <c r="Q516" s="375"/>
      <c r="R516" s="375"/>
      <c r="S516" s="375"/>
      <c r="T516" s="375"/>
      <c r="U516" s="375"/>
      <c r="V516" s="375"/>
      <c r="W516" s="375"/>
      <c r="X516" s="375"/>
      <c r="Y516" s="375"/>
      <c r="Z516" s="375"/>
    </row>
    <row r="517" spans="1:26" ht="9.75" customHeight="1" x14ac:dyDescent="0.25">
      <c r="A517" s="375"/>
      <c r="B517" s="375"/>
      <c r="C517" s="375"/>
      <c r="D517" s="375"/>
      <c r="E517" s="375"/>
      <c r="F517" s="375"/>
      <c r="G517" s="375"/>
      <c r="H517" s="375"/>
      <c r="I517" s="375"/>
      <c r="J517" s="375"/>
      <c r="K517" s="375"/>
      <c r="L517" s="375"/>
      <c r="M517" s="375"/>
      <c r="N517" s="375"/>
      <c r="O517" s="375"/>
      <c r="P517" s="375"/>
      <c r="Q517" s="375"/>
      <c r="R517" s="375"/>
      <c r="S517" s="375"/>
      <c r="T517" s="375"/>
      <c r="U517" s="375"/>
      <c r="V517" s="375"/>
      <c r="W517" s="375"/>
      <c r="X517" s="375"/>
      <c r="Y517" s="375"/>
      <c r="Z517" s="375"/>
    </row>
    <row r="518" spans="1:26" ht="9.75" customHeight="1" x14ac:dyDescent="0.25">
      <c r="A518" s="375"/>
      <c r="B518" s="375"/>
      <c r="C518" s="375"/>
      <c r="D518" s="375"/>
      <c r="E518" s="375"/>
      <c r="F518" s="375"/>
      <c r="G518" s="375"/>
      <c r="H518" s="375"/>
      <c r="I518" s="375"/>
      <c r="J518" s="375"/>
      <c r="K518" s="375"/>
      <c r="L518" s="375"/>
      <c r="M518" s="375"/>
      <c r="N518" s="375"/>
      <c r="O518" s="375"/>
      <c r="P518" s="375"/>
      <c r="Q518" s="375"/>
      <c r="R518" s="375"/>
      <c r="S518" s="375"/>
      <c r="T518" s="375"/>
      <c r="U518" s="375"/>
      <c r="V518" s="375"/>
      <c r="W518" s="375"/>
      <c r="X518" s="375"/>
      <c r="Y518" s="375"/>
      <c r="Z518" s="375"/>
    </row>
    <row r="519" spans="1:26" ht="9.75" customHeight="1" x14ac:dyDescent="0.25">
      <c r="A519" s="375"/>
      <c r="B519" s="375"/>
      <c r="C519" s="375"/>
      <c r="D519" s="375"/>
      <c r="E519" s="375"/>
      <c r="F519" s="375"/>
      <c r="G519" s="375"/>
      <c r="H519" s="375"/>
      <c r="I519" s="375"/>
      <c r="J519" s="375"/>
      <c r="K519" s="375"/>
      <c r="L519" s="375"/>
      <c r="M519" s="375"/>
      <c r="N519" s="375"/>
      <c r="O519" s="375"/>
      <c r="P519" s="375"/>
      <c r="Q519" s="375"/>
      <c r="R519" s="375"/>
      <c r="S519" s="375"/>
      <c r="T519" s="375"/>
      <c r="U519" s="375"/>
      <c r="V519" s="375"/>
      <c r="W519" s="375"/>
      <c r="X519" s="375"/>
      <c r="Y519" s="375"/>
      <c r="Z519" s="375"/>
    </row>
    <row r="520" spans="1:26" ht="9.75" customHeight="1" x14ac:dyDescent="0.25">
      <c r="A520" s="375"/>
      <c r="B520" s="375"/>
      <c r="C520" s="375"/>
      <c r="D520" s="375"/>
      <c r="E520" s="375"/>
      <c r="F520" s="375"/>
      <c r="G520" s="375"/>
      <c r="H520" s="375"/>
      <c r="I520" s="375"/>
      <c r="J520" s="375"/>
      <c r="K520" s="375"/>
      <c r="L520" s="375"/>
      <c r="M520" s="375"/>
      <c r="N520" s="375"/>
      <c r="O520" s="375"/>
      <c r="P520" s="375"/>
      <c r="Q520" s="375"/>
      <c r="R520" s="375"/>
      <c r="S520" s="375"/>
      <c r="T520" s="375"/>
      <c r="U520" s="375"/>
      <c r="V520" s="375"/>
      <c r="W520" s="375"/>
      <c r="X520" s="375"/>
      <c r="Y520" s="375"/>
      <c r="Z520" s="375"/>
    </row>
    <row r="521" spans="1:26" ht="9.75" customHeight="1" x14ac:dyDescent="0.25">
      <c r="A521" s="375"/>
      <c r="B521" s="375"/>
      <c r="C521" s="375"/>
      <c r="D521" s="375"/>
      <c r="E521" s="375"/>
      <c r="F521" s="375"/>
      <c r="G521" s="375"/>
      <c r="H521" s="375"/>
      <c r="I521" s="375"/>
      <c r="J521" s="375"/>
      <c r="K521" s="375"/>
      <c r="L521" s="375"/>
      <c r="M521" s="375"/>
      <c r="N521" s="375"/>
      <c r="O521" s="375"/>
      <c r="P521" s="375"/>
      <c r="Q521" s="375"/>
      <c r="R521" s="375"/>
      <c r="S521" s="375"/>
      <c r="T521" s="375"/>
      <c r="U521" s="375"/>
      <c r="V521" s="375"/>
      <c r="W521" s="375"/>
      <c r="X521" s="375"/>
      <c r="Y521" s="375"/>
      <c r="Z521" s="375"/>
    </row>
    <row r="522" spans="1:26" ht="9.75" customHeight="1" x14ac:dyDescent="0.25">
      <c r="A522" s="375"/>
      <c r="B522" s="375"/>
      <c r="C522" s="375"/>
      <c r="D522" s="375"/>
      <c r="E522" s="375"/>
      <c r="F522" s="375"/>
      <c r="G522" s="375"/>
      <c r="H522" s="375"/>
      <c r="I522" s="375"/>
      <c r="J522" s="375"/>
      <c r="K522" s="375"/>
      <c r="L522" s="375"/>
      <c r="M522" s="375"/>
      <c r="N522" s="375"/>
      <c r="O522" s="375"/>
      <c r="P522" s="375"/>
      <c r="Q522" s="375"/>
      <c r="R522" s="375"/>
      <c r="S522" s="375"/>
      <c r="T522" s="375"/>
      <c r="U522" s="375"/>
      <c r="V522" s="375"/>
      <c r="W522" s="375"/>
      <c r="X522" s="375"/>
      <c r="Y522" s="375"/>
      <c r="Z522" s="375"/>
    </row>
    <row r="523" spans="1:26" ht="9.75" customHeight="1" x14ac:dyDescent="0.25">
      <c r="A523" s="375"/>
      <c r="B523" s="375"/>
      <c r="C523" s="375"/>
      <c r="D523" s="375"/>
      <c r="E523" s="375"/>
      <c r="F523" s="375"/>
      <c r="G523" s="375"/>
      <c r="H523" s="375"/>
      <c r="I523" s="375"/>
      <c r="J523" s="375"/>
      <c r="K523" s="375"/>
      <c r="L523" s="375"/>
      <c r="M523" s="375"/>
      <c r="N523" s="375"/>
      <c r="O523" s="375"/>
      <c r="P523" s="375"/>
      <c r="Q523" s="375"/>
      <c r="R523" s="375"/>
      <c r="S523" s="375"/>
      <c r="T523" s="375"/>
      <c r="U523" s="375"/>
      <c r="V523" s="375"/>
      <c r="W523" s="375"/>
      <c r="X523" s="375"/>
      <c r="Y523" s="375"/>
      <c r="Z523" s="375"/>
    </row>
    <row r="524" spans="1:26" ht="9.75" customHeight="1" x14ac:dyDescent="0.25">
      <c r="A524" s="375"/>
      <c r="B524" s="375"/>
      <c r="C524" s="375"/>
      <c r="D524" s="375"/>
      <c r="E524" s="375"/>
      <c r="F524" s="375"/>
      <c r="G524" s="375"/>
      <c r="H524" s="375"/>
      <c r="I524" s="375"/>
      <c r="J524" s="375"/>
      <c r="K524" s="375"/>
      <c r="L524" s="375"/>
      <c r="M524" s="375"/>
      <c r="N524" s="375"/>
      <c r="O524" s="375"/>
      <c r="P524" s="375"/>
      <c r="Q524" s="375"/>
      <c r="R524" s="375"/>
      <c r="S524" s="375"/>
      <c r="T524" s="375"/>
      <c r="U524" s="375"/>
      <c r="V524" s="375"/>
      <c r="W524" s="375"/>
      <c r="X524" s="375"/>
      <c r="Y524" s="375"/>
      <c r="Z524" s="375"/>
    </row>
    <row r="525" spans="1:26" ht="9.75" customHeight="1" x14ac:dyDescent="0.25">
      <c r="A525" s="375"/>
      <c r="B525" s="375"/>
      <c r="C525" s="375"/>
      <c r="D525" s="375"/>
      <c r="E525" s="375"/>
      <c r="F525" s="375"/>
      <c r="G525" s="375"/>
      <c r="H525" s="375"/>
      <c r="I525" s="375"/>
      <c r="J525" s="375"/>
      <c r="K525" s="375"/>
      <c r="L525" s="375"/>
      <c r="M525" s="375"/>
      <c r="N525" s="375"/>
      <c r="O525" s="375"/>
      <c r="P525" s="375"/>
      <c r="Q525" s="375"/>
      <c r="R525" s="375"/>
      <c r="S525" s="375"/>
      <c r="T525" s="375"/>
      <c r="U525" s="375"/>
      <c r="V525" s="375"/>
      <c r="W525" s="375"/>
      <c r="X525" s="375"/>
      <c r="Y525" s="375"/>
      <c r="Z525" s="375"/>
    </row>
    <row r="526" spans="1:26" ht="9.75" customHeight="1" x14ac:dyDescent="0.25">
      <c r="A526" s="375"/>
      <c r="B526" s="375"/>
      <c r="C526" s="375"/>
      <c r="D526" s="375"/>
      <c r="E526" s="375"/>
      <c r="F526" s="375"/>
      <c r="G526" s="375"/>
      <c r="H526" s="375"/>
      <c r="I526" s="375"/>
      <c r="J526" s="375"/>
      <c r="K526" s="375"/>
      <c r="L526" s="375"/>
      <c r="M526" s="375"/>
      <c r="N526" s="375"/>
      <c r="O526" s="375"/>
      <c r="P526" s="375"/>
      <c r="Q526" s="375"/>
      <c r="R526" s="375"/>
      <c r="S526" s="375"/>
      <c r="T526" s="375"/>
      <c r="U526" s="375"/>
      <c r="V526" s="375"/>
      <c r="W526" s="375"/>
      <c r="X526" s="375"/>
      <c r="Y526" s="375"/>
      <c r="Z526" s="375"/>
    </row>
    <row r="527" spans="1:26" ht="9.75" customHeight="1" x14ac:dyDescent="0.25">
      <c r="A527" s="375"/>
      <c r="B527" s="375"/>
      <c r="C527" s="375"/>
      <c r="D527" s="375"/>
      <c r="E527" s="375"/>
      <c r="F527" s="375"/>
      <c r="G527" s="375"/>
      <c r="H527" s="375"/>
      <c r="I527" s="375"/>
      <c r="J527" s="375"/>
      <c r="K527" s="375"/>
      <c r="L527" s="375"/>
      <c r="M527" s="375"/>
      <c r="N527" s="375"/>
      <c r="O527" s="375"/>
      <c r="P527" s="375"/>
      <c r="Q527" s="375"/>
      <c r="R527" s="375"/>
      <c r="S527" s="375"/>
      <c r="T527" s="375"/>
      <c r="U527" s="375"/>
      <c r="V527" s="375"/>
      <c r="W527" s="375"/>
      <c r="X527" s="375"/>
      <c r="Y527" s="375"/>
      <c r="Z527" s="375"/>
    </row>
    <row r="528" spans="1:26" ht="9.75" customHeight="1" x14ac:dyDescent="0.25">
      <c r="A528" s="375"/>
      <c r="B528" s="375"/>
      <c r="C528" s="375"/>
      <c r="D528" s="375"/>
      <c r="E528" s="375"/>
      <c r="F528" s="375"/>
      <c r="G528" s="375"/>
      <c r="H528" s="375"/>
      <c r="I528" s="375"/>
      <c r="J528" s="375"/>
      <c r="K528" s="375"/>
      <c r="L528" s="375"/>
      <c r="M528" s="375"/>
      <c r="N528" s="375"/>
      <c r="O528" s="375"/>
      <c r="P528" s="375"/>
      <c r="Q528" s="375"/>
      <c r="R528" s="375"/>
      <c r="S528" s="375"/>
      <c r="T528" s="375"/>
      <c r="U528" s="375"/>
      <c r="V528" s="375"/>
      <c r="W528" s="375"/>
      <c r="X528" s="375"/>
      <c r="Y528" s="375"/>
      <c r="Z528" s="375"/>
    </row>
    <row r="529" spans="1:26" ht="9.75" customHeight="1" x14ac:dyDescent="0.25">
      <c r="A529" s="375"/>
      <c r="B529" s="375"/>
      <c r="C529" s="375"/>
      <c r="D529" s="375"/>
      <c r="E529" s="375"/>
      <c r="F529" s="375"/>
      <c r="G529" s="375"/>
      <c r="H529" s="375"/>
      <c r="I529" s="375"/>
      <c r="J529" s="375"/>
      <c r="K529" s="375"/>
      <c r="L529" s="375"/>
      <c r="M529" s="375"/>
      <c r="N529" s="375"/>
      <c r="O529" s="375"/>
      <c r="P529" s="375"/>
      <c r="Q529" s="375"/>
      <c r="R529" s="375"/>
      <c r="S529" s="375"/>
      <c r="T529" s="375"/>
      <c r="U529" s="375"/>
      <c r="V529" s="375"/>
      <c r="W529" s="375"/>
      <c r="X529" s="375"/>
      <c r="Y529" s="375"/>
      <c r="Z529" s="375"/>
    </row>
    <row r="530" spans="1:26" ht="9.75" customHeight="1" x14ac:dyDescent="0.25">
      <c r="A530" s="375"/>
      <c r="B530" s="375"/>
      <c r="C530" s="375"/>
      <c r="D530" s="375"/>
      <c r="E530" s="375"/>
      <c r="F530" s="375"/>
      <c r="G530" s="375"/>
      <c r="H530" s="375"/>
      <c r="I530" s="375"/>
      <c r="J530" s="375"/>
      <c r="K530" s="375"/>
      <c r="L530" s="375"/>
      <c r="M530" s="375"/>
      <c r="N530" s="375"/>
      <c r="O530" s="375"/>
      <c r="P530" s="375"/>
      <c r="Q530" s="375"/>
      <c r="R530" s="375"/>
      <c r="S530" s="375"/>
      <c r="T530" s="375"/>
      <c r="U530" s="375"/>
      <c r="V530" s="375"/>
      <c r="W530" s="375"/>
      <c r="X530" s="375"/>
      <c r="Y530" s="375"/>
      <c r="Z530" s="375"/>
    </row>
    <row r="531" spans="1:26" ht="9.75" customHeight="1" x14ac:dyDescent="0.25">
      <c r="A531" s="375"/>
      <c r="B531" s="375"/>
      <c r="C531" s="375"/>
      <c r="D531" s="375"/>
      <c r="E531" s="375"/>
      <c r="F531" s="375"/>
      <c r="G531" s="375"/>
      <c r="H531" s="375"/>
      <c r="I531" s="375"/>
      <c r="J531" s="375"/>
      <c r="K531" s="375"/>
      <c r="L531" s="375"/>
      <c r="M531" s="375"/>
      <c r="N531" s="375"/>
      <c r="O531" s="375"/>
      <c r="P531" s="375"/>
      <c r="Q531" s="375"/>
      <c r="R531" s="375"/>
      <c r="S531" s="375"/>
      <c r="T531" s="375"/>
      <c r="U531" s="375"/>
      <c r="V531" s="375"/>
      <c r="W531" s="375"/>
      <c r="X531" s="375"/>
      <c r="Y531" s="375"/>
      <c r="Z531" s="375"/>
    </row>
    <row r="532" spans="1:26" ht="9.75" customHeight="1" x14ac:dyDescent="0.25">
      <c r="A532" s="375"/>
      <c r="B532" s="375"/>
      <c r="C532" s="375"/>
      <c r="D532" s="375"/>
      <c r="E532" s="375"/>
      <c r="F532" s="375"/>
      <c r="G532" s="375"/>
      <c r="H532" s="375"/>
      <c r="I532" s="375"/>
      <c r="J532" s="375"/>
      <c r="K532" s="375"/>
      <c r="L532" s="375"/>
      <c r="M532" s="375"/>
      <c r="N532" s="375"/>
      <c r="O532" s="375"/>
      <c r="P532" s="375"/>
      <c r="Q532" s="375"/>
      <c r="R532" s="375"/>
      <c r="S532" s="375"/>
      <c r="T532" s="375"/>
      <c r="U532" s="375"/>
      <c r="V532" s="375"/>
      <c r="W532" s="375"/>
      <c r="X532" s="375"/>
      <c r="Y532" s="375"/>
      <c r="Z532" s="375"/>
    </row>
    <row r="533" spans="1:26" ht="9.75" customHeight="1" x14ac:dyDescent="0.25">
      <c r="A533" s="375"/>
      <c r="B533" s="375"/>
      <c r="C533" s="375"/>
      <c r="D533" s="375"/>
      <c r="E533" s="375"/>
      <c r="F533" s="375"/>
      <c r="G533" s="375"/>
      <c r="H533" s="375"/>
      <c r="I533" s="375"/>
      <c r="J533" s="375"/>
      <c r="K533" s="375"/>
      <c r="L533" s="375"/>
      <c r="M533" s="375"/>
      <c r="N533" s="375"/>
      <c r="O533" s="375"/>
      <c r="P533" s="375"/>
      <c r="Q533" s="375"/>
      <c r="R533" s="375"/>
      <c r="S533" s="375"/>
      <c r="T533" s="375"/>
      <c r="U533" s="375"/>
      <c r="V533" s="375"/>
      <c r="W533" s="375"/>
      <c r="X533" s="375"/>
      <c r="Y533" s="375"/>
      <c r="Z533" s="375"/>
    </row>
    <row r="534" spans="1:26" ht="9.75" customHeight="1" x14ac:dyDescent="0.25">
      <c r="A534" s="375"/>
      <c r="B534" s="375"/>
      <c r="C534" s="375"/>
      <c r="D534" s="375"/>
      <c r="E534" s="375"/>
      <c r="F534" s="375"/>
      <c r="G534" s="375"/>
      <c r="H534" s="375"/>
      <c r="I534" s="375"/>
      <c r="J534" s="375"/>
      <c r="K534" s="375"/>
      <c r="L534" s="375"/>
      <c r="M534" s="375"/>
      <c r="N534" s="375"/>
      <c r="O534" s="375"/>
      <c r="P534" s="375"/>
      <c r="Q534" s="375"/>
      <c r="R534" s="375"/>
      <c r="S534" s="375"/>
      <c r="T534" s="375"/>
      <c r="U534" s="375"/>
      <c r="V534" s="375"/>
      <c r="W534" s="375"/>
      <c r="X534" s="375"/>
      <c r="Y534" s="375"/>
      <c r="Z534" s="375"/>
    </row>
    <row r="535" spans="1:26" ht="9.75" customHeight="1" x14ac:dyDescent="0.25">
      <c r="A535" s="375"/>
      <c r="B535" s="375"/>
      <c r="C535" s="375"/>
      <c r="D535" s="375"/>
      <c r="E535" s="375"/>
      <c r="F535" s="375"/>
      <c r="G535" s="375"/>
      <c r="H535" s="375"/>
      <c r="I535" s="375"/>
      <c r="J535" s="375"/>
      <c r="K535" s="375"/>
      <c r="L535" s="375"/>
      <c r="M535" s="375"/>
      <c r="N535" s="375"/>
      <c r="O535" s="375"/>
      <c r="P535" s="375"/>
      <c r="Q535" s="375"/>
      <c r="R535" s="375"/>
      <c r="S535" s="375"/>
      <c r="T535" s="375"/>
      <c r="U535" s="375"/>
      <c r="V535" s="375"/>
      <c r="W535" s="375"/>
      <c r="X535" s="375"/>
      <c r="Y535" s="375"/>
      <c r="Z535" s="375"/>
    </row>
    <row r="536" spans="1:26" ht="9.75" customHeight="1" x14ac:dyDescent="0.25">
      <c r="A536" s="375"/>
      <c r="B536" s="375"/>
      <c r="C536" s="375"/>
      <c r="D536" s="375"/>
      <c r="E536" s="375"/>
      <c r="F536" s="375"/>
      <c r="G536" s="375"/>
      <c r="H536" s="375"/>
      <c r="I536" s="375"/>
      <c r="J536" s="375"/>
      <c r="K536" s="375"/>
      <c r="L536" s="375"/>
      <c r="M536" s="375"/>
      <c r="N536" s="375"/>
      <c r="O536" s="375"/>
      <c r="P536" s="375"/>
      <c r="Q536" s="375"/>
      <c r="R536" s="375"/>
      <c r="S536" s="375"/>
      <c r="T536" s="375"/>
      <c r="U536" s="375"/>
      <c r="V536" s="375"/>
      <c r="W536" s="375"/>
      <c r="X536" s="375"/>
      <c r="Y536" s="375"/>
      <c r="Z536" s="375"/>
    </row>
    <row r="537" spans="1:26" ht="9.75" customHeight="1" x14ac:dyDescent="0.25">
      <c r="A537" s="375"/>
      <c r="B537" s="375"/>
      <c r="C537" s="375"/>
      <c r="D537" s="375"/>
      <c r="E537" s="375"/>
      <c r="F537" s="375"/>
      <c r="G537" s="375"/>
      <c r="H537" s="375"/>
      <c r="I537" s="375"/>
      <c r="J537" s="375"/>
      <c r="K537" s="375"/>
      <c r="L537" s="375"/>
      <c r="M537" s="375"/>
      <c r="N537" s="375"/>
      <c r="O537" s="375"/>
      <c r="P537" s="375"/>
      <c r="Q537" s="375"/>
      <c r="R537" s="375"/>
      <c r="S537" s="375"/>
      <c r="T537" s="375"/>
      <c r="U537" s="375"/>
      <c r="V537" s="375"/>
      <c r="W537" s="375"/>
      <c r="X537" s="375"/>
      <c r="Y537" s="375"/>
      <c r="Z537" s="375"/>
    </row>
    <row r="538" spans="1:26" ht="9.75" customHeight="1" x14ac:dyDescent="0.25">
      <c r="A538" s="375"/>
      <c r="B538" s="375"/>
      <c r="C538" s="375"/>
      <c r="D538" s="375"/>
      <c r="E538" s="375"/>
      <c r="F538" s="375"/>
      <c r="G538" s="375"/>
      <c r="H538" s="375"/>
      <c r="I538" s="375"/>
      <c r="J538" s="375"/>
      <c r="K538" s="375"/>
      <c r="L538" s="375"/>
      <c r="M538" s="375"/>
      <c r="N538" s="375"/>
      <c r="O538" s="375"/>
      <c r="P538" s="375"/>
      <c r="Q538" s="375"/>
      <c r="R538" s="375"/>
      <c r="S538" s="375"/>
      <c r="T538" s="375"/>
      <c r="U538" s="375"/>
      <c r="V538" s="375"/>
      <c r="W538" s="375"/>
      <c r="X538" s="375"/>
      <c r="Y538" s="375"/>
      <c r="Z538" s="375"/>
    </row>
    <row r="539" spans="1:26" ht="9.75" customHeight="1" x14ac:dyDescent="0.25">
      <c r="A539" s="375"/>
      <c r="B539" s="375"/>
      <c r="C539" s="375"/>
      <c r="D539" s="375"/>
      <c r="E539" s="375"/>
      <c r="F539" s="375"/>
      <c r="G539" s="375"/>
      <c r="H539" s="375"/>
      <c r="I539" s="375"/>
      <c r="J539" s="375"/>
      <c r="K539" s="375"/>
      <c r="L539" s="375"/>
      <c r="M539" s="375"/>
      <c r="N539" s="375"/>
      <c r="O539" s="375"/>
      <c r="P539" s="375"/>
      <c r="Q539" s="375"/>
      <c r="R539" s="375"/>
      <c r="S539" s="375"/>
      <c r="T539" s="375"/>
      <c r="U539" s="375"/>
      <c r="V539" s="375"/>
      <c r="W539" s="375"/>
      <c r="X539" s="375"/>
      <c r="Y539" s="375"/>
      <c r="Z539" s="375"/>
    </row>
    <row r="540" spans="1:26" ht="9.75" customHeight="1" x14ac:dyDescent="0.25">
      <c r="A540" s="375"/>
      <c r="B540" s="375"/>
      <c r="C540" s="375"/>
      <c r="D540" s="375"/>
      <c r="E540" s="375"/>
      <c r="F540" s="375"/>
      <c r="G540" s="375"/>
      <c r="H540" s="375"/>
      <c r="I540" s="375"/>
      <c r="J540" s="375"/>
      <c r="K540" s="375"/>
      <c r="L540" s="375"/>
      <c r="M540" s="375"/>
      <c r="N540" s="375"/>
      <c r="O540" s="375"/>
      <c r="P540" s="375"/>
      <c r="Q540" s="375"/>
      <c r="R540" s="375"/>
      <c r="S540" s="375"/>
      <c r="T540" s="375"/>
      <c r="U540" s="375"/>
      <c r="V540" s="375"/>
      <c r="W540" s="375"/>
      <c r="X540" s="375"/>
      <c r="Y540" s="375"/>
      <c r="Z540" s="375"/>
    </row>
    <row r="541" spans="1:26" ht="9.75" customHeight="1" x14ac:dyDescent="0.25">
      <c r="A541" s="375"/>
      <c r="B541" s="375"/>
      <c r="C541" s="375"/>
      <c r="D541" s="375"/>
      <c r="E541" s="375"/>
      <c r="F541" s="375"/>
      <c r="G541" s="375"/>
      <c r="H541" s="375"/>
      <c r="I541" s="375"/>
      <c r="J541" s="375"/>
      <c r="K541" s="375"/>
      <c r="L541" s="375"/>
      <c r="M541" s="375"/>
      <c r="N541" s="375"/>
      <c r="O541" s="375"/>
      <c r="P541" s="375"/>
      <c r="Q541" s="375"/>
      <c r="R541" s="375"/>
      <c r="S541" s="375"/>
      <c r="T541" s="375"/>
      <c r="U541" s="375"/>
      <c r="V541" s="375"/>
      <c r="W541" s="375"/>
      <c r="X541" s="375"/>
      <c r="Y541" s="375"/>
      <c r="Z541" s="375"/>
    </row>
    <row r="542" spans="1:26" ht="9.75" customHeight="1" x14ac:dyDescent="0.25">
      <c r="A542" s="375"/>
      <c r="B542" s="375"/>
      <c r="C542" s="375"/>
      <c r="D542" s="375"/>
      <c r="E542" s="375"/>
      <c r="F542" s="375"/>
      <c r="G542" s="375"/>
      <c r="H542" s="375"/>
      <c r="I542" s="375"/>
      <c r="J542" s="375"/>
      <c r="K542" s="375"/>
      <c r="L542" s="375"/>
      <c r="M542" s="375"/>
      <c r="N542" s="375"/>
      <c r="O542" s="375"/>
      <c r="P542" s="375"/>
      <c r="Q542" s="375"/>
      <c r="R542" s="375"/>
      <c r="S542" s="375"/>
      <c r="T542" s="375"/>
      <c r="U542" s="375"/>
      <c r="V542" s="375"/>
      <c r="W542" s="375"/>
      <c r="X542" s="375"/>
      <c r="Y542" s="375"/>
      <c r="Z542" s="375"/>
    </row>
    <row r="543" spans="1:26" ht="9.75" customHeight="1" x14ac:dyDescent="0.25">
      <c r="A543" s="375"/>
      <c r="B543" s="375"/>
      <c r="C543" s="375"/>
      <c r="D543" s="375"/>
      <c r="E543" s="375"/>
      <c r="F543" s="375"/>
      <c r="G543" s="375"/>
      <c r="H543" s="375"/>
      <c r="I543" s="375"/>
      <c r="J543" s="375"/>
      <c r="K543" s="375"/>
      <c r="L543" s="375"/>
      <c r="M543" s="375"/>
      <c r="N543" s="375"/>
      <c r="O543" s="375"/>
      <c r="P543" s="375"/>
      <c r="Q543" s="375"/>
      <c r="R543" s="375"/>
      <c r="S543" s="375"/>
      <c r="T543" s="375"/>
      <c r="U543" s="375"/>
      <c r="V543" s="375"/>
      <c r="W543" s="375"/>
      <c r="X543" s="375"/>
      <c r="Y543" s="375"/>
      <c r="Z543" s="375"/>
    </row>
    <row r="544" spans="1:26" ht="9.75" customHeight="1" x14ac:dyDescent="0.25">
      <c r="A544" s="375"/>
      <c r="B544" s="375"/>
      <c r="C544" s="375"/>
      <c r="D544" s="375"/>
      <c r="E544" s="375"/>
      <c r="F544" s="375"/>
      <c r="G544" s="375"/>
      <c r="H544" s="375"/>
      <c r="I544" s="375"/>
      <c r="J544" s="375"/>
      <c r="K544" s="375"/>
      <c r="L544" s="375"/>
      <c r="M544" s="375"/>
      <c r="N544" s="375"/>
      <c r="O544" s="375"/>
      <c r="P544" s="375"/>
      <c r="Q544" s="375"/>
      <c r="R544" s="375"/>
      <c r="S544" s="375"/>
      <c r="T544" s="375"/>
      <c r="U544" s="375"/>
      <c r="V544" s="375"/>
      <c r="W544" s="375"/>
      <c r="X544" s="375"/>
      <c r="Y544" s="375"/>
      <c r="Z544" s="375"/>
    </row>
    <row r="545" spans="1:26" ht="9.75" customHeight="1" x14ac:dyDescent="0.25">
      <c r="A545" s="375"/>
      <c r="B545" s="375"/>
      <c r="C545" s="375"/>
      <c r="D545" s="375"/>
      <c r="E545" s="375"/>
      <c r="F545" s="375"/>
      <c r="G545" s="375"/>
      <c r="H545" s="375"/>
      <c r="I545" s="375"/>
      <c r="J545" s="375"/>
      <c r="K545" s="375"/>
      <c r="L545" s="375"/>
      <c r="M545" s="375"/>
      <c r="N545" s="375"/>
      <c r="O545" s="375"/>
      <c r="P545" s="375"/>
      <c r="Q545" s="375"/>
      <c r="R545" s="375"/>
      <c r="S545" s="375"/>
      <c r="T545" s="375"/>
      <c r="U545" s="375"/>
      <c r="V545" s="375"/>
      <c r="W545" s="375"/>
      <c r="X545" s="375"/>
      <c r="Y545" s="375"/>
      <c r="Z545" s="375"/>
    </row>
    <row r="546" spans="1:26" ht="9.75" customHeight="1" x14ac:dyDescent="0.25">
      <c r="A546" s="375"/>
      <c r="B546" s="375"/>
      <c r="C546" s="375"/>
      <c r="D546" s="375"/>
      <c r="E546" s="375"/>
      <c r="F546" s="375"/>
      <c r="G546" s="375"/>
      <c r="H546" s="375"/>
      <c r="I546" s="375"/>
      <c r="J546" s="375"/>
      <c r="K546" s="375"/>
      <c r="L546" s="375"/>
      <c r="M546" s="375"/>
      <c r="N546" s="375"/>
      <c r="O546" s="375"/>
      <c r="P546" s="375"/>
      <c r="Q546" s="375"/>
      <c r="R546" s="375"/>
      <c r="S546" s="375"/>
      <c r="T546" s="375"/>
      <c r="U546" s="375"/>
      <c r="V546" s="375"/>
      <c r="W546" s="375"/>
      <c r="X546" s="375"/>
      <c r="Y546" s="375"/>
      <c r="Z546" s="375"/>
    </row>
    <row r="547" spans="1:26" ht="9.75" customHeight="1" x14ac:dyDescent="0.25">
      <c r="A547" s="375"/>
      <c r="B547" s="375"/>
      <c r="C547" s="375"/>
      <c r="D547" s="375"/>
      <c r="E547" s="375"/>
      <c r="F547" s="375"/>
      <c r="G547" s="375"/>
      <c r="H547" s="375"/>
      <c r="I547" s="375"/>
      <c r="J547" s="375"/>
      <c r="K547" s="375"/>
      <c r="L547" s="375"/>
      <c r="M547" s="375"/>
      <c r="N547" s="375"/>
      <c r="O547" s="375"/>
      <c r="P547" s="375"/>
      <c r="Q547" s="375"/>
      <c r="R547" s="375"/>
      <c r="S547" s="375"/>
      <c r="T547" s="375"/>
      <c r="U547" s="375"/>
      <c r="V547" s="375"/>
      <c r="W547" s="375"/>
      <c r="X547" s="375"/>
      <c r="Y547" s="375"/>
      <c r="Z547" s="375"/>
    </row>
    <row r="548" spans="1:26" ht="9.75" customHeight="1" x14ac:dyDescent="0.25">
      <c r="A548" s="375"/>
      <c r="B548" s="375"/>
      <c r="C548" s="375"/>
      <c r="D548" s="375"/>
      <c r="E548" s="375"/>
      <c r="F548" s="375"/>
      <c r="G548" s="375"/>
      <c r="H548" s="375"/>
      <c r="I548" s="375"/>
      <c r="J548" s="375"/>
      <c r="K548" s="375"/>
      <c r="L548" s="375"/>
      <c r="M548" s="375"/>
      <c r="N548" s="375"/>
      <c r="O548" s="375"/>
      <c r="P548" s="375"/>
      <c r="Q548" s="375"/>
      <c r="R548" s="375"/>
      <c r="S548" s="375"/>
      <c r="T548" s="375"/>
      <c r="U548" s="375"/>
      <c r="V548" s="375"/>
      <c r="W548" s="375"/>
      <c r="X548" s="375"/>
      <c r="Y548" s="375"/>
      <c r="Z548" s="375"/>
    </row>
    <row r="549" spans="1:26" ht="9.75" customHeight="1" x14ac:dyDescent="0.25">
      <c r="A549" s="375"/>
      <c r="B549" s="375"/>
      <c r="C549" s="375"/>
      <c r="D549" s="375"/>
      <c r="E549" s="375"/>
      <c r="F549" s="375"/>
      <c r="G549" s="375"/>
      <c r="H549" s="375"/>
      <c r="I549" s="375"/>
      <c r="J549" s="375"/>
      <c r="K549" s="375"/>
      <c r="L549" s="375"/>
      <c r="M549" s="375"/>
      <c r="N549" s="375"/>
      <c r="O549" s="375"/>
      <c r="P549" s="375"/>
      <c r="Q549" s="375"/>
      <c r="R549" s="375"/>
      <c r="S549" s="375"/>
      <c r="T549" s="375"/>
      <c r="U549" s="375"/>
      <c r="V549" s="375"/>
      <c r="W549" s="375"/>
      <c r="X549" s="375"/>
      <c r="Y549" s="375"/>
      <c r="Z549" s="375"/>
    </row>
    <row r="550" spans="1:26" ht="9.75" customHeight="1" x14ac:dyDescent="0.25">
      <c r="A550" s="375"/>
      <c r="B550" s="375"/>
      <c r="C550" s="375"/>
      <c r="D550" s="375"/>
      <c r="E550" s="375"/>
      <c r="F550" s="375"/>
      <c r="G550" s="375"/>
      <c r="H550" s="375"/>
      <c r="I550" s="375"/>
      <c r="J550" s="375"/>
      <c r="K550" s="375"/>
      <c r="L550" s="375"/>
      <c r="M550" s="375"/>
      <c r="N550" s="375"/>
      <c r="O550" s="375"/>
      <c r="P550" s="375"/>
      <c r="Q550" s="375"/>
      <c r="R550" s="375"/>
      <c r="S550" s="375"/>
      <c r="T550" s="375"/>
      <c r="U550" s="375"/>
      <c r="V550" s="375"/>
      <c r="W550" s="375"/>
      <c r="X550" s="375"/>
      <c r="Y550" s="375"/>
      <c r="Z550" s="375"/>
    </row>
    <row r="551" spans="1:26" ht="9.75" customHeight="1" x14ac:dyDescent="0.25">
      <c r="A551" s="375"/>
      <c r="B551" s="375"/>
      <c r="C551" s="375"/>
      <c r="D551" s="375"/>
      <c r="E551" s="375"/>
      <c r="F551" s="375"/>
      <c r="G551" s="375"/>
      <c r="H551" s="375"/>
      <c r="I551" s="375"/>
      <c r="J551" s="375"/>
      <c r="K551" s="375"/>
      <c r="L551" s="375"/>
      <c r="M551" s="375"/>
      <c r="N551" s="375"/>
      <c r="O551" s="375"/>
      <c r="P551" s="375"/>
      <c r="Q551" s="375"/>
      <c r="R551" s="375"/>
      <c r="S551" s="375"/>
      <c r="T551" s="375"/>
      <c r="U551" s="375"/>
      <c r="V551" s="375"/>
      <c r="W551" s="375"/>
      <c r="X551" s="375"/>
      <c r="Y551" s="375"/>
      <c r="Z551" s="375"/>
    </row>
    <row r="552" spans="1:26" ht="9.75" customHeight="1" x14ac:dyDescent="0.25">
      <c r="A552" s="375"/>
      <c r="B552" s="375"/>
      <c r="C552" s="375"/>
      <c r="D552" s="375"/>
      <c r="E552" s="375"/>
      <c r="F552" s="375"/>
      <c r="G552" s="375"/>
      <c r="H552" s="375"/>
      <c r="I552" s="375"/>
      <c r="J552" s="375"/>
      <c r="K552" s="375"/>
      <c r="L552" s="375"/>
      <c r="M552" s="375"/>
      <c r="N552" s="375"/>
      <c r="O552" s="375"/>
      <c r="P552" s="375"/>
      <c r="Q552" s="375"/>
      <c r="R552" s="375"/>
      <c r="S552" s="375"/>
      <c r="T552" s="375"/>
      <c r="U552" s="375"/>
      <c r="V552" s="375"/>
      <c r="W552" s="375"/>
      <c r="X552" s="375"/>
      <c r="Y552" s="375"/>
      <c r="Z552" s="375"/>
    </row>
    <row r="553" spans="1:26" ht="9.75" customHeight="1" x14ac:dyDescent="0.25">
      <c r="A553" s="375"/>
      <c r="B553" s="375"/>
      <c r="C553" s="375"/>
      <c r="D553" s="375"/>
      <c r="E553" s="375"/>
      <c r="F553" s="375"/>
      <c r="G553" s="375"/>
      <c r="H553" s="375"/>
      <c r="I553" s="375"/>
      <c r="J553" s="375"/>
      <c r="K553" s="375"/>
      <c r="L553" s="375"/>
      <c r="M553" s="375"/>
      <c r="N553" s="375"/>
      <c r="O553" s="375"/>
      <c r="P553" s="375"/>
      <c r="Q553" s="375"/>
      <c r="R553" s="375"/>
      <c r="S553" s="375"/>
      <c r="T553" s="375"/>
      <c r="U553" s="375"/>
      <c r="V553" s="375"/>
      <c r="W553" s="375"/>
      <c r="X553" s="375"/>
      <c r="Y553" s="375"/>
      <c r="Z553" s="375"/>
    </row>
    <row r="554" spans="1:26" ht="9.75" customHeight="1" x14ac:dyDescent="0.25">
      <c r="A554" s="375"/>
      <c r="B554" s="375"/>
      <c r="C554" s="375"/>
      <c r="D554" s="375"/>
      <c r="E554" s="375"/>
      <c r="F554" s="375"/>
      <c r="G554" s="375"/>
      <c r="H554" s="375"/>
      <c r="I554" s="375"/>
      <c r="J554" s="375"/>
      <c r="K554" s="375"/>
      <c r="L554" s="375"/>
      <c r="M554" s="375"/>
      <c r="N554" s="375"/>
      <c r="O554" s="375"/>
      <c r="P554" s="375"/>
      <c r="Q554" s="375"/>
      <c r="R554" s="375"/>
      <c r="S554" s="375"/>
      <c r="T554" s="375"/>
      <c r="U554" s="375"/>
      <c r="V554" s="375"/>
      <c r="W554" s="375"/>
      <c r="X554" s="375"/>
      <c r="Y554" s="375"/>
      <c r="Z554" s="375"/>
    </row>
    <row r="555" spans="1:26" ht="9.75" customHeight="1" x14ac:dyDescent="0.25">
      <c r="A555" s="375"/>
      <c r="B555" s="375"/>
      <c r="C555" s="375"/>
      <c r="D555" s="375"/>
      <c r="E555" s="375"/>
      <c r="F555" s="375"/>
      <c r="G555" s="375"/>
      <c r="H555" s="375"/>
      <c r="I555" s="375"/>
      <c r="J555" s="375"/>
      <c r="K555" s="375"/>
      <c r="L555" s="375"/>
      <c r="M555" s="375"/>
      <c r="N555" s="375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375"/>
      <c r="Z555" s="375"/>
    </row>
    <row r="556" spans="1:26" ht="9.75" customHeight="1" x14ac:dyDescent="0.25">
      <c r="A556" s="375"/>
      <c r="B556" s="375"/>
      <c r="C556" s="375"/>
      <c r="D556" s="375"/>
      <c r="E556" s="375"/>
      <c r="F556" s="375"/>
      <c r="G556" s="375"/>
      <c r="H556" s="375"/>
      <c r="I556" s="375"/>
      <c r="J556" s="375"/>
      <c r="K556" s="375"/>
      <c r="L556" s="375"/>
      <c r="M556" s="375"/>
      <c r="N556" s="375"/>
      <c r="O556" s="375"/>
      <c r="P556" s="375"/>
      <c r="Q556" s="375"/>
      <c r="R556" s="375"/>
      <c r="S556" s="375"/>
      <c r="T556" s="375"/>
      <c r="U556" s="375"/>
      <c r="V556" s="375"/>
      <c r="W556" s="375"/>
      <c r="X556" s="375"/>
      <c r="Y556" s="375"/>
      <c r="Z556" s="375"/>
    </row>
    <row r="557" spans="1:26" ht="9.75" customHeight="1" x14ac:dyDescent="0.25">
      <c r="A557" s="375"/>
      <c r="B557" s="375"/>
      <c r="C557" s="375"/>
      <c r="D557" s="375"/>
      <c r="E557" s="375"/>
      <c r="F557" s="375"/>
      <c r="G557" s="375"/>
      <c r="H557" s="375"/>
      <c r="I557" s="375"/>
      <c r="J557" s="375"/>
      <c r="K557" s="375"/>
      <c r="L557" s="375"/>
      <c r="M557" s="375"/>
      <c r="N557" s="375"/>
      <c r="O557" s="375"/>
      <c r="P557" s="375"/>
      <c r="Q557" s="375"/>
      <c r="R557" s="375"/>
      <c r="S557" s="375"/>
      <c r="T557" s="375"/>
      <c r="U557" s="375"/>
      <c r="V557" s="375"/>
      <c r="W557" s="375"/>
      <c r="X557" s="375"/>
      <c r="Y557" s="375"/>
      <c r="Z557" s="375"/>
    </row>
    <row r="558" spans="1:26" ht="9.75" customHeight="1" x14ac:dyDescent="0.25">
      <c r="A558" s="375"/>
      <c r="B558" s="375"/>
      <c r="C558" s="375"/>
      <c r="D558" s="375"/>
      <c r="E558" s="375"/>
      <c r="F558" s="375"/>
      <c r="G558" s="375"/>
      <c r="H558" s="375"/>
      <c r="I558" s="375"/>
      <c r="J558" s="375"/>
      <c r="K558" s="375"/>
      <c r="L558" s="375"/>
      <c r="M558" s="375"/>
      <c r="N558" s="375"/>
      <c r="O558" s="375"/>
      <c r="P558" s="375"/>
      <c r="Q558" s="375"/>
      <c r="R558" s="375"/>
      <c r="S558" s="375"/>
      <c r="T558" s="375"/>
      <c r="U558" s="375"/>
      <c r="V558" s="375"/>
      <c r="W558" s="375"/>
      <c r="X558" s="375"/>
      <c r="Y558" s="375"/>
      <c r="Z558" s="375"/>
    </row>
    <row r="559" spans="1:26" ht="9.75" customHeight="1" x14ac:dyDescent="0.25">
      <c r="A559" s="375"/>
      <c r="B559" s="375"/>
      <c r="C559" s="375"/>
      <c r="D559" s="375"/>
      <c r="E559" s="375"/>
      <c r="F559" s="375"/>
      <c r="G559" s="375"/>
      <c r="H559" s="375"/>
      <c r="I559" s="375"/>
      <c r="J559" s="375"/>
      <c r="K559" s="375"/>
      <c r="L559" s="375"/>
      <c r="M559" s="375"/>
      <c r="N559" s="375"/>
      <c r="O559" s="375"/>
      <c r="P559" s="375"/>
      <c r="Q559" s="375"/>
      <c r="R559" s="375"/>
      <c r="S559" s="375"/>
      <c r="T559" s="375"/>
      <c r="U559" s="375"/>
      <c r="V559" s="375"/>
      <c r="W559" s="375"/>
      <c r="X559" s="375"/>
      <c r="Y559" s="375"/>
      <c r="Z559" s="375"/>
    </row>
    <row r="560" spans="1:26" ht="9.75" customHeight="1" x14ac:dyDescent="0.25">
      <c r="A560" s="375"/>
      <c r="B560" s="375"/>
      <c r="C560" s="375"/>
      <c r="D560" s="375"/>
      <c r="E560" s="375"/>
      <c r="F560" s="375"/>
      <c r="G560" s="375"/>
      <c r="H560" s="375"/>
      <c r="I560" s="375"/>
      <c r="J560" s="375"/>
      <c r="K560" s="375"/>
      <c r="L560" s="375"/>
      <c r="M560" s="375"/>
      <c r="N560" s="375"/>
      <c r="O560" s="375"/>
      <c r="P560" s="375"/>
      <c r="Q560" s="375"/>
      <c r="R560" s="375"/>
      <c r="S560" s="375"/>
      <c r="T560" s="375"/>
      <c r="U560" s="375"/>
      <c r="V560" s="375"/>
      <c r="W560" s="375"/>
      <c r="X560" s="375"/>
      <c r="Y560" s="375"/>
      <c r="Z560" s="375"/>
    </row>
    <row r="561" spans="1:26" ht="9.75" customHeight="1" x14ac:dyDescent="0.25">
      <c r="A561" s="375"/>
      <c r="B561" s="375"/>
      <c r="C561" s="375"/>
      <c r="D561" s="375"/>
      <c r="E561" s="375"/>
      <c r="F561" s="375"/>
      <c r="G561" s="375"/>
      <c r="H561" s="375"/>
      <c r="I561" s="375"/>
      <c r="J561" s="375"/>
      <c r="K561" s="375"/>
      <c r="L561" s="375"/>
      <c r="M561" s="375"/>
      <c r="N561" s="375"/>
      <c r="O561" s="375"/>
      <c r="P561" s="375"/>
      <c r="Q561" s="375"/>
      <c r="R561" s="375"/>
      <c r="S561" s="375"/>
      <c r="T561" s="375"/>
      <c r="U561" s="375"/>
      <c r="V561" s="375"/>
      <c r="W561" s="375"/>
      <c r="X561" s="375"/>
      <c r="Y561" s="375"/>
      <c r="Z561" s="375"/>
    </row>
    <row r="562" spans="1:26" ht="9.75" customHeight="1" x14ac:dyDescent="0.25">
      <c r="A562" s="375"/>
      <c r="B562" s="375"/>
      <c r="C562" s="375"/>
      <c r="D562" s="375"/>
      <c r="E562" s="375"/>
      <c r="F562" s="375"/>
      <c r="G562" s="375"/>
      <c r="H562" s="375"/>
      <c r="I562" s="375"/>
      <c r="J562" s="375"/>
      <c r="K562" s="375"/>
      <c r="L562" s="375"/>
      <c r="M562" s="375"/>
      <c r="N562" s="375"/>
      <c r="O562" s="375"/>
      <c r="P562" s="375"/>
      <c r="Q562" s="375"/>
      <c r="R562" s="375"/>
      <c r="S562" s="375"/>
      <c r="T562" s="375"/>
      <c r="U562" s="375"/>
      <c r="V562" s="375"/>
      <c r="W562" s="375"/>
      <c r="X562" s="375"/>
      <c r="Y562" s="375"/>
      <c r="Z562" s="375"/>
    </row>
    <row r="563" spans="1:26" ht="9.75" customHeight="1" x14ac:dyDescent="0.25">
      <c r="A563" s="375"/>
      <c r="B563" s="375"/>
      <c r="C563" s="375"/>
      <c r="D563" s="375"/>
      <c r="E563" s="375"/>
      <c r="F563" s="375"/>
      <c r="G563" s="375"/>
      <c r="H563" s="375"/>
      <c r="I563" s="375"/>
      <c r="J563" s="375"/>
      <c r="K563" s="375"/>
      <c r="L563" s="375"/>
      <c r="M563" s="375"/>
      <c r="N563" s="375"/>
      <c r="O563" s="375"/>
      <c r="P563" s="375"/>
      <c r="Q563" s="375"/>
      <c r="R563" s="375"/>
      <c r="S563" s="375"/>
      <c r="T563" s="375"/>
      <c r="U563" s="375"/>
      <c r="V563" s="375"/>
      <c r="W563" s="375"/>
      <c r="X563" s="375"/>
      <c r="Y563" s="375"/>
      <c r="Z563" s="375"/>
    </row>
    <row r="564" spans="1:26" ht="9.75" customHeight="1" x14ac:dyDescent="0.25">
      <c r="A564" s="375"/>
      <c r="B564" s="375"/>
      <c r="C564" s="375"/>
      <c r="D564" s="375"/>
      <c r="E564" s="375"/>
      <c r="F564" s="375"/>
      <c r="G564" s="375"/>
      <c r="H564" s="375"/>
      <c r="I564" s="375"/>
      <c r="J564" s="375"/>
      <c r="K564" s="375"/>
      <c r="L564" s="375"/>
      <c r="M564" s="375"/>
      <c r="N564" s="375"/>
      <c r="O564" s="375"/>
      <c r="P564" s="375"/>
      <c r="Q564" s="375"/>
      <c r="R564" s="375"/>
      <c r="S564" s="375"/>
      <c r="T564" s="375"/>
      <c r="U564" s="375"/>
      <c r="V564" s="375"/>
      <c r="W564" s="375"/>
      <c r="X564" s="375"/>
      <c r="Y564" s="375"/>
      <c r="Z564" s="375"/>
    </row>
    <row r="565" spans="1:26" ht="9.75" customHeight="1" x14ac:dyDescent="0.25">
      <c r="A565" s="375"/>
      <c r="B565" s="375"/>
      <c r="C565" s="375"/>
      <c r="D565" s="375"/>
      <c r="E565" s="375"/>
      <c r="F565" s="375"/>
      <c r="G565" s="375"/>
      <c r="H565" s="375"/>
      <c r="I565" s="375"/>
      <c r="J565" s="375"/>
      <c r="K565" s="375"/>
      <c r="L565" s="375"/>
      <c r="M565" s="375"/>
      <c r="N565" s="375"/>
      <c r="O565" s="375"/>
      <c r="P565" s="375"/>
      <c r="Q565" s="375"/>
      <c r="R565" s="375"/>
      <c r="S565" s="375"/>
      <c r="T565" s="375"/>
      <c r="U565" s="375"/>
      <c r="V565" s="375"/>
      <c r="W565" s="375"/>
      <c r="X565" s="375"/>
      <c r="Y565" s="375"/>
      <c r="Z565" s="375"/>
    </row>
    <row r="566" spans="1:26" ht="9.75" customHeight="1" x14ac:dyDescent="0.25">
      <c r="A566" s="375"/>
      <c r="B566" s="375"/>
      <c r="C566" s="375"/>
      <c r="D566" s="375"/>
      <c r="E566" s="375"/>
      <c r="F566" s="375"/>
      <c r="G566" s="375"/>
      <c r="H566" s="375"/>
      <c r="I566" s="375"/>
      <c r="J566" s="375"/>
      <c r="K566" s="375"/>
      <c r="L566" s="375"/>
      <c r="M566" s="375"/>
      <c r="N566" s="375"/>
      <c r="O566" s="375"/>
      <c r="P566" s="375"/>
      <c r="Q566" s="375"/>
      <c r="R566" s="375"/>
      <c r="S566" s="375"/>
      <c r="T566" s="375"/>
      <c r="U566" s="375"/>
      <c r="V566" s="375"/>
      <c r="W566" s="375"/>
      <c r="X566" s="375"/>
      <c r="Y566" s="375"/>
      <c r="Z566" s="375"/>
    </row>
    <row r="567" spans="1:26" ht="9.75" customHeight="1" x14ac:dyDescent="0.25">
      <c r="A567" s="375"/>
      <c r="B567" s="375"/>
      <c r="C567" s="375"/>
      <c r="D567" s="375"/>
      <c r="E567" s="375"/>
      <c r="F567" s="375"/>
      <c r="G567" s="375"/>
      <c r="H567" s="375"/>
      <c r="I567" s="375"/>
      <c r="J567" s="375"/>
      <c r="K567" s="375"/>
      <c r="L567" s="375"/>
      <c r="M567" s="375"/>
      <c r="N567" s="375"/>
      <c r="O567" s="375"/>
      <c r="P567" s="375"/>
      <c r="Q567" s="375"/>
      <c r="R567" s="375"/>
      <c r="S567" s="375"/>
      <c r="T567" s="375"/>
      <c r="U567" s="375"/>
      <c r="V567" s="375"/>
      <c r="W567" s="375"/>
      <c r="X567" s="375"/>
      <c r="Y567" s="375"/>
      <c r="Z567" s="375"/>
    </row>
    <row r="568" spans="1:26" ht="9.75" customHeight="1" x14ac:dyDescent="0.25">
      <c r="A568" s="375"/>
      <c r="B568" s="375"/>
      <c r="C568" s="375"/>
      <c r="D568" s="375"/>
      <c r="E568" s="375"/>
      <c r="F568" s="375"/>
      <c r="G568" s="375"/>
      <c r="H568" s="375"/>
      <c r="I568" s="375"/>
      <c r="J568" s="375"/>
      <c r="K568" s="375"/>
      <c r="L568" s="375"/>
      <c r="M568" s="375"/>
      <c r="N568" s="375"/>
      <c r="O568" s="375"/>
      <c r="P568" s="375"/>
      <c r="Q568" s="375"/>
      <c r="R568" s="375"/>
      <c r="S568" s="375"/>
      <c r="T568" s="375"/>
      <c r="U568" s="375"/>
      <c r="V568" s="375"/>
      <c r="W568" s="375"/>
      <c r="X568" s="375"/>
      <c r="Y568" s="375"/>
      <c r="Z568" s="375"/>
    </row>
    <row r="569" spans="1:26" ht="9.75" customHeight="1" x14ac:dyDescent="0.25">
      <c r="A569" s="375"/>
      <c r="B569" s="375"/>
      <c r="C569" s="375"/>
      <c r="D569" s="375"/>
      <c r="E569" s="375"/>
      <c r="F569" s="375"/>
      <c r="G569" s="375"/>
      <c r="H569" s="375"/>
      <c r="I569" s="375"/>
      <c r="J569" s="375"/>
      <c r="K569" s="375"/>
      <c r="L569" s="375"/>
      <c r="M569" s="375"/>
      <c r="N569" s="375"/>
      <c r="O569" s="375"/>
      <c r="P569" s="375"/>
      <c r="Q569" s="375"/>
      <c r="R569" s="375"/>
      <c r="S569" s="375"/>
      <c r="T569" s="375"/>
      <c r="U569" s="375"/>
      <c r="V569" s="375"/>
      <c r="W569" s="375"/>
      <c r="X569" s="375"/>
      <c r="Y569" s="375"/>
      <c r="Z569" s="375"/>
    </row>
    <row r="570" spans="1:26" ht="9.75" customHeight="1" x14ac:dyDescent="0.25">
      <c r="A570" s="375"/>
      <c r="B570" s="375"/>
      <c r="C570" s="375"/>
      <c r="D570" s="375"/>
      <c r="E570" s="375"/>
      <c r="F570" s="375"/>
      <c r="G570" s="375"/>
      <c r="H570" s="375"/>
      <c r="I570" s="375"/>
      <c r="J570" s="375"/>
      <c r="K570" s="375"/>
      <c r="L570" s="375"/>
      <c r="M570" s="375"/>
      <c r="N570" s="375"/>
      <c r="O570" s="375"/>
      <c r="P570" s="375"/>
      <c r="Q570" s="375"/>
      <c r="R570" s="375"/>
      <c r="S570" s="375"/>
      <c r="T570" s="375"/>
      <c r="U570" s="375"/>
      <c r="V570" s="375"/>
      <c r="W570" s="375"/>
      <c r="X570" s="375"/>
      <c r="Y570" s="375"/>
      <c r="Z570" s="375"/>
    </row>
    <row r="571" spans="1:26" ht="9.75" customHeight="1" x14ac:dyDescent="0.25">
      <c r="A571" s="375"/>
      <c r="B571" s="375"/>
      <c r="C571" s="375"/>
      <c r="D571" s="375"/>
      <c r="E571" s="375"/>
      <c r="F571" s="375"/>
      <c r="G571" s="375"/>
      <c r="H571" s="375"/>
      <c r="I571" s="375"/>
      <c r="J571" s="375"/>
      <c r="K571" s="375"/>
      <c r="L571" s="375"/>
      <c r="M571" s="375"/>
      <c r="N571" s="375"/>
      <c r="O571" s="375"/>
      <c r="P571" s="375"/>
      <c r="Q571" s="375"/>
      <c r="R571" s="375"/>
      <c r="S571" s="375"/>
      <c r="T571" s="375"/>
      <c r="U571" s="375"/>
      <c r="V571" s="375"/>
      <c r="W571" s="375"/>
      <c r="X571" s="375"/>
      <c r="Y571" s="375"/>
      <c r="Z571" s="375"/>
    </row>
    <row r="572" spans="1:26" ht="9.75" customHeight="1" x14ac:dyDescent="0.25">
      <c r="A572" s="375"/>
      <c r="B572" s="375"/>
      <c r="C572" s="375"/>
      <c r="D572" s="375"/>
      <c r="E572" s="375"/>
      <c r="F572" s="375"/>
      <c r="G572" s="375"/>
      <c r="H572" s="375"/>
      <c r="I572" s="375"/>
      <c r="J572" s="375"/>
      <c r="K572" s="375"/>
      <c r="L572" s="375"/>
      <c r="M572" s="375"/>
      <c r="N572" s="375"/>
      <c r="O572" s="375"/>
      <c r="P572" s="375"/>
      <c r="Q572" s="375"/>
      <c r="R572" s="375"/>
      <c r="S572" s="375"/>
      <c r="T572" s="375"/>
      <c r="U572" s="375"/>
      <c r="V572" s="375"/>
      <c r="W572" s="375"/>
      <c r="X572" s="375"/>
      <c r="Y572" s="375"/>
      <c r="Z572" s="375"/>
    </row>
    <row r="573" spans="1:26" ht="9.75" customHeight="1" x14ac:dyDescent="0.25">
      <c r="A573" s="375"/>
      <c r="B573" s="375"/>
      <c r="C573" s="375"/>
      <c r="D573" s="375"/>
      <c r="E573" s="375"/>
      <c r="F573" s="375"/>
      <c r="G573" s="375"/>
      <c r="H573" s="375"/>
      <c r="I573" s="375"/>
      <c r="J573" s="375"/>
      <c r="K573" s="375"/>
      <c r="L573" s="375"/>
      <c r="M573" s="375"/>
      <c r="N573" s="375"/>
      <c r="O573" s="375"/>
      <c r="P573" s="375"/>
      <c r="Q573" s="375"/>
      <c r="R573" s="375"/>
      <c r="S573" s="375"/>
      <c r="T573" s="375"/>
      <c r="U573" s="375"/>
      <c r="V573" s="375"/>
      <c r="W573" s="375"/>
      <c r="X573" s="375"/>
      <c r="Y573" s="375"/>
      <c r="Z573" s="375"/>
    </row>
    <row r="574" spans="1:26" ht="9.75" customHeight="1" x14ac:dyDescent="0.25">
      <c r="A574" s="375"/>
      <c r="B574" s="375"/>
      <c r="C574" s="375"/>
      <c r="D574" s="375"/>
      <c r="E574" s="375"/>
      <c r="F574" s="375"/>
      <c r="G574" s="375"/>
      <c r="H574" s="375"/>
      <c r="I574" s="375"/>
      <c r="J574" s="375"/>
      <c r="K574" s="375"/>
      <c r="L574" s="375"/>
      <c r="M574" s="375"/>
      <c r="N574" s="375"/>
      <c r="O574" s="375"/>
      <c r="P574" s="375"/>
      <c r="Q574" s="375"/>
      <c r="R574" s="375"/>
      <c r="S574" s="375"/>
      <c r="T574" s="375"/>
      <c r="U574" s="375"/>
      <c r="V574" s="375"/>
      <c r="W574" s="375"/>
      <c r="X574" s="375"/>
      <c r="Y574" s="375"/>
      <c r="Z574" s="375"/>
    </row>
    <row r="575" spans="1:26" ht="9.75" customHeight="1" x14ac:dyDescent="0.25">
      <c r="A575" s="375"/>
      <c r="B575" s="375"/>
      <c r="C575" s="375"/>
      <c r="D575" s="375"/>
      <c r="E575" s="375"/>
      <c r="F575" s="375"/>
      <c r="G575" s="375"/>
      <c r="H575" s="375"/>
      <c r="I575" s="375"/>
      <c r="J575" s="375"/>
      <c r="K575" s="375"/>
      <c r="L575" s="375"/>
      <c r="M575" s="375"/>
      <c r="N575" s="375"/>
      <c r="O575" s="375"/>
      <c r="P575" s="375"/>
      <c r="Q575" s="375"/>
      <c r="R575" s="375"/>
      <c r="S575" s="375"/>
      <c r="T575" s="375"/>
      <c r="U575" s="375"/>
      <c r="V575" s="375"/>
      <c r="W575" s="375"/>
      <c r="X575" s="375"/>
      <c r="Y575" s="375"/>
      <c r="Z575" s="375"/>
    </row>
    <row r="576" spans="1:26" ht="9.75" customHeight="1" x14ac:dyDescent="0.25">
      <c r="A576" s="375"/>
      <c r="B576" s="375"/>
      <c r="C576" s="375"/>
      <c r="D576" s="375"/>
      <c r="E576" s="375"/>
      <c r="F576" s="375"/>
      <c r="G576" s="375"/>
      <c r="H576" s="375"/>
      <c r="I576" s="375"/>
      <c r="J576" s="375"/>
      <c r="K576" s="375"/>
      <c r="L576" s="375"/>
      <c r="M576" s="375"/>
      <c r="N576" s="375"/>
      <c r="O576" s="375"/>
      <c r="P576" s="375"/>
      <c r="Q576" s="375"/>
      <c r="R576" s="375"/>
      <c r="S576" s="375"/>
      <c r="T576" s="375"/>
      <c r="U576" s="375"/>
      <c r="V576" s="375"/>
      <c r="W576" s="375"/>
      <c r="X576" s="375"/>
      <c r="Y576" s="375"/>
      <c r="Z576" s="375"/>
    </row>
    <row r="577" spans="1:26" ht="9.75" customHeight="1" x14ac:dyDescent="0.25">
      <c r="A577" s="375"/>
      <c r="B577" s="375"/>
      <c r="C577" s="375"/>
      <c r="D577" s="375"/>
      <c r="E577" s="375"/>
      <c r="F577" s="375"/>
      <c r="G577" s="375"/>
      <c r="H577" s="375"/>
      <c r="I577" s="375"/>
      <c r="J577" s="375"/>
      <c r="K577" s="375"/>
      <c r="L577" s="375"/>
      <c r="M577" s="375"/>
      <c r="N577" s="375"/>
      <c r="O577" s="375"/>
      <c r="P577" s="375"/>
      <c r="Q577" s="375"/>
      <c r="R577" s="375"/>
      <c r="S577" s="375"/>
      <c r="T577" s="375"/>
      <c r="U577" s="375"/>
      <c r="V577" s="375"/>
      <c r="W577" s="375"/>
      <c r="X577" s="375"/>
      <c r="Y577" s="375"/>
      <c r="Z577" s="375"/>
    </row>
    <row r="578" spans="1:26" ht="9.75" customHeight="1" x14ac:dyDescent="0.25">
      <c r="A578" s="375"/>
      <c r="B578" s="375"/>
      <c r="C578" s="375"/>
      <c r="D578" s="375"/>
      <c r="E578" s="375"/>
      <c r="F578" s="375"/>
      <c r="G578" s="375"/>
      <c r="H578" s="375"/>
      <c r="I578" s="375"/>
      <c r="J578" s="375"/>
      <c r="K578" s="375"/>
      <c r="L578" s="375"/>
      <c r="M578" s="375"/>
      <c r="N578" s="375"/>
      <c r="O578" s="375"/>
      <c r="P578" s="375"/>
      <c r="Q578" s="375"/>
      <c r="R578" s="375"/>
      <c r="S578" s="375"/>
      <c r="T578" s="375"/>
      <c r="U578" s="375"/>
      <c r="V578" s="375"/>
      <c r="W578" s="375"/>
      <c r="X578" s="375"/>
      <c r="Y578" s="375"/>
      <c r="Z578" s="375"/>
    </row>
    <row r="579" spans="1:26" ht="9.75" customHeight="1" x14ac:dyDescent="0.25">
      <c r="A579" s="375"/>
      <c r="B579" s="375"/>
      <c r="C579" s="375"/>
      <c r="D579" s="375"/>
      <c r="E579" s="375"/>
      <c r="F579" s="375"/>
      <c r="G579" s="375"/>
      <c r="H579" s="375"/>
      <c r="I579" s="375"/>
      <c r="J579" s="375"/>
      <c r="K579" s="375"/>
      <c r="L579" s="375"/>
      <c r="M579" s="375"/>
      <c r="N579" s="375"/>
      <c r="O579" s="375"/>
      <c r="P579" s="375"/>
      <c r="Q579" s="375"/>
      <c r="R579" s="375"/>
      <c r="S579" s="375"/>
      <c r="T579" s="375"/>
      <c r="U579" s="375"/>
      <c r="V579" s="375"/>
      <c r="W579" s="375"/>
      <c r="X579" s="375"/>
      <c r="Y579" s="375"/>
      <c r="Z579" s="375"/>
    </row>
    <row r="580" spans="1:26" ht="9.75" customHeight="1" x14ac:dyDescent="0.25">
      <c r="A580" s="375"/>
      <c r="B580" s="375"/>
      <c r="C580" s="375"/>
      <c r="D580" s="375"/>
      <c r="E580" s="375"/>
      <c r="F580" s="375"/>
      <c r="G580" s="375"/>
      <c r="H580" s="375"/>
      <c r="I580" s="375"/>
      <c r="J580" s="375"/>
      <c r="K580" s="375"/>
      <c r="L580" s="375"/>
      <c r="M580" s="375"/>
      <c r="N580" s="375"/>
      <c r="O580" s="375"/>
      <c r="P580" s="375"/>
      <c r="Q580" s="375"/>
      <c r="R580" s="375"/>
      <c r="S580" s="375"/>
      <c r="T580" s="375"/>
      <c r="U580" s="375"/>
      <c r="V580" s="375"/>
      <c r="W580" s="375"/>
      <c r="X580" s="375"/>
      <c r="Y580" s="375"/>
      <c r="Z580" s="375"/>
    </row>
    <row r="581" spans="1:26" ht="9.75" customHeight="1" x14ac:dyDescent="0.25">
      <c r="A581" s="375"/>
      <c r="B581" s="375"/>
      <c r="C581" s="375"/>
      <c r="D581" s="375"/>
      <c r="E581" s="375"/>
      <c r="F581" s="375"/>
      <c r="G581" s="375"/>
      <c r="H581" s="375"/>
      <c r="I581" s="375"/>
      <c r="J581" s="375"/>
      <c r="K581" s="375"/>
      <c r="L581" s="375"/>
      <c r="M581" s="375"/>
      <c r="N581" s="375"/>
      <c r="O581" s="375"/>
      <c r="P581" s="375"/>
      <c r="Q581" s="375"/>
      <c r="R581" s="375"/>
      <c r="S581" s="375"/>
      <c r="T581" s="375"/>
      <c r="U581" s="375"/>
      <c r="V581" s="375"/>
      <c r="W581" s="375"/>
      <c r="X581" s="375"/>
      <c r="Y581" s="375"/>
      <c r="Z581" s="375"/>
    </row>
    <row r="582" spans="1:26" ht="9.75" customHeight="1" x14ac:dyDescent="0.25">
      <c r="A582" s="375"/>
      <c r="B582" s="375"/>
      <c r="C582" s="375"/>
      <c r="D582" s="375"/>
      <c r="E582" s="375"/>
      <c r="F582" s="375"/>
      <c r="G582" s="375"/>
      <c r="H582" s="375"/>
      <c r="I582" s="375"/>
      <c r="J582" s="375"/>
      <c r="K582" s="375"/>
      <c r="L582" s="375"/>
      <c r="M582" s="375"/>
      <c r="N582" s="375"/>
      <c r="O582" s="375"/>
      <c r="P582" s="375"/>
      <c r="Q582" s="375"/>
      <c r="R582" s="375"/>
      <c r="S582" s="375"/>
      <c r="T582" s="375"/>
      <c r="U582" s="375"/>
      <c r="V582" s="375"/>
      <c r="W582" s="375"/>
      <c r="X582" s="375"/>
      <c r="Y582" s="375"/>
      <c r="Z582" s="375"/>
    </row>
    <row r="583" spans="1:26" ht="9.75" customHeight="1" x14ac:dyDescent="0.25">
      <c r="A583" s="375"/>
      <c r="B583" s="375"/>
      <c r="C583" s="375"/>
      <c r="D583" s="375"/>
      <c r="E583" s="375"/>
      <c r="F583" s="375"/>
      <c r="G583" s="375"/>
      <c r="H583" s="375"/>
      <c r="I583" s="375"/>
      <c r="J583" s="375"/>
      <c r="K583" s="375"/>
      <c r="L583" s="375"/>
      <c r="M583" s="375"/>
      <c r="N583" s="375"/>
      <c r="O583" s="375"/>
      <c r="P583" s="375"/>
      <c r="Q583" s="375"/>
      <c r="R583" s="375"/>
      <c r="S583" s="375"/>
      <c r="T583" s="375"/>
      <c r="U583" s="375"/>
      <c r="V583" s="375"/>
      <c r="W583" s="375"/>
      <c r="X583" s="375"/>
      <c r="Y583" s="375"/>
      <c r="Z583" s="375"/>
    </row>
    <row r="584" spans="1:26" ht="9.75" customHeight="1" x14ac:dyDescent="0.25">
      <c r="A584" s="375"/>
      <c r="B584" s="375"/>
      <c r="C584" s="375"/>
      <c r="D584" s="375"/>
      <c r="E584" s="375"/>
      <c r="F584" s="375"/>
      <c r="G584" s="375"/>
      <c r="H584" s="375"/>
      <c r="I584" s="375"/>
      <c r="J584" s="375"/>
      <c r="K584" s="375"/>
      <c r="L584" s="375"/>
      <c r="M584" s="375"/>
      <c r="N584" s="375"/>
      <c r="O584" s="375"/>
      <c r="P584" s="375"/>
      <c r="Q584" s="375"/>
      <c r="R584" s="375"/>
      <c r="S584" s="375"/>
      <c r="T584" s="375"/>
      <c r="U584" s="375"/>
      <c r="V584" s="375"/>
      <c r="W584" s="375"/>
      <c r="X584" s="375"/>
      <c r="Y584" s="375"/>
      <c r="Z584" s="375"/>
    </row>
    <row r="585" spans="1:26" ht="9.75" customHeight="1" x14ac:dyDescent="0.25">
      <c r="A585" s="375"/>
      <c r="B585" s="375"/>
      <c r="C585" s="375"/>
      <c r="D585" s="375"/>
      <c r="E585" s="375"/>
      <c r="F585" s="375"/>
      <c r="G585" s="375"/>
      <c r="H585" s="375"/>
      <c r="I585" s="375"/>
      <c r="J585" s="375"/>
      <c r="K585" s="375"/>
      <c r="L585" s="375"/>
      <c r="M585" s="375"/>
      <c r="N585" s="375"/>
      <c r="O585" s="375"/>
      <c r="P585" s="375"/>
      <c r="Q585" s="375"/>
      <c r="R585" s="375"/>
      <c r="S585" s="375"/>
      <c r="T585" s="375"/>
      <c r="U585" s="375"/>
      <c r="V585" s="375"/>
      <c r="W585" s="375"/>
      <c r="X585" s="375"/>
      <c r="Y585" s="375"/>
      <c r="Z585" s="375"/>
    </row>
    <row r="586" spans="1:26" ht="9.75" customHeight="1" x14ac:dyDescent="0.25">
      <c r="A586" s="375"/>
      <c r="B586" s="375"/>
      <c r="C586" s="375"/>
      <c r="D586" s="375"/>
      <c r="E586" s="375"/>
      <c r="F586" s="375"/>
      <c r="G586" s="375"/>
      <c r="H586" s="375"/>
      <c r="I586" s="375"/>
      <c r="J586" s="375"/>
      <c r="K586" s="375"/>
      <c r="L586" s="375"/>
      <c r="M586" s="375"/>
      <c r="N586" s="375"/>
      <c r="O586" s="375"/>
      <c r="P586" s="375"/>
      <c r="Q586" s="375"/>
      <c r="R586" s="375"/>
      <c r="S586" s="375"/>
      <c r="T586" s="375"/>
      <c r="U586" s="375"/>
      <c r="V586" s="375"/>
      <c r="W586" s="375"/>
      <c r="X586" s="375"/>
      <c r="Y586" s="375"/>
      <c r="Z586" s="375"/>
    </row>
    <row r="587" spans="1:26" ht="9.75" customHeight="1" x14ac:dyDescent="0.25">
      <c r="A587" s="375"/>
      <c r="B587" s="375"/>
      <c r="C587" s="375"/>
      <c r="D587" s="375"/>
      <c r="E587" s="375"/>
      <c r="F587" s="375"/>
      <c r="G587" s="375"/>
      <c r="H587" s="375"/>
      <c r="I587" s="375"/>
      <c r="J587" s="375"/>
      <c r="K587" s="375"/>
      <c r="L587" s="375"/>
      <c r="M587" s="375"/>
      <c r="N587" s="375"/>
      <c r="O587" s="375"/>
      <c r="P587" s="375"/>
      <c r="Q587" s="375"/>
      <c r="R587" s="375"/>
      <c r="S587" s="375"/>
      <c r="T587" s="375"/>
      <c r="U587" s="375"/>
      <c r="V587" s="375"/>
      <c r="W587" s="375"/>
      <c r="X587" s="375"/>
      <c r="Y587" s="375"/>
      <c r="Z587" s="375"/>
    </row>
    <row r="588" spans="1:26" ht="9.75" customHeight="1" x14ac:dyDescent="0.25">
      <c r="A588" s="375"/>
      <c r="B588" s="375"/>
      <c r="C588" s="375"/>
      <c r="D588" s="375"/>
      <c r="E588" s="375"/>
      <c r="F588" s="375"/>
      <c r="G588" s="375"/>
      <c r="H588" s="375"/>
      <c r="I588" s="375"/>
      <c r="J588" s="375"/>
      <c r="K588" s="375"/>
      <c r="L588" s="375"/>
      <c r="M588" s="375"/>
      <c r="N588" s="375"/>
      <c r="O588" s="375"/>
      <c r="P588" s="375"/>
      <c r="Q588" s="375"/>
      <c r="R588" s="375"/>
      <c r="S588" s="375"/>
      <c r="T588" s="375"/>
      <c r="U588" s="375"/>
      <c r="V588" s="375"/>
      <c r="W588" s="375"/>
      <c r="X588" s="375"/>
      <c r="Y588" s="375"/>
      <c r="Z588" s="375"/>
    </row>
    <row r="589" spans="1:26" ht="9.75" customHeight="1" x14ac:dyDescent="0.25">
      <c r="A589" s="375"/>
      <c r="B589" s="375"/>
      <c r="C589" s="375"/>
      <c r="D589" s="375"/>
      <c r="E589" s="375"/>
      <c r="F589" s="375"/>
      <c r="G589" s="375"/>
      <c r="H589" s="375"/>
      <c r="I589" s="375"/>
      <c r="J589" s="375"/>
      <c r="K589" s="375"/>
      <c r="L589" s="375"/>
      <c r="M589" s="375"/>
      <c r="N589" s="375"/>
      <c r="O589" s="375"/>
      <c r="P589" s="375"/>
      <c r="Q589" s="375"/>
      <c r="R589" s="375"/>
      <c r="S589" s="375"/>
      <c r="T589" s="375"/>
      <c r="U589" s="375"/>
      <c r="V589" s="375"/>
      <c r="W589" s="375"/>
      <c r="X589" s="375"/>
      <c r="Y589" s="375"/>
      <c r="Z589" s="375"/>
    </row>
    <row r="590" spans="1:26" ht="9.75" customHeight="1" x14ac:dyDescent="0.25">
      <c r="A590" s="375"/>
      <c r="B590" s="375"/>
      <c r="C590" s="375"/>
      <c r="D590" s="375"/>
      <c r="E590" s="375"/>
      <c r="F590" s="375"/>
      <c r="G590" s="375"/>
      <c r="H590" s="375"/>
      <c r="I590" s="375"/>
      <c r="J590" s="375"/>
      <c r="K590" s="375"/>
      <c r="L590" s="375"/>
      <c r="M590" s="375"/>
      <c r="N590" s="375"/>
      <c r="O590" s="375"/>
      <c r="P590" s="375"/>
      <c r="Q590" s="375"/>
      <c r="R590" s="375"/>
      <c r="S590" s="375"/>
      <c r="T590" s="375"/>
      <c r="U590" s="375"/>
      <c r="V590" s="375"/>
      <c r="W590" s="375"/>
      <c r="X590" s="375"/>
      <c r="Y590" s="375"/>
      <c r="Z590" s="375"/>
    </row>
    <row r="591" spans="1:26" ht="9.75" customHeight="1" x14ac:dyDescent="0.25">
      <c r="A591" s="375"/>
      <c r="B591" s="375"/>
      <c r="C591" s="375"/>
      <c r="D591" s="375"/>
      <c r="E591" s="375"/>
      <c r="F591" s="375"/>
      <c r="G591" s="375"/>
      <c r="H591" s="375"/>
      <c r="I591" s="375"/>
      <c r="J591" s="375"/>
      <c r="K591" s="375"/>
      <c r="L591" s="375"/>
      <c r="M591" s="375"/>
      <c r="N591" s="375"/>
      <c r="O591" s="375"/>
      <c r="P591" s="375"/>
      <c r="Q591" s="375"/>
      <c r="R591" s="375"/>
      <c r="S591" s="375"/>
      <c r="T591" s="375"/>
      <c r="U591" s="375"/>
      <c r="V591" s="375"/>
      <c r="W591" s="375"/>
      <c r="X591" s="375"/>
      <c r="Y591" s="375"/>
      <c r="Z591" s="375"/>
    </row>
    <row r="592" spans="1:26" ht="9.75" customHeight="1" x14ac:dyDescent="0.25">
      <c r="A592" s="375"/>
      <c r="B592" s="375"/>
      <c r="C592" s="375"/>
      <c r="D592" s="375"/>
      <c r="E592" s="375"/>
      <c r="F592" s="375"/>
      <c r="G592" s="375"/>
      <c r="H592" s="375"/>
      <c r="I592" s="375"/>
      <c r="J592" s="375"/>
      <c r="K592" s="375"/>
      <c r="L592" s="375"/>
      <c r="M592" s="375"/>
      <c r="N592" s="375"/>
      <c r="O592" s="375"/>
      <c r="P592" s="375"/>
      <c r="Q592" s="375"/>
      <c r="R592" s="375"/>
      <c r="S592" s="375"/>
      <c r="T592" s="375"/>
      <c r="U592" s="375"/>
      <c r="V592" s="375"/>
      <c r="W592" s="375"/>
      <c r="X592" s="375"/>
      <c r="Y592" s="375"/>
      <c r="Z592" s="375"/>
    </row>
    <row r="593" spans="1:26" ht="9.75" customHeight="1" x14ac:dyDescent="0.25">
      <c r="A593" s="375"/>
      <c r="B593" s="375"/>
      <c r="C593" s="375"/>
      <c r="D593" s="375"/>
      <c r="E593" s="375"/>
      <c r="F593" s="375"/>
      <c r="G593" s="375"/>
      <c r="H593" s="375"/>
      <c r="I593" s="375"/>
      <c r="J593" s="375"/>
      <c r="K593" s="375"/>
      <c r="L593" s="375"/>
      <c r="M593" s="375"/>
      <c r="N593" s="375"/>
      <c r="O593" s="375"/>
      <c r="P593" s="375"/>
      <c r="Q593" s="375"/>
      <c r="R593" s="375"/>
      <c r="S593" s="375"/>
      <c r="T593" s="375"/>
      <c r="U593" s="375"/>
      <c r="V593" s="375"/>
      <c r="W593" s="375"/>
      <c r="X593" s="375"/>
      <c r="Y593" s="375"/>
      <c r="Z593" s="375"/>
    </row>
    <row r="594" spans="1:26" ht="9.75" customHeight="1" x14ac:dyDescent="0.25">
      <c r="A594" s="375"/>
      <c r="B594" s="375"/>
      <c r="C594" s="375"/>
      <c r="D594" s="375"/>
      <c r="E594" s="375"/>
      <c r="F594" s="375"/>
      <c r="G594" s="375"/>
      <c r="H594" s="375"/>
      <c r="I594" s="375"/>
      <c r="J594" s="375"/>
      <c r="K594" s="375"/>
      <c r="L594" s="375"/>
      <c r="M594" s="375"/>
      <c r="N594" s="375"/>
      <c r="O594" s="375"/>
      <c r="P594" s="375"/>
      <c r="Q594" s="375"/>
      <c r="R594" s="375"/>
      <c r="S594" s="375"/>
      <c r="T594" s="375"/>
      <c r="U594" s="375"/>
      <c r="V594" s="375"/>
      <c r="W594" s="375"/>
      <c r="X594" s="375"/>
      <c r="Y594" s="375"/>
      <c r="Z594" s="375"/>
    </row>
    <row r="595" spans="1:26" ht="9.75" customHeight="1" x14ac:dyDescent="0.25">
      <c r="A595" s="375"/>
      <c r="B595" s="375"/>
      <c r="C595" s="375"/>
      <c r="D595" s="375"/>
      <c r="E595" s="375"/>
      <c r="F595" s="375"/>
      <c r="G595" s="375"/>
      <c r="H595" s="375"/>
      <c r="I595" s="375"/>
      <c r="J595" s="375"/>
      <c r="K595" s="375"/>
      <c r="L595" s="375"/>
      <c r="M595" s="375"/>
      <c r="N595" s="375"/>
      <c r="O595" s="375"/>
      <c r="P595" s="375"/>
      <c r="Q595" s="375"/>
      <c r="R595" s="375"/>
      <c r="S595" s="375"/>
      <c r="T595" s="375"/>
      <c r="U595" s="375"/>
      <c r="V595" s="375"/>
      <c r="W595" s="375"/>
      <c r="X595" s="375"/>
      <c r="Y595" s="375"/>
      <c r="Z595" s="375"/>
    </row>
    <row r="596" spans="1:26" ht="9.75" customHeight="1" x14ac:dyDescent="0.25">
      <c r="A596" s="375"/>
      <c r="B596" s="375"/>
      <c r="C596" s="375"/>
      <c r="D596" s="375"/>
      <c r="E596" s="375"/>
      <c r="F596" s="375"/>
      <c r="G596" s="375"/>
      <c r="H596" s="375"/>
      <c r="I596" s="375"/>
      <c r="J596" s="375"/>
      <c r="K596" s="375"/>
      <c r="L596" s="375"/>
      <c r="M596" s="375"/>
      <c r="N596" s="375"/>
      <c r="O596" s="375"/>
      <c r="P596" s="375"/>
      <c r="Q596" s="375"/>
      <c r="R596" s="375"/>
      <c r="S596" s="375"/>
      <c r="T596" s="375"/>
      <c r="U596" s="375"/>
      <c r="V596" s="375"/>
      <c r="W596" s="375"/>
      <c r="X596" s="375"/>
      <c r="Y596" s="375"/>
      <c r="Z596" s="375"/>
    </row>
    <row r="597" spans="1:26" ht="9.75" customHeight="1" x14ac:dyDescent="0.25">
      <c r="A597" s="375"/>
      <c r="B597" s="375"/>
      <c r="C597" s="375"/>
      <c r="D597" s="375"/>
      <c r="E597" s="375"/>
      <c r="F597" s="375"/>
      <c r="G597" s="375"/>
      <c r="H597" s="375"/>
      <c r="I597" s="375"/>
      <c r="J597" s="375"/>
      <c r="K597" s="375"/>
      <c r="L597" s="375"/>
      <c r="M597" s="375"/>
      <c r="N597" s="375"/>
      <c r="O597" s="375"/>
      <c r="P597" s="375"/>
      <c r="Q597" s="375"/>
      <c r="R597" s="375"/>
      <c r="S597" s="375"/>
      <c r="T597" s="375"/>
      <c r="U597" s="375"/>
      <c r="V597" s="375"/>
      <c r="W597" s="375"/>
      <c r="X597" s="375"/>
      <c r="Y597" s="375"/>
      <c r="Z597" s="375"/>
    </row>
    <row r="598" spans="1:26" ht="9.75" customHeight="1" x14ac:dyDescent="0.25">
      <c r="A598" s="375"/>
      <c r="B598" s="375"/>
      <c r="C598" s="375"/>
      <c r="D598" s="375"/>
      <c r="E598" s="375"/>
      <c r="F598" s="375"/>
      <c r="G598" s="375"/>
      <c r="H598" s="375"/>
      <c r="I598" s="375"/>
      <c r="J598" s="375"/>
      <c r="K598" s="375"/>
      <c r="L598" s="375"/>
      <c r="M598" s="375"/>
      <c r="N598" s="375"/>
      <c r="O598" s="375"/>
      <c r="P598" s="375"/>
      <c r="Q598" s="375"/>
      <c r="R598" s="375"/>
      <c r="S598" s="375"/>
      <c r="T598" s="375"/>
      <c r="U598" s="375"/>
      <c r="V598" s="375"/>
      <c r="W598" s="375"/>
      <c r="X598" s="375"/>
      <c r="Y598" s="375"/>
      <c r="Z598" s="375"/>
    </row>
    <row r="599" spans="1:26" ht="9.75" customHeight="1" x14ac:dyDescent="0.25">
      <c r="A599" s="375"/>
      <c r="B599" s="375"/>
      <c r="C599" s="375"/>
      <c r="D599" s="375"/>
      <c r="E599" s="375"/>
      <c r="F599" s="375"/>
      <c r="G599" s="375"/>
      <c r="H599" s="375"/>
      <c r="I599" s="375"/>
      <c r="J599" s="375"/>
      <c r="K599" s="375"/>
      <c r="L599" s="375"/>
      <c r="M599" s="375"/>
      <c r="N599" s="375"/>
      <c r="O599" s="375"/>
      <c r="P599" s="375"/>
      <c r="Q599" s="375"/>
      <c r="R599" s="375"/>
      <c r="S599" s="375"/>
      <c r="T599" s="375"/>
      <c r="U599" s="375"/>
      <c r="V599" s="375"/>
      <c r="W599" s="375"/>
      <c r="X599" s="375"/>
      <c r="Y599" s="375"/>
      <c r="Z599" s="375"/>
    </row>
    <row r="600" spans="1:26" ht="9.75" customHeight="1" x14ac:dyDescent="0.25">
      <c r="A600" s="375"/>
      <c r="B600" s="375"/>
      <c r="C600" s="375"/>
      <c r="D600" s="375"/>
      <c r="E600" s="375"/>
      <c r="F600" s="375"/>
      <c r="G600" s="375"/>
      <c r="H600" s="375"/>
      <c r="I600" s="375"/>
      <c r="J600" s="375"/>
      <c r="K600" s="375"/>
      <c r="L600" s="375"/>
      <c r="M600" s="375"/>
      <c r="N600" s="375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</row>
    <row r="601" spans="1:26" ht="9.75" customHeight="1" x14ac:dyDescent="0.25">
      <c r="A601" s="375"/>
      <c r="B601" s="375"/>
      <c r="C601" s="375"/>
      <c r="D601" s="375"/>
      <c r="E601" s="375"/>
      <c r="F601" s="375"/>
      <c r="G601" s="375"/>
      <c r="H601" s="375"/>
      <c r="I601" s="375"/>
      <c r="J601" s="375"/>
      <c r="K601" s="375"/>
      <c r="L601" s="375"/>
      <c r="M601" s="375"/>
      <c r="N601" s="375"/>
      <c r="O601" s="375"/>
      <c r="P601" s="375"/>
      <c r="Q601" s="375"/>
      <c r="R601" s="375"/>
      <c r="S601" s="375"/>
      <c r="T601" s="375"/>
      <c r="U601" s="375"/>
      <c r="V601" s="375"/>
      <c r="W601" s="375"/>
      <c r="X601" s="375"/>
      <c r="Y601" s="375"/>
      <c r="Z601" s="375"/>
    </row>
    <row r="602" spans="1:26" ht="9.75" customHeight="1" x14ac:dyDescent="0.25">
      <c r="A602" s="375"/>
      <c r="B602" s="375"/>
      <c r="C602" s="375"/>
      <c r="D602" s="375"/>
      <c r="E602" s="375"/>
      <c r="F602" s="375"/>
      <c r="G602" s="375"/>
      <c r="H602" s="375"/>
      <c r="I602" s="375"/>
      <c r="J602" s="375"/>
      <c r="K602" s="375"/>
      <c r="L602" s="375"/>
      <c r="M602" s="375"/>
      <c r="N602" s="375"/>
      <c r="O602" s="375"/>
      <c r="P602" s="375"/>
      <c r="Q602" s="375"/>
      <c r="R602" s="375"/>
      <c r="S602" s="375"/>
      <c r="T602" s="375"/>
      <c r="U602" s="375"/>
      <c r="V602" s="375"/>
      <c r="W602" s="375"/>
      <c r="X602" s="375"/>
      <c r="Y602" s="375"/>
      <c r="Z602" s="375"/>
    </row>
    <row r="603" spans="1:26" ht="9.75" customHeight="1" x14ac:dyDescent="0.25">
      <c r="A603" s="375"/>
      <c r="B603" s="375"/>
      <c r="C603" s="375"/>
      <c r="D603" s="375"/>
      <c r="E603" s="375"/>
      <c r="F603" s="375"/>
      <c r="G603" s="375"/>
      <c r="H603" s="375"/>
      <c r="I603" s="375"/>
      <c r="J603" s="375"/>
      <c r="K603" s="375"/>
      <c r="L603" s="375"/>
      <c r="M603" s="375"/>
      <c r="N603" s="375"/>
      <c r="O603" s="375"/>
      <c r="P603" s="375"/>
      <c r="Q603" s="375"/>
      <c r="R603" s="375"/>
      <c r="S603" s="375"/>
      <c r="T603" s="375"/>
      <c r="U603" s="375"/>
      <c r="V603" s="375"/>
      <c r="W603" s="375"/>
      <c r="X603" s="375"/>
      <c r="Y603" s="375"/>
      <c r="Z603" s="375"/>
    </row>
    <row r="604" spans="1:26" ht="9.75" customHeight="1" x14ac:dyDescent="0.25">
      <c r="A604" s="375"/>
      <c r="B604" s="375"/>
      <c r="C604" s="375"/>
      <c r="D604" s="375"/>
      <c r="E604" s="375"/>
      <c r="F604" s="375"/>
      <c r="G604" s="375"/>
      <c r="H604" s="375"/>
      <c r="I604" s="375"/>
      <c r="J604" s="375"/>
      <c r="K604" s="375"/>
      <c r="L604" s="375"/>
      <c r="M604" s="375"/>
      <c r="N604" s="375"/>
      <c r="O604" s="375"/>
      <c r="P604" s="375"/>
      <c r="Q604" s="375"/>
      <c r="R604" s="375"/>
      <c r="S604" s="375"/>
      <c r="T604" s="375"/>
      <c r="U604" s="375"/>
      <c r="V604" s="375"/>
      <c r="W604" s="375"/>
      <c r="X604" s="375"/>
      <c r="Y604" s="375"/>
      <c r="Z604" s="375"/>
    </row>
    <row r="605" spans="1:26" ht="9.75" customHeight="1" x14ac:dyDescent="0.25">
      <c r="A605" s="375"/>
      <c r="B605" s="375"/>
      <c r="C605" s="375"/>
      <c r="D605" s="375"/>
      <c r="E605" s="375"/>
      <c r="F605" s="375"/>
      <c r="G605" s="375"/>
      <c r="H605" s="375"/>
      <c r="I605" s="375"/>
      <c r="J605" s="375"/>
      <c r="K605" s="375"/>
      <c r="L605" s="375"/>
      <c r="M605" s="375"/>
      <c r="N605" s="375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375"/>
      <c r="Z605" s="375"/>
    </row>
    <row r="606" spans="1:26" ht="9.75" customHeight="1" x14ac:dyDescent="0.25">
      <c r="A606" s="375"/>
      <c r="B606" s="375"/>
      <c r="C606" s="375"/>
      <c r="D606" s="375"/>
      <c r="E606" s="375"/>
      <c r="F606" s="375"/>
      <c r="G606" s="375"/>
      <c r="H606" s="375"/>
      <c r="I606" s="375"/>
      <c r="J606" s="375"/>
      <c r="K606" s="375"/>
      <c r="L606" s="375"/>
      <c r="M606" s="375"/>
      <c r="N606" s="375"/>
      <c r="O606" s="375"/>
      <c r="P606" s="375"/>
      <c r="Q606" s="375"/>
      <c r="R606" s="375"/>
      <c r="S606" s="375"/>
      <c r="T606" s="375"/>
      <c r="U606" s="375"/>
      <c r="V606" s="375"/>
      <c r="W606" s="375"/>
      <c r="X606" s="375"/>
      <c r="Y606" s="375"/>
      <c r="Z606" s="375"/>
    </row>
    <row r="607" spans="1:26" ht="9.75" customHeight="1" x14ac:dyDescent="0.25">
      <c r="A607" s="375"/>
      <c r="B607" s="375"/>
      <c r="C607" s="375"/>
      <c r="D607" s="375"/>
      <c r="E607" s="375"/>
      <c r="F607" s="375"/>
      <c r="G607" s="375"/>
      <c r="H607" s="375"/>
      <c r="I607" s="375"/>
      <c r="J607" s="375"/>
      <c r="K607" s="375"/>
      <c r="L607" s="375"/>
      <c r="M607" s="375"/>
      <c r="N607" s="375"/>
      <c r="O607" s="375"/>
      <c r="P607" s="375"/>
      <c r="Q607" s="375"/>
      <c r="R607" s="375"/>
      <c r="S607" s="375"/>
      <c r="T607" s="375"/>
      <c r="U607" s="375"/>
      <c r="V607" s="375"/>
      <c r="W607" s="375"/>
      <c r="X607" s="375"/>
      <c r="Y607" s="375"/>
      <c r="Z607" s="375"/>
    </row>
    <row r="608" spans="1:26" ht="9.75" customHeight="1" x14ac:dyDescent="0.25">
      <c r="A608" s="375"/>
      <c r="B608" s="375"/>
      <c r="C608" s="375"/>
      <c r="D608" s="375"/>
      <c r="E608" s="375"/>
      <c r="F608" s="375"/>
      <c r="G608" s="375"/>
      <c r="H608" s="375"/>
      <c r="I608" s="375"/>
      <c r="J608" s="375"/>
      <c r="K608" s="375"/>
      <c r="L608" s="375"/>
      <c r="M608" s="375"/>
      <c r="N608" s="375"/>
      <c r="O608" s="375"/>
      <c r="P608" s="375"/>
      <c r="Q608" s="375"/>
      <c r="R608" s="375"/>
      <c r="S608" s="375"/>
      <c r="T608" s="375"/>
      <c r="U608" s="375"/>
      <c r="V608" s="375"/>
      <c r="W608" s="375"/>
      <c r="X608" s="375"/>
      <c r="Y608" s="375"/>
      <c r="Z608" s="375"/>
    </row>
    <row r="609" spans="1:26" ht="9.75" customHeight="1" x14ac:dyDescent="0.25">
      <c r="A609" s="375"/>
      <c r="B609" s="375"/>
      <c r="C609" s="375"/>
      <c r="D609" s="375"/>
      <c r="E609" s="375"/>
      <c r="F609" s="375"/>
      <c r="G609" s="375"/>
      <c r="H609" s="375"/>
      <c r="I609" s="375"/>
      <c r="J609" s="375"/>
      <c r="K609" s="375"/>
      <c r="L609" s="375"/>
      <c r="M609" s="375"/>
      <c r="N609" s="375"/>
      <c r="O609" s="375"/>
      <c r="P609" s="375"/>
      <c r="Q609" s="375"/>
      <c r="R609" s="375"/>
      <c r="S609" s="375"/>
      <c r="T609" s="375"/>
      <c r="U609" s="375"/>
      <c r="V609" s="375"/>
      <c r="W609" s="375"/>
      <c r="X609" s="375"/>
      <c r="Y609" s="375"/>
      <c r="Z609" s="375"/>
    </row>
    <row r="610" spans="1:26" ht="9.75" customHeight="1" x14ac:dyDescent="0.25">
      <c r="A610" s="375"/>
      <c r="B610" s="375"/>
      <c r="C610" s="375"/>
      <c r="D610" s="375"/>
      <c r="E610" s="375"/>
      <c r="F610" s="375"/>
      <c r="G610" s="375"/>
      <c r="H610" s="375"/>
      <c r="I610" s="375"/>
      <c r="J610" s="375"/>
      <c r="K610" s="375"/>
      <c r="L610" s="375"/>
      <c r="M610" s="375"/>
      <c r="N610" s="375"/>
      <c r="O610" s="375"/>
      <c r="P610" s="375"/>
      <c r="Q610" s="375"/>
      <c r="R610" s="375"/>
      <c r="S610" s="375"/>
      <c r="T610" s="375"/>
      <c r="U610" s="375"/>
      <c r="V610" s="375"/>
      <c r="W610" s="375"/>
      <c r="X610" s="375"/>
      <c r="Y610" s="375"/>
      <c r="Z610" s="375"/>
    </row>
    <row r="611" spans="1:26" ht="9.75" customHeight="1" x14ac:dyDescent="0.25">
      <c r="A611" s="375"/>
      <c r="B611" s="375"/>
      <c r="C611" s="375"/>
      <c r="D611" s="375"/>
      <c r="E611" s="375"/>
      <c r="F611" s="375"/>
      <c r="G611" s="375"/>
      <c r="H611" s="375"/>
      <c r="I611" s="375"/>
      <c r="J611" s="375"/>
      <c r="K611" s="375"/>
      <c r="L611" s="375"/>
      <c r="M611" s="375"/>
      <c r="N611" s="375"/>
      <c r="O611" s="375"/>
      <c r="P611" s="375"/>
      <c r="Q611" s="375"/>
      <c r="R611" s="375"/>
      <c r="S611" s="375"/>
      <c r="T611" s="375"/>
      <c r="U611" s="375"/>
      <c r="V611" s="375"/>
      <c r="W611" s="375"/>
      <c r="X611" s="375"/>
      <c r="Y611" s="375"/>
      <c r="Z611" s="375"/>
    </row>
    <row r="612" spans="1:26" ht="9.75" customHeight="1" x14ac:dyDescent="0.25">
      <c r="A612" s="375"/>
      <c r="B612" s="375"/>
      <c r="C612" s="375"/>
      <c r="D612" s="375"/>
      <c r="E612" s="375"/>
      <c r="F612" s="375"/>
      <c r="G612" s="375"/>
      <c r="H612" s="375"/>
      <c r="I612" s="375"/>
      <c r="J612" s="375"/>
      <c r="K612" s="375"/>
      <c r="L612" s="375"/>
      <c r="M612" s="375"/>
      <c r="N612" s="375"/>
      <c r="O612" s="375"/>
      <c r="P612" s="375"/>
      <c r="Q612" s="375"/>
      <c r="R612" s="375"/>
      <c r="S612" s="375"/>
      <c r="T612" s="375"/>
      <c r="U612" s="375"/>
      <c r="V612" s="375"/>
      <c r="W612" s="375"/>
      <c r="X612" s="375"/>
      <c r="Y612" s="375"/>
      <c r="Z612" s="375"/>
    </row>
    <row r="613" spans="1:26" ht="9.75" customHeight="1" x14ac:dyDescent="0.25">
      <c r="A613" s="375"/>
      <c r="B613" s="375"/>
      <c r="C613" s="375"/>
      <c r="D613" s="375"/>
      <c r="E613" s="375"/>
      <c r="F613" s="375"/>
      <c r="G613" s="375"/>
      <c r="H613" s="375"/>
      <c r="I613" s="375"/>
      <c r="J613" s="375"/>
      <c r="K613" s="375"/>
      <c r="L613" s="375"/>
      <c r="M613" s="375"/>
      <c r="N613" s="375"/>
      <c r="O613" s="375"/>
      <c r="P613" s="375"/>
      <c r="Q613" s="375"/>
      <c r="R613" s="375"/>
      <c r="S613" s="375"/>
      <c r="T613" s="375"/>
      <c r="U613" s="375"/>
      <c r="V613" s="375"/>
      <c r="W613" s="375"/>
      <c r="X613" s="375"/>
      <c r="Y613" s="375"/>
      <c r="Z613" s="375"/>
    </row>
    <row r="614" spans="1:26" ht="9.75" customHeight="1" x14ac:dyDescent="0.25">
      <c r="A614" s="375"/>
      <c r="B614" s="375"/>
      <c r="C614" s="375"/>
      <c r="D614" s="375"/>
      <c r="E614" s="375"/>
      <c r="F614" s="375"/>
      <c r="G614" s="375"/>
      <c r="H614" s="375"/>
      <c r="I614" s="375"/>
      <c r="J614" s="375"/>
      <c r="K614" s="375"/>
      <c r="L614" s="375"/>
      <c r="M614" s="375"/>
      <c r="N614" s="375"/>
      <c r="O614" s="375"/>
      <c r="P614" s="375"/>
      <c r="Q614" s="375"/>
      <c r="R614" s="375"/>
      <c r="S614" s="375"/>
      <c r="T614" s="375"/>
      <c r="U614" s="375"/>
      <c r="V614" s="375"/>
      <c r="W614" s="375"/>
      <c r="X614" s="375"/>
      <c r="Y614" s="375"/>
      <c r="Z614" s="375"/>
    </row>
    <row r="615" spans="1:26" ht="9.75" customHeight="1" x14ac:dyDescent="0.25">
      <c r="A615" s="375"/>
      <c r="B615" s="375"/>
      <c r="C615" s="375"/>
      <c r="D615" s="375"/>
      <c r="E615" s="375"/>
      <c r="F615" s="375"/>
      <c r="G615" s="375"/>
      <c r="H615" s="375"/>
      <c r="I615" s="375"/>
      <c r="J615" s="375"/>
      <c r="K615" s="375"/>
      <c r="L615" s="375"/>
      <c r="M615" s="375"/>
      <c r="N615" s="375"/>
      <c r="O615" s="375"/>
      <c r="P615" s="375"/>
      <c r="Q615" s="375"/>
      <c r="R615" s="375"/>
      <c r="S615" s="375"/>
      <c r="T615" s="375"/>
      <c r="U615" s="375"/>
      <c r="V615" s="375"/>
      <c r="W615" s="375"/>
      <c r="X615" s="375"/>
      <c r="Y615" s="375"/>
      <c r="Z615" s="375"/>
    </row>
    <row r="616" spans="1:26" ht="9.75" customHeight="1" x14ac:dyDescent="0.25">
      <c r="A616" s="375"/>
      <c r="B616" s="375"/>
      <c r="C616" s="375"/>
      <c r="D616" s="375"/>
      <c r="E616" s="375"/>
      <c r="F616" s="375"/>
      <c r="G616" s="375"/>
      <c r="H616" s="375"/>
      <c r="I616" s="375"/>
      <c r="J616" s="375"/>
      <c r="K616" s="375"/>
      <c r="L616" s="375"/>
      <c r="M616" s="375"/>
      <c r="N616" s="375"/>
      <c r="O616" s="375"/>
      <c r="P616" s="375"/>
      <c r="Q616" s="375"/>
      <c r="R616" s="375"/>
      <c r="S616" s="375"/>
      <c r="T616" s="375"/>
      <c r="U616" s="375"/>
      <c r="V616" s="375"/>
      <c r="W616" s="375"/>
      <c r="X616" s="375"/>
      <c r="Y616" s="375"/>
      <c r="Z616" s="375"/>
    </row>
    <row r="617" spans="1:26" ht="9.75" customHeight="1" x14ac:dyDescent="0.25">
      <c r="A617" s="375"/>
      <c r="B617" s="375"/>
      <c r="C617" s="375"/>
      <c r="D617" s="375"/>
      <c r="E617" s="375"/>
      <c r="F617" s="375"/>
      <c r="G617" s="375"/>
      <c r="H617" s="375"/>
      <c r="I617" s="375"/>
      <c r="J617" s="375"/>
      <c r="K617" s="375"/>
      <c r="L617" s="375"/>
      <c r="M617" s="375"/>
      <c r="N617" s="375"/>
      <c r="O617" s="375"/>
      <c r="P617" s="375"/>
      <c r="Q617" s="375"/>
      <c r="R617" s="375"/>
      <c r="S617" s="375"/>
      <c r="T617" s="375"/>
      <c r="U617" s="375"/>
      <c r="V617" s="375"/>
      <c r="W617" s="375"/>
      <c r="X617" s="375"/>
      <c r="Y617" s="375"/>
      <c r="Z617" s="375"/>
    </row>
    <row r="618" spans="1:26" ht="9.75" customHeight="1" x14ac:dyDescent="0.25">
      <c r="A618" s="375"/>
      <c r="B618" s="375"/>
      <c r="C618" s="375"/>
      <c r="D618" s="375"/>
      <c r="E618" s="375"/>
      <c r="F618" s="375"/>
      <c r="G618" s="375"/>
      <c r="H618" s="375"/>
      <c r="I618" s="375"/>
      <c r="J618" s="375"/>
      <c r="K618" s="375"/>
      <c r="L618" s="375"/>
      <c r="M618" s="375"/>
      <c r="N618" s="375"/>
      <c r="O618" s="375"/>
      <c r="P618" s="375"/>
      <c r="Q618" s="375"/>
      <c r="R618" s="375"/>
      <c r="S618" s="375"/>
      <c r="T618" s="375"/>
      <c r="U618" s="375"/>
      <c r="V618" s="375"/>
      <c r="W618" s="375"/>
      <c r="X618" s="375"/>
      <c r="Y618" s="375"/>
      <c r="Z618" s="375"/>
    </row>
    <row r="619" spans="1:26" ht="9.75" customHeight="1" x14ac:dyDescent="0.25">
      <c r="A619" s="375"/>
      <c r="B619" s="375"/>
      <c r="C619" s="375"/>
      <c r="D619" s="375"/>
      <c r="E619" s="375"/>
      <c r="F619" s="375"/>
      <c r="G619" s="375"/>
      <c r="H619" s="375"/>
      <c r="I619" s="375"/>
      <c r="J619" s="375"/>
      <c r="K619" s="375"/>
      <c r="L619" s="375"/>
      <c r="M619" s="375"/>
      <c r="N619" s="375"/>
      <c r="O619" s="375"/>
      <c r="P619" s="375"/>
      <c r="Q619" s="375"/>
      <c r="R619" s="375"/>
      <c r="S619" s="375"/>
      <c r="T619" s="375"/>
      <c r="U619" s="375"/>
      <c r="V619" s="375"/>
      <c r="W619" s="375"/>
      <c r="X619" s="375"/>
      <c r="Y619" s="375"/>
      <c r="Z619" s="375"/>
    </row>
    <row r="620" spans="1:26" ht="9.75" customHeight="1" x14ac:dyDescent="0.25">
      <c r="A620" s="375"/>
      <c r="B620" s="375"/>
      <c r="C620" s="375"/>
      <c r="D620" s="375"/>
      <c r="E620" s="375"/>
      <c r="F620" s="375"/>
      <c r="G620" s="375"/>
      <c r="H620" s="375"/>
      <c r="I620" s="375"/>
      <c r="J620" s="375"/>
      <c r="K620" s="375"/>
      <c r="L620" s="375"/>
      <c r="M620" s="375"/>
      <c r="N620" s="375"/>
      <c r="O620" s="375"/>
      <c r="P620" s="375"/>
      <c r="Q620" s="375"/>
      <c r="R620" s="375"/>
      <c r="S620" s="375"/>
      <c r="T620" s="375"/>
      <c r="U620" s="375"/>
      <c r="V620" s="375"/>
      <c r="W620" s="375"/>
      <c r="X620" s="375"/>
      <c r="Y620" s="375"/>
      <c r="Z620" s="375"/>
    </row>
    <row r="621" spans="1:26" ht="9.75" customHeight="1" x14ac:dyDescent="0.25">
      <c r="A621" s="375"/>
      <c r="B621" s="375"/>
      <c r="C621" s="375"/>
      <c r="D621" s="375"/>
      <c r="E621" s="375"/>
      <c r="F621" s="375"/>
      <c r="G621" s="375"/>
      <c r="H621" s="375"/>
      <c r="I621" s="375"/>
      <c r="J621" s="375"/>
      <c r="K621" s="375"/>
      <c r="L621" s="375"/>
      <c r="M621" s="375"/>
      <c r="N621" s="375"/>
      <c r="O621" s="375"/>
      <c r="P621" s="375"/>
      <c r="Q621" s="375"/>
      <c r="R621" s="375"/>
      <c r="S621" s="375"/>
      <c r="T621" s="375"/>
      <c r="U621" s="375"/>
      <c r="V621" s="375"/>
      <c r="W621" s="375"/>
      <c r="X621" s="375"/>
      <c r="Y621" s="375"/>
      <c r="Z621" s="375"/>
    </row>
    <row r="622" spans="1:26" ht="9.75" customHeight="1" x14ac:dyDescent="0.25">
      <c r="A622" s="375"/>
      <c r="B622" s="375"/>
      <c r="C622" s="375"/>
      <c r="D622" s="375"/>
      <c r="E622" s="375"/>
      <c r="F622" s="375"/>
      <c r="G622" s="375"/>
      <c r="H622" s="375"/>
      <c r="I622" s="375"/>
      <c r="J622" s="375"/>
      <c r="K622" s="375"/>
      <c r="L622" s="375"/>
      <c r="M622" s="375"/>
      <c r="N622" s="375"/>
      <c r="O622" s="375"/>
      <c r="P622" s="375"/>
      <c r="Q622" s="375"/>
      <c r="R622" s="375"/>
      <c r="S622" s="375"/>
      <c r="T622" s="375"/>
      <c r="U622" s="375"/>
      <c r="V622" s="375"/>
      <c r="W622" s="375"/>
      <c r="X622" s="375"/>
      <c r="Y622" s="375"/>
      <c r="Z622" s="375"/>
    </row>
    <row r="623" spans="1:26" ht="9.75" customHeight="1" x14ac:dyDescent="0.25">
      <c r="A623" s="375"/>
      <c r="B623" s="375"/>
      <c r="C623" s="375"/>
      <c r="D623" s="375"/>
      <c r="E623" s="375"/>
      <c r="F623" s="375"/>
      <c r="G623" s="375"/>
      <c r="H623" s="375"/>
      <c r="I623" s="375"/>
      <c r="J623" s="375"/>
      <c r="K623" s="375"/>
      <c r="L623" s="375"/>
      <c r="M623" s="375"/>
      <c r="N623" s="375"/>
      <c r="O623" s="375"/>
      <c r="P623" s="375"/>
      <c r="Q623" s="375"/>
      <c r="R623" s="375"/>
      <c r="S623" s="375"/>
      <c r="T623" s="375"/>
      <c r="U623" s="375"/>
      <c r="V623" s="375"/>
      <c r="W623" s="375"/>
      <c r="X623" s="375"/>
      <c r="Y623" s="375"/>
      <c r="Z623" s="375"/>
    </row>
    <row r="624" spans="1:26" ht="9.75" customHeight="1" x14ac:dyDescent="0.25">
      <c r="A624" s="375"/>
      <c r="B624" s="375"/>
      <c r="C624" s="375"/>
      <c r="D624" s="375"/>
      <c r="E624" s="375"/>
      <c r="F624" s="375"/>
      <c r="G624" s="375"/>
      <c r="H624" s="375"/>
      <c r="I624" s="375"/>
      <c r="J624" s="375"/>
      <c r="K624" s="375"/>
      <c r="L624" s="375"/>
      <c r="M624" s="375"/>
      <c r="N624" s="375"/>
      <c r="O624" s="375"/>
      <c r="P624" s="375"/>
      <c r="Q624" s="375"/>
      <c r="R624" s="375"/>
      <c r="S624" s="375"/>
      <c r="T624" s="375"/>
      <c r="U624" s="375"/>
      <c r="V624" s="375"/>
      <c r="W624" s="375"/>
      <c r="X624" s="375"/>
      <c r="Y624" s="375"/>
      <c r="Z624" s="375"/>
    </row>
    <row r="625" spans="1:26" ht="9.75" customHeight="1" x14ac:dyDescent="0.25">
      <c r="A625" s="375"/>
      <c r="B625" s="375"/>
      <c r="C625" s="375"/>
      <c r="D625" s="375"/>
      <c r="E625" s="375"/>
      <c r="F625" s="375"/>
      <c r="G625" s="375"/>
      <c r="H625" s="375"/>
      <c r="I625" s="375"/>
      <c r="J625" s="375"/>
      <c r="K625" s="375"/>
      <c r="L625" s="375"/>
      <c r="M625" s="375"/>
      <c r="N625" s="375"/>
      <c r="O625" s="375"/>
      <c r="P625" s="375"/>
      <c r="Q625" s="375"/>
      <c r="R625" s="375"/>
      <c r="S625" s="375"/>
      <c r="T625" s="375"/>
      <c r="U625" s="375"/>
      <c r="V625" s="375"/>
      <c r="W625" s="375"/>
      <c r="X625" s="375"/>
      <c r="Y625" s="375"/>
      <c r="Z625" s="375"/>
    </row>
    <row r="626" spans="1:26" ht="9.75" customHeight="1" x14ac:dyDescent="0.25">
      <c r="A626" s="375"/>
      <c r="B626" s="375"/>
      <c r="C626" s="375"/>
      <c r="D626" s="375"/>
      <c r="E626" s="375"/>
      <c r="F626" s="375"/>
      <c r="G626" s="375"/>
      <c r="H626" s="375"/>
      <c r="I626" s="375"/>
      <c r="J626" s="375"/>
      <c r="K626" s="375"/>
      <c r="L626" s="375"/>
      <c r="M626" s="375"/>
      <c r="N626" s="375"/>
      <c r="O626" s="375"/>
      <c r="P626" s="375"/>
      <c r="Q626" s="375"/>
      <c r="R626" s="375"/>
      <c r="S626" s="375"/>
      <c r="T626" s="375"/>
      <c r="U626" s="375"/>
      <c r="V626" s="375"/>
      <c r="W626" s="375"/>
      <c r="X626" s="375"/>
      <c r="Y626" s="375"/>
      <c r="Z626" s="375"/>
    </row>
    <row r="627" spans="1:26" ht="9.75" customHeight="1" x14ac:dyDescent="0.25">
      <c r="A627" s="375"/>
      <c r="B627" s="375"/>
      <c r="C627" s="375"/>
      <c r="D627" s="375"/>
      <c r="E627" s="375"/>
      <c r="F627" s="375"/>
      <c r="G627" s="375"/>
      <c r="H627" s="375"/>
      <c r="I627" s="375"/>
      <c r="J627" s="375"/>
      <c r="K627" s="375"/>
      <c r="L627" s="375"/>
      <c r="M627" s="375"/>
      <c r="N627" s="375"/>
      <c r="O627" s="375"/>
      <c r="P627" s="375"/>
      <c r="Q627" s="375"/>
      <c r="R627" s="375"/>
      <c r="S627" s="375"/>
      <c r="T627" s="375"/>
      <c r="U627" s="375"/>
      <c r="V627" s="375"/>
      <c r="W627" s="375"/>
      <c r="X627" s="375"/>
      <c r="Y627" s="375"/>
      <c r="Z627" s="375"/>
    </row>
    <row r="628" spans="1:26" ht="9.75" customHeight="1" x14ac:dyDescent="0.25">
      <c r="A628" s="375"/>
      <c r="B628" s="375"/>
      <c r="C628" s="375"/>
      <c r="D628" s="375"/>
      <c r="E628" s="375"/>
      <c r="F628" s="375"/>
      <c r="G628" s="375"/>
      <c r="H628" s="375"/>
      <c r="I628" s="375"/>
      <c r="J628" s="375"/>
      <c r="K628" s="375"/>
      <c r="L628" s="375"/>
      <c r="M628" s="375"/>
      <c r="N628" s="375"/>
      <c r="O628" s="375"/>
      <c r="P628" s="375"/>
      <c r="Q628" s="375"/>
      <c r="R628" s="375"/>
      <c r="S628" s="375"/>
      <c r="T628" s="375"/>
      <c r="U628" s="375"/>
      <c r="V628" s="375"/>
      <c r="W628" s="375"/>
      <c r="X628" s="375"/>
      <c r="Y628" s="375"/>
      <c r="Z628" s="375"/>
    </row>
    <row r="629" spans="1:26" ht="9.75" customHeight="1" x14ac:dyDescent="0.25">
      <c r="A629" s="375"/>
      <c r="B629" s="375"/>
      <c r="C629" s="375"/>
      <c r="D629" s="375"/>
      <c r="E629" s="375"/>
      <c r="F629" s="375"/>
      <c r="G629" s="375"/>
      <c r="H629" s="375"/>
      <c r="I629" s="375"/>
      <c r="J629" s="375"/>
      <c r="K629" s="375"/>
      <c r="L629" s="375"/>
      <c r="M629" s="375"/>
      <c r="N629" s="375"/>
      <c r="O629" s="375"/>
      <c r="P629" s="375"/>
      <c r="Q629" s="375"/>
      <c r="R629" s="375"/>
      <c r="S629" s="375"/>
      <c r="T629" s="375"/>
      <c r="U629" s="375"/>
      <c r="V629" s="375"/>
      <c r="W629" s="375"/>
      <c r="X629" s="375"/>
      <c r="Y629" s="375"/>
      <c r="Z629" s="375"/>
    </row>
    <row r="630" spans="1:26" ht="9.75" customHeight="1" x14ac:dyDescent="0.25">
      <c r="A630" s="375"/>
      <c r="B630" s="375"/>
      <c r="C630" s="375"/>
      <c r="D630" s="375"/>
      <c r="E630" s="375"/>
      <c r="F630" s="375"/>
      <c r="G630" s="375"/>
      <c r="H630" s="375"/>
      <c r="I630" s="375"/>
      <c r="J630" s="375"/>
      <c r="K630" s="375"/>
      <c r="L630" s="375"/>
      <c r="M630" s="375"/>
      <c r="N630" s="375"/>
      <c r="O630" s="375"/>
      <c r="P630" s="375"/>
      <c r="Q630" s="375"/>
      <c r="R630" s="375"/>
      <c r="S630" s="375"/>
      <c r="T630" s="375"/>
      <c r="U630" s="375"/>
      <c r="V630" s="375"/>
      <c r="W630" s="375"/>
      <c r="X630" s="375"/>
      <c r="Y630" s="375"/>
      <c r="Z630" s="375"/>
    </row>
    <row r="631" spans="1:26" ht="9.75" customHeight="1" x14ac:dyDescent="0.25">
      <c r="A631" s="375"/>
      <c r="B631" s="375"/>
      <c r="C631" s="375"/>
      <c r="D631" s="375"/>
      <c r="E631" s="375"/>
      <c r="F631" s="375"/>
      <c r="G631" s="375"/>
      <c r="H631" s="375"/>
      <c r="I631" s="375"/>
      <c r="J631" s="375"/>
      <c r="K631" s="375"/>
      <c r="L631" s="375"/>
      <c r="M631" s="375"/>
      <c r="N631" s="375"/>
      <c r="O631" s="375"/>
      <c r="P631" s="375"/>
      <c r="Q631" s="375"/>
      <c r="R631" s="375"/>
      <c r="S631" s="375"/>
      <c r="T631" s="375"/>
      <c r="U631" s="375"/>
      <c r="V631" s="375"/>
      <c r="W631" s="375"/>
      <c r="X631" s="375"/>
      <c r="Y631" s="375"/>
      <c r="Z631" s="375"/>
    </row>
    <row r="632" spans="1:26" ht="9.75" customHeight="1" x14ac:dyDescent="0.25">
      <c r="A632" s="375"/>
      <c r="B632" s="375"/>
      <c r="C632" s="375"/>
      <c r="D632" s="375"/>
      <c r="E632" s="375"/>
      <c r="F632" s="375"/>
      <c r="G632" s="375"/>
      <c r="H632" s="375"/>
      <c r="I632" s="375"/>
      <c r="J632" s="375"/>
      <c r="K632" s="375"/>
      <c r="L632" s="375"/>
      <c r="M632" s="375"/>
      <c r="N632" s="375"/>
      <c r="O632" s="375"/>
      <c r="P632" s="375"/>
      <c r="Q632" s="375"/>
      <c r="R632" s="375"/>
      <c r="S632" s="375"/>
      <c r="T632" s="375"/>
      <c r="U632" s="375"/>
      <c r="V632" s="375"/>
      <c r="W632" s="375"/>
      <c r="X632" s="375"/>
      <c r="Y632" s="375"/>
      <c r="Z632" s="375"/>
    </row>
    <row r="633" spans="1:26" ht="9.75" customHeight="1" x14ac:dyDescent="0.25">
      <c r="A633" s="375"/>
      <c r="B633" s="375"/>
      <c r="C633" s="375"/>
      <c r="D633" s="375"/>
      <c r="E633" s="375"/>
      <c r="F633" s="375"/>
      <c r="G633" s="375"/>
      <c r="H633" s="375"/>
      <c r="I633" s="375"/>
      <c r="J633" s="375"/>
      <c r="K633" s="375"/>
      <c r="L633" s="375"/>
      <c r="M633" s="375"/>
      <c r="N633" s="375"/>
      <c r="O633" s="375"/>
      <c r="P633" s="375"/>
      <c r="Q633" s="375"/>
      <c r="R633" s="375"/>
      <c r="S633" s="375"/>
      <c r="T633" s="375"/>
      <c r="U633" s="375"/>
      <c r="V633" s="375"/>
      <c r="W633" s="375"/>
      <c r="X633" s="375"/>
      <c r="Y633" s="375"/>
      <c r="Z633" s="375"/>
    </row>
    <row r="634" spans="1:26" ht="9.75" customHeight="1" x14ac:dyDescent="0.25">
      <c r="A634" s="375"/>
      <c r="B634" s="375"/>
      <c r="C634" s="375"/>
      <c r="D634" s="375"/>
      <c r="E634" s="375"/>
      <c r="F634" s="375"/>
      <c r="G634" s="375"/>
      <c r="H634" s="375"/>
      <c r="I634" s="375"/>
      <c r="J634" s="375"/>
      <c r="K634" s="375"/>
      <c r="L634" s="375"/>
      <c r="M634" s="375"/>
      <c r="N634" s="375"/>
      <c r="O634" s="375"/>
      <c r="P634" s="375"/>
      <c r="Q634" s="375"/>
      <c r="R634" s="375"/>
      <c r="S634" s="375"/>
      <c r="T634" s="375"/>
      <c r="U634" s="375"/>
      <c r="V634" s="375"/>
      <c r="W634" s="375"/>
      <c r="X634" s="375"/>
      <c r="Y634" s="375"/>
      <c r="Z634" s="375"/>
    </row>
    <row r="635" spans="1:26" ht="9.75" customHeight="1" x14ac:dyDescent="0.25">
      <c r="A635" s="375"/>
      <c r="B635" s="375"/>
      <c r="C635" s="375"/>
      <c r="D635" s="375"/>
      <c r="E635" s="375"/>
      <c r="F635" s="375"/>
      <c r="G635" s="375"/>
      <c r="H635" s="375"/>
      <c r="I635" s="375"/>
      <c r="J635" s="375"/>
      <c r="K635" s="375"/>
      <c r="L635" s="375"/>
      <c r="M635" s="375"/>
      <c r="N635" s="375"/>
      <c r="O635" s="375"/>
      <c r="P635" s="375"/>
      <c r="Q635" s="375"/>
      <c r="R635" s="375"/>
      <c r="S635" s="375"/>
      <c r="T635" s="375"/>
      <c r="U635" s="375"/>
      <c r="V635" s="375"/>
      <c r="W635" s="375"/>
      <c r="X635" s="375"/>
      <c r="Y635" s="375"/>
      <c r="Z635" s="375"/>
    </row>
    <row r="636" spans="1:26" ht="9.75" customHeight="1" x14ac:dyDescent="0.25">
      <c r="A636" s="375"/>
      <c r="B636" s="375"/>
      <c r="C636" s="375"/>
      <c r="D636" s="375"/>
      <c r="E636" s="375"/>
      <c r="F636" s="375"/>
      <c r="G636" s="375"/>
      <c r="H636" s="375"/>
      <c r="I636" s="375"/>
      <c r="J636" s="375"/>
      <c r="K636" s="375"/>
      <c r="L636" s="375"/>
      <c r="M636" s="375"/>
      <c r="N636" s="375"/>
      <c r="O636" s="375"/>
      <c r="P636" s="375"/>
      <c r="Q636" s="375"/>
      <c r="R636" s="375"/>
      <c r="S636" s="375"/>
      <c r="T636" s="375"/>
      <c r="U636" s="375"/>
      <c r="V636" s="375"/>
      <c r="W636" s="375"/>
      <c r="X636" s="375"/>
      <c r="Y636" s="375"/>
      <c r="Z636" s="375"/>
    </row>
    <row r="637" spans="1:26" ht="9.75" customHeight="1" x14ac:dyDescent="0.25">
      <c r="A637" s="375"/>
      <c r="B637" s="375"/>
      <c r="C637" s="375"/>
      <c r="D637" s="375"/>
      <c r="E637" s="375"/>
      <c r="F637" s="375"/>
      <c r="G637" s="375"/>
      <c r="H637" s="375"/>
      <c r="I637" s="375"/>
      <c r="J637" s="375"/>
      <c r="K637" s="375"/>
      <c r="L637" s="375"/>
      <c r="M637" s="375"/>
      <c r="N637" s="375"/>
      <c r="O637" s="375"/>
      <c r="P637" s="375"/>
      <c r="Q637" s="375"/>
      <c r="R637" s="375"/>
      <c r="S637" s="375"/>
      <c r="T637" s="375"/>
      <c r="U637" s="375"/>
      <c r="V637" s="375"/>
      <c r="W637" s="375"/>
      <c r="X637" s="375"/>
      <c r="Y637" s="375"/>
      <c r="Z637" s="375"/>
    </row>
    <row r="638" spans="1:26" ht="9.75" customHeight="1" x14ac:dyDescent="0.25">
      <c r="A638" s="375"/>
      <c r="B638" s="375"/>
      <c r="C638" s="375"/>
      <c r="D638" s="375"/>
      <c r="E638" s="375"/>
      <c r="F638" s="375"/>
      <c r="G638" s="375"/>
      <c r="H638" s="375"/>
      <c r="I638" s="375"/>
      <c r="J638" s="375"/>
      <c r="K638" s="375"/>
      <c r="L638" s="375"/>
      <c r="M638" s="375"/>
      <c r="N638" s="375"/>
      <c r="O638" s="375"/>
      <c r="P638" s="375"/>
      <c r="Q638" s="375"/>
      <c r="R638" s="375"/>
      <c r="S638" s="375"/>
      <c r="T638" s="375"/>
      <c r="U638" s="375"/>
      <c r="V638" s="375"/>
      <c r="W638" s="375"/>
      <c r="X638" s="375"/>
      <c r="Y638" s="375"/>
      <c r="Z638" s="375"/>
    </row>
    <row r="639" spans="1:26" ht="9.75" customHeight="1" x14ac:dyDescent="0.25">
      <c r="A639" s="375"/>
      <c r="B639" s="375"/>
      <c r="C639" s="375"/>
      <c r="D639" s="375"/>
      <c r="E639" s="375"/>
      <c r="F639" s="375"/>
      <c r="G639" s="375"/>
      <c r="H639" s="375"/>
      <c r="I639" s="375"/>
      <c r="J639" s="375"/>
      <c r="K639" s="375"/>
      <c r="L639" s="375"/>
      <c r="M639" s="375"/>
      <c r="N639" s="375"/>
      <c r="O639" s="375"/>
      <c r="P639" s="375"/>
      <c r="Q639" s="375"/>
      <c r="R639" s="375"/>
      <c r="S639" s="375"/>
      <c r="T639" s="375"/>
      <c r="U639" s="375"/>
      <c r="V639" s="375"/>
      <c r="W639" s="375"/>
      <c r="X639" s="375"/>
      <c r="Y639" s="375"/>
      <c r="Z639" s="375"/>
    </row>
    <row r="640" spans="1:26" ht="9.75" customHeight="1" x14ac:dyDescent="0.25">
      <c r="A640" s="375"/>
      <c r="B640" s="375"/>
      <c r="C640" s="375"/>
      <c r="D640" s="375"/>
      <c r="E640" s="375"/>
      <c r="F640" s="375"/>
      <c r="G640" s="375"/>
      <c r="H640" s="375"/>
      <c r="I640" s="375"/>
      <c r="J640" s="375"/>
      <c r="K640" s="375"/>
      <c r="L640" s="375"/>
      <c r="M640" s="375"/>
      <c r="N640" s="375"/>
      <c r="O640" s="375"/>
      <c r="P640" s="375"/>
      <c r="Q640" s="375"/>
      <c r="R640" s="375"/>
      <c r="S640" s="375"/>
      <c r="T640" s="375"/>
      <c r="U640" s="375"/>
      <c r="V640" s="375"/>
      <c r="W640" s="375"/>
      <c r="X640" s="375"/>
      <c r="Y640" s="375"/>
      <c r="Z640" s="375"/>
    </row>
    <row r="641" spans="1:26" ht="9.75" customHeight="1" x14ac:dyDescent="0.25">
      <c r="A641" s="375"/>
      <c r="B641" s="375"/>
      <c r="C641" s="375"/>
      <c r="D641" s="375"/>
      <c r="E641" s="375"/>
      <c r="F641" s="375"/>
      <c r="G641" s="375"/>
      <c r="H641" s="375"/>
      <c r="I641" s="375"/>
      <c r="J641" s="375"/>
      <c r="K641" s="375"/>
      <c r="L641" s="375"/>
      <c r="M641" s="375"/>
      <c r="N641" s="375"/>
      <c r="O641" s="375"/>
      <c r="P641" s="375"/>
      <c r="Q641" s="375"/>
      <c r="R641" s="375"/>
      <c r="S641" s="375"/>
      <c r="T641" s="375"/>
      <c r="U641" s="375"/>
      <c r="V641" s="375"/>
      <c r="W641" s="375"/>
      <c r="X641" s="375"/>
      <c r="Y641" s="375"/>
      <c r="Z641" s="375"/>
    </row>
    <row r="642" spans="1:26" ht="9.75" customHeight="1" x14ac:dyDescent="0.25">
      <c r="A642" s="375"/>
      <c r="B642" s="375"/>
      <c r="C642" s="375"/>
      <c r="D642" s="375"/>
      <c r="E642" s="375"/>
      <c r="F642" s="375"/>
      <c r="G642" s="375"/>
      <c r="H642" s="375"/>
      <c r="I642" s="375"/>
      <c r="J642" s="375"/>
      <c r="K642" s="375"/>
      <c r="L642" s="375"/>
      <c r="M642" s="375"/>
      <c r="N642" s="375"/>
      <c r="O642" s="375"/>
      <c r="P642" s="375"/>
      <c r="Q642" s="375"/>
      <c r="R642" s="375"/>
      <c r="S642" s="375"/>
      <c r="T642" s="375"/>
      <c r="U642" s="375"/>
      <c r="V642" s="375"/>
      <c r="W642" s="375"/>
      <c r="X642" s="375"/>
      <c r="Y642" s="375"/>
      <c r="Z642" s="375"/>
    </row>
    <row r="643" spans="1:26" ht="9.75" customHeight="1" x14ac:dyDescent="0.25">
      <c r="A643" s="375"/>
      <c r="B643" s="375"/>
      <c r="C643" s="375"/>
      <c r="D643" s="375"/>
      <c r="E643" s="375"/>
      <c r="F643" s="375"/>
      <c r="G643" s="375"/>
      <c r="H643" s="375"/>
      <c r="I643" s="375"/>
      <c r="J643" s="375"/>
      <c r="K643" s="375"/>
      <c r="L643" s="375"/>
      <c r="M643" s="375"/>
      <c r="N643" s="375"/>
      <c r="O643" s="375"/>
      <c r="P643" s="375"/>
      <c r="Q643" s="375"/>
      <c r="R643" s="375"/>
      <c r="S643" s="375"/>
      <c r="T643" s="375"/>
      <c r="U643" s="375"/>
      <c r="V643" s="375"/>
      <c r="W643" s="375"/>
      <c r="X643" s="375"/>
      <c r="Y643" s="375"/>
      <c r="Z643" s="375"/>
    </row>
    <row r="644" spans="1:26" ht="9.75" customHeight="1" x14ac:dyDescent="0.25">
      <c r="A644" s="375"/>
      <c r="B644" s="375"/>
      <c r="C644" s="375"/>
      <c r="D644" s="375"/>
      <c r="E644" s="375"/>
      <c r="F644" s="375"/>
      <c r="G644" s="375"/>
      <c r="H644" s="375"/>
      <c r="I644" s="375"/>
      <c r="J644" s="375"/>
      <c r="K644" s="375"/>
      <c r="L644" s="375"/>
      <c r="M644" s="375"/>
      <c r="N644" s="375"/>
      <c r="O644" s="375"/>
      <c r="P644" s="375"/>
      <c r="Q644" s="375"/>
      <c r="R644" s="375"/>
      <c r="S644" s="375"/>
      <c r="T644" s="375"/>
      <c r="U644" s="375"/>
      <c r="V644" s="375"/>
      <c r="W644" s="375"/>
      <c r="X644" s="375"/>
      <c r="Y644" s="375"/>
      <c r="Z644" s="375"/>
    </row>
    <row r="645" spans="1:26" ht="9.75" customHeight="1" x14ac:dyDescent="0.25">
      <c r="A645" s="375"/>
      <c r="B645" s="375"/>
      <c r="C645" s="375"/>
      <c r="D645" s="375"/>
      <c r="E645" s="375"/>
      <c r="F645" s="375"/>
      <c r="G645" s="375"/>
      <c r="H645" s="375"/>
      <c r="I645" s="375"/>
      <c r="J645" s="375"/>
      <c r="K645" s="375"/>
      <c r="L645" s="375"/>
      <c r="M645" s="375"/>
      <c r="N645" s="375"/>
      <c r="O645" s="375"/>
      <c r="P645" s="375"/>
      <c r="Q645" s="375"/>
      <c r="R645" s="375"/>
      <c r="S645" s="375"/>
      <c r="T645" s="375"/>
      <c r="U645" s="375"/>
      <c r="V645" s="375"/>
      <c r="W645" s="375"/>
      <c r="X645" s="375"/>
      <c r="Y645" s="375"/>
      <c r="Z645" s="375"/>
    </row>
    <row r="646" spans="1:26" ht="9.75" customHeight="1" x14ac:dyDescent="0.25">
      <c r="A646" s="375"/>
      <c r="B646" s="375"/>
      <c r="C646" s="375"/>
      <c r="D646" s="375"/>
      <c r="E646" s="375"/>
      <c r="F646" s="375"/>
      <c r="G646" s="375"/>
      <c r="H646" s="375"/>
      <c r="I646" s="375"/>
      <c r="J646" s="375"/>
      <c r="K646" s="375"/>
      <c r="L646" s="375"/>
      <c r="M646" s="375"/>
      <c r="N646" s="375"/>
      <c r="O646" s="375"/>
      <c r="P646" s="375"/>
      <c r="Q646" s="375"/>
      <c r="R646" s="375"/>
      <c r="S646" s="375"/>
      <c r="T646" s="375"/>
      <c r="U646" s="375"/>
      <c r="V646" s="375"/>
      <c r="W646" s="375"/>
      <c r="X646" s="375"/>
      <c r="Y646" s="375"/>
      <c r="Z646" s="375"/>
    </row>
    <row r="647" spans="1:26" ht="9.75" customHeight="1" x14ac:dyDescent="0.25">
      <c r="A647" s="375"/>
      <c r="B647" s="375"/>
      <c r="C647" s="375"/>
      <c r="D647" s="375"/>
      <c r="E647" s="375"/>
      <c r="F647" s="375"/>
      <c r="G647" s="375"/>
      <c r="H647" s="375"/>
      <c r="I647" s="375"/>
      <c r="J647" s="375"/>
      <c r="K647" s="375"/>
      <c r="L647" s="375"/>
      <c r="M647" s="375"/>
      <c r="N647" s="375"/>
      <c r="O647" s="375"/>
      <c r="P647" s="375"/>
      <c r="Q647" s="375"/>
      <c r="R647" s="375"/>
      <c r="S647" s="375"/>
      <c r="T647" s="375"/>
      <c r="U647" s="375"/>
      <c r="V647" s="375"/>
      <c r="W647" s="375"/>
      <c r="X647" s="375"/>
      <c r="Y647" s="375"/>
      <c r="Z647" s="375"/>
    </row>
    <row r="648" spans="1:26" ht="9.75" customHeight="1" x14ac:dyDescent="0.25">
      <c r="A648" s="375"/>
      <c r="B648" s="375"/>
      <c r="C648" s="375"/>
      <c r="D648" s="375"/>
      <c r="E648" s="375"/>
      <c r="F648" s="375"/>
      <c r="G648" s="375"/>
      <c r="H648" s="375"/>
      <c r="I648" s="375"/>
      <c r="J648" s="375"/>
      <c r="K648" s="375"/>
      <c r="L648" s="375"/>
      <c r="M648" s="375"/>
      <c r="N648" s="375"/>
      <c r="O648" s="375"/>
      <c r="P648" s="375"/>
      <c r="Q648" s="375"/>
      <c r="R648" s="375"/>
      <c r="S648" s="375"/>
      <c r="T648" s="375"/>
      <c r="U648" s="375"/>
      <c r="V648" s="375"/>
      <c r="W648" s="375"/>
      <c r="X648" s="375"/>
      <c r="Y648" s="375"/>
      <c r="Z648" s="375"/>
    </row>
    <row r="649" spans="1:26" ht="9.75" customHeight="1" x14ac:dyDescent="0.25">
      <c r="A649" s="375"/>
      <c r="B649" s="375"/>
      <c r="C649" s="375"/>
      <c r="D649" s="375"/>
      <c r="E649" s="375"/>
      <c r="F649" s="375"/>
      <c r="G649" s="375"/>
      <c r="H649" s="375"/>
      <c r="I649" s="375"/>
      <c r="J649" s="375"/>
      <c r="K649" s="375"/>
      <c r="L649" s="375"/>
      <c r="M649" s="375"/>
      <c r="N649" s="375"/>
      <c r="O649" s="375"/>
      <c r="P649" s="375"/>
      <c r="Q649" s="375"/>
      <c r="R649" s="375"/>
      <c r="S649" s="375"/>
      <c r="T649" s="375"/>
      <c r="U649" s="375"/>
      <c r="V649" s="375"/>
      <c r="W649" s="375"/>
      <c r="X649" s="375"/>
      <c r="Y649" s="375"/>
      <c r="Z649" s="375"/>
    </row>
    <row r="650" spans="1:26" ht="9.75" customHeight="1" x14ac:dyDescent="0.25">
      <c r="A650" s="375"/>
      <c r="B650" s="375"/>
      <c r="C650" s="375"/>
      <c r="D650" s="375"/>
      <c r="E650" s="375"/>
      <c r="F650" s="375"/>
      <c r="G650" s="375"/>
      <c r="H650" s="375"/>
      <c r="I650" s="375"/>
      <c r="J650" s="375"/>
      <c r="K650" s="375"/>
      <c r="L650" s="375"/>
      <c r="M650" s="375"/>
      <c r="N650" s="375"/>
      <c r="O650" s="375"/>
      <c r="P650" s="375"/>
      <c r="Q650" s="375"/>
      <c r="R650" s="375"/>
      <c r="S650" s="375"/>
      <c r="T650" s="375"/>
      <c r="U650" s="375"/>
      <c r="V650" s="375"/>
      <c r="W650" s="375"/>
      <c r="X650" s="375"/>
      <c r="Y650" s="375"/>
      <c r="Z650" s="375"/>
    </row>
    <row r="651" spans="1:26" ht="9.75" customHeight="1" x14ac:dyDescent="0.25">
      <c r="A651" s="375"/>
      <c r="B651" s="375"/>
      <c r="C651" s="375"/>
      <c r="D651" s="375"/>
      <c r="E651" s="375"/>
      <c r="F651" s="375"/>
      <c r="G651" s="375"/>
      <c r="H651" s="375"/>
      <c r="I651" s="375"/>
      <c r="J651" s="375"/>
      <c r="K651" s="375"/>
      <c r="L651" s="375"/>
      <c r="M651" s="375"/>
      <c r="N651" s="375"/>
      <c r="O651" s="375"/>
      <c r="P651" s="375"/>
      <c r="Q651" s="375"/>
      <c r="R651" s="375"/>
      <c r="S651" s="375"/>
      <c r="T651" s="375"/>
      <c r="U651" s="375"/>
      <c r="V651" s="375"/>
      <c r="W651" s="375"/>
      <c r="X651" s="375"/>
      <c r="Y651" s="375"/>
      <c r="Z651" s="375"/>
    </row>
    <row r="652" spans="1:26" ht="9.75" customHeight="1" x14ac:dyDescent="0.25">
      <c r="A652" s="375"/>
      <c r="B652" s="375"/>
      <c r="C652" s="375"/>
      <c r="D652" s="375"/>
      <c r="E652" s="375"/>
      <c r="F652" s="375"/>
      <c r="G652" s="375"/>
      <c r="H652" s="375"/>
      <c r="I652" s="375"/>
      <c r="J652" s="375"/>
      <c r="K652" s="375"/>
      <c r="L652" s="375"/>
      <c r="M652" s="375"/>
      <c r="N652" s="375"/>
      <c r="O652" s="375"/>
      <c r="P652" s="375"/>
      <c r="Q652" s="375"/>
      <c r="R652" s="375"/>
      <c r="S652" s="375"/>
      <c r="T652" s="375"/>
      <c r="U652" s="375"/>
      <c r="V652" s="375"/>
      <c r="W652" s="375"/>
      <c r="X652" s="375"/>
      <c r="Y652" s="375"/>
      <c r="Z652" s="375"/>
    </row>
    <row r="653" spans="1:26" ht="9.75" customHeight="1" x14ac:dyDescent="0.25">
      <c r="A653" s="375"/>
      <c r="B653" s="375"/>
      <c r="C653" s="375"/>
      <c r="D653" s="375"/>
      <c r="E653" s="375"/>
      <c r="F653" s="375"/>
      <c r="G653" s="375"/>
      <c r="H653" s="375"/>
      <c r="I653" s="375"/>
      <c r="J653" s="375"/>
      <c r="K653" s="375"/>
      <c r="L653" s="375"/>
      <c r="M653" s="375"/>
      <c r="N653" s="375"/>
      <c r="O653" s="375"/>
      <c r="P653" s="375"/>
      <c r="Q653" s="375"/>
      <c r="R653" s="375"/>
      <c r="S653" s="375"/>
      <c r="T653" s="375"/>
      <c r="U653" s="375"/>
      <c r="V653" s="375"/>
      <c r="W653" s="375"/>
      <c r="X653" s="375"/>
      <c r="Y653" s="375"/>
      <c r="Z653" s="375"/>
    </row>
    <row r="654" spans="1:26" ht="9.75" customHeight="1" x14ac:dyDescent="0.25">
      <c r="A654" s="375"/>
      <c r="B654" s="375"/>
      <c r="C654" s="375"/>
      <c r="D654" s="375"/>
      <c r="E654" s="375"/>
      <c r="F654" s="375"/>
      <c r="G654" s="375"/>
      <c r="H654" s="375"/>
      <c r="I654" s="375"/>
      <c r="J654" s="375"/>
      <c r="K654" s="375"/>
      <c r="L654" s="375"/>
      <c r="M654" s="375"/>
      <c r="N654" s="375"/>
      <c r="O654" s="375"/>
      <c r="P654" s="375"/>
      <c r="Q654" s="375"/>
      <c r="R654" s="375"/>
      <c r="S654" s="375"/>
      <c r="T654" s="375"/>
      <c r="U654" s="375"/>
      <c r="V654" s="375"/>
      <c r="W654" s="375"/>
      <c r="X654" s="375"/>
      <c r="Y654" s="375"/>
      <c r="Z654" s="375"/>
    </row>
    <row r="655" spans="1:26" ht="9.75" customHeight="1" x14ac:dyDescent="0.25">
      <c r="A655" s="375"/>
      <c r="B655" s="375"/>
      <c r="C655" s="375"/>
      <c r="D655" s="375"/>
      <c r="E655" s="375"/>
      <c r="F655" s="375"/>
      <c r="G655" s="375"/>
      <c r="H655" s="375"/>
      <c r="I655" s="375"/>
      <c r="J655" s="375"/>
      <c r="K655" s="375"/>
      <c r="L655" s="375"/>
      <c r="M655" s="375"/>
      <c r="N655" s="375"/>
      <c r="O655" s="375"/>
      <c r="P655" s="375"/>
      <c r="Q655" s="375"/>
      <c r="R655" s="375"/>
      <c r="S655" s="375"/>
      <c r="T655" s="375"/>
      <c r="U655" s="375"/>
      <c r="V655" s="375"/>
      <c r="W655" s="375"/>
      <c r="X655" s="375"/>
      <c r="Y655" s="375"/>
      <c r="Z655" s="375"/>
    </row>
    <row r="656" spans="1:26" ht="9.75" customHeight="1" x14ac:dyDescent="0.25">
      <c r="A656" s="375"/>
      <c r="B656" s="375"/>
      <c r="C656" s="375"/>
      <c r="D656" s="375"/>
      <c r="E656" s="375"/>
      <c r="F656" s="375"/>
      <c r="G656" s="375"/>
      <c r="H656" s="375"/>
      <c r="I656" s="375"/>
      <c r="J656" s="375"/>
      <c r="K656" s="375"/>
      <c r="L656" s="375"/>
      <c r="M656" s="375"/>
      <c r="N656" s="375"/>
      <c r="O656" s="375"/>
      <c r="P656" s="375"/>
      <c r="Q656" s="375"/>
      <c r="R656" s="375"/>
      <c r="S656" s="375"/>
      <c r="T656" s="375"/>
      <c r="U656" s="375"/>
      <c r="V656" s="375"/>
      <c r="W656" s="375"/>
      <c r="X656" s="375"/>
      <c r="Y656" s="375"/>
      <c r="Z656" s="375"/>
    </row>
    <row r="657" spans="1:26" ht="9.75" customHeight="1" x14ac:dyDescent="0.25">
      <c r="A657" s="375"/>
      <c r="B657" s="375"/>
      <c r="C657" s="375"/>
      <c r="D657" s="375"/>
      <c r="E657" s="375"/>
      <c r="F657" s="375"/>
      <c r="G657" s="375"/>
      <c r="H657" s="375"/>
      <c r="I657" s="375"/>
      <c r="J657" s="375"/>
      <c r="K657" s="375"/>
      <c r="L657" s="375"/>
      <c r="M657" s="375"/>
      <c r="N657" s="375"/>
      <c r="O657" s="375"/>
      <c r="P657" s="375"/>
      <c r="Q657" s="375"/>
      <c r="R657" s="375"/>
      <c r="S657" s="375"/>
      <c r="T657" s="375"/>
      <c r="U657" s="375"/>
      <c r="V657" s="375"/>
      <c r="W657" s="375"/>
      <c r="X657" s="375"/>
      <c r="Y657" s="375"/>
      <c r="Z657" s="375"/>
    </row>
    <row r="658" spans="1:26" ht="9.75" customHeight="1" x14ac:dyDescent="0.25">
      <c r="A658" s="375"/>
      <c r="B658" s="375"/>
      <c r="C658" s="375"/>
      <c r="D658" s="375"/>
      <c r="E658" s="375"/>
      <c r="F658" s="375"/>
      <c r="G658" s="375"/>
      <c r="H658" s="375"/>
      <c r="I658" s="375"/>
      <c r="J658" s="375"/>
      <c r="K658" s="375"/>
      <c r="L658" s="375"/>
      <c r="M658" s="375"/>
      <c r="N658" s="375"/>
      <c r="O658" s="375"/>
      <c r="P658" s="375"/>
      <c r="Q658" s="375"/>
      <c r="R658" s="375"/>
      <c r="S658" s="375"/>
      <c r="T658" s="375"/>
      <c r="U658" s="375"/>
      <c r="V658" s="375"/>
      <c r="W658" s="375"/>
      <c r="X658" s="375"/>
      <c r="Y658" s="375"/>
      <c r="Z658" s="375"/>
    </row>
    <row r="659" spans="1:26" ht="9.75" customHeight="1" x14ac:dyDescent="0.25">
      <c r="A659" s="375"/>
      <c r="B659" s="375"/>
      <c r="C659" s="375"/>
      <c r="D659" s="375"/>
      <c r="E659" s="375"/>
      <c r="F659" s="375"/>
      <c r="G659" s="375"/>
      <c r="H659" s="375"/>
      <c r="I659" s="375"/>
      <c r="J659" s="375"/>
      <c r="K659" s="375"/>
      <c r="L659" s="375"/>
      <c r="M659" s="375"/>
      <c r="N659" s="375"/>
      <c r="O659" s="375"/>
      <c r="P659" s="375"/>
      <c r="Q659" s="375"/>
      <c r="R659" s="375"/>
      <c r="S659" s="375"/>
      <c r="T659" s="375"/>
      <c r="U659" s="375"/>
      <c r="V659" s="375"/>
      <c r="W659" s="375"/>
      <c r="X659" s="375"/>
      <c r="Y659" s="375"/>
      <c r="Z659" s="375"/>
    </row>
    <row r="660" spans="1:26" ht="9.75" customHeight="1" x14ac:dyDescent="0.25">
      <c r="A660" s="375"/>
      <c r="B660" s="375"/>
      <c r="C660" s="375"/>
      <c r="D660" s="375"/>
      <c r="E660" s="375"/>
      <c r="F660" s="375"/>
      <c r="G660" s="375"/>
      <c r="H660" s="375"/>
      <c r="I660" s="375"/>
      <c r="J660" s="375"/>
      <c r="K660" s="375"/>
      <c r="L660" s="375"/>
      <c r="M660" s="375"/>
      <c r="N660" s="375"/>
      <c r="O660" s="375"/>
      <c r="P660" s="375"/>
      <c r="Q660" s="375"/>
      <c r="R660" s="375"/>
      <c r="S660" s="375"/>
      <c r="T660" s="375"/>
      <c r="U660" s="375"/>
      <c r="V660" s="375"/>
      <c r="W660" s="375"/>
      <c r="X660" s="375"/>
      <c r="Y660" s="375"/>
      <c r="Z660" s="375"/>
    </row>
    <row r="661" spans="1:26" ht="9.75" customHeight="1" x14ac:dyDescent="0.25">
      <c r="A661" s="375"/>
      <c r="B661" s="375"/>
      <c r="C661" s="375"/>
      <c r="D661" s="375"/>
      <c r="E661" s="375"/>
      <c r="F661" s="375"/>
      <c r="G661" s="375"/>
      <c r="H661" s="375"/>
      <c r="I661" s="375"/>
      <c r="J661" s="375"/>
      <c r="K661" s="375"/>
      <c r="L661" s="375"/>
      <c r="M661" s="375"/>
      <c r="N661" s="375"/>
      <c r="O661" s="375"/>
      <c r="P661" s="375"/>
      <c r="Q661" s="375"/>
      <c r="R661" s="375"/>
      <c r="S661" s="375"/>
      <c r="T661" s="375"/>
      <c r="U661" s="375"/>
      <c r="V661" s="375"/>
      <c r="W661" s="375"/>
      <c r="X661" s="375"/>
      <c r="Y661" s="375"/>
      <c r="Z661" s="375"/>
    </row>
    <row r="662" spans="1:26" ht="9.75" customHeight="1" x14ac:dyDescent="0.25">
      <c r="A662" s="375"/>
      <c r="B662" s="375"/>
      <c r="C662" s="375"/>
      <c r="D662" s="375"/>
      <c r="E662" s="375"/>
      <c r="F662" s="375"/>
      <c r="G662" s="375"/>
      <c r="H662" s="375"/>
      <c r="I662" s="375"/>
      <c r="J662" s="375"/>
      <c r="K662" s="375"/>
      <c r="L662" s="375"/>
      <c r="M662" s="375"/>
      <c r="N662" s="375"/>
      <c r="O662" s="375"/>
      <c r="P662" s="375"/>
      <c r="Q662" s="375"/>
      <c r="R662" s="375"/>
      <c r="S662" s="375"/>
      <c r="T662" s="375"/>
      <c r="U662" s="375"/>
      <c r="V662" s="375"/>
      <c r="W662" s="375"/>
      <c r="X662" s="375"/>
      <c r="Y662" s="375"/>
      <c r="Z662" s="375"/>
    </row>
    <row r="663" spans="1:26" ht="9.75" customHeight="1" x14ac:dyDescent="0.25">
      <c r="A663" s="375"/>
      <c r="B663" s="375"/>
      <c r="C663" s="375"/>
      <c r="D663" s="375"/>
      <c r="E663" s="375"/>
      <c r="F663" s="375"/>
      <c r="G663" s="375"/>
      <c r="H663" s="375"/>
      <c r="I663" s="375"/>
      <c r="J663" s="375"/>
      <c r="K663" s="375"/>
      <c r="L663" s="375"/>
      <c r="M663" s="375"/>
      <c r="N663" s="375"/>
      <c r="O663" s="375"/>
      <c r="P663" s="375"/>
      <c r="Q663" s="375"/>
      <c r="R663" s="375"/>
      <c r="S663" s="375"/>
      <c r="T663" s="375"/>
      <c r="U663" s="375"/>
      <c r="V663" s="375"/>
      <c r="W663" s="375"/>
      <c r="X663" s="375"/>
      <c r="Y663" s="375"/>
      <c r="Z663" s="375"/>
    </row>
    <row r="664" spans="1:26" ht="9.75" customHeight="1" x14ac:dyDescent="0.25">
      <c r="A664" s="375"/>
      <c r="B664" s="375"/>
      <c r="C664" s="375"/>
      <c r="D664" s="375"/>
      <c r="E664" s="375"/>
      <c r="F664" s="375"/>
      <c r="G664" s="375"/>
      <c r="H664" s="375"/>
      <c r="I664" s="375"/>
      <c r="J664" s="375"/>
      <c r="K664" s="375"/>
      <c r="L664" s="375"/>
      <c r="M664" s="375"/>
      <c r="N664" s="375"/>
      <c r="O664" s="375"/>
      <c r="P664" s="375"/>
      <c r="Q664" s="375"/>
      <c r="R664" s="375"/>
      <c r="S664" s="375"/>
      <c r="T664" s="375"/>
      <c r="U664" s="375"/>
      <c r="V664" s="375"/>
      <c r="W664" s="375"/>
      <c r="X664" s="375"/>
      <c r="Y664" s="375"/>
      <c r="Z664" s="375"/>
    </row>
    <row r="665" spans="1:26" ht="9.75" customHeight="1" x14ac:dyDescent="0.25">
      <c r="A665" s="375"/>
      <c r="B665" s="375"/>
      <c r="C665" s="375"/>
      <c r="D665" s="375"/>
      <c r="E665" s="375"/>
      <c r="F665" s="375"/>
      <c r="G665" s="375"/>
      <c r="H665" s="375"/>
      <c r="I665" s="375"/>
      <c r="J665" s="375"/>
      <c r="K665" s="375"/>
      <c r="L665" s="375"/>
      <c r="M665" s="375"/>
      <c r="N665" s="375"/>
      <c r="O665" s="375"/>
      <c r="P665" s="375"/>
      <c r="Q665" s="375"/>
      <c r="R665" s="375"/>
      <c r="S665" s="375"/>
      <c r="T665" s="375"/>
      <c r="U665" s="375"/>
      <c r="V665" s="375"/>
      <c r="W665" s="375"/>
      <c r="X665" s="375"/>
      <c r="Y665" s="375"/>
      <c r="Z665" s="375"/>
    </row>
    <row r="666" spans="1:26" ht="9.75" customHeight="1" x14ac:dyDescent="0.25">
      <c r="A666" s="375"/>
      <c r="B666" s="375"/>
      <c r="C666" s="375"/>
      <c r="D666" s="375"/>
      <c r="E666" s="375"/>
      <c r="F666" s="375"/>
      <c r="G666" s="375"/>
      <c r="H666" s="375"/>
      <c r="I666" s="375"/>
      <c r="J666" s="375"/>
      <c r="K666" s="375"/>
      <c r="L666" s="375"/>
      <c r="M666" s="375"/>
      <c r="N666" s="375"/>
      <c r="O666" s="375"/>
      <c r="P666" s="375"/>
      <c r="Q666" s="375"/>
      <c r="R666" s="375"/>
      <c r="S666" s="375"/>
      <c r="T666" s="375"/>
      <c r="U666" s="375"/>
      <c r="V666" s="375"/>
      <c r="W666" s="375"/>
      <c r="X666" s="375"/>
      <c r="Y666" s="375"/>
      <c r="Z666" s="375"/>
    </row>
    <row r="667" spans="1:26" ht="9.75" customHeight="1" x14ac:dyDescent="0.25">
      <c r="A667" s="375"/>
      <c r="B667" s="375"/>
      <c r="C667" s="375"/>
      <c r="D667" s="375"/>
      <c r="E667" s="375"/>
      <c r="F667" s="375"/>
      <c r="G667" s="375"/>
      <c r="H667" s="375"/>
      <c r="I667" s="375"/>
      <c r="J667" s="375"/>
      <c r="K667" s="375"/>
      <c r="L667" s="375"/>
      <c r="M667" s="375"/>
      <c r="N667" s="375"/>
      <c r="O667" s="375"/>
      <c r="P667" s="375"/>
      <c r="Q667" s="375"/>
      <c r="R667" s="375"/>
      <c r="S667" s="375"/>
      <c r="T667" s="375"/>
      <c r="U667" s="375"/>
      <c r="V667" s="375"/>
      <c r="W667" s="375"/>
      <c r="X667" s="375"/>
      <c r="Y667" s="375"/>
      <c r="Z667" s="375"/>
    </row>
    <row r="668" spans="1:26" ht="9.75" customHeight="1" x14ac:dyDescent="0.25">
      <c r="A668" s="375"/>
      <c r="B668" s="375"/>
      <c r="C668" s="375"/>
      <c r="D668" s="375"/>
      <c r="E668" s="375"/>
      <c r="F668" s="375"/>
      <c r="G668" s="375"/>
      <c r="H668" s="375"/>
      <c r="I668" s="375"/>
      <c r="J668" s="375"/>
      <c r="K668" s="375"/>
      <c r="L668" s="375"/>
      <c r="M668" s="375"/>
      <c r="N668" s="375"/>
      <c r="O668" s="375"/>
      <c r="P668" s="375"/>
      <c r="Q668" s="375"/>
      <c r="R668" s="375"/>
      <c r="S668" s="375"/>
      <c r="T668" s="375"/>
      <c r="U668" s="375"/>
      <c r="V668" s="375"/>
      <c r="W668" s="375"/>
      <c r="X668" s="375"/>
      <c r="Y668" s="375"/>
      <c r="Z668" s="375"/>
    </row>
    <row r="669" spans="1:26" ht="9.75" customHeight="1" x14ac:dyDescent="0.25">
      <c r="A669" s="375"/>
      <c r="B669" s="375"/>
      <c r="C669" s="375"/>
      <c r="D669" s="375"/>
      <c r="E669" s="375"/>
      <c r="F669" s="375"/>
      <c r="G669" s="375"/>
      <c r="H669" s="375"/>
      <c r="I669" s="375"/>
      <c r="J669" s="375"/>
      <c r="K669" s="375"/>
      <c r="L669" s="375"/>
      <c r="M669" s="375"/>
      <c r="N669" s="375"/>
      <c r="O669" s="375"/>
      <c r="P669" s="375"/>
      <c r="Q669" s="375"/>
      <c r="R669" s="375"/>
      <c r="S669" s="375"/>
      <c r="T669" s="375"/>
      <c r="U669" s="375"/>
      <c r="V669" s="375"/>
      <c r="W669" s="375"/>
      <c r="X669" s="375"/>
      <c r="Y669" s="375"/>
      <c r="Z669" s="375"/>
    </row>
    <row r="670" spans="1:26" ht="9.75" customHeight="1" x14ac:dyDescent="0.25">
      <c r="A670" s="375"/>
      <c r="B670" s="375"/>
      <c r="C670" s="375"/>
      <c r="D670" s="375"/>
      <c r="E670" s="375"/>
      <c r="F670" s="375"/>
      <c r="G670" s="375"/>
      <c r="H670" s="375"/>
      <c r="I670" s="375"/>
      <c r="J670" s="375"/>
      <c r="K670" s="375"/>
      <c r="L670" s="375"/>
      <c r="M670" s="375"/>
      <c r="N670" s="375"/>
      <c r="O670" s="375"/>
      <c r="P670" s="375"/>
      <c r="Q670" s="375"/>
      <c r="R670" s="375"/>
      <c r="S670" s="375"/>
      <c r="T670" s="375"/>
      <c r="U670" s="375"/>
      <c r="V670" s="375"/>
      <c r="W670" s="375"/>
      <c r="X670" s="375"/>
      <c r="Y670" s="375"/>
      <c r="Z670" s="375"/>
    </row>
    <row r="671" spans="1:26" ht="9.75" customHeight="1" x14ac:dyDescent="0.25">
      <c r="A671" s="375"/>
      <c r="B671" s="375"/>
      <c r="C671" s="375"/>
      <c r="D671" s="375"/>
      <c r="E671" s="375"/>
      <c r="F671" s="375"/>
      <c r="G671" s="375"/>
      <c r="H671" s="375"/>
      <c r="I671" s="375"/>
      <c r="J671" s="375"/>
      <c r="K671" s="375"/>
      <c r="L671" s="375"/>
      <c r="M671" s="375"/>
      <c r="N671" s="375"/>
      <c r="O671" s="375"/>
      <c r="P671" s="375"/>
      <c r="Q671" s="375"/>
      <c r="R671" s="375"/>
      <c r="S671" s="375"/>
      <c r="T671" s="375"/>
      <c r="U671" s="375"/>
      <c r="V671" s="375"/>
      <c r="W671" s="375"/>
      <c r="X671" s="375"/>
      <c r="Y671" s="375"/>
      <c r="Z671" s="375"/>
    </row>
    <row r="672" spans="1:26" ht="9.75" customHeight="1" x14ac:dyDescent="0.25">
      <c r="A672" s="375"/>
      <c r="B672" s="375"/>
      <c r="C672" s="375"/>
      <c r="D672" s="375"/>
      <c r="E672" s="375"/>
      <c r="F672" s="375"/>
      <c r="G672" s="375"/>
      <c r="H672" s="375"/>
      <c r="I672" s="375"/>
      <c r="J672" s="375"/>
      <c r="K672" s="375"/>
      <c r="L672" s="375"/>
      <c r="M672" s="375"/>
      <c r="N672" s="375"/>
      <c r="O672" s="375"/>
      <c r="P672" s="375"/>
      <c r="Q672" s="375"/>
      <c r="R672" s="375"/>
      <c r="S672" s="375"/>
      <c r="T672" s="375"/>
      <c r="U672" s="375"/>
      <c r="V672" s="375"/>
      <c r="W672" s="375"/>
      <c r="X672" s="375"/>
      <c r="Y672" s="375"/>
      <c r="Z672" s="375"/>
    </row>
    <row r="673" spans="1:26" ht="9.75" customHeight="1" x14ac:dyDescent="0.25">
      <c r="A673" s="375"/>
      <c r="B673" s="375"/>
      <c r="C673" s="375"/>
      <c r="D673" s="375"/>
      <c r="E673" s="375"/>
      <c r="F673" s="375"/>
      <c r="G673" s="375"/>
      <c r="H673" s="375"/>
      <c r="I673" s="375"/>
      <c r="J673" s="375"/>
      <c r="K673" s="375"/>
      <c r="L673" s="375"/>
      <c r="M673" s="375"/>
      <c r="N673" s="375"/>
      <c r="O673" s="375"/>
      <c r="P673" s="375"/>
      <c r="Q673" s="375"/>
      <c r="R673" s="375"/>
      <c r="S673" s="375"/>
      <c r="T673" s="375"/>
      <c r="U673" s="375"/>
      <c r="V673" s="375"/>
      <c r="W673" s="375"/>
      <c r="X673" s="375"/>
      <c r="Y673" s="375"/>
      <c r="Z673" s="375"/>
    </row>
    <row r="674" spans="1:26" ht="9.75" customHeight="1" x14ac:dyDescent="0.25">
      <c r="A674" s="375"/>
      <c r="B674" s="375"/>
      <c r="C674" s="375"/>
      <c r="D674" s="375"/>
      <c r="E674" s="375"/>
      <c r="F674" s="375"/>
      <c r="G674" s="375"/>
      <c r="H674" s="375"/>
      <c r="I674" s="375"/>
      <c r="J674" s="375"/>
      <c r="K674" s="375"/>
      <c r="L674" s="375"/>
      <c r="M674" s="375"/>
      <c r="N674" s="375"/>
      <c r="O674" s="375"/>
      <c r="P674" s="375"/>
      <c r="Q674" s="375"/>
      <c r="R674" s="375"/>
      <c r="S674" s="375"/>
      <c r="T674" s="375"/>
      <c r="U674" s="375"/>
      <c r="V674" s="375"/>
      <c r="W674" s="375"/>
      <c r="X674" s="375"/>
      <c r="Y674" s="375"/>
      <c r="Z674" s="375"/>
    </row>
    <row r="675" spans="1:26" ht="9.75" customHeight="1" x14ac:dyDescent="0.25">
      <c r="A675" s="375"/>
      <c r="B675" s="375"/>
      <c r="C675" s="375"/>
      <c r="D675" s="375"/>
      <c r="E675" s="375"/>
      <c r="F675" s="375"/>
      <c r="G675" s="375"/>
      <c r="H675" s="375"/>
      <c r="I675" s="375"/>
      <c r="J675" s="375"/>
      <c r="K675" s="375"/>
      <c r="L675" s="375"/>
      <c r="M675" s="375"/>
      <c r="N675" s="375"/>
      <c r="O675" s="375"/>
      <c r="P675" s="375"/>
      <c r="Q675" s="375"/>
      <c r="R675" s="375"/>
      <c r="S675" s="375"/>
      <c r="T675" s="375"/>
      <c r="U675" s="375"/>
      <c r="V675" s="375"/>
      <c r="W675" s="375"/>
      <c r="X675" s="375"/>
      <c r="Y675" s="375"/>
      <c r="Z675" s="375"/>
    </row>
    <row r="676" spans="1:26" ht="9.75" customHeight="1" x14ac:dyDescent="0.25">
      <c r="A676" s="375"/>
      <c r="B676" s="375"/>
      <c r="C676" s="375"/>
      <c r="D676" s="375"/>
      <c r="E676" s="375"/>
      <c r="F676" s="375"/>
      <c r="G676" s="375"/>
      <c r="H676" s="375"/>
      <c r="I676" s="375"/>
      <c r="J676" s="375"/>
      <c r="K676" s="375"/>
      <c r="L676" s="375"/>
      <c r="M676" s="375"/>
      <c r="N676" s="375"/>
      <c r="O676" s="375"/>
      <c r="P676" s="375"/>
      <c r="Q676" s="375"/>
      <c r="R676" s="375"/>
      <c r="S676" s="375"/>
      <c r="T676" s="375"/>
      <c r="U676" s="375"/>
      <c r="V676" s="375"/>
      <c r="W676" s="375"/>
      <c r="X676" s="375"/>
      <c r="Y676" s="375"/>
      <c r="Z676" s="375"/>
    </row>
    <row r="677" spans="1:26" ht="9.75" customHeight="1" x14ac:dyDescent="0.25">
      <c r="A677" s="375"/>
      <c r="B677" s="375"/>
      <c r="C677" s="375"/>
      <c r="D677" s="375"/>
      <c r="E677" s="375"/>
      <c r="F677" s="375"/>
      <c r="G677" s="375"/>
      <c r="H677" s="375"/>
      <c r="I677" s="375"/>
      <c r="J677" s="375"/>
      <c r="K677" s="375"/>
      <c r="L677" s="375"/>
      <c r="M677" s="375"/>
      <c r="N677" s="375"/>
      <c r="O677" s="375"/>
      <c r="P677" s="375"/>
      <c r="Q677" s="375"/>
      <c r="R677" s="375"/>
      <c r="S677" s="375"/>
      <c r="T677" s="375"/>
      <c r="U677" s="375"/>
      <c r="V677" s="375"/>
      <c r="W677" s="375"/>
      <c r="X677" s="375"/>
      <c r="Y677" s="375"/>
      <c r="Z677" s="375"/>
    </row>
    <row r="678" spans="1:26" ht="9.75" customHeight="1" x14ac:dyDescent="0.25">
      <c r="A678" s="375"/>
      <c r="B678" s="375"/>
      <c r="C678" s="375"/>
      <c r="D678" s="375"/>
      <c r="E678" s="375"/>
      <c r="F678" s="375"/>
      <c r="G678" s="375"/>
      <c r="H678" s="375"/>
      <c r="I678" s="375"/>
      <c r="J678" s="375"/>
      <c r="K678" s="375"/>
      <c r="L678" s="375"/>
      <c r="M678" s="375"/>
      <c r="N678" s="375"/>
      <c r="O678" s="375"/>
      <c r="P678" s="375"/>
      <c r="Q678" s="375"/>
      <c r="R678" s="375"/>
      <c r="S678" s="375"/>
      <c r="T678" s="375"/>
      <c r="U678" s="375"/>
      <c r="V678" s="375"/>
      <c r="W678" s="375"/>
      <c r="X678" s="375"/>
      <c r="Y678" s="375"/>
      <c r="Z678" s="375"/>
    </row>
    <row r="679" spans="1:26" ht="9.75" customHeight="1" x14ac:dyDescent="0.25">
      <c r="A679" s="375"/>
      <c r="B679" s="375"/>
      <c r="C679" s="375"/>
      <c r="D679" s="375"/>
      <c r="E679" s="375"/>
      <c r="F679" s="375"/>
      <c r="G679" s="375"/>
      <c r="H679" s="375"/>
      <c r="I679" s="375"/>
      <c r="J679" s="375"/>
      <c r="K679" s="375"/>
      <c r="L679" s="375"/>
      <c r="M679" s="375"/>
      <c r="N679" s="375"/>
      <c r="O679" s="375"/>
      <c r="P679" s="375"/>
      <c r="Q679" s="375"/>
      <c r="R679" s="375"/>
      <c r="S679" s="375"/>
      <c r="T679" s="375"/>
      <c r="U679" s="375"/>
      <c r="V679" s="375"/>
      <c r="W679" s="375"/>
      <c r="X679" s="375"/>
      <c r="Y679" s="375"/>
      <c r="Z679" s="375"/>
    </row>
    <row r="680" spans="1:26" ht="9.75" customHeight="1" x14ac:dyDescent="0.25">
      <c r="A680" s="375"/>
      <c r="B680" s="375"/>
      <c r="C680" s="375"/>
      <c r="D680" s="375"/>
      <c r="E680" s="375"/>
      <c r="F680" s="375"/>
      <c r="G680" s="375"/>
      <c r="H680" s="375"/>
      <c r="I680" s="375"/>
      <c r="J680" s="375"/>
      <c r="K680" s="375"/>
      <c r="L680" s="375"/>
      <c r="M680" s="375"/>
      <c r="N680" s="375"/>
      <c r="O680" s="375"/>
      <c r="P680" s="375"/>
      <c r="Q680" s="375"/>
      <c r="R680" s="375"/>
      <c r="S680" s="375"/>
      <c r="T680" s="375"/>
      <c r="U680" s="375"/>
      <c r="V680" s="375"/>
      <c r="W680" s="375"/>
      <c r="X680" s="375"/>
      <c r="Y680" s="375"/>
      <c r="Z680" s="375"/>
    </row>
    <row r="681" spans="1:26" ht="9.75" customHeight="1" x14ac:dyDescent="0.25">
      <c r="A681" s="375"/>
      <c r="B681" s="375"/>
      <c r="C681" s="375"/>
      <c r="D681" s="375"/>
      <c r="E681" s="375"/>
      <c r="F681" s="375"/>
      <c r="G681" s="375"/>
      <c r="H681" s="375"/>
      <c r="I681" s="375"/>
      <c r="J681" s="375"/>
      <c r="K681" s="375"/>
      <c r="L681" s="375"/>
      <c r="M681" s="375"/>
      <c r="N681" s="375"/>
      <c r="O681" s="375"/>
      <c r="P681" s="375"/>
      <c r="Q681" s="375"/>
      <c r="R681" s="375"/>
      <c r="S681" s="375"/>
      <c r="T681" s="375"/>
      <c r="U681" s="375"/>
      <c r="V681" s="375"/>
      <c r="W681" s="375"/>
      <c r="X681" s="375"/>
      <c r="Y681" s="375"/>
      <c r="Z681" s="375"/>
    </row>
    <row r="682" spans="1:26" ht="9.75" customHeight="1" x14ac:dyDescent="0.25">
      <c r="A682" s="375"/>
      <c r="B682" s="375"/>
      <c r="C682" s="375"/>
      <c r="D682" s="375"/>
      <c r="E682" s="375"/>
      <c r="F682" s="375"/>
      <c r="G682" s="375"/>
      <c r="H682" s="375"/>
      <c r="I682" s="375"/>
      <c r="J682" s="375"/>
      <c r="K682" s="375"/>
      <c r="L682" s="375"/>
      <c r="M682" s="375"/>
      <c r="N682" s="375"/>
      <c r="O682" s="375"/>
      <c r="P682" s="375"/>
      <c r="Q682" s="375"/>
      <c r="R682" s="375"/>
      <c r="S682" s="375"/>
      <c r="T682" s="375"/>
      <c r="U682" s="375"/>
      <c r="V682" s="375"/>
      <c r="W682" s="375"/>
      <c r="X682" s="375"/>
      <c r="Y682" s="375"/>
      <c r="Z682" s="375"/>
    </row>
    <row r="683" spans="1:26" ht="9.75" customHeight="1" x14ac:dyDescent="0.25">
      <c r="A683" s="375"/>
      <c r="B683" s="375"/>
      <c r="C683" s="375"/>
      <c r="D683" s="375"/>
      <c r="E683" s="375"/>
      <c r="F683" s="375"/>
      <c r="G683" s="375"/>
      <c r="H683" s="375"/>
      <c r="I683" s="375"/>
      <c r="J683" s="375"/>
      <c r="K683" s="375"/>
      <c r="L683" s="375"/>
      <c r="M683" s="375"/>
      <c r="N683" s="375"/>
      <c r="O683" s="375"/>
      <c r="P683" s="375"/>
      <c r="Q683" s="375"/>
      <c r="R683" s="375"/>
      <c r="S683" s="375"/>
      <c r="T683" s="375"/>
      <c r="U683" s="375"/>
      <c r="V683" s="375"/>
      <c r="W683" s="375"/>
      <c r="X683" s="375"/>
      <c r="Y683" s="375"/>
      <c r="Z683" s="375"/>
    </row>
    <row r="684" spans="1:26" ht="9.75" customHeight="1" x14ac:dyDescent="0.25">
      <c r="A684" s="375"/>
      <c r="B684" s="375"/>
      <c r="C684" s="375"/>
      <c r="D684" s="375"/>
      <c r="E684" s="375"/>
      <c r="F684" s="375"/>
      <c r="G684" s="375"/>
      <c r="H684" s="375"/>
      <c r="I684" s="375"/>
      <c r="J684" s="375"/>
      <c r="K684" s="375"/>
      <c r="L684" s="375"/>
      <c r="M684" s="375"/>
      <c r="N684" s="375"/>
      <c r="O684" s="375"/>
      <c r="P684" s="375"/>
      <c r="Q684" s="375"/>
      <c r="R684" s="375"/>
      <c r="S684" s="375"/>
      <c r="T684" s="375"/>
      <c r="U684" s="375"/>
      <c r="V684" s="375"/>
      <c r="W684" s="375"/>
      <c r="X684" s="375"/>
      <c r="Y684" s="375"/>
      <c r="Z684" s="375"/>
    </row>
    <row r="685" spans="1:26" ht="9.75" customHeight="1" x14ac:dyDescent="0.25">
      <c r="A685" s="375"/>
      <c r="B685" s="375"/>
      <c r="C685" s="375"/>
      <c r="D685" s="375"/>
      <c r="E685" s="375"/>
      <c r="F685" s="375"/>
      <c r="G685" s="375"/>
      <c r="H685" s="375"/>
      <c r="I685" s="375"/>
      <c r="J685" s="375"/>
      <c r="K685" s="375"/>
      <c r="L685" s="375"/>
      <c r="M685" s="375"/>
      <c r="N685" s="375"/>
      <c r="O685" s="375"/>
      <c r="P685" s="375"/>
      <c r="Q685" s="375"/>
      <c r="R685" s="375"/>
      <c r="S685" s="375"/>
      <c r="T685" s="375"/>
      <c r="U685" s="375"/>
      <c r="V685" s="375"/>
      <c r="W685" s="375"/>
      <c r="X685" s="375"/>
      <c r="Y685" s="375"/>
      <c r="Z685" s="375"/>
    </row>
    <row r="686" spans="1:26" ht="9.75" customHeight="1" x14ac:dyDescent="0.25">
      <c r="A686" s="375"/>
      <c r="B686" s="375"/>
      <c r="C686" s="375"/>
      <c r="D686" s="375"/>
      <c r="E686" s="375"/>
      <c r="F686" s="375"/>
      <c r="G686" s="375"/>
      <c r="H686" s="375"/>
      <c r="I686" s="375"/>
      <c r="J686" s="375"/>
      <c r="K686" s="375"/>
      <c r="L686" s="375"/>
      <c r="M686" s="375"/>
      <c r="N686" s="375"/>
      <c r="O686" s="375"/>
      <c r="P686" s="375"/>
      <c r="Q686" s="375"/>
      <c r="R686" s="375"/>
      <c r="S686" s="375"/>
      <c r="T686" s="375"/>
      <c r="U686" s="375"/>
      <c r="V686" s="375"/>
      <c r="W686" s="375"/>
      <c r="X686" s="375"/>
      <c r="Y686" s="375"/>
      <c r="Z686" s="375"/>
    </row>
    <row r="687" spans="1:26" ht="9.75" customHeight="1" x14ac:dyDescent="0.25">
      <c r="A687" s="375"/>
      <c r="B687" s="375"/>
      <c r="C687" s="375"/>
      <c r="D687" s="375"/>
      <c r="E687" s="375"/>
      <c r="F687" s="375"/>
      <c r="G687" s="375"/>
      <c r="H687" s="375"/>
      <c r="I687" s="375"/>
      <c r="J687" s="375"/>
      <c r="K687" s="375"/>
      <c r="L687" s="375"/>
      <c r="M687" s="375"/>
      <c r="N687" s="375"/>
      <c r="O687" s="375"/>
      <c r="P687" s="375"/>
      <c r="Q687" s="375"/>
      <c r="R687" s="375"/>
      <c r="S687" s="375"/>
      <c r="T687" s="375"/>
      <c r="U687" s="375"/>
      <c r="V687" s="375"/>
      <c r="W687" s="375"/>
      <c r="X687" s="375"/>
      <c r="Y687" s="375"/>
      <c r="Z687" s="375"/>
    </row>
    <row r="688" spans="1:26" ht="9.75" customHeight="1" x14ac:dyDescent="0.25">
      <c r="A688" s="375"/>
      <c r="B688" s="375"/>
      <c r="C688" s="375"/>
      <c r="D688" s="375"/>
      <c r="E688" s="375"/>
      <c r="F688" s="375"/>
      <c r="G688" s="375"/>
      <c r="H688" s="375"/>
      <c r="I688" s="375"/>
      <c r="J688" s="375"/>
      <c r="K688" s="375"/>
      <c r="L688" s="375"/>
      <c r="M688" s="375"/>
      <c r="N688" s="375"/>
      <c r="O688" s="375"/>
      <c r="P688" s="375"/>
      <c r="Q688" s="375"/>
      <c r="R688" s="375"/>
      <c r="S688" s="375"/>
      <c r="T688" s="375"/>
      <c r="U688" s="375"/>
      <c r="V688" s="375"/>
      <c r="W688" s="375"/>
      <c r="X688" s="375"/>
      <c r="Y688" s="375"/>
      <c r="Z688" s="375"/>
    </row>
    <row r="689" spans="1:26" ht="9.75" customHeight="1" x14ac:dyDescent="0.25">
      <c r="A689" s="375"/>
      <c r="B689" s="375"/>
      <c r="C689" s="375"/>
      <c r="D689" s="375"/>
      <c r="E689" s="375"/>
      <c r="F689" s="375"/>
      <c r="G689" s="375"/>
      <c r="H689" s="375"/>
      <c r="I689" s="375"/>
      <c r="J689" s="375"/>
      <c r="K689" s="375"/>
      <c r="L689" s="375"/>
      <c r="M689" s="375"/>
      <c r="N689" s="375"/>
      <c r="O689" s="375"/>
      <c r="P689" s="375"/>
      <c r="Q689" s="375"/>
      <c r="R689" s="375"/>
      <c r="S689" s="375"/>
      <c r="T689" s="375"/>
      <c r="U689" s="375"/>
      <c r="V689" s="375"/>
      <c r="W689" s="375"/>
      <c r="X689" s="375"/>
      <c r="Y689" s="375"/>
      <c r="Z689" s="375"/>
    </row>
    <row r="690" spans="1:26" ht="9.75" customHeight="1" x14ac:dyDescent="0.25">
      <c r="A690" s="375"/>
      <c r="B690" s="375"/>
      <c r="C690" s="375"/>
      <c r="D690" s="375"/>
      <c r="E690" s="375"/>
      <c r="F690" s="375"/>
      <c r="G690" s="375"/>
      <c r="H690" s="375"/>
      <c r="I690" s="375"/>
      <c r="J690" s="375"/>
      <c r="K690" s="375"/>
      <c r="L690" s="375"/>
      <c r="M690" s="375"/>
      <c r="N690" s="375"/>
      <c r="O690" s="375"/>
      <c r="P690" s="375"/>
      <c r="Q690" s="375"/>
      <c r="R690" s="375"/>
      <c r="S690" s="375"/>
      <c r="T690" s="375"/>
      <c r="U690" s="375"/>
      <c r="V690" s="375"/>
      <c r="W690" s="375"/>
      <c r="X690" s="375"/>
      <c r="Y690" s="375"/>
      <c r="Z690" s="375"/>
    </row>
    <row r="691" spans="1:26" ht="9.75" customHeight="1" x14ac:dyDescent="0.25">
      <c r="A691" s="375"/>
      <c r="B691" s="375"/>
      <c r="C691" s="375"/>
      <c r="D691" s="375"/>
      <c r="E691" s="375"/>
      <c r="F691" s="375"/>
      <c r="G691" s="375"/>
      <c r="H691" s="375"/>
      <c r="I691" s="375"/>
      <c r="J691" s="375"/>
      <c r="K691" s="375"/>
      <c r="L691" s="375"/>
      <c r="M691" s="375"/>
      <c r="N691" s="375"/>
      <c r="O691" s="375"/>
      <c r="P691" s="375"/>
      <c r="Q691" s="375"/>
      <c r="R691" s="375"/>
      <c r="S691" s="375"/>
      <c r="T691" s="375"/>
      <c r="U691" s="375"/>
      <c r="V691" s="375"/>
      <c r="W691" s="375"/>
      <c r="X691" s="375"/>
      <c r="Y691" s="375"/>
      <c r="Z691" s="375"/>
    </row>
    <row r="692" spans="1:26" ht="9.75" customHeight="1" x14ac:dyDescent="0.25">
      <c r="A692" s="375"/>
      <c r="B692" s="375"/>
      <c r="C692" s="375"/>
      <c r="D692" s="375"/>
      <c r="E692" s="375"/>
      <c r="F692" s="375"/>
      <c r="G692" s="375"/>
      <c r="H692" s="375"/>
      <c r="I692" s="375"/>
      <c r="J692" s="375"/>
      <c r="K692" s="375"/>
      <c r="L692" s="375"/>
      <c r="M692" s="375"/>
      <c r="N692" s="375"/>
      <c r="O692" s="375"/>
      <c r="P692" s="375"/>
      <c r="Q692" s="375"/>
      <c r="R692" s="375"/>
      <c r="S692" s="375"/>
      <c r="T692" s="375"/>
      <c r="U692" s="375"/>
      <c r="V692" s="375"/>
      <c r="W692" s="375"/>
      <c r="X692" s="375"/>
      <c r="Y692" s="375"/>
      <c r="Z692" s="375"/>
    </row>
    <row r="693" spans="1:26" ht="9.75" customHeight="1" x14ac:dyDescent="0.25">
      <c r="A693" s="375"/>
      <c r="B693" s="375"/>
      <c r="C693" s="375"/>
      <c r="D693" s="375"/>
      <c r="E693" s="375"/>
      <c r="F693" s="375"/>
      <c r="G693" s="375"/>
      <c r="H693" s="375"/>
      <c r="I693" s="375"/>
      <c r="J693" s="375"/>
      <c r="K693" s="375"/>
      <c r="L693" s="375"/>
      <c r="M693" s="375"/>
      <c r="N693" s="375"/>
      <c r="O693" s="375"/>
      <c r="P693" s="375"/>
      <c r="Q693" s="375"/>
      <c r="R693" s="375"/>
      <c r="S693" s="375"/>
      <c r="T693" s="375"/>
      <c r="U693" s="375"/>
      <c r="V693" s="375"/>
      <c r="W693" s="375"/>
      <c r="X693" s="375"/>
      <c r="Y693" s="375"/>
      <c r="Z693" s="375"/>
    </row>
    <row r="694" spans="1:26" ht="9.75" customHeight="1" x14ac:dyDescent="0.25">
      <c r="A694" s="375"/>
      <c r="B694" s="375"/>
      <c r="C694" s="375"/>
      <c r="D694" s="375"/>
      <c r="E694" s="375"/>
      <c r="F694" s="375"/>
      <c r="G694" s="375"/>
      <c r="H694" s="375"/>
      <c r="I694" s="375"/>
      <c r="J694" s="375"/>
      <c r="K694" s="375"/>
      <c r="L694" s="375"/>
      <c r="M694" s="375"/>
      <c r="N694" s="375"/>
      <c r="O694" s="375"/>
      <c r="P694" s="375"/>
      <c r="Q694" s="375"/>
      <c r="R694" s="375"/>
      <c r="S694" s="375"/>
      <c r="T694" s="375"/>
      <c r="U694" s="375"/>
      <c r="V694" s="375"/>
      <c r="W694" s="375"/>
      <c r="X694" s="375"/>
      <c r="Y694" s="375"/>
      <c r="Z694" s="375"/>
    </row>
    <row r="695" spans="1:26" ht="9.75" customHeight="1" x14ac:dyDescent="0.25">
      <c r="A695" s="375"/>
      <c r="B695" s="375"/>
      <c r="C695" s="375"/>
      <c r="D695" s="375"/>
      <c r="E695" s="375"/>
      <c r="F695" s="375"/>
      <c r="G695" s="375"/>
      <c r="H695" s="375"/>
      <c r="I695" s="375"/>
      <c r="J695" s="375"/>
      <c r="K695" s="375"/>
      <c r="L695" s="375"/>
      <c r="M695" s="375"/>
      <c r="N695" s="375"/>
      <c r="O695" s="375"/>
      <c r="P695" s="375"/>
      <c r="Q695" s="375"/>
      <c r="R695" s="375"/>
      <c r="S695" s="375"/>
      <c r="T695" s="375"/>
      <c r="U695" s="375"/>
      <c r="V695" s="375"/>
      <c r="W695" s="375"/>
      <c r="X695" s="375"/>
      <c r="Y695" s="375"/>
      <c r="Z695" s="375"/>
    </row>
    <row r="696" spans="1:26" ht="9.75" customHeight="1" x14ac:dyDescent="0.25">
      <c r="A696" s="375"/>
      <c r="B696" s="375"/>
      <c r="C696" s="375"/>
      <c r="D696" s="375"/>
      <c r="E696" s="375"/>
      <c r="F696" s="375"/>
      <c r="G696" s="375"/>
      <c r="H696" s="375"/>
      <c r="I696" s="375"/>
      <c r="J696" s="375"/>
      <c r="K696" s="375"/>
      <c r="L696" s="375"/>
      <c r="M696" s="375"/>
      <c r="N696" s="375"/>
      <c r="O696" s="375"/>
      <c r="P696" s="375"/>
      <c r="Q696" s="375"/>
      <c r="R696" s="375"/>
      <c r="S696" s="375"/>
      <c r="T696" s="375"/>
      <c r="U696" s="375"/>
      <c r="V696" s="375"/>
      <c r="W696" s="375"/>
      <c r="X696" s="375"/>
      <c r="Y696" s="375"/>
      <c r="Z696" s="375"/>
    </row>
    <row r="697" spans="1:26" ht="9.75" customHeight="1" x14ac:dyDescent="0.25">
      <c r="A697" s="375"/>
      <c r="B697" s="375"/>
      <c r="C697" s="375"/>
      <c r="D697" s="375"/>
      <c r="E697" s="375"/>
      <c r="F697" s="375"/>
      <c r="G697" s="375"/>
      <c r="H697" s="375"/>
      <c r="I697" s="375"/>
      <c r="J697" s="375"/>
      <c r="K697" s="375"/>
      <c r="L697" s="375"/>
      <c r="M697" s="375"/>
      <c r="N697" s="375"/>
      <c r="O697" s="375"/>
      <c r="P697" s="375"/>
      <c r="Q697" s="375"/>
      <c r="R697" s="375"/>
      <c r="S697" s="375"/>
      <c r="T697" s="375"/>
      <c r="U697" s="375"/>
      <c r="V697" s="375"/>
      <c r="W697" s="375"/>
      <c r="X697" s="375"/>
      <c r="Y697" s="375"/>
      <c r="Z697" s="375"/>
    </row>
    <row r="698" spans="1:26" ht="9.75" customHeight="1" x14ac:dyDescent="0.25">
      <c r="A698" s="375"/>
      <c r="B698" s="375"/>
      <c r="C698" s="375"/>
      <c r="D698" s="375"/>
      <c r="E698" s="375"/>
      <c r="F698" s="375"/>
      <c r="G698" s="375"/>
      <c r="H698" s="375"/>
      <c r="I698" s="375"/>
      <c r="J698" s="375"/>
      <c r="K698" s="375"/>
      <c r="L698" s="375"/>
      <c r="M698" s="375"/>
      <c r="N698" s="375"/>
      <c r="O698" s="375"/>
      <c r="P698" s="375"/>
      <c r="Q698" s="375"/>
      <c r="R698" s="375"/>
      <c r="S698" s="375"/>
      <c r="T698" s="375"/>
      <c r="U698" s="375"/>
      <c r="V698" s="375"/>
      <c r="W698" s="375"/>
      <c r="X698" s="375"/>
      <c r="Y698" s="375"/>
      <c r="Z698" s="375"/>
    </row>
    <row r="699" spans="1:26" ht="9.75" customHeight="1" x14ac:dyDescent="0.25">
      <c r="A699" s="375"/>
      <c r="B699" s="375"/>
      <c r="C699" s="375"/>
      <c r="D699" s="375"/>
      <c r="E699" s="375"/>
      <c r="F699" s="375"/>
      <c r="G699" s="375"/>
      <c r="H699" s="375"/>
      <c r="I699" s="375"/>
      <c r="J699" s="375"/>
      <c r="K699" s="375"/>
      <c r="L699" s="375"/>
      <c r="M699" s="375"/>
      <c r="N699" s="375"/>
      <c r="O699" s="375"/>
      <c r="P699" s="375"/>
      <c r="Q699" s="375"/>
      <c r="R699" s="375"/>
      <c r="S699" s="375"/>
      <c r="T699" s="375"/>
      <c r="U699" s="375"/>
      <c r="V699" s="375"/>
      <c r="W699" s="375"/>
      <c r="X699" s="375"/>
      <c r="Y699" s="375"/>
      <c r="Z699" s="375"/>
    </row>
    <row r="700" spans="1:26" ht="9.75" customHeight="1" x14ac:dyDescent="0.25">
      <c r="A700" s="375"/>
      <c r="B700" s="375"/>
      <c r="C700" s="375"/>
      <c r="D700" s="375"/>
      <c r="E700" s="375"/>
      <c r="F700" s="375"/>
      <c r="G700" s="375"/>
      <c r="H700" s="375"/>
      <c r="I700" s="375"/>
      <c r="J700" s="375"/>
      <c r="K700" s="375"/>
      <c r="L700" s="375"/>
      <c r="M700" s="375"/>
      <c r="N700" s="375"/>
      <c r="O700" s="375"/>
      <c r="P700" s="375"/>
      <c r="Q700" s="375"/>
      <c r="R700" s="375"/>
      <c r="S700" s="375"/>
      <c r="T700" s="375"/>
      <c r="U700" s="375"/>
      <c r="V700" s="375"/>
      <c r="W700" s="375"/>
      <c r="X700" s="375"/>
      <c r="Y700" s="375"/>
      <c r="Z700" s="375"/>
    </row>
    <row r="701" spans="1:26" ht="9.75" customHeight="1" x14ac:dyDescent="0.25">
      <c r="A701" s="375"/>
      <c r="B701" s="375"/>
      <c r="C701" s="375"/>
      <c r="D701" s="375"/>
      <c r="E701" s="375"/>
      <c r="F701" s="375"/>
      <c r="G701" s="375"/>
      <c r="H701" s="375"/>
      <c r="I701" s="375"/>
      <c r="J701" s="375"/>
      <c r="K701" s="375"/>
      <c r="L701" s="375"/>
      <c r="M701" s="375"/>
      <c r="N701" s="375"/>
      <c r="O701" s="375"/>
      <c r="P701" s="375"/>
      <c r="Q701" s="375"/>
      <c r="R701" s="375"/>
      <c r="S701" s="375"/>
      <c r="T701" s="375"/>
      <c r="U701" s="375"/>
      <c r="V701" s="375"/>
      <c r="W701" s="375"/>
      <c r="X701" s="375"/>
      <c r="Y701" s="375"/>
      <c r="Z701" s="375"/>
    </row>
    <row r="702" spans="1:26" ht="9.75" customHeight="1" x14ac:dyDescent="0.25">
      <c r="A702" s="375"/>
      <c r="B702" s="375"/>
      <c r="C702" s="375"/>
      <c r="D702" s="375"/>
      <c r="E702" s="375"/>
      <c r="F702" s="375"/>
      <c r="G702" s="375"/>
      <c r="H702" s="375"/>
      <c r="I702" s="375"/>
      <c r="J702" s="375"/>
      <c r="K702" s="375"/>
      <c r="L702" s="375"/>
      <c r="M702" s="375"/>
      <c r="N702" s="375"/>
      <c r="O702" s="375"/>
      <c r="P702" s="375"/>
      <c r="Q702" s="375"/>
      <c r="R702" s="375"/>
      <c r="S702" s="375"/>
      <c r="T702" s="375"/>
      <c r="U702" s="375"/>
      <c r="V702" s="375"/>
      <c r="W702" s="375"/>
      <c r="X702" s="375"/>
      <c r="Y702" s="375"/>
      <c r="Z702" s="375"/>
    </row>
    <row r="703" spans="1:26" ht="9.75" customHeight="1" x14ac:dyDescent="0.25">
      <c r="A703" s="375"/>
      <c r="B703" s="375"/>
      <c r="C703" s="375"/>
      <c r="D703" s="375"/>
      <c r="E703" s="375"/>
      <c r="F703" s="375"/>
      <c r="G703" s="375"/>
      <c r="H703" s="375"/>
      <c r="I703" s="375"/>
      <c r="J703" s="375"/>
      <c r="K703" s="375"/>
      <c r="L703" s="375"/>
      <c r="M703" s="375"/>
      <c r="N703" s="375"/>
      <c r="O703" s="375"/>
      <c r="P703" s="375"/>
      <c r="Q703" s="375"/>
      <c r="R703" s="375"/>
      <c r="S703" s="375"/>
      <c r="T703" s="375"/>
      <c r="U703" s="375"/>
      <c r="V703" s="375"/>
      <c r="W703" s="375"/>
      <c r="X703" s="375"/>
      <c r="Y703" s="375"/>
      <c r="Z703" s="375"/>
    </row>
    <row r="704" spans="1:26" ht="9.75" customHeight="1" x14ac:dyDescent="0.25">
      <c r="A704" s="375"/>
      <c r="B704" s="375"/>
      <c r="C704" s="375"/>
      <c r="D704" s="375"/>
      <c r="E704" s="375"/>
      <c r="F704" s="375"/>
      <c r="G704" s="375"/>
      <c r="H704" s="375"/>
      <c r="I704" s="375"/>
      <c r="J704" s="375"/>
      <c r="K704" s="375"/>
      <c r="L704" s="375"/>
      <c r="M704" s="375"/>
      <c r="N704" s="375"/>
      <c r="O704" s="375"/>
      <c r="P704" s="375"/>
      <c r="Q704" s="375"/>
      <c r="R704" s="375"/>
      <c r="S704" s="375"/>
      <c r="T704" s="375"/>
      <c r="U704" s="375"/>
      <c r="V704" s="375"/>
      <c r="W704" s="375"/>
      <c r="X704" s="375"/>
      <c r="Y704" s="375"/>
      <c r="Z704" s="375"/>
    </row>
    <row r="705" spans="1:26" ht="9.75" customHeight="1" x14ac:dyDescent="0.25">
      <c r="A705" s="375"/>
      <c r="B705" s="375"/>
      <c r="C705" s="375"/>
      <c r="D705" s="375"/>
      <c r="E705" s="375"/>
      <c r="F705" s="375"/>
      <c r="G705" s="375"/>
      <c r="H705" s="375"/>
      <c r="I705" s="375"/>
      <c r="J705" s="375"/>
      <c r="K705" s="375"/>
      <c r="L705" s="375"/>
      <c r="M705" s="375"/>
      <c r="N705" s="375"/>
      <c r="O705" s="375"/>
      <c r="P705" s="375"/>
      <c r="Q705" s="375"/>
      <c r="R705" s="375"/>
      <c r="S705" s="375"/>
      <c r="T705" s="375"/>
      <c r="U705" s="375"/>
      <c r="V705" s="375"/>
      <c r="W705" s="375"/>
      <c r="X705" s="375"/>
      <c r="Y705" s="375"/>
      <c r="Z705" s="375"/>
    </row>
    <row r="706" spans="1:26" ht="9.75" customHeight="1" x14ac:dyDescent="0.25">
      <c r="A706" s="375"/>
      <c r="B706" s="375"/>
      <c r="C706" s="375"/>
      <c r="D706" s="375"/>
      <c r="E706" s="375"/>
      <c r="F706" s="375"/>
      <c r="G706" s="375"/>
      <c r="H706" s="375"/>
      <c r="I706" s="375"/>
      <c r="J706" s="375"/>
      <c r="K706" s="375"/>
      <c r="L706" s="375"/>
      <c r="M706" s="375"/>
      <c r="N706" s="375"/>
      <c r="O706" s="375"/>
      <c r="P706" s="375"/>
      <c r="Q706" s="375"/>
      <c r="R706" s="375"/>
      <c r="S706" s="375"/>
      <c r="T706" s="375"/>
      <c r="U706" s="375"/>
      <c r="V706" s="375"/>
      <c r="W706" s="375"/>
      <c r="X706" s="375"/>
      <c r="Y706" s="375"/>
      <c r="Z706" s="375"/>
    </row>
    <row r="707" spans="1:26" ht="9.75" customHeight="1" x14ac:dyDescent="0.25">
      <c r="A707" s="375"/>
      <c r="B707" s="375"/>
      <c r="C707" s="375"/>
      <c r="D707" s="375"/>
      <c r="E707" s="375"/>
      <c r="F707" s="375"/>
      <c r="G707" s="375"/>
      <c r="H707" s="375"/>
      <c r="I707" s="375"/>
      <c r="J707" s="375"/>
      <c r="K707" s="375"/>
      <c r="L707" s="375"/>
      <c r="M707" s="375"/>
      <c r="N707" s="375"/>
      <c r="O707" s="375"/>
      <c r="P707" s="375"/>
      <c r="Q707" s="375"/>
      <c r="R707" s="375"/>
      <c r="S707" s="375"/>
      <c r="T707" s="375"/>
      <c r="U707" s="375"/>
      <c r="V707" s="375"/>
      <c r="W707" s="375"/>
      <c r="X707" s="375"/>
      <c r="Y707" s="375"/>
      <c r="Z707" s="375"/>
    </row>
    <row r="708" spans="1:26" ht="9.75" customHeight="1" x14ac:dyDescent="0.25">
      <c r="A708" s="375"/>
      <c r="B708" s="375"/>
      <c r="C708" s="375"/>
      <c r="D708" s="375"/>
      <c r="E708" s="375"/>
      <c r="F708" s="375"/>
      <c r="G708" s="375"/>
      <c r="H708" s="375"/>
      <c r="I708" s="375"/>
      <c r="J708" s="375"/>
      <c r="K708" s="375"/>
      <c r="L708" s="375"/>
      <c r="M708" s="375"/>
      <c r="N708" s="375"/>
      <c r="O708" s="375"/>
      <c r="P708" s="375"/>
      <c r="Q708" s="375"/>
      <c r="R708" s="375"/>
      <c r="S708" s="375"/>
      <c r="T708" s="375"/>
      <c r="U708" s="375"/>
      <c r="V708" s="375"/>
      <c r="W708" s="375"/>
      <c r="X708" s="375"/>
      <c r="Y708" s="375"/>
      <c r="Z708" s="375"/>
    </row>
    <row r="709" spans="1:26" ht="9.75" customHeight="1" x14ac:dyDescent="0.25">
      <c r="A709" s="375"/>
      <c r="B709" s="375"/>
      <c r="C709" s="375"/>
      <c r="D709" s="375"/>
      <c r="E709" s="375"/>
      <c r="F709" s="375"/>
      <c r="G709" s="375"/>
      <c r="H709" s="375"/>
      <c r="I709" s="375"/>
      <c r="J709" s="375"/>
      <c r="K709" s="375"/>
      <c r="L709" s="375"/>
      <c r="M709" s="375"/>
      <c r="N709" s="375"/>
      <c r="O709" s="375"/>
      <c r="P709" s="375"/>
      <c r="Q709" s="375"/>
      <c r="R709" s="375"/>
      <c r="S709" s="375"/>
      <c r="T709" s="375"/>
      <c r="U709" s="375"/>
      <c r="V709" s="375"/>
      <c r="W709" s="375"/>
      <c r="X709" s="375"/>
      <c r="Y709" s="375"/>
      <c r="Z709" s="375"/>
    </row>
    <row r="710" spans="1:26" ht="9.75" customHeight="1" x14ac:dyDescent="0.25">
      <c r="A710" s="375"/>
      <c r="B710" s="375"/>
      <c r="C710" s="375"/>
      <c r="D710" s="375"/>
      <c r="E710" s="375"/>
      <c r="F710" s="375"/>
      <c r="G710" s="375"/>
      <c r="H710" s="375"/>
      <c r="I710" s="375"/>
      <c r="J710" s="375"/>
      <c r="K710" s="375"/>
      <c r="L710" s="375"/>
      <c r="M710" s="375"/>
      <c r="N710" s="375"/>
      <c r="O710" s="375"/>
      <c r="P710" s="375"/>
      <c r="Q710" s="375"/>
      <c r="R710" s="375"/>
      <c r="S710" s="375"/>
      <c r="T710" s="375"/>
      <c r="U710" s="375"/>
      <c r="V710" s="375"/>
      <c r="W710" s="375"/>
      <c r="X710" s="375"/>
      <c r="Y710" s="375"/>
      <c r="Z710" s="375"/>
    </row>
    <row r="711" spans="1:26" ht="9.75" customHeight="1" x14ac:dyDescent="0.25">
      <c r="A711" s="375"/>
      <c r="B711" s="375"/>
      <c r="C711" s="375"/>
      <c r="D711" s="375"/>
      <c r="E711" s="375"/>
      <c r="F711" s="375"/>
      <c r="G711" s="375"/>
      <c r="H711" s="375"/>
      <c r="I711" s="375"/>
      <c r="J711" s="375"/>
      <c r="K711" s="375"/>
      <c r="L711" s="375"/>
      <c r="M711" s="375"/>
      <c r="N711" s="375"/>
      <c r="O711" s="375"/>
      <c r="P711" s="375"/>
      <c r="Q711" s="375"/>
      <c r="R711" s="375"/>
      <c r="S711" s="375"/>
      <c r="T711" s="375"/>
      <c r="U711" s="375"/>
      <c r="V711" s="375"/>
      <c r="W711" s="375"/>
      <c r="X711" s="375"/>
      <c r="Y711" s="375"/>
      <c r="Z711" s="375"/>
    </row>
    <row r="712" spans="1:26" ht="9.75" customHeight="1" x14ac:dyDescent="0.25">
      <c r="A712" s="375"/>
      <c r="B712" s="375"/>
      <c r="C712" s="375"/>
      <c r="D712" s="375"/>
      <c r="E712" s="375"/>
      <c r="F712" s="375"/>
      <c r="G712" s="375"/>
      <c r="H712" s="375"/>
      <c r="I712" s="375"/>
      <c r="J712" s="375"/>
      <c r="K712" s="375"/>
      <c r="L712" s="375"/>
      <c r="M712" s="375"/>
      <c r="N712" s="375"/>
      <c r="O712" s="375"/>
      <c r="P712" s="375"/>
      <c r="Q712" s="375"/>
      <c r="R712" s="375"/>
      <c r="S712" s="375"/>
      <c r="T712" s="375"/>
      <c r="U712" s="375"/>
      <c r="V712" s="375"/>
      <c r="W712" s="375"/>
      <c r="X712" s="375"/>
      <c r="Y712" s="375"/>
      <c r="Z712" s="375"/>
    </row>
    <row r="713" spans="1:26" ht="9.75" customHeight="1" x14ac:dyDescent="0.25">
      <c r="A713" s="375"/>
      <c r="B713" s="375"/>
      <c r="C713" s="375"/>
      <c r="D713" s="375"/>
      <c r="E713" s="375"/>
      <c r="F713" s="375"/>
      <c r="G713" s="375"/>
      <c r="H713" s="375"/>
      <c r="I713" s="375"/>
      <c r="J713" s="375"/>
      <c r="K713" s="375"/>
      <c r="L713" s="375"/>
      <c r="M713" s="375"/>
      <c r="N713" s="375"/>
      <c r="O713" s="375"/>
      <c r="P713" s="375"/>
      <c r="Q713" s="375"/>
      <c r="R713" s="375"/>
      <c r="S713" s="375"/>
      <c r="T713" s="375"/>
      <c r="U713" s="375"/>
      <c r="V713" s="375"/>
      <c r="W713" s="375"/>
      <c r="X713" s="375"/>
      <c r="Y713" s="375"/>
      <c r="Z713" s="375"/>
    </row>
    <row r="714" spans="1:26" ht="9.75" customHeight="1" x14ac:dyDescent="0.25">
      <c r="A714" s="375"/>
      <c r="B714" s="375"/>
      <c r="C714" s="375"/>
      <c r="D714" s="375"/>
      <c r="E714" s="375"/>
      <c r="F714" s="375"/>
      <c r="G714" s="375"/>
      <c r="H714" s="375"/>
      <c r="I714" s="375"/>
      <c r="J714" s="375"/>
      <c r="K714" s="375"/>
      <c r="L714" s="375"/>
      <c r="M714" s="375"/>
      <c r="N714" s="375"/>
      <c r="O714" s="375"/>
      <c r="P714" s="375"/>
      <c r="Q714" s="375"/>
      <c r="R714" s="375"/>
      <c r="S714" s="375"/>
      <c r="T714" s="375"/>
      <c r="U714" s="375"/>
      <c r="V714" s="375"/>
      <c r="W714" s="375"/>
      <c r="X714" s="375"/>
      <c r="Y714" s="375"/>
      <c r="Z714" s="375"/>
    </row>
    <row r="715" spans="1:26" ht="9.75" customHeight="1" x14ac:dyDescent="0.25">
      <c r="A715" s="375"/>
      <c r="B715" s="375"/>
      <c r="C715" s="375"/>
      <c r="D715" s="375"/>
      <c r="E715" s="375"/>
      <c r="F715" s="375"/>
      <c r="G715" s="375"/>
      <c r="H715" s="375"/>
      <c r="I715" s="375"/>
      <c r="J715" s="375"/>
      <c r="K715" s="375"/>
      <c r="L715" s="375"/>
      <c r="M715" s="375"/>
      <c r="N715" s="375"/>
      <c r="O715" s="375"/>
      <c r="P715" s="375"/>
      <c r="Q715" s="375"/>
      <c r="R715" s="375"/>
      <c r="S715" s="375"/>
      <c r="T715" s="375"/>
      <c r="U715" s="375"/>
      <c r="V715" s="375"/>
      <c r="W715" s="375"/>
      <c r="X715" s="375"/>
      <c r="Y715" s="375"/>
      <c r="Z715" s="375"/>
    </row>
    <row r="716" spans="1:26" ht="9.75" customHeight="1" x14ac:dyDescent="0.25">
      <c r="A716" s="375"/>
      <c r="B716" s="375"/>
      <c r="C716" s="375"/>
      <c r="D716" s="375"/>
      <c r="E716" s="375"/>
      <c r="F716" s="375"/>
      <c r="G716" s="375"/>
      <c r="H716" s="375"/>
      <c r="I716" s="375"/>
      <c r="J716" s="375"/>
      <c r="K716" s="375"/>
      <c r="L716" s="375"/>
      <c r="M716" s="375"/>
      <c r="N716" s="375"/>
      <c r="O716" s="375"/>
      <c r="P716" s="375"/>
      <c r="Q716" s="375"/>
      <c r="R716" s="375"/>
      <c r="S716" s="375"/>
      <c r="T716" s="375"/>
      <c r="U716" s="375"/>
      <c r="V716" s="375"/>
      <c r="W716" s="375"/>
      <c r="X716" s="375"/>
      <c r="Y716" s="375"/>
      <c r="Z716" s="375"/>
    </row>
    <row r="717" spans="1:26" ht="9.75" customHeight="1" x14ac:dyDescent="0.25">
      <c r="A717" s="375"/>
      <c r="B717" s="375"/>
      <c r="C717" s="375"/>
      <c r="D717" s="375"/>
      <c r="E717" s="375"/>
      <c r="F717" s="375"/>
      <c r="G717" s="375"/>
      <c r="H717" s="375"/>
      <c r="I717" s="375"/>
      <c r="J717" s="375"/>
      <c r="K717" s="375"/>
      <c r="L717" s="375"/>
      <c r="M717" s="375"/>
      <c r="N717" s="375"/>
      <c r="O717" s="375"/>
      <c r="P717" s="375"/>
      <c r="Q717" s="375"/>
      <c r="R717" s="375"/>
      <c r="S717" s="375"/>
      <c r="T717" s="375"/>
      <c r="U717" s="375"/>
      <c r="V717" s="375"/>
      <c r="W717" s="375"/>
      <c r="X717" s="375"/>
      <c r="Y717" s="375"/>
      <c r="Z717" s="375"/>
    </row>
    <row r="718" spans="1:26" ht="9.75" customHeight="1" x14ac:dyDescent="0.25">
      <c r="A718" s="375"/>
      <c r="B718" s="375"/>
      <c r="C718" s="375"/>
      <c r="D718" s="375"/>
      <c r="E718" s="375"/>
      <c r="F718" s="375"/>
      <c r="G718" s="375"/>
      <c r="H718" s="375"/>
      <c r="I718" s="375"/>
      <c r="J718" s="375"/>
      <c r="K718" s="375"/>
      <c r="L718" s="375"/>
      <c r="M718" s="375"/>
      <c r="N718" s="375"/>
      <c r="O718" s="375"/>
      <c r="P718" s="375"/>
      <c r="Q718" s="375"/>
      <c r="R718" s="375"/>
      <c r="S718" s="375"/>
      <c r="T718" s="375"/>
      <c r="U718" s="375"/>
      <c r="V718" s="375"/>
      <c r="W718" s="375"/>
      <c r="X718" s="375"/>
      <c r="Y718" s="375"/>
      <c r="Z718" s="375"/>
    </row>
    <row r="719" spans="1:26" ht="9.75" customHeight="1" x14ac:dyDescent="0.25">
      <c r="A719" s="375"/>
      <c r="B719" s="375"/>
      <c r="C719" s="375"/>
      <c r="D719" s="375"/>
      <c r="E719" s="375"/>
      <c r="F719" s="375"/>
      <c r="G719" s="375"/>
      <c r="H719" s="375"/>
      <c r="I719" s="375"/>
      <c r="J719" s="375"/>
      <c r="K719" s="375"/>
      <c r="L719" s="375"/>
      <c r="M719" s="375"/>
      <c r="N719" s="375"/>
      <c r="O719" s="375"/>
      <c r="P719" s="375"/>
      <c r="Q719" s="375"/>
      <c r="R719" s="375"/>
      <c r="S719" s="375"/>
      <c r="T719" s="375"/>
      <c r="U719" s="375"/>
      <c r="V719" s="375"/>
      <c r="W719" s="375"/>
      <c r="X719" s="375"/>
      <c r="Y719" s="375"/>
      <c r="Z719" s="375"/>
    </row>
    <row r="720" spans="1:26" ht="9.75" customHeight="1" x14ac:dyDescent="0.25">
      <c r="A720" s="375"/>
      <c r="B720" s="375"/>
      <c r="C720" s="375"/>
      <c r="D720" s="375"/>
      <c r="E720" s="375"/>
      <c r="F720" s="375"/>
      <c r="G720" s="375"/>
      <c r="H720" s="375"/>
      <c r="I720" s="375"/>
      <c r="J720" s="375"/>
      <c r="K720" s="375"/>
      <c r="L720" s="375"/>
      <c r="M720" s="375"/>
      <c r="N720" s="375"/>
      <c r="O720" s="375"/>
      <c r="P720" s="375"/>
      <c r="Q720" s="375"/>
      <c r="R720" s="375"/>
      <c r="S720" s="375"/>
      <c r="T720" s="375"/>
      <c r="U720" s="375"/>
      <c r="V720" s="375"/>
      <c r="W720" s="375"/>
      <c r="X720" s="375"/>
      <c r="Y720" s="375"/>
      <c r="Z720" s="375"/>
    </row>
    <row r="721" spans="1:26" ht="9.75" customHeight="1" x14ac:dyDescent="0.25">
      <c r="A721" s="375"/>
      <c r="B721" s="375"/>
      <c r="C721" s="375"/>
      <c r="D721" s="375"/>
      <c r="E721" s="375"/>
      <c r="F721" s="375"/>
      <c r="G721" s="375"/>
      <c r="H721" s="375"/>
      <c r="I721" s="375"/>
      <c r="J721" s="375"/>
      <c r="K721" s="375"/>
      <c r="L721" s="375"/>
      <c r="M721" s="375"/>
      <c r="N721" s="375"/>
      <c r="O721" s="375"/>
      <c r="P721" s="375"/>
      <c r="Q721" s="375"/>
      <c r="R721" s="375"/>
      <c r="S721" s="375"/>
      <c r="T721" s="375"/>
      <c r="U721" s="375"/>
      <c r="V721" s="375"/>
      <c r="W721" s="375"/>
      <c r="X721" s="375"/>
      <c r="Y721" s="375"/>
      <c r="Z721" s="375"/>
    </row>
    <row r="722" spans="1:26" ht="9.75" customHeight="1" x14ac:dyDescent="0.25">
      <c r="A722" s="375"/>
      <c r="B722" s="375"/>
      <c r="C722" s="375"/>
      <c r="D722" s="375"/>
      <c r="E722" s="375"/>
      <c r="F722" s="375"/>
      <c r="G722" s="375"/>
      <c r="H722" s="375"/>
      <c r="I722" s="375"/>
      <c r="J722" s="375"/>
      <c r="K722" s="375"/>
      <c r="L722" s="375"/>
      <c r="M722" s="375"/>
      <c r="N722" s="375"/>
      <c r="O722" s="375"/>
      <c r="P722" s="375"/>
      <c r="Q722" s="375"/>
      <c r="R722" s="375"/>
      <c r="S722" s="375"/>
      <c r="T722" s="375"/>
      <c r="U722" s="375"/>
      <c r="V722" s="375"/>
      <c r="W722" s="375"/>
      <c r="X722" s="375"/>
      <c r="Y722" s="375"/>
      <c r="Z722" s="375"/>
    </row>
    <row r="723" spans="1:26" ht="9.75" customHeight="1" x14ac:dyDescent="0.25">
      <c r="A723" s="375"/>
      <c r="B723" s="375"/>
      <c r="C723" s="375"/>
      <c r="D723" s="375"/>
      <c r="E723" s="375"/>
      <c r="F723" s="375"/>
      <c r="G723" s="375"/>
      <c r="H723" s="375"/>
      <c r="I723" s="375"/>
      <c r="J723" s="375"/>
      <c r="K723" s="375"/>
      <c r="L723" s="375"/>
      <c r="M723" s="375"/>
      <c r="N723" s="375"/>
      <c r="O723" s="375"/>
      <c r="P723" s="375"/>
      <c r="Q723" s="375"/>
      <c r="R723" s="375"/>
      <c r="S723" s="375"/>
      <c r="T723" s="375"/>
      <c r="U723" s="375"/>
      <c r="V723" s="375"/>
      <c r="W723" s="375"/>
      <c r="X723" s="375"/>
      <c r="Y723" s="375"/>
      <c r="Z723" s="375"/>
    </row>
    <row r="724" spans="1:26" ht="9.75" customHeight="1" x14ac:dyDescent="0.25">
      <c r="A724" s="375"/>
      <c r="B724" s="375"/>
      <c r="C724" s="375"/>
      <c r="D724" s="375"/>
      <c r="E724" s="375"/>
      <c r="F724" s="375"/>
      <c r="G724" s="375"/>
      <c r="H724" s="375"/>
      <c r="I724" s="375"/>
      <c r="J724" s="375"/>
      <c r="K724" s="375"/>
      <c r="L724" s="375"/>
      <c r="M724" s="375"/>
      <c r="N724" s="375"/>
      <c r="O724" s="375"/>
      <c r="P724" s="375"/>
      <c r="Q724" s="375"/>
      <c r="R724" s="375"/>
      <c r="S724" s="375"/>
      <c r="T724" s="375"/>
      <c r="U724" s="375"/>
      <c r="V724" s="375"/>
      <c r="W724" s="375"/>
      <c r="X724" s="375"/>
      <c r="Y724" s="375"/>
      <c r="Z724" s="375"/>
    </row>
    <row r="725" spans="1:26" ht="9.75" customHeight="1" x14ac:dyDescent="0.25">
      <c r="A725" s="375"/>
      <c r="B725" s="375"/>
      <c r="C725" s="375"/>
      <c r="D725" s="375"/>
      <c r="E725" s="375"/>
      <c r="F725" s="375"/>
      <c r="G725" s="375"/>
      <c r="H725" s="375"/>
      <c r="I725" s="375"/>
      <c r="J725" s="375"/>
      <c r="K725" s="375"/>
      <c r="L725" s="375"/>
      <c r="M725" s="375"/>
      <c r="N725" s="375"/>
      <c r="O725" s="375"/>
      <c r="P725" s="375"/>
      <c r="Q725" s="375"/>
      <c r="R725" s="375"/>
      <c r="S725" s="375"/>
      <c r="T725" s="375"/>
      <c r="U725" s="375"/>
      <c r="V725" s="375"/>
      <c r="W725" s="375"/>
      <c r="X725" s="375"/>
      <c r="Y725" s="375"/>
      <c r="Z725" s="375"/>
    </row>
    <row r="726" spans="1:26" ht="9.75" customHeight="1" x14ac:dyDescent="0.25">
      <c r="A726" s="375"/>
      <c r="B726" s="375"/>
      <c r="C726" s="375"/>
      <c r="D726" s="375"/>
      <c r="E726" s="375"/>
      <c r="F726" s="375"/>
      <c r="G726" s="375"/>
      <c r="H726" s="375"/>
      <c r="I726" s="375"/>
      <c r="J726" s="375"/>
      <c r="K726" s="375"/>
      <c r="L726" s="375"/>
      <c r="M726" s="375"/>
      <c r="N726" s="375"/>
      <c r="O726" s="375"/>
      <c r="P726" s="375"/>
      <c r="Q726" s="375"/>
      <c r="R726" s="375"/>
      <c r="S726" s="375"/>
      <c r="T726" s="375"/>
      <c r="U726" s="375"/>
      <c r="V726" s="375"/>
      <c r="W726" s="375"/>
      <c r="X726" s="375"/>
      <c r="Y726" s="375"/>
      <c r="Z726" s="375"/>
    </row>
    <row r="727" spans="1:26" ht="9.75" customHeight="1" x14ac:dyDescent="0.25">
      <c r="A727" s="375"/>
      <c r="B727" s="375"/>
      <c r="C727" s="375"/>
      <c r="D727" s="375"/>
      <c r="E727" s="375"/>
      <c r="F727" s="375"/>
      <c r="G727" s="375"/>
      <c r="H727" s="375"/>
      <c r="I727" s="375"/>
      <c r="J727" s="375"/>
      <c r="K727" s="375"/>
      <c r="L727" s="375"/>
      <c r="M727" s="375"/>
      <c r="N727" s="375"/>
      <c r="O727" s="375"/>
      <c r="P727" s="375"/>
      <c r="Q727" s="375"/>
      <c r="R727" s="375"/>
      <c r="S727" s="375"/>
      <c r="T727" s="375"/>
      <c r="U727" s="375"/>
      <c r="V727" s="375"/>
      <c r="W727" s="375"/>
      <c r="X727" s="375"/>
      <c r="Y727" s="375"/>
      <c r="Z727" s="375"/>
    </row>
    <row r="728" spans="1:26" ht="9.75" customHeight="1" x14ac:dyDescent="0.25">
      <c r="A728" s="375"/>
      <c r="B728" s="375"/>
      <c r="C728" s="375"/>
      <c r="D728" s="375"/>
      <c r="E728" s="375"/>
      <c r="F728" s="375"/>
      <c r="G728" s="375"/>
      <c r="H728" s="375"/>
      <c r="I728" s="375"/>
      <c r="J728" s="375"/>
      <c r="K728" s="375"/>
      <c r="L728" s="375"/>
      <c r="M728" s="375"/>
      <c r="N728" s="375"/>
      <c r="O728" s="375"/>
      <c r="P728" s="375"/>
      <c r="Q728" s="375"/>
      <c r="R728" s="375"/>
      <c r="S728" s="375"/>
      <c r="T728" s="375"/>
      <c r="U728" s="375"/>
      <c r="V728" s="375"/>
      <c r="W728" s="375"/>
      <c r="X728" s="375"/>
      <c r="Y728" s="375"/>
      <c r="Z728" s="375"/>
    </row>
    <row r="729" spans="1:26" ht="9.75" customHeight="1" x14ac:dyDescent="0.25">
      <c r="A729" s="375"/>
      <c r="B729" s="375"/>
      <c r="C729" s="375"/>
      <c r="D729" s="375"/>
      <c r="E729" s="375"/>
      <c r="F729" s="375"/>
      <c r="G729" s="375"/>
      <c r="H729" s="375"/>
      <c r="I729" s="375"/>
      <c r="J729" s="375"/>
      <c r="K729" s="375"/>
      <c r="L729" s="375"/>
      <c r="M729" s="375"/>
      <c r="N729" s="375"/>
      <c r="O729" s="375"/>
      <c r="P729" s="375"/>
      <c r="Q729" s="375"/>
      <c r="R729" s="375"/>
      <c r="S729" s="375"/>
      <c r="T729" s="375"/>
      <c r="U729" s="375"/>
      <c r="V729" s="375"/>
      <c r="W729" s="375"/>
      <c r="X729" s="375"/>
      <c r="Y729" s="375"/>
      <c r="Z729" s="375"/>
    </row>
    <row r="730" spans="1:26" ht="9.75" customHeight="1" x14ac:dyDescent="0.25">
      <c r="A730" s="375"/>
      <c r="B730" s="375"/>
      <c r="C730" s="375"/>
      <c r="D730" s="375"/>
      <c r="E730" s="375"/>
      <c r="F730" s="375"/>
      <c r="G730" s="375"/>
      <c r="H730" s="375"/>
      <c r="I730" s="375"/>
      <c r="J730" s="375"/>
      <c r="K730" s="375"/>
      <c r="L730" s="375"/>
      <c r="M730" s="375"/>
      <c r="N730" s="375"/>
      <c r="O730" s="375"/>
      <c r="P730" s="375"/>
      <c r="Q730" s="375"/>
      <c r="R730" s="375"/>
      <c r="S730" s="375"/>
      <c r="T730" s="375"/>
      <c r="U730" s="375"/>
      <c r="V730" s="375"/>
      <c r="W730" s="375"/>
      <c r="X730" s="375"/>
      <c r="Y730" s="375"/>
      <c r="Z730" s="375"/>
    </row>
    <row r="731" spans="1:26" ht="9.75" customHeight="1" x14ac:dyDescent="0.25">
      <c r="A731" s="375"/>
      <c r="B731" s="375"/>
      <c r="C731" s="375"/>
      <c r="D731" s="375"/>
      <c r="E731" s="375"/>
      <c r="F731" s="375"/>
      <c r="G731" s="375"/>
      <c r="H731" s="375"/>
      <c r="I731" s="375"/>
      <c r="J731" s="375"/>
      <c r="K731" s="375"/>
      <c r="L731" s="375"/>
      <c r="M731" s="375"/>
      <c r="N731" s="375"/>
      <c r="O731" s="375"/>
      <c r="P731" s="375"/>
      <c r="Q731" s="375"/>
      <c r="R731" s="375"/>
      <c r="S731" s="375"/>
      <c r="T731" s="375"/>
      <c r="U731" s="375"/>
      <c r="V731" s="375"/>
      <c r="W731" s="375"/>
      <c r="X731" s="375"/>
      <c r="Y731" s="375"/>
      <c r="Z731" s="375"/>
    </row>
    <row r="732" spans="1:26" ht="9.75" customHeight="1" x14ac:dyDescent="0.25">
      <c r="A732" s="375"/>
      <c r="B732" s="375"/>
      <c r="C732" s="375"/>
      <c r="D732" s="375"/>
      <c r="E732" s="375"/>
      <c r="F732" s="375"/>
      <c r="G732" s="375"/>
      <c r="H732" s="375"/>
      <c r="I732" s="375"/>
      <c r="J732" s="375"/>
      <c r="K732" s="375"/>
      <c r="L732" s="375"/>
      <c r="M732" s="375"/>
      <c r="N732" s="375"/>
      <c r="O732" s="375"/>
      <c r="P732" s="375"/>
      <c r="Q732" s="375"/>
      <c r="R732" s="375"/>
      <c r="S732" s="375"/>
      <c r="T732" s="375"/>
      <c r="U732" s="375"/>
      <c r="V732" s="375"/>
      <c r="W732" s="375"/>
      <c r="X732" s="375"/>
      <c r="Y732" s="375"/>
      <c r="Z732" s="375"/>
    </row>
    <row r="733" spans="1:26" ht="9.75" customHeight="1" x14ac:dyDescent="0.25">
      <c r="A733" s="375"/>
      <c r="B733" s="375"/>
      <c r="C733" s="375"/>
      <c r="D733" s="375"/>
      <c r="E733" s="375"/>
      <c r="F733" s="375"/>
      <c r="G733" s="375"/>
      <c r="H733" s="375"/>
      <c r="I733" s="375"/>
      <c r="J733" s="375"/>
      <c r="K733" s="375"/>
      <c r="L733" s="375"/>
      <c r="M733" s="375"/>
      <c r="N733" s="375"/>
      <c r="O733" s="375"/>
      <c r="P733" s="375"/>
      <c r="Q733" s="375"/>
      <c r="R733" s="375"/>
      <c r="S733" s="375"/>
      <c r="T733" s="375"/>
      <c r="U733" s="375"/>
      <c r="V733" s="375"/>
      <c r="W733" s="375"/>
      <c r="X733" s="375"/>
      <c r="Y733" s="375"/>
      <c r="Z733" s="375"/>
    </row>
    <row r="734" spans="1:26" ht="9.75" customHeight="1" x14ac:dyDescent="0.25">
      <c r="A734" s="375"/>
      <c r="B734" s="375"/>
      <c r="C734" s="375"/>
      <c r="D734" s="375"/>
      <c r="E734" s="375"/>
      <c r="F734" s="375"/>
      <c r="G734" s="375"/>
      <c r="H734" s="375"/>
      <c r="I734" s="375"/>
      <c r="J734" s="375"/>
      <c r="K734" s="375"/>
      <c r="L734" s="375"/>
      <c r="M734" s="375"/>
      <c r="N734" s="375"/>
      <c r="O734" s="375"/>
      <c r="P734" s="375"/>
      <c r="Q734" s="375"/>
      <c r="R734" s="375"/>
      <c r="S734" s="375"/>
      <c r="T734" s="375"/>
      <c r="U734" s="375"/>
      <c r="V734" s="375"/>
      <c r="W734" s="375"/>
      <c r="X734" s="375"/>
      <c r="Y734" s="375"/>
      <c r="Z734" s="375"/>
    </row>
    <row r="735" spans="1:26" ht="9.75" customHeight="1" x14ac:dyDescent="0.25">
      <c r="A735" s="375"/>
      <c r="B735" s="375"/>
      <c r="C735" s="375"/>
      <c r="D735" s="375"/>
      <c r="E735" s="375"/>
      <c r="F735" s="375"/>
      <c r="G735" s="375"/>
      <c r="H735" s="375"/>
      <c r="I735" s="375"/>
      <c r="J735" s="375"/>
      <c r="K735" s="375"/>
      <c r="L735" s="375"/>
      <c r="M735" s="375"/>
      <c r="N735" s="375"/>
      <c r="O735" s="375"/>
      <c r="P735" s="375"/>
      <c r="Q735" s="375"/>
      <c r="R735" s="375"/>
      <c r="S735" s="375"/>
      <c r="T735" s="375"/>
      <c r="U735" s="375"/>
      <c r="V735" s="375"/>
      <c r="W735" s="375"/>
      <c r="X735" s="375"/>
      <c r="Y735" s="375"/>
      <c r="Z735" s="375"/>
    </row>
    <row r="736" spans="1:26" ht="9.75" customHeight="1" x14ac:dyDescent="0.25">
      <c r="A736" s="375"/>
      <c r="B736" s="375"/>
      <c r="C736" s="375"/>
      <c r="D736" s="375"/>
      <c r="E736" s="375"/>
      <c r="F736" s="375"/>
      <c r="G736" s="375"/>
      <c r="H736" s="375"/>
      <c r="I736" s="375"/>
      <c r="J736" s="375"/>
      <c r="K736" s="375"/>
      <c r="L736" s="375"/>
      <c r="M736" s="375"/>
      <c r="N736" s="375"/>
      <c r="O736" s="375"/>
      <c r="P736" s="375"/>
      <c r="Q736" s="375"/>
      <c r="R736" s="375"/>
      <c r="S736" s="375"/>
      <c r="T736" s="375"/>
      <c r="U736" s="375"/>
      <c r="V736" s="375"/>
      <c r="W736" s="375"/>
      <c r="X736" s="375"/>
      <c r="Y736" s="375"/>
      <c r="Z736" s="375"/>
    </row>
    <row r="737" spans="1:26" ht="9.75" customHeight="1" x14ac:dyDescent="0.25">
      <c r="A737" s="375"/>
      <c r="B737" s="375"/>
      <c r="C737" s="375"/>
      <c r="D737" s="375"/>
      <c r="E737" s="375"/>
      <c r="F737" s="375"/>
      <c r="G737" s="375"/>
      <c r="H737" s="375"/>
      <c r="I737" s="375"/>
      <c r="J737" s="375"/>
      <c r="K737" s="375"/>
      <c r="L737" s="375"/>
      <c r="M737" s="375"/>
      <c r="N737" s="375"/>
      <c r="O737" s="375"/>
      <c r="P737" s="375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</row>
    <row r="738" spans="1:26" ht="9.75" customHeight="1" x14ac:dyDescent="0.25">
      <c r="A738" s="375"/>
      <c r="B738" s="375"/>
      <c r="C738" s="375"/>
      <c r="D738" s="375"/>
      <c r="E738" s="375"/>
      <c r="F738" s="375"/>
      <c r="G738" s="375"/>
      <c r="H738" s="375"/>
      <c r="I738" s="375"/>
      <c r="J738" s="375"/>
      <c r="K738" s="375"/>
      <c r="L738" s="375"/>
      <c r="M738" s="375"/>
      <c r="N738" s="375"/>
      <c r="O738" s="375"/>
      <c r="P738" s="375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</row>
    <row r="739" spans="1:26" ht="9.75" customHeight="1" x14ac:dyDescent="0.25">
      <c r="A739" s="375"/>
      <c r="B739" s="375"/>
      <c r="C739" s="375"/>
      <c r="D739" s="375"/>
      <c r="E739" s="375"/>
      <c r="F739" s="375"/>
      <c r="G739" s="375"/>
      <c r="H739" s="375"/>
      <c r="I739" s="375"/>
      <c r="J739" s="375"/>
      <c r="K739" s="375"/>
      <c r="L739" s="375"/>
      <c r="M739" s="375"/>
      <c r="N739" s="375"/>
      <c r="O739" s="375"/>
      <c r="P739" s="375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</row>
    <row r="740" spans="1:26" ht="9.75" customHeight="1" x14ac:dyDescent="0.25">
      <c r="A740" s="375"/>
      <c r="B740" s="375"/>
      <c r="C740" s="375"/>
      <c r="D740" s="375"/>
      <c r="E740" s="375"/>
      <c r="F740" s="375"/>
      <c r="G740" s="375"/>
      <c r="H740" s="375"/>
      <c r="I740" s="375"/>
      <c r="J740" s="375"/>
      <c r="K740" s="375"/>
      <c r="L740" s="375"/>
      <c r="M740" s="375"/>
      <c r="N740" s="375"/>
      <c r="O740" s="375"/>
      <c r="P740" s="375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</row>
    <row r="741" spans="1:26" ht="9.75" customHeight="1" x14ac:dyDescent="0.25">
      <c r="A741" s="375"/>
      <c r="B741" s="375"/>
      <c r="C741" s="375"/>
      <c r="D741" s="375"/>
      <c r="E741" s="375"/>
      <c r="F741" s="375"/>
      <c r="G741" s="375"/>
      <c r="H741" s="375"/>
      <c r="I741" s="375"/>
      <c r="J741" s="375"/>
      <c r="K741" s="375"/>
      <c r="L741" s="375"/>
      <c r="M741" s="375"/>
      <c r="N741" s="375"/>
      <c r="O741" s="375"/>
      <c r="P741" s="375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</row>
    <row r="742" spans="1:26" ht="9.75" customHeight="1" x14ac:dyDescent="0.25">
      <c r="A742" s="375"/>
      <c r="B742" s="375"/>
      <c r="C742" s="375"/>
      <c r="D742" s="375"/>
      <c r="E742" s="375"/>
      <c r="F742" s="375"/>
      <c r="G742" s="375"/>
      <c r="H742" s="375"/>
      <c r="I742" s="375"/>
      <c r="J742" s="375"/>
      <c r="K742" s="375"/>
      <c r="L742" s="375"/>
      <c r="M742" s="375"/>
      <c r="N742" s="375"/>
      <c r="O742" s="375"/>
      <c r="P742" s="375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</row>
    <row r="743" spans="1:26" ht="9.75" customHeight="1" x14ac:dyDescent="0.25">
      <c r="A743" s="375"/>
      <c r="B743" s="375"/>
      <c r="C743" s="375"/>
      <c r="D743" s="375"/>
      <c r="E743" s="375"/>
      <c r="F743" s="375"/>
      <c r="G743" s="375"/>
      <c r="H743" s="375"/>
      <c r="I743" s="375"/>
      <c r="J743" s="375"/>
      <c r="K743" s="375"/>
      <c r="L743" s="375"/>
      <c r="M743" s="375"/>
      <c r="N743" s="375"/>
      <c r="O743" s="375"/>
      <c r="P743" s="375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</row>
    <row r="744" spans="1:26" ht="9.75" customHeight="1" x14ac:dyDescent="0.25">
      <c r="A744" s="375"/>
      <c r="B744" s="375"/>
      <c r="C744" s="375"/>
      <c r="D744" s="375"/>
      <c r="E744" s="375"/>
      <c r="F744" s="375"/>
      <c r="G744" s="375"/>
      <c r="H744" s="375"/>
      <c r="I744" s="375"/>
      <c r="J744" s="375"/>
      <c r="K744" s="375"/>
      <c r="L744" s="375"/>
      <c r="M744" s="375"/>
      <c r="N744" s="375"/>
      <c r="O744" s="375"/>
      <c r="P744" s="375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</row>
    <row r="745" spans="1:26" ht="9.75" customHeight="1" x14ac:dyDescent="0.25">
      <c r="A745" s="375"/>
      <c r="B745" s="375"/>
      <c r="C745" s="375"/>
      <c r="D745" s="375"/>
      <c r="E745" s="375"/>
      <c r="F745" s="375"/>
      <c r="G745" s="375"/>
      <c r="H745" s="375"/>
      <c r="I745" s="375"/>
      <c r="J745" s="375"/>
      <c r="K745" s="375"/>
      <c r="L745" s="375"/>
      <c r="M745" s="375"/>
      <c r="N745" s="375"/>
      <c r="O745" s="375"/>
      <c r="P745" s="375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</row>
    <row r="746" spans="1:26" ht="9.75" customHeight="1" x14ac:dyDescent="0.25">
      <c r="A746" s="375"/>
      <c r="B746" s="375"/>
      <c r="C746" s="375"/>
      <c r="D746" s="375"/>
      <c r="E746" s="375"/>
      <c r="F746" s="375"/>
      <c r="G746" s="375"/>
      <c r="H746" s="375"/>
      <c r="I746" s="375"/>
      <c r="J746" s="375"/>
      <c r="K746" s="375"/>
      <c r="L746" s="375"/>
      <c r="M746" s="375"/>
      <c r="N746" s="375"/>
      <c r="O746" s="375"/>
      <c r="P746" s="375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</row>
    <row r="747" spans="1:26" ht="9.75" customHeight="1" x14ac:dyDescent="0.25">
      <c r="A747" s="375"/>
      <c r="B747" s="375"/>
      <c r="C747" s="375"/>
      <c r="D747" s="375"/>
      <c r="E747" s="375"/>
      <c r="F747" s="375"/>
      <c r="G747" s="375"/>
      <c r="H747" s="375"/>
      <c r="I747" s="375"/>
      <c r="J747" s="375"/>
      <c r="K747" s="375"/>
      <c r="L747" s="375"/>
      <c r="M747" s="375"/>
      <c r="N747" s="375"/>
      <c r="O747" s="375"/>
      <c r="P747" s="375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</row>
    <row r="748" spans="1:26" ht="9.75" customHeight="1" x14ac:dyDescent="0.25">
      <c r="A748" s="375"/>
      <c r="B748" s="375"/>
      <c r="C748" s="375"/>
      <c r="D748" s="375"/>
      <c r="E748" s="375"/>
      <c r="F748" s="375"/>
      <c r="G748" s="375"/>
      <c r="H748" s="375"/>
      <c r="I748" s="375"/>
      <c r="J748" s="375"/>
      <c r="K748" s="375"/>
      <c r="L748" s="375"/>
      <c r="M748" s="375"/>
      <c r="N748" s="375"/>
      <c r="O748" s="375"/>
      <c r="P748" s="375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</row>
    <row r="749" spans="1:26" ht="9.75" customHeight="1" x14ac:dyDescent="0.25">
      <c r="A749" s="375"/>
      <c r="B749" s="375"/>
      <c r="C749" s="375"/>
      <c r="D749" s="375"/>
      <c r="E749" s="375"/>
      <c r="F749" s="375"/>
      <c r="G749" s="375"/>
      <c r="H749" s="375"/>
      <c r="I749" s="375"/>
      <c r="J749" s="375"/>
      <c r="K749" s="375"/>
      <c r="L749" s="375"/>
      <c r="M749" s="375"/>
      <c r="N749" s="375"/>
      <c r="O749" s="375"/>
      <c r="P749" s="375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</row>
    <row r="750" spans="1:26" ht="9.75" customHeight="1" x14ac:dyDescent="0.25">
      <c r="A750" s="375"/>
      <c r="B750" s="375"/>
      <c r="C750" s="375"/>
      <c r="D750" s="375"/>
      <c r="E750" s="375"/>
      <c r="F750" s="375"/>
      <c r="G750" s="375"/>
      <c r="H750" s="375"/>
      <c r="I750" s="375"/>
      <c r="J750" s="375"/>
      <c r="K750" s="375"/>
      <c r="L750" s="375"/>
      <c r="M750" s="375"/>
      <c r="N750" s="375"/>
      <c r="O750" s="375"/>
      <c r="P750" s="375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</row>
    <row r="751" spans="1:26" ht="9.75" customHeight="1" x14ac:dyDescent="0.25">
      <c r="A751" s="375"/>
      <c r="B751" s="375"/>
      <c r="C751" s="375"/>
      <c r="D751" s="375"/>
      <c r="E751" s="375"/>
      <c r="F751" s="375"/>
      <c r="G751" s="375"/>
      <c r="H751" s="375"/>
      <c r="I751" s="375"/>
      <c r="J751" s="375"/>
      <c r="K751" s="375"/>
      <c r="L751" s="375"/>
      <c r="M751" s="375"/>
      <c r="N751" s="375"/>
      <c r="O751" s="375"/>
      <c r="P751" s="375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</row>
    <row r="752" spans="1:26" ht="9.75" customHeight="1" x14ac:dyDescent="0.25">
      <c r="A752" s="375"/>
      <c r="B752" s="375"/>
      <c r="C752" s="375"/>
      <c r="D752" s="375"/>
      <c r="E752" s="375"/>
      <c r="F752" s="375"/>
      <c r="G752" s="375"/>
      <c r="H752" s="375"/>
      <c r="I752" s="375"/>
      <c r="J752" s="375"/>
      <c r="K752" s="375"/>
      <c r="L752" s="375"/>
      <c r="M752" s="375"/>
      <c r="N752" s="375"/>
      <c r="O752" s="375"/>
      <c r="P752" s="375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</row>
    <row r="753" spans="1:26" ht="9.75" customHeight="1" x14ac:dyDescent="0.25">
      <c r="A753" s="375"/>
      <c r="B753" s="375"/>
      <c r="C753" s="375"/>
      <c r="D753" s="375"/>
      <c r="E753" s="375"/>
      <c r="F753" s="375"/>
      <c r="G753" s="375"/>
      <c r="H753" s="375"/>
      <c r="I753" s="375"/>
      <c r="J753" s="375"/>
      <c r="K753" s="375"/>
      <c r="L753" s="375"/>
      <c r="M753" s="375"/>
      <c r="N753" s="375"/>
      <c r="O753" s="375"/>
      <c r="P753" s="375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</row>
    <row r="754" spans="1:26" ht="9.75" customHeight="1" x14ac:dyDescent="0.25">
      <c r="A754" s="375"/>
      <c r="B754" s="375"/>
      <c r="C754" s="375"/>
      <c r="D754" s="375"/>
      <c r="E754" s="375"/>
      <c r="F754" s="375"/>
      <c r="G754" s="375"/>
      <c r="H754" s="375"/>
      <c r="I754" s="375"/>
      <c r="J754" s="375"/>
      <c r="K754" s="375"/>
      <c r="L754" s="375"/>
      <c r="M754" s="375"/>
      <c r="N754" s="375"/>
      <c r="O754" s="375"/>
      <c r="P754" s="375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</row>
    <row r="755" spans="1:26" ht="9.75" customHeight="1" x14ac:dyDescent="0.25">
      <c r="A755" s="375"/>
      <c r="B755" s="375"/>
      <c r="C755" s="375"/>
      <c r="D755" s="375"/>
      <c r="E755" s="375"/>
      <c r="F755" s="375"/>
      <c r="G755" s="375"/>
      <c r="H755" s="375"/>
      <c r="I755" s="375"/>
      <c r="J755" s="375"/>
      <c r="K755" s="375"/>
      <c r="L755" s="375"/>
      <c r="M755" s="375"/>
      <c r="N755" s="375"/>
      <c r="O755" s="375"/>
      <c r="P755" s="375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</row>
    <row r="756" spans="1:26" ht="9.75" customHeight="1" x14ac:dyDescent="0.25">
      <c r="A756" s="375"/>
      <c r="B756" s="375"/>
      <c r="C756" s="375"/>
      <c r="D756" s="375"/>
      <c r="E756" s="375"/>
      <c r="F756" s="375"/>
      <c r="G756" s="375"/>
      <c r="H756" s="375"/>
      <c r="I756" s="375"/>
      <c r="J756" s="375"/>
      <c r="K756" s="375"/>
      <c r="L756" s="375"/>
      <c r="M756" s="375"/>
      <c r="N756" s="375"/>
      <c r="O756" s="375"/>
      <c r="P756" s="375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</row>
    <row r="757" spans="1:26" ht="9.75" customHeight="1" x14ac:dyDescent="0.25">
      <c r="A757" s="375"/>
      <c r="B757" s="375"/>
      <c r="C757" s="375"/>
      <c r="D757" s="375"/>
      <c r="E757" s="375"/>
      <c r="F757" s="375"/>
      <c r="G757" s="375"/>
      <c r="H757" s="375"/>
      <c r="I757" s="375"/>
      <c r="J757" s="375"/>
      <c r="K757" s="375"/>
      <c r="L757" s="375"/>
      <c r="M757" s="375"/>
      <c r="N757" s="375"/>
      <c r="O757" s="375"/>
      <c r="P757" s="375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</row>
    <row r="758" spans="1:26" ht="9.75" customHeight="1" x14ac:dyDescent="0.25">
      <c r="A758" s="375"/>
      <c r="B758" s="375"/>
      <c r="C758" s="375"/>
      <c r="D758" s="375"/>
      <c r="E758" s="375"/>
      <c r="F758" s="375"/>
      <c r="G758" s="375"/>
      <c r="H758" s="375"/>
      <c r="I758" s="375"/>
      <c r="J758" s="375"/>
      <c r="K758" s="375"/>
      <c r="L758" s="375"/>
      <c r="M758" s="375"/>
      <c r="N758" s="375"/>
      <c r="O758" s="375"/>
      <c r="P758" s="375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</row>
    <row r="759" spans="1:26" ht="9.75" customHeight="1" x14ac:dyDescent="0.25">
      <c r="A759" s="375"/>
      <c r="B759" s="375"/>
      <c r="C759" s="375"/>
      <c r="D759" s="375"/>
      <c r="E759" s="375"/>
      <c r="F759" s="375"/>
      <c r="G759" s="375"/>
      <c r="H759" s="375"/>
      <c r="I759" s="375"/>
      <c r="J759" s="375"/>
      <c r="K759" s="375"/>
      <c r="L759" s="375"/>
      <c r="M759" s="375"/>
      <c r="N759" s="375"/>
      <c r="O759" s="375"/>
      <c r="P759" s="375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</row>
    <row r="760" spans="1:26" ht="9.75" customHeight="1" x14ac:dyDescent="0.25">
      <c r="A760" s="375"/>
      <c r="B760" s="375"/>
      <c r="C760" s="375"/>
      <c r="D760" s="375"/>
      <c r="E760" s="375"/>
      <c r="F760" s="375"/>
      <c r="G760" s="375"/>
      <c r="H760" s="375"/>
      <c r="I760" s="375"/>
      <c r="J760" s="375"/>
      <c r="K760" s="375"/>
      <c r="L760" s="375"/>
      <c r="M760" s="375"/>
      <c r="N760" s="375"/>
      <c r="O760" s="375"/>
      <c r="P760" s="375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</row>
    <row r="761" spans="1:26" ht="9.75" customHeight="1" x14ac:dyDescent="0.25">
      <c r="A761" s="375"/>
      <c r="B761" s="375"/>
      <c r="C761" s="375"/>
      <c r="D761" s="375"/>
      <c r="E761" s="375"/>
      <c r="F761" s="375"/>
      <c r="G761" s="375"/>
      <c r="H761" s="375"/>
      <c r="I761" s="375"/>
      <c r="J761" s="375"/>
      <c r="K761" s="375"/>
      <c r="L761" s="375"/>
      <c r="M761" s="375"/>
      <c r="N761" s="375"/>
      <c r="O761" s="375"/>
      <c r="P761" s="375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</row>
    <row r="762" spans="1:26" ht="9.75" customHeight="1" x14ac:dyDescent="0.25">
      <c r="A762" s="375"/>
      <c r="B762" s="375"/>
      <c r="C762" s="375"/>
      <c r="D762" s="375"/>
      <c r="E762" s="375"/>
      <c r="F762" s="375"/>
      <c r="G762" s="375"/>
      <c r="H762" s="375"/>
      <c r="I762" s="375"/>
      <c r="J762" s="375"/>
      <c r="K762" s="375"/>
      <c r="L762" s="375"/>
      <c r="M762" s="375"/>
      <c r="N762" s="375"/>
      <c r="O762" s="375"/>
      <c r="P762" s="375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</row>
    <row r="763" spans="1:26" ht="9.75" customHeight="1" x14ac:dyDescent="0.25">
      <c r="A763" s="375"/>
      <c r="B763" s="375"/>
      <c r="C763" s="375"/>
      <c r="D763" s="375"/>
      <c r="E763" s="375"/>
      <c r="F763" s="375"/>
      <c r="G763" s="375"/>
      <c r="H763" s="375"/>
      <c r="I763" s="375"/>
      <c r="J763" s="375"/>
      <c r="K763" s="375"/>
      <c r="L763" s="375"/>
      <c r="M763" s="375"/>
      <c r="N763" s="375"/>
      <c r="O763" s="375"/>
      <c r="P763" s="375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</row>
    <row r="764" spans="1:26" ht="9.75" customHeight="1" x14ac:dyDescent="0.25">
      <c r="A764" s="375"/>
      <c r="B764" s="375"/>
      <c r="C764" s="375"/>
      <c r="D764" s="375"/>
      <c r="E764" s="375"/>
      <c r="F764" s="375"/>
      <c r="G764" s="375"/>
      <c r="H764" s="375"/>
      <c r="I764" s="375"/>
      <c r="J764" s="375"/>
      <c r="K764" s="375"/>
      <c r="L764" s="375"/>
      <c r="M764" s="375"/>
      <c r="N764" s="375"/>
      <c r="O764" s="375"/>
      <c r="P764" s="375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</row>
    <row r="765" spans="1:26" ht="9.75" customHeight="1" x14ac:dyDescent="0.25">
      <c r="A765" s="375"/>
      <c r="B765" s="375"/>
      <c r="C765" s="375"/>
      <c r="D765" s="375"/>
      <c r="E765" s="375"/>
      <c r="F765" s="375"/>
      <c r="G765" s="375"/>
      <c r="H765" s="375"/>
      <c r="I765" s="375"/>
      <c r="J765" s="375"/>
      <c r="K765" s="375"/>
      <c r="L765" s="375"/>
      <c r="M765" s="375"/>
      <c r="N765" s="375"/>
      <c r="O765" s="375"/>
      <c r="P765" s="375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</row>
    <row r="766" spans="1:26" ht="9.75" customHeight="1" x14ac:dyDescent="0.25">
      <c r="A766" s="375"/>
      <c r="B766" s="375"/>
      <c r="C766" s="375"/>
      <c r="D766" s="375"/>
      <c r="E766" s="375"/>
      <c r="F766" s="375"/>
      <c r="G766" s="375"/>
      <c r="H766" s="375"/>
      <c r="I766" s="375"/>
      <c r="J766" s="375"/>
      <c r="K766" s="375"/>
      <c r="L766" s="375"/>
      <c r="M766" s="375"/>
      <c r="N766" s="375"/>
      <c r="O766" s="375"/>
      <c r="P766" s="375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</row>
    <row r="767" spans="1:26" ht="9.75" customHeight="1" x14ac:dyDescent="0.25">
      <c r="A767" s="375"/>
      <c r="B767" s="375"/>
      <c r="C767" s="375"/>
      <c r="D767" s="375"/>
      <c r="E767" s="375"/>
      <c r="F767" s="375"/>
      <c r="G767" s="375"/>
      <c r="H767" s="375"/>
      <c r="I767" s="375"/>
      <c r="J767" s="375"/>
      <c r="K767" s="375"/>
      <c r="L767" s="375"/>
      <c r="M767" s="375"/>
      <c r="N767" s="375"/>
      <c r="O767" s="375"/>
      <c r="P767" s="375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</row>
    <row r="768" spans="1:26" ht="9.75" customHeight="1" x14ac:dyDescent="0.25">
      <c r="A768" s="375"/>
      <c r="B768" s="375"/>
      <c r="C768" s="375"/>
      <c r="D768" s="375"/>
      <c r="E768" s="375"/>
      <c r="F768" s="375"/>
      <c r="G768" s="375"/>
      <c r="H768" s="375"/>
      <c r="I768" s="375"/>
      <c r="J768" s="375"/>
      <c r="K768" s="375"/>
      <c r="L768" s="375"/>
      <c r="M768" s="375"/>
      <c r="N768" s="375"/>
      <c r="O768" s="375"/>
      <c r="P768" s="375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</row>
    <row r="769" spans="1:26" ht="9.75" customHeight="1" x14ac:dyDescent="0.25">
      <c r="A769" s="375"/>
      <c r="B769" s="375"/>
      <c r="C769" s="375"/>
      <c r="D769" s="375"/>
      <c r="E769" s="375"/>
      <c r="F769" s="375"/>
      <c r="G769" s="375"/>
      <c r="H769" s="375"/>
      <c r="I769" s="375"/>
      <c r="J769" s="375"/>
      <c r="K769" s="375"/>
      <c r="L769" s="375"/>
      <c r="M769" s="375"/>
      <c r="N769" s="375"/>
      <c r="O769" s="375"/>
      <c r="P769" s="375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</row>
    <row r="770" spans="1:26" ht="9.75" customHeight="1" x14ac:dyDescent="0.25">
      <c r="A770" s="375"/>
      <c r="B770" s="375"/>
      <c r="C770" s="375"/>
      <c r="D770" s="375"/>
      <c r="E770" s="375"/>
      <c r="F770" s="375"/>
      <c r="G770" s="375"/>
      <c r="H770" s="375"/>
      <c r="I770" s="375"/>
      <c r="J770" s="375"/>
      <c r="K770" s="375"/>
      <c r="L770" s="375"/>
      <c r="M770" s="375"/>
      <c r="N770" s="375"/>
      <c r="O770" s="375"/>
      <c r="P770" s="375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</row>
    <row r="771" spans="1:26" ht="9.75" customHeight="1" x14ac:dyDescent="0.25">
      <c r="A771" s="375"/>
      <c r="B771" s="375"/>
      <c r="C771" s="375"/>
      <c r="D771" s="375"/>
      <c r="E771" s="375"/>
      <c r="F771" s="375"/>
      <c r="G771" s="375"/>
      <c r="H771" s="375"/>
      <c r="I771" s="375"/>
      <c r="J771" s="375"/>
      <c r="K771" s="375"/>
      <c r="L771" s="375"/>
      <c r="M771" s="375"/>
      <c r="N771" s="375"/>
      <c r="O771" s="375"/>
      <c r="P771" s="375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</row>
    <row r="772" spans="1:26" ht="9.75" customHeight="1" x14ac:dyDescent="0.25">
      <c r="A772" s="375"/>
      <c r="B772" s="375"/>
      <c r="C772" s="375"/>
      <c r="D772" s="375"/>
      <c r="E772" s="375"/>
      <c r="F772" s="375"/>
      <c r="G772" s="375"/>
      <c r="H772" s="375"/>
      <c r="I772" s="375"/>
      <c r="J772" s="375"/>
      <c r="K772" s="375"/>
      <c r="L772" s="375"/>
      <c r="M772" s="375"/>
      <c r="N772" s="375"/>
      <c r="O772" s="375"/>
      <c r="P772" s="375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</row>
    <row r="773" spans="1:26" ht="9.75" customHeight="1" x14ac:dyDescent="0.25">
      <c r="A773" s="375"/>
      <c r="B773" s="375"/>
      <c r="C773" s="375"/>
      <c r="D773" s="375"/>
      <c r="E773" s="375"/>
      <c r="F773" s="375"/>
      <c r="G773" s="375"/>
      <c r="H773" s="375"/>
      <c r="I773" s="375"/>
      <c r="J773" s="375"/>
      <c r="K773" s="375"/>
      <c r="L773" s="375"/>
      <c r="M773" s="375"/>
      <c r="N773" s="375"/>
      <c r="O773" s="375"/>
      <c r="P773" s="375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</row>
    <row r="774" spans="1:26" ht="9.75" customHeight="1" x14ac:dyDescent="0.25">
      <c r="A774" s="375"/>
      <c r="B774" s="375"/>
      <c r="C774" s="375"/>
      <c r="D774" s="375"/>
      <c r="E774" s="375"/>
      <c r="F774" s="375"/>
      <c r="G774" s="375"/>
      <c r="H774" s="375"/>
      <c r="I774" s="375"/>
      <c r="J774" s="375"/>
      <c r="K774" s="375"/>
      <c r="L774" s="375"/>
      <c r="M774" s="375"/>
      <c r="N774" s="375"/>
      <c r="O774" s="375"/>
      <c r="P774" s="375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</row>
    <row r="775" spans="1:26" ht="9.75" customHeight="1" x14ac:dyDescent="0.25">
      <c r="A775" s="375"/>
      <c r="B775" s="375"/>
      <c r="C775" s="375"/>
      <c r="D775" s="375"/>
      <c r="E775" s="375"/>
      <c r="F775" s="375"/>
      <c r="G775" s="375"/>
      <c r="H775" s="375"/>
      <c r="I775" s="375"/>
      <c r="J775" s="375"/>
      <c r="K775" s="375"/>
      <c r="L775" s="375"/>
      <c r="M775" s="375"/>
      <c r="N775" s="375"/>
      <c r="O775" s="375"/>
      <c r="P775" s="375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</row>
    <row r="776" spans="1:26" ht="9.75" customHeight="1" x14ac:dyDescent="0.25">
      <c r="A776" s="375"/>
      <c r="B776" s="375"/>
      <c r="C776" s="375"/>
      <c r="D776" s="375"/>
      <c r="E776" s="375"/>
      <c r="F776" s="375"/>
      <c r="G776" s="375"/>
      <c r="H776" s="375"/>
      <c r="I776" s="375"/>
      <c r="J776" s="375"/>
      <c r="K776" s="375"/>
      <c r="L776" s="375"/>
      <c r="M776" s="375"/>
      <c r="N776" s="375"/>
      <c r="O776" s="375"/>
      <c r="P776" s="375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</row>
    <row r="777" spans="1:26" ht="9.75" customHeight="1" x14ac:dyDescent="0.25">
      <c r="A777" s="375"/>
      <c r="B777" s="375"/>
      <c r="C777" s="375"/>
      <c r="D777" s="375"/>
      <c r="E777" s="375"/>
      <c r="F777" s="375"/>
      <c r="G777" s="375"/>
      <c r="H777" s="375"/>
      <c r="I777" s="375"/>
      <c r="J777" s="375"/>
      <c r="K777" s="375"/>
      <c r="L777" s="375"/>
      <c r="M777" s="375"/>
      <c r="N777" s="375"/>
      <c r="O777" s="375"/>
      <c r="P777" s="375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</row>
    <row r="778" spans="1:26" ht="9.75" customHeight="1" x14ac:dyDescent="0.25">
      <c r="A778" s="375"/>
      <c r="B778" s="375"/>
      <c r="C778" s="375"/>
      <c r="D778" s="375"/>
      <c r="E778" s="375"/>
      <c r="F778" s="375"/>
      <c r="G778" s="375"/>
      <c r="H778" s="375"/>
      <c r="I778" s="375"/>
      <c r="J778" s="375"/>
      <c r="K778" s="375"/>
      <c r="L778" s="375"/>
      <c r="M778" s="375"/>
      <c r="N778" s="375"/>
      <c r="O778" s="375"/>
      <c r="P778" s="375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</row>
    <row r="779" spans="1:26" ht="9.75" customHeight="1" x14ac:dyDescent="0.25">
      <c r="A779" s="375"/>
      <c r="B779" s="375"/>
      <c r="C779" s="375"/>
      <c r="D779" s="375"/>
      <c r="E779" s="375"/>
      <c r="F779" s="375"/>
      <c r="G779" s="375"/>
      <c r="H779" s="375"/>
      <c r="I779" s="375"/>
      <c r="J779" s="375"/>
      <c r="K779" s="375"/>
      <c r="L779" s="375"/>
      <c r="M779" s="375"/>
      <c r="N779" s="375"/>
      <c r="O779" s="375"/>
      <c r="P779" s="375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</row>
    <row r="780" spans="1:26" ht="9.75" customHeight="1" x14ac:dyDescent="0.25">
      <c r="A780" s="375"/>
      <c r="B780" s="375"/>
      <c r="C780" s="375"/>
      <c r="D780" s="375"/>
      <c r="E780" s="375"/>
      <c r="F780" s="375"/>
      <c r="G780" s="375"/>
      <c r="H780" s="375"/>
      <c r="I780" s="375"/>
      <c r="J780" s="375"/>
      <c r="K780" s="375"/>
      <c r="L780" s="375"/>
      <c r="M780" s="375"/>
      <c r="N780" s="375"/>
      <c r="O780" s="375"/>
      <c r="P780" s="375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</row>
    <row r="781" spans="1:26" ht="9.75" customHeight="1" x14ac:dyDescent="0.25">
      <c r="A781" s="375"/>
      <c r="B781" s="375"/>
      <c r="C781" s="375"/>
      <c r="D781" s="375"/>
      <c r="E781" s="375"/>
      <c r="F781" s="375"/>
      <c r="G781" s="375"/>
      <c r="H781" s="375"/>
      <c r="I781" s="375"/>
      <c r="J781" s="375"/>
      <c r="K781" s="375"/>
      <c r="L781" s="375"/>
      <c r="M781" s="375"/>
      <c r="N781" s="375"/>
      <c r="O781" s="375"/>
      <c r="P781" s="375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</row>
    <row r="782" spans="1:26" ht="9.75" customHeight="1" x14ac:dyDescent="0.25">
      <c r="A782" s="375"/>
      <c r="B782" s="375"/>
      <c r="C782" s="375"/>
      <c r="D782" s="375"/>
      <c r="E782" s="375"/>
      <c r="F782" s="375"/>
      <c r="G782" s="375"/>
      <c r="H782" s="375"/>
      <c r="I782" s="375"/>
      <c r="J782" s="375"/>
      <c r="K782" s="375"/>
      <c r="L782" s="375"/>
      <c r="M782" s="375"/>
      <c r="N782" s="375"/>
      <c r="O782" s="375"/>
      <c r="P782" s="375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</row>
    <row r="783" spans="1:26" ht="9.75" customHeight="1" x14ac:dyDescent="0.25">
      <c r="A783" s="375"/>
      <c r="B783" s="375"/>
      <c r="C783" s="375"/>
      <c r="D783" s="375"/>
      <c r="E783" s="375"/>
      <c r="F783" s="375"/>
      <c r="G783" s="375"/>
      <c r="H783" s="375"/>
      <c r="I783" s="375"/>
      <c r="J783" s="375"/>
      <c r="K783" s="375"/>
      <c r="L783" s="375"/>
      <c r="M783" s="375"/>
      <c r="N783" s="375"/>
      <c r="O783" s="375"/>
      <c r="P783" s="375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</row>
    <row r="784" spans="1:26" ht="9.75" customHeight="1" x14ac:dyDescent="0.25">
      <c r="A784" s="375"/>
      <c r="B784" s="375"/>
      <c r="C784" s="375"/>
      <c r="D784" s="375"/>
      <c r="E784" s="375"/>
      <c r="F784" s="375"/>
      <c r="G784" s="375"/>
      <c r="H784" s="375"/>
      <c r="I784" s="375"/>
      <c r="J784" s="375"/>
      <c r="K784" s="375"/>
      <c r="L784" s="375"/>
      <c r="M784" s="375"/>
      <c r="N784" s="375"/>
      <c r="O784" s="375"/>
      <c r="P784" s="375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</row>
    <row r="785" spans="1:26" ht="9.75" customHeight="1" x14ac:dyDescent="0.25">
      <c r="A785" s="375"/>
      <c r="B785" s="375"/>
      <c r="C785" s="375"/>
      <c r="D785" s="375"/>
      <c r="E785" s="375"/>
      <c r="F785" s="375"/>
      <c r="G785" s="375"/>
      <c r="H785" s="375"/>
      <c r="I785" s="375"/>
      <c r="J785" s="375"/>
      <c r="K785" s="375"/>
      <c r="L785" s="375"/>
      <c r="M785" s="375"/>
      <c r="N785" s="375"/>
      <c r="O785" s="375"/>
      <c r="P785" s="375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</row>
    <row r="786" spans="1:26" ht="9.75" customHeight="1" x14ac:dyDescent="0.25">
      <c r="A786" s="375"/>
      <c r="B786" s="375"/>
      <c r="C786" s="375"/>
      <c r="D786" s="375"/>
      <c r="E786" s="375"/>
      <c r="F786" s="375"/>
      <c r="G786" s="375"/>
      <c r="H786" s="375"/>
      <c r="I786" s="375"/>
      <c r="J786" s="375"/>
      <c r="K786" s="375"/>
      <c r="L786" s="375"/>
      <c r="M786" s="375"/>
      <c r="N786" s="375"/>
      <c r="O786" s="375"/>
      <c r="P786" s="375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</row>
    <row r="787" spans="1:26" ht="9.75" customHeight="1" x14ac:dyDescent="0.25">
      <c r="A787" s="375"/>
      <c r="B787" s="375"/>
      <c r="C787" s="375"/>
      <c r="D787" s="375"/>
      <c r="E787" s="375"/>
      <c r="F787" s="375"/>
      <c r="G787" s="375"/>
      <c r="H787" s="375"/>
      <c r="I787" s="375"/>
      <c r="J787" s="375"/>
      <c r="K787" s="375"/>
      <c r="L787" s="375"/>
      <c r="M787" s="375"/>
      <c r="N787" s="375"/>
      <c r="O787" s="375"/>
      <c r="P787" s="375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</row>
    <row r="788" spans="1:26" ht="9.75" customHeight="1" x14ac:dyDescent="0.25">
      <c r="A788" s="375"/>
      <c r="B788" s="375"/>
      <c r="C788" s="375"/>
      <c r="D788" s="375"/>
      <c r="E788" s="375"/>
      <c r="F788" s="375"/>
      <c r="G788" s="375"/>
      <c r="H788" s="375"/>
      <c r="I788" s="375"/>
      <c r="J788" s="375"/>
      <c r="K788" s="375"/>
      <c r="L788" s="375"/>
      <c r="M788" s="375"/>
      <c r="N788" s="375"/>
      <c r="O788" s="375"/>
      <c r="P788" s="375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</row>
    <row r="789" spans="1:26" ht="9.75" customHeight="1" x14ac:dyDescent="0.25">
      <c r="A789" s="375"/>
      <c r="B789" s="375"/>
      <c r="C789" s="375"/>
      <c r="D789" s="375"/>
      <c r="E789" s="375"/>
      <c r="F789" s="375"/>
      <c r="G789" s="375"/>
      <c r="H789" s="375"/>
      <c r="I789" s="375"/>
      <c r="J789" s="375"/>
      <c r="K789" s="375"/>
      <c r="L789" s="375"/>
      <c r="M789" s="375"/>
      <c r="N789" s="375"/>
      <c r="O789" s="375"/>
      <c r="P789" s="375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</row>
    <row r="790" spans="1:26" ht="9.75" customHeight="1" x14ac:dyDescent="0.25">
      <c r="A790" s="375"/>
      <c r="B790" s="375"/>
      <c r="C790" s="375"/>
      <c r="D790" s="375"/>
      <c r="E790" s="375"/>
      <c r="F790" s="375"/>
      <c r="G790" s="375"/>
      <c r="H790" s="375"/>
      <c r="I790" s="375"/>
      <c r="J790" s="375"/>
      <c r="K790" s="375"/>
      <c r="L790" s="375"/>
      <c r="M790" s="375"/>
      <c r="N790" s="375"/>
      <c r="O790" s="375"/>
      <c r="P790" s="375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</row>
    <row r="791" spans="1:26" ht="9.75" customHeight="1" x14ac:dyDescent="0.25">
      <c r="A791" s="375"/>
      <c r="B791" s="375"/>
      <c r="C791" s="375"/>
      <c r="D791" s="375"/>
      <c r="E791" s="375"/>
      <c r="F791" s="375"/>
      <c r="G791" s="375"/>
      <c r="H791" s="375"/>
      <c r="I791" s="375"/>
      <c r="J791" s="375"/>
      <c r="K791" s="375"/>
      <c r="L791" s="375"/>
      <c r="M791" s="375"/>
      <c r="N791" s="375"/>
      <c r="O791" s="375"/>
      <c r="P791" s="375"/>
      <c r="Q791" s="375"/>
      <c r="R791" s="375"/>
      <c r="S791" s="375"/>
      <c r="T791" s="375"/>
      <c r="U791" s="375"/>
      <c r="V791" s="375"/>
      <c r="W791" s="375"/>
      <c r="X791" s="375"/>
      <c r="Y791" s="375"/>
      <c r="Z791" s="375"/>
    </row>
    <row r="792" spans="1:26" ht="9.75" customHeight="1" x14ac:dyDescent="0.25">
      <c r="A792" s="375"/>
      <c r="B792" s="375"/>
      <c r="C792" s="375"/>
      <c r="D792" s="375"/>
      <c r="E792" s="375"/>
      <c r="F792" s="375"/>
      <c r="G792" s="375"/>
      <c r="H792" s="375"/>
      <c r="I792" s="375"/>
      <c r="J792" s="375"/>
      <c r="K792" s="375"/>
      <c r="L792" s="375"/>
      <c r="M792" s="375"/>
      <c r="N792" s="375"/>
      <c r="O792" s="375"/>
      <c r="P792" s="375"/>
      <c r="Q792" s="375"/>
      <c r="R792" s="375"/>
      <c r="S792" s="375"/>
      <c r="T792" s="375"/>
      <c r="U792" s="375"/>
      <c r="V792" s="375"/>
      <c r="W792" s="375"/>
      <c r="X792" s="375"/>
      <c r="Y792" s="375"/>
      <c r="Z792" s="375"/>
    </row>
    <row r="793" spans="1:26" ht="9.75" customHeight="1" x14ac:dyDescent="0.25">
      <c r="A793" s="375"/>
      <c r="B793" s="375"/>
      <c r="C793" s="375"/>
      <c r="D793" s="375"/>
      <c r="E793" s="375"/>
      <c r="F793" s="375"/>
      <c r="G793" s="375"/>
      <c r="H793" s="375"/>
      <c r="I793" s="375"/>
      <c r="J793" s="375"/>
      <c r="K793" s="375"/>
      <c r="L793" s="375"/>
      <c r="M793" s="375"/>
      <c r="N793" s="375"/>
      <c r="O793" s="375"/>
      <c r="P793" s="375"/>
      <c r="Q793" s="375"/>
      <c r="R793" s="375"/>
      <c r="S793" s="375"/>
      <c r="T793" s="375"/>
      <c r="U793" s="375"/>
      <c r="V793" s="375"/>
      <c r="W793" s="375"/>
      <c r="X793" s="375"/>
      <c r="Y793" s="375"/>
      <c r="Z793" s="375"/>
    </row>
    <row r="794" spans="1:26" ht="9.75" customHeight="1" x14ac:dyDescent="0.25">
      <c r="A794" s="375"/>
      <c r="B794" s="375"/>
      <c r="C794" s="375"/>
      <c r="D794" s="375"/>
      <c r="E794" s="375"/>
      <c r="F794" s="375"/>
      <c r="G794" s="375"/>
      <c r="H794" s="375"/>
      <c r="I794" s="375"/>
      <c r="J794" s="375"/>
      <c r="K794" s="375"/>
      <c r="L794" s="375"/>
      <c r="M794" s="375"/>
      <c r="N794" s="375"/>
      <c r="O794" s="375"/>
      <c r="P794" s="375"/>
      <c r="Q794" s="375"/>
      <c r="R794" s="375"/>
      <c r="S794" s="375"/>
      <c r="T794" s="375"/>
      <c r="U794" s="375"/>
      <c r="V794" s="375"/>
      <c r="W794" s="375"/>
      <c r="X794" s="375"/>
      <c r="Y794" s="375"/>
      <c r="Z794" s="375"/>
    </row>
    <row r="795" spans="1:26" ht="9.75" customHeight="1" x14ac:dyDescent="0.25">
      <c r="A795" s="375"/>
      <c r="B795" s="375"/>
      <c r="C795" s="375"/>
      <c r="D795" s="375"/>
      <c r="E795" s="375"/>
      <c r="F795" s="375"/>
      <c r="G795" s="375"/>
      <c r="H795" s="375"/>
      <c r="I795" s="375"/>
      <c r="J795" s="375"/>
      <c r="K795" s="375"/>
      <c r="L795" s="375"/>
      <c r="M795" s="375"/>
      <c r="N795" s="375"/>
      <c r="O795" s="375"/>
      <c r="P795" s="375"/>
      <c r="Q795" s="375"/>
      <c r="R795" s="375"/>
      <c r="S795" s="375"/>
      <c r="T795" s="375"/>
      <c r="U795" s="375"/>
      <c r="V795" s="375"/>
      <c r="W795" s="375"/>
      <c r="X795" s="375"/>
      <c r="Y795" s="375"/>
      <c r="Z795" s="375"/>
    </row>
    <row r="796" spans="1:26" ht="9.75" customHeight="1" x14ac:dyDescent="0.25">
      <c r="A796" s="375"/>
      <c r="B796" s="375"/>
      <c r="C796" s="375"/>
      <c r="D796" s="375"/>
      <c r="E796" s="375"/>
      <c r="F796" s="375"/>
      <c r="G796" s="375"/>
      <c r="H796" s="375"/>
      <c r="I796" s="375"/>
      <c r="J796" s="375"/>
      <c r="K796" s="375"/>
      <c r="L796" s="375"/>
      <c r="M796" s="375"/>
      <c r="N796" s="375"/>
      <c r="O796" s="375"/>
      <c r="P796" s="375"/>
      <c r="Q796" s="375"/>
      <c r="R796" s="375"/>
      <c r="S796" s="375"/>
      <c r="T796" s="375"/>
      <c r="U796" s="375"/>
      <c r="V796" s="375"/>
      <c r="W796" s="375"/>
      <c r="X796" s="375"/>
      <c r="Y796" s="375"/>
      <c r="Z796" s="375"/>
    </row>
    <row r="797" spans="1:26" ht="9.75" customHeight="1" x14ac:dyDescent="0.25">
      <c r="A797" s="375"/>
      <c r="B797" s="375"/>
      <c r="C797" s="375"/>
      <c r="D797" s="375"/>
      <c r="E797" s="375"/>
      <c r="F797" s="375"/>
      <c r="G797" s="375"/>
      <c r="H797" s="375"/>
      <c r="I797" s="375"/>
      <c r="J797" s="375"/>
      <c r="K797" s="375"/>
      <c r="L797" s="375"/>
      <c r="M797" s="375"/>
      <c r="N797" s="375"/>
      <c r="O797" s="375"/>
      <c r="P797" s="375"/>
      <c r="Q797" s="375"/>
      <c r="R797" s="375"/>
      <c r="S797" s="375"/>
      <c r="T797" s="375"/>
      <c r="U797" s="375"/>
      <c r="V797" s="375"/>
      <c r="W797" s="375"/>
      <c r="X797" s="375"/>
      <c r="Y797" s="375"/>
      <c r="Z797" s="375"/>
    </row>
    <row r="798" spans="1:26" ht="9.75" customHeight="1" x14ac:dyDescent="0.25">
      <c r="A798" s="375"/>
      <c r="B798" s="375"/>
      <c r="C798" s="375"/>
      <c r="D798" s="375"/>
      <c r="E798" s="375"/>
      <c r="F798" s="375"/>
      <c r="G798" s="375"/>
      <c r="H798" s="375"/>
      <c r="I798" s="375"/>
      <c r="J798" s="375"/>
      <c r="K798" s="375"/>
      <c r="L798" s="375"/>
      <c r="M798" s="375"/>
      <c r="N798" s="375"/>
      <c r="O798" s="375"/>
      <c r="P798" s="375"/>
      <c r="Q798" s="375"/>
      <c r="R798" s="375"/>
      <c r="S798" s="375"/>
      <c r="T798" s="375"/>
      <c r="U798" s="375"/>
      <c r="V798" s="375"/>
      <c r="W798" s="375"/>
      <c r="X798" s="375"/>
      <c r="Y798" s="375"/>
      <c r="Z798" s="375"/>
    </row>
    <row r="799" spans="1:26" ht="9.75" customHeight="1" x14ac:dyDescent="0.25">
      <c r="A799" s="375"/>
      <c r="B799" s="375"/>
      <c r="C799" s="375"/>
      <c r="D799" s="375"/>
      <c r="E799" s="375"/>
      <c r="F799" s="375"/>
      <c r="G799" s="375"/>
      <c r="H799" s="375"/>
      <c r="I799" s="375"/>
      <c r="J799" s="375"/>
      <c r="K799" s="375"/>
      <c r="L799" s="375"/>
      <c r="M799" s="375"/>
      <c r="N799" s="375"/>
      <c r="O799" s="375"/>
      <c r="P799" s="375"/>
      <c r="Q799" s="375"/>
      <c r="R799" s="375"/>
      <c r="S799" s="375"/>
      <c r="T799" s="375"/>
      <c r="U799" s="375"/>
      <c r="V799" s="375"/>
      <c r="W799" s="375"/>
      <c r="X799" s="375"/>
      <c r="Y799" s="375"/>
      <c r="Z799" s="375"/>
    </row>
    <row r="800" spans="1:26" ht="9.75" customHeight="1" x14ac:dyDescent="0.25">
      <c r="A800" s="375"/>
      <c r="B800" s="375"/>
      <c r="C800" s="375"/>
      <c r="D800" s="375"/>
      <c r="E800" s="375"/>
      <c r="F800" s="375"/>
      <c r="G800" s="375"/>
      <c r="H800" s="375"/>
      <c r="I800" s="375"/>
      <c r="J800" s="375"/>
      <c r="K800" s="375"/>
      <c r="L800" s="375"/>
      <c r="M800" s="375"/>
      <c r="N800" s="375"/>
      <c r="O800" s="375"/>
      <c r="P800" s="375"/>
      <c r="Q800" s="375"/>
      <c r="R800" s="375"/>
      <c r="S800" s="375"/>
      <c r="T800" s="375"/>
      <c r="U800" s="375"/>
      <c r="V800" s="375"/>
      <c r="W800" s="375"/>
      <c r="X800" s="375"/>
      <c r="Y800" s="375"/>
      <c r="Z800" s="375"/>
    </row>
    <row r="801" spans="1:26" ht="9.75" customHeight="1" x14ac:dyDescent="0.25">
      <c r="A801" s="375"/>
      <c r="B801" s="375"/>
      <c r="C801" s="375"/>
      <c r="D801" s="375"/>
      <c r="E801" s="375"/>
      <c r="F801" s="375"/>
      <c r="G801" s="375"/>
      <c r="H801" s="375"/>
      <c r="I801" s="375"/>
      <c r="J801" s="375"/>
      <c r="K801" s="375"/>
      <c r="L801" s="375"/>
      <c r="M801" s="375"/>
      <c r="N801" s="375"/>
      <c r="O801" s="375"/>
      <c r="P801" s="375"/>
      <c r="Q801" s="375"/>
      <c r="R801" s="375"/>
      <c r="S801" s="375"/>
      <c r="T801" s="375"/>
      <c r="U801" s="375"/>
      <c r="V801" s="375"/>
      <c r="W801" s="375"/>
      <c r="X801" s="375"/>
      <c r="Y801" s="375"/>
      <c r="Z801" s="375"/>
    </row>
    <row r="802" spans="1:26" ht="9.75" customHeight="1" x14ac:dyDescent="0.25">
      <c r="A802" s="375"/>
      <c r="B802" s="375"/>
      <c r="C802" s="375"/>
      <c r="D802" s="375"/>
      <c r="E802" s="375"/>
      <c r="F802" s="375"/>
      <c r="G802" s="375"/>
      <c r="H802" s="375"/>
      <c r="I802" s="375"/>
      <c r="J802" s="375"/>
      <c r="K802" s="375"/>
      <c r="L802" s="375"/>
      <c r="M802" s="375"/>
      <c r="N802" s="375"/>
      <c r="O802" s="375"/>
      <c r="P802" s="375"/>
      <c r="Q802" s="375"/>
      <c r="R802" s="375"/>
      <c r="S802" s="375"/>
      <c r="T802" s="375"/>
      <c r="U802" s="375"/>
      <c r="V802" s="375"/>
      <c r="W802" s="375"/>
      <c r="X802" s="375"/>
      <c r="Y802" s="375"/>
      <c r="Z802" s="375"/>
    </row>
    <row r="803" spans="1:26" ht="9.75" customHeight="1" x14ac:dyDescent="0.25">
      <c r="A803" s="375"/>
      <c r="B803" s="375"/>
      <c r="C803" s="375"/>
      <c r="D803" s="375"/>
      <c r="E803" s="375"/>
      <c r="F803" s="375"/>
      <c r="G803" s="375"/>
      <c r="H803" s="375"/>
      <c r="I803" s="375"/>
      <c r="J803" s="375"/>
      <c r="K803" s="375"/>
      <c r="L803" s="375"/>
      <c r="M803" s="375"/>
      <c r="N803" s="375"/>
      <c r="O803" s="375"/>
      <c r="P803" s="375"/>
      <c r="Q803" s="375"/>
      <c r="R803" s="375"/>
      <c r="S803" s="375"/>
      <c r="T803" s="375"/>
      <c r="U803" s="375"/>
      <c r="V803" s="375"/>
      <c r="W803" s="375"/>
      <c r="X803" s="375"/>
      <c r="Y803" s="375"/>
      <c r="Z803" s="375"/>
    </row>
    <row r="804" spans="1:26" ht="9.75" customHeight="1" x14ac:dyDescent="0.25">
      <c r="A804" s="375"/>
      <c r="B804" s="375"/>
      <c r="C804" s="375"/>
      <c r="D804" s="375"/>
      <c r="E804" s="375"/>
      <c r="F804" s="375"/>
      <c r="G804" s="375"/>
      <c r="H804" s="375"/>
      <c r="I804" s="375"/>
      <c r="J804" s="375"/>
      <c r="K804" s="375"/>
      <c r="L804" s="375"/>
      <c r="M804" s="375"/>
      <c r="N804" s="375"/>
      <c r="O804" s="375"/>
      <c r="P804" s="375"/>
      <c r="Q804" s="375"/>
      <c r="R804" s="375"/>
      <c r="S804" s="375"/>
      <c r="T804" s="375"/>
      <c r="U804" s="375"/>
      <c r="V804" s="375"/>
      <c r="W804" s="375"/>
      <c r="X804" s="375"/>
      <c r="Y804" s="375"/>
      <c r="Z804" s="375"/>
    </row>
    <row r="805" spans="1:26" ht="9.75" customHeight="1" x14ac:dyDescent="0.25">
      <c r="A805" s="375"/>
      <c r="B805" s="375"/>
      <c r="C805" s="375"/>
      <c r="D805" s="375"/>
      <c r="E805" s="375"/>
      <c r="F805" s="375"/>
      <c r="G805" s="375"/>
      <c r="H805" s="375"/>
      <c r="I805" s="375"/>
      <c r="J805" s="375"/>
      <c r="K805" s="375"/>
      <c r="L805" s="375"/>
      <c r="M805" s="375"/>
      <c r="N805" s="375"/>
      <c r="O805" s="375"/>
      <c r="P805" s="375"/>
      <c r="Q805" s="375"/>
      <c r="R805" s="375"/>
      <c r="S805" s="375"/>
      <c r="T805" s="375"/>
      <c r="U805" s="375"/>
      <c r="V805" s="375"/>
      <c r="W805" s="375"/>
      <c r="X805" s="375"/>
      <c r="Y805" s="375"/>
      <c r="Z805" s="375"/>
    </row>
    <row r="806" spans="1:26" ht="9.75" customHeight="1" x14ac:dyDescent="0.25">
      <c r="A806" s="375"/>
      <c r="B806" s="375"/>
      <c r="C806" s="375"/>
      <c r="D806" s="375"/>
      <c r="E806" s="375"/>
      <c r="F806" s="375"/>
      <c r="G806" s="375"/>
      <c r="H806" s="375"/>
      <c r="I806" s="375"/>
      <c r="J806" s="375"/>
      <c r="K806" s="375"/>
      <c r="L806" s="375"/>
      <c r="M806" s="375"/>
      <c r="N806" s="375"/>
      <c r="O806" s="375"/>
      <c r="P806" s="375"/>
      <c r="Q806" s="375"/>
      <c r="R806" s="375"/>
      <c r="S806" s="375"/>
      <c r="T806" s="375"/>
      <c r="U806" s="375"/>
      <c r="V806" s="375"/>
      <c r="W806" s="375"/>
      <c r="X806" s="375"/>
      <c r="Y806" s="375"/>
      <c r="Z806" s="375"/>
    </row>
    <row r="807" spans="1:26" ht="9.75" customHeight="1" x14ac:dyDescent="0.25">
      <c r="A807" s="375"/>
      <c r="B807" s="375"/>
      <c r="C807" s="375"/>
      <c r="D807" s="375"/>
      <c r="E807" s="375"/>
      <c r="F807" s="375"/>
      <c r="G807" s="375"/>
      <c r="H807" s="375"/>
      <c r="I807" s="375"/>
      <c r="J807" s="375"/>
      <c r="K807" s="375"/>
      <c r="L807" s="375"/>
      <c r="M807" s="375"/>
      <c r="N807" s="375"/>
      <c r="O807" s="375"/>
      <c r="P807" s="375"/>
      <c r="Q807" s="375"/>
      <c r="R807" s="375"/>
      <c r="S807" s="375"/>
      <c r="T807" s="375"/>
      <c r="U807" s="375"/>
      <c r="V807" s="375"/>
      <c r="W807" s="375"/>
      <c r="X807" s="375"/>
      <c r="Y807" s="375"/>
      <c r="Z807" s="375"/>
    </row>
    <row r="808" spans="1:26" ht="9.75" customHeight="1" x14ac:dyDescent="0.25">
      <c r="A808" s="375"/>
      <c r="B808" s="375"/>
      <c r="C808" s="375"/>
      <c r="D808" s="375"/>
      <c r="E808" s="375"/>
      <c r="F808" s="375"/>
      <c r="G808" s="375"/>
      <c r="H808" s="375"/>
      <c r="I808" s="375"/>
      <c r="J808" s="375"/>
      <c r="K808" s="375"/>
      <c r="L808" s="375"/>
      <c r="M808" s="375"/>
      <c r="N808" s="375"/>
      <c r="O808" s="375"/>
      <c r="P808" s="375"/>
      <c r="Q808" s="375"/>
      <c r="R808" s="375"/>
      <c r="S808" s="375"/>
      <c r="T808" s="375"/>
      <c r="U808" s="375"/>
      <c r="V808" s="375"/>
      <c r="W808" s="375"/>
      <c r="X808" s="375"/>
      <c r="Y808" s="375"/>
      <c r="Z808" s="375"/>
    </row>
    <row r="809" spans="1:26" ht="9.75" customHeight="1" x14ac:dyDescent="0.25">
      <c r="A809" s="375"/>
      <c r="B809" s="375"/>
      <c r="C809" s="375"/>
      <c r="D809" s="375"/>
      <c r="E809" s="375"/>
      <c r="F809" s="375"/>
      <c r="G809" s="375"/>
      <c r="H809" s="375"/>
      <c r="I809" s="375"/>
      <c r="J809" s="375"/>
      <c r="K809" s="375"/>
      <c r="L809" s="375"/>
      <c r="M809" s="375"/>
      <c r="N809" s="375"/>
      <c r="O809" s="375"/>
      <c r="P809" s="375"/>
      <c r="Q809" s="375"/>
      <c r="R809" s="375"/>
      <c r="S809" s="375"/>
      <c r="T809" s="375"/>
      <c r="U809" s="375"/>
      <c r="V809" s="375"/>
      <c r="W809" s="375"/>
      <c r="X809" s="375"/>
      <c r="Y809" s="375"/>
      <c r="Z809" s="375"/>
    </row>
    <row r="810" spans="1:26" ht="9.75" customHeight="1" x14ac:dyDescent="0.25">
      <c r="A810" s="375"/>
      <c r="B810" s="375"/>
      <c r="C810" s="375"/>
      <c r="D810" s="375"/>
      <c r="E810" s="375"/>
      <c r="F810" s="375"/>
      <c r="G810" s="375"/>
      <c r="H810" s="375"/>
      <c r="I810" s="375"/>
      <c r="J810" s="375"/>
      <c r="K810" s="375"/>
      <c r="L810" s="375"/>
      <c r="M810" s="375"/>
      <c r="N810" s="375"/>
      <c r="O810" s="375"/>
      <c r="P810" s="375"/>
      <c r="Q810" s="375"/>
      <c r="R810" s="375"/>
      <c r="S810" s="375"/>
      <c r="T810" s="375"/>
      <c r="U810" s="375"/>
      <c r="V810" s="375"/>
      <c r="W810" s="375"/>
      <c r="X810" s="375"/>
      <c r="Y810" s="375"/>
      <c r="Z810" s="375"/>
    </row>
    <row r="811" spans="1:26" ht="9.75" customHeight="1" x14ac:dyDescent="0.25">
      <c r="A811" s="375"/>
      <c r="B811" s="375"/>
      <c r="C811" s="375"/>
      <c r="D811" s="375"/>
      <c r="E811" s="375"/>
      <c r="F811" s="375"/>
      <c r="G811" s="375"/>
      <c r="H811" s="375"/>
      <c r="I811" s="375"/>
      <c r="J811" s="375"/>
      <c r="K811" s="375"/>
      <c r="L811" s="375"/>
      <c r="M811" s="375"/>
      <c r="N811" s="375"/>
      <c r="O811" s="375"/>
      <c r="P811" s="375"/>
      <c r="Q811" s="375"/>
      <c r="R811" s="375"/>
      <c r="S811" s="375"/>
      <c r="T811" s="375"/>
      <c r="U811" s="375"/>
      <c r="V811" s="375"/>
      <c r="W811" s="375"/>
      <c r="X811" s="375"/>
      <c r="Y811" s="375"/>
      <c r="Z811" s="375"/>
    </row>
    <row r="812" spans="1:26" ht="9.75" customHeight="1" x14ac:dyDescent="0.25">
      <c r="A812" s="375"/>
      <c r="B812" s="375"/>
      <c r="C812" s="375"/>
      <c r="D812" s="375"/>
      <c r="E812" s="375"/>
      <c r="F812" s="375"/>
      <c r="G812" s="375"/>
      <c r="H812" s="375"/>
      <c r="I812" s="375"/>
      <c r="J812" s="375"/>
      <c r="K812" s="375"/>
      <c r="L812" s="375"/>
      <c r="M812" s="375"/>
      <c r="N812" s="375"/>
      <c r="O812" s="375"/>
      <c r="P812" s="375"/>
      <c r="Q812" s="375"/>
      <c r="R812" s="375"/>
      <c r="S812" s="375"/>
      <c r="T812" s="375"/>
      <c r="U812" s="375"/>
      <c r="V812" s="375"/>
      <c r="W812" s="375"/>
      <c r="X812" s="375"/>
      <c r="Y812" s="375"/>
      <c r="Z812" s="375"/>
    </row>
    <row r="813" spans="1:26" ht="9.75" customHeight="1" x14ac:dyDescent="0.25">
      <c r="A813" s="375"/>
      <c r="B813" s="375"/>
      <c r="C813" s="375"/>
      <c r="D813" s="375"/>
      <c r="E813" s="375"/>
      <c r="F813" s="375"/>
      <c r="G813" s="375"/>
      <c r="H813" s="375"/>
      <c r="I813" s="375"/>
      <c r="J813" s="375"/>
      <c r="K813" s="375"/>
      <c r="L813" s="375"/>
      <c r="M813" s="375"/>
      <c r="N813" s="375"/>
      <c r="O813" s="375"/>
      <c r="P813" s="375"/>
      <c r="Q813" s="375"/>
      <c r="R813" s="375"/>
      <c r="S813" s="375"/>
      <c r="T813" s="375"/>
      <c r="U813" s="375"/>
      <c r="V813" s="375"/>
      <c r="W813" s="375"/>
      <c r="X813" s="375"/>
      <c r="Y813" s="375"/>
      <c r="Z813" s="375"/>
    </row>
    <row r="814" spans="1:26" ht="9.75" customHeight="1" x14ac:dyDescent="0.25">
      <c r="A814" s="375"/>
      <c r="B814" s="375"/>
      <c r="C814" s="375"/>
      <c r="D814" s="375"/>
      <c r="E814" s="375"/>
      <c r="F814" s="375"/>
      <c r="G814" s="375"/>
      <c r="H814" s="375"/>
      <c r="I814" s="375"/>
      <c r="J814" s="375"/>
      <c r="K814" s="375"/>
      <c r="L814" s="375"/>
      <c r="M814" s="375"/>
      <c r="N814" s="375"/>
      <c r="O814" s="375"/>
      <c r="P814" s="375"/>
      <c r="Q814" s="375"/>
      <c r="R814" s="375"/>
      <c r="S814" s="375"/>
      <c r="T814" s="375"/>
      <c r="U814" s="375"/>
      <c r="V814" s="375"/>
      <c r="W814" s="375"/>
      <c r="X814" s="375"/>
      <c r="Y814" s="375"/>
      <c r="Z814" s="375"/>
    </row>
    <row r="815" spans="1:26" ht="9.75" customHeight="1" x14ac:dyDescent="0.25">
      <c r="A815" s="375"/>
      <c r="B815" s="375"/>
      <c r="C815" s="375"/>
      <c r="D815" s="375"/>
      <c r="E815" s="375"/>
      <c r="F815" s="375"/>
      <c r="G815" s="375"/>
      <c r="H815" s="375"/>
      <c r="I815" s="375"/>
      <c r="J815" s="375"/>
      <c r="K815" s="375"/>
      <c r="L815" s="375"/>
      <c r="M815" s="375"/>
      <c r="N815" s="375"/>
      <c r="O815" s="375"/>
      <c r="P815" s="375"/>
      <c r="Q815" s="375"/>
      <c r="R815" s="375"/>
      <c r="S815" s="375"/>
      <c r="T815" s="375"/>
      <c r="U815" s="375"/>
      <c r="V815" s="375"/>
      <c r="W815" s="375"/>
      <c r="X815" s="375"/>
      <c r="Y815" s="375"/>
      <c r="Z815" s="375"/>
    </row>
    <row r="816" spans="1:26" ht="9.75" customHeight="1" x14ac:dyDescent="0.25">
      <c r="A816" s="375"/>
      <c r="B816" s="375"/>
      <c r="C816" s="375"/>
      <c r="D816" s="375"/>
      <c r="E816" s="375"/>
      <c r="F816" s="375"/>
      <c r="G816" s="375"/>
      <c r="H816" s="375"/>
      <c r="I816" s="375"/>
      <c r="J816" s="375"/>
      <c r="K816" s="375"/>
      <c r="L816" s="375"/>
      <c r="M816" s="375"/>
      <c r="N816" s="375"/>
      <c r="O816" s="375"/>
      <c r="P816" s="375"/>
      <c r="Q816" s="375"/>
      <c r="R816" s="375"/>
      <c r="S816" s="375"/>
      <c r="T816" s="375"/>
      <c r="U816" s="375"/>
      <c r="V816" s="375"/>
      <c r="W816" s="375"/>
      <c r="X816" s="375"/>
      <c r="Y816" s="375"/>
      <c r="Z816" s="375"/>
    </row>
    <row r="817" spans="1:26" ht="9.75" customHeight="1" x14ac:dyDescent="0.25">
      <c r="A817" s="375"/>
      <c r="B817" s="375"/>
      <c r="C817" s="375"/>
      <c r="D817" s="375"/>
      <c r="E817" s="375"/>
      <c r="F817" s="375"/>
      <c r="G817" s="375"/>
      <c r="H817" s="375"/>
      <c r="I817" s="375"/>
      <c r="J817" s="375"/>
      <c r="K817" s="375"/>
      <c r="L817" s="375"/>
      <c r="M817" s="375"/>
      <c r="N817" s="375"/>
      <c r="O817" s="375"/>
      <c r="P817" s="375"/>
      <c r="Q817" s="375"/>
      <c r="R817" s="375"/>
      <c r="S817" s="375"/>
      <c r="T817" s="375"/>
      <c r="U817" s="375"/>
      <c r="V817" s="375"/>
      <c r="W817" s="375"/>
      <c r="X817" s="375"/>
      <c r="Y817" s="375"/>
      <c r="Z817" s="375"/>
    </row>
    <row r="818" spans="1:26" ht="9.75" customHeight="1" x14ac:dyDescent="0.25">
      <c r="A818" s="375"/>
      <c r="B818" s="375"/>
      <c r="C818" s="375"/>
      <c r="D818" s="375"/>
      <c r="E818" s="375"/>
      <c r="F818" s="375"/>
      <c r="G818" s="375"/>
      <c r="H818" s="375"/>
      <c r="I818" s="375"/>
      <c r="J818" s="375"/>
      <c r="K818" s="375"/>
      <c r="L818" s="375"/>
      <c r="M818" s="375"/>
      <c r="N818" s="375"/>
      <c r="O818" s="375"/>
      <c r="P818" s="375"/>
      <c r="Q818" s="375"/>
      <c r="R818" s="375"/>
      <c r="S818" s="375"/>
      <c r="T818" s="375"/>
      <c r="U818" s="375"/>
      <c r="V818" s="375"/>
      <c r="W818" s="375"/>
      <c r="X818" s="375"/>
      <c r="Y818" s="375"/>
      <c r="Z818" s="375"/>
    </row>
    <row r="819" spans="1:26" ht="9.75" customHeight="1" x14ac:dyDescent="0.25">
      <c r="A819" s="375"/>
      <c r="B819" s="375"/>
      <c r="C819" s="375"/>
      <c r="D819" s="375"/>
      <c r="E819" s="375"/>
      <c r="F819" s="375"/>
      <c r="G819" s="375"/>
      <c r="H819" s="375"/>
      <c r="I819" s="375"/>
      <c r="J819" s="375"/>
      <c r="K819" s="375"/>
      <c r="L819" s="375"/>
      <c r="M819" s="375"/>
      <c r="N819" s="375"/>
      <c r="O819" s="375"/>
      <c r="P819" s="375"/>
      <c r="Q819" s="375"/>
      <c r="R819" s="375"/>
      <c r="S819" s="375"/>
      <c r="T819" s="375"/>
      <c r="U819" s="375"/>
      <c r="V819" s="375"/>
      <c r="W819" s="375"/>
      <c r="X819" s="375"/>
      <c r="Y819" s="375"/>
      <c r="Z819" s="375"/>
    </row>
    <row r="820" spans="1:26" ht="9.75" customHeight="1" x14ac:dyDescent="0.25">
      <c r="A820" s="375"/>
      <c r="B820" s="375"/>
      <c r="C820" s="375"/>
      <c r="D820" s="375"/>
      <c r="E820" s="375"/>
      <c r="F820" s="375"/>
      <c r="G820" s="375"/>
      <c r="H820" s="375"/>
      <c r="I820" s="375"/>
      <c r="J820" s="375"/>
      <c r="K820" s="375"/>
      <c r="L820" s="375"/>
      <c r="M820" s="375"/>
      <c r="N820" s="375"/>
      <c r="O820" s="375"/>
      <c r="P820" s="375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</row>
    <row r="821" spans="1:26" ht="9.75" customHeight="1" x14ac:dyDescent="0.25">
      <c r="A821" s="375"/>
      <c r="B821" s="375"/>
      <c r="C821" s="375"/>
      <c r="D821" s="375"/>
      <c r="E821" s="375"/>
      <c r="F821" s="375"/>
      <c r="G821" s="375"/>
      <c r="H821" s="375"/>
      <c r="I821" s="375"/>
      <c r="J821" s="375"/>
      <c r="K821" s="375"/>
      <c r="L821" s="375"/>
      <c r="M821" s="375"/>
      <c r="N821" s="375"/>
      <c r="O821" s="375"/>
      <c r="P821" s="375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</row>
    <row r="822" spans="1:26" ht="9.75" customHeight="1" x14ac:dyDescent="0.25">
      <c r="A822" s="375"/>
      <c r="B822" s="375"/>
      <c r="C822" s="375"/>
      <c r="D822" s="375"/>
      <c r="E822" s="375"/>
      <c r="F822" s="375"/>
      <c r="G822" s="375"/>
      <c r="H822" s="375"/>
      <c r="I822" s="375"/>
      <c r="J822" s="375"/>
      <c r="K822" s="375"/>
      <c r="L822" s="375"/>
      <c r="M822" s="375"/>
      <c r="N822" s="375"/>
      <c r="O822" s="375"/>
      <c r="P822" s="375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</row>
    <row r="823" spans="1:26" ht="9.75" customHeight="1" x14ac:dyDescent="0.25">
      <c r="A823" s="375"/>
      <c r="B823" s="375"/>
      <c r="C823" s="375"/>
      <c r="D823" s="375"/>
      <c r="E823" s="375"/>
      <c r="F823" s="375"/>
      <c r="G823" s="375"/>
      <c r="H823" s="375"/>
      <c r="I823" s="375"/>
      <c r="J823" s="375"/>
      <c r="K823" s="375"/>
      <c r="L823" s="375"/>
      <c r="M823" s="375"/>
      <c r="N823" s="375"/>
      <c r="O823" s="375"/>
      <c r="P823" s="375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</row>
    <row r="824" spans="1:26" ht="9.75" customHeight="1" x14ac:dyDescent="0.25">
      <c r="A824" s="375"/>
      <c r="B824" s="375"/>
      <c r="C824" s="375"/>
      <c r="D824" s="375"/>
      <c r="E824" s="375"/>
      <c r="F824" s="375"/>
      <c r="G824" s="375"/>
      <c r="H824" s="375"/>
      <c r="I824" s="375"/>
      <c r="J824" s="375"/>
      <c r="K824" s="375"/>
      <c r="L824" s="375"/>
      <c r="M824" s="375"/>
      <c r="N824" s="375"/>
      <c r="O824" s="375"/>
      <c r="P824" s="375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</row>
    <row r="825" spans="1:26" ht="9.75" customHeight="1" x14ac:dyDescent="0.25">
      <c r="A825" s="375"/>
      <c r="B825" s="375"/>
      <c r="C825" s="375"/>
      <c r="D825" s="375"/>
      <c r="E825" s="375"/>
      <c r="F825" s="375"/>
      <c r="G825" s="375"/>
      <c r="H825" s="375"/>
      <c r="I825" s="375"/>
      <c r="J825" s="375"/>
      <c r="K825" s="375"/>
      <c r="L825" s="375"/>
      <c r="M825" s="375"/>
      <c r="N825" s="375"/>
      <c r="O825" s="375"/>
      <c r="P825" s="375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</row>
    <row r="826" spans="1:26" ht="9.75" customHeight="1" x14ac:dyDescent="0.25">
      <c r="A826" s="375"/>
      <c r="B826" s="375"/>
      <c r="C826" s="375"/>
      <c r="D826" s="375"/>
      <c r="E826" s="375"/>
      <c r="F826" s="375"/>
      <c r="G826" s="375"/>
      <c r="H826" s="375"/>
      <c r="I826" s="375"/>
      <c r="J826" s="375"/>
      <c r="K826" s="375"/>
      <c r="L826" s="375"/>
      <c r="M826" s="375"/>
      <c r="N826" s="375"/>
      <c r="O826" s="375"/>
      <c r="P826" s="375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</row>
    <row r="827" spans="1:26" ht="9.75" customHeight="1" x14ac:dyDescent="0.25">
      <c r="A827" s="375"/>
      <c r="B827" s="375"/>
      <c r="C827" s="375"/>
      <c r="D827" s="375"/>
      <c r="E827" s="375"/>
      <c r="F827" s="375"/>
      <c r="G827" s="375"/>
      <c r="H827" s="375"/>
      <c r="I827" s="375"/>
      <c r="J827" s="375"/>
      <c r="K827" s="375"/>
      <c r="L827" s="375"/>
      <c r="M827" s="375"/>
      <c r="N827" s="375"/>
      <c r="O827" s="375"/>
      <c r="P827" s="375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</row>
    <row r="828" spans="1:26" ht="9.75" customHeight="1" x14ac:dyDescent="0.25">
      <c r="A828" s="375"/>
      <c r="B828" s="375"/>
      <c r="C828" s="375"/>
      <c r="D828" s="375"/>
      <c r="E828" s="375"/>
      <c r="F828" s="375"/>
      <c r="G828" s="375"/>
      <c r="H828" s="375"/>
      <c r="I828" s="375"/>
      <c r="J828" s="375"/>
      <c r="K828" s="375"/>
      <c r="L828" s="375"/>
      <c r="M828" s="375"/>
      <c r="N828" s="375"/>
      <c r="O828" s="375"/>
      <c r="P828" s="375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</row>
    <row r="829" spans="1:26" ht="9.75" customHeight="1" x14ac:dyDescent="0.25">
      <c r="A829" s="375"/>
      <c r="B829" s="375"/>
      <c r="C829" s="375"/>
      <c r="D829" s="375"/>
      <c r="E829" s="375"/>
      <c r="F829" s="375"/>
      <c r="G829" s="375"/>
      <c r="H829" s="375"/>
      <c r="I829" s="375"/>
      <c r="J829" s="375"/>
      <c r="K829" s="375"/>
      <c r="L829" s="375"/>
      <c r="M829" s="375"/>
      <c r="N829" s="375"/>
      <c r="O829" s="375"/>
      <c r="P829" s="375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</row>
    <row r="830" spans="1:26" ht="9.75" customHeight="1" x14ac:dyDescent="0.25">
      <c r="A830" s="375"/>
      <c r="B830" s="375"/>
      <c r="C830" s="375"/>
      <c r="D830" s="375"/>
      <c r="E830" s="375"/>
      <c r="F830" s="375"/>
      <c r="G830" s="375"/>
      <c r="H830" s="375"/>
      <c r="I830" s="375"/>
      <c r="J830" s="375"/>
      <c r="K830" s="375"/>
      <c r="L830" s="375"/>
      <c r="M830" s="375"/>
      <c r="N830" s="375"/>
      <c r="O830" s="375"/>
      <c r="P830" s="375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</row>
    <row r="831" spans="1:26" ht="9.75" customHeight="1" x14ac:dyDescent="0.25">
      <c r="A831" s="375"/>
      <c r="B831" s="375"/>
      <c r="C831" s="375"/>
      <c r="D831" s="375"/>
      <c r="E831" s="375"/>
      <c r="F831" s="375"/>
      <c r="G831" s="375"/>
      <c r="H831" s="375"/>
      <c r="I831" s="375"/>
      <c r="J831" s="375"/>
      <c r="K831" s="375"/>
      <c r="L831" s="375"/>
      <c r="M831" s="375"/>
      <c r="N831" s="375"/>
      <c r="O831" s="375"/>
      <c r="P831" s="375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</row>
    <row r="832" spans="1:26" ht="9.75" customHeight="1" x14ac:dyDescent="0.25">
      <c r="A832" s="375"/>
      <c r="B832" s="375"/>
      <c r="C832" s="375"/>
      <c r="D832" s="375"/>
      <c r="E832" s="375"/>
      <c r="F832" s="375"/>
      <c r="G832" s="375"/>
      <c r="H832" s="375"/>
      <c r="I832" s="375"/>
      <c r="J832" s="375"/>
      <c r="K832" s="375"/>
      <c r="L832" s="375"/>
      <c r="M832" s="375"/>
      <c r="N832" s="375"/>
      <c r="O832" s="375"/>
      <c r="P832" s="375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</row>
    <row r="833" spans="1:26" ht="9.75" customHeight="1" x14ac:dyDescent="0.25">
      <c r="A833" s="375"/>
      <c r="B833" s="375"/>
      <c r="C833" s="375"/>
      <c r="D833" s="375"/>
      <c r="E833" s="375"/>
      <c r="F833" s="375"/>
      <c r="G833" s="375"/>
      <c r="H833" s="375"/>
      <c r="I833" s="375"/>
      <c r="J833" s="375"/>
      <c r="K833" s="375"/>
      <c r="L833" s="375"/>
      <c r="M833" s="375"/>
      <c r="N833" s="375"/>
      <c r="O833" s="375"/>
      <c r="P833" s="375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</row>
    <row r="834" spans="1:26" ht="9.75" customHeight="1" x14ac:dyDescent="0.25">
      <c r="A834" s="375"/>
      <c r="B834" s="375"/>
      <c r="C834" s="375"/>
      <c r="D834" s="375"/>
      <c r="E834" s="375"/>
      <c r="F834" s="375"/>
      <c r="G834" s="375"/>
      <c r="H834" s="375"/>
      <c r="I834" s="375"/>
      <c r="J834" s="375"/>
      <c r="K834" s="375"/>
      <c r="L834" s="375"/>
      <c r="M834" s="375"/>
      <c r="N834" s="375"/>
      <c r="O834" s="375"/>
      <c r="P834" s="375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</row>
    <row r="835" spans="1:26" ht="9.75" customHeight="1" x14ac:dyDescent="0.25">
      <c r="A835" s="375"/>
      <c r="B835" s="375"/>
      <c r="C835" s="375"/>
      <c r="D835" s="375"/>
      <c r="E835" s="375"/>
      <c r="F835" s="375"/>
      <c r="G835" s="375"/>
      <c r="H835" s="375"/>
      <c r="I835" s="375"/>
      <c r="J835" s="375"/>
      <c r="K835" s="375"/>
      <c r="L835" s="375"/>
      <c r="M835" s="375"/>
      <c r="N835" s="375"/>
      <c r="O835" s="375"/>
      <c r="P835" s="375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</row>
    <row r="836" spans="1:26" ht="9.75" customHeight="1" x14ac:dyDescent="0.25">
      <c r="A836" s="375"/>
      <c r="B836" s="375"/>
      <c r="C836" s="375"/>
      <c r="D836" s="375"/>
      <c r="E836" s="375"/>
      <c r="F836" s="375"/>
      <c r="G836" s="375"/>
      <c r="H836" s="375"/>
      <c r="I836" s="375"/>
      <c r="J836" s="375"/>
      <c r="K836" s="375"/>
      <c r="L836" s="375"/>
      <c r="M836" s="375"/>
      <c r="N836" s="375"/>
      <c r="O836" s="375"/>
      <c r="P836" s="375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</row>
    <row r="837" spans="1:26" ht="9.75" customHeight="1" x14ac:dyDescent="0.25">
      <c r="A837" s="375"/>
      <c r="B837" s="375"/>
      <c r="C837" s="375"/>
      <c r="D837" s="375"/>
      <c r="E837" s="375"/>
      <c r="F837" s="375"/>
      <c r="G837" s="375"/>
      <c r="H837" s="375"/>
      <c r="I837" s="375"/>
      <c r="J837" s="375"/>
      <c r="K837" s="375"/>
      <c r="L837" s="375"/>
      <c r="M837" s="375"/>
      <c r="N837" s="375"/>
      <c r="O837" s="375"/>
      <c r="P837" s="375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</row>
    <row r="838" spans="1:26" ht="9.75" customHeight="1" x14ac:dyDescent="0.25">
      <c r="A838" s="375"/>
      <c r="B838" s="375"/>
      <c r="C838" s="375"/>
      <c r="D838" s="375"/>
      <c r="E838" s="375"/>
      <c r="F838" s="375"/>
      <c r="G838" s="375"/>
      <c r="H838" s="375"/>
      <c r="I838" s="375"/>
      <c r="J838" s="375"/>
      <c r="K838" s="375"/>
      <c r="L838" s="375"/>
      <c r="M838" s="375"/>
      <c r="N838" s="375"/>
      <c r="O838" s="375"/>
      <c r="P838" s="375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</row>
    <row r="839" spans="1:26" ht="9.75" customHeight="1" x14ac:dyDescent="0.25">
      <c r="A839" s="375"/>
      <c r="B839" s="375"/>
      <c r="C839" s="375"/>
      <c r="D839" s="375"/>
      <c r="E839" s="375"/>
      <c r="F839" s="375"/>
      <c r="G839" s="375"/>
      <c r="H839" s="375"/>
      <c r="I839" s="375"/>
      <c r="J839" s="375"/>
      <c r="K839" s="375"/>
      <c r="L839" s="375"/>
      <c r="M839" s="375"/>
      <c r="N839" s="375"/>
      <c r="O839" s="375"/>
      <c r="P839" s="375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</row>
    <row r="840" spans="1:26" ht="9.75" customHeight="1" x14ac:dyDescent="0.25">
      <c r="A840" s="375"/>
      <c r="B840" s="375"/>
      <c r="C840" s="375"/>
      <c r="D840" s="375"/>
      <c r="E840" s="375"/>
      <c r="F840" s="375"/>
      <c r="G840" s="375"/>
      <c r="H840" s="375"/>
      <c r="I840" s="375"/>
      <c r="J840" s="375"/>
      <c r="K840" s="375"/>
      <c r="L840" s="375"/>
      <c r="M840" s="375"/>
      <c r="N840" s="375"/>
      <c r="O840" s="375"/>
      <c r="P840" s="375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</row>
    <row r="841" spans="1:26" ht="9.75" customHeight="1" x14ac:dyDescent="0.25">
      <c r="A841" s="375"/>
      <c r="B841" s="375"/>
      <c r="C841" s="375"/>
      <c r="D841" s="375"/>
      <c r="E841" s="375"/>
      <c r="F841" s="375"/>
      <c r="G841" s="375"/>
      <c r="H841" s="375"/>
      <c r="I841" s="375"/>
      <c r="J841" s="375"/>
      <c r="K841" s="375"/>
      <c r="L841" s="375"/>
      <c r="M841" s="375"/>
      <c r="N841" s="375"/>
      <c r="O841" s="375"/>
      <c r="P841" s="375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</row>
    <row r="842" spans="1:26" ht="9.75" customHeight="1" x14ac:dyDescent="0.25">
      <c r="A842" s="375"/>
      <c r="B842" s="375"/>
      <c r="C842" s="375"/>
      <c r="D842" s="375"/>
      <c r="E842" s="375"/>
      <c r="F842" s="375"/>
      <c r="G842" s="375"/>
      <c r="H842" s="375"/>
      <c r="I842" s="375"/>
      <c r="J842" s="375"/>
      <c r="K842" s="375"/>
      <c r="L842" s="375"/>
      <c r="M842" s="375"/>
      <c r="N842" s="375"/>
      <c r="O842" s="375"/>
      <c r="P842" s="375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</row>
    <row r="843" spans="1:26" ht="9.75" customHeight="1" x14ac:dyDescent="0.25">
      <c r="A843" s="375"/>
      <c r="B843" s="375"/>
      <c r="C843" s="375"/>
      <c r="D843" s="375"/>
      <c r="E843" s="375"/>
      <c r="F843" s="375"/>
      <c r="G843" s="375"/>
      <c r="H843" s="375"/>
      <c r="I843" s="375"/>
      <c r="J843" s="375"/>
      <c r="K843" s="375"/>
      <c r="L843" s="375"/>
      <c r="M843" s="375"/>
      <c r="N843" s="375"/>
      <c r="O843" s="375"/>
      <c r="P843" s="375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</row>
    <row r="844" spans="1:26" ht="9.75" customHeight="1" x14ac:dyDescent="0.25">
      <c r="A844" s="375"/>
      <c r="B844" s="375"/>
      <c r="C844" s="375"/>
      <c r="D844" s="375"/>
      <c r="E844" s="375"/>
      <c r="F844" s="375"/>
      <c r="G844" s="375"/>
      <c r="H844" s="375"/>
      <c r="I844" s="375"/>
      <c r="J844" s="375"/>
      <c r="K844" s="375"/>
      <c r="L844" s="375"/>
      <c r="M844" s="375"/>
      <c r="N844" s="375"/>
      <c r="O844" s="375"/>
      <c r="P844" s="375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</row>
    <row r="845" spans="1:26" ht="9.75" customHeight="1" x14ac:dyDescent="0.25">
      <c r="A845" s="375"/>
      <c r="B845" s="375"/>
      <c r="C845" s="375"/>
      <c r="D845" s="375"/>
      <c r="E845" s="375"/>
      <c r="F845" s="375"/>
      <c r="G845" s="375"/>
      <c r="H845" s="375"/>
      <c r="I845" s="375"/>
      <c r="J845" s="375"/>
      <c r="K845" s="375"/>
      <c r="L845" s="375"/>
      <c r="M845" s="375"/>
      <c r="N845" s="375"/>
      <c r="O845" s="375"/>
      <c r="P845" s="375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</row>
    <row r="846" spans="1:26" ht="9.75" customHeight="1" x14ac:dyDescent="0.25">
      <c r="A846" s="375"/>
      <c r="B846" s="375"/>
      <c r="C846" s="375"/>
      <c r="D846" s="375"/>
      <c r="E846" s="375"/>
      <c r="F846" s="375"/>
      <c r="G846" s="375"/>
      <c r="H846" s="375"/>
      <c r="I846" s="375"/>
      <c r="J846" s="375"/>
      <c r="K846" s="375"/>
      <c r="L846" s="375"/>
      <c r="M846" s="375"/>
      <c r="N846" s="375"/>
      <c r="O846" s="375"/>
      <c r="P846" s="375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</row>
    <row r="847" spans="1:26" ht="9.75" customHeight="1" x14ac:dyDescent="0.25">
      <c r="A847" s="375"/>
      <c r="B847" s="375"/>
      <c r="C847" s="375"/>
      <c r="D847" s="375"/>
      <c r="E847" s="375"/>
      <c r="F847" s="375"/>
      <c r="G847" s="375"/>
      <c r="H847" s="375"/>
      <c r="I847" s="375"/>
      <c r="J847" s="375"/>
      <c r="K847" s="375"/>
      <c r="L847" s="375"/>
      <c r="M847" s="375"/>
      <c r="N847" s="375"/>
      <c r="O847" s="375"/>
      <c r="P847" s="375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</row>
    <row r="848" spans="1:26" ht="9.75" customHeight="1" x14ac:dyDescent="0.25">
      <c r="A848" s="375"/>
      <c r="B848" s="375"/>
      <c r="C848" s="375"/>
      <c r="D848" s="375"/>
      <c r="E848" s="375"/>
      <c r="F848" s="375"/>
      <c r="G848" s="375"/>
      <c r="H848" s="375"/>
      <c r="I848" s="375"/>
      <c r="J848" s="375"/>
      <c r="K848" s="375"/>
      <c r="L848" s="375"/>
      <c r="M848" s="375"/>
      <c r="N848" s="375"/>
      <c r="O848" s="375"/>
      <c r="P848" s="375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</row>
    <row r="849" spans="1:26" ht="9.75" customHeight="1" x14ac:dyDescent="0.25">
      <c r="A849" s="375"/>
      <c r="B849" s="375"/>
      <c r="C849" s="375"/>
      <c r="D849" s="375"/>
      <c r="E849" s="375"/>
      <c r="F849" s="375"/>
      <c r="G849" s="375"/>
      <c r="H849" s="375"/>
      <c r="I849" s="375"/>
      <c r="J849" s="375"/>
      <c r="K849" s="375"/>
      <c r="L849" s="375"/>
      <c r="M849" s="375"/>
      <c r="N849" s="375"/>
      <c r="O849" s="375"/>
      <c r="P849" s="375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</row>
    <row r="850" spans="1:26" ht="9.75" customHeight="1" x14ac:dyDescent="0.25">
      <c r="A850" s="375"/>
      <c r="B850" s="375"/>
      <c r="C850" s="375"/>
      <c r="D850" s="375"/>
      <c r="E850" s="375"/>
      <c r="F850" s="375"/>
      <c r="G850" s="375"/>
      <c r="H850" s="375"/>
      <c r="I850" s="375"/>
      <c r="J850" s="375"/>
      <c r="K850" s="375"/>
      <c r="L850" s="375"/>
      <c r="M850" s="375"/>
      <c r="N850" s="375"/>
      <c r="O850" s="375"/>
      <c r="P850" s="375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</row>
    <row r="851" spans="1:26" ht="9.75" customHeight="1" x14ac:dyDescent="0.25">
      <c r="A851" s="375"/>
      <c r="B851" s="375"/>
      <c r="C851" s="375"/>
      <c r="D851" s="375"/>
      <c r="E851" s="375"/>
      <c r="F851" s="375"/>
      <c r="G851" s="375"/>
      <c r="H851" s="375"/>
      <c r="I851" s="375"/>
      <c r="J851" s="375"/>
      <c r="K851" s="375"/>
      <c r="L851" s="375"/>
      <c r="M851" s="375"/>
      <c r="N851" s="375"/>
      <c r="O851" s="375"/>
      <c r="P851" s="375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</row>
    <row r="852" spans="1:26" ht="9.75" customHeight="1" x14ac:dyDescent="0.25">
      <c r="A852" s="375"/>
      <c r="B852" s="375"/>
      <c r="C852" s="375"/>
      <c r="D852" s="375"/>
      <c r="E852" s="375"/>
      <c r="F852" s="375"/>
      <c r="G852" s="375"/>
      <c r="H852" s="375"/>
      <c r="I852" s="375"/>
      <c r="J852" s="375"/>
      <c r="K852" s="375"/>
      <c r="L852" s="375"/>
      <c r="M852" s="375"/>
      <c r="N852" s="375"/>
      <c r="O852" s="375"/>
      <c r="P852" s="375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</row>
    <row r="853" spans="1:26" ht="9.75" customHeight="1" x14ac:dyDescent="0.25">
      <c r="A853" s="375"/>
      <c r="B853" s="375"/>
      <c r="C853" s="375"/>
      <c r="D853" s="375"/>
      <c r="E853" s="375"/>
      <c r="F853" s="375"/>
      <c r="G853" s="375"/>
      <c r="H853" s="375"/>
      <c r="I853" s="375"/>
      <c r="J853" s="375"/>
      <c r="K853" s="375"/>
      <c r="L853" s="375"/>
      <c r="M853" s="375"/>
      <c r="N853" s="375"/>
      <c r="O853" s="375"/>
      <c r="P853" s="375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</row>
    <row r="854" spans="1:26" ht="9.75" customHeight="1" x14ac:dyDescent="0.25">
      <c r="A854" s="375"/>
      <c r="B854" s="375"/>
      <c r="C854" s="375"/>
      <c r="D854" s="375"/>
      <c r="E854" s="375"/>
      <c r="F854" s="375"/>
      <c r="G854" s="375"/>
      <c r="H854" s="375"/>
      <c r="I854" s="375"/>
      <c r="J854" s="375"/>
      <c r="K854" s="375"/>
      <c r="L854" s="375"/>
      <c r="M854" s="375"/>
      <c r="N854" s="375"/>
      <c r="O854" s="375"/>
      <c r="P854" s="375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</row>
    <row r="855" spans="1:26" ht="9.75" customHeight="1" x14ac:dyDescent="0.25">
      <c r="A855" s="375"/>
      <c r="B855" s="375"/>
      <c r="C855" s="375"/>
      <c r="D855" s="375"/>
      <c r="E855" s="375"/>
      <c r="F855" s="375"/>
      <c r="G855" s="375"/>
      <c r="H855" s="375"/>
      <c r="I855" s="375"/>
      <c r="J855" s="375"/>
      <c r="K855" s="375"/>
      <c r="L855" s="375"/>
      <c r="M855" s="375"/>
      <c r="N855" s="375"/>
      <c r="O855" s="375"/>
      <c r="P855" s="375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</row>
    <row r="856" spans="1:26" ht="9.75" customHeight="1" x14ac:dyDescent="0.25">
      <c r="A856" s="375"/>
      <c r="B856" s="375"/>
      <c r="C856" s="375"/>
      <c r="D856" s="375"/>
      <c r="E856" s="375"/>
      <c r="F856" s="375"/>
      <c r="G856" s="375"/>
      <c r="H856" s="375"/>
      <c r="I856" s="375"/>
      <c r="J856" s="375"/>
      <c r="K856" s="375"/>
      <c r="L856" s="375"/>
      <c r="M856" s="375"/>
      <c r="N856" s="375"/>
      <c r="O856" s="375"/>
      <c r="P856" s="375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</row>
    <row r="857" spans="1:26" ht="9.75" customHeight="1" x14ac:dyDescent="0.25">
      <c r="A857" s="375"/>
      <c r="B857" s="375"/>
      <c r="C857" s="375"/>
      <c r="D857" s="375"/>
      <c r="E857" s="375"/>
      <c r="F857" s="375"/>
      <c r="G857" s="375"/>
      <c r="H857" s="375"/>
      <c r="I857" s="375"/>
      <c r="J857" s="375"/>
      <c r="K857" s="375"/>
      <c r="L857" s="375"/>
      <c r="M857" s="375"/>
      <c r="N857" s="375"/>
      <c r="O857" s="375"/>
      <c r="P857" s="375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</row>
    <row r="858" spans="1:26" ht="9.75" customHeight="1" x14ac:dyDescent="0.25">
      <c r="A858" s="375"/>
      <c r="B858" s="375"/>
      <c r="C858" s="375"/>
      <c r="D858" s="375"/>
      <c r="E858" s="375"/>
      <c r="F858" s="375"/>
      <c r="G858" s="375"/>
      <c r="H858" s="375"/>
      <c r="I858" s="375"/>
      <c r="J858" s="375"/>
      <c r="K858" s="375"/>
      <c r="L858" s="375"/>
      <c r="M858" s="375"/>
      <c r="N858" s="375"/>
      <c r="O858" s="375"/>
      <c r="P858" s="375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</row>
    <row r="859" spans="1:26" ht="9.75" customHeight="1" x14ac:dyDescent="0.25">
      <c r="A859" s="375"/>
      <c r="B859" s="375"/>
      <c r="C859" s="375"/>
      <c r="D859" s="375"/>
      <c r="E859" s="375"/>
      <c r="F859" s="375"/>
      <c r="G859" s="375"/>
      <c r="H859" s="375"/>
      <c r="I859" s="375"/>
      <c r="J859" s="375"/>
      <c r="K859" s="375"/>
      <c r="L859" s="375"/>
      <c r="M859" s="375"/>
      <c r="N859" s="375"/>
      <c r="O859" s="375"/>
      <c r="P859" s="375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</row>
    <row r="860" spans="1:26" ht="9.75" customHeight="1" x14ac:dyDescent="0.25">
      <c r="A860" s="375"/>
      <c r="B860" s="375"/>
      <c r="C860" s="375"/>
      <c r="D860" s="375"/>
      <c r="E860" s="375"/>
      <c r="F860" s="375"/>
      <c r="G860" s="375"/>
      <c r="H860" s="375"/>
      <c r="I860" s="375"/>
      <c r="J860" s="375"/>
      <c r="K860" s="375"/>
      <c r="L860" s="375"/>
      <c r="M860" s="375"/>
      <c r="N860" s="375"/>
      <c r="O860" s="375"/>
      <c r="P860" s="375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</row>
    <row r="861" spans="1:26" ht="9.75" customHeight="1" x14ac:dyDescent="0.25">
      <c r="A861" s="375"/>
      <c r="B861" s="375"/>
      <c r="C861" s="375"/>
      <c r="D861" s="375"/>
      <c r="E861" s="375"/>
      <c r="F861" s="375"/>
      <c r="G861" s="375"/>
      <c r="H861" s="375"/>
      <c r="I861" s="375"/>
      <c r="J861" s="375"/>
      <c r="K861" s="375"/>
      <c r="L861" s="375"/>
      <c r="M861" s="375"/>
      <c r="N861" s="375"/>
      <c r="O861" s="375"/>
      <c r="P861" s="375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</row>
    <row r="862" spans="1:26" ht="9.75" customHeight="1" x14ac:dyDescent="0.25">
      <c r="A862" s="375"/>
      <c r="B862" s="375"/>
      <c r="C862" s="375"/>
      <c r="D862" s="375"/>
      <c r="E862" s="375"/>
      <c r="F862" s="375"/>
      <c r="G862" s="375"/>
      <c r="H862" s="375"/>
      <c r="I862" s="375"/>
      <c r="J862" s="375"/>
      <c r="K862" s="375"/>
      <c r="L862" s="375"/>
      <c r="M862" s="375"/>
      <c r="N862" s="375"/>
      <c r="O862" s="375"/>
      <c r="P862" s="375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</row>
    <row r="863" spans="1:26" ht="9.75" customHeight="1" x14ac:dyDescent="0.25">
      <c r="A863" s="375"/>
      <c r="B863" s="375"/>
      <c r="C863" s="375"/>
      <c r="D863" s="375"/>
      <c r="E863" s="375"/>
      <c r="F863" s="375"/>
      <c r="G863" s="375"/>
      <c r="H863" s="375"/>
      <c r="I863" s="375"/>
      <c r="J863" s="375"/>
      <c r="K863" s="375"/>
      <c r="L863" s="375"/>
      <c r="M863" s="375"/>
      <c r="N863" s="375"/>
      <c r="O863" s="375"/>
      <c r="P863" s="375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</row>
    <row r="864" spans="1:26" ht="9.75" customHeight="1" x14ac:dyDescent="0.25">
      <c r="A864" s="375"/>
      <c r="B864" s="375"/>
      <c r="C864" s="375"/>
      <c r="D864" s="375"/>
      <c r="E864" s="375"/>
      <c r="F864" s="375"/>
      <c r="G864" s="375"/>
      <c r="H864" s="375"/>
      <c r="I864" s="375"/>
      <c r="J864" s="375"/>
      <c r="K864" s="375"/>
      <c r="L864" s="375"/>
      <c r="M864" s="375"/>
      <c r="N864" s="375"/>
      <c r="O864" s="375"/>
      <c r="P864" s="375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</row>
    <row r="865" spans="1:26" ht="9.75" customHeight="1" x14ac:dyDescent="0.25">
      <c r="A865" s="375"/>
      <c r="B865" s="375"/>
      <c r="C865" s="375"/>
      <c r="D865" s="375"/>
      <c r="E865" s="375"/>
      <c r="F865" s="375"/>
      <c r="G865" s="375"/>
      <c r="H865" s="375"/>
      <c r="I865" s="375"/>
      <c r="J865" s="375"/>
      <c r="K865" s="375"/>
      <c r="L865" s="375"/>
      <c r="M865" s="375"/>
      <c r="N865" s="375"/>
      <c r="O865" s="375"/>
      <c r="P865" s="375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</row>
    <row r="866" spans="1:26" ht="9.75" customHeight="1" x14ac:dyDescent="0.25">
      <c r="A866" s="375"/>
      <c r="B866" s="375"/>
      <c r="C866" s="375"/>
      <c r="D866" s="375"/>
      <c r="E866" s="375"/>
      <c r="F866" s="375"/>
      <c r="G866" s="375"/>
      <c r="H866" s="375"/>
      <c r="I866" s="375"/>
      <c r="J866" s="375"/>
      <c r="K866" s="375"/>
      <c r="L866" s="375"/>
      <c r="M866" s="375"/>
      <c r="N866" s="375"/>
      <c r="O866" s="375"/>
      <c r="P866" s="375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</row>
    <row r="867" spans="1:26" ht="9.75" customHeight="1" x14ac:dyDescent="0.25">
      <c r="A867" s="375"/>
      <c r="B867" s="375"/>
      <c r="C867" s="375"/>
      <c r="D867" s="375"/>
      <c r="E867" s="375"/>
      <c r="F867" s="375"/>
      <c r="G867" s="375"/>
      <c r="H867" s="375"/>
      <c r="I867" s="375"/>
      <c r="J867" s="375"/>
      <c r="K867" s="375"/>
      <c r="L867" s="375"/>
      <c r="M867" s="375"/>
      <c r="N867" s="375"/>
      <c r="O867" s="375"/>
      <c r="P867" s="375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</row>
    <row r="868" spans="1:26" ht="9.75" customHeight="1" x14ac:dyDescent="0.25">
      <c r="A868" s="375"/>
      <c r="B868" s="375"/>
      <c r="C868" s="375"/>
      <c r="D868" s="375"/>
      <c r="E868" s="375"/>
      <c r="F868" s="375"/>
      <c r="G868" s="375"/>
      <c r="H868" s="375"/>
      <c r="I868" s="375"/>
      <c r="J868" s="375"/>
      <c r="K868" s="375"/>
      <c r="L868" s="375"/>
      <c r="M868" s="375"/>
      <c r="N868" s="375"/>
      <c r="O868" s="375"/>
      <c r="P868" s="375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</row>
    <row r="869" spans="1:26" ht="9.75" customHeight="1" x14ac:dyDescent="0.25">
      <c r="A869" s="375"/>
      <c r="B869" s="375"/>
      <c r="C869" s="375"/>
      <c r="D869" s="375"/>
      <c r="E869" s="375"/>
      <c r="F869" s="375"/>
      <c r="G869" s="375"/>
      <c r="H869" s="375"/>
      <c r="I869" s="375"/>
      <c r="J869" s="375"/>
      <c r="K869" s="375"/>
      <c r="L869" s="375"/>
      <c r="M869" s="375"/>
      <c r="N869" s="375"/>
      <c r="O869" s="375"/>
      <c r="P869" s="375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</row>
    <row r="870" spans="1:26" ht="9.75" customHeight="1" x14ac:dyDescent="0.25">
      <c r="A870" s="375"/>
      <c r="B870" s="375"/>
      <c r="C870" s="375"/>
      <c r="D870" s="375"/>
      <c r="E870" s="375"/>
      <c r="F870" s="375"/>
      <c r="G870" s="375"/>
      <c r="H870" s="375"/>
      <c r="I870" s="375"/>
      <c r="J870" s="375"/>
      <c r="K870" s="375"/>
      <c r="L870" s="375"/>
      <c r="M870" s="375"/>
      <c r="N870" s="375"/>
      <c r="O870" s="375"/>
      <c r="P870" s="375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</row>
    <row r="871" spans="1:26" ht="9.75" customHeight="1" x14ac:dyDescent="0.25">
      <c r="A871" s="375"/>
      <c r="B871" s="375"/>
      <c r="C871" s="375"/>
      <c r="D871" s="375"/>
      <c r="E871" s="375"/>
      <c r="F871" s="375"/>
      <c r="G871" s="375"/>
      <c r="H871" s="375"/>
      <c r="I871" s="375"/>
      <c r="J871" s="375"/>
      <c r="K871" s="375"/>
      <c r="L871" s="375"/>
      <c r="M871" s="375"/>
      <c r="N871" s="375"/>
      <c r="O871" s="375"/>
      <c r="P871" s="375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</row>
    <row r="872" spans="1:26" ht="9.75" customHeight="1" x14ac:dyDescent="0.25">
      <c r="A872" s="375"/>
      <c r="B872" s="375"/>
      <c r="C872" s="375"/>
      <c r="D872" s="375"/>
      <c r="E872" s="375"/>
      <c r="F872" s="375"/>
      <c r="G872" s="375"/>
      <c r="H872" s="375"/>
      <c r="I872" s="375"/>
      <c r="J872" s="375"/>
      <c r="K872" s="375"/>
      <c r="L872" s="375"/>
      <c r="M872" s="375"/>
      <c r="N872" s="375"/>
      <c r="O872" s="375"/>
      <c r="P872" s="375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</row>
    <row r="873" spans="1:26" ht="9.75" customHeight="1" x14ac:dyDescent="0.25">
      <c r="A873" s="375"/>
      <c r="B873" s="375"/>
      <c r="C873" s="375"/>
      <c r="D873" s="375"/>
      <c r="E873" s="375"/>
      <c r="F873" s="375"/>
      <c r="G873" s="375"/>
      <c r="H873" s="375"/>
      <c r="I873" s="375"/>
      <c r="J873" s="375"/>
      <c r="K873" s="375"/>
      <c r="L873" s="375"/>
      <c r="M873" s="375"/>
      <c r="N873" s="375"/>
      <c r="O873" s="375"/>
      <c r="P873" s="375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</row>
    <row r="874" spans="1:26" ht="9.75" customHeight="1" x14ac:dyDescent="0.25">
      <c r="A874" s="375"/>
      <c r="B874" s="375"/>
      <c r="C874" s="375"/>
      <c r="D874" s="375"/>
      <c r="E874" s="375"/>
      <c r="F874" s="375"/>
      <c r="G874" s="375"/>
      <c r="H874" s="375"/>
      <c r="I874" s="375"/>
      <c r="J874" s="375"/>
      <c r="K874" s="375"/>
      <c r="L874" s="375"/>
      <c r="M874" s="375"/>
      <c r="N874" s="375"/>
      <c r="O874" s="375"/>
      <c r="P874" s="375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</row>
    <row r="875" spans="1:26" ht="9.75" customHeight="1" x14ac:dyDescent="0.25">
      <c r="A875" s="375"/>
      <c r="B875" s="375"/>
      <c r="C875" s="375"/>
      <c r="D875" s="375"/>
      <c r="E875" s="375"/>
      <c r="F875" s="375"/>
      <c r="G875" s="375"/>
      <c r="H875" s="375"/>
      <c r="I875" s="375"/>
      <c r="J875" s="375"/>
      <c r="K875" s="375"/>
      <c r="L875" s="375"/>
      <c r="M875" s="375"/>
      <c r="N875" s="375"/>
      <c r="O875" s="375"/>
      <c r="P875" s="375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</row>
    <row r="876" spans="1:26" ht="9.75" customHeight="1" x14ac:dyDescent="0.25">
      <c r="A876" s="375"/>
      <c r="B876" s="375"/>
      <c r="C876" s="375"/>
      <c r="D876" s="375"/>
      <c r="E876" s="375"/>
      <c r="F876" s="375"/>
      <c r="G876" s="375"/>
      <c r="H876" s="375"/>
      <c r="I876" s="375"/>
      <c r="J876" s="375"/>
      <c r="K876" s="375"/>
      <c r="L876" s="375"/>
      <c r="M876" s="375"/>
      <c r="N876" s="375"/>
      <c r="O876" s="375"/>
      <c r="P876" s="375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</row>
    <row r="877" spans="1:26" ht="9.75" customHeight="1" x14ac:dyDescent="0.25">
      <c r="A877" s="375"/>
      <c r="B877" s="375"/>
      <c r="C877" s="375"/>
      <c r="D877" s="375"/>
      <c r="E877" s="375"/>
      <c r="F877" s="375"/>
      <c r="G877" s="375"/>
      <c r="H877" s="375"/>
      <c r="I877" s="375"/>
      <c r="J877" s="375"/>
      <c r="K877" s="375"/>
      <c r="L877" s="375"/>
      <c r="M877" s="375"/>
      <c r="N877" s="375"/>
      <c r="O877" s="375"/>
      <c r="P877" s="375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</row>
    <row r="878" spans="1:26" ht="9.75" customHeight="1" x14ac:dyDescent="0.25">
      <c r="A878" s="375"/>
      <c r="B878" s="375"/>
      <c r="C878" s="375"/>
      <c r="D878" s="375"/>
      <c r="E878" s="375"/>
      <c r="F878" s="375"/>
      <c r="G878" s="375"/>
      <c r="H878" s="375"/>
      <c r="I878" s="375"/>
      <c r="J878" s="375"/>
      <c r="K878" s="375"/>
      <c r="L878" s="375"/>
      <c r="M878" s="375"/>
      <c r="N878" s="375"/>
      <c r="O878" s="375"/>
      <c r="P878" s="375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</row>
    <row r="879" spans="1:26" ht="9.75" customHeight="1" x14ac:dyDescent="0.25">
      <c r="A879" s="375"/>
      <c r="B879" s="375"/>
      <c r="C879" s="375"/>
      <c r="D879" s="375"/>
      <c r="E879" s="375"/>
      <c r="F879" s="375"/>
      <c r="G879" s="375"/>
      <c r="H879" s="375"/>
      <c r="I879" s="375"/>
      <c r="J879" s="375"/>
      <c r="K879" s="375"/>
      <c r="L879" s="375"/>
      <c r="M879" s="375"/>
      <c r="N879" s="375"/>
      <c r="O879" s="375"/>
      <c r="P879" s="375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</row>
    <row r="880" spans="1:26" ht="9.75" customHeight="1" x14ac:dyDescent="0.25">
      <c r="A880" s="375"/>
      <c r="B880" s="375"/>
      <c r="C880" s="375"/>
      <c r="D880" s="375"/>
      <c r="E880" s="375"/>
      <c r="F880" s="375"/>
      <c r="G880" s="375"/>
      <c r="H880" s="375"/>
      <c r="I880" s="375"/>
      <c r="J880" s="375"/>
      <c r="K880" s="375"/>
      <c r="L880" s="375"/>
      <c r="M880" s="375"/>
      <c r="N880" s="375"/>
      <c r="O880" s="375"/>
      <c r="P880" s="375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</row>
    <row r="881" spans="1:26" ht="9.75" customHeight="1" x14ac:dyDescent="0.25">
      <c r="A881" s="375"/>
      <c r="B881" s="375"/>
      <c r="C881" s="375"/>
      <c r="D881" s="375"/>
      <c r="E881" s="375"/>
      <c r="F881" s="375"/>
      <c r="G881" s="375"/>
      <c r="H881" s="375"/>
      <c r="I881" s="375"/>
      <c r="J881" s="375"/>
      <c r="K881" s="375"/>
      <c r="L881" s="375"/>
      <c r="M881" s="375"/>
      <c r="N881" s="375"/>
      <c r="O881" s="375"/>
      <c r="P881" s="375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</row>
    <row r="882" spans="1:26" ht="9.75" customHeight="1" x14ac:dyDescent="0.25">
      <c r="A882" s="375"/>
      <c r="B882" s="375"/>
      <c r="C882" s="375"/>
      <c r="D882" s="375"/>
      <c r="E882" s="375"/>
      <c r="F882" s="375"/>
      <c r="G882" s="375"/>
      <c r="H882" s="375"/>
      <c r="I882" s="375"/>
      <c r="J882" s="375"/>
      <c r="K882" s="375"/>
      <c r="L882" s="375"/>
      <c r="M882" s="375"/>
      <c r="N882" s="375"/>
      <c r="O882" s="375"/>
      <c r="P882" s="375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</row>
    <row r="883" spans="1:26" ht="9.75" customHeight="1" x14ac:dyDescent="0.25">
      <c r="A883" s="375"/>
      <c r="B883" s="375"/>
      <c r="C883" s="375"/>
      <c r="D883" s="375"/>
      <c r="E883" s="375"/>
      <c r="F883" s="375"/>
      <c r="G883" s="375"/>
      <c r="H883" s="375"/>
      <c r="I883" s="375"/>
      <c r="J883" s="375"/>
      <c r="K883" s="375"/>
      <c r="L883" s="375"/>
      <c r="M883" s="375"/>
      <c r="N883" s="375"/>
      <c r="O883" s="375"/>
      <c r="P883" s="375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</row>
    <row r="884" spans="1:26" ht="9.75" customHeight="1" x14ac:dyDescent="0.25">
      <c r="A884" s="375"/>
      <c r="B884" s="375"/>
      <c r="C884" s="375"/>
      <c r="D884" s="375"/>
      <c r="E884" s="375"/>
      <c r="F884" s="375"/>
      <c r="G884" s="375"/>
      <c r="H884" s="375"/>
      <c r="I884" s="375"/>
      <c r="J884" s="375"/>
      <c r="K884" s="375"/>
      <c r="L884" s="375"/>
      <c r="M884" s="375"/>
      <c r="N884" s="375"/>
      <c r="O884" s="375"/>
      <c r="P884" s="375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</row>
    <row r="885" spans="1:26" ht="9.75" customHeight="1" x14ac:dyDescent="0.25">
      <c r="A885" s="375"/>
      <c r="B885" s="375"/>
      <c r="C885" s="375"/>
      <c r="D885" s="375"/>
      <c r="E885" s="375"/>
      <c r="F885" s="375"/>
      <c r="G885" s="375"/>
      <c r="H885" s="375"/>
      <c r="I885" s="375"/>
      <c r="J885" s="375"/>
      <c r="K885" s="375"/>
      <c r="L885" s="375"/>
      <c r="M885" s="375"/>
      <c r="N885" s="375"/>
      <c r="O885" s="375"/>
      <c r="P885" s="375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</row>
    <row r="886" spans="1:26" ht="9.75" customHeight="1" x14ac:dyDescent="0.25">
      <c r="A886" s="375"/>
      <c r="B886" s="375"/>
      <c r="C886" s="375"/>
      <c r="D886" s="375"/>
      <c r="E886" s="375"/>
      <c r="F886" s="375"/>
      <c r="G886" s="375"/>
      <c r="H886" s="375"/>
      <c r="I886" s="375"/>
      <c r="J886" s="375"/>
      <c r="K886" s="375"/>
      <c r="L886" s="375"/>
      <c r="M886" s="375"/>
      <c r="N886" s="375"/>
      <c r="O886" s="375"/>
      <c r="P886" s="375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</row>
    <row r="887" spans="1:26" ht="9.75" customHeight="1" x14ac:dyDescent="0.25">
      <c r="A887" s="375"/>
      <c r="B887" s="375"/>
      <c r="C887" s="375"/>
      <c r="D887" s="375"/>
      <c r="E887" s="375"/>
      <c r="F887" s="375"/>
      <c r="G887" s="375"/>
      <c r="H887" s="375"/>
      <c r="I887" s="375"/>
      <c r="J887" s="375"/>
      <c r="K887" s="375"/>
      <c r="L887" s="375"/>
      <c r="M887" s="375"/>
      <c r="N887" s="375"/>
      <c r="O887" s="375"/>
      <c r="P887" s="375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</row>
    <row r="888" spans="1:26" ht="9.75" customHeight="1" x14ac:dyDescent="0.25">
      <c r="A888" s="375"/>
      <c r="B888" s="375"/>
      <c r="C888" s="375"/>
      <c r="D888" s="375"/>
      <c r="E888" s="375"/>
      <c r="F888" s="375"/>
      <c r="G888" s="375"/>
      <c r="H888" s="375"/>
      <c r="I888" s="375"/>
      <c r="J888" s="375"/>
      <c r="K888" s="375"/>
      <c r="L888" s="375"/>
      <c r="M888" s="375"/>
      <c r="N888" s="375"/>
      <c r="O888" s="375"/>
      <c r="P888" s="375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</row>
    <row r="889" spans="1:26" ht="9.75" customHeight="1" x14ac:dyDescent="0.25">
      <c r="A889" s="375"/>
      <c r="B889" s="375"/>
      <c r="C889" s="375"/>
      <c r="D889" s="375"/>
      <c r="E889" s="375"/>
      <c r="F889" s="375"/>
      <c r="G889" s="375"/>
      <c r="H889" s="375"/>
      <c r="I889" s="375"/>
      <c r="J889" s="375"/>
      <c r="K889" s="375"/>
      <c r="L889" s="375"/>
      <c r="M889" s="375"/>
      <c r="N889" s="375"/>
      <c r="O889" s="375"/>
      <c r="P889" s="375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</row>
    <row r="890" spans="1:26" ht="9.75" customHeight="1" x14ac:dyDescent="0.25">
      <c r="A890" s="375"/>
      <c r="B890" s="375"/>
      <c r="C890" s="375"/>
      <c r="D890" s="375"/>
      <c r="E890" s="375"/>
      <c r="F890" s="375"/>
      <c r="G890" s="375"/>
      <c r="H890" s="375"/>
      <c r="I890" s="375"/>
      <c r="J890" s="375"/>
      <c r="K890" s="375"/>
      <c r="L890" s="375"/>
      <c r="M890" s="375"/>
      <c r="N890" s="375"/>
      <c r="O890" s="375"/>
      <c r="P890" s="375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</row>
    <row r="891" spans="1:26" ht="9.75" customHeight="1" x14ac:dyDescent="0.25">
      <c r="A891" s="375"/>
      <c r="B891" s="375"/>
      <c r="C891" s="375"/>
      <c r="D891" s="375"/>
      <c r="E891" s="375"/>
      <c r="F891" s="375"/>
      <c r="G891" s="375"/>
      <c r="H891" s="375"/>
      <c r="I891" s="375"/>
      <c r="J891" s="375"/>
      <c r="K891" s="375"/>
      <c r="L891" s="375"/>
      <c r="M891" s="375"/>
      <c r="N891" s="375"/>
      <c r="O891" s="375"/>
      <c r="P891" s="375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</row>
    <row r="892" spans="1:26" ht="9.75" customHeight="1" x14ac:dyDescent="0.25">
      <c r="A892" s="375"/>
      <c r="B892" s="375"/>
      <c r="C892" s="375"/>
      <c r="D892" s="375"/>
      <c r="E892" s="375"/>
      <c r="F892" s="375"/>
      <c r="G892" s="375"/>
      <c r="H892" s="375"/>
      <c r="I892" s="375"/>
      <c r="J892" s="375"/>
      <c r="K892" s="375"/>
      <c r="L892" s="375"/>
      <c r="M892" s="375"/>
      <c r="N892" s="375"/>
      <c r="O892" s="375"/>
      <c r="P892" s="375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</row>
    <row r="893" spans="1:26" ht="9.75" customHeight="1" x14ac:dyDescent="0.25">
      <c r="A893" s="375"/>
      <c r="B893" s="375"/>
      <c r="C893" s="375"/>
      <c r="D893" s="375"/>
      <c r="E893" s="375"/>
      <c r="F893" s="375"/>
      <c r="G893" s="375"/>
      <c r="H893" s="375"/>
      <c r="I893" s="375"/>
      <c r="J893" s="375"/>
      <c r="K893" s="375"/>
      <c r="L893" s="375"/>
      <c r="M893" s="375"/>
      <c r="N893" s="375"/>
      <c r="O893" s="375"/>
      <c r="P893" s="375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</row>
    <row r="894" spans="1:26" ht="9.75" customHeight="1" x14ac:dyDescent="0.25">
      <c r="A894" s="375"/>
      <c r="B894" s="375"/>
      <c r="C894" s="375"/>
      <c r="D894" s="375"/>
      <c r="E894" s="375"/>
      <c r="F894" s="375"/>
      <c r="G894" s="375"/>
      <c r="H894" s="375"/>
      <c r="I894" s="375"/>
      <c r="J894" s="375"/>
      <c r="K894" s="375"/>
      <c r="L894" s="375"/>
      <c r="M894" s="375"/>
      <c r="N894" s="375"/>
      <c r="O894" s="375"/>
      <c r="P894" s="375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</row>
    <row r="895" spans="1:26" ht="9.75" customHeight="1" x14ac:dyDescent="0.25">
      <c r="A895" s="375"/>
      <c r="B895" s="375"/>
      <c r="C895" s="375"/>
      <c r="D895" s="375"/>
      <c r="E895" s="375"/>
      <c r="F895" s="375"/>
      <c r="G895" s="375"/>
      <c r="H895" s="375"/>
      <c r="I895" s="375"/>
      <c r="J895" s="375"/>
      <c r="K895" s="375"/>
      <c r="L895" s="375"/>
      <c r="M895" s="375"/>
      <c r="N895" s="375"/>
      <c r="O895" s="375"/>
      <c r="P895" s="375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</row>
    <row r="896" spans="1:26" ht="9.75" customHeight="1" x14ac:dyDescent="0.25">
      <c r="A896" s="375"/>
      <c r="B896" s="375"/>
      <c r="C896" s="375"/>
      <c r="D896" s="375"/>
      <c r="E896" s="375"/>
      <c r="F896" s="375"/>
      <c r="G896" s="375"/>
      <c r="H896" s="375"/>
      <c r="I896" s="375"/>
      <c r="J896" s="375"/>
      <c r="K896" s="375"/>
      <c r="L896" s="375"/>
      <c r="M896" s="375"/>
      <c r="N896" s="375"/>
      <c r="O896" s="375"/>
      <c r="P896" s="375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</row>
    <row r="897" spans="1:26" ht="9.75" customHeight="1" x14ac:dyDescent="0.25">
      <c r="A897" s="375"/>
      <c r="B897" s="375"/>
      <c r="C897" s="375"/>
      <c r="D897" s="375"/>
      <c r="E897" s="375"/>
      <c r="F897" s="375"/>
      <c r="G897" s="375"/>
      <c r="H897" s="375"/>
      <c r="I897" s="375"/>
      <c r="J897" s="375"/>
      <c r="K897" s="375"/>
      <c r="L897" s="375"/>
      <c r="M897" s="375"/>
      <c r="N897" s="375"/>
      <c r="O897" s="375"/>
      <c r="P897" s="375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</row>
    <row r="898" spans="1:26" ht="9.75" customHeight="1" x14ac:dyDescent="0.25">
      <c r="A898" s="375"/>
      <c r="B898" s="375"/>
      <c r="C898" s="375"/>
      <c r="D898" s="375"/>
      <c r="E898" s="375"/>
      <c r="F898" s="375"/>
      <c r="G898" s="375"/>
      <c r="H898" s="375"/>
      <c r="I898" s="375"/>
      <c r="J898" s="375"/>
      <c r="K898" s="375"/>
      <c r="L898" s="375"/>
      <c r="M898" s="375"/>
      <c r="N898" s="375"/>
      <c r="O898" s="375"/>
      <c r="P898" s="375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</row>
    <row r="899" spans="1:26" ht="9.75" customHeight="1" x14ac:dyDescent="0.25">
      <c r="A899" s="375"/>
      <c r="B899" s="375"/>
      <c r="C899" s="375"/>
      <c r="D899" s="375"/>
      <c r="E899" s="375"/>
      <c r="F899" s="375"/>
      <c r="G899" s="375"/>
      <c r="H899" s="375"/>
      <c r="I899" s="375"/>
      <c r="J899" s="375"/>
      <c r="K899" s="375"/>
      <c r="L899" s="375"/>
      <c r="M899" s="375"/>
      <c r="N899" s="375"/>
      <c r="O899" s="375"/>
      <c r="P899" s="375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</row>
    <row r="900" spans="1:26" ht="9.75" customHeight="1" x14ac:dyDescent="0.25">
      <c r="A900" s="375"/>
      <c r="B900" s="375"/>
      <c r="C900" s="375"/>
      <c r="D900" s="375"/>
      <c r="E900" s="375"/>
      <c r="F900" s="375"/>
      <c r="G900" s="375"/>
      <c r="H900" s="375"/>
      <c r="I900" s="375"/>
      <c r="J900" s="375"/>
      <c r="K900" s="375"/>
      <c r="L900" s="375"/>
      <c r="M900" s="375"/>
      <c r="N900" s="375"/>
      <c r="O900" s="375"/>
      <c r="P900" s="375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</row>
    <row r="901" spans="1:26" ht="9.75" customHeight="1" x14ac:dyDescent="0.25">
      <c r="A901" s="375"/>
      <c r="B901" s="375"/>
      <c r="C901" s="375"/>
      <c r="D901" s="375"/>
      <c r="E901" s="375"/>
      <c r="F901" s="375"/>
      <c r="G901" s="375"/>
      <c r="H901" s="375"/>
      <c r="I901" s="375"/>
      <c r="J901" s="375"/>
      <c r="K901" s="375"/>
      <c r="L901" s="375"/>
      <c r="M901" s="375"/>
      <c r="N901" s="375"/>
      <c r="O901" s="375"/>
      <c r="P901" s="375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</row>
    <row r="902" spans="1:26" ht="9.75" customHeight="1" x14ac:dyDescent="0.25">
      <c r="A902" s="375"/>
      <c r="B902" s="375"/>
      <c r="C902" s="375"/>
      <c r="D902" s="375"/>
      <c r="E902" s="375"/>
      <c r="F902" s="375"/>
      <c r="G902" s="375"/>
      <c r="H902" s="375"/>
      <c r="I902" s="375"/>
      <c r="J902" s="375"/>
      <c r="K902" s="375"/>
      <c r="L902" s="375"/>
      <c r="M902" s="375"/>
      <c r="N902" s="375"/>
      <c r="O902" s="375"/>
      <c r="P902" s="375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</row>
    <row r="903" spans="1:26" ht="9.75" customHeight="1" x14ac:dyDescent="0.25">
      <c r="A903" s="375"/>
      <c r="B903" s="375"/>
      <c r="C903" s="375"/>
      <c r="D903" s="375"/>
      <c r="E903" s="375"/>
      <c r="F903" s="375"/>
      <c r="G903" s="375"/>
      <c r="H903" s="375"/>
      <c r="I903" s="375"/>
      <c r="J903" s="375"/>
      <c r="K903" s="375"/>
      <c r="L903" s="375"/>
      <c r="M903" s="375"/>
      <c r="N903" s="375"/>
      <c r="O903" s="375"/>
      <c r="P903" s="375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</row>
    <row r="904" spans="1:26" ht="9.75" customHeight="1" x14ac:dyDescent="0.25">
      <c r="A904" s="375"/>
      <c r="B904" s="375"/>
      <c r="C904" s="375"/>
      <c r="D904" s="375"/>
      <c r="E904" s="375"/>
      <c r="F904" s="375"/>
      <c r="G904" s="375"/>
      <c r="H904" s="375"/>
      <c r="I904" s="375"/>
      <c r="J904" s="375"/>
      <c r="K904" s="375"/>
      <c r="L904" s="375"/>
      <c r="M904" s="375"/>
      <c r="N904" s="375"/>
      <c r="O904" s="375"/>
      <c r="P904" s="375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</row>
    <row r="905" spans="1:26" ht="9.75" customHeight="1" x14ac:dyDescent="0.25">
      <c r="A905" s="375"/>
      <c r="B905" s="375"/>
      <c r="C905" s="375"/>
      <c r="D905" s="375"/>
      <c r="E905" s="375"/>
      <c r="F905" s="375"/>
      <c r="G905" s="375"/>
      <c r="H905" s="375"/>
      <c r="I905" s="375"/>
      <c r="J905" s="375"/>
      <c r="K905" s="375"/>
      <c r="L905" s="375"/>
      <c r="M905" s="375"/>
      <c r="N905" s="375"/>
      <c r="O905" s="375"/>
      <c r="P905" s="375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</row>
    <row r="906" spans="1:26" ht="9.75" customHeight="1" x14ac:dyDescent="0.25">
      <c r="A906" s="375"/>
      <c r="B906" s="375"/>
      <c r="C906" s="375"/>
      <c r="D906" s="375"/>
      <c r="E906" s="375"/>
      <c r="F906" s="375"/>
      <c r="G906" s="375"/>
      <c r="H906" s="375"/>
      <c r="I906" s="375"/>
      <c r="J906" s="375"/>
      <c r="K906" s="375"/>
      <c r="L906" s="375"/>
      <c r="M906" s="375"/>
      <c r="N906" s="375"/>
      <c r="O906" s="375"/>
      <c r="P906" s="375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</row>
    <row r="907" spans="1:26" ht="9.75" customHeight="1" x14ac:dyDescent="0.25">
      <c r="A907" s="375"/>
      <c r="B907" s="375"/>
      <c r="C907" s="375"/>
      <c r="D907" s="375"/>
      <c r="E907" s="375"/>
      <c r="F907" s="375"/>
      <c r="G907" s="375"/>
      <c r="H907" s="375"/>
      <c r="I907" s="375"/>
      <c r="J907" s="375"/>
      <c r="K907" s="375"/>
      <c r="L907" s="375"/>
      <c r="M907" s="375"/>
      <c r="N907" s="375"/>
      <c r="O907" s="375"/>
      <c r="P907" s="375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</row>
    <row r="908" spans="1:26" ht="9.75" customHeight="1" x14ac:dyDescent="0.25">
      <c r="A908" s="375"/>
      <c r="B908" s="375"/>
      <c r="C908" s="375"/>
      <c r="D908" s="375"/>
      <c r="E908" s="375"/>
      <c r="F908" s="375"/>
      <c r="G908" s="375"/>
      <c r="H908" s="375"/>
      <c r="I908" s="375"/>
      <c r="J908" s="375"/>
      <c r="K908" s="375"/>
      <c r="L908" s="375"/>
      <c r="M908" s="375"/>
      <c r="N908" s="375"/>
      <c r="O908" s="375"/>
      <c r="P908" s="375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</row>
    <row r="909" spans="1:26" ht="9.75" customHeight="1" x14ac:dyDescent="0.25">
      <c r="A909" s="375"/>
      <c r="B909" s="375"/>
      <c r="C909" s="375"/>
      <c r="D909" s="375"/>
      <c r="E909" s="375"/>
      <c r="F909" s="375"/>
      <c r="G909" s="375"/>
      <c r="H909" s="375"/>
      <c r="I909" s="375"/>
      <c r="J909" s="375"/>
      <c r="K909" s="375"/>
      <c r="L909" s="375"/>
      <c r="M909" s="375"/>
      <c r="N909" s="375"/>
      <c r="O909" s="375"/>
      <c r="P909" s="375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</row>
    <row r="910" spans="1:26" ht="9.75" customHeight="1" x14ac:dyDescent="0.25">
      <c r="A910" s="375"/>
      <c r="B910" s="375"/>
      <c r="C910" s="375"/>
      <c r="D910" s="375"/>
      <c r="E910" s="375"/>
      <c r="F910" s="375"/>
      <c r="G910" s="375"/>
      <c r="H910" s="375"/>
      <c r="I910" s="375"/>
      <c r="J910" s="375"/>
      <c r="K910" s="375"/>
      <c r="L910" s="375"/>
      <c r="M910" s="375"/>
      <c r="N910" s="375"/>
      <c r="O910" s="375"/>
      <c r="P910" s="375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</row>
    <row r="911" spans="1:26" ht="9.75" customHeight="1" x14ac:dyDescent="0.25">
      <c r="A911" s="375"/>
      <c r="B911" s="375"/>
      <c r="C911" s="375"/>
      <c r="D911" s="375"/>
      <c r="E911" s="375"/>
      <c r="F911" s="375"/>
      <c r="G911" s="375"/>
      <c r="H911" s="375"/>
      <c r="I911" s="375"/>
      <c r="J911" s="375"/>
      <c r="K911" s="375"/>
      <c r="L911" s="375"/>
      <c r="M911" s="375"/>
      <c r="N911" s="375"/>
      <c r="O911" s="375"/>
      <c r="P911" s="375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</row>
    <row r="912" spans="1:26" ht="9.75" customHeight="1" x14ac:dyDescent="0.25">
      <c r="A912" s="375"/>
      <c r="B912" s="375"/>
      <c r="C912" s="375"/>
      <c r="D912" s="375"/>
      <c r="E912" s="375"/>
      <c r="F912" s="375"/>
      <c r="G912" s="375"/>
      <c r="H912" s="375"/>
      <c r="I912" s="375"/>
      <c r="J912" s="375"/>
      <c r="K912" s="375"/>
      <c r="L912" s="375"/>
      <c r="M912" s="375"/>
      <c r="N912" s="375"/>
      <c r="O912" s="375"/>
      <c r="P912" s="375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</row>
    <row r="913" spans="1:26" ht="9.75" customHeight="1" x14ac:dyDescent="0.25">
      <c r="A913" s="375"/>
      <c r="B913" s="375"/>
      <c r="C913" s="375"/>
      <c r="D913" s="375"/>
      <c r="E913" s="375"/>
      <c r="F913" s="375"/>
      <c r="G913" s="375"/>
      <c r="H913" s="375"/>
      <c r="I913" s="375"/>
      <c r="J913" s="375"/>
      <c r="K913" s="375"/>
      <c r="L913" s="375"/>
      <c r="M913" s="375"/>
      <c r="N913" s="375"/>
      <c r="O913" s="375"/>
      <c r="P913" s="375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</row>
    <row r="914" spans="1:26" ht="9.75" customHeight="1" x14ac:dyDescent="0.25">
      <c r="A914" s="375"/>
      <c r="B914" s="375"/>
      <c r="C914" s="375"/>
      <c r="D914" s="375"/>
      <c r="E914" s="375"/>
      <c r="F914" s="375"/>
      <c r="G914" s="375"/>
      <c r="H914" s="375"/>
      <c r="I914" s="375"/>
      <c r="J914" s="375"/>
      <c r="K914" s="375"/>
      <c r="L914" s="375"/>
      <c r="M914" s="375"/>
      <c r="N914" s="375"/>
      <c r="O914" s="375"/>
      <c r="P914" s="375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</row>
    <row r="915" spans="1:26" ht="9.75" customHeight="1" x14ac:dyDescent="0.25">
      <c r="A915" s="375"/>
      <c r="B915" s="375"/>
      <c r="C915" s="375"/>
      <c r="D915" s="375"/>
      <c r="E915" s="375"/>
      <c r="F915" s="375"/>
      <c r="G915" s="375"/>
      <c r="H915" s="375"/>
      <c r="I915" s="375"/>
      <c r="J915" s="375"/>
      <c r="K915" s="375"/>
      <c r="L915" s="375"/>
      <c r="M915" s="375"/>
      <c r="N915" s="375"/>
      <c r="O915" s="375"/>
      <c r="P915" s="375"/>
      <c r="Q915" s="375"/>
      <c r="R915" s="375"/>
      <c r="S915" s="375"/>
      <c r="T915" s="375"/>
      <c r="U915" s="375"/>
      <c r="V915" s="375"/>
      <c r="W915" s="375"/>
      <c r="X915" s="375"/>
      <c r="Y915" s="375"/>
      <c r="Z915" s="375"/>
    </row>
    <row r="916" spans="1:26" ht="9.75" customHeight="1" x14ac:dyDescent="0.25">
      <c r="A916" s="375"/>
      <c r="B916" s="375"/>
      <c r="C916" s="375"/>
      <c r="D916" s="375"/>
      <c r="E916" s="375"/>
      <c r="F916" s="375"/>
      <c r="G916" s="375"/>
      <c r="H916" s="375"/>
      <c r="I916" s="375"/>
      <c r="J916" s="375"/>
      <c r="K916" s="375"/>
      <c r="L916" s="375"/>
      <c r="M916" s="375"/>
      <c r="N916" s="375"/>
      <c r="O916" s="375"/>
      <c r="P916" s="375"/>
      <c r="Q916" s="375"/>
      <c r="R916" s="375"/>
      <c r="S916" s="375"/>
      <c r="T916" s="375"/>
      <c r="U916" s="375"/>
      <c r="V916" s="375"/>
      <c r="W916" s="375"/>
      <c r="X916" s="375"/>
      <c r="Y916" s="375"/>
      <c r="Z916" s="375"/>
    </row>
    <row r="917" spans="1:26" ht="9.75" customHeight="1" x14ac:dyDescent="0.25">
      <c r="A917" s="375"/>
      <c r="B917" s="375"/>
      <c r="C917" s="375"/>
      <c r="D917" s="375"/>
      <c r="E917" s="375"/>
      <c r="F917" s="375"/>
      <c r="G917" s="375"/>
      <c r="H917" s="375"/>
      <c r="I917" s="375"/>
      <c r="J917" s="375"/>
      <c r="K917" s="375"/>
      <c r="L917" s="375"/>
      <c r="M917" s="375"/>
      <c r="N917" s="375"/>
      <c r="O917" s="375"/>
      <c r="P917" s="375"/>
      <c r="Q917" s="375"/>
      <c r="R917" s="375"/>
      <c r="S917" s="375"/>
      <c r="T917" s="375"/>
      <c r="U917" s="375"/>
      <c r="V917" s="375"/>
      <c r="W917" s="375"/>
      <c r="X917" s="375"/>
      <c r="Y917" s="375"/>
      <c r="Z917" s="375"/>
    </row>
    <row r="918" spans="1:26" ht="9.75" customHeight="1" x14ac:dyDescent="0.25">
      <c r="A918" s="375"/>
      <c r="B918" s="375"/>
      <c r="C918" s="375"/>
      <c r="D918" s="375"/>
      <c r="E918" s="375"/>
      <c r="F918" s="375"/>
      <c r="G918" s="375"/>
      <c r="H918" s="375"/>
      <c r="I918" s="375"/>
      <c r="J918" s="375"/>
      <c r="K918" s="375"/>
      <c r="L918" s="375"/>
      <c r="M918" s="375"/>
      <c r="N918" s="375"/>
      <c r="O918" s="375"/>
      <c r="P918" s="375"/>
      <c r="Q918" s="375"/>
      <c r="R918" s="375"/>
      <c r="S918" s="375"/>
      <c r="T918" s="375"/>
      <c r="U918" s="375"/>
      <c r="V918" s="375"/>
      <c r="W918" s="375"/>
      <c r="X918" s="375"/>
      <c r="Y918" s="375"/>
      <c r="Z918" s="375"/>
    </row>
    <row r="919" spans="1:26" ht="9.75" customHeight="1" x14ac:dyDescent="0.25">
      <c r="A919" s="375"/>
      <c r="B919" s="375"/>
      <c r="C919" s="375"/>
      <c r="D919" s="375"/>
      <c r="E919" s="375"/>
      <c r="F919" s="375"/>
      <c r="G919" s="375"/>
      <c r="H919" s="375"/>
      <c r="I919" s="375"/>
      <c r="J919" s="375"/>
      <c r="K919" s="375"/>
      <c r="L919" s="375"/>
      <c r="M919" s="375"/>
      <c r="N919" s="375"/>
      <c r="O919" s="375"/>
      <c r="P919" s="375"/>
      <c r="Q919" s="375"/>
      <c r="R919" s="375"/>
      <c r="S919" s="375"/>
      <c r="T919" s="375"/>
      <c r="U919" s="375"/>
      <c r="V919" s="375"/>
      <c r="W919" s="375"/>
      <c r="X919" s="375"/>
      <c r="Y919" s="375"/>
      <c r="Z919" s="375"/>
    </row>
    <row r="920" spans="1:26" ht="9.75" customHeight="1" x14ac:dyDescent="0.25">
      <c r="A920" s="375"/>
      <c r="B920" s="375"/>
      <c r="C920" s="375"/>
      <c r="D920" s="375"/>
      <c r="E920" s="375"/>
      <c r="F920" s="375"/>
      <c r="G920" s="375"/>
      <c r="H920" s="375"/>
      <c r="I920" s="375"/>
      <c r="J920" s="375"/>
      <c r="K920" s="375"/>
      <c r="L920" s="375"/>
      <c r="M920" s="375"/>
      <c r="N920" s="375"/>
      <c r="O920" s="375"/>
      <c r="P920" s="375"/>
      <c r="Q920" s="375"/>
      <c r="R920" s="375"/>
      <c r="S920" s="375"/>
      <c r="T920" s="375"/>
      <c r="U920" s="375"/>
      <c r="V920" s="375"/>
      <c r="W920" s="375"/>
      <c r="X920" s="375"/>
      <c r="Y920" s="375"/>
      <c r="Z920" s="375"/>
    </row>
    <row r="921" spans="1:26" ht="9.75" customHeight="1" x14ac:dyDescent="0.25">
      <c r="A921" s="375"/>
      <c r="B921" s="375"/>
      <c r="C921" s="375"/>
      <c r="D921" s="375"/>
      <c r="E921" s="375"/>
      <c r="F921" s="375"/>
      <c r="G921" s="375"/>
      <c r="H921" s="375"/>
      <c r="I921" s="375"/>
      <c r="J921" s="375"/>
      <c r="K921" s="375"/>
      <c r="L921" s="375"/>
      <c r="M921" s="375"/>
      <c r="N921" s="375"/>
      <c r="O921" s="375"/>
      <c r="P921" s="375"/>
      <c r="Q921" s="375"/>
      <c r="R921" s="375"/>
      <c r="S921" s="375"/>
      <c r="T921" s="375"/>
      <c r="U921" s="375"/>
      <c r="V921" s="375"/>
      <c r="W921" s="375"/>
      <c r="X921" s="375"/>
      <c r="Y921" s="375"/>
      <c r="Z921" s="375"/>
    </row>
    <row r="922" spans="1:26" ht="9.75" customHeight="1" x14ac:dyDescent="0.25">
      <c r="A922" s="375"/>
      <c r="B922" s="375"/>
      <c r="C922" s="375"/>
      <c r="D922" s="375"/>
      <c r="E922" s="375"/>
      <c r="F922" s="375"/>
      <c r="G922" s="375"/>
      <c r="H922" s="375"/>
      <c r="I922" s="375"/>
      <c r="J922" s="375"/>
      <c r="K922" s="375"/>
      <c r="L922" s="375"/>
      <c r="M922" s="375"/>
      <c r="N922" s="375"/>
      <c r="O922" s="375"/>
      <c r="P922" s="375"/>
      <c r="Q922" s="375"/>
      <c r="R922" s="375"/>
      <c r="S922" s="375"/>
      <c r="T922" s="375"/>
      <c r="U922" s="375"/>
      <c r="V922" s="375"/>
      <c r="W922" s="375"/>
      <c r="X922" s="375"/>
      <c r="Y922" s="375"/>
      <c r="Z922" s="375"/>
    </row>
    <row r="923" spans="1:26" ht="9.75" customHeight="1" x14ac:dyDescent="0.25">
      <c r="A923" s="375"/>
      <c r="B923" s="375"/>
      <c r="C923" s="375"/>
      <c r="D923" s="375"/>
      <c r="E923" s="375"/>
      <c r="F923" s="375"/>
      <c r="G923" s="375"/>
      <c r="H923" s="375"/>
      <c r="I923" s="375"/>
      <c r="J923" s="375"/>
      <c r="K923" s="375"/>
      <c r="L923" s="375"/>
      <c r="M923" s="375"/>
      <c r="N923" s="375"/>
      <c r="O923" s="375"/>
      <c r="P923" s="375"/>
      <c r="Q923" s="375"/>
      <c r="R923" s="375"/>
      <c r="S923" s="375"/>
      <c r="T923" s="375"/>
      <c r="U923" s="375"/>
      <c r="V923" s="375"/>
      <c r="W923" s="375"/>
      <c r="X923" s="375"/>
      <c r="Y923" s="375"/>
      <c r="Z923" s="375"/>
    </row>
    <row r="924" spans="1:26" ht="9.75" customHeight="1" x14ac:dyDescent="0.25">
      <c r="A924" s="375"/>
      <c r="B924" s="375"/>
      <c r="C924" s="375"/>
      <c r="D924" s="375"/>
      <c r="E924" s="375"/>
      <c r="F924" s="375"/>
      <c r="G924" s="375"/>
      <c r="H924" s="375"/>
      <c r="I924" s="375"/>
      <c r="J924" s="375"/>
      <c r="K924" s="375"/>
      <c r="L924" s="375"/>
      <c r="M924" s="375"/>
      <c r="N924" s="375"/>
      <c r="O924" s="375"/>
      <c r="P924" s="375"/>
      <c r="Q924" s="375"/>
      <c r="R924" s="375"/>
      <c r="S924" s="375"/>
      <c r="T924" s="375"/>
      <c r="U924" s="375"/>
      <c r="V924" s="375"/>
      <c r="W924" s="375"/>
      <c r="X924" s="375"/>
      <c r="Y924" s="375"/>
      <c r="Z924" s="375"/>
    </row>
    <row r="925" spans="1:26" ht="9.75" customHeight="1" x14ac:dyDescent="0.25">
      <c r="A925" s="375"/>
      <c r="B925" s="375"/>
      <c r="C925" s="375"/>
      <c r="D925" s="375"/>
      <c r="E925" s="375"/>
      <c r="F925" s="375"/>
      <c r="G925" s="375"/>
      <c r="H925" s="375"/>
      <c r="I925" s="375"/>
      <c r="J925" s="375"/>
      <c r="K925" s="375"/>
      <c r="L925" s="375"/>
      <c r="M925" s="375"/>
      <c r="N925" s="375"/>
      <c r="O925" s="375"/>
      <c r="P925" s="375"/>
      <c r="Q925" s="375"/>
      <c r="R925" s="375"/>
      <c r="S925" s="375"/>
      <c r="T925" s="375"/>
      <c r="U925" s="375"/>
      <c r="V925" s="375"/>
      <c r="W925" s="375"/>
      <c r="X925" s="375"/>
      <c r="Y925" s="375"/>
      <c r="Z925" s="375"/>
    </row>
    <row r="926" spans="1:26" ht="9.75" customHeight="1" x14ac:dyDescent="0.25">
      <c r="A926" s="375"/>
      <c r="B926" s="375"/>
      <c r="C926" s="375"/>
      <c r="D926" s="375"/>
      <c r="E926" s="375"/>
      <c r="F926" s="375"/>
      <c r="G926" s="375"/>
      <c r="H926" s="375"/>
      <c r="I926" s="375"/>
      <c r="J926" s="375"/>
      <c r="K926" s="375"/>
      <c r="L926" s="375"/>
      <c r="M926" s="375"/>
      <c r="N926" s="375"/>
      <c r="O926" s="375"/>
      <c r="P926" s="375"/>
      <c r="Q926" s="375"/>
      <c r="R926" s="375"/>
      <c r="S926" s="375"/>
      <c r="T926" s="375"/>
      <c r="U926" s="375"/>
      <c r="V926" s="375"/>
      <c r="W926" s="375"/>
      <c r="X926" s="375"/>
      <c r="Y926" s="375"/>
      <c r="Z926" s="375"/>
    </row>
    <row r="927" spans="1:26" ht="9.75" customHeight="1" x14ac:dyDescent="0.25">
      <c r="A927" s="375"/>
      <c r="B927" s="375"/>
      <c r="C927" s="375"/>
      <c r="D927" s="375"/>
      <c r="E927" s="375"/>
      <c r="F927" s="375"/>
      <c r="G927" s="375"/>
      <c r="H927" s="375"/>
      <c r="I927" s="375"/>
      <c r="J927" s="375"/>
      <c r="K927" s="375"/>
      <c r="L927" s="375"/>
      <c r="M927" s="375"/>
      <c r="N927" s="375"/>
      <c r="O927" s="375"/>
      <c r="P927" s="375"/>
      <c r="Q927" s="375"/>
      <c r="R927" s="375"/>
      <c r="S927" s="375"/>
      <c r="T927" s="375"/>
      <c r="U927" s="375"/>
      <c r="V927" s="375"/>
      <c r="W927" s="375"/>
      <c r="X927" s="375"/>
      <c r="Y927" s="375"/>
      <c r="Z927" s="375"/>
    </row>
    <row r="928" spans="1:26" ht="9.75" customHeight="1" x14ac:dyDescent="0.25">
      <c r="A928" s="375"/>
      <c r="B928" s="375"/>
      <c r="C928" s="375"/>
      <c r="D928" s="375"/>
      <c r="E928" s="375"/>
      <c r="F928" s="375"/>
      <c r="G928" s="375"/>
      <c r="H928" s="375"/>
      <c r="I928" s="375"/>
      <c r="J928" s="375"/>
      <c r="K928" s="375"/>
      <c r="L928" s="375"/>
      <c r="M928" s="375"/>
      <c r="N928" s="375"/>
      <c r="O928" s="375"/>
      <c r="P928" s="375"/>
      <c r="Q928" s="375"/>
      <c r="R928" s="375"/>
      <c r="S928" s="375"/>
      <c r="T928" s="375"/>
      <c r="U928" s="375"/>
      <c r="V928" s="375"/>
      <c r="W928" s="375"/>
      <c r="X928" s="375"/>
      <c r="Y928" s="375"/>
      <c r="Z928" s="375"/>
    </row>
    <row r="929" spans="1:26" ht="9.75" customHeight="1" x14ac:dyDescent="0.25">
      <c r="A929" s="375"/>
      <c r="B929" s="375"/>
      <c r="C929" s="375"/>
      <c r="D929" s="375"/>
      <c r="E929" s="375"/>
      <c r="F929" s="375"/>
      <c r="G929" s="375"/>
      <c r="H929" s="375"/>
      <c r="I929" s="375"/>
      <c r="J929" s="375"/>
      <c r="K929" s="375"/>
      <c r="L929" s="375"/>
      <c r="M929" s="375"/>
      <c r="N929" s="375"/>
      <c r="O929" s="375"/>
      <c r="P929" s="375"/>
      <c r="Q929" s="375"/>
      <c r="R929" s="375"/>
      <c r="S929" s="375"/>
      <c r="T929" s="375"/>
      <c r="U929" s="375"/>
      <c r="V929" s="375"/>
      <c r="W929" s="375"/>
      <c r="X929" s="375"/>
      <c r="Y929" s="375"/>
      <c r="Z929" s="375"/>
    </row>
    <row r="930" spans="1:26" ht="9.75" customHeight="1" x14ac:dyDescent="0.25">
      <c r="A930" s="375"/>
      <c r="B930" s="375"/>
      <c r="C930" s="375"/>
      <c r="D930" s="375"/>
      <c r="E930" s="375"/>
      <c r="F930" s="375"/>
      <c r="G930" s="375"/>
      <c r="H930" s="375"/>
      <c r="I930" s="375"/>
      <c r="J930" s="375"/>
      <c r="K930" s="375"/>
      <c r="L930" s="375"/>
      <c r="M930" s="375"/>
      <c r="N930" s="375"/>
      <c r="O930" s="375"/>
      <c r="P930" s="375"/>
      <c r="Q930" s="375"/>
      <c r="R930" s="375"/>
      <c r="S930" s="375"/>
      <c r="T930" s="375"/>
      <c r="U930" s="375"/>
      <c r="V930" s="375"/>
      <c r="W930" s="375"/>
      <c r="X930" s="375"/>
      <c r="Y930" s="375"/>
      <c r="Z930" s="375"/>
    </row>
    <row r="931" spans="1:26" ht="9.75" customHeight="1" x14ac:dyDescent="0.25">
      <c r="A931" s="375"/>
      <c r="B931" s="375"/>
      <c r="C931" s="375"/>
      <c r="D931" s="375"/>
      <c r="E931" s="375"/>
      <c r="F931" s="375"/>
      <c r="G931" s="375"/>
      <c r="H931" s="375"/>
      <c r="I931" s="375"/>
      <c r="J931" s="375"/>
      <c r="K931" s="375"/>
      <c r="L931" s="375"/>
      <c r="M931" s="375"/>
      <c r="N931" s="375"/>
      <c r="O931" s="375"/>
      <c r="P931" s="375"/>
      <c r="Q931" s="375"/>
      <c r="R931" s="375"/>
      <c r="S931" s="375"/>
      <c r="T931" s="375"/>
      <c r="U931" s="375"/>
      <c r="V931" s="375"/>
      <c r="W931" s="375"/>
      <c r="X931" s="375"/>
      <c r="Y931" s="375"/>
      <c r="Z931" s="375"/>
    </row>
    <row r="932" spans="1:26" ht="9.75" customHeight="1" x14ac:dyDescent="0.25">
      <c r="A932" s="375"/>
      <c r="B932" s="375"/>
      <c r="C932" s="375"/>
      <c r="D932" s="375"/>
      <c r="E932" s="375"/>
      <c r="F932" s="375"/>
      <c r="G932" s="375"/>
      <c r="H932" s="375"/>
      <c r="I932" s="375"/>
      <c r="J932" s="375"/>
      <c r="K932" s="375"/>
      <c r="L932" s="375"/>
      <c r="M932" s="375"/>
      <c r="N932" s="375"/>
      <c r="O932" s="375"/>
      <c r="P932" s="375"/>
      <c r="Q932" s="375"/>
      <c r="R932" s="375"/>
      <c r="S932" s="375"/>
      <c r="T932" s="375"/>
      <c r="U932" s="375"/>
      <c r="V932" s="375"/>
      <c r="W932" s="375"/>
      <c r="X932" s="375"/>
      <c r="Y932" s="375"/>
      <c r="Z932" s="375"/>
    </row>
    <row r="933" spans="1:26" ht="9.75" customHeight="1" x14ac:dyDescent="0.25">
      <c r="A933" s="375"/>
      <c r="B933" s="375"/>
      <c r="C933" s="375"/>
      <c r="D933" s="375"/>
      <c r="E933" s="375"/>
      <c r="F933" s="375"/>
      <c r="G933" s="375"/>
      <c r="H933" s="375"/>
      <c r="I933" s="375"/>
      <c r="J933" s="375"/>
      <c r="K933" s="375"/>
      <c r="L933" s="375"/>
      <c r="M933" s="375"/>
      <c r="N933" s="375"/>
      <c r="O933" s="375"/>
      <c r="P933" s="375"/>
      <c r="Q933" s="375"/>
      <c r="R933" s="375"/>
      <c r="S933" s="375"/>
      <c r="T933" s="375"/>
      <c r="U933" s="375"/>
      <c r="V933" s="375"/>
      <c r="W933" s="375"/>
      <c r="X933" s="375"/>
      <c r="Y933" s="375"/>
      <c r="Z933" s="375"/>
    </row>
    <row r="934" spans="1:26" ht="9.75" customHeight="1" x14ac:dyDescent="0.25">
      <c r="A934" s="375"/>
      <c r="B934" s="375"/>
      <c r="C934" s="375"/>
      <c r="D934" s="375"/>
      <c r="E934" s="375"/>
      <c r="F934" s="375"/>
      <c r="G934" s="375"/>
      <c r="H934" s="375"/>
      <c r="I934" s="375"/>
      <c r="J934" s="375"/>
      <c r="K934" s="375"/>
      <c r="L934" s="375"/>
      <c r="M934" s="375"/>
      <c r="N934" s="375"/>
      <c r="O934" s="375"/>
      <c r="P934" s="375"/>
      <c r="Q934" s="375"/>
      <c r="R934" s="375"/>
      <c r="S934" s="375"/>
      <c r="T934" s="375"/>
      <c r="U934" s="375"/>
      <c r="V934" s="375"/>
      <c r="W934" s="375"/>
      <c r="X934" s="375"/>
      <c r="Y934" s="375"/>
      <c r="Z934" s="375"/>
    </row>
    <row r="935" spans="1:26" ht="9.75" customHeight="1" x14ac:dyDescent="0.25">
      <c r="A935" s="375"/>
      <c r="B935" s="375"/>
      <c r="C935" s="375"/>
      <c r="D935" s="375"/>
      <c r="E935" s="375"/>
      <c r="F935" s="375"/>
      <c r="G935" s="375"/>
      <c r="H935" s="375"/>
      <c r="I935" s="375"/>
      <c r="J935" s="375"/>
      <c r="K935" s="375"/>
      <c r="L935" s="375"/>
      <c r="M935" s="375"/>
      <c r="N935" s="375"/>
      <c r="O935" s="375"/>
      <c r="P935" s="375"/>
      <c r="Q935" s="375"/>
      <c r="R935" s="375"/>
      <c r="S935" s="375"/>
      <c r="T935" s="375"/>
      <c r="U935" s="375"/>
      <c r="V935" s="375"/>
      <c r="W935" s="375"/>
      <c r="X935" s="375"/>
      <c r="Y935" s="375"/>
      <c r="Z935" s="375"/>
    </row>
    <row r="936" spans="1:26" ht="9.75" customHeight="1" x14ac:dyDescent="0.25">
      <c r="A936" s="375"/>
      <c r="B936" s="375"/>
      <c r="C936" s="375"/>
      <c r="D936" s="375"/>
      <c r="E936" s="375"/>
      <c r="F936" s="375"/>
      <c r="G936" s="375"/>
      <c r="H936" s="375"/>
      <c r="I936" s="375"/>
      <c r="J936" s="375"/>
      <c r="K936" s="375"/>
      <c r="L936" s="375"/>
      <c r="M936" s="375"/>
      <c r="N936" s="375"/>
      <c r="O936" s="375"/>
      <c r="P936" s="375"/>
      <c r="Q936" s="375"/>
      <c r="R936" s="375"/>
      <c r="S936" s="375"/>
      <c r="T936" s="375"/>
      <c r="U936" s="375"/>
      <c r="V936" s="375"/>
      <c r="W936" s="375"/>
      <c r="X936" s="375"/>
      <c r="Y936" s="375"/>
      <c r="Z936" s="375"/>
    </row>
    <row r="937" spans="1:26" ht="9.75" customHeight="1" x14ac:dyDescent="0.25">
      <c r="A937" s="375"/>
      <c r="B937" s="375"/>
      <c r="C937" s="375"/>
      <c r="D937" s="375"/>
      <c r="E937" s="375"/>
      <c r="F937" s="375"/>
      <c r="G937" s="375"/>
      <c r="H937" s="375"/>
      <c r="I937" s="375"/>
      <c r="J937" s="375"/>
      <c r="K937" s="375"/>
      <c r="L937" s="375"/>
      <c r="M937" s="375"/>
      <c r="N937" s="375"/>
      <c r="O937" s="375"/>
      <c r="P937" s="375"/>
      <c r="Q937" s="375"/>
      <c r="R937" s="375"/>
      <c r="S937" s="375"/>
      <c r="T937" s="375"/>
      <c r="U937" s="375"/>
      <c r="V937" s="375"/>
      <c r="W937" s="375"/>
      <c r="X937" s="375"/>
      <c r="Y937" s="375"/>
      <c r="Z937" s="375"/>
    </row>
    <row r="938" spans="1:26" ht="9.75" customHeight="1" x14ac:dyDescent="0.25">
      <c r="A938" s="375"/>
      <c r="B938" s="375"/>
      <c r="C938" s="375"/>
      <c r="D938" s="375"/>
      <c r="E938" s="375"/>
      <c r="F938" s="375"/>
      <c r="G938" s="375"/>
      <c r="H938" s="375"/>
      <c r="I938" s="375"/>
      <c r="J938" s="375"/>
      <c r="K938" s="375"/>
      <c r="L938" s="375"/>
      <c r="M938" s="375"/>
      <c r="N938" s="375"/>
      <c r="O938" s="375"/>
      <c r="P938" s="375"/>
      <c r="Q938" s="375"/>
      <c r="R938" s="375"/>
      <c r="S938" s="375"/>
      <c r="T938" s="375"/>
      <c r="U938" s="375"/>
      <c r="V938" s="375"/>
      <c r="W938" s="375"/>
      <c r="X938" s="375"/>
      <c r="Y938" s="375"/>
      <c r="Z938" s="375"/>
    </row>
    <row r="939" spans="1:26" ht="9.75" customHeight="1" x14ac:dyDescent="0.25">
      <c r="A939" s="375"/>
      <c r="B939" s="375"/>
      <c r="C939" s="375"/>
      <c r="D939" s="375"/>
      <c r="E939" s="375"/>
      <c r="F939" s="375"/>
      <c r="G939" s="375"/>
      <c r="H939" s="375"/>
      <c r="I939" s="375"/>
      <c r="J939" s="375"/>
      <c r="K939" s="375"/>
      <c r="L939" s="375"/>
      <c r="M939" s="375"/>
      <c r="N939" s="375"/>
      <c r="O939" s="375"/>
      <c r="P939" s="375"/>
      <c r="Q939" s="375"/>
      <c r="R939" s="375"/>
      <c r="S939" s="375"/>
      <c r="T939" s="375"/>
      <c r="U939" s="375"/>
      <c r="V939" s="375"/>
      <c r="W939" s="375"/>
      <c r="X939" s="375"/>
      <c r="Y939" s="375"/>
      <c r="Z939" s="375"/>
    </row>
    <row r="940" spans="1:26" ht="9.75" customHeight="1" x14ac:dyDescent="0.25">
      <c r="A940" s="375"/>
      <c r="B940" s="375"/>
      <c r="C940" s="375"/>
      <c r="D940" s="375"/>
      <c r="E940" s="375"/>
      <c r="F940" s="375"/>
      <c r="G940" s="375"/>
      <c r="H940" s="375"/>
      <c r="I940" s="375"/>
      <c r="J940" s="375"/>
      <c r="K940" s="375"/>
      <c r="L940" s="375"/>
      <c r="M940" s="375"/>
      <c r="N940" s="375"/>
      <c r="O940" s="375"/>
      <c r="P940" s="375"/>
      <c r="Q940" s="375"/>
      <c r="R940" s="375"/>
      <c r="S940" s="375"/>
      <c r="T940" s="375"/>
      <c r="U940" s="375"/>
      <c r="V940" s="375"/>
      <c r="W940" s="375"/>
      <c r="X940" s="375"/>
      <c r="Y940" s="375"/>
      <c r="Z940" s="375"/>
    </row>
    <row r="941" spans="1:26" ht="9.75" customHeight="1" x14ac:dyDescent="0.25">
      <c r="A941" s="375"/>
      <c r="B941" s="375"/>
      <c r="C941" s="375"/>
      <c r="D941" s="375"/>
      <c r="E941" s="375"/>
      <c r="F941" s="375"/>
      <c r="G941" s="375"/>
      <c r="H941" s="375"/>
      <c r="I941" s="375"/>
      <c r="J941" s="375"/>
      <c r="K941" s="375"/>
      <c r="L941" s="375"/>
      <c r="M941" s="375"/>
      <c r="N941" s="375"/>
      <c r="O941" s="375"/>
      <c r="P941" s="375"/>
      <c r="Q941" s="375"/>
      <c r="R941" s="375"/>
      <c r="S941" s="375"/>
      <c r="T941" s="375"/>
      <c r="U941" s="375"/>
      <c r="V941" s="375"/>
      <c r="W941" s="375"/>
      <c r="X941" s="375"/>
      <c r="Y941" s="375"/>
      <c r="Z941" s="375"/>
    </row>
    <row r="942" spans="1:26" ht="9.75" customHeight="1" x14ac:dyDescent="0.25">
      <c r="A942" s="375"/>
      <c r="B942" s="375"/>
      <c r="C942" s="375"/>
      <c r="D942" s="375"/>
      <c r="E942" s="375"/>
      <c r="F942" s="375"/>
      <c r="G942" s="375"/>
      <c r="H942" s="375"/>
      <c r="I942" s="375"/>
      <c r="J942" s="375"/>
      <c r="K942" s="375"/>
      <c r="L942" s="375"/>
      <c r="M942" s="375"/>
      <c r="N942" s="375"/>
      <c r="O942" s="375"/>
      <c r="P942" s="375"/>
      <c r="Q942" s="375"/>
      <c r="R942" s="375"/>
      <c r="S942" s="375"/>
      <c r="T942" s="375"/>
      <c r="U942" s="375"/>
      <c r="V942" s="375"/>
      <c r="W942" s="375"/>
      <c r="X942" s="375"/>
      <c r="Y942" s="375"/>
      <c r="Z942" s="375"/>
    </row>
    <row r="943" spans="1:26" ht="9.75" customHeight="1" x14ac:dyDescent="0.25">
      <c r="A943" s="375"/>
      <c r="B943" s="375"/>
      <c r="C943" s="375"/>
      <c r="D943" s="375"/>
      <c r="E943" s="375"/>
      <c r="F943" s="375"/>
      <c r="G943" s="375"/>
      <c r="H943" s="375"/>
      <c r="I943" s="375"/>
      <c r="J943" s="375"/>
      <c r="K943" s="375"/>
      <c r="L943" s="375"/>
      <c r="M943" s="375"/>
      <c r="N943" s="375"/>
      <c r="O943" s="375"/>
      <c r="P943" s="375"/>
      <c r="Q943" s="375"/>
      <c r="R943" s="375"/>
      <c r="S943" s="375"/>
      <c r="T943" s="375"/>
      <c r="U943" s="375"/>
      <c r="V943" s="375"/>
      <c r="W943" s="375"/>
      <c r="X943" s="375"/>
      <c r="Y943" s="375"/>
      <c r="Z943" s="375"/>
    </row>
    <row r="944" spans="1:26" ht="9.75" customHeight="1" x14ac:dyDescent="0.25">
      <c r="A944" s="375"/>
      <c r="B944" s="375"/>
      <c r="C944" s="375"/>
      <c r="D944" s="375"/>
      <c r="E944" s="375"/>
      <c r="F944" s="375"/>
      <c r="G944" s="375"/>
      <c r="H944" s="375"/>
      <c r="I944" s="375"/>
      <c r="J944" s="375"/>
      <c r="K944" s="375"/>
      <c r="L944" s="375"/>
      <c r="M944" s="375"/>
      <c r="N944" s="375"/>
      <c r="O944" s="375"/>
      <c r="P944" s="375"/>
      <c r="Q944" s="375"/>
      <c r="R944" s="375"/>
      <c r="S944" s="375"/>
      <c r="T944" s="375"/>
      <c r="U944" s="375"/>
      <c r="V944" s="375"/>
      <c r="W944" s="375"/>
      <c r="X944" s="375"/>
      <c r="Y944" s="375"/>
      <c r="Z944" s="375"/>
    </row>
    <row r="945" spans="1:26" ht="9.75" customHeight="1" x14ac:dyDescent="0.25">
      <c r="A945" s="375"/>
      <c r="B945" s="375"/>
      <c r="C945" s="375"/>
      <c r="D945" s="375"/>
      <c r="E945" s="375"/>
      <c r="F945" s="375"/>
      <c r="G945" s="375"/>
      <c r="H945" s="375"/>
      <c r="I945" s="375"/>
      <c r="J945" s="375"/>
      <c r="K945" s="375"/>
      <c r="L945" s="375"/>
      <c r="M945" s="375"/>
      <c r="N945" s="375"/>
      <c r="O945" s="375"/>
      <c r="P945" s="375"/>
      <c r="Q945" s="375"/>
      <c r="R945" s="375"/>
      <c r="S945" s="375"/>
      <c r="T945" s="375"/>
      <c r="U945" s="375"/>
      <c r="V945" s="375"/>
      <c r="W945" s="375"/>
      <c r="X945" s="375"/>
      <c r="Y945" s="375"/>
      <c r="Z945" s="375"/>
    </row>
    <row r="946" spans="1:26" ht="9.75" customHeight="1" x14ac:dyDescent="0.25">
      <c r="A946" s="375"/>
      <c r="B946" s="375"/>
      <c r="C946" s="375"/>
      <c r="D946" s="375"/>
      <c r="E946" s="375"/>
      <c r="F946" s="375"/>
      <c r="G946" s="375"/>
      <c r="H946" s="375"/>
      <c r="I946" s="375"/>
      <c r="J946" s="375"/>
      <c r="K946" s="375"/>
      <c r="L946" s="375"/>
      <c r="M946" s="375"/>
      <c r="N946" s="375"/>
      <c r="O946" s="375"/>
      <c r="P946" s="375"/>
      <c r="Q946" s="375"/>
      <c r="R946" s="375"/>
      <c r="S946" s="375"/>
      <c r="T946" s="375"/>
      <c r="U946" s="375"/>
      <c r="V946" s="375"/>
      <c r="W946" s="375"/>
      <c r="X946" s="375"/>
      <c r="Y946" s="375"/>
      <c r="Z946" s="375"/>
    </row>
    <row r="947" spans="1:26" ht="9.75" customHeight="1" x14ac:dyDescent="0.25">
      <c r="A947" s="375"/>
      <c r="B947" s="375"/>
      <c r="C947" s="375"/>
      <c r="D947" s="375"/>
      <c r="E947" s="375"/>
      <c r="F947" s="375"/>
      <c r="G947" s="375"/>
      <c r="H947" s="375"/>
      <c r="I947" s="375"/>
      <c r="J947" s="375"/>
      <c r="K947" s="375"/>
      <c r="L947" s="375"/>
      <c r="M947" s="375"/>
      <c r="N947" s="375"/>
      <c r="O947" s="375"/>
      <c r="P947" s="375"/>
      <c r="Q947" s="375"/>
      <c r="R947" s="375"/>
      <c r="S947" s="375"/>
      <c r="T947" s="375"/>
      <c r="U947" s="375"/>
      <c r="V947" s="375"/>
      <c r="W947" s="375"/>
      <c r="X947" s="375"/>
      <c r="Y947" s="375"/>
      <c r="Z947" s="375"/>
    </row>
    <row r="948" spans="1:26" ht="9.75" customHeight="1" x14ac:dyDescent="0.25">
      <c r="A948" s="375"/>
      <c r="B948" s="375"/>
      <c r="C948" s="375"/>
      <c r="D948" s="375"/>
      <c r="E948" s="375"/>
      <c r="F948" s="375"/>
      <c r="G948" s="375"/>
      <c r="H948" s="375"/>
      <c r="I948" s="375"/>
      <c r="J948" s="375"/>
      <c r="K948" s="375"/>
      <c r="L948" s="375"/>
      <c r="M948" s="375"/>
      <c r="N948" s="375"/>
      <c r="O948" s="375"/>
      <c r="P948" s="375"/>
      <c r="Q948" s="375"/>
      <c r="R948" s="375"/>
      <c r="S948" s="375"/>
      <c r="T948" s="375"/>
      <c r="U948" s="375"/>
      <c r="V948" s="375"/>
      <c r="W948" s="375"/>
      <c r="X948" s="375"/>
      <c r="Y948" s="375"/>
      <c r="Z948" s="375"/>
    </row>
    <row r="949" spans="1:26" ht="9.75" customHeight="1" x14ac:dyDescent="0.25">
      <c r="A949" s="375"/>
      <c r="B949" s="375"/>
      <c r="C949" s="375"/>
      <c r="D949" s="375"/>
      <c r="E949" s="375"/>
      <c r="F949" s="375"/>
      <c r="G949" s="375"/>
      <c r="H949" s="375"/>
      <c r="I949" s="375"/>
      <c r="J949" s="375"/>
      <c r="K949" s="375"/>
      <c r="L949" s="375"/>
      <c r="M949" s="375"/>
      <c r="N949" s="375"/>
      <c r="O949" s="375"/>
      <c r="P949" s="375"/>
      <c r="Q949" s="375"/>
      <c r="R949" s="375"/>
      <c r="S949" s="375"/>
      <c r="T949" s="375"/>
      <c r="U949" s="375"/>
      <c r="V949" s="375"/>
      <c r="W949" s="375"/>
      <c r="X949" s="375"/>
      <c r="Y949" s="375"/>
      <c r="Z949" s="375"/>
    </row>
    <row r="950" spans="1:26" ht="9.75" customHeight="1" x14ac:dyDescent="0.25">
      <c r="A950" s="375"/>
      <c r="B950" s="375"/>
      <c r="C950" s="375"/>
      <c r="D950" s="375"/>
      <c r="E950" s="375"/>
      <c r="F950" s="375"/>
      <c r="G950" s="375"/>
      <c r="H950" s="375"/>
      <c r="I950" s="375"/>
      <c r="J950" s="375"/>
      <c r="K950" s="375"/>
      <c r="L950" s="375"/>
      <c r="M950" s="375"/>
      <c r="N950" s="375"/>
      <c r="O950" s="375"/>
      <c r="P950" s="375"/>
      <c r="Q950" s="375"/>
      <c r="R950" s="375"/>
      <c r="S950" s="375"/>
      <c r="T950" s="375"/>
      <c r="U950" s="375"/>
      <c r="V950" s="375"/>
      <c r="W950" s="375"/>
      <c r="X950" s="375"/>
      <c r="Y950" s="375"/>
      <c r="Z950" s="375"/>
    </row>
    <row r="951" spans="1:26" ht="9.75" customHeight="1" x14ac:dyDescent="0.25">
      <c r="A951" s="375"/>
      <c r="B951" s="375"/>
      <c r="C951" s="375"/>
      <c r="D951" s="375"/>
      <c r="E951" s="375"/>
      <c r="F951" s="375"/>
      <c r="G951" s="375"/>
      <c r="H951" s="375"/>
      <c r="I951" s="375"/>
      <c r="J951" s="375"/>
      <c r="K951" s="375"/>
      <c r="L951" s="375"/>
      <c r="M951" s="375"/>
      <c r="N951" s="375"/>
      <c r="O951" s="375"/>
      <c r="P951" s="375"/>
      <c r="Q951" s="375"/>
      <c r="R951" s="375"/>
      <c r="S951" s="375"/>
      <c r="T951" s="375"/>
      <c r="U951" s="375"/>
      <c r="V951" s="375"/>
      <c r="W951" s="375"/>
      <c r="X951" s="375"/>
      <c r="Y951" s="375"/>
      <c r="Z951" s="375"/>
    </row>
    <row r="952" spans="1:26" ht="9.75" customHeight="1" x14ac:dyDescent="0.25">
      <c r="A952" s="375"/>
      <c r="B952" s="375"/>
      <c r="C952" s="375"/>
      <c r="D952" s="375"/>
      <c r="E952" s="375"/>
      <c r="F952" s="375"/>
      <c r="G952" s="375"/>
      <c r="H952" s="375"/>
      <c r="I952" s="375"/>
      <c r="J952" s="375"/>
      <c r="K952" s="375"/>
      <c r="L952" s="375"/>
      <c r="M952" s="375"/>
      <c r="N952" s="375"/>
      <c r="O952" s="375"/>
      <c r="P952" s="375"/>
      <c r="Q952" s="375"/>
      <c r="R952" s="375"/>
      <c r="S952" s="375"/>
      <c r="T952" s="375"/>
      <c r="U952" s="375"/>
      <c r="V952" s="375"/>
      <c r="W952" s="375"/>
      <c r="X952" s="375"/>
      <c r="Y952" s="375"/>
      <c r="Z952" s="375"/>
    </row>
    <row r="953" spans="1:26" ht="9.75" customHeight="1" x14ac:dyDescent="0.25">
      <c r="A953" s="375"/>
      <c r="B953" s="375"/>
      <c r="C953" s="375"/>
      <c r="D953" s="375"/>
      <c r="E953" s="375"/>
      <c r="F953" s="375"/>
      <c r="G953" s="375"/>
      <c r="H953" s="375"/>
      <c r="I953" s="375"/>
      <c r="J953" s="375"/>
      <c r="K953" s="375"/>
      <c r="L953" s="375"/>
      <c r="M953" s="375"/>
      <c r="N953" s="375"/>
      <c r="O953" s="375"/>
      <c r="P953" s="375"/>
      <c r="Q953" s="375"/>
      <c r="R953" s="375"/>
      <c r="S953" s="375"/>
      <c r="T953" s="375"/>
      <c r="U953" s="375"/>
      <c r="V953" s="375"/>
      <c r="W953" s="375"/>
      <c r="X953" s="375"/>
      <c r="Y953" s="375"/>
      <c r="Z953" s="375"/>
    </row>
    <row r="954" spans="1:26" ht="9.75" customHeight="1" x14ac:dyDescent="0.25">
      <c r="A954" s="375"/>
      <c r="B954" s="375"/>
      <c r="C954" s="375"/>
      <c r="D954" s="375"/>
      <c r="E954" s="375"/>
      <c r="F954" s="375"/>
      <c r="G954" s="375"/>
      <c r="H954" s="375"/>
      <c r="I954" s="375"/>
      <c r="J954" s="375"/>
      <c r="K954" s="375"/>
      <c r="L954" s="375"/>
      <c r="M954" s="375"/>
      <c r="N954" s="375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</row>
    <row r="955" spans="1:26" ht="9.75" customHeight="1" x14ac:dyDescent="0.25">
      <c r="A955" s="375"/>
      <c r="B955" s="375"/>
      <c r="C955" s="375"/>
      <c r="D955" s="375"/>
      <c r="E955" s="375"/>
      <c r="F955" s="375"/>
      <c r="G955" s="375"/>
      <c r="H955" s="375"/>
      <c r="I955" s="375"/>
      <c r="J955" s="375"/>
      <c r="K955" s="375"/>
      <c r="L955" s="375"/>
      <c r="M955" s="375"/>
      <c r="N955" s="375"/>
      <c r="O955" s="375"/>
      <c r="P955" s="375"/>
      <c r="Q955" s="375"/>
      <c r="R955" s="375"/>
      <c r="S955" s="375"/>
      <c r="T955" s="375"/>
      <c r="U955" s="375"/>
      <c r="V955" s="375"/>
      <c r="W955" s="375"/>
      <c r="X955" s="375"/>
      <c r="Y955" s="375"/>
      <c r="Z955" s="375"/>
    </row>
    <row r="956" spans="1:26" ht="9.75" customHeight="1" x14ac:dyDescent="0.25">
      <c r="A956" s="375"/>
      <c r="B956" s="375"/>
      <c r="C956" s="375"/>
      <c r="D956" s="375"/>
      <c r="E956" s="375"/>
      <c r="F956" s="375"/>
      <c r="G956" s="375"/>
      <c r="H956" s="375"/>
      <c r="I956" s="375"/>
      <c r="J956" s="375"/>
      <c r="K956" s="375"/>
      <c r="L956" s="375"/>
      <c r="M956" s="375"/>
      <c r="N956" s="375"/>
      <c r="O956" s="375"/>
      <c r="P956" s="375"/>
      <c r="Q956" s="375"/>
      <c r="R956" s="375"/>
      <c r="S956" s="375"/>
      <c r="T956" s="375"/>
      <c r="U956" s="375"/>
      <c r="V956" s="375"/>
      <c r="W956" s="375"/>
      <c r="X956" s="375"/>
      <c r="Y956" s="375"/>
      <c r="Z956" s="375"/>
    </row>
    <row r="957" spans="1:26" ht="9.75" customHeight="1" x14ac:dyDescent="0.25">
      <c r="A957" s="375"/>
      <c r="B957" s="375"/>
      <c r="C957" s="375"/>
      <c r="D957" s="375"/>
      <c r="E957" s="375"/>
      <c r="F957" s="375"/>
      <c r="G957" s="375"/>
      <c r="H957" s="375"/>
      <c r="I957" s="375"/>
      <c r="J957" s="375"/>
      <c r="K957" s="375"/>
      <c r="L957" s="375"/>
      <c r="M957" s="375"/>
      <c r="N957" s="375"/>
      <c r="O957" s="375"/>
      <c r="P957" s="375"/>
      <c r="Q957" s="375"/>
      <c r="R957" s="375"/>
      <c r="S957" s="375"/>
      <c r="T957" s="375"/>
      <c r="U957" s="375"/>
      <c r="V957" s="375"/>
      <c r="W957" s="375"/>
      <c r="X957" s="375"/>
      <c r="Y957" s="375"/>
      <c r="Z957" s="375"/>
    </row>
    <row r="958" spans="1:26" ht="9.75" customHeight="1" x14ac:dyDescent="0.25">
      <c r="A958" s="375"/>
      <c r="B958" s="375"/>
      <c r="C958" s="375"/>
      <c r="D958" s="375"/>
      <c r="E958" s="375"/>
      <c r="F958" s="375"/>
      <c r="G958" s="375"/>
      <c r="H958" s="375"/>
      <c r="I958" s="375"/>
      <c r="J958" s="375"/>
      <c r="K958" s="375"/>
      <c r="L958" s="375"/>
      <c r="M958" s="375"/>
      <c r="N958" s="375"/>
      <c r="O958" s="375"/>
      <c r="P958" s="375"/>
      <c r="Q958" s="375"/>
      <c r="R958" s="375"/>
      <c r="S958" s="375"/>
      <c r="T958" s="375"/>
      <c r="U958" s="375"/>
      <c r="V958" s="375"/>
      <c r="W958" s="375"/>
      <c r="X958" s="375"/>
      <c r="Y958" s="375"/>
      <c r="Z958" s="375"/>
    </row>
    <row r="959" spans="1:26" ht="9.75" customHeight="1" x14ac:dyDescent="0.25">
      <c r="A959" s="375"/>
      <c r="B959" s="375"/>
      <c r="C959" s="375"/>
      <c r="D959" s="375"/>
      <c r="E959" s="375"/>
      <c r="F959" s="375"/>
      <c r="G959" s="375"/>
      <c r="H959" s="375"/>
      <c r="I959" s="375"/>
      <c r="J959" s="375"/>
      <c r="K959" s="375"/>
      <c r="L959" s="375"/>
      <c r="M959" s="375"/>
      <c r="N959" s="375"/>
      <c r="O959" s="375"/>
      <c r="P959" s="375"/>
      <c r="Q959" s="375"/>
      <c r="R959" s="375"/>
      <c r="S959" s="375"/>
      <c r="T959" s="375"/>
      <c r="U959" s="375"/>
      <c r="V959" s="375"/>
      <c r="W959" s="375"/>
      <c r="X959" s="375"/>
      <c r="Y959" s="375"/>
      <c r="Z959" s="375"/>
    </row>
    <row r="960" spans="1:26" ht="9.75" customHeight="1" x14ac:dyDescent="0.25">
      <c r="A960" s="375"/>
      <c r="B960" s="375"/>
      <c r="C960" s="375"/>
      <c r="D960" s="375"/>
      <c r="E960" s="375"/>
      <c r="F960" s="375"/>
      <c r="G960" s="375"/>
      <c r="H960" s="375"/>
      <c r="I960" s="375"/>
      <c r="J960" s="375"/>
      <c r="K960" s="375"/>
      <c r="L960" s="375"/>
      <c r="M960" s="375"/>
      <c r="N960" s="375"/>
      <c r="O960" s="375"/>
      <c r="P960" s="375"/>
      <c r="Q960" s="375"/>
      <c r="R960" s="375"/>
      <c r="S960" s="375"/>
      <c r="T960" s="375"/>
      <c r="U960" s="375"/>
      <c r="V960" s="375"/>
      <c r="W960" s="375"/>
      <c r="X960" s="375"/>
      <c r="Y960" s="375"/>
      <c r="Z960" s="375"/>
    </row>
    <row r="961" spans="1:26" ht="9.75" customHeight="1" x14ac:dyDescent="0.25">
      <c r="A961" s="375"/>
      <c r="B961" s="375"/>
      <c r="C961" s="375"/>
      <c r="D961" s="375"/>
      <c r="E961" s="375"/>
      <c r="F961" s="375"/>
      <c r="G961" s="375"/>
      <c r="H961" s="375"/>
      <c r="I961" s="375"/>
      <c r="J961" s="375"/>
      <c r="K961" s="375"/>
      <c r="L961" s="375"/>
      <c r="M961" s="375"/>
      <c r="N961" s="375"/>
      <c r="O961" s="375"/>
      <c r="P961" s="375"/>
      <c r="Q961" s="375"/>
      <c r="R961" s="375"/>
      <c r="S961" s="375"/>
      <c r="T961" s="375"/>
      <c r="U961" s="375"/>
      <c r="V961" s="375"/>
      <c r="W961" s="375"/>
      <c r="X961" s="375"/>
      <c r="Y961" s="375"/>
      <c r="Z961" s="375"/>
    </row>
    <row r="962" spans="1:26" ht="9.75" customHeight="1" x14ac:dyDescent="0.25">
      <c r="A962" s="375"/>
      <c r="B962" s="375"/>
      <c r="C962" s="375"/>
      <c r="D962" s="375"/>
      <c r="E962" s="375"/>
      <c r="F962" s="375"/>
      <c r="G962" s="375"/>
      <c r="H962" s="375"/>
      <c r="I962" s="375"/>
      <c r="J962" s="375"/>
      <c r="K962" s="375"/>
      <c r="L962" s="375"/>
      <c r="M962" s="375"/>
      <c r="N962" s="375"/>
      <c r="O962" s="375"/>
      <c r="P962" s="375"/>
      <c r="Q962" s="375"/>
      <c r="R962" s="375"/>
      <c r="S962" s="375"/>
      <c r="T962" s="375"/>
      <c r="U962" s="375"/>
      <c r="V962" s="375"/>
      <c r="W962" s="375"/>
      <c r="X962" s="375"/>
      <c r="Y962" s="375"/>
      <c r="Z962" s="375"/>
    </row>
    <row r="963" spans="1:26" ht="9.75" customHeight="1" x14ac:dyDescent="0.25">
      <c r="A963" s="375"/>
      <c r="B963" s="375"/>
      <c r="C963" s="375"/>
      <c r="D963" s="375"/>
      <c r="E963" s="375"/>
      <c r="F963" s="375"/>
      <c r="G963" s="375"/>
      <c r="H963" s="375"/>
      <c r="I963" s="375"/>
      <c r="J963" s="375"/>
      <c r="K963" s="375"/>
      <c r="L963" s="375"/>
      <c r="M963" s="375"/>
      <c r="N963" s="375"/>
      <c r="O963" s="375"/>
      <c r="P963" s="375"/>
      <c r="Q963" s="375"/>
      <c r="R963" s="375"/>
      <c r="S963" s="375"/>
      <c r="T963" s="375"/>
      <c r="U963" s="375"/>
      <c r="V963" s="375"/>
      <c r="W963" s="375"/>
      <c r="X963" s="375"/>
      <c r="Y963" s="375"/>
      <c r="Z963" s="375"/>
    </row>
    <row r="964" spans="1:26" ht="9.75" customHeight="1" x14ac:dyDescent="0.25">
      <c r="A964" s="375"/>
      <c r="B964" s="375"/>
      <c r="C964" s="375"/>
      <c r="D964" s="375"/>
      <c r="E964" s="375"/>
      <c r="F964" s="375"/>
      <c r="G964" s="375"/>
      <c r="H964" s="375"/>
      <c r="I964" s="375"/>
      <c r="J964" s="375"/>
      <c r="K964" s="375"/>
      <c r="L964" s="375"/>
      <c r="M964" s="375"/>
      <c r="N964" s="375"/>
      <c r="O964" s="375"/>
      <c r="P964" s="375"/>
      <c r="Q964" s="375"/>
      <c r="R964" s="375"/>
      <c r="S964" s="375"/>
      <c r="T964" s="375"/>
      <c r="U964" s="375"/>
      <c r="V964" s="375"/>
      <c r="W964" s="375"/>
      <c r="X964" s="375"/>
      <c r="Y964" s="375"/>
      <c r="Z964" s="375"/>
    </row>
    <row r="965" spans="1:26" ht="9.75" customHeight="1" x14ac:dyDescent="0.25">
      <c r="A965" s="375"/>
      <c r="B965" s="375"/>
      <c r="C965" s="375"/>
      <c r="D965" s="375"/>
      <c r="E965" s="375"/>
      <c r="F965" s="375"/>
      <c r="G965" s="375"/>
      <c r="H965" s="375"/>
      <c r="I965" s="375"/>
      <c r="J965" s="375"/>
      <c r="K965" s="375"/>
      <c r="L965" s="375"/>
      <c r="M965" s="375"/>
      <c r="N965" s="375"/>
      <c r="O965" s="375"/>
      <c r="P965" s="375"/>
      <c r="Q965" s="375"/>
      <c r="R965" s="375"/>
      <c r="S965" s="375"/>
      <c r="T965" s="375"/>
      <c r="U965" s="375"/>
      <c r="V965" s="375"/>
      <c r="W965" s="375"/>
      <c r="X965" s="375"/>
      <c r="Y965" s="375"/>
      <c r="Z965" s="375"/>
    </row>
    <row r="966" spans="1:26" ht="9.75" customHeight="1" x14ac:dyDescent="0.25">
      <c r="A966" s="375"/>
      <c r="B966" s="375"/>
      <c r="C966" s="375"/>
      <c r="D966" s="375"/>
      <c r="E966" s="375"/>
      <c r="F966" s="375"/>
      <c r="G966" s="375"/>
      <c r="H966" s="375"/>
      <c r="I966" s="375"/>
      <c r="J966" s="375"/>
      <c r="K966" s="375"/>
      <c r="L966" s="375"/>
      <c r="M966" s="375"/>
      <c r="N966" s="375"/>
      <c r="O966" s="375"/>
      <c r="P966" s="375"/>
      <c r="Q966" s="375"/>
      <c r="R966" s="375"/>
      <c r="S966" s="375"/>
      <c r="T966" s="375"/>
      <c r="U966" s="375"/>
      <c r="V966" s="375"/>
      <c r="W966" s="375"/>
      <c r="X966" s="375"/>
      <c r="Y966" s="375"/>
      <c r="Z966" s="375"/>
    </row>
    <row r="967" spans="1:26" ht="9.75" customHeight="1" x14ac:dyDescent="0.25">
      <c r="A967" s="375"/>
      <c r="B967" s="375"/>
      <c r="C967" s="375"/>
      <c r="D967" s="375"/>
      <c r="E967" s="375"/>
      <c r="F967" s="375"/>
      <c r="G967" s="375"/>
      <c r="H967" s="375"/>
      <c r="I967" s="375"/>
      <c r="J967" s="375"/>
      <c r="K967" s="375"/>
      <c r="L967" s="375"/>
      <c r="M967" s="375"/>
      <c r="N967" s="375"/>
      <c r="O967" s="375"/>
      <c r="P967" s="375"/>
      <c r="Q967" s="375"/>
      <c r="R967" s="375"/>
      <c r="S967" s="375"/>
      <c r="T967" s="375"/>
      <c r="U967" s="375"/>
      <c r="V967" s="375"/>
      <c r="W967" s="375"/>
      <c r="X967" s="375"/>
      <c r="Y967" s="375"/>
      <c r="Z967" s="375"/>
    </row>
    <row r="968" spans="1:26" ht="9.75" customHeight="1" x14ac:dyDescent="0.25">
      <c r="A968" s="375"/>
      <c r="B968" s="375"/>
      <c r="C968" s="375"/>
      <c r="D968" s="375"/>
      <c r="E968" s="375"/>
      <c r="F968" s="375"/>
      <c r="G968" s="375"/>
      <c r="H968" s="375"/>
      <c r="I968" s="375"/>
      <c r="J968" s="375"/>
      <c r="K968" s="375"/>
      <c r="L968" s="375"/>
      <c r="M968" s="375"/>
      <c r="N968" s="375"/>
      <c r="O968" s="375"/>
      <c r="P968" s="375"/>
      <c r="Q968" s="375"/>
      <c r="R968" s="375"/>
      <c r="S968" s="375"/>
      <c r="T968" s="375"/>
      <c r="U968" s="375"/>
      <c r="V968" s="375"/>
      <c r="W968" s="375"/>
      <c r="X968" s="375"/>
      <c r="Y968" s="375"/>
      <c r="Z968" s="375"/>
    </row>
    <row r="969" spans="1:26" ht="9.75" customHeight="1" x14ac:dyDescent="0.25">
      <c r="A969" s="375"/>
      <c r="B969" s="375"/>
      <c r="C969" s="375"/>
      <c r="D969" s="375"/>
      <c r="E969" s="375"/>
      <c r="F969" s="375"/>
      <c r="G969" s="375"/>
      <c r="H969" s="375"/>
      <c r="I969" s="375"/>
      <c r="J969" s="375"/>
      <c r="K969" s="375"/>
      <c r="L969" s="375"/>
      <c r="M969" s="375"/>
      <c r="N969" s="375"/>
      <c r="O969" s="375"/>
      <c r="P969" s="375"/>
      <c r="Q969" s="375"/>
      <c r="R969" s="375"/>
      <c r="S969" s="375"/>
      <c r="T969" s="375"/>
      <c r="U969" s="375"/>
      <c r="V969" s="375"/>
      <c r="W969" s="375"/>
      <c r="X969" s="375"/>
      <c r="Y969" s="375"/>
      <c r="Z969" s="375"/>
    </row>
    <row r="970" spans="1:26" ht="9.75" customHeight="1" x14ac:dyDescent="0.25">
      <c r="A970" s="375"/>
      <c r="B970" s="375"/>
      <c r="C970" s="375"/>
      <c r="D970" s="375"/>
      <c r="E970" s="375"/>
      <c r="F970" s="375"/>
      <c r="G970" s="375"/>
      <c r="H970" s="375"/>
      <c r="I970" s="375"/>
      <c r="J970" s="375"/>
      <c r="K970" s="375"/>
      <c r="L970" s="375"/>
      <c r="M970" s="375"/>
      <c r="N970" s="375"/>
      <c r="O970" s="375"/>
      <c r="P970" s="375"/>
      <c r="Q970" s="375"/>
      <c r="R970" s="375"/>
      <c r="S970" s="375"/>
      <c r="T970" s="375"/>
      <c r="U970" s="375"/>
      <c r="V970" s="375"/>
      <c r="W970" s="375"/>
      <c r="X970" s="375"/>
      <c r="Y970" s="375"/>
      <c r="Z970" s="375"/>
    </row>
    <row r="971" spans="1:26" ht="9.75" customHeight="1" x14ac:dyDescent="0.25">
      <c r="A971" s="375"/>
      <c r="B971" s="375"/>
      <c r="C971" s="375"/>
      <c r="D971" s="375"/>
      <c r="E971" s="375"/>
      <c r="F971" s="375"/>
      <c r="G971" s="375"/>
      <c r="H971" s="375"/>
      <c r="I971" s="375"/>
      <c r="J971" s="375"/>
      <c r="K971" s="375"/>
      <c r="L971" s="375"/>
      <c r="M971" s="375"/>
      <c r="N971" s="375"/>
      <c r="O971" s="375"/>
      <c r="P971" s="375"/>
      <c r="Q971" s="375"/>
      <c r="R971" s="375"/>
      <c r="S971" s="375"/>
      <c r="T971" s="375"/>
      <c r="U971" s="375"/>
      <c r="V971" s="375"/>
      <c r="W971" s="375"/>
      <c r="X971" s="375"/>
      <c r="Y971" s="375"/>
      <c r="Z971" s="375"/>
    </row>
    <row r="972" spans="1:26" ht="9.75" customHeight="1" x14ac:dyDescent="0.25">
      <c r="A972" s="375"/>
      <c r="B972" s="375"/>
      <c r="C972" s="375"/>
      <c r="D972" s="375"/>
      <c r="E972" s="375"/>
      <c r="F972" s="375"/>
      <c r="G972" s="375"/>
      <c r="H972" s="375"/>
      <c r="I972" s="375"/>
      <c r="J972" s="375"/>
      <c r="K972" s="375"/>
      <c r="L972" s="375"/>
      <c r="M972" s="375"/>
      <c r="N972" s="375"/>
      <c r="O972" s="375"/>
      <c r="P972" s="375"/>
      <c r="Q972" s="375"/>
      <c r="R972" s="375"/>
      <c r="S972" s="375"/>
      <c r="T972" s="375"/>
      <c r="U972" s="375"/>
      <c r="V972" s="375"/>
      <c r="W972" s="375"/>
      <c r="X972" s="375"/>
      <c r="Y972" s="375"/>
      <c r="Z972" s="375"/>
    </row>
    <row r="973" spans="1:26" ht="9.75" customHeight="1" x14ac:dyDescent="0.25">
      <c r="A973" s="375"/>
      <c r="B973" s="375"/>
      <c r="C973" s="375"/>
      <c r="D973" s="375"/>
      <c r="E973" s="375"/>
      <c r="F973" s="375"/>
      <c r="G973" s="375"/>
      <c r="H973" s="375"/>
      <c r="I973" s="375"/>
      <c r="J973" s="375"/>
      <c r="K973" s="375"/>
      <c r="L973" s="375"/>
      <c r="M973" s="375"/>
      <c r="N973" s="375"/>
      <c r="O973" s="375"/>
      <c r="P973" s="375"/>
      <c r="Q973" s="375"/>
      <c r="R973" s="375"/>
      <c r="S973" s="375"/>
      <c r="T973" s="375"/>
      <c r="U973" s="375"/>
      <c r="V973" s="375"/>
      <c r="W973" s="375"/>
      <c r="X973" s="375"/>
      <c r="Y973" s="375"/>
      <c r="Z973" s="375"/>
    </row>
    <row r="974" spans="1:26" ht="9.75" customHeight="1" x14ac:dyDescent="0.25">
      <c r="A974" s="375"/>
      <c r="B974" s="375"/>
      <c r="C974" s="375"/>
      <c r="D974" s="375"/>
      <c r="E974" s="375"/>
      <c r="F974" s="375"/>
      <c r="G974" s="375"/>
      <c r="H974" s="375"/>
      <c r="I974" s="375"/>
      <c r="J974" s="375"/>
      <c r="K974" s="375"/>
      <c r="L974" s="375"/>
      <c r="M974" s="375"/>
      <c r="N974" s="375"/>
      <c r="O974" s="375"/>
      <c r="P974" s="375"/>
      <c r="Q974" s="375"/>
      <c r="R974" s="375"/>
      <c r="S974" s="375"/>
      <c r="T974" s="375"/>
      <c r="U974" s="375"/>
      <c r="V974" s="375"/>
      <c r="W974" s="375"/>
      <c r="X974" s="375"/>
      <c r="Y974" s="375"/>
      <c r="Z974" s="375"/>
    </row>
    <row r="975" spans="1:26" ht="9.75" customHeight="1" x14ac:dyDescent="0.25">
      <c r="A975" s="375"/>
      <c r="B975" s="375"/>
      <c r="C975" s="375"/>
      <c r="D975" s="375"/>
      <c r="E975" s="375"/>
      <c r="F975" s="375"/>
      <c r="G975" s="375"/>
      <c r="H975" s="375"/>
      <c r="I975" s="375"/>
      <c r="J975" s="375"/>
      <c r="K975" s="375"/>
      <c r="L975" s="375"/>
      <c r="M975" s="375"/>
      <c r="N975" s="375"/>
      <c r="O975" s="375"/>
      <c r="P975" s="375"/>
      <c r="Q975" s="375"/>
      <c r="R975" s="375"/>
      <c r="S975" s="375"/>
      <c r="T975" s="375"/>
      <c r="U975" s="375"/>
      <c r="V975" s="375"/>
      <c r="W975" s="375"/>
      <c r="X975" s="375"/>
      <c r="Y975" s="375"/>
      <c r="Z975" s="375"/>
    </row>
    <row r="976" spans="1:26" ht="9.75" customHeight="1" x14ac:dyDescent="0.25">
      <c r="A976" s="375"/>
      <c r="B976" s="375"/>
      <c r="C976" s="375"/>
      <c r="D976" s="375"/>
      <c r="E976" s="375"/>
      <c r="F976" s="375"/>
      <c r="G976" s="375"/>
      <c r="H976" s="375"/>
      <c r="I976" s="375"/>
      <c r="J976" s="375"/>
      <c r="K976" s="375"/>
      <c r="L976" s="375"/>
      <c r="M976" s="375"/>
      <c r="N976" s="375"/>
      <c r="O976" s="375"/>
      <c r="P976" s="375"/>
      <c r="Q976" s="375"/>
      <c r="R976" s="375"/>
      <c r="S976" s="375"/>
      <c r="T976" s="375"/>
      <c r="U976" s="375"/>
      <c r="V976" s="375"/>
      <c r="W976" s="375"/>
      <c r="X976" s="375"/>
      <c r="Y976" s="375"/>
      <c r="Z976" s="375"/>
    </row>
    <row r="977" spans="1:26" ht="9.75" customHeight="1" x14ac:dyDescent="0.25">
      <c r="A977" s="375"/>
      <c r="B977" s="375"/>
      <c r="C977" s="375"/>
      <c r="D977" s="375"/>
      <c r="E977" s="375"/>
      <c r="F977" s="375"/>
      <c r="G977" s="375"/>
      <c r="H977" s="375"/>
      <c r="I977" s="375"/>
      <c r="J977" s="375"/>
      <c r="K977" s="375"/>
      <c r="L977" s="375"/>
      <c r="M977" s="375"/>
      <c r="N977" s="375"/>
      <c r="O977" s="375"/>
      <c r="P977" s="375"/>
      <c r="Q977" s="375"/>
      <c r="R977" s="375"/>
      <c r="S977" s="375"/>
      <c r="T977" s="375"/>
      <c r="U977" s="375"/>
      <c r="V977" s="375"/>
      <c r="W977" s="375"/>
      <c r="X977" s="375"/>
      <c r="Y977" s="375"/>
      <c r="Z977" s="375"/>
    </row>
    <row r="978" spans="1:26" ht="9.75" customHeight="1" x14ac:dyDescent="0.25">
      <c r="A978" s="375"/>
      <c r="B978" s="375"/>
      <c r="C978" s="375"/>
      <c r="D978" s="375"/>
      <c r="E978" s="375"/>
      <c r="F978" s="375"/>
      <c r="G978" s="375"/>
      <c r="H978" s="375"/>
      <c r="I978" s="375"/>
      <c r="J978" s="375"/>
      <c r="K978" s="375"/>
      <c r="L978" s="375"/>
      <c r="M978" s="375"/>
      <c r="N978" s="375"/>
      <c r="O978" s="375"/>
      <c r="P978" s="375"/>
      <c r="Q978" s="375"/>
      <c r="R978" s="375"/>
      <c r="S978" s="375"/>
      <c r="T978" s="375"/>
      <c r="U978" s="375"/>
      <c r="V978" s="375"/>
      <c r="W978" s="375"/>
      <c r="X978" s="375"/>
      <c r="Y978" s="375"/>
      <c r="Z978" s="375"/>
    </row>
    <row r="979" spans="1:26" ht="9.75" customHeight="1" x14ac:dyDescent="0.25">
      <c r="A979" s="375"/>
      <c r="B979" s="375"/>
      <c r="C979" s="375"/>
      <c r="D979" s="375"/>
      <c r="E979" s="375"/>
      <c r="F979" s="375"/>
      <c r="G979" s="375"/>
      <c r="H979" s="375"/>
      <c r="I979" s="375"/>
      <c r="J979" s="375"/>
      <c r="K979" s="375"/>
      <c r="L979" s="375"/>
      <c r="M979" s="375"/>
      <c r="N979" s="375"/>
      <c r="O979" s="375"/>
      <c r="P979" s="375"/>
      <c r="Q979" s="375"/>
      <c r="R979" s="375"/>
      <c r="S979" s="375"/>
      <c r="T979" s="375"/>
      <c r="U979" s="375"/>
      <c r="V979" s="375"/>
      <c r="W979" s="375"/>
      <c r="X979" s="375"/>
      <c r="Y979" s="375"/>
      <c r="Z979" s="375"/>
    </row>
    <row r="980" spans="1:26" ht="9.75" customHeight="1" x14ac:dyDescent="0.25">
      <c r="A980" s="375"/>
      <c r="B980" s="375"/>
      <c r="C980" s="375"/>
      <c r="D980" s="375"/>
      <c r="E980" s="375"/>
      <c r="F980" s="375"/>
      <c r="G980" s="375"/>
      <c r="H980" s="375"/>
      <c r="I980" s="375"/>
      <c r="J980" s="375"/>
      <c r="K980" s="375"/>
      <c r="L980" s="375"/>
      <c r="M980" s="375"/>
      <c r="N980" s="375"/>
      <c r="O980" s="375"/>
      <c r="P980" s="375"/>
      <c r="Q980" s="375"/>
      <c r="R980" s="375"/>
      <c r="S980" s="375"/>
      <c r="T980" s="375"/>
      <c r="U980" s="375"/>
      <c r="V980" s="375"/>
      <c r="W980" s="375"/>
      <c r="X980" s="375"/>
      <c r="Y980" s="375"/>
      <c r="Z980" s="375"/>
    </row>
    <row r="981" spans="1:26" ht="9.75" customHeight="1" x14ac:dyDescent="0.25">
      <c r="A981" s="375"/>
      <c r="B981" s="375"/>
      <c r="C981" s="375"/>
      <c r="D981" s="375"/>
      <c r="E981" s="375"/>
      <c r="F981" s="375"/>
      <c r="G981" s="375"/>
      <c r="H981" s="375"/>
      <c r="I981" s="375"/>
      <c r="J981" s="375"/>
      <c r="K981" s="375"/>
      <c r="L981" s="375"/>
      <c r="M981" s="375"/>
      <c r="N981" s="375"/>
      <c r="O981" s="375"/>
      <c r="P981" s="375"/>
      <c r="Q981" s="375"/>
      <c r="R981" s="375"/>
      <c r="S981" s="375"/>
      <c r="T981" s="375"/>
      <c r="U981" s="375"/>
      <c r="V981" s="375"/>
      <c r="W981" s="375"/>
      <c r="X981" s="375"/>
      <c r="Y981" s="375"/>
      <c r="Z981" s="375"/>
    </row>
    <row r="982" spans="1:26" ht="9.75" customHeight="1" x14ac:dyDescent="0.25">
      <c r="A982" s="375"/>
      <c r="B982" s="375"/>
      <c r="C982" s="375"/>
      <c r="D982" s="375"/>
      <c r="E982" s="375"/>
      <c r="F982" s="375"/>
      <c r="G982" s="375"/>
      <c r="H982" s="375"/>
      <c r="I982" s="375"/>
      <c r="J982" s="375"/>
      <c r="K982" s="375"/>
      <c r="L982" s="375"/>
      <c r="M982" s="375"/>
      <c r="N982" s="375"/>
      <c r="O982" s="375"/>
      <c r="P982" s="375"/>
      <c r="Q982" s="375"/>
      <c r="R982" s="375"/>
      <c r="S982" s="375"/>
      <c r="T982" s="375"/>
      <c r="U982" s="375"/>
      <c r="V982" s="375"/>
      <c r="W982" s="375"/>
      <c r="X982" s="375"/>
      <c r="Y982" s="375"/>
      <c r="Z982" s="375"/>
    </row>
    <row r="983" spans="1:26" ht="9.75" customHeight="1" x14ac:dyDescent="0.25">
      <c r="A983" s="375"/>
      <c r="B983" s="375"/>
      <c r="C983" s="375"/>
      <c r="D983" s="375"/>
      <c r="E983" s="375"/>
      <c r="F983" s="375"/>
      <c r="G983" s="375"/>
      <c r="H983" s="375"/>
      <c r="I983" s="375"/>
      <c r="J983" s="375"/>
      <c r="K983" s="375"/>
      <c r="L983" s="375"/>
      <c r="M983" s="375"/>
      <c r="N983" s="375"/>
      <c r="O983" s="375"/>
      <c r="P983" s="375"/>
      <c r="Q983" s="375"/>
      <c r="R983" s="375"/>
      <c r="S983" s="375"/>
      <c r="T983" s="375"/>
      <c r="U983" s="375"/>
      <c r="V983" s="375"/>
      <c r="W983" s="375"/>
      <c r="X983" s="375"/>
      <c r="Y983" s="375"/>
      <c r="Z983" s="375"/>
    </row>
    <row r="984" spans="1:26" ht="9.75" customHeight="1" x14ac:dyDescent="0.25">
      <c r="A984" s="375"/>
      <c r="B984" s="375"/>
      <c r="C984" s="375"/>
      <c r="D984" s="375"/>
      <c r="E984" s="375"/>
      <c r="F984" s="375"/>
      <c r="G984" s="375"/>
      <c r="H984" s="375"/>
      <c r="I984" s="375"/>
      <c r="J984" s="375"/>
      <c r="K984" s="375"/>
      <c r="L984" s="375"/>
      <c r="M984" s="375"/>
      <c r="N984" s="375"/>
      <c r="O984" s="375"/>
      <c r="P984" s="375"/>
      <c r="Q984" s="375"/>
      <c r="R984" s="375"/>
      <c r="S984" s="375"/>
      <c r="T984" s="375"/>
      <c r="U984" s="375"/>
      <c r="V984" s="375"/>
      <c r="W984" s="375"/>
      <c r="X984" s="375"/>
      <c r="Y984" s="375"/>
      <c r="Z984" s="375"/>
    </row>
    <row r="985" spans="1:26" ht="9.75" customHeight="1" x14ac:dyDescent="0.25">
      <c r="A985" s="375"/>
      <c r="B985" s="375"/>
      <c r="C985" s="375"/>
      <c r="D985" s="375"/>
      <c r="E985" s="375"/>
      <c r="F985" s="375"/>
      <c r="G985" s="375"/>
      <c r="H985" s="375"/>
      <c r="I985" s="375"/>
      <c r="J985" s="375"/>
      <c r="K985" s="375"/>
      <c r="L985" s="375"/>
      <c r="M985" s="375"/>
      <c r="N985" s="375"/>
      <c r="O985" s="375"/>
      <c r="P985" s="375"/>
      <c r="Q985" s="375"/>
      <c r="R985" s="375"/>
      <c r="S985" s="375"/>
      <c r="T985" s="375"/>
      <c r="U985" s="375"/>
      <c r="V985" s="375"/>
      <c r="W985" s="375"/>
      <c r="X985" s="375"/>
      <c r="Y985" s="375"/>
      <c r="Z985" s="375"/>
    </row>
    <row r="986" spans="1:26" ht="9.75" customHeight="1" x14ac:dyDescent="0.25">
      <c r="A986" s="375"/>
      <c r="B986" s="375"/>
      <c r="C986" s="375"/>
      <c r="D986" s="375"/>
      <c r="E986" s="375"/>
      <c r="F986" s="375"/>
      <c r="G986" s="375"/>
      <c r="H986" s="375"/>
      <c r="I986" s="375"/>
      <c r="J986" s="375"/>
      <c r="K986" s="375"/>
      <c r="L986" s="375"/>
      <c r="M986" s="375"/>
      <c r="N986" s="375"/>
      <c r="O986" s="375"/>
      <c r="P986" s="375"/>
      <c r="Q986" s="375"/>
      <c r="R986" s="375"/>
      <c r="S986" s="375"/>
      <c r="T986" s="375"/>
      <c r="U986" s="375"/>
      <c r="V986" s="375"/>
      <c r="W986" s="375"/>
      <c r="X986" s="375"/>
      <c r="Y986" s="375"/>
      <c r="Z986" s="375"/>
    </row>
    <row r="987" spans="1:26" ht="9.75" customHeight="1" x14ac:dyDescent="0.25">
      <c r="A987" s="375"/>
      <c r="B987" s="375"/>
      <c r="C987" s="375"/>
      <c r="D987" s="375"/>
      <c r="E987" s="375"/>
      <c r="F987" s="375"/>
      <c r="G987" s="375"/>
      <c r="H987" s="375"/>
      <c r="I987" s="375"/>
      <c r="J987" s="375"/>
      <c r="K987" s="375"/>
      <c r="L987" s="375"/>
      <c r="M987" s="375"/>
      <c r="N987" s="375"/>
      <c r="O987" s="375"/>
      <c r="P987" s="375"/>
      <c r="Q987" s="375"/>
      <c r="R987" s="375"/>
      <c r="S987" s="375"/>
      <c r="T987" s="375"/>
      <c r="U987" s="375"/>
      <c r="V987" s="375"/>
      <c r="W987" s="375"/>
      <c r="X987" s="375"/>
      <c r="Y987" s="375"/>
      <c r="Z987" s="375"/>
    </row>
    <row r="988" spans="1:26" ht="9.75" customHeight="1" x14ac:dyDescent="0.25">
      <c r="A988" s="375"/>
      <c r="B988" s="375"/>
      <c r="C988" s="375"/>
      <c r="D988" s="375"/>
      <c r="E988" s="375"/>
      <c r="F988" s="375"/>
      <c r="G988" s="375"/>
      <c r="H988" s="375"/>
      <c r="I988" s="375"/>
      <c r="J988" s="375"/>
      <c r="K988" s="375"/>
      <c r="L988" s="375"/>
      <c r="M988" s="375"/>
      <c r="N988" s="375"/>
      <c r="O988" s="375"/>
      <c r="P988" s="375"/>
      <c r="Q988" s="375"/>
      <c r="R988" s="375"/>
      <c r="S988" s="375"/>
      <c r="T988" s="375"/>
      <c r="U988" s="375"/>
      <c r="V988" s="375"/>
      <c r="W988" s="375"/>
      <c r="X988" s="375"/>
      <c r="Y988" s="375"/>
      <c r="Z988" s="375"/>
    </row>
    <row r="989" spans="1:26" ht="9.75" customHeight="1" x14ac:dyDescent="0.25">
      <c r="A989" s="375"/>
      <c r="B989" s="375"/>
      <c r="C989" s="375"/>
      <c r="D989" s="375"/>
      <c r="E989" s="375"/>
      <c r="F989" s="375"/>
      <c r="G989" s="375"/>
      <c r="H989" s="375"/>
      <c r="I989" s="375"/>
      <c r="J989" s="375"/>
      <c r="K989" s="375"/>
      <c r="L989" s="375"/>
      <c r="M989" s="375"/>
      <c r="N989" s="375"/>
      <c r="O989" s="375"/>
      <c r="P989" s="375"/>
      <c r="Q989" s="375"/>
      <c r="R989" s="375"/>
      <c r="S989" s="375"/>
      <c r="T989" s="375"/>
      <c r="U989" s="375"/>
      <c r="V989" s="375"/>
      <c r="W989" s="375"/>
      <c r="X989" s="375"/>
      <c r="Y989" s="375"/>
      <c r="Z989" s="375"/>
    </row>
    <row r="990" spans="1:26" ht="9.75" customHeight="1" x14ac:dyDescent="0.25">
      <c r="A990" s="375"/>
      <c r="B990" s="375"/>
      <c r="C990" s="375"/>
      <c r="D990" s="375"/>
      <c r="E990" s="375"/>
      <c r="F990" s="375"/>
      <c r="G990" s="375"/>
      <c r="H990" s="375"/>
      <c r="I990" s="375"/>
      <c r="J990" s="375"/>
      <c r="K990" s="375"/>
      <c r="L990" s="375"/>
      <c r="M990" s="375"/>
      <c r="N990" s="375"/>
      <c r="O990" s="375"/>
      <c r="P990" s="375"/>
      <c r="Q990" s="375"/>
      <c r="R990" s="375"/>
      <c r="S990" s="375"/>
      <c r="T990" s="375"/>
      <c r="U990" s="375"/>
      <c r="V990" s="375"/>
      <c r="W990" s="375"/>
      <c r="X990" s="375"/>
      <c r="Y990" s="375"/>
      <c r="Z990" s="375"/>
    </row>
    <row r="991" spans="1:26" ht="9.75" customHeight="1" x14ac:dyDescent="0.25">
      <c r="A991" s="375"/>
      <c r="B991" s="375"/>
      <c r="C991" s="375"/>
      <c r="D991" s="375"/>
      <c r="E991" s="375"/>
      <c r="F991" s="375"/>
      <c r="G991" s="375"/>
      <c r="H991" s="375"/>
      <c r="I991" s="375"/>
      <c r="J991" s="375"/>
      <c r="K991" s="375"/>
      <c r="L991" s="375"/>
      <c r="M991" s="375"/>
      <c r="N991" s="375"/>
      <c r="O991" s="375"/>
      <c r="P991" s="375"/>
      <c r="Q991" s="375"/>
      <c r="R991" s="375"/>
      <c r="S991" s="375"/>
      <c r="T991" s="375"/>
      <c r="U991" s="375"/>
      <c r="V991" s="375"/>
      <c r="W991" s="375"/>
      <c r="X991" s="375"/>
      <c r="Y991" s="375"/>
      <c r="Z991" s="375"/>
    </row>
    <row r="992" spans="1:26" ht="9.75" customHeight="1" x14ac:dyDescent="0.25">
      <c r="A992" s="375"/>
      <c r="B992" s="375"/>
      <c r="C992" s="375"/>
      <c r="D992" s="375"/>
      <c r="E992" s="375"/>
      <c r="F992" s="375"/>
      <c r="G992" s="375"/>
      <c r="H992" s="375"/>
      <c r="I992" s="375"/>
      <c r="J992" s="375"/>
      <c r="K992" s="375"/>
      <c r="L992" s="375"/>
      <c r="M992" s="375"/>
      <c r="N992" s="375"/>
      <c r="O992" s="375"/>
      <c r="P992" s="375"/>
      <c r="Q992" s="375"/>
      <c r="R992" s="375"/>
      <c r="S992" s="375"/>
      <c r="T992" s="375"/>
      <c r="U992" s="375"/>
      <c r="V992" s="375"/>
      <c r="W992" s="375"/>
      <c r="X992" s="375"/>
      <c r="Y992" s="375"/>
      <c r="Z992" s="375"/>
    </row>
    <row r="993" spans="1:26" ht="9.75" customHeight="1" x14ac:dyDescent="0.25">
      <c r="A993" s="375"/>
      <c r="B993" s="375"/>
      <c r="C993" s="375"/>
      <c r="D993" s="375"/>
      <c r="E993" s="375"/>
      <c r="F993" s="375"/>
      <c r="G993" s="375"/>
      <c r="H993" s="375"/>
      <c r="I993" s="375"/>
      <c r="J993" s="375"/>
      <c r="K993" s="375"/>
      <c r="L993" s="375"/>
      <c r="M993" s="375"/>
      <c r="N993" s="375"/>
      <c r="O993" s="375"/>
      <c r="P993" s="375"/>
      <c r="Q993" s="375"/>
      <c r="R993" s="375"/>
      <c r="S993" s="375"/>
      <c r="T993" s="375"/>
      <c r="U993" s="375"/>
      <c r="V993" s="375"/>
      <c r="W993" s="375"/>
      <c r="X993" s="375"/>
      <c r="Y993" s="375"/>
      <c r="Z993" s="375"/>
    </row>
    <row r="994" spans="1:26" ht="9.75" customHeight="1" x14ac:dyDescent="0.25">
      <c r="A994" s="375"/>
      <c r="B994" s="375"/>
      <c r="C994" s="375"/>
      <c r="D994" s="375"/>
      <c r="E994" s="375"/>
      <c r="F994" s="375"/>
      <c r="G994" s="375"/>
      <c r="H994" s="375"/>
      <c r="I994" s="375"/>
      <c r="J994" s="375"/>
      <c r="K994" s="375"/>
      <c r="L994" s="375"/>
      <c r="M994" s="375"/>
      <c r="N994" s="375"/>
      <c r="O994" s="375"/>
      <c r="P994" s="375"/>
      <c r="Q994" s="375"/>
      <c r="R994" s="375"/>
      <c r="S994" s="375"/>
      <c r="T994" s="375"/>
      <c r="U994" s="375"/>
      <c r="V994" s="375"/>
      <c r="W994" s="375"/>
      <c r="X994" s="375"/>
      <c r="Y994" s="375"/>
      <c r="Z994" s="375"/>
    </row>
    <row r="995" spans="1:26" ht="9.75" customHeight="1" x14ac:dyDescent="0.25">
      <c r="A995" s="375"/>
      <c r="B995" s="375"/>
      <c r="C995" s="375"/>
      <c r="D995" s="375"/>
      <c r="E995" s="375"/>
      <c r="F995" s="375"/>
      <c r="G995" s="375"/>
      <c r="H995" s="375"/>
      <c r="I995" s="375"/>
      <c r="J995" s="375"/>
      <c r="K995" s="375"/>
      <c r="L995" s="375"/>
      <c r="M995" s="375"/>
      <c r="N995" s="375"/>
      <c r="O995" s="375"/>
      <c r="P995" s="375"/>
      <c r="Q995" s="375"/>
      <c r="R995" s="375"/>
      <c r="S995" s="375"/>
      <c r="T995" s="375"/>
      <c r="U995" s="375"/>
      <c r="V995" s="375"/>
      <c r="W995" s="375"/>
      <c r="X995" s="375"/>
      <c r="Y995" s="375"/>
      <c r="Z995" s="375"/>
    </row>
    <row r="996" spans="1:26" ht="9.75" customHeight="1" x14ac:dyDescent="0.25">
      <c r="A996" s="375"/>
      <c r="B996" s="375"/>
      <c r="C996" s="375"/>
      <c r="D996" s="375"/>
      <c r="E996" s="375"/>
      <c r="F996" s="375"/>
      <c r="G996" s="375"/>
      <c r="H996" s="375"/>
      <c r="I996" s="375"/>
      <c r="J996" s="375"/>
      <c r="K996" s="375"/>
      <c r="L996" s="375"/>
      <c r="M996" s="375"/>
      <c r="N996" s="375"/>
      <c r="O996" s="375"/>
      <c r="P996" s="375"/>
      <c r="Q996" s="375"/>
      <c r="R996" s="375"/>
      <c r="S996" s="375"/>
      <c r="T996" s="375"/>
      <c r="U996" s="375"/>
      <c r="V996" s="375"/>
      <c r="W996" s="375"/>
      <c r="X996" s="375"/>
      <c r="Y996" s="375"/>
      <c r="Z996" s="375"/>
    </row>
    <row r="997" spans="1:26" ht="9.75" customHeight="1" x14ac:dyDescent="0.25">
      <c r="A997" s="375"/>
      <c r="B997" s="375"/>
      <c r="C997" s="375"/>
      <c r="D997" s="375"/>
      <c r="E997" s="375"/>
      <c r="F997" s="375"/>
      <c r="G997" s="375"/>
      <c r="H997" s="375"/>
      <c r="I997" s="375"/>
      <c r="J997" s="375"/>
      <c r="K997" s="375"/>
      <c r="L997" s="375"/>
      <c r="M997" s="375"/>
      <c r="N997" s="375"/>
      <c r="O997" s="375"/>
      <c r="P997" s="375"/>
      <c r="Q997" s="375"/>
      <c r="R997" s="375"/>
      <c r="S997" s="375"/>
      <c r="T997" s="375"/>
      <c r="U997" s="375"/>
      <c r="V997" s="375"/>
      <c r="W997" s="375"/>
      <c r="X997" s="375"/>
      <c r="Y997" s="375"/>
      <c r="Z997" s="375"/>
    </row>
    <row r="998" spans="1:26" ht="9.75" customHeight="1" x14ac:dyDescent="0.25">
      <c r="A998" s="375"/>
      <c r="B998" s="375"/>
      <c r="C998" s="375"/>
      <c r="D998" s="375"/>
      <c r="E998" s="375"/>
      <c r="F998" s="375"/>
      <c r="G998" s="375"/>
      <c r="H998" s="375"/>
      <c r="I998" s="375"/>
      <c r="J998" s="375"/>
      <c r="K998" s="375"/>
      <c r="L998" s="375"/>
      <c r="M998" s="375"/>
      <c r="N998" s="375"/>
      <c r="O998" s="375"/>
      <c r="P998" s="375"/>
      <c r="Q998" s="375"/>
      <c r="R998" s="375"/>
      <c r="S998" s="375"/>
      <c r="T998" s="375"/>
      <c r="U998" s="375"/>
      <c r="V998" s="375"/>
      <c r="W998" s="375"/>
      <c r="X998" s="375"/>
      <c r="Y998" s="375"/>
      <c r="Z998" s="375"/>
    </row>
    <row r="999" spans="1:26" ht="9.75" customHeight="1" x14ac:dyDescent="0.25">
      <c r="A999" s="375"/>
      <c r="B999" s="375"/>
      <c r="C999" s="375"/>
      <c r="D999" s="375"/>
      <c r="E999" s="375"/>
      <c r="F999" s="375"/>
      <c r="G999" s="375"/>
      <c r="H999" s="375"/>
      <c r="I999" s="375"/>
      <c r="J999" s="375"/>
      <c r="K999" s="375"/>
      <c r="L999" s="375"/>
      <c r="M999" s="375"/>
      <c r="N999" s="375"/>
      <c r="O999" s="375"/>
      <c r="P999" s="375"/>
      <c r="Q999" s="375"/>
      <c r="R999" s="375"/>
      <c r="S999" s="375"/>
      <c r="T999" s="375"/>
      <c r="U999" s="375"/>
      <c r="V999" s="375"/>
      <c r="W999" s="375"/>
      <c r="X999" s="375"/>
      <c r="Y999" s="375"/>
      <c r="Z999" s="375"/>
    </row>
    <row r="1000" spans="1:26" ht="9.75" customHeight="1" x14ac:dyDescent="0.25">
      <c r="A1000" s="375"/>
      <c r="B1000" s="375"/>
      <c r="C1000" s="375"/>
      <c r="D1000" s="375"/>
      <c r="E1000" s="375"/>
      <c r="F1000" s="375"/>
      <c r="G1000" s="375"/>
      <c r="H1000" s="375"/>
      <c r="I1000" s="375"/>
      <c r="J1000" s="375"/>
      <c r="K1000" s="375"/>
      <c r="L1000" s="375"/>
      <c r="M1000" s="375"/>
      <c r="N1000" s="375"/>
      <c r="O1000" s="375"/>
      <c r="P1000" s="375"/>
      <c r="Q1000" s="375"/>
      <c r="R1000" s="375"/>
      <c r="S1000" s="375"/>
      <c r="T1000" s="375"/>
      <c r="U1000" s="375"/>
      <c r="V1000" s="375"/>
      <c r="W1000" s="375"/>
      <c r="X1000" s="375"/>
      <c r="Y1000" s="375"/>
      <c r="Z1000" s="375"/>
    </row>
  </sheetData>
  <mergeCells count="18">
    <mergeCell ref="A4:T4"/>
    <mergeCell ref="A5:A7"/>
    <mergeCell ref="B5:D5"/>
    <mergeCell ref="E5:F5"/>
    <mergeCell ref="H5:H6"/>
    <mergeCell ref="I5:I6"/>
    <mergeCell ref="J5:J6"/>
    <mergeCell ref="T5:T6"/>
    <mergeCell ref="Q5:Q6"/>
    <mergeCell ref="S5:S6"/>
    <mergeCell ref="A15:B15"/>
    <mergeCell ref="O5:O6"/>
    <mergeCell ref="P5:P6"/>
    <mergeCell ref="V5:W5"/>
    <mergeCell ref="V6:V7"/>
    <mergeCell ref="W6:W7"/>
    <mergeCell ref="K5:K6"/>
    <mergeCell ref="M5:N6"/>
  </mergeCells>
  <dataValidations disablePrompts="1" count="1">
    <dataValidation type="list" allowBlank="1" showErrorMessage="1" sqref="R9:R11" xr:uid="{00000000-0002-0000-0C00-000000000000}">
      <formula1>$W$8:$W$10</formula1>
    </dataValidation>
  </dataValidations>
  <printOptions horizontalCentered="1"/>
  <pageMargins left="0.39370078740157483" right="0" top="0.39370078740157483" bottom="0.39370078740157483" header="0" footer="0"/>
  <pageSetup paperSize="9" orientation="landscape"/>
  <headerFooter>
    <oddFooter>&amp;L&amp;F - &amp;A&amp;R&amp;P /</oddFooter>
  </headerFooter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851D6"/>
  </sheetPr>
  <dimension ref="A1:Z1000"/>
  <sheetViews>
    <sheetView showGridLines="0" workbookViewId="0">
      <selection activeCell="D22" sqref="D22"/>
    </sheetView>
  </sheetViews>
  <sheetFormatPr defaultColWidth="12.6640625" defaultRowHeight="15" customHeight="1" x14ac:dyDescent="0.25"/>
  <cols>
    <col min="1" max="1" width="50.109375" customWidth="1"/>
    <col min="2" max="3" width="21.6640625" customWidth="1"/>
    <col min="4" max="4" width="16.44140625" customWidth="1"/>
    <col min="5" max="5" width="19.44140625" customWidth="1"/>
    <col min="6" max="6" width="20.88671875" customWidth="1"/>
    <col min="7" max="7" width="26.88671875" customWidth="1"/>
    <col min="8" max="8" width="58.33203125" customWidth="1"/>
    <col min="9" max="9" width="14.44140625" customWidth="1"/>
    <col min="10" max="10" width="9.109375" customWidth="1"/>
    <col min="11" max="11" width="11" customWidth="1"/>
    <col min="12" max="12" width="11.33203125" customWidth="1"/>
    <col min="13" max="26" width="9.109375" customWidth="1"/>
  </cols>
  <sheetData>
    <row r="1" spans="1:26" ht="14.4" x14ac:dyDescent="0.25">
      <c r="A1" s="661"/>
      <c r="B1" s="661"/>
      <c r="C1" s="661"/>
      <c r="D1" s="662"/>
      <c r="E1" s="661"/>
      <c r="F1" s="661"/>
      <c r="G1" s="661"/>
      <c r="H1" s="661"/>
      <c r="I1" s="661"/>
      <c r="J1" s="662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</row>
    <row r="2" spans="1:26" ht="14.4" x14ac:dyDescent="0.25">
      <c r="A2" s="661"/>
      <c r="B2" s="661"/>
      <c r="C2" s="661"/>
      <c r="D2" s="663"/>
      <c r="E2" s="664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</row>
    <row r="3" spans="1:26" ht="14.4" x14ac:dyDescent="0.25">
      <c r="A3" s="1441" t="s">
        <v>39</v>
      </c>
      <c r="B3" s="1332"/>
      <c r="C3" s="1332"/>
      <c r="D3" s="1332"/>
      <c r="E3" s="1332"/>
      <c r="F3" s="1332"/>
      <c r="G3" s="1332"/>
      <c r="H3" s="1333"/>
      <c r="I3" s="661"/>
      <c r="J3" s="662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661"/>
    </row>
    <row r="4" spans="1:26" ht="19.8" x14ac:dyDescent="0.25">
      <c r="A4" s="665" t="s">
        <v>2406</v>
      </c>
      <c r="B4" s="666">
        <v>45932</v>
      </c>
      <c r="C4" s="667"/>
      <c r="D4" s="667"/>
      <c r="E4" s="667"/>
      <c r="F4" s="667"/>
      <c r="G4" s="667"/>
      <c r="H4" s="668"/>
      <c r="I4" s="661"/>
      <c r="J4" s="662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1"/>
      <c r="Y4" s="661"/>
      <c r="Z4" s="661"/>
    </row>
    <row r="5" spans="1:26" ht="19.8" x14ac:dyDescent="0.25">
      <c r="A5" s="665" t="s">
        <v>2407</v>
      </c>
      <c r="B5" s="669" t="s">
        <v>617</v>
      </c>
      <c r="C5" s="670"/>
      <c r="D5" s="670"/>
      <c r="E5" s="670"/>
      <c r="F5" s="670"/>
      <c r="G5" s="670"/>
      <c r="H5" s="671"/>
      <c r="I5" s="661"/>
      <c r="J5" s="662"/>
      <c r="K5" s="661"/>
      <c r="L5" s="661"/>
      <c r="M5" s="661"/>
      <c r="N5" s="661"/>
      <c r="O5" s="661"/>
      <c r="P5" s="661"/>
      <c r="Q5" s="661"/>
      <c r="R5" s="661"/>
      <c r="S5" s="661"/>
      <c r="T5" s="661"/>
      <c r="U5" s="661"/>
      <c r="V5" s="661"/>
      <c r="W5" s="661"/>
      <c r="X5" s="661"/>
      <c r="Y5" s="661"/>
      <c r="Z5" s="661"/>
    </row>
    <row r="6" spans="1:26" ht="20.399999999999999" x14ac:dyDescent="0.25">
      <c r="A6" s="672"/>
      <c r="B6" s="672"/>
      <c r="C6" s="672"/>
      <c r="D6" s="672"/>
      <c r="E6" s="672"/>
      <c r="F6" s="673"/>
      <c r="G6" s="674"/>
      <c r="H6" s="674"/>
      <c r="I6" s="661"/>
      <c r="J6" s="662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</row>
    <row r="7" spans="1:26" ht="20.399999999999999" hidden="1" x14ac:dyDescent="0.25">
      <c r="A7" s="675" t="s">
        <v>2408</v>
      </c>
      <c r="B7" s="675"/>
      <c r="C7" s="675"/>
      <c r="D7" s="676"/>
      <c r="E7" s="676"/>
      <c r="F7" s="677"/>
      <c r="G7" s="676"/>
      <c r="H7" s="676"/>
      <c r="I7" s="661"/>
      <c r="J7" s="661"/>
      <c r="K7" s="661"/>
      <c r="L7" s="661"/>
      <c r="M7" s="661"/>
      <c r="N7" s="661"/>
      <c r="O7" s="661"/>
      <c r="P7" s="661"/>
      <c r="Q7" s="661"/>
      <c r="R7" s="661"/>
      <c r="S7" s="661"/>
      <c r="T7" s="661"/>
      <c r="U7" s="661"/>
      <c r="V7" s="661"/>
      <c r="W7" s="661"/>
      <c r="X7" s="661"/>
      <c r="Y7" s="661"/>
      <c r="Z7" s="661"/>
    </row>
    <row r="8" spans="1:26" ht="20.399999999999999" hidden="1" x14ac:dyDescent="0.25">
      <c r="A8" s="678"/>
      <c r="B8" s="678"/>
      <c r="C8" s="678"/>
      <c r="D8" s="679"/>
      <c r="E8" s="679"/>
      <c r="F8" s="680"/>
      <c r="G8" s="674"/>
      <c r="H8" s="674"/>
      <c r="I8" s="661"/>
      <c r="J8" s="661"/>
      <c r="K8" s="661"/>
      <c r="L8" s="661"/>
      <c r="M8" s="661"/>
      <c r="N8" s="661"/>
      <c r="O8" s="661"/>
      <c r="P8" s="661"/>
      <c r="Q8" s="661"/>
      <c r="R8" s="661"/>
      <c r="S8" s="661"/>
      <c r="T8" s="661"/>
      <c r="U8" s="661"/>
      <c r="V8" s="661"/>
      <c r="W8" s="661"/>
      <c r="X8" s="661"/>
      <c r="Y8" s="661"/>
      <c r="Z8" s="661"/>
    </row>
    <row r="9" spans="1:26" ht="42" hidden="1" customHeight="1" x14ac:dyDescent="0.25">
      <c r="A9" s="681" t="s">
        <v>7</v>
      </c>
      <c r="B9" s="1442" t="s">
        <v>2409</v>
      </c>
      <c r="C9" s="1333"/>
      <c r="D9" s="1442" t="s">
        <v>9</v>
      </c>
      <c r="E9" s="1333"/>
      <c r="F9" s="682" t="s">
        <v>2410</v>
      </c>
      <c r="G9" s="683" t="s">
        <v>2411</v>
      </c>
      <c r="H9" s="684" t="s">
        <v>2412</v>
      </c>
      <c r="I9" s="661"/>
      <c r="J9" s="661"/>
      <c r="K9" s="661"/>
      <c r="L9" s="661"/>
      <c r="M9" s="661"/>
      <c r="N9" s="661"/>
      <c r="O9" s="661"/>
      <c r="P9" s="661"/>
      <c r="Q9" s="661"/>
      <c r="R9" s="661"/>
      <c r="S9" s="661"/>
      <c r="T9" s="661"/>
      <c r="U9" s="661"/>
      <c r="V9" s="661"/>
      <c r="W9" s="661"/>
      <c r="X9" s="661"/>
      <c r="Y9" s="661"/>
      <c r="Z9" s="661"/>
    </row>
    <row r="10" spans="1:26" ht="20.399999999999999" hidden="1" x14ac:dyDescent="0.25">
      <c r="A10" s="840" t="s">
        <v>2413</v>
      </c>
      <c r="B10" s="692">
        <v>3</v>
      </c>
      <c r="C10" s="692" t="s">
        <v>2414</v>
      </c>
      <c r="D10" s="841">
        <f>(D11/'Obra '!E13)*B10</f>
        <v>1624.4092173913039</v>
      </c>
      <c r="E10" s="841" t="s">
        <v>108</v>
      </c>
      <c r="F10" s="842">
        <v>110</v>
      </c>
      <c r="G10" s="843">
        <f t="shared" ref="G10:G12" si="0">F10*D10*1.1</f>
        <v>196553.51530434779</v>
      </c>
      <c r="H10" s="841"/>
      <c r="I10" s="661"/>
      <c r="J10" s="661"/>
      <c r="K10" s="661"/>
      <c r="L10" s="661"/>
      <c r="M10" s="661"/>
      <c r="N10" s="661"/>
      <c r="O10" s="661"/>
      <c r="P10" s="661"/>
      <c r="Q10" s="661"/>
      <c r="R10" s="661"/>
      <c r="S10" s="661"/>
      <c r="T10" s="661"/>
      <c r="U10" s="661"/>
      <c r="V10" s="661"/>
      <c r="W10" s="661"/>
      <c r="X10" s="661"/>
      <c r="Y10" s="661"/>
      <c r="Z10" s="661"/>
    </row>
    <row r="11" spans="1:26" ht="20.399999999999999" hidden="1" x14ac:dyDescent="0.25">
      <c r="A11" s="844" t="s">
        <v>2415</v>
      </c>
      <c r="B11" s="692">
        <v>1.8</v>
      </c>
      <c r="C11" s="692" t="s">
        <v>2416</v>
      </c>
      <c r="D11" s="841">
        <f>B11*'Obra '!E9</f>
        <v>12453.803999999996</v>
      </c>
      <c r="E11" s="841" t="s">
        <v>108</v>
      </c>
      <c r="F11" s="842">
        <v>2.5</v>
      </c>
      <c r="G11" s="843">
        <f t="shared" si="0"/>
        <v>34247.960999999996</v>
      </c>
      <c r="H11" s="841" t="s">
        <v>2607</v>
      </c>
      <c r="I11" s="661"/>
      <c r="J11" s="661"/>
      <c r="K11" s="661"/>
      <c r="L11" s="661"/>
      <c r="M11" s="661"/>
      <c r="N11" s="661"/>
      <c r="O11" s="661"/>
      <c r="P11" s="661"/>
      <c r="Q11" s="661"/>
      <c r="R11" s="661"/>
      <c r="S11" s="661"/>
      <c r="T11" s="661"/>
      <c r="U11" s="661"/>
      <c r="V11" s="661"/>
      <c r="W11" s="661"/>
      <c r="X11" s="661"/>
      <c r="Y11" s="661"/>
      <c r="Z11" s="661"/>
    </row>
    <row r="12" spans="1:26" ht="20.399999999999999" hidden="1" x14ac:dyDescent="0.25">
      <c r="A12" s="844" t="s">
        <v>2417</v>
      </c>
      <c r="B12" s="692">
        <v>3</v>
      </c>
      <c r="C12" s="692" t="s">
        <v>2418</v>
      </c>
      <c r="D12" s="841">
        <f>ROUNDUP(B12*'Obra '!E19*B10,0)</f>
        <v>2680</v>
      </c>
      <c r="E12" s="841" t="s">
        <v>88</v>
      </c>
      <c r="F12" s="842">
        <v>12</v>
      </c>
      <c r="G12" s="843">
        <f t="shared" si="0"/>
        <v>35376</v>
      </c>
      <c r="H12" s="841"/>
      <c r="I12" s="691"/>
      <c r="J12" s="661"/>
      <c r="K12" s="661"/>
      <c r="L12" s="661"/>
      <c r="M12" s="661"/>
      <c r="N12" s="661"/>
      <c r="O12" s="661"/>
      <c r="P12" s="661"/>
      <c r="Q12" s="661"/>
      <c r="R12" s="661"/>
      <c r="S12" s="661"/>
      <c r="T12" s="661"/>
      <c r="U12" s="661"/>
      <c r="V12" s="661"/>
      <c r="W12" s="661"/>
      <c r="X12" s="661"/>
      <c r="Y12" s="661"/>
      <c r="Z12" s="661"/>
    </row>
    <row r="13" spans="1:26" ht="20.399999999999999" hidden="1" x14ac:dyDescent="0.25">
      <c r="A13" s="840" t="s">
        <v>708</v>
      </c>
      <c r="B13" s="692">
        <v>0.22</v>
      </c>
      <c r="C13" s="692" t="s">
        <v>2419</v>
      </c>
      <c r="D13" s="841">
        <f>B13*'Obra '!E9</f>
        <v>1522.1315999999995</v>
      </c>
      <c r="E13" s="841" t="s">
        <v>1739</v>
      </c>
      <c r="F13" s="842">
        <f>(535+45+(1.67*0.6))*1.05</f>
        <v>610.0521</v>
      </c>
      <c r="G13" s="843">
        <f>F13*D13*1.05*1.1</f>
        <v>1072509.4138100957</v>
      </c>
      <c r="H13" s="841" t="s">
        <v>2420</v>
      </c>
      <c r="I13" s="661"/>
      <c r="J13" s="661"/>
      <c r="K13" s="661"/>
      <c r="L13" s="661"/>
      <c r="M13" s="661"/>
      <c r="N13" s="661"/>
      <c r="O13" s="661"/>
      <c r="P13" s="661"/>
      <c r="Q13" s="661"/>
      <c r="R13" s="661"/>
      <c r="S13" s="661"/>
      <c r="T13" s="661"/>
      <c r="U13" s="661"/>
      <c r="V13" s="661"/>
      <c r="W13" s="661"/>
      <c r="X13" s="661"/>
      <c r="Y13" s="661"/>
      <c r="Z13" s="661"/>
    </row>
    <row r="14" spans="1:26" ht="20.399999999999999" hidden="1" x14ac:dyDescent="0.25">
      <c r="A14" s="840" t="s">
        <v>2421</v>
      </c>
      <c r="B14" s="845">
        <v>92</v>
      </c>
      <c r="C14" s="692" t="s">
        <v>2422</v>
      </c>
      <c r="D14" s="841">
        <f>D13*B14</f>
        <v>140036.10719999994</v>
      </c>
      <c r="E14" s="841" t="s">
        <v>669</v>
      </c>
      <c r="F14" s="842">
        <v>7.62</v>
      </c>
      <c r="G14" s="843">
        <f t="shared" ref="G14:G16" si="1">F14*D14*1.1</f>
        <v>1173782.6505503997</v>
      </c>
      <c r="H14" s="841" t="s">
        <v>2608</v>
      </c>
      <c r="I14" s="661"/>
      <c r="J14" s="661"/>
      <c r="K14" s="661"/>
      <c r="L14" s="661"/>
      <c r="M14" s="661"/>
      <c r="N14" s="661"/>
      <c r="O14" s="661"/>
      <c r="P14" s="661"/>
      <c r="Q14" s="661"/>
      <c r="R14" s="661"/>
      <c r="S14" s="661"/>
      <c r="T14" s="661"/>
      <c r="U14" s="661"/>
      <c r="V14" s="661"/>
      <c r="W14" s="661"/>
      <c r="X14" s="661"/>
      <c r="Y14" s="661"/>
      <c r="Z14" s="661"/>
    </row>
    <row r="15" spans="1:26" ht="20.399999999999999" hidden="1" x14ac:dyDescent="0.25">
      <c r="A15" s="840" t="s">
        <v>2423</v>
      </c>
      <c r="B15" s="692">
        <v>290</v>
      </c>
      <c r="C15" s="692" t="s">
        <v>2424</v>
      </c>
      <c r="D15" s="841">
        <f>'Obra '!E9</f>
        <v>6918.7799999999979</v>
      </c>
      <c r="E15" s="841" t="s">
        <v>108</v>
      </c>
      <c r="F15" s="842">
        <v>290</v>
      </c>
      <c r="G15" s="843">
        <f t="shared" si="1"/>
        <v>2207090.8199999998</v>
      </c>
      <c r="H15" s="841"/>
      <c r="I15" s="661"/>
      <c r="J15" s="661"/>
      <c r="K15" s="661"/>
      <c r="L15" s="661"/>
      <c r="M15" s="661"/>
      <c r="N15" s="661"/>
      <c r="O15" s="661"/>
      <c r="P15" s="661"/>
      <c r="Q15" s="661"/>
      <c r="R15" s="661"/>
      <c r="S15" s="661"/>
      <c r="T15" s="661"/>
      <c r="U15" s="661"/>
      <c r="V15" s="661"/>
      <c r="W15" s="661"/>
      <c r="X15" s="661"/>
      <c r="Y15" s="661"/>
      <c r="Z15" s="661"/>
    </row>
    <row r="16" spans="1:26" ht="20.399999999999999" hidden="1" x14ac:dyDescent="0.25">
      <c r="A16" s="840" t="s">
        <v>2425</v>
      </c>
      <c r="B16" s="692">
        <v>5300</v>
      </c>
      <c r="C16" s="692" t="s">
        <v>2426</v>
      </c>
      <c r="D16" s="841">
        <v>1</v>
      </c>
      <c r="E16" s="841" t="s">
        <v>209</v>
      </c>
      <c r="F16" s="842">
        <f>B16*'Obra '!E13</f>
        <v>121900</v>
      </c>
      <c r="G16" s="843">
        <f t="shared" si="1"/>
        <v>134090</v>
      </c>
      <c r="H16" s="841"/>
      <c r="I16" s="661"/>
      <c r="J16" s="661"/>
      <c r="K16" s="661"/>
      <c r="L16" s="661"/>
      <c r="M16" s="661"/>
      <c r="N16" s="661"/>
      <c r="O16" s="661"/>
      <c r="P16" s="661"/>
      <c r="Q16" s="661"/>
      <c r="R16" s="661"/>
      <c r="S16" s="661"/>
      <c r="T16" s="661"/>
      <c r="U16" s="661"/>
      <c r="V16" s="661"/>
      <c r="W16" s="661"/>
      <c r="X16" s="661"/>
      <c r="Y16" s="661"/>
      <c r="Z16" s="661"/>
    </row>
    <row r="17" spans="1:26" ht="20.399999999999999" hidden="1" x14ac:dyDescent="0.25">
      <c r="A17" s="1437" t="s">
        <v>52</v>
      </c>
      <c r="B17" s="1332"/>
      <c r="C17" s="1332"/>
      <c r="D17" s="1332"/>
      <c r="E17" s="1332"/>
      <c r="F17" s="1333"/>
      <c r="G17" s="684">
        <f>SUM(G10:G16)</f>
        <v>4853650.3606648427</v>
      </c>
      <c r="H17" s="684"/>
      <c r="I17" s="661"/>
      <c r="J17" s="661"/>
      <c r="K17" s="661"/>
      <c r="L17" s="661"/>
      <c r="M17" s="661"/>
      <c r="N17" s="661"/>
      <c r="O17" s="661"/>
      <c r="P17" s="661"/>
      <c r="Q17" s="661"/>
      <c r="R17" s="661"/>
      <c r="S17" s="661"/>
      <c r="T17" s="661"/>
      <c r="U17" s="661"/>
      <c r="V17" s="661"/>
      <c r="W17" s="661"/>
      <c r="X17" s="661"/>
      <c r="Y17" s="661"/>
      <c r="Z17" s="661"/>
    </row>
    <row r="18" spans="1:26" ht="14.4" x14ac:dyDescent="0.25">
      <c r="A18" s="661"/>
      <c r="B18" s="661"/>
      <c r="C18" s="661"/>
      <c r="D18" s="663"/>
      <c r="E18" s="664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661"/>
      <c r="Q18" s="661"/>
      <c r="R18" s="661"/>
      <c r="S18" s="661"/>
      <c r="T18" s="661"/>
      <c r="U18" s="661"/>
      <c r="V18" s="661"/>
      <c r="W18" s="661"/>
      <c r="X18" s="661"/>
      <c r="Y18" s="661"/>
      <c r="Z18" s="661"/>
    </row>
    <row r="19" spans="1:26" ht="20.399999999999999" x14ac:dyDescent="0.25">
      <c r="A19" s="675" t="s">
        <v>2427</v>
      </c>
      <c r="B19" s="675"/>
      <c r="C19" s="675"/>
      <c r="D19" s="676"/>
      <c r="E19" s="676"/>
      <c r="F19" s="677"/>
      <c r="G19" s="676"/>
      <c r="H19" s="676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</row>
    <row r="20" spans="1:26" ht="20.399999999999999" x14ac:dyDescent="0.25">
      <c r="A20" s="678"/>
      <c r="B20" s="678"/>
      <c r="C20" s="678"/>
      <c r="D20" s="846"/>
      <c r="E20" s="846"/>
      <c r="F20" s="680"/>
      <c r="G20" s="674"/>
      <c r="H20" s="674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</row>
    <row r="21" spans="1:26" ht="15.75" customHeight="1" x14ac:dyDescent="0.25">
      <c r="A21" s="681" t="s">
        <v>7</v>
      </c>
      <c r="B21" s="1442" t="s">
        <v>2409</v>
      </c>
      <c r="C21" s="1333"/>
      <c r="D21" s="1442" t="s">
        <v>9</v>
      </c>
      <c r="E21" s="1333"/>
      <c r="F21" s="682" t="s">
        <v>2410</v>
      </c>
      <c r="G21" s="683" t="s">
        <v>2411</v>
      </c>
      <c r="H21" s="684" t="s">
        <v>2412</v>
      </c>
      <c r="I21" s="661"/>
      <c r="J21" s="661"/>
      <c r="K21" s="661"/>
      <c r="L21" s="661"/>
      <c r="M21" s="661"/>
      <c r="N21" s="661"/>
      <c r="O21" s="661"/>
      <c r="P21" s="661"/>
      <c r="Q21" s="661"/>
      <c r="R21" s="661"/>
      <c r="S21" s="661"/>
      <c r="T21" s="661"/>
      <c r="U21" s="661"/>
      <c r="V21" s="661"/>
      <c r="W21" s="661"/>
      <c r="X21" s="661"/>
      <c r="Y21" s="661"/>
      <c r="Z21" s="661"/>
    </row>
    <row r="22" spans="1:26" ht="15.75" customHeight="1" x14ac:dyDescent="0.25">
      <c r="A22" s="685" t="s">
        <v>2413</v>
      </c>
      <c r="B22" s="686">
        <v>3</v>
      </c>
      <c r="C22" s="686" t="s">
        <v>2414</v>
      </c>
      <c r="D22" s="687">
        <f>0.26*D23</f>
        <v>3237.989039999999</v>
      </c>
      <c r="E22" s="687" t="s">
        <v>108</v>
      </c>
      <c r="F22" s="688">
        <f>Ger_Executivo!M74</f>
        <v>91.288727487209755</v>
      </c>
      <c r="G22" s="689">
        <f t="shared" ref="G22:G29" si="2">F22*D22*1.1</f>
        <v>325151.08898704505</v>
      </c>
      <c r="H22" s="687"/>
      <c r="I22" s="661"/>
      <c r="J22" s="661"/>
      <c r="K22" s="661"/>
      <c r="L22" s="661"/>
      <c r="M22" s="661"/>
      <c r="N22" s="661"/>
      <c r="O22" s="661"/>
      <c r="P22" s="661"/>
      <c r="Q22" s="661"/>
      <c r="R22" s="661"/>
      <c r="S22" s="661"/>
      <c r="T22" s="661"/>
      <c r="U22" s="661"/>
      <c r="V22" s="661"/>
      <c r="W22" s="661"/>
      <c r="X22" s="661"/>
      <c r="Y22" s="661"/>
      <c r="Z22" s="661"/>
    </row>
    <row r="23" spans="1:26" ht="15.75" customHeight="1" x14ac:dyDescent="0.25">
      <c r="A23" s="690" t="s">
        <v>2415</v>
      </c>
      <c r="B23" s="686">
        <v>1.8</v>
      </c>
      <c r="C23" s="686" t="s">
        <v>2416</v>
      </c>
      <c r="D23" s="687">
        <f>B23*'Obra '!E9</f>
        <v>12453.803999999996</v>
      </c>
      <c r="E23" s="687" t="s">
        <v>108</v>
      </c>
      <c r="F23" s="688">
        <f>Ger_Executivo!M75</f>
        <v>3.6099991428571427</v>
      </c>
      <c r="G23" s="689">
        <f t="shared" si="2"/>
        <v>49454.043941841934</v>
      </c>
      <c r="H23" s="687" t="s">
        <v>2606</v>
      </c>
      <c r="I23" s="661"/>
      <c r="J23" s="661"/>
      <c r="K23" s="661"/>
      <c r="L23" s="661"/>
      <c r="M23" s="661"/>
      <c r="N23" s="661"/>
      <c r="O23" s="661"/>
      <c r="P23" s="661"/>
      <c r="Q23" s="661"/>
      <c r="R23" s="661"/>
      <c r="S23" s="661"/>
      <c r="T23" s="661"/>
      <c r="U23" s="661"/>
      <c r="V23" s="661"/>
      <c r="W23" s="661"/>
      <c r="X23" s="661"/>
      <c r="Y23" s="661"/>
      <c r="Z23" s="661"/>
    </row>
    <row r="24" spans="1:26" ht="15.75" customHeight="1" x14ac:dyDescent="0.25">
      <c r="A24" s="690" t="s">
        <v>2417</v>
      </c>
      <c r="B24" s="686">
        <v>3</v>
      </c>
      <c r="C24" s="686" t="s">
        <v>2428</v>
      </c>
      <c r="D24" s="687">
        <f>'Obra '!E9-'Obra '!E15</f>
        <v>6355.6899999999978</v>
      </c>
      <c r="E24" s="687" t="s">
        <v>108</v>
      </c>
      <c r="F24" s="688">
        <v>28</v>
      </c>
      <c r="G24" s="689">
        <f t="shared" si="2"/>
        <v>195755.25199999995</v>
      </c>
      <c r="H24" s="687">
        <f>G24/12</f>
        <v>16312.937666666663</v>
      </c>
      <c r="I24" s="691"/>
      <c r="J24" s="661"/>
      <c r="K24" s="661"/>
      <c r="L24" s="661"/>
      <c r="M24" s="661"/>
      <c r="N24" s="661"/>
      <c r="O24" s="661"/>
      <c r="P24" s="661"/>
      <c r="Q24" s="661"/>
      <c r="R24" s="661"/>
      <c r="S24" s="661"/>
      <c r="T24" s="661"/>
      <c r="U24" s="661"/>
      <c r="V24" s="661"/>
      <c r="W24" s="661"/>
      <c r="X24" s="661"/>
      <c r="Y24" s="661"/>
      <c r="Z24" s="661"/>
    </row>
    <row r="25" spans="1:26" ht="15.75" customHeight="1" x14ac:dyDescent="0.25">
      <c r="A25" s="685" t="s">
        <v>2429</v>
      </c>
      <c r="B25" s="686"/>
      <c r="C25" s="686"/>
      <c r="D25" s="687">
        <f>14-2</f>
        <v>12</v>
      </c>
      <c r="E25" s="687" t="s">
        <v>379</v>
      </c>
      <c r="F25" s="688">
        <f>H25*0.45*30</f>
        <v>12663</v>
      </c>
      <c r="G25" s="689">
        <f t="shared" si="2"/>
        <v>167151.6</v>
      </c>
      <c r="H25" s="687">
        <f>ROUNDUP('Obra '!E19*B22*1.05,0)</f>
        <v>938</v>
      </c>
      <c r="I25" s="661"/>
      <c r="J25" s="661"/>
      <c r="K25" s="661"/>
      <c r="L25" s="661"/>
      <c r="M25" s="661"/>
      <c r="N25" s="661"/>
      <c r="O25" s="661"/>
      <c r="P25" s="661"/>
      <c r="Q25" s="661"/>
      <c r="R25" s="661"/>
      <c r="S25" s="661"/>
      <c r="T25" s="661"/>
      <c r="U25" s="661"/>
      <c r="V25" s="661"/>
      <c r="W25" s="661"/>
      <c r="X25" s="661"/>
      <c r="Y25" s="661"/>
      <c r="Z25" s="661"/>
    </row>
    <row r="26" spans="1:26" ht="15.75" customHeight="1" x14ac:dyDescent="0.25">
      <c r="A26" s="685" t="s">
        <v>708</v>
      </c>
      <c r="B26" s="686">
        <v>0.22</v>
      </c>
      <c r="C26" s="686" t="s">
        <v>2419</v>
      </c>
      <c r="D26" s="687">
        <f>B26*'Obra '!E9</f>
        <v>1522.1315999999995</v>
      </c>
      <c r="E26" s="687" t="s">
        <v>1739</v>
      </c>
      <c r="F26" s="688">
        <f>Ger_Executivo!M79</f>
        <v>636.01</v>
      </c>
      <c r="G26" s="689">
        <f t="shared" si="2"/>
        <v>1064900.0108075999</v>
      </c>
      <c r="H26" s="687" t="s">
        <v>2606</v>
      </c>
      <c r="I26" s="661"/>
      <c r="J26" s="661"/>
      <c r="K26" s="661"/>
      <c r="L26" s="661"/>
      <c r="M26" s="661"/>
      <c r="N26" s="661"/>
      <c r="O26" s="661"/>
      <c r="P26" s="661"/>
      <c r="Q26" s="661"/>
      <c r="R26" s="661"/>
      <c r="S26" s="661"/>
      <c r="T26" s="661"/>
      <c r="U26" s="661"/>
      <c r="V26" s="661"/>
      <c r="W26" s="661"/>
      <c r="X26" s="661"/>
      <c r="Y26" s="661"/>
      <c r="Z26" s="661"/>
    </row>
    <row r="27" spans="1:26" ht="15.75" customHeight="1" x14ac:dyDescent="0.25">
      <c r="A27" s="685" t="s">
        <v>2421</v>
      </c>
      <c r="B27" s="686">
        <v>92</v>
      </c>
      <c r="C27" s="686" t="s">
        <v>2422</v>
      </c>
      <c r="D27" s="687">
        <f>D26*B27</f>
        <v>140036.10719999994</v>
      </c>
      <c r="E27" s="687" t="s">
        <v>669</v>
      </c>
      <c r="F27" s="688">
        <f>Ger_Executivo!M77</f>
        <v>7.0652749999999997</v>
      </c>
      <c r="G27" s="689">
        <f t="shared" si="2"/>
        <v>1088332.9680272276</v>
      </c>
      <c r="H27" s="687" t="s">
        <v>2606</v>
      </c>
      <c r="I27" s="661"/>
      <c r="J27" s="661"/>
      <c r="K27" s="661"/>
      <c r="L27" s="661"/>
      <c r="M27" s="661"/>
      <c r="N27" s="661"/>
      <c r="O27" s="661"/>
      <c r="P27" s="661"/>
      <c r="Q27" s="661"/>
      <c r="R27" s="661"/>
      <c r="S27" s="661"/>
      <c r="T27" s="661"/>
      <c r="U27" s="661"/>
      <c r="V27" s="661"/>
      <c r="W27" s="661"/>
      <c r="X27" s="661"/>
      <c r="Y27" s="661"/>
      <c r="Z27" s="661"/>
    </row>
    <row r="28" spans="1:26" ht="15.75" customHeight="1" x14ac:dyDescent="0.25">
      <c r="A28" s="685" t="s">
        <v>2423</v>
      </c>
      <c r="B28" s="686">
        <v>290</v>
      </c>
      <c r="C28" s="686" t="s">
        <v>2424</v>
      </c>
      <c r="D28" s="687">
        <f>'Obra '!E9</f>
        <v>6918.7799999999979</v>
      </c>
      <c r="E28" s="687" t="s">
        <v>108</v>
      </c>
      <c r="F28" s="688">
        <f>Ger_Executivo!M84</f>
        <v>290</v>
      </c>
      <c r="G28" s="689">
        <f t="shared" si="2"/>
        <v>2207090.8199999998</v>
      </c>
      <c r="H28" s="687"/>
      <c r="I28" s="661"/>
      <c r="J28" s="661"/>
      <c r="K28" s="661"/>
      <c r="L28" s="661"/>
      <c r="M28" s="661"/>
      <c r="N28" s="661"/>
      <c r="O28" s="661"/>
      <c r="P28" s="661"/>
      <c r="Q28" s="661"/>
      <c r="R28" s="661"/>
      <c r="S28" s="661"/>
      <c r="T28" s="661"/>
      <c r="U28" s="661"/>
      <c r="V28" s="661"/>
      <c r="W28" s="661"/>
      <c r="X28" s="661"/>
      <c r="Y28" s="661"/>
      <c r="Z28" s="661"/>
    </row>
    <row r="29" spans="1:26" ht="15.75" customHeight="1" x14ac:dyDescent="0.25">
      <c r="A29" s="685" t="s">
        <v>2425</v>
      </c>
      <c r="B29" s="686">
        <v>5300</v>
      </c>
      <c r="C29" s="686" t="s">
        <v>2426</v>
      </c>
      <c r="D29" s="687">
        <v>1</v>
      </c>
      <c r="E29" s="687" t="s">
        <v>209</v>
      </c>
      <c r="F29" s="688">
        <f>B29*'Obra '!E13</f>
        <v>121900</v>
      </c>
      <c r="G29" s="689">
        <f t="shared" si="2"/>
        <v>134090</v>
      </c>
      <c r="H29" s="687"/>
      <c r="I29" s="661"/>
      <c r="J29" s="661"/>
      <c r="K29" s="661"/>
      <c r="L29" s="661"/>
      <c r="M29" s="661"/>
      <c r="N29" s="661"/>
      <c r="O29" s="661"/>
      <c r="P29" s="661"/>
      <c r="Q29" s="661"/>
      <c r="R29" s="661"/>
      <c r="S29" s="661"/>
      <c r="T29" s="661"/>
      <c r="U29" s="661"/>
      <c r="V29" s="661"/>
      <c r="W29" s="661"/>
      <c r="X29" s="661"/>
      <c r="Y29" s="661"/>
      <c r="Z29" s="661"/>
    </row>
    <row r="30" spans="1:26" ht="15.75" customHeight="1" x14ac:dyDescent="0.25">
      <c r="A30" s="1437" t="s">
        <v>52</v>
      </c>
      <c r="B30" s="1332"/>
      <c r="C30" s="1332"/>
      <c r="D30" s="1332"/>
      <c r="E30" s="1332"/>
      <c r="F30" s="1333"/>
      <c r="G30" s="684">
        <f>SUM(G22:G29)</f>
        <v>5231925.7837637141</v>
      </c>
      <c r="H30" s="684"/>
      <c r="I30" s="661"/>
      <c r="J30" s="661"/>
      <c r="K30" s="661"/>
      <c r="L30" s="661"/>
      <c r="M30" s="661"/>
      <c r="N30" s="661"/>
      <c r="O30" s="661"/>
      <c r="P30" s="661"/>
      <c r="Q30" s="661"/>
      <c r="R30" s="661"/>
      <c r="S30" s="661"/>
      <c r="T30" s="661"/>
      <c r="U30" s="661"/>
      <c r="V30" s="661"/>
      <c r="W30" s="661"/>
      <c r="X30" s="661"/>
      <c r="Y30" s="661"/>
      <c r="Z30" s="661"/>
    </row>
    <row r="31" spans="1:26" ht="15.75" customHeight="1" x14ac:dyDescent="0.25">
      <c r="A31" s="661"/>
      <c r="B31" s="661"/>
      <c r="C31" s="661"/>
      <c r="D31" s="663"/>
      <c r="E31" s="664"/>
      <c r="F31" s="661"/>
      <c r="G31" s="661"/>
      <c r="H31" s="661"/>
      <c r="I31" s="661"/>
      <c r="J31" s="661"/>
      <c r="K31" s="661"/>
      <c r="L31" s="661"/>
      <c r="M31" s="661"/>
      <c r="N31" s="661"/>
      <c r="O31" s="661"/>
      <c r="P31" s="661"/>
      <c r="Q31" s="661"/>
      <c r="R31" s="661"/>
      <c r="S31" s="661"/>
      <c r="T31" s="661"/>
      <c r="U31" s="661"/>
      <c r="V31" s="661"/>
      <c r="W31" s="661"/>
      <c r="X31" s="661"/>
      <c r="Y31" s="661"/>
      <c r="Z31" s="661"/>
    </row>
    <row r="32" spans="1:26" ht="15.75" hidden="1" customHeight="1" x14ac:dyDescent="0.25">
      <c r="A32" s="675" t="s">
        <v>2430</v>
      </c>
      <c r="B32" s="675"/>
      <c r="C32" s="675"/>
      <c r="D32" s="676"/>
      <c r="E32" s="676"/>
      <c r="F32" s="677"/>
      <c r="G32" s="676"/>
      <c r="H32" s="676"/>
      <c r="I32" s="661"/>
      <c r="J32" s="661"/>
      <c r="K32" s="661"/>
      <c r="L32" s="661"/>
      <c r="M32" s="661"/>
      <c r="N32" s="661"/>
      <c r="O32" s="661"/>
      <c r="P32" s="661"/>
      <c r="Q32" s="661"/>
      <c r="R32" s="661"/>
      <c r="S32" s="661"/>
      <c r="T32" s="661"/>
      <c r="U32" s="661"/>
      <c r="V32" s="661"/>
      <c r="W32" s="661"/>
      <c r="X32" s="661"/>
      <c r="Y32" s="661"/>
      <c r="Z32" s="661"/>
    </row>
    <row r="33" spans="1:26" ht="15.75" hidden="1" customHeight="1" x14ac:dyDescent="0.25">
      <c r="A33" s="678"/>
      <c r="B33" s="678"/>
      <c r="C33" s="678"/>
      <c r="D33" s="679"/>
      <c r="E33" s="679"/>
      <c r="F33" s="680"/>
      <c r="G33" s="674"/>
      <c r="H33" s="674"/>
      <c r="I33" s="661"/>
      <c r="J33" s="661"/>
      <c r="K33" s="661"/>
      <c r="L33" s="661"/>
      <c r="M33" s="661"/>
      <c r="N33" s="661"/>
      <c r="O33" s="661"/>
      <c r="P33" s="661"/>
      <c r="Q33" s="661"/>
      <c r="R33" s="661"/>
      <c r="S33" s="661"/>
      <c r="T33" s="661"/>
      <c r="U33" s="661"/>
      <c r="V33" s="661"/>
      <c r="W33" s="661"/>
      <c r="X33" s="661"/>
      <c r="Y33" s="661"/>
      <c r="Z33" s="661"/>
    </row>
    <row r="34" spans="1:26" ht="15.75" hidden="1" customHeight="1" x14ac:dyDescent="0.25">
      <c r="A34" s="681" t="s">
        <v>7</v>
      </c>
      <c r="B34" s="1442" t="s">
        <v>2409</v>
      </c>
      <c r="C34" s="1333"/>
      <c r="D34" s="1442" t="s">
        <v>9</v>
      </c>
      <c r="E34" s="1333"/>
      <c r="F34" s="682" t="s">
        <v>2410</v>
      </c>
      <c r="G34" s="683" t="s">
        <v>2411</v>
      </c>
      <c r="H34" s="684" t="s">
        <v>2412</v>
      </c>
      <c r="I34" s="661"/>
      <c r="J34" s="661"/>
      <c r="K34" s="661"/>
      <c r="L34" s="661"/>
      <c r="M34" s="661"/>
      <c r="N34" s="661"/>
      <c r="O34" s="661"/>
      <c r="P34" s="661"/>
      <c r="Q34" s="661"/>
      <c r="R34" s="661"/>
      <c r="S34" s="661"/>
      <c r="T34" s="661"/>
      <c r="U34" s="661"/>
      <c r="V34" s="661"/>
      <c r="W34" s="661"/>
      <c r="X34" s="661"/>
      <c r="Y34" s="661"/>
      <c r="Z34" s="661"/>
    </row>
    <row r="35" spans="1:26" ht="15.75" hidden="1" customHeight="1" x14ac:dyDescent="0.25">
      <c r="A35" s="685" t="s">
        <v>2413</v>
      </c>
      <c r="B35" s="692">
        <v>2</v>
      </c>
      <c r="C35" s="692" t="s">
        <v>2414</v>
      </c>
      <c r="D35" s="687" t="e">
        <v>#DIV/0!</v>
      </c>
      <c r="E35" s="687" t="s">
        <v>108</v>
      </c>
      <c r="F35" s="688">
        <v>85</v>
      </c>
      <c r="G35" s="689" t="e">
        <f t="shared" ref="G35:G39" si="3">F35*D35*1.1</f>
        <v>#DIV/0!</v>
      </c>
      <c r="H35" s="687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</row>
    <row r="36" spans="1:26" ht="15.75" hidden="1" customHeight="1" x14ac:dyDescent="0.25">
      <c r="A36" s="690" t="s">
        <v>2415</v>
      </c>
      <c r="B36" s="692">
        <v>2.1</v>
      </c>
      <c r="C36" s="692" t="s">
        <v>2416</v>
      </c>
      <c r="D36" s="687">
        <v>0</v>
      </c>
      <c r="E36" s="687" t="s">
        <v>108</v>
      </c>
      <c r="F36" s="688">
        <v>1.5</v>
      </c>
      <c r="G36" s="689">
        <f t="shared" si="3"/>
        <v>0</v>
      </c>
      <c r="H36" s="687"/>
      <c r="I36" s="661"/>
      <c r="J36" s="661"/>
      <c r="K36" s="661"/>
      <c r="L36" s="661"/>
      <c r="M36" s="661"/>
      <c r="N36" s="661"/>
      <c r="O36" s="661"/>
      <c r="P36" s="661"/>
      <c r="Q36" s="661"/>
      <c r="R36" s="661"/>
      <c r="S36" s="661"/>
      <c r="T36" s="661"/>
      <c r="U36" s="661"/>
      <c r="V36" s="661"/>
      <c r="W36" s="661"/>
      <c r="X36" s="661"/>
      <c r="Y36" s="661"/>
      <c r="Z36" s="661"/>
    </row>
    <row r="37" spans="1:26" ht="15.75" hidden="1" customHeight="1" x14ac:dyDescent="0.25">
      <c r="A37" s="690" t="s">
        <v>2431</v>
      </c>
      <c r="B37" s="692">
        <v>2</v>
      </c>
      <c r="C37" s="692" t="s">
        <v>2432</v>
      </c>
      <c r="D37" s="687">
        <v>0</v>
      </c>
      <c r="E37" s="687" t="s">
        <v>88</v>
      </c>
      <c r="F37" s="688">
        <v>17</v>
      </c>
      <c r="G37" s="689">
        <f t="shared" si="3"/>
        <v>0</v>
      </c>
      <c r="H37" s="687"/>
      <c r="I37" s="661"/>
      <c r="J37" s="661"/>
      <c r="K37" s="661"/>
      <c r="L37" s="661"/>
      <c r="M37" s="661"/>
      <c r="N37" s="661"/>
      <c r="O37" s="661"/>
      <c r="P37" s="661"/>
      <c r="Q37" s="661"/>
      <c r="R37" s="661"/>
      <c r="S37" s="661"/>
      <c r="T37" s="661"/>
      <c r="U37" s="661"/>
      <c r="V37" s="661"/>
      <c r="W37" s="661"/>
      <c r="X37" s="661"/>
      <c r="Y37" s="661"/>
      <c r="Z37" s="661"/>
    </row>
    <row r="38" spans="1:26" ht="15.75" hidden="1" customHeight="1" x14ac:dyDescent="0.25">
      <c r="A38" s="690" t="s">
        <v>2433</v>
      </c>
      <c r="B38" s="692">
        <v>2</v>
      </c>
      <c r="C38" s="692" t="s">
        <v>2418</v>
      </c>
      <c r="D38" s="687">
        <v>0</v>
      </c>
      <c r="E38" s="687" t="s">
        <v>88</v>
      </c>
      <c r="F38" s="688">
        <v>17</v>
      </c>
      <c r="G38" s="689">
        <f t="shared" si="3"/>
        <v>0</v>
      </c>
      <c r="H38" s="687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</row>
    <row r="39" spans="1:26" ht="15.75" hidden="1" customHeight="1" x14ac:dyDescent="0.25">
      <c r="A39" s="685" t="s">
        <v>2429</v>
      </c>
      <c r="B39" s="692">
        <v>25</v>
      </c>
      <c r="C39" s="692" t="s">
        <v>2424</v>
      </c>
      <c r="D39" s="687">
        <v>0</v>
      </c>
      <c r="E39" s="687" t="s">
        <v>1739</v>
      </c>
      <c r="F39" s="688">
        <f>B39</f>
        <v>25</v>
      </c>
      <c r="G39" s="689">
        <f t="shared" si="3"/>
        <v>0</v>
      </c>
      <c r="H39" s="687"/>
      <c r="I39" s="661"/>
      <c r="J39" s="661"/>
      <c r="K39" s="661"/>
      <c r="L39" s="661"/>
      <c r="M39" s="661"/>
      <c r="N39" s="661"/>
      <c r="O39" s="661"/>
      <c r="P39" s="661"/>
      <c r="Q39" s="661"/>
      <c r="R39" s="661"/>
      <c r="S39" s="661"/>
      <c r="T39" s="661"/>
      <c r="U39" s="661"/>
      <c r="V39" s="661"/>
      <c r="W39" s="661"/>
      <c r="X39" s="661"/>
      <c r="Y39" s="661"/>
      <c r="Z39" s="661"/>
    </row>
    <row r="40" spans="1:26" ht="15.75" hidden="1" customHeight="1" x14ac:dyDescent="0.25">
      <c r="A40" s="685" t="s">
        <v>708</v>
      </c>
      <c r="B40" s="692">
        <v>0.25</v>
      </c>
      <c r="C40" s="692" t="s">
        <v>2419</v>
      </c>
      <c r="D40" s="687">
        <v>0</v>
      </c>
      <c r="E40" s="687" t="s">
        <v>1739</v>
      </c>
      <c r="F40" s="688">
        <f>575</f>
        <v>575</v>
      </c>
      <c r="G40" s="689">
        <f>F40*D40*1.05*1.1</f>
        <v>0</v>
      </c>
      <c r="H40" s="687"/>
      <c r="I40" s="661"/>
      <c r="J40" s="661"/>
      <c r="K40" s="661"/>
      <c r="L40" s="661"/>
      <c r="M40" s="661"/>
      <c r="N40" s="661"/>
      <c r="O40" s="661"/>
      <c r="P40" s="661"/>
      <c r="Q40" s="661"/>
      <c r="R40" s="661"/>
      <c r="S40" s="661"/>
      <c r="T40" s="661"/>
      <c r="U40" s="661"/>
      <c r="V40" s="661"/>
      <c r="W40" s="661"/>
      <c r="X40" s="661"/>
      <c r="Y40" s="661"/>
      <c r="Z40" s="661"/>
    </row>
    <row r="41" spans="1:26" ht="15.75" hidden="1" customHeight="1" x14ac:dyDescent="0.25">
      <c r="A41" s="685" t="s">
        <v>2421</v>
      </c>
      <c r="B41" s="692">
        <v>110</v>
      </c>
      <c r="C41" s="692" t="s">
        <v>2422</v>
      </c>
      <c r="D41" s="687">
        <f>D40*B41</f>
        <v>0</v>
      </c>
      <c r="E41" s="687" t="s">
        <v>669</v>
      </c>
      <c r="F41" s="688">
        <v>7.25</v>
      </c>
      <c r="G41" s="689">
        <f t="shared" ref="G41:G43" si="4">F41*D41*1.1</f>
        <v>0</v>
      </c>
      <c r="H41" s="687"/>
      <c r="I41" s="661"/>
      <c r="J41" s="661"/>
      <c r="K41" s="661"/>
      <c r="L41" s="661"/>
      <c r="M41" s="661"/>
      <c r="N41" s="661"/>
      <c r="O41" s="661"/>
      <c r="P41" s="661"/>
      <c r="Q41" s="661"/>
      <c r="R41" s="661"/>
      <c r="S41" s="661"/>
      <c r="T41" s="661"/>
      <c r="U41" s="661"/>
      <c r="V41" s="661"/>
      <c r="W41" s="661"/>
      <c r="X41" s="661"/>
      <c r="Y41" s="661"/>
      <c r="Z41" s="661"/>
    </row>
    <row r="42" spans="1:26" ht="15.75" hidden="1" customHeight="1" x14ac:dyDescent="0.25">
      <c r="A42" s="685" t="s">
        <v>2423</v>
      </c>
      <c r="B42" s="692">
        <v>240</v>
      </c>
      <c r="C42" s="692" t="s">
        <v>2424</v>
      </c>
      <c r="D42" s="687">
        <v>0</v>
      </c>
      <c r="E42" s="687" t="s">
        <v>108</v>
      </c>
      <c r="F42" s="688">
        <f>B42</f>
        <v>240</v>
      </c>
      <c r="G42" s="689">
        <f t="shared" si="4"/>
        <v>0</v>
      </c>
      <c r="H42" s="687"/>
      <c r="I42" s="661"/>
      <c r="J42" s="661"/>
      <c r="K42" s="661"/>
      <c r="L42" s="661"/>
      <c r="M42" s="661"/>
      <c r="N42" s="661"/>
      <c r="O42" s="661"/>
      <c r="P42" s="661"/>
      <c r="Q42" s="661"/>
      <c r="R42" s="661"/>
      <c r="S42" s="661"/>
      <c r="T42" s="661"/>
      <c r="U42" s="661"/>
      <c r="V42" s="661"/>
      <c r="W42" s="661"/>
      <c r="X42" s="661"/>
      <c r="Y42" s="661"/>
      <c r="Z42" s="661"/>
    </row>
    <row r="43" spans="1:26" ht="15.75" hidden="1" customHeight="1" x14ac:dyDescent="0.25">
      <c r="A43" s="685" t="s">
        <v>2425</v>
      </c>
      <c r="B43" s="692">
        <v>5300</v>
      </c>
      <c r="C43" s="692" t="s">
        <v>2426</v>
      </c>
      <c r="D43" s="687">
        <v>1</v>
      </c>
      <c r="E43" s="687" t="s">
        <v>209</v>
      </c>
      <c r="F43" s="688">
        <v>0</v>
      </c>
      <c r="G43" s="689">
        <f t="shared" si="4"/>
        <v>0</v>
      </c>
      <c r="H43" s="687" t="s">
        <v>2434</v>
      </c>
      <c r="I43" s="661"/>
      <c r="J43" s="661"/>
      <c r="K43" s="661"/>
      <c r="L43" s="661"/>
      <c r="M43" s="661"/>
      <c r="N43" s="661"/>
      <c r="O43" s="661"/>
      <c r="P43" s="661"/>
      <c r="Q43" s="661"/>
      <c r="R43" s="661"/>
      <c r="S43" s="661"/>
      <c r="T43" s="661"/>
      <c r="U43" s="661"/>
      <c r="V43" s="661"/>
      <c r="W43" s="661"/>
      <c r="X43" s="661"/>
      <c r="Y43" s="661"/>
      <c r="Z43" s="661"/>
    </row>
    <row r="44" spans="1:26" ht="15.75" hidden="1" customHeight="1" x14ac:dyDescent="0.25">
      <c r="A44" s="1437" t="s">
        <v>52</v>
      </c>
      <c r="B44" s="1332"/>
      <c r="C44" s="1332"/>
      <c r="D44" s="1332"/>
      <c r="E44" s="1332"/>
      <c r="F44" s="1333"/>
      <c r="G44" s="684" t="e">
        <f>SUM(G35:G43)</f>
        <v>#DIV/0!</v>
      </c>
      <c r="H44" s="684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</row>
    <row r="45" spans="1:26" ht="15.75" hidden="1" customHeight="1" x14ac:dyDescent="0.25">
      <c r="A45" s="661"/>
      <c r="B45" s="661"/>
      <c r="C45" s="661"/>
      <c r="D45" s="663"/>
      <c r="E45" s="664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</row>
    <row r="46" spans="1:26" ht="15.75" hidden="1" customHeight="1" x14ac:dyDescent="0.25">
      <c r="A46" s="675" t="s">
        <v>2435</v>
      </c>
      <c r="B46" s="675"/>
      <c r="C46" s="675"/>
      <c r="D46" s="676"/>
      <c r="E46" s="676"/>
      <c r="F46" s="677"/>
      <c r="G46" s="676"/>
      <c r="H46" s="676"/>
      <c r="I46" s="661"/>
      <c r="J46" s="661"/>
      <c r="K46" s="661"/>
      <c r="L46" s="661"/>
      <c r="M46" s="661"/>
      <c r="N46" s="661"/>
      <c r="O46" s="661"/>
      <c r="P46" s="661"/>
      <c r="Q46" s="661"/>
      <c r="R46" s="661"/>
      <c r="S46" s="661"/>
      <c r="T46" s="661"/>
      <c r="U46" s="661"/>
      <c r="V46" s="661"/>
      <c r="W46" s="661"/>
      <c r="X46" s="661"/>
      <c r="Y46" s="661"/>
      <c r="Z46" s="661"/>
    </row>
    <row r="47" spans="1:26" ht="15.75" hidden="1" customHeight="1" x14ac:dyDescent="0.25">
      <c r="A47" s="678"/>
      <c r="B47" s="678"/>
      <c r="C47" s="678"/>
      <c r="D47" s="679"/>
      <c r="E47" s="679"/>
      <c r="F47" s="680"/>
      <c r="G47" s="674"/>
      <c r="H47" s="674"/>
      <c r="I47" s="661"/>
      <c r="J47" s="661"/>
      <c r="K47" s="661"/>
      <c r="L47" s="661"/>
      <c r="M47" s="661"/>
      <c r="N47" s="661"/>
      <c r="O47" s="661"/>
      <c r="P47" s="661"/>
      <c r="Q47" s="661"/>
      <c r="R47" s="661"/>
      <c r="S47" s="661"/>
      <c r="T47" s="661"/>
      <c r="U47" s="661"/>
      <c r="V47" s="661"/>
      <c r="W47" s="661"/>
      <c r="X47" s="661"/>
      <c r="Y47" s="661"/>
      <c r="Z47" s="661"/>
    </row>
    <row r="48" spans="1:26" ht="15.75" hidden="1" customHeight="1" x14ac:dyDescent="0.25">
      <c r="A48" s="681" t="s">
        <v>7</v>
      </c>
      <c r="B48" s="1442" t="s">
        <v>2409</v>
      </c>
      <c r="C48" s="1333"/>
      <c r="D48" s="1442" t="s">
        <v>9</v>
      </c>
      <c r="E48" s="1333"/>
      <c r="F48" s="682" t="s">
        <v>2410</v>
      </c>
      <c r="G48" s="683" t="s">
        <v>2411</v>
      </c>
      <c r="H48" s="684" t="s">
        <v>2412</v>
      </c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</row>
    <row r="49" spans="1:26" ht="15.75" hidden="1" customHeight="1" x14ac:dyDescent="0.25">
      <c r="A49" s="685" t="s">
        <v>2413</v>
      </c>
      <c r="B49" s="686">
        <v>3</v>
      </c>
      <c r="C49" s="686" t="s">
        <v>2414</v>
      </c>
      <c r="D49" s="687" t="e">
        <v>#DIV/0!</v>
      </c>
      <c r="E49" s="687" t="s">
        <v>108</v>
      </c>
      <c r="F49" s="688">
        <v>110</v>
      </c>
      <c r="G49" s="689" t="e">
        <f t="shared" ref="G49:G54" si="5">F49*D49*1.1</f>
        <v>#DIV/0!</v>
      </c>
      <c r="H49" s="687"/>
      <c r="I49" s="661"/>
      <c r="J49" s="661"/>
      <c r="K49" s="661"/>
      <c r="L49" s="661"/>
      <c r="M49" s="661"/>
      <c r="N49" s="661"/>
      <c r="O49" s="661"/>
      <c r="P49" s="661"/>
      <c r="Q49" s="661"/>
      <c r="R49" s="661"/>
      <c r="S49" s="661"/>
      <c r="T49" s="661"/>
      <c r="U49" s="661"/>
      <c r="V49" s="661"/>
      <c r="W49" s="661"/>
      <c r="X49" s="661"/>
      <c r="Y49" s="661"/>
      <c r="Z49" s="661"/>
    </row>
    <row r="50" spans="1:26" ht="15.75" hidden="1" customHeight="1" x14ac:dyDescent="0.25">
      <c r="A50" s="690" t="s">
        <v>2415</v>
      </c>
      <c r="B50" s="686">
        <v>2.1</v>
      </c>
      <c r="C50" s="686" t="s">
        <v>2416</v>
      </c>
      <c r="D50" s="687">
        <v>0</v>
      </c>
      <c r="E50" s="687" t="s">
        <v>108</v>
      </c>
      <c r="F50" s="688">
        <v>2.5</v>
      </c>
      <c r="G50" s="689">
        <f t="shared" si="5"/>
        <v>0</v>
      </c>
      <c r="H50" s="687"/>
      <c r="I50" s="661"/>
      <c r="J50" s="661"/>
      <c r="K50" s="661"/>
      <c r="L50" s="661"/>
      <c r="M50" s="661"/>
      <c r="N50" s="661"/>
      <c r="O50" s="661"/>
      <c r="P50" s="661"/>
      <c r="Q50" s="661"/>
      <c r="R50" s="661"/>
      <c r="S50" s="661"/>
      <c r="T50" s="661"/>
      <c r="U50" s="661"/>
      <c r="V50" s="661"/>
      <c r="W50" s="661"/>
      <c r="X50" s="661"/>
      <c r="Y50" s="661"/>
      <c r="Z50" s="661"/>
    </row>
    <row r="51" spans="1:26" ht="15.75" hidden="1" customHeight="1" x14ac:dyDescent="0.25">
      <c r="A51" s="690" t="s">
        <v>2417</v>
      </c>
      <c r="B51" s="686">
        <v>3</v>
      </c>
      <c r="C51" s="686" t="s">
        <v>2418</v>
      </c>
      <c r="D51" s="687">
        <v>0</v>
      </c>
      <c r="E51" s="687" t="s">
        <v>88</v>
      </c>
      <c r="F51" s="688">
        <v>17</v>
      </c>
      <c r="G51" s="689">
        <f t="shared" si="5"/>
        <v>0</v>
      </c>
      <c r="H51" s="687"/>
      <c r="I51" s="661"/>
      <c r="J51" s="661"/>
      <c r="K51" s="661"/>
      <c r="L51" s="661"/>
      <c r="M51" s="661"/>
      <c r="N51" s="661"/>
      <c r="O51" s="661"/>
      <c r="P51" s="661"/>
      <c r="Q51" s="661"/>
      <c r="R51" s="661"/>
      <c r="S51" s="661"/>
      <c r="T51" s="661"/>
      <c r="U51" s="661"/>
      <c r="V51" s="661"/>
      <c r="W51" s="661"/>
      <c r="X51" s="661"/>
      <c r="Y51" s="661"/>
      <c r="Z51" s="661"/>
    </row>
    <row r="52" spans="1:26" ht="15.75" hidden="1" customHeight="1" x14ac:dyDescent="0.25">
      <c r="A52" s="690" t="s">
        <v>2436</v>
      </c>
      <c r="B52" s="686">
        <v>12.3</v>
      </c>
      <c r="C52" s="686" t="s">
        <v>2437</v>
      </c>
      <c r="D52" s="687">
        <v>0</v>
      </c>
      <c r="E52" s="687" t="s">
        <v>108</v>
      </c>
      <c r="F52" s="688">
        <f>B52</f>
        <v>12.3</v>
      </c>
      <c r="G52" s="689">
        <f t="shared" si="5"/>
        <v>0</v>
      </c>
      <c r="H52" s="687"/>
      <c r="I52" s="661"/>
      <c r="J52" s="661"/>
      <c r="K52" s="661"/>
      <c r="L52" s="661"/>
      <c r="M52" s="661"/>
      <c r="N52" s="661"/>
      <c r="O52" s="661"/>
      <c r="P52" s="661"/>
      <c r="Q52" s="661"/>
      <c r="R52" s="661"/>
      <c r="S52" s="661"/>
      <c r="T52" s="661"/>
      <c r="U52" s="661"/>
      <c r="V52" s="661"/>
      <c r="W52" s="661"/>
      <c r="X52" s="661"/>
      <c r="Y52" s="661"/>
      <c r="Z52" s="661"/>
    </row>
    <row r="53" spans="1:26" ht="15.75" hidden="1" customHeight="1" x14ac:dyDescent="0.25">
      <c r="A53" s="690" t="s">
        <v>2438</v>
      </c>
      <c r="B53" s="686">
        <v>2.83</v>
      </c>
      <c r="C53" s="686" t="s">
        <v>2439</v>
      </c>
      <c r="D53" s="687">
        <f>B53*D52</f>
        <v>0</v>
      </c>
      <c r="E53" s="687" t="s">
        <v>669</v>
      </c>
      <c r="F53" s="688">
        <v>12.3</v>
      </c>
      <c r="G53" s="689">
        <f t="shared" si="5"/>
        <v>0</v>
      </c>
      <c r="H53" s="687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</row>
    <row r="54" spans="1:26" ht="15.75" hidden="1" customHeight="1" x14ac:dyDescent="0.25">
      <c r="A54" s="685" t="s">
        <v>2440</v>
      </c>
      <c r="B54" s="686">
        <v>9000</v>
      </c>
      <c r="C54" s="686" t="s">
        <v>2441</v>
      </c>
      <c r="D54" s="687">
        <v>0</v>
      </c>
      <c r="E54" s="687" t="s">
        <v>2442</v>
      </c>
      <c r="F54" s="688">
        <f>B54</f>
        <v>9000</v>
      </c>
      <c r="G54" s="689">
        <f t="shared" si="5"/>
        <v>0</v>
      </c>
      <c r="H54" s="687"/>
      <c r="I54" s="661"/>
      <c r="J54" s="661"/>
      <c r="K54" s="661"/>
      <c r="L54" s="661"/>
      <c r="M54" s="661"/>
      <c r="N54" s="661"/>
      <c r="O54" s="661"/>
      <c r="P54" s="661"/>
      <c r="Q54" s="661"/>
      <c r="R54" s="661"/>
      <c r="S54" s="661"/>
      <c r="T54" s="661"/>
      <c r="U54" s="661"/>
      <c r="V54" s="661"/>
      <c r="W54" s="661"/>
      <c r="X54" s="661"/>
      <c r="Y54" s="661"/>
      <c r="Z54" s="661"/>
    </row>
    <row r="55" spans="1:26" ht="15.75" hidden="1" customHeight="1" x14ac:dyDescent="0.25">
      <c r="A55" s="685" t="s">
        <v>708</v>
      </c>
      <c r="B55" s="686">
        <v>0.25</v>
      </c>
      <c r="C55" s="686" t="s">
        <v>2419</v>
      </c>
      <c r="D55" s="687">
        <v>0</v>
      </c>
      <c r="E55" s="687" t="s">
        <v>1739</v>
      </c>
      <c r="F55" s="688">
        <f>535+45</f>
        <v>580</v>
      </c>
      <c r="G55" s="689">
        <f>F55*D55*1.05*1.1</f>
        <v>0</v>
      </c>
      <c r="H55" s="687"/>
      <c r="I55" s="661"/>
      <c r="J55" s="661"/>
      <c r="K55" s="661"/>
      <c r="L55" s="661"/>
      <c r="M55" s="661"/>
      <c r="N55" s="661"/>
      <c r="O55" s="661"/>
      <c r="P55" s="661"/>
      <c r="Q55" s="661"/>
      <c r="R55" s="661"/>
      <c r="S55" s="661"/>
      <c r="T55" s="661"/>
      <c r="U55" s="661"/>
      <c r="V55" s="661"/>
      <c r="W55" s="661"/>
      <c r="X55" s="661"/>
      <c r="Y55" s="661"/>
      <c r="Z55" s="661"/>
    </row>
    <row r="56" spans="1:26" ht="15.75" hidden="1" customHeight="1" x14ac:dyDescent="0.25">
      <c r="A56" s="685" t="s">
        <v>2421</v>
      </c>
      <c r="B56" s="686">
        <v>90</v>
      </c>
      <c r="C56" s="686" t="s">
        <v>2422</v>
      </c>
      <c r="D56" s="687">
        <f>D55*B56</f>
        <v>0</v>
      </c>
      <c r="E56" s="687" t="s">
        <v>669</v>
      </c>
      <c r="F56" s="688">
        <v>7.62</v>
      </c>
      <c r="G56" s="689">
        <f t="shared" ref="G56:G58" si="6">F56*D56*1.1</f>
        <v>0</v>
      </c>
      <c r="H56" s="687"/>
      <c r="I56" s="661"/>
      <c r="J56" s="661"/>
      <c r="K56" s="661"/>
      <c r="L56" s="661"/>
      <c r="M56" s="661"/>
      <c r="N56" s="661"/>
      <c r="O56" s="661"/>
      <c r="P56" s="661"/>
      <c r="Q56" s="661"/>
      <c r="R56" s="661"/>
      <c r="S56" s="661"/>
      <c r="T56" s="661"/>
      <c r="U56" s="661"/>
      <c r="V56" s="661"/>
      <c r="W56" s="661"/>
      <c r="X56" s="661"/>
      <c r="Y56" s="661"/>
      <c r="Z56" s="661"/>
    </row>
    <row r="57" spans="1:26" ht="15.75" hidden="1" customHeight="1" x14ac:dyDescent="0.25">
      <c r="A57" s="685" t="s">
        <v>2423</v>
      </c>
      <c r="B57" s="686">
        <v>240</v>
      </c>
      <c r="C57" s="686" t="s">
        <v>2424</v>
      </c>
      <c r="D57" s="687">
        <v>0</v>
      </c>
      <c r="E57" s="687" t="s">
        <v>108</v>
      </c>
      <c r="F57" s="688">
        <f>B57</f>
        <v>240</v>
      </c>
      <c r="G57" s="689">
        <f t="shared" si="6"/>
        <v>0</v>
      </c>
      <c r="H57" s="687"/>
      <c r="I57" s="661"/>
      <c r="J57" s="661"/>
      <c r="K57" s="661"/>
      <c r="L57" s="661"/>
      <c r="M57" s="661"/>
      <c r="N57" s="661"/>
      <c r="O57" s="661"/>
      <c r="P57" s="661"/>
      <c r="Q57" s="661"/>
      <c r="R57" s="661"/>
      <c r="S57" s="661"/>
      <c r="T57" s="661"/>
      <c r="U57" s="661"/>
      <c r="V57" s="661"/>
      <c r="W57" s="661"/>
      <c r="X57" s="661"/>
      <c r="Y57" s="661"/>
      <c r="Z57" s="661"/>
    </row>
    <row r="58" spans="1:26" ht="15.75" hidden="1" customHeight="1" x14ac:dyDescent="0.25">
      <c r="A58" s="685" t="s">
        <v>2425</v>
      </c>
      <c r="B58" s="686">
        <v>5300</v>
      </c>
      <c r="C58" s="686" t="s">
        <v>2426</v>
      </c>
      <c r="D58" s="687">
        <v>1</v>
      </c>
      <c r="E58" s="687" t="s">
        <v>209</v>
      </c>
      <c r="F58" s="688">
        <v>0</v>
      </c>
      <c r="G58" s="689">
        <f t="shared" si="6"/>
        <v>0</v>
      </c>
      <c r="H58" s="687" t="s">
        <v>2434</v>
      </c>
      <c r="I58" s="661"/>
      <c r="J58" s="661"/>
      <c r="K58" s="661"/>
      <c r="L58" s="661"/>
      <c r="M58" s="661"/>
      <c r="N58" s="661"/>
      <c r="O58" s="661"/>
      <c r="P58" s="661"/>
      <c r="Q58" s="661"/>
      <c r="R58" s="661"/>
      <c r="S58" s="661"/>
      <c r="T58" s="661"/>
      <c r="U58" s="661"/>
      <c r="V58" s="661"/>
      <c r="W58" s="661"/>
      <c r="X58" s="661"/>
      <c r="Y58" s="661"/>
      <c r="Z58" s="661"/>
    </row>
    <row r="59" spans="1:26" ht="15.75" hidden="1" customHeight="1" x14ac:dyDescent="0.25">
      <c r="A59" s="1437" t="s">
        <v>52</v>
      </c>
      <c r="B59" s="1332"/>
      <c r="C59" s="1332"/>
      <c r="D59" s="1332"/>
      <c r="E59" s="1332"/>
      <c r="F59" s="1333"/>
      <c r="G59" s="684" t="e">
        <f>SUM(G49:G58)</f>
        <v>#DIV/0!</v>
      </c>
      <c r="H59" s="684"/>
      <c r="I59" s="661"/>
      <c r="J59" s="661"/>
      <c r="K59" s="661"/>
      <c r="L59" s="661"/>
      <c r="M59" s="661"/>
      <c r="N59" s="661"/>
      <c r="O59" s="661"/>
      <c r="P59" s="661"/>
      <c r="Q59" s="661"/>
      <c r="R59" s="661"/>
      <c r="S59" s="661"/>
      <c r="T59" s="661"/>
      <c r="U59" s="661"/>
      <c r="V59" s="661"/>
      <c r="W59" s="661"/>
      <c r="X59" s="661"/>
      <c r="Y59" s="661"/>
      <c r="Z59" s="661"/>
    </row>
    <row r="60" spans="1:26" ht="15.75" customHeight="1" x14ac:dyDescent="0.25">
      <c r="A60" s="661"/>
      <c r="B60" s="661"/>
      <c r="C60" s="661"/>
      <c r="D60" s="663"/>
      <c r="E60" s="664"/>
      <c r="F60" s="661"/>
      <c r="G60" s="661"/>
      <c r="H60" s="661"/>
      <c r="I60" s="661"/>
      <c r="J60" s="661"/>
      <c r="K60" s="661"/>
      <c r="L60" s="661"/>
      <c r="M60" s="661"/>
      <c r="N60" s="661"/>
      <c r="O60" s="661"/>
      <c r="P60" s="661"/>
      <c r="Q60" s="661"/>
      <c r="R60" s="661"/>
      <c r="S60" s="661"/>
      <c r="T60" s="661"/>
      <c r="U60" s="661"/>
      <c r="V60" s="661"/>
      <c r="W60" s="661"/>
      <c r="X60" s="661"/>
      <c r="Y60" s="661"/>
      <c r="Z60" s="661"/>
    </row>
    <row r="61" spans="1:26" ht="15.75" customHeight="1" x14ac:dyDescent="0.25">
      <c r="A61" s="661"/>
      <c r="B61" s="661"/>
      <c r="C61" s="661"/>
      <c r="D61" s="663"/>
      <c r="E61" s="664"/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1"/>
      <c r="S61" s="661"/>
      <c r="T61" s="661"/>
      <c r="U61" s="661"/>
      <c r="V61" s="661"/>
      <c r="W61" s="661"/>
      <c r="X61" s="661"/>
      <c r="Y61" s="661"/>
      <c r="Z61" s="661"/>
    </row>
    <row r="62" spans="1:26" ht="15.75" customHeight="1" x14ac:dyDescent="0.25">
      <c r="A62" s="1438" t="s">
        <v>2443</v>
      </c>
      <c r="B62" s="1439"/>
      <c r="C62" s="1439"/>
      <c r="D62" s="1439"/>
      <c r="E62" s="1439"/>
      <c r="F62" s="1440"/>
      <c r="G62" s="693">
        <f>G30</f>
        <v>5231925.7837637141</v>
      </c>
      <c r="H62" s="693" t="e">
        <v>#DIV/0!</v>
      </c>
      <c r="I62" s="661"/>
      <c r="J62" s="661"/>
      <c r="K62" s="661"/>
      <c r="L62" s="661"/>
      <c r="M62" s="661"/>
      <c r="N62" s="661"/>
      <c r="O62" s="661"/>
      <c r="P62" s="661"/>
      <c r="Q62" s="661"/>
      <c r="R62" s="661"/>
      <c r="S62" s="661"/>
      <c r="T62" s="661"/>
      <c r="U62" s="661"/>
      <c r="V62" s="661"/>
      <c r="W62" s="661"/>
      <c r="X62" s="661"/>
      <c r="Y62" s="661"/>
      <c r="Z62" s="661"/>
    </row>
    <row r="63" spans="1:26" ht="15.75" customHeight="1" x14ac:dyDescent="0.25">
      <c r="A63" s="661"/>
      <c r="B63" s="661"/>
      <c r="C63" s="661"/>
      <c r="D63" s="663"/>
      <c r="E63" s="664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1"/>
      <c r="S63" s="661"/>
      <c r="T63" s="661"/>
      <c r="U63" s="661"/>
      <c r="V63" s="661"/>
      <c r="W63" s="661"/>
      <c r="X63" s="661"/>
      <c r="Y63" s="661"/>
      <c r="Z63" s="661"/>
    </row>
    <row r="64" spans="1:26" ht="15.75" customHeight="1" x14ac:dyDescent="0.25">
      <c r="A64" s="661"/>
      <c r="B64" s="661"/>
      <c r="C64" s="661"/>
      <c r="D64" s="663"/>
      <c r="E64" s="664"/>
      <c r="F64" s="661"/>
      <c r="G64" s="691"/>
      <c r="H64" s="691" t="e">
        <f>H62/1.1</f>
        <v>#DIV/0!</v>
      </c>
      <c r="I64" s="661"/>
      <c r="J64" s="661"/>
      <c r="K64" s="661"/>
      <c r="L64" s="661"/>
      <c r="M64" s="661"/>
      <c r="N64" s="661"/>
      <c r="O64" s="661"/>
      <c r="P64" s="661"/>
      <c r="Q64" s="661"/>
      <c r="R64" s="661"/>
      <c r="S64" s="661"/>
      <c r="T64" s="661"/>
      <c r="U64" s="661"/>
      <c r="V64" s="661"/>
      <c r="W64" s="661"/>
      <c r="X64" s="661"/>
      <c r="Y64" s="661"/>
      <c r="Z64" s="661"/>
    </row>
    <row r="65" spans="1:26" ht="15.75" customHeight="1" x14ac:dyDescent="0.25">
      <c r="A65" s="661"/>
      <c r="B65" s="661">
        <f>4*3</f>
        <v>12</v>
      </c>
      <c r="C65" s="661"/>
      <c r="D65" s="663"/>
      <c r="E65" s="664"/>
      <c r="F65" s="661"/>
      <c r="G65" s="661"/>
      <c r="H65" s="661"/>
      <c r="I65" s="661"/>
      <c r="J65" s="661"/>
      <c r="K65" s="661"/>
      <c r="L65" s="661"/>
      <c r="M65" s="661"/>
      <c r="N65" s="661"/>
      <c r="O65" s="661"/>
      <c r="P65" s="661"/>
      <c r="Q65" s="661"/>
      <c r="R65" s="661"/>
      <c r="S65" s="661"/>
      <c r="T65" s="661"/>
      <c r="U65" s="661"/>
      <c r="V65" s="661"/>
      <c r="W65" s="661"/>
      <c r="X65" s="661"/>
      <c r="Y65" s="661"/>
      <c r="Z65" s="661"/>
    </row>
    <row r="66" spans="1:26" ht="15.75" customHeight="1" x14ac:dyDescent="0.25">
      <c r="A66" s="661"/>
      <c r="B66" s="661"/>
      <c r="C66" s="661"/>
      <c r="D66" s="663"/>
      <c r="E66" s="664"/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661"/>
      <c r="W66" s="661"/>
      <c r="X66" s="661"/>
      <c r="Y66" s="661"/>
      <c r="Z66" s="661"/>
    </row>
    <row r="67" spans="1:26" ht="15.75" customHeight="1" x14ac:dyDescent="0.25">
      <c r="A67" s="661"/>
      <c r="B67" s="661"/>
      <c r="C67" s="661"/>
      <c r="D67" s="663"/>
      <c r="E67" s="664"/>
      <c r="F67" s="661"/>
      <c r="G67" s="661"/>
      <c r="H67" s="661"/>
      <c r="I67" s="661"/>
      <c r="J67" s="661"/>
      <c r="K67" s="661"/>
      <c r="L67" s="661"/>
      <c r="M67" s="661"/>
      <c r="N67" s="661"/>
      <c r="O67" s="661"/>
      <c r="P67" s="661"/>
      <c r="Q67" s="661"/>
      <c r="R67" s="661"/>
      <c r="S67" s="661"/>
      <c r="T67" s="661"/>
      <c r="U67" s="661"/>
      <c r="V67" s="661"/>
      <c r="W67" s="661"/>
      <c r="X67" s="661"/>
      <c r="Y67" s="661"/>
      <c r="Z67" s="661"/>
    </row>
    <row r="68" spans="1:26" ht="15.75" customHeight="1" x14ac:dyDescent="0.25">
      <c r="A68" s="661"/>
      <c r="B68" s="661"/>
      <c r="C68" s="661"/>
      <c r="D68" s="663"/>
      <c r="E68" s="664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1"/>
      <c r="X68" s="661"/>
      <c r="Y68" s="661"/>
      <c r="Z68" s="661"/>
    </row>
    <row r="69" spans="1:26" ht="15.75" customHeight="1" x14ac:dyDescent="0.25">
      <c r="A69" s="661"/>
      <c r="B69" s="661"/>
      <c r="C69" s="661"/>
      <c r="D69" s="663"/>
      <c r="E69" s="664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1"/>
      <c r="Q69" s="661"/>
      <c r="R69" s="661"/>
      <c r="S69" s="661"/>
      <c r="T69" s="661"/>
      <c r="U69" s="661"/>
      <c r="V69" s="661"/>
      <c r="W69" s="661"/>
      <c r="X69" s="661"/>
      <c r="Y69" s="661"/>
      <c r="Z69" s="661"/>
    </row>
    <row r="70" spans="1:26" ht="15.75" customHeight="1" x14ac:dyDescent="0.25">
      <c r="A70" s="661"/>
      <c r="B70" s="661"/>
      <c r="C70" s="661"/>
      <c r="D70" s="663"/>
      <c r="E70" s="664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1"/>
      <c r="X70" s="661"/>
      <c r="Y70" s="661"/>
      <c r="Z70" s="661"/>
    </row>
    <row r="71" spans="1:26" ht="15.75" customHeight="1" x14ac:dyDescent="0.25">
      <c r="A71" s="661"/>
      <c r="B71" s="661"/>
      <c r="C71" s="661"/>
      <c r="D71" s="663"/>
      <c r="E71" s="664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1"/>
      <c r="Q71" s="661"/>
      <c r="R71" s="661"/>
      <c r="S71" s="661"/>
      <c r="T71" s="661"/>
      <c r="U71" s="661"/>
      <c r="V71" s="661"/>
      <c r="W71" s="661"/>
      <c r="X71" s="661"/>
      <c r="Y71" s="661"/>
      <c r="Z71" s="661"/>
    </row>
    <row r="72" spans="1:26" ht="15.75" customHeight="1" x14ac:dyDescent="0.25">
      <c r="A72" s="661"/>
      <c r="B72" s="661"/>
      <c r="C72" s="661"/>
      <c r="D72" s="663"/>
      <c r="E72" s="664"/>
      <c r="F72" s="661"/>
      <c r="G72" s="661"/>
      <c r="H72" s="661"/>
      <c r="I72" s="661"/>
      <c r="J72" s="661"/>
      <c r="K72" s="661"/>
      <c r="L72" s="661"/>
      <c r="M72" s="661"/>
      <c r="N72" s="661"/>
      <c r="O72" s="661"/>
      <c r="P72" s="661"/>
      <c r="Q72" s="661"/>
      <c r="R72" s="661"/>
      <c r="S72" s="661"/>
      <c r="T72" s="661"/>
      <c r="U72" s="661"/>
      <c r="V72" s="661"/>
      <c r="W72" s="661"/>
      <c r="X72" s="661"/>
      <c r="Y72" s="661"/>
      <c r="Z72" s="661"/>
    </row>
    <row r="73" spans="1:26" ht="15.75" customHeight="1" x14ac:dyDescent="0.25">
      <c r="A73" s="661"/>
      <c r="B73" s="661"/>
      <c r="C73" s="661"/>
      <c r="D73" s="663"/>
      <c r="E73" s="664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1"/>
      <c r="Q73" s="661"/>
      <c r="R73" s="661"/>
      <c r="S73" s="661"/>
      <c r="T73" s="661"/>
      <c r="U73" s="661"/>
      <c r="V73" s="661"/>
      <c r="W73" s="661"/>
      <c r="X73" s="661"/>
      <c r="Y73" s="661"/>
      <c r="Z73" s="661"/>
    </row>
    <row r="74" spans="1:26" ht="15.75" customHeight="1" x14ac:dyDescent="0.25">
      <c r="A74" s="661"/>
      <c r="B74" s="661"/>
      <c r="C74" s="661"/>
      <c r="D74" s="663"/>
      <c r="E74" s="664"/>
      <c r="F74" s="661"/>
      <c r="G74" s="661"/>
      <c r="H74" s="661"/>
      <c r="I74" s="661"/>
      <c r="J74" s="661"/>
      <c r="K74" s="661"/>
      <c r="L74" s="661"/>
      <c r="M74" s="661"/>
      <c r="N74" s="661"/>
      <c r="O74" s="661"/>
      <c r="P74" s="661"/>
      <c r="Q74" s="661"/>
      <c r="R74" s="661"/>
      <c r="S74" s="661"/>
      <c r="T74" s="661"/>
      <c r="U74" s="661"/>
      <c r="V74" s="661"/>
      <c r="W74" s="661"/>
      <c r="X74" s="661"/>
      <c r="Y74" s="661"/>
      <c r="Z74" s="661"/>
    </row>
    <row r="75" spans="1:26" ht="15.75" customHeight="1" x14ac:dyDescent="0.25">
      <c r="A75" s="661"/>
      <c r="B75" s="661"/>
      <c r="C75" s="661"/>
      <c r="D75" s="663"/>
      <c r="E75" s="664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1"/>
      <c r="X75" s="661"/>
      <c r="Y75" s="661"/>
      <c r="Z75" s="661"/>
    </row>
    <row r="76" spans="1:26" ht="15.75" customHeight="1" x14ac:dyDescent="0.25">
      <c r="A76" s="661"/>
      <c r="B76" s="661"/>
      <c r="C76" s="661"/>
      <c r="D76" s="663"/>
      <c r="E76" s="664"/>
      <c r="F76" s="661"/>
      <c r="G76" s="661"/>
      <c r="H76" s="661"/>
      <c r="I76" s="661"/>
      <c r="J76" s="661"/>
      <c r="K76" s="661"/>
      <c r="L76" s="661"/>
      <c r="M76" s="661"/>
      <c r="N76" s="661"/>
      <c r="O76" s="661"/>
      <c r="P76" s="661"/>
      <c r="Q76" s="661"/>
      <c r="R76" s="661"/>
      <c r="S76" s="661"/>
      <c r="T76" s="661"/>
      <c r="U76" s="661"/>
      <c r="V76" s="661"/>
      <c r="W76" s="661"/>
      <c r="X76" s="661"/>
      <c r="Y76" s="661"/>
      <c r="Z76" s="661"/>
    </row>
    <row r="77" spans="1:26" ht="15.75" customHeight="1" x14ac:dyDescent="0.25">
      <c r="A77" s="661"/>
      <c r="B77" s="661"/>
      <c r="C77" s="661"/>
      <c r="D77" s="663"/>
      <c r="E77" s="664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1"/>
      <c r="Q77" s="661"/>
      <c r="R77" s="661"/>
      <c r="S77" s="661"/>
      <c r="T77" s="661"/>
      <c r="U77" s="661"/>
      <c r="V77" s="661"/>
      <c r="W77" s="661"/>
      <c r="X77" s="661"/>
      <c r="Y77" s="661"/>
      <c r="Z77" s="661"/>
    </row>
    <row r="78" spans="1:26" ht="15.75" customHeight="1" x14ac:dyDescent="0.25">
      <c r="A78" s="661"/>
      <c r="B78" s="661"/>
      <c r="C78" s="661"/>
      <c r="D78" s="663"/>
      <c r="E78" s="664"/>
      <c r="F78" s="661"/>
      <c r="G78" s="661"/>
      <c r="H78" s="661"/>
      <c r="I78" s="661"/>
      <c r="J78" s="661"/>
      <c r="K78" s="661"/>
      <c r="L78" s="661"/>
      <c r="M78" s="661"/>
      <c r="N78" s="661"/>
      <c r="O78" s="661"/>
      <c r="P78" s="661"/>
      <c r="Q78" s="661"/>
      <c r="R78" s="661"/>
      <c r="S78" s="661"/>
      <c r="T78" s="661"/>
      <c r="U78" s="661"/>
      <c r="V78" s="661"/>
      <c r="W78" s="661"/>
      <c r="X78" s="661"/>
      <c r="Y78" s="661"/>
      <c r="Z78" s="661"/>
    </row>
    <row r="79" spans="1:26" ht="15.75" customHeight="1" x14ac:dyDescent="0.25">
      <c r="A79" s="661"/>
      <c r="B79" s="661"/>
      <c r="C79" s="661"/>
      <c r="D79" s="663"/>
      <c r="E79" s="664"/>
      <c r="F79" s="661"/>
      <c r="G79" s="661"/>
      <c r="H79" s="661"/>
      <c r="I79" s="661"/>
      <c r="J79" s="661"/>
      <c r="K79" s="661"/>
      <c r="L79" s="661"/>
      <c r="M79" s="661"/>
      <c r="N79" s="661"/>
      <c r="O79" s="661"/>
      <c r="P79" s="661"/>
      <c r="Q79" s="661"/>
      <c r="R79" s="661"/>
      <c r="S79" s="661"/>
      <c r="T79" s="661"/>
      <c r="U79" s="661"/>
      <c r="V79" s="661"/>
      <c r="W79" s="661"/>
      <c r="X79" s="661"/>
      <c r="Y79" s="661"/>
      <c r="Z79" s="661"/>
    </row>
    <row r="80" spans="1:26" ht="15.75" customHeight="1" x14ac:dyDescent="0.25">
      <c r="A80" s="661"/>
      <c r="B80" s="661"/>
      <c r="C80" s="661"/>
      <c r="D80" s="663"/>
      <c r="E80" s="664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1"/>
      <c r="X80" s="661"/>
      <c r="Y80" s="661"/>
      <c r="Z80" s="661"/>
    </row>
    <row r="81" spans="1:26" ht="15.75" customHeight="1" x14ac:dyDescent="0.25">
      <c r="A81" s="661"/>
      <c r="B81" s="661"/>
      <c r="C81" s="661"/>
      <c r="D81" s="663"/>
      <c r="E81" s="664"/>
      <c r="F81" s="661"/>
      <c r="G81" s="661"/>
      <c r="H81" s="661"/>
      <c r="I81" s="661"/>
      <c r="J81" s="661"/>
      <c r="K81" s="661"/>
      <c r="L81" s="661"/>
      <c r="M81" s="661"/>
      <c r="N81" s="661"/>
      <c r="O81" s="661"/>
      <c r="P81" s="661"/>
      <c r="Q81" s="661"/>
      <c r="R81" s="661"/>
      <c r="S81" s="661"/>
      <c r="T81" s="661"/>
      <c r="U81" s="661"/>
      <c r="V81" s="661"/>
      <c r="W81" s="661"/>
      <c r="X81" s="661"/>
      <c r="Y81" s="661"/>
      <c r="Z81" s="661"/>
    </row>
    <row r="82" spans="1:26" ht="15.75" customHeight="1" x14ac:dyDescent="0.25">
      <c r="A82" s="661"/>
      <c r="B82" s="661"/>
      <c r="C82" s="661"/>
      <c r="D82" s="663"/>
      <c r="E82" s="664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</row>
    <row r="83" spans="1:26" ht="15.75" customHeight="1" x14ac:dyDescent="0.25">
      <c r="A83" s="661"/>
      <c r="B83" s="661"/>
      <c r="C83" s="661"/>
      <c r="D83" s="663"/>
      <c r="E83" s="664"/>
      <c r="F83" s="661"/>
      <c r="G83" s="661"/>
      <c r="H83" s="661"/>
      <c r="I83" s="661"/>
      <c r="J83" s="661"/>
      <c r="K83" s="661"/>
      <c r="L83" s="661"/>
      <c r="M83" s="661"/>
      <c r="N83" s="661"/>
      <c r="O83" s="661"/>
      <c r="P83" s="661"/>
      <c r="Q83" s="661"/>
      <c r="R83" s="661"/>
      <c r="S83" s="661"/>
      <c r="T83" s="661"/>
      <c r="U83" s="661"/>
      <c r="V83" s="661"/>
      <c r="W83" s="661"/>
      <c r="X83" s="661"/>
      <c r="Y83" s="661"/>
      <c r="Z83" s="661"/>
    </row>
    <row r="84" spans="1:26" ht="15.75" customHeight="1" x14ac:dyDescent="0.25">
      <c r="A84" s="661"/>
      <c r="B84" s="661"/>
      <c r="C84" s="661"/>
      <c r="D84" s="663"/>
      <c r="E84" s="664"/>
      <c r="F84" s="661"/>
      <c r="G84" s="661"/>
      <c r="H84" s="661"/>
      <c r="I84" s="661"/>
      <c r="J84" s="661"/>
      <c r="K84" s="661"/>
      <c r="L84" s="661"/>
      <c r="M84" s="661"/>
      <c r="N84" s="661"/>
      <c r="O84" s="661"/>
      <c r="P84" s="661"/>
      <c r="Q84" s="661"/>
      <c r="R84" s="661"/>
      <c r="S84" s="661"/>
      <c r="T84" s="661"/>
      <c r="U84" s="661"/>
      <c r="V84" s="661"/>
      <c r="W84" s="661"/>
      <c r="X84" s="661"/>
      <c r="Y84" s="661"/>
      <c r="Z84" s="661"/>
    </row>
    <row r="85" spans="1:26" ht="15.75" customHeight="1" x14ac:dyDescent="0.25">
      <c r="A85" s="661"/>
      <c r="B85" s="661"/>
      <c r="C85" s="661"/>
      <c r="D85" s="663"/>
      <c r="E85" s="664"/>
      <c r="F85" s="661"/>
      <c r="G85" s="661"/>
      <c r="H85" s="661"/>
      <c r="I85" s="661"/>
      <c r="J85" s="661"/>
      <c r="K85" s="661"/>
      <c r="L85" s="661"/>
      <c r="M85" s="661"/>
      <c r="N85" s="661"/>
      <c r="O85" s="661"/>
      <c r="P85" s="661"/>
      <c r="Q85" s="661"/>
      <c r="R85" s="661"/>
      <c r="S85" s="661"/>
      <c r="T85" s="661"/>
      <c r="U85" s="661"/>
      <c r="V85" s="661"/>
      <c r="W85" s="661"/>
      <c r="X85" s="661"/>
      <c r="Y85" s="661"/>
      <c r="Z85" s="661"/>
    </row>
    <row r="86" spans="1:26" ht="15.75" customHeight="1" x14ac:dyDescent="0.25">
      <c r="A86" s="661"/>
      <c r="B86" s="661"/>
      <c r="C86" s="661"/>
      <c r="D86" s="663"/>
      <c r="E86" s="664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1"/>
      <c r="X86" s="661"/>
      <c r="Y86" s="661"/>
      <c r="Z86" s="661"/>
    </row>
    <row r="87" spans="1:26" ht="15.75" customHeight="1" x14ac:dyDescent="0.25">
      <c r="A87" s="661"/>
      <c r="B87" s="661"/>
      <c r="C87" s="661"/>
      <c r="D87" s="663"/>
      <c r="E87" s="664"/>
      <c r="F87" s="661"/>
      <c r="G87" s="661"/>
      <c r="H87" s="661"/>
      <c r="I87" s="661"/>
      <c r="J87" s="661"/>
      <c r="K87" s="661"/>
      <c r="L87" s="661"/>
      <c r="M87" s="661"/>
      <c r="N87" s="661"/>
      <c r="O87" s="661"/>
      <c r="P87" s="661"/>
      <c r="Q87" s="661"/>
      <c r="R87" s="661"/>
      <c r="S87" s="661"/>
      <c r="T87" s="661"/>
      <c r="U87" s="661"/>
      <c r="V87" s="661"/>
      <c r="W87" s="661"/>
      <c r="X87" s="661"/>
      <c r="Y87" s="661"/>
      <c r="Z87" s="661"/>
    </row>
    <row r="88" spans="1:26" ht="15.75" customHeight="1" x14ac:dyDescent="0.25">
      <c r="A88" s="661"/>
      <c r="B88" s="661"/>
      <c r="C88" s="661"/>
      <c r="D88" s="663"/>
      <c r="E88" s="664"/>
      <c r="F88" s="661"/>
      <c r="G88" s="661"/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1"/>
      <c r="X88" s="661"/>
      <c r="Y88" s="661"/>
      <c r="Z88" s="661"/>
    </row>
    <row r="89" spans="1:26" ht="15.75" customHeight="1" x14ac:dyDescent="0.25">
      <c r="A89" s="661"/>
      <c r="B89" s="661"/>
      <c r="C89" s="661"/>
      <c r="D89" s="663"/>
      <c r="E89" s="664"/>
      <c r="F89" s="661"/>
      <c r="G89" s="661"/>
      <c r="H89" s="661"/>
      <c r="I89" s="661"/>
      <c r="J89" s="661"/>
      <c r="K89" s="661"/>
      <c r="L89" s="661"/>
      <c r="M89" s="661"/>
      <c r="N89" s="661"/>
      <c r="O89" s="661"/>
      <c r="P89" s="661"/>
      <c r="Q89" s="661"/>
      <c r="R89" s="661"/>
      <c r="S89" s="661"/>
      <c r="T89" s="661"/>
      <c r="U89" s="661"/>
      <c r="V89" s="661"/>
      <c r="W89" s="661"/>
      <c r="X89" s="661"/>
      <c r="Y89" s="661"/>
      <c r="Z89" s="661"/>
    </row>
    <row r="90" spans="1:26" ht="15.75" customHeight="1" x14ac:dyDescent="0.25">
      <c r="A90" s="661"/>
      <c r="B90" s="661"/>
      <c r="C90" s="661"/>
      <c r="D90" s="663"/>
      <c r="E90" s="664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61"/>
      <c r="R90" s="661"/>
      <c r="S90" s="661"/>
      <c r="T90" s="661"/>
      <c r="U90" s="661"/>
      <c r="V90" s="661"/>
      <c r="W90" s="661"/>
      <c r="X90" s="661"/>
      <c r="Y90" s="661"/>
      <c r="Z90" s="661"/>
    </row>
    <row r="91" spans="1:26" ht="15.75" customHeight="1" x14ac:dyDescent="0.25">
      <c r="A91" s="661"/>
      <c r="B91" s="661"/>
      <c r="C91" s="661"/>
      <c r="D91" s="663"/>
      <c r="E91" s="664"/>
      <c r="F91" s="661"/>
      <c r="G91" s="661"/>
      <c r="H91" s="661"/>
      <c r="I91" s="661"/>
      <c r="J91" s="661"/>
      <c r="K91" s="661"/>
      <c r="L91" s="661"/>
      <c r="M91" s="661"/>
      <c r="N91" s="661"/>
      <c r="O91" s="661"/>
      <c r="P91" s="661"/>
      <c r="Q91" s="661"/>
      <c r="R91" s="661"/>
      <c r="S91" s="661"/>
      <c r="T91" s="661"/>
      <c r="U91" s="661"/>
      <c r="V91" s="661"/>
      <c r="W91" s="661"/>
      <c r="X91" s="661"/>
      <c r="Y91" s="661"/>
      <c r="Z91" s="661"/>
    </row>
    <row r="92" spans="1:26" ht="15.75" customHeight="1" x14ac:dyDescent="0.25">
      <c r="A92" s="661"/>
      <c r="B92" s="661"/>
      <c r="C92" s="661"/>
      <c r="D92" s="663"/>
      <c r="E92" s="664"/>
      <c r="F92" s="661"/>
      <c r="G92" s="661"/>
      <c r="H92" s="661"/>
      <c r="I92" s="661"/>
      <c r="J92" s="661"/>
      <c r="K92" s="661"/>
      <c r="L92" s="661"/>
      <c r="M92" s="661"/>
      <c r="N92" s="661"/>
      <c r="O92" s="661"/>
      <c r="P92" s="661"/>
      <c r="Q92" s="661"/>
      <c r="R92" s="661"/>
      <c r="S92" s="661"/>
      <c r="T92" s="661"/>
      <c r="U92" s="661"/>
      <c r="V92" s="661"/>
      <c r="W92" s="661"/>
      <c r="X92" s="661"/>
      <c r="Y92" s="661"/>
      <c r="Z92" s="661"/>
    </row>
    <row r="93" spans="1:26" ht="15.75" customHeight="1" x14ac:dyDescent="0.25">
      <c r="A93" s="661"/>
      <c r="B93" s="661"/>
      <c r="C93" s="661"/>
      <c r="D93" s="663"/>
      <c r="E93" s="664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1"/>
      <c r="X93" s="661"/>
      <c r="Y93" s="661"/>
      <c r="Z93" s="661"/>
    </row>
    <row r="94" spans="1:26" ht="15.75" customHeight="1" x14ac:dyDescent="0.25">
      <c r="A94" s="661"/>
      <c r="B94" s="661"/>
      <c r="C94" s="661"/>
      <c r="D94" s="663"/>
      <c r="E94" s="664"/>
      <c r="F94" s="661"/>
      <c r="G94" s="661"/>
      <c r="H94" s="661"/>
      <c r="I94" s="661"/>
      <c r="J94" s="661"/>
      <c r="K94" s="661"/>
      <c r="L94" s="661"/>
      <c r="M94" s="661"/>
      <c r="N94" s="661"/>
      <c r="O94" s="661"/>
      <c r="P94" s="661"/>
      <c r="Q94" s="661"/>
      <c r="R94" s="661"/>
      <c r="S94" s="661"/>
      <c r="T94" s="661"/>
      <c r="U94" s="661"/>
      <c r="V94" s="661"/>
      <c r="W94" s="661"/>
      <c r="X94" s="661"/>
      <c r="Y94" s="661"/>
      <c r="Z94" s="661"/>
    </row>
    <row r="95" spans="1:26" ht="15.75" customHeight="1" x14ac:dyDescent="0.25">
      <c r="A95" s="661"/>
      <c r="B95" s="661"/>
      <c r="C95" s="661"/>
      <c r="D95" s="663"/>
      <c r="E95" s="664"/>
      <c r="F95" s="661"/>
      <c r="G95" s="661"/>
      <c r="H95" s="661"/>
      <c r="I95" s="661"/>
      <c r="J95" s="661"/>
      <c r="K95" s="661"/>
      <c r="L95" s="661"/>
      <c r="M95" s="661"/>
      <c r="N95" s="661"/>
      <c r="O95" s="661"/>
      <c r="P95" s="661"/>
      <c r="Q95" s="661"/>
      <c r="R95" s="661"/>
      <c r="S95" s="661"/>
      <c r="T95" s="661"/>
      <c r="U95" s="661"/>
      <c r="V95" s="661"/>
      <c r="W95" s="661"/>
      <c r="X95" s="661"/>
      <c r="Y95" s="661"/>
      <c r="Z95" s="661"/>
    </row>
    <row r="96" spans="1:26" ht="15.75" customHeight="1" x14ac:dyDescent="0.25">
      <c r="A96" s="661"/>
      <c r="B96" s="661"/>
      <c r="C96" s="661"/>
      <c r="D96" s="663"/>
      <c r="E96" s="664"/>
      <c r="F96" s="661"/>
      <c r="G96" s="661"/>
      <c r="H96" s="661"/>
      <c r="I96" s="661"/>
      <c r="J96" s="661"/>
      <c r="K96" s="661"/>
      <c r="L96" s="661"/>
      <c r="M96" s="661"/>
      <c r="N96" s="661"/>
      <c r="O96" s="661"/>
      <c r="P96" s="661"/>
      <c r="Q96" s="661"/>
      <c r="R96" s="661"/>
      <c r="S96" s="661"/>
      <c r="T96" s="661"/>
      <c r="U96" s="661"/>
      <c r="V96" s="661"/>
      <c r="W96" s="661"/>
      <c r="X96" s="661"/>
      <c r="Y96" s="661"/>
      <c r="Z96" s="661"/>
    </row>
    <row r="97" spans="1:26" ht="15.75" customHeight="1" x14ac:dyDescent="0.25">
      <c r="A97" s="661"/>
      <c r="B97" s="661"/>
      <c r="C97" s="661"/>
      <c r="D97" s="663"/>
      <c r="E97" s="664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</row>
    <row r="98" spans="1:26" ht="15.75" customHeight="1" x14ac:dyDescent="0.25">
      <c r="A98" s="661"/>
      <c r="B98" s="661"/>
      <c r="C98" s="661"/>
      <c r="D98" s="663"/>
      <c r="E98" s="664"/>
      <c r="F98" s="661"/>
      <c r="G98" s="661"/>
      <c r="H98" s="661"/>
      <c r="I98" s="661"/>
      <c r="J98" s="661"/>
      <c r="K98" s="661"/>
      <c r="L98" s="661"/>
      <c r="M98" s="661"/>
      <c r="N98" s="661"/>
      <c r="O98" s="661"/>
      <c r="P98" s="661"/>
      <c r="Q98" s="661"/>
      <c r="R98" s="661"/>
      <c r="S98" s="661"/>
      <c r="T98" s="661"/>
      <c r="U98" s="661"/>
      <c r="V98" s="661"/>
      <c r="W98" s="661"/>
      <c r="X98" s="661"/>
      <c r="Y98" s="661"/>
      <c r="Z98" s="661"/>
    </row>
    <row r="99" spans="1:26" ht="15.75" customHeight="1" x14ac:dyDescent="0.25">
      <c r="A99" s="661"/>
      <c r="B99" s="661"/>
      <c r="C99" s="661"/>
      <c r="D99" s="663"/>
      <c r="E99" s="664"/>
      <c r="F99" s="661"/>
      <c r="G99" s="661"/>
      <c r="H99" s="661"/>
      <c r="I99" s="661"/>
      <c r="J99" s="661"/>
      <c r="K99" s="661"/>
      <c r="L99" s="661"/>
      <c r="M99" s="661"/>
      <c r="N99" s="661"/>
      <c r="O99" s="661"/>
      <c r="P99" s="661"/>
      <c r="Q99" s="661"/>
      <c r="R99" s="661"/>
      <c r="S99" s="661"/>
      <c r="T99" s="661"/>
      <c r="U99" s="661"/>
      <c r="V99" s="661"/>
      <c r="W99" s="661"/>
      <c r="X99" s="661"/>
      <c r="Y99" s="661"/>
      <c r="Z99" s="661"/>
    </row>
    <row r="100" spans="1:26" ht="15.75" customHeight="1" x14ac:dyDescent="0.25">
      <c r="A100" s="661"/>
      <c r="B100" s="661"/>
      <c r="C100" s="661"/>
      <c r="D100" s="663"/>
      <c r="E100" s="664"/>
      <c r="F100" s="661"/>
      <c r="G100" s="661"/>
      <c r="H100" s="661"/>
      <c r="I100" s="661"/>
      <c r="J100" s="661"/>
      <c r="K100" s="661"/>
      <c r="L100" s="661"/>
      <c r="M100" s="661"/>
      <c r="N100" s="661"/>
      <c r="O100" s="661"/>
      <c r="P100" s="661"/>
      <c r="Q100" s="661"/>
      <c r="R100" s="661"/>
      <c r="S100" s="661"/>
      <c r="T100" s="661"/>
      <c r="U100" s="661"/>
      <c r="V100" s="661"/>
      <c r="W100" s="661"/>
      <c r="X100" s="661"/>
      <c r="Y100" s="661"/>
      <c r="Z100" s="661"/>
    </row>
    <row r="101" spans="1:26" ht="15.75" customHeight="1" x14ac:dyDescent="0.25">
      <c r="A101" s="661"/>
      <c r="B101" s="661"/>
      <c r="C101" s="661"/>
      <c r="D101" s="663"/>
      <c r="E101" s="664"/>
      <c r="F101" s="661"/>
      <c r="G101" s="661"/>
      <c r="H101" s="661"/>
      <c r="I101" s="661"/>
      <c r="J101" s="661"/>
      <c r="K101" s="661"/>
      <c r="L101" s="661"/>
      <c r="M101" s="661"/>
      <c r="N101" s="661"/>
      <c r="O101" s="661"/>
      <c r="P101" s="661"/>
      <c r="Q101" s="661"/>
      <c r="R101" s="661"/>
      <c r="S101" s="661"/>
      <c r="T101" s="661"/>
      <c r="U101" s="661"/>
      <c r="V101" s="661"/>
      <c r="W101" s="661"/>
      <c r="X101" s="661"/>
      <c r="Y101" s="661"/>
      <c r="Z101" s="661"/>
    </row>
    <row r="102" spans="1:26" ht="15.75" customHeight="1" x14ac:dyDescent="0.25">
      <c r="A102" s="661"/>
      <c r="B102" s="661"/>
      <c r="C102" s="661"/>
      <c r="D102" s="663"/>
      <c r="E102" s="664"/>
      <c r="F102" s="661"/>
      <c r="G102" s="661"/>
      <c r="H102" s="661"/>
      <c r="I102" s="661"/>
      <c r="J102" s="661"/>
      <c r="K102" s="661"/>
      <c r="L102" s="661"/>
      <c r="M102" s="661"/>
      <c r="N102" s="661"/>
      <c r="O102" s="661"/>
      <c r="P102" s="661"/>
      <c r="Q102" s="661"/>
      <c r="R102" s="661"/>
      <c r="S102" s="661"/>
      <c r="T102" s="661"/>
      <c r="U102" s="661"/>
      <c r="V102" s="661"/>
      <c r="W102" s="661"/>
      <c r="X102" s="661"/>
      <c r="Y102" s="661"/>
      <c r="Z102" s="661"/>
    </row>
    <row r="103" spans="1:26" ht="15.75" customHeight="1" x14ac:dyDescent="0.25">
      <c r="A103" s="661"/>
      <c r="B103" s="661"/>
      <c r="C103" s="661"/>
      <c r="D103" s="663"/>
      <c r="E103" s="664"/>
      <c r="F103" s="661"/>
      <c r="G103" s="661"/>
      <c r="H103" s="661"/>
      <c r="I103" s="661"/>
      <c r="J103" s="661"/>
      <c r="K103" s="661"/>
      <c r="L103" s="661"/>
      <c r="M103" s="661"/>
      <c r="N103" s="661"/>
      <c r="O103" s="661"/>
      <c r="P103" s="661"/>
      <c r="Q103" s="661"/>
      <c r="R103" s="661"/>
      <c r="S103" s="661"/>
      <c r="T103" s="661"/>
      <c r="U103" s="661"/>
      <c r="V103" s="661"/>
      <c r="W103" s="661"/>
      <c r="X103" s="661"/>
      <c r="Y103" s="661"/>
      <c r="Z103" s="661"/>
    </row>
    <row r="104" spans="1:26" ht="15.75" customHeight="1" x14ac:dyDescent="0.25">
      <c r="A104" s="661"/>
      <c r="B104" s="661"/>
      <c r="C104" s="661"/>
      <c r="D104" s="663"/>
      <c r="E104" s="664"/>
      <c r="F104" s="661"/>
      <c r="G104" s="661"/>
      <c r="H104" s="661"/>
      <c r="I104" s="661"/>
      <c r="J104" s="661"/>
      <c r="K104" s="661"/>
      <c r="L104" s="661"/>
      <c r="M104" s="661"/>
      <c r="N104" s="661"/>
      <c r="O104" s="661"/>
      <c r="P104" s="661"/>
      <c r="Q104" s="661"/>
      <c r="R104" s="661"/>
      <c r="S104" s="661"/>
      <c r="T104" s="661"/>
      <c r="U104" s="661"/>
      <c r="V104" s="661"/>
      <c r="W104" s="661"/>
      <c r="X104" s="661"/>
      <c r="Y104" s="661"/>
      <c r="Z104" s="661"/>
    </row>
    <row r="105" spans="1:26" ht="15.75" customHeight="1" x14ac:dyDescent="0.25">
      <c r="A105" s="661"/>
      <c r="B105" s="661"/>
      <c r="C105" s="661"/>
      <c r="D105" s="663"/>
      <c r="E105" s="664"/>
      <c r="F105" s="661"/>
      <c r="G105" s="661"/>
      <c r="H105" s="661"/>
      <c r="I105" s="661"/>
      <c r="J105" s="661"/>
      <c r="K105" s="661"/>
      <c r="L105" s="661"/>
      <c r="M105" s="661"/>
      <c r="N105" s="661"/>
      <c r="O105" s="661"/>
      <c r="P105" s="661"/>
      <c r="Q105" s="661"/>
      <c r="R105" s="661"/>
      <c r="S105" s="661"/>
      <c r="T105" s="661"/>
      <c r="U105" s="661"/>
      <c r="V105" s="661"/>
      <c r="W105" s="661"/>
      <c r="X105" s="661"/>
      <c r="Y105" s="661"/>
      <c r="Z105" s="661"/>
    </row>
    <row r="106" spans="1:26" ht="15.75" customHeight="1" x14ac:dyDescent="0.25">
      <c r="A106" s="661"/>
      <c r="B106" s="661"/>
      <c r="C106" s="661"/>
      <c r="D106" s="663"/>
      <c r="E106" s="664"/>
      <c r="F106" s="661"/>
      <c r="G106" s="661"/>
      <c r="H106" s="661"/>
      <c r="I106" s="661"/>
      <c r="J106" s="661"/>
      <c r="K106" s="661"/>
      <c r="L106" s="661"/>
      <c r="M106" s="661"/>
      <c r="N106" s="661"/>
      <c r="O106" s="661"/>
      <c r="P106" s="661"/>
      <c r="Q106" s="661"/>
      <c r="R106" s="661"/>
      <c r="S106" s="661"/>
      <c r="T106" s="661"/>
      <c r="U106" s="661"/>
      <c r="V106" s="661"/>
      <c r="W106" s="661"/>
      <c r="X106" s="661"/>
      <c r="Y106" s="661"/>
      <c r="Z106" s="661"/>
    </row>
    <row r="107" spans="1:26" ht="15.75" customHeight="1" x14ac:dyDescent="0.25">
      <c r="A107" s="661"/>
      <c r="B107" s="661"/>
      <c r="C107" s="661"/>
      <c r="D107" s="663"/>
      <c r="E107" s="664"/>
      <c r="F107" s="661"/>
      <c r="G107" s="661"/>
      <c r="H107" s="661"/>
      <c r="I107" s="661"/>
      <c r="J107" s="661"/>
      <c r="K107" s="661"/>
      <c r="L107" s="661"/>
      <c r="M107" s="661"/>
      <c r="N107" s="661"/>
      <c r="O107" s="661"/>
      <c r="P107" s="661"/>
      <c r="Q107" s="661"/>
      <c r="R107" s="661"/>
      <c r="S107" s="661"/>
      <c r="T107" s="661"/>
      <c r="U107" s="661"/>
      <c r="V107" s="661"/>
      <c r="W107" s="661"/>
      <c r="X107" s="661"/>
      <c r="Y107" s="661"/>
      <c r="Z107" s="661"/>
    </row>
    <row r="108" spans="1:26" ht="15.75" customHeight="1" x14ac:dyDescent="0.25">
      <c r="A108" s="661"/>
      <c r="B108" s="661"/>
      <c r="C108" s="661"/>
      <c r="D108" s="663"/>
      <c r="E108" s="664"/>
      <c r="F108" s="661"/>
      <c r="G108" s="661"/>
      <c r="H108" s="661"/>
      <c r="I108" s="661"/>
      <c r="J108" s="661"/>
      <c r="K108" s="661"/>
      <c r="L108" s="661"/>
      <c r="M108" s="661"/>
      <c r="N108" s="661"/>
      <c r="O108" s="661"/>
      <c r="P108" s="661"/>
      <c r="Q108" s="661"/>
      <c r="R108" s="661"/>
      <c r="S108" s="661"/>
      <c r="T108" s="661"/>
      <c r="U108" s="661"/>
      <c r="V108" s="661"/>
      <c r="W108" s="661"/>
      <c r="X108" s="661"/>
      <c r="Y108" s="661"/>
      <c r="Z108" s="661"/>
    </row>
    <row r="109" spans="1:26" ht="15.75" customHeight="1" x14ac:dyDescent="0.25">
      <c r="A109" s="661"/>
      <c r="B109" s="661"/>
      <c r="C109" s="661"/>
      <c r="D109" s="663"/>
      <c r="E109" s="664"/>
      <c r="F109" s="661"/>
      <c r="G109" s="661"/>
      <c r="H109" s="661"/>
      <c r="I109" s="661"/>
      <c r="J109" s="661"/>
      <c r="K109" s="661"/>
      <c r="L109" s="661"/>
      <c r="M109" s="661"/>
      <c r="N109" s="661"/>
      <c r="O109" s="661"/>
      <c r="P109" s="661"/>
      <c r="Q109" s="661"/>
      <c r="R109" s="661"/>
      <c r="S109" s="661"/>
      <c r="T109" s="661"/>
      <c r="U109" s="661"/>
      <c r="V109" s="661"/>
      <c r="W109" s="661"/>
      <c r="X109" s="661"/>
      <c r="Y109" s="661"/>
      <c r="Z109" s="661"/>
    </row>
    <row r="110" spans="1:26" ht="15.75" customHeight="1" x14ac:dyDescent="0.25">
      <c r="A110" s="661"/>
      <c r="B110" s="661"/>
      <c r="C110" s="661"/>
      <c r="D110" s="663"/>
      <c r="E110" s="664"/>
      <c r="F110" s="661"/>
      <c r="G110" s="661"/>
      <c r="H110" s="661"/>
      <c r="I110" s="661"/>
      <c r="J110" s="661"/>
      <c r="K110" s="661"/>
      <c r="L110" s="661"/>
      <c r="M110" s="661"/>
      <c r="N110" s="661"/>
      <c r="O110" s="661"/>
      <c r="P110" s="661"/>
      <c r="Q110" s="661"/>
      <c r="R110" s="661"/>
      <c r="S110" s="661"/>
      <c r="T110" s="661"/>
      <c r="U110" s="661"/>
      <c r="V110" s="661"/>
      <c r="W110" s="661"/>
      <c r="X110" s="661"/>
      <c r="Y110" s="661"/>
      <c r="Z110" s="661"/>
    </row>
    <row r="111" spans="1:26" ht="15.75" customHeight="1" x14ac:dyDescent="0.25">
      <c r="A111" s="661"/>
      <c r="B111" s="661"/>
      <c r="C111" s="661"/>
      <c r="D111" s="663"/>
      <c r="E111" s="664"/>
      <c r="F111" s="661"/>
      <c r="G111" s="661"/>
      <c r="H111" s="661"/>
      <c r="I111" s="661"/>
      <c r="J111" s="661"/>
      <c r="K111" s="661"/>
      <c r="L111" s="661"/>
      <c r="M111" s="661"/>
      <c r="N111" s="661"/>
      <c r="O111" s="661"/>
      <c r="P111" s="661"/>
      <c r="Q111" s="661"/>
      <c r="R111" s="661"/>
      <c r="S111" s="661"/>
      <c r="T111" s="661"/>
      <c r="U111" s="661"/>
      <c r="V111" s="661"/>
      <c r="W111" s="661"/>
      <c r="X111" s="661"/>
      <c r="Y111" s="661"/>
      <c r="Z111" s="661"/>
    </row>
    <row r="112" spans="1:26" ht="15.75" customHeight="1" x14ac:dyDescent="0.25">
      <c r="A112" s="661"/>
      <c r="B112" s="661"/>
      <c r="C112" s="661"/>
      <c r="D112" s="663"/>
      <c r="E112" s="664"/>
      <c r="F112" s="661"/>
      <c r="G112" s="661"/>
      <c r="H112" s="661"/>
      <c r="I112" s="661"/>
      <c r="J112" s="661"/>
      <c r="K112" s="661"/>
      <c r="L112" s="661"/>
      <c r="M112" s="661"/>
      <c r="N112" s="661"/>
      <c r="O112" s="661"/>
      <c r="P112" s="661"/>
      <c r="Q112" s="661"/>
      <c r="R112" s="661"/>
      <c r="S112" s="661"/>
      <c r="T112" s="661"/>
      <c r="U112" s="661"/>
      <c r="V112" s="661"/>
      <c r="W112" s="661"/>
      <c r="X112" s="661"/>
      <c r="Y112" s="661"/>
      <c r="Z112" s="661"/>
    </row>
    <row r="113" spans="1:26" ht="15.75" customHeight="1" x14ac:dyDescent="0.25">
      <c r="A113" s="661"/>
      <c r="B113" s="661"/>
      <c r="C113" s="661"/>
      <c r="D113" s="663"/>
      <c r="E113" s="664"/>
      <c r="F113" s="661"/>
      <c r="G113" s="661"/>
      <c r="H113" s="661"/>
      <c r="I113" s="661"/>
      <c r="J113" s="661"/>
      <c r="K113" s="661"/>
      <c r="L113" s="661"/>
      <c r="M113" s="661"/>
      <c r="N113" s="661"/>
      <c r="O113" s="661"/>
      <c r="P113" s="661"/>
      <c r="Q113" s="661"/>
      <c r="R113" s="661"/>
      <c r="S113" s="661"/>
      <c r="T113" s="661"/>
      <c r="U113" s="661"/>
      <c r="V113" s="661"/>
      <c r="W113" s="661"/>
      <c r="X113" s="661"/>
      <c r="Y113" s="661"/>
      <c r="Z113" s="661"/>
    </row>
    <row r="114" spans="1:26" ht="15.75" customHeight="1" x14ac:dyDescent="0.25">
      <c r="A114" s="661"/>
      <c r="B114" s="661"/>
      <c r="C114" s="661"/>
      <c r="D114" s="663"/>
      <c r="E114" s="664"/>
      <c r="F114" s="661"/>
      <c r="G114" s="661"/>
      <c r="H114" s="661"/>
      <c r="I114" s="661"/>
      <c r="J114" s="661"/>
      <c r="K114" s="661"/>
      <c r="L114" s="661"/>
      <c r="M114" s="661"/>
      <c r="N114" s="661"/>
      <c r="O114" s="661"/>
      <c r="P114" s="661"/>
      <c r="Q114" s="661"/>
      <c r="R114" s="661"/>
      <c r="S114" s="661"/>
      <c r="T114" s="661"/>
      <c r="U114" s="661"/>
      <c r="V114" s="661"/>
      <c r="W114" s="661"/>
      <c r="X114" s="661"/>
      <c r="Y114" s="661"/>
      <c r="Z114" s="661"/>
    </row>
    <row r="115" spans="1:26" ht="15.75" customHeight="1" x14ac:dyDescent="0.25">
      <c r="A115" s="661"/>
      <c r="B115" s="661"/>
      <c r="C115" s="661"/>
      <c r="D115" s="663"/>
      <c r="E115" s="664"/>
      <c r="F115" s="661"/>
      <c r="G115" s="661"/>
      <c r="H115" s="661"/>
      <c r="I115" s="661"/>
      <c r="J115" s="661"/>
      <c r="K115" s="661"/>
      <c r="L115" s="661"/>
      <c r="M115" s="661"/>
      <c r="N115" s="661"/>
      <c r="O115" s="661"/>
      <c r="P115" s="661"/>
      <c r="Q115" s="661"/>
      <c r="R115" s="661"/>
      <c r="S115" s="661"/>
      <c r="T115" s="661"/>
      <c r="U115" s="661"/>
      <c r="V115" s="661"/>
      <c r="W115" s="661"/>
      <c r="X115" s="661"/>
      <c r="Y115" s="661"/>
      <c r="Z115" s="661"/>
    </row>
    <row r="116" spans="1:26" ht="15.75" customHeight="1" x14ac:dyDescent="0.25">
      <c r="A116" s="661"/>
      <c r="B116" s="661"/>
      <c r="C116" s="661"/>
      <c r="D116" s="663"/>
      <c r="E116" s="664"/>
      <c r="F116" s="661"/>
      <c r="G116" s="661"/>
      <c r="H116" s="661"/>
      <c r="I116" s="661"/>
      <c r="J116" s="661"/>
      <c r="K116" s="661"/>
      <c r="L116" s="661"/>
      <c r="M116" s="661"/>
      <c r="N116" s="661"/>
      <c r="O116" s="661"/>
      <c r="P116" s="661"/>
      <c r="Q116" s="661"/>
      <c r="R116" s="661"/>
      <c r="S116" s="661"/>
      <c r="T116" s="661"/>
      <c r="U116" s="661"/>
      <c r="V116" s="661"/>
      <c r="W116" s="661"/>
      <c r="X116" s="661"/>
      <c r="Y116" s="661"/>
      <c r="Z116" s="661"/>
    </row>
    <row r="117" spans="1:26" ht="15.75" customHeight="1" x14ac:dyDescent="0.25">
      <c r="A117" s="661"/>
      <c r="B117" s="661"/>
      <c r="C117" s="661"/>
      <c r="D117" s="663"/>
      <c r="E117" s="664"/>
      <c r="F117" s="661"/>
      <c r="G117" s="661"/>
      <c r="H117" s="661"/>
      <c r="I117" s="661"/>
      <c r="J117" s="661"/>
      <c r="K117" s="661"/>
      <c r="L117" s="661"/>
      <c r="M117" s="661"/>
      <c r="N117" s="661"/>
      <c r="O117" s="661"/>
      <c r="P117" s="661"/>
      <c r="Q117" s="661"/>
      <c r="R117" s="661"/>
      <c r="S117" s="661"/>
      <c r="T117" s="661"/>
      <c r="U117" s="661"/>
      <c r="V117" s="661"/>
      <c r="W117" s="661"/>
      <c r="X117" s="661"/>
      <c r="Y117" s="661"/>
      <c r="Z117" s="661"/>
    </row>
    <row r="118" spans="1:26" ht="15.75" customHeight="1" x14ac:dyDescent="0.25">
      <c r="A118" s="661"/>
      <c r="B118" s="661"/>
      <c r="C118" s="661"/>
      <c r="D118" s="663"/>
      <c r="E118" s="664"/>
      <c r="F118" s="661"/>
      <c r="G118" s="661"/>
      <c r="H118" s="661"/>
      <c r="I118" s="661"/>
      <c r="J118" s="661"/>
      <c r="K118" s="661"/>
      <c r="L118" s="661"/>
      <c r="M118" s="661"/>
      <c r="N118" s="661"/>
      <c r="O118" s="661"/>
      <c r="P118" s="661"/>
      <c r="Q118" s="661"/>
      <c r="R118" s="661"/>
      <c r="S118" s="661"/>
      <c r="T118" s="661"/>
      <c r="U118" s="661"/>
      <c r="V118" s="661"/>
      <c r="W118" s="661"/>
      <c r="X118" s="661"/>
      <c r="Y118" s="661"/>
      <c r="Z118" s="661"/>
    </row>
    <row r="119" spans="1:26" ht="15.75" customHeight="1" x14ac:dyDescent="0.25">
      <c r="A119" s="661"/>
      <c r="B119" s="661"/>
      <c r="C119" s="661"/>
      <c r="D119" s="663"/>
      <c r="E119" s="664"/>
      <c r="F119" s="661"/>
      <c r="G119" s="661"/>
      <c r="H119" s="661"/>
      <c r="I119" s="661"/>
      <c r="J119" s="661"/>
      <c r="K119" s="661"/>
      <c r="L119" s="661"/>
      <c r="M119" s="661"/>
      <c r="N119" s="661"/>
      <c r="O119" s="661"/>
      <c r="P119" s="661"/>
      <c r="Q119" s="661"/>
      <c r="R119" s="661"/>
      <c r="S119" s="661"/>
      <c r="T119" s="661"/>
      <c r="U119" s="661"/>
      <c r="V119" s="661"/>
      <c r="W119" s="661"/>
      <c r="X119" s="661"/>
      <c r="Y119" s="661"/>
      <c r="Z119" s="661"/>
    </row>
    <row r="120" spans="1:26" ht="15.75" customHeight="1" x14ac:dyDescent="0.25">
      <c r="A120" s="661"/>
      <c r="B120" s="661"/>
      <c r="C120" s="661"/>
      <c r="D120" s="663"/>
      <c r="E120" s="664"/>
      <c r="F120" s="661"/>
      <c r="G120" s="661"/>
      <c r="H120" s="661"/>
      <c r="I120" s="661"/>
      <c r="J120" s="661"/>
      <c r="K120" s="661"/>
      <c r="L120" s="661"/>
      <c r="M120" s="661"/>
      <c r="N120" s="661"/>
      <c r="O120" s="661"/>
      <c r="P120" s="661"/>
      <c r="Q120" s="661"/>
      <c r="R120" s="661"/>
      <c r="S120" s="661"/>
      <c r="T120" s="661"/>
      <c r="U120" s="661"/>
      <c r="V120" s="661"/>
      <c r="W120" s="661"/>
      <c r="X120" s="661"/>
      <c r="Y120" s="661"/>
      <c r="Z120" s="661"/>
    </row>
    <row r="121" spans="1:26" ht="15.75" customHeight="1" x14ac:dyDescent="0.25">
      <c r="A121" s="661"/>
      <c r="B121" s="661"/>
      <c r="C121" s="661"/>
      <c r="D121" s="663"/>
      <c r="E121" s="664"/>
      <c r="F121" s="661"/>
      <c r="G121" s="661"/>
      <c r="H121" s="661"/>
      <c r="I121" s="661"/>
      <c r="J121" s="661"/>
      <c r="K121" s="661"/>
      <c r="L121" s="661"/>
      <c r="M121" s="661"/>
      <c r="N121" s="661"/>
      <c r="O121" s="661"/>
      <c r="P121" s="661"/>
      <c r="Q121" s="661"/>
      <c r="R121" s="661"/>
      <c r="S121" s="661"/>
      <c r="T121" s="661"/>
      <c r="U121" s="661"/>
      <c r="V121" s="661"/>
      <c r="W121" s="661"/>
      <c r="X121" s="661"/>
      <c r="Y121" s="661"/>
      <c r="Z121" s="661"/>
    </row>
    <row r="122" spans="1:26" ht="15.75" customHeight="1" x14ac:dyDescent="0.25">
      <c r="A122" s="661"/>
      <c r="B122" s="661"/>
      <c r="C122" s="661"/>
      <c r="D122" s="663"/>
      <c r="E122" s="664"/>
      <c r="F122" s="661"/>
      <c r="G122" s="661"/>
      <c r="H122" s="661"/>
      <c r="I122" s="661"/>
      <c r="J122" s="661"/>
      <c r="K122" s="661"/>
      <c r="L122" s="661"/>
      <c r="M122" s="661"/>
      <c r="N122" s="661"/>
      <c r="O122" s="661"/>
      <c r="P122" s="661"/>
      <c r="Q122" s="661"/>
      <c r="R122" s="661"/>
      <c r="S122" s="661"/>
      <c r="T122" s="661"/>
      <c r="U122" s="661"/>
      <c r="V122" s="661"/>
      <c r="W122" s="661"/>
      <c r="X122" s="661"/>
      <c r="Y122" s="661"/>
      <c r="Z122" s="661"/>
    </row>
    <row r="123" spans="1:26" ht="15.75" customHeight="1" x14ac:dyDescent="0.25">
      <c r="A123" s="661"/>
      <c r="B123" s="661"/>
      <c r="C123" s="661"/>
      <c r="D123" s="663"/>
      <c r="E123" s="664"/>
      <c r="F123" s="661"/>
      <c r="G123" s="661"/>
      <c r="H123" s="661"/>
      <c r="I123" s="661"/>
      <c r="J123" s="661"/>
      <c r="K123" s="661"/>
      <c r="L123" s="661"/>
      <c r="M123" s="661"/>
      <c r="N123" s="661"/>
      <c r="O123" s="661"/>
      <c r="P123" s="661"/>
      <c r="Q123" s="661"/>
      <c r="R123" s="661"/>
      <c r="S123" s="661"/>
      <c r="T123" s="661"/>
      <c r="U123" s="661"/>
      <c r="V123" s="661"/>
      <c r="W123" s="661"/>
      <c r="X123" s="661"/>
      <c r="Y123" s="661"/>
      <c r="Z123" s="661"/>
    </row>
    <row r="124" spans="1:26" ht="15.75" customHeight="1" x14ac:dyDescent="0.25">
      <c r="A124" s="661"/>
      <c r="B124" s="661"/>
      <c r="C124" s="661"/>
      <c r="D124" s="663"/>
      <c r="E124" s="664"/>
      <c r="F124" s="661"/>
      <c r="G124" s="661"/>
      <c r="H124" s="661"/>
      <c r="I124" s="661"/>
      <c r="J124" s="661"/>
      <c r="K124" s="661"/>
      <c r="L124" s="661"/>
      <c r="M124" s="661"/>
      <c r="N124" s="661"/>
      <c r="O124" s="661"/>
      <c r="P124" s="661"/>
      <c r="Q124" s="661"/>
      <c r="R124" s="661"/>
      <c r="S124" s="661"/>
      <c r="T124" s="661"/>
      <c r="U124" s="661"/>
      <c r="V124" s="661"/>
      <c r="W124" s="661"/>
      <c r="X124" s="661"/>
      <c r="Y124" s="661"/>
      <c r="Z124" s="661"/>
    </row>
    <row r="125" spans="1:26" ht="15.75" customHeight="1" x14ac:dyDescent="0.25">
      <c r="A125" s="661"/>
      <c r="B125" s="661"/>
      <c r="C125" s="661"/>
      <c r="D125" s="663"/>
      <c r="E125" s="664"/>
      <c r="F125" s="661"/>
      <c r="G125" s="661"/>
      <c r="H125" s="661"/>
      <c r="I125" s="661"/>
      <c r="J125" s="661"/>
      <c r="K125" s="661"/>
      <c r="L125" s="661"/>
      <c r="M125" s="661"/>
      <c r="N125" s="661"/>
      <c r="O125" s="661"/>
      <c r="P125" s="661"/>
      <c r="Q125" s="661"/>
      <c r="R125" s="661"/>
      <c r="S125" s="661"/>
      <c r="T125" s="661"/>
      <c r="U125" s="661"/>
      <c r="V125" s="661"/>
      <c r="W125" s="661"/>
      <c r="X125" s="661"/>
      <c r="Y125" s="661"/>
      <c r="Z125" s="661"/>
    </row>
    <row r="126" spans="1:26" ht="15.75" customHeight="1" x14ac:dyDescent="0.25">
      <c r="A126" s="661"/>
      <c r="B126" s="661"/>
      <c r="C126" s="661"/>
      <c r="D126" s="663"/>
      <c r="E126" s="664"/>
      <c r="F126" s="661"/>
      <c r="G126" s="661"/>
      <c r="H126" s="661"/>
      <c r="I126" s="661"/>
      <c r="J126" s="661"/>
      <c r="K126" s="661"/>
      <c r="L126" s="661"/>
      <c r="M126" s="661"/>
      <c r="N126" s="661"/>
      <c r="O126" s="661"/>
      <c r="P126" s="661"/>
      <c r="Q126" s="661"/>
      <c r="R126" s="661"/>
      <c r="S126" s="661"/>
      <c r="T126" s="661"/>
      <c r="U126" s="661"/>
      <c r="V126" s="661"/>
      <c r="W126" s="661"/>
      <c r="X126" s="661"/>
      <c r="Y126" s="661"/>
      <c r="Z126" s="661"/>
    </row>
    <row r="127" spans="1:26" ht="15.75" customHeight="1" x14ac:dyDescent="0.25">
      <c r="A127" s="661"/>
      <c r="B127" s="661"/>
      <c r="C127" s="661"/>
      <c r="D127" s="663"/>
      <c r="E127" s="664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</row>
    <row r="128" spans="1:26" ht="15.75" customHeight="1" x14ac:dyDescent="0.25">
      <c r="A128" s="661"/>
      <c r="B128" s="661"/>
      <c r="C128" s="661"/>
      <c r="D128" s="663"/>
      <c r="E128" s="664"/>
      <c r="F128" s="661"/>
      <c r="G128" s="661"/>
      <c r="H128" s="661"/>
      <c r="I128" s="661"/>
      <c r="J128" s="661"/>
      <c r="K128" s="661"/>
      <c r="L128" s="661"/>
      <c r="M128" s="661"/>
      <c r="N128" s="661"/>
      <c r="O128" s="661"/>
      <c r="P128" s="661"/>
      <c r="Q128" s="661"/>
      <c r="R128" s="661"/>
      <c r="S128" s="661"/>
      <c r="T128" s="661"/>
      <c r="U128" s="661"/>
      <c r="V128" s="661"/>
      <c r="W128" s="661"/>
      <c r="X128" s="661"/>
      <c r="Y128" s="661"/>
      <c r="Z128" s="661"/>
    </row>
    <row r="129" spans="1:26" ht="15.75" customHeight="1" x14ac:dyDescent="0.25">
      <c r="A129" s="661"/>
      <c r="B129" s="661"/>
      <c r="C129" s="661"/>
      <c r="D129" s="663"/>
      <c r="E129" s="664"/>
      <c r="F129" s="661"/>
      <c r="G129" s="661"/>
      <c r="H129" s="661"/>
      <c r="I129" s="661"/>
      <c r="J129" s="661"/>
      <c r="K129" s="661"/>
      <c r="L129" s="661"/>
      <c r="M129" s="661"/>
      <c r="N129" s="661"/>
      <c r="O129" s="661"/>
      <c r="P129" s="661"/>
      <c r="Q129" s="661"/>
      <c r="R129" s="661"/>
      <c r="S129" s="661"/>
      <c r="T129" s="661"/>
      <c r="U129" s="661"/>
      <c r="V129" s="661"/>
      <c r="W129" s="661"/>
      <c r="X129" s="661"/>
      <c r="Y129" s="661"/>
      <c r="Z129" s="661"/>
    </row>
    <row r="130" spans="1:26" ht="15.75" customHeight="1" x14ac:dyDescent="0.25">
      <c r="A130" s="661"/>
      <c r="B130" s="661"/>
      <c r="C130" s="661"/>
      <c r="D130" s="663"/>
      <c r="E130" s="664"/>
      <c r="F130" s="661"/>
      <c r="G130" s="661"/>
      <c r="H130" s="661"/>
      <c r="I130" s="661"/>
      <c r="J130" s="661"/>
      <c r="K130" s="661"/>
      <c r="L130" s="661"/>
      <c r="M130" s="661"/>
      <c r="N130" s="661"/>
      <c r="O130" s="661"/>
      <c r="P130" s="661"/>
      <c r="Q130" s="661"/>
      <c r="R130" s="661"/>
      <c r="S130" s="661"/>
      <c r="T130" s="661"/>
      <c r="U130" s="661"/>
      <c r="V130" s="661"/>
      <c r="W130" s="661"/>
      <c r="X130" s="661"/>
      <c r="Y130" s="661"/>
      <c r="Z130" s="661"/>
    </row>
    <row r="131" spans="1:26" ht="15.75" customHeight="1" x14ac:dyDescent="0.25">
      <c r="A131" s="661"/>
      <c r="B131" s="661"/>
      <c r="C131" s="661"/>
      <c r="D131" s="663"/>
      <c r="E131" s="664"/>
      <c r="F131" s="661"/>
      <c r="G131" s="661"/>
      <c r="H131" s="661"/>
      <c r="I131" s="661"/>
      <c r="J131" s="661"/>
      <c r="K131" s="661"/>
      <c r="L131" s="661"/>
      <c r="M131" s="661"/>
      <c r="N131" s="661"/>
      <c r="O131" s="661"/>
      <c r="P131" s="661"/>
      <c r="Q131" s="661"/>
      <c r="R131" s="661"/>
      <c r="S131" s="661"/>
      <c r="T131" s="661"/>
      <c r="U131" s="661"/>
      <c r="V131" s="661"/>
      <c r="W131" s="661"/>
      <c r="X131" s="661"/>
      <c r="Y131" s="661"/>
      <c r="Z131" s="661"/>
    </row>
    <row r="132" spans="1:26" ht="15.75" customHeight="1" x14ac:dyDescent="0.25">
      <c r="A132" s="661"/>
      <c r="B132" s="661"/>
      <c r="C132" s="661"/>
      <c r="D132" s="663"/>
      <c r="E132" s="664"/>
      <c r="F132" s="661"/>
      <c r="G132" s="661"/>
      <c r="H132" s="661"/>
      <c r="I132" s="661"/>
      <c r="J132" s="661"/>
      <c r="K132" s="661"/>
      <c r="L132" s="661"/>
      <c r="M132" s="661"/>
      <c r="N132" s="661"/>
      <c r="O132" s="661"/>
      <c r="P132" s="661"/>
      <c r="Q132" s="661"/>
      <c r="R132" s="661"/>
      <c r="S132" s="661"/>
      <c r="T132" s="661"/>
      <c r="U132" s="661"/>
      <c r="V132" s="661"/>
      <c r="W132" s="661"/>
      <c r="X132" s="661"/>
      <c r="Y132" s="661"/>
      <c r="Z132" s="661"/>
    </row>
    <row r="133" spans="1:26" ht="15.75" customHeight="1" x14ac:dyDescent="0.25">
      <c r="A133" s="661"/>
      <c r="B133" s="661"/>
      <c r="C133" s="661"/>
      <c r="D133" s="663"/>
      <c r="E133" s="664"/>
      <c r="F133" s="661"/>
      <c r="G133" s="661"/>
      <c r="H133" s="661"/>
      <c r="I133" s="661"/>
      <c r="J133" s="661"/>
      <c r="K133" s="661"/>
      <c r="L133" s="661"/>
      <c r="M133" s="661"/>
      <c r="N133" s="661"/>
      <c r="O133" s="661"/>
      <c r="P133" s="661"/>
      <c r="Q133" s="661"/>
      <c r="R133" s="661"/>
      <c r="S133" s="661"/>
      <c r="T133" s="661"/>
      <c r="U133" s="661"/>
      <c r="V133" s="661"/>
      <c r="W133" s="661"/>
      <c r="X133" s="661"/>
      <c r="Y133" s="661"/>
      <c r="Z133" s="661"/>
    </row>
    <row r="134" spans="1:26" ht="15.75" customHeight="1" x14ac:dyDescent="0.25">
      <c r="A134" s="661"/>
      <c r="B134" s="661"/>
      <c r="C134" s="661"/>
      <c r="D134" s="663"/>
      <c r="E134" s="664"/>
      <c r="F134" s="661"/>
      <c r="G134" s="661"/>
      <c r="H134" s="661"/>
      <c r="I134" s="661"/>
      <c r="J134" s="661"/>
      <c r="K134" s="661"/>
      <c r="L134" s="661"/>
      <c r="M134" s="661"/>
      <c r="N134" s="661"/>
      <c r="O134" s="661"/>
      <c r="P134" s="661"/>
      <c r="Q134" s="661"/>
      <c r="R134" s="661"/>
      <c r="S134" s="661"/>
      <c r="T134" s="661"/>
      <c r="U134" s="661"/>
      <c r="V134" s="661"/>
      <c r="W134" s="661"/>
      <c r="X134" s="661"/>
      <c r="Y134" s="661"/>
      <c r="Z134" s="661"/>
    </row>
    <row r="135" spans="1:26" ht="15.75" customHeight="1" x14ac:dyDescent="0.25">
      <c r="A135" s="661"/>
      <c r="B135" s="661"/>
      <c r="C135" s="661"/>
      <c r="D135" s="663"/>
      <c r="E135" s="664"/>
      <c r="F135" s="661"/>
      <c r="G135" s="661"/>
      <c r="H135" s="661"/>
      <c r="I135" s="661"/>
      <c r="J135" s="661"/>
      <c r="K135" s="661"/>
      <c r="L135" s="661"/>
      <c r="M135" s="661"/>
      <c r="N135" s="661"/>
      <c r="O135" s="661"/>
      <c r="P135" s="661"/>
      <c r="Q135" s="661"/>
      <c r="R135" s="661"/>
      <c r="S135" s="661"/>
      <c r="T135" s="661"/>
      <c r="U135" s="661"/>
      <c r="V135" s="661"/>
      <c r="W135" s="661"/>
      <c r="X135" s="661"/>
      <c r="Y135" s="661"/>
      <c r="Z135" s="661"/>
    </row>
    <row r="136" spans="1:26" ht="15.75" customHeight="1" x14ac:dyDescent="0.25">
      <c r="A136" s="661"/>
      <c r="B136" s="661"/>
      <c r="C136" s="661"/>
      <c r="D136" s="663"/>
      <c r="E136" s="664"/>
      <c r="F136" s="661"/>
      <c r="G136" s="661"/>
      <c r="H136" s="661"/>
      <c r="I136" s="661"/>
      <c r="J136" s="661"/>
      <c r="K136" s="661"/>
      <c r="L136" s="661"/>
      <c r="M136" s="661"/>
      <c r="N136" s="661"/>
      <c r="O136" s="661"/>
      <c r="P136" s="661"/>
      <c r="Q136" s="661"/>
      <c r="R136" s="661"/>
      <c r="S136" s="661"/>
      <c r="T136" s="661"/>
      <c r="U136" s="661"/>
      <c r="V136" s="661"/>
      <c r="W136" s="661"/>
      <c r="X136" s="661"/>
      <c r="Y136" s="661"/>
      <c r="Z136" s="661"/>
    </row>
    <row r="137" spans="1:26" ht="15.75" customHeight="1" x14ac:dyDescent="0.25">
      <c r="A137" s="661"/>
      <c r="B137" s="661"/>
      <c r="C137" s="661"/>
      <c r="D137" s="663"/>
      <c r="E137" s="664"/>
      <c r="F137" s="661"/>
      <c r="G137" s="661"/>
      <c r="H137" s="661"/>
      <c r="I137" s="661"/>
      <c r="J137" s="661"/>
      <c r="K137" s="661"/>
      <c r="L137" s="661"/>
      <c r="M137" s="661"/>
      <c r="N137" s="661"/>
      <c r="O137" s="661"/>
      <c r="P137" s="661"/>
      <c r="Q137" s="661"/>
      <c r="R137" s="661"/>
      <c r="S137" s="661"/>
      <c r="T137" s="661"/>
      <c r="U137" s="661"/>
      <c r="V137" s="661"/>
      <c r="W137" s="661"/>
      <c r="X137" s="661"/>
      <c r="Y137" s="661"/>
      <c r="Z137" s="661"/>
    </row>
    <row r="138" spans="1:26" ht="15.75" customHeight="1" x14ac:dyDescent="0.25">
      <c r="A138" s="661"/>
      <c r="B138" s="661"/>
      <c r="C138" s="661"/>
      <c r="D138" s="663"/>
      <c r="E138" s="664"/>
      <c r="F138" s="661"/>
      <c r="G138" s="661"/>
      <c r="H138" s="661"/>
      <c r="I138" s="661"/>
      <c r="J138" s="661"/>
      <c r="K138" s="661"/>
      <c r="L138" s="661"/>
      <c r="M138" s="661"/>
      <c r="N138" s="661"/>
      <c r="O138" s="661"/>
      <c r="P138" s="661"/>
      <c r="Q138" s="661"/>
      <c r="R138" s="661"/>
      <c r="S138" s="661"/>
      <c r="T138" s="661"/>
      <c r="U138" s="661"/>
      <c r="V138" s="661"/>
      <c r="W138" s="661"/>
      <c r="X138" s="661"/>
      <c r="Y138" s="661"/>
      <c r="Z138" s="661"/>
    </row>
    <row r="139" spans="1:26" ht="15.75" customHeight="1" x14ac:dyDescent="0.25">
      <c r="A139" s="661"/>
      <c r="B139" s="661"/>
      <c r="C139" s="661"/>
      <c r="D139" s="663"/>
      <c r="E139" s="664"/>
      <c r="F139" s="661"/>
      <c r="G139" s="661"/>
      <c r="H139" s="661"/>
      <c r="I139" s="661"/>
      <c r="J139" s="661"/>
      <c r="K139" s="661"/>
      <c r="L139" s="661"/>
      <c r="M139" s="661"/>
      <c r="N139" s="661"/>
      <c r="O139" s="661"/>
      <c r="P139" s="661"/>
      <c r="Q139" s="661"/>
      <c r="R139" s="661"/>
      <c r="S139" s="661"/>
      <c r="T139" s="661"/>
      <c r="U139" s="661"/>
      <c r="V139" s="661"/>
      <c r="W139" s="661"/>
      <c r="X139" s="661"/>
      <c r="Y139" s="661"/>
      <c r="Z139" s="661"/>
    </row>
    <row r="140" spans="1:26" ht="15.75" customHeight="1" x14ac:dyDescent="0.25">
      <c r="A140" s="661"/>
      <c r="B140" s="661"/>
      <c r="C140" s="661"/>
      <c r="D140" s="663"/>
      <c r="E140" s="664"/>
      <c r="F140" s="661"/>
      <c r="G140" s="661"/>
      <c r="H140" s="661"/>
      <c r="I140" s="661"/>
      <c r="J140" s="661"/>
      <c r="K140" s="661"/>
      <c r="L140" s="661"/>
      <c r="M140" s="661"/>
      <c r="N140" s="661"/>
      <c r="O140" s="661"/>
      <c r="P140" s="661"/>
      <c r="Q140" s="661"/>
      <c r="R140" s="661"/>
      <c r="S140" s="661"/>
      <c r="T140" s="661"/>
      <c r="U140" s="661"/>
      <c r="V140" s="661"/>
      <c r="W140" s="661"/>
      <c r="X140" s="661"/>
      <c r="Y140" s="661"/>
      <c r="Z140" s="661"/>
    </row>
    <row r="141" spans="1:26" ht="15.75" customHeight="1" x14ac:dyDescent="0.25">
      <c r="A141" s="661"/>
      <c r="B141" s="661"/>
      <c r="C141" s="661"/>
      <c r="D141" s="663"/>
      <c r="E141" s="664"/>
      <c r="F141" s="661"/>
      <c r="G141" s="661"/>
      <c r="H141" s="661"/>
      <c r="I141" s="661"/>
      <c r="J141" s="661"/>
      <c r="K141" s="661"/>
      <c r="L141" s="661"/>
      <c r="M141" s="661"/>
      <c r="N141" s="661"/>
      <c r="O141" s="661"/>
      <c r="P141" s="661"/>
      <c r="Q141" s="661"/>
      <c r="R141" s="661"/>
      <c r="S141" s="661"/>
      <c r="T141" s="661"/>
      <c r="U141" s="661"/>
      <c r="V141" s="661"/>
      <c r="W141" s="661"/>
      <c r="X141" s="661"/>
      <c r="Y141" s="661"/>
      <c r="Z141" s="661"/>
    </row>
    <row r="142" spans="1:26" ht="15.75" customHeight="1" x14ac:dyDescent="0.25">
      <c r="A142" s="661"/>
      <c r="B142" s="661"/>
      <c r="C142" s="661"/>
      <c r="D142" s="663"/>
      <c r="E142" s="664"/>
      <c r="F142" s="661"/>
      <c r="G142" s="661"/>
      <c r="H142" s="661"/>
      <c r="I142" s="661"/>
      <c r="J142" s="661"/>
      <c r="K142" s="661"/>
      <c r="L142" s="661"/>
      <c r="M142" s="661"/>
      <c r="N142" s="661"/>
      <c r="O142" s="661"/>
      <c r="P142" s="661"/>
      <c r="Q142" s="661"/>
      <c r="R142" s="661"/>
      <c r="S142" s="661"/>
      <c r="T142" s="661"/>
      <c r="U142" s="661"/>
      <c r="V142" s="661"/>
      <c r="W142" s="661"/>
      <c r="X142" s="661"/>
      <c r="Y142" s="661"/>
      <c r="Z142" s="661"/>
    </row>
    <row r="143" spans="1:26" ht="15.75" customHeight="1" x14ac:dyDescent="0.25">
      <c r="A143" s="661"/>
      <c r="B143" s="661"/>
      <c r="C143" s="661"/>
      <c r="D143" s="663"/>
      <c r="E143" s="664"/>
      <c r="F143" s="661"/>
      <c r="G143" s="661"/>
      <c r="H143" s="661"/>
      <c r="I143" s="661"/>
      <c r="J143" s="661"/>
      <c r="K143" s="661"/>
      <c r="L143" s="661"/>
      <c r="M143" s="661"/>
      <c r="N143" s="661"/>
      <c r="O143" s="661"/>
      <c r="P143" s="661"/>
      <c r="Q143" s="661"/>
      <c r="R143" s="661"/>
      <c r="S143" s="661"/>
      <c r="T143" s="661"/>
      <c r="U143" s="661"/>
      <c r="V143" s="661"/>
      <c r="W143" s="661"/>
      <c r="X143" s="661"/>
      <c r="Y143" s="661"/>
      <c r="Z143" s="661"/>
    </row>
    <row r="144" spans="1:26" ht="15.75" customHeight="1" x14ac:dyDescent="0.25">
      <c r="A144" s="661"/>
      <c r="B144" s="661"/>
      <c r="C144" s="661"/>
      <c r="D144" s="663"/>
      <c r="E144" s="664"/>
      <c r="F144" s="661"/>
      <c r="G144" s="661"/>
      <c r="H144" s="661"/>
      <c r="I144" s="661"/>
      <c r="J144" s="661"/>
      <c r="K144" s="661"/>
      <c r="L144" s="661"/>
      <c r="M144" s="661"/>
      <c r="N144" s="661"/>
      <c r="O144" s="661"/>
      <c r="P144" s="661"/>
      <c r="Q144" s="661"/>
      <c r="R144" s="661"/>
      <c r="S144" s="661"/>
      <c r="T144" s="661"/>
      <c r="U144" s="661"/>
      <c r="V144" s="661"/>
      <c r="W144" s="661"/>
      <c r="X144" s="661"/>
      <c r="Y144" s="661"/>
      <c r="Z144" s="661"/>
    </row>
    <row r="145" spans="1:26" ht="15.75" customHeight="1" x14ac:dyDescent="0.25">
      <c r="A145" s="661"/>
      <c r="B145" s="661"/>
      <c r="C145" s="661"/>
      <c r="D145" s="663"/>
      <c r="E145" s="664"/>
      <c r="F145" s="661"/>
      <c r="G145" s="661"/>
      <c r="H145" s="661"/>
      <c r="I145" s="661"/>
      <c r="J145" s="661"/>
      <c r="K145" s="661"/>
      <c r="L145" s="661"/>
      <c r="M145" s="661"/>
      <c r="N145" s="661"/>
      <c r="O145" s="661"/>
      <c r="P145" s="661"/>
      <c r="Q145" s="661"/>
      <c r="R145" s="661"/>
      <c r="S145" s="661"/>
      <c r="T145" s="661"/>
      <c r="U145" s="661"/>
      <c r="V145" s="661"/>
      <c r="W145" s="661"/>
      <c r="X145" s="661"/>
      <c r="Y145" s="661"/>
      <c r="Z145" s="661"/>
    </row>
    <row r="146" spans="1:26" ht="15.75" customHeight="1" x14ac:dyDescent="0.25">
      <c r="A146" s="661"/>
      <c r="B146" s="661"/>
      <c r="C146" s="661"/>
      <c r="D146" s="663"/>
      <c r="E146" s="664"/>
      <c r="F146" s="661"/>
      <c r="G146" s="661"/>
      <c r="H146" s="661"/>
      <c r="I146" s="661"/>
      <c r="J146" s="661"/>
      <c r="K146" s="661"/>
      <c r="L146" s="661"/>
      <c r="M146" s="661"/>
      <c r="N146" s="661"/>
      <c r="O146" s="661"/>
      <c r="P146" s="661"/>
      <c r="Q146" s="661"/>
      <c r="R146" s="661"/>
      <c r="S146" s="661"/>
      <c r="T146" s="661"/>
      <c r="U146" s="661"/>
      <c r="V146" s="661"/>
      <c r="W146" s="661"/>
      <c r="X146" s="661"/>
      <c r="Y146" s="661"/>
      <c r="Z146" s="661"/>
    </row>
    <row r="147" spans="1:26" ht="15.75" customHeight="1" x14ac:dyDescent="0.25">
      <c r="A147" s="661"/>
      <c r="B147" s="661"/>
      <c r="C147" s="661"/>
      <c r="D147" s="663"/>
      <c r="E147" s="664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</row>
    <row r="148" spans="1:26" ht="15.75" customHeight="1" x14ac:dyDescent="0.25">
      <c r="A148" s="661"/>
      <c r="B148" s="661"/>
      <c r="C148" s="661"/>
      <c r="D148" s="663"/>
      <c r="E148" s="664"/>
      <c r="F148" s="661"/>
      <c r="G148" s="661"/>
      <c r="H148" s="661"/>
      <c r="I148" s="661"/>
      <c r="J148" s="661"/>
      <c r="K148" s="661"/>
      <c r="L148" s="661"/>
      <c r="M148" s="661"/>
      <c r="N148" s="661"/>
      <c r="O148" s="661"/>
      <c r="P148" s="661"/>
      <c r="Q148" s="661"/>
      <c r="R148" s="661"/>
      <c r="S148" s="661"/>
      <c r="T148" s="661"/>
      <c r="U148" s="661"/>
      <c r="V148" s="661"/>
      <c r="W148" s="661"/>
      <c r="X148" s="661"/>
      <c r="Y148" s="661"/>
      <c r="Z148" s="661"/>
    </row>
    <row r="149" spans="1:26" ht="15.75" customHeight="1" x14ac:dyDescent="0.25">
      <c r="A149" s="661"/>
      <c r="B149" s="661"/>
      <c r="C149" s="661"/>
      <c r="D149" s="663"/>
      <c r="E149" s="664"/>
      <c r="F149" s="661"/>
      <c r="G149" s="661"/>
      <c r="H149" s="661"/>
      <c r="I149" s="661"/>
      <c r="J149" s="661"/>
      <c r="K149" s="661"/>
      <c r="L149" s="661"/>
      <c r="M149" s="661"/>
      <c r="N149" s="661"/>
      <c r="O149" s="661"/>
      <c r="P149" s="661"/>
      <c r="Q149" s="661"/>
      <c r="R149" s="661"/>
      <c r="S149" s="661"/>
      <c r="T149" s="661"/>
      <c r="U149" s="661"/>
      <c r="V149" s="661"/>
      <c r="W149" s="661"/>
      <c r="X149" s="661"/>
      <c r="Y149" s="661"/>
      <c r="Z149" s="661"/>
    </row>
    <row r="150" spans="1:26" ht="15.75" customHeight="1" x14ac:dyDescent="0.25">
      <c r="A150" s="661"/>
      <c r="B150" s="661"/>
      <c r="C150" s="661"/>
      <c r="D150" s="663"/>
      <c r="E150" s="664"/>
      <c r="F150" s="661"/>
      <c r="G150" s="661"/>
      <c r="H150" s="661"/>
      <c r="I150" s="661"/>
      <c r="J150" s="661"/>
      <c r="K150" s="661"/>
      <c r="L150" s="661"/>
      <c r="M150" s="661"/>
      <c r="N150" s="661"/>
      <c r="O150" s="661"/>
      <c r="P150" s="661"/>
      <c r="Q150" s="661"/>
      <c r="R150" s="661"/>
      <c r="S150" s="661"/>
      <c r="T150" s="661"/>
      <c r="U150" s="661"/>
      <c r="V150" s="661"/>
      <c r="W150" s="661"/>
      <c r="X150" s="661"/>
      <c r="Y150" s="661"/>
      <c r="Z150" s="661"/>
    </row>
    <row r="151" spans="1:26" ht="15.75" customHeight="1" x14ac:dyDescent="0.25">
      <c r="A151" s="661"/>
      <c r="B151" s="661"/>
      <c r="C151" s="661"/>
      <c r="D151" s="663"/>
      <c r="E151" s="664"/>
      <c r="F151" s="661"/>
      <c r="G151" s="661"/>
      <c r="H151" s="661"/>
      <c r="I151" s="661"/>
      <c r="J151" s="661"/>
      <c r="K151" s="661"/>
      <c r="L151" s="661"/>
      <c r="M151" s="661"/>
      <c r="N151" s="661"/>
      <c r="O151" s="661"/>
      <c r="P151" s="661"/>
      <c r="Q151" s="661"/>
      <c r="R151" s="661"/>
      <c r="S151" s="661"/>
      <c r="T151" s="661"/>
      <c r="U151" s="661"/>
      <c r="V151" s="661"/>
      <c r="W151" s="661"/>
      <c r="X151" s="661"/>
      <c r="Y151" s="661"/>
      <c r="Z151" s="661"/>
    </row>
    <row r="152" spans="1:26" ht="15.75" customHeight="1" x14ac:dyDescent="0.25">
      <c r="A152" s="661"/>
      <c r="B152" s="661"/>
      <c r="C152" s="661"/>
      <c r="D152" s="663"/>
      <c r="E152" s="664"/>
      <c r="F152" s="661"/>
      <c r="G152" s="661"/>
      <c r="H152" s="661"/>
      <c r="I152" s="661"/>
      <c r="J152" s="661"/>
      <c r="K152" s="661"/>
      <c r="L152" s="661"/>
      <c r="M152" s="661"/>
      <c r="N152" s="661"/>
      <c r="O152" s="661"/>
      <c r="P152" s="661"/>
      <c r="Q152" s="661"/>
      <c r="R152" s="661"/>
      <c r="S152" s="661"/>
      <c r="T152" s="661"/>
      <c r="U152" s="661"/>
      <c r="V152" s="661"/>
      <c r="W152" s="661"/>
      <c r="X152" s="661"/>
      <c r="Y152" s="661"/>
      <c r="Z152" s="661"/>
    </row>
    <row r="153" spans="1:26" ht="15.75" customHeight="1" x14ac:dyDescent="0.25">
      <c r="A153" s="661"/>
      <c r="B153" s="661"/>
      <c r="C153" s="661"/>
      <c r="D153" s="663"/>
      <c r="E153" s="664"/>
      <c r="F153" s="661"/>
      <c r="G153" s="661"/>
      <c r="H153" s="661"/>
      <c r="I153" s="661"/>
      <c r="J153" s="661"/>
      <c r="K153" s="661"/>
      <c r="L153" s="661"/>
      <c r="M153" s="661"/>
      <c r="N153" s="661"/>
      <c r="O153" s="661"/>
      <c r="P153" s="661"/>
      <c r="Q153" s="661"/>
      <c r="R153" s="661"/>
      <c r="S153" s="661"/>
      <c r="T153" s="661"/>
      <c r="U153" s="661"/>
      <c r="V153" s="661"/>
      <c r="W153" s="661"/>
      <c r="X153" s="661"/>
      <c r="Y153" s="661"/>
      <c r="Z153" s="661"/>
    </row>
    <row r="154" spans="1:26" ht="15.75" customHeight="1" x14ac:dyDescent="0.25">
      <c r="A154" s="661"/>
      <c r="B154" s="661"/>
      <c r="C154" s="661"/>
      <c r="D154" s="663"/>
      <c r="E154" s="664"/>
      <c r="F154" s="661"/>
      <c r="G154" s="661"/>
      <c r="H154" s="661"/>
      <c r="I154" s="661"/>
      <c r="J154" s="661"/>
      <c r="K154" s="661"/>
      <c r="L154" s="661"/>
      <c r="M154" s="661"/>
      <c r="N154" s="661"/>
      <c r="O154" s="661"/>
      <c r="P154" s="661"/>
      <c r="Q154" s="661"/>
      <c r="R154" s="661"/>
      <c r="S154" s="661"/>
      <c r="T154" s="661"/>
      <c r="U154" s="661"/>
      <c r="V154" s="661"/>
      <c r="W154" s="661"/>
      <c r="X154" s="661"/>
      <c r="Y154" s="661"/>
      <c r="Z154" s="661"/>
    </row>
    <row r="155" spans="1:26" ht="15.75" customHeight="1" x14ac:dyDescent="0.25">
      <c r="A155" s="661"/>
      <c r="B155" s="661"/>
      <c r="C155" s="661"/>
      <c r="D155" s="663"/>
      <c r="E155" s="664"/>
      <c r="F155" s="661"/>
      <c r="G155" s="661"/>
      <c r="H155" s="661"/>
      <c r="I155" s="661"/>
      <c r="J155" s="661"/>
      <c r="K155" s="661"/>
      <c r="L155" s="661"/>
      <c r="M155" s="661"/>
      <c r="N155" s="661"/>
      <c r="O155" s="661"/>
      <c r="P155" s="661"/>
      <c r="Q155" s="661"/>
      <c r="R155" s="661"/>
      <c r="S155" s="661"/>
      <c r="T155" s="661"/>
      <c r="U155" s="661"/>
      <c r="V155" s="661"/>
      <c r="W155" s="661"/>
      <c r="X155" s="661"/>
      <c r="Y155" s="661"/>
      <c r="Z155" s="661"/>
    </row>
    <row r="156" spans="1:26" ht="15.75" customHeight="1" x14ac:dyDescent="0.25">
      <c r="A156" s="661"/>
      <c r="B156" s="661"/>
      <c r="C156" s="661"/>
      <c r="D156" s="663"/>
      <c r="E156" s="664"/>
      <c r="F156" s="661"/>
      <c r="G156" s="661"/>
      <c r="H156" s="661"/>
      <c r="I156" s="661"/>
      <c r="J156" s="661"/>
      <c r="K156" s="661"/>
      <c r="L156" s="661"/>
      <c r="M156" s="661"/>
      <c r="N156" s="661"/>
      <c r="O156" s="661"/>
      <c r="P156" s="661"/>
      <c r="Q156" s="661"/>
      <c r="R156" s="661"/>
      <c r="S156" s="661"/>
      <c r="T156" s="661"/>
      <c r="U156" s="661"/>
      <c r="V156" s="661"/>
      <c r="W156" s="661"/>
      <c r="X156" s="661"/>
      <c r="Y156" s="661"/>
      <c r="Z156" s="661"/>
    </row>
    <row r="157" spans="1:26" ht="15.75" customHeight="1" x14ac:dyDescent="0.25">
      <c r="A157" s="661"/>
      <c r="B157" s="661"/>
      <c r="C157" s="661"/>
      <c r="D157" s="663"/>
      <c r="E157" s="664"/>
      <c r="F157" s="661"/>
      <c r="G157" s="661"/>
      <c r="H157" s="661"/>
      <c r="I157" s="661"/>
      <c r="J157" s="661"/>
      <c r="K157" s="661"/>
      <c r="L157" s="661"/>
      <c r="M157" s="661"/>
      <c r="N157" s="661"/>
      <c r="O157" s="661"/>
      <c r="P157" s="661"/>
      <c r="Q157" s="661"/>
      <c r="R157" s="661"/>
      <c r="S157" s="661"/>
      <c r="T157" s="661"/>
      <c r="U157" s="661"/>
      <c r="V157" s="661"/>
      <c r="W157" s="661"/>
      <c r="X157" s="661"/>
      <c r="Y157" s="661"/>
      <c r="Z157" s="661"/>
    </row>
    <row r="158" spans="1:26" ht="15.75" customHeight="1" x14ac:dyDescent="0.25">
      <c r="A158" s="661"/>
      <c r="B158" s="661"/>
      <c r="C158" s="661"/>
      <c r="D158" s="663"/>
      <c r="E158" s="664"/>
      <c r="F158" s="661"/>
      <c r="G158" s="661"/>
      <c r="H158" s="661"/>
      <c r="I158" s="661"/>
      <c r="J158" s="661"/>
      <c r="K158" s="661"/>
      <c r="L158" s="661"/>
      <c r="M158" s="661"/>
      <c r="N158" s="661"/>
      <c r="O158" s="661"/>
      <c r="P158" s="661"/>
      <c r="Q158" s="661"/>
      <c r="R158" s="661"/>
      <c r="S158" s="661"/>
      <c r="T158" s="661"/>
      <c r="U158" s="661"/>
      <c r="V158" s="661"/>
      <c r="W158" s="661"/>
      <c r="X158" s="661"/>
      <c r="Y158" s="661"/>
      <c r="Z158" s="661"/>
    </row>
    <row r="159" spans="1:26" ht="15.75" customHeight="1" x14ac:dyDescent="0.25">
      <c r="A159" s="661"/>
      <c r="B159" s="661"/>
      <c r="C159" s="661"/>
      <c r="D159" s="663"/>
      <c r="E159" s="664"/>
      <c r="F159" s="661"/>
      <c r="G159" s="661"/>
      <c r="H159" s="661"/>
      <c r="I159" s="661"/>
      <c r="J159" s="661"/>
      <c r="K159" s="661"/>
      <c r="L159" s="661"/>
      <c r="M159" s="661"/>
      <c r="N159" s="661"/>
      <c r="O159" s="661"/>
      <c r="P159" s="661"/>
      <c r="Q159" s="661"/>
      <c r="R159" s="661"/>
      <c r="S159" s="661"/>
      <c r="T159" s="661"/>
      <c r="U159" s="661"/>
      <c r="V159" s="661"/>
      <c r="W159" s="661"/>
      <c r="X159" s="661"/>
      <c r="Y159" s="661"/>
      <c r="Z159" s="661"/>
    </row>
    <row r="160" spans="1:26" ht="15.75" customHeight="1" x14ac:dyDescent="0.25">
      <c r="A160" s="661"/>
      <c r="B160" s="661"/>
      <c r="C160" s="661"/>
      <c r="D160" s="663"/>
      <c r="E160" s="664"/>
      <c r="F160" s="661"/>
      <c r="G160" s="661"/>
      <c r="H160" s="661"/>
      <c r="I160" s="661"/>
      <c r="J160" s="661"/>
      <c r="K160" s="661"/>
      <c r="L160" s="661"/>
      <c r="M160" s="661"/>
      <c r="N160" s="661"/>
      <c r="O160" s="661"/>
      <c r="P160" s="661"/>
      <c r="Q160" s="661"/>
      <c r="R160" s="661"/>
      <c r="S160" s="661"/>
      <c r="T160" s="661"/>
      <c r="U160" s="661"/>
      <c r="V160" s="661"/>
      <c r="W160" s="661"/>
      <c r="X160" s="661"/>
      <c r="Y160" s="661"/>
      <c r="Z160" s="661"/>
    </row>
    <row r="161" spans="1:26" ht="15.75" customHeight="1" x14ac:dyDescent="0.25">
      <c r="A161" s="661"/>
      <c r="B161" s="661"/>
      <c r="C161" s="661"/>
      <c r="D161" s="663"/>
      <c r="E161" s="664"/>
      <c r="F161" s="661"/>
      <c r="G161" s="661"/>
      <c r="H161" s="661"/>
      <c r="I161" s="661"/>
      <c r="J161" s="661"/>
      <c r="K161" s="661"/>
      <c r="L161" s="661"/>
      <c r="M161" s="661"/>
      <c r="N161" s="661"/>
      <c r="O161" s="661"/>
      <c r="P161" s="661"/>
      <c r="Q161" s="661"/>
      <c r="R161" s="661"/>
      <c r="S161" s="661"/>
      <c r="T161" s="661"/>
      <c r="U161" s="661"/>
      <c r="V161" s="661"/>
      <c r="W161" s="661"/>
      <c r="X161" s="661"/>
      <c r="Y161" s="661"/>
      <c r="Z161" s="661"/>
    </row>
    <row r="162" spans="1:26" ht="15.75" customHeight="1" x14ac:dyDescent="0.25">
      <c r="A162" s="661"/>
      <c r="B162" s="661"/>
      <c r="C162" s="661"/>
      <c r="D162" s="663"/>
      <c r="E162" s="664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</row>
    <row r="163" spans="1:26" ht="15.75" customHeight="1" x14ac:dyDescent="0.25">
      <c r="A163" s="661"/>
      <c r="B163" s="661"/>
      <c r="C163" s="661"/>
      <c r="D163" s="663"/>
      <c r="E163" s="664"/>
      <c r="F163" s="661"/>
      <c r="G163" s="661"/>
      <c r="H163" s="661"/>
      <c r="I163" s="661"/>
      <c r="J163" s="661"/>
      <c r="K163" s="661"/>
      <c r="L163" s="661"/>
      <c r="M163" s="661"/>
      <c r="N163" s="661"/>
      <c r="O163" s="661"/>
      <c r="P163" s="661"/>
      <c r="Q163" s="661"/>
      <c r="R163" s="661"/>
      <c r="S163" s="661"/>
      <c r="T163" s="661"/>
      <c r="U163" s="661"/>
      <c r="V163" s="661"/>
      <c r="W163" s="661"/>
      <c r="X163" s="661"/>
      <c r="Y163" s="661"/>
      <c r="Z163" s="661"/>
    </row>
    <row r="164" spans="1:26" ht="15.75" customHeight="1" x14ac:dyDescent="0.25">
      <c r="A164" s="661"/>
      <c r="B164" s="661"/>
      <c r="C164" s="661"/>
      <c r="D164" s="663"/>
      <c r="E164" s="664"/>
      <c r="F164" s="661"/>
      <c r="G164" s="661"/>
      <c r="H164" s="661"/>
      <c r="I164" s="661"/>
      <c r="J164" s="661"/>
      <c r="K164" s="661"/>
      <c r="L164" s="661"/>
      <c r="M164" s="661"/>
      <c r="N164" s="661"/>
      <c r="O164" s="661"/>
      <c r="P164" s="661"/>
      <c r="Q164" s="661"/>
      <c r="R164" s="661"/>
      <c r="S164" s="661"/>
      <c r="T164" s="661"/>
      <c r="U164" s="661"/>
      <c r="V164" s="661"/>
      <c r="W164" s="661"/>
      <c r="X164" s="661"/>
      <c r="Y164" s="661"/>
      <c r="Z164" s="661"/>
    </row>
    <row r="165" spans="1:26" ht="15.75" customHeight="1" x14ac:dyDescent="0.25">
      <c r="A165" s="661"/>
      <c r="B165" s="661"/>
      <c r="C165" s="661"/>
      <c r="D165" s="663"/>
      <c r="E165" s="664"/>
      <c r="F165" s="661"/>
      <c r="G165" s="661"/>
      <c r="H165" s="661"/>
      <c r="I165" s="661"/>
      <c r="J165" s="661"/>
      <c r="K165" s="661"/>
      <c r="L165" s="661"/>
      <c r="M165" s="661"/>
      <c r="N165" s="661"/>
      <c r="O165" s="661"/>
      <c r="P165" s="661"/>
      <c r="Q165" s="661"/>
      <c r="R165" s="661"/>
      <c r="S165" s="661"/>
      <c r="T165" s="661"/>
      <c r="U165" s="661"/>
      <c r="V165" s="661"/>
      <c r="W165" s="661"/>
      <c r="X165" s="661"/>
      <c r="Y165" s="661"/>
      <c r="Z165" s="661"/>
    </row>
    <row r="166" spans="1:26" ht="15.75" customHeight="1" x14ac:dyDescent="0.25">
      <c r="A166" s="661"/>
      <c r="B166" s="661"/>
      <c r="C166" s="661"/>
      <c r="D166" s="663"/>
      <c r="E166" s="664"/>
      <c r="F166" s="661"/>
      <c r="G166" s="661"/>
      <c r="H166" s="661"/>
      <c r="I166" s="661"/>
      <c r="J166" s="661"/>
      <c r="K166" s="661"/>
      <c r="L166" s="661"/>
      <c r="M166" s="661"/>
      <c r="N166" s="661"/>
      <c r="O166" s="661"/>
      <c r="P166" s="661"/>
      <c r="Q166" s="661"/>
      <c r="R166" s="661"/>
      <c r="S166" s="661"/>
      <c r="T166" s="661"/>
      <c r="U166" s="661"/>
      <c r="V166" s="661"/>
      <c r="W166" s="661"/>
      <c r="X166" s="661"/>
      <c r="Y166" s="661"/>
      <c r="Z166" s="661"/>
    </row>
    <row r="167" spans="1:26" ht="15.75" customHeight="1" x14ac:dyDescent="0.25">
      <c r="A167" s="661"/>
      <c r="B167" s="661"/>
      <c r="C167" s="661"/>
      <c r="D167" s="663"/>
      <c r="E167" s="664"/>
      <c r="F167" s="661"/>
      <c r="G167" s="661"/>
      <c r="H167" s="661"/>
      <c r="I167" s="661"/>
      <c r="J167" s="661"/>
      <c r="K167" s="661"/>
      <c r="L167" s="661"/>
      <c r="M167" s="661"/>
      <c r="N167" s="661"/>
      <c r="O167" s="661"/>
      <c r="P167" s="661"/>
      <c r="Q167" s="661"/>
      <c r="R167" s="661"/>
      <c r="S167" s="661"/>
      <c r="T167" s="661"/>
      <c r="U167" s="661"/>
      <c r="V167" s="661"/>
      <c r="W167" s="661"/>
      <c r="X167" s="661"/>
      <c r="Y167" s="661"/>
      <c r="Z167" s="661"/>
    </row>
    <row r="168" spans="1:26" ht="15.75" customHeight="1" x14ac:dyDescent="0.25">
      <c r="A168" s="661"/>
      <c r="B168" s="661"/>
      <c r="C168" s="661"/>
      <c r="D168" s="663"/>
      <c r="E168" s="664"/>
      <c r="F168" s="661"/>
      <c r="G168" s="661"/>
      <c r="H168" s="661"/>
      <c r="I168" s="661"/>
      <c r="J168" s="661"/>
      <c r="K168" s="661"/>
      <c r="L168" s="661"/>
      <c r="M168" s="661"/>
      <c r="N168" s="661"/>
      <c r="O168" s="661"/>
      <c r="P168" s="661"/>
      <c r="Q168" s="661"/>
      <c r="R168" s="661"/>
      <c r="S168" s="661"/>
      <c r="T168" s="661"/>
      <c r="U168" s="661"/>
      <c r="V168" s="661"/>
      <c r="W168" s="661"/>
      <c r="X168" s="661"/>
      <c r="Y168" s="661"/>
      <c r="Z168" s="661"/>
    </row>
    <row r="169" spans="1:26" ht="15.75" customHeight="1" x14ac:dyDescent="0.25">
      <c r="A169" s="661"/>
      <c r="B169" s="661"/>
      <c r="C169" s="661"/>
      <c r="D169" s="663"/>
      <c r="E169" s="664"/>
      <c r="F169" s="661"/>
      <c r="G169" s="661"/>
      <c r="H169" s="661"/>
      <c r="I169" s="661"/>
      <c r="J169" s="661"/>
      <c r="K169" s="661"/>
      <c r="L169" s="661"/>
      <c r="M169" s="661"/>
      <c r="N169" s="661"/>
      <c r="O169" s="661"/>
      <c r="P169" s="661"/>
      <c r="Q169" s="661"/>
      <c r="R169" s="661"/>
      <c r="S169" s="661"/>
      <c r="T169" s="661"/>
      <c r="U169" s="661"/>
      <c r="V169" s="661"/>
      <c r="W169" s="661"/>
      <c r="X169" s="661"/>
      <c r="Y169" s="661"/>
      <c r="Z169" s="661"/>
    </row>
    <row r="170" spans="1:26" ht="15.75" customHeight="1" x14ac:dyDescent="0.25">
      <c r="A170" s="661"/>
      <c r="B170" s="661"/>
      <c r="C170" s="661"/>
      <c r="D170" s="663"/>
      <c r="E170" s="664"/>
      <c r="F170" s="661"/>
      <c r="G170" s="661"/>
      <c r="H170" s="661"/>
      <c r="I170" s="661"/>
      <c r="J170" s="661"/>
      <c r="K170" s="661"/>
      <c r="L170" s="661"/>
      <c r="M170" s="661"/>
      <c r="N170" s="661"/>
      <c r="O170" s="661"/>
      <c r="P170" s="661"/>
      <c r="Q170" s="661"/>
      <c r="R170" s="661"/>
      <c r="S170" s="661"/>
      <c r="T170" s="661"/>
      <c r="U170" s="661"/>
      <c r="V170" s="661"/>
      <c r="W170" s="661"/>
      <c r="X170" s="661"/>
      <c r="Y170" s="661"/>
      <c r="Z170" s="661"/>
    </row>
    <row r="171" spans="1:26" ht="15.75" customHeight="1" x14ac:dyDescent="0.25">
      <c r="A171" s="661"/>
      <c r="B171" s="661"/>
      <c r="C171" s="661"/>
      <c r="D171" s="663"/>
      <c r="E171" s="664"/>
      <c r="F171" s="661"/>
      <c r="G171" s="661"/>
      <c r="H171" s="661"/>
      <c r="I171" s="661"/>
      <c r="J171" s="661"/>
      <c r="K171" s="661"/>
      <c r="L171" s="661"/>
      <c r="M171" s="661"/>
      <c r="N171" s="661"/>
      <c r="O171" s="661"/>
      <c r="P171" s="661"/>
      <c r="Q171" s="661"/>
      <c r="R171" s="661"/>
      <c r="S171" s="661"/>
      <c r="T171" s="661"/>
      <c r="U171" s="661"/>
      <c r="V171" s="661"/>
      <c r="W171" s="661"/>
      <c r="X171" s="661"/>
      <c r="Y171" s="661"/>
      <c r="Z171" s="661"/>
    </row>
    <row r="172" spans="1:26" ht="15.75" customHeight="1" x14ac:dyDescent="0.25">
      <c r="A172" s="661"/>
      <c r="B172" s="661"/>
      <c r="C172" s="661"/>
      <c r="D172" s="663"/>
      <c r="E172" s="664"/>
      <c r="F172" s="661"/>
      <c r="G172" s="661"/>
      <c r="H172" s="661"/>
      <c r="I172" s="661"/>
      <c r="J172" s="661"/>
      <c r="K172" s="661"/>
      <c r="L172" s="661"/>
      <c r="M172" s="661"/>
      <c r="N172" s="661"/>
      <c r="O172" s="661"/>
      <c r="P172" s="661"/>
      <c r="Q172" s="661"/>
      <c r="R172" s="661"/>
      <c r="S172" s="661"/>
      <c r="T172" s="661"/>
      <c r="U172" s="661"/>
      <c r="V172" s="661"/>
      <c r="W172" s="661"/>
      <c r="X172" s="661"/>
      <c r="Y172" s="661"/>
      <c r="Z172" s="661"/>
    </row>
    <row r="173" spans="1:26" ht="15.75" customHeight="1" x14ac:dyDescent="0.25">
      <c r="A173" s="661"/>
      <c r="B173" s="661"/>
      <c r="C173" s="661"/>
      <c r="D173" s="663"/>
      <c r="E173" s="664"/>
      <c r="F173" s="661"/>
      <c r="G173" s="661"/>
      <c r="H173" s="661"/>
      <c r="I173" s="661"/>
      <c r="J173" s="661"/>
      <c r="K173" s="661"/>
      <c r="L173" s="661"/>
      <c r="M173" s="661"/>
      <c r="N173" s="661"/>
      <c r="O173" s="661"/>
      <c r="P173" s="661"/>
      <c r="Q173" s="661"/>
      <c r="R173" s="661"/>
      <c r="S173" s="661"/>
      <c r="T173" s="661"/>
      <c r="U173" s="661"/>
      <c r="V173" s="661"/>
      <c r="W173" s="661"/>
      <c r="X173" s="661"/>
      <c r="Y173" s="661"/>
      <c r="Z173" s="661"/>
    </row>
    <row r="174" spans="1:26" ht="15.75" customHeight="1" x14ac:dyDescent="0.25">
      <c r="A174" s="661"/>
      <c r="B174" s="661"/>
      <c r="C174" s="661"/>
      <c r="D174" s="663"/>
      <c r="E174" s="664"/>
      <c r="F174" s="661"/>
      <c r="G174" s="661"/>
      <c r="H174" s="661"/>
      <c r="I174" s="661"/>
      <c r="J174" s="661"/>
      <c r="K174" s="661"/>
      <c r="L174" s="661"/>
      <c r="M174" s="661"/>
      <c r="N174" s="661"/>
      <c r="O174" s="661"/>
      <c r="P174" s="661"/>
      <c r="Q174" s="661"/>
      <c r="R174" s="661"/>
      <c r="S174" s="661"/>
      <c r="T174" s="661"/>
      <c r="U174" s="661"/>
      <c r="V174" s="661"/>
      <c r="W174" s="661"/>
      <c r="X174" s="661"/>
      <c r="Y174" s="661"/>
      <c r="Z174" s="661"/>
    </row>
    <row r="175" spans="1:26" ht="15.75" customHeight="1" x14ac:dyDescent="0.25">
      <c r="A175" s="661"/>
      <c r="B175" s="661"/>
      <c r="C175" s="661"/>
      <c r="D175" s="663"/>
      <c r="E175" s="664"/>
      <c r="F175" s="661"/>
      <c r="G175" s="661"/>
      <c r="H175" s="661"/>
      <c r="I175" s="661"/>
      <c r="J175" s="661"/>
      <c r="K175" s="661"/>
      <c r="L175" s="661"/>
      <c r="M175" s="661"/>
      <c r="N175" s="661"/>
      <c r="O175" s="661"/>
      <c r="P175" s="661"/>
      <c r="Q175" s="661"/>
      <c r="R175" s="661"/>
      <c r="S175" s="661"/>
      <c r="T175" s="661"/>
      <c r="U175" s="661"/>
      <c r="V175" s="661"/>
      <c r="W175" s="661"/>
      <c r="X175" s="661"/>
      <c r="Y175" s="661"/>
      <c r="Z175" s="661"/>
    </row>
    <row r="176" spans="1:26" ht="15.75" customHeight="1" x14ac:dyDescent="0.25">
      <c r="A176" s="661"/>
      <c r="B176" s="661"/>
      <c r="C176" s="661"/>
      <c r="D176" s="663"/>
      <c r="E176" s="664"/>
      <c r="F176" s="661"/>
      <c r="G176" s="661"/>
      <c r="H176" s="661"/>
      <c r="I176" s="661"/>
      <c r="J176" s="661"/>
      <c r="K176" s="661"/>
      <c r="L176" s="661"/>
      <c r="M176" s="661"/>
      <c r="N176" s="661"/>
      <c r="O176" s="661"/>
      <c r="P176" s="661"/>
      <c r="Q176" s="661"/>
      <c r="R176" s="661"/>
      <c r="S176" s="661"/>
      <c r="T176" s="661"/>
      <c r="U176" s="661"/>
      <c r="V176" s="661"/>
      <c r="W176" s="661"/>
      <c r="X176" s="661"/>
      <c r="Y176" s="661"/>
      <c r="Z176" s="661"/>
    </row>
    <row r="177" spans="1:26" ht="15.75" customHeight="1" x14ac:dyDescent="0.25">
      <c r="A177" s="661"/>
      <c r="B177" s="661"/>
      <c r="C177" s="661"/>
      <c r="D177" s="663"/>
      <c r="E177" s="664"/>
      <c r="F177" s="661"/>
      <c r="G177" s="661"/>
      <c r="H177" s="661"/>
      <c r="I177" s="661"/>
      <c r="J177" s="661"/>
      <c r="K177" s="661"/>
      <c r="L177" s="661"/>
      <c r="M177" s="661"/>
      <c r="N177" s="661"/>
      <c r="O177" s="661"/>
      <c r="P177" s="661"/>
      <c r="Q177" s="661"/>
      <c r="R177" s="661"/>
      <c r="S177" s="661"/>
      <c r="T177" s="661"/>
      <c r="U177" s="661"/>
      <c r="V177" s="661"/>
      <c r="W177" s="661"/>
      <c r="X177" s="661"/>
      <c r="Y177" s="661"/>
      <c r="Z177" s="661"/>
    </row>
    <row r="178" spans="1:26" ht="15.75" customHeight="1" x14ac:dyDescent="0.25">
      <c r="A178" s="661"/>
      <c r="B178" s="661"/>
      <c r="C178" s="661"/>
      <c r="D178" s="663"/>
      <c r="E178" s="664"/>
      <c r="F178" s="661"/>
      <c r="G178" s="661"/>
      <c r="H178" s="661"/>
      <c r="I178" s="661"/>
      <c r="J178" s="661"/>
      <c r="K178" s="661"/>
      <c r="L178" s="661"/>
      <c r="M178" s="661"/>
      <c r="N178" s="661"/>
      <c r="O178" s="661"/>
      <c r="P178" s="661"/>
      <c r="Q178" s="661"/>
      <c r="R178" s="661"/>
      <c r="S178" s="661"/>
      <c r="T178" s="661"/>
      <c r="U178" s="661"/>
      <c r="V178" s="661"/>
      <c r="W178" s="661"/>
      <c r="X178" s="661"/>
      <c r="Y178" s="661"/>
      <c r="Z178" s="661"/>
    </row>
    <row r="179" spans="1:26" ht="15.75" customHeight="1" x14ac:dyDescent="0.25">
      <c r="A179" s="661"/>
      <c r="B179" s="661"/>
      <c r="C179" s="661"/>
      <c r="D179" s="663"/>
      <c r="E179" s="664"/>
      <c r="F179" s="661"/>
      <c r="G179" s="661"/>
      <c r="H179" s="661"/>
      <c r="I179" s="661"/>
      <c r="J179" s="661"/>
      <c r="K179" s="661"/>
      <c r="L179" s="661"/>
      <c r="M179" s="661"/>
      <c r="N179" s="661"/>
      <c r="O179" s="661"/>
      <c r="P179" s="661"/>
      <c r="Q179" s="661"/>
      <c r="R179" s="661"/>
      <c r="S179" s="661"/>
      <c r="T179" s="661"/>
      <c r="U179" s="661"/>
      <c r="V179" s="661"/>
      <c r="W179" s="661"/>
      <c r="X179" s="661"/>
      <c r="Y179" s="661"/>
      <c r="Z179" s="661"/>
    </row>
    <row r="180" spans="1:26" ht="15.75" customHeight="1" x14ac:dyDescent="0.25">
      <c r="A180" s="661"/>
      <c r="B180" s="661"/>
      <c r="C180" s="661"/>
      <c r="D180" s="663"/>
      <c r="E180" s="664"/>
      <c r="F180" s="661"/>
      <c r="G180" s="661"/>
      <c r="H180" s="661"/>
      <c r="I180" s="661"/>
      <c r="J180" s="661"/>
      <c r="K180" s="661"/>
      <c r="L180" s="661"/>
      <c r="M180" s="661"/>
      <c r="N180" s="661"/>
      <c r="O180" s="661"/>
      <c r="P180" s="661"/>
      <c r="Q180" s="661"/>
      <c r="R180" s="661"/>
      <c r="S180" s="661"/>
      <c r="T180" s="661"/>
      <c r="U180" s="661"/>
      <c r="V180" s="661"/>
      <c r="W180" s="661"/>
      <c r="X180" s="661"/>
      <c r="Y180" s="661"/>
      <c r="Z180" s="661"/>
    </row>
    <row r="181" spans="1:26" ht="15.75" customHeight="1" x14ac:dyDescent="0.25">
      <c r="A181" s="661"/>
      <c r="B181" s="661"/>
      <c r="C181" s="661"/>
      <c r="D181" s="663"/>
      <c r="E181" s="664"/>
      <c r="F181" s="661"/>
      <c r="G181" s="661"/>
      <c r="H181" s="661"/>
      <c r="I181" s="661"/>
      <c r="J181" s="661"/>
      <c r="K181" s="661"/>
      <c r="L181" s="661"/>
      <c r="M181" s="661"/>
      <c r="N181" s="661"/>
      <c r="O181" s="661"/>
      <c r="P181" s="661"/>
      <c r="Q181" s="661"/>
      <c r="R181" s="661"/>
      <c r="S181" s="661"/>
      <c r="T181" s="661"/>
      <c r="U181" s="661"/>
      <c r="V181" s="661"/>
      <c r="W181" s="661"/>
      <c r="X181" s="661"/>
      <c r="Y181" s="661"/>
      <c r="Z181" s="661"/>
    </row>
    <row r="182" spans="1:26" ht="15.75" customHeight="1" x14ac:dyDescent="0.25">
      <c r="A182" s="661"/>
      <c r="B182" s="661"/>
      <c r="C182" s="661"/>
      <c r="D182" s="663"/>
      <c r="E182" s="664"/>
      <c r="F182" s="661"/>
      <c r="G182" s="661"/>
      <c r="H182" s="661"/>
      <c r="I182" s="661"/>
      <c r="J182" s="661"/>
      <c r="K182" s="661"/>
      <c r="L182" s="661"/>
      <c r="M182" s="661"/>
      <c r="N182" s="661"/>
      <c r="O182" s="661"/>
      <c r="P182" s="661"/>
      <c r="Q182" s="661"/>
      <c r="R182" s="661"/>
      <c r="S182" s="661"/>
      <c r="T182" s="661"/>
      <c r="U182" s="661"/>
      <c r="V182" s="661"/>
      <c r="W182" s="661"/>
      <c r="X182" s="661"/>
      <c r="Y182" s="661"/>
      <c r="Z182" s="661"/>
    </row>
    <row r="183" spans="1:26" ht="15.75" customHeight="1" x14ac:dyDescent="0.25">
      <c r="A183" s="661"/>
      <c r="B183" s="661"/>
      <c r="C183" s="661"/>
      <c r="D183" s="663"/>
      <c r="E183" s="664"/>
      <c r="F183" s="661"/>
      <c r="G183" s="661"/>
      <c r="H183" s="661"/>
      <c r="I183" s="661"/>
      <c r="J183" s="661"/>
      <c r="K183" s="661"/>
      <c r="L183" s="661"/>
      <c r="M183" s="661"/>
      <c r="N183" s="661"/>
      <c r="O183" s="661"/>
      <c r="P183" s="661"/>
      <c r="Q183" s="661"/>
      <c r="R183" s="661"/>
      <c r="S183" s="661"/>
      <c r="T183" s="661"/>
      <c r="U183" s="661"/>
      <c r="V183" s="661"/>
      <c r="W183" s="661"/>
      <c r="X183" s="661"/>
      <c r="Y183" s="661"/>
      <c r="Z183" s="661"/>
    </row>
    <row r="184" spans="1:26" ht="15.75" customHeight="1" x14ac:dyDescent="0.25">
      <c r="A184" s="661"/>
      <c r="B184" s="661"/>
      <c r="C184" s="661"/>
      <c r="D184" s="663"/>
      <c r="E184" s="664"/>
      <c r="F184" s="661"/>
      <c r="G184" s="661"/>
      <c r="H184" s="661"/>
      <c r="I184" s="661"/>
      <c r="J184" s="661"/>
      <c r="K184" s="661"/>
      <c r="L184" s="661"/>
      <c r="M184" s="661"/>
      <c r="N184" s="661"/>
      <c r="O184" s="661"/>
      <c r="P184" s="661"/>
      <c r="Q184" s="661"/>
      <c r="R184" s="661"/>
      <c r="S184" s="661"/>
      <c r="T184" s="661"/>
      <c r="U184" s="661"/>
      <c r="V184" s="661"/>
      <c r="W184" s="661"/>
      <c r="X184" s="661"/>
      <c r="Y184" s="661"/>
      <c r="Z184" s="661"/>
    </row>
    <row r="185" spans="1:26" ht="15.75" customHeight="1" x14ac:dyDescent="0.25">
      <c r="A185" s="661"/>
      <c r="B185" s="661"/>
      <c r="C185" s="661"/>
      <c r="D185" s="663"/>
      <c r="E185" s="664"/>
      <c r="F185" s="661"/>
      <c r="G185" s="661"/>
      <c r="H185" s="661"/>
      <c r="I185" s="661"/>
      <c r="J185" s="661"/>
      <c r="K185" s="661"/>
      <c r="L185" s="661"/>
      <c r="M185" s="661"/>
      <c r="N185" s="661"/>
      <c r="O185" s="661"/>
      <c r="P185" s="661"/>
      <c r="Q185" s="661"/>
      <c r="R185" s="661"/>
      <c r="S185" s="661"/>
      <c r="T185" s="661"/>
      <c r="U185" s="661"/>
      <c r="V185" s="661"/>
      <c r="W185" s="661"/>
      <c r="X185" s="661"/>
      <c r="Y185" s="661"/>
      <c r="Z185" s="661"/>
    </row>
    <row r="186" spans="1:26" ht="15.75" customHeight="1" x14ac:dyDescent="0.25">
      <c r="A186" s="661"/>
      <c r="B186" s="661"/>
      <c r="C186" s="661"/>
      <c r="D186" s="663"/>
      <c r="E186" s="664"/>
      <c r="F186" s="661"/>
      <c r="G186" s="661"/>
      <c r="H186" s="661"/>
      <c r="I186" s="661"/>
      <c r="J186" s="661"/>
      <c r="K186" s="661"/>
      <c r="L186" s="661"/>
      <c r="M186" s="661"/>
      <c r="N186" s="661"/>
      <c r="O186" s="661"/>
      <c r="P186" s="661"/>
      <c r="Q186" s="661"/>
      <c r="R186" s="661"/>
      <c r="S186" s="661"/>
      <c r="T186" s="661"/>
      <c r="U186" s="661"/>
      <c r="V186" s="661"/>
      <c r="W186" s="661"/>
      <c r="X186" s="661"/>
      <c r="Y186" s="661"/>
      <c r="Z186" s="661"/>
    </row>
    <row r="187" spans="1:26" ht="15.75" customHeight="1" x14ac:dyDescent="0.25">
      <c r="A187" s="661"/>
      <c r="B187" s="661"/>
      <c r="C187" s="661"/>
      <c r="D187" s="663"/>
      <c r="E187" s="664"/>
      <c r="F187" s="661"/>
      <c r="G187" s="661"/>
      <c r="H187" s="661"/>
      <c r="I187" s="661"/>
      <c r="J187" s="661"/>
      <c r="K187" s="661"/>
      <c r="L187" s="661"/>
      <c r="M187" s="661"/>
      <c r="N187" s="661"/>
      <c r="O187" s="661"/>
      <c r="P187" s="661"/>
      <c r="Q187" s="661"/>
      <c r="R187" s="661"/>
      <c r="S187" s="661"/>
      <c r="T187" s="661"/>
      <c r="U187" s="661"/>
      <c r="V187" s="661"/>
      <c r="W187" s="661"/>
      <c r="X187" s="661"/>
      <c r="Y187" s="661"/>
      <c r="Z187" s="661"/>
    </row>
    <row r="188" spans="1:26" ht="15.75" customHeight="1" x14ac:dyDescent="0.25">
      <c r="A188" s="661"/>
      <c r="B188" s="661"/>
      <c r="C188" s="661"/>
      <c r="D188" s="663"/>
      <c r="E188" s="664"/>
      <c r="F188" s="661"/>
      <c r="G188" s="661"/>
      <c r="H188" s="661"/>
      <c r="I188" s="661"/>
      <c r="J188" s="661"/>
      <c r="K188" s="661"/>
      <c r="L188" s="661"/>
      <c r="M188" s="661"/>
      <c r="N188" s="661"/>
      <c r="O188" s="661"/>
      <c r="P188" s="661"/>
      <c r="Q188" s="661"/>
      <c r="R188" s="661"/>
      <c r="S188" s="661"/>
      <c r="T188" s="661"/>
      <c r="U188" s="661"/>
      <c r="V188" s="661"/>
      <c r="W188" s="661"/>
      <c r="X188" s="661"/>
      <c r="Y188" s="661"/>
      <c r="Z188" s="661"/>
    </row>
    <row r="189" spans="1:26" ht="15.75" customHeight="1" x14ac:dyDescent="0.25">
      <c r="A189" s="661"/>
      <c r="B189" s="661"/>
      <c r="C189" s="661"/>
      <c r="D189" s="663"/>
      <c r="E189" s="664"/>
      <c r="F189" s="661"/>
      <c r="G189" s="661"/>
      <c r="H189" s="661"/>
      <c r="I189" s="661"/>
      <c r="J189" s="661"/>
      <c r="K189" s="661"/>
      <c r="L189" s="661"/>
      <c r="M189" s="661"/>
      <c r="N189" s="661"/>
      <c r="O189" s="661"/>
      <c r="P189" s="661"/>
      <c r="Q189" s="661"/>
      <c r="R189" s="661"/>
      <c r="S189" s="661"/>
      <c r="T189" s="661"/>
      <c r="U189" s="661"/>
      <c r="V189" s="661"/>
      <c r="W189" s="661"/>
      <c r="X189" s="661"/>
      <c r="Y189" s="661"/>
      <c r="Z189" s="661"/>
    </row>
    <row r="190" spans="1:26" ht="15.75" customHeight="1" x14ac:dyDescent="0.25">
      <c r="A190" s="661"/>
      <c r="B190" s="661"/>
      <c r="C190" s="661"/>
      <c r="D190" s="663"/>
      <c r="E190" s="664"/>
      <c r="F190" s="661"/>
      <c r="G190" s="661"/>
      <c r="H190" s="661"/>
      <c r="I190" s="661"/>
      <c r="J190" s="661"/>
      <c r="K190" s="661"/>
      <c r="L190" s="661"/>
      <c r="M190" s="661"/>
      <c r="N190" s="661"/>
      <c r="O190" s="661"/>
      <c r="P190" s="661"/>
      <c r="Q190" s="661"/>
      <c r="R190" s="661"/>
      <c r="S190" s="661"/>
      <c r="T190" s="661"/>
      <c r="U190" s="661"/>
      <c r="V190" s="661"/>
      <c r="W190" s="661"/>
      <c r="X190" s="661"/>
      <c r="Y190" s="661"/>
      <c r="Z190" s="661"/>
    </row>
    <row r="191" spans="1:26" ht="15.75" customHeight="1" x14ac:dyDescent="0.25">
      <c r="A191" s="661"/>
      <c r="B191" s="661"/>
      <c r="C191" s="661"/>
      <c r="D191" s="663"/>
      <c r="E191" s="664"/>
      <c r="F191" s="661"/>
      <c r="G191" s="661"/>
      <c r="H191" s="661"/>
      <c r="I191" s="661"/>
      <c r="J191" s="661"/>
      <c r="K191" s="661"/>
      <c r="L191" s="661"/>
      <c r="M191" s="661"/>
      <c r="N191" s="661"/>
      <c r="O191" s="661"/>
      <c r="P191" s="661"/>
      <c r="Q191" s="661"/>
      <c r="R191" s="661"/>
      <c r="S191" s="661"/>
      <c r="T191" s="661"/>
      <c r="U191" s="661"/>
      <c r="V191" s="661"/>
      <c r="W191" s="661"/>
      <c r="X191" s="661"/>
      <c r="Y191" s="661"/>
      <c r="Z191" s="661"/>
    </row>
    <row r="192" spans="1:26" ht="15.75" customHeight="1" x14ac:dyDescent="0.25">
      <c r="A192" s="661"/>
      <c r="B192" s="661"/>
      <c r="C192" s="661"/>
      <c r="D192" s="663"/>
      <c r="E192" s="664"/>
      <c r="F192" s="661"/>
      <c r="G192" s="661"/>
      <c r="H192" s="661"/>
      <c r="I192" s="661"/>
      <c r="J192" s="661"/>
      <c r="K192" s="661"/>
      <c r="L192" s="661"/>
      <c r="M192" s="661"/>
      <c r="N192" s="661"/>
      <c r="O192" s="661"/>
      <c r="P192" s="661"/>
      <c r="Q192" s="661"/>
      <c r="R192" s="661"/>
      <c r="S192" s="661"/>
      <c r="T192" s="661"/>
      <c r="U192" s="661"/>
      <c r="V192" s="661"/>
      <c r="W192" s="661"/>
      <c r="X192" s="661"/>
      <c r="Y192" s="661"/>
      <c r="Z192" s="661"/>
    </row>
    <row r="193" spans="1:26" ht="15.75" customHeight="1" x14ac:dyDescent="0.25">
      <c r="A193" s="661"/>
      <c r="B193" s="661"/>
      <c r="C193" s="661"/>
      <c r="D193" s="663"/>
      <c r="E193" s="664"/>
      <c r="F193" s="661"/>
      <c r="G193" s="661"/>
      <c r="H193" s="661"/>
      <c r="I193" s="661"/>
      <c r="J193" s="661"/>
      <c r="K193" s="661"/>
      <c r="L193" s="661"/>
      <c r="M193" s="661"/>
      <c r="N193" s="661"/>
      <c r="O193" s="661"/>
      <c r="P193" s="661"/>
      <c r="Q193" s="661"/>
      <c r="R193" s="661"/>
      <c r="S193" s="661"/>
      <c r="T193" s="661"/>
      <c r="U193" s="661"/>
      <c r="V193" s="661"/>
      <c r="W193" s="661"/>
      <c r="X193" s="661"/>
      <c r="Y193" s="661"/>
      <c r="Z193" s="661"/>
    </row>
    <row r="194" spans="1:26" ht="15.75" customHeight="1" x14ac:dyDescent="0.25">
      <c r="A194" s="661"/>
      <c r="B194" s="661"/>
      <c r="C194" s="661"/>
      <c r="D194" s="663"/>
      <c r="E194" s="664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</row>
    <row r="195" spans="1:26" ht="15.75" customHeight="1" x14ac:dyDescent="0.25">
      <c r="A195" s="661"/>
      <c r="B195" s="661"/>
      <c r="C195" s="661"/>
      <c r="D195" s="663"/>
      <c r="E195" s="664"/>
      <c r="F195" s="661"/>
      <c r="G195" s="661"/>
      <c r="H195" s="661"/>
      <c r="I195" s="661"/>
      <c r="J195" s="661"/>
      <c r="K195" s="661"/>
      <c r="L195" s="661"/>
      <c r="M195" s="661"/>
      <c r="N195" s="661"/>
      <c r="O195" s="661"/>
      <c r="P195" s="661"/>
      <c r="Q195" s="661"/>
      <c r="R195" s="661"/>
      <c r="S195" s="661"/>
      <c r="T195" s="661"/>
      <c r="U195" s="661"/>
      <c r="V195" s="661"/>
      <c r="W195" s="661"/>
      <c r="X195" s="661"/>
      <c r="Y195" s="661"/>
      <c r="Z195" s="661"/>
    </row>
    <row r="196" spans="1:26" ht="15.75" customHeight="1" x14ac:dyDescent="0.25">
      <c r="A196" s="661"/>
      <c r="B196" s="661"/>
      <c r="C196" s="661"/>
      <c r="D196" s="663"/>
      <c r="E196" s="664"/>
      <c r="F196" s="661"/>
      <c r="G196" s="661"/>
      <c r="H196" s="661"/>
      <c r="I196" s="661"/>
      <c r="J196" s="661"/>
      <c r="K196" s="661"/>
      <c r="L196" s="661"/>
      <c r="M196" s="661"/>
      <c r="N196" s="661"/>
      <c r="O196" s="661"/>
      <c r="P196" s="661"/>
      <c r="Q196" s="661"/>
      <c r="R196" s="661"/>
      <c r="S196" s="661"/>
      <c r="T196" s="661"/>
      <c r="U196" s="661"/>
      <c r="V196" s="661"/>
      <c r="W196" s="661"/>
      <c r="X196" s="661"/>
      <c r="Y196" s="661"/>
      <c r="Z196" s="661"/>
    </row>
    <row r="197" spans="1:26" ht="15.75" customHeight="1" x14ac:dyDescent="0.25">
      <c r="A197" s="661"/>
      <c r="B197" s="661"/>
      <c r="C197" s="661"/>
      <c r="D197" s="663"/>
      <c r="E197" s="664"/>
      <c r="F197" s="661"/>
      <c r="G197" s="661"/>
      <c r="H197" s="661"/>
      <c r="I197" s="661"/>
      <c r="J197" s="661"/>
      <c r="K197" s="661"/>
      <c r="L197" s="661"/>
      <c r="M197" s="661"/>
      <c r="N197" s="661"/>
      <c r="O197" s="661"/>
      <c r="P197" s="661"/>
      <c r="Q197" s="661"/>
      <c r="R197" s="661"/>
      <c r="S197" s="661"/>
      <c r="T197" s="661"/>
      <c r="U197" s="661"/>
      <c r="V197" s="661"/>
      <c r="W197" s="661"/>
      <c r="X197" s="661"/>
      <c r="Y197" s="661"/>
      <c r="Z197" s="661"/>
    </row>
    <row r="198" spans="1:26" ht="15.75" customHeight="1" x14ac:dyDescent="0.25">
      <c r="A198" s="661"/>
      <c r="B198" s="661"/>
      <c r="C198" s="661"/>
      <c r="D198" s="663"/>
      <c r="E198" s="664"/>
      <c r="F198" s="661"/>
      <c r="G198" s="661"/>
      <c r="H198" s="661"/>
      <c r="I198" s="661"/>
      <c r="J198" s="661"/>
      <c r="K198" s="661"/>
      <c r="L198" s="661"/>
      <c r="M198" s="661"/>
      <c r="N198" s="661"/>
      <c r="O198" s="661"/>
      <c r="P198" s="661"/>
      <c r="Q198" s="661"/>
      <c r="R198" s="661"/>
      <c r="S198" s="661"/>
      <c r="T198" s="661"/>
      <c r="U198" s="661"/>
      <c r="V198" s="661"/>
      <c r="W198" s="661"/>
      <c r="X198" s="661"/>
      <c r="Y198" s="661"/>
      <c r="Z198" s="661"/>
    </row>
    <row r="199" spans="1:26" ht="15.75" customHeight="1" x14ac:dyDescent="0.25">
      <c r="A199" s="661"/>
      <c r="B199" s="661"/>
      <c r="C199" s="661"/>
      <c r="D199" s="663"/>
      <c r="E199" s="664"/>
      <c r="F199" s="661"/>
      <c r="G199" s="661"/>
      <c r="H199" s="661"/>
      <c r="I199" s="661"/>
      <c r="J199" s="661"/>
      <c r="K199" s="661"/>
      <c r="L199" s="661"/>
      <c r="M199" s="661"/>
      <c r="N199" s="661"/>
      <c r="O199" s="661"/>
      <c r="P199" s="661"/>
      <c r="Q199" s="661"/>
      <c r="R199" s="661"/>
      <c r="S199" s="661"/>
      <c r="T199" s="661"/>
      <c r="U199" s="661"/>
      <c r="V199" s="661"/>
      <c r="W199" s="661"/>
      <c r="X199" s="661"/>
      <c r="Y199" s="661"/>
      <c r="Z199" s="661"/>
    </row>
    <row r="200" spans="1:26" ht="15.75" customHeight="1" x14ac:dyDescent="0.25">
      <c r="A200" s="661"/>
      <c r="B200" s="661"/>
      <c r="C200" s="661"/>
      <c r="D200" s="663"/>
      <c r="E200" s="664"/>
      <c r="F200" s="661"/>
      <c r="G200" s="661"/>
      <c r="H200" s="661"/>
      <c r="I200" s="661"/>
      <c r="J200" s="661"/>
      <c r="K200" s="661"/>
      <c r="L200" s="661"/>
      <c r="M200" s="661"/>
      <c r="N200" s="661"/>
      <c r="O200" s="661"/>
      <c r="P200" s="661"/>
      <c r="Q200" s="661"/>
      <c r="R200" s="661"/>
      <c r="S200" s="661"/>
      <c r="T200" s="661"/>
      <c r="U200" s="661"/>
      <c r="V200" s="661"/>
      <c r="W200" s="661"/>
      <c r="X200" s="661"/>
      <c r="Y200" s="661"/>
      <c r="Z200" s="661"/>
    </row>
    <row r="201" spans="1:26" ht="15.75" customHeight="1" x14ac:dyDescent="0.25">
      <c r="A201" s="661"/>
      <c r="B201" s="661"/>
      <c r="C201" s="661"/>
      <c r="D201" s="663"/>
      <c r="E201" s="664"/>
      <c r="F201" s="661"/>
      <c r="G201" s="661"/>
      <c r="H201" s="661"/>
      <c r="I201" s="661"/>
      <c r="J201" s="661"/>
      <c r="K201" s="661"/>
      <c r="L201" s="661"/>
      <c r="M201" s="661"/>
      <c r="N201" s="661"/>
      <c r="O201" s="661"/>
      <c r="P201" s="661"/>
      <c r="Q201" s="661"/>
      <c r="R201" s="661"/>
      <c r="S201" s="661"/>
      <c r="T201" s="661"/>
      <c r="U201" s="661"/>
      <c r="V201" s="661"/>
      <c r="W201" s="661"/>
      <c r="X201" s="661"/>
      <c r="Y201" s="661"/>
      <c r="Z201" s="661"/>
    </row>
    <row r="202" spans="1:26" ht="15.75" customHeight="1" x14ac:dyDescent="0.25">
      <c r="A202" s="661"/>
      <c r="B202" s="661"/>
      <c r="C202" s="661"/>
      <c r="D202" s="663"/>
      <c r="E202" s="664"/>
      <c r="F202" s="661"/>
      <c r="G202" s="661"/>
      <c r="H202" s="661"/>
      <c r="I202" s="661"/>
      <c r="J202" s="661"/>
      <c r="K202" s="661"/>
      <c r="L202" s="661"/>
      <c r="M202" s="661"/>
      <c r="N202" s="661"/>
      <c r="O202" s="661"/>
      <c r="P202" s="661"/>
      <c r="Q202" s="661"/>
      <c r="R202" s="661"/>
      <c r="S202" s="661"/>
      <c r="T202" s="661"/>
      <c r="U202" s="661"/>
      <c r="V202" s="661"/>
      <c r="W202" s="661"/>
      <c r="X202" s="661"/>
      <c r="Y202" s="661"/>
      <c r="Z202" s="661"/>
    </row>
    <row r="203" spans="1:26" ht="15.75" customHeight="1" x14ac:dyDescent="0.25">
      <c r="A203" s="661"/>
      <c r="B203" s="661"/>
      <c r="C203" s="661"/>
      <c r="D203" s="663"/>
      <c r="E203" s="664"/>
      <c r="F203" s="661"/>
      <c r="G203" s="661"/>
      <c r="H203" s="661"/>
      <c r="I203" s="661"/>
      <c r="J203" s="661"/>
      <c r="K203" s="661"/>
      <c r="L203" s="661"/>
      <c r="M203" s="661"/>
      <c r="N203" s="661"/>
      <c r="O203" s="661"/>
      <c r="P203" s="661"/>
      <c r="Q203" s="661"/>
      <c r="R203" s="661"/>
      <c r="S203" s="661"/>
      <c r="T203" s="661"/>
      <c r="U203" s="661"/>
      <c r="V203" s="661"/>
      <c r="W203" s="661"/>
      <c r="X203" s="661"/>
      <c r="Y203" s="661"/>
      <c r="Z203" s="661"/>
    </row>
    <row r="204" spans="1:26" ht="15.75" customHeight="1" x14ac:dyDescent="0.25">
      <c r="A204" s="661"/>
      <c r="B204" s="661"/>
      <c r="C204" s="661"/>
      <c r="D204" s="663"/>
      <c r="E204" s="664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</row>
    <row r="205" spans="1:26" ht="15.75" customHeight="1" x14ac:dyDescent="0.25">
      <c r="A205" s="661"/>
      <c r="B205" s="661"/>
      <c r="C205" s="661"/>
      <c r="D205" s="663"/>
      <c r="E205" s="664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</row>
    <row r="206" spans="1:26" ht="15.75" customHeight="1" x14ac:dyDescent="0.25">
      <c r="A206" s="661"/>
      <c r="B206" s="661"/>
      <c r="C206" s="661"/>
      <c r="D206" s="663"/>
      <c r="E206" s="664"/>
      <c r="F206" s="661"/>
      <c r="G206" s="661"/>
      <c r="H206" s="661"/>
      <c r="I206" s="661"/>
      <c r="J206" s="661"/>
      <c r="K206" s="661"/>
      <c r="L206" s="661"/>
      <c r="M206" s="661"/>
      <c r="N206" s="661"/>
      <c r="O206" s="661"/>
      <c r="P206" s="661"/>
      <c r="Q206" s="661"/>
      <c r="R206" s="661"/>
      <c r="S206" s="661"/>
      <c r="T206" s="661"/>
      <c r="U206" s="661"/>
      <c r="V206" s="661"/>
      <c r="W206" s="661"/>
      <c r="X206" s="661"/>
      <c r="Y206" s="661"/>
      <c r="Z206" s="661"/>
    </row>
    <row r="207" spans="1:26" ht="15.75" customHeight="1" x14ac:dyDescent="0.25">
      <c r="A207" s="661"/>
      <c r="B207" s="661"/>
      <c r="C207" s="661"/>
      <c r="D207" s="663"/>
      <c r="E207" s="664"/>
      <c r="F207" s="661"/>
      <c r="G207" s="661"/>
      <c r="H207" s="661"/>
      <c r="I207" s="661"/>
      <c r="J207" s="661"/>
      <c r="K207" s="661"/>
      <c r="L207" s="661"/>
      <c r="M207" s="661"/>
      <c r="N207" s="661"/>
      <c r="O207" s="661"/>
      <c r="P207" s="661"/>
      <c r="Q207" s="661"/>
      <c r="R207" s="661"/>
      <c r="S207" s="661"/>
      <c r="T207" s="661"/>
      <c r="U207" s="661"/>
      <c r="V207" s="661"/>
      <c r="W207" s="661"/>
      <c r="X207" s="661"/>
      <c r="Y207" s="661"/>
      <c r="Z207" s="661"/>
    </row>
    <row r="208" spans="1:26" ht="15.75" customHeight="1" x14ac:dyDescent="0.25">
      <c r="A208" s="661"/>
      <c r="B208" s="661"/>
      <c r="C208" s="661"/>
      <c r="D208" s="663"/>
      <c r="E208" s="664"/>
      <c r="F208" s="661"/>
      <c r="G208" s="661"/>
      <c r="H208" s="661"/>
      <c r="I208" s="661"/>
      <c r="J208" s="661"/>
      <c r="K208" s="661"/>
      <c r="L208" s="661"/>
      <c r="M208" s="661"/>
      <c r="N208" s="661"/>
      <c r="O208" s="661"/>
      <c r="P208" s="661"/>
      <c r="Q208" s="661"/>
      <c r="R208" s="661"/>
      <c r="S208" s="661"/>
      <c r="T208" s="661"/>
      <c r="U208" s="661"/>
      <c r="V208" s="661"/>
      <c r="W208" s="661"/>
      <c r="X208" s="661"/>
      <c r="Y208" s="661"/>
      <c r="Z208" s="661"/>
    </row>
    <row r="209" spans="1:26" ht="15.75" customHeight="1" x14ac:dyDescent="0.25">
      <c r="A209" s="661"/>
      <c r="B209" s="661"/>
      <c r="C209" s="661"/>
      <c r="D209" s="663"/>
      <c r="E209" s="664"/>
      <c r="F209" s="661"/>
      <c r="G209" s="661"/>
      <c r="H209" s="661"/>
      <c r="I209" s="661"/>
      <c r="J209" s="661"/>
      <c r="K209" s="661"/>
      <c r="L209" s="661"/>
      <c r="M209" s="661"/>
      <c r="N209" s="661"/>
      <c r="O209" s="661"/>
      <c r="P209" s="661"/>
      <c r="Q209" s="661"/>
      <c r="R209" s="661"/>
      <c r="S209" s="661"/>
      <c r="T209" s="661"/>
      <c r="U209" s="661"/>
      <c r="V209" s="661"/>
      <c r="W209" s="661"/>
      <c r="X209" s="661"/>
      <c r="Y209" s="661"/>
      <c r="Z209" s="661"/>
    </row>
    <row r="210" spans="1:26" ht="15.75" customHeight="1" x14ac:dyDescent="0.25">
      <c r="A210" s="661"/>
      <c r="B210" s="661"/>
      <c r="C210" s="661"/>
      <c r="D210" s="663"/>
      <c r="E210" s="664"/>
      <c r="F210" s="661"/>
      <c r="G210" s="661"/>
      <c r="H210" s="661"/>
      <c r="I210" s="661"/>
      <c r="J210" s="661"/>
      <c r="K210" s="661"/>
      <c r="L210" s="661"/>
      <c r="M210" s="661"/>
      <c r="N210" s="661"/>
      <c r="O210" s="661"/>
      <c r="P210" s="661"/>
      <c r="Q210" s="661"/>
      <c r="R210" s="661"/>
      <c r="S210" s="661"/>
      <c r="T210" s="661"/>
      <c r="U210" s="661"/>
      <c r="V210" s="661"/>
      <c r="W210" s="661"/>
      <c r="X210" s="661"/>
      <c r="Y210" s="661"/>
      <c r="Z210" s="661"/>
    </row>
    <row r="211" spans="1:26" ht="15.75" customHeight="1" x14ac:dyDescent="0.25">
      <c r="A211" s="661"/>
      <c r="B211" s="661"/>
      <c r="C211" s="661"/>
      <c r="D211" s="663"/>
      <c r="E211" s="664"/>
      <c r="F211" s="661"/>
      <c r="G211" s="661"/>
      <c r="H211" s="661"/>
      <c r="I211" s="661"/>
      <c r="J211" s="661"/>
      <c r="K211" s="661"/>
      <c r="L211" s="661"/>
      <c r="M211" s="661"/>
      <c r="N211" s="661"/>
      <c r="O211" s="661"/>
      <c r="P211" s="661"/>
      <c r="Q211" s="661"/>
      <c r="R211" s="661"/>
      <c r="S211" s="661"/>
      <c r="T211" s="661"/>
      <c r="U211" s="661"/>
      <c r="V211" s="661"/>
      <c r="W211" s="661"/>
      <c r="X211" s="661"/>
      <c r="Y211" s="661"/>
      <c r="Z211" s="661"/>
    </row>
    <row r="212" spans="1:26" ht="15.75" customHeight="1" x14ac:dyDescent="0.25">
      <c r="A212" s="661"/>
      <c r="B212" s="661"/>
      <c r="C212" s="661"/>
      <c r="D212" s="663"/>
      <c r="E212" s="664"/>
      <c r="F212" s="661"/>
      <c r="G212" s="661"/>
      <c r="H212" s="661"/>
      <c r="I212" s="661"/>
      <c r="J212" s="661"/>
      <c r="K212" s="661"/>
      <c r="L212" s="661"/>
      <c r="M212" s="661"/>
      <c r="N212" s="661"/>
      <c r="O212" s="661"/>
      <c r="P212" s="661"/>
      <c r="Q212" s="661"/>
      <c r="R212" s="661"/>
      <c r="S212" s="661"/>
      <c r="T212" s="661"/>
      <c r="U212" s="661"/>
      <c r="V212" s="661"/>
      <c r="W212" s="661"/>
      <c r="X212" s="661"/>
      <c r="Y212" s="661"/>
      <c r="Z212" s="661"/>
    </row>
    <row r="213" spans="1:26" ht="15.75" customHeight="1" x14ac:dyDescent="0.25">
      <c r="A213" s="661"/>
      <c r="B213" s="661"/>
      <c r="C213" s="661"/>
      <c r="D213" s="663"/>
      <c r="E213" s="664"/>
      <c r="F213" s="661"/>
      <c r="G213" s="661"/>
      <c r="H213" s="661"/>
      <c r="I213" s="661"/>
      <c r="J213" s="661"/>
      <c r="K213" s="661"/>
      <c r="L213" s="661"/>
      <c r="M213" s="661"/>
      <c r="N213" s="661"/>
      <c r="O213" s="661"/>
      <c r="P213" s="661"/>
      <c r="Q213" s="661"/>
      <c r="R213" s="661"/>
      <c r="S213" s="661"/>
      <c r="T213" s="661"/>
      <c r="U213" s="661"/>
      <c r="V213" s="661"/>
      <c r="W213" s="661"/>
      <c r="X213" s="661"/>
      <c r="Y213" s="661"/>
      <c r="Z213" s="661"/>
    </row>
    <row r="214" spans="1:26" ht="15.75" customHeight="1" x14ac:dyDescent="0.25">
      <c r="A214" s="661"/>
      <c r="B214" s="661"/>
      <c r="C214" s="661"/>
      <c r="D214" s="663"/>
      <c r="E214" s="664"/>
      <c r="F214" s="661"/>
      <c r="G214" s="661"/>
      <c r="H214" s="661"/>
      <c r="I214" s="661"/>
      <c r="J214" s="661"/>
      <c r="K214" s="661"/>
      <c r="L214" s="661"/>
      <c r="M214" s="661"/>
      <c r="N214" s="661"/>
      <c r="O214" s="661"/>
      <c r="P214" s="661"/>
      <c r="Q214" s="661"/>
      <c r="R214" s="661"/>
      <c r="S214" s="661"/>
      <c r="T214" s="661"/>
      <c r="U214" s="661"/>
      <c r="V214" s="661"/>
      <c r="W214" s="661"/>
      <c r="X214" s="661"/>
      <c r="Y214" s="661"/>
      <c r="Z214" s="661"/>
    </row>
    <row r="215" spans="1:26" ht="15.75" customHeight="1" x14ac:dyDescent="0.25">
      <c r="A215" s="661"/>
      <c r="B215" s="661"/>
      <c r="C215" s="661"/>
      <c r="D215" s="663"/>
      <c r="E215" s="664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</row>
    <row r="216" spans="1:26" ht="15.75" customHeight="1" x14ac:dyDescent="0.25">
      <c r="A216" s="661"/>
      <c r="B216" s="661"/>
      <c r="C216" s="661"/>
      <c r="D216" s="663"/>
      <c r="E216" s="664"/>
      <c r="F216" s="661"/>
      <c r="G216" s="661"/>
      <c r="H216" s="661"/>
      <c r="I216" s="661"/>
      <c r="J216" s="661"/>
      <c r="K216" s="661"/>
      <c r="L216" s="661"/>
      <c r="M216" s="661"/>
      <c r="N216" s="661"/>
      <c r="O216" s="661"/>
      <c r="P216" s="661"/>
      <c r="Q216" s="661"/>
      <c r="R216" s="661"/>
      <c r="S216" s="661"/>
      <c r="T216" s="661"/>
      <c r="U216" s="661"/>
      <c r="V216" s="661"/>
      <c r="W216" s="661"/>
      <c r="X216" s="661"/>
      <c r="Y216" s="661"/>
      <c r="Z216" s="661"/>
    </row>
    <row r="217" spans="1:26" ht="15.75" customHeight="1" x14ac:dyDescent="0.25">
      <c r="A217" s="661"/>
      <c r="B217" s="661"/>
      <c r="C217" s="661"/>
      <c r="D217" s="663"/>
      <c r="E217" s="664"/>
      <c r="F217" s="661"/>
      <c r="G217" s="661"/>
      <c r="H217" s="661"/>
      <c r="I217" s="661"/>
      <c r="J217" s="661"/>
      <c r="K217" s="661"/>
      <c r="L217" s="661"/>
      <c r="M217" s="661"/>
      <c r="N217" s="661"/>
      <c r="O217" s="661"/>
      <c r="P217" s="661"/>
      <c r="Q217" s="661"/>
      <c r="R217" s="661"/>
      <c r="S217" s="661"/>
      <c r="T217" s="661"/>
      <c r="U217" s="661"/>
      <c r="V217" s="661"/>
      <c r="W217" s="661"/>
      <c r="X217" s="661"/>
      <c r="Y217" s="661"/>
      <c r="Z217" s="661"/>
    </row>
    <row r="218" spans="1:26" ht="15.75" customHeight="1" x14ac:dyDescent="0.25">
      <c r="A218" s="661"/>
      <c r="B218" s="661"/>
      <c r="C218" s="661"/>
      <c r="D218" s="663"/>
      <c r="E218" s="664"/>
      <c r="F218" s="661"/>
      <c r="G218" s="661"/>
      <c r="H218" s="661"/>
      <c r="I218" s="661"/>
      <c r="J218" s="661"/>
      <c r="K218" s="661"/>
      <c r="L218" s="661"/>
      <c r="M218" s="661"/>
      <c r="N218" s="661"/>
      <c r="O218" s="661"/>
      <c r="P218" s="661"/>
      <c r="Q218" s="661"/>
      <c r="R218" s="661"/>
      <c r="S218" s="661"/>
      <c r="T218" s="661"/>
      <c r="U218" s="661"/>
      <c r="V218" s="661"/>
      <c r="W218" s="661"/>
      <c r="X218" s="661"/>
      <c r="Y218" s="661"/>
      <c r="Z218" s="661"/>
    </row>
    <row r="219" spans="1:26" ht="15.75" customHeight="1" x14ac:dyDescent="0.25">
      <c r="A219" s="661"/>
      <c r="B219" s="661"/>
      <c r="C219" s="661"/>
      <c r="D219" s="663"/>
      <c r="E219" s="664"/>
      <c r="F219" s="661"/>
      <c r="G219" s="661"/>
      <c r="H219" s="661"/>
      <c r="I219" s="661"/>
      <c r="J219" s="661"/>
      <c r="K219" s="661"/>
      <c r="L219" s="661"/>
      <c r="M219" s="661"/>
      <c r="N219" s="661"/>
      <c r="O219" s="661"/>
      <c r="P219" s="661"/>
      <c r="Q219" s="661"/>
      <c r="R219" s="661"/>
      <c r="S219" s="661"/>
      <c r="T219" s="661"/>
      <c r="U219" s="661"/>
      <c r="V219" s="661"/>
      <c r="W219" s="661"/>
      <c r="X219" s="661"/>
      <c r="Y219" s="661"/>
      <c r="Z219" s="661"/>
    </row>
    <row r="220" spans="1:26" ht="15.75" customHeight="1" x14ac:dyDescent="0.25">
      <c r="A220" s="661"/>
      <c r="B220" s="661"/>
      <c r="C220" s="661"/>
      <c r="D220" s="663"/>
      <c r="E220" s="664"/>
      <c r="F220" s="661"/>
      <c r="G220" s="661"/>
      <c r="H220" s="661"/>
      <c r="I220" s="661"/>
      <c r="J220" s="661"/>
      <c r="K220" s="661"/>
      <c r="L220" s="661"/>
      <c r="M220" s="661"/>
      <c r="N220" s="661"/>
      <c r="O220" s="661"/>
      <c r="P220" s="661"/>
      <c r="Q220" s="661"/>
      <c r="R220" s="661"/>
      <c r="S220" s="661"/>
      <c r="T220" s="661"/>
      <c r="U220" s="661"/>
      <c r="V220" s="661"/>
      <c r="W220" s="661"/>
      <c r="X220" s="661"/>
      <c r="Y220" s="661"/>
      <c r="Z220" s="661"/>
    </row>
    <row r="221" spans="1:26" ht="15.75" customHeight="1" x14ac:dyDescent="0.25">
      <c r="A221" s="661"/>
      <c r="B221" s="661"/>
      <c r="C221" s="661"/>
      <c r="D221" s="663"/>
      <c r="E221" s="664"/>
      <c r="F221" s="661"/>
      <c r="G221" s="661"/>
      <c r="H221" s="661"/>
      <c r="I221" s="661"/>
      <c r="J221" s="661"/>
      <c r="K221" s="661"/>
      <c r="L221" s="661"/>
      <c r="M221" s="661"/>
      <c r="N221" s="661"/>
      <c r="O221" s="661"/>
      <c r="P221" s="661"/>
      <c r="Q221" s="661"/>
      <c r="R221" s="661"/>
      <c r="S221" s="661"/>
      <c r="T221" s="661"/>
      <c r="U221" s="661"/>
      <c r="V221" s="661"/>
      <c r="W221" s="661"/>
      <c r="X221" s="661"/>
      <c r="Y221" s="661"/>
      <c r="Z221" s="661"/>
    </row>
    <row r="222" spans="1:26" ht="15.75" customHeight="1" x14ac:dyDescent="0.25">
      <c r="A222" s="661"/>
      <c r="B222" s="661"/>
      <c r="C222" s="661"/>
      <c r="D222" s="663"/>
      <c r="E222" s="664"/>
      <c r="F222" s="661"/>
      <c r="G222" s="661"/>
      <c r="H222" s="661"/>
      <c r="I222" s="661"/>
      <c r="J222" s="661"/>
      <c r="K222" s="661"/>
      <c r="L222" s="661"/>
      <c r="M222" s="661"/>
      <c r="N222" s="661"/>
      <c r="O222" s="661"/>
      <c r="P222" s="661"/>
      <c r="Q222" s="661"/>
      <c r="R222" s="661"/>
      <c r="S222" s="661"/>
      <c r="T222" s="661"/>
      <c r="U222" s="661"/>
      <c r="V222" s="661"/>
      <c r="W222" s="661"/>
      <c r="X222" s="661"/>
      <c r="Y222" s="661"/>
      <c r="Z222" s="661"/>
    </row>
    <row r="223" spans="1:26" ht="15.75" customHeight="1" x14ac:dyDescent="0.25">
      <c r="A223" s="661"/>
      <c r="B223" s="661"/>
      <c r="C223" s="661"/>
      <c r="D223" s="663"/>
      <c r="E223" s="664"/>
      <c r="F223" s="661"/>
      <c r="G223" s="661"/>
      <c r="H223" s="661"/>
      <c r="I223" s="661"/>
      <c r="J223" s="661"/>
      <c r="K223" s="661"/>
      <c r="L223" s="661"/>
      <c r="M223" s="661"/>
      <c r="N223" s="661"/>
      <c r="O223" s="661"/>
      <c r="P223" s="661"/>
      <c r="Q223" s="661"/>
      <c r="R223" s="661"/>
      <c r="S223" s="661"/>
      <c r="T223" s="661"/>
      <c r="U223" s="661"/>
      <c r="V223" s="661"/>
      <c r="W223" s="661"/>
      <c r="X223" s="661"/>
      <c r="Y223" s="661"/>
      <c r="Z223" s="661"/>
    </row>
    <row r="224" spans="1:26" ht="15.75" customHeight="1" x14ac:dyDescent="0.25">
      <c r="A224" s="661"/>
      <c r="B224" s="661"/>
      <c r="C224" s="661"/>
      <c r="D224" s="663"/>
      <c r="E224" s="664"/>
      <c r="F224" s="661"/>
      <c r="G224" s="661"/>
      <c r="H224" s="661"/>
      <c r="I224" s="661"/>
      <c r="J224" s="661"/>
      <c r="K224" s="661"/>
      <c r="L224" s="661"/>
      <c r="M224" s="661"/>
      <c r="N224" s="661"/>
      <c r="O224" s="661"/>
      <c r="P224" s="661"/>
      <c r="Q224" s="661"/>
      <c r="R224" s="661"/>
      <c r="S224" s="661"/>
      <c r="T224" s="661"/>
      <c r="U224" s="661"/>
      <c r="V224" s="661"/>
      <c r="W224" s="661"/>
      <c r="X224" s="661"/>
      <c r="Y224" s="661"/>
      <c r="Z224" s="661"/>
    </row>
    <row r="225" spans="1:26" ht="15.75" customHeight="1" x14ac:dyDescent="0.25">
      <c r="A225" s="661"/>
      <c r="B225" s="661"/>
      <c r="C225" s="661"/>
      <c r="D225" s="663"/>
      <c r="E225" s="664"/>
      <c r="F225" s="661"/>
      <c r="G225" s="661"/>
      <c r="H225" s="661"/>
      <c r="I225" s="661"/>
      <c r="J225" s="661"/>
      <c r="K225" s="661"/>
      <c r="L225" s="661"/>
      <c r="M225" s="661"/>
      <c r="N225" s="661"/>
      <c r="O225" s="661"/>
      <c r="P225" s="661"/>
      <c r="Q225" s="661"/>
      <c r="R225" s="661"/>
      <c r="S225" s="661"/>
      <c r="T225" s="661"/>
      <c r="U225" s="661"/>
      <c r="V225" s="661"/>
      <c r="W225" s="661"/>
      <c r="X225" s="661"/>
      <c r="Y225" s="661"/>
      <c r="Z225" s="661"/>
    </row>
    <row r="226" spans="1:26" ht="15.75" customHeight="1" x14ac:dyDescent="0.25">
      <c r="A226" s="661"/>
      <c r="B226" s="661"/>
      <c r="C226" s="661"/>
      <c r="D226" s="663"/>
      <c r="E226" s="664"/>
      <c r="F226" s="661"/>
      <c r="G226" s="661"/>
      <c r="H226" s="661"/>
      <c r="I226" s="661"/>
      <c r="J226" s="661"/>
      <c r="K226" s="661"/>
      <c r="L226" s="661"/>
      <c r="M226" s="661"/>
      <c r="N226" s="661"/>
      <c r="O226" s="661"/>
      <c r="P226" s="661"/>
      <c r="Q226" s="661"/>
      <c r="R226" s="661"/>
      <c r="S226" s="661"/>
      <c r="T226" s="661"/>
      <c r="U226" s="661"/>
      <c r="V226" s="661"/>
      <c r="W226" s="661"/>
      <c r="X226" s="661"/>
      <c r="Y226" s="661"/>
      <c r="Z226" s="661"/>
    </row>
    <row r="227" spans="1:26" ht="15.75" customHeight="1" x14ac:dyDescent="0.25">
      <c r="A227" s="661"/>
      <c r="B227" s="661"/>
      <c r="C227" s="661"/>
      <c r="D227" s="663"/>
      <c r="E227" s="664"/>
      <c r="F227" s="661"/>
      <c r="G227" s="661"/>
      <c r="H227" s="661"/>
      <c r="I227" s="661"/>
      <c r="J227" s="661"/>
      <c r="K227" s="661"/>
      <c r="L227" s="661"/>
      <c r="M227" s="661"/>
      <c r="N227" s="661"/>
      <c r="O227" s="661"/>
      <c r="P227" s="661"/>
      <c r="Q227" s="661"/>
      <c r="R227" s="661"/>
      <c r="S227" s="661"/>
      <c r="T227" s="661"/>
      <c r="U227" s="661"/>
      <c r="V227" s="661"/>
      <c r="W227" s="661"/>
      <c r="X227" s="661"/>
      <c r="Y227" s="661"/>
      <c r="Z227" s="661"/>
    </row>
    <row r="228" spans="1:26" ht="15.75" customHeight="1" x14ac:dyDescent="0.25">
      <c r="A228" s="661"/>
      <c r="B228" s="661"/>
      <c r="C228" s="661"/>
      <c r="D228" s="663"/>
      <c r="E228" s="664"/>
      <c r="F228" s="661"/>
      <c r="G228" s="661"/>
      <c r="H228" s="661"/>
      <c r="I228" s="661"/>
      <c r="J228" s="661"/>
      <c r="K228" s="661"/>
      <c r="L228" s="661"/>
      <c r="M228" s="661"/>
      <c r="N228" s="661"/>
      <c r="O228" s="661"/>
      <c r="P228" s="661"/>
      <c r="Q228" s="661"/>
      <c r="R228" s="661"/>
      <c r="S228" s="661"/>
      <c r="T228" s="661"/>
      <c r="U228" s="661"/>
      <c r="V228" s="661"/>
      <c r="W228" s="661"/>
      <c r="X228" s="661"/>
      <c r="Y228" s="661"/>
      <c r="Z228" s="661"/>
    </row>
    <row r="229" spans="1:26" ht="15.75" customHeight="1" x14ac:dyDescent="0.25">
      <c r="A229" s="661"/>
      <c r="B229" s="661"/>
      <c r="C229" s="661"/>
      <c r="D229" s="663"/>
      <c r="E229" s="664"/>
      <c r="F229" s="661"/>
      <c r="G229" s="661"/>
      <c r="H229" s="661"/>
      <c r="I229" s="661"/>
      <c r="J229" s="661"/>
      <c r="K229" s="661"/>
      <c r="L229" s="661"/>
      <c r="M229" s="661"/>
      <c r="N229" s="661"/>
      <c r="O229" s="661"/>
      <c r="P229" s="661"/>
      <c r="Q229" s="661"/>
      <c r="R229" s="661"/>
      <c r="S229" s="661"/>
      <c r="T229" s="661"/>
      <c r="U229" s="661"/>
      <c r="V229" s="661"/>
      <c r="W229" s="661"/>
      <c r="X229" s="661"/>
      <c r="Y229" s="661"/>
      <c r="Z229" s="661"/>
    </row>
    <row r="230" spans="1:26" ht="15.75" customHeight="1" x14ac:dyDescent="0.25">
      <c r="A230" s="661"/>
      <c r="B230" s="661"/>
      <c r="C230" s="661"/>
      <c r="D230" s="663"/>
      <c r="E230" s="664"/>
      <c r="F230" s="661"/>
      <c r="G230" s="661"/>
      <c r="H230" s="661"/>
      <c r="I230" s="661"/>
      <c r="J230" s="661"/>
      <c r="K230" s="661"/>
      <c r="L230" s="661"/>
      <c r="M230" s="661"/>
      <c r="N230" s="661"/>
      <c r="O230" s="661"/>
      <c r="P230" s="661"/>
      <c r="Q230" s="661"/>
      <c r="R230" s="661"/>
      <c r="S230" s="661"/>
      <c r="T230" s="661"/>
      <c r="U230" s="661"/>
      <c r="V230" s="661"/>
      <c r="W230" s="661"/>
      <c r="X230" s="661"/>
      <c r="Y230" s="661"/>
      <c r="Z230" s="661"/>
    </row>
    <row r="231" spans="1:26" ht="15.75" customHeight="1" x14ac:dyDescent="0.25">
      <c r="A231" s="661"/>
      <c r="B231" s="661"/>
      <c r="C231" s="661"/>
      <c r="D231" s="663"/>
      <c r="E231" s="664"/>
      <c r="F231" s="661"/>
      <c r="G231" s="661"/>
      <c r="H231" s="661"/>
      <c r="I231" s="661"/>
      <c r="J231" s="661"/>
      <c r="K231" s="661"/>
      <c r="L231" s="661"/>
      <c r="M231" s="661"/>
      <c r="N231" s="661"/>
      <c r="O231" s="661"/>
      <c r="P231" s="661"/>
      <c r="Q231" s="661"/>
      <c r="R231" s="661"/>
      <c r="S231" s="661"/>
      <c r="T231" s="661"/>
      <c r="U231" s="661"/>
      <c r="V231" s="661"/>
      <c r="W231" s="661"/>
      <c r="X231" s="661"/>
      <c r="Y231" s="661"/>
      <c r="Z231" s="661"/>
    </row>
    <row r="232" spans="1:26" ht="15.75" customHeight="1" x14ac:dyDescent="0.25">
      <c r="A232" s="661"/>
      <c r="B232" s="661"/>
      <c r="C232" s="661"/>
      <c r="D232" s="663"/>
      <c r="E232" s="664"/>
      <c r="F232" s="661"/>
      <c r="G232" s="661"/>
      <c r="H232" s="661"/>
      <c r="I232" s="661"/>
      <c r="J232" s="661"/>
      <c r="K232" s="661"/>
      <c r="L232" s="661"/>
      <c r="M232" s="661"/>
      <c r="N232" s="661"/>
      <c r="O232" s="661"/>
      <c r="P232" s="661"/>
      <c r="Q232" s="661"/>
      <c r="R232" s="661"/>
      <c r="S232" s="661"/>
      <c r="T232" s="661"/>
      <c r="U232" s="661"/>
      <c r="V232" s="661"/>
      <c r="W232" s="661"/>
      <c r="X232" s="661"/>
      <c r="Y232" s="661"/>
      <c r="Z232" s="661"/>
    </row>
    <row r="233" spans="1:26" ht="15.75" customHeight="1" x14ac:dyDescent="0.25">
      <c r="A233" s="661"/>
      <c r="B233" s="661"/>
      <c r="C233" s="661"/>
      <c r="D233" s="663"/>
      <c r="E233" s="664"/>
      <c r="F233" s="661"/>
      <c r="G233" s="661"/>
      <c r="H233" s="661"/>
      <c r="I233" s="661"/>
      <c r="J233" s="661"/>
      <c r="K233" s="661"/>
      <c r="L233" s="661"/>
      <c r="M233" s="661"/>
      <c r="N233" s="661"/>
      <c r="O233" s="661"/>
      <c r="P233" s="661"/>
      <c r="Q233" s="661"/>
      <c r="R233" s="661"/>
      <c r="S233" s="661"/>
      <c r="T233" s="661"/>
      <c r="U233" s="661"/>
      <c r="V233" s="661"/>
      <c r="W233" s="661"/>
      <c r="X233" s="661"/>
      <c r="Y233" s="661"/>
      <c r="Z233" s="661"/>
    </row>
    <row r="234" spans="1:26" ht="15.75" customHeight="1" x14ac:dyDescent="0.25">
      <c r="A234" s="661"/>
      <c r="B234" s="661"/>
      <c r="C234" s="661"/>
      <c r="D234" s="663"/>
      <c r="E234" s="664"/>
      <c r="F234" s="661"/>
      <c r="G234" s="661"/>
      <c r="H234" s="661"/>
      <c r="I234" s="661"/>
      <c r="J234" s="661"/>
      <c r="K234" s="661"/>
      <c r="L234" s="661"/>
      <c r="M234" s="661"/>
      <c r="N234" s="661"/>
      <c r="O234" s="661"/>
      <c r="P234" s="661"/>
      <c r="Q234" s="661"/>
      <c r="R234" s="661"/>
      <c r="S234" s="661"/>
      <c r="T234" s="661"/>
      <c r="U234" s="661"/>
      <c r="V234" s="661"/>
      <c r="W234" s="661"/>
      <c r="X234" s="661"/>
      <c r="Y234" s="661"/>
      <c r="Z234" s="661"/>
    </row>
    <row r="235" spans="1:26" ht="15.75" customHeight="1" x14ac:dyDescent="0.25">
      <c r="A235" s="661"/>
      <c r="B235" s="661"/>
      <c r="C235" s="661"/>
      <c r="D235" s="663"/>
      <c r="E235" s="664"/>
      <c r="F235" s="661"/>
      <c r="G235" s="661"/>
      <c r="H235" s="661"/>
      <c r="I235" s="661"/>
      <c r="J235" s="661"/>
      <c r="K235" s="661"/>
      <c r="L235" s="661"/>
      <c r="M235" s="661"/>
      <c r="N235" s="661"/>
      <c r="O235" s="661"/>
      <c r="P235" s="661"/>
      <c r="Q235" s="661"/>
      <c r="R235" s="661"/>
      <c r="S235" s="661"/>
      <c r="T235" s="661"/>
      <c r="U235" s="661"/>
      <c r="V235" s="661"/>
      <c r="W235" s="661"/>
      <c r="X235" s="661"/>
      <c r="Y235" s="661"/>
      <c r="Z235" s="661"/>
    </row>
    <row r="236" spans="1:26" ht="15.75" customHeight="1" x14ac:dyDescent="0.25">
      <c r="A236" s="661"/>
      <c r="B236" s="661"/>
      <c r="C236" s="661"/>
      <c r="D236" s="663"/>
      <c r="E236" s="664"/>
      <c r="F236" s="661"/>
      <c r="G236" s="661"/>
      <c r="H236" s="661"/>
      <c r="I236" s="661"/>
      <c r="J236" s="661"/>
      <c r="K236" s="661"/>
      <c r="L236" s="661"/>
      <c r="M236" s="661"/>
      <c r="N236" s="661"/>
      <c r="O236" s="661"/>
      <c r="P236" s="661"/>
      <c r="Q236" s="661"/>
      <c r="R236" s="661"/>
      <c r="S236" s="661"/>
      <c r="T236" s="661"/>
      <c r="U236" s="661"/>
      <c r="V236" s="661"/>
      <c r="W236" s="661"/>
      <c r="X236" s="661"/>
      <c r="Y236" s="661"/>
      <c r="Z236" s="661"/>
    </row>
    <row r="237" spans="1:26" ht="15.75" customHeight="1" x14ac:dyDescent="0.25">
      <c r="A237" s="661"/>
      <c r="B237" s="661"/>
      <c r="C237" s="661"/>
      <c r="D237" s="663"/>
      <c r="E237" s="664"/>
      <c r="F237" s="661"/>
      <c r="G237" s="661"/>
      <c r="H237" s="661"/>
      <c r="I237" s="661"/>
      <c r="J237" s="661"/>
      <c r="K237" s="661"/>
      <c r="L237" s="661"/>
      <c r="M237" s="661"/>
      <c r="N237" s="661"/>
      <c r="O237" s="661"/>
      <c r="P237" s="661"/>
      <c r="Q237" s="661"/>
      <c r="R237" s="661"/>
      <c r="S237" s="661"/>
      <c r="T237" s="661"/>
      <c r="U237" s="661"/>
      <c r="V237" s="661"/>
      <c r="W237" s="661"/>
      <c r="X237" s="661"/>
      <c r="Y237" s="661"/>
      <c r="Z237" s="661"/>
    </row>
    <row r="238" spans="1:26" ht="15.75" customHeight="1" x14ac:dyDescent="0.25">
      <c r="A238" s="661"/>
      <c r="B238" s="661"/>
      <c r="C238" s="661"/>
      <c r="D238" s="663"/>
      <c r="E238" s="664"/>
      <c r="F238" s="661"/>
      <c r="G238" s="661"/>
      <c r="H238" s="661"/>
      <c r="I238" s="661"/>
      <c r="J238" s="661"/>
      <c r="K238" s="661"/>
      <c r="L238" s="661"/>
      <c r="M238" s="661"/>
      <c r="N238" s="661"/>
      <c r="O238" s="661"/>
      <c r="P238" s="661"/>
      <c r="Q238" s="661"/>
      <c r="R238" s="661"/>
      <c r="S238" s="661"/>
      <c r="T238" s="661"/>
      <c r="U238" s="661"/>
      <c r="V238" s="661"/>
      <c r="W238" s="661"/>
      <c r="X238" s="661"/>
      <c r="Y238" s="661"/>
      <c r="Z238" s="661"/>
    </row>
    <row r="239" spans="1:26" ht="15.75" customHeight="1" x14ac:dyDescent="0.25">
      <c r="A239" s="661"/>
      <c r="B239" s="661"/>
      <c r="C239" s="661"/>
      <c r="D239" s="663"/>
      <c r="E239" s="664"/>
      <c r="F239" s="661"/>
      <c r="G239" s="661"/>
      <c r="H239" s="661"/>
      <c r="I239" s="661"/>
      <c r="J239" s="661"/>
      <c r="K239" s="661"/>
      <c r="L239" s="661"/>
      <c r="M239" s="661"/>
      <c r="N239" s="661"/>
      <c r="O239" s="661"/>
      <c r="P239" s="661"/>
      <c r="Q239" s="661"/>
      <c r="R239" s="661"/>
      <c r="S239" s="661"/>
      <c r="T239" s="661"/>
      <c r="U239" s="661"/>
      <c r="V239" s="661"/>
      <c r="W239" s="661"/>
      <c r="X239" s="661"/>
      <c r="Y239" s="661"/>
      <c r="Z239" s="661"/>
    </row>
    <row r="240" spans="1:26" ht="15.75" customHeight="1" x14ac:dyDescent="0.25">
      <c r="A240" s="661"/>
      <c r="B240" s="661"/>
      <c r="C240" s="661"/>
      <c r="D240" s="663"/>
      <c r="E240" s="664"/>
      <c r="F240" s="661"/>
      <c r="G240" s="661"/>
      <c r="H240" s="661"/>
      <c r="I240" s="661"/>
      <c r="J240" s="661"/>
      <c r="K240" s="661"/>
      <c r="L240" s="661"/>
      <c r="M240" s="661"/>
      <c r="N240" s="661"/>
      <c r="O240" s="661"/>
      <c r="P240" s="661"/>
      <c r="Q240" s="661"/>
      <c r="R240" s="661"/>
      <c r="S240" s="661"/>
      <c r="T240" s="661"/>
      <c r="U240" s="661"/>
      <c r="V240" s="661"/>
      <c r="W240" s="661"/>
      <c r="X240" s="661"/>
      <c r="Y240" s="661"/>
      <c r="Z240" s="661"/>
    </row>
    <row r="241" spans="1:26" ht="15.75" customHeight="1" x14ac:dyDescent="0.25">
      <c r="A241" s="661"/>
      <c r="B241" s="661"/>
      <c r="C241" s="661"/>
      <c r="D241" s="663"/>
      <c r="E241" s="664"/>
      <c r="F241" s="661"/>
      <c r="G241" s="661"/>
      <c r="H241" s="661"/>
      <c r="I241" s="661"/>
      <c r="J241" s="661"/>
      <c r="K241" s="661"/>
      <c r="L241" s="661"/>
      <c r="M241" s="661"/>
      <c r="N241" s="661"/>
      <c r="O241" s="661"/>
      <c r="P241" s="661"/>
      <c r="Q241" s="661"/>
      <c r="R241" s="661"/>
      <c r="S241" s="661"/>
      <c r="T241" s="661"/>
      <c r="U241" s="661"/>
      <c r="V241" s="661"/>
      <c r="W241" s="661"/>
      <c r="X241" s="661"/>
      <c r="Y241" s="661"/>
      <c r="Z241" s="661"/>
    </row>
    <row r="242" spans="1:26" ht="15.75" customHeight="1" x14ac:dyDescent="0.25">
      <c r="A242" s="661"/>
      <c r="B242" s="661"/>
      <c r="C242" s="661"/>
      <c r="D242" s="663"/>
      <c r="E242" s="664"/>
      <c r="F242" s="661"/>
      <c r="G242" s="661"/>
      <c r="H242" s="661"/>
      <c r="I242" s="661"/>
      <c r="J242" s="661"/>
      <c r="K242" s="661"/>
      <c r="L242" s="661"/>
      <c r="M242" s="661"/>
      <c r="N242" s="661"/>
      <c r="O242" s="661"/>
      <c r="P242" s="661"/>
      <c r="Q242" s="661"/>
      <c r="R242" s="661"/>
      <c r="S242" s="661"/>
      <c r="T242" s="661"/>
      <c r="U242" s="661"/>
      <c r="V242" s="661"/>
      <c r="W242" s="661"/>
      <c r="X242" s="661"/>
      <c r="Y242" s="661"/>
      <c r="Z242" s="661"/>
    </row>
    <row r="243" spans="1:26" ht="15.75" customHeight="1" x14ac:dyDescent="0.25">
      <c r="A243" s="661"/>
      <c r="B243" s="661"/>
      <c r="C243" s="661"/>
      <c r="D243" s="663"/>
      <c r="E243" s="664"/>
      <c r="F243" s="661"/>
      <c r="G243" s="661"/>
      <c r="H243" s="661"/>
      <c r="I243" s="661"/>
      <c r="J243" s="661"/>
      <c r="K243" s="661"/>
      <c r="L243" s="661"/>
      <c r="M243" s="661"/>
      <c r="N243" s="661"/>
      <c r="O243" s="661"/>
      <c r="P243" s="661"/>
      <c r="Q243" s="661"/>
      <c r="R243" s="661"/>
      <c r="S243" s="661"/>
      <c r="T243" s="661"/>
      <c r="U243" s="661"/>
      <c r="V243" s="661"/>
      <c r="W243" s="661"/>
      <c r="X243" s="661"/>
      <c r="Y243" s="661"/>
      <c r="Z243" s="661"/>
    </row>
    <row r="244" spans="1:26" ht="15.75" customHeight="1" x14ac:dyDescent="0.25">
      <c r="A244" s="661"/>
      <c r="B244" s="661"/>
      <c r="C244" s="661"/>
      <c r="D244" s="663"/>
      <c r="E244" s="664"/>
      <c r="F244" s="661"/>
      <c r="G244" s="661"/>
      <c r="H244" s="661"/>
      <c r="I244" s="661"/>
      <c r="J244" s="661"/>
      <c r="K244" s="661"/>
      <c r="L244" s="661"/>
      <c r="M244" s="661"/>
      <c r="N244" s="661"/>
      <c r="O244" s="661"/>
      <c r="P244" s="661"/>
      <c r="Q244" s="661"/>
      <c r="R244" s="661"/>
      <c r="S244" s="661"/>
      <c r="T244" s="661"/>
      <c r="U244" s="661"/>
      <c r="V244" s="661"/>
      <c r="W244" s="661"/>
      <c r="X244" s="661"/>
      <c r="Y244" s="661"/>
      <c r="Z244" s="661"/>
    </row>
    <row r="245" spans="1:26" ht="15.75" customHeight="1" x14ac:dyDescent="0.25">
      <c r="A245" s="661"/>
      <c r="B245" s="661"/>
      <c r="C245" s="661"/>
      <c r="D245" s="663"/>
      <c r="E245" s="664"/>
      <c r="F245" s="661"/>
      <c r="G245" s="661"/>
      <c r="H245" s="661"/>
      <c r="I245" s="661"/>
      <c r="J245" s="661"/>
      <c r="K245" s="661"/>
      <c r="L245" s="661"/>
      <c r="M245" s="661"/>
      <c r="N245" s="661"/>
      <c r="O245" s="661"/>
      <c r="P245" s="661"/>
      <c r="Q245" s="661"/>
      <c r="R245" s="661"/>
      <c r="S245" s="661"/>
      <c r="T245" s="661"/>
      <c r="U245" s="661"/>
      <c r="V245" s="661"/>
      <c r="W245" s="661"/>
      <c r="X245" s="661"/>
      <c r="Y245" s="661"/>
      <c r="Z245" s="661"/>
    </row>
    <row r="246" spans="1:26" ht="15.75" customHeight="1" x14ac:dyDescent="0.25">
      <c r="A246" s="661"/>
      <c r="B246" s="661"/>
      <c r="C246" s="661"/>
      <c r="D246" s="663"/>
      <c r="E246" s="664"/>
      <c r="F246" s="661"/>
      <c r="G246" s="661"/>
      <c r="H246" s="661"/>
      <c r="I246" s="661"/>
      <c r="J246" s="661"/>
      <c r="K246" s="661"/>
      <c r="L246" s="661"/>
      <c r="M246" s="661"/>
      <c r="N246" s="661"/>
      <c r="O246" s="661"/>
      <c r="P246" s="661"/>
      <c r="Q246" s="661"/>
      <c r="R246" s="661"/>
      <c r="S246" s="661"/>
      <c r="T246" s="661"/>
      <c r="U246" s="661"/>
      <c r="V246" s="661"/>
      <c r="W246" s="661"/>
      <c r="X246" s="661"/>
      <c r="Y246" s="661"/>
      <c r="Z246" s="661"/>
    </row>
    <row r="247" spans="1:26" ht="15.75" customHeight="1" x14ac:dyDescent="0.25">
      <c r="A247" s="661"/>
      <c r="B247" s="661"/>
      <c r="C247" s="661"/>
      <c r="D247" s="663"/>
      <c r="E247" s="664"/>
      <c r="F247" s="661"/>
      <c r="G247" s="661"/>
      <c r="H247" s="661"/>
      <c r="I247" s="661"/>
      <c r="J247" s="661"/>
      <c r="K247" s="661"/>
      <c r="L247" s="661"/>
      <c r="M247" s="661"/>
      <c r="N247" s="661"/>
      <c r="O247" s="661"/>
      <c r="P247" s="661"/>
      <c r="Q247" s="661"/>
      <c r="R247" s="661"/>
      <c r="S247" s="661"/>
      <c r="T247" s="661"/>
      <c r="U247" s="661"/>
      <c r="V247" s="661"/>
      <c r="W247" s="661"/>
      <c r="X247" s="661"/>
      <c r="Y247" s="661"/>
      <c r="Z247" s="661"/>
    </row>
    <row r="248" spans="1:26" ht="15.75" customHeight="1" x14ac:dyDescent="0.25">
      <c r="A248" s="661"/>
      <c r="B248" s="661"/>
      <c r="C248" s="661"/>
      <c r="D248" s="663"/>
      <c r="E248" s="664"/>
      <c r="F248" s="661"/>
      <c r="G248" s="661"/>
      <c r="H248" s="661"/>
      <c r="I248" s="661"/>
      <c r="J248" s="661"/>
      <c r="K248" s="661"/>
      <c r="L248" s="661"/>
      <c r="M248" s="661"/>
      <c r="N248" s="661"/>
      <c r="O248" s="661"/>
      <c r="P248" s="661"/>
      <c r="Q248" s="661"/>
      <c r="R248" s="661"/>
      <c r="S248" s="661"/>
      <c r="T248" s="661"/>
      <c r="U248" s="661"/>
      <c r="V248" s="661"/>
      <c r="W248" s="661"/>
      <c r="X248" s="661"/>
      <c r="Y248" s="661"/>
      <c r="Z248" s="661"/>
    </row>
    <row r="249" spans="1:26" ht="15.75" customHeight="1" x14ac:dyDescent="0.25">
      <c r="A249" s="661"/>
      <c r="B249" s="661"/>
      <c r="C249" s="661"/>
      <c r="D249" s="663"/>
      <c r="E249" s="664"/>
      <c r="F249" s="661"/>
      <c r="G249" s="661"/>
      <c r="H249" s="661"/>
      <c r="I249" s="661"/>
      <c r="J249" s="661"/>
      <c r="K249" s="661"/>
      <c r="L249" s="661"/>
      <c r="M249" s="661"/>
      <c r="N249" s="661"/>
      <c r="O249" s="661"/>
      <c r="P249" s="661"/>
      <c r="Q249" s="661"/>
      <c r="R249" s="661"/>
      <c r="S249" s="661"/>
      <c r="T249" s="661"/>
      <c r="U249" s="661"/>
      <c r="V249" s="661"/>
      <c r="W249" s="661"/>
      <c r="X249" s="661"/>
      <c r="Y249" s="661"/>
      <c r="Z249" s="661"/>
    </row>
    <row r="250" spans="1:26" ht="15.75" customHeight="1" x14ac:dyDescent="0.25">
      <c r="A250" s="661"/>
      <c r="B250" s="661"/>
      <c r="C250" s="661"/>
      <c r="D250" s="663"/>
      <c r="E250" s="664"/>
      <c r="F250" s="661"/>
      <c r="G250" s="661"/>
      <c r="H250" s="661"/>
      <c r="I250" s="661"/>
      <c r="J250" s="661"/>
      <c r="K250" s="661"/>
      <c r="L250" s="661"/>
      <c r="M250" s="661"/>
      <c r="N250" s="661"/>
      <c r="O250" s="661"/>
      <c r="P250" s="661"/>
      <c r="Q250" s="661"/>
      <c r="R250" s="661"/>
      <c r="S250" s="661"/>
      <c r="T250" s="661"/>
      <c r="U250" s="661"/>
      <c r="V250" s="661"/>
      <c r="W250" s="661"/>
      <c r="X250" s="661"/>
      <c r="Y250" s="661"/>
      <c r="Z250" s="661"/>
    </row>
    <row r="251" spans="1:26" ht="15.75" customHeight="1" x14ac:dyDescent="0.25">
      <c r="A251" s="661"/>
      <c r="B251" s="661"/>
      <c r="C251" s="661"/>
      <c r="D251" s="663"/>
      <c r="E251" s="664"/>
      <c r="F251" s="661"/>
      <c r="G251" s="661"/>
      <c r="H251" s="661"/>
      <c r="I251" s="661"/>
      <c r="J251" s="661"/>
      <c r="K251" s="661"/>
      <c r="L251" s="661"/>
      <c r="M251" s="661"/>
      <c r="N251" s="661"/>
      <c r="O251" s="661"/>
      <c r="P251" s="661"/>
      <c r="Q251" s="661"/>
      <c r="R251" s="661"/>
      <c r="S251" s="661"/>
      <c r="T251" s="661"/>
      <c r="U251" s="661"/>
      <c r="V251" s="661"/>
      <c r="W251" s="661"/>
      <c r="X251" s="661"/>
      <c r="Y251" s="661"/>
      <c r="Z251" s="661"/>
    </row>
    <row r="252" spans="1:26" ht="15.75" customHeight="1" x14ac:dyDescent="0.25">
      <c r="A252" s="661"/>
      <c r="B252" s="661"/>
      <c r="C252" s="661"/>
      <c r="D252" s="663"/>
      <c r="E252" s="664"/>
      <c r="F252" s="661"/>
      <c r="G252" s="661"/>
      <c r="H252" s="661"/>
      <c r="I252" s="661"/>
      <c r="J252" s="661"/>
      <c r="K252" s="661"/>
      <c r="L252" s="661"/>
      <c r="M252" s="661"/>
      <c r="N252" s="661"/>
      <c r="O252" s="661"/>
      <c r="P252" s="661"/>
      <c r="Q252" s="661"/>
      <c r="R252" s="661"/>
      <c r="S252" s="661"/>
      <c r="T252" s="661"/>
      <c r="U252" s="661"/>
      <c r="V252" s="661"/>
      <c r="W252" s="661"/>
      <c r="X252" s="661"/>
      <c r="Y252" s="661"/>
      <c r="Z252" s="661"/>
    </row>
    <row r="253" spans="1:26" ht="15.75" customHeight="1" x14ac:dyDescent="0.25">
      <c r="A253" s="661"/>
      <c r="B253" s="661"/>
      <c r="C253" s="661"/>
      <c r="D253" s="663"/>
      <c r="E253" s="664"/>
      <c r="F253" s="661"/>
      <c r="G253" s="661"/>
      <c r="H253" s="661"/>
      <c r="I253" s="661"/>
      <c r="J253" s="661"/>
      <c r="K253" s="661"/>
      <c r="L253" s="661"/>
      <c r="M253" s="661"/>
      <c r="N253" s="661"/>
      <c r="O253" s="661"/>
      <c r="P253" s="661"/>
      <c r="Q253" s="661"/>
      <c r="R253" s="661"/>
      <c r="S253" s="661"/>
      <c r="T253" s="661"/>
      <c r="U253" s="661"/>
      <c r="V253" s="661"/>
      <c r="W253" s="661"/>
      <c r="X253" s="661"/>
      <c r="Y253" s="661"/>
      <c r="Z253" s="661"/>
    </row>
    <row r="254" spans="1:26" ht="15.75" customHeight="1" x14ac:dyDescent="0.25">
      <c r="A254" s="661"/>
      <c r="B254" s="661"/>
      <c r="C254" s="661"/>
      <c r="D254" s="663"/>
      <c r="E254" s="664"/>
      <c r="F254" s="661"/>
      <c r="G254" s="661"/>
      <c r="H254" s="661"/>
      <c r="I254" s="661"/>
      <c r="J254" s="661"/>
      <c r="K254" s="661"/>
      <c r="L254" s="661"/>
      <c r="M254" s="661"/>
      <c r="N254" s="661"/>
      <c r="O254" s="661"/>
      <c r="P254" s="661"/>
      <c r="Q254" s="661"/>
      <c r="R254" s="661"/>
      <c r="S254" s="661"/>
      <c r="T254" s="661"/>
      <c r="U254" s="661"/>
      <c r="V254" s="661"/>
      <c r="W254" s="661"/>
      <c r="X254" s="661"/>
      <c r="Y254" s="661"/>
      <c r="Z254" s="661"/>
    </row>
    <row r="255" spans="1:26" ht="15.75" customHeight="1" x14ac:dyDescent="0.25">
      <c r="A255" s="661"/>
      <c r="B255" s="661"/>
      <c r="C255" s="661"/>
      <c r="D255" s="663"/>
      <c r="E255" s="664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</row>
    <row r="256" spans="1:26" ht="15.75" customHeight="1" x14ac:dyDescent="0.25">
      <c r="A256" s="661"/>
      <c r="B256" s="661"/>
      <c r="C256" s="661"/>
      <c r="D256" s="663"/>
      <c r="E256" s="664"/>
      <c r="F256" s="661"/>
      <c r="G256" s="661"/>
      <c r="H256" s="661"/>
      <c r="I256" s="661"/>
      <c r="J256" s="661"/>
      <c r="K256" s="661"/>
      <c r="L256" s="661"/>
      <c r="M256" s="661"/>
      <c r="N256" s="661"/>
      <c r="O256" s="661"/>
      <c r="P256" s="661"/>
      <c r="Q256" s="661"/>
      <c r="R256" s="661"/>
      <c r="S256" s="661"/>
      <c r="T256" s="661"/>
      <c r="U256" s="661"/>
      <c r="V256" s="661"/>
      <c r="W256" s="661"/>
      <c r="X256" s="661"/>
      <c r="Y256" s="661"/>
      <c r="Z256" s="661"/>
    </row>
    <row r="257" spans="1:26" ht="15.75" customHeight="1" x14ac:dyDescent="0.25">
      <c r="A257" s="661"/>
      <c r="B257" s="661"/>
      <c r="C257" s="661"/>
      <c r="D257" s="663"/>
      <c r="E257" s="664"/>
      <c r="F257" s="661"/>
      <c r="G257" s="661"/>
      <c r="H257" s="661"/>
      <c r="I257" s="661"/>
      <c r="J257" s="661"/>
      <c r="K257" s="661"/>
      <c r="L257" s="661"/>
      <c r="M257" s="661"/>
      <c r="N257" s="661"/>
      <c r="O257" s="661"/>
      <c r="P257" s="661"/>
      <c r="Q257" s="661"/>
      <c r="R257" s="661"/>
      <c r="S257" s="661"/>
      <c r="T257" s="661"/>
      <c r="U257" s="661"/>
      <c r="V257" s="661"/>
      <c r="W257" s="661"/>
      <c r="X257" s="661"/>
      <c r="Y257" s="661"/>
      <c r="Z257" s="661"/>
    </row>
    <row r="258" spans="1:26" ht="15.75" customHeight="1" x14ac:dyDescent="0.25">
      <c r="A258" s="661"/>
      <c r="B258" s="661"/>
      <c r="C258" s="661"/>
      <c r="D258" s="663"/>
      <c r="E258" s="664"/>
      <c r="F258" s="661"/>
      <c r="G258" s="661"/>
      <c r="H258" s="661"/>
      <c r="I258" s="661"/>
      <c r="J258" s="661"/>
      <c r="K258" s="661"/>
      <c r="L258" s="661"/>
      <c r="M258" s="661"/>
      <c r="N258" s="661"/>
      <c r="O258" s="661"/>
      <c r="P258" s="661"/>
      <c r="Q258" s="661"/>
      <c r="R258" s="661"/>
      <c r="S258" s="661"/>
      <c r="T258" s="661"/>
      <c r="U258" s="661"/>
      <c r="V258" s="661"/>
      <c r="W258" s="661"/>
      <c r="X258" s="661"/>
      <c r="Y258" s="661"/>
      <c r="Z258" s="661"/>
    </row>
    <row r="259" spans="1:26" ht="15.75" customHeight="1" x14ac:dyDescent="0.25">
      <c r="A259" s="661"/>
      <c r="B259" s="661"/>
      <c r="C259" s="661"/>
      <c r="D259" s="663"/>
      <c r="E259" s="664"/>
      <c r="F259" s="661"/>
      <c r="G259" s="661"/>
      <c r="H259" s="661"/>
      <c r="I259" s="661"/>
      <c r="J259" s="661"/>
      <c r="K259" s="661"/>
      <c r="L259" s="661"/>
      <c r="M259" s="661"/>
      <c r="N259" s="661"/>
      <c r="O259" s="661"/>
      <c r="P259" s="661"/>
      <c r="Q259" s="661"/>
      <c r="R259" s="661"/>
      <c r="S259" s="661"/>
      <c r="T259" s="661"/>
      <c r="U259" s="661"/>
      <c r="V259" s="661"/>
      <c r="W259" s="661"/>
      <c r="X259" s="661"/>
      <c r="Y259" s="661"/>
      <c r="Z259" s="661"/>
    </row>
    <row r="260" spans="1:26" ht="15.75" customHeight="1" x14ac:dyDescent="0.25">
      <c r="A260" s="661"/>
      <c r="B260" s="661"/>
      <c r="C260" s="661"/>
      <c r="D260" s="663"/>
      <c r="E260" s="664"/>
      <c r="F260" s="661"/>
      <c r="G260" s="661"/>
      <c r="H260" s="661"/>
      <c r="I260" s="661"/>
      <c r="J260" s="661"/>
      <c r="K260" s="661"/>
      <c r="L260" s="661"/>
      <c r="M260" s="661"/>
      <c r="N260" s="661"/>
      <c r="O260" s="661"/>
      <c r="P260" s="661"/>
      <c r="Q260" s="661"/>
      <c r="R260" s="661"/>
      <c r="S260" s="661"/>
      <c r="T260" s="661"/>
      <c r="U260" s="661"/>
      <c r="V260" s="661"/>
      <c r="W260" s="661"/>
      <c r="X260" s="661"/>
      <c r="Y260" s="661"/>
      <c r="Z260" s="661"/>
    </row>
    <row r="261" spans="1:26" ht="15.75" customHeight="1" x14ac:dyDescent="0.25">
      <c r="A261" s="661"/>
      <c r="B261" s="661"/>
      <c r="C261" s="661"/>
      <c r="D261" s="663"/>
      <c r="E261" s="664"/>
      <c r="F261" s="661"/>
      <c r="G261" s="661"/>
      <c r="H261" s="661"/>
      <c r="I261" s="661"/>
      <c r="J261" s="661"/>
      <c r="K261" s="661"/>
      <c r="L261" s="661"/>
      <c r="M261" s="661"/>
      <c r="N261" s="661"/>
      <c r="O261" s="661"/>
      <c r="P261" s="661"/>
      <c r="Q261" s="661"/>
      <c r="R261" s="661"/>
      <c r="S261" s="661"/>
      <c r="T261" s="661"/>
      <c r="U261" s="661"/>
      <c r="V261" s="661"/>
      <c r="W261" s="661"/>
      <c r="X261" s="661"/>
      <c r="Y261" s="661"/>
      <c r="Z261" s="661"/>
    </row>
    <row r="262" spans="1:26" ht="15.75" customHeight="1" x14ac:dyDescent="0.25">
      <c r="A262" s="661"/>
      <c r="B262" s="661"/>
      <c r="C262" s="661"/>
      <c r="D262" s="663"/>
      <c r="E262" s="664"/>
      <c r="F262" s="661"/>
      <c r="G262" s="661"/>
      <c r="H262" s="661"/>
      <c r="I262" s="661"/>
      <c r="J262" s="661"/>
      <c r="K262" s="661"/>
      <c r="L262" s="661"/>
      <c r="M262" s="661"/>
      <c r="N262" s="661"/>
      <c r="O262" s="661"/>
      <c r="P262" s="661"/>
      <c r="Q262" s="661"/>
      <c r="R262" s="661"/>
      <c r="S262" s="661"/>
      <c r="T262" s="661"/>
      <c r="U262" s="661"/>
      <c r="V262" s="661"/>
      <c r="W262" s="661"/>
      <c r="X262" s="661"/>
      <c r="Y262" s="661"/>
      <c r="Z262" s="661"/>
    </row>
    <row r="263" spans="1:26" ht="15.75" customHeight="1" x14ac:dyDescent="0.25">
      <c r="A263" s="661"/>
      <c r="B263" s="661"/>
      <c r="C263" s="661"/>
      <c r="D263" s="663"/>
      <c r="E263" s="664"/>
      <c r="F263" s="661"/>
      <c r="G263" s="661"/>
      <c r="H263" s="661"/>
      <c r="I263" s="661"/>
      <c r="J263" s="661"/>
      <c r="K263" s="661"/>
      <c r="L263" s="661"/>
      <c r="M263" s="661"/>
      <c r="N263" s="661"/>
      <c r="O263" s="661"/>
      <c r="P263" s="661"/>
      <c r="Q263" s="661"/>
      <c r="R263" s="661"/>
      <c r="S263" s="661"/>
      <c r="T263" s="661"/>
      <c r="U263" s="661"/>
      <c r="V263" s="661"/>
      <c r="W263" s="661"/>
      <c r="X263" s="661"/>
      <c r="Y263" s="661"/>
      <c r="Z263" s="661"/>
    </row>
    <row r="264" spans="1:26" ht="15.75" customHeight="1" x14ac:dyDescent="0.25">
      <c r="A264" s="661"/>
      <c r="B264" s="661"/>
      <c r="C264" s="661"/>
      <c r="D264" s="663"/>
      <c r="E264" s="664"/>
      <c r="F264" s="661"/>
      <c r="G264" s="661"/>
      <c r="H264" s="661"/>
      <c r="I264" s="661"/>
      <c r="J264" s="661"/>
      <c r="K264" s="661"/>
      <c r="L264" s="661"/>
      <c r="M264" s="661"/>
      <c r="N264" s="661"/>
      <c r="O264" s="661"/>
      <c r="P264" s="661"/>
      <c r="Q264" s="661"/>
      <c r="R264" s="661"/>
      <c r="S264" s="661"/>
      <c r="T264" s="661"/>
      <c r="U264" s="661"/>
      <c r="V264" s="661"/>
      <c r="W264" s="661"/>
      <c r="X264" s="661"/>
      <c r="Y264" s="661"/>
      <c r="Z264" s="661"/>
    </row>
    <row r="265" spans="1:26" ht="15.75" customHeight="1" x14ac:dyDescent="0.25">
      <c r="A265" s="661"/>
      <c r="B265" s="661"/>
      <c r="C265" s="661"/>
      <c r="D265" s="663"/>
      <c r="E265" s="664"/>
      <c r="F265" s="661"/>
      <c r="G265" s="661"/>
      <c r="H265" s="661"/>
      <c r="I265" s="661"/>
      <c r="J265" s="661"/>
      <c r="K265" s="661"/>
      <c r="L265" s="661"/>
      <c r="M265" s="661"/>
      <c r="N265" s="661"/>
      <c r="O265" s="661"/>
      <c r="P265" s="661"/>
      <c r="Q265" s="661"/>
      <c r="R265" s="661"/>
      <c r="S265" s="661"/>
      <c r="T265" s="661"/>
      <c r="U265" s="661"/>
      <c r="V265" s="661"/>
      <c r="W265" s="661"/>
      <c r="X265" s="661"/>
      <c r="Y265" s="661"/>
      <c r="Z265" s="661"/>
    </row>
    <row r="266" spans="1:26" ht="15.75" customHeight="1" x14ac:dyDescent="0.3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 x14ac:dyDescent="0.3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 x14ac:dyDescent="0.3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 x14ac:dyDescent="0.3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 x14ac:dyDescent="0.3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 x14ac:dyDescent="0.3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 x14ac:dyDescent="0.3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 x14ac:dyDescent="0.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 x14ac:dyDescent="0.3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 x14ac:dyDescent="0.3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 x14ac:dyDescent="0.3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 x14ac:dyDescent="0.3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 x14ac:dyDescent="0.3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 x14ac:dyDescent="0.3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 x14ac:dyDescent="0.3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 x14ac:dyDescent="0.3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 x14ac:dyDescent="0.3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 x14ac:dyDescent="0.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 x14ac:dyDescent="0.3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 x14ac:dyDescent="0.3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 x14ac:dyDescent="0.3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 x14ac:dyDescent="0.3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 x14ac:dyDescent="0.3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 x14ac:dyDescent="0.3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 x14ac:dyDescent="0.3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 x14ac:dyDescent="0.3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 x14ac:dyDescent="0.3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 x14ac:dyDescent="0.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 x14ac:dyDescent="0.3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 x14ac:dyDescent="0.3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 x14ac:dyDescent="0.3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 x14ac:dyDescent="0.3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 x14ac:dyDescent="0.3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 x14ac:dyDescent="0.3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 x14ac:dyDescent="0.3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 x14ac:dyDescent="0.3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 x14ac:dyDescent="0.3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 x14ac:dyDescent="0.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 x14ac:dyDescent="0.3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 x14ac:dyDescent="0.3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 x14ac:dyDescent="0.3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 x14ac:dyDescent="0.3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 x14ac:dyDescent="0.3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 x14ac:dyDescent="0.3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 x14ac:dyDescent="0.3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 x14ac:dyDescent="0.3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 x14ac:dyDescent="0.3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 x14ac:dyDescent="0.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 x14ac:dyDescent="0.3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 x14ac:dyDescent="0.3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 x14ac:dyDescent="0.3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 x14ac:dyDescent="0.3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 x14ac:dyDescent="0.3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 x14ac:dyDescent="0.3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 x14ac:dyDescent="0.3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 x14ac:dyDescent="0.3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 x14ac:dyDescent="0.3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 x14ac:dyDescent="0.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 x14ac:dyDescent="0.3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 x14ac:dyDescent="0.3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 x14ac:dyDescent="0.3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 x14ac:dyDescent="0.3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 x14ac:dyDescent="0.3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 x14ac:dyDescent="0.3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 x14ac:dyDescent="0.3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 x14ac:dyDescent="0.3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 x14ac:dyDescent="0.3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 x14ac:dyDescent="0.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 x14ac:dyDescent="0.3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 x14ac:dyDescent="0.3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 x14ac:dyDescent="0.3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 x14ac:dyDescent="0.3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 x14ac:dyDescent="0.3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 x14ac:dyDescent="0.3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 x14ac:dyDescent="0.3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 x14ac:dyDescent="0.3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 x14ac:dyDescent="0.3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 x14ac:dyDescent="0.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 x14ac:dyDescent="0.3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 x14ac:dyDescent="0.3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 x14ac:dyDescent="0.3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 x14ac:dyDescent="0.3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 x14ac:dyDescent="0.3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 x14ac:dyDescent="0.3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 x14ac:dyDescent="0.3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 x14ac:dyDescent="0.3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 x14ac:dyDescent="0.3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 x14ac:dyDescent="0.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 x14ac:dyDescent="0.3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 x14ac:dyDescent="0.3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 x14ac:dyDescent="0.3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 x14ac:dyDescent="0.3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 x14ac:dyDescent="0.3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 x14ac:dyDescent="0.3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 x14ac:dyDescent="0.3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 x14ac:dyDescent="0.3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 x14ac:dyDescent="0.3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 x14ac:dyDescent="0.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 x14ac:dyDescent="0.3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 x14ac:dyDescent="0.3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 x14ac:dyDescent="0.3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 x14ac:dyDescent="0.3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 x14ac:dyDescent="0.3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 x14ac:dyDescent="0.3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 x14ac:dyDescent="0.3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 x14ac:dyDescent="0.3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 x14ac:dyDescent="0.3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 x14ac:dyDescent="0.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 x14ac:dyDescent="0.3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 x14ac:dyDescent="0.3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 x14ac:dyDescent="0.3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 x14ac:dyDescent="0.3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 x14ac:dyDescent="0.3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 x14ac:dyDescent="0.3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 x14ac:dyDescent="0.3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 x14ac:dyDescent="0.3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 x14ac:dyDescent="0.3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 x14ac:dyDescent="0.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 x14ac:dyDescent="0.3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 x14ac:dyDescent="0.3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 x14ac:dyDescent="0.3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 x14ac:dyDescent="0.3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 x14ac:dyDescent="0.3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 x14ac:dyDescent="0.3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 x14ac:dyDescent="0.3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 x14ac:dyDescent="0.3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 x14ac:dyDescent="0.3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 x14ac:dyDescent="0.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 x14ac:dyDescent="0.3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 x14ac:dyDescent="0.3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 x14ac:dyDescent="0.3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 x14ac:dyDescent="0.3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 x14ac:dyDescent="0.3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 x14ac:dyDescent="0.3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 x14ac:dyDescent="0.3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 x14ac:dyDescent="0.3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 x14ac:dyDescent="0.3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 x14ac:dyDescent="0.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 x14ac:dyDescent="0.3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 x14ac:dyDescent="0.3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 x14ac:dyDescent="0.3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 x14ac:dyDescent="0.3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 x14ac:dyDescent="0.3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 x14ac:dyDescent="0.3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 x14ac:dyDescent="0.3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 x14ac:dyDescent="0.3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 x14ac:dyDescent="0.3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 x14ac:dyDescent="0.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 x14ac:dyDescent="0.3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 x14ac:dyDescent="0.3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 x14ac:dyDescent="0.3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 x14ac:dyDescent="0.3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 x14ac:dyDescent="0.3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 x14ac:dyDescent="0.3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 x14ac:dyDescent="0.3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 x14ac:dyDescent="0.3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 x14ac:dyDescent="0.3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 x14ac:dyDescent="0.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 x14ac:dyDescent="0.3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 x14ac:dyDescent="0.3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 x14ac:dyDescent="0.3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 x14ac:dyDescent="0.3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 x14ac:dyDescent="0.3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 x14ac:dyDescent="0.3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 x14ac:dyDescent="0.3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 x14ac:dyDescent="0.3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 x14ac:dyDescent="0.3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 x14ac:dyDescent="0.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 x14ac:dyDescent="0.3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 x14ac:dyDescent="0.3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 x14ac:dyDescent="0.3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 x14ac:dyDescent="0.3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 x14ac:dyDescent="0.3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 x14ac:dyDescent="0.3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 x14ac:dyDescent="0.3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 x14ac:dyDescent="0.3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 x14ac:dyDescent="0.3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 x14ac:dyDescent="0.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 x14ac:dyDescent="0.3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 x14ac:dyDescent="0.3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 x14ac:dyDescent="0.3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 x14ac:dyDescent="0.3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 x14ac:dyDescent="0.3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 x14ac:dyDescent="0.3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 x14ac:dyDescent="0.3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 x14ac:dyDescent="0.3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 x14ac:dyDescent="0.3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 x14ac:dyDescent="0.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 x14ac:dyDescent="0.3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 x14ac:dyDescent="0.3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 x14ac:dyDescent="0.3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 x14ac:dyDescent="0.3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 x14ac:dyDescent="0.3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 x14ac:dyDescent="0.3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 x14ac:dyDescent="0.3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 x14ac:dyDescent="0.3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 x14ac:dyDescent="0.3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 x14ac:dyDescent="0.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 x14ac:dyDescent="0.3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 x14ac:dyDescent="0.3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 x14ac:dyDescent="0.3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 x14ac:dyDescent="0.3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 x14ac:dyDescent="0.3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 x14ac:dyDescent="0.3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 x14ac:dyDescent="0.3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 x14ac:dyDescent="0.3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 x14ac:dyDescent="0.3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 x14ac:dyDescent="0.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 x14ac:dyDescent="0.3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 x14ac:dyDescent="0.3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 x14ac:dyDescent="0.3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 x14ac:dyDescent="0.3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 x14ac:dyDescent="0.3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 x14ac:dyDescent="0.3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 x14ac:dyDescent="0.3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 x14ac:dyDescent="0.3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 x14ac:dyDescent="0.3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 x14ac:dyDescent="0.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 x14ac:dyDescent="0.3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 x14ac:dyDescent="0.3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 x14ac:dyDescent="0.3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 x14ac:dyDescent="0.3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 x14ac:dyDescent="0.3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 x14ac:dyDescent="0.3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 x14ac:dyDescent="0.3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 x14ac:dyDescent="0.3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 x14ac:dyDescent="0.3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 x14ac:dyDescent="0.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 x14ac:dyDescent="0.3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 x14ac:dyDescent="0.3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 x14ac:dyDescent="0.3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 x14ac:dyDescent="0.3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 x14ac:dyDescent="0.3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 x14ac:dyDescent="0.3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 x14ac:dyDescent="0.3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 x14ac:dyDescent="0.3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 x14ac:dyDescent="0.3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 x14ac:dyDescent="0.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 x14ac:dyDescent="0.3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 x14ac:dyDescent="0.3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 x14ac:dyDescent="0.3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 x14ac:dyDescent="0.3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 x14ac:dyDescent="0.3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 x14ac:dyDescent="0.3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 x14ac:dyDescent="0.3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 x14ac:dyDescent="0.3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 x14ac:dyDescent="0.3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 x14ac:dyDescent="0.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 x14ac:dyDescent="0.3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 x14ac:dyDescent="0.3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 x14ac:dyDescent="0.3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 x14ac:dyDescent="0.3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 x14ac:dyDescent="0.3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 x14ac:dyDescent="0.3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 x14ac:dyDescent="0.3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 x14ac:dyDescent="0.3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 x14ac:dyDescent="0.3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 x14ac:dyDescent="0.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 x14ac:dyDescent="0.3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 x14ac:dyDescent="0.3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 x14ac:dyDescent="0.3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 x14ac:dyDescent="0.3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 x14ac:dyDescent="0.3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 x14ac:dyDescent="0.3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 x14ac:dyDescent="0.3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 x14ac:dyDescent="0.3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 x14ac:dyDescent="0.3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 x14ac:dyDescent="0.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 x14ac:dyDescent="0.3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 x14ac:dyDescent="0.3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 x14ac:dyDescent="0.3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 x14ac:dyDescent="0.3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 x14ac:dyDescent="0.3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 x14ac:dyDescent="0.3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 x14ac:dyDescent="0.3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 x14ac:dyDescent="0.3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 x14ac:dyDescent="0.3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 x14ac:dyDescent="0.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 x14ac:dyDescent="0.3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 x14ac:dyDescent="0.3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 x14ac:dyDescent="0.3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 x14ac:dyDescent="0.3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 x14ac:dyDescent="0.3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 x14ac:dyDescent="0.3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 x14ac:dyDescent="0.3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 x14ac:dyDescent="0.3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 x14ac:dyDescent="0.3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 x14ac:dyDescent="0.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 x14ac:dyDescent="0.3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 x14ac:dyDescent="0.3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 x14ac:dyDescent="0.3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 x14ac:dyDescent="0.3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 x14ac:dyDescent="0.3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 x14ac:dyDescent="0.3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 x14ac:dyDescent="0.3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 x14ac:dyDescent="0.3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 x14ac:dyDescent="0.3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 x14ac:dyDescent="0.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 x14ac:dyDescent="0.3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 x14ac:dyDescent="0.3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 x14ac:dyDescent="0.3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 x14ac:dyDescent="0.3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 x14ac:dyDescent="0.3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 x14ac:dyDescent="0.3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 x14ac:dyDescent="0.3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 x14ac:dyDescent="0.3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 x14ac:dyDescent="0.3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 x14ac:dyDescent="0.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 x14ac:dyDescent="0.3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 x14ac:dyDescent="0.3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 x14ac:dyDescent="0.3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 x14ac:dyDescent="0.3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 x14ac:dyDescent="0.3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 x14ac:dyDescent="0.3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 x14ac:dyDescent="0.3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 x14ac:dyDescent="0.3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 x14ac:dyDescent="0.3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 x14ac:dyDescent="0.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 x14ac:dyDescent="0.3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 x14ac:dyDescent="0.3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 x14ac:dyDescent="0.3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 x14ac:dyDescent="0.3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 x14ac:dyDescent="0.3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 x14ac:dyDescent="0.3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 x14ac:dyDescent="0.3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 x14ac:dyDescent="0.3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 x14ac:dyDescent="0.3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 x14ac:dyDescent="0.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 x14ac:dyDescent="0.3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 x14ac:dyDescent="0.3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 x14ac:dyDescent="0.3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 x14ac:dyDescent="0.3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 x14ac:dyDescent="0.3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 x14ac:dyDescent="0.3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 x14ac:dyDescent="0.3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 x14ac:dyDescent="0.3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 x14ac:dyDescent="0.3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 x14ac:dyDescent="0.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 x14ac:dyDescent="0.3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 x14ac:dyDescent="0.3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 x14ac:dyDescent="0.3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 x14ac:dyDescent="0.3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 x14ac:dyDescent="0.3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 x14ac:dyDescent="0.3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 x14ac:dyDescent="0.3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 x14ac:dyDescent="0.3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 x14ac:dyDescent="0.3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 x14ac:dyDescent="0.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 x14ac:dyDescent="0.3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 x14ac:dyDescent="0.3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 x14ac:dyDescent="0.3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 x14ac:dyDescent="0.3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 x14ac:dyDescent="0.3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 x14ac:dyDescent="0.3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 x14ac:dyDescent="0.3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 x14ac:dyDescent="0.3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 x14ac:dyDescent="0.3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 x14ac:dyDescent="0.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 x14ac:dyDescent="0.3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 x14ac:dyDescent="0.3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 x14ac:dyDescent="0.3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 x14ac:dyDescent="0.3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 x14ac:dyDescent="0.3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 x14ac:dyDescent="0.3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 x14ac:dyDescent="0.3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 x14ac:dyDescent="0.3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 x14ac:dyDescent="0.3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 x14ac:dyDescent="0.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 x14ac:dyDescent="0.3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 x14ac:dyDescent="0.3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 x14ac:dyDescent="0.3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 x14ac:dyDescent="0.3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 x14ac:dyDescent="0.3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 x14ac:dyDescent="0.3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 x14ac:dyDescent="0.3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 x14ac:dyDescent="0.3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 x14ac:dyDescent="0.3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 x14ac:dyDescent="0.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 x14ac:dyDescent="0.3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 x14ac:dyDescent="0.3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 x14ac:dyDescent="0.3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 x14ac:dyDescent="0.3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 x14ac:dyDescent="0.3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 x14ac:dyDescent="0.3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 x14ac:dyDescent="0.3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 x14ac:dyDescent="0.3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 x14ac:dyDescent="0.3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 x14ac:dyDescent="0.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 x14ac:dyDescent="0.3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 x14ac:dyDescent="0.3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 x14ac:dyDescent="0.3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 x14ac:dyDescent="0.3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 x14ac:dyDescent="0.3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 x14ac:dyDescent="0.3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 x14ac:dyDescent="0.3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 x14ac:dyDescent="0.3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 x14ac:dyDescent="0.3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 x14ac:dyDescent="0.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 x14ac:dyDescent="0.3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 x14ac:dyDescent="0.3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 x14ac:dyDescent="0.3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 x14ac:dyDescent="0.3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 x14ac:dyDescent="0.3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 x14ac:dyDescent="0.3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 x14ac:dyDescent="0.3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 x14ac:dyDescent="0.3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 x14ac:dyDescent="0.3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 x14ac:dyDescent="0.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 x14ac:dyDescent="0.3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 x14ac:dyDescent="0.3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 x14ac:dyDescent="0.3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 x14ac:dyDescent="0.3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 x14ac:dyDescent="0.3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 x14ac:dyDescent="0.3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 x14ac:dyDescent="0.3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 x14ac:dyDescent="0.3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 x14ac:dyDescent="0.3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 x14ac:dyDescent="0.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 x14ac:dyDescent="0.3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 x14ac:dyDescent="0.3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 x14ac:dyDescent="0.3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 x14ac:dyDescent="0.3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 x14ac:dyDescent="0.3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 x14ac:dyDescent="0.3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 x14ac:dyDescent="0.3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 x14ac:dyDescent="0.3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 x14ac:dyDescent="0.3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 x14ac:dyDescent="0.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 x14ac:dyDescent="0.3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 x14ac:dyDescent="0.3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 x14ac:dyDescent="0.3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 x14ac:dyDescent="0.3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 x14ac:dyDescent="0.3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 x14ac:dyDescent="0.3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 x14ac:dyDescent="0.3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 x14ac:dyDescent="0.3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 x14ac:dyDescent="0.3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 x14ac:dyDescent="0.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 x14ac:dyDescent="0.3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 x14ac:dyDescent="0.3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 x14ac:dyDescent="0.3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 x14ac:dyDescent="0.3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 x14ac:dyDescent="0.3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 x14ac:dyDescent="0.3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 x14ac:dyDescent="0.3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 x14ac:dyDescent="0.3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 x14ac:dyDescent="0.3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 x14ac:dyDescent="0.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 x14ac:dyDescent="0.3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 x14ac:dyDescent="0.3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 x14ac:dyDescent="0.3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 x14ac:dyDescent="0.3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 x14ac:dyDescent="0.3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 x14ac:dyDescent="0.3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 x14ac:dyDescent="0.3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 x14ac:dyDescent="0.3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 x14ac:dyDescent="0.3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 x14ac:dyDescent="0.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 x14ac:dyDescent="0.3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 x14ac:dyDescent="0.3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 x14ac:dyDescent="0.3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 x14ac:dyDescent="0.3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 x14ac:dyDescent="0.3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 x14ac:dyDescent="0.3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 x14ac:dyDescent="0.3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 x14ac:dyDescent="0.3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 x14ac:dyDescent="0.3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 x14ac:dyDescent="0.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 x14ac:dyDescent="0.3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 x14ac:dyDescent="0.3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 x14ac:dyDescent="0.3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 x14ac:dyDescent="0.3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 x14ac:dyDescent="0.3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 x14ac:dyDescent="0.3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 x14ac:dyDescent="0.3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 x14ac:dyDescent="0.3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 x14ac:dyDescent="0.3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 x14ac:dyDescent="0.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 x14ac:dyDescent="0.3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 x14ac:dyDescent="0.3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 x14ac:dyDescent="0.3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 x14ac:dyDescent="0.3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 x14ac:dyDescent="0.3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 x14ac:dyDescent="0.3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 x14ac:dyDescent="0.3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 x14ac:dyDescent="0.3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 x14ac:dyDescent="0.3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 x14ac:dyDescent="0.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 x14ac:dyDescent="0.3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 x14ac:dyDescent="0.3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 x14ac:dyDescent="0.3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 x14ac:dyDescent="0.3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 x14ac:dyDescent="0.3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 x14ac:dyDescent="0.3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 x14ac:dyDescent="0.3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 x14ac:dyDescent="0.3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 x14ac:dyDescent="0.3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 x14ac:dyDescent="0.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 x14ac:dyDescent="0.3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 x14ac:dyDescent="0.3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 x14ac:dyDescent="0.3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 x14ac:dyDescent="0.3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 x14ac:dyDescent="0.3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 x14ac:dyDescent="0.3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 x14ac:dyDescent="0.3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 x14ac:dyDescent="0.3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 x14ac:dyDescent="0.3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 x14ac:dyDescent="0.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 x14ac:dyDescent="0.3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 x14ac:dyDescent="0.3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 x14ac:dyDescent="0.3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 x14ac:dyDescent="0.3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 x14ac:dyDescent="0.3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 x14ac:dyDescent="0.3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 x14ac:dyDescent="0.3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 x14ac:dyDescent="0.3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 x14ac:dyDescent="0.3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 x14ac:dyDescent="0.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 x14ac:dyDescent="0.3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 x14ac:dyDescent="0.3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 x14ac:dyDescent="0.3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 x14ac:dyDescent="0.3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 x14ac:dyDescent="0.3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 x14ac:dyDescent="0.3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 x14ac:dyDescent="0.3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 x14ac:dyDescent="0.3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 x14ac:dyDescent="0.3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 x14ac:dyDescent="0.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 x14ac:dyDescent="0.3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 x14ac:dyDescent="0.3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 x14ac:dyDescent="0.3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 x14ac:dyDescent="0.3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 x14ac:dyDescent="0.3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 x14ac:dyDescent="0.3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 x14ac:dyDescent="0.3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 x14ac:dyDescent="0.3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 x14ac:dyDescent="0.3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 x14ac:dyDescent="0.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 x14ac:dyDescent="0.3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 x14ac:dyDescent="0.3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 x14ac:dyDescent="0.3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 x14ac:dyDescent="0.3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 x14ac:dyDescent="0.3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 x14ac:dyDescent="0.3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 x14ac:dyDescent="0.3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 x14ac:dyDescent="0.3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 x14ac:dyDescent="0.3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 x14ac:dyDescent="0.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 x14ac:dyDescent="0.3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 x14ac:dyDescent="0.3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 x14ac:dyDescent="0.3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 x14ac:dyDescent="0.3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 x14ac:dyDescent="0.3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 x14ac:dyDescent="0.3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 x14ac:dyDescent="0.3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 x14ac:dyDescent="0.3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 x14ac:dyDescent="0.3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 x14ac:dyDescent="0.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 x14ac:dyDescent="0.3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 x14ac:dyDescent="0.3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 x14ac:dyDescent="0.3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 x14ac:dyDescent="0.3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 x14ac:dyDescent="0.3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 x14ac:dyDescent="0.3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 x14ac:dyDescent="0.3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 x14ac:dyDescent="0.3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 x14ac:dyDescent="0.3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 x14ac:dyDescent="0.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 x14ac:dyDescent="0.3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 x14ac:dyDescent="0.3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 x14ac:dyDescent="0.3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 x14ac:dyDescent="0.3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 x14ac:dyDescent="0.3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 x14ac:dyDescent="0.3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 x14ac:dyDescent="0.3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 x14ac:dyDescent="0.3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 x14ac:dyDescent="0.3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 x14ac:dyDescent="0.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 x14ac:dyDescent="0.3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 x14ac:dyDescent="0.3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 x14ac:dyDescent="0.3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 x14ac:dyDescent="0.3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 x14ac:dyDescent="0.3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 x14ac:dyDescent="0.3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 x14ac:dyDescent="0.3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 x14ac:dyDescent="0.3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 x14ac:dyDescent="0.3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 x14ac:dyDescent="0.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 x14ac:dyDescent="0.3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 x14ac:dyDescent="0.3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 x14ac:dyDescent="0.3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 x14ac:dyDescent="0.3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 x14ac:dyDescent="0.3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 x14ac:dyDescent="0.3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 x14ac:dyDescent="0.3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 x14ac:dyDescent="0.3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 x14ac:dyDescent="0.3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 x14ac:dyDescent="0.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 x14ac:dyDescent="0.3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 x14ac:dyDescent="0.3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 x14ac:dyDescent="0.3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 x14ac:dyDescent="0.3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 x14ac:dyDescent="0.3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 x14ac:dyDescent="0.3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 x14ac:dyDescent="0.3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 x14ac:dyDescent="0.3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 x14ac:dyDescent="0.3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 x14ac:dyDescent="0.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 x14ac:dyDescent="0.3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 x14ac:dyDescent="0.3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 x14ac:dyDescent="0.3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 x14ac:dyDescent="0.3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 x14ac:dyDescent="0.3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 x14ac:dyDescent="0.3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 x14ac:dyDescent="0.3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 x14ac:dyDescent="0.3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 x14ac:dyDescent="0.3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 x14ac:dyDescent="0.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 x14ac:dyDescent="0.3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 x14ac:dyDescent="0.3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 x14ac:dyDescent="0.3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 x14ac:dyDescent="0.3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 x14ac:dyDescent="0.3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 x14ac:dyDescent="0.3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 x14ac:dyDescent="0.3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 x14ac:dyDescent="0.3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 x14ac:dyDescent="0.3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 x14ac:dyDescent="0.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 x14ac:dyDescent="0.3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 x14ac:dyDescent="0.3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 x14ac:dyDescent="0.3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 x14ac:dyDescent="0.3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 x14ac:dyDescent="0.3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 x14ac:dyDescent="0.3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 x14ac:dyDescent="0.3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 x14ac:dyDescent="0.3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 x14ac:dyDescent="0.3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 x14ac:dyDescent="0.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 x14ac:dyDescent="0.3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 x14ac:dyDescent="0.3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 x14ac:dyDescent="0.3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 x14ac:dyDescent="0.3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 x14ac:dyDescent="0.3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 x14ac:dyDescent="0.3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 x14ac:dyDescent="0.3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 x14ac:dyDescent="0.3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 x14ac:dyDescent="0.3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 x14ac:dyDescent="0.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 x14ac:dyDescent="0.3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 x14ac:dyDescent="0.3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 x14ac:dyDescent="0.3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 x14ac:dyDescent="0.3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 x14ac:dyDescent="0.3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 x14ac:dyDescent="0.3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 x14ac:dyDescent="0.3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 x14ac:dyDescent="0.3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 x14ac:dyDescent="0.3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 x14ac:dyDescent="0.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 x14ac:dyDescent="0.3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 x14ac:dyDescent="0.3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 x14ac:dyDescent="0.3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 x14ac:dyDescent="0.3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 x14ac:dyDescent="0.3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 x14ac:dyDescent="0.3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 x14ac:dyDescent="0.3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 x14ac:dyDescent="0.3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 x14ac:dyDescent="0.3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 x14ac:dyDescent="0.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 x14ac:dyDescent="0.3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 x14ac:dyDescent="0.3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 x14ac:dyDescent="0.3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 x14ac:dyDescent="0.3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 x14ac:dyDescent="0.3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 x14ac:dyDescent="0.3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 x14ac:dyDescent="0.3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 x14ac:dyDescent="0.3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 x14ac:dyDescent="0.3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 x14ac:dyDescent="0.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 x14ac:dyDescent="0.3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 x14ac:dyDescent="0.3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 x14ac:dyDescent="0.3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 x14ac:dyDescent="0.3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 x14ac:dyDescent="0.3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 x14ac:dyDescent="0.3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 x14ac:dyDescent="0.3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 x14ac:dyDescent="0.3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 x14ac:dyDescent="0.3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 x14ac:dyDescent="0.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 x14ac:dyDescent="0.3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 x14ac:dyDescent="0.3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 x14ac:dyDescent="0.3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 x14ac:dyDescent="0.3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 x14ac:dyDescent="0.3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 x14ac:dyDescent="0.3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 x14ac:dyDescent="0.3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 x14ac:dyDescent="0.3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 x14ac:dyDescent="0.3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 x14ac:dyDescent="0.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 x14ac:dyDescent="0.3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 x14ac:dyDescent="0.3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 x14ac:dyDescent="0.3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 x14ac:dyDescent="0.3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 x14ac:dyDescent="0.3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 x14ac:dyDescent="0.3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 x14ac:dyDescent="0.3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 x14ac:dyDescent="0.3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 x14ac:dyDescent="0.3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 x14ac:dyDescent="0.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 x14ac:dyDescent="0.3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 x14ac:dyDescent="0.3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 x14ac:dyDescent="0.3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 x14ac:dyDescent="0.3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 x14ac:dyDescent="0.3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 x14ac:dyDescent="0.3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 x14ac:dyDescent="0.3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 x14ac:dyDescent="0.3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5.75" customHeight="1" x14ac:dyDescent="0.3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5.75" customHeight="1" x14ac:dyDescent="0.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5.75" customHeight="1" x14ac:dyDescent="0.3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5.75" customHeight="1" x14ac:dyDescent="0.3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5.75" customHeight="1" x14ac:dyDescent="0.3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5.75" customHeight="1" x14ac:dyDescent="0.3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5.75" customHeight="1" x14ac:dyDescent="0.3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5.75" customHeight="1" x14ac:dyDescent="0.3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5.75" customHeight="1" x14ac:dyDescent="0.3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5.75" customHeight="1" x14ac:dyDescent="0.3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5.75" customHeight="1" x14ac:dyDescent="0.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5.75" customHeight="1" x14ac:dyDescent="0.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5.75" customHeight="1" x14ac:dyDescent="0.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5.75" customHeight="1" x14ac:dyDescent="0.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5.75" customHeight="1" x14ac:dyDescent="0.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5.75" customHeight="1" x14ac:dyDescent="0.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5.75" customHeight="1" x14ac:dyDescent="0.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5.75" customHeight="1" x14ac:dyDescent="0.3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5.75" customHeight="1" x14ac:dyDescent="0.3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14">
    <mergeCell ref="A59:F59"/>
    <mergeCell ref="A62:F62"/>
    <mergeCell ref="A3:H3"/>
    <mergeCell ref="B9:C9"/>
    <mergeCell ref="D9:E9"/>
    <mergeCell ref="A17:F17"/>
    <mergeCell ref="B21:C21"/>
    <mergeCell ref="D21:E21"/>
    <mergeCell ref="A30:F30"/>
    <mergeCell ref="B34:C34"/>
    <mergeCell ref="D34:E34"/>
    <mergeCell ref="A44:F44"/>
    <mergeCell ref="B48:C48"/>
    <mergeCell ref="D48:E48"/>
  </mergeCells>
  <pageMargins left="0.55118110236220474" right="0.27559055118110237" top="0.59055118110236227" bottom="0.59055118110236227" header="0" footer="0"/>
  <pageSetup paperSize="9" scale="95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Z969"/>
  <sheetViews>
    <sheetView showGridLines="0" workbookViewId="0">
      <pane xSplit="1" ySplit="7" topLeftCell="B13" activePane="bottomRight" state="frozen"/>
      <selection pane="topRight" activeCell="B1" sqref="B1"/>
      <selection pane="bottomLeft" activeCell="A8" sqref="A8"/>
      <selection pane="bottomRight" activeCell="A25" sqref="A25:XFD25"/>
    </sheetView>
  </sheetViews>
  <sheetFormatPr defaultColWidth="12.6640625" defaultRowHeight="15" customHeight="1" x14ac:dyDescent="0.25"/>
  <cols>
    <col min="1" max="1" width="54.6640625" customWidth="1"/>
    <col min="2" max="2" width="11" customWidth="1"/>
    <col min="3" max="3" width="12.6640625" customWidth="1"/>
    <col min="4" max="5" width="15.6640625" customWidth="1"/>
    <col min="6" max="7" width="20.33203125" customWidth="1"/>
    <col min="8" max="8" width="13" customWidth="1"/>
    <col min="9" max="9" width="15.6640625" customWidth="1"/>
    <col min="10" max="10" width="12" customWidth="1"/>
    <col min="11" max="11" width="13" customWidth="1"/>
    <col min="12" max="12" width="10.88671875" customWidth="1"/>
    <col min="13" max="13" width="21.33203125" customWidth="1"/>
    <col min="14" max="14" width="11.6640625" customWidth="1"/>
    <col min="15" max="26" width="9.109375" customWidth="1"/>
  </cols>
  <sheetData>
    <row r="1" spans="1:26" ht="14.4" hidden="1" x14ac:dyDescent="0.3">
      <c r="A1" s="61"/>
      <c r="B1" s="61"/>
      <c r="C1" s="61"/>
      <c r="D1" s="61"/>
      <c r="E1" s="61"/>
      <c r="F1" s="15"/>
      <c r="G1" s="15"/>
      <c r="H1" s="61"/>
      <c r="I1" s="61" t="s">
        <v>24</v>
      </c>
      <c r="J1" s="61">
        <v>550.67999999999995</v>
      </c>
      <c r="K1" s="61"/>
      <c r="L1" s="61"/>
      <c r="M1" s="61"/>
      <c r="N1" s="418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4" hidden="1" x14ac:dyDescent="0.3">
      <c r="A2" s="61"/>
      <c r="B2" s="61"/>
      <c r="C2" s="61"/>
      <c r="D2" s="61"/>
      <c r="E2" s="61"/>
      <c r="F2" s="15"/>
      <c r="G2" s="15"/>
      <c r="H2" s="61"/>
      <c r="I2" s="61" t="s">
        <v>2497</v>
      </c>
      <c r="J2" s="61">
        <v>554.63</v>
      </c>
      <c r="K2" s="61"/>
      <c r="L2" s="61"/>
      <c r="M2" s="61"/>
      <c r="N2" s="418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4.4" hidden="1" x14ac:dyDescent="0.3">
      <c r="A3" s="61"/>
      <c r="B3" s="61"/>
      <c r="C3" s="61"/>
      <c r="D3" s="61"/>
      <c r="E3" s="61"/>
      <c r="F3" s="15"/>
      <c r="G3" s="15"/>
      <c r="H3" s="61"/>
      <c r="I3" s="61" t="s">
        <v>2498</v>
      </c>
      <c r="J3" s="61">
        <v>558.69000000000005</v>
      </c>
      <c r="K3" s="61"/>
      <c r="L3" s="61"/>
      <c r="M3" s="61"/>
      <c r="N3" s="418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4.4" hidden="1" x14ac:dyDescent="0.3">
      <c r="A4" s="61"/>
      <c r="B4" s="61"/>
      <c r="C4" s="61"/>
      <c r="D4" s="61"/>
      <c r="E4" s="61"/>
      <c r="F4" s="15"/>
      <c r="G4" s="15"/>
      <c r="H4" s="61"/>
      <c r="I4" s="61" t="s">
        <v>2499</v>
      </c>
      <c r="J4" s="61">
        <v>558.69000000000005</v>
      </c>
      <c r="K4" s="61"/>
      <c r="L4" s="61"/>
      <c r="M4" s="61"/>
      <c r="N4" s="418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4.4" hidden="1" x14ac:dyDescent="0.3">
      <c r="A5" s="61"/>
      <c r="B5" s="61"/>
      <c r="C5" s="61"/>
      <c r="D5" s="61"/>
      <c r="E5" s="61"/>
      <c r="F5" s="15"/>
      <c r="G5" s="15"/>
      <c r="H5" s="61"/>
      <c r="I5" s="61" t="s">
        <v>2500</v>
      </c>
      <c r="J5" s="61">
        <v>264.45999999999998</v>
      </c>
      <c r="K5" s="61"/>
      <c r="L5" s="61"/>
      <c r="M5" s="61"/>
      <c r="N5" s="418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4.4" hidden="1" x14ac:dyDescent="0.3">
      <c r="A6" s="61"/>
      <c r="B6" s="61"/>
      <c r="C6" s="61"/>
      <c r="D6" s="61"/>
      <c r="E6" s="61"/>
      <c r="F6" s="15"/>
      <c r="G6" s="15"/>
      <c r="H6" s="61"/>
      <c r="I6" s="61" t="s">
        <v>2501</v>
      </c>
      <c r="J6" s="61">
        <v>1057.8399999999999</v>
      </c>
      <c r="K6" s="61"/>
      <c r="L6" s="61"/>
      <c r="M6" s="61"/>
      <c r="N6" s="418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4.4" hidden="1" x14ac:dyDescent="0.3">
      <c r="A7" s="61"/>
      <c r="B7" s="61"/>
      <c r="C7" s="61"/>
      <c r="D7" s="61"/>
      <c r="E7" s="61"/>
      <c r="F7" s="15"/>
      <c r="G7" s="15"/>
      <c r="H7" s="61"/>
      <c r="I7" s="61" t="s">
        <v>2502</v>
      </c>
      <c r="J7" s="61">
        <v>1586.7599999999998</v>
      </c>
      <c r="K7" s="61"/>
      <c r="L7" s="61"/>
      <c r="M7" s="61"/>
      <c r="N7" s="418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4.4" hidden="1" x14ac:dyDescent="0.3">
      <c r="A8" s="61"/>
      <c r="B8" s="61"/>
      <c r="C8" s="61"/>
      <c r="D8" s="61"/>
      <c r="E8" s="61"/>
      <c r="F8" s="15"/>
      <c r="G8" s="15"/>
      <c r="H8" s="61"/>
      <c r="I8" s="61" t="s">
        <v>2503</v>
      </c>
      <c r="J8" s="61">
        <v>528.91999999999996</v>
      </c>
      <c r="K8" s="61"/>
      <c r="L8" s="61"/>
      <c r="M8" s="61"/>
      <c r="N8" s="418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4.4" hidden="1" x14ac:dyDescent="0.3">
      <c r="A9" s="61"/>
      <c r="B9" s="61"/>
      <c r="C9" s="61"/>
      <c r="D9" s="61"/>
      <c r="E9" s="61"/>
      <c r="F9" s="15"/>
      <c r="G9" s="15"/>
      <c r="H9" s="61"/>
      <c r="I9" s="61" t="s">
        <v>2504</v>
      </c>
      <c r="J9" s="61">
        <v>264.45999999999998</v>
      </c>
      <c r="K9" s="61"/>
      <c r="L9" s="61"/>
      <c r="M9" s="61"/>
      <c r="N9" s="418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4.4" hidden="1" x14ac:dyDescent="0.3">
      <c r="A10" s="61"/>
      <c r="B10" s="61"/>
      <c r="C10" s="61"/>
      <c r="D10" s="61"/>
      <c r="E10" s="61"/>
      <c r="F10" s="15"/>
      <c r="G10" s="15"/>
      <c r="H10" s="61"/>
      <c r="I10" s="61" t="s">
        <v>2505</v>
      </c>
      <c r="J10" s="61">
        <v>264.45999999999998</v>
      </c>
      <c r="K10" s="61"/>
      <c r="L10" s="61"/>
      <c r="M10" s="61"/>
      <c r="N10" s="418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4.4" hidden="1" x14ac:dyDescent="0.3">
      <c r="A11" s="61"/>
      <c r="B11" s="61"/>
      <c r="C11" s="61"/>
      <c r="D11" s="61"/>
      <c r="E11" s="61"/>
      <c r="F11" s="15"/>
      <c r="G11" s="15"/>
      <c r="H11" s="61"/>
      <c r="I11" s="61" t="s">
        <v>2506</v>
      </c>
      <c r="J11" s="61" t="e">
        <f>#REF!+#REF!</f>
        <v>#REF!</v>
      </c>
      <c r="K11" s="61"/>
      <c r="L11" s="61"/>
      <c r="M11" s="61"/>
      <c r="N11" s="418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4.4" hidden="1" x14ac:dyDescent="0.3">
      <c r="A12" s="61"/>
      <c r="B12" s="61"/>
      <c r="C12" s="61"/>
      <c r="D12" s="61"/>
      <c r="E12" s="61"/>
      <c r="F12" s="15"/>
      <c r="G12" s="15"/>
      <c r="H12" s="61"/>
      <c r="I12" s="61" t="s">
        <v>774</v>
      </c>
      <c r="J12" s="61" t="e">
        <f>SUM(J1:J11)</f>
        <v>#REF!</v>
      </c>
      <c r="K12" s="61"/>
      <c r="L12" s="61"/>
      <c r="M12" s="61"/>
      <c r="N12" s="418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4.4" x14ac:dyDescent="0.3">
      <c r="A13" s="731"/>
      <c r="B13" s="197" t="s">
        <v>0</v>
      </c>
      <c r="C13" s="1443" t="s">
        <v>1</v>
      </c>
      <c r="D13" s="1332"/>
      <c r="E13" s="1332"/>
      <c r="F13" s="1332"/>
      <c r="G13" s="1332"/>
      <c r="H13" s="1332"/>
      <c r="I13" s="1332"/>
      <c r="J13" s="1332"/>
      <c r="K13" s="1332"/>
      <c r="L13" s="1405"/>
      <c r="M13" s="732"/>
      <c r="N13" s="418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5" customHeight="1" x14ac:dyDescent="0.3">
      <c r="A14" s="733"/>
      <c r="B14" s="197" t="s">
        <v>2</v>
      </c>
      <c r="C14" s="1443" t="e">
        <v>#REF!</v>
      </c>
      <c r="D14" s="1332"/>
      <c r="E14" s="1332"/>
      <c r="F14" s="1332"/>
      <c r="G14" s="1332"/>
      <c r="H14" s="1332"/>
      <c r="I14" s="1332"/>
      <c r="J14" s="1332"/>
      <c r="K14" s="1332"/>
      <c r="L14" s="1405"/>
      <c r="M14" s="734"/>
      <c r="N14" s="418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4.4" x14ac:dyDescent="0.3">
      <c r="A15" s="735"/>
      <c r="B15" s="736" t="s">
        <v>4</v>
      </c>
      <c r="C15" s="1443" t="s">
        <v>637</v>
      </c>
      <c r="D15" s="1332"/>
      <c r="E15" s="1332"/>
      <c r="F15" s="1332"/>
      <c r="G15" s="1332"/>
      <c r="H15" s="1332"/>
      <c r="I15" s="1332"/>
      <c r="J15" s="1332"/>
      <c r="K15" s="1332"/>
      <c r="L15" s="1405"/>
      <c r="M15" s="734"/>
      <c r="N15" s="418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8" x14ac:dyDescent="0.3">
      <c r="A16" s="1444" t="s">
        <v>2507</v>
      </c>
      <c r="B16" s="1445"/>
      <c r="C16" s="1445"/>
      <c r="D16" s="1445"/>
      <c r="E16" s="1445"/>
      <c r="F16" s="1445"/>
      <c r="G16" s="1445"/>
      <c r="H16" s="1445"/>
      <c r="I16" s="1445"/>
      <c r="J16" s="1445"/>
      <c r="K16" s="1445"/>
      <c r="L16" s="1445"/>
      <c r="M16" s="1393"/>
      <c r="N16" s="418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5.6" x14ac:dyDescent="0.3">
      <c r="A17" s="737" t="s">
        <v>7</v>
      </c>
      <c r="B17" s="738" t="s">
        <v>8</v>
      </c>
      <c r="C17" s="738" t="s">
        <v>9</v>
      </c>
      <c r="D17" s="738" t="s">
        <v>249</v>
      </c>
      <c r="E17" s="738" t="s">
        <v>248</v>
      </c>
      <c r="F17" s="738" t="s">
        <v>2508</v>
      </c>
      <c r="G17" s="739" t="s">
        <v>2509</v>
      </c>
      <c r="H17" s="1446" t="s">
        <v>130</v>
      </c>
      <c r="I17" s="1380"/>
      <c r="J17" s="1380"/>
      <c r="K17" s="1380"/>
      <c r="L17" s="1380"/>
      <c r="M17" s="1381"/>
      <c r="N17" s="418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5.75" customHeight="1" x14ac:dyDescent="0.3">
      <c r="A18" s="740" t="s">
        <v>2512</v>
      </c>
      <c r="B18" s="741"/>
      <c r="C18" s="741"/>
      <c r="D18" s="741"/>
      <c r="E18" s="741"/>
      <c r="F18" s="741"/>
      <c r="G18" s="741"/>
      <c r="H18" s="1270" t="s">
        <v>5579</v>
      </c>
      <c r="I18" s="1270" t="s">
        <v>5580</v>
      </c>
      <c r="J18" s="1270" t="s">
        <v>5581</v>
      </c>
      <c r="K18" s="1270" t="s">
        <v>1381</v>
      </c>
      <c r="L18" s="1270" t="s">
        <v>27</v>
      </c>
      <c r="M18" s="743"/>
      <c r="N18" s="418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5.75" customHeight="1" x14ac:dyDescent="0.3">
      <c r="A19" s="744" t="s">
        <v>781</v>
      </c>
      <c r="B19" s="943" t="s">
        <v>98</v>
      </c>
      <c r="C19" s="746">
        <f>'Obra '!$E$9</f>
        <v>6918.7799999999979</v>
      </c>
      <c r="D19" s="746">
        <v>2</v>
      </c>
      <c r="E19" s="746">
        <f t="shared" ref="E19:E20" si="0">D19*C19</f>
        <v>13837.559999999996</v>
      </c>
      <c r="F19" s="747" t="s">
        <v>2510</v>
      </c>
      <c r="G19" s="748" t="s">
        <v>2511</v>
      </c>
      <c r="H19" s="749"/>
      <c r="I19" s="750"/>
      <c r="J19" s="750"/>
      <c r="K19" s="750"/>
      <c r="L19" s="750"/>
      <c r="M19" s="751">
        <f>2*'Obra '!$E$9</f>
        <v>13837.559999999996</v>
      </c>
      <c r="N19" s="418">
        <v>2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5.75" customHeight="1" x14ac:dyDescent="0.3">
      <c r="A20" s="744" t="s">
        <v>782</v>
      </c>
      <c r="B20" s="943" t="s">
        <v>98</v>
      </c>
      <c r="C20" s="746">
        <f>'Obra '!$E$9</f>
        <v>6918.7799999999979</v>
      </c>
      <c r="D20" s="746">
        <v>3</v>
      </c>
      <c r="E20" s="746">
        <f t="shared" si="0"/>
        <v>20756.339999999993</v>
      </c>
      <c r="F20" s="747" t="s">
        <v>2510</v>
      </c>
      <c r="G20" s="748" t="s">
        <v>2511</v>
      </c>
      <c r="H20" s="749"/>
      <c r="I20" s="750"/>
      <c r="J20" s="750"/>
      <c r="K20" s="750"/>
      <c r="L20" s="750"/>
      <c r="M20" s="751"/>
      <c r="N20" s="418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5.75" customHeight="1" x14ac:dyDescent="0.3">
      <c r="A21" s="740" t="s">
        <v>2513</v>
      </c>
      <c r="B21" s="741"/>
      <c r="C21" s="741"/>
      <c r="D21" s="741"/>
      <c r="E21" s="741"/>
      <c r="F21" s="741"/>
      <c r="G21" s="741"/>
      <c r="H21" s="742"/>
      <c r="I21" s="742"/>
      <c r="J21" s="742"/>
      <c r="K21" s="742"/>
      <c r="L21" s="742"/>
      <c r="M21" s="743"/>
      <c r="N21" s="418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5.75" customHeight="1" x14ac:dyDescent="0.3">
      <c r="A22" s="744" t="s">
        <v>765</v>
      </c>
      <c r="B22" s="943" t="s">
        <v>98</v>
      </c>
      <c r="C22" s="746">
        <f>'Obra '!$E$9</f>
        <v>6918.7799999999979</v>
      </c>
      <c r="D22" s="746">
        <v>3.62</v>
      </c>
      <c r="E22" s="746">
        <f t="shared" ref="E22:E25" si="1">D22*C22</f>
        <v>25045.983599999992</v>
      </c>
      <c r="F22" s="944" t="s">
        <v>2887</v>
      </c>
      <c r="G22" s="748" t="s">
        <v>2511</v>
      </c>
      <c r="H22" s="749">
        <f>N22*('Obra '!$E$15+'Obra '!$E$16+'Obra '!$E$17)</f>
        <v>0</v>
      </c>
      <c r="I22" s="750">
        <f>N22*'Obra '!$E$18</f>
        <v>0</v>
      </c>
      <c r="J22" s="750">
        <f>N22*'Obra '!$E$19</f>
        <v>0</v>
      </c>
      <c r="K22" s="750">
        <f>N22*'Obra '!$E$20</f>
        <v>0</v>
      </c>
      <c r="L22" s="750">
        <f>N22*('Obra '!$E$21+'Obra '!$E$22+'Obra '!$E$23+'Obra '!$E$24)</f>
        <v>0</v>
      </c>
      <c r="M22" s="751">
        <f t="shared" ref="M22:M25" si="2">SUM(H22:L22)</f>
        <v>0</v>
      </c>
      <c r="N22" s="418">
        <v>0</v>
      </c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5.75" customHeight="1" x14ac:dyDescent="0.3">
      <c r="A23" s="744" t="s">
        <v>767</v>
      </c>
      <c r="B23" s="943" t="s">
        <v>98</v>
      </c>
      <c r="C23" s="746">
        <f>'Obra '!$E$9</f>
        <v>6918.7799999999979</v>
      </c>
      <c r="D23" s="746">
        <v>1.08</v>
      </c>
      <c r="E23" s="746">
        <f t="shared" si="1"/>
        <v>7472.2823999999982</v>
      </c>
      <c r="F23" s="944" t="s">
        <v>2887</v>
      </c>
      <c r="G23" s="748" t="s">
        <v>2511</v>
      </c>
      <c r="H23" s="749">
        <f>N23*('Obra '!$E$15+'Obra '!$E$16+'Obra '!$E$17)</f>
        <v>0</v>
      </c>
      <c r="I23" s="750">
        <f>N23*'Obra '!$E$18</f>
        <v>0</v>
      </c>
      <c r="J23" s="750">
        <f>N23*'Obra '!$E$19</f>
        <v>0</v>
      </c>
      <c r="K23" s="750">
        <f>N23*'Obra '!$E$20</f>
        <v>0</v>
      </c>
      <c r="L23" s="750">
        <f>N23*('Obra '!$E$21+'Obra '!$E$22+'Obra '!$E$23+'Obra '!$E$24)</f>
        <v>0</v>
      </c>
      <c r="M23" s="751">
        <f t="shared" si="2"/>
        <v>0</v>
      </c>
      <c r="N23" s="418">
        <v>0</v>
      </c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5.75" customHeight="1" x14ac:dyDescent="0.3">
      <c r="A24" s="744" t="s">
        <v>768</v>
      </c>
      <c r="B24" s="943" t="s">
        <v>98</v>
      </c>
      <c r="C24" s="746">
        <f>'Obra '!$E$9</f>
        <v>6918.7799999999979</v>
      </c>
      <c r="D24" s="746">
        <v>1.36</v>
      </c>
      <c r="E24" s="746">
        <f t="shared" si="1"/>
        <v>9409.540799999997</v>
      </c>
      <c r="F24" s="944" t="s">
        <v>2887</v>
      </c>
      <c r="G24" s="748" t="s">
        <v>2511</v>
      </c>
      <c r="H24" s="749">
        <f>N24*('Obra '!$E$15+'Obra '!$E$16+'Obra '!$E$17)</f>
        <v>0</v>
      </c>
      <c r="I24" s="750">
        <f>N24*'Obra '!$E$18</f>
        <v>0</v>
      </c>
      <c r="J24" s="750">
        <f>N24*'Obra '!$E$19</f>
        <v>0</v>
      </c>
      <c r="K24" s="750">
        <f>N24*'Obra '!$E$20</f>
        <v>0</v>
      </c>
      <c r="L24" s="750">
        <f>N24*('Obra '!$E$21+'Obra '!$E$22+'Obra '!$E$23+'Obra '!$E$24)</f>
        <v>0</v>
      </c>
      <c r="M24" s="751">
        <f t="shared" si="2"/>
        <v>0</v>
      </c>
      <c r="N24" s="418">
        <v>0</v>
      </c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5.75" customHeight="1" x14ac:dyDescent="0.3">
      <c r="A25" s="744" t="s">
        <v>773</v>
      </c>
      <c r="B25" s="943" t="s">
        <v>98</v>
      </c>
      <c r="C25" s="746">
        <f>'Obra '!$E$9</f>
        <v>6918.7799999999979</v>
      </c>
      <c r="D25" s="746">
        <v>5.91</v>
      </c>
      <c r="E25" s="746">
        <f t="shared" si="1"/>
        <v>40889.989799999988</v>
      </c>
      <c r="F25" s="944" t="s">
        <v>2887</v>
      </c>
      <c r="G25" s="748" t="s">
        <v>2511</v>
      </c>
      <c r="H25" s="749"/>
      <c r="I25" s="750"/>
      <c r="J25" s="750"/>
      <c r="K25" s="750"/>
      <c r="L25" s="750"/>
      <c r="M25" s="751">
        <f t="shared" si="2"/>
        <v>0</v>
      </c>
      <c r="N25" s="418">
        <v>7.6</v>
      </c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5.75" customHeight="1" x14ac:dyDescent="0.3">
      <c r="A26" s="740" t="s">
        <v>2514</v>
      </c>
      <c r="B26" s="741"/>
      <c r="C26" s="741"/>
      <c r="D26" s="741"/>
      <c r="E26" s="741"/>
      <c r="F26" s="741"/>
      <c r="G26" s="741"/>
      <c r="H26" s="742"/>
      <c r="I26" s="742"/>
      <c r="J26" s="742"/>
      <c r="K26" s="742"/>
      <c r="L26" s="742"/>
      <c r="M26" s="743" t="s">
        <v>774</v>
      </c>
      <c r="N26" s="418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5.75" customHeight="1" x14ac:dyDescent="0.3">
      <c r="A27" s="744" t="s">
        <v>2515</v>
      </c>
      <c r="B27" s="745" t="s">
        <v>8</v>
      </c>
      <c r="C27" s="746">
        <f>M27</f>
        <v>101</v>
      </c>
      <c r="D27" s="746">
        <v>1200</v>
      </c>
      <c r="E27" s="746">
        <f t="shared" ref="E27:E30" si="3">C27*D27</f>
        <v>121200</v>
      </c>
      <c r="F27" s="747" t="s">
        <v>2516</v>
      </c>
      <c r="G27" s="748" t="s">
        <v>2511</v>
      </c>
      <c r="H27" s="749">
        <v>0</v>
      </c>
      <c r="I27" s="750">
        <v>0</v>
      </c>
      <c r="J27" s="750">
        <f>5+4</f>
        <v>9</v>
      </c>
      <c r="K27" s="750">
        <f>9*10</f>
        <v>90</v>
      </c>
      <c r="L27" s="750">
        <f>L28</f>
        <v>2</v>
      </c>
      <c r="M27" s="751">
        <f t="shared" ref="M27:M30" si="4">SUM(H27:L27)</f>
        <v>101</v>
      </c>
      <c r="N27" s="418">
        <v>35</v>
      </c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5.75" customHeight="1" x14ac:dyDescent="0.3">
      <c r="A28" s="744" t="s">
        <v>2517</v>
      </c>
      <c r="B28" s="745" t="s">
        <v>8</v>
      </c>
      <c r="C28" s="746">
        <f>M28</f>
        <v>6</v>
      </c>
      <c r="D28" s="746">
        <f>E28/C28</f>
        <v>2566.1666666666665</v>
      </c>
      <c r="E28" s="746">
        <f>CLIMATIZAÇÃO!J7</f>
        <v>15397</v>
      </c>
      <c r="F28" s="747" t="s">
        <v>2516</v>
      </c>
      <c r="G28" s="748" t="s">
        <v>2511</v>
      </c>
      <c r="H28" s="750">
        <v>0</v>
      </c>
      <c r="I28" s="750">
        <v>0</v>
      </c>
      <c r="J28" s="750">
        <v>4</v>
      </c>
      <c r="K28" s="750">
        <v>0</v>
      </c>
      <c r="L28" s="750">
        <v>2</v>
      </c>
      <c r="M28" s="751">
        <f t="shared" si="4"/>
        <v>6</v>
      </c>
      <c r="N28" s="418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5.75" customHeight="1" x14ac:dyDescent="0.3">
      <c r="A29" s="744" t="s">
        <v>2518</v>
      </c>
      <c r="B29" s="745" t="s">
        <v>8</v>
      </c>
      <c r="C29" s="746">
        <f t="shared" ref="C29:C30" si="5">M29</f>
        <v>21</v>
      </c>
      <c r="D29" s="746">
        <v>900</v>
      </c>
      <c r="E29" s="746">
        <f t="shared" si="3"/>
        <v>18900</v>
      </c>
      <c r="F29" s="747" t="s">
        <v>2516</v>
      </c>
      <c r="G29" s="748" t="s">
        <v>2511</v>
      </c>
      <c r="H29" s="750">
        <v>0</v>
      </c>
      <c r="I29" s="750">
        <v>0</v>
      </c>
      <c r="J29" s="750">
        <v>1</v>
      </c>
      <c r="K29" s="750">
        <f>2*10</f>
        <v>20</v>
      </c>
      <c r="L29" s="750">
        <v>0</v>
      </c>
      <c r="M29" s="751">
        <f t="shared" si="4"/>
        <v>21</v>
      </c>
      <c r="N29" s="418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5.75" customHeight="1" x14ac:dyDescent="0.3">
      <c r="A30" s="744" t="s">
        <v>2519</v>
      </c>
      <c r="B30" s="745" t="s">
        <v>8</v>
      </c>
      <c r="C30" s="746">
        <f t="shared" si="5"/>
        <v>33</v>
      </c>
      <c r="D30" s="746">
        <v>2000</v>
      </c>
      <c r="E30" s="746">
        <f t="shared" si="3"/>
        <v>66000</v>
      </c>
      <c r="F30" s="747" t="s">
        <v>2516</v>
      </c>
      <c r="G30" s="748" t="s">
        <v>2511</v>
      </c>
      <c r="H30" s="750">
        <v>0</v>
      </c>
      <c r="I30" s="750">
        <v>0</v>
      </c>
      <c r="J30" s="750">
        <v>1</v>
      </c>
      <c r="K30" s="750">
        <f>2*15</f>
        <v>30</v>
      </c>
      <c r="L30" s="750">
        <v>2</v>
      </c>
      <c r="M30" s="751">
        <f t="shared" si="4"/>
        <v>33</v>
      </c>
      <c r="N30" s="418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5.75" customHeight="1" x14ac:dyDescent="0.3">
      <c r="A31" s="752"/>
      <c r="B31" s="753"/>
      <c r="C31" s="752"/>
      <c r="D31" s="753"/>
      <c r="E31" s="753"/>
      <c r="F31" s="331"/>
      <c r="G31" s="331"/>
      <c r="H31" s="61"/>
      <c r="I31" s="61"/>
      <c r="J31" s="61"/>
      <c r="K31" s="61"/>
      <c r="L31" s="61"/>
      <c r="M31" s="61"/>
      <c r="N31" s="418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5.75" customHeight="1" x14ac:dyDescent="0.3">
      <c r="A32" s="752"/>
      <c r="B32" s="753"/>
      <c r="C32" s="752"/>
      <c r="D32" s="753"/>
      <c r="E32" s="753"/>
      <c r="F32" s="331"/>
      <c r="G32" s="331"/>
      <c r="H32" s="61"/>
      <c r="I32" s="61"/>
      <c r="J32" s="61"/>
      <c r="K32" s="61"/>
      <c r="L32" s="61"/>
      <c r="M32" s="61"/>
      <c r="N32" s="418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 x14ac:dyDescent="0.3">
      <c r="A33" s="752"/>
      <c r="B33" s="753"/>
      <c r="C33" s="752"/>
      <c r="D33" s="753"/>
      <c r="E33" s="753"/>
      <c r="F33" s="331"/>
      <c r="G33" s="331"/>
      <c r="H33" s="61"/>
      <c r="I33" s="61"/>
      <c r="J33" s="61"/>
      <c r="K33" s="61"/>
      <c r="L33" s="61"/>
      <c r="M33" s="61"/>
      <c r="N33" s="418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5.75" customHeight="1" x14ac:dyDescent="0.3">
      <c r="A34" s="752"/>
      <c r="B34" s="753"/>
      <c r="C34" s="752"/>
      <c r="D34" s="753"/>
      <c r="E34" s="753"/>
      <c r="F34" s="331"/>
      <c r="G34" s="331"/>
      <c r="H34" s="61"/>
      <c r="I34" s="61"/>
      <c r="J34" s="61"/>
      <c r="K34" s="61"/>
      <c r="L34" s="61"/>
      <c r="M34" s="61"/>
      <c r="N34" s="418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5.75" customHeight="1" x14ac:dyDescent="0.3">
      <c r="A35" s="752"/>
      <c r="B35" s="753"/>
      <c r="C35" s="752"/>
      <c r="D35" s="753"/>
      <c r="E35" s="753"/>
      <c r="F35" s="331"/>
      <c r="G35" s="331"/>
      <c r="H35" s="61"/>
      <c r="I35" s="61"/>
      <c r="J35" s="61"/>
      <c r="K35" s="61"/>
      <c r="L35" s="61"/>
      <c r="M35" s="61"/>
      <c r="N35" s="418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5.75" customHeight="1" x14ac:dyDescent="0.3">
      <c r="A36" s="752"/>
      <c r="B36" s="753"/>
      <c r="C36" s="752"/>
      <c r="D36" s="753"/>
      <c r="E36" s="753"/>
      <c r="F36" s="331"/>
      <c r="G36" s="331"/>
      <c r="H36" s="61"/>
      <c r="I36" s="61"/>
      <c r="J36" s="61"/>
      <c r="K36" s="61"/>
      <c r="L36" s="61"/>
      <c r="M36" s="61"/>
      <c r="N36" s="418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5.75" customHeight="1" x14ac:dyDescent="0.3">
      <c r="A37" s="752"/>
      <c r="B37" s="753"/>
      <c r="C37" s="752"/>
      <c r="D37" s="753"/>
      <c r="E37" s="753"/>
      <c r="F37" s="331"/>
      <c r="G37" s="331"/>
      <c r="H37" s="61"/>
      <c r="I37" s="61"/>
      <c r="J37" s="61"/>
      <c r="K37" s="61"/>
      <c r="L37" s="61"/>
      <c r="M37" s="61"/>
      <c r="N37" s="41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 x14ac:dyDescent="0.3">
      <c r="A38" s="752"/>
      <c r="B38" s="753"/>
      <c r="C38" s="752"/>
      <c r="D38" s="753"/>
      <c r="E38" s="753"/>
      <c r="F38" s="754"/>
      <c r="G38" s="754"/>
      <c r="H38" s="61"/>
      <c r="I38" s="61"/>
      <c r="J38" s="61"/>
      <c r="K38" s="61"/>
      <c r="L38" s="61"/>
      <c r="M38" s="61"/>
      <c r="N38" s="418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 x14ac:dyDescent="0.3">
      <c r="A39" s="752"/>
      <c r="B39" s="753"/>
      <c r="C39" s="752"/>
      <c r="D39" s="753"/>
      <c r="E39" s="753"/>
      <c r="F39" s="754"/>
      <c r="G39" s="754"/>
      <c r="H39" s="61"/>
      <c r="I39" s="61"/>
      <c r="J39" s="61"/>
      <c r="K39" s="61"/>
      <c r="L39" s="61"/>
      <c r="M39" s="61"/>
      <c r="N39" s="418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 x14ac:dyDescent="0.3">
      <c r="A40" s="752"/>
      <c r="B40" s="753"/>
      <c r="C40" s="752"/>
      <c r="D40" s="753"/>
      <c r="E40" s="753"/>
      <c r="F40" s="754"/>
      <c r="G40" s="754"/>
      <c r="H40" s="61"/>
      <c r="I40" s="61"/>
      <c r="J40" s="61"/>
      <c r="K40" s="61"/>
      <c r="L40" s="61"/>
      <c r="M40" s="61"/>
      <c r="N40" s="418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 x14ac:dyDescent="0.3">
      <c r="A41" s="752"/>
      <c r="B41" s="753"/>
      <c r="C41" s="752"/>
      <c r="D41" s="753"/>
      <c r="E41" s="753"/>
      <c r="F41" s="754"/>
      <c r="G41" s="754"/>
      <c r="H41" s="61"/>
      <c r="I41" s="61"/>
      <c r="J41" s="61"/>
      <c r="K41" s="61"/>
      <c r="L41" s="61"/>
      <c r="M41" s="61"/>
      <c r="N41" s="418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5.75" customHeight="1" x14ac:dyDescent="0.3">
      <c r="A42" s="752"/>
      <c r="B42" s="753"/>
      <c r="C42" s="752"/>
      <c r="D42" s="753"/>
      <c r="E42" s="753"/>
      <c r="F42" s="754"/>
      <c r="G42" s="754"/>
      <c r="H42" s="61"/>
      <c r="I42" s="61"/>
      <c r="J42" s="61"/>
      <c r="K42" s="61"/>
      <c r="L42" s="61"/>
      <c r="M42" s="61"/>
      <c r="N42" s="418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5.75" customHeight="1" x14ac:dyDescent="0.3">
      <c r="A43" s="752"/>
      <c r="B43" s="753"/>
      <c r="C43" s="752"/>
      <c r="D43" s="753"/>
      <c r="E43" s="753"/>
      <c r="F43" s="754"/>
      <c r="G43" s="754"/>
      <c r="H43" s="61"/>
      <c r="I43" s="61"/>
      <c r="J43" s="61"/>
      <c r="K43" s="61"/>
      <c r="L43" s="61"/>
      <c r="M43" s="61"/>
      <c r="N43" s="418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5.75" customHeight="1" x14ac:dyDescent="0.3">
      <c r="A44" s="752"/>
      <c r="B44" s="753"/>
      <c r="C44" s="752"/>
      <c r="D44" s="753"/>
      <c r="E44" s="753"/>
      <c r="F44" s="754"/>
      <c r="G44" s="754"/>
      <c r="H44" s="61"/>
      <c r="I44" s="61"/>
      <c r="J44" s="61"/>
      <c r="K44" s="61"/>
      <c r="L44" s="61"/>
      <c r="M44" s="61"/>
      <c r="N44" s="418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 x14ac:dyDescent="0.3">
      <c r="A45" s="752"/>
      <c r="B45" s="753"/>
      <c r="C45" s="752"/>
      <c r="D45" s="753"/>
      <c r="E45" s="753"/>
      <c r="F45" s="754"/>
      <c r="G45" s="754"/>
      <c r="H45" s="61"/>
      <c r="I45" s="61"/>
      <c r="J45" s="61"/>
      <c r="K45" s="61"/>
      <c r="L45" s="61"/>
      <c r="M45" s="61"/>
      <c r="N45" s="418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5.75" customHeight="1" x14ac:dyDescent="0.3">
      <c r="A46" s="752"/>
      <c r="B46" s="753"/>
      <c r="C46" s="752"/>
      <c r="D46" s="753"/>
      <c r="E46" s="753"/>
      <c r="F46" s="754"/>
      <c r="G46" s="754"/>
      <c r="H46" s="61"/>
      <c r="I46" s="61"/>
      <c r="J46" s="61"/>
      <c r="K46" s="61"/>
      <c r="L46" s="61"/>
      <c r="M46" s="61"/>
      <c r="N46" s="418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 x14ac:dyDescent="0.3">
      <c r="A47" s="752"/>
      <c r="B47" s="753"/>
      <c r="C47" s="752"/>
      <c r="D47" s="753"/>
      <c r="E47" s="753"/>
      <c r="F47" s="754"/>
      <c r="G47" s="754"/>
      <c r="H47" s="61"/>
      <c r="I47" s="61"/>
      <c r="J47" s="61"/>
      <c r="K47" s="61"/>
      <c r="L47" s="61"/>
      <c r="M47" s="61"/>
      <c r="N47" s="418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5.75" customHeight="1" x14ac:dyDescent="0.3">
      <c r="A48" s="752"/>
      <c r="B48" s="753"/>
      <c r="C48" s="752"/>
      <c r="D48" s="753"/>
      <c r="E48" s="753"/>
      <c r="F48" s="754"/>
      <c r="G48" s="754"/>
      <c r="H48" s="61"/>
      <c r="I48" s="61"/>
      <c r="J48" s="61"/>
      <c r="K48" s="61"/>
      <c r="L48" s="61"/>
      <c r="M48" s="61"/>
      <c r="N48" s="418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5.75" customHeight="1" x14ac:dyDescent="0.3">
      <c r="A49" s="752"/>
      <c r="B49" s="753"/>
      <c r="C49" s="752"/>
      <c r="D49" s="753"/>
      <c r="E49" s="753"/>
      <c r="F49" s="754"/>
      <c r="G49" s="754"/>
      <c r="H49" s="61"/>
      <c r="I49" s="61"/>
      <c r="J49" s="61"/>
      <c r="K49" s="61"/>
      <c r="L49" s="61"/>
      <c r="M49" s="61"/>
      <c r="N49" s="418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5.75" customHeight="1" x14ac:dyDescent="0.3">
      <c r="A50" s="752"/>
      <c r="B50" s="753"/>
      <c r="C50" s="752"/>
      <c r="D50" s="753"/>
      <c r="E50" s="753"/>
      <c r="F50" s="754"/>
      <c r="G50" s="754"/>
      <c r="H50" s="61"/>
      <c r="I50" s="61"/>
      <c r="J50" s="61"/>
      <c r="K50" s="61"/>
      <c r="L50" s="61"/>
      <c r="M50" s="61"/>
      <c r="N50" s="418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5.75" customHeight="1" x14ac:dyDescent="0.3">
      <c r="A51" s="752"/>
      <c r="B51" s="753"/>
      <c r="C51" s="752"/>
      <c r="D51" s="753"/>
      <c r="E51" s="753"/>
      <c r="F51" s="754"/>
      <c r="G51" s="754"/>
      <c r="H51" s="61"/>
      <c r="I51" s="61"/>
      <c r="J51" s="61"/>
      <c r="K51" s="61"/>
      <c r="L51" s="61"/>
      <c r="M51" s="61"/>
      <c r="N51" s="418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5.75" customHeight="1" x14ac:dyDescent="0.3">
      <c r="A52" s="752"/>
      <c r="B52" s="753"/>
      <c r="C52" s="752"/>
      <c r="D52" s="753"/>
      <c r="E52" s="753"/>
      <c r="F52" s="754"/>
      <c r="G52" s="754"/>
      <c r="H52" s="61"/>
      <c r="I52" s="61"/>
      <c r="J52" s="61"/>
      <c r="K52" s="61"/>
      <c r="L52" s="61"/>
      <c r="M52" s="61"/>
      <c r="N52" s="418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5.75" customHeight="1" x14ac:dyDescent="0.3">
      <c r="A53" s="752"/>
      <c r="B53" s="753"/>
      <c r="C53" s="752"/>
      <c r="D53" s="753"/>
      <c r="E53" s="753"/>
      <c r="F53" s="754"/>
      <c r="G53" s="754"/>
      <c r="H53" s="61"/>
      <c r="I53" s="61"/>
      <c r="J53" s="61"/>
      <c r="K53" s="61"/>
      <c r="L53" s="61"/>
      <c r="M53" s="61"/>
      <c r="N53" s="418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5.75" customHeight="1" x14ac:dyDescent="0.3">
      <c r="A54" s="752"/>
      <c r="B54" s="753"/>
      <c r="C54" s="752"/>
      <c r="D54" s="753"/>
      <c r="E54" s="753"/>
      <c r="F54" s="754"/>
      <c r="G54" s="754"/>
      <c r="H54" s="61"/>
      <c r="I54" s="61"/>
      <c r="J54" s="61"/>
      <c r="K54" s="61"/>
      <c r="L54" s="61"/>
      <c r="M54" s="61"/>
      <c r="N54" s="418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5.75" customHeight="1" x14ac:dyDescent="0.3">
      <c r="A55" s="752"/>
      <c r="B55" s="753"/>
      <c r="C55" s="752"/>
      <c r="D55" s="753"/>
      <c r="E55" s="753"/>
      <c r="F55" s="754"/>
      <c r="G55" s="754"/>
      <c r="H55" s="61"/>
      <c r="I55" s="61"/>
      <c r="J55" s="61"/>
      <c r="K55" s="61"/>
      <c r="L55" s="61"/>
      <c r="M55" s="61"/>
      <c r="N55" s="418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5.75" customHeight="1" x14ac:dyDescent="0.3">
      <c r="A56" s="752"/>
      <c r="B56" s="753"/>
      <c r="C56" s="752"/>
      <c r="D56" s="753"/>
      <c r="E56" s="753"/>
      <c r="F56" s="754"/>
      <c r="G56" s="754"/>
      <c r="H56" s="61"/>
      <c r="I56" s="61"/>
      <c r="J56" s="61"/>
      <c r="K56" s="61"/>
      <c r="L56" s="61"/>
      <c r="M56" s="61"/>
      <c r="N56" s="418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5.75" customHeight="1" x14ac:dyDescent="0.3">
      <c r="A57" s="752"/>
      <c r="B57" s="753"/>
      <c r="C57" s="752"/>
      <c r="D57" s="753"/>
      <c r="E57" s="753"/>
      <c r="F57" s="754"/>
      <c r="G57" s="754"/>
      <c r="H57" s="61"/>
      <c r="I57" s="61"/>
      <c r="J57" s="61"/>
      <c r="K57" s="61"/>
      <c r="L57" s="61"/>
      <c r="M57" s="61"/>
      <c r="N57" s="418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 x14ac:dyDescent="0.3">
      <c r="A58" s="752"/>
      <c r="B58" s="753"/>
      <c r="C58" s="752"/>
      <c r="D58" s="753"/>
      <c r="E58" s="753"/>
      <c r="F58" s="754"/>
      <c r="G58" s="754"/>
      <c r="H58" s="61"/>
      <c r="I58" s="61"/>
      <c r="J58" s="61"/>
      <c r="K58" s="61"/>
      <c r="L58" s="61"/>
      <c r="M58" s="61"/>
      <c r="N58" s="418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5.75" customHeight="1" x14ac:dyDescent="0.3">
      <c r="A59" s="752"/>
      <c r="B59" s="753"/>
      <c r="C59" s="752"/>
      <c r="D59" s="753"/>
      <c r="E59" s="753"/>
      <c r="F59" s="754"/>
      <c r="G59" s="754"/>
      <c r="H59" s="61"/>
      <c r="I59" s="61"/>
      <c r="J59" s="61"/>
      <c r="K59" s="61"/>
      <c r="L59" s="61"/>
      <c r="M59" s="61"/>
      <c r="N59" s="418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5.75" customHeight="1" x14ac:dyDescent="0.3">
      <c r="A60" s="752"/>
      <c r="B60" s="753"/>
      <c r="C60" s="752"/>
      <c r="D60" s="753"/>
      <c r="E60" s="753"/>
      <c r="F60" s="754"/>
      <c r="G60" s="754"/>
      <c r="H60" s="61"/>
      <c r="I60" s="61"/>
      <c r="J60" s="61"/>
      <c r="K60" s="61"/>
      <c r="L60" s="61"/>
      <c r="M60" s="61"/>
      <c r="N60" s="418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5.75" customHeight="1" x14ac:dyDescent="0.3">
      <c r="A61" s="752"/>
      <c r="B61" s="753"/>
      <c r="C61" s="752"/>
      <c r="D61" s="753"/>
      <c r="E61" s="753"/>
      <c r="F61" s="754"/>
      <c r="G61" s="754"/>
      <c r="H61" s="61"/>
      <c r="I61" s="61"/>
      <c r="J61" s="61"/>
      <c r="K61" s="61"/>
      <c r="L61" s="61"/>
      <c r="M61" s="61"/>
      <c r="N61" s="418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5.75" customHeight="1" x14ac:dyDescent="0.3">
      <c r="A62" s="752"/>
      <c r="B62" s="753"/>
      <c r="C62" s="752"/>
      <c r="D62" s="753"/>
      <c r="E62" s="753"/>
      <c r="F62" s="754"/>
      <c r="G62" s="754"/>
      <c r="H62" s="61"/>
      <c r="I62" s="61"/>
      <c r="J62" s="61"/>
      <c r="K62" s="61"/>
      <c r="L62" s="61"/>
      <c r="M62" s="61"/>
      <c r="N62" s="418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5.75" customHeight="1" x14ac:dyDescent="0.3">
      <c r="A63" s="752"/>
      <c r="B63" s="753"/>
      <c r="C63" s="752"/>
      <c r="D63" s="753"/>
      <c r="E63" s="753"/>
      <c r="F63" s="754"/>
      <c r="G63" s="754"/>
      <c r="H63" s="61"/>
      <c r="I63" s="61"/>
      <c r="J63" s="61"/>
      <c r="K63" s="61"/>
      <c r="L63" s="61"/>
      <c r="M63" s="61"/>
      <c r="N63" s="418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5.75" customHeight="1" x14ac:dyDescent="0.3">
      <c r="A64" s="752"/>
      <c r="B64" s="753"/>
      <c r="C64" s="752"/>
      <c r="D64" s="753"/>
      <c r="E64" s="753"/>
      <c r="F64" s="754"/>
      <c r="G64" s="754"/>
      <c r="H64" s="61"/>
      <c r="I64" s="61"/>
      <c r="J64" s="61"/>
      <c r="K64" s="61"/>
      <c r="L64" s="61"/>
      <c r="M64" s="61"/>
      <c r="N64" s="418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5.75" customHeight="1" x14ac:dyDescent="0.3">
      <c r="A65" s="752"/>
      <c r="B65" s="753"/>
      <c r="C65" s="752"/>
      <c r="D65" s="753"/>
      <c r="E65" s="753"/>
      <c r="F65" s="754"/>
      <c r="G65" s="754"/>
      <c r="H65" s="61"/>
      <c r="I65" s="61"/>
      <c r="J65" s="61"/>
      <c r="K65" s="61"/>
      <c r="L65" s="61"/>
      <c r="M65" s="61"/>
      <c r="N65" s="418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5.75" customHeight="1" x14ac:dyDescent="0.3">
      <c r="A66" s="752"/>
      <c r="B66" s="753"/>
      <c r="C66" s="752"/>
      <c r="D66" s="753"/>
      <c r="E66" s="753"/>
      <c r="F66" s="754"/>
      <c r="G66" s="754"/>
      <c r="H66" s="61"/>
      <c r="I66" s="61"/>
      <c r="J66" s="61"/>
      <c r="K66" s="61"/>
      <c r="L66" s="61"/>
      <c r="M66" s="61"/>
      <c r="N66" s="418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5.75" customHeight="1" x14ac:dyDescent="0.3">
      <c r="A67" s="752"/>
      <c r="B67" s="753"/>
      <c r="C67" s="752"/>
      <c r="D67" s="753"/>
      <c r="E67" s="753"/>
      <c r="F67" s="754"/>
      <c r="G67" s="754"/>
      <c r="H67" s="61"/>
      <c r="I67" s="61"/>
      <c r="J67" s="61"/>
      <c r="K67" s="61"/>
      <c r="L67" s="61"/>
      <c r="M67" s="61"/>
      <c r="N67" s="418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 x14ac:dyDescent="0.3">
      <c r="A68" s="752"/>
      <c r="B68" s="753"/>
      <c r="C68" s="752"/>
      <c r="D68" s="753"/>
      <c r="E68" s="753"/>
      <c r="F68" s="754"/>
      <c r="G68" s="754"/>
      <c r="H68" s="61"/>
      <c r="I68" s="61"/>
      <c r="J68" s="61"/>
      <c r="K68" s="61"/>
      <c r="L68" s="61"/>
      <c r="M68" s="61"/>
      <c r="N68" s="418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5.75" customHeight="1" x14ac:dyDescent="0.3">
      <c r="A69" s="752"/>
      <c r="B69" s="753"/>
      <c r="C69" s="752"/>
      <c r="D69" s="753"/>
      <c r="E69" s="753"/>
      <c r="F69" s="754"/>
      <c r="G69" s="754"/>
      <c r="H69" s="61"/>
      <c r="I69" s="61"/>
      <c r="J69" s="61"/>
      <c r="K69" s="61"/>
      <c r="L69" s="61"/>
      <c r="M69" s="61"/>
      <c r="N69" s="418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5.75" customHeight="1" x14ac:dyDescent="0.3">
      <c r="A70" s="752"/>
      <c r="B70" s="753"/>
      <c r="C70" s="752"/>
      <c r="D70" s="753"/>
      <c r="E70" s="753"/>
      <c r="F70" s="754"/>
      <c r="G70" s="754"/>
      <c r="H70" s="61"/>
      <c r="I70" s="61"/>
      <c r="J70" s="61"/>
      <c r="K70" s="61"/>
      <c r="L70" s="61"/>
      <c r="M70" s="61"/>
      <c r="N70" s="418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5.75" customHeight="1" x14ac:dyDescent="0.3">
      <c r="A71" s="752"/>
      <c r="B71" s="753"/>
      <c r="C71" s="752"/>
      <c r="D71" s="753"/>
      <c r="E71" s="753"/>
      <c r="F71" s="754"/>
      <c r="G71" s="754"/>
      <c r="H71" s="61"/>
      <c r="I71" s="61"/>
      <c r="J71" s="61"/>
      <c r="K71" s="61"/>
      <c r="L71" s="61"/>
      <c r="M71" s="61"/>
      <c r="N71" s="418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5.75" customHeight="1" x14ac:dyDescent="0.3">
      <c r="A72" s="752"/>
      <c r="B72" s="753"/>
      <c r="C72" s="752"/>
      <c r="D72" s="753"/>
      <c r="E72" s="753"/>
      <c r="F72" s="754"/>
      <c r="G72" s="754"/>
      <c r="H72" s="61"/>
      <c r="I72" s="61"/>
      <c r="J72" s="61"/>
      <c r="K72" s="61"/>
      <c r="L72" s="61"/>
      <c r="M72" s="61"/>
      <c r="N72" s="418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75" customHeight="1" x14ac:dyDescent="0.3">
      <c r="A73" s="752"/>
      <c r="B73" s="753"/>
      <c r="C73" s="752"/>
      <c r="D73" s="753"/>
      <c r="E73" s="753"/>
      <c r="F73" s="754"/>
      <c r="G73" s="754"/>
      <c r="H73" s="61"/>
      <c r="I73" s="61"/>
      <c r="J73" s="61"/>
      <c r="K73" s="61"/>
      <c r="L73" s="61"/>
      <c r="M73" s="61"/>
      <c r="N73" s="418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5.75" customHeight="1" x14ac:dyDescent="0.3">
      <c r="A74" s="752"/>
      <c r="B74" s="753"/>
      <c r="C74" s="752"/>
      <c r="D74" s="753"/>
      <c r="E74" s="753"/>
      <c r="F74" s="754"/>
      <c r="G74" s="754"/>
      <c r="H74" s="61"/>
      <c r="I74" s="61"/>
      <c r="J74" s="61"/>
      <c r="K74" s="61"/>
      <c r="L74" s="61"/>
      <c r="M74" s="61"/>
      <c r="N74" s="418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5.75" customHeight="1" x14ac:dyDescent="0.3">
      <c r="A75" s="752"/>
      <c r="B75" s="753"/>
      <c r="C75" s="752"/>
      <c r="D75" s="753"/>
      <c r="E75" s="753"/>
      <c r="F75" s="754"/>
      <c r="G75" s="754"/>
      <c r="H75" s="61"/>
      <c r="I75" s="61"/>
      <c r="J75" s="61"/>
      <c r="K75" s="61"/>
      <c r="L75" s="61"/>
      <c r="M75" s="61"/>
      <c r="N75" s="418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5.75" customHeight="1" x14ac:dyDescent="0.3">
      <c r="A76" s="752"/>
      <c r="B76" s="753"/>
      <c r="C76" s="752"/>
      <c r="D76" s="753"/>
      <c r="E76" s="753"/>
      <c r="F76" s="754"/>
      <c r="G76" s="754"/>
      <c r="H76" s="61"/>
      <c r="I76" s="61"/>
      <c r="J76" s="61"/>
      <c r="K76" s="61"/>
      <c r="L76" s="61"/>
      <c r="M76" s="61"/>
      <c r="N76" s="418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 x14ac:dyDescent="0.3">
      <c r="A77" s="752"/>
      <c r="B77" s="753"/>
      <c r="C77" s="752"/>
      <c r="D77" s="753"/>
      <c r="E77" s="753"/>
      <c r="F77" s="754"/>
      <c r="G77" s="754"/>
      <c r="H77" s="61"/>
      <c r="I77" s="61"/>
      <c r="J77" s="61"/>
      <c r="K77" s="61"/>
      <c r="L77" s="61"/>
      <c r="M77" s="61"/>
      <c r="N77" s="418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5.75" customHeight="1" x14ac:dyDescent="0.3">
      <c r="A78" s="752"/>
      <c r="B78" s="753"/>
      <c r="C78" s="752"/>
      <c r="D78" s="753"/>
      <c r="E78" s="753"/>
      <c r="F78" s="754"/>
      <c r="G78" s="754"/>
      <c r="H78" s="61"/>
      <c r="I78" s="61"/>
      <c r="J78" s="61"/>
      <c r="K78" s="61"/>
      <c r="L78" s="61"/>
      <c r="M78" s="61"/>
      <c r="N78" s="418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5.75" customHeight="1" x14ac:dyDescent="0.3">
      <c r="A79" s="752"/>
      <c r="B79" s="753"/>
      <c r="C79" s="752"/>
      <c r="D79" s="753"/>
      <c r="E79" s="753"/>
      <c r="F79" s="754"/>
      <c r="G79" s="754"/>
      <c r="H79" s="61"/>
      <c r="I79" s="61"/>
      <c r="J79" s="61"/>
      <c r="K79" s="61"/>
      <c r="L79" s="61"/>
      <c r="M79" s="61"/>
      <c r="N79" s="418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5.75" customHeight="1" x14ac:dyDescent="0.3">
      <c r="A80" s="752"/>
      <c r="B80" s="753"/>
      <c r="C80" s="752"/>
      <c r="D80" s="753"/>
      <c r="E80" s="753"/>
      <c r="F80" s="754"/>
      <c r="G80" s="754"/>
      <c r="H80" s="61"/>
      <c r="I80" s="61"/>
      <c r="J80" s="61"/>
      <c r="K80" s="61"/>
      <c r="L80" s="61"/>
      <c r="M80" s="61"/>
      <c r="N80" s="418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 x14ac:dyDescent="0.3">
      <c r="A81" s="752"/>
      <c r="B81" s="753"/>
      <c r="C81" s="752"/>
      <c r="D81" s="753"/>
      <c r="E81" s="753"/>
      <c r="F81" s="754"/>
      <c r="G81" s="754"/>
      <c r="H81" s="61"/>
      <c r="I81" s="61"/>
      <c r="J81" s="61"/>
      <c r="K81" s="61"/>
      <c r="L81" s="61"/>
      <c r="M81" s="61"/>
      <c r="N81" s="418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5.75" customHeight="1" x14ac:dyDescent="0.3">
      <c r="A82" s="752"/>
      <c r="B82" s="753"/>
      <c r="C82" s="752"/>
      <c r="D82" s="753"/>
      <c r="E82" s="753"/>
      <c r="F82" s="754"/>
      <c r="G82" s="754"/>
      <c r="H82" s="61"/>
      <c r="I82" s="61"/>
      <c r="J82" s="61"/>
      <c r="K82" s="61"/>
      <c r="L82" s="61"/>
      <c r="M82" s="61"/>
      <c r="N82" s="418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5.75" customHeight="1" x14ac:dyDescent="0.3">
      <c r="A83" s="752"/>
      <c r="B83" s="753"/>
      <c r="C83" s="752"/>
      <c r="D83" s="753"/>
      <c r="E83" s="753"/>
      <c r="F83" s="754"/>
      <c r="G83" s="754"/>
      <c r="H83" s="61"/>
      <c r="I83" s="61"/>
      <c r="J83" s="61"/>
      <c r="K83" s="61"/>
      <c r="L83" s="61"/>
      <c r="M83" s="61"/>
      <c r="N83" s="418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 x14ac:dyDescent="0.3">
      <c r="A84" s="752"/>
      <c r="B84" s="753"/>
      <c r="C84" s="752"/>
      <c r="D84" s="753"/>
      <c r="E84" s="753"/>
      <c r="F84" s="754"/>
      <c r="G84" s="754"/>
      <c r="H84" s="61"/>
      <c r="I84" s="61"/>
      <c r="J84" s="61"/>
      <c r="K84" s="61"/>
      <c r="L84" s="61"/>
      <c r="M84" s="61"/>
      <c r="N84" s="418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 x14ac:dyDescent="0.3">
      <c r="A85" s="752"/>
      <c r="B85" s="753"/>
      <c r="C85" s="752"/>
      <c r="D85" s="753"/>
      <c r="E85" s="753"/>
      <c r="F85" s="754"/>
      <c r="G85" s="754"/>
      <c r="H85" s="61"/>
      <c r="I85" s="61"/>
      <c r="J85" s="61"/>
      <c r="K85" s="61"/>
      <c r="L85" s="61"/>
      <c r="M85" s="61"/>
      <c r="N85" s="418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 x14ac:dyDescent="0.3">
      <c r="A86" s="752"/>
      <c r="B86" s="753"/>
      <c r="C86" s="752"/>
      <c r="D86" s="753"/>
      <c r="E86" s="753"/>
      <c r="F86" s="754"/>
      <c r="G86" s="754"/>
      <c r="H86" s="61"/>
      <c r="I86" s="61"/>
      <c r="J86" s="61"/>
      <c r="K86" s="61"/>
      <c r="L86" s="61"/>
      <c r="M86" s="61"/>
      <c r="N86" s="418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 x14ac:dyDescent="0.3">
      <c r="A87" s="752"/>
      <c r="B87" s="753"/>
      <c r="C87" s="752"/>
      <c r="D87" s="753"/>
      <c r="E87" s="753"/>
      <c r="F87" s="754"/>
      <c r="G87" s="754"/>
      <c r="H87" s="61"/>
      <c r="I87" s="61"/>
      <c r="J87" s="61"/>
      <c r="K87" s="61"/>
      <c r="L87" s="61"/>
      <c r="M87" s="61"/>
      <c r="N87" s="418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 x14ac:dyDescent="0.3">
      <c r="A88" s="752"/>
      <c r="B88" s="753"/>
      <c r="C88" s="752"/>
      <c r="D88" s="753"/>
      <c r="E88" s="753"/>
      <c r="F88" s="754"/>
      <c r="G88" s="754"/>
      <c r="H88" s="61"/>
      <c r="I88" s="61"/>
      <c r="J88" s="61"/>
      <c r="K88" s="61"/>
      <c r="L88" s="61"/>
      <c r="M88" s="61"/>
      <c r="N88" s="418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 x14ac:dyDescent="0.3">
      <c r="A89" s="752"/>
      <c r="B89" s="753"/>
      <c r="C89" s="752"/>
      <c r="D89" s="753"/>
      <c r="E89" s="753"/>
      <c r="F89" s="754"/>
      <c r="G89" s="754"/>
      <c r="H89" s="61"/>
      <c r="I89" s="61"/>
      <c r="J89" s="61"/>
      <c r="K89" s="61"/>
      <c r="L89" s="61"/>
      <c r="M89" s="61"/>
      <c r="N89" s="418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 x14ac:dyDescent="0.3">
      <c r="A90" s="752"/>
      <c r="B90" s="753"/>
      <c r="C90" s="752"/>
      <c r="D90" s="753"/>
      <c r="E90" s="753"/>
      <c r="F90" s="754"/>
      <c r="G90" s="754"/>
      <c r="H90" s="61"/>
      <c r="I90" s="61"/>
      <c r="J90" s="61"/>
      <c r="K90" s="61"/>
      <c r="L90" s="61"/>
      <c r="M90" s="61"/>
      <c r="N90" s="418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 x14ac:dyDescent="0.3">
      <c r="A91" s="752"/>
      <c r="B91" s="753"/>
      <c r="C91" s="752"/>
      <c r="D91" s="753"/>
      <c r="E91" s="753"/>
      <c r="F91" s="754"/>
      <c r="G91" s="754"/>
      <c r="H91" s="61"/>
      <c r="I91" s="61"/>
      <c r="J91" s="61"/>
      <c r="K91" s="61"/>
      <c r="L91" s="61"/>
      <c r="M91" s="61"/>
      <c r="N91" s="418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 x14ac:dyDescent="0.3">
      <c r="A92" s="752"/>
      <c r="B92" s="753"/>
      <c r="C92" s="752"/>
      <c r="D92" s="753"/>
      <c r="E92" s="753"/>
      <c r="F92" s="754"/>
      <c r="G92" s="754"/>
      <c r="H92" s="61"/>
      <c r="I92" s="61"/>
      <c r="J92" s="61"/>
      <c r="K92" s="61"/>
      <c r="L92" s="61"/>
      <c r="M92" s="61"/>
      <c r="N92" s="418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 x14ac:dyDescent="0.3">
      <c r="A93" s="752"/>
      <c r="B93" s="753"/>
      <c r="C93" s="752"/>
      <c r="D93" s="753"/>
      <c r="E93" s="753"/>
      <c r="F93" s="754"/>
      <c r="G93" s="754"/>
      <c r="H93" s="61"/>
      <c r="I93" s="61"/>
      <c r="J93" s="61"/>
      <c r="K93" s="61"/>
      <c r="L93" s="61"/>
      <c r="M93" s="61"/>
      <c r="N93" s="418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 x14ac:dyDescent="0.3">
      <c r="A94" s="752"/>
      <c r="B94" s="753"/>
      <c r="C94" s="752"/>
      <c r="D94" s="753"/>
      <c r="E94" s="753"/>
      <c r="F94" s="754"/>
      <c r="G94" s="754"/>
      <c r="H94" s="61"/>
      <c r="I94" s="61"/>
      <c r="J94" s="61"/>
      <c r="K94" s="61"/>
      <c r="L94" s="61"/>
      <c r="M94" s="61"/>
      <c r="N94" s="418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 x14ac:dyDescent="0.3">
      <c r="A95" s="752"/>
      <c r="B95" s="753"/>
      <c r="C95" s="752"/>
      <c r="D95" s="753"/>
      <c r="E95" s="753"/>
      <c r="F95" s="754"/>
      <c r="G95" s="754"/>
      <c r="H95" s="61"/>
      <c r="I95" s="61"/>
      <c r="J95" s="61"/>
      <c r="K95" s="61"/>
      <c r="L95" s="61"/>
      <c r="M95" s="61"/>
      <c r="N95" s="418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 x14ac:dyDescent="0.3">
      <c r="A96" s="752"/>
      <c r="B96" s="753"/>
      <c r="C96" s="752"/>
      <c r="D96" s="753"/>
      <c r="E96" s="753"/>
      <c r="F96" s="754"/>
      <c r="G96" s="754"/>
      <c r="H96" s="61"/>
      <c r="I96" s="61"/>
      <c r="J96" s="61"/>
      <c r="K96" s="61"/>
      <c r="L96" s="61"/>
      <c r="M96" s="61"/>
      <c r="N96" s="418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 x14ac:dyDescent="0.3">
      <c r="A97" s="752"/>
      <c r="B97" s="753"/>
      <c r="C97" s="752"/>
      <c r="D97" s="753"/>
      <c r="E97" s="753"/>
      <c r="F97" s="754"/>
      <c r="G97" s="754"/>
      <c r="H97" s="61"/>
      <c r="I97" s="61"/>
      <c r="J97" s="61"/>
      <c r="K97" s="61"/>
      <c r="L97" s="61"/>
      <c r="M97" s="61"/>
      <c r="N97" s="418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 x14ac:dyDescent="0.3">
      <c r="A98" s="752"/>
      <c r="B98" s="753"/>
      <c r="C98" s="752"/>
      <c r="D98" s="753"/>
      <c r="E98" s="753"/>
      <c r="F98" s="754"/>
      <c r="G98" s="754"/>
      <c r="H98" s="61"/>
      <c r="I98" s="61"/>
      <c r="J98" s="61"/>
      <c r="K98" s="61"/>
      <c r="L98" s="61"/>
      <c r="M98" s="61"/>
      <c r="N98" s="418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 x14ac:dyDescent="0.3">
      <c r="A99" s="752"/>
      <c r="B99" s="753"/>
      <c r="C99" s="752"/>
      <c r="D99" s="753"/>
      <c r="E99" s="753"/>
      <c r="F99" s="754"/>
      <c r="G99" s="754"/>
      <c r="H99" s="61"/>
      <c r="I99" s="61"/>
      <c r="J99" s="61"/>
      <c r="K99" s="61"/>
      <c r="L99" s="61"/>
      <c r="M99" s="61"/>
      <c r="N99" s="418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 x14ac:dyDescent="0.3">
      <c r="A100" s="752"/>
      <c r="B100" s="753"/>
      <c r="C100" s="752"/>
      <c r="D100" s="753"/>
      <c r="E100" s="753"/>
      <c r="F100" s="754"/>
      <c r="G100" s="754"/>
      <c r="H100" s="61"/>
      <c r="I100" s="61"/>
      <c r="J100" s="61"/>
      <c r="K100" s="61"/>
      <c r="L100" s="61"/>
      <c r="M100" s="61"/>
      <c r="N100" s="418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 x14ac:dyDescent="0.3">
      <c r="A101" s="752"/>
      <c r="B101" s="753"/>
      <c r="C101" s="752"/>
      <c r="D101" s="753"/>
      <c r="E101" s="753"/>
      <c r="F101" s="754"/>
      <c r="G101" s="754"/>
      <c r="H101" s="61"/>
      <c r="I101" s="61"/>
      <c r="J101" s="61"/>
      <c r="K101" s="61"/>
      <c r="L101" s="61"/>
      <c r="M101" s="61"/>
      <c r="N101" s="418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 x14ac:dyDescent="0.3">
      <c r="A102" s="752"/>
      <c r="B102" s="753"/>
      <c r="C102" s="752"/>
      <c r="D102" s="753"/>
      <c r="E102" s="753"/>
      <c r="F102" s="754"/>
      <c r="G102" s="754"/>
      <c r="H102" s="61"/>
      <c r="I102" s="61"/>
      <c r="J102" s="61"/>
      <c r="K102" s="61"/>
      <c r="L102" s="61"/>
      <c r="M102" s="61"/>
      <c r="N102" s="418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 x14ac:dyDescent="0.3">
      <c r="A103" s="752"/>
      <c r="B103" s="753"/>
      <c r="C103" s="752"/>
      <c r="D103" s="753"/>
      <c r="E103" s="753"/>
      <c r="F103" s="754"/>
      <c r="G103" s="754"/>
      <c r="H103" s="61"/>
      <c r="I103" s="61"/>
      <c r="J103" s="61"/>
      <c r="K103" s="61"/>
      <c r="L103" s="61"/>
      <c r="M103" s="61"/>
      <c r="N103" s="418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 x14ac:dyDescent="0.3">
      <c r="A104" s="752"/>
      <c r="B104" s="753"/>
      <c r="C104" s="752"/>
      <c r="D104" s="753"/>
      <c r="E104" s="753"/>
      <c r="F104" s="754"/>
      <c r="G104" s="754"/>
      <c r="H104" s="61"/>
      <c r="I104" s="61"/>
      <c r="J104" s="61"/>
      <c r="K104" s="61"/>
      <c r="L104" s="61"/>
      <c r="M104" s="61"/>
      <c r="N104" s="418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 x14ac:dyDescent="0.3">
      <c r="A105" s="752"/>
      <c r="B105" s="753"/>
      <c r="C105" s="752"/>
      <c r="D105" s="753"/>
      <c r="E105" s="753"/>
      <c r="F105" s="754"/>
      <c r="G105" s="754"/>
      <c r="H105" s="61"/>
      <c r="I105" s="61"/>
      <c r="J105" s="61"/>
      <c r="K105" s="61"/>
      <c r="L105" s="61"/>
      <c r="M105" s="61"/>
      <c r="N105" s="418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 x14ac:dyDescent="0.3">
      <c r="A106" s="752"/>
      <c r="B106" s="753"/>
      <c r="C106" s="752"/>
      <c r="D106" s="753"/>
      <c r="E106" s="753"/>
      <c r="F106" s="754"/>
      <c r="G106" s="754"/>
      <c r="H106" s="61"/>
      <c r="I106" s="61"/>
      <c r="J106" s="61"/>
      <c r="K106" s="61"/>
      <c r="L106" s="61"/>
      <c r="M106" s="61"/>
      <c r="N106" s="418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 x14ac:dyDescent="0.3">
      <c r="A107" s="752"/>
      <c r="B107" s="753"/>
      <c r="C107" s="752"/>
      <c r="D107" s="753"/>
      <c r="E107" s="753"/>
      <c r="F107" s="754"/>
      <c r="G107" s="754"/>
      <c r="H107" s="61"/>
      <c r="I107" s="61"/>
      <c r="J107" s="61"/>
      <c r="K107" s="61"/>
      <c r="L107" s="61"/>
      <c r="M107" s="61"/>
      <c r="N107" s="418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 x14ac:dyDescent="0.3">
      <c r="A108" s="752"/>
      <c r="B108" s="753"/>
      <c r="C108" s="752"/>
      <c r="D108" s="753"/>
      <c r="E108" s="753"/>
      <c r="F108" s="754"/>
      <c r="G108" s="754"/>
      <c r="H108" s="61"/>
      <c r="I108" s="61"/>
      <c r="J108" s="61"/>
      <c r="K108" s="61"/>
      <c r="L108" s="61"/>
      <c r="M108" s="61"/>
      <c r="N108" s="418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 x14ac:dyDescent="0.3">
      <c r="A109" s="752"/>
      <c r="B109" s="753"/>
      <c r="C109" s="752"/>
      <c r="D109" s="753"/>
      <c r="E109" s="753"/>
      <c r="F109" s="754"/>
      <c r="G109" s="754"/>
      <c r="H109" s="61"/>
      <c r="I109" s="61"/>
      <c r="J109" s="61"/>
      <c r="K109" s="61"/>
      <c r="L109" s="61"/>
      <c r="M109" s="61"/>
      <c r="N109" s="418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 x14ac:dyDescent="0.3">
      <c r="A110" s="752"/>
      <c r="B110" s="753"/>
      <c r="C110" s="752"/>
      <c r="D110" s="753"/>
      <c r="E110" s="753"/>
      <c r="F110" s="754"/>
      <c r="G110" s="754"/>
      <c r="H110" s="61"/>
      <c r="I110" s="61"/>
      <c r="J110" s="61"/>
      <c r="K110" s="61"/>
      <c r="L110" s="61"/>
      <c r="M110" s="61"/>
      <c r="N110" s="418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 x14ac:dyDescent="0.3">
      <c r="A111" s="752"/>
      <c r="B111" s="753"/>
      <c r="C111" s="752"/>
      <c r="D111" s="753"/>
      <c r="E111" s="753"/>
      <c r="F111" s="754"/>
      <c r="G111" s="754"/>
      <c r="H111" s="61"/>
      <c r="I111" s="61"/>
      <c r="J111" s="61"/>
      <c r="K111" s="61"/>
      <c r="L111" s="61"/>
      <c r="M111" s="61"/>
      <c r="N111" s="418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 x14ac:dyDescent="0.3">
      <c r="A112" s="752"/>
      <c r="B112" s="753"/>
      <c r="C112" s="752"/>
      <c r="D112" s="753"/>
      <c r="E112" s="753"/>
      <c r="F112" s="754"/>
      <c r="G112" s="754"/>
      <c r="H112" s="61"/>
      <c r="I112" s="61"/>
      <c r="J112" s="61"/>
      <c r="K112" s="61"/>
      <c r="L112" s="61"/>
      <c r="M112" s="61"/>
      <c r="N112" s="418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 x14ac:dyDescent="0.3">
      <c r="A113" s="752"/>
      <c r="B113" s="753"/>
      <c r="C113" s="752"/>
      <c r="D113" s="753"/>
      <c r="E113" s="753"/>
      <c r="F113" s="754"/>
      <c r="G113" s="754"/>
      <c r="H113" s="61"/>
      <c r="I113" s="61"/>
      <c r="J113" s="61"/>
      <c r="K113" s="61"/>
      <c r="L113" s="61"/>
      <c r="M113" s="61"/>
      <c r="N113" s="418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 x14ac:dyDescent="0.3">
      <c r="A114" s="752"/>
      <c r="B114" s="753"/>
      <c r="C114" s="752"/>
      <c r="D114" s="753"/>
      <c r="E114" s="753"/>
      <c r="F114" s="754"/>
      <c r="G114" s="754"/>
      <c r="H114" s="61"/>
      <c r="I114" s="61"/>
      <c r="J114" s="61"/>
      <c r="K114" s="61"/>
      <c r="L114" s="61"/>
      <c r="M114" s="61"/>
      <c r="N114" s="418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 x14ac:dyDescent="0.3">
      <c r="A115" s="752"/>
      <c r="B115" s="753"/>
      <c r="C115" s="752"/>
      <c r="D115" s="753"/>
      <c r="E115" s="753"/>
      <c r="F115" s="754"/>
      <c r="G115" s="754"/>
      <c r="H115" s="61"/>
      <c r="I115" s="61"/>
      <c r="J115" s="61"/>
      <c r="K115" s="61"/>
      <c r="L115" s="61"/>
      <c r="M115" s="61"/>
      <c r="N115" s="418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 x14ac:dyDescent="0.3">
      <c r="A116" s="752"/>
      <c r="B116" s="753"/>
      <c r="C116" s="752"/>
      <c r="D116" s="753"/>
      <c r="E116" s="753"/>
      <c r="F116" s="754"/>
      <c r="G116" s="754"/>
      <c r="H116" s="61"/>
      <c r="I116" s="61"/>
      <c r="J116" s="61"/>
      <c r="K116" s="61"/>
      <c r="L116" s="61"/>
      <c r="M116" s="61"/>
      <c r="N116" s="418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 x14ac:dyDescent="0.3">
      <c r="A117" s="752"/>
      <c r="B117" s="753"/>
      <c r="C117" s="752"/>
      <c r="D117" s="753"/>
      <c r="E117" s="753"/>
      <c r="F117" s="754"/>
      <c r="G117" s="754"/>
      <c r="H117" s="61"/>
      <c r="I117" s="61"/>
      <c r="J117" s="61"/>
      <c r="K117" s="61"/>
      <c r="L117" s="61"/>
      <c r="M117" s="61"/>
      <c r="N117" s="418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 x14ac:dyDescent="0.3">
      <c r="A118" s="752"/>
      <c r="B118" s="753"/>
      <c r="C118" s="752"/>
      <c r="D118" s="753"/>
      <c r="E118" s="753"/>
      <c r="F118" s="754"/>
      <c r="G118" s="754"/>
      <c r="H118" s="61"/>
      <c r="I118" s="61"/>
      <c r="J118" s="61"/>
      <c r="K118" s="61"/>
      <c r="L118" s="61"/>
      <c r="M118" s="61"/>
      <c r="N118" s="418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 x14ac:dyDescent="0.3">
      <c r="A119" s="752"/>
      <c r="B119" s="753"/>
      <c r="C119" s="752"/>
      <c r="D119" s="753"/>
      <c r="E119" s="753"/>
      <c r="F119" s="754"/>
      <c r="G119" s="754"/>
      <c r="H119" s="61"/>
      <c r="I119" s="61"/>
      <c r="J119" s="61"/>
      <c r="K119" s="61"/>
      <c r="L119" s="61"/>
      <c r="M119" s="61"/>
      <c r="N119" s="418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 x14ac:dyDescent="0.3">
      <c r="A120" s="752"/>
      <c r="B120" s="753"/>
      <c r="C120" s="752"/>
      <c r="D120" s="753"/>
      <c r="E120" s="753"/>
      <c r="F120" s="754"/>
      <c r="G120" s="754"/>
      <c r="H120" s="61"/>
      <c r="I120" s="61"/>
      <c r="J120" s="61"/>
      <c r="K120" s="61"/>
      <c r="L120" s="61"/>
      <c r="M120" s="61"/>
      <c r="N120" s="418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 x14ac:dyDescent="0.3">
      <c r="A121" s="752"/>
      <c r="B121" s="753"/>
      <c r="C121" s="752"/>
      <c r="D121" s="753"/>
      <c r="E121" s="753"/>
      <c r="F121" s="754"/>
      <c r="G121" s="754"/>
      <c r="H121" s="61"/>
      <c r="I121" s="61"/>
      <c r="J121" s="61"/>
      <c r="K121" s="61"/>
      <c r="L121" s="61"/>
      <c r="M121" s="61"/>
      <c r="N121" s="418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 x14ac:dyDescent="0.3">
      <c r="A122" s="752"/>
      <c r="B122" s="753"/>
      <c r="C122" s="752"/>
      <c r="D122" s="753"/>
      <c r="E122" s="753"/>
      <c r="F122" s="754"/>
      <c r="G122" s="754"/>
      <c r="H122" s="61"/>
      <c r="I122" s="61"/>
      <c r="J122" s="61"/>
      <c r="K122" s="61"/>
      <c r="L122" s="61"/>
      <c r="M122" s="61"/>
      <c r="N122" s="418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 x14ac:dyDescent="0.3">
      <c r="A123" s="752"/>
      <c r="B123" s="753"/>
      <c r="C123" s="752"/>
      <c r="D123" s="753"/>
      <c r="E123" s="753"/>
      <c r="F123" s="754"/>
      <c r="G123" s="754"/>
      <c r="H123" s="61"/>
      <c r="I123" s="61"/>
      <c r="J123" s="61"/>
      <c r="K123" s="61"/>
      <c r="L123" s="61"/>
      <c r="M123" s="61"/>
      <c r="N123" s="418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 x14ac:dyDescent="0.3">
      <c r="A124" s="752"/>
      <c r="B124" s="753"/>
      <c r="C124" s="752"/>
      <c r="D124" s="753"/>
      <c r="E124" s="753"/>
      <c r="F124" s="754"/>
      <c r="G124" s="754"/>
      <c r="H124" s="61"/>
      <c r="I124" s="61"/>
      <c r="J124" s="61"/>
      <c r="K124" s="61"/>
      <c r="L124" s="61"/>
      <c r="M124" s="61"/>
      <c r="N124" s="418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 x14ac:dyDescent="0.3">
      <c r="A125" s="752"/>
      <c r="B125" s="753"/>
      <c r="C125" s="752"/>
      <c r="D125" s="753"/>
      <c r="E125" s="753"/>
      <c r="F125" s="754"/>
      <c r="G125" s="754"/>
      <c r="H125" s="61"/>
      <c r="I125" s="61"/>
      <c r="J125" s="61"/>
      <c r="K125" s="61"/>
      <c r="L125" s="61"/>
      <c r="M125" s="61"/>
      <c r="N125" s="418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 x14ac:dyDescent="0.3">
      <c r="A126" s="752"/>
      <c r="B126" s="753"/>
      <c r="C126" s="752"/>
      <c r="D126" s="753"/>
      <c r="E126" s="753"/>
      <c r="F126" s="754"/>
      <c r="G126" s="754"/>
      <c r="H126" s="61"/>
      <c r="I126" s="61"/>
      <c r="J126" s="61"/>
      <c r="K126" s="61"/>
      <c r="L126" s="61"/>
      <c r="M126" s="61"/>
      <c r="N126" s="418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 x14ac:dyDescent="0.3">
      <c r="A127" s="752"/>
      <c r="B127" s="753"/>
      <c r="C127" s="752"/>
      <c r="D127" s="753"/>
      <c r="E127" s="753"/>
      <c r="F127" s="754"/>
      <c r="G127" s="754"/>
      <c r="H127" s="61"/>
      <c r="I127" s="61"/>
      <c r="J127" s="61"/>
      <c r="K127" s="61"/>
      <c r="L127" s="61"/>
      <c r="M127" s="61"/>
      <c r="N127" s="418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 x14ac:dyDescent="0.3">
      <c r="A128" s="752"/>
      <c r="B128" s="753"/>
      <c r="C128" s="752"/>
      <c r="D128" s="753"/>
      <c r="E128" s="753"/>
      <c r="F128" s="754"/>
      <c r="G128" s="754"/>
      <c r="H128" s="61"/>
      <c r="I128" s="61"/>
      <c r="J128" s="61"/>
      <c r="K128" s="61"/>
      <c r="L128" s="61"/>
      <c r="M128" s="61"/>
      <c r="N128" s="418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 x14ac:dyDescent="0.3">
      <c r="A129" s="752"/>
      <c r="B129" s="753"/>
      <c r="C129" s="752"/>
      <c r="D129" s="753"/>
      <c r="E129" s="753"/>
      <c r="F129" s="754"/>
      <c r="G129" s="754"/>
      <c r="H129" s="61"/>
      <c r="I129" s="61"/>
      <c r="J129" s="61"/>
      <c r="K129" s="61"/>
      <c r="L129" s="61"/>
      <c r="M129" s="61"/>
      <c r="N129" s="418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 x14ac:dyDescent="0.3">
      <c r="A130" s="752"/>
      <c r="B130" s="753"/>
      <c r="C130" s="752"/>
      <c r="D130" s="753"/>
      <c r="E130" s="753"/>
      <c r="F130" s="754"/>
      <c r="G130" s="754"/>
      <c r="H130" s="61"/>
      <c r="I130" s="61"/>
      <c r="J130" s="61"/>
      <c r="K130" s="61"/>
      <c r="L130" s="61"/>
      <c r="M130" s="61"/>
      <c r="N130" s="418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 x14ac:dyDescent="0.3">
      <c r="A131" s="752"/>
      <c r="B131" s="753"/>
      <c r="C131" s="752"/>
      <c r="D131" s="753"/>
      <c r="E131" s="753"/>
      <c r="F131" s="754"/>
      <c r="G131" s="754"/>
      <c r="H131" s="61"/>
      <c r="I131" s="61"/>
      <c r="J131" s="61"/>
      <c r="K131" s="61"/>
      <c r="L131" s="61"/>
      <c r="M131" s="61"/>
      <c r="N131" s="418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 x14ac:dyDescent="0.3">
      <c r="A132" s="752"/>
      <c r="B132" s="753"/>
      <c r="C132" s="752"/>
      <c r="D132" s="753"/>
      <c r="E132" s="753"/>
      <c r="F132" s="754"/>
      <c r="G132" s="754"/>
      <c r="H132" s="61"/>
      <c r="I132" s="61"/>
      <c r="J132" s="61"/>
      <c r="K132" s="61"/>
      <c r="L132" s="61"/>
      <c r="M132" s="61"/>
      <c r="N132" s="418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 x14ac:dyDescent="0.3">
      <c r="A133" s="752"/>
      <c r="B133" s="753"/>
      <c r="C133" s="752"/>
      <c r="D133" s="753"/>
      <c r="E133" s="753"/>
      <c r="F133" s="754"/>
      <c r="G133" s="754"/>
      <c r="H133" s="61"/>
      <c r="I133" s="61"/>
      <c r="J133" s="61"/>
      <c r="K133" s="61"/>
      <c r="L133" s="61"/>
      <c r="M133" s="61"/>
      <c r="N133" s="418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 x14ac:dyDescent="0.3">
      <c r="A134" s="752"/>
      <c r="B134" s="753"/>
      <c r="C134" s="752"/>
      <c r="D134" s="753"/>
      <c r="E134" s="753"/>
      <c r="F134" s="754"/>
      <c r="G134" s="754"/>
      <c r="H134" s="61"/>
      <c r="I134" s="61"/>
      <c r="J134" s="61"/>
      <c r="K134" s="61"/>
      <c r="L134" s="61"/>
      <c r="M134" s="61"/>
      <c r="N134" s="418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 x14ac:dyDescent="0.3">
      <c r="A135" s="752"/>
      <c r="B135" s="753"/>
      <c r="C135" s="752"/>
      <c r="D135" s="753"/>
      <c r="E135" s="753"/>
      <c r="F135" s="754"/>
      <c r="G135" s="754"/>
      <c r="H135" s="61"/>
      <c r="I135" s="61"/>
      <c r="J135" s="61"/>
      <c r="K135" s="61"/>
      <c r="L135" s="61"/>
      <c r="M135" s="61"/>
      <c r="N135" s="418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 x14ac:dyDescent="0.3">
      <c r="A136" s="752"/>
      <c r="B136" s="753"/>
      <c r="C136" s="752"/>
      <c r="D136" s="753"/>
      <c r="E136" s="753"/>
      <c r="F136" s="754"/>
      <c r="G136" s="754"/>
      <c r="H136" s="61"/>
      <c r="I136" s="61"/>
      <c r="J136" s="61"/>
      <c r="K136" s="61"/>
      <c r="L136" s="61"/>
      <c r="M136" s="61"/>
      <c r="N136" s="418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 x14ac:dyDescent="0.3">
      <c r="A137" s="752"/>
      <c r="B137" s="753"/>
      <c r="C137" s="752"/>
      <c r="D137" s="753"/>
      <c r="E137" s="753"/>
      <c r="F137" s="754"/>
      <c r="G137" s="754"/>
      <c r="H137" s="61"/>
      <c r="I137" s="61"/>
      <c r="J137" s="61"/>
      <c r="K137" s="61"/>
      <c r="L137" s="61"/>
      <c r="M137" s="61"/>
      <c r="N137" s="418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 x14ac:dyDescent="0.3">
      <c r="A138" s="752"/>
      <c r="B138" s="753"/>
      <c r="C138" s="752"/>
      <c r="D138" s="753"/>
      <c r="E138" s="753"/>
      <c r="F138" s="754"/>
      <c r="G138" s="754"/>
      <c r="H138" s="61"/>
      <c r="I138" s="61"/>
      <c r="J138" s="61"/>
      <c r="K138" s="61"/>
      <c r="L138" s="61"/>
      <c r="M138" s="61"/>
      <c r="N138" s="418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 x14ac:dyDescent="0.3">
      <c r="A139" s="752"/>
      <c r="B139" s="753"/>
      <c r="C139" s="752"/>
      <c r="D139" s="753"/>
      <c r="E139" s="753"/>
      <c r="F139" s="754"/>
      <c r="G139" s="754"/>
      <c r="H139" s="61"/>
      <c r="I139" s="61"/>
      <c r="J139" s="61"/>
      <c r="K139" s="61"/>
      <c r="L139" s="61"/>
      <c r="M139" s="61"/>
      <c r="N139" s="418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 x14ac:dyDescent="0.3">
      <c r="A140" s="752"/>
      <c r="B140" s="753"/>
      <c r="C140" s="752"/>
      <c r="D140" s="753"/>
      <c r="E140" s="753"/>
      <c r="F140" s="754"/>
      <c r="G140" s="754"/>
      <c r="H140" s="61"/>
      <c r="I140" s="61"/>
      <c r="J140" s="61"/>
      <c r="K140" s="61"/>
      <c r="L140" s="61"/>
      <c r="M140" s="61"/>
      <c r="N140" s="418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 x14ac:dyDescent="0.3">
      <c r="A141" s="752"/>
      <c r="B141" s="753"/>
      <c r="C141" s="752"/>
      <c r="D141" s="753"/>
      <c r="E141" s="753"/>
      <c r="F141" s="754"/>
      <c r="G141" s="754"/>
      <c r="H141" s="61"/>
      <c r="I141" s="61"/>
      <c r="J141" s="61"/>
      <c r="K141" s="61"/>
      <c r="L141" s="61"/>
      <c r="M141" s="61"/>
      <c r="N141" s="418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 x14ac:dyDescent="0.3">
      <c r="A142" s="752"/>
      <c r="B142" s="753"/>
      <c r="C142" s="752"/>
      <c r="D142" s="753"/>
      <c r="E142" s="753"/>
      <c r="F142" s="754"/>
      <c r="G142" s="754"/>
      <c r="H142" s="61"/>
      <c r="I142" s="61"/>
      <c r="J142" s="61"/>
      <c r="K142" s="61"/>
      <c r="L142" s="61"/>
      <c r="M142" s="61"/>
      <c r="N142" s="418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 x14ac:dyDescent="0.3">
      <c r="A143" s="752"/>
      <c r="B143" s="753"/>
      <c r="C143" s="752"/>
      <c r="D143" s="753"/>
      <c r="E143" s="753"/>
      <c r="F143" s="754"/>
      <c r="G143" s="754"/>
      <c r="H143" s="61"/>
      <c r="I143" s="61"/>
      <c r="J143" s="61"/>
      <c r="K143" s="61"/>
      <c r="L143" s="61"/>
      <c r="M143" s="61"/>
      <c r="N143" s="418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 x14ac:dyDescent="0.3">
      <c r="A144" s="752"/>
      <c r="B144" s="753"/>
      <c r="C144" s="752"/>
      <c r="D144" s="753"/>
      <c r="E144" s="753"/>
      <c r="F144" s="754"/>
      <c r="G144" s="754"/>
      <c r="H144" s="61"/>
      <c r="I144" s="61"/>
      <c r="J144" s="61"/>
      <c r="K144" s="61"/>
      <c r="L144" s="61"/>
      <c r="M144" s="61"/>
      <c r="N144" s="418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 x14ac:dyDescent="0.3">
      <c r="A145" s="752"/>
      <c r="B145" s="753"/>
      <c r="C145" s="752"/>
      <c r="D145" s="753"/>
      <c r="E145" s="753"/>
      <c r="F145" s="754"/>
      <c r="G145" s="754"/>
      <c r="H145" s="61"/>
      <c r="I145" s="61"/>
      <c r="J145" s="61"/>
      <c r="K145" s="61"/>
      <c r="L145" s="61"/>
      <c r="M145" s="61"/>
      <c r="N145" s="418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 x14ac:dyDescent="0.3">
      <c r="A146" s="752"/>
      <c r="B146" s="753"/>
      <c r="C146" s="752"/>
      <c r="D146" s="753"/>
      <c r="E146" s="753"/>
      <c r="F146" s="754"/>
      <c r="G146" s="754"/>
      <c r="H146" s="61"/>
      <c r="I146" s="61"/>
      <c r="J146" s="61"/>
      <c r="K146" s="61"/>
      <c r="L146" s="61"/>
      <c r="M146" s="61"/>
      <c r="N146" s="418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 x14ac:dyDescent="0.3">
      <c r="A147" s="752"/>
      <c r="B147" s="753"/>
      <c r="C147" s="752"/>
      <c r="D147" s="753"/>
      <c r="E147" s="753"/>
      <c r="F147" s="754"/>
      <c r="G147" s="754"/>
      <c r="H147" s="61"/>
      <c r="I147" s="61"/>
      <c r="J147" s="61"/>
      <c r="K147" s="61"/>
      <c r="L147" s="61"/>
      <c r="M147" s="61"/>
      <c r="N147" s="418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 x14ac:dyDescent="0.3">
      <c r="A148" s="752"/>
      <c r="B148" s="753"/>
      <c r="C148" s="752"/>
      <c r="D148" s="753"/>
      <c r="E148" s="753"/>
      <c r="F148" s="754"/>
      <c r="G148" s="754"/>
      <c r="H148" s="61"/>
      <c r="I148" s="61"/>
      <c r="J148" s="61"/>
      <c r="K148" s="61"/>
      <c r="L148" s="61"/>
      <c r="M148" s="61"/>
      <c r="N148" s="418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 x14ac:dyDescent="0.3">
      <c r="A149" s="752"/>
      <c r="B149" s="753"/>
      <c r="C149" s="752"/>
      <c r="D149" s="753"/>
      <c r="E149" s="753"/>
      <c r="F149" s="754"/>
      <c r="G149" s="754"/>
      <c r="H149" s="61"/>
      <c r="I149" s="61"/>
      <c r="J149" s="61"/>
      <c r="K149" s="61"/>
      <c r="L149" s="61"/>
      <c r="M149" s="61"/>
      <c r="N149" s="418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 x14ac:dyDescent="0.3">
      <c r="A150" s="752"/>
      <c r="B150" s="753"/>
      <c r="C150" s="752"/>
      <c r="D150" s="753"/>
      <c r="E150" s="753"/>
      <c r="F150" s="754"/>
      <c r="G150" s="754"/>
      <c r="H150" s="61"/>
      <c r="I150" s="61"/>
      <c r="J150" s="61"/>
      <c r="K150" s="61"/>
      <c r="L150" s="61"/>
      <c r="M150" s="61"/>
      <c r="N150" s="418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 x14ac:dyDescent="0.3">
      <c r="A151" s="752"/>
      <c r="B151" s="753"/>
      <c r="C151" s="752"/>
      <c r="D151" s="753"/>
      <c r="E151" s="753"/>
      <c r="F151" s="754"/>
      <c r="G151" s="754"/>
      <c r="H151" s="61"/>
      <c r="I151" s="61"/>
      <c r="J151" s="61"/>
      <c r="K151" s="61"/>
      <c r="L151" s="61"/>
      <c r="M151" s="61"/>
      <c r="N151" s="418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 x14ac:dyDescent="0.3">
      <c r="A152" s="752"/>
      <c r="B152" s="753"/>
      <c r="C152" s="752"/>
      <c r="D152" s="753"/>
      <c r="E152" s="753"/>
      <c r="F152" s="754"/>
      <c r="G152" s="754"/>
      <c r="H152" s="61"/>
      <c r="I152" s="61"/>
      <c r="J152" s="61"/>
      <c r="K152" s="61"/>
      <c r="L152" s="61"/>
      <c r="M152" s="61"/>
      <c r="N152" s="418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 x14ac:dyDescent="0.3">
      <c r="A153" s="752"/>
      <c r="B153" s="753"/>
      <c r="C153" s="752"/>
      <c r="D153" s="753"/>
      <c r="E153" s="753"/>
      <c r="F153" s="754"/>
      <c r="G153" s="754"/>
      <c r="H153" s="61"/>
      <c r="I153" s="61"/>
      <c r="J153" s="61"/>
      <c r="K153" s="61"/>
      <c r="L153" s="61"/>
      <c r="M153" s="61"/>
      <c r="N153" s="418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 x14ac:dyDescent="0.3">
      <c r="A154" s="752"/>
      <c r="B154" s="753"/>
      <c r="C154" s="752"/>
      <c r="D154" s="753"/>
      <c r="E154" s="753"/>
      <c r="F154" s="754"/>
      <c r="G154" s="754"/>
      <c r="H154" s="61"/>
      <c r="I154" s="61"/>
      <c r="J154" s="61"/>
      <c r="K154" s="61"/>
      <c r="L154" s="61"/>
      <c r="M154" s="61"/>
      <c r="N154" s="418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 x14ac:dyDescent="0.3">
      <c r="A155" s="752"/>
      <c r="B155" s="753"/>
      <c r="C155" s="752"/>
      <c r="D155" s="753"/>
      <c r="E155" s="753"/>
      <c r="F155" s="754"/>
      <c r="G155" s="754"/>
      <c r="H155" s="61"/>
      <c r="I155" s="61"/>
      <c r="J155" s="61"/>
      <c r="K155" s="61"/>
      <c r="L155" s="61"/>
      <c r="M155" s="61"/>
      <c r="N155" s="418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 x14ac:dyDescent="0.3">
      <c r="A156" s="752"/>
      <c r="B156" s="753"/>
      <c r="C156" s="752"/>
      <c r="D156" s="753"/>
      <c r="E156" s="753"/>
      <c r="F156" s="754"/>
      <c r="G156" s="754"/>
      <c r="H156" s="61"/>
      <c r="I156" s="61"/>
      <c r="J156" s="61"/>
      <c r="K156" s="61"/>
      <c r="L156" s="61"/>
      <c r="M156" s="61"/>
      <c r="N156" s="418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 x14ac:dyDescent="0.3">
      <c r="A157" s="752"/>
      <c r="B157" s="753"/>
      <c r="C157" s="752"/>
      <c r="D157" s="753"/>
      <c r="E157" s="753"/>
      <c r="F157" s="754"/>
      <c r="G157" s="754"/>
      <c r="H157" s="61"/>
      <c r="I157" s="61"/>
      <c r="J157" s="61"/>
      <c r="K157" s="61"/>
      <c r="L157" s="61"/>
      <c r="M157" s="61"/>
      <c r="N157" s="418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 x14ac:dyDescent="0.3">
      <c r="A158" s="752"/>
      <c r="B158" s="753"/>
      <c r="C158" s="752"/>
      <c r="D158" s="753"/>
      <c r="E158" s="753"/>
      <c r="F158" s="754"/>
      <c r="G158" s="754"/>
      <c r="H158" s="61"/>
      <c r="I158" s="61"/>
      <c r="J158" s="61"/>
      <c r="K158" s="61"/>
      <c r="L158" s="61"/>
      <c r="M158" s="61"/>
      <c r="N158" s="418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 x14ac:dyDescent="0.3">
      <c r="A159" s="752"/>
      <c r="B159" s="753"/>
      <c r="C159" s="752"/>
      <c r="D159" s="753"/>
      <c r="E159" s="753"/>
      <c r="F159" s="754"/>
      <c r="G159" s="754"/>
      <c r="H159" s="61"/>
      <c r="I159" s="61"/>
      <c r="J159" s="61"/>
      <c r="K159" s="61"/>
      <c r="L159" s="61"/>
      <c r="M159" s="61"/>
      <c r="N159" s="418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 x14ac:dyDescent="0.3">
      <c r="A160" s="752"/>
      <c r="B160" s="753"/>
      <c r="C160" s="752"/>
      <c r="D160" s="753"/>
      <c r="E160" s="753"/>
      <c r="F160" s="754"/>
      <c r="G160" s="754"/>
      <c r="H160" s="61"/>
      <c r="I160" s="61"/>
      <c r="J160" s="61"/>
      <c r="K160" s="61"/>
      <c r="L160" s="61"/>
      <c r="M160" s="61"/>
      <c r="N160" s="418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 x14ac:dyDescent="0.3">
      <c r="A161" s="752"/>
      <c r="B161" s="753"/>
      <c r="C161" s="752"/>
      <c r="D161" s="753"/>
      <c r="E161" s="753"/>
      <c r="F161" s="754"/>
      <c r="G161" s="754"/>
      <c r="H161" s="61"/>
      <c r="I161" s="61"/>
      <c r="J161" s="61"/>
      <c r="K161" s="61"/>
      <c r="L161" s="61"/>
      <c r="M161" s="61"/>
      <c r="N161" s="418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 x14ac:dyDescent="0.3">
      <c r="A162" s="752"/>
      <c r="B162" s="753"/>
      <c r="C162" s="752"/>
      <c r="D162" s="753"/>
      <c r="E162" s="753"/>
      <c r="F162" s="754"/>
      <c r="G162" s="754"/>
      <c r="H162" s="61"/>
      <c r="I162" s="61"/>
      <c r="J162" s="61"/>
      <c r="K162" s="61"/>
      <c r="L162" s="61"/>
      <c r="M162" s="61"/>
      <c r="N162" s="418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 x14ac:dyDescent="0.3">
      <c r="A163" s="752"/>
      <c r="B163" s="753"/>
      <c r="C163" s="752"/>
      <c r="D163" s="753"/>
      <c r="E163" s="753"/>
      <c r="F163" s="754"/>
      <c r="G163" s="754"/>
      <c r="H163" s="61"/>
      <c r="I163" s="61"/>
      <c r="J163" s="61"/>
      <c r="K163" s="61"/>
      <c r="L163" s="61"/>
      <c r="M163" s="61"/>
      <c r="N163" s="418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 x14ac:dyDescent="0.3">
      <c r="A164" s="752"/>
      <c r="B164" s="753"/>
      <c r="C164" s="752"/>
      <c r="D164" s="753"/>
      <c r="E164" s="753"/>
      <c r="F164" s="754"/>
      <c r="G164" s="754"/>
      <c r="H164" s="61"/>
      <c r="I164" s="61"/>
      <c r="J164" s="61"/>
      <c r="K164" s="61"/>
      <c r="L164" s="61"/>
      <c r="M164" s="61"/>
      <c r="N164" s="418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 x14ac:dyDescent="0.3">
      <c r="A165" s="752"/>
      <c r="B165" s="753"/>
      <c r="C165" s="752"/>
      <c r="D165" s="753"/>
      <c r="E165" s="753"/>
      <c r="F165" s="754"/>
      <c r="G165" s="754"/>
      <c r="H165" s="61"/>
      <c r="I165" s="61"/>
      <c r="J165" s="61"/>
      <c r="K165" s="61"/>
      <c r="L165" s="61"/>
      <c r="M165" s="61"/>
      <c r="N165" s="418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 x14ac:dyDescent="0.3">
      <c r="A166" s="752"/>
      <c r="B166" s="753"/>
      <c r="C166" s="752"/>
      <c r="D166" s="753"/>
      <c r="E166" s="753"/>
      <c r="F166" s="754"/>
      <c r="G166" s="754"/>
      <c r="H166" s="61"/>
      <c r="I166" s="61"/>
      <c r="J166" s="61"/>
      <c r="K166" s="61"/>
      <c r="L166" s="61"/>
      <c r="M166" s="61"/>
      <c r="N166" s="418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 x14ac:dyDescent="0.3">
      <c r="A167" s="752"/>
      <c r="B167" s="753"/>
      <c r="C167" s="752"/>
      <c r="D167" s="753"/>
      <c r="E167" s="753"/>
      <c r="F167" s="754"/>
      <c r="G167" s="754"/>
      <c r="H167" s="61"/>
      <c r="I167" s="61"/>
      <c r="J167" s="61"/>
      <c r="K167" s="61"/>
      <c r="L167" s="61"/>
      <c r="M167" s="61"/>
      <c r="N167" s="418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 x14ac:dyDescent="0.3">
      <c r="A168" s="752"/>
      <c r="B168" s="753"/>
      <c r="C168" s="752"/>
      <c r="D168" s="753"/>
      <c r="E168" s="753"/>
      <c r="F168" s="754"/>
      <c r="G168" s="754"/>
      <c r="H168" s="61"/>
      <c r="I168" s="61"/>
      <c r="J168" s="61"/>
      <c r="K168" s="61"/>
      <c r="L168" s="61"/>
      <c r="M168" s="61"/>
      <c r="N168" s="418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 x14ac:dyDescent="0.3">
      <c r="A169" s="752"/>
      <c r="B169" s="753"/>
      <c r="C169" s="752"/>
      <c r="D169" s="753"/>
      <c r="E169" s="753"/>
      <c r="F169" s="754"/>
      <c r="G169" s="754"/>
      <c r="H169" s="61"/>
      <c r="I169" s="61"/>
      <c r="J169" s="61"/>
      <c r="K169" s="61"/>
      <c r="L169" s="61"/>
      <c r="M169" s="61"/>
      <c r="N169" s="418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 x14ac:dyDescent="0.3">
      <c r="A170" s="752"/>
      <c r="B170" s="753"/>
      <c r="C170" s="752"/>
      <c r="D170" s="753"/>
      <c r="E170" s="753"/>
      <c r="F170" s="754"/>
      <c r="G170" s="754"/>
      <c r="H170" s="61"/>
      <c r="I170" s="61"/>
      <c r="J170" s="61"/>
      <c r="K170" s="61"/>
      <c r="L170" s="61"/>
      <c r="M170" s="61"/>
      <c r="N170" s="418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 x14ac:dyDescent="0.3">
      <c r="A171" s="752"/>
      <c r="B171" s="753"/>
      <c r="C171" s="752"/>
      <c r="D171" s="753"/>
      <c r="E171" s="753"/>
      <c r="F171" s="754"/>
      <c r="G171" s="754"/>
      <c r="H171" s="61"/>
      <c r="I171" s="61"/>
      <c r="J171" s="61"/>
      <c r="K171" s="61"/>
      <c r="L171" s="61"/>
      <c r="M171" s="61"/>
      <c r="N171" s="418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 x14ac:dyDescent="0.3">
      <c r="A172" s="752"/>
      <c r="B172" s="753"/>
      <c r="C172" s="752"/>
      <c r="D172" s="753"/>
      <c r="E172" s="753"/>
      <c r="F172" s="754"/>
      <c r="G172" s="754"/>
      <c r="H172" s="61"/>
      <c r="I172" s="61"/>
      <c r="J172" s="61"/>
      <c r="K172" s="61"/>
      <c r="L172" s="61"/>
      <c r="M172" s="61"/>
      <c r="N172" s="418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 x14ac:dyDescent="0.3">
      <c r="A173" s="752"/>
      <c r="B173" s="753"/>
      <c r="C173" s="752"/>
      <c r="D173" s="753"/>
      <c r="E173" s="753"/>
      <c r="F173" s="754"/>
      <c r="G173" s="754"/>
      <c r="H173" s="61"/>
      <c r="I173" s="61"/>
      <c r="J173" s="61"/>
      <c r="K173" s="61"/>
      <c r="L173" s="61"/>
      <c r="M173" s="61"/>
      <c r="N173" s="418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 x14ac:dyDescent="0.3">
      <c r="A174" s="752"/>
      <c r="B174" s="753"/>
      <c r="C174" s="752"/>
      <c r="D174" s="753"/>
      <c r="E174" s="753"/>
      <c r="F174" s="754"/>
      <c r="G174" s="754"/>
      <c r="H174" s="61"/>
      <c r="I174" s="61"/>
      <c r="J174" s="61"/>
      <c r="K174" s="61"/>
      <c r="L174" s="61"/>
      <c r="M174" s="61"/>
      <c r="N174" s="418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 x14ac:dyDescent="0.3">
      <c r="A175" s="752"/>
      <c r="B175" s="753"/>
      <c r="C175" s="752"/>
      <c r="D175" s="753"/>
      <c r="E175" s="753"/>
      <c r="F175" s="754"/>
      <c r="G175" s="754"/>
      <c r="H175" s="61"/>
      <c r="I175" s="61"/>
      <c r="J175" s="61"/>
      <c r="K175" s="61"/>
      <c r="L175" s="61"/>
      <c r="M175" s="61"/>
      <c r="N175" s="418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 x14ac:dyDescent="0.3">
      <c r="A176" s="752"/>
      <c r="B176" s="753"/>
      <c r="C176" s="752"/>
      <c r="D176" s="753"/>
      <c r="E176" s="753"/>
      <c r="F176" s="754"/>
      <c r="G176" s="754"/>
      <c r="H176" s="61"/>
      <c r="I176" s="61"/>
      <c r="J176" s="61"/>
      <c r="K176" s="61"/>
      <c r="L176" s="61"/>
      <c r="M176" s="61"/>
      <c r="N176" s="418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 x14ac:dyDescent="0.3">
      <c r="A177" s="752"/>
      <c r="B177" s="753"/>
      <c r="C177" s="752"/>
      <c r="D177" s="753"/>
      <c r="E177" s="753"/>
      <c r="F177" s="754"/>
      <c r="G177" s="754"/>
      <c r="H177" s="61"/>
      <c r="I177" s="61"/>
      <c r="J177" s="61"/>
      <c r="K177" s="61"/>
      <c r="L177" s="61"/>
      <c r="M177" s="61"/>
      <c r="N177" s="418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 x14ac:dyDescent="0.3">
      <c r="A178" s="752"/>
      <c r="B178" s="753"/>
      <c r="C178" s="752"/>
      <c r="D178" s="753"/>
      <c r="E178" s="753"/>
      <c r="F178" s="754"/>
      <c r="G178" s="754"/>
      <c r="H178" s="61"/>
      <c r="I178" s="61"/>
      <c r="J178" s="61"/>
      <c r="K178" s="61"/>
      <c r="L178" s="61"/>
      <c r="M178" s="61"/>
      <c r="N178" s="418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 x14ac:dyDescent="0.3">
      <c r="A179" s="752"/>
      <c r="B179" s="753"/>
      <c r="C179" s="752"/>
      <c r="D179" s="753"/>
      <c r="E179" s="753"/>
      <c r="F179" s="754"/>
      <c r="G179" s="754"/>
      <c r="H179" s="61"/>
      <c r="I179" s="61"/>
      <c r="J179" s="61"/>
      <c r="K179" s="61"/>
      <c r="L179" s="61"/>
      <c r="M179" s="61"/>
      <c r="N179" s="418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 x14ac:dyDescent="0.3">
      <c r="A180" s="752"/>
      <c r="B180" s="753"/>
      <c r="C180" s="752"/>
      <c r="D180" s="753"/>
      <c r="E180" s="753"/>
      <c r="F180" s="754"/>
      <c r="G180" s="754"/>
      <c r="H180" s="61"/>
      <c r="I180" s="61"/>
      <c r="J180" s="61"/>
      <c r="K180" s="61"/>
      <c r="L180" s="61"/>
      <c r="M180" s="61"/>
      <c r="N180" s="418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 x14ac:dyDescent="0.3">
      <c r="A181" s="752"/>
      <c r="B181" s="753"/>
      <c r="C181" s="752"/>
      <c r="D181" s="753"/>
      <c r="E181" s="753"/>
      <c r="F181" s="754"/>
      <c r="G181" s="754"/>
      <c r="H181" s="61"/>
      <c r="I181" s="61"/>
      <c r="J181" s="61"/>
      <c r="K181" s="61"/>
      <c r="L181" s="61"/>
      <c r="M181" s="61"/>
      <c r="N181" s="418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 x14ac:dyDescent="0.3">
      <c r="A182" s="752"/>
      <c r="B182" s="753"/>
      <c r="C182" s="752"/>
      <c r="D182" s="753"/>
      <c r="E182" s="753"/>
      <c r="F182" s="754"/>
      <c r="G182" s="754"/>
      <c r="H182" s="61"/>
      <c r="I182" s="61"/>
      <c r="J182" s="61"/>
      <c r="K182" s="61"/>
      <c r="L182" s="61"/>
      <c r="M182" s="61"/>
      <c r="N182" s="418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 x14ac:dyDescent="0.3">
      <c r="A183" s="752"/>
      <c r="B183" s="753"/>
      <c r="C183" s="752"/>
      <c r="D183" s="753"/>
      <c r="E183" s="753"/>
      <c r="F183" s="754"/>
      <c r="G183" s="754"/>
      <c r="H183" s="61"/>
      <c r="I183" s="61"/>
      <c r="J183" s="61"/>
      <c r="K183" s="61"/>
      <c r="L183" s="61"/>
      <c r="M183" s="61"/>
      <c r="N183" s="418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 x14ac:dyDescent="0.3">
      <c r="A184" s="752"/>
      <c r="B184" s="753"/>
      <c r="C184" s="752"/>
      <c r="D184" s="753"/>
      <c r="E184" s="753"/>
      <c r="F184" s="754"/>
      <c r="G184" s="754"/>
      <c r="H184" s="61"/>
      <c r="I184" s="61"/>
      <c r="J184" s="61"/>
      <c r="K184" s="61"/>
      <c r="L184" s="61"/>
      <c r="M184" s="61"/>
      <c r="N184" s="418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 x14ac:dyDescent="0.3">
      <c r="A185" s="752"/>
      <c r="B185" s="753"/>
      <c r="C185" s="752"/>
      <c r="D185" s="753"/>
      <c r="E185" s="753"/>
      <c r="F185" s="754"/>
      <c r="G185" s="754"/>
      <c r="H185" s="61"/>
      <c r="I185" s="61"/>
      <c r="J185" s="61"/>
      <c r="K185" s="61"/>
      <c r="L185" s="61"/>
      <c r="M185" s="61"/>
      <c r="N185" s="418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 x14ac:dyDescent="0.3">
      <c r="A186" s="752"/>
      <c r="B186" s="753"/>
      <c r="C186" s="752"/>
      <c r="D186" s="753"/>
      <c r="E186" s="753"/>
      <c r="F186" s="754"/>
      <c r="G186" s="754"/>
      <c r="H186" s="61"/>
      <c r="I186" s="61"/>
      <c r="J186" s="61"/>
      <c r="K186" s="61"/>
      <c r="L186" s="61"/>
      <c r="M186" s="61"/>
      <c r="N186" s="418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 x14ac:dyDescent="0.3">
      <c r="A187" s="752"/>
      <c r="B187" s="753"/>
      <c r="C187" s="752"/>
      <c r="D187" s="753"/>
      <c r="E187" s="753"/>
      <c r="F187" s="754"/>
      <c r="G187" s="754"/>
      <c r="H187" s="61"/>
      <c r="I187" s="61"/>
      <c r="J187" s="61"/>
      <c r="K187" s="61"/>
      <c r="L187" s="61"/>
      <c r="M187" s="61"/>
      <c r="N187" s="418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 x14ac:dyDescent="0.3">
      <c r="A188" s="752"/>
      <c r="B188" s="753"/>
      <c r="C188" s="752"/>
      <c r="D188" s="753"/>
      <c r="E188" s="753"/>
      <c r="F188" s="754"/>
      <c r="G188" s="754"/>
      <c r="H188" s="61"/>
      <c r="I188" s="61"/>
      <c r="J188" s="61"/>
      <c r="K188" s="61"/>
      <c r="L188" s="61"/>
      <c r="M188" s="61"/>
      <c r="N188" s="418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 x14ac:dyDescent="0.3">
      <c r="A189" s="752"/>
      <c r="B189" s="753"/>
      <c r="C189" s="752"/>
      <c r="D189" s="753"/>
      <c r="E189" s="753"/>
      <c r="F189" s="754"/>
      <c r="G189" s="754"/>
      <c r="H189" s="61"/>
      <c r="I189" s="61"/>
      <c r="J189" s="61"/>
      <c r="K189" s="61"/>
      <c r="L189" s="61"/>
      <c r="M189" s="61"/>
      <c r="N189" s="418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 x14ac:dyDescent="0.3">
      <c r="A190" s="752"/>
      <c r="B190" s="753"/>
      <c r="C190" s="752"/>
      <c r="D190" s="753"/>
      <c r="E190" s="753"/>
      <c r="F190" s="754"/>
      <c r="G190" s="754"/>
      <c r="H190" s="61"/>
      <c r="I190" s="61"/>
      <c r="J190" s="61"/>
      <c r="K190" s="61"/>
      <c r="L190" s="61"/>
      <c r="M190" s="61"/>
      <c r="N190" s="418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 x14ac:dyDescent="0.3">
      <c r="A191" s="752"/>
      <c r="B191" s="753"/>
      <c r="C191" s="752"/>
      <c r="D191" s="753"/>
      <c r="E191" s="753"/>
      <c r="F191" s="754"/>
      <c r="G191" s="754"/>
      <c r="H191" s="61"/>
      <c r="I191" s="61"/>
      <c r="J191" s="61"/>
      <c r="K191" s="61"/>
      <c r="L191" s="61"/>
      <c r="M191" s="61"/>
      <c r="N191" s="418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 x14ac:dyDescent="0.3">
      <c r="A192" s="752"/>
      <c r="B192" s="753"/>
      <c r="C192" s="752"/>
      <c r="D192" s="753"/>
      <c r="E192" s="753"/>
      <c r="F192" s="754"/>
      <c r="G192" s="754"/>
      <c r="H192" s="61"/>
      <c r="I192" s="61"/>
      <c r="J192" s="61"/>
      <c r="K192" s="61"/>
      <c r="L192" s="61"/>
      <c r="M192" s="61"/>
      <c r="N192" s="418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 x14ac:dyDescent="0.3">
      <c r="A193" s="752"/>
      <c r="B193" s="753"/>
      <c r="C193" s="752"/>
      <c r="D193" s="753"/>
      <c r="E193" s="753"/>
      <c r="F193" s="754"/>
      <c r="G193" s="754"/>
      <c r="H193" s="61"/>
      <c r="I193" s="61"/>
      <c r="J193" s="61"/>
      <c r="K193" s="61"/>
      <c r="L193" s="61"/>
      <c r="M193" s="61"/>
      <c r="N193" s="418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 x14ac:dyDescent="0.3">
      <c r="A194" s="752"/>
      <c r="B194" s="753"/>
      <c r="C194" s="752"/>
      <c r="D194" s="753"/>
      <c r="E194" s="753"/>
      <c r="F194" s="754"/>
      <c r="G194" s="754"/>
      <c r="H194" s="61"/>
      <c r="I194" s="61"/>
      <c r="J194" s="61"/>
      <c r="K194" s="61"/>
      <c r="L194" s="61"/>
      <c r="M194" s="61"/>
      <c r="N194" s="418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 x14ac:dyDescent="0.3">
      <c r="A195" s="752"/>
      <c r="B195" s="753"/>
      <c r="C195" s="752"/>
      <c r="D195" s="753"/>
      <c r="E195" s="753"/>
      <c r="F195" s="754"/>
      <c r="G195" s="754"/>
      <c r="H195" s="61"/>
      <c r="I195" s="61"/>
      <c r="J195" s="61"/>
      <c r="K195" s="61"/>
      <c r="L195" s="61"/>
      <c r="M195" s="61"/>
      <c r="N195" s="418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 x14ac:dyDescent="0.3">
      <c r="A196" s="752"/>
      <c r="B196" s="753"/>
      <c r="C196" s="752"/>
      <c r="D196" s="753"/>
      <c r="E196" s="753"/>
      <c r="F196" s="754"/>
      <c r="G196" s="754"/>
      <c r="H196" s="61"/>
      <c r="I196" s="61"/>
      <c r="J196" s="61"/>
      <c r="K196" s="61"/>
      <c r="L196" s="61"/>
      <c r="M196" s="61"/>
      <c r="N196" s="418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 x14ac:dyDescent="0.3">
      <c r="A197" s="752"/>
      <c r="B197" s="753"/>
      <c r="C197" s="752"/>
      <c r="D197" s="753"/>
      <c r="E197" s="753"/>
      <c r="F197" s="754"/>
      <c r="G197" s="754"/>
      <c r="H197" s="61"/>
      <c r="I197" s="61"/>
      <c r="J197" s="61"/>
      <c r="K197" s="61"/>
      <c r="L197" s="61"/>
      <c r="M197" s="61"/>
      <c r="N197" s="418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 x14ac:dyDescent="0.3">
      <c r="A198" s="752"/>
      <c r="B198" s="753"/>
      <c r="C198" s="752"/>
      <c r="D198" s="753"/>
      <c r="E198" s="753"/>
      <c r="F198" s="754"/>
      <c r="G198" s="754"/>
      <c r="H198" s="61"/>
      <c r="I198" s="61"/>
      <c r="J198" s="61"/>
      <c r="K198" s="61"/>
      <c r="L198" s="61"/>
      <c r="M198" s="61"/>
      <c r="N198" s="418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 x14ac:dyDescent="0.3">
      <c r="A199" s="752"/>
      <c r="B199" s="753"/>
      <c r="C199" s="752"/>
      <c r="D199" s="753"/>
      <c r="E199" s="753"/>
      <c r="F199" s="754"/>
      <c r="G199" s="754"/>
      <c r="H199" s="61"/>
      <c r="I199" s="61"/>
      <c r="J199" s="61"/>
      <c r="K199" s="61"/>
      <c r="L199" s="61"/>
      <c r="M199" s="61"/>
      <c r="N199" s="418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 x14ac:dyDescent="0.3">
      <c r="A200" s="752"/>
      <c r="B200" s="753"/>
      <c r="C200" s="752"/>
      <c r="D200" s="753"/>
      <c r="E200" s="753"/>
      <c r="F200" s="754"/>
      <c r="G200" s="754"/>
      <c r="H200" s="61"/>
      <c r="I200" s="61"/>
      <c r="J200" s="61"/>
      <c r="K200" s="61"/>
      <c r="L200" s="61"/>
      <c r="M200" s="61"/>
      <c r="N200" s="418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 x14ac:dyDescent="0.3">
      <c r="A201" s="752"/>
      <c r="B201" s="753"/>
      <c r="C201" s="752"/>
      <c r="D201" s="753"/>
      <c r="E201" s="753"/>
      <c r="F201" s="754"/>
      <c r="G201" s="754"/>
      <c r="H201" s="61"/>
      <c r="I201" s="61"/>
      <c r="J201" s="61"/>
      <c r="K201" s="61"/>
      <c r="L201" s="61"/>
      <c r="M201" s="61"/>
      <c r="N201" s="418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 x14ac:dyDescent="0.3">
      <c r="A202" s="752"/>
      <c r="B202" s="753"/>
      <c r="C202" s="752"/>
      <c r="D202" s="753"/>
      <c r="E202" s="753"/>
      <c r="F202" s="754"/>
      <c r="G202" s="754"/>
      <c r="H202" s="61"/>
      <c r="I202" s="61"/>
      <c r="J202" s="61"/>
      <c r="K202" s="61"/>
      <c r="L202" s="61"/>
      <c r="M202" s="61"/>
      <c r="N202" s="418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 x14ac:dyDescent="0.3">
      <c r="A203" s="752"/>
      <c r="B203" s="753"/>
      <c r="C203" s="752"/>
      <c r="D203" s="753"/>
      <c r="E203" s="753"/>
      <c r="F203" s="754"/>
      <c r="G203" s="754"/>
      <c r="H203" s="61"/>
      <c r="I203" s="61"/>
      <c r="J203" s="61"/>
      <c r="K203" s="61"/>
      <c r="L203" s="61"/>
      <c r="M203" s="61"/>
      <c r="N203" s="418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 x14ac:dyDescent="0.3">
      <c r="A204" s="752"/>
      <c r="B204" s="753"/>
      <c r="C204" s="752"/>
      <c r="D204" s="753"/>
      <c r="E204" s="753"/>
      <c r="F204" s="754"/>
      <c r="G204" s="754"/>
      <c r="H204" s="61"/>
      <c r="I204" s="61"/>
      <c r="J204" s="61"/>
      <c r="K204" s="61"/>
      <c r="L204" s="61"/>
      <c r="M204" s="61"/>
      <c r="N204" s="418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 x14ac:dyDescent="0.3">
      <c r="A205" s="752"/>
      <c r="B205" s="753"/>
      <c r="C205" s="752"/>
      <c r="D205" s="753"/>
      <c r="E205" s="753"/>
      <c r="F205" s="754"/>
      <c r="G205" s="754"/>
      <c r="H205" s="61"/>
      <c r="I205" s="61"/>
      <c r="J205" s="61"/>
      <c r="K205" s="61"/>
      <c r="L205" s="61"/>
      <c r="M205" s="61"/>
      <c r="N205" s="418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 x14ac:dyDescent="0.3">
      <c r="A206" s="752"/>
      <c r="B206" s="753"/>
      <c r="C206" s="752"/>
      <c r="D206" s="753"/>
      <c r="E206" s="753"/>
      <c r="F206" s="754"/>
      <c r="G206" s="754"/>
      <c r="H206" s="61"/>
      <c r="I206" s="61"/>
      <c r="J206" s="61"/>
      <c r="K206" s="61"/>
      <c r="L206" s="61"/>
      <c r="M206" s="61"/>
      <c r="N206" s="418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 x14ac:dyDescent="0.3">
      <c r="A207" s="752"/>
      <c r="B207" s="753"/>
      <c r="C207" s="752"/>
      <c r="D207" s="753"/>
      <c r="E207" s="753"/>
      <c r="F207" s="754"/>
      <c r="G207" s="754"/>
      <c r="H207" s="61"/>
      <c r="I207" s="61"/>
      <c r="J207" s="61"/>
      <c r="K207" s="61"/>
      <c r="L207" s="61"/>
      <c r="M207" s="61"/>
      <c r="N207" s="418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 x14ac:dyDescent="0.3">
      <c r="A208" s="752"/>
      <c r="B208" s="753"/>
      <c r="C208" s="752"/>
      <c r="D208" s="753"/>
      <c r="E208" s="753"/>
      <c r="F208" s="754"/>
      <c r="G208" s="754"/>
      <c r="H208" s="61"/>
      <c r="I208" s="61"/>
      <c r="J208" s="61"/>
      <c r="K208" s="61"/>
      <c r="L208" s="61"/>
      <c r="M208" s="61"/>
      <c r="N208" s="418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 x14ac:dyDescent="0.3">
      <c r="A209" s="752"/>
      <c r="B209" s="753"/>
      <c r="C209" s="752"/>
      <c r="D209" s="753"/>
      <c r="E209" s="753"/>
      <c r="F209" s="754"/>
      <c r="G209" s="754"/>
      <c r="H209" s="61"/>
      <c r="I209" s="61"/>
      <c r="J209" s="61"/>
      <c r="K209" s="61"/>
      <c r="L209" s="61"/>
      <c r="M209" s="61"/>
      <c r="N209" s="418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 x14ac:dyDescent="0.3">
      <c r="A210" s="752"/>
      <c r="B210" s="753"/>
      <c r="C210" s="752"/>
      <c r="D210" s="753"/>
      <c r="E210" s="753"/>
      <c r="F210" s="754"/>
      <c r="G210" s="754"/>
      <c r="H210" s="61"/>
      <c r="I210" s="61"/>
      <c r="J210" s="61"/>
      <c r="K210" s="61"/>
      <c r="L210" s="61"/>
      <c r="M210" s="61"/>
      <c r="N210" s="418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 x14ac:dyDescent="0.3">
      <c r="A211" s="752"/>
      <c r="B211" s="753"/>
      <c r="C211" s="752"/>
      <c r="D211" s="753"/>
      <c r="E211" s="753"/>
      <c r="F211" s="754"/>
      <c r="G211" s="754"/>
      <c r="H211" s="61"/>
      <c r="I211" s="61"/>
      <c r="J211" s="61"/>
      <c r="K211" s="61"/>
      <c r="L211" s="61"/>
      <c r="M211" s="61"/>
      <c r="N211" s="418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 x14ac:dyDescent="0.3">
      <c r="A212" s="752"/>
      <c r="B212" s="753"/>
      <c r="C212" s="752"/>
      <c r="D212" s="753"/>
      <c r="E212" s="753"/>
      <c r="F212" s="754"/>
      <c r="G212" s="754"/>
      <c r="H212" s="61"/>
      <c r="I212" s="61"/>
      <c r="J212" s="61"/>
      <c r="K212" s="61"/>
      <c r="L212" s="61"/>
      <c r="M212" s="61"/>
      <c r="N212" s="418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 x14ac:dyDescent="0.3">
      <c r="A213" s="752"/>
      <c r="B213" s="753"/>
      <c r="C213" s="752"/>
      <c r="D213" s="753"/>
      <c r="E213" s="753"/>
      <c r="F213" s="754"/>
      <c r="G213" s="754"/>
      <c r="H213" s="61"/>
      <c r="I213" s="61"/>
      <c r="J213" s="61"/>
      <c r="K213" s="61"/>
      <c r="L213" s="61"/>
      <c r="M213" s="61"/>
      <c r="N213" s="418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 x14ac:dyDescent="0.3">
      <c r="A214" s="752"/>
      <c r="B214" s="753"/>
      <c r="C214" s="752"/>
      <c r="D214" s="753"/>
      <c r="E214" s="753"/>
      <c r="F214" s="754"/>
      <c r="G214" s="754"/>
      <c r="H214" s="61"/>
      <c r="I214" s="61"/>
      <c r="J214" s="61"/>
      <c r="K214" s="61"/>
      <c r="L214" s="61"/>
      <c r="M214" s="61"/>
      <c r="N214" s="418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 x14ac:dyDescent="0.3">
      <c r="A215" s="752"/>
      <c r="B215" s="753"/>
      <c r="C215" s="752"/>
      <c r="D215" s="753"/>
      <c r="E215" s="753"/>
      <c r="F215" s="754"/>
      <c r="G215" s="754"/>
      <c r="H215" s="61"/>
      <c r="I215" s="61"/>
      <c r="J215" s="61"/>
      <c r="K215" s="61"/>
      <c r="L215" s="61"/>
      <c r="M215" s="61"/>
      <c r="N215" s="418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 x14ac:dyDescent="0.3">
      <c r="A216" s="752"/>
      <c r="B216" s="753"/>
      <c r="C216" s="752"/>
      <c r="D216" s="753"/>
      <c r="E216" s="753"/>
      <c r="F216" s="754"/>
      <c r="G216" s="754"/>
      <c r="H216" s="61"/>
      <c r="I216" s="61"/>
      <c r="J216" s="61"/>
      <c r="K216" s="61"/>
      <c r="L216" s="61"/>
      <c r="M216" s="61"/>
      <c r="N216" s="418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 x14ac:dyDescent="0.3">
      <c r="A217" s="752"/>
      <c r="B217" s="753"/>
      <c r="C217" s="752"/>
      <c r="D217" s="753"/>
      <c r="E217" s="753"/>
      <c r="F217" s="754"/>
      <c r="G217" s="754"/>
      <c r="H217" s="61"/>
      <c r="I217" s="61"/>
      <c r="J217" s="61"/>
      <c r="K217" s="61"/>
      <c r="L217" s="61"/>
      <c r="M217" s="61"/>
      <c r="N217" s="418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 x14ac:dyDescent="0.3">
      <c r="A218" s="752"/>
      <c r="B218" s="753"/>
      <c r="C218" s="752"/>
      <c r="D218" s="753"/>
      <c r="E218" s="753"/>
      <c r="F218" s="754"/>
      <c r="G218" s="754"/>
      <c r="H218" s="61"/>
      <c r="I218" s="61"/>
      <c r="J218" s="61"/>
      <c r="K218" s="61"/>
      <c r="L218" s="61"/>
      <c r="M218" s="61"/>
      <c r="N218" s="418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 x14ac:dyDescent="0.3">
      <c r="A219" s="752"/>
      <c r="B219" s="753"/>
      <c r="C219" s="752"/>
      <c r="D219" s="753"/>
      <c r="E219" s="753"/>
      <c r="F219" s="754"/>
      <c r="G219" s="754"/>
      <c r="H219" s="61"/>
      <c r="I219" s="61"/>
      <c r="J219" s="61"/>
      <c r="K219" s="61"/>
      <c r="L219" s="61"/>
      <c r="M219" s="61"/>
      <c r="N219" s="418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 x14ac:dyDescent="0.3">
      <c r="A220" s="752"/>
      <c r="B220" s="753"/>
      <c r="C220" s="752"/>
      <c r="D220" s="753"/>
      <c r="E220" s="753"/>
      <c r="F220" s="754"/>
      <c r="G220" s="754"/>
      <c r="H220" s="61"/>
      <c r="I220" s="61"/>
      <c r="J220" s="61"/>
      <c r="K220" s="61"/>
      <c r="L220" s="61"/>
      <c r="M220" s="61"/>
      <c r="N220" s="418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 x14ac:dyDescent="0.3">
      <c r="A221" s="752"/>
      <c r="B221" s="753"/>
      <c r="C221" s="752"/>
      <c r="D221" s="753"/>
      <c r="E221" s="753"/>
      <c r="F221" s="754"/>
      <c r="G221" s="754"/>
      <c r="H221" s="61"/>
      <c r="I221" s="61"/>
      <c r="J221" s="61"/>
      <c r="K221" s="61"/>
      <c r="L221" s="61"/>
      <c r="M221" s="61"/>
      <c r="N221" s="418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 x14ac:dyDescent="0.3">
      <c r="A222" s="752"/>
      <c r="B222" s="753"/>
      <c r="C222" s="752"/>
      <c r="D222" s="753"/>
      <c r="E222" s="753"/>
      <c r="F222" s="754"/>
      <c r="G222" s="754"/>
      <c r="H222" s="61"/>
      <c r="I222" s="61"/>
      <c r="J222" s="61"/>
      <c r="K222" s="61"/>
      <c r="L222" s="61"/>
      <c r="M222" s="61"/>
      <c r="N222" s="418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 x14ac:dyDescent="0.3">
      <c r="A223" s="61"/>
      <c r="B223" s="61"/>
      <c r="C223" s="61"/>
      <c r="D223" s="61"/>
      <c r="E223" s="61"/>
      <c r="F223" s="15"/>
      <c r="G223" s="15"/>
      <c r="H223" s="61"/>
      <c r="I223" s="61"/>
      <c r="J223" s="61"/>
      <c r="K223" s="61"/>
      <c r="L223" s="61"/>
      <c r="M223" s="61"/>
      <c r="N223" s="418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 x14ac:dyDescent="0.3">
      <c r="A224" s="61"/>
      <c r="B224" s="61"/>
      <c r="C224" s="61"/>
      <c r="D224" s="61"/>
      <c r="E224" s="61"/>
      <c r="F224" s="15"/>
      <c r="G224" s="15"/>
      <c r="H224" s="61"/>
      <c r="I224" s="61"/>
      <c r="J224" s="61"/>
      <c r="K224" s="61"/>
      <c r="L224" s="61"/>
      <c r="M224" s="61"/>
      <c r="N224" s="418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 x14ac:dyDescent="0.3">
      <c r="A225" s="61"/>
      <c r="B225" s="61"/>
      <c r="C225" s="61"/>
      <c r="D225" s="61"/>
      <c r="E225" s="61"/>
      <c r="F225" s="15"/>
      <c r="G225" s="15"/>
      <c r="H225" s="61"/>
      <c r="I225" s="61"/>
      <c r="J225" s="61"/>
      <c r="K225" s="61"/>
      <c r="L225" s="61"/>
      <c r="M225" s="61"/>
      <c r="N225" s="418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 x14ac:dyDescent="0.3">
      <c r="A226" s="61"/>
      <c r="B226" s="61"/>
      <c r="C226" s="61"/>
      <c r="D226" s="61"/>
      <c r="E226" s="61"/>
      <c r="F226" s="15"/>
      <c r="G226" s="15"/>
      <c r="H226" s="61"/>
      <c r="I226" s="61"/>
      <c r="J226" s="61"/>
      <c r="K226" s="61"/>
      <c r="L226" s="61"/>
      <c r="M226" s="61"/>
      <c r="N226" s="418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 x14ac:dyDescent="0.3">
      <c r="A227" s="61"/>
      <c r="B227" s="61"/>
      <c r="C227" s="61"/>
      <c r="D227" s="61"/>
      <c r="E227" s="61"/>
      <c r="F227" s="15"/>
      <c r="G227" s="15"/>
      <c r="H227" s="61"/>
      <c r="I227" s="61"/>
      <c r="J227" s="61"/>
      <c r="K227" s="61"/>
      <c r="L227" s="61"/>
      <c r="M227" s="61"/>
      <c r="N227" s="418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 x14ac:dyDescent="0.3">
      <c r="A228" s="61"/>
      <c r="B228" s="61"/>
      <c r="C228" s="61"/>
      <c r="D228" s="61"/>
      <c r="E228" s="61"/>
      <c r="F228" s="15"/>
      <c r="G228" s="15"/>
      <c r="H228" s="61"/>
      <c r="I228" s="61"/>
      <c r="J228" s="61"/>
      <c r="K228" s="61"/>
      <c r="L228" s="61"/>
      <c r="M228" s="61"/>
      <c r="N228" s="418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 x14ac:dyDescent="0.3">
      <c r="A229" s="61"/>
      <c r="B229" s="61"/>
      <c r="C229" s="61"/>
      <c r="D229" s="61"/>
      <c r="E229" s="61"/>
      <c r="F229" s="15"/>
      <c r="G229" s="15"/>
      <c r="H229" s="61"/>
      <c r="I229" s="61"/>
      <c r="J229" s="61"/>
      <c r="K229" s="61"/>
      <c r="L229" s="61"/>
      <c r="M229" s="61"/>
      <c r="N229" s="418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 x14ac:dyDescent="0.3">
      <c r="A230" s="61"/>
      <c r="B230" s="61"/>
      <c r="C230" s="61"/>
      <c r="D230" s="61"/>
      <c r="E230" s="61"/>
      <c r="F230" s="15"/>
      <c r="G230" s="15"/>
      <c r="H230" s="61"/>
      <c r="I230" s="61"/>
      <c r="J230" s="61"/>
      <c r="K230" s="61"/>
      <c r="L230" s="61"/>
      <c r="M230" s="61"/>
      <c r="N230" s="418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 x14ac:dyDescent="0.3">
      <c r="A231" s="755"/>
      <c r="B231" s="755"/>
      <c r="C231" s="755"/>
      <c r="D231" s="755"/>
      <c r="E231" s="755"/>
      <c r="F231" s="755"/>
      <c r="G231" s="755"/>
      <c r="H231" s="755"/>
      <c r="I231" s="755"/>
      <c r="J231" s="755"/>
      <c r="K231" s="755"/>
      <c r="L231" s="755"/>
      <c r="M231" s="755"/>
      <c r="N231" s="756"/>
      <c r="O231" s="755"/>
      <c r="P231" s="755"/>
      <c r="Q231" s="755"/>
      <c r="R231" s="755"/>
      <c r="S231" s="755"/>
      <c r="T231" s="755"/>
      <c r="U231" s="755"/>
      <c r="V231" s="755"/>
      <c r="W231" s="755"/>
      <c r="X231" s="755"/>
      <c r="Y231" s="755"/>
      <c r="Z231" s="755"/>
    </row>
    <row r="232" spans="1:26" ht="15.75" customHeight="1" x14ac:dyDescent="0.3">
      <c r="A232" s="755"/>
      <c r="B232" s="755"/>
      <c r="C232" s="755"/>
      <c r="D232" s="755"/>
      <c r="E232" s="755"/>
      <c r="F232" s="755"/>
      <c r="G232" s="755"/>
      <c r="H232" s="755"/>
      <c r="I232" s="755"/>
      <c r="J232" s="755"/>
      <c r="K232" s="755"/>
      <c r="L232" s="755"/>
      <c r="M232" s="755"/>
      <c r="N232" s="756"/>
      <c r="O232" s="755"/>
      <c r="P232" s="755"/>
      <c r="Q232" s="755"/>
      <c r="R232" s="755"/>
      <c r="S232" s="755"/>
      <c r="T232" s="755"/>
      <c r="U232" s="755"/>
      <c r="V232" s="755"/>
      <c r="W232" s="755"/>
      <c r="X232" s="755"/>
      <c r="Y232" s="755"/>
      <c r="Z232" s="755"/>
    </row>
    <row r="233" spans="1:26" ht="15.75" customHeight="1" x14ac:dyDescent="0.3">
      <c r="A233" s="755"/>
      <c r="B233" s="755"/>
      <c r="C233" s="755"/>
      <c r="D233" s="755"/>
      <c r="E233" s="755"/>
      <c r="F233" s="755"/>
      <c r="G233" s="755"/>
      <c r="H233" s="755"/>
      <c r="I233" s="755"/>
      <c r="J233" s="755"/>
      <c r="K233" s="755"/>
      <c r="L233" s="755"/>
      <c r="M233" s="755"/>
      <c r="N233" s="756"/>
      <c r="O233" s="755"/>
      <c r="P233" s="755"/>
      <c r="Q233" s="755"/>
      <c r="R233" s="755"/>
      <c r="S233" s="755"/>
      <c r="T233" s="755"/>
      <c r="U233" s="755"/>
      <c r="V233" s="755"/>
      <c r="W233" s="755"/>
      <c r="X233" s="755"/>
      <c r="Y233" s="755"/>
      <c r="Z233" s="755"/>
    </row>
    <row r="234" spans="1:26" ht="15.75" customHeight="1" x14ac:dyDescent="0.3">
      <c r="A234" s="755"/>
      <c r="B234" s="755"/>
      <c r="C234" s="755"/>
      <c r="D234" s="755"/>
      <c r="E234" s="755"/>
      <c r="F234" s="755"/>
      <c r="G234" s="755"/>
      <c r="H234" s="755"/>
      <c r="I234" s="755"/>
      <c r="J234" s="755"/>
      <c r="K234" s="755"/>
      <c r="L234" s="755"/>
      <c r="M234" s="755"/>
      <c r="N234" s="756"/>
      <c r="O234" s="755"/>
      <c r="P234" s="755"/>
      <c r="Q234" s="755"/>
      <c r="R234" s="755"/>
      <c r="S234" s="755"/>
      <c r="T234" s="755"/>
      <c r="U234" s="755"/>
      <c r="V234" s="755"/>
      <c r="W234" s="755"/>
      <c r="X234" s="755"/>
      <c r="Y234" s="755"/>
      <c r="Z234" s="755"/>
    </row>
    <row r="235" spans="1:26" ht="15.75" customHeight="1" x14ac:dyDescent="0.3">
      <c r="A235" s="755"/>
      <c r="B235" s="755"/>
      <c r="C235" s="755"/>
      <c r="D235" s="755"/>
      <c r="E235" s="755"/>
      <c r="F235" s="755"/>
      <c r="G235" s="755"/>
      <c r="H235" s="755"/>
      <c r="I235" s="755"/>
      <c r="J235" s="755"/>
      <c r="K235" s="755"/>
      <c r="L235" s="755"/>
      <c r="M235" s="755"/>
      <c r="N235" s="756"/>
      <c r="O235" s="755"/>
      <c r="P235" s="755"/>
      <c r="Q235" s="755"/>
      <c r="R235" s="755"/>
      <c r="S235" s="755"/>
      <c r="T235" s="755"/>
      <c r="U235" s="755"/>
      <c r="V235" s="755"/>
      <c r="W235" s="755"/>
      <c r="X235" s="755"/>
      <c r="Y235" s="755"/>
      <c r="Z235" s="755"/>
    </row>
    <row r="236" spans="1:26" ht="15.75" customHeight="1" x14ac:dyDescent="0.3">
      <c r="A236" s="755"/>
      <c r="B236" s="755"/>
      <c r="C236" s="755"/>
      <c r="D236" s="755"/>
      <c r="E236" s="755"/>
      <c r="F236" s="755"/>
      <c r="G236" s="755"/>
      <c r="H236" s="755"/>
      <c r="I236" s="755"/>
      <c r="J236" s="755"/>
      <c r="K236" s="755"/>
      <c r="L236" s="755"/>
      <c r="M236" s="755"/>
      <c r="N236" s="756"/>
      <c r="O236" s="755"/>
      <c r="P236" s="755"/>
      <c r="Q236" s="755"/>
      <c r="R236" s="755"/>
      <c r="S236" s="755"/>
      <c r="T236" s="755"/>
      <c r="U236" s="755"/>
      <c r="V236" s="755"/>
      <c r="W236" s="755"/>
      <c r="X236" s="755"/>
      <c r="Y236" s="755"/>
      <c r="Z236" s="755"/>
    </row>
    <row r="237" spans="1:26" ht="15.75" customHeight="1" x14ac:dyDescent="0.3">
      <c r="A237" s="755"/>
      <c r="B237" s="755"/>
      <c r="C237" s="755"/>
      <c r="D237" s="755"/>
      <c r="E237" s="755"/>
      <c r="F237" s="755"/>
      <c r="G237" s="755"/>
      <c r="H237" s="755"/>
      <c r="I237" s="755"/>
      <c r="J237" s="755"/>
      <c r="K237" s="755"/>
      <c r="L237" s="755"/>
      <c r="M237" s="755"/>
      <c r="N237" s="756"/>
      <c r="O237" s="755"/>
      <c r="P237" s="755"/>
      <c r="Q237" s="755"/>
      <c r="R237" s="755"/>
      <c r="S237" s="755"/>
      <c r="T237" s="755"/>
      <c r="U237" s="755"/>
      <c r="V237" s="755"/>
      <c r="W237" s="755"/>
      <c r="X237" s="755"/>
      <c r="Y237" s="755"/>
      <c r="Z237" s="755"/>
    </row>
    <row r="238" spans="1:26" ht="15.75" customHeight="1" x14ac:dyDescent="0.3">
      <c r="A238" s="755"/>
      <c r="B238" s="755"/>
      <c r="C238" s="755"/>
      <c r="D238" s="755"/>
      <c r="E238" s="755"/>
      <c r="F238" s="755"/>
      <c r="G238" s="755"/>
      <c r="H238" s="755"/>
      <c r="I238" s="755"/>
      <c r="J238" s="755"/>
      <c r="K238" s="755"/>
      <c r="L238" s="755"/>
      <c r="M238" s="755"/>
      <c r="N238" s="756"/>
      <c r="O238" s="755"/>
      <c r="P238" s="755"/>
      <c r="Q238" s="755"/>
      <c r="R238" s="755"/>
      <c r="S238" s="755"/>
      <c r="T238" s="755"/>
      <c r="U238" s="755"/>
      <c r="V238" s="755"/>
      <c r="W238" s="755"/>
      <c r="X238" s="755"/>
      <c r="Y238" s="755"/>
      <c r="Z238" s="755"/>
    </row>
    <row r="239" spans="1:26" ht="15.75" customHeight="1" x14ac:dyDescent="0.3">
      <c r="A239" s="755"/>
      <c r="B239" s="755"/>
      <c r="C239" s="755"/>
      <c r="D239" s="755"/>
      <c r="E239" s="755"/>
      <c r="F239" s="755"/>
      <c r="G239" s="755"/>
      <c r="H239" s="755"/>
      <c r="I239" s="755"/>
      <c r="J239" s="755"/>
      <c r="K239" s="755"/>
      <c r="L239" s="755"/>
      <c r="M239" s="755"/>
      <c r="N239" s="756"/>
      <c r="O239" s="755"/>
      <c r="P239" s="755"/>
      <c r="Q239" s="755"/>
      <c r="R239" s="755"/>
      <c r="S239" s="755"/>
      <c r="T239" s="755"/>
      <c r="U239" s="755"/>
      <c r="V239" s="755"/>
      <c r="W239" s="755"/>
      <c r="X239" s="755"/>
      <c r="Y239" s="755"/>
      <c r="Z239" s="755"/>
    </row>
    <row r="240" spans="1:26" ht="15.75" customHeight="1" x14ac:dyDescent="0.3">
      <c r="A240" s="755"/>
      <c r="B240" s="755"/>
      <c r="C240" s="755"/>
      <c r="D240" s="755"/>
      <c r="E240" s="755"/>
      <c r="F240" s="755"/>
      <c r="G240" s="755"/>
      <c r="H240" s="755"/>
      <c r="I240" s="755"/>
      <c r="J240" s="755"/>
      <c r="K240" s="755"/>
      <c r="L240" s="755"/>
      <c r="M240" s="755"/>
      <c r="N240" s="756"/>
      <c r="O240" s="755"/>
      <c r="P240" s="755"/>
      <c r="Q240" s="755"/>
      <c r="R240" s="755"/>
      <c r="S240" s="755"/>
      <c r="T240" s="755"/>
      <c r="U240" s="755"/>
      <c r="V240" s="755"/>
      <c r="W240" s="755"/>
      <c r="X240" s="755"/>
      <c r="Y240" s="755"/>
      <c r="Z240" s="755"/>
    </row>
    <row r="241" spans="1:26" ht="15.75" customHeight="1" x14ac:dyDescent="0.3">
      <c r="A241" s="755"/>
      <c r="B241" s="755"/>
      <c r="C241" s="755"/>
      <c r="D241" s="755"/>
      <c r="E241" s="755"/>
      <c r="F241" s="755"/>
      <c r="G241" s="755"/>
      <c r="H241" s="755"/>
      <c r="I241" s="755"/>
      <c r="J241" s="755"/>
      <c r="K241" s="755"/>
      <c r="L241" s="755"/>
      <c r="M241" s="755"/>
      <c r="N241" s="756"/>
      <c r="O241" s="755"/>
      <c r="P241" s="755"/>
      <c r="Q241" s="755"/>
      <c r="R241" s="755"/>
      <c r="S241" s="755"/>
      <c r="T241" s="755"/>
      <c r="U241" s="755"/>
      <c r="V241" s="755"/>
      <c r="W241" s="755"/>
      <c r="X241" s="755"/>
      <c r="Y241" s="755"/>
      <c r="Z241" s="755"/>
    </row>
    <row r="242" spans="1:26" ht="15.75" customHeight="1" x14ac:dyDescent="0.3">
      <c r="A242" s="755"/>
      <c r="B242" s="755"/>
      <c r="C242" s="755"/>
      <c r="D242" s="755"/>
      <c r="E242" s="755"/>
      <c r="F242" s="755"/>
      <c r="G242" s="755"/>
      <c r="H242" s="755"/>
      <c r="I242" s="755"/>
      <c r="J242" s="755"/>
      <c r="K242" s="755"/>
      <c r="L242" s="755"/>
      <c r="M242" s="755"/>
      <c r="N242" s="756"/>
      <c r="O242" s="755"/>
      <c r="P242" s="755"/>
      <c r="Q242" s="755"/>
      <c r="R242" s="755"/>
      <c r="S242" s="755"/>
      <c r="T242" s="755"/>
      <c r="U242" s="755"/>
      <c r="V242" s="755"/>
      <c r="W242" s="755"/>
      <c r="X242" s="755"/>
      <c r="Y242" s="755"/>
      <c r="Z242" s="755"/>
    </row>
    <row r="243" spans="1:26" ht="15.75" customHeight="1" x14ac:dyDescent="0.3">
      <c r="A243" s="755"/>
      <c r="B243" s="755"/>
      <c r="C243" s="755"/>
      <c r="D243" s="755"/>
      <c r="E243" s="755"/>
      <c r="F243" s="755"/>
      <c r="G243" s="755"/>
      <c r="H243" s="755"/>
      <c r="I243" s="755"/>
      <c r="J243" s="755"/>
      <c r="K243" s="755"/>
      <c r="L243" s="755"/>
      <c r="M243" s="755"/>
      <c r="N243" s="756"/>
      <c r="O243" s="755"/>
      <c r="P243" s="755"/>
      <c r="Q243" s="755"/>
      <c r="R243" s="755"/>
      <c r="S243" s="755"/>
      <c r="T243" s="755"/>
      <c r="U243" s="755"/>
      <c r="V243" s="755"/>
      <c r="W243" s="755"/>
      <c r="X243" s="755"/>
      <c r="Y243" s="755"/>
      <c r="Z243" s="755"/>
    </row>
    <row r="244" spans="1:26" ht="15.75" customHeight="1" x14ac:dyDescent="0.3">
      <c r="A244" s="755"/>
      <c r="B244" s="755"/>
      <c r="C244" s="755"/>
      <c r="D244" s="755"/>
      <c r="E244" s="755"/>
      <c r="F244" s="755"/>
      <c r="G244" s="755"/>
      <c r="H244" s="755"/>
      <c r="I244" s="755"/>
      <c r="J244" s="755"/>
      <c r="K244" s="755"/>
      <c r="L244" s="755"/>
      <c r="M244" s="755"/>
      <c r="N244" s="756"/>
      <c r="O244" s="755"/>
      <c r="P244" s="755"/>
      <c r="Q244" s="755"/>
      <c r="R244" s="755"/>
      <c r="S244" s="755"/>
      <c r="T244" s="755"/>
      <c r="U244" s="755"/>
      <c r="V244" s="755"/>
      <c r="W244" s="755"/>
      <c r="X244" s="755"/>
      <c r="Y244" s="755"/>
      <c r="Z244" s="755"/>
    </row>
    <row r="245" spans="1:26" ht="15.75" customHeight="1" x14ac:dyDescent="0.3">
      <c r="A245" s="755"/>
      <c r="B245" s="755"/>
      <c r="C245" s="755"/>
      <c r="D245" s="755"/>
      <c r="E245" s="755"/>
      <c r="F245" s="755"/>
      <c r="G245" s="755"/>
      <c r="H245" s="755"/>
      <c r="I245" s="755"/>
      <c r="J245" s="755"/>
      <c r="K245" s="755"/>
      <c r="L245" s="755"/>
      <c r="M245" s="755"/>
      <c r="N245" s="756"/>
      <c r="O245" s="755"/>
      <c r="P245" s="755"/>
      <c r="Q245" s="755"/>
      <c r="R245" s="755"/>
      <c r="S245" s="755"/>
      <c r="T245" s="755"/>
      <c r="U245" s="755"/>
      <c r="V245" s="755"/>
      <c r="W245" s="755"/>
      <c r="X245" s="755"/>
      <c r="Y245" s="755"/>
      <c r="Z245" s="755"/>
    </row>
    <row r="246" spans="1:26" ht="15.75" customHeight="1" x14ac:dyDescent="0.3">
      <c r="A246" s="755"/>
      <c r="B246" s="755"/>
      <c r="C246" s="755"/>
      <c r="D246" s="755"/>
      <c r="E246" s="755"/>
      <c r="F246" s="755"/>
      <c r="G246" s="755"/>
      <c r="H246" s="755"/>
      <c r="I246" s="755"/>
      <c r="J246" s="755"/>
      <c r="K246" s="755"/>
      <c r="L246" s="755"/>
      <c r="M246" s="755"/>
      <c r="N246" s="756"/>
      <c r="O246" s="755"/>
      <c r="P246" s="755"/>
      <c r="Q246" s="755"/>
      <c r="R246" s="755"/>
      <c r="S246" s="755"/>
      <c r="T246" s="755"/>
      <c r="U246" s="755"/>
      <c r="V246" s="755"/>
      <c r="W246" s="755"/>
      <c r="X246" s="755"/>
      <c r="Y246" s="755"/>
      <c r="Z246" s="755"/>
    </row>
    <row r="247" spans="1:26" ht="15.75" customHeight="1" x14ac:dyDescent="0.3">
      <c r="A247" s="755"/>
      <c r="B247" s="755"/>
      <c r="C247" s="755"/>
      <c r="D247" s="755"/>
      <c r="E247" s="755"/>
      <c r="F247" s="755"/>
      <c r="G247" s="755"/>
      <c r="H247" s="755"/>
      <c r="I247" s="755"/>
      <c r="J247" s="755"/>
      <c r="K247" s="755"/>
      <c r="L247" s="755"/>
      <c r="M247" s="755"/>
      <c r="N247" s="756"/>
      <c r="O247" s="755"/>
      <c r="P247" s="755"/>
      <c r="Q247" s="755"/>
      <c r="R247" s="755"/>
      <c r="S247" s="755"/>
      <c r="T247" s="755"/>
      <c r="U247" s="755"/>
      <c r="V247" s="755"/>
      <c r="W247" s="755"/>
      <c r="X247" s="755"/>
      <c r="Y247" s="755"/>
      <c r="Z247" s="755"/>
    </row>
    <row r="248" spans="1:26" ht="15.75" customHeight="1" x14ac:dyDescent="0.3">
      <c r="A248" s="755"/>
      <c r="B248" s="755"/>
      <c r="C248" s="755"/>
      <c r="D248" s="755"/>
      <c r="E248" s="755"/>
      <c r="F248" s="755"/>
      <c r="G248" s="755"/>
      <c r="H248" s="755"/>
      <c r="I248" s="755"/>
      <c r="J248" s="755"/>
      <c r="K248" s="755"/>
      <c r="L248" s="755"/>
      <c r="M248" s="755"/>
      <c r="N248" s="756"/>
      <c r="O248" s="755"/>
      <c r="P248" s="755"/>
      <c r="Q248" s="755"/>
      <c r="R248" s="755"/>
      <c r="S248" s="755"/>
      <c r="T248" s="755"/>
      <c r="U248" s="755"/>
      <c r="V248" s="755"/>
      <c r="W248" s="755"/>
      <c r="X248" s="755"/>
      <c r="Y248" s="755"/>
      <c r="Z248" s="755"/>
    </row>
    <row r="249" spans="1:26" ht="15.75" customHeight="1" x14ac:dyDescent="0.3">
      <c r="A249" s="755"/>
      <c r="B249" s="755"/>
      <c r="C249" s="755"/>
      <c r="D249" s="755"/>
      <c r="E249" s="755"/>
      <c r="F249" s="755"/>
      <c r="G249" s="755"/>
      <c r="H249" s="755"/>
      <c r="I249" s="755"/>
      <c r="J249" s="755"/>
      <c r="K249" s="755"/>
      <c r="L249" s="755"/>
      <c r="M249" s="755"/>
      <c r="N249" s="756"/>
      <c r="O249" s="755"/>
      <c r="P249" s="755"/>
      <c r="Q249" s="755"/>
      <c r="R249" s="755"/>
      <c r="S249" s="755"/>
      <c r="T249" s="755"/>
      <c r="U249" s="755"/>
      <c r="V249" s="755"/>
      <c r="W249" s="755"/>
      <c r="X249" s="755"/>
      <c r="Y249" s="755"/>
      <c r="Z249" s="755"/>
    </row>
    <row r="250" spans="1:26" ht="15.75" customHeight="1" x14ac:dyDescent="0.3">
      <c r="A250" s="755"/>
      <c r="B250" s="755"/>
      <c r="C250" s="755"/>
      <c r="D250" s="755"/>
      <c r="E250" s="755"/>
      <c r="F250" s="755"/>
      <c r="G250" s="755"/>
      <c r="H250" s="755"/>
      <c r="I250" s="755"/>
      <c r="J250" s="755"/>
      <c r="K250" s="755"/>
      <c r="L250" s="755"/>
      <c r="M250" s="755"/>
      <c r="N250" s="756"/>
      <c r="O250" s="755"/>
      <c r="P250" s="755"/>
      <c r="Q250" s="755"/>
      <c r="R250" s="755"/>
      <c r="S250" s="755"/>
      <c r="T250" s="755"/>
      <c r="U250" s="755"/>
      <c r="V250" s="755"/>
      <c r="W250" s="755"/>
      <c r="X250" s="755"/>
      <c r="Y250" s="755"/>
      <c r="Z250" s="755"/>
    </row>
    <row r="251" spans="1:26" ht="15.75" customHeight="1" x14ac:dyDescent="0.3">
      <c r="A251" s="755"/>
      <c r="B251" s="755"/>
      <c r="C251" s="755"/>
      <c r="D251" s="755"/>
      <c r="E251" s="755"/>
      <c r="F251" s="755"/>
      <c r="G251" s="755"/>
      <c r="H251" s="755"/>
      <c r="I251" s="755"/>
      <c r="J251" s="755"/>
      <c r="K251" s="755"/>
      <c r="L251" s="755"/>
      <c r="M251" s="755"/>
      <c r="N251" s="756"/>
      <c r="O251" s="755"/>
      <c r="P251" s="755"/>
      <c r="Q251" s="755"/>
      <c r="R251" s="755"/>
      <c r="S251" s="755"/>
      <c r="T251" s="755"/>
      <c r="U251" s="755"/>
      <c r="V251" s="755"/>
      <c r="W251" s="755"/>
      <c r="X251" s="755"/>
      <c r="Y251" s="755"/>
      <c r="Z251" s="755"/>
    </row>
    <row r="252" spans="1:26" ht="15.75" customHeight="1" x14ac:dyDescent="0.3">
      <c r="A252" s="755"/>
      <c r="B252" s="755"/>
      <c r="C252" s="755"/>
      <c r="D252" s="755"/>
      <c r="E252" s="755"/>
      <c r="F252" s="755"/>
      <c r="G252" s="755"/>
      <c r="H252" s="755"/>
      <c r="I252" s="755"/>
      <c r="J252" s="755"/>
      <c r="K252" s="755"/>
      <c r="L252" s="755"/>
      <c r="M252" s="755"/>
      <c r="N252" s="756"/>
      <c r="O252" s="755"/>
      <c r="P252" s="755"/>
      <c r="Q252" s="755"/>
      <c r="R252" s="755"/>
      <c r="S252" s="755"/>
      <c r="T252" s="755"/>
      <c r="U252" s="755"/>
      <c r="V252" s="755"/>
      <c r="W252" s="755"/>
      <c r="X252" s="755"/>
      <c r="Y252" s="755"/>
      <c r="Z252" s="755"/>
    </row>
    <row r="253" spans="1:26" ht="15.75" customHeight="1" x14ac:dyDescent="0.3">
      <c r="A253" s="755"/>
      <c r="B253" s="755"/>
      <c r="C253" s="755"/>
      <c r="D253" s="755"/>
      <c r="E253" s="755"/>
      <c r="F253" s="755"/>
      <c r="G253" s="755"/>
      <c r="H253" s="755"/>
      <c r="I253" s="755"/>
      <c r="J253" s="755"/>
      <c r="K253" s="755"/>
      <c r="L253" s="755"/>
      <c r="M253" s="755"/>
      <c r="N253" s="756"/>
      <c r="O253" s="755"/>
      <c r="P253" s="755"/>
      <c r="Q253" s="755"/>
      <c r="R253" s="755"/>
      <c r="S253" s="755"/>
      <c r="T253" s="755"/>
      <c r="U253" s="755"/>
      <c r="V253" s="755"/>
      <c r="W253" s="755"/>
      <c r="X253" s="755"/>
      <c r="Y253" s="755"/>
      <c r="Z253" s="755"/>
    </row>
    <row r="254" spans="1:26" ht="15.75" customHeight="1" x14ac:dyDescent="0.3">
      <c r="A254" s="755"/>
      <c r="B254" s="755"/>
      <c r="C254" s="755"/>
      <c r="D254" s="755"/>
      <c r="E254" s="755"/>
      <c r="F254" s="755"/>
      <c r="G254" s="755"/>
      <c r="H254" s="755"/>
      <c r="I254" s="755"/>
      <c r="J254" s="755"/>
      <c r="K254" s="755"/>
      <c r="L254" s="755"/>
      <c r="M254" s="755"/>
      <c r="N254" s="756"/>
      <c r="O254" s="755"/>
      <c r="P254" s="755"/>
      <c r="Q254" s="755"/>
      <c r="R254" s="755"/>
      <c r="S254" s="755"/>
      <c r="T254" s="755"/>
      <c r="U254" s="755"/>
      <c r="V254" s="755"/>
      <c r="W254" s="755"/>
      <c r="X254" s="755"/>
      <c r="Y254" s="755"/>
      <c r="Z254" s="755"/>
    </row>
    <row r="255" spans="1:26" ht="15.75" customHeight="1" x14ac:dyDescent="0.3">
      <c r="A255" s="755"/>
      <c r="B255" s="755"/>
      <c r="C255" s="755"/>
      <c r="D255" s="755"/>
      <c r="E255" s="755"/>
      <c r="F255" s="755"/>
      <c r="G255" s="755"/>
      <c r="H255" s="755"/>
      <c r="I255" s="755"/>
      <c r="J255" s="755"/>
      <c r="K255" s="755"/>
      <c r="L255" s="755"/>
      <c r="M255" s="755"/>
      <c r="N255" s="756"/>
      <c r="O255" s="755"/>
      <c r="P255" s="755"/>
      <c r="Q255" s="755"/>
      <c r="R255" s="755"/>
      <c r="S255" s="755"/>
      <c r="T255" s="755"/>
      <c r="U255" s="755"/>
      <c r="V255" s="755"/>
      <c r="W255" s="755"/>
      <c r="X255" s="755"/>
      <c r="Y255" s="755"/>
      <c r="Z255" s="755"/>
    </row>
    <row r="256" spans="1:26" ht="15.75" customHeight="1" x14ac:dyDescent="0.3">
      <c r="A256" s="755"/>
      <c r="B256" s="755"/>
      <c r="C256" s="755"/>
      <c r="D256" s="755"/>
      <c r="E256" s="755"/>
      <c r="F256" s="755"/>
      <c r="G256" s="755"/>
      <c r="H256" s="755"/>
      <c r="I256" s="755"/>
      <c r="J256" s="755"/>
      <c r="K256" s="755"/>
      <c r="L256" s="755"/>
      <c r="M256" s="755"/>
      <c r="N256" s="756"/>
      <c r="O256" s="755"/>
      <c r="P256" s="755"/>
      <c r="Q256" s="755"/>
      <c r="R256" s="755"/>
      <c r="S256" s="755"/>
      <c r="T256" s="755"/>
      <c r="U256" s="755"/>
      <c r="V256" s="755"/>
      <c r="W256" s="755"/>
      <c r="X256" s="755"/>
      <c r="Y256" s="755"/>
      <c r="Z256" s="755"/>
    </row>
    <row r="257" spans="1:26" ht="15.75" customHeight="1" x14ac:dyDescent="0.3">
      <c r="A257" s="755"/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  <c r="L257" s="755"/>
      <c r="M257" s="755"/>
      <c r="N257" s="756"/>
      <c r="O257" s="755"/>
      <c r="P257" s="755"/>
      <c r="Q257" s="755"/>
      <c r="R257" s="755"/>
      <c r="S257" s="755"/>
      <c r="T257" s="755"/>
      <c r="U257" s="755"/>
      <c r="V257" s="755"/>
      <c r="W257" s="755"/>
      <c r="X257" s="755"/>
      <c r="Y257" s="755"/>
      <c r="Z257" s="755"/>
    </row>
    <row r="258" spans="1:26" ht="15.75" customHeight="1" x14ac:dyDescent="0.3">
      <c r="A258" s="755"/>
      <c r="B258" s="755"/>
      <c r="C258" s="755"/>
      <c r="D258" s="755"/>
      <c r="E258" s="755"/>
      <c r="F258" s="755"/>
      <c r="G258" s="755"/>
      <c r="H258" s="755"/>
      <c r="I258" s="755"/>
      <c r="J258" s="755"/>
      <c r="K258" s="755"/>
      <c r="L258" s="755"/>
      <c r="M258" s="755"/>
      <c r="N258" s="756"/>
      <c r="O258" s="755"/>
      <c r="P258" s="755"/>
      <c r="Q258" s="755"/>
      <c r="R258" s="755"/>
      <c r="S258" s="755"/>
      <c r="T258" s="755"/>
      <c r="U258" s="755"/>
      <c r="V258" s="755"/>
      <c r="W258" s="755"/>
      <c r="X258" s="755"/>
      <c r="Y258" s="755"/>
      <c r="Z258" s="755"/>
    </row>
    <row r="259" spans="1:26" ht="15.75" customHeight="1" x14ac:dyDescent="0.3">
      <c r="A259" s="755"/>
      <c r="B259" s="755"/>
      <c r="C259" s="755"/>
      <c r="D259" s="755"/>
      <c r="E259" s="755"/>
      <c r="F259" s="755"/>
      <c r="G259" s="755"/>
      <c r="H259" s="755"/>
      <c r="I259" s="755"/>
      <c r="J259" s="755"/>
      <c r="K259" s="755"/>
      <c r="L259" s="755"/>
      <c r="M259" s="755"/>
      <c r="N259" s="756"/>
      <c r="O259" s="755"/>
      <c r="P259" s="755"/>
      <c r="Q259" s="755"/>
      <c r="R259" s="755"/>
      <c r="S259" s="755"/>
      <c r="T259" s="755"/>
      <c r="U259" s="755"/>
      <c r="V259" s="755"/>
      <c r="W259" s="755"/>
      <c r="X259" s="755"/>
      <c r="Y259" s="755"/>
      <c r="Z259" s="755"/>
    </row>
    <row r="260" spans="1:26" ht="15.75" customHeight="1" x14ac:dyDescent="0.3">
      <c r="A260" s="755"/>
      <c r="B260" s="755"/>
      <c r="C260" s="755"/>
      <c r="D260" s="755"/>
      <c r="E260" s="755"/>
      <c r="F260" s="755"/>
      <c r="G260" s="755"/>
      <c r="H260" s="755"/>
      <c r="I260" s="755"/>
      <c r="J260" s="755"/>
      <c r="K260" s="755"/>
      <c r="L260" s="755"/>
      <c r="M260" s="755"/>
      <c r="N260" s="756"/>
      <c r="O260" s="755"/>
      <c r="P260" s="755"/>
      <c r="Q260" s="755"/>
      <c r="R260" s="755"/>
      <c r="S260" s="755"/>
      <c r="T260" s="755"/>
      <c r="U260" s="755"/>
      <c r="V260" s="755"/>
      <c r="W260" s="755"/>
      <c r="X260" s="755"/>
      <c r="Y260" s="755"/>
      <c r="Z260" s="755"/>
    </row>
    <row r="261" spans="1:26" ht="15.75" customHeight="1" x14ac:dyDescent="0.3">
      <c r="A261" s="755"/>
      <c r="B261" s="755"/>
      <c r="C261" s="755"/>
      <c r="D261" s="755"/>
      <c r="E261" s="755"/>
      <c r="F261" s="755"/>
      <c r="G261" s="755"/>
      <c r="H261" s="755"/>
      <c r="I261" s="755"/>
      <c r="J261" s="755"/>
      <c r="K261" s="755"/>
      <c r="L261" s="755"/>
      <c r="M261" s="755"/>
      <c r="N261" s="756"/>
      <c r="O261" s="755"/>
      <c r="P261" s="755"/>
      <c r="Q261" s="755"/>
      <c r="R261" s="755"/>
      <c r="S261" s="755"/>
      <c r="T261" s="755"/>
      <c r="U261" s="755"/>
      <c r="V261" s="755"/>
      <c r="W261" s="755"/>
      <c r="X261" s="755"/>
      <c r="Y261" s="755"/>
      <c r="Z261" s="755"/>
    </row>
    <row r="262" spans="1:26" ht="15.75" customHeight="1" x14ac:dyDescent="0.3">
      <c r="A262" s="755"/>
      <c r="B262" s="755"/>
      <c r="C262" s="755"/>
      <c r="D262" s="755"/>
      <c r="E262" s="755"/>
      <c r="F262" s="755"/>
      <c r="G262" s="755"/>
      <c r="H262" s="755"/>
      <c r="I262" s="755"/>
      <c r="J262" s="755"/>
      <c r="K262" s="755"/>
      <c r="L262" s="755"/>
      <c r="M262" s="755"/>
      <c r="N262" s="756"/>
      <c r="O262" s="755"/>
      <c r="P262" s="755"/>
      <c r="Q262" s="755"/>
      <c r="R262" s="755"/>
      <c r="S262" s="755"/>
      <c r="T262" s="755"/>
      <c r="U262" s="755"/>
      <c r="V262" s="755"/>
      <c r="W262" s="755"/>
      <c r="X262" s="755"/>
      <c r="Y262" s="755"/>
      <c r="Z262" s="755"/>
    </row>
    <row r="263" spans="1:26" ht="15.75" customHeight="1" x14ac:dyDescent="0.3">
      <c r="A263" s="755"/>
      <c r="B263" s="755"/>
      <c r="C263" s="755"/>
      <c r="D263" s="755"/>
      <c r="E263" s="755"/>
      <c r="F263" s="755"/>
      <c r="G263" s="755"/>
      <c r="H263" s="755"/>
      <c r="I263" s="755"/>
      <c r="J263" s="755"/>
      <c r="K263" s="755"/>
      <c r="L263" s="755"/>
      <c r="M263" s="755"/>
      <c r="N263" s="756"/>
      <c r="O263" s="755"/>
      <c r="P263" s="755"/>
      <c r="Q263" s="755"/>
      <c r="R263" s="755"/>
      <c r="S263" s="755"/>
      <c r="T263" s="755"/>
      <c r="U263" s="755"/>
      <c r="V263" s="755"/>
      <c r="W263" s="755"/>
      <c r="X263" s="755"/>
      <c r="Y263" s="755"/>
      <c r="Z263" s="755"/>
    </row>
    <row r="264" spans="1:26" ht="15.75" customHeight="1" x14ac:dyDescent="0.3">
      <c r="A264" s="755"/>
      <c r="B264" s="755"/>
      <c r="C264" s="755"/>
      <c r="D264" s="755"/>
      <c r="E264" s="755"/>
      <c r="F264" s="755"/>
      <c r="G264" s="755"/>
      <c r="H264" s="755"/>
      <c r="I264" s="755"/>
      <c r="J264" s="755"/>
      <c r="K264" s="755"/>
      <c r="L264" s="755"/>
      <c r="M264" s="755"/>
      <c r="N264" s="756"/>
      <c r="O264" s="755"/>
      <c r="P264" s="755"/>
      <c r="Q264" s="755"/>
      <c r="R264" s="755"/>
      <c r="S264" s="755"/>
      <c r="T264" s="755"/>
      <c r="U264" s="755"/>
      <c r="V264" s="755"/>
      <c r="W264" s="755"/>
      <c r="X264" s="755"/>
      <c r="Y264" s="755"/>
      <c r="Z264" s="755"/>
    </row>
    <row r="265" spans="1:26" ht="15.75" customHeight="1" x14ac:dyDescent="0.3">
      <c r="A265" s="755"/>
      <c r="B265" s="755"/>
      <c r="C265" s="755"/>
      <c r="D265" s="755"/>
      <c r="E265" s="755"/>
      <c r="F265" s="755"/>
      <c r="G265" s="755"/>
      <c r="H265" s="755"/>
      <c r="I265" s="755"/>
      <c r="J265" s="755"/>
      <c r="K265" s="755"/>
      <c r="L265" s="755"/>
      <c r="M265" s="755"/>
      <c r="N265" s="756"/>
      <c r="O265" s="755"/>
      <c r="P265" s="755"/>
      <c r="Q265" s="755"/>
      <c r="R265" s="755"/>
      <c r="S265" s="755"/>
      <c r="T265" s="755"/>
      <c r="U265" s="755"/>
      <c r="V265" s="755"/>
      <c r="W265" s="755"/>
      <c r="X265" s="755"/>
      <c r="Y265" s="755"/>
      <c r="Z265" s="755"/>
    </row>
    <row r="266" spans="1:26" ht="15.75" customHeight="1" x14ac:dyDescent="0.3">
      <c r="A266" s="755"/>
      <c r="B266" s="755"/>
      <c r="C266" s="755"/>
      <c r="D266" s="755"/>
      <c r="E266" s="755"/>
      <c r="F266" s="755"/>
      <c r="G266" s="755"/>
      <c r="H266" s="755"/>
      <c r="I266" s="755"/>
      <c r="J266" s="755"/>
      <c r="K266" s="755"/>
      <c r="L266" s="755"/>
      <c r="M266" s="755"/>
      <c r="N266" s="756"/>
      <c r="O266" s="755"/>
      <c r="P266" s="755"/>
      <c r="Q266" s="755"/>
      <c r="R266" s="755"/>
      <c r="S266" s="755"/>
      <c r="T266" s="755"/>
      <c r="U266" s="755"/>
      <c r="V266" s="755"/>
      <c r="W266" s="755"/>
      <c r="X266" s="755"/>
      <c r="Y266" s="755"/>
      <c r="Z266" s="755"/>
    </row>
    <row r="267" spans="1:26" ht="15.75" customHeight="1" x14ac:dyDescent="0.3">
      <c r="A267" s="755"/>
      <c r="B267" s="755"/>
      <c r="C267" s="755"/>
      <c r="D267" s="755"/>
      <c r="E267" s="755"/>
      <c r="F267" s="755"/>
      <c r="G267" s="755"/>
      <c r="H267" s="755"/>
      <c r="I267" s="755"/>
      <c r="J267" s="755"/>
      <c r="K267" s="755"/>
      <c r="L267" s="755"/>
      <c r="M267" s="755"/>
      <c r="N267" s="756"/>
      <c r="O267" s="755"/>
      <c r="P267" s="755"/>
      <c r="Q267" s="755"/>
      <c r="R267" s="755"/>
      <c r="S267" s="755"/>
      <c r="T267" s="755"/>
      <c r="U267" s="755"/>
      <c r="V267" s="755"/>
      <c r="W267" s="755"/>
      <c r="X267" s="755"/>
      <c r="Y267" s="755"/>
      <c r="Z267" s="755"/>
    </row>
    <row r="268" spans="1:26" ht="15.75" customHeight="1" x14ac:dyDescent="0.3">
      <c r="A268" s="755"/>
      <c r="B268" s="755"/>
      <c r="C268" s="755"/>
      <c r="D268" s="755"/>
      <c r="E268" s="755"/>
      <c r="F268" s="755"/>
      <c r="G268" s="755"/>
      <c r="H268" s="755"/>
      <c r="I268" s="755"/>
      <c r="J268" s="755"/>
      <c r="K268" s="755"/>
      <c r="L268" s="755"/>
      <c r="M268" s="755"/>
      <c r="N268" s="756"/>
      <c r="O268" s="755"/>
      <c r="P268" s="755"/>
      <c r="Q268" s="755"/>
      <c r="R268" s="755"/>
      <c r="S268" s="755"/>
      <c r="T268" s="755"/>
      <c r="U268" s="755"/>
      <c r="V268" s="755"/>
      <c r="W268" s="755"/>
      <c r="X268" s="755"/>
      <c r="Y268" s="755"/>
      <c r="Z268" s="755"/>
    </row>
    <row r="269" spans="1:26" ht="15.75" customHeight="1" x14ac:dyDescent="0.3">
      <c r="A269" s="755"/>
      <c r="B269" s="755"/>
      <c r="C269" s="755"/>
      <c r="D269" s="755"/>
      <c r="E269" s="755"/>
      <c r="F269" s="755"/>
      <c r="G269" s="755"/>
      <c r="H269" s="755"/>
      <c r="I269" s="755"/>
      <c r="J269" s="755"/>
      <c r="K269" s="755"/>
      <c r="L269" s="755"/>
      <c r="M269" s="755"/>
      <c r="N269" s="756"/>
      <c r="O269" s="755"/>
      <c r="P269" s="755"/>
      <c r="Q269" s="755"/>
      <c r="R269" s="755"/>
      <c r="S269" s="755"/>
      <c r="T269" s="755"/>
      <c r="U269" s="755"/>
      <c r="V269" s="755"/>
      <c r="W269" s="755"/>
      <c r="X269" s="755"/>
      <c r="Y269" s="755"/>
      <c r="Z269" s="755"/>
    </row>
    <row r="270" spans="1:26" ht="15.75" customHeight="1" x14ac:dyDescent="0.3">
      <c r="A270" s="755"/>
      <c r="B270" s="755"/>
      <c r="C270" s="755"/>
      <c r="D270" s="755"/>
      <c r="E270" s="755"/>
      <c r="F270" s="755"/>
      <c r="G270" s="755"/>
      <c r="H270" s="755"/>
      <c r="I270" s="755"/>
      <c r="J270" s="755"/>
      <c r="K270" s="755"/>
      <c r="L270" s="755"/>
      <c r="M270" s="755"/>
      <c r="N270" s="756"/>
      <c r="O270" s="755"/>
      <c r="P270" s="755"/>
      <c r="Q270" s="755"/>
      <c r="R270" s="755"/>
      <c r="S270" s="755"/>
      <c r="T270" s="755"/>
      <c r="U270" s="755"/>
      <c r="V270" s="755"/>
      <c r="W270" s="755"/>
      <c r="X270" s="755"/>
      <c r="Y270" s="755"/>
      <c r="Z270" s="755"/>
    </row>
    <row r="271" spans="1:26" ht="15.75" customHeight="1" x14ac:dyDescent="0.3">
      <c r="A271" s="755"/>
      <c r="B271" s="755"/>
      <c r="C271" s="755"/>
      <c r="D271" s="755"/>
      <c r="E271" s="755"/>
      <c r="F271" s="755"/>
      <c r="G271" s="755"/>
      <c r="H271" s="755"/>
      <c r="I271" s="755"/>
      <c r="J271" s="755"/>
      <c r="K271" s="755"/>
      <c r="L271" s="755"/>
      <c r="M271" s="755"/>
      <c r="N271" s="756"/>
      <c r="O271" s="755"/>
      <c r="P271" s="755"/>
      <c r="Q271" s="755"/>
      <c r="R271" s="755"/>
      <c r="S271" s="755"/>
      <c r="T271" s="755"/>
      <c r="U271" s="755"/>
      <c r="V271" s="755"/>
      <c r="W271" s="755"/>
      <c r="X271" s="755"/>
      <c r="Y271" s="755"/>
      <c r="Z271" s="755"/>
    </row>
    <row r="272" spans="1:26" ht="15.75" customHeight="1" x14ac:dyDescent="0.3">
      <c r="A272" s="755"/>
      <c r="B272" s="755"/>
      <c r="C272" s="755"/>
      <c r="D272" s="755"/>
      <c r="E272" s="755"/>
      <c r="F272" s="755"/>
      <c r="G272" s="755"/>
      <c r="H272" s="755"/>
      <c r="I272" s="755"/>
      <c r="J272" s="755"/>
      <c r="K272" s="755"/>
      <c r="L272" s="755"/>
      <c r="M272" s="755"/>
      <c r="N272" s="756"/>
      <c r="O272" s="755"/>
      <c r="P272" s="755"/>
      <c r="Q272" s="755"/>
      <c r="R272" s="755"/>
      <c r="S272" s="755"/>
      <c r="T272" s="755"/>
      <c r="U272" s="755"/>
      <c r="V272" s="755"/>
      <c r="W272" s="755"/>
      <c r="X272" s="755"/>
      <c r="Y272" s="755"/>
      <c r="Z272" s="755"/>
    </row>
    <row r="273" spans="1:26" ht="15.75" customHeight="1" x14ac:dyDescent="0.3">
      <c r="A273" s="755"/>
      <c r="B273" s="755"/>
      <c r="C273" s="755"/>
      <c r="D273" s="755"/>
      <c r="E273" s="755"/>
      <c r="F273" s="755"/>
      <c r="G273" s="755"/>
      <c r="H273" s="755"/>
      <c r="I273" s="755"/>
      <c r="J273" s="755"/>
      <c r="K273" s="755"/>
      <c r="L273" s="755"/>
      <c r="M273" s="755"/>
      <c r="N273" s="756"/>
      <c r="O273" s="755"/>
      <c r="P273" s="755"/>
      <c r="Q273" s="755"/>
      <c r="R273" s="755"/>
      <c r="S273" s="755"/>
      <c r="T273" s="755"/>
      <c r="U273" s="755"/>
      <c r="V273" s="755"/>
      <c r="W273" s="755"/>
      <c r="X273" s="755"/>
      <c r="Y273" s="755"/>
      <c r="Z273" s="755"/>
    </row>
    <row r="274" spans="1:26" ht="15.75" customHeight="1" x14ac:dyDescent="0.3">
      <c r="A274" s="755"/>
      <c r="B274" s="755"/>
      <c r="C274" s="755"/>
      <c r="D274" s="755"/>
      <c r="E274" s="755"/>
      <c r="F274" s="755"/>
      <c r="G274" s="755"/>
      <c r="H274" s="755"/>
      <c r="I274" s="755"/>
      <c r="J274" s="755"/>
      <c r="K274" s="755"/>
      <c r="L274" s="755"/>
      <c r="M274" s="755"/>
      <c r="N274" s="756"/>
      <c r="O274" s="755"/>
      <c r="P274" s="755"/>
      <c r="Q274" s="755"/>
      <c r="R274" s="755"/>
      <c r="S274" s="755"/>
      <c r="T274" s="755"/>
      <c r="U274" s="755"/>
      <c r="V274" s="755"/>
      <c r="W274" s="755"/>
      <c r="X274" s="755"/>
      <c r="Y274" s="755"/>
      <c r="Z274" s="755"/>
    </row>
    <row r="275" spans="1:26" ht="15.75" customHeight="1" x14ac:dyDescent="0.3">
      <c r="A275" s="755"/>
      <c r="B275" s="755"/>
      <c r="C275" s="755"/>
      <c r="D275" s="755"/>
      <c r="E275" s="755"/>
      <c r="F275" s="755"/>
      <c r="G275" s="755"/>
      <c r="H275" s="755"/>
      <c r="I275" s="755"/>
      <c r="J275" s="755"/>
      <c r="K275" s="755"/>
      <c r="L275" s="755"/>
      <c r="M275" s="755"/>
      <c r="N275" s="756"/>
      <c r="O275" s="755"/>
      <c r="P275" s="755"/>
      <c r="Q275" s="755"/>
      <c r="R275" s="755"/>
      <c r="S275" s="755"/>
      <c r="T275" s="755"/>
      <c r="U275" s="755"/>
      <c r="V275" s="755"/>
      <c r="W275" s="755"/>
      <c r="X275" s="755"/>
      <c r="Y275" s="755"/>
      <c r="Z275" s="755"/>
    </row>
    <row r="276" spans="1:26" ht="15.75" customHeight="1" x14ac:dyDescent="0.3">
      <c r="A276" s="755"/>
      <c r="B276" s="755"/>
      <c r="C276" s="755"/>
      <c r="D276" s="755"/>
      <c r="E276" s="755"/>
      <c r="F276" s="755"/>
      <c r="G276" s="755"/>
      <c r="H276" s="755"/>
      <c r="I276" s="755"/>
      <c r="J276" s="755"/>
      <c r="K276" s="755"/>
      <c r="L276" s="755"/>
      <c r="M276" s="755"/>
      <c r="N276" s="756"/>
      <c r="O276" s="755"/>
      <c r="P276" s="755"/>
      <c r="Q276" s="755"/>
      <c r="R276" s="755"/>
      <c r="S276" s="755"/>
      <c r="T276" s="755"/>
      <c r="U276" s="755"/>
      <c r="V276" s="755"/>
      <c r="W276" s="755"/>
      <c r="X276" s="755"/>
      <c r="Y276" s="755"/>
      <c r="Z276" s="755"/>
    </row>
    <row r="277" spans="1:26" ht="15.75" customHeight="1" x14ac:dyDescent="0.3">
      <c r="A277" s="755"/>
      <c r="B277" s="755"/>
      <c r="C277" s="755"/>
      <c r="D277" s="755"/>
      <c r="E277" s="755"/>
      <c r="F277" s="755"/>
      <c r="G277" s="755"/>
      <c r="H277" s="755"/>
      <c r="I277" s="755"/>
      <c r="J277" s="755"/>
      <c r="K277" s="755"/>
      <c r="L277" s="755"/>
      <c r="M277" s="755"/>
      <c r="N277" s="756"/>
      <c r="O277" s="755"/>
      <c r="P277" s="755"/>
      <c r="Q277" s="755"/>
      <c r="R277" s="755"/>
      <c r="S277" s="755"/>
      <c r="T277" s="755"/>
      <c r="U277" s="755"/>
      <c r="V277" s="755"/>
      <c r="W277" s="755"/>
      <c r="X277" s="755"/>
      <c r="Y277" s="755"/>
      <c r="Z277" s="755"/>
    </row>
    <row r="278" spans="1:26" ht="15.75" customHeight="1" x14ac:dyDescent="0.3">
      <c r="A278" s="755"/>
      <c r="B278" s="755"/>
      <c r="C278" s="755"/>
      <c r="D278" s="755"/>
      <c r="E278" s="755"/>
      <c r="F278" s="755"/>
      <c r="G278" s="755"/>
      <c r="H278" s="755"/>
      <c r="I278" s="755"/>
      <c r="J278" s="755"/>
      <c r="K278" s="755"/>
      <c r="L278" s="755"/>
      <c r="M278" s="755"/>
      <c r="N278" s="756"/>
      <c r="O278" s="755"/>
      <c r="P278" s="755"/>
      <c r="Q278" s="755"/>
      <c r="R278" s="755"/>
      <c r="S278" s="755"/>
      <c r="T278" s="755"/>
      <c r="U278" s="755"/>
      <c r="V278" s="755"/>
      <c r="W278" s="755"/>
      <c r="X278" s="755"/>
      <c r="Y278" s="755"/>
      <c r="Z278" s="755"/>
    </row>
    <row r="279" spans="1:26" ht="15.75" customHeight="1" x14ac:dyDescent="0.3">
      <c r="A279" s="755"/>
      <c r="B279" s="755"/>
      <c r="C279" s="755"/>
      <c r="D279" s="755"/>
      <c r="E279" s="755"/>
      <c r="F279" s="755"/>
      <c r="G279" s="755"/>
      <c r="H279" s="755"/>
      <c r="I279" s="755"/>
      <c r="J279" s="755"/>
      <c r="K279" s="755"/>
      <c r="L279" s="755"/>
      <c r="M279" s="755"/>
      <c r="N279" s="756"/>
      <c r="O279" s="755"/>
      <c r="P279" s="755"/>
      <c r="Q279" s="755"/>
      <c r="R279" s="755"/>
      <c r="S279" s="755"/>
      <c r="T279" s="755"/>
      <c r="U279" s="755"/>
      <c r="V279" s="755"/>
      <c r="W279" s="755"/>
      <c r="X279" s="755"/>
      <c r="Y279" s="755"/>
      <c r="Z279" s="755"/>
    </row>
    <row r="280" spans="1:26" ht="15.75" customHeight="1" x14ac:dyDescent="0.3">
      <c r="A280" s="755"/>
      <c r="B280" s="755"/>
      <c r="C280" s="755"/>
      <c r="D280" s="755"/>
      <c r="E280" s="755"/>
      <c r="F280" s="755"/>
      <c r="G280" s="755"/>
      <c r="H280" s="755"/>
      <c r="I280" s="755"/>
      <c r="J280" s="755"/>
      <c r="K280" s="755"/>
      <c r="L280" s="755"/>
      <c r="M280" s="755"/>
      <c r="N280" s="756"/>
      <c r="O280" s="755"/>
      <c r="P280" s="755"/>
      <c r="Q280" s="755"/>
      <c r="R280" s="755"/>
      <c r="S280" s="755"/>
      <c r="T280" s="755"/>
      <c r="U280" s="755"/>
      <c r="V280" s="755"/>
      <c r="W280" s="755"/>
      <c r="X280" s="755"/>
      <c r="Y280" s="755"/>
      <c r="Z280" s="755"/>
    </row>
    <row r="281" spans="1:26" ht="15.75" customHeight="1" x14ac:dyDescent="0.3">
      <c r="A281" s="755"/>
      <c r="B281" s="755"/>
      <c r="C281" s="755"/>
      <c r="D281" s="755"/>
      <c r="E281" s="755"/>
      <c r="F281" s="755"/>
      <c r="G281" s="755"/>
      <c r="H281" s="755"/>
      <c r="I281" s="755"/>
      <c r="J281" s="755"/>
      <c r="K281" s="755"/>
      <c r="L281" s="755"/>
      <c r="M281" s="755"/>
      <c r="N281" s="756"/>
      <c r="O281" s="755"/>
      <c r="P281" s="755"/>
      <c r="Q281" s="755"/>
      <c r="R281" s="755"/>
      <c r="S281" s="755"/>
      <c r="T281" s="755"/>
      <c r="U281" s="755"/>
      <c r="V281" s="755"/>
      <c r="W281" s="755"/>
      <c r="X281" s="755"/>
      <c r="Y281" s="755"/>
      <c r="Z281" s="755"/>
    </row>
    <row r="282" spans="1:26" ht="15.75" customHeight="1" x14ac:dyDescent="0.3">
      <c r="A282" s="755"/>
      <c r="B282" s="755"/>
      <c r="C282" s="755"/>
      <c r="D282" s="755"/>
      <c r="E282" s="755"/>
      <c r="F282" s="755"/>
      <c r="G282" s="755"/>
      <c r="H282" s="755"/>
      <c r="I282" s="755"/>
      <c r="J282" s="755"/>
      <c r="K282" s="755"/>
      <c r="L282" s="755"/>
      <c r="M282" s="755"/>
      <c r="N282" s="756"/>
      <c r="O282" s="755"/>
      <c r="P282" s="755"/>
      <c r="Q282" s="755"/>
      <c r="R282" s="755"/>
      <c r="S282" s="755"/>
      <c r="T282" s="755"/>
      <c r="U282" s="755"/>
      <c r="V282" s="755"/>
      <c r="W282" s="755"/>
      <c r="X282" s="755"/>
      <c r="Y282" s="755"/>
      <c r="Z282" s="755"/>
    </row>
    <row r="283" spans="1:26" ht="15.75" customHeight="1" x14ac:dyDescent="0.3">
      <c r="A283" s="755"/>
      <c r="B283" s="755"/>
      <c r="C283" s="755"/>
      <c r="D283" s="755"/>
      <c r="E283" s="755"/>
      <c r="F283" s="755"/>
      <c r="G283" s="755"/>
      <c r="H283" s="755"/>
      <c r="I283" s="755"/>
      <c r="J283" s="755"/>
      <c r="K283" s="755"/>
      <c r="L283" s="755"/>
      <c r="M283" s="755"/>
      <c r="N283" s="756"/>
      <c r="O283" s="755"/>
      <c r="P283" s="755"/>
      <c r="Q283" s="755"/>
      <c r="R283" s="755"/>
      <c r="S283" s="755"/>
      <c r="T283" s="755"/>
      <c r="U283" s="755"/>
      <c r="V283" s="755"/>
      <c r="W283" s="755"/>
      <c r="X283" s="755"/>
      <c r="Y283" s="755"/>
      <c r="Z283" s="755"/>
    </row>
    <row r="284" spans="1:26" ht="15.75" customHeight="1" x14ac:dyDescent="0.3">
      <c r="A284" s="755"/>
      <c r="B284" s="755"/>
      <c r="C284" s="755"/>
      <c r="D284" s="755"/>
      <c r="E284" s="755"/>
      <c r="F284" s="755"/>
      <c r="G284" s="755"/>
      <c r="H284" s="755"/>
      <c r="I284" s="755"/>
      <c r="J284" s="755"/>
      <c r="K284" s="755"/>
      <c r="L284" s="755"/>
      <c r="M284" s="755"/>
      <c r="N284" s="756"/>
      <c r="O284" s="755"/>
      <c r="P284" s="755"/>
      <c r="Q284" s="755"/>
      <c r="R284" s="755"/>
      <c r="S284" s="755"/>
      <c r="T284" s="755"/>
      <c r="U284" s="755"/>
      <c r="V284" s="755"/>
      <c r="W284" s="755"/>
      <c r="X284" s="755"/>
      <c r="Y284" s="755"/>
      <c r="Z284" s="755"/>
    </row>
    <row r="285" spans="1:26" ht="15.75" customHeight="1" x14ac:dyDescent="0.3">
      <c r="A285" s="755"/>
      <c r="B285" s="755"/>
      <c r="C285" s="755"/>
      <c r="D285" s="755"/>
      <c r="E285" s="755"/>
      <c r="F285" s="755"/>
      <c r="G285" s="755"/>
      <c r="H285" s="755"/>
      <c r="I285" s="755"/>
      <c r="J285" s="755"/>
      <c r="K285" s="755"/>
      <c r="L285" s="755"/>
      <c r="M285" s="755"/>
      <c r="N285" s="756"/>
      <c r="O285" s="755"/>
      <c r="P285" s="755"/>
      <c r="Q285" s="755"/>
      <c r="R285" s="755"/>
      <c r="S285" s="755"/>
      <c r="T285" s="755"/>
      <c r="U285" s="755"/>
      <c r="V285" s="755"/>
      <c r="W285" s="755"/>
      <c r="X285" s="755"/>
      <c r="Y285" s="755"/>
      <c r="Z285" s="755"/>
    </row>
    <row r="286" spans="1:26" ht="15.75" customHeight="1" x14ac:dyDescent="0.3">
      <c r="A286" s="755"/>
      <c r="B286" s="755"/>
      <c r="C286" s="755"/>
      <c r="D286" s="755"/>
      <c r="E286" s="755"/>
      <c r="F286" s="755"/>
      <c r="G286" s="755"/>
      <c r="H286" s="755"/>
      <c r="I286" s="755"/>
      <c r="J286" s="755"/>
      <c r="K286" s="755"/>
      <c r="L286" s="755"/>
      <c r="M286" s="755"/>
      <c r="N286" s="756"/>
      <c r="O286" s="755"/>
      <c r="P286" s="755"/>
      <c r="Q286" s="755"/>
      <c r="R286" s="755"/>
      <c r="S286" s="755"/>
      <c r="T286" s="755"/>
      <c r="U286" s="755"/>
      <c r="V286" s="755"/>
      <c r="W286" s="755"/>
      <c r="X286" s="755"/>
      <c r="Y286" s="755"/>
      <c r="Z286" s="755"/>
    </row>
    <row r="287" spans="1:26" ht="15.75" customHeight="1" x14ac:dyDescent="0.3">
      <c r="A287" s="755"/>
      <c r="B287" s="755"/>
      <c r="C287" s="755"/>
      <c r="D287" s="755"/>
      <c r="E287" s="755"/>
      <c r="F287" s="755"/>
      <c r="G287" s="755"/>
      <c r="H287" s="755"/>
      <c r="I287" s="755"/>
      <c r="J287" s="755"/>
      <c r="K287" s="755"/>
      <c r="L287" s="755"/>
      <c r="M287" s="755"/>
      <c r="N287" s="756"/>
      <c r="O287" s="755"/>
      <c r="P287" s="755"/>
      <c r="Q287" s="755"/>
      <c r="R287" s="755"/>
      <c r="S287" s="755"/>
      <c r="T287" s="755"/>
      <c r="U287" s="755"/>
      <c r="V287" s="755"/>
      <c r="W287" s="755"/>
      <c r="X287" s="755"/>
      <c r="Y287" s="755"/>
      <c r="Z287" s="755"/>
    </row>
    <row r="288" spans="1:26" ht="15.75" customHeight="1" x14ac:dyDescent="0.3">
      <c r="A288" s="755"/>
      <c r="B288" s="755"/>
      <c r="C288" s="755"/>
      <c r="D288" s="755"/>
      <c r="E288" s="755"/>
      <c r="F288" s="755"/>
      <c r="G288" s="755"/>
      <c r="H288" s="755"/>
      <c r="I288" s="755"/>
      <c r="J288" s="755"/>
      <c r="K288" s="755"/>
      <c r="L288" s="755"/>
      <c r="M288" s="755"/>
      <c r="N288" s="756"/>
      <c r="O288" s="755"/>
      <c r="P288" s="755"/>
      <c r="Q288" s="755"/>
      <c r="R288" s="755"/>
      <c r="S288" s="755"/>
      <c r="T288" s="755"/>
      <c r="U288" s="755"/>
      <c r="V288" s="755"/>
      <c r="W288" s="755"/>
      <c r="X288" s="755"/>
      <c r="Y288" s="755"/>
      <c r="Z288" s="755"/>
    </row>
    <row r="289" spans="1:26" ht="15.75" customHeight="1" x14ac:dyDescent="0.3">
      <c r="A289" s="755"/>
      <c r="B289" s="755"/>
      <c r="C289" s="755"/>
      <c r="D289" s="755"/>
      <c r="E289" s="755"/>
      <c r="F289" s="755"/>
      <c r="G289" s="755"/>
      <c r="H289" s="755"/>
      <c r="I289" s="755"/>
      <c r="J289" s="755"/>
      <c r="K289" s="755"/>
      <c r="L289" s="755"/>
      <c r="M289" s="755"/>
      <c r="N289" s="756"/>
      <c r="O289" s="755"/>
      <c r="P289" s="755"/>
      <c r="Q289" s="755"/>
      <c r="R289" s="755"/>
      <c r="S289" s="755"/>
      <c r="T289" s="755"/>
      <c r="U289" s="755"/>
      <c r="V289" s="755"/>
      <c r="W289" s="755"/>
      <c r="X289" s="755"/>
      <c r="Y289" s="755"/>
      <c r="Z289" s="755"/>
    </row>
    <row r="290" spans="1:26" ht="15.75" customHeight="1" x14ac:dyDescent="0.3">
      <c r="A290" s="755"/>
      <c r="B290" s="755"/>
      <c r="C290" s="755"/>
      <c r="D290" s="755"/>
      <c r="E290" s="755"/>
      <c r="F290" s="755"/>
      <c r="G290" s="755"/>
      <c r="H290" s="755"/>
      <c r="I290" s="755"/>
      <c r="J290" s="755"/>
      <c r="K290" s="755"/>
      <c r="L290" s="755"/>
      <c r="M290" s="755"/>
      <c r="N290" s="756"/>
      <c r="O290" s="755"/>
      <c r="P290" s="755"/>
      <c r="Q290" s="755"/>
      <c r="R290" s="755"/>
      <c r="S290" s="755"/>
      <c r="T290" s="755"/>
      <c r="U290" s="755"/>
      <c r="V290" s="755"/>
      <c r="W290" s="755"/>
      <c r="X290" s="755"/>
      <c r="Y290" s="755"/>
      <c r="Z290" s="755"/>
    </row>
    <row r="291" spans="1:26" ht="15.75" customHeight="1" x14ac:dyDescent="0.3">
      <c r="A291" s="755"/>
      <c r="B291" s="755"/>
      <c r="C291" s="755"/>
      <c r="D291" s="755"/>
      <c r="E291" s="755"/>
      <c r="F291" s="755"/>
      <c r="G291" s="755"/>
      <c r="H291" s="755"/>
      <c r="I291" s="755"/>
      <c r="J291" s="755"/>
      <c r="K291" s="755"/>
      <c r="L291" s="755"/>
      <c r="M291" s="755"/>
      <c r="N291" s="756"/>
      <c r="O291" s="755"/>
      <c r="P291" s="755"/>
      <c r="Q291" s="755"/>
      <c r="R291" s="755"/>
      <c r="S291" s="755"/>
      <c r="T291" s="755"/>
      <c r="U291" s="755"/>
      <c r="V291" s="755"/>
      <c r="W291" s="755"/>
      <c r="X291" s="755"/>
      <c r="Y291" s="755"/>
      <c r="Z291" s="755"/>
    </row>
    <row r="292" spans="1:26" ht="15.75" customHeight="1" x14ac:dyDescent="0.3">
      <c r="A292" s="755"/>
      <c r="B292" s="755"/>
      <c r="C292" s="755"/>
      <c r="D292" s="755"/>
      <c r="E292" s="755"/>
      <c r="F292" s="755"/>
      <c r="G292" s="755"/>
      <c r="H292" s="755"/>
      <c r="I292" s="755"/>
      <c r="J292" s="755"/>
      <c r="K292" s="755"/>
      <c r="L292" s="755"/>
      <c r="M292" s="755"/>
      <c r="N292" s="756"/>
      <c r="O292" s="755"/>
      <c r="P292" s="755"/>
      <c r="Q292" s="755"/>
      <c r="R292" s="755"/>
      <c r="S292" s="755"/>
      <c r="T292" s="755"/>
      <c r="U292" s="755"/>
      <c r="V292" s="755"/>
      <c r="W292" s="755"/>
      <c r="X292" s="755"/>
      <c r="Y292" s="755"/>
      <c r="Z292" s="755"/>
    </row>
    <row r="293" spans="1:26" ht="15.75" customHeight="1" x14ac:dyDescent="0.3">
      <c r="A293" s="755"/>
      <c r="B293" s="755"/>
      <c r="C293" s="755"/>
      <c r="D293" s="755"/>
      <c r="E293" s="755"/>
      <c r="F293" s="755"/>
      <c r="G293" s="755"/>
      <c r="H293" s="755"/>
      <c r="I293" s="755"/>
      <c r="J293" s="755"/>
      <c r="K293" s="755"/>
      <c r="L293" s="755"/>
      <c r="M293" s="755"/>
      <c r="N293" s="756"/>
      <c r="O293" s="755"/>
      <c r="P293" s="755"/>
      <c r="Q293" s="755"/>
      <c r="R293" s="755"/>
      <c r="S293" s="755"/>
      <c r="T293" s="755"/>
      <c r="U293" s="755"/>
      <c r="V293" s="755"/>
      <c r="W293" s="755"/>
      <c r="X293" s="755"/>
      <c r="Y293" s="755"/>
      <c r="Z293" s="755"/>
    </row>
    <row r="294" spans="1:26" ht="15.75" customHeight="1" x14ac:dyDescent="0.3">
      <c r="A294" s="755"/>
      <c r="B294" s="755"/>
      <c r="C294" s="755"/>
      <c r="D294" s="755"/>
      <c r="E294" s="755"/>
      <c r="F294" s="755"/>
      <c r="G294" s="755"/>
      <c r="H294" s="755"/>
      <c r="I294" s="755"/>
      <c r="J294" s="755"/>
      <c r="K294" s="755"/>
      <c r="L294" s="755"/>
      <c r="M294" s="755"/>
      <c r="N294" s="756"/>
      <c r="O294" s="755"/>
      <c r="P294" s="755"/>
      <c r="Q294" s="755"/>
      <c r="R294" s="755"/>
      <c r="S294" s="755"/>
      <c r="T294" s="755"/>
      <c r="U294" s="755"/>
      <c r="V294" s="755"/>
      <c r="W294" s="755"/>
      <c r="X294" s="755"/>
      <c r="Y294" s="755"/>
      <c r="Z294" s="755"/>
    </row>
    <row r="295" spans="1:26" ht="15.75" customHeight="1" x14ac:dyDescent="0.3">
      <c r="A295" s="755"/>
      <c r="B295" s="755"/>
      <c r="C295" s="755"/>
      <c r="D295" s="755"/>
      <c r="E295" s="755"/>
      <c r="F295" s="755"/>
      <c r="G295" s="755"/>
      <c r="H295" s="755"/>
      <c r="I295" s="755"/>
      <c r="J295" s="755"/>
      <c r="K295" s="755"/>
      <c r="L295" s="755"/>
      <c r="M295" s="755"/>
      <c r="N295" s="756"/>
      <c r="O295" s="755"/>
      <c r="P295" s="755"/>
      <c r="Q295" s="755"/>
      <c r="R295" s="755"/>
      <c r="S295" s="755"/>
      <c r="T295" s="755"/>
      <c r="U295" s="755"/>
      <c r="V295" s="755"/>
      <c r="W295" s="755"/>
      <c r="X295" s="755"/>
      <c r="Y295" s="755"/>
      <c r="Z295" s="755"/>
    </row>
    <row r="296" spans="1:26" ht="15.75" customHeight="1" x14ac:dyDescent="0.3">
      <c r="A296" s="755"/>
      <c r="B296" s="755"/>
      <c r="C296" s="755"/>
      <c r="D296" s="755"/>
      <c r="E296" s="755"/>
      <c r="F296" s="755"/>
      <c r="G296" s="755"/>
      <c r="H296" s="755"/>
      <c r="I296" s="755"/>
      <c r="J296" s="755"/>
      <c r="K296" s="755"/>
      <c r="L296" s="755"/>
      <c r="M296" s="755"/>
      <c r="N296" s="756"/>
      <c r="O296" s="755"/>
      <c r="P296" s="755"/>
      <c r="Q296" s="755"/>
      <c r="R296" s="755"/>
      <c r="S296" s="755"/>
      <c r="T296" s="755"/>
      <c r="U296" s="755"/>
      <c r="V296" s="755"/>
      <c r="W296" s="755"/>
      <c r="X296" s="755"/>
      <c r="Y296" s="755"/>
      <c r="Z296" s="755"/>
    </row>
    <row r="297" spans="1:26" ht="15.75" customHeight="1" x14ac:dyDescent="0.3">
      <c r="A297" s="755"/>
      <c r="B297" s="755"/>
      <c r="C297" s="755"/>
      <c r="D297" s="755"/>
      <c r="E297" s="755"/>
      <c r="F297" s="755"/>
      <c r="G297" s="755"/>
      <c r="H297" s="755"/>
      <c r="I297" s="755"/>
      <c r="J297" s="755"/>
      <c r="K297" s="755"/>
      <c r="L297" s="755"/>
      <c r="M297" s="755"/>
      <c r="N297" s="756"/>
      <c r="O297" s="755"/>
      <c r="P297" s="755"/>
      <c r="Q297" s="755"/>
      <c r="R297" s="755"/>
      <c r="S297" s="755"/>
      <c r="T297" s="755"/>
      <c r="U297" s="755"/>
      <c r="V297" s="755"/>
      <c r="W297" s="755"/>
      <c r="X297" s="755"/>
      <c r="Y297" s="755"/>
      <c r="Z297" s="755"/>
    </row>
    <row r="298" spans="1:26" ht="15.75" customHeight="1" x14ac:dyDescent="0.3">
      <c r="A298" s="755"/>
      <c r="B298" s="755"/>
      <c r="C298" s="755"/>
      <c r="D298" s="755"/>
      <c r="E298" s="755"/>
      <c r="F298" s="755"/>
      <c r="G298" s="755"/>
      <c r="H298" s="755"/>
      <c r="I298" s="755"/>
      <c r="J298" s="755"/>
      <c r="K298" s="755"/>
      <c r="L298" s="755"/>
      <c r="M298" s="755"/>
      <c r="N298" s="756"/>
      <c r="O298" s="755"/>
      <c r="P298" s="755"/>
      <c r="Q298" s="755"/>
      <c r="R298" s="755"/>
      <c r="S298" s="755"/>
      <c r="T298" s="755"/>
      <c r="U298" s="755"/>
      <c r="V298" s="755"/>
      <c r="W298" s="755"/>
      <c r="X298" s="755"/>
      <c r="Y298" s="755"/>
      <c r="Z298" s="755"/>
    </row>
    <row r="299" spans="1:26" ht="15.75" customHeight="1" x14ac:dyDescent="0.3">
      <c r="A299" s="755"/>
      <c r="B299" s="755"/>
      <c r="C299" s="755"/>
      <c r="D299" s="755"/>
      <c r="E299" s="755"/>
      <c r="F299" s="755"/>
      <c r="G299" s="755"/>
      <c r="H299" s="755"/>
      <c r="I299" s="755"/>
      <c r="J299" s="755"/>
      <c r="K299" s="755"/>
      <c r="L299" s="755"/>
      <c r="M299" s="755"/>
      <c r="N299" s="756"/>
      <c r="O299" s="755"/>
      <c r="P299" s="755"/>
      <c r="Q299" s="755"/>
      <c r="R299" s="755"/>
      <c r="S299" s="755"/>
      <c r="T299" s="755"/>
      <c r="U299" s="755"/>
      <c r="V299" s="755"/>
      <c r="W299" s="755"/>
      <c r="X299" s="755"/>
      <c r="Y299" s="755"/>
      <c r="Z299" s="755"/>
    </row>
    <row r="300" spans="1:26" ht="15.75" customHeight="1" x14ac:dyDescent="0.3">
      <c r="A300" s="755"/>
      <c r="B300" s="755"/>
      <c r="C300" s="755"/>
      <c r="D300" s="755"/>
      <c r="E300" s="755"/>
      <c r="F300" s="755"/>
      <c r="G300" s="755"/>
      <c r="H300" s="755"/>
      <c r="I300" s="755"/>
      <c r="J300" s="755"/>
      <c r="K300" s="755"/>
      <c r="L300" s="755"/>
      <c r="M300" s="755"/>
      <c r="N300" s="756"/>
      <c r="O300" s="755"/>
      <c r="P300" s="755"/>
      <c r="Q300" s="755"/>
      <c r="R300" s="755"/>
      <c r="S300" s="755"/>
      <c r="T300" s="755"/>
      <c r="U300" s="755"/>
      <c r="V300" s="755"/>
      <c r="W300" s="755"/>
      <c r="X300" s="755"/>
      <c r="Y300" s="755"/>
      <c r="Z300" s="755"/>
    </row>
    <row r="301" spans="1:26" ht="15.75" customHeight="1" x14ac:dyDescent="0.3">
      <c r="A301" s="755"/>
      <c r="B301" s="755"/>
      <c r="C301" s="755"/>
      <c r="D301" s="755"/>
      <c r="E301" s="755"/>
      <c r="F301" s="755"/>
      <c r="G301" s="755"/>
      <c r="H301" s="755"/>
      <c r="I301" s="755"/>
      <c r="J301" s="755"/>
      <c r="K301" s="755"/>
      <c r="L301" s="755"/>
      <c r="M301" s="755"/>
      <c r="N301" s="756"/>
      <c r="O301" s="755"/>
      <c r="P301" s="755"/>
      <c r="Q301" s="755"/>
      <c r="R301" s="755"/>
      <c r="S301" s="755"/>
      <c r="T301" s="755"/>
      <c r="U301" s="755"/>
      <c r="V301" s="755"/>
      <c r="W301" s="755"/>
      <c r="X301" s="755"/>
      <c r="Y301" s="755"/>
      <c r="Z301" s="755"/>
    </row>
    <row r="302" spans="1:26" ht="15.75" customHeight="1" x14ac:dyDescent="0.3">
      <c r="A302" s="755"/>
      <c r="B302" s="755"/>
      <c r="C302" s="755"/>
      <c r="D302" s="755"/>
      <c r="E302" s="755"/>
      <c r="F302" s="755"/>
      <c r="G302" s="755"/>
      <c r="H302" s="755"/>
      <c r="I302" s="755"/>
      <c r="J302" s="755"/>
      <c r="K302" s="755"/>
      <c r="L302" s="755"/>
      <c r="M302" s="755"/>
      <c r="N302" s="756"/>
      <c r="O302" s="755"/>
      <c r="P302" s="755"/>
      <c r="Q302" s="755"/>
      <c r="R302" s="755"/>
      <c r="S302" s="755"/>
      <c r="T302" s="755"/>
      <c r="U302" s="755"/>
      <c r="V302" s="755"/>
      <c r="W302" s="755"/>
      <c r="X302" s="755"/>
      <c r="Y302" s="755"/>
      <c r="Z302" s="755"/>
    </row>
    <row r="303" spans="1:26" ht="15.75" customHeight="1" x14ac:dyDescent="0.3">
      <c r="A303" s="755"/>
      <c r="B303" s="755"/>
      <c r="C303" s="755"/>
      <c r="D303" s="755"/>
      <c r="E303" s="755"/>
      <c r="F303" s="755"/>
      <c r="G303" s="755"/>
      <c r="H303" s="755"/>
      <c r="I303" s="755"/>
      <c r="J303" s="755"/>
      <c r="K303" s="755"/>
      <c r="L303" s="755"/>
      <c r="M303" s="755"/>
      <c r="N303" s="756"/>
      <c r="O303" s="755"/>
      <c r="P303" s="755"/>
      <c r="Q303" s="755"/>
      <c r="R303" s="755"/>
      <c r="S303" s="755"/>
      <c r="T303" s="755"/>
      <c r="U303" s="755"/>
      <c r="V303" s="755"/>
      <c r="W303" s="755"/>
      <c r="X303" s="755"/>
      <c r="Y303" s="755"/>
      <c r="Z303" s="755"/>
    </row>
    <row r="304" spans="1:26" ht="15.75" customHeight="1" x14ac:dyDescent="0.3">
      <c r="A304" s="755"/>
      <c r="B304" s="755"/>
      <c r="C304" s="755"/>
      <c r="D304" s="755"/>
      <c r="E304" s="755"/>
      <c r="F304" s="755"/>
      <c r="G304" s="755"/>
      <c r="H304" s="755"/>
      <c r="I304" s="755"/>
      <c r="J304" s="755"/>
      <c r="K304" s="755"/>
      <c r="L304" s="755"/>
      <c r="M304" s="755"/>
      <c r="N304" s="756"/>
      <c r="O304" s="755"/>
      <c r="P304" s="755"/>
      <c r="Q304" s="755"/>
      <c r="R304" s="755"/>
      <c r="S304" s="755"/>
      <c r="T304" s="755"/>
      <c r="U304" s="755"/>
      <c r="V304" s="755"/>
      <c r="W304" s="755"/>
      <c r="X304" s="755"/>
      <c r="Y304" s="755"/>
      <c r="Z304" s="755"/>
    </row>
    <row r="305" spans="1:26" ht="15.75" customHeight="1" x14ac:dyDescent="0.3">
      <c r="A305" s="755"/>
      <c r="B305" s="755"/>
      <c r="C305" s="755"/>
      <c r="D305" s="755"/>
      <c r="E305" s="755"/>
      <c r="F305" s="755"/>
      <c r="G305" s="755"/>
      <c r="H305" s="755"/>
      <c r="I305" s="755"/>
      <c r="J305" s="755"/>
      <c r="K305" s="755"/>
      <c r="L305" s="755"/>
      <c r="M305" s="755"/>
      <c r="N305" s="756"/>
      <c r="O305" s="755"/>
      <c r="P305" s="755"/>
      <c r="Q305" s="755"/>
      <c r="R305" s="755"/>
      <c r="S305" s="755"/>
      <c r="T305" s="755"/>
      <c r="U305" s="755"/>
      <c r="V305" s="755"/>
      <c r="W305" s="755"/>
      <c r="X305" s="755"/>
      <c r="Y305" s="755"/>
      <c r="Z305" s="755"/>
    </row>
    <row r="306" spans="1:26" ht="15.75" customHeight="1" x14ac:dyDescent="0.3">
      <c r="A306" s="755"/>
      <c r="B306" s="755"/>
      <c r="C306" s="755"/>
      <c r="D306" s="755"/>
      <c r="E306" s="755"/>
      <c r="F306" s="755"/>
      <c r="G306" s="755"/>
      <c r="H306" s="755"/>
      <c r="I306" s="755"/>
      <c r="J306" s="755"/>
      <c r="K306" s="755"/>
      <c r="L306" s="755"/>
      <c r="M306" s="755"/>
      <c r="N306" s="756"/>
      <c r="O306" s="755"/>
      <c r="P306" s="755"/>
      <c r="Q306" s="755"/>
      <c r="R306" s="755"/>
      <c r="S306" s="755"/>
      <c r="T306" s="755"/>
      <c r="U306" s="755"/>
      <c r="V306" s="755"/>
      <c r="W306" s="755"/>
      <c r="X306" s="755"/>
      <c r="Y306" s="755"/>
      <c r="Z306" s="755"/>
    </row>
    <row r="307" spans="1:26" ht="15.75" customHeight="1" x14ac:dyDescent="0.3">
      <c r="A307" s="755"/>
      <c r="B307" s="755"/>
      <c r="C307" s="755"/>
      <c r="D307" s="755"/>
      <c r="E307" s="755"/>
      <c r="F307" s="755"/>
      <c r="G307" s="755"/>
      <c r="H307" s="755"/>
      <c r="I307" s="755"/>
      <c r="J307" s="755"/>
      <c r="K307" s="755"/>
      <c r="L307" s="755"/>
      <c r="M307" s="755"/>
      <c r="N307" s="756"/>
      <c r="O307" s="755"/>
      <c r="P307" s="755"/>
      <c r="Q307" s="755"/>
      <c r="R307" s="755"/>
      <c r="S307" s="755"/>
      <c r="T307" s="755"/>
      <c r="U307" s="755"/>
      <c r="V307" s="755"/>
      <c r="W307" s="755"/>
      <c r="X307" s="755"/>
      <c r="Y307" s="755"/>
      <c r="Z307" s="755"/>
    </row>
    <row r="308" spans="1:26" ht="15.75" customHeight="1" x14ac:dyDescent="0.3">
      <c r="A308" s="755"/>
      <c r="B308" s="755"/>
      <c r="C308" s="755"/>
      <c r="D308" s="755"/>
      <c r="E308" s="755"/>
      <c r="F308" s="755"/>
      <c r="G308" s="755"/>
      <c r="H308" s="755"/>
      <c r="I308" s="755"/>
      <c r="J308" s="755"/>
      <c r="K308" s="755"/>
      <c r="L308" s="755"/>
      <c r="M308" s="755"/>
      <c r="N308" s="756"/>
      <c r="O308" s="755"/>
      <c r="P308" s="755"/>
      <c r="Q308" s="755"/>
      <c r="R308" s="755"/>
      <c r="S308" s="755"/>
      <c r="T308" s="755"/>
      <c r="U308" s="755"/>
      <c r="V308" s="755"/>
      <c r="W308" s="755"/>
      <c r="X308" s="755"/>
      <c r="Y308" s="755"/>
      <c r="Z308" s="755"/>
    </row>
    <row r="309" spans="1:26" ht="15.75" customHeight="1" x14ac:dyDescent="0.3">
      <c r="A309" s="755"/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  <c r="L309" s="755"/>
      <c r="M309" s="755"/>
      <c r="N309" s="756"/>
      <c r="O309" s="755"/>
      <c r="P309" s="755"/>
      <c r="Q309" s="755"/>
      <c r="R309" s="755"/>
      <c r="S309" s="755"/>
      <c r="T309" s="755"/>
      <c r="U309" s="755"/>
      <c r="V309" s="755"/>
      <c r="W309" s="755"/>
      <c r="X309" s="755"/>
      <c r="Y309" s="755"/>
      <c r="Z309" s="755"/>
    </row>
    <row r="310" spans="1:26" ht="15.75" customHeight="1" x14ac:dyDescent="0.3">
      <c r="A310" s="755"/>
      <c r="B310" s="755"/>
      <c r="C310" s="755"/>
      <c r="D310" s="755"/>
      <c r="E310" s="755"/>
      <c r="F310" s="755"/>
      <c r="G310" s="755"/>
      <c r="H310" s="755"/>
      <c r="I310" s="755"/>
      <c r="J310" s="755"/>
      <c r="K310" s="755"/>
      <c r="L310" s="755"/>
      <c r="M310" s="755"/>
      <c r="N310" s="756"/>
      <c r="O310" s="755"/>
      <c r="P310" s="755"/>
      <c r="Q310" s="755"/>
      <c r="R310" s="755"/>
      <c r="S310" s="755"/>
      <c r="T310" s="755"/>
      <c r="U310" s="755"/>
      <c r="V310" s="755"/>
      <c r="W310" s="755"/>
      <c r="X310" s="755"/>
      <c r="Y310" s="755"/>
      <c r="Z310" s="755"/>
    </row>
    <row r="311" spans="1:26" ht="15.75" customHeight="1" x14ac:dyDescent="0.3">
      <c r="A311" s="755"/>
      <c r="B311" s="755"/>
      <c r="C311" s="755"/>
      <c r="D311" s="755"/>
      <c r="E311" s="755"/>
      <c r="F311" s="755"/>
      <c r="G311" s="755"/>
      <c r="H311" s="755"/>
      <c r="I311" s="755"/>
      <c r="J311" s="755"/>
      <c r="K311" s="755"/>
      <c r="L311" s="755"/>
      <c r="M311" s="755"/>
      <c r="N311" s="756"/>
      <c r="O311" s="755"/>
      <c r="P311" s="755"/>
      <c r="Q311" s="755"/>
      <c r="R311" s="755"/>
      <c r="S311" s="755"/>
      <c r="T311" s="755"/>
      <c r="U311" s="755"/>
      <c r="V311" s="755"/>
      <c r="W311" s="755"/>
      <c r="X311" s="755"/>
      <c r="Y311" s="755"/>
      <c r="Z311" s="755"/>
    </row>
    <row r="312" spans="1:26" ht="15.75" customHeight="1" x14ac:dyDescent="0.3">
      <c r="A312" s="755"/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756"/>
      <c r="O312" s="755"/>
      <c r="P312" s="755"/>
      <c r="Q312" s="755"/>
      <c r="R312" s="755"/>
      <c r="S312" s="755"/>
      <c r="T312" s="755"/>
      <c r="U312" s="755"/>
      <c r="V312" s="755"/>
      <c r="W312" s="755"/>
      <c r="X312" s="755"/>
      <c r="Y312" s="755"/>
      <c r="Z312" s="755"/>
    </row>
    <row r="313" spans="1:26" ht="15.75" customHeight="1" x14ac:dyDescent="0.3">
      <c r="A313" s="755"/>
      <c r="B313" s="755"/>
      <c r="C313" s="755"/>
      <c r="D313" s="755"/>
      <c r="E313" s="755"/>
      <c r="F313" s="755"/>
      <c r="G313" s="755"/>
      <c r="H313" s="755"/>
      <c r="I313" s="755"/>
      <c r="J313" s="755"/>
      <c r="K313" s="755"/>
      <c r="L313" s="755"/>
      <c r="M313" s="755"/>
      <c r="N313" s="756"/>
      <c r="O313" s="755"/>
      <c r="P313" s="755"/>
      <c r="Q313" s="755"/>
      <c r="R313" s="755"/>
      <c r="S313" s="755"/>
      <c r="T313" s="755"/>
      <c r="U313" s="755"/>
      <c r="V313" s="755"/>
      <c r="W313" s="755"/>
      <c r="X313" s="755"/>
      <c r="Y313" s="755"/>
      <c r="Z313" s="755"/>
    </row>
    <row r="314" spans="1:26" ht="15.75" customHeight="1" x14ac:dyDescent="0.3">
      <c r="A314" s="755"/>
      <c r="B314" s="755"/>
      <c r="C314" s="755"/>
      <c r="D314" s="755"/>
      <c r="E314" s="755"/>
      <c r="F314" s="755"/>
      <c r="G314" s="755"/>
      <c r="H314" s="755"/>
      <c r="I314" s="755"/>
      <c r="J314" s="755"/>
      <c r="K314" s="755"/>
      <c r="L314" s="755"/>
      <c r="M314" s="755"/>
      <c r="N314" s="756"/>
      <c r="O314" s="755"/>
      <c r="P314" s="755"/>
      <c r="Q314" s="755"/>
      <c r="R314" s="755"/>
      <c r="S314" s="755"/>
      <c r="T314" s="755"/>
      <c r="U314" s="755"/>
      <c r="V314" s="755"/>
      <c r="W314" s="755"/>
      <c r="X314" s="755"/>
      <c r="Y314" s="755"/>
      <c r="Z314" s="755"/>
    </row>
    <row r="315" spans="1:26" ht="15.75" customHeight="1" x14ac:dyDescent="0.3">
      <c r="A315" s="755"/>
      <c r="B315" s="755"/>
      <c r="C315" s="755"/>
      <c r="D315" s="755"/>
      <c r="E315" s="755"/>
      <c r="F315" s="755"/>
      <c r="G315" s="755"/>
      <c r="H315" s="755"/>
      <c r="I315" s="755"/>
      <c r="J315" s="755"/>
      <c r="K315" s="755"/>
      <c r="L315" s="755"/>
      <c r="M315" s="755"/>
      <c r="N315" s="756"/>
      <c r="O315" s="755"/>
      <c r="P315" s="755"/>
      <c r="Q315" s="755"/>
      <c r="R315" s="755"/>
      <c r="S315" s="755"/>
      <c r="T315" s="755"/>
      <c r="U315" s="755"/>
      <c r="V315" s="755"/>
      <c r="W315" s="755"/>
      <c r="X315" s="755"/>
      <c r="Y315" s="755"/>
      <c r="Z315" s="755"/>
    </row>
    <row r="316" spans="1:26" ht="15.75" customHeight="1" x14ac:dyDescent="0.3">
      <c r="A316" s="755"/>
      <c r="B316" s="755"/>
      <c r="C316" s="755"/>
      <c r="D316" s="755"/>
      <c r="E316" s="755"/>
      <c r="F316" s="755"/>
      <c r="G316" s="755"/>
      <c r="H316" s="755"/>
      <c r="I316" s="755"/>
      <c r="J316" s="755"/>
      <c r="K316" s="755"/>
      <c r="L316" s="755"/>
      <c r="M316" s="755"/>
      <c r="N316" s="756"/>
      <c r="O316" s="755"/>
      <c r="P316" s="755"/>
      <c r="Q316" s="755"/>
      <c r="R316" s="755"/>
      <c r="S316" s="755"/>
      <c r="T316" s="755"/>
      <c r="U316" s="755"/>
      <c r="V316" s="755"/>
      <c r="W316" s="755"/>
      <c r="X316" s="755"/>
      <c r="Y316" s="755"/>
      <c r="Z316" s="755"/>
    </row>
    <row r="317" spans="1:26" ht="15.75" customHeight="1" x14ac:dyDescent="0.3">
      <c r="A317" s="755"/>
      <c r="B317" s="755"/>
      <c r="C317" s="755"/>
      <c r="D317" s="755"/>
      <c r="E317" s="755"/>
      <c r="F317" s="755"/>
      <c r="G317" s="755"/>
      <c r="H317" s="755"/>
      <c r="I317" s="755"/>
      <c r="J317" s="755"/>
      <c r="K317" s="755"/>
      <c r="L317" s="755"/>
      <c r="M317" s="755"/>
      <c r="N317" s="756"/>
      <c r="O317" s="755"/>
      <c r="P317" s="755"/>
      <c r="Q317" s="755"/>
      <c r="R317" s="755"/>
      <c r="S317" s="755"/>
      <c r="T317" s="755"/>
      <c r="U317" s="755"/>
      <c r="V317" s="755"/>
      <c r="W317" s="755"/>
      <c r="X317" s="755"/>
      <c r="Y317" s="755"/>
      <c r="Z317" s="755"/>
    </row>
    <row r="318" spans="1:26" ht="15.75" customHeight="1" x14ac:dyDescent="0.3">
      <c r="A318" s="755"/>
      <c r="B318" s="755"/>
      <c r="C318" s="755"/>
      <c r="D318" s="755"/>
      <c r="E318" s="755"/>
      <c r="F318" s="755"/>
      <c r="G318" s="755"/>
      <c r="H318" s="755"/>
      <c r="I318" s="755"/>
      <c r="J318" s="755"/>
      <c r="K318" s="755"/>
      <c r="L318" s="755"/>
      <c r="M318" s="755"/>
      <c r="N318" s="756"/>
      <c r="O318" s="755"/>
      <c r="P318" s="755"/>
      <c r="Q318" s="755"/>
      <c r="R318" s="755"/>
      <c r="S318" s="755"/>
      <c r="T318" s="755"/>
      <c r="U318" s="755"/>
      <c r="V318" s="755"/>
      <c r="W318" s="755"/>
      <c r="X318" s="755"/>
      <c r="Y318" s="755"/>
      <c r="Z318" s="755"/>
    </row>
    <row r="319" spans="1:26" ht="15.75" customHeight="1" x14ac:dyDescent="0.3">
      <c r="A319" s="755"/>
      <c r="B319" s="755"/>
      <c r="C319" s="755"/>
      <c r="D319" s="755"/>
      <c r="E319" s="755"/>
      <c r="F319" s="755"/>
      <c r="G319" s="755"/>
      <c r="H319" s="755"/>
      <c r="I319" s="755"/>
      <c r="J319" s="755"/>
      <c r="K319" s="755"/>
      <c r="L319" s="755"/>
      <c r="M319" s="755"/>
      <c r="N319" s="756"/>
      <c r="O319" s="755"/>
      <c r="P319" s="755"/>
      <c r="Q319" s="755"/>
      <c r="R319" s="755"/>
      <c r="S319" s="755"/>
      <c r="T319" s="755"/>
      <c r="U319" s="755"/>
      <c r="V319" s="755"/>
      <c r="W319" s="755"/>
      <c r="X319" s="755"/>
      <c r="Y319" s="755"/>
      <c r="Z319" s="755"/>
    </row>
    <row r="320" spans="1:26" ht="15.75" customHeight="1" x14ac:dyDescent="0.3">
      <c r="A320" s="755"/>
      <c r="B320" s="755"/>
      <c r="C320" s="755"/>
      <c r="D320" s="755"/>
      <c r="E320" s="755"/>
      <c r="F320" s="755"/>
      <c r="G320" s="755"/>
      <c r="H320" s="755"/>
      <c r="I320" s="755"/>
      <c r="J320" s="755"/>
      <c r="K320" s="755"/>
      <c r="L320" s="755"/>
      <c r="M320" s="755"/>
      <c r="N320" s="756"/>
      <c r="O320" s="755"/>
      <c r="P320" s="755"/>
      <c r="Q320" s="755"/>
      <c r="R320" s="755"/>
      <c r="S320" s="755"/>
      <c r="T320" s="755"/>
      <c r="U320" s="755"/>
      <c r="V320" s="755"/>
      <c r="W320" s="755"/>
      <c r="X320" s="755"/>
      <c r="Y320" s="755"/>
      <c r="Z320" s="755"/>
    </row>
    <row r="321" spans="1:26" ht="15.75" customHeight="1" x14ac:dyDescent="0.3">
      <c r="A321" s="755"/>
      <c r="B321" s="755"/>
      <c r="C321" s="755"/>
      <c r="D321" s="755"/>
      <c r="E321" s="755"/>
      <c r="F321" s="755"/>
      <c r="G321" s="755"/>
      <c r="H321" s="755"/>
      <c r="I321" s="755"/>
      <c r="J321" s="755"/>
      <c r="K321" s="755"/>
      <c r="L321" s="755"/>
      <c r="M321" s="755"/>
      <c r="N321" s="756"/>
      <c r="O321" s="755"/>
      <c r="P321" s="755"/>
      <c r="Q321" s="755"/>
      <c r="R321" s="755"/>
      <c r="S321" s="755"/>
      <c r="T321" s="755"/>
      <c r="U321" s="755"/>
      <c r="V321" s="755"/>
      <c r="W321" s="755"/>
      <c r="X321" s="755"/>
      <c r="Y321" s="755"/>
      <c r="Z321" s="755"/>
    </row>
    <row r="322" spans="1:26" ht="15.75" customHeight="1" x14ac:dyDescent="0.3">
      <c r="A322" s="755"/>
      <c r="B322" s="755"/>
      <c r="C322" s="755"/>
      <c r="D322" s="755"/>
      <c r="E322" s="755"/>
      <c r="F322" s="755"/>
      <c r="G322" s="755"/>
      <c r="H322" s="755"/>
      <c r="I322" s="755"/>
      <c r="J322" s="755"/>
      <c r="K322" s="755"/>
      <c r="L322" s="755"/>
      <c r="M322" s="755"/>
      <c r="N322" s="756"/>
      <c r="O322" s="755"/>
      <c r="P322" s="755"/>
      <c r="Q322" s="755"/>
      <c r="R322" s="755"/>
      <c r="S322" s="755"/>
      <c r="T322" s="755"/>
      <c r="U322" s="755"/>
      <c r="V322" s="755"/>
      <c r="W322" s="755"/>
      <c r="X322" s="755"/>
      <c r="Y322" s="755"/>
      <c r="Z322" s="755"/>
    </row>
    <row r="323" spans="1:26" ht="15.75" customHeight="1" x14ac:dyDescent="0.3">
      <c r="A323" s="755"/>
      <c r="B323" s="755"/>
      <c r="C323" s="755"/>
      <c r="D323" s="755"/>
      <c r="E323" s="755"/>
      <c r="F323" s="755"/>
      <c r="G323" s="755"/>
      <c r="H323" s="755"/>
      <c r="I323" s="755"/>
      <c r="J323" s="755"/>
      <c r="K323" s="755"/>
      <c r="L323" s="755"/>
      <c r="M323" s="755"/>
      <c r="N323" s="756"/>
      <c r="O323" s="755"/>
      <c r="P323" s="755"/>
      <c r="Q323" s="755"/>
      <c r="R323" s="755"/>
      <c r="S323" s="755"/>
      <c r="T323" s="755"/>
      <c r="U323" s="755"/>
      <c r="V323" s="755"/>
      <c r="W323" s="755"/>
      <c r="X323" s="755"/>
      <c r="Y323" s="755"/>
      <c r="Z323" s="755"/>
    </row>
    <row r="324" spans="1:26" ht="15.75" customHeight="1" x14ac:dyDescent="0.3">
      <c r="A324" s="755"/>
      <c r="B324" s="755"/>
      <c r="C324" s="755"/>
      <c r="D324" s="755"/>
      <c r="E324" s="755"/>
      <c r="F324" s="755"/>
      <c r="G324" s="755"/>
      <c r="H324" s="755"/>
      <c r="I324" s="755"/>
      <c r="J324" s="755"/>
      <c r="K324" s="755"/>
      <c r="L324" s="755"/>
      <c r="M324" s="755"/>
      <c r="N324" s="756"/>
      <c r="O324" s="755"/>
      <c r="P324" s="755"/>
      <c r="Q324" s="755"/>
      <c r="R324" s="755"/>
      <c r="S324" s="755"/>
      <c r="T324" s="755"/>
      <c r="U324" s="755"/>
      <c r="V324" s="755"/>
      <c r="W324" s="755"/>
      <c r="X324" s="755"/>
      <c r="Y324" s="755"/>
      <c r="Z324" s="755"/>
    </row>
    <row r="325" spans="1:26" ht="15.75" customHeight="1" x14ac:dyDescent="0.3">
      <c r="A325" s="755"/>
      <c r="B325" s="755"/>
      <c r="C325" s="755"/>
      <c r="D325" s="755"/>
      <c r="E325" s="755"/>
      <c r="F325" s="755"/>
      <c r="G325" s="755"/>
      <c r="H325" s="755"/>
      <c r="I325" s="755"/>
      <c r="J325" s="755"/>
      <c r="K325" s="755"/>
      <c r="L325" s="755"/>
      <c r="M325" s="755"/>
      <c r="N325" s="756"/>
      <c r="O325" s="755"/>
      <c r="P325" s="755"/>
      <c r="Q325" s="755"/>
      <c r="R325" s="755"/>
      <c r="S325" s="755"/>
      <c r="T325" s="755"/>
      <c r="U325" s="755"/>
      <c r="V325" s="755"/>
      <c r="W325" s="755"/>
      <c r="X325" s="755"/>
      <c r="Y325" s="755"/>
      <c r="Z325" s="755"/>
    </row>
    <row r="326" spans="1:26" ht="15.75" customHeight="1" x14ac:dyDescent="0.3">
      <c r="A326" s="755"/>
      <c r="B326" s="755"/>
      <c r="C326" s="755"/>
      <c r="D326" s="755"/>
      <c r="E326" s="755"/>
      <c r="F326" s="755"/>
      <c r="G326" s="755"/>
      <c r="H326" s="755"/>
      <c r="I326" s="755"/>
      <c r="J326" s="755"/>
      <c r="K326" s="755"/>
      <c r="L326" s="755"/>
      <c r="M326" s="755"/>
      <c r="N326" s="756"/>
      <c r="O326" s="755"/>
      <c r="P326" s="755"/>
      <c r="Q326" s="755"/>
      <c r="R326" s="755"/>
      <c r="S326" s="755"/>
      <c r="T326" s="755"/>
      <c r="U326" s="755"/>
      <c r="V326" s="755"/>
      <c r="W326" s="755"/>
      <c r="X326" s="755"/>
      <c r="Y326" s="755"/>
      <c r="Z326" s="755"/>
    </row>
    <row r="327" spans="1:26" ht="15.75" customHeight="1" x14ac:dyDescent="0.3">
      <c r="A327" s="755"/>
      <c r="B327" s="755"/>
      <c r="C327" s="755"/>
      <c r="D327" s="755"/>
      <c r="E327" s="755"/>
      <c r="F327" s="755"/>
      <c r="G327" s="755"/>
      <c r="H327" s="755"/>
      <c r="I327" s="755"/>
      <c r="J327" s="755"/>
      <c r="K327" s="755"/>
      <c r="L327" s="755"/>
      <c r="M327" s="755"/>
      <c r="N327" s="756"/>
      <c r="O327" s="755"/>
      <c r="P327" s="755"/>
      <c r="Q327" s="755"/>
      <c r="R327" s="755"/>
      <c r="S327" s="755"/>
      <c r="T327" s="755"/>
      <c r="U327" s="755"/>
      <c r="V327" s="755"/>
      <c r="W327" s="755"/>
      <c r="X327" s="755"/>
      <c r="Y327" s="755"/>
      <c r="Z327" s="755"/>
    </row>
    <row r="328" spans="1:26" ht="15.75" customHeight="1" x14ac:dyDescent="0.3">
      <c r="A328" s="755"/>
      <c r="B328" s="755"/>
      <c r="C328" s="755"/>
      <c r="D328" s="755"/>
      <c r="E328" s="755"/>
      <c r="F328" s="755"/>
      <c r="G328" s="755"/>
      <c r="H328" s="755"/>
      <c r="I328" s="755"/>
      <c r="J328" s="755"/>
      <c r="K328" s="755"/>
      <c r="L328" s="755"/>
      <c r="M328" s="755"/>
      <c r="N328" s="756"/>
      <c r="O328" s="755"/>
      <c r="P328" s="755"/>
      <c r="Q328" s="755"/>
      <c r="R328" s="755"/>
      <c r="S328" s="755"/>
      <c r="T328" s="755"/>
      <c r="U328" s="755"/>
      <c r="V328" s="755"/>
      <c r="W328" s="755"/>
      <c r="X328" s="755"/>
      <c r="Y328" s="755"/>
      <c r="Z328" s="755"/>
    </row>
    <row r="329" spans="1:26" ht="15.75" customHeight="1" x14ac:dyDescent="0.3">
      <c r="A329" s="755"/>
      <c r="B329" s="755"/>
      <c r="C329" s="755"/>
      <c r="D329" s="755"/>
      <c r="E329" s="755"/>
      <c r="F329" s="755"/>
      <c r="G329" s="755"/>
      <c r="H329" s="755"/>
      <c r="I329" s="755"/>
      <c r="J329" s="755"/>
      <c r="K329" s="755"/>
      <c r="L329" s="755"/>
      <c r="M329" s="755"/>
      <c r="N329" s="756"/>
      <c r="O329" s="755"/>
      <c r="P329" s="755"/>
      <c r="Q329" s="755"/>
      <c r="R329" s="755"/>
      <c r="S329" s="755"/>
      <c r="T329" s="755"/>
      <c r="U329" s="755"/>
      <c r="V329" s="755"/>
      <c r="W329" s="755"/>
      <c r="X329" s="755"/>
      <c r="Y329" s="755"/>
      <c r="Z329" s="755"/>
    </row>
    <row r="330" spans="1:26" ht="15.75" customHeight="1" x14ac:dyDescent="0.3">
      <c r="A330" s="755"/>
      <c r="B330" s="755"/>
      <c r="C330" s="755"/>
      <c r="D330" s="755"/>
      <c r="E330" s="755"/>
      <c r="F330" s="755"/>
      <c r="G330" s="755"/>
      <c r="H330" s="755"/>
      <c r="I330" s="755"/>
      <c r="J330" s="755"/>
      <c r="K330" s="755"/>
      <c r="L330" s="755"/>
      <c r="M330" s="755"/>
      <c r="N330" s="756"/>
      <c r="O330" s="755"/>
      <c r="P330" s="755"/>
      <c r="Q330" s="755"/>
      <c r="R330" s="755"/>
      <c r="S330" s="755"/>
      <c r="T330" s="755"/>
      <c r="U330" s="755"/>
      <c r="V330" s="755"/>
      <c r="W330" s="755"/>
      <c r="X330" s="755"/>
      <c r="Y330" s="755"/>
      <c r="Z330" s="755"/>
    </row>
    <row r="331" spans="1:26" ht="15.75" customHeight="1" x14ac:dyDescent="0.3">
      <c r="A331" s="755"/>
      <c r="B331" s="755"/>
      <c r="C331" s="755"/>
      <c r="D331" s="755"/>
      <c r="E331" s="755"/>
      <c r="F331" s="755"/>
      <c r="G331" s="755"/>
      <c r="H331" s="755"/>
      <c r="I331" s="755"/>
      <c r="J331" s="755"/>
      <c r="K331" s="755"/>
      <c r="L331" s="755"/>
      <c r="M331" s="755"/>
      <c r="N331" s="756"/>
      <c r="O331" s="755"/>
      <c r="P331" s="755"/>
      <c r="Q331" s="755"/>
      <c r="R331" s="755"/>
      <c r="S331" s="755"/>
      <c r="T331" s="755"/>
      <c r="U331" s="755"/>
      <c r="V331" s="755"/>
      <c r="W331" s="755"/>
      <c r="X331" s="755"/>
      <c r="Y331" s="755"/>
      <c r="Z331" s="755"/>
    </row>
    <row r="332" spans="1:26" ht="15.75" customHeight="1" x14ac:dyDescent="0.3">
      <c r="A332" s="755"/>
      <c r="B332" s="755"/>
      <c r="C332" s="755"/>
      <c r="D332" s="755"/>
      <c r="E332" s="755"/>
      <c r="F332" s="755"/>
      <c r="G332" s="755"/>
      <c r="H332" s="755"/>
      <c r="I332" s="755"/>
      <c r="J332" s="755"/>
      <c r="K332" s="755"/>
      <c r="L332" s="755"/>
      <c r="M332" s="755"/>
      <c r="N332" s="756"/>
      <c r="O332" s="755"/>
      <c r="P332" s="755"/>
      <c r="Q332" s="755"/>
      <c r="R332" s="755"/>
      <c r="S332" s="755"/>
      <c r="T332" s="755"/>
      <c r="U332" s="755"/>
      <c r="V332" s="755"/>
      <c r="W332" s="755"/>
      <c r="X332" s="755"/>
      <c r="Y332" s="755"/>
      <c r="Z332" s="755"/>
    </row>
    <row r="333" spans="1:26" ht="15.75" customHeight="1" x14ac:dyDescent="0.3">
      <c r="A333" s="755"/>
      <c r="B333" s="755"/>
      <c r="C333" s="755"/>
      <c r="D333" s="755"/>
      <c r="E333" s="755"/>
      <c r="F333" s="755"/>
      <c r="G333" s="755"/>
      <c r="H333" s="755"/>
      <c r="I333" s="755"/>
      <c r="J333" s="755"/>
      <c r="K333" s="755"/>
      <c r="L333" s="755"/>
      <c r="M333" s="755"/>
      <c r="N333" s="756"/>
      <c r="O333" s="755"/>
      <c r="P333" s="755"/>
      <c r="Q333" s="755"/>
      <c r="R333" s="755"/>
      <c r="S333" s="755"/>
      <c r="T333" s="755"/>
      <c r="U333" s="755"/>
      <c r="V333" s="755"/>
      <c r="W333" s="755"/>
      <c r="X333" s="755"/>
      <c r="Y333" s="755"/>
      <c r="Z333" s="755"/>
    </row>
    <row r="334" spans="1:26" ht="15.75" customHeight="1" x14ac:dyDescent="0.3">
      <c r="A334" s="755"/>
      <c r="B334" s="755"/>
      <c r="C334" s="755"/>
      <c r="D334" s="755"/>
      <c r="E334" s="755"/>
      <c r="F334" s="755"/>
      <c r="G334" s="755"/>
      <c r="H334" s="755"/>
      <c r="I334" s="755"/>
      <c r="J334" s="755"/>
      <c r="K334" s="755"/>
      <c r="L334" s="755"/>
      <c r="M334" s="755"/>
      <c r="N334" s="756"/>
      <c r="O334" s="755"/>
      <c r="P334" s="755"/>
      <c r="Q334" s="755"/>
      <c r="R334" s="755"/>
      <c r="S334" s="755"/>
      <c r="T334" s="755"/>
      <c r="U334" s="755"/>
      <c r="V334" s="755"/>
      <c r="W334" s="755"/>
      <c r="X334" s="755"/>
      <c r="Y334" s="755"/>
      <c r="Z334" s="755"/>
    </row>
    <row r="335" spans="1:26" ht="15.75" customHeight="1" x14ac:dyDescent="0.3">
      <c r="A335" s="755"/>
      <c r="B335" s="755"/>
      <c r="C335" s="755"/>
      <c r="D335" s="755"/>
      <c r="E335" s="755"/>
      <c r="F335" s="755"/>
      <c r="G335" s="755"/>
      <c r="H335" s="755"/>
      <c r="I335" s="755"/>
      <c r="J335" s="755"/>
      <c r="K335" s="755"/>
      <c r="L335" s="755"/>
      <c r="M335" s="755"/>
      <c r="N335" s="756"/>
      <c r="O335" s="755"/>
      <c r="P335" s="755"/>
      <c r="Q335" s="755"/>
      <c r="R335" s="755"/>
      <c r="S335" s="755"/>
      <c r="T335" s="755"/>
      <c r="U335" s="755"/>
      <c r="V335" s="755"/>
      <c r="W335" s="755"/>
      <c r="X335" s="755"/>
      <c r="Y335" s="755"/>
      <c r="Z335" s="755"/>
    </row>
    <row r="336" spans="1:26" ht="15.75" customHeight="1" x14ac:dyDescent="0.3">
      <c r="A336" s="755"/>
      <c r="B336" s="755"/>
      <c r="C336" s="755"/>
      <c r="D336" s="755"/>
      <c r="E336" s="755"/>
      <c r="F336" s="755"/>
      <c r="G336" s="755"/>
      <c r="H336" s="755"/>
      <c r="I336" s="755"/>
      <c r="J336" s="755"/>
      <c r="K336" s="755"/>
      <c r="L336" s="755"/>
      <c r="M336" s="755"/>
      <c r="N336" s="756"/>
      <c r="O336" s="755"/>
      <c r="P336" s="755"/>
      <c r="Q336" s="755"/>
      <c r="R336" s="755"/>
      <c r="S336" s="755"/>
      <c r="T336" s="755"/>
      <c r="U336" s="755"/>
      <c r="V336" s="755"/>
      <c r="W336" s="755"/>
      <c r="X336" s="755"/>
      <c r="Y336" s="755"/>
      <c r="Z336" s="755"/>
    </row>
    <row r="337" spans="1:26" ht="15.75" customHeight="1" x14ac:dyDescent="0.3">
      <c r="A337" s="755"/>
      <c r="B337" s="755"/>
      <c r="C337" s="755"/>
      <c r="D337" s="755"/>
      <c r="E337" s="755"/>
      <c r="F337" s="755"/>
      <c r="G337" s="755"/>
      <c r="H337" s="755"/>
      <c r="I337" s="755"/>
      <c r="J337" s="755"/>
      <c r="K337" s="755"/>
      <c r="L337" s="755"/>
      <c r="M337" s="755"/>
      <c r="N337" s="756"/>
      <c r="O337" s="755"/>
      <c r="P337" s="755"/>
      <c r="Q337" s="755"/>
      <c r="R337" s="755"/>
      <c r="S337" s="755"/>
      <c r="T337" s="755"/>
      <c r="U337" s="755"/>
      <c r="V337" s="755"/>
      <c r="W337" s="755"/>
      <c r="X337" s="755"/>
      <c r="Y337" s="755"/>
      <c r="Z337" s="755"/>
    </row>
    <row r="338" spans="1:26" ht="15.75" customHeight="1" x14ac:dyDescent="0.3">
      <c r="A338" s="755"/>
      <c r="B338" s="755"/>
      <c r="C338" s="755"/>
      <c r="D338" s="755"/>
      <c r="E338" s="755"/>
      <c r="F338" s="755"/>
      <c r="G338" s="755"/>
      <c r="H338" s="755"/>
      <c r="I338" s="755"/>
      <c r="J338" s="755"/>
      <c r="K338" s="755"/>
      <c r="L338" s="755"/>
      <c r="M338" s="755"/>
      <c r="N338" s="756"/>
      <c r="O338" s="755"/>
      <c r="P338" s="755"/>
      <c r="Q338" s="755"/>
      <c r="R338" s="755"/>
      <c r="S338" s="755"/>
      <c r="T338" s="755"/>
      <c r="U338" s="755"/>
      <c r="V338" s="755"/>
      <c r="W338" s="755"/>
      <c r="X338" s="755"/>
      <c r="Y338" s="755"/>
      <c r="Z338" s="755"/>
    </row>
    <row r="339" spans="1:26" ht="15.75" customHeight="1" x14ac:dyDescent="0.3">
      <c r="A339" s="755"/>
      <c r="B339" s="755"/>
      <c r="C339" s="755"/>
      <c r="D339" s="755"/>
      <c r="E339" s="755"/>
      <c r="F339" s="755"/>
      <c r="G339" s="755"/>
      <c r="H339" s="755"/>
      <c r="I339" s="755"/>
      <c r="J339" s="755"/>
      <c r="K339" s="755"/>
      <c r="L339" s="755"/>
      <c r="M339" s="755"/>
      <c r="N339" s="756"/>
      <c r="O339" s="755"/>
      <c r="P339" s="755"/>
      <c r="Q339" s="755"/>
      <c r="R339" s="755"/>
      <c r="S339" s="755"/>
      <c r="T339" s="755"/>
      <c r="U339" s="755"/>
      <c r="V339" s="755"/>
      <c r="W339" s="755"/>
      <c r="X339" s="755"/>
      <c r="Y339" s="755"/>
      <c r="Z339" s="755"/>
    </row>
    <row r="340" spans="1:26" ht="15.75" customHeight="1" x14ac:dyDescent="0.3">
      <c r="A340" s="755"/>
      <c r="B340" s="755"/>
      <c r="C340" s="755"/>
      <c r="D340" s="755"/>
      <c r="E340" s="755"/>
      <c r="F340" s="755"/>
      <c r="G340" s="755"/>
      <c r="H340" s="755"/>
      <c r="I340" s="755"/>
      <c r="J340" s="755"/>
      <c r="K340" s="755"/>
      <c r="L340" s="755"/>
      <c r="M340" s="755"/>
      <c r="N340" s="756"/>
      <c r="O340" s="755"/>
      <c r="P340" s="755"/>
      <c r="Q340" s="755"/>
      <c r="R340" s="755"/>
      <c r="S340" s="755"/>
      <c r="T340" s="755"/>
      <c r="U340" s="755"/>
      <c r="V340" s="755"/>
      <c r="W340" s="755"/>
      <c r="X340" s="755"/>
      <c r="Y340" s="755"/>
      <c r="Z340" s="755"/>
    </row>
    <row r="341" spans="1:26" ht="15.75" customHeight="1" x14ac:dyDescent="0.3">
      <c r="A341" s="755"/>
      <c r="B341" s="755"/>
      <c r="C341" s="755"/>
      <c r="D341" s="755"/>
      <c r="E341" s="755"/>
      <c r="F341" s="755"/>
      <c r="G341" s="755"/>
      <c r="H341" s="755"/>
      <c r="I341" s="755"/>
      <c r="J341" s="755"/>
      <c r="K341" s="755"/>
      <c r="L341" s="755"/>
      <c r="M341" s="755"/>
      <c r="N341" s="756"/>
      <c r="O341" s="755"/>
      <c r="P341" s="755"/>
      <c r="Q341" s="755"/>
      <c r="R341" s="755"/>
      <c r="S341" s="755"/>
      <c r="T341" s="755"/>
      <c r="U341" s="755"/>
      <c r="V341" s="755"/>
      <c r="W341" s="755"/>
      <c r="X341" s="755"/>
      <c r="Y341" s="755"/>
      <c r="Z341" s="755"/>
    </row>
    <row r="342" spans="1:26" ht="15.75" customHeight="1" x14ac:dyDescent="0.3">
      <c r="A342" s="755"/>
      <c r="B342" s="755"/>
      <c r="C342" s="755"/>
      <c r="D342" s="755"/>
      <c r="E342" s="755"/>
      <c r="F342" s="755"/>
      <c r="G342" s="755"/>
      <c r="H342" s="755"/>
      <c r="I342" s="755"/>
      <c r="J342" s="755"/>
      <c r="K342" s="755"/>
      <c r="L342" s="755"/>
      <c r="M342" s="755"/>
      <c r="N342" s="756"/>
      <c r="O342" s="755"/>
      <c r="P342" s="755"/>
      <c r="Q342" s="755"/>
      <c r="R342" s="755"/>
      <c r="S342" s="755"/>
      <c r="T342" s="755"/>
      <c r="U342" s="755"/>
      <c r="V342" s="755"/>
      <c r="W342" s="755"/>
      <c r="X342" s="755"/>
      <c r="Y342" s="755"/>
      <c r="Z342" s="755"/>
    </row>
    <row r="343" spans="1:26" ht="15.75" customHeight="1" x14ac:dyDescent="0.3">
      <c r="A343" s="755"/>
      <c r="B343" s="755"/>
      <c r="C343" s="755"/>
      <c r="D343" s="755"/>
      <c r="E343" s="755"/>
      <c r="F343" s="755"/>
      <c r="G343" s="755"/>
      <c r="H343" s="755"/>
      <c r="I343" s="755"/>
      <c r="J343" s="755"/>
      <c r="K343" s="755"/>
      <c r="L343" s="755"/>
      <c r="M343" s="755"/>
      <c r="N343" s="756"/>
      <c r="O343" s="755"/>
      <c r="P343" s="755"/>
      <c r="Q343" s="755"/>
      <c r="R343" s="755"/>
      <c r="S343" s="755"/>
      <c r="T343" s="755"/>
      <c r="U343" s="755"/>
      <c r="V343" s="755"/>
      <c r="W343" s="755"/>
      <c r="X343" s="755"/>
      <c r="Y343" s="755"/>
      <c r="Z343" s="755"/>
    </row>
    <row r="344" spans="1:26" ht="15.75" customHeight="1" x14ac:dyDescent="0.3">
      <c r="A344" s="755"/>
      <c r="B344" s="755"/>
      <c r="C344" s="755"/>
      <c r="D344" s="755"/>
      <c r="E344" s="755"/>
      <c r="F344" s="755"/>
      <c r="G344" s="755"/>
      <c r="H344" s="755"/>
      <c r="I344" s="755"/>
      <c r="J344" s="755"/>
      <c r="K344" s="755"/>
      <c r="L344" s="755"/>
      <c r="M344" s="755"/>
      <c r="N344" s="756"/>
      <c r="O344" s="755"/>
      <c r="P344" s="755"/>
      <c r="Q344" s="755"/>
      <c r="R344" s="755"/>
      <c r="S344" s="755"/>
      <c r="T344" s="755"/>
      <c r="U344" s="755"/>
      <c r="V344" s="755"/>
      <c r="W344" s="755"/>
      <c r="X344" s="755"/>
      <c r="Y344" s="755"/>
      <c r="Z344" s="755"/>
    </row>
    <row r="345" spans="1:26" ht="15.75" customHeight="1" x14ac:dyDescent="0.3">
      <c r="A345" s="755"/>
      <c r="B345" s="755"/>
      <c r="C345" s="755"/>
      <c r="D345" s="755"/>
      <c r="E345" s="755"/>
      <c r="F345" s="755"/>
      <c r="G345" s="755"/>
      <c r="H345" s="755"/>
      <c r="I345" s="755"/>
      <c r="J345" s="755"/>
      <c r="K345" s="755"/>
      <c r="L345" s="755"/>
      <c r="M345" s="755"/>
      <c r="N345" s="756"/>
      <c r="O345" s="755"/>
      <c r="P345" s="755"/>
      <c r="Q345" s="755"/>
      <c r="R345" s="755"/>
      <c r="S345" s="755"/>
      <c r="T345" s="755"/>
      <c r="U345" s="755"/>
      <c r="V345" s="755"/>
      <c r="W345" s="755"/>
      <c r="X345" s="755"/>
      <c r="Y345" s="755"/>
      <c r="Z345" s="755"/>
    </row>
    <row r="346" spans="1:26" ht="15.75" customHeight="1" x14ac:dyDescent="0.3">
      <c r="A346" s="755"/>
      <c r="B346" s="755"/>
      <c r="C346" s="755"/>
      <c r="D346" s="755"/>
      <c r="E346" s="755"/>
      <c r="F346" s="755"/>
      <c r="G346" s="755"/>
      <c r="H346" s="755"/>
      <c r="I346" s="755"/>
      <c r="J346" s="755"/>
      <c r="K346" s="755"/>
      <c r="L346" s="755"/>
      <c r="M346" s="755"/>
      <c r="N346" s="756"/>
      <c r="O346" s="755"/>
      <c r="P346" s="755"/>
      <c r="Q346" s="755"/>
      <c r="R346" s="755"/>
      <c r="S346" s="755"/>
      <c r="T346" s="755"/>
      <c r="U346" s="755"/>
      <c r="V346" s="755"/>
      <c r="W346" s="755"/>
      <c r="X346" s="755"/>
      <c r="Y346" s="755"/>
      <c r="Z346" s="755"/>
    </row>
    <row r="347" spans="1:26" ht="15.75" customHeight="1" x14ac:dyDescent="0.3">
      <c r="A347" s="755"/>
      <c r="B347" s="755"/>
      <c r="C347" s="755"/>
      <c r="D347" s="755"/>
      <c r="E347" s="755"/>
      <c r="F347" s="755"/>
      <c r="G347" s="755"/>
      <c r="H347" s="755"/>
      <c r="I347" s="755"/>
      <c r="J347" s="755"/>
      <c r="K347" s="755"/>
      <c r="L347" s="755"/>
      <c r="M347" s="755"/>
      <c r="N347" s="756"/>
      <c r="O347" s="755"/>
      <c r="P347" s="755"/>
      <c r="Q347" s="755"/>
      <c r="R347" s="755"/>
      <c r="S347" s="755"/>
      <c r="T347" s="755"/>
      <c r="U347" s="755"/>
      <c r="V347" s="755"/>
      <c r="W347" s="755"/>
      <c r="X347" s="755"/>
      <c r="Y347" s="755"/>
      <c r="Z347" s="755"/>
    </row>
    <row r="348" spans="1:26" ht="15.75" customHeight="1" x14ac:dyDescent="0.3">
      <c r="A348" s="755"/>
      <c r="B348" s="755"/>
      <c r="C348" s="755"/>
      <c r="D348" s="755"/>
      <c r="E348" s="755"/>
      <c r="F348" s="755"/>
      <c r="G348" s="755"/>
      <c r="H348" s="755"/>
      <c r="I348" s="755"/>
      <c r="J348" s="755"/>
      <c r="K348" s="755"/>
      <c r="L348" s="755"/>
      <c r="M348" s="755"/>
      <c r="N348" s="756"/>
      <c r="O348" s="755"/>
      <c r="P348" s="755"/>
      <c r="Q348" s="755"/>
      <c r="R348" s="755"/>
      <c r="S348" s="755"/>
      <c r="T348" s="755"/>
      <c r="U348" s="755"/>
      <c r="V348" s="755"/>
      <c r="W348" s="755"/>
      <c r="X348" s="755"/>
      <c r="Y348" s="755"/>
      <c r="Z348" s="755"/>
    </row>
    <row r="349" spans="1:26" ht="15.75" customHeight="1" x14ac:dyDescent="0.3">
      <c r="A349" s="755"/>
      <c r="B349" s="755"/>
      <c r="C349" s="755"/>
      <c r="D349" s="755"/>
      <c r="E349" s="755"/>
      <c r="F349" s="755"/>
      <c r="G349" s="755"/>
      <c r="H349" s="755"/>
      <c r="I349" s="755"/>
      <c r="J349" s="755"/>
      <c r="K349" s="755"/>
      <c r="L349" s="755"/>
      <c r="M349" s="755"/>
      <c r="N349" s="756"/>
      <c r="O349" s="755"/>
      <c r="P349" s="755"/>
      <c r="Q349" s="755"/>
      <c r="R349" s="755"/>
      <c r="S349" s="755"/>
      <c r="T349" s="755"/>
      <c r="U349" s="755"/>
      <c r="V349" s="755"/>
      <c r="W349" s="755"/>
      <c r="X349" s="755"/>
      <c r="Y349" s="755"/>
      <c r="Z349" s="755"/>
    </row>
    <row r="350" spans="1:26" ht="15.75" customHeight="1" x14ac:dyDescent="0.3">
      <c r="A350" s="755"/>
      <c r="B350" s="755"/>
      <c r="C350" s="755"/>
      <c r="D350" s="755"/>
      <c r="E350" s="755"/>
      <c r="F350" s="755"/>
      <c r="G350" s="755"/>
      <c r="H350" s="755"/>
      <c r="I350" s="755"/>
      <c r="J350" s="755"/>
      <c r="K350" s="755"/>
      <c r="L350" s="755"/>
      <c r="M350" s="755"/>
      <c r="N350" s="756"/>
      <c r="O350" s="755"/>
      <c r="P350" s="755"/>
      <c r="Q350" s="755"/>
      <c r="R350" s="755"/>
      <c r="S350" s="755"/>
      <c r="T350" s="755"/>
      <c r="U350" s="755"/>
      <c r="V350" s="755"/>
      <c r="W350" s="755"/>
      <c r="X350" s="755"/>
      <c r="Y350" s="755"/>
      <c r="Z350" s="755"/>
    </row>
    <row r="351" spans="1:26" ht="15.75" customHeight="1" x14ac:dyDescent="0.3">
      <c r="A351" s="755"/>
      <c r="B351" s="755"/>
      <c r="C351" s="755"/>
      <c r="D351" s="755"/>
      <c r="E351" s="755"/>
      <c r="F351" s="755"/>
      <c r="G351" s="755"/>
      <c r="H351" s="755"/>
      <c r="I351" s="755"/>
      <c r="J351" s="755"/>
      <c r="K351" s="755"/>
      <c r="L351" s="755"/>
      <c r="M351" s="755"/>
      <c r="N351" s="756"/>
      <c r="O351" s="755"/>
      <c r="P351" s="755"/>
      <c r="Q351" s="755"/>
      <c r="R351" s="755"/>
      <c r="S351" s="755"/>
      <c r="T351" s="755"/>
      <c r="U351" s="755"/>
      <c r="V351" s="755"/>
      <c r="W351" s="755"/>
      <c r="X351" s="755"/>
      <c r="Y351" s="755"/>
      <c r="Z351" s="755"/>
    </row>
    <row r="352" spans="1:26" ht="15.75" customHeight="1" x14ac:dyDescent="0.3">
      <c r="A352" s="755"/>
      <c r="B352" s="755"/>
      <c r="C352" s="755"/>
      <c r="D352" s="755"/>
      <c r="E352" s="755"/>
      <c r="F352" s="755"/>
      <c r="G352" s="755"/>
      <c r="H352" s="755"/>
      <c r="I352" s="755"/>
      <c r="J352" s="755"/>
      <c r="K352" s="755"/>
      <c r="L352" s="755"/>
      <c r="M352" s="755"/>
      <c r="N352" s="756"/>
      <c r="O352" s="755"/>
      <c r="P352" s="755"/>
      <c r="Q352" s="755"/>
      <c r="R352" s="755"/>
      <c r="S352" s="755"/>
      <c r="T352" s="755"/>
      <c r="U352" s="755"/>
      <c r="V352" s="755"/>
      <c r="W352" s="755"/>
      <c r="X352" s="755"/>
      <c r="Y352" s="755"/>
      <c r="Z352" s="755"/>
    </row>
    <row r="353" spans="1:26" ht="15.75" customHeight="1" x14ac:dyDescent="0.3">
      <c r="A353" s="755"/>
      <c r="B353" s="755"/>
      <c r="C353" s="755"/>
      <c r="D353" s="755"/>
      <c r="E353" s="755"/>
      <c r="F353" s="755"/>
      <c r="G353" s="755"/>
      <c r="H353" s="755"/>
      <c r="I353" s="755"/>
      <c r="J353" s="755"/>
      <c r="K353" s="755"/>
      <c r="L353" s="755"/>
      <c r="M353" s="755"/>
      <c r="N353" s="756"/>
      <c r="O353" s="755"/>
      <c r="P353" s="755"/>
      <c r="Q353" s="755"/>
      <c r="R353" s="755"/>
      <c r="S353" s="755"/>
      <c r="T353" s="755"/>
      <c r="U353" s="755"/>
      <c r="V353" s="755"/>
      <c r="W353" s="755"/>
      <c r="X353" s="755"/>
      <c r="Y353" s="755"/>
      <c r="Z353" s="755"/>
    </row>
    <row r="354" spans="1:26" ht="15.75" customHeight="1" x14ac:dyDescent="0.3">
      <c r="A354" s="755"/>
      <c r="B354" s="755"/>
      <c r="C354" s="755"/>
      <c r="D354" s="755"/>
      <c r="E354" s="755"/>
      <c r="F354" s="755"/>
      <c r="G354" s="755"/>
      <c r="H354" s="755"/>
      <c r="I354" s="755"/>
      <c r="J354" s="755"/>
      <c r="K354" s="755"/>
      <c r="L354" s="755"/>
      <c r="M354" s="755"/>
      <c r="N354" s="756"/>
      <c r="O354" s="755"/>
      <c r="P354" s="755"/>
      <c r="Q354" s="755"/>
      <c r="R354" s="755"/>
      <c r="S354" s="755"/>
      <c r="T354" s="755"/>
      <c r="U354" s="755"/>
      <c r="V354" s="755"/>
      <c r="W354" s="755"/>
      <c r="X354" s="755"/>
      <c r="Y354" s="755"/>
      <c r="Z354" s="755"/>
    </row>
    <row r="355" spans="1:26" ht="15.75" customHeight="1" x14ac:dyDescent="0.3">
      <c r="A355" s="755"/>
      <c r="B355" s="755"/>
      <c r="C355" s="755"/>
      <c r="D355" s="755"/>
      <c r="E355" s="755"/>
      <c r="F355" s="755"/>
      <c r="G355" s="755"/>
      <c r="H355" s="755"/>
      <c r="I355" s="755"/>
      <c r="J355" s="755"/>
      <c r="K355" s="755"/>
      <c r="L355" s="755"/>
      <c r="M355" s="755"/>
      <c r="N355" s="756"/>
      <c r="O355" s="755"/>
      <c r="P355" s="755"/>
      <c r="Q355" s="755"/>
      <c r="R355" s="755"/>
      <c r="S355" s="755"/>
      <c r="T355" s="755"/>
      <c r="U355" s="755"/>
      <c r="V355" s="755"/>
      <c r="W355" s="755"/>
      <c r="X355" s="755"/>
      <c r="Y355" s="755"/>
      <c r="Z355" s="755"/>
    </row>
    <row r="356" spans="1:26" ht="15.75" customHeight="1" x14ac:dyDescent="0.3">
      <c r="A356" s="755"/>
      <c r="B356" s="755"/>
      <c r="C356" s="755"/>
      <c r="D356" s="755"/>
      <c r="E356" s="755"/>
      <c r="F356" s="755"/>
      <c r="G356" s="755"/>
      <c r="H356" s="755"/>
      <c r="I356" s="755"/>
      <c r="J356" s="755"/>
      <c r="K356" s="755"/>
      <c r="L356" s="755"/>
      <c r="M356" s="755"/>
      <c r="N356" s="756"/>
      <c r="O356" s="755"/>
      <c r="P356" s="755"/>
      <c r="Q356" s="755"/>
      <c r="R356" s="755"/>
      <c r="S356" s="755"/>
      <c r="T356" s="755"/>
      <c r="U356" s="755"/>
      <c r="V356" s="755"/>
      <c r="W356" s="755"/>
      <c r="X356" s="755"/>
      <c r="Y356" s="755"/>
      <c r="Z356" s="755"/>
    </row>
    <row r="357" spans="1:26" ht="15.75" customHeight="1" x14ac:dyDescent="0.3">
      <c r="A357" s="755"/>
      <c r="B357" s="755"/>
      <c r="C357" s="755"/>
      <c r="D357" s="755"/>
      <c r="E357" s="755"/>
      <c r="F357" s="755"/>
      <c r="G357" s="755"/>
      <c r="H357" s="755"/>
      <c r="I357" s="755"/>
      <c r="J357" s="755"/>
      <c r="K357" s="755"/>
      <c r="L357" s="755"/>
      <c r="M357" s="755"/>
      <c r="N357" s="756"/>
      <c r="O357" s="755"/>
      <c r="P357" s="755"/>
      <c r="Q357" s="755"/>
      <c r="R357" s="755"/>
      <c r="S357" s="755"/>
      <c r="T357" s="755"/>
      <c r="U357" s="755"/>
      <c r="V357" s="755"/>
      <c r="W357" s="755"/>
      <c r="X357" s="755"/>
      <c r="Y357" s="755"/>
      <c r="Z357" s="755"/>
    </row>
    <row r="358" spans="1:26" ht="15.75" customHeight="1" x14ac:dyDescent="0.3">
      <c r="A358" s="755"/>
      <c r="B358" s="755"/>
      <c r="C358" s="755"/>
      <c r="D358" s="755"/>
      <c r="E358" s="755"/>
      <c r="F358" s="755"/>
      <c r="G358" s="755"/>
      <c r="H358" s="755"/>
      <c r="I358" s="755"/>
      <c r="J358" s="755"/>
      <c r="K358" s="755"/>
      <c r="L358" s="755"/>
      <c r="M358" s="755"/>
      <c r="N358" s="756"/>
      <c r="O358" s="755"/>
      <c r="P358" s="755"/>
      <c r="Q358" s="755"/>
      <c r="R358" s="755"/>
      <c r="S358" s="755"/>
      <c r="T358" s="755"/>
      <c r="U358" s="755"/>
      <c r="V358" s="755"/>
      <c r="W358" s="755"/>
      <c r="X358" s="755"/>
      <c r="Y358" s="755"/>
      <c r="Z358" s="755"/>
    </row>
    <row r="359" spans="1:26" ht="15.75" customHeight="1" x14ac:dyDescent="0.3">
      <c r="A359" s="755"/>
      <c r="B359" s="755"/>
      <c r="C359" s="755"/>
      <c r="D359" s="755"/>
      <c r="E359" s="755"/>
      <c r="F359" s="755"/>
      <c r="G359" s="755"/>
      <c r="H359" s="755"/>
      <c r="I359" s="755"/>
      <c r="J359" s="755"/>
      <c r="K359" s="755"/>
      <c r="L359" s="755"/>
      <c r="M359" s="755"/>
      <c r="N359" s="756"/>
      <c r="O359" s="755"/>
      <c r="P359" s="755"/>
      <c r="Q359" s="755"/>
      <c r="R359" s="755"/>
      <c r="S359" s="755"/>
      <c r="T359" s="755"/>
      <c r="U359" s="755"/>
      <c r="V359" s="755"/>
      <c r="W359" s="755"/>
      <c r="X359" s="755"/>
      <c r="Y359" s="755"/>
      <c r="Z359" s="755"/>
    </row>
    <row r="360" spans="1:26" ht="15.75" customHeight="1" x14ac:dyDescent="0.3">
      <c r="A360" s="755"/>
      <c r="B360" s="755"/>
      <c r="C360" s="755"/>
      <c r="D360" s="755"/>
      <c r="E360" s="755"/>
      <c r="F360" s="755"/>
      <c r="G360" s="755"/>
      <c r="H360" s="755"/>
      <c r="I360" s="755"/>
      <c r="J360" s="755"/>
      <c r="K360" s="755"/>
      <c r="L360" s="755"/>
      <c r="M360" s="755"/>
      <c r="N360" s="756"/>
      <c r="O360" s="755"/>
      <c r="P360" s="755"/>
      <c r="Q360" s="755"/>
      <c r="R360" s="755"/>
      <c r="S360" s="755"/>
      <c r="T360" s="755"/>
      <c r="U360" s="755"/>
      <c r="V360" s="755"/>
      <c r="W360" s="755"/>
      <c r="X360" s="755"/>
      <c r="Y360" s="755"/>
      <c r="Z360" s="755"/>
    </row>
    <row r="361" spans="1:26" ht="15.75" customHeight="1" x14ac:dyDescent="0.3">
      <c r="A361" s="755"/>
      <c r="B361" s="755"/>
      <c r="C361" s="755"/>
      <c r="D361" s="755"/>
      <c r="E361" s="755"/>
      <c r="F361" s="755"/>
      <c r="G361" s="755"/>
      <c r="H361" s="755"/>
      <c r="I361" s="755"/>
      <c r="J361" s="755"/>
      <c r="K361" s="755"/>
      <c r="L361" s="755"/>
      <c r="M361" s="755"/>
      <c r="N361" s="756"/>
      <c r="O361" s="755"/>
      <c r="P361" s="755"/>
      <c r="Q361" s="755"/>
      <c r="R361" s="755"/>
      <c r="S361" s="755"/>
      <c r="T361" s="755"/>
      <c r="U361" s="755"/>
      <c r="V361" s="755"/>
      <c r="W361" s="755"/>
      <c r="X361" s="755"/>
      <c r="Y361" s="755"/>
      <c r="Z361" s="755"/>
    </row>
    <row r="362" spans="1:26" ht="15.75" customHeight="1" x14ac:dyDescent="0.3">
      <c r="A362" s="755"/>
      <c r="B362" s="755"/>
      <c r="C362" s="755"/>
      <c r="D362" s="755"/>
      <c r="E362" s="755"/>
      <c r="F362" s="755"/>
      <c r="G362" s="755"/>
      <c r="H362" s="755"/>
      <c r="I362" s="755"/>
      <c r="J362" s="755"/>
      <c r="K362" s="755"/>
      <c r="L362" s="755"/>
      <c r="M362" s="755"/>
      <c r="N362" s="756"/>
      <c r="O362" s="755"/>
      <c r="P362" s="755"/>
      <c r="Q362" s="755"/>
      <c r="R362" s="755"/>
      <c r="S362" s="755"/>
      <c r="T362" s="755"/>
      <c r="U362" s="755"/>
      <c r="V362" s="755"/>
      <c r="W362" s="755"/>
      <c r="X362" s="755"/>
      <c r="Y362" s="755"/>
      <c r="Z362" s="755"/>
    </row>
    <row r="363" spans="1:26" ht="15.75" customHeight="1" x14ac:dyDescent="0.3">
      <c r="A363" s="755"/>
      <c r="B363" s="755"/>
      <c r="C363" s="755"/>
      <c r="D363" s="755"/>
      <c r="E363" s="755"/>
      <c r="F363" s="755"/>
      <c r="G363" s="755"/>
      <c r="H363" s="755"/>
      <c r="I363" s="755"/>
      <c r="J363" s="755"/>
      <c r="K363" s="755"/>
      <c r="L363" s="755"/>
      <c r="M363" s="755"/>
      <c r="N363" s="756"/>
      <c r="O363" s="755"/>
      <c r="P363" s="755"/>
      <c r="Q363" s="755"/>
      <c r="R363" s="755"/>
      <c r="S363" s="755"/>
      <c r="T363" s="755"/>
      <c r="U363" s="755"/>
      <c r="V363" s="755"/>
      <c r="W363" s="755"/>
      <c r="X363" s="755"/>
      <c r="Y363" s="755"/>
      <c r="Z363" s="755"/>
    </row>
    <row r="364" spans="1:26" ht="15.75" customHeight="1" x14ac:dyDescent="0.3">
      <c r="A364" s="755"/>
      <c r="B364" s="755"/>
      <c r="C364" s="755"/>
      <c r="D364" s="755"/>
      <c r="E364" s="755"/>
      <c r="F364" s="755"/>
      <c r="G364" s="755"/>
      <c r="H364" s="755"/>
      <c r="I364" s="755"/>
      <c r="J364" s="755"/>
      <c r="K364" s="755"/>
      <c r="L364" s="755"/>
      <c r="M364" s="755"/>
      <c r="N364" s="756"/>
      <c r="O364" s="755"/>
      <c r="P364" s="755"/>
      <c r="Q364" s="755"/>
      <c r="R364" s="755"/>
      <c r="S364" s="755"/>
      <c r="T364" s="755"/>
      <c r="U364" s="755"/>
      <c r="V364" s="755"/>
      <c r="W364" s="755"/>
      <c r="X364" s="755"/>
      <c r="Y364" s="755"/>
      <c r="Z364" s="755"/>
    </row>
    <row r="365" spans="1:26" ht="15.75" customHeight="1" x14ac:dyDescent="0.3">
      <c r="A365" s="755"/>
      <c r="B365" s="755"/>
      <c r="C365" s="755"/>
      <c r="D365" s="755"/>
      <c r="E365" s="755"/>
      <c r="F365" s="755"/>
      <c r="G365" s="755"/>
      <c r="H365" s="755"/>
      <c r="I365" s="755"/>
      <c r="J365" s="755"/>
      <c r="K365" s="755"/>
      <c r="L365" s="755"/>
      <c r="M365" s="755"/>
      <c r="N365" s="756"/>
      <c r="O365" s="755"/>
      <c r="P365" s="755"/>
      <c r="Q365" s="755"/>
      <c r="R365" s="755"/>
      <c r="S365" s="755"/>
      <c r="T365" s="755"/>
      <c r="U365" s="755"/>
      <c r="V365" s="755"/>
      <c r="W365" s="755"/>
      <c r="X365" s="755"/>
      <c r="Y365" s="755"/>
      <c r="Z365" s="755"/>
    </row>
    <row r="366" spans="1:26" ht="15.75" customHeight="1" x14ac:dyDescent="0.3">
      <c r="A366" s="755"/>
      <c r="B366" s="755"/>
      <c r="C366" s="755"/>
      <c r="D366" s="755"/>
      <c r="E366" s="755"/>
      <c r="F366" s="755"/>
      <c r="G366" s="755"/>
      <c r="H366" s="755"/>
      <c r="I366" s="755"/>
      <c r="J366" s="755"/>
      <c r="K366" s="755"/>
      <c r="L366" s="755"/>
      <c r="M366" s="755"/>
      <c r="N366" s="756"/>
      <c r="O366" s="755"/>
      <c r="P366" s="755"/>
      <c r="Q366" s="755"/>
      <c r="R366" s="755"/>
      <c r="S366" s="755"/>
      <c r="T366" s="755"/>
      <c r="U366" s="755"/>
      <c r="V366" s="755"/>
      <c r="W366" s="755"/>
      <c r="X366" s="755"/>
      <c r="Y366" s="755"/>
      <c r="Z366" s="755"/>
    </row>
    <row r="367" spans="1:26" ht="15.75" customHeight="1" x14ac:dyDescent="0.3">
      <c r="A367" s="755"/>
      <c r="B367" s="755"/>
      <c r="C367" s="755"/>
      <c r="D367" s="755"/>
      <c r="E367" s="755"/>
      <c r="F367" s="755"/>
      <c r="G367" s="755"/>
      <c r="H367" s="755"/>
      <c r="I367" s="755"/>
      <c r="J367" s="755"/>
      <c r="K367" s="755"/>
      <c r="L367" s="755"/>
      <c r="M367" s="755"/>
      <c r="N367" s="756"/>
      <c r="O367" s="755"/>
      <c r="P367" s="755"/>
      <c r="Q367" s="755"/>
      <c r="R367" s="755"/>
      <c r="S367" s="755"/>
      <c r="T367" s="755"/>
      <c r="U367" s="755"/>
      <c r="V367" s="755"/>
      <c r="W367" s="755"/>
      <c r="X367" s="755"/>
      <c r="Y367" s="755"/>
      <c r="Z367" s="755"/>
    </row>
    <row r="368" spans="1:26" ht="15.75" customHeight="1" x14ac:dyDescent="0.3">
      <c r="A368" s="755"/>
      <c r="B368" s="755"/>
      <c r="C368" s="755"/>
      <c r="D368" s="755"/>
      <c r="E368" s="755"/>
      <c r="F368" s="755"/>
      <c r="G368" s="755"/>
      <c r="H368" s="755"/>
      <c r="I368" s="755"/>
      <c r="J368" s="755"/>
      <c r="K368" s="755"/>
      <c r="L368" s="755"/>
      <c r="M368" s="755"/>
      <c r="N368" s="756"/>
      <c r="O368" s="755"/>
      <c r="P368" s="755"/>
      <c r="Q368" s="755"/>
      <c r="R368" s="755"/>
      <c r="S368" s="755"/>
      <c r="T368" s="755"/>
      <c r="U368" s="755"/>
      <c r="V368" s="755"/>
      <c r="W368" s="755"/>
      <c r="X368" s="755"/>
      <c r="Y368" s="755"/>
      <c r="Z368" s="755"/>
    </row>
    <row r="369" spans="1:26" ht="15.75" customHeight="1" x14ac:dyDescent="0.3">
      <c r="A369" s="755"/>
      <c r="B369" s="755"/>
      <c r="C369" s="755"/>
      <c r="D369" s="755"/>
      <c r="E369" s="755"/>
      <c r="F369" s="755"/>
      <c r="G369" s="755"/>
      <c r="H369" s="755"/>
      <c r="I369" s="755"/>
      <c r="J369" s="755"/>
      <c r="K369" s="755"/>
      <c r="L369" s="755"/>
      <c r="M369" s="755"/>
      <c r="N369" s="756"/>
      <c r="O369" s="755"/>
      <c r="P369" s="755"/>
      <c r="Q369" s="755"/>
      <c r="R369" s="755"/>
      <c r="S369" s="755"/>
      <c r="T369" s="755"/>
      <c r="U369" s="755"/>
      <c r="V369" s="755"/>
      <c r="W369" s="755"/>
      <c r="X369" s="755"/>
      <c r="Y369" s="755"/>
      <c r="Z369" s="755"/>
    </row>
    <row r="370" spans="1:26" ht="15.75" customHeight="1" x14ac:dyDescent="0.3">
      <c r="A370" s="755"/>
      <c r="B370" s="755"/>
      <c r="C370" s="755"/>
      <c r="D370" s="755"/>
      <c r="E370" s="755"/>
      <c r="F370" s="755"/>
      <c r="G370" s="755"/>
      <c r="H370" s="755"/>
      <c r="I370" s="755"/>
      <c r="J370" s="755"/>
      <c r="K370" s="755"/>
      <c r="L370" s="755"/>
      <c r="M370" s="755"/>
      <c r="N370" s="756"/>
      <c r="O370" s="755"/>
      <c r="P370" s="755"/>
      <c r="Q370" s="755"/>
      <c r="R370" s="755"/>
      <c r="S370" s="755"/>
      <c r="T370" s="755"/>
      <c r="U370" s="755"/>
      <c r="V370" s="755"/>
      <c r="W370" s="755"/>
      <c r="X370" s="755"/>
      <c r="Y370" s="755"/>
      <c r="Z370" s="755"/>
    </row>
    <row r="371" spans="1:26" ht="15.75" customHeight="1" x14ac:dyDescent="0.3">
      <c r="A371" s="755"/>
      <c r="B371" s="755"/>
      <c r="C371" s="755"/>
      <c r="D371" s="755"/>
      <c r="E371" s="755"/>
      <c r="F371" s="755"/>
      <c r="G371" s="755"/>
      <c r="H371" s="755"/>
      <c r="I371" s="755"/>
      <c r="J371" s="755"/>
      <c r="K371" s="755"/>
      <c r="L371" s="755"/>
      <c r="M371" s="755"/>
      <c r="N371" s="756"/>
      <c r="O371" s="755"/>
      <c r="P371" s="755"/>
      <c r="Q371" s="755"/>
      <c r="R371" s="755"/>
      <c r="S371" s="755"/>
      <c r="T371" s="755"/>
      <c r="U371" s="755"/>
      <c r="V371" s="755"/>
      <c r="W371" s="755"/>
      <c r="X371" s="755"/>
      <c r="Y371" s="755"/>
      <c r="Z371" s="755"/>
    </row>
    <row r="372" spans="1:26" ht="15.75" customHeight="1" x14ac:dyDescent="0.3">
      <c r="A372" s="755"/>
      <c r="B372" s="755"/>
      <c r="C372" s="755"/>
      <c r="D372" s="755"/>
      <c r="E372" s="755"/>
      <c r="F372" s="755"/>
      <c r="G372" s="755"/>
      <c r="H372" s="755"/>
      <c r="I372" s="755"/>
      <c r="J372" s="755"/>
      <c r="K372" s="755"/>
      <c r="L372" s="755"/>
      <c r="M372" s="755"/>
      <c r="N372" s="756"/>
      <c r="O372" s="755"/>
      <c r="P372" s="755"/>
      <c r="Q372" s="755"/>
      <c r="R372" s="755"/>
      <c r="S372" s="755"/>
      <c r="T372" s="755"/>
      <c r="U372" s="755"/>
      <c r="V372" s="755"/>
      <c r="W372" s="755"/>
      <c r="X372" s="755"/>
      <c r="Y372" s="755"/>
      <c r="Z372" s="755"/>
    </row>
    <row r="373" spans="1:26" ht="15.75" customHeight="1" x14ac:dyDescent="0.3">
      <c r="A373" s="755"/>
      <c r="B373" s="755"/>
      <c r="C373" s="755"/>
      <c r="D373" s="755"/>
      <c r="E373" s="755"/>
      <c r="F373" s="755"/>
      <c r="G373" s="755"/>
      <c r="H373" s="755"/>
      <c r="I373" s="755"/>
      <c r="J373" s="755"/>
      <c r="K373" s="755"/>
      <c r="L373" s="755"/>
      <c r="M373" s="755"/>
      <c r="N373" s="756"/>
      <c r="O373" s="755"/>
      <c r="P373" s="755"/>
      <c r="Q373" s="755"/>
      <c r="R373" s="755"/>
      <c r="S373" s="755"/>
      <c r="T373" s="755"/>
      <c r="U373" s="755"/>
      <c r="V373" s="755"/>
      <c r="W373" s="755"/>
      <c r="X373" s="755"/>
      <c r="Y373" s="755"/>
      <c r="Z373" s="755"/>
    </row>
    <row r="374" spans="1:26" ht="15.75" customHeight="1" x14ac:dyDescent="0.3">
      <c r="A374" s="755"/>
      <c r="B374" s="755"/>
      <c r="C374" s="755"/>
      <c r="D374" s="755"/>
      <c r="E374" s="755"/>
      <c r="F374" s="755"/>
      <c r="G374" s="755"/>
      <c r="H374" s="755"/>
      <c r="I374" s="755"/>
      <c r="J374" s="755"/>
      <c r="K374" s="755"/>
      <c r="L374" s="755"/>
      <c r="M374" s="755"/>
      <c r="N374" s="756"/>
      <c r="O374" s="755"/>
      <c r="P374" s="755"/>
      <c r="Q374" s="755"/>
      <c r="R374" s="755"/>
      <c r="S374" s="755"/>
      <c r="T374" s="755"/>
      <c r="U374" s="755"/>
      <c r="V374" s="755"/>
      <c r="W374" s="755"/>
      <c r="X374" s="755"/>
      <c r="Y374" s="755"/>
      <c r="Z374" s="755"/>
    </row>
    <row r="375" spans="1:26" ht="15.75" customHeight="1" x14ac:dyDescent="0.3">
      <c r="A375" s="755"/>
      <c r="B375" s="755"/>
      <c r="C375" s="755"/>
      <c r="D375" s="755"/>
      <c r="E375" s="755"/>
      <c r="F375" s="755"/>
      <c r="G375" s="755"/>
      <c r="H375" s="755"/>
      <c r="I375" s="755"/>
      <c r="J375" s="755"/>
      <c r="K375" s="755"/>
      <c r="L375" s="755"/>
      <c r="M375" s="755"/>
      <c r="N375" s="756"/>
      <c r="O375" s="755"/>
      <c r="P375" s="755"/>
      <c r="Q375" s="755"/>
      <c r="R375" s="755"/>
      <c r="S375" s="755"/>
      <c r="T375" s="755"/>
      <c r="U375" s="755"/>
      <c r="V375" s="755"/>
      <c r="W375" s="755"/>
      <c r="X375" s="755"/>
      <c r="Y375" s="755"/>
      <c r="Z375" s="755"/>
    </row>
    <row r="376" spans="1:26" ht="15.75" customHeight="1" x14ac:dyDescent="0.3">
      <c r="A376" s="755"/>
      <c r="B376" s="755"/>
      <c r="C376" s="755"/>
      <c r="D376" s="755"/>
      <c r="E376" s="755"/>
      <c r="F376" s="755"/>
      <c r="G376" s="755"/>
      <c r="H376" s="755"/>
      <c r="I376" s="755"/>
      <c r="J376" s="755"/>
      <c r="K376" s="755"/>
      <c r="L376" s="755"/>
      <c r="M376" s="755"/>
      <c r="N376" s="756"/>
      <c r="O376" s="755"/>
      <c r="P376" s="755"/>
      <c r="Q376" s="755"/>
      <c r="R376" s="755"/>
      <c r="S376" s="755"/>
      <c r="T376" s="755"/>
      <c r="U376" s="755"/>
      <c r="V376" s="755"/>
      <c r="W376" s="755"/>
      <c r="X376" s="755"/>
      <c r="Y376" s="755"/>
      <c r="Z376" s="755"/>
    </row>
    <row r="377" spans="1:26" ht="15.75" customHeight="1" x14ac:dyDescent="0.3">
      <c r="A377" s="755"/>
      <c r="B377" s="755"/>
      <c r="C377" s="755"/>
      <c r="D377" s="755"/>
      <c r="E377" s="755"/>
      <c r="F377" s="755"/>
      <c r="G377" s="755"/>
      <c r="H377" s="755"/>
      <c r="I377" s="755"/>
      <c r="J377" s="755"/>
      <c r="K377" s="755"/>
      <c r="L377" s="755"/>
      <c r="M377" s="755"/>
      <c r="N377" s="756"/>
      <c r="O377" s="755"/>
      <c r="P377" s="755"/>
      <c r="Q377" s="755"/>
      <c r="R377" s="755"/>
      <c r="S377" s="755"/>
      <c r="T377" s="755"/>
      <c r="U377" s="755"/>
      <c r="V377" s="755"/>
      <c r="W377" s="755"/>
      <c r="X377" s="755"/>
      <c r="Y377" s="755"/>
      <c r="Z377" s="755"/>
    </row>
    <row r="378" spans="1:26" ht="15.75" customHeight="1" x14ac:dyDescent="0.3">
      <c r="A378" s="755"/>
      <c r="B378" s="755"/>
      <c r="C378" s="755"/>
      <c r="D378" s="755"/>
      <c r="E378" s="755"/>
      <c r="F378" s="755"/>
      <c r="G378" s="755"/>
      <c r="H378" s="755"/>
      <c r="I378" s="755"/>
      <c r="J378" s="755"/>
      <c r="K378" s="755"/>
      <c r="L378" s="755"/>
      <c r="M378" s="755"/>
      <c r="N378" s="756"/>
      <c r="O378" s="755"/>
      <c r="P378" s="755"/>
      <c r="Q378" s="755"/>
      <c r="R378" s="755"/>
      <c r="S378" s="755"/>
      <c r="T378" s="755"/>
      <c r="U378" s="755"/>
      <c r="V378" s="755"/>
      <c r="W378" s="755"/>
      <c r="X378" s="755"/>
      <c r="Y378" s="755"/>
      <c r="Z378" s="755"/>
    </row>
    <row r="379" spans="1:26" ht="15.75" customHeight="1" x14ac:dyDescent="0.3">
      <c r="A379" s="755"/>
      <c r="B379" s="755"/>
      <c r="C379" s="755"/>
      <c r="D379" s="755"/>
      <c r="E379" s="755"/>
      <c r="F379" s="755"/>
      <c r="G379" s="755"/>
      <c r="H379" s="755"/>
      <c r="I379" s="755"/>
      <c r="J379" s="755"/>
      <c r="K379" s="755"/>
      <c r="L379" s="755"/>
      <c r="M379" s="755"/>
      <c r="N379" s="756"/>
      <c r="O379" s="755"/>
      <c r="P379" s="755"/>
      <c r="Q379" s="755"/>
      <c r="R379" s="755"/>
      <c r="S379" s="755"/>
      <c r="T379" s="755"/>
      <c r="U379" s="755"/>
      <c r="V379" s="755"/>
      <c r="W379" s="755"/>
      <c r="X379" s="755"/>
      <c r="Y379" s="755"/>
      <c r="Z379" s="755"/>
    </row>
    <row r="380" spans="1:26" ht="15.75" customHeight="1" x14ac:dyDescent="0.3">
      <c r="A380" s="755"/>
      <c r="B380" s="755"/>
      <c r="C380" s="755"/>
      <c r="D380" s="755"/>
      <c r="E380" s="755"/>
      <c r="F380" s="755"/>
      <c r="G380" s="755"/>
      <c r="H380" s="755"/>
      <c r="I380" s="755"/>
      <c r="J380" s="755"/>
      <c r="K380" s="755"/>
      <c r="L380" s="755"/>
      <c r="M380" s="755"/>
      <c r="N380" s="756"/>
      <c r="O380" s="755"/>
      <c r="P380" s="755"/>
      <c r="Q380" s="755"/>
      <c r="R380" s="755"/>
      <c r="S380" s="755"/>
      <c r="T380" s="755"/>
      <c r="U380" s="755"/>
      <c r="V380" s="755"/>
      <c r="W380" s="755"/>
      <c r="X380" s="755"/>
      <c r="Y380" s="755"/>
      <c r="Z380" s="755"/>
    </row>
    <row r="381" spans="1:26" ht="15.75" customHeight="1" x14ac:dyDescent="0.3">
      <c r="A381" s="755"/>
      <c r="B381" s="755"/>
      <c r="C381" s="755"/>
      <c r="D381" s="755"/>
      <c r="E381" s="755"/>
      <c r="F381" s="755"/>
      <c r="G381" s="755"/>
      <c r="H381" s="755"/>
      <c r="I381" s="755"/>
      <c r="J381" s="755"/>
      <c r="K381" s="755"/>
      <c r="L381" s="755"/>
      <c r="M381" s="755"/>
      <c r="N381" s="756"/>
      <c r="O381" s="755"/>
      <c r="P381" s="755"/>
      <c r="Q381" s="755"/>
      <c r="R381" s="755"/>
      <c r="S381" s="755"/>
      <c r="T381" s="755"/>
      <c r="U381" s="755"/>
      <c r="V381" s="755"/>
      <c r="W381" s="755"/>
      <c r="X381" s="755"/>
      <c r="Y381" s="755"/>
      <c r="Z381" s="755"/>
    </row>
    <row r="382" spans="1:26" ht="15.75" customHeight="1" x14ac:dyDescent="0.3">
      <c r="A382" s="755"/>
      <c r="B382" s="755"/>
      <c r="C382" s="755"/>
      <c r="D382" s="755"/>
      <c r="E382" s="755"/>
      <c r="F382" s="755"/>
      <c r="G382" s="755"/>
      <c r="H382" s="755"/>
      <c r="I382" s="755"/>
      <c r="J382" s="755"/>
      <c r="K382" s="755"/>
      <c r="L382" s="755"/>
      <c r="M382" s="755"/>
      <c r="N382" s="756"/>
      <c r="O382" s="755"/>
      <c r="P382" s="755"/>
      <c r="Q382" s="755"/>
      <c r="R382" s="755"/>
      <c r="S382" s="755"/>
      <c r="T382" s="755"/>
      <c r="U382" s="755"/>
      <c r="V382" s="755"/>
      <c r="W382" s="755"/>
      <c r="X382" s="755"/>
      <c r="Y382" s="755"/>
      <c r="Z382" s="755"/>
    </row>
    <row r="383" spans="1:26" ht="15.75" customHeight="1" x14ac:dyDescent="0.3">
      <c r="A383" s="755"/>
      <c r="B383" s="755"/>
      <c r="C383" s="755"/>
      <c r="D383" s="755"/>
      <c r="E383" s="755"/>
      <c r="F383" s="755"/>
      <c r="G383" s="755"/>
      <c r="H383" s="755"/>
      <c r="I383" s="755"/>
      <c r="J383" s="755"/>
      <c r="K383" s="755"/>
      <c r="L383" s="755"/>
      <c r="M383" s="755"/>
      <c r="N383" s="756"/>
      <c r="O383" s="755"/>
      <c r="P383" s="755"/>
      <c r="Q383" s="755"/>
      <c r="R383" s="755"/>
      <c r="S383" s="755"/>
      <c r="T383" s="755"/>
      <c r="U383" s="755"/>
      <c r="V383" s="755"/>
      <c r="W383" s="755"/>
      <c r="X383" s="755"/>
      <c r="Y383" s="755"/>
      <c r="Z383" s="755"/>
    </row>
    <row r="384" spans="1:26" ht="15.75" customHeight="1" x14ac:dyDescent="0.3">
      <c r="A384" s="755"/>
      <c r="B384" s="755"/>
      <c r="C384" s="755"/>
      <c r="D384" s="755"/>
      <c r="E384" s="755"/>
      <c r="F384" s="755"/>
      <c r="G384" s="755"/>
      <c r="H384" s="755"/>
      <c r="I384" s="755"/>
      <c r="J384" s="755"/>
      <c r="K384" s="755"/>
      <c r="L384" s="755"/>
      <c r="M384" s="755"/>
      <c r="N384" s="756"/>
      <c r="O384" s="755"/>
      <c r="P384" s="755"/>
      <c r="Q384" s="755"/>
      <c r="R384" s="755"/>
      <c r="S384" s="755"/>
      <c r="T384" s="755"/>
      <c r="U384" s="755"/>
      <c r="V384" s="755"/>
      <c r="W384" s="755"/>
      <c r="X384" s="755"/>
      <c r="Y384" s="755"/>
      <c r="Z384" s="755"/>
    </row>
    <row r="385" spans="1:26" ht="15.75" customHeight="1" x14ac:dyDescent="0.3">
      <c r="A385" s="755"/>
      <c r="B385" s="755"/>
      <c r="C385" s="755"/>
      <c r="D385" s="755"/>
      <c r="E385" s="755"/>
      <c r="F385" s="755"/>
      <c r="G385" s="755"/>
      <c r="H385" s="755"/>
      <c r="I385" s="755"/>
      <c r="J385" s="755"/>
      <c r="K385" s="755"/>
      <c r="L385" s="755"/>
      <c r="M385" s="755"/>
      <c r="N385" s="756"/>
      <c r="O385" s="755"/>
      <c r="P385" s="755"/>
      <c r="Q385" s="755"/>
      <c r="R385" s="755"/>
      <c r="S385" s="755"/>
      <c r="T385" s="755"/>
      <c r="U385" s="755"/>
      <c r="V385" s="755"/>
      <c r="W385" s="755"/>
      <c r="X385" s="755"/>
      <c r="Y385" s="755"/>
      <c r="Z385" s="755"/>
    </row>
    <row r="386" spans="1:26" ht="15.75" customHeight="1" x14ac:dyDescent="0.3">
      <c r="A386" s="755"/>
      <c r="B386" s="755"/>
      <c r="C386" s="755"/>
      <c r="D386" s="755"/>
      <c r="E386" s="755"/>
      <c r="F386" s="755"/>
      <c r="G386" s="755"/>
      <c r="H386" s="755"/>
      <c r="I386" s="755"/>
      <c r="J386" s="755"/>
      <c r="K386" s="755"/>
      <c r="L386" s="755"/>
      <c r="M386" s="755"/>
      <c r="N386" s="756"/>
      <c r="O386" s="755"/>
      <c r="P386" s="755"/>
      <c r="Q386" s="755"/>
      <c r="R386" s="755"/>
      <c r="S386" s="755"/>
      <c r="T386" s="755"/>
      <c r="U386" s="755"/>
      <c r="V386" s="755"/>
      <c r="W386" s="755"/>
      <c r="X386" s="755"/>
      <c r="Y386" s="755"/>
      <c r="Z386" s="755"/>
    </row>
    <row r="387" spans="1:26" ht="15.75" customHeight="1" x14ac:dyDescent="0.3">
      <c r="A387" s="755"/>
      <c r="B387" s="755"/>
      <c r="C387" s="755"/>
      <c r="D387" s="755"/>
      <c r="E387" s="755"/>
      <c r="F387" s="755"/>
      <c r="G387" s="755"/>
      <c r="H387" s="755"/>
      <c r="I387" s="755"/>
      <c r="J387" s="755"/>
      <c r="K387" s="755"/>
      <c r="L387" s="755"/>
      <c r="M387" s="755"/>
      <c r="N387" s="756"/>
      <c r="O387" s="755"/>
      <c r="P387" s="755"/>
      <c r="Q387" s="755"/>
      <c r="R387" s="755"/>
      <c r="S387" s="755"/>
      <c r="T387" s="755"/>
      <c r="U387" s="755"/>
      <c r="V387" s="755"/>
      <c r="W387" s="755"/>
      <c r="X387" s="755"/>
      <c r="Y387" s="755"/>
      <c r="Z387" s="755"/>
    </row>
    <row r="388" spans="1:26" ht="15.75" customHeight="1" x14ac:dyDescent="0.3">
      <c r="A388" s="755"/>
      <c r="B388" s="755"/>
      <c r="C388" s="755"/>
      <c r="D388" s="755"/>
      <c r="E388" s="755"/>
      <c r="F388" s="755"/>
      <c r="G388" s="755"/>
      <c r="H388" s="755"/>
      <c r="I388" s="755"/>
      <c r="J388" s="755"/>
      <c r="K388" s="755"/>
      <c r="L388" s="755"/>
      <c r="M388" s="755"/>
      <c r="N388" s="756"/>
      <c r="O388" s="755"/>
      <c r="P388" s="755"/>
      <c r="Q388" s="755"/>
      <c r="R388" s="755"/>
      <c r="S388" s="755"/>
      <c r="T388" s="755"/>
      <c r="U388" s="755"/>
      <c r="V388" s="755"/>
      <c r="W388" s="755"/>
      <c r="X388" s="755"/>
      <c r="Y388" s="755"/>
      <c r="Z388" s="755"/>
    </row>
    <row r="389" spans="1:26" ht="15.75" customHeight="1" x14ac:dyDescent="0.3">
      <c r="A389" s="755"/>
      <c r="B389" s="755"/>
      <c r="C389" s="755"/>
      <c r="D389" s="755"/>
      <c r="E389" s="755"/>
      <c r="F389" s="755"/>
      <c r="G389" s="755"/>
      <c r="H389" s="755"/>
      <c r="I389" s="755"/>
      <c r="J389" s="755"/>
      <c r="K389" s="755"/>
      <c r="L389" s="755"/>
      <c r="M389" s="755"/>
      <c r="N389" s="756"/>
      <c r="O389" s="755"/>
      <c r="P389" s="755"/>
      <c r="Q389" s="755"/>
      <c r="R389" s="755"/>
      <c r="S389" s="755"/>
      <c r="T389" s="755"/>
      <c r="U389" s="755"/>
      <c r="V389" s="755"/>
      <c r="W389" s="755"/>
      <c r="X389" s="755"/>
      <c r="Y389" s="755"/>
      <c r="Z389" s="755"/>
    </row>
    <row r="390" spans="1:26" ht="15.75" customHeight="1" x14ac:dyDescent="0.3">
      <c r="A390" s="755"/>
      <c r="B390" s="755"/>
      <c r="C390" s="755"/>
      <c r="D390" s="755"/>
      <c r="E390" s="755"/>
      <c r="F390" s="755"/>
      <c r="G390" s="755"/>
      <c r="H390" s="755"/>
      <c r="I390" s="755"/>
      <c r="J390" s="755"/>
      <c r="K390" s="755"/>
      <c r="L390" s="755"/>
      <c r="M390" s="755"/>
      <c r="N390" s="756"/>
      <c r="O390" s="755"/>
      <c r="P390" s="755"/>
      <c r="Q390" s="755"/>
      <c r="R390" s="755"/>
      <c r="S390" s="755"/>
      <c r="T390" s="755"/>
      <c r="U390" s="755"/>
      <c r="V390" s="755"/>
      <c r="W390" s="755"/>
      <c r="X390" s="755"/>
      <c r="Y390" s="755"/>
      <c r="Z390" s="755"/>
    </row>
    <row r="391" spans="1:26" ht="15.75" customHeight="1" x14ac:dyDescent="0.3">
      <c r="A391" s="755"/>
      <c r="B391" s="755"/>
      <c r="C391" s="755"/>
      <c r="D391" s="755"/>
      <c r="E391" s="755"/>
      <c r="F391" s="755"/>
      <c r="G391" s="755"/>
      <c r="H391" s="755"/>
      <c r="I391" s="755"/>
      <c r="J391" s="755"/>
      <c r="K391" s="755"/>
      <c r="L391" s="755"/>
      <c r="M391" s="755"/>
      <c r="N391" s="756"/>
      <c r="O391" s="755"/>
      <c r="P391" s="755"/>
      <c r="Q391" s="755"/>
      <c r="R391" s="755"/>
      <c r="S391" s="755"/>
      <c r="T391" s="755"/>
      <c r="U391" s="755"/>
      <c r="V391" s="755"/>
      <c r="W391" s="755"/>
      <c r="X391" s="755"/>
      <c r="Y391" s="755"/>
      <c r="Z391" s="755"/>
    </row>
    <row r="392" spans="1:26" ht="15.75" customHeight="1" x14ac:dyDescent="0.3">
      <c r="A392" s="755"/>
      <c r="B392" s="755"/>
      <c r="C392" s="755"/>
      <c r="D392" s="755"/>
      <c r="E392" s="755"/>
      <c r="F392" s="755"/>
      <c r="G392" s="755"/>
      <c r="H392" s="755"/>
      <c r="I392" s="755"/>
      <c r="J392" s="755"/>
      <c r="K392" s="755"/>
      <c r="L392" s="755"/>
      <c r="M392" s="755"/>
      <c r="N392" s="756"/>
      <c r="O392" s="755"/>
      <c r="P392" s="755"/>
      <c r="Q392" s="755"/>
      <c r="R392" s="755"/>
      <c r="S392" s="755"/>
      <c r="T392" s="755"/>
      <c r="U392" s="755"/>
      <c r="V392" s="755"/>
      <c r="W392" s="755"/>
      <c r="X392" s="755"/>
      <c r="Y392" s="755"/>
      <c r="Z392" s="755"/>
    </row>
    <row r="393" spans="1:26" ht="15.75" customHeight="1" x14ac:dyDescent="0.3">
      <c r="A393" s="755"/>
      <c r="B393" s="755"/>
      <c r="C393" s="755"/>
      <c r="D393" s="755"/>
      <c r="E393" s="755"/>
      <c r="F393" s="755"/>
      <c r="G393" s="755"/>
      <c r="H393" s="755"/>
      <c r="I393" s="755"/>
      <c r="J393" s="755"/>
      <c r="K393" s="755"/>
      <c r="L393" s="755"/>
      <c r="M393" s="755"/>
      <c r="N393" s="756"/>
      <c r="O393" s="755"/>
      <c r="P393" s="755"/>
      <c r="Q393" s="755"/>
      <c r="R393" s="755"/>
      <c r="S393" s="755"/>
      <c r="T393" s="755"/>
      <c r="U393" s="755"/>
      <c r="V393" s="755"/>
      <c r="W393" s="755"/>
      <c r="X393" s="755"/>
      <c r="Y393" s="755"/>
      <c r="Z393" s="755"/>
    </row>
    <row r="394" spans="1:26" ht="15.75" customHeight="1" x14ac:dyDescent="0.3">
      <c r="A394" s="755"/>
      <c r="B394" s="755"/>
      <c r="C394" s="755"/>
      <c r="D394" s="755"/>
      <c r="E394" s="755"/>
      <c r="F394" s="755"/>
      <c r="G394" s="755"/>
      <c r="H394" s="755"/>
      <c r="I394" s="755"/>
      <c r="J394" s="755"/>
      <c r="K394" s="755"/>
      <c r="L394" s="755"/>
      <c r="M394" s="755"/>
      <c r="N394" s="756"/>
      <c r="O394" s="755"/>
      <c r="P394" s="755"/>
      <c r="Q394" s="755"/>
      <c r="R394" s="755"/>
      <c r="S394" s="755"/>
      <c r="T394" s="755"/>
      <c r="U394" s="755"/>
      <c r="V394" s="755"/>
      <c r="W394" s="755"/>
      <c r="X394" s="755"/>
      <c r="Y394" s="755"/>
      <c r="Z394" s="755"/>
    </row>
    <row r="395" spans="1:26" ht="15.75" customHeight="1" x14ac:dyDescent="0.3">
      <c r="A395" s="755"/>
      <c r="B395" s="755"/>
      <c r="C395" s="755"/>
      <c r="D395" s="755"/>
      <c r="E395" s="755"/>
      <c r="F395" s="755"/>
      <c r="G395" s="755"/>
      <c r="H395" s="755"/>
      <c r="I395" s="755"/>
      <c r="J395" s="755"/>
      <c r="K395" s="755"/>
      <c r="L395" s="755"/>
      <c r="M395" s="755"/>
      <c r="N395" s="756"/>
      <c r="O395" s="755"/>
      <c r="P395" s="755"/>
      <c r="Q395" s="755"/>
      <c r="R395" s="755"/>
      <c r="S395" s="755"/>
      <c r="T395" s="755"/>
      <c r="U395" s="755"/>
      <c r="V395" s="755"/>
      <c r="W395" s="755"/>
      <c r="X395" s="755"/>
      <c r="Y395" s="755"/>
      <c r="Z395" s="755"/>
    </row>
    <row r="396" spans="1:26" ht="15.75" customHeight="1" x14ac:dyDescent="0.3">
      <c r="A396" s="755"/>
      <c r="B396" s="755"/>
      <c r="C396" s="755"/>
      <c r="D396" s="755"/>
      <c r="E396" s="755"/>
      <c r="F396" s="755"/>
      <c r="G396" s="755"/>
      <c r="H396" s="755"/>
      <c r="I396" s="755"/>
      <c r="J396" s="755"/>
      <c r="K396" s="755"/>
      <c r="L396" s="755"/>
      <c r="M396" s="755"/>
      <c r="N396" s="756"/>
      <c r="O396" s="755"/>
      <c r="P396" s="755"/>
      <c r="Q396" s="755"/>
      <c r="R396" s="755"/>
      <c r="S396" s="755"/>
      <c r="T396" s="755"/>
      <c r="U396" s="755"/>
      <c r="V396" s="755"/>
      <c r="W396" s="755"/>
      <c r="X396" s="755"/>
      <c r="Y396" s="755"/>
      <c r="Z396" s="755"/>
    </row>
    <row r="397" spans="1:26" ht="15.75" customHeight="1" x14ac:dyDescent="0.3">
      <c r="A397" s="755"/>
      <c r="B397" s="755"/>
      <c r="C397" s="755"/>
      <c r="D397" s="755"/>
      <c r="E397" s="755"/>
      <c r="F397" s="755"/>
      <c r="G397" s="755"/>
      <c r="H397" s="755"/>
      <c r="I397" s="755"/>
      <c r="J397" s="755"/>
      <c r="K397" s="755"/>
      <c r="L397" s="755"/>
      <c r="M397" s="755"/>
      <c r="N397" s="756"/>
      <c r="O397" s="755"/>
      <c r="P397" s="755"/>
      <c r="Q397" s="755"/>
      <c r="R397" s="755"/>
      <c r="S397" s="755"/>
      <c r="T397" s="755"/>
      <c r="U397" s="755"/>
      <c r="V397" s="755"/>
      <c r="W397" s="755"/>
      <c r="X397" s="755"/>
      <c r="Y397" s="755"/>
      <c r="Z397" s="755"/>
    </row>
    <row r="398" spans="1:26" ht="15.75" customHeight="1" x14ac:dyDescent="0.3">
      <c r="A398" s="755"/>
      <c r="B398" s="755"/>
      <c r="C398" s="755"/>
      <c r="D398" s="755"/>
      <c r="E398" s="755"/>
      <c r="F398" s="755"/>
      <c r="G398" s="755"/>
      <c r="H398" s="755"/>
      <c r="I398" s="755"/>
      <c r="J398" s="755"/>
      <c r="K398" s="755"/>
      <c r="L398" s="755"/>
      <c r="M398" s="755"/>
      <c r="N398" s="756"/>
      <c r="O398" s="755"/>
      <c r="P398" s="755"/>
      <c r="Q398" s="755"/>
      <c r="R398" s="755"/>
      <c r="S398" s="755"/>
      <c r="T398" s="755"/>
      <c r="U398" s="755"/>
      <c r="V398" s="755"/>
      <c r="W398" s="755"/>
      <c r="X398" s="755"/>
      <c r="Y398" s="755"/>
      <c r="Z398" s="755"/>
    </row>
    <row r="399" spans="1:26" ht="15.75" customHeight="1" x14ac:dyDescent="0.3">
      <c r="A399" s="755"/>
      <c r="B399" s="755"/>
      <c r="C399" s="755"/>
      <c r="D399" s="755"/>
      <c r="E399" s="755"/>
      <c r="F399" s="755"/>
      <c r="G399" s="755"/>
      <c r="H399" s="755"/>
      <c r="I399" s="755"/>
      <c r="J399" s="755"/>
      <c r="K399" s="755"/>
      <c r="L399" s="755"/>
      <c r="M399" s="755"/>
      <c r="N399" s="756"/>
      <c r="O399" s="755"/>
      <c r="P399" s="755"/>
      <c r="Q399" s="755"/>
      <c r="R399" s="755"/>
      <c r="S399" s="755"/>
      <c r="T399" s="755"/>
      <c r="U399" s="755"/>
      <c r="V399" s="755"/>
      <c r="W399" s="755"/>
      <c r="X399" s="755"/>
      <c r="Y399" s="755"/>
      <c r="Z399" s="755"/>
    </row>
    <row r="400" spans="1:26" ht="15.75" customHeight="1" x14ac:dyDescent="0.3">
      <c r="A400" s="755"/>
      <c r="B400" s="755"/>
      <c r="C400" s="755"/>
      <c r="D400" s="755"/>
      <c r="E400" s="755"/>
      <c r="F400" s="755"/>
      <c r="G400" s="755"/>
      <c r="H400" s="755"/>
      <c r="I400" s="755"/>
      <c r="J400" s="755"/>
      <c r="K400" s="755"/>
      <c r="L400" s="755"/>
      <c r="M400" s="755"/>
      <c r="N400" s="756"/>
      <c r="O400" s="755"/>
      <c r="P400" s="755"/>
      <c r="Q400" s="755"/>
      <c r="R400" s="755"/>
      <c r="S400" s="755"/>
      <c r="T400" s="755"/>
      <c r="U400" s="755"/>
      <c r="V400" s="755"/>
      <c r="W400" s="755"/>
      <c r="X400" s="755"/>
      <c r="Y400" s="755"/>
      <c r="Z400" s="755"/>
    </row>
    <row r="401" spans="1:26" ht="15.75" customHeight="1" x14ac:dyDescent="0.3">
      <c r="A401" s="755"/>
      <c r="B401" s="755"/>
      <c r="C401" s="755"/>
      <c r="D401" s="755"/>
      <c r="E401" s="755"/>
      <c r="F401" s="755"/>
      <c r="G401" s="755"/>
      <c r="H401" s="755"/>
      <c r="I401" s="755"/>
      <c r="J401" s="755"/>
      <c r="K401" s="755"/>
      <c r="L401" s="755"/>
      <c r="M401" s="755"/>
      <c r="N401" s="756"/>
      <c r="O401" s="755"/>
      <c r="P401" s="755"/>
      <c r="Q401" s="755"/>
      <c r="R401" s="755"/>
      <c r="S401" s="755"/>
      <c r="T401" s="755"/>
      <c r="U401" s="755"/>
      <c r="V401" s="755"/>
      <c r="W401" s="755"/>
      <c r="X401" s="755"/>
      <c r="Y401" s="755"/>
      <c r="Z401" s="755"/>
    </row>
    <row r="402" spans="1:26" ht="15.75" customHeight="1" x14ac:dyDescent="0.3">
      <c r="A402" s="755"/>
      <c r="B402" s="755"/>
      <c r="C402" s="755"/>
      <c r="D402" s="755"/>
      <c r="E402" s="755"/>
      <c r="F402" s="755"/>
      <c r="G402" s="755"/>
      <c r="H402" s="755"/>
      <c r="I402" s="755"/>
      <c r="J402" s="755"/>
      <c r="K402" s="755"/>
      <c r="L402" s="755"/>
      <c r="M402" s="755"/>
      <c r="N402" s="756"/>
      <c r="O402" s="755"/>
      <c r="P402" s="755"/>
      <c r="Q402" s="755"/>
      <c r="R402" s="755"/>
      <c r="S402" s="755"/>
      <c r="T402" s="755"/>
      <c r="U402" s="755"/>
      <c r="V402" s="755"/>
      <c r="W402" s="755"/>
      <c r="X402" s="755"/>
      <c r="Y402" s="755"/>
      <c r="Z402" s="755"/>
    </row>
    <row r="403" spans="1:26" ht="15.75" customHeight="1" x14ac:dyDescent="0.3">
      <c r="A403" s="755"/>
      <c r="B403" s="755"/>
      <c r="C403" s="755"/>
      <c r="D403" s="755"/>
      <c r="E403" s="755"/>
      <c r="F403" s="755"/>
      <c r="G403" s="755"/>
      <c r="H403" s="755"/>
      <c r="I403" s="755"/>
      <c r="J403" s="755"/>
      <c r="K403" s="755"/>
      <c r="L403" s="755"/>
      <c r="M403" s="755"/>
      <c r="N403" s="756"/>
      <c r="O403" s="755"/>
      <c r="P403" s="755"/>
      <c r="Q403" s="755"/>
      <c r="R403" s="755"/>
      <c r="S403" s="755"/>
      <c r="T403" s="755"/>
      <c r="U403" s="755"/>
      <c r="V403" s="755"/>
      <c r="W403" s="755"/>
      <c r="X403" s="755"/>
      <c r="Y403" s="755"/>
      <c r="Z403" s="755"/>
    </row>
    <row r="404" spans="1:26" ht="15.75" customHeight="1" x14ac:dyDescent="0.3">
      <c r="A404" s="755"/>
      <c r="B404" s="755"/>
      <c r="C404" s="755"/>
      <c r="D404" s="755"/>
      <c r="E404" s="755"/>
      <c r="F404" s="755"/>
      <c r="G404" s="755"/>
      <c r="H404" s="755"/>
      <c r="I404" s="755"/>
      <c r="J404" s="755"/>
      <c r="K404" s="755"/>
      <c r="L404" s="755"/>
      <c r="M404" s="755"/>
      <c r="N404" s="756"/>
      <c r="O404" s="755"/>
      <c r="P404" s="755"/>
      <c r="Q404" s="755"/>
      <c r="R404" s="755"/>
      <c r="S404" s="755"/>
      <c r="T404" s="755"/>
      <c r="U404" s="755"/>
      <c r="V404" s="755"/>
      <c r="W404" s="755"/>
      <c r="X404" s="755"/>
      <c r="Y404" s="755"/>
      <c r="Z404" s="755"/>
    </row>
    <row r="405" spans="1:26" ht="15.75" customHeight="1" x14ac:dyDescent="0.3">
      <c r="A405" s="755"/>
      <c r="B405" s="755"/>
      <c r="C405" s="755"/>
      <c r="D405" s="755"/>
      <c r="E405" s="755"/>
      <c r="F405" s="755"/>
      <c r="G405" s="755"/>
      <c r="H405" s="755"/>
      <c r="I405" s="755"/>
      <c r="J405" s="755"/>
      <c r="K405" s="755"/>
      <c r="L405" s="755"/>
      <c r="M405" s="755"/>
      <c r="N405" s="756"/>
      <c r="O405" s="755"/>
      <c r="P405" s="755"/>
      <c r="Q405" s="755"/>
      <c r="R405" s="755"/>
      <c r="S405" s="755"/>
      <c r="T405" s="755"/>
      <c r="U405" s="755"/>
      <c r="V405" s="755"/>
      <c r="W405" s="755"/>
      <c r="X405" s="755"/>
      <c r="Y405" s="755"/>
      <c r="Z405" s="755"/>
    </row>
    <row r="406" spans="1:26" ht="15.75" customHeight="1" x14ac:dyDescent="0.3">
      <c r="A406" s="755"/>
      <c r="B406" s="755"/>
      <c r="C406" s="755"/>
      <c r="D406" s="755"/>
      <c r="E406" s="755"/>
      <c r="F406" s="755"/>
      <c r="G406" s="755"/>
      <c r="H406" s="755"/>
      <c r="I406" s="755"/>
      <c r="J406" s="755"/>
      <c r="K406" s="755"/>
      <c r="L406" s="755"/>
      <c r="M406" s="755"/>
      <c r="N406" s="756"/>
      <c r="O406" s="755"/>
      <c r="P406" s="755"/>
      <c r="Q406" s="755"/>
      <c r="R406" s="755"/>
      <c r="S406" s="755"/>
      <c r="T406" s="755"/>
      <c r="U406" s="755"/>
      <c r="V406" s="755"/>
      <c r="W406" s="755"/>
      <c r="X406" s="755"/>
      <c r="Y406" s="755"/>
      <c r="Z406" s="755"/>
    </row>
    <row r="407" spans="1:26" ht="15.75" customHeight="1" x14ac:dyDescent="0.3">
      <c r="A407" s="755"/>
      <c r="B407" s="755"/>
      <c r="C407" s="755"/>
      <c r="D407" s="755"/>
      <c r="E407" s="755"/>
      <c r="F407" s="755"/>
      <c r="G407" s="755"/>
      <c r="H407" s="755"/>
      <c r="I407" s="755"/>
      <c r="J407" s="755"/>
      <c r="K407" s="755"/>
      <c r="L407" s="755"/>
      <c r="M407" s="755"/>
      <c r="N407" s="756"/>
      <c r="O407" s="755"/>
      <c r="P407" s="755"/>
      <c r="Q407" s="755"/>
      <c r="R407" s="755"/>
      <c r="S407" s="755"/>
      <c r="T407" s="755"/>
      <c r="U407" s="755"/>
      <c r="V407" s="755"/>
      <c r="W407" s="755"/>
      <c r="X407" s="755"/>
      <c r="Y407" s="755"/>
      <c r="Z407" s="755"/>
    </row>
    <row r="408" spans="1:26" ht="15.75" customHeight="1" x14ac:dyDescent="0.3">
      <c r="A408" s="755"/>
      <c r="B408" s="755"/>
      <c r="C408" s="755"/>
      <c r="D408" s="755"/>
      <c r="E408" s="755"/>
      <c r="F408" s="755"/>
      <c r="G408" s="755"/>
      <c r="H408" s="755"/>
      <c r="I408" s="755"/>
      <c r="J408" s="755"/>
      <c r="K408" s="755"/>
      <c r="L408" s="755"/>
      <c r="M408" s="755"/>
      <c r="N408" s="756"/>
      <c r="O408" s="755"/>
      <c r="P408" s="755"/>
      <c r="Q408" s="755"/>
      <c r="R408" s="755"/>
      <c r="S408" s="755"/>
      <c r="T408" s="755"/>
      <c r="U408" s="755"/>
      <c r="V408" s="755"/>
      <c r="W408" s="755"/>
      <c r="X408" s="755"/>
      <c r="Y408" s="755"/>
      <c r="Z408" s="755"/>
    </row>
    <row r="409" spans="1:26" ht="15.75" customHeight="1" x14ac:dyDescent="0.3">
      <c r="A409" s="755"/>
      <c r="B409" s="755"/>
      <c r="C409" s="755"/>
      <c r="D409" s="755"/>
      <c r="E409" s="755"/>
      <c r="F409" s="755"/>
      <c r="G409" s="755"/>
      <c r="H409" s="755"/>
      <c r="I409" s="755"/>
      <c r="J409" s="755"/>
      <c r="K409" s="755"/>
      <c r="L409" s="755"/>
      <c r="M409" s="755"/>
      <c r="N409" s="756"/>
      <c r="O409" s="755"/>
      <c r="P409" s="755"/>
      <c r="Q409" s="755"/>
      <c r="R409" s="755"/>
      <c r="S409" s="755"/>
      <c r="T409" s="755"/>
      <c r="U409" s="755"/>
      <c r="V409" s="755"/>
      <c r="W409" s="755"/>
      <c r="X409" s="755"/>
      <c r="Y409" s="755"/>
      <c r="Z409" s="755"/>
    </row>
    <row r="410" spans="1:26" ht="15.75" customHeight="1" x14ac:dyDescent="0.3">
      <c r="A410" s="755"/>
      <c r="B410" s="755"/>
      <c r="C410" s="755"/>
      <c r="D410" s="755"/>
      <c r="E410" s="755"/>
      <c r="F410" s="755"/>
      <c r="G410" s="755"/>
      <c r="H410" s="755"/>
      <c r="I410" s="755"/>
      <c r="J410" s="755"/>
      <c r="K410" s="755"/>
      <c r="L410" s="755"/>
      <c r="M410" s="755"/>
      <c r="N410" s="756"/>
      <c r="O410" s="755"/>
      <c r="P410" s="755"/>
      <c r="Q410" s="755"/>
      <c r="R410" s="755"/>
      <c r="S410" s="755"/>
      <c r="T410" s="755"/>
      <c r="U410" s="755"/>
      <c r="V410" s="755"/>
      <c r="W410" s="755"/>
      <c r="X410" s="755"/>
      <c r="Y410" s="755"/>
      <c r="Z410" s="755"/>
    </row>
    <row r="411" spans="1:26" ht="15.75" customHeight="1" x14ac:dyDescent="0.3">
      <c r="A411" s="755"/>
      <c r="B411" s="755"/>
      <c r="C411" s="755"/>
      <c r="D411" s="755"/>
      <c r="E411" s="755"/>
      <c r="F411" s="755"/>
      <c r="G411" s="755"/>
      <c r="H411" s="755"/>
      <c r="I411" s="755"/>
      <c r="J411" s="755"/>
      <c r="K411" s="755"/>
      <c r="L411" s="755"/>
      <c r="M411" s="755"/>
      <c r="N411" s="756"/>
      <c r="O411" s="755"/>
      <c r="P411" s="755"/>
      <c r="Q411" s="755"/>
      <c r="R411" s="755"/>
      <c r="S411" s="755"/>
      <c r="T411" s="755"/>
      <c r="U411" s="755"/>
      <c r="V411" s="755"/>
      <c r="W411" s="755"/>
      <c r="X411" s="755"/>
      <c r="Y411" s="755"/>
      <c r="Z411" s="755"/>
    </row>
    <row r="412" spans="1:26" ht="15.75" customHeight="1" x14ac:dyDescent="0.3">
      <c r="A412" s="755"/>
      <c r="B412" s="755"/>
      <c r="C412" s="755"/>
      <c r="D412" s="755"/>
      <c r="E412" s="755"/>
      <c r="F412" s="755"/>
      <c r="G412" s="755"/>
      <c r="H412" s="755"/>
      <c r="I412" s="755"/>
      <c r="J412" s="755"/>
      <c r="K412" s="755"/>
      <c r="L412" s="755"/>
      <c r="M412" s="755"/>
      <c r="N412" s="756"/>
      <c r="O412" s="755"/>
      <c r="P412" s="755"/>
      <c r="Q412" s="755"/>
      <c r="R412" s="755"/>
      <c r="S412" s="755"/>
      <c r="T412" s="755"/>
      <c r="U412" s="755"/>
      <c r="V412" s="755"/>
      <c r="W412" s="755"/>
      <c r="X412" s="755"/>
      <c r="Y412" s="755"/>
      <c r="Z412" s="755"/>
    </row>
    <row r="413" spans="1:26" ht="15.75" customHeight="1" x14ac:dyDescent="0.3">
      <c r="A413" s="755"/>
      <c r="B413" s="755"/>
      <c r="C413" s="755"/>
      <c r="D413" s="755"/>
      <c r="E413" s="755"/>
      <c r="F413" s="755"/>
      <c r="G413" s="755"/>
      <c r="H413" s="755"/>
      <c r="I413" s="755"/>
      <c r="J413" s="755"/>
      <c r="K413" s="755"/>
      <c r="L413" s="755"/>
      <c r="M413" s="755"/>
      <c r="N413" s="756"/>
      <c r="O413" s="755"/>
      <c r="P413" s="755"/>
      <c r="Q413" s="755"/>
      <c r="R413" s="755"/>
      <c r="S413" s="755"/>
      <c r="T413" s="755"/>
      <c r="U413" s="755"/>
      <c r="V413" s="755"/>
      <c r="W413" s="755"/>
      <c r="X413" s="755"/>
      <c r="Y413" s="755"/>
      <c r="Z413" s="755"/>
    </row>
    <row r="414" spans="1:26" ht="15.75" customHeight="1" x14ac:dyDescent="0.3">
      <c r="A414" s="755"/>
      <c r="B414" s="755"/>
      <c r="C414" s="755"/>
      <c r="D414" s="755"/>
      <c r="E414" s="755"/>
      <c r="F414" s="755"/>
      <c r="G414" s="755"/>
      <c r="H414" s="755"/>
      <c r="I414" s="755"/>
      <c r="J414" s="755"/>
      <c r="K414" s="755"/>
      <c r="L414" s="755"/>
      <c r="M414" s="755"/>
      <c r="N414" s="756"/>
      <c r="O414" s="755"/>
      <c r="P414" s="755"/>
      <c r="Q414" s="755"/>
      <c r="R414" s="755"/>
      <c r="S414" s="755"/>
      <c r="T414" s="755"/>
      <c r="U414" s="755"/>
      <c r="V414" s="755"/>
      <c r="W414" s="755"/>
      <c r="X414" s="755"/>
      <c r="Y414" s="755"/>
      <c r="Z414" s="755"/>
    </row>
    <row r="415" spans="1:26" ht="15.75" customHeight="1" x14ac:dyDescent="0.3">
      <c r="A415" s="755"/>
      <c r="B415" s="755"/>
      <c r="C415" s="755"/>
      <c r="D415" s="755"/>
      <c r="E415" s="755"/>
      <c r="F415" s="755"/>
      <c r="G415" s="755"/>
      <c r="H415" s="755"/>
      <c r="I415" s="755"/>
      <c r="J415" s="755"/>
      <c r="K415" s="755"/>
      <c r="L415" s="755"/>
      <c r="M415" s="755"/>
      <c r="N415" s="756"/>
      <c r="O415" s="755"/>
      <c r="P415" s="755"/>
      <c r="Q415" s="755"/>
      <c r="R415" s="755"/>
      <c r="S415" s="755"/>
      <c r="T415" s="755"/>
      <c r="U415" s="755"/>
      <c r="V415" s="755"/>
      <c r="W415" s="755"/>
      <c r="X415" s="755"/>
      <c r="Y415" s="755"/>
      <c r="Z415" s="755"/>
    </row>
    <row r="416" spans="1:26" ht="15.75" customHeight="1" x14ac:dyDescent="0.3">
      <c r="A416" s="755"/>
      <c r="B416" s="755"/>
      <c r="C416" s="755"/>
      <c r="D416" s="755"/>
      <c r="E416" s="755"/>
      <c r="F416" s="755"/>
      <c r="G416" s="755"/>
      <c r="H416" s="755"/>
      <c r="I416" s="755"/>
      <c r="J416" s="755"/>
      <c r="K416" s="755"/>
      <c r="L416" s="755"/>
      <c r="M416" s="755"/>
      <c r="N416" s="756"/>
      <c r="O416" s="755"/>
      <c r="P416" s="755"/>
      <c r="Q416" s="755"/>
      <c r="R416" s="755"/>
      <c r="S416" s="755"/>
      <c r="T416" s="755"/>
      <c r="U416" s="755"/>
      <c r="V416" s="755"/>
      <c r="W416" s="755"/>
      <c r="X416" s="755"/>
      <c r="Y416" s="755"/>
      <c r="Z416" s="755"/>
    </row>
    <row r="417" spans="1:26" ht="15.75" customHeight="1" x14ac:dyDescent="0.3">
      <c r="A417" s="755"/>
      <c r="B417" s="755"/>
      <c r="C417" s="755"/>
      <c r="D417" s="755"/>
      <c r="E417" s="755"/>
      <c r="F417" s="755"/>
      <c r="G417" s="755"/>
      <c r="H417" s="755"/>
      <c r="I417" s="755"/>
      <c r="J417" s="755"/>
      <c r="K417" s="755"/>
      <c r="L417" s="755"/>
      <c r="M417" s="755"/>
      <c r="N417" s="756"/>
      <c r="O417" s="755"/>
      <c r="P417" s="755"/>
      <c r="Q417" s="755"/>
      <c r="R417" s="755"/>
      <c r="S417" s="755"/>
      <c r="T417" s="755"/>
      <c r="U417" s="755"/>
      <c r="V417" s="755"/>
      <c r="W417" s="755"/>
      <c r="X417" s="755"/>
      <c r="Y417" s="755"/>
      <c r="Z417" s="755"/>
    </row>
    <row r="418" spans="1:26" ht="15.75" customHeight="1" x14ac:dyDescent="0.3">
      <c r="A418" s="755"/>
      <c r="B418" s="755"/>
      <c r="C418" s="755"/>
      <c r="D418" s="755"/>
      <c r="E418" s="755"/>
      <c r="F418" s="755"/>
      <c r="G418" s="755"/>
      <c r="H418" s="755"/>
      <c r="I418" s="755"/>
      <c r="J418" s="755"/>
      <c r="K418" s="755"/>
      <c r="L418" s="755"/>
      <c r="M418" s="755"/>
      <c r="N418" s="756"/>
      <c r="O418" s="755"/>
      <c r="P418" s="755"/>
      <c r="Q418" s="755"/>
      <c r="R418" s="755"/>
      <c r="S418" s="755"/>
      <c r="T418" s="755"/>
      <c r="U418" s="755"/>
      <c r="V418" s="755"/>
      <c r="W418" s="755"/>
      <c r="X418" s="755"/>
      <c r="Y418" s="755"/>
      <c r="Z418" s="755"/>
    </row>
    <row r="419" spans="1:26" ht="15.75" customHeight="1" x14ac:dyDescent="0.3">
      <c r="A419" s="755"/>
      <c r="B419" s="755"/>
      <c r="C419" s="755"/>
      <c r="D419" s="755"/>
      <c r="E419" s="755"/>
      <c r="F419" s="755"/>
      <c r="G419" s="755"/>
      <c r="H419" s="755"/>
      <c r="I419" s="755"/>
      <c r="J419" s="755"/>
      <c r="K419" s="755"/>
      <c r="L419" s="755"/>
      <c r="M419" s="755"/>
      <c r="N419" s="756"/>
      <c r="O419" s="755"/>
      <c r="P419" s="755"/>
      <c r="Q419" s="755"/>
      <c r="R419" s="755"/>
      <c r="S419" s="755"/>
      <c r="T419" s="755"/>
      <c r="U419" s="755"/>
      <c r="V419" s="755"/>
      <c r="W419" s="755"/>
      <c r="X419" s="755"/>
      <c r="Y419" s="755"/>
      <c r="Z419" s="755"/>
    </row>
    <row r="420" spans="1:26" ht="15.75" customHeight="1" x14ac:dyDescent="0.3">
      <c r="A420" s="755"/>
      <c r="B420" s="755"/>
      <c r="C420" s="755"/>
      <c r="D420" s="755"/>
      <c r="E420" s="755"/>
      <c r="F420" s="755"/>
      <c r="G420" s="755"/>
      <c r="H420" s="755"/>
      <c r="I420" s="755"/>
      <c r="J420" s="755"/>
      <c r="K420" s="755"/>
      <c r="L420" s="755"/>
      <c r="M420" s="755"/>
      <c r="N420" s="756"/>
      <c r="O420" s="755"/>
      <c r="P420" s="755"/>
      <c r="Q420" s="755"/>
      <c r="R420" s="755"/>
      <c r="S420" s="755"/>
      <c r="T420" s="755"/>
      <c r="U420" s="755"/>
      <c r="V420" s="755"/>
      <c r="W420" s="755"/>
      <c r="X420" s="755"/>
      <c r="Y420" s="755"/>
      <c r="Z420" s="755"/>
    </row>
    <row r="421" spans="1:26" ht="15.75" customHeight="1" x14ac:dyDescent="0.3">
      <c r="A421" s="755"/>
      <c r="B421" s="755"/>
      <c r="C421" s="755"/>
      <c r="D421" s="755"/>
      <c r="E421" s="755"/>
      <c r="F421" s="755"/>
      <c r="G421" s="755"/>
      <c r="H421" s="755"/>
      <c r="I421" s="755"/>
      <c r="J421" s="755"/>
      <c r="K421" s="755"/>
      <c r="L421" s="755"/>
      <c r="M421" s="755"/>
      <c r="N421" s="756"/>
      <c r="O421" s="755"/>
      <c r="P421" s="755"/>
      <c r="Q421" s="755"/>
      <c r="R421" s="755"/>
      <c r="S421" s="755"/>
      <c r="T421" s="755"/>
      <c r="U421" s="755"/>
      <c r="V421" s="755"/>
      <c r="W421" s="755"/>
      <c r="X421" s="755"/>
      <c r="Y421" s="755"/>
      <c r="Z421" s="755"/>
    </row>
    <row r="422" spans="1:26" ht="15.75" customHeight="1" x14ac:dyDescent="0.3">
      <c r="A422" s="755"/>
      <c r="B422" s="755"/>
      <c r="C422" s="755"/>
      <c r="D422" s="755"/>
      <c r="E422" s="755"/>
      <c r="F422" s="755"/>
      <c r="G422" s="755"/>
      <c r="H422" s="755"/>
      <c r="I422" s="755"/>
      <c r="J422" s="755"/>
      <c r="K422" s="755"/>
      <c r="L422" s="755"/>
      <c r="M422" s="755"/>
      <c r="N422" s="756"/>
      <c r="O422" s="755"/>
      <c r="P422" s="755"/>
      <c r="Q422" s="755"/>
      <c r="R422" s="755"/>
      <c r="S422" s="755"/>
      <c r="T422" s="755"/>
      <c r="U422" s="755"/>
      <c r="V422" s="755"/>
      <c r="W422" s="755"/>
      <c r="X422" s="755"/>
      <c r="Y422" s="755"/>
      <c r="Z422" s="755"/>
    </row>
    <row r="423" spans="1:26" ht="15.75" customHeight="1" x14ac:dyDescent="0.3">
      <c r="A423" s="755"/>
      <c r="B423" s="755"/>
      <c r="C423" s="755"/>
      <c r="D423" s="755"/>
      <c r="E423" s="755"/>
      <c r="F423" s="755"/>
      <c r="G423" s="755"/>
      <c r="H423" s="755"/>
      <c r="I423" s="755"/>
      <c r="J423" s="755"/>
      <c r="K423" s="755"/>
      <c r="L423" s="755"/>
      <c r="M423" s="755"/>
      <c r="N423" s="756"/>
      <c r="O423" s="755"/>
      <c r="P423" s="755"/>
      <c r="Q423" s="755"/>
      <c r="R423" s="755"/>
      <c r="S423" s="755"/>
      <c r="T423" s="755"/>
      <c r="U423" s="755"/>
      <c r="V423" s="755"/>
      <c r="W423" s="755"/>
      <c r="X423" s="755"/>
      <c r="Y423" s="755"/>
      <c r="Z423" s="755"/>
    </row>
    <row r="424" spans="1:26" ht="15.75" customHeight="1" x14ac:dyDescent="0.3">
      <c r="A424" s="755"/>
      <c r="B424" s="755"/>
      <c r="C424" s="755"/>
      <c r="D424" s="755"/>
      <c r="E424" s="755"/>
      <c r="F424" s="755"/>
      <c r="G424" s="755"/>
      <c r="H424" s="755"/>
      <c r="I424" s="755"/>
      <c r="J424" s="755"/>
      <c r="K424" s="755"/>
      <c r="L424" s="755"/>
      <c r="M424" s="755"/>
      <c r="N424" s="756"/>
      <c r="O424" s="755"/>
      <c r="P424" s="755"/>
      <c r="Q424" s="755"/>
      <c r="R424" s="755"/>
      <c r="S424" s="755"/>
      <c r="T424" s="755"/>
      <c r="U424" s="755"/>
      <c r="V424" s="755"/>
      <c r="W424" s="755"/>
      <c r="X424" s="755"/>
      <c r="Y424" s="755"/>
      <c r="Z424" s="755"/>
    </row>
    <row r="425" spans="1:26" ht="15.75" customHeight="1" x14ac:dyDescent="0.3">
      <c r="A425" s="755"/>
      <c r="B425" s="755"/>
      <c r="C425" s="755"/>
      <c r="D425" s="755"/>
      <c r="E425" s="755"/>
      <c r="F425" s="755"/>
      <c r="G425" s="755"/>
      <c r="H425" s="755"/>
      <c r="I425" s="755"/>
      <c r="J425" s="755"/>
      <c r="K425" s="755"/>
      <c r="L425" s="755"/>
      <c r="M425" s="755"/>
      <c r="N425" s="756"/>
      <c r="O425" s="755"/>
      <c r="P425" s="755"/>
      <c r="Q425" s="755"/>
      <c r="R425" s="755"/>
      <c r="S425" s="755"/>
      <c r="T425" s="755"/>
      <c r="U425" s="755"/>
      <c r="V425" s="755"/>
      <c r="W425" s="755"/>
      <c r="X425" s="755"/>
      <c r="Y425" s="755"/>
      <c r="Z425" s="755"/>
    </row>
    <row r="426" spans="1:26" ht="15.75" customHeight="1" x14ac:dyDescent="0.3">
      <c r="A426" s="755"/>
      <c r="B426" s="755"/>
      <c r="C426" s="755"/>
      <c r="D426" s="755"/>
      <c r="E426" s="755"/>
      <c r="F426" s="755"/>
      <c r="G426" s="755"/>
      <c r="H426" s="755"/>
      <c r="I426" s="755"/>
      <c r="J426" s="755"/>
      <c r="K426" s="755"/>
      <c r="L426" s="755"/>
      <c r="M426" s="755"/>
      <c r="N426" s="756"/>
      <c r="O426" s="755"/>
      <c r="P426" s="755"/>
      <c r="Q426" s="755"/>
      <c r="R426" s="755"/>
      <c r="S426" s="755"/>
      <c r="T426" s="755"/>
      <c r="U426" s="755"/>
      <c r="V426" s="755"/>
      <c r="W426" s="755"/>
      <c r="X426" s="755"/>
      <c r="Y426" s="755"/>
      <c r="Z426" s="755"/>
    </row>
    <row r="427" spans="1:26" ht="15.75" customHeight="1" x14ac:dyDescent="0.3">
      <c r="A427" s="755"/>
      <c r="B427" s="755"/>
      <c r="C427" s="755"/>
      <c r="D427" s="755"/>
      <c r="E427" s="755"/>
      <c r="F427" s="755"/>
      <c r="G427" s="755"/>
      <c r="H427" s="755"/>
      <c r="I427" s="755"/>
      <c r="J427" s="755"/>
      <c r="K427" s="755"/>
      <c r="L427" s="755"/>
      <c r="M427" s="755"/>
      <c r="N427" s="756"/>
      <c r="O427" s="755"/>
      <c r="P427" s="755"/>
      <c r="Q427" s="755"/>
      <c r="R427" s="755"/>
      <c r="S427" s="755"/>
      <c r="T427" s="755"/>
      <c r="U427" s="755"/>
      <c r="V427" s="755"/>
      <c r="W427" s="755"/>
      <c r="X427" s="755"/>
      <c r="Y427" s="755"/>
      <c r="Z427" s="755"/>
    </row>
    <row r="428" spans="1:26" ht="15.75" customHeight="1" x14ac:dyDescent="0.3">
      <c r="A428" s="755"/>
      <c r="B428" s="755"/>
      <c r="C428" s="755"/>
      <c r="D428" s="755"/>
      <c r="E428" s="755"/>
      <c r="F428" s="755"/>
      <c r="G428" s="755"/>
      <c r="H428" s="755"/>
      <c r="I428" s="755"/>
      <c r="J428" s="755"/>
      <c r="K428" s="755"/>
      <c r="L428" s="755"/>
      <c r="M428" s="755"/>
      <c r="N428" s="756"/>
      <c r="O428" s="755"/>
      <c r="P428" s="755"/>
      <c r="Q428" s="755"/>
      <c r="R428" s="755"/>
      <c r="S428" s="755"/>
      <c r="T428" s="755"/>
      <c r="U428" s="755"/>
      <c r="V428" s="755"/>
      <c r="W428" s="755"/>
      <c r="X428" s="755"/>
      <c r="Y428" s="755"/>
      <c r="Z428" s="755"/>
    </row>
    <row r="429" spans="1:26" ht="15.75" customHeight="1" x14ac:dyDescent="0.3">
      <c r="A429" s="755"/>
      <c r="B429" s="755"/>
      <c r="C429" s="755"/>
      <c r="D429" s="755"/>
      <c r="E429" s="755"/>
      <c r="F429" s="755"/>
      <c r="G429" s="755"/>
      <c r="H429" s="755"/>
      <c r="I429" s="755"/>
      <c r="J429" s="755"/>
      <c r="K429" s="755"/>
      <c r="L429" s="755"/>
      <c r="M429" s="755"/>
      <c r="N429" s="756"/>
      <c r="O429" s="755"/>
      <c r="P429" s="755"/>
      <c r="Q429" s="755"/>
      <c r="R429" s="755"/>
      <c r="S429" s="755"/>
      <c r="T429" s="755"/>
      <c r="U429" s="755"/>
      <c r="V429" s="755"/>
      <c r="W429" s="755"/>
      <c r="X429" s="755"/>
      <c r="Y429" s="755"/>
      <c r="Z429" s="755"/>
    </row>
    <row r="430" spans="1:26" ht="15.75" customHeight="1" x14ac:dyDescent="0.3">
      <c r="A430" s="755"/>
      <c r="B430" s="755"/>
      <c r="C430" s="755"/>
      <c r="D430" s="755"/>
      <c r="E430" s="755"/>
      <c r="F430" s="755"/>
      <c r="G430" s="755"/>
      <c r="H430" s="755"/>
      <c r="I430" s="755"/>
      <c r="J430" s="755"/>
      <c r="K430" s="755"/>
      <c r="L430" s="755"/>
      <c r="M430" s="755"/>
      <c r="N430" s="756"/>
      <c r="O430" s="755"/>
      <c r="P430" s="755"/>
      <c r="Q430" s="755"/>
      <c r="R430" s="755"/>
      <c r="S430" s="755"/>
      <c r="T430" s="755"/>
      <c r="U430" s="755"/>
      <c r="V430" s="755"/>
      <c r="W430" s="755"/>
      <c r="X430" s="755"/>
      <c r="Y430" s="755"/>
      <c r="Z430" s="755"/>
    </row>
    <row r="431" spans="1:26" ht="15.75" customHeight="1" x14ac:dyDescent="0.3">
      <c r="A431" s="755"/>
      <c r="B431" s="755"/>
      <c r="C431" s="755"/>
      <c r="D431" s="755"/>
      <c r="E431" s="755"/>
      <c r="F431" s="755"/>
      <c r="G431" s="755"/>
      <c r="H431" s="755"/>
      <c r="I431" s="755"/>
      <c r="J431" s="755"/>
      <c r="K431" s="755"/>
      <c r="L431" s="755"/>
      <c r="M431" s="755"/>
      <c r="N431" s="756"/>
      <c r="O431" s="755"/>
      <c r="P431" s="755"/>
      <c r="Q431" s="755"/>
      <c r="R431" s="755"/>
      <c r="S431" s="755"/>
      <c r="T431" s="755"/>
      <c r="U431" s="755"/>
      <c r="V431" s="755"/>
      <c r="W431" s="755"/>
      <c r="X431" s="755"/>
      <c r="Y431" s="755"/>
      <c r="Z431" s="755"/>
    </row>
    <row r="432" spans="1:26" ht="15.75" customHeight="1" x14ac:dyDescent="0.3">
      <c r="A432" s="755"/>
      <c r="B432" s="755"/>
      <c r="C432" s="755"/>
      <c r="D432" s="755"/>
      <c r="E432" s="755"/>
      <c r="F432" s="755"/>
      <c r="G432" s="755"/>
      <c r="H432" s="755"/>
      <c r="I432" s="755"/>
      <c r="J432" s="755"/>
      <c r="K432" s="755"/>
      <c r="L432" s="755"/>
      <c r="M432" s="755"/>
      <c r="N432" s="756"/>
      <c r="O432" s="755"/>
      <c r="P432" s="755"/>
      <c r="Q432" s="755"/>
      <c r="R432" s="755"/>
      <c r="S432" s="755"/>
      <c r="T432" s="755"/>
      <c r="U432" s="755"/>
      <c r="V432" s="755"/>
      <c r="W432" s="755"/>
      <c r="X432" s="755"/>
      <c r="Y432" s="755"/>
      <c r="Z432" s="755"/>
    </row>
    <row r="433" spans="1:26" ht="15.75" customHeight="1" x14ac:dyDescent="0.3">
      <c r="A433" s="755"/>
      <c r="B433" s="755"/>
      <c r="C433" s="755"/>
      <c r="D433" s="755"/>
      <c r="E433" s="755"/>
      <c r="F433" s="755"/>
      <c r="G433" s="755"/>
      <c r="H433" s="755"/>
      <c r="I433" s="755"/>
      <c r="J433" s="755"/>
      <c r="K433" s="755"/>
      <c r="L433" s="755"/>
      <c r="M433" s="755"/>
      <c r="N433" s="756"/>
      <c r="O433" s="755"/>
      <c r="P433" s="755"/>
      <c r="Q433" s="755"/>
      <c r="R433" s="755"/>
      <c r="S433" s="755"/>
      <c r="T433" s="755"/>
      <c r="U433" s="755"/>
      <c r="V433" s="755"/>
      <c r="W433" s="755"/>
      <c r="X433" s="755"/>
      <c r="Y433" s="755"/>
      <c r="Z433" s="755"/>
    </row>
    <row r="434" spans="1:26" ht="15.75" customHeight="1" x14ac:dyDescent="0.3">
      <c r="A434" s="755"/>
      <c r="B434" s="755"/>
      <c r="C434" s="755"/>
      <c r="D434" s="755"/>
      <c r="E434" s="755"/>
      <c r="F434" s="755"/>
      <c r="G434" s="755"/>
      <c r="H434" s="755"/>
      <c r="I434" s="755"/>
      <c r="J434" s="755"/>
      <c r="K434" s="755"/>
      <c r="L434" s="755"/>
      <c r="M434" s="755"/>
      <c r="N434" s="756"/>
      <c r="O434" s="755"/>
      <c r="P434" s="755"/>
      <c r="Q434" s="755"/>
      <c r="R434" s="755"/>
      <c r="S434" s="755"/>
      <c r="T434" s="755"/>
      <c r="U434" s="755"/>
      <c r="V434" s="755"/>
      <c r="W434" s="755"/>
      <c r="X434" s="755"/>
      <c r="Y434" s="755"/>
      <c r="Z434" s="755"/>
    </row>
    <row r="435" spans="1:26" ht="15.75" customHeight="1" x14ac:dyDescent="0.3">
      <c r="A435" s="755"/>
      <c r="B435" s="755"/>
      <c r="C435" s="755"/>
      <c r="D435" s="755"/>
      <c r="E435" s="755"/>
      <c r="F435" s="755"/>
      <c r="G435" s="755"/>
      <c r="H435" s="755"/>
      <c r="I435" s="755"/>
      <c r="J435" s="755"/>
      <c r="K435" s="755"/>
      <c r="L435" s="755"/>
      <c r="M435" s="755"/>
      <c r="N435" s="756"/>
      <c r="O435" s="755"/>
      <c r="P435" s="755"/>
      <c r="Q435" s="755"/>
      <c r="R435" s="755"/>
      <c r="S435" s="755"/>
      <c r="T435" s="755"/>
      <c r="U435" s="755"/>
      <c r="V435" s="755"/>
      <c r="W435" s="755"/>
      <c r="X435" s="755"/>
      <c r="Y435" s="755"/>
      <c r="Z435" s="755"/>
    </row>
    <row r="436" spans="1:26" ht="15.75" customHeight="1" x14ac:dyDescent="0.3">
      <c r="A436" s="755"/>
      <c r="B436" s="755"/>
      <c r="C436" s="755"/>
      <c r="D436" s="755"/>
      <c r="E436" s="755"/>
      <c r="F436" s="755"/>
      <c r="G436" s="755"/>
      <c r="H436" s="755"/>
      <c r="I436" s="755"/>
      <c r="J436" s="755"/>
      <c r="K436" s="755"/>
      <c r="L436" s="755"/>
      <c r="M436" s="755"/>
      <c r="N436" s="756"/>
      <c r="O436" s="755"/>
      <c r="P436" s="755"/>
      <c r="Q436" s="755"/>
      <c r="R436" s="755"/>
      <c r="S436" s="755"/>
      <c r="T436" s="755"/>
      <c r="U436" s="755"/>
      <c r="V436" s="755"/>
      <c r="W436" s="755"/>
      <c r="X436" s="755"/>
      <c r="Y436" s="755"/>
      <c r="Z436" s="755"/>
    </row>
    <row r="437" spans="1:26" ht="15.75" customHeight="1" x14ac:dyDescent="0.3">
      <c r="A437" s="755"/>
      <c r="B437" s="755"/>
      <c r="C437" s="755"/>
      <c r="D437" s="755"/>
      <c r="E437" s="755"/>
      <c r="F437" s="755"/>
      <c r="G437" s="755"/>
      <c r="H437" s="755"/>
      <c r="I437" s="755"/>
      <c r="J437" s="755"/>
      <c r="K437" s="755"/>
      <c r="L437" s="755"/>
      <c r="M437" s="755"/>
      <c r="N437" s="756"/>
      <c r="O437" s="755"/>
      <c r="P437" s="755"/>
      <c r="Q437" s="755"/>
      <c r="R437" s="755"/>
      <c r="S437" s="755"/>
      <c r="T437" s="755"/>
      <c r="U437" s="755"/>
      <c r="V437" s="755"/>
      <c r="W437" s="755"/>
      <c r="X437" s="755"/>
      <c r="Y437" s="755"/>
      <c r="Z437" s="755"/>
    </row>
    <row r="438" spans="1:26" ht="15.75" customHeight="1" x14ac:dyDescent="0.3">
      <c r="A438" s="755"/>
      <c r="B438" s="755"/>
      <c r="C438" s="755"/>
      <c r="D438" s="755"/>
      <c r="E438" s="755"/>
      <c r="F438" s="755"/>
      <c r="G438" s="755"/>
      <c r="H438" s="755"/>
      <c r="I438" s="755"/>
      <c r="J438" s="755"/>
      <c r="K438" s="755"/>
      <c r="L438" s="755"/>
      <c r="M438" s="755"/>
      <c r="N438" s="756"/>
      <c r="O438" s="755"/>
      <c r="P438" s="755"/>
      <c r="Q438" s="755"/>
      <c r="R438" s="755"/>
      <c r="S438" s="755"/>
      <c r="T438" s="755"/>
      <c r="U438" s="755"/>
      <c r="V438" s="755"/>
      <c r="W438" s="755"/>
      <c r="X438" s="755"/>
      <c r="Y438" s="755"/>
      <c r="Z438" s="755"/>
    </row>
    <row r="439" spans="1:26" ht="15.75" customHeight="1" x14ac:dyDescent="0.3">
      <c r="A439" s="755"/>
      <c r="B439" s="755"/>
      <c r="C439" s="755"/>
      <c r="D439" s="755"/>
      <c r="E439" s="755"/>
      <c r="F439" s="755"/>
      <c r="G439" s="755"/>
      <c r="H439" s="755"/>
      <c r="I439" s="755"/>
      <c r="J439" s="755"/>
      <c r="K439" s="755"/>
      <c r="L439" s="755"/>
      <c r="M439" s="755"/>
      <c r="N439" s="756"/>
      <c r="O439" s="755"/>
      <c r="P439" s="755"/>
      <c r="Q439" s="755"/>
      <c r="R439" s="755"/>
      <c r="S439" s="755"/>
      <c r="T439" s="755"/>
      <c r="U439" s="755"/>
      <c r="V439" s="755"/>
      <c r="W439" s="755"/>
      <c r="X439" s="755"/>
      <c r="Y439" s="755"/>
      <c r="Z439" s="755"/>
    </row>
    <row r="440" spans="1:26" ht="15.75" customHeight="1" x14ac:dyDescent="0.3">
      <c r="A440" s="755"/>
      <c r="B440" s="755"/>
      <c r="C440" s="755"/>
      <c r="D440" s="755"/>
      <c r="E440" s="755"/>
      <c r="F440" s="755"/>
      <c r="G440" s="755"/>
      <c r="H440" s="755"/>
      <c r="I440" s="755"/>
      <c r="J440" s="755"/>
      <c r="K440" s="755"/>
      <c r="L440" s="755"/>
      <c r="M440" s="755"/>
      <c r="N440" s="756"/>
      <c r="O440" s="755"/>
      <c r="P440" s="755"/>
      <c r="Q440" s="755"/>
      <c r="R440" s="755"/>
      <c r="S440" s="755"/>
      <c r="T440" s="755"/>
      <c r="U440" s="755"/>
      <c r="V440" s="755"/>
      <c r="W440" s="755"/>
      <c r="X440" s="755"/>
      <c r="Y440" s="755"/>
      <c r="Z440" s="755"/>
    </row>
    <row r="441" spans="1:26" ht="15.75" customHeight="1" x14ac:dyDescent="0.3">
      <c r="A441" s="755"/>
      <c r="B441" s="755"/>
      <c r="C441" s="755"/>
      <c r="D441" s="755"/>
      <c r="E441" s="755"/>
      <c r="F441" s="755"/>
      <c r="G441" s="755"/>
      <c r="H441" s="755"/>
      <c r="I441" s="755"/>
      <c r="J441" s="755"/>
      <c r="K441" s="755"/>
      <c r="L441" s="755"/>
      <c r="M441" s="755"/>
      <c r="N441" s="756"/>
      <c r="O441" s="755"/>
      <c r="P441" s="755"/>
      <c r="Q441" s="755"/>
      <c r="R441" s="755"/>
      <c r="S441" s="755"/>
      <c r="T441" s="755"/>
      <c r="U441" s="755"/>
      <c r="V441" s="755"/>
      <c r="W441" s="755"/>
      <c r="X441" s="755"/>
      <c r="Y441" s="755"/>
      <c r="Z441" s="755"/>
    </row>
    <row r="442" spans="1:26" ht="15.75" customHeight="1" x14ac:dyDescent="0.3">
      <c r="A442" s="755"/>
      <c r="B442" s="755"/>
      <c r="C442" s="755"/>
      <c r="D442" s="755"/>
      <c r="E442" s="755"/>
      <c r="F442" s="755"/>
      <c r="G442" s="755"/>
      <c r="H442" s="755"/>
      <c r="I442" s="755"/>
      <c r="J442" s="755"/>
      <c r="K442" s="755"/>
      <c r="L442" s="755"/>
      <c r="M442" s="755"/>
      <c r="N442" s="756"/>
      <c r="O442" s="755"/>
      <c r="P442" s="755"/>
      <c r="Q442" s="755"/>
      <c r="R442" s="755"/>
      <c r="S442" s="755"/>
      <c r="T442" s="755"/>
      <c r="U442" s="755"/>
      <c r="V442" s="755"/>
      <c r="W442" s="755"/>
      <c r="X442" s="755"/>
      <c r="Y442" s="755"/>
      <c r="Z442" s="755"/>
    </row>
    <row r="443" spans="1:26" ht="15.75" customHeight="1" x14ac:dyDescent="0.3">
      <c r="A443" s="755"/>
      <c r="B443" s="755"/>
      <c r="C443" s="755"/>
      <c r="D443" s="755"/>
      <c r="E443" s="755"/>
      <c r="F443" s="755"/>
      <c r="G443" s="755"/>
      <c r="H443" s="755"/>
      <c r="I443" s="755"/>
      <c r="J443" s="755"/>
      <c r="K443" s="755"/>
      <c r="L443" s="755"/>
      <c r="M443" s="755"/>
      <c r="N443" s="756"/>
      <c r="O443" s="755"/>
      <c r="P443" s="755"/>
      <c r="Q443" s="755"/>
      <c r="R443" s="755"/>
      <c r="S443" s="755"/>
      <c r="T443" s="755"/>
      <c r="U443" s="755"/>
      <c r="V443" s="755"/>
      <c r="W443" s="755"/>
      <c r="X443" s="755"/>
      <c r="Y443" s="755"/>
      <c r="Z443" s="755"/>
    </row>
    <row r="444" spans="1:26" ht="15.75" customHeight="1" x14ac:dyDescent="0.3">
      <c r="A444" s="755"/>
      <c r="B444" s="755"/>
      <c r="C444" s="755"/>
      <c r="D444" s="755"/>
      <c r="E444" s="755"/>
      <c r="F444" s="755"/>
      <c r="G444" s="755"/>
      <c r="H444" s="755"/>
      <c r="I444" s="755"/>
      <c r="J444" s="755"/>
      <c r="K444" s="755"/>
      <c r="L444" s="755"/>
      <c r="M444" s="755"/>
      <c r="N444" s="756"/>
      <c r="O444" s="755"/>
      <c r="P444" s="755"/>
      <c r="Q444" s="755"/>
      <c r="R444" s="755"/>
      <c r="S444" s="755"/>
      <c r="T444" s="755"/>
      <c r="U444" s="755"/>
      <c r="V444" s="755"/>
      <c r="W444" s="755"/>
      <c r="X444" s="755"/>
      <c r="Y444" s="755"/>
      <c r="Z444" s="755"/>
    </row>
    <row r="445" spans="1:26" ht="15.75" customHeight="1" x14ac:dyDescent="0.3">
      <c r="A445" s="755"/>
      <c r="B445" s="755"/>
      <c r="C445" s="755"/>
      <c r="D445" s="755"/>
      <c r="E445" s="755"/>
      <c r="F445" s="755"/>
      <c r="G445" s="755"/>
      <c r="H445" s="755"/>
      <c r="I445" s="755"/>
      <c r="J445" s="755"/>
      <c r="K445" s="755"/>
      <c r="L445" s="755"/>
      <c r="M445" s="755"/>
      <c r="N445" s="756"/>
      <c r="O445" s="755"/>
      <c r="P445" s="755"/>
      <c r="Q445" s="755"/>
      <c r="R445" s="755"/>
      <c r="S445" s="755"/>
      <c r="T445" s="755"/>
      <c r="U445" s="755"/>
      <c r="V445" s="755"/>
      <c r="W445" s="755"/>
      <c r="X445" s="755"/>
      <c r="Y445" s="755"/>
      <c r="Z445" s="755"/>
    </row>
    <row r="446" spans="1:26" ht="15.75" customHeight="1" x14ac:dyDescent="0.3">
      <c r="A446" s="755"/>
      <c r="B446" s="755"/>
      <c r="C446" s="755"/>
      <c r="D446" s="755"/>
      <c r="E446" s="755"/>
      <c r="F446" s="755"/>
      <c r="G446" s="755"/>
      <c r="H446" s="755"/>
      <c r="I446" s="755"/>
      <c r="J446" s="755"/>
      <c r="K446" s="755"/>
      <c r="L446" s="755"/>
      <c r="M446" s="755"/>
      <c r="N446" s="756"/>
      <c r="O446" s="755"/>
      <c r="P446" s="755"/>
      <c r="Q446" s="755"/>
      <c r="R446" s="755"/>
      <c r="S446" s="755"/>
      <c r="T446" s="755"/>
      <c r="U446" s="755"/>
      <c r="V446" s="755"/>
      <c r="W446" s="755"/>
      <c r="X446" s="755"/>
      <c r="Y446" s="755"/>
      <c r="Z446" s="755"/>
    </row>
    <row r="447" spans="1:26" ht="15.75" customHeight="1" x14ac:dyDescent="0.3">
      <c r="A447" s="755"/>
      <c r="B447" s="755"/>
      <c r="C447" s="755"/>
      <c r="D447" s="755"/>
      <c r="E447" s="755"/>
      <c r="F447" s="755"/>
      <c r="G447" s="755"/>
      <c r="H447" s="755"/>
      <c r="I447" s="755"/>
      <c r="J447" s="755"/>
      <c r="K447" s="755"/>
      <c r="L447" s="755"/>
      <c r="M447" s="755"/>
      <c r="N447" s="756"/>
      <c r="O447" s="755"/>
      <c r="P447" s="755"/>
      <c r="Q447" s="755"/>
      <c r="R447" s="755"/>
      <c r="S447" s="755"/>
      <c r="T447" s="755"/>
      <c r="U447" s="755"/>
      <c r="V447" s="755"/>
      <c r="W447" s="755"/>
      <c r="X447" s="755"/>
      <c r="Y447" s="755"/>
      <c r="Z447" s="755"/>
    </row>
    <row r="448" spans="1:26" ht="15.75" customHeight="1" x14ac:dyDescent="0.3">
      <c r="A448" s="755"/>
      <c r="B448" s="755"/>
      <c r="C448" s="755"/>
      <c r="D448" s="755"/>
      <c r="E448" s="755"/>
      <c r="F448" s="755"/>
      <c r="G448" s="755"/>
      <c r="H448" s="755"/>
      <c r="I448" s="755"/>
      <c r="J448" s="755"/>
      <c r="K448" s="755"/>
      <c r="L448" s="755"/>
      <c r="M448" s="755"/>
      <c r="N448" s="756"/>
      <c r="O448" s="755"/>
      <c r="P448" s="755"/>
      <c r="Q448" s="755"/>
      <c r="R448" s="755"/>
      <c r="S448" s="755"/>
      <c r="T448" s="755"/>
      <c r="U448" s="755"/>
      <c r="V448" s="755"/>
      <c r="W448" s="755"/>
      <c r="X448" s="755"/>
      <c r="Y448" s="755"/>
      <c r="Z448" s="755"/>
    </row>
    <row r="449" spans="1:26" ht="15.75" customHeight="1" x14ac:dyDescent="0.3">
      <c r="A449" s="755"/>
      <c r="B449" s="755"/>
      <c r="C449" s="755"/>
      <c r="D449" s="755"/>
      <c r="E449" s="755"/>
      <c r="F449" s="755"/>
      <c r="G449" s="755"/>
      <c r="H449" s="755"/>
      <c r="I449" s="755"/>
      <c r="J449" s="755"/>
      <c r="K449" s="755"/>
      <c r="L449" s="755"/>
      <c r="M449" s="755"/>
      <c r="N449" s="756"/>
      <c r="O449" s="755"/>
      <c r="P449" s="755"/>
      <c r="Q449" s="755"/>
      <c r="R449" s="755"/>
      <c r="S449" s="755"/>
      <c r="T449" s="755"/>
      <c r="U449" s="755"/>
      <c r="V449" s="755"/>
      <c r="W449" s="755"/>
      <c r="X449" s="755"/>
      <c r="Y449" s="755"/>
      <c r="Z449" s="755"/>
    </row>
    <row r="450" spans="1:26" ht="15.75" customHeight="1" x14ac:dyDescent="0.3">
      <c r="A450" s="755"/>
      <c r="B450" s="755"/>
      <c r="C450" s="755"/>
      <c r="D450" s="755"/>
      <c r="E450" s="755"/>
      <c r="F450" s="755"/>
      <c r="G450" s="755"/>
      <c r="H450" s="755"/>
      <c r="I450" s="755"/>
      <c r="J450" s="755"/>
      <c r="K450" s="755"/>
      <c r="L450" s="755"/>
      <c r="M450" s="755"/>
      <c r="N450" s="756"/>
      <c r="O450" s="755"/>
      <c r="P450" s="755"/>
      <c r="Q450" s="755"/>
      <c r="R450" s="755"/>
      <c r="S450" s="755"/>
      <c r="T450" s="755"/>
      <c r="U450" s="755"/>
      <c r="V450" s="755"/>
      <c r="W450" s="755"/>
      <c r="X450" s="755"/>
      <c r="Y450" s="755"/>
      <c r="Z450" s="755"/>
    </row>
    <row r="451" spans="1:26" ht="15.75" customHeight="1" x14ac:dyDescent="0.3">
      <c r="A451" s="755"/>
      <c r="B451" s="755"/>
      <c r="C451" s="755"/>
      <c r="D451" s="755"/>
      <c r="E451" s="755"/>
      <c r="F451" s="755"/>
      <c r="G451" s="755"/>
      <c r="H451" s="755"/>
      <c r="I451" s="755"/>
      <c r="J451" s="755"/>
      <c r="K451" s="755"/>
      <c r="L451" s="755"/>
      <c r="M451" s="755"/>
      <c r="N451" s="756"/>
      <c r="O451" s="755"/>
      <c r="P451" s="755"/>
      <c r="Q451" s="755"/>
      <c r="R451" s="755"/>
      <c r="S451" s="755"/>
      <c r="T451" s="755"/>
      <c r="U451" s="755"/>
      <c r="V451" s="755"/>
      <c r="W451" s="755"/>
      <c r="X451" s="755"/>
      <c r="Y451" s="755"/>
      <c r="Z451" s="755"/>
    </row>
    <row r="452" spans="1:26" ht="15.75" customHeight="1" x14ac:dyDescent="0.3">
      <c r="A452" s="755"/>
      <c r="B452" s="755"/>
      <c r="C452" s="755"/>
      <c r="D452" s="755"/>
      <c r="E452" s="755"/>
      <c r="F452" s="755"/>
      <c r="G452" s="755"/>
      <c r="H452" s="755"/>
      <c r="I452" s="755"/>
      <c r="J452" s="755"/>
      <c r="K452" s="755"/>
      <c r="L452" s="755"/>
      <c r="M452" s="755"/>
      <c r="N452" s="756"/>
      <c r="O452" s="755"/>
      <c r="P452" s="755"/>
      <c r="Q452" s="755"/>
      <c r="R452" s="755"/>
      <c r="S452" s="755"/>
      <c r="T452" s="755"/>
      <c r="U452" s="755"/>
      <c r="V452" s="755"/>
      <c r="W452" s="755"/>
      <c r="X452" s="755"/>
      <c r="Y452" s="755"/>
      <c r="Z452" s="755"/>
    </row>
    <row r="453" spans="1:26" ht="15.75" customHeight="1" x14ac:dyDescent="0.3">
      <c r="A453" s="755"/>
      <c r="B453" s="755"/>
      <c r="C453" s="755"/>
      <c r="D453" s="755"/>
      <c r="E453" s="755"/>
      <c r="F453" s="755"/>
      <c r="G453" s="755"/>
      <c r="H453" s="755"/>
      <c r="I453" s="755"/>
      <c r="J453" s="755"/>
      <c r="K453" s="755"/>
      <c r="L453" s="755"/>
      <c r="M453" s="755"/>
      <c r="N453" s="756"/>
      <c r="O453" s="755"/>
      <c r="P453" s="755"/>
      <c r="Q453" s="755"/>
      <c r="R453" s="755"/>
      <c r="S453" s="755"/>
      <c r="T453" s="755"/>
      <c r="U453" s="755"/>
      <c r="V453" s="755"/>
      <c r="W453" s="755"/>
      <c r="X453" s="755"/>
      <c r="Y453" s="755"/>
      <c r="Z453" s="755"/>
    </row>
    <row r="454" spans="1:26" ht="15.75" customHeight="1" x14ac:dyDescent="0.3">
      <c r="A454" s="755"/>
      <c r="B454" s="755"/>
      <c r="C454" s="755"/>
      <c r="D454" s="755"/>
      <c r="E454" s="755"/>
      <c r="F454" s="755"/>
      <c r="G454" s="755"/>
      <c r="H454" s="755"/>
      <c r="I454" s="755"/>
      <c r="J454" s="755"/>
      <c r="K454" s="755"/>
      <c r="L454" s="755"/>
      <c r="M454" s="755"/>
      <c r="N454" s="756"/>
      <c r="O454" s="755"/>
      <c r="P454" s="755"/>
      <c r="Q454" s="755"/>
      <c r="R454" s="755"/>
      <c r="S454" s="755"/>
      <c r="T454" s="755"/>
      <c r="U454" s="755"/>
      <c r="V454" s="755"/>
      <c r="W454" s="755"/>
      <c r="X454" s="755"/>
      <c r="Y454" s="755"/>
      <c r="Z454" s="755"/>
    </row>
    <row r="455" spans="1:26" ht="15.75" customHeight="1" x14ac:dyDescent="0.3">
      <c r="A455" s="755"/>
      <c r="B455" s="755"/>
      <c r="C455" s="755"/>
      <c r="D455" s="755"/>
      <c r="E455" s="755"/>
      <c r="F455" s="755"/>
      <c r="G455" s="755"/>
      <c r="H455" s="755"/>
      <c r="I455" s="755"/>
      <c r="J455" s="755"/>
      <c r="K455" s="755"/>
      <c r="L455" s="755"/>
      <c r="M455" s="755"/>
      <c r="N455" s="756"/>
      <c r="O455" s="755"/>
      <c r="P455" s="755"/>
      <c r="Q455" s="755"/>
      <c r="R455" s="755"/>
      <c r="S455" s="755"/>
      <c r="T455" s="755"/>
      <c r="U455" s="755"/>
      <c r="V455" s="755"/>
      <c r="W455" s="755"/>
      <c r="X455" s="755"/>
      <c r="Y455" s="755"/>
      <c r="Z455" s="755"/>
    </row>
    <row r="456" spans="1:26" ht="15.75" customHeight="1" x14ac:dyDescent="0.3">
      <c r="A456" s="755"/>
      <c r="B456" s="755"/>
      <c r="C456" s="755"/>
      <c r="D456" s="755"/>
      <c r="E456" s="755"/>
      <c r="F456" s="755"/>
      <c r="G456" s="755"/>
      <c r="H456" s="755"/>
      <c r="I456" s="755"/>
      <c r="J456" s="755"/>
      <c r="K456" s="755"/>
      <c r="L456" s="755"/>
      <c r="M456" s="755"/>
      <c r="N456" s="756"/>
      <c r="O456" s="755"/>
      <c r="P456" s="755"/>
      <c r="Q456" s="755"/>
      <c r="R456" s="755"/>
      <c r="S456" s="755"/>
      <c r="T456" s="755"/>
      <c r="U456" s="755"/>
      <c r="V456" s="755"/>
      <c r="W456" s="755"/>
      <c r="X456" s="755"/>
      <c r="Y456" s="755"/>
      <c r="Z456" s="755"/>
    </row>
    <row r="457" spans="1:26" ht="15.75" customHeight="1" x14ac:dyDescent="0.3">
      <c r="A457" s="755"/>
      <c r="B457" s="755"/>
      <c r="C457" s="755"/>
      <c r="D457" s="755"/>
      <c r="E457" s="755"/>
      <c r="F457" s="755"/>
      <c r="G457" s="755"/>
      <c r="H457" s="755"/>
      <c r="I457" s="755"/>
      <c r="J457" s="755"/>
      <c r="K457" s="755"/>
      <c r="L457" s="755"/>
      <c r="M457" s="755"/>
      <c r="N457" s="756"/>
      <c r="O457" s="755"/>
      <c r="P457" s="755"/>
      <c r="Q457" s="755"/>
      <c r="R457" s="755"/>
      <c r="S457" s="755"/>
      <c r="T457" s="755"/>
      <c r="U457" s="755"/>
      <c r="V457" s="755"/>
      <c r="W457" s="755"/>
      <c r="X457" s="755"/>
      <c r="Y457" s="755"/>
      <c r="Z457" s="755"/>
    </row>
    <row r="458" spans="1:26" ht="15.75" customHeight="1" x14ac:dyDescent="0.3">
      <c r="A458" s="755"/>
      <c r="B458" s="755"/>
      <c r="C458" s="755"/>
      <c r="D458" s="755"/>
      <c r="E458" s="755"/>
      <c r="F458" s="755"/>
      <c r="G458" s="755"/>
      <c r="H458" s="755"/>
      <c r="I458" s="755"/>
      <c r="J458" s="755"/>
      <c r="K458" s="755"/>
      <c r="L458" s="755"/>
      <c r="M458" s="755"/>
      <c r="N458" s="756"/>
      <c r="O458" s="755"/>
      <c r="P458" s="755"/>
      <c r="Q458" s="755"/>
      <c r="R458" s="755"/>
      <c r="S458" s="755"/>
      <c r="T458" s="755"/>
      <c r="U458" s="755"/>
      <c r="V458" s="755"/>
      <c r="W458" s="755"/>
      <c r="X458" s="755"/>
      <c r="Y458" s="755"/>
      <c r="Z458" s="755"/>
    </row>
    <row r="459" spans="1:26" ht="15.75" customHeight="1" x14ac:dyDescent="0.3">
      <c r="A459" s="755"/>
      <c r="B459" s="755"/>
      <c r="C459" s="755"/>
      <c r="D459" s="755"/>
      <c r="E459" s="755"/>
      <c r="F459" s="755"/>
      <c r="G459" s="755"/>
      <c r="H459" s="755"/>
      <c r="I459" s="755"/>
      <c r="J459" s="755"/>
      <c r="K459" s="755"/>
      <c r="L459" s="755"/>
      <c r="M459" s="755"/>
      <c r="N459" s="756"/>
      <c r="O459" s="755"/>
      <c r="P459" s="755"/>
      <c r="Q459" s="755"/>
      <c r="R459" s="755"/>
      <c r="S459" s="755"/>
      <c r="T459" s="755"/>
      <c r="U459" s="755"/>
      <c r="V459" s="755"/>
      <c r="W459" s="755"/>
      <c r="X459" s="755"/>
      <c r="Y459" s="755"/>
      <c r="Z459" s="755"/>
    </row>
    <row r="460" spans="1:26" ht="15.75" customHeight="1" x14ac:dyDescent="0.3">
      <c r="A460" s="755"/>
      <c r="B460" s="755"/>
      <c r="C460" s="755"/>
      <c r="D460" s="755"/>
      <c r="E460" s="755"/>
      <c r="F460" s="755"/>
      <c r="G460" s="755"/>
      <c r="H460" s="755"/>
      <c r="I460" s="755"/>
      <c r="J460" s="755"/>
      <c r="K460" s="755"/>
      <c r="L460" s="755"/>
      <c r="M460" s="755"/>
      <c r="N460" s="756"/>
      <c r="O460" s="755"/>
      <c r="P460" s="755"/>
      <c r="Q460" s="755"/>
      <c r="R460" s="755"/>
      <c r="S460" s="755"/>
      <c r="T460" s="755"/>
      <c r="U460" s="755"/>
      <c r="V460" s="755"/>
      <c r="W460" s="755"/>
      <c r="X460" s="755"/>
      <c r="Y460" s="755"/>
      <c r="Z460" s="755"/>
    </row>
    <row r="461" spans="1:26" ht="15.75" customHeight="1" x14ac:dyDescent="0.3">
      <c r="A461" s="755"/>
      <c r="B461" s="755"/>
      <c r="C461" s="755"/>
      <c r="D461" s="755"/>
      <c r="E461" s="755"/>
      <c r="F461" s="755"/>
      <c r="G461" s="755"/>
      <c r="H461" s="755"/>
      <c r="I461" s="755"/>
      <c r="J461" s="755"/>
      <c r="K461" s="755"/>
      <c r="L461" s="755"/>
      <c r="M461" s="755"/>
      <c r="N461" s="756"/>
      <c r="O461" s="755"/>
      <c r="P461" s="755"/>
      <c r="Q461" s="755"/>
      <c r="R461" s="755"/>
      <c r="S461" s="755"/>
      <c r="T461" s="755"/>
      <c r="U461" s="755"/>
      <c r="V461" s="755"/>
      <c r="W461" s="755"/>
      <c r="X461" s="755"/>
      <c r="Y461" s="755"/>
      <c r="Z461" s="755"/>
    </row>
    <row r="462" spans="1:26" ht="15.75" customHeight="1" x14ac:dyDescent="0.3">
      <c r="A462" s="755"/>
      <c r="B462" s="755"/>
      <c r="C462" s="755"/>
      <c r="D462" s="755"/>
      <c r="E462" s="755"/>
      <c r="F462" s="755"/>
      <c r="G462" s="755"/>
      <c r="H462" s="755"/>
      <c r="I462" s="755"/>
      <c r="J462" s="755"/>
      <c r="K462" s="755"/>
      <c r="L462" s="755"/>
      <c r="M462" s="755"/>
      <c r="N462" s="756"/>
      <c r="O462" s="755"/>
      <c r="P462" s="755"/>
      <c r="Q462" s="755"/>
      <c r="R462" s="755"/>
      <c r="S462" s="755"/>
      <c r="T462" s="755"/>
      <c r="U462" s="755"/>
      <c r="V462" s="755"/>
      <c r="W462" s="755"/>
      <c r="X462" s="755"/>
      <c r="Y462" s="755"/>
      <c r="Z462" s="755"/>
    </row>
    <row r="463" spans="1:26" ht="15.75" customHeight="1" x14ac:dyDescent="0.3">
      <c r="A463" s="755"/>
      <c r="B463" s="755"/>
      <c r="C463" s="755"/>
      <c r="D463" s="755"/>
      <c r="E463" s="755"/>
      <c r="F463" s="755"/>
      <c r="G463" s="755"/>
      <c r="H463" s="755"/>
      <c r="I463" s="755"/>
      <c r="J463" s="755"/>
      <c r="K463" s="755"/>
      <c r="L463" s="755"/>
      <c r="M463" s="755"/>
      <c r="N463" s="756"/>
      <c r="O463" s="755"/>
      <c r="P463" s="755"/>
      <c r="Q463" s="755"/>
      <c r="R463" s="755"/>
      <c r="S463" s="755"/>
      <c r="T463" s="755"/>
      <c r="U463" s="755"/>
      <c r="V463" s="755"/>
      <c r="W463" s="755"/>
      <c r="X463" s="755"/>
      <c r="Y463" s="755"/>
      <c r="Z463" s="755"/>
    </row>
    <row r="464" spans="1:26" ht="15.75" customHeight="1" x14ac:dyDescent="0.3">
      <c r="A464" s="755"/>
      <c r="B464" s="755"/>
      <c r="C464" s="755"/>
      <c r="D464" s="755"/>
      <c r="E464" s="755"/>
      <c r="F464" s="755"/>
      <c r="G464" s="755"/>
      <c r="H464" s="755"/>
      <c r="I464" s="755"/>
      <c r="J464" s="755"/>
      <c r="K464" s="755"/>
      <c r="L464" s="755"/>
      <c r="M464" s="755"/>
      <c r="N464" s="756"/>
      <c r="O464" s="755"/>
      <c r="P464" s="755"/>
      <c r="Q464" s="755"/>
      <c r="R464" s="755"/>
      <c r="S464" s="755"/>
      <c r="T464" s="755"/>
      <c r="U464" s="755"/>
      <c r="V464" s="755"/>
      <c r="W464" s="755"/>
      <c r="X464" s="755"/>
      <c r="Y464" s="755"/>
      <c r="Z464" s="755"/>
    </row>
    <row r="465" spans="1:26" ht="15.75" customHeight="1" x14ac:dyDescent="0.3">
      <c r="A465" s="755"/>
      <c r="B465" s="755"/>
      <c r="C465" s="755"/>
      <c r="D465" s="755"/>
      <c r="E465" s="755"/>
      <c r="F465" s="755"/>
      <c r="G465" s="755"/>
      <c r="H465" s="755"/>
      <c r="I465" s="755"/>
      <c r="J465" s="755"/>
      <c r="K465" s="755"/>
      <c r="L465" s="755"/>
      <c r="M465" s="755"/>
      <c r="N465" s="756"/>
      <c r="O465" s="755"/>
      <c r="P465" s="755"/>
      <c r="Q465" s="755"/>
      <c r="R465" s="755"/>
      <c r="S465" s="755"/>
      <c r="T465" s="755"/>
      <c r="U465" s="755"/>
      <c r="V465" s="755"/>
      <c r="W465" s="755"/>
      <c r="X465" s="755"/>
      <c r="Y465" s="755"/>
      <c r="Z465" s="755"/>
    </row>
    <row r="466" spans="1:26" ht="15.75" customHeight="1" x14ac:dyDescent="0.3">
      <c r="A466" s="755"/>
      <c r="B466" s="755"/>
      <c r="C466" s="755"/>
      <c r="D466" s="755"/>
      <c r="E466" s="755"/>
      <c r="F466" s="755"/>
      <c r="G466" s="755"/>
      <c r="H466" s="755"/>
      <c r="I466" s="755"/>
      <c r="J466" s="755"/>
      <c r="K466" s="755"/>
      <c r="L466" s="755"/>
      <c r="M466" s="755"/>
      <c r="N466" s="756"/>
      <c r="O466" s="755"/>
      <c r="P466" s="755"/>
      <c r="Q466" s="755"/>
      <c r="R466" s="755"/>
      <c r="S466" s="755"/>
      <c r="T466" s="755"/>
      <c r="U466" s="755"/>
      <c r="V466" s="755"/>
      <c r="W466" s="755"/>
      <c r="X466" s="755"/>
      <c r="Y466" s="755"/>
      <c r="Z466" s="755"/>
    </row>
    <row r="467" spans="1:26" ht="15.75" customHeight="1" x14ac:dyDescent="0.3">
      <c r="A467" s="755"/>
      <c r="B467" s="755"/>
      <c r="C467" s="755"/>
      <c r="D467" s="755"/>
      <c r="E467" s="755"/>
      <c r="F467" s="755"/>
      <c r="G467" s="755"/>
      <c r="H467" s="755"/>
      <c r="I467" s="755"/>
      <c r="J467" s="755"/>
      <c r="K467" s="755"/>
      <c r="L467" s="755"/>
      <c r="M467" s="755"/>
      <c r="N467" s="756"/>
      <c r="O467" s="755"/>
      <c r="P467" s="755"/>
      <c r="Q467" s="755"/>
      <c r="R467" s="755"/>
      <c r="S467" s="755"/>
      <c r="T467" s="755"/>
      <c r="U467" s="755"/>
      <c r="V467" s="755"/>
      <c r="W467" s="755"/>
      <c r="X467" s="755"/>
      <c r="Y467" s="755"/>
      <c r="Z467" s="755"/>
    </row>
    <row r="468" spans="1:26" ht="15.75" customHeight="1" x14ac:dyDescent="0.3">
      <c r="A468" s="755"/>
      <c r="B468" s="755"/>
      <c r="C468" s="755"/>
      <c r="D468" s="755"/>
      <c r="E468" s="755"/>
      <c r="F468" s="755"/>
      <c r="G468" s="755"/>
      <c r="H468" s="755"/>
      <c r="I468" s="755"/>
      <c r="J468" s="755"/>
      <c r="K468" s="755"/>
      <c r="L468" s="755"/>
      <c r="M468" s="755"/>
      <c r="N468" s="756"/>
      <c r="O468" s="755"/>
      <c r="P468" s="755"/>
      <c r="Q468" s="755"/>
      <c r="R468" s="755"/>
      <c r="S468" s="755"/>
      <c r="T468" s="755"/>
      <c r="U468" s="755"/>
      <c r="V468" s="755"/>
      <c r="W468" s="755"/>
      <c r="X468" s="755"/>
      <c r="Y468" s="755"/>
      <c r="Z468" s="755"/>
    </row>
    <row r="469" spans="1:26" ht="15.75" customHeight="1" x14ac:dyDescent="0.3">
      <c r="A469" s="755"/>
      <c r="B469" s="755"/>
      <c r="C469" s="755"/>
      <c r="D469" s="755"/>
      <c r="E469" s="755"/>
      <c r="F469" s="755"/>
      <c r="G469" s="755"/>
      <c r="H469" s="755"/>
      <c r="I469" s="755"/>
      <c r="J469" s="755"/>
      <c r="K469" s="755"/>
      <c r="L469" s="755"/>
      <c r="M469" s="755"/>
      <c r="N469" s="756"/>
      <c r="O469" s="755"/>
      <c r="P469" s="755"/>
      <c r="Q469" s="755"/>
      <c r="R469" s="755"/>
      <c r="S469" s="755"/>
      <c r="T469" s="755"/>
      <c r="U469" s="755"/>
      <c r="V469" s="755"/>
      <c r="W469" s="755"/>
      <c r="X469" s="755"/>
      <c r="Y469" s="755"/>
      <c r="Z469" s="755"/>
    </row>
    <row r="470" spans="1:26" ht="15.75" customHeight="1" x14ac:dyDescent="0.3">
      <c r="A470" s="755"/>
      <c r="B470" s="755"/>
      <c r="C470" s="755"/>
      <c r="D470" s="755"/>
      <c r="E470" s="755"/>
      <c r="F470" s="755"/>
      <c r="G470" s="755"/>
      <c r="H470" s="755"/>
      <c r="I470" s="755"/>
      <c r="J470" s="755"/>
      <c r="K470" s="755"/>
      <c r="L470" s="755"/>
      <c r="M470" s="755"/>
      <c r="N470" s="756"/>
      <c r="O470" s="755"/>
      <c r="P470" s="755"/>
      <c r="Q470" s="755"/>
      <c r="R470" s="755"/>
      <c r="S470" s="755"/>
      <c r="T470" s="755"/>
      <c r="U470" s="755"/>
      <c r="V470" s="755"/>
      <c r="W470" s="755"/>
      <c r="X470" s="755"/>
      <c r="Y470" s="755"/>
      <c r="Z470" s="755"/>
    </row>
    <row r="471" spans="1:26" ht="15.75" customHeight="1" x14ac:dyDescent="0.3">
      <c r="A471" s="755"/>
      <c r="B471" s="755"/>
      <c r="C471" s="755"/>
      <c r="D471" s="755"/>
      <c r="E471" s="755"/>
      <c r="F471" s="755"/>
      <c r="G471" s="755"/>
      <c r="H471" s="755"/>
      <c r="I471" s="755"/>
      <c r="J471" s="755"/>
      <c r="K471" s="755"/>
      <c r="L471" s="755"/>
      <c r="M471" s="755"/>
      <c r="N471" s="756"/>
      <c r="O471" s="755"/>
      <c r="P471" s="755"/>
      <c r="Q471" s="755"/>
      <c r="R471" s="755"/>
      <c r="S471" s="755"/>
      <c r="T471" s="755"/>
      <c r="U471" s="755"/>
      <c r="V471" s="755"/>
      <c r="W471" s="755"/>
      <c r="X471" s="755"/>
      <c r="Y471" s="755"/>
      <c r="Z471" s="755"/>
    </row>
    <row r="472" spans="1:26" ht="15.75" customHeight="1" x14ac:dyDescent="0.3">
      <c r="A472" s="755"/>
      <c r="B472" s="755"/>
      <c r="C472" s="755"/>
      <c r="D472" s="755"/>
      <c r="E472" s="755"/>
      <c r="F472" s="755"/>
      <c r="G472" s="755"/>
      <c r="H472" s="755"/>
      <c r="I472" s="755"/>
      <c r="J472" s="755"/>
      <c r="K472" s="755"/>
      <c r="L472" s="755"/>
      <c r="M472" s="755"/>
      <c r="N472" s="756"/>
      <c r="O472" s="755"/>
      <c r="P472" s="755"/>
      <c r="Q472" s="755"/>
      <c r="R472" s="755"/>
      <c r="S472" s="755"/>
      <c r="T472" s="755"/>
      <c r="U472" s="755"/>
      <c r="V472" s="755"/>
      <c r="W472" s="755"/>
      <c r="X472" s="755"/>
      <c r="Y472" s="755"/>
      <c r="Z472" s="755"/>
    </row>
    <row r="473" spans="1:26" ht="15.75" customHeight="1" x14ac:dyDescent="0.3">
      <c r="A473" s="755"/>
      <c r="B473" s="755"/>
      <c r="C473" s="755"/>
      <c r="D473" s="755"/>
      <c r="E473" s="755"/>
      <c r="F473" s="755"/>
      <c r="G473" s="755"/>
      <c r="H473" s="755"/>
      <c r="I473" s="755"/>
      <c r="J473" s="755"/>
      <c r="K473" s="755"/>
      <c r="L473" s="755"/>
      <c r="M473" s="755"/>
      <c r="N473" s="756"/>
      <c r="O473" s="755"/>
      <c r="P473" s="755"/>
      <c r="Q473" s="755"/>
      <c r="R473" s="755"/>
      <c r="S473" s="755"/>
      <c r="T473" s="755"/>
      <c r="U473" s="755"/>
      <c r="V473" s="755"/>
      <c r="W473" s="755"/>
      <c r="X473" s="755"/>
      <c r="Y473" s="755"/>
      <c r="Z473" s="755"/>
    </row>
    <row r="474" spans="1:26" ht="15.75" customHeight="1" x14ac:dyDescent="0.3">
      <c r="A474" s="755"/>
      <c r="B474" s="755"/>
      <c r="C474" s="755"/>
      <c r="D474" s="755"/>
      <c r="E474" s="755"/>
      <c r="F474" s="755"/>
      <c r="G474" s="755"/>
      <c r="H474" s="755"/>
      <c r="I474" s="755"/>
      <c r="J474" s="755"/>
      <c r="K474" s="755"/>
      <c r="L474" s="755"/>
      <c r="M474" s="755"/>
      <c r="N474" s="756"/>
      <c r="O474" s="755"/>
      <c r="P474" s="755"/>
      <c r="Q474" s="755"/>
      <c r="R474" s="755"/>
      <c r="S474" s="755"/>
      <c r="T474" s="755"/>
      <c r="U474" s="755"/>
      <c r="V474" s="755"/>
      <c r="W474" s="755"/>
      <c r="X474" s="755"/>
      <c r="Y474" s="755"/>
      <c r="Z474" s="755"/>
    </row>
    <row r="475" spans="1:26" ht="15.75" customHeight="1" x14ac:dyDescent="0.3">
      <c r="A475" s="755"/>
      <c r="B475" s="755"/>
      <c r="C475" s="755"/>
      <c r="D475" s="755"/>
      <c r="E475" s="755"/>
      <c r="F475" s="755"/>
      <c r="G475" s="755"/>
      <c r="H475" s="755"/>
      <c r="I475" s="755"/>
      <c r="J475" s="755"/>
      <c r="K475" s="755"/>
      <c r="L475" s="755"/>
      <c r="M475" s="755"/>
      <c r="N475" s="756"/>
      <c r="O475" s="755"/>
      <c r="P475" s="755"/>
      <c r="Q475" s="755"/>
      <c r="R475" s="755"/>
      <c r="S475" s="755"/>
      <c r="T475" s="755"/>
      <c r="U475" s="755"/>
      <c r="V475" s="755"/>
      <c r="W475" s="755"/>
      <c r="X475" s="755"/>
      <c r="Y475" s="755"/>
      <c r="Z475" s="755"/>
    </row>
    <row r="476" spans="1:26" ht="15.75" customHeight="1" x14ac:dyDescent="0.3">
      <c r="A476" s="755"/>
      <c r="B476" s="755"/>
      <c r="C476" s="755"/>
      <c r="D476" s="755"/>
      <c r="E476" s="755"/>
      <c r="F476" s="755"/>
      <c r="G476" s="755"/>
      <c r="H476" s="755"/>
      <c r="I476" s="755"/>
      <c r="J476" s="755"/>
      <c r="K476" s="755"/>
      <c r="L476" s="755"/>
      <c r="M476" s="755"/>
      <c r="N476" s="756"/>
      <c r="O476" s="755"/>
      <c r="P476" s="755"/>
      <c r="Q476" s="755"/>
      <c r="R476" s="755"/>
      <c r="S476" s="755"/>
      <c r="T476" s="755"/>
      <c r="U476" s="755"/>
      <c r="V476" s="755"/>
      <c r="W476" s="755"/>
      <c r="X476" s="755"/>
      <c r="Y476" s="755"/>
      <c r="Z476" s="755"/>
    </row>
    <row r="477" spans="1:26" ht="15.75" customHeight="1" x14ac:dyDescent="0.3">
      <c r="A477" s="755"/>
      <c r="B477" s="755"/>
      <c r="C477" s="755"/>
      <c r="D477" s="755"/>
      <c r="E477" s="755"/>
      <c r="F477" s="755"/>
      <c r="G477" s="755"/>
      <c r="H477" s="755"/>
      <c r="I477" s="755"/>
      <c r="J477" s="755"/>
      <c r="K477" s="755"/>
      <c r="L477" s="755"/>
      <c r="M477" s="755"/>
      <c r="N477" s="756"/>
      <c r="O477" s="755"/>
      <c r="P477" s="755"/>
      <c r="Q477" s="755"/>
      <c r="R477" s="755"/>
      <c r="S477" s="755"/>
      <c r="T477" s="755"/>
      <c r="U477" s="755"/>
      <c r="V477" s="755"/>
      <c r="W477" s="755"/>
      <c r="X477" s="755"/>
      <c r="Y477" s="755"/>
      <c r="Z477" s="755"/>
    </row>
    <row r="478" spans="1:26" ht="15.75" customHeight="1" x14ac:dyDescent="0.3">
      <c r="A478" s="755"/>
      <c r="B478" s="755"/>
      <c r="C478" s="755"/>
      <c r="D478" s="755"/>
      <c r="E478" s="755"/>
      <c r="F478" s="755"/>
      <c r="G478" s="755"/>
      <c r="H478" s="755"/>
      <c r="I478" s="755"/>
      <c r="J478" s="755"/>
      <c r="K478" s="755"/>
      <c r="L478" s="755"/>
      <c r="M478" s="755"/>
      <c r="N478" s="756"/>
      <c r="O478" s="755"/>
      <c r="P478" s="755"/>
      <c r="Q478" s="755"/>
      <c r="R478" s="755"/>
      <c r="S478" s="755"/>
      <c r="T478" s="755"/>
      <c r="U478" s="755"/>
      <c r="V478" s="755"/>
      <c r="W478" s="755"/>
      <c r="X478" s="755"/>
      <c r="Y478" s="755"/>
      <c r="Z478" s="755"/>
    </row>
    <row r="479" spans="1:26" ht="15.75" customHeight="1" x14ac:dyDescent="0.3">
      <c r="A479" s="755"/>
      <c r="B479" s="755"/>
      <c r="C479" s="755"/>
      <c r="D479" s="755"/>
      <c r="E479" s="755"/>
      <c r="F479" s="755"/>
      <c r="G479" s="755"/>
      <c r="H479" s="755"/>
      <c r="I479" s="755"/>
      <c r="J479" s="755"/>
      <c r="K479" s="755"/>
      <c r="L479" s="755"/>
      <c r="M479" s="755"/>
      <c r="N479" s="756"/>
      <c r="O479" s="755"/>
      <c r="P479" s="755"/>
      <c r="Q479" s="755"/>
      <c r="R479" s="755"/>
      <c r="S479" s="755"/>
      <c r="T479" s="755"/>
      <c r="U479" s="755"/>
      <c r="V479" s="755"/>
      <c r="W479" s="755"/>
      <c r="X479" s="755"/>
      <c r="Y479" s="755"/>
      <c r="Z479" s="755"/>
    </row>
    <row r="480" spans="1:26" ht="15.75" customHeight="1" x14ac:dyDescent="0.3">
      <c r="A480" s="755"/>
      <c r="B480" s="755"/>
      <c r="C480" s="755"/>
      <c r="D480" s="755"/>
      <c r="E480" s="755"/>
      <c r="F480" s="755"/>
      <c r="G480" s="755"/>
      <c r="H480" s="755"/>
      <c r="I480" s="755"/>
      <c r="J480" s="755"/>
      <c r="K480" s="755"/>
      <c r="L480" s="755"/>
      <c r="M480" s="755"/>
      <c r="N480" s="756"/>
      <c r="O480" s="755"/>
      <c r="P480" s="755"/>
      <c r="Q480" s="755"/>
      <c r="R480" s="755"/>
      <c r="S480" s="755"/>
      <c r="T480" s="755"/>
      <c r="U480" s="755"/>
      <c r="V480" s="755"/>
      <c r="W480" s="755"/>
      <c r="X480" s="755"/>
      <c r="Y480" s="755"/>
      <c r="Z480" s="755"/>
    </row>
    <row r="481" spans="1:26" ht="15.75" customHeight="1" x14ac:dyDescent="0.3">
      <c r="A481" s="755"/>
      <c r="B481" s="755"/>
      <c r="C481" s="755"/>
      <c r="D481" s="755"/>
      <c r="E481" s="755"/>
      <c r="F481" s="755"/>
      <c r="G481" s="755"/>
      <c r="H481" s="755"/>
      <c r="I481" s="755"/>
      <c r="J481" s="755"/>
      <c r="K481" s="755"/>
      <c r="L481" s="755"/>
      <c r="M481" s="755"/>
      <c r="N481" s="756"/>
      <c r="O481" s="755"/>
      <c r="P481" s="755"/>
      <c r="Q481" s="755"/>
      <c r="R481" s="755"/>
      <c r="S481" s="755"/>
      <c r="T481" s="755"/>
      <c r="U481" s="755"/>
      <c r="V481" s="755"/>
      <c r="W481" s="755"/>
      <c r="X481" s="755"/>
      <c r="Y481" s="755"/>
      <c r="Z481" s="755"/>
    </row>
    <row r="482" spans="1:26" ht="15.75" customHeight="1" x14ac:dyDescent="0.3">
      <c r="A482" s="755"/>
      <c r="B482" s="755"/>
      <c r="C482" s="755"/>
      <c r="D482" s="755"/>
      <c r="E482" s="755"/>
      <c r="F482" s="755"/>
      <c r="G482" s="755"/>
      <c r="H482" s="755"/>
      <c r="I482" s="755"/>
      <c r="J482" s="755"/>
      <c r="K482" s="755"/>
      <c r="L482" s="755"/>
      <c r="M482" s="755"/>
      <c r="N482" s="756"/>
      <c r="O482" s="755"/>
      <c r="P482" s="755"/>
      <c r="Q482" s="755"/>
      <c r="R482" s="755"/>
      <c r="S482" s="755"/>
      <c r="T482" s="755"/>
      <c r="U482" s="755"/>
      <c r="V482" s="755"/>
      <c r="W482" s="755"/>
      <c r="X482" s="755"/>
      <c r="Y482" s="755"/>
      <c r="Z482" s="755"/>
    </row>
    <row r="483" spans="1:26" ht="15.75" customHeight="1" x14ac:dyDescent="0.3">
      <c r="A483" s="755"/>
      <c r="B483" s="755"/>
      <c r="C483" s="755"/>
      <c r="D483" s="755"/>
      <c r="E483" s="755"/>
      <c r="F483" s="755"/>
      <c r="G483" s="755"/>
      <c r="H483" s="755"/>
      <c r="I483" s="755"/>
      <c r="J483" s="755"/>
      <c r="K483" s="755"/>
      <c r="L483" s="755"/>
      <c r="M483" s="755"/>
      <c r="N483" s="756"/>
      <c r="O483" s="755"/>
      <c r="P483" s="755"/>
      <c r="Q483" s="755"/>
      <c r="R483" s="755"/>
      <c r="S483" s="755"/>
      <c r="T483" s="755"/>
      <c r="U483" s="755"/>
      <c r="V483" s="755"/>
      <c r="W483" s="755"/>
      <c r="X483" s="755"/>
      <c r="Y483" s="755"/>
      <c r="Z483" s="755"/>
    </row>
    <row r="484" spans="1:26" ht="15.75" customHeight="1" x14ac:dyDescent="0.3">
      <c r="A484" s="755"/>
      <c r="B484" s="755"/>
      <c r="C484" s="755"/>
      <c r="D484" s="755"/>
      <c r="E484" s="755"/>
      <c r="F484" s="755"/>
      <c r="G484" s="755"/>
      <c r="H484" s="755"/>
      <c r="I484" s="755"/>
      <c r="J484" s="755"/>
      <c r="K484" s="755"/>
      <c r="L484" s="755"/>
      <c r="M484" s="755"/>
      <c r="N484" s="756"/>
      <c r="O484" s="755"/>
      <c r="P484" s="755"/>
      <c r="Q484" s="755"/>
      <c r="R484" s="755"/>
      <c r="S484" s="755"/>
      <c r="T484" s="755"/>
      <c r="U484" s="755"/>
      <c r="V484" s="755"/>
      <c r="W484" s="755"/>
      <c r="X484" s="755"/>
      <c r="Y484" s="755"/>
      <c r="Z484" s="755"/>
    </row>
    <row r="485" spans="1:26" ht="15.75" customHeight="1" x14ac:dyDescent="0.3">
      <c r="A485" s="755"/>
      <c r="B485" s="755"/>
      <c r="C485" s="755"/>
      <c r="D485" s="755"/>
      <c r="E485" s="755"/>
      <c r="F485" s="755"/>
      <c r="G485" s="755"/>
      <c r="H485" s="755"/>
      <c r="I485" s="755"/>
      <c r="J485" s="755"/>
      <c r="K485" s="755"/>
      <c r="L485" s="755"/>
      <c r="M485" s="755"/>
      <c r="N485" s="756"/>
      <c r="O485" s="755"/>
      <c r="P485" s="755"/>
      <c r="Q485" s="755"/>
      <c r="R485" s="755"/>
      <c r="S485" s="755"/>
      <c r="T485" s="755"/>
      <c r="U485" s="755"/>
      <c r="V485" s="755"/>
      <c r="W485" s="755"/>
      <c r="X485" s="755"/>
      <c r="Y485" s="755"/>
      <c r="Z485" s="755"/>
    </row>
    <row r="486" spans="1:26" ht="15.75" customHeight="1" x14ac:dyDescent="0.3">
      <c r="A486" s="755"/>
      <c r="B486" s="755"/>
      <c r="C486" s="755"/>
      <c r="D486" s="755"/>
      <c r="E486" s="755"/>
      <c r="F486" s="755"/>
      <c r="G486" s="755"/>
      <c r="H486" s="755"/>
      <c r="I486" s="755"/>
      <c r="J486" s="755"/>
      <c r="K486" s="755"/>
      <c r="L486" s="755"/>
      <c r="M486" s="755"/>
      <c r="N486" s="756"/>
      <c r="O486" s="755"/>
      <c r="P486" s="755"/>
      <c r="Q486" s="755"/>
      <c r="R486" s="755"/>
      <c r="S486" s="755"/>
      <c r="T486" s="755"/>
      <c r="U486" s="755"/>
      <c r="V486" s="755"/>
      <c r="W486" s="755"/>
      <c r="X486" s="755"/>
      <c r="Y486" s="755"/>
      <c r="Z486" s="755"/>
    </row>
    <row r="487" spans="1:26" ht="15.75" customHeight="1" x14ac:dyDescent="0.3">
      <c r="A487" s="755"/>
      <c r="B487" s="755"/>
      <c r="C487" s="755"/>
      <c r="D487" s="755"/>
      <c r="E487" s="755"/>
      <c r="F487" s="755"/>
      <c r="G487" s="755"/>
      <c r="H487" s="755"/>
      <c r="I487" s="755"/>
      <c r="J487" s="755"/>
      <c r="K487" s="755"/>
      <c r="L487" s="755"/>
      <c r="M487" s="755"/>
      <c r="N487" s="756"/>
      <c r="O487" s="755"/>
      <c r="P487" s="755"/>
      <c r="Q487" s="755"/>
      <c r="R487" s="755"/>
      <c r="S487" s="755"/>
      <c r="T487" s="755"/>
      <c r="U487" s="755"/>
      <c r="V487" s="755"/>
      <c r="W487" s="755"/>
      <c r="X487" s="755"/>
      <c r="Y487" s="755"/>
      <c r="Z487" s="755"/>
    </row>
    <row r="488" spans="1:26" ht="15.75" customHeight="1" x14ac:dyDescent="0.3">
      <c r="A488" s="755"/>
      <c r="B488" s="755"/>
      <c r="C488" s="755"/>
      <c r="D488" s="755"/>
      <c r="E488" s="755"/>
      <c r="F488" s="755"/>
      <c r="G488" s="755"/>
      <c r="H488" s="755"/>
      <c r="I488" s="755"/>
      <c r="J488" s="755"/>
      <c r="K488" s="755"/>
      <c r="L488" s="755"/>
      <c r="M488" s="755"/>
      <c r="N488" s="756"/>
      <c r="O488" s="755"/>
      <c r="P488" s="755"/>
      <c r="Q488" s="755"/>
      <c r="R488" s="755"/>
      <c r="S488" s="755"/>
      <c r="T488" s="755"/>
      <c r="U488" s="755"/>
      <c r="V488" s="755"/>
      <c r="W488" s="755"/>
      <c r="X488" s="755"/>
      <c r="Y488" s="755"/>
      <c r="Z488" s="755"/>
    </row>
    <row r="489" spans="1:26" ht="15.75" customHeight="1" x14ac:dyDescent="0.3">
      <c r="A489" s="755"/>
      <c r="B489" s="755"/>
      <c r="C489" s="755"/>
      <c r="D489" s="755"/>
      <c r="E489" s="755"/>
      <c r="F489" s="755"/>
      <c r="G489" s="755"/>
      <c r="H489" s="755"/>
      <c r="I489" s="755"/>
      <c r="J489" s="755"/>
      <c r="K489" s="755"/>
      <c r="L489" s="755"/>
      <c r="M489" s="755"/>
      <c r="N489" s="756"/>
      <c r="O489" s="755"/>
      <c r="P489" s="755"/>
      <c r="Q489" s="755"/>
      <c r="R489" s="755"/>
      <c r="S489" s="755"/>
      <c r="T489" s="755"/>
      <c r="U489" s="755"/>
      <c r="V489" s="755"/>
      <c r="W489" s="755"/>
      <c r="X489" s="755"/>
      <c r="Y489" s="755"/>
      <c r="Z489" s="755"/>
    </row>
    <row r="490" spans="1:26" ht="15.75" customHeight="1" x14ac:dyDescent="0.3">
      <c r="A490" s="755"/>
      <c r="B490" s="755"/>
      <c r="C490" s="755"/>
      <c r="D490" s="755"/>
      <c r="E490" s="755"/>
      <c r="F490" s="755"/>
      <c r="G490" s="755"/>
      <c r="H490" s="755"/>
      <c r="I490" s="755"/>
      <c r="J490" s="755"/>
      <c r="K490" s="755"/>
      <c r="L490" s="755"/>
      <c r="M490" s="755"/>
      <c r="N490" s="756"/>
      <c r="O490" s="755"/>
      <c r="P490" s="755"/>
      <c r="Q490" s="755"/>
      <c r="R490" s="755"/>
      <c r="S490" s="755"/>
      <c r="T490" s="755"/>
      <c r="U490" s="755"/>
      <c r="V490" s="755"/>
      <c r="W490" s="755"/>
      <c r="X490" s="755"/>
      <c r="Y490" s="755"/>
      <c r="Z490" s="755"/>
    </row>
    <row r="491" spans="1:26" ht="15.75" customHeight="1" x14ac:dyDescent="0.3">
      <c r="A491" s="755"/>
      <c r="B491" s="755"/>
      <c r="C491" s="755"/>
      <c r="D491" s="755"/>
      <c r="E491" s="755"/>
      <c r="F491" s="755"/>
      <c r="G491" s="755"/>
      <c r="H491" s="755"/>
      <c r="I491" s="755"/>
      <c r="J491" s="755"/>
      <c r="K491" s="755"/>
      <c r="L491" s="755"/>
      <c r="M491" s="755"/>
      <c r="N491" s="756"/>
      <c r="O491" s="755"/>
      <c r="P491" s="755"/>
      <c r="Q491" s="755"/>
      <c r="R491" s="755"/>
      <c r="S491" s="755"/>
      <c r="T491" s="755"/>
      <c r="U491" s="755"/>
      <c r="V491" s="755"/>
      <c r="W491" s="755"/>
      <c r="X491" s="755"/>
      <c r="Y491" s="755"/>
      <c r="Z491" s="755"/>
    </row>
    <row r="492" spans="1:26" ht="15.75" customHeight="1" x14ac:dyDescent="0.3">
      <c r="A492" s="755"/>
      <c r="B492" s="755"/>
      <c r="C492" s="755"/>
      <c r="D492" s="755"/>
      <c r="E492" s="755"/>
      <c r="F492" s="755"/>
      <c r="G492" s="755"/>
      <c r="H492" s="755"/>
      <c r="I492" s="755"/>
      <c r="J492" s="755"/>
      <c r="K492" s="755"/>
      <c r="L492" s="755"/>
      <c r="M492" s="755"/>
      <c r="N492" s="756"/>
      <c r="O492" s="755"/>
      <c r="P492" s="755"/>
      <c r="Q492" s="755"/>
      <c r="R492" s="755"/>
      <c r="S492" s="755"/>
      <c r="T492" s="755"/>
      <c r="U492" s="755"/>
      <c r="V492" s="755"/>
      <c r="W492" s="755"/>
      <c r="X492" s="755"/>
      <c r="Y492" s="755"/>
      <c r="Z492" s="755"/>
    </row>
    <row r="493" spans="1:26" ht="15.75" customHeight="1" x14ac:dyDescent="0.3">
      <c r="A493" s="755"/>
      <c r="B493" s="755"/>
      <c r="C493" s="755"/>
      <c r="D493" s="755"/>
      <c r="E493" s="755"/>
      <c r="F493" s="755"/>
      <c r="G493" s="755"/>
      <c r="H493" s="755"/>
      <c r="I493" s="755"/>
      <c r="J493" s="755"/>
      <c r="K493" s="755"/>
      <c r="L493" s="755"/>
      <c r="M493" s="755"/>
      <c r="N493" s="756"/>
      <c r="O493" s="755"/>
      <c r="P493" s="755"/>
      <c r="Q493" s="755"/>
      <c r="R493" s="755"/>
      <c r="S493" s="755"/>
      <c r="T493" s="755"/>
      <c r="U493" s="755"/>
      <c r="V493" s="755"/>
      <c r="W493" s="755"/>
      <c r="X493" s="755"/>
      <c r="Y493" s="755"/>
      <c r="Z493" s="755"/>
    </row>
    <row r="494" spans="1:26" ht="15.75" customHeight="1" x14ac:dyDescent="0.3">
      <c r="A494" s="755"/>
      <c r="B494" s="755"/>
      <c r="C494" s="755"/>
      <c r="D494" s="755"/>
      <c r="E494" s="755"/>
      <c r="F494" s="755"/>
      <c r="G494" s="755"/>
      <c r="H494" s="755"/>
      <c r="I494" s="755"/>
      <c r="J494" s="755"/>
      <c r="K494" s="755"/>
      <c r="L494" s="755"/>
      <c r="M494" s="755"/>
      <c r="N494" s="756"/>
      <c r="O494" s="755"/>
      <c r="P494" s="755"/>
      <c r="Q494" s="755"/>
      <c r="R494" s="755"/>
      <c r="S494" s="755"/>
      <c r="T494" s="755"/>
      <c r="U494" s="755"/>
      <c r="V494" s="755"/>
      <c r="W494" s="755"/>
      <c r="X494" s="755"/>
      <c r="Y494" s="755"/>
      <c r="Z494" s="755"/>
    </row>
    <row r="495" spans="1:26" ht="15.75" customHeight="1" x14ac:dyDescent="0.3">
      <c r="A495" s="755"/>
      <c r="B495" s="755"/>
      <c r="C495" s="755"/>
      <c r="D495" s="755"/>
      <c r="E495" s="755"/>
      <c r="F495" s="755"/>
      <c r="G495" s="755"/>
      <c r="H495" s="755"/>
      <c r="I495" s="755"/>
      <c r="J495" s="755"/>
      <c r="K495" s="755"/>
      <c r="L495" s="755"/>
      <c r="M495" s="755"/>
      <c r="N495" s="756"/>
      <c r="O495" s="755"/>
      <c r="P495" s="755"/>
      <c r="Q495" s="755"/>
      <c r="R495" s="755"/>
      <c r="S495" s="755"/>
      <c r="T495" s="755"/>
      <c r="U495" s="755"/>
      <c r="V495" s="755"/>
      <c r="W495" s="755"/>
      <c r="X495" s="755"/>
      <c r="Y495" s="755"/>
      <c r="Z495" s="755"/>
    </row>
    <row r="496" spans="1:26" ht="15.75" customHeight="1" x14ac:dyDescent="0.3">
      <c r="A496" s="755"/>
      <c r="B496" s="755"/>
      <c r="C496" s="755"/>
      <c r="D496" s="755"/>
      <c r="E496" s="755"/>
      <c r="F496" s="755"/>
      <c r="G496" s="755"/>
      <c r="H496" s="755"/>
      <c r="I496" s="755"/>
      <c r="J496" s="755"/>
      <c r="K496" s="755"/>
      <c r="L496" s="755"/>
      <c r="M496" s="755"/>
      <c r="N496" s="756"/>
      <c r="O496" s="755"/>
      <c r="P496" s="755"/>
      <c r="Q496" s="755"/>
      <c r="R496" s="755"/>
      <c r="S496" s="755"/>
      <c r="T496" s="755"/>
      <c r="U496" s="755"/>
      <c r="V496" s="755"/>
      <c r="W496" s="755"/>
      <c r="X496" s="755"/>
      <c r="Y496" s="755"/>
      <c r="Z496" s="755"/>
    </row>
    <row r="497" spans="1:26" ht="15.75" customHeight="1" x14ac:dyDescent="0.3">
      <c r="A497" s="755"/>
      <c r="B497" s="755"/>
      <c r="C497" s="755"/>
      <c r="D497" s="755"/>
      <c r="E497" s="755"/>
      <c r="F497" s="755"/>
      <c r="G497" s="755"/>
      <c r="H497" s="755"/>
      <c r="I497" s="755"/>
      <c r="J497" s="755"/>
      <c r="K497" s="755"/>
      <c r="L497" s="755"/>
      <c r="M497" s="755"/>
      <c r="N497" s="756"/>
      <c r="O497" s="755"/>
      <c r="P497" s="755"/>
      <c r="Q497" s="755"/>
      <c r="R497" s="755"/>
      <c r="S497" s="755"/>
      <c r="T497" s="755"/>
      <c r="U497" s="755"/>
      <c r="V497" s="755"/>
      <c r="W497" s="755"/>
      <c r="X497" s="755"/>
      <c r="Y497" s="755"/>
      <c r="Z497" s="755"/>
    </row>
    <row r="498" spans="1:26" ht="15.75" customHeight="1" x14ac:dyDescent="0.3">
      <c r="A498" s="755"/>
      <c r="B498" s="755"/>
      <c r="C498" s="755"/>
      <c r="D498" s="755"/>
      <c r="E498" s="755"/>
      <c r="F498" s="755"/>
      <c r="G498" s="755"/>
      <c r="H498" s="755"/>
      <c r="I498" s="755"/>
      <c r="J498" s="755"/>
      <c r="K498" s="755"/>
      <c r="L498" s="755"/>
      <c r="M498" s="755"/>
      <c r="N498" s="756"/>
      <c r="O498" s="755"/>
      <c r="P498" s="755"/>
      <c r="Q498" s="755"/>
      <c r="R498" s="755"/>
      <c r="S498" s="755"/>
      <c r="T498" s="755"/>
      <c r="U498" s="755"/>
      <c r="V498" s="755"/>
      <c r="W498" s="755"/>
      <c r="X498" s="755"/>
      <c r="Y498" s="755"/>
      <c r="Z498" s="755"/>
    </row>
    <row r="499" spans="1:26" ht="15.75" customHeight="1" x14ac:dyDescent="0.3">
      <c r="A499" s="755"/>
      <c r="B499" s="755"/>
      <c r="C499" s="755"/>
      <c r="D499" s="755"/>
      <c r="E499" s="755"/>
      <c r="F499" s="755"/>
      <c r="G499" s="755"/>
      <c r="H499" s="755"/>
      <c r="I499" s="755"/>
      <c r="J499" s="755"/>
      <c r="K499" s="755"/>
      <c r="L499" s="755"/>
      <c r="M499" s="755"/>
      <c r="N499" s="756"/>
      <c r="O499" s="755"/>
      <c r="P499" s="755"/>
      <c r="Q499" s="755"/>
      <c r="R499" s="755"/>
      <c r="S499" s="755"/>
      <c r="T499" s="755"/>
      <c r="U499" s="755"/>
      <c r="V499" s="755"/>
      <c r="W499" s="755"/>
      <c r="X499" s="755"/>
      <c r="Y499" s="755"/>
      <c r="Z499" s="755"/>
    </row>
    <row r="500" spans="1:26" ht="15.75" customHeight="1" x14ac:dyDescent="0.3">
      <c r="A500" s="755"/>
      <c r="B500" s="755"/>
      <c r="C500" s="755"/>
      <c r="D500" s="755"/>
      <c r="E500" s="755"/>
      <c r="F500" s="755"/>
      <c r="G500" s="755"/>
      <c r="H500" s="755"/>
      <c r="I500" s="755"/>
      <c r="J500" s="755"/>
      <c r="K500" s="755"/>
      <c r="L500" s="755"/>
      <c r="M500" s="755"/>
      <c r="N500" s="756"/>
      <c r="O500" s="755"/>
      <c r="P500" s="755"/>
      <c r="Q500" s="755"/>
      <c r="R500" s="755"/>
      <c r="S500" s="755"/>
      <c r="T500" s="755"/>
      <c r="U500" s="755"/>
      <c r="V500" s="755"/>
      <c r="W500" s="755"/>
      <c r="X500" s="755"/>
      <c r="Y500" s="755"/>
      <c r="Z500" s="755"/>
    </row>
    <row r="501" spans="1:26" ht="15.75" customHeight="1" x14ac:dyDescent="0.3">
      <c r="A501" s="755"/>
      <c r="B501" s="755"/>
      <c r="C501" s="755"/>
      <c r="D501" s="755"/>
      <c r="E501" s="755"/>
      <c r="F501" s="755"/>
      <c r="G501" s="755"/>
      <c r="H501" s="755"/>
      <c r="I501" s="755"/>
      <c r="J501" s="755"/>
      <c r="K501" s="755"/>
      <c r="L501" s="755"/>
      <c r="M501" s="755"/>
      <c r="N501" s="756"/>
      <c r="O501" s="755"/>
      <c r="P501" s="755"/>
      <c r="Q501" s="755"/>
      <c r="R501" s="755"/>
      <c r="S501" s="755"/>
      <c r="T501" s="755"/>
      <c r="U501" s="755"/>
      <c r="V501" s="755"/>
      <c r="W501" s="755"/>
      <c r="X501" s="755"/>
      <c r="Y501" s="755"/>
      <c r="Z501" s="755"/>
    </row>
    <row r="502" spans="1:26" ht="15.75" customHeight="1" x14ac:dyDescent="0.3">
      <c r="A502" s="755"/>
      <c r="B502" s="755"/>
      <c r="C502" s="755"/>
      <c r="D502" s="755"/>
      <c r="E502" s="755"/>
      <c r="F502" s="755"/>
      <c r="G502" s="755"/>
      <c r="H502" s="755"/>
      <c r="I502" s="755"/>
      <c r="J502" s="755"/>
      <c r="K502" s="755"/>
      <c r="L502" s="755"/>
      <c r="M502" s="755"/>
      <c r="N502" s="756"/>
      <c r="O502" s="755"/>
      <c r="P502" s="755"/>
      <c r="Q502" s="755"/>
      <c r="R502" s="755"/>
      <c r="S502" s="755"/>
      <c r="T502" s="755"/>
      <c r="U502" s="755"/>
      <c r="V502" s="755"/>
      <c r="W502" s="755"/>
      <c r="X502" s="755"/>
      <c r="Y502" s="755"/>
      <c r="Z502" s="755"/>
    </row>
    <row r="503" spans="1:26" ht="15.75" customHeight="1" x14ac:dyDescent="0.3">
      <c r="A503" s="755"/>
      <c r="B503" s="755"/>
      <c r="C503" s="755"/>
      <c r="D503" s="755"/>
      <c r="E503" s="755"/>
      <c r="F503" s="755"/>
      <c r="G503" s="755"/>
      <c r="H503" s="755"/>
      <c r="I503" s="755"/>
      <c r="J503" s="755"/>
      <c r="K503" s="755"/>
      <c r="L503" s="755"/>
      <c r="M503" s="755"/>
      <c r="N503" s="756"/>
      <c r="O503" s="755"/>
      <c r="P503" s="755"/>
      <c r="Q503" s="755"/>
      <c r="R503" s="755"/>
      <c r="S503" s="755"/>
      <c r="T503" s="755"/>
      <c r="U503" s="755"/>
      <c r="V503" s="755"/>
      <c r="W503" s="755"/>
      <c r="X503" s="755"/>
      <c r="Y503" s="755"/>
      <c r="Z503" s="755"/>
    </row>
    <row r="504" spans="1:26" ht="15.75" customHeight="1" x14ac:dyDescent="0.3">
      <c r="A504" s="755"/>
      <c r="B504" s="755"/>
      <c r="C504" s="755"/>
      <c r="D504" s="755"/>
      <c r="E504" s="755"/>
      <c r="F504" s="755"/>
      <c r="G504" s="755"/>
      <c r="H504" s="755"/>
      <c r="I504" s="755"/>
      <c r="J504" s="755"/>
      <c r="K504" s="755"/>
      <c r="L504" s="755"/>
      <c r="M504" s="755"/>
      <c r="N504" s="756"/>
      <c r="O504" s="755"/>
      <c r="P504" s="755"/>
      <c r="Q504" s="755"/>
      <c r="R504" s="755"/>
      <c r="S504" s="755"/>
      <c r="T504" s="755"/>
      <c r="U504" s="755"/>
      <c r="V504" s="755"/>
      <c r="W504" s="755"/>
      <c r="X504" s="755"/>
      <c r="Y504" s="755"/>
      <c r="Z504" s="755"/>
    </row>
    <row r="505" spans="1:26" ht="15.75" customHeight="1" x14ac:dyDescent="0.3">
      <c r="A505" s="755"/>
      <c r="B505" s="755"/>
      <c r="C505" s="755"/>
      <c r="D505" s="755"/>
      <c r="E505" s="755"/>
      <c r="F505" s="755"/>
      <c r="G505" s="755"/>
      <c r="H505" s="755"/>
      <c r="I505" s="755"/>
      <c r="J505" s="755"/>
      <c r="K505" s="755"/>
      <c r="L505" s="755"/>
      <c r="M505" s="755"/>
      <c r="N505" s="756"/>
      <c r="O505" s="755"/>
      <c r="P505" s="755"/>
      <c r="Q505" s="755"/>
      <c r="R505" s="755"/>
      <c r="S505" s="755"/>
      <c r="T505" s="755"/>
      <c r="U505" s="755"/>
      <c r="V505" s="755"/>
      <c r="W505" s="755"/>
      <c r="X505" s="755"/>
      <c r="Y505" s="755"/>
      <c r="Z505" s="755"/>
    </row>
    <row r="506" spans="1:26" ht="15.75" customHeight="1" x14ac:dyDescent="0.3">
      <c r="A506" s="755"/>
      <c r="B506" s="755"/>
      <c r="C506" s="755"/>
      <c r="D506" s="755"/>
      <c r="E506" s="755"/>
      <c r="F506" s="755"/>
      <c r="G506" s="755"/>
      <c r="H506" s="755"/>
      <c r="I506" s="755"/>
      <c r="J506" s="755"/>
      <c r="K506" s="755"/>
      <c r="L506" s="755"/>
      <c r="M506" s="755"/>
      <c r="N506" s="756"/>
      <c r="O506" s="755"/>
      <c r="P506" s="755"/>
      <c r="Q506" s="755"/>
      <c r="R506" s="755"/>
      <c r="S506" s="755"/>
      <c r="T506" s="755"/>
      <c r="U506" s="755"/>
      <c r="V506" s="755"/>
      <c r="W506" s="755"/>
      <c r="X506" s="755"/>
      <c r="Y506" s="755"/>
      <c r="Z506" s="755"/>
    </row>
    <row r="507" spans="1:26" ht="15.75" customHeight="1" x14ac:dyDescent="0.3">
      <c r="A507" s="755"/>
      <c r="B507" s="755"/>
      <c r="C507" s="755"/>
      <c r="D507" s="755"/>
      <c r="E507" s="755"/>
      <c r="F507" s="755"/>
      <c r="G507" s="755"/>
      <c r="H507" s="755"/>
      <c r="I507" s="755"/>
      <c r="J507" s="755"/>
      <c r="K507" s="755"/>
      <c r="L507" s="755"/>
      <c r="M507" s="755"/>
      <c r="N507" s="756"/>
      <c r="O507" s="755"/>
      <c r="P507" s="755"/>
      <c r="Q507" s="755"/>
      <c r="R507" s="755"/>
      <c r="S507" s="755"/>
      <c r="T507" s="755"/>
      <c r="U507" s="755"/>
      <c r="V507" s="755"/>
      <c r="W507" s="755"/>
      <c r="X507" s="755"/>
      <c r="Y507" s="755"/>
      <c r="Z507" s="755"/>
    </row>
    <row r="508" spans="1:26" ht="15.75" customHeight="1" x14ac:dyDescent="0.3">
      <c r="A508" s="755"/>
      <c r="B508" s="755"/>
      <c r="C508" s="755"/>
      <c r="D508" s="755"/>
      <c r="E508" s="755"/>
      <c r="F508" s="755"/>
      <c r="G508" s="755"/>
      <c r="H508" s="755"/>
      <c r="I508" s="755"/>
      <c r="J508" s="755"/>
      <c r="K508" s="755"/>
      <c r="L508" s="755"/>
      <c r="M508" s="755"/>
      <c r="N508" s="756"/>
      <c r="O508" s="755"/>
      <c r="P508" s="755"/>
      <c r="Q508" s="755"/>
      <c r="R508" s="755"/>
      <c r="S508" s="755"/>
      <c r="T508" s="755"/>
      <c r="U508" s="755"/>
      <c r="V508" s="755"/>
      <c r="W508" s="755"/>
      <c r="X508" s="755"/>
      <c r="Y508" s="755"/>
      <c r="Z508" s="755"/>
    </row>
    <row r="509" spans="1:26" ht="15.75" customHeight="1" x14ac:dyDescent="0.3">
      <c r="A509" s="755"/>
      <c r="B509" s="755"/>
      <c r="C509" s="755"/>
      <c r="D509" s="755"/>
      <c r="E509" s="755"/>
      <c r="F509" s="755"/>
      <c r="G509" s="755"/>
      <c r="H509" s="755"/>
      <c r="I509" s="755"/>
      <c r="J509" s="755"/>
      <c r="K509" s="755"/>
      <c r="L509" s="755"/>
      <c r="M509" s="755"/>
      <c r="N509" s="756"/>
      <c r="O509" s="755"/>
      <c r="P509" s="755"/>
      <c r="Q509" s="755"/>
      <c r="R509" s="755"/>
      <c r="S509" s="755"/>
      <c r="T509" s="755"/>
      <c r="U509" s="755"/>
      <c r="V509" s="755"/>
      <c r="W509" s="755"/>
      <c r="X509" s="755"/>
      <c r="Y509" s="755"/>
      <c r="Z509" s="755"/>
    </row>
    <row r="510" spans="1:26" ht="15.75" customHeight="1" x14ac:dyDescent="0.3">
      <c r="A510" s="755"/>
      <c r="B510" s="755"/>
      <c r="C510" s="755"/>
      <c r="D510" s="755"/>
      <c r="E510" s="755"/>
      <c r="F510" s="755"/>
      <c r="G510" s="755"/>
      <c r="H510" s="755"/>
      <c r="I510" s="755"/>
      <c r="J510" s="755"/>
      <c r="K510" s="755"/>
      <c r="L510" s="755"/>
      <c r="M510" s="755"/>
      <c r="N510" s="756"/>
      <c r="O510" s="755"/>
      <c r="P510" s="755"/>
      <c r="Q510" s="755"/>
      <c r="R510" s="755"/>
      <c r="S510" s="755"/>
      <c r="T510" s="755"/>
      <c r="U510" s="755"/>
      <c r="V510" s="755"/>
      <c r="W510" s="755"/>
      <c r="X510" s="755"/>
      <c r="Y510" s="755"/>
      <c r="Z510" s="755"/>
    </row>
    <row r="511" spans="1:26" ht="15.75" customHeight="1" x14ac:dyDescent="0.3">
      <c r="A511" s="755"/>
      <c r="B511" s="755"/>
      <c r="C511" s="755"/>
      <c r="D511" s="755"/>
      <c r="E511" s="755"/>
      <c r="F511" s="755"/>
      <c r="G511" s="755"/>
      <c r="H511" s="755"/>
      <c r="I511" s="755"/>
      <c r="J511" s="755"/>
      <c r="K511" s="755"/>
      <c r="L511" s="755"/>
      <c r="M511" s="755"/>
      <c r="N511" s="756"/>
      <c r="O511" s="755"/>
      <c r="P511" s="755"/>
      <c r="Q511" s="755"/>
      <c r="R511" s="755"/>
      <c r="S511" s="755"/>
      <c r="T511" s="755"/>
      <c r="U511" s="755"/>
      <c r="V511" s="755"/>
      <c r="W511" s="755"/>
      <c r="X511" s="755"/>
      <c r="Y511" s="755"/>
      <c r="Z511" s="755"/>
    </row>
    <row r="512" spans="1:26" ht="15.75" customHeight="1" x14ac:dyDescent="0.3">
      <c r="A512" s="755"/>
      <c r="B512" s="755"/>
      <c r="C512" s="755"/>
      <c r="D512" s="755"/>
      <c r="E512" s="755"/>
      <c r="F512" s="755"/>
      <c r="G512" s="755"/>
      <c r="H512" s="755"/>
      <c r="I512" s="755"/>
      <c r="J512" s="755"/>
      <c r="K512" s="755"/>
      <c r="L512" s="755"/>
      <c r="M512" s="755"/>
      <c r="N512" s="756"/>
      <c r="O512" s="755"/>
      <c r="P512" s="755"/>
      <c r="Q512" s="755"/>
      <c r="R512" s="755"/>
      <c r="S512" s="755"/>
      <c r="T512" s="755"/>
      <c r="U512" s="755"/>
      <c r="V512" s="755"/>
      <c r="W512" s="755"/>
      <c r="X512" s="755"/>
      <c r="Y512" s="755"/>
      <c r="Z512" s="755"/>
    </row>
    <row r="513" spans="1:26" ht="15.75" customHeight="1" x14ac:dyDescent="0.3">
      <c r="A513" s="755"/>
      <c r="B513" s="755"/>
      <c r="C513" s="755"/>
      <c r="D513" s="755"/>
      <c r="E513" s="755"/>
      <c r="F513" s="755"/>
      <c r="G513" s="755"/>
      <c r="H513" s="755"/>
      <c r="I513" s="755"/>
      <c r="J513" s="755"/>
      <c r="K513" s="755"/>
      <c r="L513" s="755"/>
      <c r="M513" s="755"/>
      <c r="N513" s="756"/>
      <c r="O513" s="755"/>
      <c r="P513" s="755"/>
      <c r="Q513" s="755"/>
      <c r="R513" s="755"/>
      <c r="S513" s="755"/>
      <c r="T513" s="755"/>
      <c r="U513" s="755"/>
      <c r="V513" s="755"/>
      <c r="W513" s="755"/>
      <c r="X513" s="755"/>
      <c r="Y513" s="755"/>
      <c r="Z513" s="755"/>
    </row>
    <row r="514" spans="1:26" ht="15.75" customHeight="1" x14ac:dyDescent="0.3">
      <c r="A514" s="755"/>
      <c r="B514" s="755"/>
      <c r="C514" s="755"/>
      <c r="D514" s="755"/>
      <c r="E514" s="755"/>
      <c r="F514" s="755"/>
      <c r="G514" s="755"/>
      <c r="H514" s="755"/>
      <c r="I514" s="755"/>
      <c r="J514" s="755"/>
      <c r="K514" s="755"/>
      <c r="L514" s="755"/>
      <c r="M514" s="755"/>
      <c r="N514" s="756"/>
      <c r="O514" s="755"/>
      <c r="P514" s="755"/>
      <c r="Q514" s="755"/>
      <c r="R514" s="755"/>
      <c r="S514" s="755"/>
      <c r="T514" s="755"/>
      <c r="U514" s="755"/>
      <c r="V514" s="755"/>
      <c r="W514" s="755"/>
      <c r="X514" s="755"/>
      <c r="Y514" s="755"/>
      <c r="Z514" s="755"/>
    </row>
    <row r="515" spans="1:26" ht="15.75" customHeight="1" x14ac:dyDescent="0.3">
      <c r="A515" s="755"/>
      <c r="B515" s="755"/>
      <c r="C515" s="755"/>
      <c r="D515" s="755"/>
      <c r="E515" s="755"/>
      <c r="F515" s="755"/>
      <c r="G515" s="755"/>
      <c r="H515" s="755"/>
      <c r="I515" s="755"/>
      <c r="J515" s="755"/>
      <c r="K515" s="755"/>
      <c r="L515" s="755"/>
      <c r="M515" s="755"/>
      <c r="N515" s="756"/>
      <c r="O515" s="755"/>
      <c r="P515" s="755"/>
      <c r="Q515" s="755"/>
      <c r="R515" s="755"/>
      <c r="S515" s="755"/>
      <c r="T515" s="755"/>
      <c r="U515" s="755"/>
      <c r="V515" s="755"/>
      <c r="W515" s="755"/>
      <c r="X515" s="755"/>
      <c r="Y515" s="755"/>
      <c r="Z515" s="755"/>
    </row>
    <row r="516" spans="1:26" ht="15.75" customHeight="1" x14ac:dyDescent="0.3">
      <c r="A516" s="755"/>
      <c r="B516" s="755"/>
      <c r="C516" s="755"/>
      <c r="D516" s="755"/>
      <c r="E516" s="755"/>
      <c r="F516" s="755"/>
      <c r="G516" s="755"/>
      <c r="H516" s="755"/>
      <c r="I516" s="755"/>
      <c r="J516" s="755"/>
      <c r="K516" s="755"/>
      <c r="L516" s="755"/>
      <c r="M516" s="755"/>
      <c r="N516" s="756"/>
      <c r="O516" s="755"/>
      <c r="P516" s="755"/>
      <c r="Q516" s="755"/>
      <c r="R516" s="755"/>
      <c r="S516" s="755"/>
      <c r="T516" s="755"/>
      <c r="U516" s="755"/>
      <c r="V516" s="755"/>
      <c r="W516" s="755"/>
      <c r="X516" s="755"/>
      <c r="Y516" s="755"/>
      <c r="Z516" s="755"/>
    </row>
    <row r="517" spans="1:26" ht="15.75" customHeight="1" x14ac:dyDescent="0.3">
      <c r="A517" s="755"/>
      <c r="B517" s="755"/>
      <c r="C517" s="755"/>
      <c r="D517" s="755"/>
      <c r="E517" s="755"/>
      <c r="F517" s="755"/>
      <c r="G517" s="755"/>
      <c r="H517" s="755"/>
      <c r="I517" s="755"/>
      <c r="J517" s="755"/>
      <c r="K517" s="755"/>
      <c r="L517" s="755"/>
      <c r="M517" s="755"/>
      <c r="N517" s="756"/>
      <c r="O517" s="755"/>
      <c r="P517" s="755"/>
      <c r="Q517" s="755"/>
      <c r="R517" s="755"/>
      <c r="S517" s="755"/>
      <c r="T517" s="755"/>
      <c r="U517" s="755"/>
      <c r="V517" s="755"/>
      <c r="W517" s="755"/>
      <c r="X517" s="755"/>
      <c r="Y517" s="755"/>
      <c r="Z517" s="755"/>
    </row>
    <row r="518" spans="1:26" ht="15.75" customHeight="1" x14ac:dyDescent="0.3">
      <c r="A518" s="755"/>
      <c r="B518" s="755"/>
      <c r="C518" s="755"/>
      <c r="D518" s="755"/>
      <c r="E518" s="755"/>
      <c r="F518" s="755"/>
      <c r="G518" s="755"/>
      <c r="H518" s="755"/>
      <c r="I518" s="755"/>
      <c r="J518" s="755"/>
      <c r="K518" s="755"/>
      <c r="L518" s="755"/>
      <c r="M518" s="755"/>
      <c r="N518" s="756"/>
      <c r="O518" s="755"/>
      <c r="P518" s="755"/>
      <c r="Q518" s="755"/>
      <c r="R518" s="755"/>
      <c r="S518" s="755"/>
      <c r="T518" s="755"/>
      <c r="U518" s="755"/>
      <c r="V518" s="755"/>
      <c r="W518" s="755"/>
      <c r="X518" s="755"/>
      <c r="Y518" s="755"/>
      <c r="Z518" s="755"/>
    </row>
    <row r="519" spans="1:26" ht="15.75" customHeight="1" x14ac:dyDescent="0.3">
      <c r="A519" s="755"/>
      <c r="B519" s="755"/>
      <c r="C519" s="755"/>
      <c r="D519" s="755"/>
      <c r="E519" s="755"/>
      <c r="F519" s="755"/>
      <c r="G519" s="755"/>
      <c r="H519" s="755"/>
      <c r="I519" s="755"/>
      <c r="J519" s="755"/>
      <c r="K519" s="755"/>
      <c r="L519" s="755"/>
      <c r="M519" s="755"/>
      <c r="N519" s="756"/>
      <c r="O519" s="755"/>
      <c r="P519" s="755"/>
      <c r="Q519" s="755"/>
      <c r="R519" s="755"/>
      <c r="S519" s="755"/>
      <c r="T519" s="755"/>
      <c r="U519" s="755"/>
      <c r="V519" s="755"/>
      <c r="W519" s="755"/>
      <c r="X519" s="755"/>
      <c r="Y519" s="755"/>
      <c r="Z519" s="755"/>
    </row>
    <row r="520" spans="1:26" ht="15.75" customHeight="1" x14ac:dyDescent="0.3">
      <c r="A520" s="755"/>
      <c r="B520" s="755"/>
      <c r="C520" s="755"/>
      <c r="D520" s="755"/>
      <c r="E520" s="755"/>
      <c r="F520" s="755"/>
      <c r="G520" s="755"/>
      <c r="H520" s="755"/>
      <c r="I520" s="755"/>
      <c r="J520" s="755"/>
      <c r="K520" s="755"/>
      <c r="L520" s="755"/>
      <c r="M520" s="755"/>
      <c r="N520" s="756"/>
      <c r="O520" s="755"/>
      <c r="P520" s="755"/>
      <c r="Q520" s="755"/>
      <c r="R520" s="755"/>
      <c r="S520" s="755"/>
      <c r="T520" s="755"/>
      <c r="U520" s="755"/>
      <c r="V520" s="755"/>
      <c r="W520" s="755"/>
      <c r="X520" s="755"/>
      <c r="Y520" s="755"/>
      <c r="Z520" s="755"/>
    </row>
    <row r="521" spans="1:26" ht="15.75" customHeight="1" x14ac:dyDescent="0.3">
      <c r="A521" s="755"/>
      <c r="B521" s="755"/>
      <c r="C521" s="755"/>
      <c r="D521" s="755"/>
      <c r="E521" s="755"/>
      <c r="F521" s="755"/>
      <c r="G521" s="755"/>
      <c r="H521" s="755"/>
      <c r="I521" s="755"/>
      <c r="J521" s="755"/>
      <c r="K521" s="755"/>
      <c r="L521" s="755"/>
      <c r="M521" s="755"/>
      <c r="N521" s="756"/>
      <c r="O521" s="755"/>
      <c r="P521" s="755"/>
      <c r="Q521" s="755"/>
      <c r="R521" s="755"/>
      <c r="S521" s="755"/>
      <c r="T521" s="755"/>
      <c r="U521" s="755"/>
      <c r="V521" s="755"/>
      <c r="W521" s="755"/>
      <c r="X521" s="755"/>
      <c r="Y521" s="755"/>
      <c r="Z521" s="755"/>
    </row>
    <row r="522" spans="1:26" ht="15.75" customHeight="1" x14ac:dyDescent="0.3">
      <c r="A522" s="755"/>
      <c r="B522" s="755"/>
      <c r="C522" s="755"/>
      <c r="D522" s="755"/>
      <c r="E522" s="755"/>
      <c r="F522" s="755"/>
      <c r="G522" s="755"/>
      <c r="H522" s="755"/>
      <c r="I522" s="755"/>
      <c r="J522" s="755"/>
      <c r="K522" s="755"/>
      <c r="L522" s="755"/>
      <c r="M522" s="755"/>
      <c r="N522" s="756"/>
      <c r="O522" s="755"/>
      <c r="P522" s="755"/>
      <c r="Q522" s="755"/>
      <c r="R522" s="755"/>
      <c r="S522" s="755"/>
      <c r="T522" s="755"/>
      <c r="U522" s="755"/>
      <c r="V522" s="755"/>
      <c r="W522" s="755"/>
      <c r="X522" s="755"/>
      <c r="Y522" s="755"/>
      <c r="Z522" s="755"/>
    </row>
    <row r="523" spans="1:26" ht="15.75" customHeight="1" x14ac:dyDescent="0.3">
      <c r="A523" s="755"/>
      <c r="B523" s="755"/>
      <c r="C523" s="755"/>
      <c r="D523" s="755"/>
      <c r="E523" s="755"/>
      <c r="F523" s="755"/>
      <c r="G523" s="755"/>
      <c r="H523" s="755"/>
      <c r="I523" s="755"/>
      <c r="J523" s="755"/>
      <c r="K523" s="755"/>
      <c r="L523" s="755"/>
      <c r="M523" s="755"/>
      <c r="N523" s="756"/>
      <c r="O523" s="755"/>
      <c r="P523" s="755"/>
      <c r="Q523" s="755"/>
      <c r="R523" s="755"/>
      <c r="S523" s="755"/>
      <c r="T523" s="755"/>
      <c r="U523" s="755"/>
      <c r="V523" s="755"/>
      <c r="W523" s="755"/>
      <c r="X523" s="755"/>
      <c r="Y523" s="755"/>
      <c r="Z523" s="755"/>
    </row>
    <row r="524" spans="1:26" ht="15.75" customHeight="1" x14ac:dyDescent="0.3">
      <c r="A524" s="755"/>
      <c r="B524" s="755"/>
      <c r="C524" s="755"/>
      <c r="D524" s="755"/>
      <c r="E524" s="755"/>
      <c r="F524" s="755"/>
      <c r="G524" s="755"/>
      <c r="H524" s="755"/>
      <c r="I524" s="755"/>
      <c r="J524" s="755"/>
      <c r="K524" s="755"/>
      <c r="L524" s="755"/>
      <c r="M524" s="755"/>
      <c r="N524" s="756"/>
      <c r="O524" s="755"/>
      <c r="P524" s="755"/>
      <c r="Q524" s="755"/>
      <c r="R524" s="755"/>
      <c r="S524" s="755"/>
      <c r="T524" s="755"/>
      <c r="U524" s="755"/>
      <c r="V524" s="755"/>
      <c r="W524" s="755"/>
      <c r="X524" s="755"/>
      <c r="Y524" s="755"/>
      <c r="Z524" s="755"/>
    </row>
    <row r="525" spans="1:26" ht="15.75" customHeight="1" x14ac:dyDescent="0.3">
      <c r="A525" s="755"/>
      <c r="B525" s="755"/>
      <c r="C525" s="755"/>
      <c r="D525" s="755"/>
      <c r="E525" s="755"/>
      <c r="F525" s="755"/>
      <c r="G525" s="755"/>
      <c r="H525" s="755"/>
      <c r="I525" s="755"/>
      <c r="J525" s="755"/>
      <c r="K525" s="755"/>
      <c r="L525" s="755"/>
      <c r="M525" s="755"/>
      <c r="N525" s="756"/>
      <c r="O525" s="755"/>
      <c r="P525" s="755"/>
      <c r="Q525" s="755"/>
      <c r="R525" s="755"/>
      <c r="S525" s="755"/>
      <c r="T525" s="755"/>
      <c r="U525" s="755"/>
      <c r="V525" s="755"/>
      <c r="W525" s="755"/>
      <c r="X525" s="755"/>
      <c r="Y525" s="755"/>
      <c r="Z525" s="755"/>
    </row>
    <row r="526" spans="1:26" ht="15.75" customHeight="1" x14ac:dyDescent="0.3">
      <c r="A526" s="755"/>
      <c r="B526" s="755"/>
      <c r="C526" s="755"/>
      <c r="D526" s="755"/>
      <c r="E526" s="755"/>
      <c r="F526" s="755"/>
      <c r="G526" s="755"/>
      <c r="H526" s="755"/>
      <c r="I526" s="755"/>
      <c r="J526" s="755"/>
      <c r="K526" s="755"/>
      <c r="L526" s="755"/>
      <c r="M526" s="755"/>
      <c r="N526" s="756"/>
      <c r="O526" s="755"/>
      <c r="P526" s="755"/>
      <c r="Q526" s="755"/>
      <c r="R526" s="755"/>
      <c r="S526" s="755"/>
      <c r="T526" s="755"/>
      <c r="U526" s="755"/>
      <c r="V526" s="755"/>
      <c r="W526" s="755"/>
      <c r="X526" s="755"/>
      <c r="Y526" s="755"/>
      <c r="Z526" s="755"/>
    </row>
    <row r="527" spans="1:26" ht="15.75" customHeight="1" x14ac:dyDescent="0.3">
      <c r="A527" s="755"/>
      <c r="B527" s="755"/>
      <c r="C527" s="755"/>
      <c r="D527" s="755"/>
      <c r="E527" s="755"/>
      <c r="F527" s="755"/>
      <c r="G527" s="755"/>
      <c r="H527" s="755"/>
      <c r="I527" s="755"/>
      <c r="J527" s="755"/>
      <c r="K527" s="755"/>
      <c r="L527" s="755"/>
      <c r="M527" s="755"/>
      <c r="N527" s="756"/>
      <c r="O527" s="755"/>
      <c r="P527" s="755"/>
      <c r="Q527" s="755"/>
      <c r="R527" s="755"/>
      <c r="S527" s="755"/>
      <c r="T527" s="755"/>
      <c r="U527" s="755"/>
      <c r="V527" s="755"/>
      <c r="W527" s="755"/>
      <c r="X527" s="755"/>
      <c r="Y527" s="755"/>
      <c r="Z527" s="755"/>
    </row>
    <row r="528" spans="1:26" ht="15.75" customHeight="1" x14ac:dyDescent="0.3">
      <c r="A528" s="755"/>
      <c r="B528" s="755"/>
      <c r="C528" s="755"/>
      <c r="D528" s="755"/>
      <c r="E528" s="755"/>
      <c r="F528" s="755"/>
      <c r="G528" s="755"/>
      <c r="H528" s="755"/>
      <c r="I528" s="755"/>
      <c r="J528" s="755"/>
      <c r="K528" s="755"/>
      <c r="L528" s="755"/>
      <c r="M528" s="755"/>
      <c r="N528" s="756"/>
      <c r="O528" s="755"/>
      <c r="P528" s="755"/>
      <c r="Q528" s="755"/>
      <c r="R528" s="755"/>
      <c r="S528" s="755"/>
      <c r="T528" s="755"/>
      <c r="U528" s="755"/>
      <c r="V528" s="755"/>
      <c r="W528" s="755"/>
      <c r="X528" s="755"/>
      <c r="Y528" s="755"/>
      <c r="Z528" s="755"/>
    </row>
    <row r="529" spans="1:26" ht="15.75" customHeight="1" x14ac:dyDescent="0.3">
      <c r="A529" s="755"/>
      <c r="B529" s="755"/>
      <c r="C529" s="755"/>
      <c r="D529" s="755"/>
      <c r="E529" s="755"/>
      <c r="F529" s="755"/>
      <c r="G529" s="755"/>
      <c r="H529" s="755"/>
      <c r="I529" s="755"/>
      <c r="J529" s="755"/>
      <c r="K529" s="755"/>
      <c r="L529" s="755"/>
      <c r="M529" s="755"/>
      <c r="N529" s="756"/>
      <c r="O529" s="755"/>
      <c r="P529" s="755"/>
      <c r="Q529" s="755"/>
      <c r="R529" s="755"/>
      <c r="S529" s="755"/>
      <c r="T529" s="755"/>
      <c r="U529" s="755"/>
      <c r="V529" s="755"/>
      <c r="W529" s="755"/>
      <c r="X529" s="755"/>
      <c r="Y529" s="755"/>
      <c r="Z529" s="755"/>
    </row>
    <row r="530" spans="1:26" ht="15.75" customHeight="1" x14ac:dyDescent="0.3">
      <c r="A530" s="755"/>
      <c r="B530" s="755"/>
      <c r="C530" s="755"/>
      <c r="D530" s="755"/>
      <c r="E530" s="755"/>
      <c r="F530" s="755"/>
      <c r="G530" s="755"/>
      <c r="H530" s="755"/>
      <c r="I530" s="755"/>
      <c r="J530" s="755"/>
      <c r="K530" s="755"/>
      <c r="L530" s="755"/>
      <c r="M530" s="755"/>
      <c r="N530" s="756"/>
      <c r="O530" s="755"/>
      <c r="P530" s="755"/>
      <c r="Q530" s="755"/>
      <c r="R530" s="755"/>
      <c r="S530" s="755"/>
      <c r="T530" s="755"/>
      <c r="U530" s="755"/>
      <c r="V530" s="755"/>
      <c r="W530" s="755"/>
      <c r="X530" s="755"/>
      <c r="Y530" s="755"/>
      <c r="Z530" s="755"/>
    </row>
    <row r="531" spans="1:26" ht="15.75" customHeight="1" x14ac:dyDescent="0.3">
      <c r="A531" s="755"/>
      <c r="B531" s="755"/>
      <c r="C531" s="755"/>
      <c r="D531" s="755"/>
      <c r="E531" s="755"/>
      <c r="F531" s="755"/>
      <c r="G531" s="755"/>
      <c r="H531" s="755"/>
      <c r="I531" s="755"/>
      <c r="J531" s="755"/>
      <c r="K531" s="755"/>
      <c r="L531" s="755"/>
      <c r="M531" s="755"/>
      <c r="N531" s="756"/>
      <c r="O531" s="755"/>
      <c r="P531" s="755"/>
      <c r="Q531" s="755"/>
      <c r="R531" s="755"/>
      <c r="S531" s="755"/>
      <c r="T531" s="755"/>
      <c r="U531" s="755"/>
      <c r="V531" s="755"/>
      <c r="W531" s="755"/>
      <c r="X531" s="755"/>
      <c r="Y531" s="755"/>
      <c r="Z531" s="755"/>
    </row>
    <row r="532" spans="1:26" ht="15.75" customHeight="1" x14ac:dyDescent="0.3">
      <c r="A532" s="755"/>
      <c r="B532" s="755"/>
      <c r="C532" s="755"/>
      <c r="D532" s="755"/>
      <c r="E532" s="755"/>
      <c r="F532" s="755"/>
      <c r="G532" s="755"/>
      <c r="H532" s="755"/>
      <c r="I532" s="755"/>
      <c r="J532" s="755"/>
      <c r="K532" s="755"/>
      <c r="L532" s="755"/>
      <c r="M532" s="755"/>
      <c r="N532" s="756"/>
      <c r="O532" s="755"/>
      <c r="P532" s="755"/>
      <c r="Q532" s="755"/>
      <c r="R532" s="755"/>
      <c r="S532" s="755"/>
      <c r="T532" s="755"/>
      <c r="U532" s="755"/>
      <c r="V532" s="755"/>
      <c r="W532" s="755"/>
      <c r="X532" s="755"/>
      <c r="Y532" s="755"/>
      <c r="Z532" s="755"/>
    </row>
    <row r="533" spans="1:26" ht="15.75" customHeight="1" x14ac:dyDescent="0.3">
      <c r="A533" s="755"/>
      <c r="B533" s="755"/>
      <c r="C533" s="755"/>
      <c r="D533" s="755"/>
      <c r="E533" s="755"/>
      <c r="F533" s="755"/>
      <c r="G533" s="755"/>
      <c r="H533" s="755"/>
      <c r="I533" s="755"/>
      <c r="J533" s="755"/>
      <c r="K533" s="755"/>
      <c r="L533" s="755"/>
      <c r="M533" s="755"/>
      <c r="N533" s="756"/>
      <c r="O533" s="755"/>
      <c r="P533" s="755"/>
      <c r="Q533" s="755"/>
      <c r="R533" s="755"/>
      <c r="S533" s="755"/>
      <c r="T533" s="755"/>
      <c r="U533" s="755"/>
      <c r="V533" s="755"/>
      <c r="W533" s="755"/>
      <c r="X533" s="755"/>
      <c r="Y533" s="755"/>
      <c r="Z533" s="755"/>
    </row>
    <row r="534" spans="1:26" ht="15.75" customHeight="1" x14ac:dyDescent="0.3">
      <c r="A534" s="755"/>
      <c r="B534" s="755"/>
      <c r="C534" s="755"/>
      <c r="D534" s="755"/>
      <c r="E534" s="755"/>
      <c r="F534" s="755"/>
      <c r="G534" s="755"/>
      <c r="H534" s="755"/>
      <c r="I534" s="755"/>
      <c r="J534" s="755"/>
      <c r="K534" s="755"/>
      <c r="L534" s="755"/>
      <c r="M534" s="755"/>
      <c r="N534" s="756"/>
      <c r="O534" s="755"/>
      <c r="P534" s="755"/>
      <c r="Q534" s="755"/>
      <c r="R534" s="755"/>
      <c r="S534" s="755"/>
      <c r="T534" s="755"/>
      <c r="U534" s="755"/>
      <c r="V534" s="755"/>
      <c r="W534" s="755"/>
      <c r="X534" s="755"/>
      <c r="Y534" s="755"/>
      <c r="Z534" s="755"/>
    </row>
    <row r="535" spans="1:26" ht="15.75" customHeight="1" x14ac:dyDescent="0.3">
      <c r="A535" s="755"/>
      <c r="B535" s="755"/>
      <c r="C535" s="755"/>
      <c r="D535" s="755"/>
      <c r="E535" s="755"/>
      <c r="F535" s="755"/>
      <c r="G535" s="755"/>
      <c r="H535" s="755"/>
      <c r="I535" s="755"/>
      <c r="J535" s="755"/>
      <c r="K535" s="755"/>
      <c r="L535" s="755"/>
      <c r="M535" s="755"/>
      <c r="N535" s="756"/>
      <c r="O535" s="755"/>
      <c r="P535" s="755"/>
      <c r="Q535" s="755"/>
      <c r="R535" s="755"/>
      <c r="S535" s="755"/>
      <c r="T535" s="755"/>
      <c r="U535" s="755"/>
      <c r="V535" s="755"/>
      <c r="W535" s="755"/>
      <c r="X535" s="755"/>
      <c r="Y535" s="755"/>
      <c r="Z535" s="755"/>
    </row>
    <row r="536" spans="1:26" ht="15.75" customHeight="1" x14ac:dyDescent="0.3">
      <c r="A536" s="755"/>
      <c r="B536" s="755"/>
      <c r="C536" s="755"/>
      <c r="D536" s="755"/>
      <c r="E536" s="755"/>
      <c r="F536" s="755"/>
      <c r="G536" s="755"/>
      <c r="H536" s="755"/>
      <c r="I536" s="755"/>
      <c r="J536" s="755"/>
      <c r="K536" s="755"/>
      <c r="L536" s="755"/>
      <c r="M536" s="755"/>
      <c r="N536" s="756"/>
      <c r="O536" s="755"/>
      <c r="P536" s="755"/>
      <c r="Q536" s="755"/>
      <c r="R536" s="755"/>
      <c r="S536" s="755"/>
      <c r="T536" s="755"/>
      <c r="U536" s="755"/>
      <c r="V536" s="755"/>
      <c r="W536" s="755"/>
      <c r="X536" s="755"/>
      <c r="Y536" s="755"/>
      <c r="Z536" s="755"/>
    </row>
    <row r="537" spans="1:26" ht="15.75" customHeight="1" x14ac:dyDescent="0.3">
      <c r="A537" s="755"/>
      <c r="B537" s="755"/>
      <c r="C537" s="755"/>
      <c r="D537" s="755"/>
      <c r="E537" s="755"/>
      <c r="F537" s="755"/>
      <c r="G537" s="755"/>
      <c r="H537" s="755"/>
      <c r="I537" s="755"/>
      <c r="J537" s="755"/>
      <c r="K537" s="755"/>
      <c r="L537" s="755"/>
      <c r="M537" s="755"/>
      <c r="N537" s="756"/>
      <c r="O537" s="755"/>
      <c r="P537" s="755"/>
      <c r="Q537" s="755"/>
      <c r="R537" s="755"/>
      <c r="S537" s="755"/>
      <c r="T537" s="755"/>
      <c r="U537" s="755"/>
      <c r="V537" s="755"/>
      <c r="W537" s="755"/>
      <c r="X537" s="755"/>
      <c r="Y537" s="755"/>
      <c r="Z537" s="755"/>
    </row>
    <row r="538" spans="1:26" ht="15.75" customHeight="1" x14ac:dyDescent="0.3">
      <c r="A538" s="755"/>
      <c r="B538" s="755"/>
      <c r="C538" s="755"/>
      <c r="D538" s="755"/>
      <c r="E538" s="755"/>
      <c r="F538" s="755"/>
      <c r="G538" s="755"/>
      <c r="H538" s="755"/>
      <c r="I538" s="755"/>
      <c r="J538" s="755"/>
      <c r="K538" s="755"/>
      <c r="L538" s="755"/>
      <c r="M538" s="755"/>
      <c r="N538" s="756"/>
      <c r="O538" s="755"/>
      <c r="P538" s="755"/>
      <c r="Q538" s="755"/>
      <c r="R538" s="755"/>
      <c r="S538" s="755"/>
      <c r="T538" s="755"/>
      <c r="U538" s="755"/>
      <c r="V538" s="755"/>
      <c r="W538" s="755"/>
      <c r="X538" s="755"/>
      <c r="Y538" s="755"/>
      <c r="Z538" s="755"/>
    </row>
    <row r="539" spans="1:26" ht="15.75" customHeight="1" x14ac:dyDescent="0.3">
      <c r="A539" s="755"/>
      <c r="B539" s="755"/>
      <c r="C539" s="755"/>
      <c r="D539" s="755"/>
      <c r="E539" s="755"/>
      <c r="F539" s="755"/>
      <c r="G539" s="755"/>
      <c r="H539" s="755"/>
      <c r="I539" s="755"/>
      <c r="J539" s="755"/>
      <c r="K539" s="755"/>
      <c r="L539" s="755"/>
      <c r="M539" s="755"/>
      <c r="N539" s="756"/>
      <c r="O539" s="755"/>
      <c r="P539" s="755"/>
      <c r="Q539" s="755"/>
      <c r="R539" s="755"/>
      <c r="S539" s="755"/>
      <c r="T539" s="755"/>
      <c r="U539" s="755"/>
      <c r="V539" s="755"/>
      <c r="W539" s="755"/>
      <c r="X539" s="755"/>
      <c r="Y539" s="755"/>
      <c r="Z539" s="755"/>
    </row>
    <row r="540" spans="1:26" ht="15.75" customHeight="1" x14ac:dyDescent="0.3">
      <c r="A540" s="755"/>
      <c r="B540" s="755"/>
      <c r="C540" s="755"/>
      <c r="D540" s="755"/>
      <c r="E540" s="755"/>
      <c r="F540" s="755"/>
      <c r="G540" s="755"/>
      <c r="H540" s="755"/>
      <c r="I540" s="755"/>
      <c r="J540" s="755"/>
      <c r="K540" s="755"/>
      <c r="L540" s="755"/>
      <c r="M540" s="755"/>
      <c r="N540" s="756"/>
      <c r="O540" s="755"/>
      <c r="P540" s="755"/>
      <c r="Q540" s="755"/>
      <c r="R540" s="755"/>
      <c r="S540" s="755"/>
      <c r="T540" s="755"/>
      <c r="U540" s="755"/>
      <c r="V540" s="755"/>
      <c r="W540" s="755"/>
      <c r="X540" s="755"/>
      <c r="Y540" s="755"/>
      <c r="Z540" s="755"/>
    </row>
    <row r="541" spans="1:26" ht="15.75" customHeight="1" x14ac:dyDescent="0.3">
      <c r="A541" s="755"/>
      <c r="B541" s="755"/>
      <c r="C541" s="755"/>
      <c r="D541" s="755"/>
      <c r="E541" s="755"/>
      <c r="F541" s="755"/>
      <c r="G541" s="755"/>
      <c r="H541" s="755"/>
      <c r="I541" s="755"/>
      <c r="J541" s="755"/>
      <c r="K541" s="755"/>
      <c r="L541" s="755"/>
      <c r="M541" s="755"/>
      <c r="N541" s="756"/>
      <c r="O541" s="755"/>
      <c r="P541" s="755"/>
      <c r="Q541" s="755"/>
      <c r="R541" s="755"/>
      <c r="S541" s="755"/>
      <c r="T541" s="755"/>
      <c r="U541" s="755"/>
      <c r="V541" s="755"/>
      <c r="W541" s="755"/>
      <c r="X541" s="755"/>
      <c r="Y541" s="755"/>
      <c r="Z541" s="755"/>
    </row>
    <row r="542" spans="1:26" ht="15.75" customHeight="1" x14ac:dyDescent="0.3">
      <c r="A542" s="755"/>
      <c r="B542" s="755"/>
      <c r="C542" s="755"/>
      <c r="D542" s="755"/>
      <c r="E542" s="755"/>
      <c r="F542" s="755"/>
      <c r="G542" s="755"/>
      <c r="H542" s="755"/>
      <c r="I542" s="755"/>
      <c r="J542" s="755"/>
      <c r="K542" s="755"/>
      <c r="L542" s="755"/>
      <c r="M542" s="755"/>
      <c r="N542" s="756"/>
      <c r="O542" s="755"/>
      <c r="P542" s="755"/>
      <c r="Q542" s="755"/>
      <c r="R542" s="755"/>
      <c r="S542" s="755"/>
      <c r="T542" s="755"/>
      <c r="U542" s="755"/>
      <c r="V542" s="755"/>
      <c r="W542" s="755"/>
      <c r="X542" s="755"/>
      <c r="Y542" s="755"/>
      <c r="Z542" s="755"/>
    </row>
    <row r="543" spans="1:26" ht="15.75" customHeight="1" x14ac:dyDescent="0.3">
      <c r="A543" s="755"/>
      <c r="B543" s="755"/>
      <c r="C543" s="755"/>
      <c r="D543" s="755"/>
      <c r="E543" s="755"/>
      <c r="F543" s="755"/>
      <c r="G543" s="755"/>
      <c r="H543" s="755"/>
      <c r="I543" s="755"/>
      <c r="J543" s="755"/>
      <c r="K543" s="755"/>
      <c r="L543" s="755"/>
      <c r="M543" s="755"/>
      <c r="N543" s="756"/>
      <c r="O543" s="755"/>
      <c r="P543" s="755"/>
      <c r="Q543" s="755"/>
      <c r="R543" s="755"/>
      <c r="S543" s="755"/>
      <c r="T543" s="755"/>
      <c r="U543" s="755"/>
      <c r="V543" s="755"/>
      <c r="W543" s="755"/>
      <c r="X543" s="755"/>
      <c r="Y543" s="755"/>
      <c r="Z543" s="755"/>
    </row>
    <row r="544" spans="1:26" ht="15.75" customHeight="1" x14ac:dyDescent="0.3">
      <c r="A544" s="755"/>
      <c r="B544" s="755"/>
      <c r="C544" s="755"/>
      <c r="D544" s="755"/>
      <c r="E544" s="755"/>
      <c r="F544" s="755"/>
      <c r="G544" s="755"/>
      <c r="H544" s="755"/>
      <c r="I544" s="755"/>
      <c r="J544" s="755"/>
      <c r="K544" s="755"/>
      <c r="L544" s="755"/>
      <c r="M544" s="755"/>
      <c r="N544" s="756"/>
      <c r="O544" s="755"/>
      <c r="P544" s="755"/>
      <c r="Q544" s="755"/>
      <c r="R544" s="755"/>
      <c r="S544" s="755"/>
      <c r="T544" s="755"/>
      <c r="U544" s="755"/>
      <c r="V544" s="755"/>
      <c r="W544" s="755"/>
      <c r="X544" s="755"/>
      <c r="Y544" s="755"/>
      <c r="Z544" s="755"/>
    </row>
    <row r="545" spans="1:26" ht="15.75" customHeight="1" x14ac:dyDescent="0.3">
      <c r="A545" s="755"/>
      <c r="B545" s="755"/>
      <c r="C545" s="755"/>
      <c r="D545" s="755"/>
      <c r="E545" s="755"/>
      <c r="F545" s="755"/>
      <c r="G545" s="755"/>
      <c r="H545" s="755"/>
      <c r="I545" s="755"/>
      <c r="J545" s="755"/>
      <c r="K545" s="755"/>
      <c r="L545" s="755"/>
      <c r="M545" s="755"/>
      <c r="N545" s="756"/>
      <c r="O545" s="755"/>
      <c r="P545" s="755"/>
      <c r="Q545" s="755"/>
      <c r="R545" s="755"/>
      <c r="S545" s="755"/>
      <c r="T545" s="755"/>
      <c r="U545" s="755"/>
      <c r="V545" s="755"/>
      <c r="W545" s="755"/>
      <c r="X545" s="755"/>
      <c r="Y545" s="755"/>
      <c r="Z545" s="755"/>
    </row>
    <row r="546" spans="1:26" ht="15.75" customHeight="1" x14ac:dyDescent="0.3">
      <c r="A546" s="755"/>
      <c r="B546" s="755"/>
      <c r="C546" s="755"/>
      <c r="D546" s="755"/>
      <c r="E546" s="755"/>
      <c r="F546" s="755"/>
      <c r="G546" s="755"/>
      <c r="H546" s="755"/>
      <c r="I546" s="755"/>
      <c r="J546" s="755"/>
      <c r="K546" s="755"/>
      <c r="L546" s="755"/>
      <c r="M546" s="755"/>
      <c r="N546" s="756"/>
      <c r="O546" s="755"/>
      <c r="P546" s="755"/>
      <c r="Q546" s="755"/>
      <c r="R546" s="755"/>
      <c r="S546" s="755"/>
      <c r="T546" s="755"/>
      <c r="U546" s="755"/>
      <c r="V546" s="755"/>
      <c r="W546" s="755"/>
      <c r="X546" s="755"/>
      <c r="Y546" s="755"/>
      <c r="Z546" s="755"/>
    </row>
    <row r="547" spans="1:26" ht="15.75" customHeight="1" x14ac:dyDescent="0.3">
      <c r="A547" s="755"/>
      <c r="B547" s="755"/>
      <c r="C547" s="755"/>
      <c r="D547" s="755"/>
      <c r="E547" s="755"/>
      <c r="F547" s="755"/>
      <c r="G547" s="755"/>
      <c r="H547" s="755"/>
      <c r="I547" s="755"/>
      <c r="J547" s="755"/>
      <c r="K547" s="755"/>
      <c r="L547" s="755"/>
      <c r="M547" s="755"/>
      <c r="N547" s="756"/>
      <c r="O547" s="755"/>
      <c r="P547" s="755"/>
      <c r="Q547" s="755"/>
      <c r="R547" s="755"/>
      <c r="S547" s="755"/>
      <c r="T547" s="755"/>
      <c r="U547" s="755"/>
      <c r="V547" s="755"/>
      <c r="W547" s="755"/>
      <c r="X547" s="755"/>
      <c r="Y547" s="755"/>
      <c r="Z547" s="755"/>
    </row>
    <row r="548" spans="1:26" ht="15.75" customHeight="1" x14ac:dyDescent="0.3">
      <c r="A548" s="755"/>
      <c r="B548" s="755"/>
      <c r="C548" s="755"/>
      <c r="D548" s="755"/>
      <c r="E548" s="755"/>
      <c r="F548" s="755"/>
      <c r="G548" s="755"/>
      <c r="H548" s="755"/>
      <c r="I548" s="755"/>
      <c r="J548" s="755"/>
      <c r="K548" s="755"/>
      <c r="L548" s="755"/>
      <c r="M548" s="755"/>
      <c r="N548" s="756"/>
      <c r="O548" s="755"/>
      <c r="P548" s="755"/>
      <c r="Q548" s="755"/>
      <c r="R548" s="755"/>
      <c r="S548" s="755"/>
      <c r="T548" s="755"/>
      <c r="U548" s="755"/>
      <c r="V548" s="755"/>
      <c r="W548" s="755"/>
      <c r="X548" s="755"/>
      <c r="Y548" s="755"/>
      <c r="Z548" s="755"/>
    </row>
    <row r="549" spans="1:26" ht="15.75" customHeight="1" x14ac:dyDescent="0.3">
      <c r="A549" s="755"/>
      <c r="B549" s="755"/>
      <c r="C549" s="755"/>
      <c r="D549" s="755"/>
      <c r="E549" s="755"/>
      <c r="F549" s="755"/>
      <c r="G549" s="755"/>
      <c r="H549" s="755"/>
      <c r="I549" s="755"/>
      <c r="J549" s="755"/>
      <c r="K549" s="755"/>
      <c r="L549" s="755"/>
      <c r="M549" s="755"/>
      <c r="N549" s="756"/>
      <c r="O549" s="755"/>
      <c r="P549" s="755"/>
      <c r="Q549" s="755"/>
      <c r="R549" s="755"/>
      <c r="S549" s="755"/>
      <c r="T549" s="755"/>
      <c r="U549" s="755"/>
      <c r="V549" s="755"/>
      <c r="W549" s="755"/>
      <c r="X549" s="755"/>
      <c r="Y549" s="755"/>
      <c r="Z549" s="755"/>
    </row>
    <row r="550" spans="1:26" ht="15.75" customHeight="1" x14ac:dyDescent="0.3">
      <c r="A550" s="755"/>
      <c r="B550" s="755"/>
      <c r="C550" s="755"/>
      <c r="D550" s="755"/>
      <c r="E550" s="755"/>
      <c r="F550" s="755"/>
      <c r="G550" s="755"/>
      <c r="H550" s="755"/>
      <c r="I550" s="755"/>
      <c r="J550" s="755"/>
      <c r="K550" s="755"/>
      <c r="L550" s="755"/>
      <c r="M550" s="755"/>
      <c r="N550" s="756"/>
      <c r="O550" s="755"/>
      <c r="P550" s="755"/>
      <c r="Q550" s="755"/>
      <c r="R550" s="755"/>
      <c r="S550" s="755"/>
      <c r="T550" s="755"/>
      <c r="U550" s="755"/>
      <c r="V550" s="755"/>
      <c r="W550" s="755"/>
      <c r="X550" s="755"/>
      <c r="Y550" s="755"/>
      <c r="Z550" s="755"/>
    </row>
    <row r="551" spans="1:26" ht="15.75" customHeight="1" x14ac:dyDescent="0.3">
      <c r="A551" s="755"/>
      <c r="B551" s="755"/>
      <c r="C551" s="755"/>
      <c r="D551" s="755"/>
      <c r="E551" s="755"/>
      <c r="F551" s="755"/>
      <c r="G551" s="755"/>
      <c r="H551" s="755"/>
      <c r="I551" s="755"/>
      <c r="J551" s="755"/>
      <c r="K551" s="755"/>
      <c r="L551" s="755"/>
      <c r="M551" s="755"/>
      <c r="N551" s="756"/>
      <c r="O551" s="755"/>
      <c r="P551" s="755"/>
      <c r="Q551" s="755"/>
      <c r="R551" s="755"/>
      <c r="S551" s="755"/>
      <c r="T551" s="755"/>
      <c r="U551" s="755"/>
      <c r="V551" s="755"/>
      <c r="W551" s="755"/>
      <c r="X551" s="755"/>
      <c r="Y551" s="755"/>
      <c r="Z551" s="755"/>
    </row>
    <row r="552" spans="1:26" ht="15.75" customHeight="1" x14ac:dyDescent="0.3">
      <c r="A552" s="755"/>
      <c r="B552" s="755"/>
      <c r="C552" s="755"/>
      <c r="D552" s="755"/>
      <c r="E552" s="755"/>
      <c r="F552" s="755"/>
      <c r="G552" s="755"/>
      <c r="H552" s="755"/>
      <c r="I552" s="755"/>
      <c r="J552" s="755"/>
      <c r="K552" s="755"/>
      <c r="L552" s="755"/>
      <c r="M552" s="755"/>
      <c r="N552" s="756"/>
      <c r="O552" s="755"/>
      <c r="P552" s="755"/>
      <c r="Q552" s="755"/>
      <c r="R552" s="755"/>
      <c r="S552" s="755"/>
      <c r="T552" s="755"/>
      <c r="U552" s="755"/>
      <c r="V552" s="755"/>
      <c r="W552" s="755"/>
      <c r="X552" s="755"/>
      <c r="Y552" s="755"/>
      <c r="Z552" s="755"/>
    </row>
    <row r="553" spans="1:26" ht="15.75" customHeight="1" x14ac:dyDescent="0.3">
      <c r="A553" s="755"/>
      <c r="B553" s="755"/>
      <c r="C553" s="755"/>
      <c r="D553" s="755"/>
      <c r="E553" s="755"/>
      <c r="F553" s="755"/>
      <c r="G553" s="755"/>
      <c r="H553" s="755"/>
      <c r="I553" s="755"/>
      <c r="J553" s="755"/>
      <c r="K553" s="755"/>
      <c r="L553" s="755"/>
      <c r="M553" s="755"/>
      <c r="N553" s="756"/>
      <c r="O553" s="755"/>
      <c r="P553" s="755"/>
      <c r="Q553" s="755"/>
      <c r="R553" s="755"/>
      <c r="S553" s="755"/>
      <c r="T553" s="755"/>
      <c r="U553" s="755"/>
      <c r="V553" s="755"/>
      <c r="W553" s="755"/>
      <c r="X553" s="755"/>
      <c r="Y553" s="755"/>
      <c r="Z553" s="755"/>
    </row>
    <row r="554" spans="1:26" ht="15.75" customHeight="1" x14ac:dyDescent="0.3">
      <c r="A554" s="755"/>
      <c r="B554" s="755"/>
      <c r="C554" s="755"/>
      <c r="D554" s="755"/>
      <c r="E554" s="755"/>
      <c r="F554" s="755"/>
      <c r="G554" s="755"/>
      <c r="H554" s="755"/>
      <c r="I554" s="755"/>
      <c r="J554" s="755"/>
      <c r="K554" s="755"/>
      <c r="L554" s="755"/>
      <c r="M554" s="755"/>
      <c r="N554" s="756"/>
      <c r="O554" s="755"/>
      <c r="P554" s="755"/>
      <c r="Q554" s="755"/>
      <c r="R554" s="755"/>
      <c r="S554" s="755"/>
      <c r="T554" s="755"/>
      <c r="U554" s="755"/>
      <c r="V554" s="755"/>
      <c r="W554" s="755"/>
      <c r="X554" s="755"/>
      <c r="Y554" s="755"/>
      <c r="Z554" s="755"/>
    </row>
    <row r="555" spans="1:26" ht="15.75" customHeight="1" x14ac:dyDescent="0.3">
      <c r="A555" s="755"/>
      <c r="B555" s="755"/>
      <c r="C555" s="755"/>
      <c r="D555" s="755"/>
      <c r="E555" s="755"/>
      <c r="F555" s="755"/>
      <c r="G555" s="755"/>
      <c r="H555" s="755"/>
      <c r="I555" s="755"/>
      <c r="J555" s="755"/>
      <c r="K555" s="755"/>
      <c r="L555" s="755"/>
      <c r="M555" s="755"/>
      <c r="N555" s="756"/>
      <c r="O555" s="755"/>
      <c r="P555" s="755"/>
      <c r="Q555" s="755"/>
      <c r="R555" s="755"/>
      <c r="S555" s="755"/>
      <c r="T555" s="755"/>
      <c r="U555" s="755"/>
      <c r="V555" s="755"/>
      <c r="W555" s="755"/>
      <c r="X555" s="755"/>
      <c r="Y555" s="755"/>
      <c r="Z555" s="755"/>
    </row>
    <row r="556" spans="1:26" ht="15.75" customHeight="1" x14ac:dyDescent="0.3">
      <c r="A556" s="755"/>
      <c r="B556" s="755"/>
      <c r="C556" s="755"/>
      <c r="D556" s="755"/>
      <c r="E556" s="755"/>
      <c r="F556" s="755"/>
      <c r="G556" s="755"/>
      <c r="H556" s="755"/>
      <c r="I556" s="755"/>
      <c r="J556" s="755"/>
      <c r="K556" s="755"/>
      <c r="L556" s="755"/>
      <c r="M556" s="755"/>
      <c r="N556" s="756"/>
      <c r="O556" s="755"/>
      <c r="P556" s="755"/>
      <c r="Q556" s="755"/>
      <c r="R556" s="755"/>
      <c r="S556" s="755"/>
      <c r="T556" s="755"/>
      <c r="U556" s="755"/>
      <c r="V556" s="755"/>
      <c r="W556" s="755"/>
      <c r="X556" s="755"/>
      <c r="Y556" s="755"/>
      <c r="Z556" s="755"/>
    </row>
    <row r="557" spans="1:26" ht="15.75" customHeight="1" x14ac:dyDescent="0.3">
      <c r="A557" s="755"/>
      <c r="B557" s="755"/>
      <c r="C557" s="755"/>
      <c r="D557" s="755"/>
      <c r="E557" s="755"/>
      <c r="F557" s="755"/>
      <c r="G557" s="755"/>
      <c r="H557" s="755"/>
      <c r="I557" s="755"/>
      <c r="J557" s="755"/>
      <c r="K557" s="755"/>
      <c r="L557" s="755"/>
      <c r="M557" s="755"/>
      <c r="N557" s="756"/>
      <c r="O557" s="755"/>
      <c r="P557" s="755"/>
      <c r="Q557" s="755"/>
      <c r="R557" s="755"/>
      <c r="S557" s="755"/>
      <c r="T557" s="755"/>
      <c r="U557" s="755"/>
      <c r="V557" s="755"/>
      <c r="W557" s="755"/>
      <c r="X557" s="755"/>
      <c r="Y557" s="755"/>
      <c r="Z557" s="755"/>
    </row>
    <row r="558" spans="1:26" ht="15.75" customHeight="1" x14ac:dyDescent="0.3">
      <c r="A558" s="755"/>
      <c r="B558" s="755"/>
      <c r="C558" s="755"/>
      <c r="D558" s="755"/>
      <c r="E558" s="755"/>
      <c r="F558" s="755"/>
      <c r="G558" s="755"/>
      <c r="H558" s="755"/>
      <c r="I558" s="755"/>
      <c r="J558" s="755"/>
      <c r="K558" s="755"/>
      <c r="L558" s="755"/>
      <c r="M558" s="755"/>
      <c r="N558" s="756"/>
      <c r="O558" s="755"/>
      <c r="P558" s="755"/>
      <c r="Q558" s="755"/>
      <c r="R558" s="755"/>
      <c r="S558" s="755"/>
      <c r="T558" s="755"/>
      <c r="U558" s="755"/>
      <c r="V558" s="755"/>
      <c r="W558" s="755"/>
      <c r="X558" s="755"/>
      <c r="Y558" s="755"/>
      <c r="Z558" s="755"/>
    </row>
    <row r="559" spans="1:26" ht="15.75" customHeight="1" x14ac:dyDescent="0.3">
      <c r="A559" s="755"/>
      <c r="B559" s="755"/>
      <c r="C559" s="755"/>
      <c r="D559" s="755"/>
      <c r="E559" s="755"/>
      <c r="F559" s="755"/>
      <c r="G559" s="755"/>
      <c r="H559" s="755"/>
      <c r="I559" s="755"/>
      <c r="J559" s="755"/>
      <c r="K559" s="755"/>
      <c r="L559" s="755"/>
      <c r="M559" s="755"/>
      <c r="N559" s="756"/>
      <c r="O559" s="755"/>
      <c r="P559" s="755"/>
      <c r="Q559" s="755"/>
      <c r="R559" s="755"/>
      <c r="S559" s="755"/>
      <c r="T559" s="755"/>
      <c r="U559" s="755"/>
      <c r="V559" s="755"/>
      <c r="W559" s="755"/>
      <c r="X559" s="755"/>
      <c r="Y559" s="755"/>
      <c r="Z559" s="755"/>
    </row>
    <row r="560" spans="1:26" ht="15.75" customHeight="1" x14ac:dyDescent="0.3">
      <c r="A560" s="755"/>
      <c r="B560" s="755"/>
      <c r="C560" s="755"/>
      <c r="D560" s="755"/>
      <c r="E560" s="755"/>
      <c r="F560" s="755"/>
      <c r="G560" s="755"/>
      <c r="H560" s="755"/>
      <c r="I560" s="755"/>
      <c r="J560" s="755"/>
      <c r="K560" s="755"/>
      <c r="L560" s="755"/>
      <c r="M560" s="755"/>
      <c r="N560" s="756"/>
      <c r="O560" s="755"/>
      <c r="P560" s="755"/>
      <c r="Q560" s="755"/>
      <c r="R560" s="755"/>
      <c r="S560" s="755"/>
      <c r="T560" s="755"/>
      <c r="U560" s="755"/>
      <c r="V560" s="755"/>
      <c r="W560" s="755"/>
      <c r="X560" s="755"/>
      <c r="Y560" s="755"/>
      <c r="Z560" s="755"/>
    </row>
    <row r="561" spans="1:26" ht="15.75" customHeight="1" x14ac:dyDescent="0.3">
      <c r="A561" s="755"/>
      <c r="B561" s="755"/>
      <c r="C561" s="755"/>
      <c r="D561" s="755"/>
      <c r="E561" s="755"/>
      <c r="F561" s="755"/>
      <c r="G561" s="755"/>
      <c r="H561" s="755"/>
      <c r="I561" s="755"/>
      <c r="J561" s="755"/>
      <c r="K561" s="755"/>
      <c r="L561" s="755"/>
      <c r="M561" s="755"/>
      <c r="N561" s="756"/>
      <c r="O561" s="755"/>
      <c r="P561" s="755"/>
      <c r="Q561" s="755"/>
      <c r="R561" s="755"/>
      <c r="S561" s="755"/>
      <c r="T561" s="755"/>
      <c r="U561" s="755"/>
      <c r="V561" s="755"/>
      <c r="W561" s="755"/>
      <c r="X561" s="755"/>
      <c r="Y561" s="755"/>
      <c r="Z561" s="755"/>
    </row>
    <row r="562" spans="1:26" ht="15.75" customHeight="1" x14ac:dyDescent="0.3">
      <c r="A562" s="755"/>
      <c r="B562" s="755"/>
      <c r="C562" s="755"/>
      <c r="D562" s="755"/>
      <c r="E562" s="755"/>
      <c r="F562" s="755"/>
      <c r="G562" s="755"/>
      <c r="H562" s="755"/>
      <c r="I562" s="755"/>
      <c r="J562" s="755"/>
      <c r="K562" s="755"/>
      <c r="L562" s="755"/>
      <c r="M562" s="755"/>
      <c r="N562" s="756"/>
      <c r="O562" s="755"/>
      <c r="P562" s="755"/>
      <c r="Q562" s="755"/>
      <c r="R562" s="755"/>
      <c r="S562" s="755"/>
      <c r="T562" s="755"/>
      <c r="U562" s="755"/>
      <c r="V562" s="755"/>
      <c r="W562" s="755"/>
      <c r="X562" s="755"/>
      <c r="Y562" s="755"/>
      <c r="Z562" s="755"/>
    </row>
    <row r="563" spans="1:26" ht="15.75" customHeight="1" x14ac:dyDescent="0.3">
      <c r="A563" s="755"/>
      <c r="B563" s="755"/>
      <c r="C563" s="755"/>
      <c r="D563" s="755"/>
      <c r="E563" s="755"/>
      <c r="F563" s="755"/>
      <c r="G563" s="755"/>
      <c r="H563" s="755"/>
      <c r="I563" s="755"/>
      <c r="J563" s="755"/>
      <c r="K563" s="755"/>
      <c r="L563" s="755"/>
      <c r="M563" s="755"/>
      <c r="N563" s="756"/>
      <c r="O563" s="755"/>
      <c r="P563" s="755"/>
      <c r="Q563" s="755"/>
      <c r="R563" s="755"/>
      <c r="S563" s="755"/>
      <c r="T563" s="755"/>
      <c r="U563" s="755"/>
      <c r="V563" s="755"/>
      <c r="W563" s="755"/>
      <c r="X563" s="755"/>
      <c r="Y563" s="755"/>
      <c r="Z563" s="755"/>
    </row>
    <row r="564" spans="1:26" ht="15.75" customHeight="1" x14ac:dyDescent="0.3">
      <c r="A564" s="755"/>
      <c r="B564" s="755"/>
      <c r="C564" s="755"/>
      <c r="D564" s="755"/>
      <c r="E564" s="755"/>
      <c r="F564" s="755"/>
      <c r="G564" s="755"/>
      <c r="H564" s="755"/>
      <c r="I564" s="755"/>
      <c r="J564" s="755"/>
      <c r="K564" s="755"/>
      <c r="L564" s="755"/>
      <c r="M564" s="755"/>
      <c r="N564" s="756"/>
      <c r="O564" s="755"/>
      <c r="P564" s="755"/>
      <c r="Q564" s="755"/>
      <c r="R564" s="755"/>
      <c r="S564" s="755"/>
      <c r="T564" s="755"/>
      <c r="U564" s="755"/>
      <c r="V564" s="755"/>
      <c r="W564" s="755"/>
      <c r="X564" s="755"/>
      <c r="Y564" s="755"/>
      <c r="Z564" s="755"/>
    </row>
    <row r="565" spans="1:26" ht="15.75" customHeight="1" x14ac:dyDescent="0.3">
      <c r="A565" s="755"/>
      <c r="B565" s="755"/>
      <c r="C565" s="755"/>
      <c r="D565" s="755"/>
      <c r="E565" s="755"/>
      <c r="F565" s="755"/>
      <c r="G565" s="755"/>
      <c r="H565" s="755"/>
      <c r="I565" s="755"/>
      <c r="J565" s="755"/>
      <c r="K565" s="755"/>
      <c r="L565" s="755"/>
      <c r="M565" s="755"/>
      <c r="N565" s="756"/>
      <c r="O565" s="755"/>
      <c r="P565" s="755"/>
      <c r="Q565" s="755"/>
      <c r="R565" s="755"/>
      <c r="S565" s="755"/>
      <c r="T565" s="755"/>
      <c r="U565" s="755"/>
      <c r="V565" s="755"/>
      <c r="W565" s="755"/>
      <c r="X565" s="755"/>
      <c r="Y565" s="755"/>
      <c r="Z565" s="755"/>
    </row>
    <row r="566" spans="1:26" ht="15.75" customHeight="1" x14ac:dyDescent="0.3">
      <c r="A566" s="755"/>
      <c r="B566" s="755"/>
      <c r="C566" s="755"/>
      <c r="D566" s="755"/>
      <c r="E566" s="755"/>
      <c r="F566" s="755"/>
      <c r="G566" s="755"/>
      <c r="H566" s="755"/>
      <c r="I566" s="755"/>
      <c r="J566" s="755"/>
      <c r="K566" s="755"/>
      <c r="L566" s="755"/>
      <c r="M566" s="755"/>
      <c r="N566" s="756"/>
      <c r="O566" s="755"/>
      <c r="P566" s="755"/>
      <c r="Q566" s="755"/>
      <c r="R566" s="755"/>
      <c r="S566" s="755"/>
      <c r="T566" s="755"/>
      <c r="U566" s="755"/>
      <c r="V566" s="755"/>
      <c r="W566" s="755"/>
      <c r="X566" s="755"/>
      <c r="Y566" s="755"/>
      <c r="Z566" s="755"/>
    </row>
    <row r="567" spans="1:26" ht="15.75" customHeight="1" x14ac:dyDescent="0.3">
      <c r="A567" s="755"/>
      <c r="B567" s="755"/>
      <c r="C567" s="755"/>
      <c r="D567" s="755"/>
      <c r="E567" s="755"/>
      <c r="F567" s="755"/>
      <c r="G567" s="755"/>
      <c r="H567" s="755"/>
      <c r="I567" s="755"/>
      <c r="J567" s="755"/>
      <c r="K567" s="755"/>
      <c r="L567" s="755"/>
      <c r="M567" s="755"/>
      <c r="N567" s="756"/>
      <c r="O567" s="755"/>
      <c r="P567" s="755"/>
      <c r="Q567" s="755"/>
      <c r="R567" s="755"/>
      <c r="S567" s="755"/>
      <c r="T567" s="755"/>
      <c r="U567" s="755"/>
      <c r="V567" s="755"/>
      <c r="W567" s="755"/>
      <c r="X567" s="755"/>
      <c r="Y567" s="755"/>
      <c r="Z567" s="755"/>
    </row>
    <row r="568" spans="1:26" ht="15.75" customHeight="1" x14ac:dyDescent="0.3">
      <c r="A568" s="755"/>
      <c r="B568" s="755"/>
      <c r="C568" s="755"/>
      <c r="D568" s="755"/>
      <c r="E568" s="755"/>
      <c r="F568" s="755"/>
      <c r="G568" s="755"/>
      <c r="H568" s="755"/>
      <c r="I568" s="755"/>
      <c r="J568" s="755"/>
      <c r="K568" s="755"/>
      <c r="L568" s="755"/>
      <c r="M568" s="755"/>
      <c r="N568" s="756"/>
      <c r="O568" s="755"/>
      <c r="P568" s="755"/>
      <c r="Q568" s="755"/>
      <c r="R568" s="755"/>
      <c r="S568" s="755"/>
      <c r="T568" s="755"/>
      <c r="U568" s="755"/>
      <c r="V568" s="755"/>
      <c r="W568" s="755"/>
      <c r="X568" s="755"/>
      <c r="Y568" s="755"/>
      <c r="Z568" s="755"/>
    </row>
    <row r="569" spans="1:26" ht="15.75" customHeight="1" x14ac:dyDescent="0.3">
      <c r="A569" s="755"/>
      <c r="B569" s="755"/>
      <c r="C569" s="755"/>
      <c r="D569" s="755"/>
      <c r="E569" s="755"/>
      <c r="F569" s="755"/>
      <c r="G569" s="755"/>
      <c r="H569" s="755"/>
      <c r="I569" s="755"/>
      <c r="J569" s="755"/>
      <c r="K569" s="755"/>
      <c r="L569" s="755"/>
      <c r="M569" s="755"/>
      <c r="N569" s="756"/>
      <c r="O569" s="755"/>
      <c r="P569" s="755"/>
      <c r="Q569" s="755"/>
      <c r="R569" s="755"/>
      <c r="S569" s="755"/>
      <c r="T569" s="755"/>
      <c r="U569" s="755"/>
      <c r="V569" s="755"/>
      <c r="W569" s="755"/>
      <c r="X569" s="755"/>
      <c r="Y569" s="755"/>
      <c r="Z569" s="755"/>
    </row>
    <row r="570" spans="1:26" ht="15.75" customHeight="1" x14ac:dyDescent="0.3">
      <c r="A570" s="755"/>
      <c r="B570" s="755"/>
      <c r="C570" s="755"/>
      <c r="D570" s="755"/>
      <c r="E570" s="755"/>
      <c r="F570" s="755"/>
      <c r="G570" s="755"/>
      <c r="H570" s="755"/>
      <c r="I570" s="755"/>
      <c r="J570" s="755"/>
      <c r="K570" s="755"/>
      <c r="L570" s="755"/>
      <c r="M570" s="755"/>
      <c r="N570" s="756"/>
      <c r="O570" s="755"/>
      <c r="P570" s="755"/>
      <c r="Q570" s="755"/>
      <c r="R570" s="755"/>
      <c r="S570" s="755"/>
      <c r="T570" s="755"/>
      <c r="U570" s="755"/>
      <c r="V570" s="755"/>
      <c r="W570" s="755"/>
      <c r="X570" s="755"/>
      <c r="Y570" s="755"/>
      <c r="Z570" s="755"/>
    </row>
    <row r="571" spans="1:26" ht="15.75" customHeight="1" x14ac:dyDescent="0.3">
      <c r="A571" s="755"/>
      <c r="B571" s="755"/>
      <c r="C571" s="755"/>
      <c r="D571" s="755"/>
      <c r="E571" s="755"/>
      <c r="F571" s="755"/>
      <c r="G571" s="755"/>
      <c r="H571" s="755"/>
      <c r="I571" s="755"/>
      <c r="J571" s="755"/>
      <c r="K571" s="755"/>
      <c r="L571" s="755"/>
      <c r="M571" s="755"/>
      <c r="N571" s="756"/>
      <c r="O571" s="755"/>
      <c r="P571" s="755"/>
      <c r="Q571" s="755"/>
      <c r="R571" s="755"/>
      <c r="S571" s="755"/>
      <c r="T571" s="755"/>
      <c r="U571" s="755"/>
      <c r="V571" s="755"/>
      <c r="W571" s="755"/>
      <c r="X571" s="755"/>
      <c r="Y571" s="755"/>
      <c r="Z571" s="755"/>
    </row>
    <row r="572" spans="1:26" ht="15.75" customHeight="1" x14ac:dyDescent="0.3">
      <c r="A572" s="755"/>
      <c r="B572" s="755"/>
      <c r="C572" s="755"/>
      <c r="D572" s="755"/>
      <c r="E572" s="755"/>
      <c r="F572" s="755"/>
      <c r="G572" s="755"/>
      <c r="H572" s="755"/>
      <c r="I572" s="755"/>
      <c r="J572" s="755"/>
      <c r="K572" s="755"/>
      <c r="L572" s="755"/>
      <c r="M572" s="755"/>
      <c r="N572" s="756"/>
      <c r="O572" s="755"/>
      <c r="P572" s="755"/>
      <c r="Q572" s="755"/>
      <c r="R572" s="755"/>
      <c r="S572" s="755"/>
      <c r="T572" s="755"/>
      <c r="U572" s="755"/>
      <c r="V572" s="755"/>
      <c r="W572" s="755"/>
      <c r="X572" s="755"/>
      <c r="Y572" s="755"/>
      <c r="Z572" s="755"/>
    </row>
    <row r="573" spans="1:26" ht="15.75" customHeight="1" x14ac:dyDescent="0.3">
      <c r="A573" s="755"/>
      <c r="B573" s="755"/>
      <c r="C573" s="755"/>
      <c r="D573" s="755"/>
      <c r="E573" s="755"/>
      <c r="F573" s="755"/>
      <c r="G573" s="755"/>
      <c r="H573" s="755"/>
      <c r="I573" s="755"/>
      <c r="J573" s="755"/>
      <c r="K573" s="755"/>
      <c r="L573" s="755"/>
      <c r="M573" s="755"/>
      <c r="N573" s="756"/>
      <c r="O573" s="755"/>
      <c r="P573" s="755"/>
      <c r="Q573" s="755"/>
      <c r="R573" s="755"/>
      <c r="S573" s="755"/>
      <c r="T573" s="755"/>
      <c r="U573" s="755"/>
      <c r="V573" s="755"/>
      <c r="W573" s="755"/>
      <c r="X573" s="755"/>
      <c r="Y573" s="755"/>
      <c r="Z573" s="755"/>
    </row>
    <row r="574" spans="1:26" ht="15.75" customHeight="1" x14ac:dyDescent="0.3">
      <c r="A574" s="755"/>
      <c r="B574" s="755"/>
      <c r="C574" s="755"/>
      <c r="D574" s="755"/>
      <c r="E574" s="755"/>
      <c r="F574" s="755"/>
      <c r="G574" s="755"/>
      <c r="H574" s="755"/>
      <c r="I574" s="755"/>
      <c r="J574" s="755"/>
      <c r="K574" s="755"/>
      <c r="L574" s="755"/>
      <c r="M574" s="755"/>
      <c r="N574" s="756"/>
      <c r="O574" s="755"/>
      <c r="P574" s="755"/>
      <c r="Q574" s="755"/>
      <c r="R574" s="755"/>
      <c r="S574" s="755"/>
      <c r="T574" s="755"/>
      <c r="U574" s="755"/>
      <c r="V574" s="755"/>
      <c r="W574" s="755"/>
      <c r="X574" s="755"/>
      <c r="Y574" s="755"/>
      <c r="Z574" s="755"/>
    </row>
    <row r="575" spans="1:26" ht="15.75" customHeight="1" x14ac:dyDescent="0.3">
      <c r="A575" s="755"/>
      <c r="B575" s="755"/>
      <c r="C575" s="755"/>
      <c r="D575" s="755"/>
      <c r="E575" s="755"/>
      <c r="F575" s="755"/>
      <c r="G575" s="755"/>
      <c r="H575" s="755"/>
      <c r="I575" s="755"/>
      <c r="J575" s="755"/>
      <c r="K575" s="755"/>
      <c r="L575" s="755"/>
      <c r="M575" s="755"/>
      <c r="N575" s="756"/>
      <c r="O575" s="755"/>
      <c r="P575" s="755"/>
      <c r="Q575" s="755"/>
      <c r="R575" s="755"/>
      <c r="S575" s="755"/>
      <c r="T575" s="755"/>
      <c r="U575" s="755"/>
      <c r="V575" s="755"/>
      <c r="W575" s="755"/>
      <c r="X575" s="755"/>
      <c r="Y575" s="755"/>
      <c r="Z575" s="755"/>
    </row>
    <row r="576" spans="1:26" ht="15.75" customHeight="1" x14ac:dyDescent="0.3">
      <c r="A576" s="755"/>
      <c r="B576" s="755"/>
      <c r="C576" s="755"/>
      <c r="D576" s="755"/>
      <c r="E576" s="755"/>
      <c r="F576" s="755"/>
      <c r="G576" s="755"/>
      <c r="H576" s="755"/>
      <c r="I576" s="755"/>
      <c r="J576" s="755"/>
      <c r="K576" s="755"/>
      <c r="L576" s="755"/>
      <c r="M576" s="755"/>
      <c r="N576" s="756"/>
      <c r="O576" s="755"/>
      <c r="P576" s="755"/>
      <c r="Q576" s="755"/>
      <c r="R576" s="755"/>
      <c r="S576" s="755"/>
      <c r="T576" s="755"/>
      <c r="U576" s="755"/>
      <c r="V576" s="755"/>
      <c r="W576" s="755"/>
      <c r="X576" s="755"/>
      <c r="Y576" s="755"/>
      <c r="Z576" s="755"/>
    </row>
    <row r="577" spans="1:26" ht="15.75" customHeight="1" x14ac:dyDescent="0.3">
      <c r="A577" s="755"/>
      <c r="B577" s="755"/>
      <c r="C577" s="755"/>
      <c r="D577" s="755"/>
      <c r="E577" s="755"/>
      <c r="F577" s="755"/>
      <c r="G577" s="755"/>
      <c r="H577" s="755"/>
      <c r="I577" s="755"/>
      <c r="J577" s="755"/>
      <c r="K577" s="755"/>
      <c r="L577" s="755"/>
      <c r="M577" s="755"/>
      <c r="N577" s="756"/>
      <c r="O577" s="755"/>
      <c r="P577" s="755"/>
      <c r="Q577" s="755"/>
      <c r="R577" s="755"/>
      <c r="S577" s="755"/>
      <c r="T577" s="755"/>
      <c r="U577" s="755"/>
      <c r="V577" s="755"/>
      <c r="W577" s="755"/>
      <c r="X577" s="755"/>
      <c r="Y577" s="755"/>
      <c r="Z577" s="755"/>
    </row>
    <row r="578" spans="1:26" ht="15.75" customHeight="1" x14ac:dyDescent="0.3">
      <c r="A578" s="755"/>
      <c r="B578" s="755"/>
      <c r="C578" s="755"/>
      <c r="D578" s="755"/>
      <c r="E578" s="755"/>
      <c r="F578" s="755"/>
      <c r="G578" s="755"/>
      <c r="H578" s="755"/>
      <c r="I578" s="755"/>
      <c r="J578" s="755"/>
      <c r="K578" s="755"/>
      <c r="L578" s="755"/>
      <c r="M578" s="755"/>
      <c r="N578" s="756"/>
      <c r="O578" s="755"/>
      <c r="P578" s="755"/>
      <c r="Q578" s="755"/>
      <c r="R578" s="755"/>
      <c r="S578" s="755"/>
      <c r="T578" s="755"/>
      <c r="U578" s="755"/>
      <c r="V578" s="755"/>
      <c r="W578" s="755"/>
      <c r="X578" s="755"/>
      <c r="Y578" s="755"/>
      <c r="Z578" s="755"/>
    </row>
    <row r="579" spans="1:26" ht="15.75" customHeight="1" x14ac:dyDescent="0.3">
      <c r="A579" s="755"/>
      <c r="B579" s="755"/>
      <c r="C579" s="755"/>
      <c r="D579" s="755"/>
      <c r="E579" s="755"/>
      <c r="F579" s="755"/>
      <c r="G579" s="755"/>
      <c r="H579" s="755"/>
      <c r="I579" s="755"/>
      <c r="J579" s="755"/>
      <c r="K579" s="755"/>
      <c r="L579" s="755"/>
      <c r="M579" s="755"/>
      <c r="N579" s="756"/>
      <c r="O579" s="755"/>
      <c r="P579" s="755"/>
      <c r="Q579" s="755"/>
      <c r="R579" s="755"/>
      <c r="S579" s="755"/>
      <c r="T579" s="755"/>
      <c r="U579" s="755"/>
      <c r="V579" s="755"/>
      <c r="W579" s="755"/>
      <c r="X579" s="755"/>
      <c r="Y579" s="755"/>
      <c r="Z579" s="755"/>
    </row>
    <row r="580" spans="1:26" ht="15.75" customHeight="1" x14ac:dyDescent="0.3">
      <c r="A580" s="755"/>
      <c r="B580" s="755"/>
      <c r="C580" s="755"/>
      <c r="D580" s="755"/>
      <c r="E580" s="755"/>
      <c r="F580" s="755"/>
      <c r="G580" s="755"/>
      <c r="H580" s="755"/>
      <c r="I580" s="755"/>
      <c r="J580" s="755"/>
      <c r="K580" s="755"/>
      <c r="L580" s="755"/>
      <c r="M580" s="755"/>
      <c r="N580" s="756"/>
      <c r="O580" s="755"/>
      <c r="P580" s="755"/>
      <c r="Q580" s="755"/>
      <c r="R580" s="755"/>
      <c r="S580" s="755"/>
      <c r="T580" s="755"/>
      <c r="U580" s="755"/>
      <c r="V580" s="755"/>
      <c r="W580" s="755"/>
      <c r="X580" s="755"/>
      <c r="Y580" s="755"/>
      <c r="Z580" s="755"/>
    </row>
    <row r="581" spans="1:26" ht="15.75" customHeight="1" x14ac:dyDescent="0.3">
      <c r="A581" s="755"/>
      <c r="B581" s="755"/>
      <c r="C581" s="755"/>
      <c r="D581" s="755"/>
      <c r="E581" s="755"/>
      <c r="F581" s="755"/>
      <c r="G581" s="755"/>
      <c r="H581" s="755"/>
      <c r="I581" s="755"/>
      <c r="J581" s="755"/>
      <c r="K581" s="755"/>
      <c r="L581" s="755"/>
      <c r="M581" s="755"/>
      <c r="N581" s="756"/>
      <c r="O581" s="755"/>
      <c r="P581" s="755"/>
      <c r="Q581" s="755"/>
      <c r="R581" s="755"/>
      <c r="S581" s="755"/>
      <c r="T581" s="755"/>
      <c r="U581" s="755"/>
      <c r="V581" s="755"/>
      <c r="W581" s="755"/>
      <c r="X581" s="755"/>
      <c r="Y581" s="755"/>
      <c r="Z581" s="755"/>
    </row>
    <row r="582" spans="1:26" ht="15.75" customHeight="1" x14ac:dyDescent="0.3">
      <c r="A582" s="755"/>
      <c r="B582" s="755"/>
      <c r="C582" s="755"/>
      <c r="D582" s="755"/>
      <c r="E582" s="755"/>
      <c r="F582" s="755"/>
      <c r="G582" s="755"/>
      <c r="H582" s="755"/>
      <c r="I582" s="755"/>
      <c r="J582" s="755"/>
      <c r="K582" s="755"/>
      <c r="L582" s="755"/>
      <c r="M582" s="755"/>
      <c r="N582" s="756"/>
      <c r="O582" s="755"/>
      <c r="P582" s="755"/>
      <c r="Q582" s="755"/>
      <c r="R582" s="755"/>
      <c r="S582" s="755"/>
      <c r="T582" s="755"/>
      <c r="U582" s="755"/>
      <c r="V582" s="755"/>
      <c r="W582" s="755"/>
      <c r="X582" s="755"/>
      <c r="Y582" s="755"/>
      <c r="Z582" s="755"/>
    </row>
    <row r="583" spans="1:26" ht="15.75" customHeight="1" x14ac:dyDescent="0.3">
      <c r="A583" s="755"/>
      <c r="B583" s="755"/>
      <c r="C583" s="755"/>
      <c r="D583" s="755"/>
      <c r="E583" s="755"/>
      <c r="F583" s="755"/>
      <c r="G583" s="755"/>
      <c r="H583" s="755"/>
      <c r="I583" s="755"/>
      <c r="J583" s="755"/>
      <c r="K583" s="755"/>
      <c r="L583" s="755"/>
      <c r="M583" s="755"/>
      <c r="N583" s="756"/>
      <c r="O583" s="755"/>
      <c r="P583" s="755"/>
      <c r="Q583" s="755"/>
      <c r="R583" s="755"/>
      <c r="S583" s="755"/>
      <c r="T583" s="755"/>
      <c r="U583" s="755"/>
      <c r="V583" s="755"/>
      <c r="W583" s="755"/>
      <c r="X583" s="755"/>
      <c r="Y583" s="755"/>
      <c r="Z583" s="755"/>
    </row>
    <row r="584" spans="1:26" ht="15.75" customHeight="1" x14ac:dyDescent="0.3">
      <c r="A584" s="755"/>
      <c r="B584" s="755"/>
      <c r="C584" s="755"/>
      <c r="D584" s="755"/>
      <c r="E584" s="755"/>
      <c r="F584" s="755"/>
      <c r="G584" s="755"/>
      <c r="H584" s="755"/>
      <c r="I584" s="755"/>
      <c r="J584" s="755"/>
      <c r="K584" s="755"/>
      <c r="L584" s="755"/>
      <c r="M584" s="755"/>
      <c r="N584" s="756"/>
      <c r="O584" s="755"/>
      <c r="P584" s="755"/>
      <c r="Q584" s="755"/>
      <c r="R584" s="755"/>
      <c r="S584" s="755"/>
      <c r="T584" s="755"/>
      <c r="U584" s="755"/>
      <c r="V584" s="755"/>
      <c r="W584" s="755"/>
      <c r="X584" s="755"/>
      <c r="Y584" s="755"/>
      <c r="Z584" s="755"/>
    </row>
    <row r="585" spans="1:26" ht="15.75" customHeight="1" x14ac:dyDescent="0.3">
      <c r="A585" s="755"/>
      <c r="B585" s="755"/>
      <c r="C585" s="755"/>
      <c r="D585" s="755"/>
      <c r="E585" s="755"/>
      <c r="F585" s="755"/>
      <c r="G585" s="755"/>
      <c r="H585" s="755"/>
      <c r="I585" s="755"/>
      <c r="J585" s="755"/>
      <c r="K585" s="755"/>
      <c r="L585" s="755"/>
      <c r="M585" s="755"/>
      <c r="N585" s="756"/>
      <c r="O585" s="755"/>
      <c r="P585" s="755"/>
      <c r="Q585" s="755"/>
      <c r="R585" s="755"/>
      <c r="S585" s="755"/>
      <c r="T585" s="755"/>
      <c r="U585" s="755"/>
      <c r="V585" s="755"/>
      <c r="W585" s="755"/>
      <c r="X585" s="755"/>
      <c r="Y585" s="755"/>
      <c r="Z585" s="755"/>
    </row>
    <row r="586" spans="1:26" ht="15.75" customHeight="1" x14ac:dyDescent="0.3">
      <c r="A586" s="755"/>
      <c r="B586" s="755"/>
      <c r="C586" s="755"/>
      <c r="D586" s="755"/>
      <c r="E586" s="755"/>
      <c r="F586" s="755"/>
      <c r="G586" s="755"/>
      <c r="H586" s="755"/>
      <c r="I586" s="755"/>
      <c r="J586" s="755"/>
      <c r="K586" s="755"/>
      <c r="L586" s="755"/>
      <c r="M586" s="755"/>
      <c r="N586" s="756"/>
      <c r="O586" s="755"/>
      <c r="P586" s="755"/>
      <c r="Q586" s="755"/>
      <c r="R586" s="755"/>
      <c r="S586" s="755"/>
      <c r="T586" s="755"/>
      <c r="U586" s="755"/>
      <c r="V586" s="755"/>
      <c r="W586" s="755"/>
      <c r="X586" s="755"/>
      <c r="Y586" s="755"/>
      <c r="Z586" s="755"/>
    </row>
    <row r="587" spans="1:26" ht="15.75" customHeight="1" x14ac:dyDescent="0.3">
      <c r="A587" s="755"/>
      <c r="B587" s="755"/>
      <c r="C587" s="755"/>
      <c r="D587" s="755"/>
      <c r="E587" s="755"/>
      <c r="F587" s="755"/>
      <c r="G587" s="755"/>
      <c r="H587" s="755"/>
      <c r="I587" s="755"/>
      <c r="J587" s="755"/>
      <c r="K587" s="755"/>
      <c r="L587" s="755"/>
      <c r="M587" s="755"/>
      <c r="N587" s="756"/>
      <c r="O587" s="755"/>
      <c r="P587" s="755"/>
      <c r="Q587" s="755"/>
      <c r="R587" s="755"/>
      <c r="S587" s="755"/>
      <c r="T587" s="755"/>
      <c r="U587" s="755"/>
      <c r="V587" s="755"/>
      <c r="W587" s="755"/>
      <c r="X587" s="755"/>
      <c r="Y587" s="755"/>
      <c r="Z587" s="755"/>
    </row>
    <row r="588" spans="1:26" ht="15.75" customHeight="1" x14ac:dyDescent="0.3">
      <c r="A588" s="755"/>
      <c r="B588" s="755"/>
      <c r="C588" s="755"/>
      <c r="D588" s="755"/>
      <c r="E588" s="755"/>
      <c r="F588" s="755"/>
      <c r="G588" s="755"/>
      <c r="H588" s="755"/>
      <c r="I588" s="755"/>
      <c r="J588" s="755"/>
      <c r="K588" s="755"/>
      <c r="L588" s="755"/>
      <c r="M588" s="755"/>
      <c r="N588" s="756"/>
      <c r="O588" s="755"/>
      <c r="P588" s="755"/>
      <c r="Q588" s="755"/>
      <c r="R588" s="755"/>
      <c r="S588" s="755"/>
      <c r="T588" s="755"/>
      <c r="U588" s="755"/>
      <c r="V588" s="755"/>
      <c r="W588" s="755"/>
      <c r="X588" s="755"/>
      <c r="Y588" s="755"/>
      <c r="Z588" s="755"/>
    </row>
    <row r="589" spans="1:26" ht="15.75" customHeight="1" x14ac:dyDescent="0.3">
      <c r="A589" s="755"/>
      <c r="B589" s="755"/>
      <c r="C589" s="755"/>
      <c r="D589" s="755"/>
      <c r="E589" s="755"/>
      <c r="F589" s="755"/>
      <c r="G589" s="755"/>
      <c r="H589" s="755"/>
      <c r="I589" s="755"/>
      <c r="J589" s="755"/>
      <c r="K589" s="755"/>
      <c r="L589" s="755"/>
      <c r="M589" s="755"/>
      <c r="N589" s="756"/>
      <c r="O589" s="755"/>
      <c r="P589" s="755"/>
      <c r="Q589" s="755"/>
      <c r="R589" s="755"/>
      <c r="S589" s="755"/>
      <c r="T589" s="755"/>
      <c r="U589" s="755"/>
      <c r="V589" s="755"/>
      <c r="W589" s="755"/>
      <c r="X589" s="755"/>
      <c r="Y589" s="755"/>
      <c r="Z589" s="755"/>
    </row>
    <row r="590" spans="1:26" ht="15.75" customHeight="1" x14ac:dyDescent="0.3">
      <c r="A590" s="755"/>
      <c r="B590" s="755"/>
      <c r="C590" s="755"/>
      <c r="D590" s="755"/>
      <c r="E590" s="755"/>
      <c r="F590" s="755"/>
      <c r="G590" s="755"/>
      <c r="H590" s="755"/>
      <c r="I590" s="755"/>
      <c r="J590" s="755"/>
      <c r="K590" s="755"/>
      <c r="L590" s="755"/>
      <c r="M590" s="755"/>
      <c r="N590" s="756"/>
      <c r="O590" s="755"/>
      <c r="P590" s="755"/>
      <c r="Q590" s="755"/>
      <c r="R590" s="755"/>
      <c r="S590" s="755"/>
      <c r="T590" s="755"/>
      <c r="U590" s="755"/>
      <c r="V590" s="755"/>
      <c r="W590" s="755"/>
      <c r="X590" s="755"/>
      <c r="Y590" s="755"/>
      <c r="Z590" s="755"/>
    </row>
    <row r="591" spans="1:26" ht="15.75" customHeight="1" x14ac:dyDescent="0.3">
      <c r="A591" s="755"/>
      <c r="B591" s="755"/>
      <c r="C591" s="755"/>
      <c r="D591" s="755"/>
      <c r="E591" s="755"/>
      <c r="F591" s="755"/>
      <c r="G591" s="755"/>
      <c r="H591" s="755"/>
      <c r="I591" s="755"/>
      <c r="J591" s="755"/>
      <c r="K591" s="755"/>
      <c r="L591" s="755"/>
      <c r="M591" s="755"/>
      <c r="N591" s="756"/>
      <c r="O591" s="755"/>
      <c r="P591" s="755"/>
      <c r="Q591" s="755"/>
      <c r="R591" s="755"/>
      <c r="S591" s="755"/>
      <c r="T591" s="755"/>
      <c r="U591" s="755"/>
      <c r="V591" s="755"/>
      <c r="W591" s="755"/>
      <c r="X591" s="755"/>
      <c r="Y591" s="755"/>
      <c r="Z591" s="755"/>
    </row>
    <row r="592" spans="1:26" ht="15.75" customHeight="1" x14ac:dyDescent="0.3">
      <c r="A592" s="755"/>
      <c r="B592" s="755"/>
      <c r="C592" s="755"/>
      <c r="D592" s="755"/>
      <c r="E592" s="755"/>
      <c r="F592" s="755"/>
      <c r="G592" s="755"/>
      <c r="H592" s="755"/>
      <c r="I592" s="755"/>
      <c r="J592" s="755"/>
      <c r="K592" s="755"/>
      <c r="L592" s="755"/>
      <c r="M592" s="755"/>
      <c r="N592" s="756"/>
      <c r="O592" s="755"/>
      <c r="P592" s="755"/>
      <c r="Q592" s="755"/>
      <c r="R592" s="755"/>
      <c r="S592" s="755"/>
      <c r="T592" s="755"/>
      <c r="U592" s="755"/>
      <c r="V592" s="755"/>
      <c r="W592" s="755"/>
      <c r="X592" s="755"/>
      <c r="Y592" s="755"/>
      <c r="Z592" s="755"/>
    </row>
    <row r="593" spans="1:26" ht="15.75" customHeight="1" x14ac:dyDescent="0.3">
      <c r="A593" s="755"/>
      <c r="B593" s="755"/>
      <c r="C593" s="755"/>
      <c r="D593" s="755"/>
      <c r="E593" s="755"/>
      <c r="F593" s="755"/>
      <c r="G593" s="755"/>
      <c r="H593" s="755"/>
      <c r="I593" s="755"/>
      <c r="J593" s="755"/>
      <c r="K593" s="755"/>
      <c r="L593" s="755"/>
      <c r="M593" s="755"/>
      <c r="N593" s="756"/>
      <c r="O593" s="755"/>
      <c r="P593" s="755"/>
      <c r="Q593" s="755"/>
      <c r="R593" s="755"/>
      <c r="S593" s="755"/>
      <c r="T593" s="755"/>
      <c r="U593" s="755"/>
      <c r="V593" s="755"/>
      <c r="W593" s="755"/>
      <c r="X593" s="755"/>
      <c r="Y593" s="755"/>
      <c r="Z593" s="755"/>
    </row>
    <row r="594" spans="1:26" ht="15.75" customHeight="1" x14ac:dyDescent="0.3">
      <c r="A594" s="755"/>
      <c r="B594" s="755"/>
      <c r="C594" s="755"/>
      <c r="D594" s="755"/>
      <c r="E594" s="755"/>
      <c r="F594" s="755"/>
      <c r="G594" s="755"/>
      <c r="H594" s="755"/>
      <c r="I594" s="755"/>
      <c r="J594" s="755"/>
      <c r="K594" s="755"/>
      <c r="L594" s="755"/>
      <c r="M594" s="755"/>
      <c r="N594" s="756"/>
      <c r="O594" s="755"/>
      <c r="P594" s="755"/>
      <c r="Q594" s="755"/>
      <c r="R594" s="755"/>
      <c r="S594" s="755"/>
      <c r="T594" s="755"/>
      <c r="U594" s="755"/>
      <c r="V594" s="755"/>
      <c r="W594" s="755"/>
      <c r="X594" s="755"/>
      <c r="Y594" s="755"/>
      <c r="Z594" s="755"/>
    </row>
    <row r="595" spans="1:26" ht="15.75" customHeight="1" x14ac:dyDescent="0.3">
      <c r="A595" s="755"/>
      <c r="B595" s="755"/>
      <c r="C595" s="755"/>
      <c r="D595" s="755"/>
      <c r="E595" s="755"/>
      <c r="F595" s="755"/>
      <c r="G595" s="755"/>
      <c r="H595" s="755"/>
      <c r="I595" s="755"/>
      <c r="J595" s="755"/>
      <c r="K595" s="755"/>
      <c r="L595" s="755"/>
      <c r="M595" s="755"/>
      <c r="N595" s="756"/>
      <c r="O595" s="755"/>
      <c r="P595" s="755"/>
      <c r="Q595" s="755"/>
      <c r="R595" s="755"/>
      <c r="S595" s="755"/>
      <c r="T595" s="755"/>
      <c r="U595" s="755"/>
      <c r="V595" s="755"/>
      <c r="W595" s="755"/>
      <c r="X595" s="755"/>
      <c r="Y595" s="755"/>
      <c r="Z595" s="755"/>
    </row>
    <row r="596" spans="1:26" ht="15.75" customHeight="1" x14ac:dyDescent="0.3">
      <c r="A596" s="755"/>
      <c r="B596" s="755"/>
      <c r="C596" s="755"/>
      <c r="D596" s="755"/>
      <c r="E596" s="755"/>
      <c r="F596" s="755"/>
      <c r="G596" s="755"/>
      <c r="H596" s="755"/>
      <c r="I596" s="755"/>
      <c r="J596" s="755"/>
      <c r="K596" s="755"/>
      <c r="L596" s="755"/>
      <c r="M596" s="755"/>
      <c r="N596" s="756"/>
      <c r="O596" s="755"/>
      <c r="P596" s="755"/>
      <c r="Q596" s="755"/>
      <c r="R596" s="755"/>
      <c r="S596" s="755"/>
      <c r="T596" s="755"/>
      <c r="U596" s="755"/>
      <c r="V596" s="755"/>
      <c r="W596" s="755"/>
      <c r="X596" s="755"/>
      <c r="Y596" s="755"/>
      <c r="Z596" s="755"/>
    </row>
    <row r="597" spans="1:26" ht="15.75" customHeight="1" x14ac:dyDescent="0.3">
      <c r="A597" s="755"/>
      <c r="B597" s="755"/>
      <c r="C597" s="755"/>
      <c r="D597" s="755"/>
      <c r="E597" s="755"/>
      <c r="F597" s="755"/>
      <c r="G597" s="755"/>
      <c r="H597" s="755"/>
      <c r="I597" s="755"/>
      <c r="J597" s="755"/>
      <c r="K597" s="755"/>
      <c r="L597" s="755"/>
      <c r="M597" s="755"/>
      <c r="N597" s="756"/>
      <c r="O597" s="755"/>
      <c r="P597" s="755"/>
      <c r="Q597" s="755"/>
      <c r="R597" s="755"/>
      <c r="S597" s="755"/>
      <c r="T597" s="755"/>
      <c r="U597" s="755"/>
      <c r="V597" s="755"/>
      <c r="W597" s="755"/>
      <c r="X597" s="755"/>
      <c r="Y597" s="755"/>
      <c r="Z597" s="755"/>
    </row>
    <row r="598" spans="1:26" ht="15.75" customHeight="1" x14ac:dyDescent="0.3">
      <c r="A598" s="755"/>
      <c r="B598" s="755"/>
      <c r="C598" s="755"/>
      <c r="D598" s="755"/>
      <c r="E598" s="755"/>
      <c r="F598" s="755"/>
      <c r="G598" s="755"/>
      <c r="H598" s="755"/>
      <c r="I598" s="755"/>
      <c r="J598" s="755"/>
      <c r="K598" s="755"/>
      <c r="L598" s="755"/>
      <c r="M598" s="755"/>
      <c r="N598" s="756"/>
      <c r="O598" s="755"/>
      <c r="P598" s="755"/>
      <c r="Q598" s="755"/>
      <c r="R598" s="755"/>
      <c r="S598" s="755"/>
      <c r="T598" s="755"/>
      <c r="U598" s="755"/>
      <c r="V598" s="755"/>
      <c r="W598" s="755"/>
      <c r="X598" s="755"/>
      <c r="Y598" s="755"/>
      <c r="Z598" s="755"/>
    </row>
    <row r="599" spans="1:26" ht="15.75" customHeight="1" x14ac:dyDescent="0.3">
      <c r="A599" s="755"/>
      <c r="B599" s="755"/>
      <c r="C599" s="755"/>
      <c r="D599" s="755"/>
      <c r="E599" s="755"/>
      <c r="F599" s="755"/>
      <c r="G599" s="755"/>
      <c r="H599" s="755"/>
      <c r="I599" s="755"/>
      <c r="J599" s="755"/>
      <c r="K599" s="755"/>
      <c r="L599" s="755"/>
      <c r="M599" s="755"/>
      <c r="N599" s="756"/>
      <c r="O599" s="755"/>
      <c r="P599" s="755"/>
      <c r="Q599" s="755"/>
      <c r="R599" s="755"/>
      <c r="S599" s="755"/>
      <c r="T599" s="755"/>
      <c r="U599" s="755"/>
      <c r="V599" s="755"/>
      <c r="W599" s="755"/>
      <c r="X599" s="755"/>
      <c r="Y599" s="755"/>
      <c r="Z599" s="755"/>
    </row>
    <row r="600" spans="1:26" ht="15.75" customHeight="1" x14ac:dyDescent="0.3">
      <c r="A600" s="755"/>
      <c r="B600" s="755"/>
      <c r="C600" s="755"/>
      <c r="D600" s="755"/>
      <c r="E600" s="755"/>
      <c r="F600" s="755"/>
      <c r="G600" s="755"/>
      <c r="H600" s="755"/>
      <c r="I600" s="755"/>
      <c r="J600" s="755"/>
      <c r="K600" s="755"/>
      <c r="L600" s="755"/>
      <c r="M600" s="755"/>
      <c r="N600" s="756"/>
      <c r="O600" s="755"/>
      <c r="P600" s="755"/>
      <c r="Q600" s="755"/>
      <c r="R600" s="755"/>
      <c r="S600" s="755"/>
      <c r="T600" s="755"/>
      <c r="U600" s="755"/>
      <c r="V600" s="755"/>
      <c r="W600" s="755"/>
      <c r="X600" s="755"/>
      <c r="Y600" s="755"/>
      <c r="Z600" s="755"/>
    </row>
    <row r="601" spans="1:26" ht="15.75" customHeight="1" x14ac:dyDescent="0.3">
      <c r="A601" s="755"/>
      <c r="B601" s="755"/>
      <c r="C601" s="755"/>
      <c r="D601" s="755"/>
      <c r="E601" s="755"/>
      <c r="F601" s="755"/>
      <c r="G601" s="755"/>
      <c r="H601" s="755"/>
      <c r="I601" s="755"/>
      <c r="J601" s="755"/>
      <c r="K601" s="755"/>
      <c r="L601" s="755"/>
      <c r="M601" s="755"/>
      <c r="N601" s="756"/>
      <c r="O601" s="755"/>
      <c r="P601" s="755"/>
      <c r="Q601" s="755"/>
      <c r="R601" s="755"/>
      <c r="S601" s="755"/>
      <c r="T601" s="755"/>
      <c r="U601" s="755"/>
      <c r="V601" s="755"/>
      <c r="W601" s="755"/>
      <c r="X601" s="755"/>
      <c r="Y601" s="755"/>
      <c r="Z601" s="755"/>
    </row>
    <row r="602" spans="1:26" ht="15.75" customHeight="1" x14ac:dyDescent="0.3">
      <c r="A602" s="755"/>
      <c r="B602" s="755"/>
      <c r="C602" s="755"/>
      <c r="D602" s="755"/>
      <c r="E602" s="755"/>
      <c r="F602" s="755"/>
      <c r="G602" s="755"/>
      <c r="H602" s="755"/>
      <c r="I602" s="755"/>
      <c r="J602" s="755"/>
      <c r="K602" s="755"/>
      <c r="L602" s="755"/>
      <c r="M602" s="755"/>
      <c r="N602" s="756"/>
      <c r="O602" s="755"/>
      <c r="P602" s="755"/>
      <c r="Q602" s="755"/>
      <c r="R602" s="755"/>
      <c r="S602" s="755"/>
      <c r="T602" s="755"/>
      <c r="U602" s="755"/>
      <c r="V602" s="755"/>
      <c r="W602" s="755"/>
      <c r="X602" s="755"/>
      <c r="Y602" s="755"/>
      <c r="Z602" s="755"/>
    </row>
    <row r="603" spans="1:26" ht="15.75" customHeight="1" x14ac:dyDescent="0.3">
      <c r="A603" s="755"/>
      <c r="B603" s="755"/>
      <c r="C603" s="755"/>
      <c r="D603" s="755"/>
      <c r="E603" s="755"/>
      <c r="F603" s="755"/>
      <c r="G603" s="755"/>
      <c r="H603" s="755"/>
      <c r="I603" s="755"/>
      <c r="J603" s="755"/>
      <c r="K603" s="755"/>
      <c r="L603" s="755"/>
      <c r="M603" s="755"/>
      <c r="N603" s="756"/>
      <c r="O603" s="755"/>
      <c r="P603" s="755"/>
      <c r="Q603" s="755"/>
      <c r="R603" s="755"/>
      <c r="S603" s="755"/>
      <c r="T603" s="755"/>
      <c r="U603" s="755"/>
      <c r="V603" s="755"/>
      <c r="W603" s="755"/>
      <c r="X603" s="755"/>
      <c r="Y603" s="755"/>
      <c r="Z603" s="755"/>
    </row>
    <row r="604" spans="1:26" ht="15.75" customHeight="1" x14ac:dyDescent="0.3">
      <c r="A604" s="755"/>
      <c r="B604" s="755"/>
      <c r="C604" s="755"/>
      <c r="D604" s="755"/>
      <c r="E604" s="755"/>
      <c r="F604" s="755"/>
      <c r="G604" s="755"/>
      <c r="H604" s="755"/>
      <c r="I604" s="755"/>
      <c r="J604" s="755"/>
      <c r="K604" s="755"/>
      <c r="L604" s="755"/>
      <c r="M604" s="755"/>
      <c r="N604" s="756"/>
      <c r="O604" s="755"/>
      <c r="P604" s="755"/>
      <c r="Q604" s="755"/>
      <c r="R604" s="755"/>
      <c r="S604" s="755"/>
      <c r="T604" s="755"/>
      <c r="U604" s="755"/>
      <c r="V604" s="755"/>
      <c r="W604" s="755"/>
      <c r="X604" s="755"/>
      <c r="Y604" s="755"/>
      <c r="Z604" s="755"/>
    </row>
    <row r="605" spans="1:26" ht="15.75" customHeight="1" x14ac:dyDescent="0.3">
      <c r="A605" s="755"/>
      <c r="B605" s="755"/>
      <c r="C605" s="755"/>
      <c r="D605" s="755"/>
      <c r="E605" s="755"/>
      <c r="F605" s="755"/>
      <c r="G605" s="755"/>
      <c r="H605" s="755"/>
      <c r="I605" s="755"/>
      <c r="J605" s="755"/>
      <c r="K605" s="755"/>
      <c r="L605" s="755"/>
      <c r="M605" s="755"/>
      <c r="N605" s="756"/>
      <c r="O605" s="755"/>
      <c r="P605" s="755"/>
      <c r="Q605" s="755"/>
      <c r="R605" s="755"/>
      <c r="S605" s="755"/>
      <c r="T605" s="755"/>
      <c r="U605" s="755"/>
      <c r="V605" s="755"/>
      <c r="W605" s="755"/>
      <c r="X605" s="755"/>
      <c r="Y605" s="755"/>
      <c r="Z605" s="755"/>
    </row>
    <row r="606" spans="1:26" ht="15.75" customHeight="1" x14ac:dyDescent="0.3">
      <c r="A606" s="755"/>
      <c r="B606" s="755"/>
      <c r="C606" s="755"/>
      <c r="D606" s="755"/>
      <c r="E606" s="755"/>
      <c r="F606" s="755"/>
      <c r="G606" s="755"/>
      <c r="H606" s="755"/>
      <c r="I606" s="755"/>
      <c r="J606" s="755"/>
      <c r="K606" s="755"/>
      <c r="L606" s="755"/>
      <c r="M606" s="755"/>
      <c r="N606" s="756"/>
      <c r="O606" s="755"/>
      <c r="P606" s="755"/>
      <c r="Q606" s="755"/>
      <c r="R606" s="755"/>
      <c r="S606" s="755"/>
      <c r="T606" s="755"/>
      <c r="U606" s="755"/>
      <c r="V606" s="755"/>
      <c r="W606" s="755"/>
      <c r="X606" s="755"/>
      <c r="Y606" s="755"/>
      <c r="Z606" s="755"/>
    </row>
    <row r="607" spans="1:26" ht="15.75" customHeight="1" x14ac:dyDescent="0.3">
      <c r="A607" s="755"/>
      <c r="B607" s="755"/>
      <c r="C607" s="755"/>
      <c r="D607" s="755"/>
      <c r="E607" s="755"/>
      <c r="F607" s="755"/>
      <c r="G607" s="755"/>
      <c r="H607" s="755"/>
      <c r="I607" s="755"/>
      <c r="J607" s="755"/>
      <c r="K607" s="755"/>
      <c r="L607" s="755"/>
      <c r="M607" s="755"/>
      <c r="N607" s="756"/>
      <c r="O607" s="755"/>
      <c r="P607" s="755"/>
      <c r="Q607" s="755"/>
      <c r="R607" s="755"/>
      <c r="S607" s="755"/>
      <c r="T607" s="755"/>
      <c r="U607" s="755"/>
      <c r="V607" s="755"/>
      <c r="W607" s="755"/>
      <c r="X607" s="755"/>
      <c r="Y607" s="755"/>
      <c r="Z607" s="755"/>
    </row>
    <row r="608" spans="1:26" ht="15.75" customHeight="1" x14ac:dyDescent="0.3">
      <c r="A608" s="755"/>
      <c r="B608" s="755"/>
      <c r="C608" s="755"/>
      <c r="D608" s="755"/>
      <c r="E608" s="755"/>
      <c r="F608" s="755"/>
      <c r="G608" s="755"/>
      <c r="H608" s="755"/>
      <c r="I608" s="755"/>
      <c r="J608" s="755"/>
      <c r="K608" s="755"/>
      <c r="L608" s="755"/>
      <c r="M608" s="755"/>
      <c r="N608" s="756"/>
      <c r="O608" s="755"/>
      <c r="P608" s="755"/>
      <c r="Q608" s="755"/>
      <c r="R608" s="755"/>
      <c r="S608" s="755"/>
      <c r="T608" s="755"/>
      <c r="U608" s="755"/>
      <c r="V608" s="755"/>
      <c r="W608" s="755"/>
      <c r="X608" s="755"/>
      <c r="Y608" s="755"/>
      <c r="Z608" s="755"/>
    </row>
    <row r="609" spans="1:26" ht="15.75" customHeight="1" x14ac:dyDescent="0.3">
      <c r="A609" s="755"/>
      <c r="B609" s="755"/>
      <c r="C609" s="755"/>
      <c r="D609" s="755"/>
      <c r="E609" s="755"/>
      <c r="F609" s="755"/>
      <c r="G609" s="755"/>
      <c r="H609" s="755"/>
      <c r="I609" s="755"/>
      <c r="J609" s="755"/>
      <c r="K609" s="755"/>
      <c r="L609" s="755"/>
      <c r="M609" s="755"/>
      <c r="N609" s="756"/>
      <c r="O609" s="755"/>
      <c r="P609" s="755"/>
      <c r="Q609" s="755"/>
      <c r="R609" s="755"/>
      <c r="S609" s="755"/>
      <c r="T609" s="755"/>
      <c r="U609" s="755"/>
      <c r="V609" s="755"/>
      <c r="W609" s="755"/>
      <c r="X609" s="755"/>
      <c r="Y609" s="755"/>
      <c r="Z609" s="755"/>
    </row>
    <row r="610" spans="1:26" ht="15.75" customHeight="1" x14ac:dyDescent="0.3">
      <c r="A610" s="755"/>
      <c r="B610" s="755"/>
      <c r="C610" s="755"/>
      <c r="D610" s="755"/>
      <c r="E610" s="755"/>
      <c r="F610" s="755"/>
      <c r="G610" s="755"/>
      <c r="H610" s="755"/>
      <c r="I610" s="755"/>
      <c r="J610" s="755"/>
      <c r="K610" s="755"/>
      <c r="L610" s="755"/>
      <c r="M610" s="755"/>
      <c r="N610" s="756"/>
      <c r="O610" s="755"/>
      <c r="P610" s="755"/>
      <c r="Q610" s="755"/>
      <c r="R610" s="755"/>
      <c r="S610" s="755"/>
      <c r="T610" s="755"/>
      <c r="U610" s="755"/>
      <c r="V610" s="755"/>
      <c r="W610" s="755"/>
      <c r="X610" s="755"/>
      <c r="Y610" s="755"/>
      <c r="Z610" s="755"/>
    </row>
    <row r="611" spans="1:26" ht="15.75" customHeight="1" x14ac:dyDescent="0.3">
      <c r="A611" s="755"/>
      <c r="B611" s="755"/>
      <c r="C611" s="755"/>
      <c r="D611" s="755"/>
      <c r="E611" s="755"/>
      <c r="F611" s="755"/>
      <c r="G611" s="755"/>
      <c r="H611" s="755"/>
      <c r="I611" s="755"/>
      <c r="J611" s="755"/>
      <c r="K611" s="755"/>
      <c r="L611" s="755"/>
      <c r="M611" s="755"/>
      <c r="N611" s="756"/>
      <c r="O611" s="755"/>
      <c r="P611" s="755"/>
      <c r="Q611" s="755"/>
      <c r="R611" s="755"/>
      <c r="S611" s="755"/>
      <c r="T611" s="755"/>
      <c r="U611" s="755"/>
      <c r="V611" s="755"/>
      <c r="W611" s="755"/>
      <c r="X611" s="755"/>
      <c r="Y611" s="755"/>
      <c r="Z611" s="755"/>
    </row>
    <row r="612" spans="1:26" ht="15.75" customHeight="1" x14ac:dyDescent="0.3">
      <c r="A612" s="755"/>
      <c r="B612" s="755"/>
      <c r="C612" s="755"/>
      <c r="D612" s="755"/>
      <c r="E612" s="755"/>
      <c r="F612" s="755"/>
      <c r="G612" s="755"/>
      <c r="H612" s="755"/>
      <c r="I612" s="755"/>
      <c r="J612" s="755"/>
      <c r="K612" s="755"/>
      <c r="L612" s="755"/>
      <c r="M612" s="755"/>
      <c r="N612" s="756"/>
      <c r="O612" s="755"/>
      <c r="P612" s="755"/>
      <c r="Q612" s="755"/>
      <c r="R612" s="755"/>
      <c r="S612" s="755"/>
      <c r="T612" s="755"/>
      <c r="U612" s="755"/>
      <c r="V612" s="755"/>
      <c r="W612" s="755"/>
      <c r="X612" s="755"/>
      <c r="Y612" s="755"/>
      <c r="Z612" s="755"/>
    </row>
    <row r="613" spans="1:26" ht="15.75" customHeight="1" x14ac:dyDescent="0.3">
      <c r="A613" s="755"/>
      <c r="B613" s="755"/>
      <c r="C613" s="755"/>
      <c r="D613" s="755"/>
      <c r="E613" s="755"/>
      <c r="F613" s="755"/>
      <c r="G613" s="755"/>
      <c r="H613" s="755"/>
      <c r="I613" s="755"/>
      <c r="J613" s="755"/>
      <c r="K613" s="755"/>
      <c r="L613" s="755"/>
      <c r="M613" s="755"/>
      <c r="N613" s="756"/>
      <c r="O613" s="755"/>
      <c r="P613" s="755"/>
      <c r="Q613" s="755"/>
      <c r="R613" s="755"/>
      <c r="S613" s="755"/>
      <c r="T613" s="755"/>
      <c r="U613" s="755"/>
      <c r="V613" s="755"/>
      <c r="W613" s="755"/>
      <c r="X613" s="755"/>
      <c r="Y613" s="755"/>
      <c r="Z613" s="755"/>
    </row>
    <row r="614" spans="1:26" ht="15.75" customHeight="1" x14ac:dyDescent="0.3">
      <c r="A614" s="755"/>
      <c r="B614" s="755"/>
      <c r="C614" s="755"/>
      <c r="D614" s="755"/>
      <c r="E614" s="755"/>
      <c r="F614" s="755"/>
      <c r="G614" s="755"/>
      <c r="H614" s="755"/>
      <c r="I614" s="755"/>
      <c r="J614" s="755"/>
      <c r="K614" s="755"/>
      <c r="L614" s="755"/>
      <c r="M614" s="755"/>
      <c r="N614" s="756"/>
      <c r="O614" s="755"/>
      <c r="P614" s="755"/>
      <c r="Q614" s="755"/>
      <c r="R614" s="755"/>
      <c r="S614" s="755"/>
      <c r="T614" s="755"/>
      <c r="U614" s="755"/>
      <c r="V614" s="755"/>
      <c r="W614" s="755"/>
      <c r="X614" s="755"/>
      <c r="Y614" s="755"/>
      <c r="Z614" s="755"/>
    </row>
    <row r="615" spans="1:26" ht="15.75" customHeight="1" x14ac:dyDescent="0.3">
      <c r="A615" s="755"/>
      <c r="B615" s="755"/>
      <c r="C615" s="755"/>
      <c r="D615" s="755"/>
      <c r="E615" s="755"/>
      <c r="F615" s="755"/>
      <c r="G615" s="755"/>
      <c r="H615" s="755"/>
      <c r="I615" s="755"/>
      <c r="J615" s="755"/>
      <c r="K615" s="755"/>
      <c r="L615" s="755"/>
      <c r="M615" s="755"/>
      <c r="N615" s="756"/>
      <c r="O615" s="755"/>
      <c r="P615" s="755"/>
      <c r="Q615" s="755"/>
      <c r="R615" s="755"/>
      <c r="S615" s="755"/>
      <c r="T615" s="755"/>
      <c r="U615" s="755"/>
      <c r="V615" s="755"/>
      <c r="W615" s="755"/>
      <c r="X615" s="755"/>
      <c r="Y615" s="755"/>
      <c r="Z615" s="755"/>
    </row>
    <row r="616" spans="1:26" ht="15.75" customHeight="1" x14ac:dyDescent="0.3">
      <c r="A616" s="755"/>
      <c r="B616" s="755"/>
      <c r="C616" s="755"/>
      <c r="D616" s="755"/>
      <c r="E616" s="755"/>
      <c r="F616" s="755"/>
      <c r="G616" s="755"/>
      <c r="H616" s="755"/>
      <c r="I616" s="755"/>
      <c r="J616" s="755"/>
      <c r="K616" s="755"/>
      <c r="L616" s="755"/>
      <c r="M616" s="755"/>
      <c r="N616" s="756"/>
      <c r="O616" s="755"/>
      <c r="P616" s="755"/>
      <c r="Q616" s="755"/>
      <c r="R616" s="755"/>
      <c r="S616" s="755"/>
      <c r="T616" s="755"/>
      <c r="U616" s="755"/>
      <c r="V616" s="755"/>
      <c r="W616" s="755"/>
      <c r="X616" s="755"/>
      <c r="Y616" s="755"/>
      <c r="Z616" s="755"/>
    </row>
    <row r="617" spans="1:26" ht="15.75" customHeight="1" x14ac:dyDescent="0.3">
      <c r="A617" s="755"/>
      <c r="B617" s="755"/>
      <c r="C617" s="755"/>
      <c r="D617" s="755"/>
      <c r="E617" s="755"/>
      <c r="F617" s="755"/>
      <c r="G617" s="755"/>
      <c r="H617" s="755"/>
      <c r="I617" s="755"/>
      <c r="J617" s="755"/>
      <c r="K617" s="755"/>
      <c r="L617" s="755"/>
      <c r="M617" s="755"/>
      <c r="N617" s="756"/>
      <c r="O617" s="755"/>
      <c r="P617" s="755"/>
      <c r="Q617" s="755"/>
      <c r="R617" s="755"/>
      <c r="S617" s="755"/>
      <c r="T617" s="755"/>
      <c r="U617" s="755"/>
      <c r="V617" s="755"/>
      <c r="W617" s="755"/>
      <c r="X617" s="755"/>
      <c r="Y617" s="755"/>
      <c r="Z617" s="755"/>
    </row>
    <row r="618" spans="1:26" ht="15.75" customHeight="1" x14ac:dyDescent="0.3">
      <c r="A618" s="755"/>
      <c r="B618" s="755"/>
      <c r="C618" s="755"/>
      <c r="D618" s="755"/>
      <c r="E618" s="755"/>
      <c r="F618" s="755"/>
      <c r="G618" s="755"/>
      <c r="H618" s="755"/>
      <c r="I618" s="755"/>
      <c r="J618" s="755"/>
      <c r="K618" s="755"/>
      <c r="L618" s="755"/>
      <c r="M618" s="755"/>
      <c r="N618" s="756"/>
      <c r="O618" s="755"/>
      <c r="P618" s="755"/>
      <c r="Q618" s="755"/>
      <c r="R618" s="755"/>
      <c r="S618" s="755"/>
      <c r="T618" s="755"/>
      <c r="U618" s="755"/>
      <c r="V618" s="755"/>
      <c r="W618" s="755"/>
      <c r="X618" s="755"/>
      <c r="Y618" s="755"/>
      <c r="Z618" s="755"/>
    </row>
    <row r="619" spans="1:26" ht="15.75" customHeight="1" x14ac:dyDescent="0.3">
      <c r="A619" s="755"/>
      <c r="B619" s="755"/>
      <c r="C619" s="755"/>
      <c r="D619" s="755"/>
      <c r="E619" s="755"/>
      <c r="F619" s="755"/>
      <c r="G619" s="755"/>
      <c r="H619" s="755"/>
      <c r="I619" s="755"/>
      <c r="J619" s="755"/>
      <c r="K619" s="755"/>
      <c r="L619" s="755"/>
      <c r="M619" s="755"/>
      <c r="N619" s="756"/>
      <c r="O619" s="755"/>
      <c r="P619" s="755"/>
      <c r="Q619" s="755"/>
      <c r="R619" s="755"/>
      <c r="S619" s="755"/>
      <c r="T619" s="755"/>
      <c r="U619" s="755"/>
      <c r="V619" s="755"/>
      <c r="W619" s="755"/>
      <c r="X619" s="755"/>
      <c r="Y619" s="755"/>
      <c r="Z619" s="755"/>
    </row>
    <row r="620" spans="1:26" ht="15.75" customHeight="1" x14ac:dyDescent="0.3">
      <c r="A620" s="755"/>
      <c r="B620" s="755"/>
      <c r="C620" s="755"/>
      <c r="D620" s="755"/>
      <c r="E620" s="755"/>
      <c r="F620" s="755"/>
      <c r="G620" s="755"/>
      <c r="H620" s="755"/>
      <c r="I620" s="755"/>
      <c r="J620" s="755"/>
      <c r="K620" s="755"/>
      <c r="L620" s="755"/>
      <c r="M620" s="755"/>
      <c r="N620" s="756"/>
      <c r="O620" s="755"/>
      <c r="P620" s="755"/>
      <c r="Q620" s="755"/>
      <c r="R620" s="755"/>
      <c r="S620" s="755"/>
      <c r="T620" s="755"/>
      <c r="U620" s="755"/>
      <c r="V620" s="755"/>
      <c r="W620" s="755"/>
      <c r="X620" s="755"/>
      <c r="Y620" s="755"/>
      <c r="Z620" s="755"/>
    </row>
    <row r="621" spans="1:26" ht="15.75" customHeight="1" x14ac:dyDescent="0.3">
      <c r="A621" s="755"/>
      <c r="B621" s="755"/>
      <c r="C621" s="755"/>
      <c r="D621" s="755"/>
      <c r="E621" s="755"/>
      <c r="F621" s="755"/>
      <c r="G621" s="755"/>
      <c r="H621" s="755"/>
      <c r="I621" s="755"/>
      <c r="J621" s="755"/>
      <c r="K621" s="755"/>
      <c r="L621" s="755"/>
      <c r="M621" s="755"/>
      <c r="N621" s="756"/>
      <c r="O621" s="755"/>
      <c r="P621" s="755"/>
      <c r="Q621" s="755"/>
      <c r="R621" s="755"/>
      <c r="S621" s="755"/>
      <c r="T621" s="755"/>
      <c r="U621" s="755"/>
      <c r="V621" s="755"/>
      <c r="W621" s="755"/>
      <c r="X621" s="755"/>
      <c r="Y621" s="755"/>
      <c r="Z621" s="755"/>
    </row>
    <row r="622" spans="1:26" ht="15.75" customHeight="1" x14ac:dyDescent="0.3">
      <c r="A622" s="755"/>
      <c r="B622" s="755"/>
      <c r="C622" s="755"/>
      <c r="D622" s="755"/>
      <c r="E622" s="755"/>
      <c r="F622" s="755"/>
      <c r="G622" s="755"/>
      <c r="H622" s="755"/>
      <c r="I622" s="755"/>
      <c r="J622" s="755"/>
      <c r="K622" s="755"/>
      <c r="L622" s="755"/>
      <c r="M622" s="755"/>
      <c r="N622" s="756"/>
      <c r="O622" s="755"/>
      <c r="P622" s="755"/>
      <c r="Q622" s="755"/>
      <c r="R622" s="755"/>
      <c r="S622" s="755"/>
      <c r="T622" s="755"/>
      <c r="U622" s="755"/>
      <c r="V622" s="755"/>
      <c r="W622" s="755"/>
      <c r="X622" s="755"/>
      <c r="Y622" s="755"/>
      <c r="Z622" s="755"/>
    </row>
    <row r="623" spans="1:26" ht="15.75" customHeight="1" x14ac:dyDescent="0.3">
      <c r="A623" s="755"/>
      <c r="B623" s="755"/>
      <c r="C623" s="755"/>
      <c r="D623" s="755"/>
      <c r="E623" s="755"/>
      <c r="F623" s="755"/>
      <c r="G623" s="755"/>
      <c r="H623" s="755"/>
      <c r="I623" s="755"/>
      <c r="J623" s="755"/>
      <c r="K623" s="755"/>
      <c r="L623" s="755"/>
      <c r="M623" s="755"/>
      <c r="N623" s="756"/>
      <c r="O623" s="755"/>
      <c r="P623" s="755"/>
      <c r="Q623" s="755"/>
      <c r="R623" s="755"/>
      <c r="S623" s="755"/>
      <c r="T623" s="755"/>
      <c r="U623" s="755"/>
      <c r="V623" s="755"/>
      <c r="W623" s="755"/>
      <c r="X623" s="755"/>
      <c r="Y623" s="755"/>
      <c r="Z623" s="755"/>
    </row>
    <row r="624" spans="1:26" ht="15.75" customHeight="1" x14ac:dyDescent="0.3">
      <c r="A624" s="755"/>
      <c r="B624" s="755"/>
      <c r="C624" s="755"/>
      <c r="D624" s="755"/>
      <c r="E624" s="755"/>
      <c r="F624" s="755"/>
      <c r="G624" s="755"/>
      <c r="H624" s="755"/>
      <c r="I624" s="755"/>
      <c r="J624" s="755"/>
      <c r="K624" s="755"/>
      <c r="L624" s="755"/>
      <c r="M624" s="755"/>
      <c r="N624" s="756"/>
      <c r="O624" s="755"/>
      <c r="P624" s="755"/>
      <c r="Q624" s="755"/>
      <c r="R624" s="755"/>
      <c r="S624" s="755"/>
      <c r="T624" s="755"/>
      <c r="U624" s="755"/>
      <c r="V624" s="755"/>
      <c r="W624" s="755"/>
      <c r="X624" s="755"/>
      <c r="Y624" s="755"/>
      <c r="Z624" s="755"/>
    </row>
    <row r="625" spans="1:26" ht="15.75" customHeight="1" x14ac:dyDescent="0.3">
      <c r="A625" s="755"/>
      <c r="B625" s="755"/>
      <c r="C625" s="755"/>
      <c r="D625" s="755"/>
      <c r="E625" s="755"/>
      <c r="F625" s="755"/>
      <c r="G625" s="755"/>
      <c r="H625" s="755"/>
      <c r="I625" s="755"/>
      <c r="J625" s="755"/>
      <c r="K625" s="755"/>
      <c r="L625" s="755"/>
      <c r="M625" s="755"/>
      <c r="N625" s="756"/>
      <c r="O625" s="755"/>
      <c r="P625" s="755"/>
      <c r="Q625" s="755"/>
      <c r="R625" s="755"/>
      <c r="S625" s="755"/>
      <c r="T625" s="755"/>
      <c r="U625" s="755"/>
      <c r="V625" s="755"/>
      <c r="W625" s="755"/>
      <c r="X625" s="755"/>
      <c r="Y625" s="755"/>
      <c r="Z625" s="755"/>
    </row>
    <row r="626" spans="1:26" ht="15.75" customHeight="1" x14ac:dyDescent="0.3">
      <c r="A626" s="755"/>
      <c r="B626" s="755"/>
      <c r="C626" s="755"/>
      <c r="D626" s="755"/>
      <c r="E626" s="755"/>
      <c r="F626" s="755"/>
      <c r="G626" s="755"/>
      <c r="H626" s="755"/>
      <c r="I626" s="755"/>
      <c r="J626" s="755"/>
      <c r="K626" s="755"/>
      <c r="L626" s="755"/>
      <c r="M626" s="755"/>
      <c r="N626" s="756"/>
      <c r="O626" s="755"/>
      <c r="P626" s="755"/>
      <c r="Q626" s="755"/>
      <c r="R626" s="755"/>
      <c r="S626" s="755"/>
      <c r="T626" s="755"/>
      <c r="U626" s="755"/>
      <c r="V626" s="755"/>
      <c r="W626" s="755"/>
      <c r="X626" s="755"/>
      <c r="Y626" s="755"/>
      <c r="Z626" s="755"/>
    </row>
    <row r="627" spans="1:26" ht="15.75" customHeight="1" x14ac:dyDescent="0.3">
      <c r="A627" s="755"/>
      <c r="B627" s="755"/>
      <c r="C627" s="755"/>
      <c r="D627" s="755"/>
      <c r="E627" s="755"/>
      <c r="F627" s="755"/>
      <c r="G627" s="755"/>
      <c r="H627" s="755"/>
      <c r="I627" s="755"/>
      <c r="J627" s="755"/>
      <c r="K627" s="755"/>
      <c r="L627" s="755"/>
      <c r="M627" s="755"/>
      <c r="N627" s="756"/>
      <c r="O627" s="755"/>
      <c r="P627" s="755"/>
      <c r="Q627" s="755"/>
      <c r="R627" s="755"/>
      <c r="S627" s="755"/>
      <c r="T627" s="755"/>
      <c r="U627" s="755"/>
      <c r="V627" s="755"/>
      <c r="W627" s="755"/>
      <c r="X627" s="755"/>
      <c r="Y627" s="755"/>
      <c r="Z627" s="755"/>
    </row>
    <row r="628" spans="1:26" ht="15.75" customHeight="1" x14ac:dyDescent="0.3">
      <c r="A628" s="755"/>
      <c r="B628" s="755"/>
      <c r="C628" s="755"/>
      <c r="D628" s="755"/>
      <c r="E628" s="755"/>
      <c r="F628" s="755"/>
      <c r="G628" s="755"/>
      <c r="H628" s="755"/>
      <c r="I628" s="755"/>
      <c r="J628" s="755"/>
      <c r="K628" s="755"/>
      <c r="L628" s="755"/>
      <c r="M628" s="755"/>
      <c r="N628" s="756"/>
      <c r="O628" s="755"/>
      <c r="P628" s="755"/>
      <c r="Q628" s="755"/>
      <c r="R628" s="755"/>
      <c r="S628" s="755"/>
      <c r="T628" s="755"/>
      <c r="U628" s="755"/>
      <c r="V628" s="755"/>
      <c r="W628" s="755"/>
      <c r="X628" s="755"/>
      <c r="Y628" s="755"/>
      <c r="Z628" s="755"/>
    </row>
    <row r="629" spans="1:26" ht="15.75" customHeight="1" x14ac:dyDescent="0.3">
      <c r="A629" s="755"/>
      <c r="B629" s="755"/>
      <c r="C629" s="755"/>
      <c r="D629" s="755"/>
      <c r="E629" s="755"/>
      <c r="F629" s="755"/>
      <c r="G629" s="755"/>
      <c r="H629" s="755"/>
      <c r="I629" s="755"/>
      <c r="J629" s="755"/>
      <c r="K629" s="755"/>
      <c r="L629" s="755"/>
      <c r="M629" s="755"/>
      <c r="N629" s="756"/>
      <c r="O629" s="755"/>
      <c r="P629" s="755"/>
      <c r="Q629" s="755"/>
      <c r="R629" s="755"/>
      <c r="S629" s="755"/>
      <c r="T629" s="755"/>
      <c r="U629" s="755"/>
      <c r="V629" s="755"/>
      <c r="W629" s="755"/>
      <c r="X629" s="755"/>
      <c r="Y629" s="755"/>
      <c r="Z629" s="755"/>
    </row>
    <row r="630" spans="1:26" ht="15.75" customHeight="1" x14ac:dyDescent="0.3">
      <c r="A630" s="755"/>
      <c r="B630" s="755"/>
      <c r="C630" s="755"/>
      <c r="D630" s="755"/>
      <c r="E630" s="755"/>
      <c r="F630" s="755"/>
      <c r="G630" s="755"/>
      <c r="H630" s="755"/>
      <c r="I630" s="755"/>
      <c r="J630" s="755"/>
      <c r="K630" s="755"/>
      <c r="L630" s="755"/>
      <c r="M630" s="755"/>
      <c r="N630" s="756"/>
      <c r="O630" s="755"/>
      <c r="P630" s="755"/>
      <c r="Q630" s="755"/>
      <c r="R630" s="755"/>
      <c r="S630" s="755"/>
      <c r="T630" s="755"/>
      <c r="U630" s="755"/>
      <c r="V630" s="755"/>
      <c r="W630" s="755"/>
      <c r="X630" s="755"/>
      <c r="Y630" s="755"/>
      <c r="Z630" s="755"/>
    </row>
    <row r="631" spans="1:26" ht="15.75" customHeight="1" x14ac:dyDescent="0.3">
      <c r="A631" s="755"/>
      <c r="B631" s="755"/>
      <c r="C631" s="755"/>
      <c r="D631" s="755"/>
      <c r="E631" s="755"/>
      <c r="F631" s="755"/>
      <c r="G631" s="755"/>
      <c r="H631" s="755"/>
      <c r="I631" s="755"/>
      <c r="J631" s="755"/>
      <c r="K631" s="755"/>
      <c r="L631" s="755"/>
      <c r="M631" s="755"/>
      <c r="N631" s="756"/>
      <c r="O631" s="755"/>
      <c r="P631" s="755"/>
      <c r="Q631" s="755"/>
      <c r="R631" s="755"/>
      <c r="S631" s="755"/>
      <c r="T631" s="755"/>
      <c r="U631" s="755"/>
      <c r="V631" s="755"/>
      <c r="W631" s="755"/>
      <c r="X631" s="755"/>
      <c r="Y631" s="755"/>
      <c r="Z631" s="755"/>
    </row>
    <row r="632" spans="1:26" ht="15.75" customHeight="1" x14ac:dyDescent="0.3">
      <c r="A632" s="755"/>
      <c r="B632" s="755"/>
      <c r="C632" s="755"/>
      <c r="D632" s="755"/>
      <c r="E632" s="755"/>
      <c r="F632" s="755"/>
      <c r="G632" s="755"/>
      <c r="H632" s="755"/>
      <c r="I632" s="755"/>
      <c r="J632" s="755"/>
      <c r="K632" s="755"/>
      <c r="L632" s="755"/>
      <c r="M632" s="755"/>
      <c r="N632" s="756"/>
      <c r="O632" s="755"/>
      <c r="P632" s="755"/>
      <c r="Q632" s="755"/>
      <c r="R632" s="755"/>
      <c r="S632" s="755"/>
      <c r="T632" s="755"/>
      <c r="U632" s="755"/>
      <c r="V632" s="755"/>
      <c r="W632" s="755"/>
      <c r="X632" s="755"/>
      <c r="Y632" s="755"/>
      <c r="Z632" s="755"/>
    </row>
    <row r="633" spans="1:26" ht="15.75" customHeight="1" x14ac:dyDescent="0.3">
      <c r="A633" s="755"/>
      <c r="B633" s="755"/>
      <c r="C633" s="755"/>
      <c r="D633" s="755"/>
      <c r="E633" s="755"/>
      <c r="F633" s="755"/>
      <c r="G633" s="755"/>
      <c r="H633" s="755"/>
      <c r="I633" s="755"/>
      <c r="J633" s="755"/>
      <c r="K633" s="755"/>
      <c r="L633" s="755"/>
      <c r="M633" s="755"/>
      <c r="N633" s="756"/>
      <c r="O633" s="755"/>
      <c r="P633" s="755"/>
      <c r="Q633" s="755"/>
      <c r="R633" s="755"/>
      <c r="S633" s="755"/>
      <c r="T633" s="755"/>
      <c r="U633" s="755"/>
      <c r="V633" s="755"/>
      <c r="W633" s="755"/>
      <c r="X633" s="755"/>
      <c r="Y633" s="755"/>
      <c r="Z633" s="755"/>
    </row>
    <row r="634" spans="1:26" ht="15.75" customHeight="1" x14ac:dyDescent="0.3">
      <c r="A634" s="755"/>
      <c r="B634" s="755"/>
      <c r="C634" s="755"/>
      <c r="D634" s="755"/>
      <c r="E634" s="755"/>
      <c r="F634" s="755"/>
      <c r="G634" s="755"/>
      <c r="H634" s="755"/>
      <c r="I634" s="755"/>
      <c r="J634" s="755"/>
      <c r="K634" s="755"/>
      <c r="L634" s="755"/>
      <c r="M634" s="755"/>
      <c r="N634" s="756"/>
      <c r="O634" s="755"/>
      <c r="P634" s="755"/>
      <c r="Q634" s="755"/>
      <c r="R634" s="755"/>
      <c r="S634" s="755"/>
      <c r="T634" s="755"/>
      <c r="U634" s="755"/>
      <c r="V634" s="755"/>
      <c r="W634" s="755"/>
      <c r="X634" s="755"/>
      <c r="Y634" s="755"/>
      <c r="Z634" s="755"/>
    </row>
    <row r="635" spans="1:26" ht="15.75" customHeight="1" x14ac:dyDescent="0.3">
      <c r="A635" s="755"/>
      <c r="B635" s="755"/>
      <c r="C635" s="755"/>
      <c r="D635" s="755"/>
      <c r="E635" s="755"/>
      <c r="F635" s="755"/>
      <c r="G635" s="755"/>
      <c r="H635" s="755"/>
      <c r="I635" s="755"/>
      <c r="J635" s="755"/>
      <c r="K635" s="755"/>
      <c r="L635" s="755"/>
      <c r="M635" s="755"/>
      <c r="N635" s="756"/>
      <c r="O635" s="755"/>
      <c r="P635" s="755"/>
      <c r="Q635" s="755"/>
      <c r="R635" s="755"/>
      <c r="S635" s="755"/>
      <c r="T635" s="755"/>
      <c r="U635" s="755"/>
      <c r="V635" s="755"/>
      <c r="W635" s="755"/>
      <c r="X635" s="755"/>
      <c r="Y635" s="755"/>
      <c r="Z635" s="755"/>
    </row>
    <row r="636" spans="1:26" ht="15.75" customHeight="1" x14ac:dyDescent="0.3">
      <c r="A636" s="755"/>
      <c r="B636" s="755"/>
      <c r="C636" s="755"/>
      <c r="D636" s="755"/>
      <c r="E636" s="755"/>
      <c r="F636" s="755"/>
      <c r="G636" s="755"/>
      <c r="H636" s="755"/>
      <c r="I636" s="755"/>
      <c r="J636" s="755"/>
      <c r="K636" s="755"/>
      <c r="L636" s="755"/>
      <c r="M636" s="755"/>
      <c r="N636" s="756"/>
      <c r="O636" s="755"/>
      <c r="P636" s="755"/>
      <c r="Q636" s="755"/>
      <c r="R636" s="755"/>
      <c r="S636" s="755"/>
      <c r="T636" s="755"/>
      <c r="U636" s="755"/>
      <c r="V636" s="755"/>
      <c r="W636" s="755"/>
      <c r="X636" s="755"/>
      <c r="Y636" s="755"/>
      <c r="Z636" s="755"/>
    </row>
    <row r="637" spans="1:26" ht="15.75" customHeight="1" x14ac:dyDescent="0.3">
      <c r="A637" s="755"/>
      <c r="B637" s="755"/>
      <c r="C637" s="755"/>
      <c r="D637" s="755"/>
      <c r="E637" s="755"/>
      <c r="F637" s="755"/>
      <c r="G637" s="755"/>
      <c r="H637" s="755"/>
      <c r="I637" s="755"/>
      <c r="J637" s="755"/>
      <c r="K637" s="755"/>
      <c r="L637" s="755"/>
      <c r="M637" s="755"/>
      <c r="N637" s="756"/>
      <c r="O637" s="755"/>
      <c r="P637" s="755"/>
      <c r="Q637" s="755"/>
      <c r="R637" s="755"/>
      <c r="S637" s="755"/>
      <c r="T637" s="755"/>
      <c r="U637" s="755"/>
      <c r="V637" s="755"/>
      <c r="W637" s="755"/>
      <c r="X637" s="755"/>
      <c r="Y637" s="755"/>
      <c r="Z637" s="755"/>
    </row>
    <row r="638" spans="1:26" ht="15.75" customHeight="1" x14ac:dyDescent="0.3">
      <c r="A638" s="755"/>
      <c r="B638" s="755"/>
      <c r="C638" s="755"/>
      <c r="D638" s="755"/>
      <c r="E638" s="755"/>
      <c r="F638" s="755"/>
      <c r="G638" s="755"/>
      <c r="H638" s="755"/>
      <c r="I638" s="755"/>
      <c r="J638" s="755"/>
      <c r="K638" s="755"/>
      <c r="L638" s="755"/>
      <c r="M638" s="755"/>
      <c r="N638" s="756"/>
      <c r="O638" s="755"/>
      <c r="P638" s="755"/>
      <c r="Q638" s="755"/>
      <c r="R638" s="755"/>
      <c r="S638" s="755"/>
      <c r="T638" s="755"/>
      <c r="U638" s="755"/>
      <c r="V638" s="755"/>
      <c r="W638" s="755"/>
      <c r="X638" s="755"/>
      <c r="Y638" s="755"/>
      <c r="Z638" s="755"/>
    </row>
    <row r="639" spans="1:26" ht="15.75" customHeight="1" x14ac:dyDescent="0.3">
      <c r="A639" s="755"/>
      <c r="B639" s="755"/>
      <c r="C639" s="755"/>
      <c r="D639" s="755"/>
      <c r="E639" s="755"/>
      <c r="F639" s="755"/>
      <c r="G639" s="755"/>
      <c r="H639" s="755"/>
      <c r="I639" s="755"/>
      <c r="J639" s="755"/>
      <c r="K639" s="755"/>
      <c r="L639" s="755"/>
      <c r="M639" s="755"/>
      <c r="N639" s="756"/>
      <c r="O639" s="755"/>
      <c r="P639" s="755"/>
      <c r="Q639" s="755"/>
      <c r="R639" s="755"/>
      <c r="S639" s="755"/>
      <c r="T639" s="755"/>
      <c r="U639" s="755"/>
      <c r="V639" s="755"/>
      <c r="W639" s="755"/>
      <c r="X639" s="755"/>
      <c r="Y639" s="755"/>
      <c r="Z639" s="755"/>
    </row>
    <row r="640" spans="1:26" ht="15.75" customHeight="1" x14ac:dyDescent="0.3">
      <c r="A640" s="755"/>
      <c r="B640" s="755"/>
      <c r="C640" s="755"/>
      <c r="D640" s="755"/>
      <c r="E640" s="755"/>
      <c r="F640" s="755"/>
      <c r="G640" s="755"/>
      <c r="H640" s="755"/>
      <c r="I640" s="755"/>
      <c r="J640" s="755"/>
      <c r="K640" s="755"/>
      <c r="L640" s="755"/>
      <c r="M640" s="755"/>
      <c r="N640" s="756"/>
      <c r="O640" s="755"/>
      <c r="P640" s="755"/>
      <c r="Q640" s="755"/>
      <c r="R640" s="755"/>
      <c r="S640" s="755"/>
      <c r="T640" s="755"/>
      <c r="U640" s="755"/>
      <c r="V640" s="755"/>
      <c r="W640" s="755"/>
      <c r="X640" s="755"/>
      <c r="Y640" s="755"/>
      <c r="Z640" s="755"/>
    </row>
    <row r="641" spans="1:26" ht="15.75" customHeight="1" x14ac:dyDescent="0.3">
      <c r="A641" s="755"/>
      <c r="B641" s="755"/>
      <c r="C641" s="755"/>
      <c r="D641" s="755"/>
      <c r="E641" s="755"/>
      <c r="F641" s="755"/>
      <c r="G641" s="755"/>
      <c r="H641" s="755"/>
      <c r="I641" s="755"/>
      <c r="J641" s="755"/>
      <c r="K641" s="755"/>
      <c r="L641" s="755"/>
      <c r="M641" s="755"/>
      <c r="N641" s="756"/>
      <c r="O641" s="755"/>
      <c r="P641" s="755"/>
      <c r="Q641" s="755"/>
      <c r="R641" s="755"/>
      <c r="S641" s="755"/>
      <c r="T641" s="755"/>
      <c r="U641" s="755"/>
      <c r="V641" s="755"/>
      <c r="W641" s="755"/>
      <c r="X641" s="755"/>
      <c r="Y641" s="755"/>
      <c r="Z641" s="755"/>
    </row>
    <row r="642" spans="1:26" ht="15.75" customHeight="1" x14ac:dyDescent="0.3">
      <c r="A642" s="755"/>
      <c r="B642" s="755"/>
      <c r="C642" s="755"/>
      <c r="D642" s="755"/>
      <c r="E642" s="755"/>
      <c r="F642" s="755"/>
      <c r="G642" s="755"/>
      <c r="H642" s="755"/>
      <c r="I642" s="755"/>
      <c r="J642" s="755"/>
      <c r="K642" s="755"/>
      <c r="L642" s="755"/>
      <c r="M642" s="755"/>
      <c r="N642" s="756"/>
      <c r="O642" s="755"/>
      <c r="P642" s="755"/>
      <c r="Q642" s="755"/>
      <c r="R642" s="755"/>
      <c r="S642" s="755"/>
      <c r="T642" s="755"/>
      <c r="U642" s="755"/>
      <c r="V642" s="755"/>
      <c r="W642" s="755"/>
      <c r="X642" s="755"/>
      <c r="Y642" s="755"/>
      <c r="Z642" s="755"/>
    </row>
    <row r="643" spans="1:26" ht="15.75" customHeight="1" x14ac:dyDescent="0.3">
      <c r="A643" s="755"/>
      <c r="B643" s="755"/>
      <c r="C643" s="755"/>
      <c r="D643" s="755"/>
      <c r="E643" s="755"/>
      <c r="F643" s="755"/>
      <c r="G643" s="755"/>
      <c r="H643" s="755"/>
      <c r="I643" s="755"/>
      <c r="J643" s="755"/>
      <c r="K643" s="755"/>
      <c r="L643" s="755"/>
      <c r="M643" s="755"/>
      <c r="N643" s="756"/>
      <c r="O643" s="755"/>
      <c r="P643" s="755"/>
      <c r="Q643" s="755"/>
      <c r="R643" s="755"/>
      <c r="S643" s="755"/>
      <c r="T643" s="755"/>
      <c r="U643" s="755"/>
      <c r="V643" s="755"/>
      <c r="W643" s="755"/>
      <c r="X643" s="755"/>
      <c r="Y643" s="755"/>
      <c r="Z643" s="755"/>
    </row>
    <row r="644" spans="1:26" ht="15.75" customHeight="1" x14ac:dyDescent="0.3">
      <c r="A644" s="755"/>
      <c r="B644" s="755"/>
      <c r="C644" s="755"/>
      <c r="D644" s="755"/>
      <c r="E644" s="755"/>
      <c r="F644" s="755"/>
      <c r="G644" s="755"/>
      <c r="H644" s="755"/>
      <c r="I644" s="755"/>
      <c r="J644" s="755"/>
      <c r="K644" s="755"/>
      <c r="L644" s="755"/>
      <c r="M644" s="755"/>
      <c r="N644" s="756"/>
      <c r="O644" s="755"/>
      <c r="P644" s="755"/>
      <c r="Q644" s="755"/>
      <c r="R644" s="755"/>
      <c r="S644" s="755"/>
      <c r="T644" s="755"/>
      <c r="U644" s="755"/>
      <c r="V644" s="755"/>
      <c r="W644" s="755"/>
      <c r="X644" s="755"/>
      <c r="Y644" s="755"/>
      <c r="Z644" s="755"/>
    </row>
    <row r="645" spans="1:26" ht="15.75" customHeight="1" x14ac:dyDescent="0.3">
      <c r="A645" s="755"/>
      <c r="B645" s="755"/>
      <c r="C645" s="755"/>
      <c r="D645" s="755"/>
      <c r="E645" s="755"/>
      <c r="F645" s="755"/>
      <c r="G645" s="755"/>
      <c r="H645" s="755"/>
      <c r="I645" s="755"/>
      <c r="J645" s="755"/>
      <c r="K645" s="755"/>
      <c r="L645" s="755"/>
      <c r="M645" s="755"/>
      <c r="N645" s="756"/>
      <c r="O645" s="755"/>
      <c r="P645" s="755"/>
      <c r="Q645" s="755"/>
      <c r="R645" s="755"/>
      <c r="S645" s="755"/>
      <c r="T645" s="755"/>
      <c r="U645" s="755"/>
      <c r="V645" s="755"/>
      <c r="W645" s="755"/>
      <c r="X645" s="755"/>
      <c r="Y645" s="755"/>
      <c r="Z645" s="755"/>
    </row>
    <row r="646" spans="1:26" ht="15.75" customHeight="1" x14ac:dyDescent="0.3">
      <c r="A646" s="755"/>
      <c r="B646" s="755"/>
      <c r="C646" s="755"/>
      <c r="D646" s="755"/>
      <c r="E646" s="755"/>
      <c r="F646" s="755"/>
      <c r="G646" s="755"/>
      <c r="H646" s="755"/>
      <c r="I646" s="755"/>
      <c r="J646" s="755"/>
      <c r="K646" s="755"/>
      <c r="L646" s="755"/>
      <c r="M646" s="755"/>
      <c r="N646" s="756"/>
      <c r="O646" s="755"/>
      <c r="P646" s="755"/>
      <c r="Q646" s="755"/>
      <c r="R646" s="755"/>
      <c r="S646" s="755"/>
      <c r="T646" s="755"/>
      <c r="U646" s="755"/>
      <c r="V646" s="755"/>
      <c r="W646" s="755"/>
      <c r="X646" s="755"/>
      <c r="Y646" s="755"/>
      <c r="Z646" s="755"/>
    </row>
    <row r="647" spans="1:26" ht="15.75" customHeight="1" x14ac:dyDescent="0.3">
      <c r="A647" s="755"/>
      <c r="B647" s="755"/>
      <c r="C647" s="755"/>
      <c r="D647" s="755"/>
      <c r="E647" s="755"/>
      <c r="F647" s="755"/>
      <c r="G647" s="755"/>
      <c r="H647" s="755"/>
      <c r="I647" s="755"/>
      <c r="J647" s="755"/>
      <c r="K647" s="755"/>
      <c r="L647" s="755"/>
      <c r="M647" s="755"/>
      <c r="N647" s="756"/>
      <c r="O647" s="755"/>
      <c r="P647" s="755"/>
      <c r="Q647" s="755"/>
      <c r="R647" s="755"/>
      <c r="S647" s="755"/>
      <c r="T647" s="755"/>
      <c r="U647" s="755"/>
      <c r="V647" s="755"/>
      <c r="W647" s="755"/>
      <c r="X647" s="755"/>
      <c r="Y647" s="755"/>
      <c r="Z647" s="755"/>
    </row>
    <row r="648" spans="1:26" ht="15.75" customHeight="1" x14ac:dyDescent="0.3">
      <c r="A648" s="755"/>
      <c r="B648" s="755"/>
      <c r="C648" s="755"/>
      <c r="D648" s="755"/>
      <c r="E648" s="755"/>
      <c r="F648" s="755"/>
      <c r="G648" s="755"/>
      <c r="H648" s="755"/>
      <c r="I648" s="755"/>
      <c r="J648" s="755"/>
      <c r="K648" s="755"/>
      <c r="L648" s="755"/>
      <c r="M648" s="755"/>
      <c r="N648" s="756"/>
      <c r="O648" s="755"/>
      <c r="P648" s="755"/>
      <c r="Q648" s="755"/>
      <c r="R648" s="755"/>
      <c r="S648" s="755"/>
      <c r="T648" s="755"/>
      <c r="U648" s="755"/>
      <c r="V648" s="755"/>
      <c r="W648" s="755"/>
      <c r="X648" s="755"/>
      <c r="Y648" s="755"/>
      <c r="Z648" s="755"/>
    </row>
    <row r="649" spans="1:26" ht="15.75" customHeight="1" x14ac:dyDescent="0.3">
      <c r="A649" s="755"/>
      <c r="B649" s="755"/>
      <c r="C649" s="755"/>
      <c r="D649" s="755"/>
      <c r="E649" s="755"/>
      <c r="F649" s="755"/>
      <c r="G649" s="755"/>
      <c r="H649" s="755"/>
      <c r="I649" s="755"/>
      <c r="J649" s="755"/>
      <c r="K649" s="755"/>
      <c r="L649" s="755"/>
      <c r="M649" s="755"/>
      <c r="N649" s="756"/>
      <c r="O649" s="755"/>
      <c r="P649" s="755"/>
      <c r="Q649" s="755"/>
      <c r="R649" s="755"/>
      <c r="S649" s="755"/>
      <c r="T649" s="755"/>
      <c r="U649" s="755"/>
      <c r="V649" s="755"/>
      <c r="W649" s="755"/>
      <c r="X649" s="755"/>
      <c r="Y649" s="755"/>
      <c r="Z649" s="755"/>
    </row>
    <row r="650" spans="1:26" ht="15.75" customHeight="1" x14ac:dyDescent="0.3">
      <c r="A650" s="755"/>
      <c r="B650" s="755"/>
      <c r="C650" s="755"/>
      <c r="D650" s="755"/>
      <c r="E650" s="755"/>
      <c r="F650" s="755"/>
      <c r="G650" s="755"/>
      <c r="H650" s="755"/>
      <c r="I650" s="755"/>
      <c r="J650" s="755"/>
      <c r="K650" s="755"/>
      <c r="L650" s="755"/>
      <c r="M650" s="755"/>
      <c r="N650" s="756"/>
      <c r="O650" s="755"/>
      <c r="P650" s="755"/>
      <c r="Q650" s="755"/>
      <c r="R650" s="755"/>
      <c r="S650" s="755"/>
      <c r="T650" s="755"/>
      <c r="U650" s="755"/>
      <c r="V650" s="755"/>
      <c r="W650" s="755"/>
      <c r="X650" s="755"/>
      <c r="Y650" s="755"/>
      <c r="Z650" s="755"/>
    </row>
    <row r="651" spans="1:26" ht="15.75" customHeight="1" x14ac:dyDescent="0.3">
      <c r="A651" s="755"/>
      <c r="B651" s="755"/>
      <c r="C651" s="755"/>
      <c r="D651" s="755"/>
      <c r="E651" s="755"/>
      <c r="F651" s="755"/>
      <c r="G651" s="755"/>
      <c r="H651" s="755"/>
      <c r="I651" s="755"/>
      <c r="J651" s="755"/>
      <c r="K651" s="755"/>
      <c r="L651" s="755"/>
      <c r="M651" s="755"/>
      <c r="N651" s="756"/>
      <c r="O651" s="755"/>
      <c r="P651" s="755"/>
      <c r="Q651" s="755"/>
      <c r="R651" s="755"/>
      <c r="S651" s="755"/>
      <c r="T651" s="755"/>
      <c r="U651" s="755"/>
      <c r="V651" s="755"/>
      <c r="W651" s="755"/>
      <c r="X651" s="755"/>
      <c r="Y651" s="755"/>
      <c r="Z651" s="755"/>
    </row>
    <row r="652" spans="1:26" ht="15.75" customHeight="1" x14ac:dyDescent="0.3">
      <c r="A652" s="755"/>
      <c r="B652" s="755"/>
      <c r="C652" s="755"/>
      <c r="D652" s="755"/>
      <c r="E652" s="755"/>
      <c r="F652" s="755"/>
      <c r="G652" s="755"/>
      <c r="H652" s="755"/>
      <c r="I652" s="755"/>
      <c r="J652" s="755"/>
      <c r="K652" s="755"/>
      <c r="L652" s="755"/>
      <c r="M652" s="755"/>
      <c r="N652" s="756"/>
      <c r="O652" s="755"/>
      <c r="P652" s="755"/>
      <c r="Q652" s="755"/>
      <c r="R652" s="755"/>
      <c r="S652" s="755"/>
      <c r="T652" s="755"/>
      <c r="U652" s="755"/>
      <c r="V652" s="755"/>
      <c r="W652" s="755"/>
      <c r="X652" s="755"/>
      <c r="Y652" s="755"/>
      <c r="Z652" s="755"/>
    </row>
    <row r="653" spans="1:26" ht="15.75" customHeight="1" x14ac:dyDescent="0.3">
      <c r="A653" s="755"/>
      <c r="B653" s="755"/>
      <c r="C653" s="755"/>
      <c r="D653" s="755"/>
      <c r="E653" s="755"/>
      <c r="F653" s="755"/>
      <c r="G653" s="755"/>
      <c r="H653" s="755"/>
      <c r="I653" s="755"/>
      <c r="J653" s="755"/>
      <c r="K653" s="755"/>
      <c r="L653" s="755"/>
      <c r="M653" s="755"/>
      <c r="N653" s="756"/>
      <c r="O653" s="755"/>
      <c r="P653" s="755"/>
      <c r="Q653" s="755"/>
      <c r="R653" s="755"/>
      <c r="S653" s="755"/>
      <c r="T653" s="755"/>
      <c r="U653" s="755"/>
      <c r="V653" s="755"/>
      <c r="W653" s="755"/>
      <c r="X653" s="755"/>
      <c r="Y653" s="755"/>
      <c r="Z653" s="755"/>
    </row>
    <row r="654" spans="1:26" ht="15.75" customHeight="1" x14ac:dyDescent="0.3">
      <c r="A654" s="755"/>
      <c r="B654" s="755"/>
      <c r="C654" s="755"/>
      <c r="D654" s="755"/>
      <c r="E654" s="755"/>
      <c r="F654" s="755"/>
      <c r="G654" s="755"/>
      <c r="H654" s="755"/>
      <c r="I654" s="755"/>
      <c r="J654" s="755"/>
      <c r="K654" s="755"/>
      <c r="L654" s="755"/>
      <c r="M654" s="755"/>
      <c r="N654" s="756"/>
      <c r="O654" s="755"/>
      <c r="P654" s="755"/>
      <c r="Q654" s="755"/>
      <c r="R654" s="755"/>
      <c r="S654" s="755"/>
      <c r="T654" s="755"/>
      <c r="U654" s="755"/>
      <c r="V654" s="755"/>
      <c r="W654" s="755"/>
      <c r="X654" s="755"/>
      <c r="Y654" s="755"/>
      <c r="Z654" s="755"/>
    </row>
    <row r="655" spans="1:26" ht="15.75" customHeight="1" x14ac:dyDescent="0.3">
      <c r="A655" s="755"/>
      <c r="B655" s="755"/>
      <c r="C655" s="755"/>
      <c r="D655" s="755"/>
      <c r="E655" s="755"/>
      <c r="F655" s="755"/>
      <c r="G655" s="755"/>
      <c r="H655" s="755"/>
      <c r="I655" s="755"/>
      <c r="J655" s="755"/>
      <c r="K655" s="755"/>
      <c r="L655" s="755"/>
      <c r="M655" s="755"/>
      <c r="N655" s="756"/>
      <c r="O655" s="755"/>
      <c r="P655" s="755"/>
      <c r="Q655" s="755"/>
      <c r="R655" s="755"/>
      <c r="S655" s="755"/>
      <c r="T655" s="755"/>
      <c r="U655" s="755"/>
      <c r="V655" s="755"/>
      <c r="W655" s="755"/>
      <c r="X655" s="755"/>
      <c r="Y655" s="755"/>
      <c r="Z655" s="755"/>
    </row>
    <row r="656" spans="1:26" ht="15.75" customHeight="1" x14ac:dyDescent="0.3">
      <c r="A656" s="755"/>
      <c r="B656" s="755"/>
      <c r="C656" s="755"/>
      <c r="D656" s="755"/>
      <c r="E656" s="755"/>
      <c r="F656" s="755"/>
      <c r="G656" s="755"/>
      <c r="H656" s="755"/>
      <c r="I656" s="755"/>
      <c r="J656" s="755"/>
      <c r="K656" s="755"/>
      <c r="L656" s="755"/>
      <c r="M656" s="755"/>
      <c r="N656" s="756"/>
      <c r="O656" s="755"/>
      <c r="P656" s="755"/>
      <c r="Q656" s="755"/>
      <c r="R656" s="755"/>
      <c r="S656" s="755"/>
      <c r="T656" s="755"/>
      <c r="U656" s="755"/>
      <c r="V656" s="755"/>
      <c r="W656" s="755"/>
      <c r="X656" s="755"/>
      <c r="Y656" s="755"/>
      <c r="Z656" s="755"/>
    </row>
    <row r="657" spans="1:26" ht="15.75" customHeight="1" x14ac:dyDescent="0.3">
      <c r="A657" s="755"/>
      <c r="B657" s="755"/>
      <c r="C657" s="755"/>
      <c r="D657" s="755"/>
      <c r="E657" s="755"/>
      <c r="F657" s="755"/>
      <c r="G657" s="755"/>
      <c r="H657" s="755"/>
      <c r="I657" s="755"/>
      <c r="J657" s="755"/>
      <c r="K657" s="755"/>
      <c r="L657" s="755"/>
      <c r="M657" s="755"/>
      <c r="N657" s="756"/>
      <c r="O657" s="755"/>
      <c r="P657" s="755"/>
      <c r="Q657" s="755"/>
      <c r="R657" s="755"/>
      <c r="S657" s="755"/>
      <c r="T657" s="755"/>
      <c r="U657" s="755"/>
      <c r="V657" s="755"/>
      <c r="W657" s="755"/>
      <c r="X657" s="755"/>
      <c r="Y657" s="755"/>
      <c r="Z657" s="755"/>
    </row>
    <row r="658" spans="1:26" ht="15.75" customHeight="1" x14ac:dyDescent="0.3">
      <c r="A658" s="755"/>
      <c r="B658" s="755"/>
      <c r="C658" s="755"/>
      <c r="D658" s="755"/>
      <c r="E658" s="755"/>
      <c r="F658" s="755"/>
      <c r="G658" s="755"/>
      <c r="H658" s="755"/>
      <c r="I658" s="755"/>
      <c r="J658" s="755"/>
      <c r="K658" s="755"/>
      <c r="L658" s="755"/>
      <c r="M658" s="755"/>
      <c r="N658" s="756"/>
      <c r="O658" s="755"/>
      <c r="P658" s="755"/>
      <c r="Q658" s="755"/>
      <c r="R658" s="755"/>
      <c r="S658" s="755"/>
      <c r="T658" s="755"/>
      <c r="U658" s="755"/>
      <c r="V658" s="755"/>
      <c r="W658" s="755"/>
      <c r="X658" s="755"/>
      <c r="Y658" s="755"/>
      <c r="Z658" s="755"/>
    </row>
    <row r="659" spans="1:26" ht="15.75" customHeight="1" x14ac:dyDescent="0.3">
      <c r="A659" s="755"/>
      <c r="B659" s="755"/>
      <c r="C659" s="755"/>
      <c r="D659" s="755"/>
      <c r="E659" s="755"/>
      <c r="F659" s="755"/>
      <c r="G659" s="755"/>
      <c r="H659" s="755"/>
      <c r="I659" s="755"/>
      <c r="J659" s="755"/>
      <c r="K659" s="755"/>
      <c r="L659" s="755"/>
      <c r="M659" s="755"/>
      <c r="N659" s="756"/>
      <c r="O659" s="755"/>
      <c r="P659" s="755"/>
      <c r="Q659" s="755"/>
      <c r="R659" s="755"/>
      <c r="S659" s="755"/>
      <c r="T659" s="755"/>
      <c r="U659" s="755"/>
      <c r="V659" s="755"/>
      <c r="W659" s="755"/>
      <c r="X659" s="755"/>
      <c r="Y659" s="755"/>
      <c r="Z659" s="755"/>
    </row>
    <row r="660" spans="1:26" ht="15.75" customHeight="1" x14ac:dyDescent="0.3">
      <c r="A660" s="755"/>
      <c r="B660" s="755"/>
      <c r="C660" s="755"/>
      <c r="D660" s="755"/>
      <c r="E660" s="755"/>
      <c r="F660" s="755"/>
      <c r="G660" s="755"/>
      <c r="H660" s="755"/>
      <c r="I660" s="755"/>
      <c r="J660" s="755"/>
      <c r="K660" s="755"/>
      <c r="L660" s="755"/>
      <c r="M660" s="755"/>
      <c r="N660" s="756"/>
      <c r="O660" s="755"/>
      <c r="P660" s="755"/>
      <c r="Q660" s="755"/>
      <c r="R660" s="755"/>
      <c r="S660" s="755"/>
      <c r="T660" s="755"/>
      <c r="U660" s="755"/>
      <c r="V660" s="755"/>
      <c r="W660" s="755"/>
      <c r="X660" s="755"/>
      <c r="Y660" s="755"/>
      <c r="Z660" s="755"/>
    </row>
    <row r="661" spans="1:26" ht="15.75" customHeight="1" x14ac:dyDescent="0.3">
      <c r="A661" s="755"/>
      <c r="B661" s="755"/>
      <c r="C661" s="755"/>
      <c r="D661" s="755"/>
      <c r="E661" s="755"/>
      <c r="F661" s="755"/>
      <c r="G661" s="755"/>
      <c r="H661" s="755"/>
      <c r="I661" s="755"/>
      <c r="J661" s="755"/>
      <c r="K661" s="755"/>
      <c r="L661" s="755"/>
      <c r="M661" s="755"/>
      <c r="N661" s="756"/>
      <c r="O661" s="755"/>
      <c r="P661" s="755"/>
      <c r="Q661" s="755"/>
      <c r="R661" s="755"/>
      <c r="S661" s="755"/>
      <c r="T661" s="755"/>
      <c r="U661" s="755"/>
      <c r="V661" s="755"/>
      <c r="W661" s="755"/>
      <c r="X661" s="755"/>
      <c r="Y661" s="755"/>
      <c r="Z661" s="755"/>
    </row>
    <row r="662" spans="1:26" ht="15.75" customHeight="1" x14ac:dyDescent="0.3">
      <c r="A662" s="755"/>
      <c r="B662" s="755"/>
      <c r="C662" s="755"/>
      <c r="D662" s="755"/>
      <c r="E662" s="755"/>
      <c r="F662" s="755"/>
      <c r="G662" s="755"/>
      <c r="H662" s="755"/>
      <c r="I662" s="755"/>
      <c r="J662" s="755"/>
      <c r="K662" s="755"/>
      <c r="L662" s="755"/>
      <c r="M662" s="755"/>
      <c r="N662" s="756"/>
      <c r="O662" s="755"/>
      <c r="P662" s="755"/>
      <c r="Q662" s="755"/>
      <c r="R662" s="755"/>
      <c r="S662" s="755"/>
      <c r="T662" s="755"/>
      <c r="U662" s="755"/>
      <c r="V662" s="755"/>
      <c r="W662" s="755"/>
      <c r="X662" s="755"/>
      <c r="Y662" s="755"/>
      <c r="Z662" s="755"/>
    </row>
    <row r="663" spans="1:26" ht="15.75" customHeight="1" x14ac:dyDescent="0.3">
      <c r="A663" s="755"/>
      <c r="B663" s="755"/>
      <c r="C663" s="755"/>
      <c r="D663" s="755"/>
      <c r="E663" s="755"/>
      <c r="F663" s="755"/>
      <c r="G663" s="755"/>
      <c r="H663" s="755"/>
      <c r="I663" s="755"/>
      <c r="J663" s="755"/>
      <c r="K663" s="755"/>
      <c r="L663" s="755"/>
      <c r="M663" s="755"/>
      <c r="N663" s="756"/>
      <c r="O663" s="755"/>
      <c r="P663" s="755"/>
      <c r="Q663" s="755"/>
      <c r="R663" s="755"/>
      <c r="S663" s="755"/>
      <c r="T663" s="755"/>
      <c r="U663" s="755"/>
      <c r="V663" s="755"/>
      <c r="W663" s="755"/>
      <c r="X663" s="755"/>
      <c r="Y663" s="755"/>
      <c r="Z663" s="755"/>
    </row>
    <row r="664" spans="1:26" ht="15.75" customHeight="1" x14ac:dyDescent="0.3">
      <c r="A664" s="755"/>
      <c r="B664" s="755"/>
      <c r="C664" s="755"/>
      <c r="D664" s="755"/>
      <c r="E664" s="755"/>
      <c r="F664" s="755"/>
      <c r="G664" s="755"/>
      <c r="H664" s="755"/>
      <c r="I664" s="755"/>
      <c r="J664" s="755"/>
      <c r="K664" s="755"/>
      <c r="L664" s="755"/>
      <c r="M664" s="755"/>
      <c r="N664" s="756"/>
      <c r="O664" s="755"/>
      <c r="P664" s="755"/>
      <c r="Q664" s="755"/>
      <c r="R664" s="755"/>
      <c r="S664" s="755"/>
      <c r="T664" s="755"/>
      <c r="U664" s="755"/>
      <c r="V664" s="755"/>
      <c r="W664" s="755"/>
      <c r="X664" s="755"/>
      <c r="Y664" s="755"/>
      <c r="Z664" s="755"/>
    </row>
    <row r="665" spans="1:26" ht="15.75" customHeight="1" x14ac:dyDescent="0.3">
      <c r="A665" s="755"/>
      <c r="B665" s="755"/>
      <c r="C665" s="755"/>
      <c r="D665" s="755"/>
      <c r="E665" s="755"/>
      <c r="F665" s="755"/>
      <c r="G665" s="755"/>
      <c r="H665" s="755"/>
      <c r="I665" s="755"/>
      <c r="J665" s="755"/>
      <c r="K665" s="755"/>
      <c r="L665" s="755"/>
      <c r="M665" s="755"/>
      <c r="N665" s="756"/>
      <c r="O665" s="755"/>
      <c r="P665" s="755"/>
      <c r="Q665" s="755"/>
      <c r="R665" s="755"/>
      <c r="S665" s="755"/>
      <c r="T665" s="755"/>
      <c r="U665" s="755"/>
      <c r="V665" s="755"/>
      <c r="W665" s="755"/>
      <c r="X665" s="755"/>
      <c r="Y665" s="755"/>
      <c r="Z665" s="755"/>
    </row>
    <row r="666" spans="1:26" ht="15.75" customHeight="1" x14ac:dyDescent="0.3">
      <c r="A666" s="755"/>
      <c r="B666" s="755"/>
      <c r="C666" s="755"/>
      <c r="D666" s="755"/>
      <c r="E666" s="755"/>
      <c r="F666" s="755"/>
      <c r="G666" s="755"/>
      <c r="H666" s="755"/>
      <c r="I666" s="755"/>
      <c r="J666" s="755"/>
      <c r="K666" s="755"/>
      <c r="L666" s="755"/>
      <c r="M666" s="755"/>
      <c r="N666" s="756"/>
      <c r="O666" s="755"/>
      <c r="P666" s="755"/>
      <c r="Q666" s="755"/>
      <c r="R666" s="755"/>
      <c r="S666" s="755"/>
      <c r="T666" s="755"/>
      <c r="U666" s="755"/>
      <c r="V666" s="755"/>
      <c r="W666" s="755"/>
      <c r="X666" s="755"/>
      <c r="Y666" s="755"/>
      <c r="Z666" s="755"/>
    </row>
    <row r="667" spans="1:26" ht="15.75" customHeight="1" x14ac:dyDescent="0.3">
      <c r="A667" s="755"/>
      <c r="B667" s="755"/>
      <c r="C667" s="755"/>
      <c r="D667" s="755"/>
      <c r="E667" s="755"/>
      <c r="F667" s="755"/>
      <c r="G667" s="755"/>
      <c r="H667" s="755"/>
      <c r="I667" s="755"/>
      <c r="J667" s="755"/>
      <c r="K667" s="755"/>
      <c r="L667" s="755"/>
      <c r="M667" s="755"/>
      <c r="N667" s="756"/>
      <c r="O667" s="755"/>
      <c r="P667" s="755"/>
      <c r="Q667" s="755"/>
      <c r="R667" s="755"/>
      <c r="S667" s="755"/>
      <c r="T667" s="755"/>
      <c r="U667" s="755"/>
      <c r="V667" s="755"/>
      <c r="W667" s="755"/>
      <c r="X667" s="755"/>
      <c r="Y667" s="755"/>
      <c r="Z667" s="755"/>
    </row>
    <row r="668" spans="1:26" ht="15.75" customHeight="1" x14ac:dyDescent="0.3">
      <c r="A668" s="755"/>
      <c r="B668" s="755"/>
      <c r="C668" s="755"/>
      <c r="D668" s="755"/>
      <c r="E668" s="755"/>
      <c r="F668" s="755"/>
      <c r="G668" s="755"/>
      <c r="H668" s="755"/>
      <c r="I668" s="755"/>
      <c r="J668" s="755"/>
      <c r="K668" s="755"/>
      <c r="L668" s="755"/>
      <c r="M668" s="755"/>
      <c r="N668" s="756"/>
      <c r="O668" s="755"/>
      <c r="P668" s="755"/>
      <c r="Q668" s="755"/>
      <c r="R668" s="755"/>
      <c r="S668" s="755"/>
      <c r="T668" s="755"/>
      <c r="U668" s="755"/>
      <c r="V668" s="755"/>
      <c r="W668" s="755"/>
      <c r="X668" s="755"/>
      <c r="Y668" s="755"/>
      <c r="Z668" s="755"/>
    </row>
    <row r="669" spans="1:26" ht="15.75" customHeight="1" x14ac:dyDescent="0.3">
      <c r="A669" s="755"/>
      <c r="B669" s="755"/>
      <c r="C669" s="755"/>
      <c r="D669" s="755"/>
      <c r="E669" s="755"/>
      <c r="F669" s="755"/>
      <c r="G669" s="755"/>
      <c r="H669" s="755"/>
      <c r="I669" s="755"/>
      <c r="J669" s="755"/>
      <c r="K669" s="755"/>
      <c r="L669" s="755"/>
      <c r="M669" s="755"/>
      <c r="N669" s="756"/>
      <c r="O669" s="755"/>
      <c r="P669" s="755"/>
      <c r="Q669" s="755"/>
      <c r="R669" s="755"/>
      <c r="S669" s="755"/>
      <c r="T669" s="755"/>
      <c r="U669" s="755"/>
      <c r="V669" s="755"/>
      <c r="W669" s="755"/>
      <c r="X669" s="755"/>
      <c r="Y669" s="755"/>
      <c r="Z669" s="755"/>
    </row>
    <row r="670" spans="1:26" ht="15.75" customHeight="1" x14ac:dyDescent="0.3">
      <c r="A670" s="755"/>
      <c r="B670" s="755"/>
      <c r="C670" s="755"/>
      <c r="D670" s="755"/>
      <c r="E670" s="755"/>
      <c r="F670" s="755"/>
      <c r="G670" s="755"/>
      <c r="H670" s="755"/>
      <c r="I670" s="755"/>
      <c r="J670" s="755"/>
      <c r="K670" s="755"/>
      <c r="L670" s="755"/>
      <c r="M670" s="755"/>
      <c r="N670" s="756"/>
      <c r="O670" s="755"/>
      <c r="P670" s="755"/>
      <c r="Q670" s="755"/>
      <c r="R670" s="755"/>
      <c r="S670" s="755"/>
      <c r="T670" s="755"/>
      <c r="U670" s="755"/>
      <c r="V670" s="755"/>
      <c r="W670" s="755"/>
      <c r="X670" s="755"/>
      <c r="Y670" s="755"/>
      <c r="Z670" s="755"/>
    </row>
    <row r="671" spans="1:26" ht="15.75" customHeight="1" x14ac:dyDescent="0.3">
      <c r="A671" s="755"/>
      <c r="B671" s="755"/>
      <c r="C671" s="755"/>
      <c r="D671" s="755"/>
      <c r="E671" s="755"/>
      <c r="F671" s="755"/>
      <c r="G671" s="755"/>
      <c r="H671" s="755"/>
      <c r="I671" s="755"/>
      <c r="J671" s="755"/>
      <c r="K671" s="755"/>
      <c r="L671" s="755"/>
      <c r="M671" s="755"/>
      <c r="N671" s="756"/>
      <c r="O671" s="755"/>
      <c r="P671" s="755"/>
      <c r="Q671" s="755"/>
      <c r="R671" s="755"/>
      <c r="S671" s="755"/>
      <c r="T671" s="755"/>
      <c r="U671" s="755"/>
      <c r="V671" s="755"/>
      <c r="W671" s="755"/>
      <c r="X671" s="755"/>
      <c r="Y671" s="755"/>
      <c r="Z671" s="755"/>
    </row>
    <row r="672" spans="1:26" ht="15.75" customHeight="1" x14ac:dyDescent="0.3">
      <c r="A672" s="755"/>
      <c r="B672" s="755"/>
      <c r="C672" s="755"/>
      <c r="D672" s="755"/>
      <c r="E672" s="755"/>
      <c r="F672" s="755"/>
      <c r="G672" s="755"/>
      <c r="H672" s="755"/>
      <c r="I672" s="755"/>
      <c r="J672" s="755"/>
      <c r="K672" s="755"/>
      <c r="L672" s="755"/>
      <c r="M672" s="755"/>
      <c r="N672" s="756"/>
      <c r="O672" s="755"/>
      <c r="P672" s="755"/>
      <c r="Q672" s="755"/>
      <c r="R672" s="755"/>
      <c r="S672" s="755"/>
      <c r="T672" s="755"/>
      <c r="U672" s="755"/>
      <c r="V672" s="755"/>
      <c r="W672" s="755"/>
      <c r="X672" s="755"/>
      <c r="Y672" s="755"/>
      <c r="Z672" s="755"/>
    </row>
    <row r="673" spans="1:26" ht="15.75" customHeight="1" x14ac:dyDescent="0.3">
      <c r="A673" s="755"/>
      <c r="B673" s="755"/>
      <c r="C673" s="755"/>
      <c r="D673" s="755"/>
      <c r="E673" s="755"/>
      <c r="F673" s="755"/>
      <c r="G673" s="755"/>
      <c r="H673" s="755"/>
      <c r="I673" s="755"/>
      <c r="J673" s="755"/>
      <c r="K673" s="755"/>
      <c r="L673" s="755"/>
      <c r="M673" s="755"/>
      <c r="N673" s="756"/>
      <c r="O673" s="755"/>
      <c r="P673" s="755"/>
      <c r="Q673" s="755"/>
      <c r="R673" s="755"/>
      <c r="S673" s="755"/>
      <c r="T673" s="755"/>
      <c r="U673" s="755"/>
      <c r="V673" s="755"/>
      <c r="W673" s="755"/>
      <c r="X673" s="755"/>
      <c r="Y673" s="755"/>
      <c r="Z673" s="755"/>
    </row>
    <row r="674" spans="1:26" ht="15.75" customHeight="1" x14ac:dyDescent="0.3">
      <c r="A674" s="755"/>
      <c r="B674" s="755"/>
      <c r="C674" s="755"/>
      <c r="D674" s="755"/>
      <c r="E674" s="755"/>
      <c r="F674" s="755"/>
      <c r="G674" s="755"/>
      <c r="H674" s="755"/>
      <c r="I674" s="755"/>
      <c r="J674" s="755"/>
      <c r="K674" s="755"/>
      <c r="L674" s="755"/>
      <c r="M674" s="755"/>
      <c r="N674" s="756"/>
      <c r="O674" s="755"/>
      <c r="P674" s="755"/>
      <c r="Q674" s="755"/>
      <c r="R674" s="755"/>
      <c r="S674" s="755"/>
      <c r="T674" s="755"/>
      <c r="U674" s="755"/>
      <c r="V674" s="755"/>
      <c r="W674" s="755"/>
      <c r="X674" s="755"/>
      <c r="Y674" s="755"/>
      <c r="Z674" s="755"/>
    </row>
    <row r="675" spans="1:26" ht="15.75" customHeight="1" x14ac:dyDescent="0.3">
      <c r="A675" s="755"/>
      <c r="B675" s="755"/>
      <c r="C675" s="755"/>
      <c r="D675" s="755"/>
      <c r="E675" s="755"/>
      <c r="F675" s="755"/>
      <c r="G675" s="755"/>
      <c r="H675" s="755"/>
      <c r="I675" s="755"/>
      <c r="J675" s="755"/>
      <c r="K675" s="755"/>
      <c r="L675" s="755"/>
      <c r="M675" s="755"/>
      <c r="N675" s="756"/>
      <c r="O675" s="755"/>
      <c r="P675" s="755"/>
      <c r="Q675" s="755"/>
      <c r="R675" s="755"/>
      <c r="S675" s="755"/>
      <c r="T675" s="755"/>
      <c r="U675" s="755"/>
      <c r="V675" s="755"/>
      <c r="W675" s="755"/>
      <c r="X675" s="755"/>
      <c r="Y675" s="755"/>
      <c r="Z675" s="755"/>
    </row>
    <row r="676" spans="1:26" ht="15.75" customHeight="1" x14ac:dyDescent="0.3">
      <c r="A676" s="755"/>
      <c r="B676" s="755"/>
      <c r="C676" s="755"/>
      <c r="D676" s="755"/>
      <c r="E676" s="755"/>
      <c r="F676" s="755"/>
      <c r="G676" s="755"/>
      <c r="H676" s="755"/>
      <c r="I676" s="755"/>
      <c r="J676" s="755"/>
      <c r="K676" s="755"/>
      <c r="L676" s="755"/>
      <c r="M676" s="755"/>
      <c r="N676" s="756"/>
      <c r="O676" s="755"/>
      <c r="P676" s="755"/>
      <c r="Q676" s="755"/>
      <c r="R676" s="755"/>
      <c r="S676" s="755"/>
      <c r="T676" s="755"/>
      <c r="U676" s="755"/>
      <c r="V676" s="755"/>
      <c r="W676" s="755"/>
      <c r="X676" s="755"/>
      <c r="Y676" s="755"/>
      <c r="Z676" s="755"/>
    </row>
    <row r="677" spans="1:26" ht="15.75" customHeight="1" x14ac:dyDescent="0.3">
      <c r="A677" s="755"/>
      <c r="B677" s="755"/>
      <c r="C677" s="755"/>
      <c r="D677" s="755"/>
      <c r="E677" s="755"/>
      <c r="F677" s="755"/>
      <c r="G677" s="755"/>
      <c r="H677" s="755"/>
      <c r="I677" s="755"/>
      <c r="J677" s="755"/>
      <c r="K677" s="755"/>
      <c r="L677" s="755"/>
      <c r="M677" s="755"/>
      <c r="N677" s="756"/>
      <c r="O677" s="755"/>
      <c r="P677" s="755"/>
      <c r="Q677" s="755"/>
      <c r="R677" s="755"/>
      <c r="S677" s="755"/>
      <c r="T677" s="755"/>
      <c r="U677" s="755"/>
      <c r="V677" s="755"/>
      <c r="W677" s="755"/>
      <c r="X677" s="755"/>
      <c r="Y677" s="755"/>
      <c r="Z677" s="755"/>
    </row>
    <row r="678" spans="1:26" ht="15.75" customHeight="1" x14ac:dyDescent="0.3">
      <c r="A678" s="755"/>
      <c r="B678" s="755"/>
      <c r="C678" s="755"/>
      <c r="D678" s="755"/>
      <c r="E678" s="755"/>
      <c r="F678" s="755"/>
      <c r="G678" s="755"/>
      <c r="H678" s="755"/>
      <c r="I678" s="755"/>
      <c r="J678" s="755"/>
      <c r="K678" s="755"/>
      <c r="L678" s="755"/>
      <c r="M678" s="755"/>
      <c r="N678" s="756"/>
      <c r="O678" s="755"/>
      <c r="P678" s="755"/>
      <c r="Q678" s="755"/>
      <c r="R678" s="755"/>
      <c r="S678" s="755"/>
      <c r="T678" s="755"/>
      <c r="U678" s="755"/>
      <c r="V678" s="755"/>
      <c r="W678" s="755"/>
      <c r="X678" s="755"/>
      <c r="Y678" s="755"/>
      <c r="Z678" s="755"/>
    </row>
    <row r="679" spans="1:26" ht="15.75" customHeight="1" x14ac:dyDescent="0.3">
      <c r="A679" s="755"/>
      <c r="B679" s="755"/>
      <c r="C679" s="755"/>
      <c r="D679" s="755"/>
      <c r="E679" s="755"/>
      <c r="F679" s="755"/>
      <c r="G679" s="755"/>
      <c r="H679" s="755"/>
      <c r="I679" s="755"/>
      <c r="J679" s="755"/>
      <c r="K679" s="755"/>
      <c r="L679" s="755"/>
      <c r="M679" s="755"/>
      <c r="N679" s="756"/>
      <c r="O679" s="755"/>
      <c r="P679" s="755"/>
      <c r="Q679" s="755"/>
      <c r="R679" s="755"/>
      <c r="S679" s="755"/>
      <c r="T679" s="755"/>
      <c r="U679" s="755"/>
      <c r="V679" s="755"/>
      <c r="W679" s="755"/>
      <c r="X679" s="755"/>
      <c r="Y679" s="755"/>
      <c r="Z679" s="755"/>
    </row>
    <row r="680" spans="1:26" ht="15.75" customHeight="1" x14ac:dyDescent="0.3">
      <c r="A680" s="755"/>
      <c r="B680" s="755"/>
      <c r="C680" s="755"/>
      <c r="D680" s="755"/>
      <c r="E680" s="755"/>
      <c r="F680" s="755"/>
      <c r="G680" s="755"/>
      <c r="H680" s="755"/>
      <c r="I680" s="755"/>
      <c r="J680" s="755"/>
      <c r="K680" s="755"/>
      <c r="L680" s="755"/>
      <c r="M680" s="755"/>
      <c r="N680" s="756"/>
      <c r="O680" s="755"/>
      <c r="P680" s="755"/>
      <c r="Q680" s="755"/>
      <c r="R680" s="755"/>
      <c r="S680" s="755"/>
      <c r="T680" s="755"/>
      <c r="U680" s="755"/>
      <c r="V680" s="755"/>
      <c r="W680" s="755"/>
      <c r="X680" s="755"/>
      <c r="Y680" s="755"/>
      <c r="Z680" s="755"/>
    </row>
    <row r="681" spans="1:26" ht="15.75" customHeight="1" x14ac:dyDescent="0.3">
      <c r="A681" s="755"/>
      <c r="B681" s="755"/>
      <c r="C681" s="755"/>
      <c r="D681" s="755"/>
      <c r="E681" s="755"/>
      <c r="F681" s="755"/>
      <c r="G681" s="755"/>
      <c r="H681" s="755"/>
      <c r="I681" s="755"/>
      <c r="J681" s="755"/>
      <c r="K681" s="755"/>
      <c r="L681" s="755"/>
      <c r="M681" s="755"/>
      <c r="N681" s="756"/>
      <c r="O681" s="755"/>
      <c r="P681" s="755"/>
      <c r="Q681" s="755"/>
      <c r="R681" s="755"/>
      <c r="S681" s="755"/>
      <c r="T681" s="755"/>
      <c r="U681" s="755"/>
      <c r="V681" s="755"/>
      <c r="W681" s="755"/>
      <c r="X681" s="755"/>
      <c r="Y681" s="755"/>
      <c r="Z681" s="755"/>
    </row>
    <row r="682" spans="1:26" ht="15.75" customHeight="1" x14ac:dyDescent="0.3">
      <c r="A682" s="755"/>
      <c r="B682" s="755"/>
      <c r="C682" s="755"/>
      <c r="D682" s="755"/>
      <c r="E682" s="755"/>
      <c r="F682" s="755"/>
      <c r="G682" s="755"/>
      <c r="H682" s="755"/>
      <c r="I682" s="755"/>
      <c r="J682" s="755"/>
      <c r="K682" s="755"/>
      <c r="L682" s="755"/>
      <c r="M682" s="755"/>
      <c r="N682" s="756"/>
      <c r="O682" s="755"/>
      <c r="P682" s="755"/>
      <c r="Q682" s="755"/>
      <c r="R682" s="755"/>
      <c r="S682" s="755"/>
      <c r="T682" s="755"/>
      <c r="U682" s="755"/>
      <c r="V682" s="755"/>
      <c r="W682" s="755"/>
      <c r="X682" s="755"/>
      <c r="Y682" s="755"/>
      <c r="Z682" s="755"/>
    </row>
    <row r="683" spans="1:26" ht="15.75" customHeight="1" x14ac:dyDescent="0.3">
      <c r="A683" s="755"/>
      <c r="B683" s="755"/>
      <c r="C683" s="755"/>
      <c r="D683" s="755"/>
      <c r="E683" s="755"/>
      <c r="F683" s="755"/>
      <c r="G683" s="755"/>
      <c r="H683" s="755"/>
      <c r="I683" s="755"/>
      <c r="J683" s="755"/>
      <c r="K683" s="755"/>
      <c r="L683" s="755"/>
      <c r="M683" s="755"/>
      <c r="N683" s="756"/>
      <c r="O683" s="755"/>
      <c r="P683" s="755"/>
      <c r="Q683" s="755"/>
      <c r="R683" s="755"/>
      <c r="S683" s="755"/>
      <c r="T683" s="755"/>
      <c r="U683" s="755"/>
      <c r="V683" s="755"/>
      <c r="W683" s="755"/>
      <c r="X683" s="755"/>
      <c r="Y683" s="755"/>
      <c r="Z683" s="755"/>
    </row>
    <row r="684" spans="1:26" ht="15.75" customHeight="1" x14ac:dyDescent="0.3">
      <c r="A684" s="755"/>
      <c r="B684" s="755"/>
      <c r="C684" s="755"/>
      <c r="D684" s="755"/>
      <c r="E684" s="755"/>
      <c r="F684" s="755"/>
      <c r="G684" s="755"/>
      <c r="H684" s="755"/>
      <c r="I684" s="755"/>
      <c r="J684" s="755"/>
      <c r="K684" s="755"/>
      <c r="L684" s="755"/>
      <c r="M684" s="755"/>
      <c r="N684" s="756"/>
      <c r="O684" s="755"/>
      <c r="P684" s="755"/>
      <c r="Q684" s="755"/>
      <c r="R684" s="755"/>
      <c r="S684" s="755"/>
      <c r="T684" s="755"/>
      <c r="U684" s="755"/>
      <c r="V684" s="755"/>
      <c r="W684" s="755"/>
      <c r="X684" s="755"/>
      <c r="Y684" s="755"/>
      <c r="Z684" s="755"/>
    </row>
    <row r="685" spans="1:26" ht="15.75" customHeight="1" x14ac:dyDescent="0.3">
      <c r="A685" s="755"/>
      <c r="B685" s="755"/>
      <c r="C685" s="755"/>
      <c r="D685" s="755"/>
      <c r="E685" s="755"/>
      <c r="F685" s="755"/>
      <c r="G685" s="755"/>
      <c r="H685" s="755"/>
      <c r="I685" s="755"/>
      <c r="J685" s="755"/>
      <c r="K685" s="755"/>
      <c r="L685" s="755"/>
      <c r="M685" s="755"/>
      <c r="N685" s="756"/>
      <c r="O685" s="755"/>
      <c r="P685" s="755"/>
      <c r="Q685" s="755"/>
      <c r="R685" s="755"/>
      <c r="S685" s="755"/>
      <c r="T685" s="755"/>
      <c r="U685" s="755"/>
      <c r="V685" s="755"/>
      <c r="W685" s="755"/>
      <c r="X685" s="755"/>
      <c r="Y685" s="755"/>
      <c r="Z685" s="755"/>
    </row>
    <row r="686" spans="1:26" ht="15.75" customHeight="1" x14ac:dyDescent="0.3">
      <c r="A686" s="755"/>
      <c r="B686" s="755"/>
      <c r="C686" s="755"/>
      <c r="D686" s="755"/>
      <c r="E686" s="755"/>
      <c r="F686" s="755"/>
      <c r="G686" s="755"/>
      <c r="H686" s="755"/>
      <c r="I686" s="755"/>
      <c r="J686" s="755"/>
      <c r="K686" s="755"/>
      <c r="L686" s="755"/>
      <c r="M686" s="755"/>
      <c r="N686" s="756"/>
      <c r="O686" s="755"/>
      <c r="P686" s="755"/>
      <c r="Q686" s="755"/>
      <c r="R686" s="755"/>
      <c r="S686" s="755"/>
      <c r="T686" s="755"/>
      <c r="U686" s="755"/>
      <c r="V686" s="755"/>
      <c r="W686" s="755"/>
      <c r="X686" s="755"/>
      <c r="Y686" s="755"/>
      <c r="Z686" s="755"/>
    </row>
    <row r="687" spans="1:26" ht="15.75" customHeight="1" x14ac:dyDescent="0.3">
      <c r="A687" s="755"/>
      <c r="B687" s="755"/>
      <c r="C687" s="755"/>
      <c r="D687" s="755"/>
      <c r="E687" s="755"/>
      <c r="F687" s="755"/>
      <c r="G687" s="755"/>
      <c r="H687" s="755"/>
      <c r="I687" s="755"/>
      <c r="J687" s="755"/>
      <c r="K687" s="755"/>
      <c r="L687" s="755"/>
      <c r="M687" s="755"/>
      <c r="N687" s="756"/>
      <c r="O687" s="755"/>
      <c r="P687" s="755"/>
      <c r="Q687" s="755"/>
      <c r="R687" s="755"/>
      <c r="S687" s="755"/>
      <c r="T687" s="755"/>
      <c r="U687" s="755"/>
      <c r="V687" s="755"/>
      <c r="W687" s="755"/>
      <c r="X687" s="755"/>
      <c r="Y687" s="755"/>
      <c r="Z687" s="755"/>
    </row>
    <row r="688" spans="1:26" ht="15.75" customHeight="1" x14ac:dyDescent="0.3">
      <c r="A688" s="755"/>
      <c r="B688" s="755"/>
      <c r="C688" s="755"/>
      <c r="D688" s="755"/>
      <c r="E688" s="755"/>
      <c r="F688" s="755"/>
      <c r="G688" s="755"/>
      <c r="H688" s="755"/>
      <c r="I688" s="755"/>
      <c r="J688" s="755"/>
      <c r="K688" s="755"/>
      <c r="L688" s="755"/>
      <c r="M688" s="755"/>
      <c r="N688" s="756"/>
      <c r="O688" s="755"/>
      <c r="P688" s="755"/>
      <c r="Q688" s="755"/>
      <c r="R688" s="755"/>
      <c r="S688" s="755"/>
      <c r="T688" s="755"/>
      <c r="U688" s="755"/>
      <c r="V688" s="755"/>
      <c r="W688" s="755"/>
      <c r="X688" s="755"/>
      <c r="Y688" s="755"/>
      <c r="Z688" s="755"/>
    </row>
    <row r="689" spans="1:26" ht="15.75" customHeight="1" x14ac:dyDescent="0.3">
      <c r="A689" s="755"/>
      <c r="B689" s="755"/>
      <c r="C689" s="755"/>
      <c r="D689" s="755"/>
      <c r="E689" s="755"/>
      <c r="F689" s="755"/>
      <c r="G689" s="755"/>
      <c r="H689" s="755"/>
      <c r="I689" s="755"/>
      <c r="J689" s="755"/>
      <c r="K689" s="755"/>
      <c r="L689" s="755"/>
      <c r="M689" s="755"/>
      <c r="N689" s="756"/>
      <c r="O689" s="755"/>
      <c r="P689" s="755"/>
      <c r="Q689" s="755"/>
      <c r="R689" s="755"/>
      <c r="S689" s="755"/>
      <c r="T689" s="755"/>
      <c r="U689" s="755"/>
      <c r="V689" s="755"/>
      <c r="W689" s="755"/>
      <c r="X689" s="755"/>
      <c r="Y689" s="755"/>
      <c r="Z689" s="755"/>
    </row>
    <row r="690" spans="1:26" ht="15.75" customHeight="1" x14ac:dyDescent="0.3">
      <c r="A690" s="755"/>
      <c r="B690" s="755"/>
      <c r="C690" s="755"/>
      <c r="D690" s="755"/>
      <c r="E690" s="755"/>
      <c r="F690" s="755"/>
      <c r="G690" s="755"/>
      <c r="H690" s="755"/>
      <c r="I690" s="755"/>
      <c r="J690" s="755"/>
      <c r="K690" s="755"/>
      <c r="L690" s="755"/>
      <c r="M690" s="755"/>
      <c r="N690" s="756"/>
      <c r="O690" s="755"/>
      <c r="P690" s="755"/>
      <c r="Q690" s="755"/>
      <c r="R690" s="755"/>
      <c r="S690" s="755"/>
      <c r="T690" s="755"/>
      <c r="U690" s="755"/>
      <c r="V690" s="755"/>
      <c r="W690" s="755"/>
      <c r="X690" s="755"/>
      <c r="Y690" s="755"/>
      <c r="Z690" s="755"/>
    </row>
    <row r="691" spans="1:26" ht="15.75" customHeight="1" x14ac:dyDescent="0.3">
      <c r="A691" s="755"/>
      <c r="B691" s="755"/>
      <c r="C691" s="755"/>
      <c r="D691" s="755"/>
      <c r="E691" s="755"/>
      <c r="F691" s="755"/>
      <c r="G691" s="755"/>
      <c r="H691" s="755"/>
      <c r="I691" s="755"/>
      <c r="J691" s="755"/>
      <c r="K691" s="755"/>
      <c r="L691" s="755"/>
      <c r="M691" s="755"/>
      <c r="N691" s="756"/>
      <c r="O691" s="755"/>
      <c r="P691" s="755"/>
      <c r="Q691" s="755"/>
      <c r="R691" s="755"/>
      <c r="S691" s="755"/>
      <c r="T691" s="755"/>
      <c r="U691" s="755"/>
      <c r="V691" s="755"/>
      <c r="W691" s="755"/>
      <c r="X691" s="755"/>
      <c r="Y691" s="755"/>
      <c r="Z691" s="755"/>
    </row>
    <row r="692" spans="1:26" ht="15.75" customHeight="1" x14ac:dyDescent="0.3">
      <c r="A692" s="755"/>
      <c r="B692" s="755"/>
      <c r="C692" s="755"/>
      <c r="D692" s="755"/>
      <c r="E692" s="755"/>
      <c r="F692" s="755"/>
      <c r="G692" s="755"/>
      <c r="H692" s="755"/>
      <c r="I692" s="755"/>
      <c r="J692" s="755"/>
      <c r="K692" s="755"/>
      <c r="L692" s="755"/>
      <c r="M692" s="755"/>
      <c r="N692" s="756"/>
      <c r="O692" s="755"/>
      <c r="P692" s="755"/>
      <c r="Q692" s="755"/>
      <c r="R692" s="755"/>
      <c r="S692" s="755"/>
      <c r="T692" s="755"/>
      <c r="U692" s="755"/>
      <c r="V692" s="755"/>
      <c r="W692" s="755"/>
      <c r="X692" s="755"/>
      <c r="Y692" s="755"/>
      <c r="Z692" s="755"/>
    </row>
    <row r="693" spans="1:26" ht="15.75" customHeight="1" x14ac:dyDescent="0.3">
      <c r="A693" s="755"/>
      <c r="B693" s="755"/>
      <c r="C693" s="755"/>
      <c r="D693" s="755"/>
      <c r="E693" s="755"/>
      <c r="F693" s="755"/>
      <c r="G693" s="755"/>
      <c r="H693" s="755"/>
      <c r="I693" s="755"/>
      <c r="J693" s="755"/>
      <c r="K693" s="755"/>
      <c r="L693" s="755"/>
      <c r="M693" s="755"/>
      <c r="N693" s="756"/>
      <c r="O693" s="755"/>
      <c r="P693" s="755"/>
      <c r="Q693" s="755"/>
      <c r="R693" s="755"/>
      <c r="S693" s="755"/>
      <c r="T693" s="755"/>
      <c r="U693" s="755"/>
      <c r="V693" s="755"/>
      <c r="W693" s="755"/>
      <c r="X693" s="755"/>
      <c r="Y693" s="755"/>
      <c r="Z693" s="755"/>
    </row>
    <row r="694" spans="1:26" ht="15.75" customHeight="1" x14ac:dyDescent="0.3">
      <c r="A694" s="755"/>
      <c r="B694" s="755"/>
      <c r="C694" s="755"/>
      <c r="D694" s="755"/>
      <c r="E694" s="755"/>
      <c r="F694" s="755"/>
      <c r="G694" s="755"/>
      <c r="H694" s="755"/>
      <c r="I694" s="755"/>
      <c r="J694" s="755"/>
      <c r="K694" s="755"/>
      <c r="L694" s="755"/>
      <c r="M694" s="755"/>
      <c r="N694" s="756"/>
      <c r="O694" s="755"/>
      <c r="P694" s="755"/>
      <c r="Q694" s="755"/>
      <c r="R694" s="755"/>
      <c r="S694" s="755"/>
      <c r="T694" s="755"/>
      <c r="U694" s="755"/>
      <c r="V694" s="755"/>
      <c r="W694" s="755"/>
      <c r="X694" s="755"/>
      <c r="Y694" s="755"/>
      <c r="Z694" s="755"/>
    </row>
    <row r="695" spans="1:26" ht="15.75" customHeight="1" x14ac:dyDescent="0.3">
      <c r="A695" s="755"/>
      <c r="B695" s="755"/>
      <c r="C695" s="755"/>
      <c r="D695" s="755"/>
      <c r="E695" s="755"/>
      <c r="F695" s="755"/>
      <c r="G695" s="755"/>
      <c r="H695" s="755"/>
      <c r="I695" s="755"/>
      <c r="J695" s="755"/>
      <c r="K695" s="755"/>
      <c r="L695" s="755"/>
      <c r="M695" s="755"/>
      <c r="N695" s="756"/>
      <c r="O695" s="755"/>
      <c r="P695" s="755"/>
      <c r="Q695" s="755"/>
      <c r="R695" s="755"/>
      <c r="S695" s="755"/>
      <c r="T695" s="755"/>
      <c r="U695" s="755"/>
      <c r="V695" s="755"/>
      <c r="W695" s="755"/>
      <c r="X695" s="755"/>
      <c r="Y695" s="755"/>
      <c r="Z695" s="755"/>
    </row>
    <row r="696" spans="1:26" ht="15.75" customHeight="1" x14ac:dyDescent="0.3">
      <c r="A696" s="755"/>
      <c r="B696" s="755"/>
      <c r="C696" s="755"/>
      <c r="D696" s="755"/>
      <c r="E696" s="755"/>
      <c r="F696" s="755"/>
      <c r="G696" s="755"/>
      <c r="H696" s="755"/>
      <c r="I696" s="755"/>
      <c r="J696" s="755"/>
      <c r="K696" s="755"/>
      <c r="L696" s="755"/>
      <c r="M696" s="755"/>
      <c r="N696" s="756"/>
      <c r="O696" s="755"/>
      <c r="P696" s="755"/>
      <c r="Q696" s="755"/>
      <c r="R696" s="755"/>
      <c r="S696" s="755"/>
      <c r="T696" s="755"/>
      <c r="U696" s="755"/>
      <c r="V696" s="755"/>
      <c r="W696" s="755"/>
      <c r="X696" s="755"/>
      <c r="Y696" s="755"/>
      <c r="Z696" s="755"/>
    </row>
    <row r="697" spans="1:26" ht="15.75" customHeight="1" x14ac:dyDescent="0.3">
      <c r="A697" s="755"/>
      <c r="B697" s="755"/>
      <c r="C697" s="755"/>
      <c r="D697" s="755"/>
      <c r="E697" s="755"/>
      <c r="F697" s="755"/>
      <c r="G697" s="755"/>
      <c r="H697" s="755"/>
      <c r="I697" s="755"/>
      <c r="J697" s="755"/>
      <c r="K697" s="755"/>
      <c r="L697" s="755"/>
      <c r="M697" s="755"/>
      <c r="N697" s="756"/>
      <c r="O697" s="755"/>
      <c r="P697" s="755"/>
      <c r="Q697" s="755"/>
      <c r="R697" s="755"/>
      <c r="S697" s="755"/>
      <c r="T697" s="755"/>
      <c r="U697" s="755"/>
      <c r="V697" s="755"/>
      <c r="W697" s="755"/>
      <c r="X697" s="755"/>
      <c r="Y697" s="755"/>
      <c r="Z697" s="755"/>
    </row>
    <row r="698" spans="1:26" ht="15.75" customHeight="1" x14ac:dyDescent="0.3">
      <c r="A698" s="755"/>
      <c r="B698" s="755"/>
      <c r="C698" s="755"/>
      <c r="D698" s="755"/>
      <c r="E698" s="755"/>
      <c r="F698" s="755"/>
      <c r="G698" s="755"/>
      <c r="H698" s="755"/>
      <c r="I698" s="755"/>
      <c r="J698" s="755"/>
      <c r="K698" s="755"/>
      <c r="L698" s="755"/>
      <c r="M698" s="755"/>
      <c r="N698" s="756"/>
      <c r="O698" s="755"/>
      <c r="P698" s="755"/>
      <c r="Q698" s="755"/>
      <c r="R698" s="755"/>
      <c r="S698" s="755"/>
      <c r="T698" s="755"/>
      <c r="U698" s="755"/>
      <c r="V698" s="755"/>
      <c r="W698" s="755"/>
      <c r="X698" s="755"/>
      <c r="Y698" s="755"/>
      <c r="Z698" s="755"/>
    </row>
    <row r="699" spans="1:26" ht="15.75" customHeight="1" x14ac:dyDescent="0.3">
      <c r="A699" s="755"/>
      <c r="B699" s="755"/>
      <c r="C699" s="755"/>
      <c r="D699" s="755"/>
      <c r="E699" s="755"/>
      <c r="F699" s="755"/>
      <c r="G699" s="755"/>
      <c r="H699" s="755"/>
      <c r="I699" s="755"/>
      <c r="J699" s="755"/>
      <c r="K699" s="755"/>
      <c r="L699" s="755"/>
      <c r="M699" s="755"/>
      <c r="N699" s="756"/>
      <c r="O699" s="755"/>
      <c r="P699" s="755"/>
      <c r="Q699" s="755"/>
      <c r="R699" s="755"/>
      <c r="S699" s="755"/>
      <c r="T699" s="755"/>
      <c r="U699" s="755"/>
      <c r="V699" s="755"/>
      <c r="W699" s="755"/>
      <c r="X699" s="755"/>
      <c r="Y699" s="755"/>
      <c r="Z699" s="755"/>
    </row>
    <row r="700" spans="1:26" ht="15.75" customHeight="1" x14ac:dyDescent="0.3">
      <c r="A700" s="755"/>
      <c r="B700" s="755"/>
      <c r="C700" s="755"/>
      <c r="D700" s="755"/>
      <c r="E700" s="755"/>
      <c r="F700" s="755"/>
      <c r="G700" s="755"/>
      <c r="H700" s="755"/>
      <c r="I700" s="755"/>
      <c r="J700" s="755"/>
      <c r="K700" s="755"/>
      <c r="L700" s="755"/>
      <c r="M700" s="755"/>
      <c r="N700" s="756"/>
      <c r="O700" s="755"/>
      <c r="P700" s="755"/>
      <c r="Q700" s="755"/>
      <c r="R700" s="755"/>
      <c r="S700" s="755"/>
      <c r="T700" s="755"/>
      <c r="U700" s="755"/>
      <c r="V700" s="755"/>
      <c r="W700" s="755"/>
      <c r="X700" s="755"/>
      <c r="Y700" s="755"/>
      <c r="Z700" s="755"/>
    </row>
    <row r="701" spans="1:26" ht="15.75" customHeight="1" x14ac:dyDescent="0.3">
      <c r="A701" s="755"/>
      <c r="B701" s="755"/>
      <c r="C701" s="755"/>
      <c r="D701" s="755"/>
      <c r="E701" s="755"/>
      <c r="F701" s="755"/>
      <c r="G701" s="755"/>
      <c r="H701" s="755"/>
      <c r="I701" s="755"/>
      <c r="J701" s="755"/>
      <c r="K701" s="755"/>
      <c r="L701" s="755"/>
      <c r="M701" s="755"/>
      <c r="N701" s="756"/>
      <c r="O701" s="755"/>
      <c r="P701" s="755"/>
      <c r="Q701" s="755"/>
      <c r="R701" s="755"/>
      <c r="S701" s="755"/>
      <c r="T701" s="755"/>
      <c r="U701" s="755"/>
      <c r="V701" s="755"/>
      <c r="W701" s="755"/>
      <c r="X701" s="755"/>
      <c r="Y701" s="755"/>
      <c r="Z701" s="755"/>
    </row>
    <row r="702" spans="1:26" ht="15.75" customHeight="1" x14ac:dyDescent="0.3">
      <c r="A702" s="755"/>
      <c r="B702" s="755"/>
      <c r="C702" s="755"/>
      <c r="D702" s="755"/>
      <c r="E702" s="755"/>
      <c r="F702" s="755"/>
      <c r="G702" s="755"/>
      <c r="H702" s="755"/>
      <c r="I702" s="755"/>
      <c r="J702" s="755"/>
      <c r="K702" s="755"/>
      <c r="L702" s="755"/>
      <c r="M702" s="755"/>
      <c r="N702" s="756"/>
      <c r="O702" s="755"/>
      <c r="P702" s="755"/>
      <c r="Q702" s="755"/>
      <c r="R702" s="755"/>
      <c r="S702" s="755"/>
      <c r="T702" s="755"/>
      <c r="U702" s="755"/>
      <c r="V702" s="755"/>
      <c r="W702" s="755"/>
      <c r="X702" s="755"/>
      <c r="Y702" s="755"/>
      <c r="Z702" s="755"/>
    </row>
    <row r="703" spans="1:26" ht="15.75" customHeight="1" x14ac:dyDescent="0.3">
      <c r="A703" s="755"/>
      <c r="B703" s="755"/>
      <c r="C703" s="755"/>
      <c r="D703" s="755"/>
      <c r="E703" s="755"/>
      <c r="F703" s="755"/>
      <c r="G703" s="755"/>
      <c r="H703" s="755"/>
      <c r="I703" s="755"/>
      <c r="J703" s="755"/>
      <c r="K703" s="755"/>
      <c r="L703" s="755"/>
      <c r="M703" s="755"/>
      <c r="N703" s="756"/>
      <c r="O703" s="755"/>
      <c r="P703" s="755"/>
      <c r="Q703" s="755"/>
      <c r="R703" s="755"/>
      <c r="S703" s="755"/>
      <c r="T703" s="755"/>
      <c r="U703" s="755"/>
      <c r="V703" s="755"/>
      <c r="W703" s="755"/>
      <c r="X703" s="755"/>
      <c r="Y703" s="755"/>
      <c r="Z703" s="755"/>
    </row>
    <row r="704" spans="1:26" ht="15.75" customHeight="1" x14ac:dyDescent="0.3">
      <c r="A704" s="755"/>
      <c r="B704" s="755"/>
      <c r="C704" s="755"/>
      <c r="D704" s="755"/>
      <c r="E704" s="755"/>
      <c r="F704" s="755"/>
      <c r="G704" s="755"/>
      <c r="H704" s="755"/>
      <c r="I704" s="755"/>
      <c r="J704" s="755"/>
      <c r="K704" s="755"/>
      <c r="L704" s="755"/>
      <c r="M704" s="755"/>
      <c r="N704" s="756"/>
      <c r="O704" s="755"/>
      <c r="P704" s="755"/>
      <c r="Q704" s="755"/>
      <c r="R704" s="755"/>
      <c r="S704" s="755"/>
      <c r="T704" s="755"/>
      <c r="U704" s="755"/>
      <c r="V704" s="755"/>
      <c r="W704" s="755"/>
      <c r="X704" s="755"/>
      <c r="Y704" s="755"/>
      <c r="Z704" s="755"/>
    </row>
    <row r="705" spans="1:26" ht="15.75" customHeight="1" x14ac:dyDescent="0.3">
      <c r="A705" s="755"/>
      <c r="B705" s="755"/>
      <c r="C705" s="755"/>
      <c r="D705" s="755"/>
      <c r="E705" s="755"/>
      <c r="F705" s="755"/>
      <c r="G705" s="755"/>
      <c r="H705" s="755"/>
      <c r="I705" s="755"/>
      <c r="J705" s="755"/>
      <c r="K705" s="755"/>
      <c r="L705" s="755"/>
      <c r="M705" s="755"/>
      <c r="N705" s="756"/>
      <c r="O705" s="755"/>
      <c r="P705" s="755"/>
      <c r="Q705" s="755"/>
      <c r="R705" s="755"/>
      <c r="S705" s="755"/>
      <c r="T705" s="755"/>
      <c r="U705" s="755"/>
      <c r="V705" s="755"/>
      <c r="W705" s="755"/>
      <c r="X705" s="755"/>
      <c r="Y705" s="755"/>
      <c r="Z705" s="755"/>
    </row>
    <row r="706" spans="1:26" ht="15.75" customHeight="1" x14ac:dyDescent="0.3">
      <c r="A706" s="755"/>
      <c r="B706" s="755"/>
      <c r="C706" s="755"/>
      <c r="D706" s="755"/>
      <c r="E706" s="755"/>
      <c r="F706" s="755"/>
      <c r="G706" s="755"/>
      <c r="H706" s="755"/>
      <c r="I706" s="755"/>
      <c r="J706" s="755"/>
      <c r="K706" s="755"/>
      <c r="L706" s="755"/>
      <c r="M706" s="755"/>
      <c r="N706" s="756"/>
      <c r="O706" s="755"/>
      <c r="P706" s="755"/>
      <c r="Q706" s="755"/>
      <c r="R706" s="755"/>
      <c r="S706" s="755"/>
      <c r="T706" s="755"/>
      <c r="U706" s="755"/>
      <c r="V706" s="755"/>
      <c r="W706" s="755"/>
      <c r="X706" s="755"/>
      <c r="Y706" s="755"/>
      <c r="Z706" s="755"/>
    </row>
    <row r="707" spans="1:26" ht="15.75" customHeight="1" x14ac:dyDescent="0.3">
      <c r="A707" s="755"/>
      <c r="B707" s="755"/>
      <c r="C707" s="755"/>
      <c r="D707" s="755"/>
      <c r="E707" s="755"/>
      <c r="F707" s="755"/>
      <c r="G707" s="755"/>
      <c r="H707" s="755"/>
      <c r="I707" s="755"/>
      <c r="J707" s="755"/>
      <c r="K707" s="755"/>
      <c r="L707" s="755"/>
      <c r="M707" s="755"/>
      <c r="N707" s="756"/>
      <c r="O707" s="755"/>
      <c r="P707" s="755"/>
      <c r="Q707" s="755"/>
      <c r="R707" s="755"/>
      <c r="S707" s="755"/>
      <c r="T707" s="755"/>
      <c r="U707" s="755"/>
      <c r="V707" s="755"/>
      <c r="W707" s="755"/>
      <c r="X707" s="755"/>
      <c r="Y707" s="755"/>
      <c r="Z707" s="755"/>
    </row>
    <row r="708" spans="1:26" ht="15.75" customHeight="1" x14ac:dyDescent="0.3">
      <c r="A708" s="755"/>
      <c r="B708" s="755"/>
      <c r="C708" s="755"/>
      <c r="D708" s="755"/>
      <c r="E708" s="755"/>
      <c r="F708" s="755"/>
      <c r="G708" s="755"/>
      <c r="H708" s="755"/>
      <c r="I708" s="755"/>
      <c r="J708" s="755"/>
      <c r="K708" s="755"/>
      <c r="L708" s="755"/>
      <c r="M708" s="755"/>
      <c r="N708" s="756"/>
      <c r="O708" s="755"/>
      <c r="P708" s="755"/>
      <c r="Q708" s="755"/>
      <c r="R708" s="755"/>
      <c r="S708" s="755"/>
      <c r="T708" s="755"/>
      <c r="U708" s="755"/>
      <c r="V708" s="755"/>
      <c r="W708" s="755"/>
      <c r="X708" s="755"/>
      <c r="Y708" s="755"/>
      <c r="Z708" s="755"/>
    </row>
    <row r="709" spans="1:26" ht="15.75" customHeight="1" x14ac:dyDescent="0.3">
      <c r="A709" s="755"/>
      <c r="B709" s="755"/>
      <c r="C709" s="755"/>
      <c r="D709" s="755"/>
      <c r="E709" s="755"/>
      <c r="F709" s="755"/>
      <c r="G709" s="755"/>
      <c r="H709" s="755"/>
      <c r="I709" s="755"/>
      <c r="J709" s="755"/>
      <c r="K709" s="755"/>
      <c r="L709" s="755"/>
      <c r="M709" s="755"/>
      <c r="N709" s="756"/>
      <c r="O709" s="755"/>
      <c r="P709" s="755"/>
      <c r="Q709" s="755"/>
      <c r="R709" s="755"/>
      <c r="S709" s="755"/>
      <c r="T709" s="755"/>
      <c r="U709" s="755"/>
      <c r="V709" s="755"/>
      <c r="W709" s="755"/>
      <c r="X709" s="755"/>
      <c r="Y709" s="755"/>
      <c r="Z709" s="755"/>
    </row>
    <row r="710" spans="1:26" ht="15.75" customHeight="1" x14ac:dyDescent="0.3">
      <c r="A710" s="755"/>
      <c r="B710" s="755"/>
      <c r="C710" s="755"/>
      <c r="D710" s="755"/>
      <c r="E710" s="755"/>
      <c r="F710" s="755"/>
      <c r="G710" s="755"/>
      <c r="H710" s="755"/>
      <c r="I710" s="755"/>
      <c r="J710" s="755"/>
      <c r="K710" s="755"/>
      <c r="L710" s="755"/>
      <c r="M710" s="755"/>
      <c r="N710" s="756"/>
      <c r="O710" s="755"/>
      <c r="P710" s="755"/>
      <c r="Q710" s="755"/>
      <c r="R710" s="755"/>
      <c r="S710" s="755"/>
      <c r="T710" s="755"/>
      <c r="U710" s="755"/>
      <c r="V710" s="755"/>
      <c r="W710" s="755"/>
      <c r="X710" s="755"/>
      <c r="Y710" s="755"/>
      <c r="Z710" s="755"/>
    </row>
    <row r="711" spans="1:26" ht="15.75" customHeight="1" x14ac:dyDescent="0.3">
      <c r="A711" s="755"/>
      <c r="B711" s="755"/>
      <c r="C711" s="755"/>
      <c r="D711" s="755"/>
      <c r="E711" s="755"/>
      <c r="F711" s="755"/>
      <c r="G711" s="755"/>
      <c r="H711" s="755"/>
      <c r="I711" s="755"/>
      <c r="J711" s="755"/>
      <c r="K711" s="755"/>
      <c r="L711" s="755"/>
      <c r="M711" s="755"/>
      <c r="N711" s="756"/>
      <c r="O711" s="755"/>
      <c r="P711" s="755"/>
      <c r="Q711" s="755"/>
      <c r="R711" s="755"/>
      <c r="S711" s="755"/>
      <c r="T711" s="755"/>
      <c r="U711" s="755"/>
      <c r="V711" s="755"/>
      <c r="W711" s="755"/>
      <c r="X711" s="755"/>
      <c r="Y711" s="755"/>
      <c r="Z711" s="755"/>
    </row>
    <row r="712" spans="1:26" ht="15.75" customHeight="1" x14ac:dyDescent="0.3">
      <c r="A712" s="755"/>
      <c r="B712" s="755"/>
      <c r="C712" s="755"/>
      <c r="D712" s="755"/>
      <c r="E712" s="755"/>
      <c r="F712" s="755"/>
      <c r="G712" s="755"/>
      <c r="H712" s="755"/>
      <c r="I712" s="755"/>
      <c r="J712" s="755"/>
      <c r="K712" s="755"/>
      <c r="L712" s="755"/>
      <c r="M712" s="755"/>
      <c r="N712" s="756"/>
      <c r="O712" s="755"/>
      <c r="P712" s="755"/>
      <c r="Q712" s="755"/>
      <c r="R712" s="755"/>
      <c r="S712" s="755"/>
      <c r="T712" s="755"/>
      <c r="U712" s="755"/>
      <c r="V712" s="755"/>
      <c r="W712" s="755"/>
      <c r="X712" s="755"/>
      <c r="Y712" s="755"/>
      <c r="Z712" s="755"/>
    </row>
    <row r="713" spans="1:26" ht="15.75" customHeight="1" x14ac:dyDescent="0.3">
      <c r="A713" s="755"/>
      <c r="B713" s="755"/>
      <c r="C713" s="755"/>
      <c r="D713" s="755"/>
      <c r="E713" s="755"/>
      <c r="F713" s="755"/>
      <c r="G713" s="755"/>
      <c r="H713" s="755"/>
      <c r="I713" s="755"/>
      <c r="J713" s="755"/>
      <c r="K713" s="755"/>
      <c r="L713" s="755"/>
      <c r="M713" s="755"/>
      <c r="N713" s="756"/>
      <c r="O713" s="755"/>
      <c r="P713" s="755"/>
      <c r="Q713" s="755"/>
      <c r="R713" s="755"/>
      <c r="S713" s="755"/>
      <c r="T713" s="755"/>
      <c r="U713" s="755"/>
      <c r="V713" s="755"/>
      <c r="W713" s="755"/>
      <c r="X713" s="755"/>
      <c r="Y713" s="755"/>
      <c r="Z713" s="755"/>
    </row>
    <row r="714" spans="1:26" ht="15.75" customHeight="1" x14ac:dyDescent="0.3">
      <c r="A714" s="755"/>
      <c r="B714" s="755"/>
      <c r="C714" s="755"/>
      <c r="D714" s="755"/>
      <c r="E714" s="755"/>
      <c r="F714" s="755"/>
      <c r="G714" s="755"/>
      <c r="H714" s="755"/>
      <c r="I714" s="755"/>
      <c r="J714" s="755"/>
      <c r="K714" s="755"/>
      <c r="L714" s="755"/>
      <c r="M714" s="755"/>
      <c r="N714" s="756"/>
      <c r="O714" s="755"/>
      <c r="P714" s="755"/>
      <c r="Q714" s="755"/>
      <c r="R714" s="755"/>
      <c r="S714" s="755"/>
      <c r="T714" s="755"/>
      <c r="U714" s="755"/>
      <c r="V714" s="755"/>
      <c r="W714" s="755"/>
      <c r="X714" s="755"/>
      <c r="Y714" s="755"/>
      <c r="Z714" s="755"/>
    </row>
    <row r="715" spans="1:26" ht="15.75" customHeight="1" x14ac:dyDescent="0.3">
      <c r="A715" s="755"/>
      <c r="B715" s="755"/>
      <c r="C715" s="755"/>
      <c r="D715" s="755"/>
      <c r="E715" s="755"/>
      <c r="F715" s="755"/>
      <c r="G715" s="755"/>
      <c r="H715" s="755"/>
      <c r="I715" s="755"/>
      <c r="J715" s="755"/>
      <c r="K715" s="755"/>
      <c r="L715" s="755"/>
      <c r="M715" s="755"/>
      <c r="N715" s="756"/>
      <c r="O715" s="755"/>
      <c r="P715" s="755"/>
      <c r="Q715" s="755"/>
      <c r="R715" s="755"/>
      <c r="S715" s="755"/>
      <c r="T715" s="755"/>
      <c r="U715" s="755"/>
      <c r="V715" s="755"/>
      <c r="W715" s="755"/>
      <c r="X715" s="755"/>
      <c r="Y715" s="755"/>
      <c r="Z715" s="755"/>
    </row>
    <row r="716" spans="1:26" ht="15.75" customHeight="1" x14ac:dyDescent="0.3">
      <c r="A716" s="755"/>
      <c r="B716" s="755"/>
      <c r="C716" s="755"/>
      <c r="D716" s="755"/>
      <c r="E716" s="755"/>
      <c r="F716" s="755"/>
      <c r="G716" s="755"/>
      <c r="H716" s="755"/>
      <c r="I716" s="755"/>
      <c r="J716" s="755"/>
      <c r="K716" s="755"/>
      <c r="L716" s="755"/>
      <c r="M716" s="755"/>
      <c r="N716" s="756"/>
      <c r="O716" s="755"/>
      <c r="P716" s="755"/>
      <c r="Q716" s="755"/>
      <c r="R716" s="755"/>
      <c r="S716" s="755"/>
      <c r="T716" s="755"/>
      <c r="U716" s="755"/>
      <c r="V716" s="755"/>
      <c r="W716" s="755"/>
      <c r="X716" s="755"/>
      <c r="Y716" s="755"/>
      <c r="Z716" s="755"/>
    </row>
    <row r="717" spans="1:26" ht="15.75" customHeight="1" x14ac:dyDescent="0.3">
      <c r="A717" s="755"/>
      <c r="B717" s="755"/>
      <c r="C717" s="755"/>
      <c r="D717" s="755"/>
      <c r="E717" s="755"/>
      <c r="F717" s="755"/>
      <c r="G717" s="755"/>
      <c r="H717" s="755"/>
      <c r="I717" s="755"/>
      <c r="J717" s="755"/>
      <c r="K717" s="755"/>
      <c r="L717" s="755"/>
      <c r="M717" s="755"/>
      <c r="N717" s="756"/>
      <c r="O717" s="755"/>
      <c r="P717" s="755"/>
      <c r="Q717" s="755"/>
      <c r="R717" s="755"/>
      <c r="S717" s="755"/>
      <c r="T717" s="755"/>
      <c r="U717" s="755"/>
      <c r="V717" s="755"/>
      <c r="W717" s="755"/>
      <c r="X717" s="755"/>
      <c r="Y717" s="755"/>
      <c r="Z717" s="755"/>
    </row>
    <row r="718" spans="1:26" ht="15.75" customHeight="1" x14ac:dyDescent="0.3">
      <c r="A718" s="755"/>
      <c r="B718" s="755"/>
      <c r="C718" s="755"/>
      <c r="D718" s="755"/>
      <c r="E718" s="755"/>
      <c r="F718" s="755"/>
      <c r="G718" s="755"/>
      <c r="H718" s="755"/>
      <c r="I718" s="755"/>
      <c r="J718" s="755"/>
      <c r="K718" s="755"/>
      <c r="L718" s="755"/>
      <c r="M718" s="755"/>
      <c r="N718" s="756"/>
      <c r="O718" s="755"/>
      <c r="P718" s="755"/>
      <c r="Q718" s="755"/>
      <c r="R718" s="755"/>
      <c r="S718" s="755"/>
      <c r="T718" s="755"/>
      <c r="U718" s="755"/>
      <c r="V718" s="755"/>
      <c r="W718" s="755"/>
      <c r="X718" s="755"/>
      <c r="Y718" s="755"/>
      <c r="Z718" s="755"/>
    </row>
    <row r="719" spans="1:26" ht="15.75" customHeight="1" x14ac:dyDescent="0.3">
      <c r="A719" s="755"/>
      <c r="B719" s="755"/>
      <c r="C719" s="755"/>
      <c r="D719" s="755"/>
      <c r="E719" s="755"/>
      <c r="F719" s="755"/>
      <c r="G719" s="755"/>
      <c r="H719" s="755"/>
      <c r="I719" s="755"/>
      <c r="J719" s="755"/>
      <c r="K719" s="755"/>
      <c r="L719" s="755"/>
      <c r="M719" s="755"/>
      <c r="N719" s="756"/>
      <c r="O719" s="755"/>
      <c r="P719" s="755"/>
      <c r="Q719" s="755"/>
      <c r="R719" s="755"/>
      <c r="S719" s="755"/>
      <c r="T719" s="755"/>
      <c r="U719" s="755"/>
      <c r="V719" s="755"/>
      <c r="W719" s="755"/>
      <c r="X719" s="755"/>
      <c r="Y719" s="755"/>
      <c r="Z719" s="755"/>
    </row>
    <row r="720" spans="1:26" ht="15.75" customHeight="1" x14ac:dyDescent="0.3">
      <c r="A720" s="755"/>
      <c r="B720" s="755"/>
      <c r="C720" s="755"/>
      <c r="D720" s="755"/>
      <c r="E720" s="755"/>
      <c r="F720" s="755"/>
      <c r="G720" s="755"/>
      <c r="H720" s="755"/>
      <c r="I720" s="755"/>
      <c r="J720" s="755"/>
      <c r="K720" s="755"/>
      <c r="L720" s="755"/>
      <c r="M720" s="755"/>
      <c r="N720" s="756"/>
      <c r="O720" s="755"/>
      <c r="P720" s="755"/>
      <c r="Q720" s="755"/>
      <c r="R720" s="755"/>
      <c r="S720" s="755"/>
      <c r="T720" s="755"/>
      <c r="U720" s="755"/>
      <c r="V720" s="755"/>
      <c r="W720" s="755"/>
      <c r="X720" s="755"/>
      <c r="Y720" s="755"/>
      <c r="Z720" s="755"/>
    </row>
    <row r="721" spans="1:26" ht="15.75" customHeight="1" x14ac:dyDescent="0.3">
      <c r="A721" s="755"/>
      <c r="B721" s="755"/>
      <c r="C721" s="755"/>
      <c r="D721" s="755"/>
      <c r="E721" s="755"/>
      <c r="F721" s="755"/>
      <c r="G721" s="755"/>
      <c r="H721" s="755"/>
      <c r="I721" s="755"/>
      <c r="J721" s="755"/>
      <c r="K721" s="755"/>
      <c r="L721" s="755"/>
      <c r="M721" s="755"/>
      <c r="N721" s="756"/>
      <c r="O721" s="755"/>
      <c r="P721" s="755"/>
      <c r="Q721" s="755"/>
      <c r="R721" s="755"/>
      <c r="S721" s="755"/>
      <c r="T721" s="755"/>
      <c r="U721" s="755"/>
      <c r="V721" s="755"/>
      <c r="W721" s="755"/>
      <c r="X721" s="755"/>
      <c r="Y721" s="755"/>
      <c r="Z721" s="755"/>
    </row>
    <row r="722" spans="1:26" ht="15.75" customHeight="1" x14ac:dyDescent="0.3">
      <c r="A722" s="755"/>
      <c r="B722" s="755"/>
      <c r="C722" s="755"/>
      <c r="D722" s="755"/>
      <c r="E722" s="755"/>
      <c r="F722" s="755"/>
      <c r="G722" s="755"/>
      <c r="H722" s="755"/>
      <c r="I722" s="755"/>
      <c r="J722" s="755"/>
      <c r="K722" s="755"/>
      <c r="L722" s="755"/>
      <c r="M722" s="755"/>
      <c r="N722" s="756"/>
      <c r="O722" s="755"/>
      <c r="P722" s="755"/>
      <c r="Q722" s="755"/>
      <c r="R722" s="755"/>
      <c r="S722" s="755"/>
      <c r="T722" s="755"/>
      <c r="U722" s="755"/>
      <c r="V722" s="755"/>
      <c r="W722" s="755"/>
      <c r="X722" s="755"/>
      <c r="Y722" s="755"/>
      <c r="Z722" s="755"/>
    </row>
    <row r="723" spans="1:26" ht="15.75" customHeight="1" x14ac:dyDescent="0.3">
      <c r="A723" s="755"/>
      <c r="B723" s="755"/>
      <c r="C723" s="755"/>
      <c r="D723" s="755"/>
      <c r="E723" s="755"/>
      <c r="F723" s="755"/>
      <c r="G723" s="755"/>
      <c r="H723" s="755"/>
      <c r="I723" s="755"/>
      <c r="J723" s="755"/>
      <c r="K723" s="755"/>
      <c r="L723" s="755"/>
      <c r="M723" s="755"/>
      <c r="N723" s="756"/>
      <c r="O723" s="755"/>
      <c r="P723" s="755"/>
      <c r="Q723" s="755"/>
      <c r="R723" s="755"/>
      <c r="S723" s="755"/>
      <c r="T723" s="755"/>
      <c r="U723" s="755"/>
      <c r="V723" s="755"/>
      <c r="W723" s="755"/>
      <c r="X723" s="755"/>
      <c r="Y723" s="755"/>
      <c r="Z723" s="755"/>
    </row>
    <row r="724" spans="1:26" ht="15.75" customHeight="1" x14ac:dyDescent="0.3">
      <c r="A724" s="755"/>
      <c r="B724" s="755"/>
      <c r="C724" s="755"/>
      <c r="D724" s="755"/>
      <c r="E724" s="755"/>
      <c r="F724" s="755"/>
      <c r="G724" s="755"/>
      <c r="H724" s="755"/>
      <c r="I724" s="755"/>
      <c r="J724" s="755"/>
      <c r="K724" s="755"/>
      <c r="L724" s="755"/>
      <c r="M724" s="755"/>
      <c r="N724" s="756"/>
      <c r="O724" s="755"/>
      <c r="P724" s="755"/>
      <c r="Q724" s="755"/>
      <c r="R724" s="755"/>
      <c r="S724" s="755"/>
      <c r="T724" s="755"/>
      <c r="U724" s="755"/>
      <c r="V724" s="755"/>
      <c r="W724" s="755"/>
      <c r="X724" s="755"/>
      <c r="Y724" s="755"/>
      <c r="Z724" s="755"/>
    </row>
    <row r="725" spans="1:26" ht="15.75" customHeight="1" x14ac:dyDescent="0.3">
      <c r="A725" s="755"/>
      <c r="B725" s="755"/>
      <c r="C725" s="755"/>
      <c r="D725" s="755"/>
      <c r="E725" s="755"/>
      <c r="F725" s="755"/>
      <c r="G725" s="755"/>
      <c r="H725" s="755"/>
      <c r="I725" s="755"/>
      <c r="J725" s="755"/>
      <c r="K725" s="755"/>
      <c r="L725" s="755"/>
      <c r="M725" s="755"/>
      <c r="N725" s="756"/>
      <c r="O725" s="755"/>
      <c r="P725" s="755"/>
      <c r="Q725" s="755"/>
      <c r="R725" s="755"/>
      <c r="S725" s="755"/>
      <c r="T725" s="755"/>
      <c r="U725" s="755"/>
      <c r="V725" s="755"/>
      <c r="W725" s="755"/>
      <c r="X725" s="755"/>
      <c r="Y725" s="755"/>
      <c r="Z725" s="755"/>
    </row>
    <row r="726" spans="1:26" ht="15.75" customHeight="1" x14ac:dyDescent="0.3">
      <c r="A726" s="755"/>
      <c r="B726" s="755"/>
      <c r="C726" s="755"/>
      <c r="D726" s="755"/>
      <c r="E726" s="755"/>
      <c r="F726" s="755"/>
      <c r="G726" s="755"/>
      <c r="H726" s="755"/>
      <c r="I726" s="755"/>
      <c r="J726" s="755"/>
      <c r="K726" s="755"/>
      <c r="L726" s="755"/>
      <c r="M726" s="755"/>
      <c r="N726" s="756"/>
      <c r="O726" s="755"/>
      <c r="P726" s="755"/>
      <c r="Q726" s="755"/>
      <c r="R726" s="755"/>
      <c r="S726" s="755"/>
      <c r="T726" s="755"/>
      <c r="U726" s="755"/>
      <c r="V726" s="755"/>
      <c r="W726" s="755"/>
      <c r="X726" s="755"/>
      <c r="Y726" s="755"/>
      <c r="Z726" s="755"/>
    </row>
    <row r="727" spans="1:26" ht="15.75" customHeight="1" x14ac:dyDescent="0.3">
      <c r="A727" s="755"/>
      <c r="B727" s="755"/>
      <c r="C727" s="755"/>
      <c r="D727" s="755"/>
      <c r="E727" s="755"/>
      <c r="F727" s="755"/>
      <c r="G727" s="755"/>
      <c r="H727" s="755"/>
      <c r="I727" s="755"/>
      <c r="J727" s="755"/>
      <c r="K727" s="755"/>
      <c r="L727" s="755"/>
      <c r="M727" s="755"/>
      <c r="N727" s="756"/>
      <c r="O727" s="755"/>
      <c r="P727" s="755"/>
      <c r="Q727" s="755"/>
      <c r="R727" s="755"/>
      <c r="S727" s="755"/>
      <c r="T727" s="755"/>
      <c r="U727" s="755"/>
      <c r="V727" s="755"/>
      <c r="W727" s="755"/>
      <c r="X727" s="755"/>
      <c r="Y727" s="755"/>
      <c r="Z727" s="755"/>
    </row>
    <row r="728" spans="1:26" ht="15.75" customHeight="1" x14ac:dyDescent="0.3">
      <c r="A728" s="755"/>
      <c r="B728" s="755"/>
      <c r="C728" s="755"/>
      <c r="D728" s="755"/>
      <c r="E728" s="755"/>
      <c r="F728" s="755"/>
      <c r="G728" s="755"/>
      <c r="H728" s="755"/>
      <c r="I728" s="755"/>
      <c r="J728" s="755"/>
      <c r="K728" s="755"/>
      <c r="L728" s="755"/>
      <c r="M728" s="755"/>
      <c r="N728" s="756"/>
      <c r="O728" s="755"/>
      <c r="P728" s="755"/>
      <c r="Q728" s="755"/>
      <c r="R728" s="755"/>
      <c r="S728" s="755"/>
      <c r="T728" s="755"/>
      <c r="U728" s="755"/>
      <c r="V728" s="755"/>
      <c r="W728" s="755"/>
      <c r="X728" s="755"/>
      <c r="Y728" s="755"/>
      <c r="Z728" s="755"/>
    </row>
    <row r="729" spans="1:26" ht="15.75" customHeight="1" x14ac:dyDescent="0.3">
      <c r="A729" s="755"/>
      <c r="B729" s="755"/>
      <c r="C729" s="755"/>
      <c r="D729" s="755"/>
      <c r="E729" s="755"/>
      <c r="F729" s="755"/>
      <c r="G729" s="755"/>
      <c r="H729" s="755"/>
      <c r="I729" s="755"/>
      <c r="J729" s="755"/>
      <c r="K729" s="755"/>
      <c r="L729" s="755"/>
      <c r="M729" s="755"/>
      <c r="N729" s="756"/>
      <c r="O729" s="755"/>
      <c r="P729" s="755"/>
      <c r="Q729" s="755"/>
      <c r="R729" s="755"/>
      <c r="S729" s="755"/>
      <c r="T729" s="755"/>
      <c r="U729" s="755"/>
      <c r="V729" s="755"/>
      <c r="W729" s="755"/>
      <c r="X729" s="755"/>
      <c r="Y729" s="755"/>
      <c r="Z729" s="755"/>
    </row>
    <row r="730" spans="1:26" ht="15.75" customHeight="1" x14ac:dyDescent="0.3">
      <c r="A730" s="755"/>
      <c r="B730" s="755"/>
      <c r="C730" s="755"/>
      <c r="D730" s="755"/>
      <c r="E730" s="755"/>
      <c r="F730" s="755"/>
      <c r="G730" s="755"/>
      <c r="H730" s="755"/>
      <c r="I730" s="755"/>
      <c r="J730" s="755"/>
      <c r="K730" s="755"/>
      <c r="L730" s="755"/>
      <c r="M730" s="755"/>
      <c r="N730" s="756"/>
      <c r="O730" s="755"/>
      <c r="P730" s="755"/>
      <c r="Q730" s="755"/>
      <c r="R730" s="755"/>
      <c r="S730" s="755"/>
      <c r="T730" s="755"/>
      <c r="U730" s="755"/>
      <c r="V730" s="755"/>
      <c r="W730" s="755"/>
      <c r="X730" s="755"/>
      <c r="Y730" s="755"/>
      <c r="Z730" s="755"/>
    </row>
    <row r="731" spans="1:26" ht="15.75" customHeight="1" x14ac:dyDescent="0.3">
      <c r="A731" s="755"/>
      <c r="B731" s="755"/>
      <c r="C731" s="755"/>
      <c r="D731" s="755"/>
      <c r="E731" s="755"/>
      <c r="F731" s="755"/>
      <c r="G731" s="755"/>
      <c r="H731" s="755"/>
      <c r="I731" s="755"/>
      <c r="J731" s="755"/>
      <c r="K731" s="755"/>
      <c r="L731" s="755"/>
      <c r="M731" s="755"/>
      <c r="N731" s="756"/>
      <c r="O731" s="755"/>
      <c r="P731" s="755"/>
      <c r="Q731" s="755"/>
      <c r="R731" s="755"/>
      <c r="S731" s="755"/>
      <c r="T731" s="755"/>
      <c r="U731" s="755"/>
      <c r="V731" s="755"/>
      <c r="W731" s="755"/>
      <c r="X731" s="755"/>
      <c r="Y731" s="755"/>
      <c r="Z731" s="755"/>
    </row>
    <row r="732" spans="1:26" ht="15.75" customHeight="1" x14ac:dyDescent="0.3">
      <c r="A732" s="755"/>
      <c r="B732" s="755"/>
      <c r="C732" s="755"/>
      <c r="D732" s="755"/>
      <c r="E732" s="755"/>
      <c r="F732" s="755"/>
      <c r="G732" s="755"/>
      <c r="H732" s="755"/>
      <c r="I732" s="755"/>
      <c r="J732" s="755"/>
      <c r="K732" s="755"/>
      <c r="L732" s="755"/>
      <c r="M732" s="755"/>
      <c r="N732" s="756"/>
      <c r="O732" s="755"/>
      <c r="P732" s="755"/>
      <c r="Q732" s="755"/>
      <c r="R732" s="755"/>
      <c r="S732" s="755"/>
      <c r="T732" s="755"/>
      <c r="U732" s="755"/>
      <c r="V732" s="755"/>
      <c r="W732" s="755"/>
      <c r="X732" s="755"/>
      <c r="Y732" s="755"/>
      <c r="Z732" s="755"/>
    </row>
    <row r="733" spans="1:26" ht="15.75" customHeight="1" x14ac:dyDescent="0.3">
      <c r="A733" s="755"/>
      <c r="B733" s="755"/>
      <c r="C733" s="755"/>
      <c r="D733" s="755"/>
      <c r="E733" s="755"/>
      <c r="F733" s="755"/>
      <c r="G733" s="755"/>
      <c r="H733" s="755"/>
      <c r="I733" s="755"/>
      <c r="J733" s="755"/>
      <c r="K733" s="755"/>
      <c r="L733" s="755"/>
      <c r="M733" s="755"/>
      <c r="N733" s="756"/>
      <c r="O733" s="755"/>
      <c r="P733" s="755"/>
      <c r="Q733" s="755"/>
      <c r="R733" s="755"/>
      <c r="S733" s="755"/>
      <c r="T733" s="755"/>
      <c r="U733" s="755"/>
      <c r="V733" s="755"/>
      <c r="W733" s="755"/>
      <c r="X733" s="755"/>
      <c r="Y733" s="755"/>
      <c r="Z733" s="755"/>
    </row>
    <row r="734" spans="1:26" ht="15.75" customHeight="1" x14ac:dyDescent="0.3">
      <c r="A734" s="755"/>
      <c r="B734" s="755"/>
      <c r="C734" s="755"/>
      <c r="D734" s="755"/>
      <c r="E734" s="755"/>
      <c r="F734" s="755"/>
      <c r="G734" s="755"/>
      <c r="H734" s="755"/>
      <c r="I734" s="755"/>
      <c r="J734" s="755"/>
      <c r="K734" s="755"/>
      <c r="L734" s="755"/>
      <c r="M734" s="755"/>
      <c r="N734" s="756"/>
      <c r="O734" s="755"/>
      <c r="P734" s="755"/>
      <c r="Q734" s="755"/>
      <c r="R734" s="755"/>
      <c r="S734" s="755"/>
      <c r="T734" s="755"/>
      <c r="U734" s="755"/>
      <c r="V734" s="755"/>
      <c r="W734" s="755"/>
      <c r="X734" s="755"/>
      <c r="Y734" s="755"/>
      <c r="Z734" s="755"/>
    </row>
    <row r="735" spans="1:26" ht="15.75" customHeight="1" x14ac:dyDescent="0.3">
      <c r="A735" s="755"/>
      <c r="B735" s="755"/>
      <c r="C735" s="755"/>
      <c r="D735" s="755"/>
      <c r="E735" s="755"/>
      <c r="F735" s="755"/>
      <c r="G735" s="755"/>
      <c r="H735" s="755"/>
      <c r="I735" s="755"/>
      <c r="J735" s="755"/>
      <c r="K735" s="755"/>
      <c r="L735" s="755"/>
      <c r="M735" s="755"/>
      <c r="N735" s="756"/>
      <c r="O735" s="755"/>
      <c r="P735" s="755"/>
      <c r="Q735" s="755"/>
      <c r="R735" s="755"/>
      <c r="S735" s="755"/>
      <c r="T735" s="755"/>
      <c r="U735" s="755"/>
      <c r="V735" s="755"/>
      <c r="W735" s="755"/>
      <c r="X735" s="755"/>
      <c r="Y735" s="755"/>
      <c r="Z735" s="755"/>
    </row>
    <row r="736" spans="1:26" ht="15.75" customHeight="1" x14ac:dyDescent="0.3">
      <c r="A736" s="755"/>
      <c r="B736" s="755"/>
      <c r="C736" s="755"/>
      <c r="D736" s="755"/>
      <c r="E736" s="755"/>
      <c r="F736" s="755"/>
      <c r="G736" s="755"/>
      <c r="H736" s="755"/>
      <c r="I736" s="755"/>
      <c r="J736" s="755"/>
      <c r="K736" s="755"/>
      <c r="L736" s="755"/>
      <c r="M736" s="755"/>
      <c r="N736" s="756"/>
      <c r="O736" s="755"/>
      <c r="P736" s="755"/>
      <c r="Q736" s="755"/>
      <c r="R736" s="755"/>
      <c r="S736" s="755"/>
      <c r="T736" s="755"/>
      <c r="U736" s="755"/>
      <c r="V736" s="755"/>
      <c r="W736" s="755"/>
      <c r="X736" s="755"/>
      <c r="Y736" s="755"/>
      <c r="Z736" s="755"/>
    </row>
    <row r="737" spans="1:26" ht="15.75" customHeight="1" x14ac:dyDescent="0.3">
      <c r="A737" s="755"/>
      <c r="B737" s="755"/>
      <c r="C737" s="755"/>
      <c r="D737" s="755"/>
      <c r="E737" s="755"/>
      <c r="F737" s="755"/>
      <c r="G737" s="755"/>
      <c r="H737" s="755"/>
      <c r="I737" s="755"/>
      <c r="J737" s="755"/>
      <c r="K737" s="755"/>
      <c r="L737" s="755"/>
      <c r="M737" s="755"/>
      <c r="N737" s="756"/>
      <c r="O737" s="755"/>
      <c r="P737" s="755"/>
      <c r="Q737" s="755"/>
      <c r="R737" s="755"/>
      <c r="S737" s="755"/>
      <c r="T737" s="755"/>
      <c r="U737" s="755"/>
      <c r="V737" s="755"/>
      <c r="W737" s="755"/>
      <c r="X737" s="755"/>
      <c r="Y737" s="755"/>
      <c r="Z737" s="755"/>
    </row>
    <row r="738" spans="1:26" ht="15.75" customHeight="1" x14ac:dyDescent="0.3">
      <c r="A738" s="755"/>
      <c r="B738" s="755"/>
      <c r="C738" s="755"/>
      <c r="D738" s="755"/>
      <c r="E738" s="755"/>
      <c r="F738" s="755"/>
      <c r="G738" s="755"/>
      <c r="H738" s="755"/>
      <c r="I738" s="755"/>
      <c r="J738" s="755"/>
      <c r="K738" s="755"/>
      <c r="L738" s="755"/>
      <c r="M738" s="755"/>
      <c r="N738" s="756"/>
      <c r="O738" s="755"/>
      <c r="P738" s="755"/>
      <c r="Q738" s="755"/>
      <c r="R738" s="755"/>
      <c r="S738" s="755"/>
      <c r="T738" s="755"/>
      <c r="U738" s="755"/>
      <c r="V738" s="755"/>
      <c r="W738" s="755"/>
      <c r="X738" s="755"/>
      <c r="Y738" s="755"/>
      <c r="Z738" s="755"/>
    </row>
    <row r="739" spans="1:26" ht="15.75" customHeight="1" x14ac:dyDescent="0.3">
      <c r="A739" s="755"/>
      <c r="B739" s="755"/>
      <c r="C739" s="755"/>
      <c r="D739" s="755"/>
      <c r="E739" s="755"/>
      <c r="F739" s="755"/>
      <c r="G739" s="755"/>
      <c r="H739" s="755"/>
      <c r="I739" s="755"/>
      <c r="J739" s="755"/>
      <c r="K739" s="755"/>
      <c r="L739" s="755"/>
      <c r="M739" s="755"/>
      <c r="N739" s="756"/>
      <c r="O739" s="755"/>
      <c r="P739" s="755"/>
      <c r="Q739" s="755"/>
      <c r="R739" s="755"/>
      <c r="S739" s="755"/>
      <c r="T739" s="755"/>
      <c r="U739" s="755"/>
      <c r="V739" s="755"/>
      <c r="W739" s="755"/>
      <c r="X739" s="755"/>
      <c r="Y739" s="755"/>
      <c r="Z739" s="755"/>
    </row>
    <row r="740" spans="1:26" ht="15.75" customHeight="1" x14ac:dyDescent="0.3">
      <c r="A740" s="755"/>
      <c r="B740" s="755"/>
      <c r="C740" s="755"/>
      <c r="D740" s="755"/>
      <c r="E740" s="755"/>
      <c r="F740" s="755"/>
      <c r="G740" s="755"/>
      <c r="H740" s="755"/>
      <c r="I740" s="755"/>
      <c r="J740" s="755"/>
      <c r="K740" s="755"/>
      <c r="L740" s="755"/>
      <c r="M740" s="755"/>
      <c r="N740" s="756"/>
      <c r="O740" s="755"/>
      <c r="P740" s="755"/>
      <c r="Q740" s="755"/>
      <c r="R740" s="755"/>
      <c r="S740" s="755"/>
      <c r="T740" s="755"/>
      <c r="U740" s="755"/>
      <c r="V740" s="755"/>
      <c r="W740" s="755"/>
      <c r="X740" s="755"/>
      <c r="Y740" s="755"/>
      <c r="Z740" s="755"/>
    </row>
    <row r="741" spans="1:26" ht="15.75" customHeight="1" x14ac:dyDescent="0.3">
      <c r="A741" s="755"/>
      <c r="B741" s="755"/>
      <c r="C741" s="755"/>
      <c r="D741" s="755"/>
      <c r="E741" s="755"/>
      <c r="F741" s="755"/>
      <c r="G741" s="755"/>
      <c r="H741" s="755"/>
      <c r="I741" s="755"/>
      <c r="J741" s="755"/>
      <c r="K741" s="755"/>
      <c r="L741" s="755"/>
      <c r="M741" s="755"/>
      <c r="N741" s="756"/>
      <c r="O741" s="755"/>
      <c r="P741" s="755"/>
      <c r="Q741" s="755"/>
      <c r="R741" s="755"/>
      <c r="S741" s="755"/>
      <c r="T741" s="755"/>
      <c r="U741" s="755"/>
      <c r="V741" s="755"/>
      <c r="W741" s="755"/>
      <c r="X741" s="755"/>
      <c r="Y741" s="755"/>
      <c r="Z741" s="755"/>
    </row>
    <row r="742" spans="1:26" ht="15.75" customHeight="1" x14ac:dyDescent="0.3">
      <c r="A742" s="755"/>
      <c r="B742" s="755"/>
      <c r="C742" s="755"/>
      <c r="D742" s="755"/>
      <c r="E742" s="755"/>
      <c r="F742" s="755"/>
      <c r="G742" s="755"/>
      <c r="H742" s="755"/>
      <c r="I742" s="755"/>
      <c r="J742" s="755"/>
      <c r="K742" s="755"/>
      <c r="L742" s="755"/>
      <c r="M742" s="755"/>
      <c r="N742" s="756"/>
      <c r="O742" s="755"/>
      <c r="P742" s="755"/>
      <c r="Q742" s="755"/>
      <c r="R742" s="755"/>
      <c r="S742" s="755"/>
      <c r="T742" s="755"/>
      <c r="U742" s="755"/>
      <c r="V742" s="755"/>
      <c r="W742" s="755"/>
      <c r="X742" s="755"/>
      <c r="Y742" s="755"/>
      <c r="Z742" s="755"/>
    </row>
    <row r="743" spans="1:26" ht="15.75" customHeight="1" x14ac:dyDescent="0.3">
      <c r="A743" s="755"/>
      <c r="B743" s="755"/>
      <c r="C743" s="755"/>
      <c r="D743" s="755"/>
      <c r="E743" s="755"/>
      <c r="F743" s="755"/>
      <c r="G743" s="755"/>
      <c r="H743" s="755"/>
      <c r="I743" s="755"/>
      <c r="J743" s="755"/>
      <c r="K743" s="755"/>
      <c r="L743" s="755"/>
      <c r="M743" s="755"/>
      <c r="N743" s="756"/>
      <c r="O743" s="755"/>
      <c r="P743" s="755"/>
      <c r="Q743" s="755"/>
      <c r="R743" s="755"/>
      <c r="S743" s="755"/>
      <c r="T743" s="755"/>
      <c r="U743" s="755"/>
      <c r="V743" s="755"/>
      <c r="W743" s="755"/>
      <c r="X743" s="755"/>
      <c r="Y743" s="755"/>
      <c r="Z743" s="755"/>
    </row>
    <row r="744" spans="1:26" ht="15.75" customHeight="1" x14ac:dyDescent="0.3">
      <c r="A744" s="755"/>
      <c r="B744" s="755"/>
      <c r="C744" s="755"/>
      <c r="D744" s="755"/>
      <c r="E744" s="755"/>
      <c r="F744" s="755"/>
      <c r="G744" s="755"/>
      <c r="H744" s="755"/>
      <c r="I744" s="755"/>
      <c r="J744" s="755"/>
      <c r="K744" s="755"/>
      <c r="L744" s="755"/>
      <c r="M744" s="755"/>
      <c r="N744" s="756"/>
      <c r="O744" s="755"/>
      <c r="P744" s="755"/>
      <c r="Q744" s="755"/>
      <c r="R744" s="755"/>
      <c r="S744" s="755"/>
      <c r="T744" s="755"/>
      <c r="U744" s="755"/>
      <c r="V744" s="755"/>
      <c r="W744" s="755"/>
      <c r="X744" s="755"/>
      <c r="Y744" s="755"/>
      <c r="Z744" s="755"/>
    </row>
    <row r="745" spans="1:26" ht="15.75" customHeight="1" x14ac:dyDescent="0.3">
      <c r="A745" s="755"/>
      <c r="B745" s="755"/>
      <c r="C745" s="755"/>
      <c r="D745" s="755"/>
      <c r="E745" s="755"/>
      <c r="F745" s="755"/>
      <c r="G745" s="755"/>
      <c r="H745" s="755"/>
      <c r="I745" s="755"/>
      <c r="J745" s="755"/>
      <c r="K745" s="755"/>
      <c r="L745" s="755"/>
      <c r="M745" s="755"/>
      <c r="N745" s="756"/>
      <c r="O745" s="755"/>
      <c r="P745" s="755"/>
      <c r="Q745" s="755"/>
      <c r="R745" s="755"/>
      <c r="S745" s="755"/>
      <c r="T745" s="755"/>
      <c r="U745" s="755"/>
      <c r="V745" s="755"/>
      <c r="W745" s="755"/>
      <c r="X745" s="755"/>
      <c r="Y745" s="755"/>
      <c r="Z745" s="755"/>
    </row>
    <row r="746" spans="1:26" ht="15.75" customHeight="1" x14ac:dyDescent="0.3">
      <c r="A746" s="755"/>
      <c r="B746" s="755"/>
      <c r="C746" s="755"/>
      <c r="D746" s="755"/>
      <c r="E746" s="755"/>
      <c r="F746" s="755"/>
      <c r="G746" s="755"/>
      <c r="H746" s="755"/>
      <c r="I746" s="755"/>
      <c r="J746" s="755"/>
      <c r="K746" s="755"/>
      <c r="L746" s="755"/>
      <c r="M746" s="755"/>
      <c r="N746" s="756"/>
      <c r="O746" s="755"/>
      <c r="P746" s="755"/>
      <c r="Q746" s="755"/>
      <c r="R746" s="755"/>
      <c r="S746" s="755"/>
      <c r="T746" s="755"/>
      <c r="U746" s="755"/>
      <c r="V746" s="755"/>
      <c r="W746" s="755"/>
      <c r="X746" s="755"/>
      <c r="Y746" s="755"/>
      <c r="Z746" s="755"/>
    </row>
    <row r="747" spans="1:26" ht="15.75" customHeight="1" x14ac:dyDescent="0.3">
      <c r="A747" s="755"/>
      <c r="B747" s="755"/>
      <c r="C747" s="755"/>
      <c r="D747" s="755"/>
      <c r="E747" s="755"/>
      <c r="F747" s="755"/>
      <c r="G747" s="755"/>
      <c r="H747" s="755"/>
      <c r="I747" s="755"/>
      <c r="J747" s="755"/>
      <c r="K747" s="755"/>
      <c r="L747" s="755"/>
      <c r="M747" s="755"/>
      <c r="N747" s="756"/>
      <c r="O747" s="755"/>
      <c r="P747" s="755"/>
      <c r="Q747" s="755"/>
      <c r="R747" s="755"/>
      <c r="S747" s="755"/>
      <c r="T747" s="755"/>
      <c r="U747" s="755"/>
      <c r="V747" s="755"/>
      <c r="W747" s="755"/>
      <c r="X747" s="755"/>
      <c r="Y747" s="755"/>
      <c r="Z747" s="755"/>
    </row>
    <row r="748" spans="1:26" ht="15.75" customHeight="1" x14ac:dyDescent="0.3">
      <c r="A748" s="755"/>
      <c r="B748" s="755"/>
      <c r="C748" s="755"/>
      <c r="D748" s="755"/>
      <c r="E748" s="755"/>
      <c r="F748" s="755"/>
      <c r="G748" s="755"/>
      <c r="H748" s="755"/>
      <c r="I748" s="755"/>
      <c r="J748" s="755"/>
      <c r="K748" s="755"/>
      <c r="L748" s="755"/>
      <c r="M748" s="755"/>
      <c r="N748" s="756"/>
      <c r="O748" s="755"/>
      <c r="P748" s="755"/>
      <c r="Q748" s="755"/>
      <c r="R748" s="755"/>
      <c r="S748" s="755"/>
      <c r="T748" s="755"/>
      <c r="U748" s="755"/>
      <c r="V748" s="755"/>
      <c r="W748" s="755"/>
      <c r="X748" s="755"/>
      <c r="Y748" s="755"/>
      <c r="Z748" s="755"/>
    </row>
    <row r="749" spans="1:26" ht="15.75" customHeight="1" x14ac:dyDescent="0.3">
      <c r="A749" s="755"/>
      <c r="B749" s="755"/>
      <c r="C749" s="755"/>
      <c r="D749" s="755"/>
      <c r="E749" s="755"/>
      <c r="F749" s="755"/>
      <c r="G749" s="755"/>
      <c r="H749" s="755"/>
      <c r="I749" s="755"/>
      <c r="J749" s="755"/>
      <c r="K749" s="755"/>
      <c r="L749" s="755"/>
      <c r="M749" s="755"/>
      <c r="N749" s="756"/>
      <c r="O749" s="755"/>
      <c r="P749" s="755"/>
      <c r="Q749" s="755"/>
      <c r="R749" s="755"/>
      <c r="S749" s="755"/>
      <c r="T749" s="755"/>
      <c r="U749" s="755"/>
      <c r="V749" s="755"/>
      <c r="W749" s="755"/>
      <c r="X749" s="755"/>
      <c r="Y749" s="755"/>
      <c r="Z749" s="755"/>
    </row>
    <row r="750" spans="1:26" ht="15.75" customHeight="1" x14ac:dyDescent="0.3">
      <c r="A750" s="755"/>
      <c r="B750" s="755"/>
      <c r="C750" s="755"/>
      <c r="D750" s="755"/>
      <c r="E750" s="755"/>
      <c r="F750" s="755"/>
      <c r="G750" s="755"/>
      <c r="H750" s="755"/>
      <c r="I750" s="755"/>
      <c r="J750" s="755"/>
      <c r="K750" s="755"/>
      <c r="L750" s="755"/>
      <c r="M750" s="755"/>
      <c r="N750" s="756"/>
      <c r="O750" s="755"/>
      <c r="P750" s="755"/>
      <c r="Q750" s="755"/>
      <c r="R750" s="755"/>
      <c r="S750" s="755"/>
      <c r="T750" s="755"/>
      <c r="U750" s="755"/>
      <c r="V750" s="755"/>
      <c r="W750" s="755"/>
      <c r="X750" s="755"/>
      <c r="Y750" s="755"/>
      <c r="Z750" s="755"/>
    </row>
    <row r="751" spans="1:26" ht="15.75" customHeight="1" x14ac:dyDescent="0.3">
      <c r="A751" s="755"/>
      <c r="B751" s="755"/>
      <c r="C751" s="755"/>
      <c r="D751" s="755"/>
      <c r="E751" s="755"/>
      <c r="F751" s="755"/>
      <c r="G751" s="755"/>
      <c r="H751" s="755"/>
      <c r="I751" s="755"/>
      <c r="J751" s="755"/>
      <c r="K751" s="755"/>
      <c r="L751" s="755"/>
      <c r="M751" s="755"/>
      <c r="N751" s="756"/>
      <c r="O751" s="755"/>
      <c r="P751" s="755"/>
      <c r="Q751" s="755"/>
      <c r="R751" s="755"/>
      <c r="S751" s="755"/>
      <c r="T751" s="755"/>
      <c r="U751" s="755"/>
      <c r="V751" s="755"/>
      <c r="W751" s="755"/>
      <c r="X751" s="755"/>
      <c r="Y751" s="755"/>
      <c r="Z751" s="755"/>
    </row>
    <row r="752" spans="1:26" ht="15.75" customHeight="1" x14ac:dyDescent="0.3">
      <c r="A752" s="755"/>
      <c r="B752" s="755"/>
      <c r="C752" s="755"/>
      <c r="D752" s="755"/>
      <c r="E752" s="755"/>
      <c r="F752" s="755"/>
      <c r="G752" s="755"/>
      <c r="H752" s="755"/>
      <c r="I752" s="755"/>
      <c r="J752" s="755"/>
      <c r="K752" s="755"/>
      <c r="L752" s="755"/>
      <c r="M752" s="755"/>
      <c r="N752" s="756"/>
      <c r="O752" s="755"/>
      <c r="P752" s="755"/>
      <c r="Q752" s="755"/>
      <c r="R752" s="755"/>
      <c r="S752" s="755"/>
      <c r="T752" s="755"/>
      <c r="U752" s="755"/>
      <c r="V752" s="755"/>
      <c r="W752" s="755"/>
      <c r="X752" s="755"/>
      <c r="Y752" s="755"/>
      <c r="Z752" s="755"/>
    </row>
    <row r="753" spans="1:26" ht="15.75" customHeight="1" x14ac:dyDescent="0.3">
      <c r="A753" s="755"/>
      <c r="B753" s="755"/>
      <c r="C753" s="755"/>
      <c r="D753" s="755"/>
      <c r="E753" s="755"/>
      <c r="F753" s="755"/>
      <c r="G753" s="755"/>
      <c r="H753" s="755"/>
      <c r="I753" s="755"/>
      <c r="J753" s="755"/>
      <c r="K753" s="755"/>
      <c r="L753" s="755"/>
      <c r="M753" s="755"/>
      <c r="N753" s="756"/>
      <c r="O753" s="755"/>
      <c r="P753" s="755"/>
      <c r="Q753" s="755"/>
      <c r="R753" s="755"/>
      <c r="S753" s="755"/>
      <c r="T753" s="755"/>
      <c r="U753" s="755"/>
      <c r="V753" s="755"/>
      <c r="W753" s="755"/>
      <c r="X753" s="755"/>
      <c r="Y753" s="755"/>
      <c r="Z753" s="755"/>
    </row>
    <row r="754" spans="1:26" ht="15.75" customHeight="1" x14ac:dyDescent="0.3">
      <c r="A754" s="755"/>
      <c r="B754" s="755"/>
      <c r="C754" s="755"/>
      <c r="D754" s="755"/>
      <c r="E754" s="755"/>
      <c r="F754" s="755"/>
      <c r="G754" s="755"/>
      <c r="H754" s="755"/>
      <c r="I754" s="755"/>
      <c r="J754" s="755"/>
      <c r="K754" s="755"/>
      <c r="L754" s="755"/>
      <c r="M754" s="755"/>
      <c r="N754" s="756"/>
      <c r="O754" s="755"/>
      <c r="P754" s="755"/>
      <c r="Q754" s="755"/>
      <c r="R754" s="755"/>
      <c r="S754" s="755"/>
      <c r="T754" s="755"/>
      <c r="U754" s="755"/>
      <c r="V754" s="755"/>
      <c r="W754" s="755"/>
      <c r="X754" s="755"/>
      <c r="Y754" s="755"/>
      <c r="Z754" s="755"/>
    </row>
    <row r="755" spans="1:26" ht="15.75" customHeight="1" x14ac:dyDescent="0.3">
      <c r="A755" s="755"/>
      <c r="B755" s="755"/>
      <c r="C755" s="755"/>
      <c r="D755" s="755"/>
      <c r="E755" s="755"/>
      <c r="F755" s="755"/>
      <c r="G755" s="755"/>
      <c r="H755" s="755"/>
      <c r="I755" s="755"/>
      <c r="J755" s="755"/>
      <c r="K755" s="755"/>
      <c r="L755" s="755"/>
      <c r="M755" s="755"/>
      <c r="N755" s="756"/>
      <c r="O755" s="755"/>
      <c r="P755" s="755"/>
      <c r="Q755" s="755"/>
      <c r="R755" s="755"/>
      <c r="S755" s="755"/>
      <c r="T755" s="755"/>
      <c r="U755" s="755"/>
      <c r="V755" s="755"/>
      <c r="W755" s="755"/>
      <c r="X755" s="755"/>
      <c r="Y755" s="755"/>
      <c r="Z755" s="755"/>
    </row>
    <row r="756" spans="1:26" ht="15.75" customHeight="1" x14ac:dyDescent="0.3">
      <c r="A756" s="755"/>
      <c r="B756" s="755"/>
      <c r="C756" s="755"/>
      <c r="D756" s="755"/>
      <c r="E756" s="755"/>
      <c r="F756" s="755"/>
      <c r="G756" s="755"/>
      <c r="H756" s="755"/>
      <c r="I756" s="755"/>
      <c r="J756" s="755"/>
      <c r="K756" s="755"/>
      <c r="L756" s="755"/>
      <c r="M756" s="755"/>
      <c r="N756" s="756"/>
      <c r="O756" s="755"/>
      <c r="P756" s="755"/>
      <c r="Q756" s="755"/>
      <c r="R756" s="755"/>
      <c r="S756" s="755"/>
      <c r="T756" s="755"/>
      <c r="U756" s="755"/>
      <c r="V756" s="755"/>
      <c r="W756" s="755"/>
      <c r="X756" s="755"/>
      <c r="Y756" s="755"/>
      <c r="Z756" s="755"/>
    </row>
    <row r="757" spans="1:26" ht="15.75" customHeight="1" x14ac:dyDescent="0.3">
      <c r="A757" s="755"/>
      <c r="B757" s="755"/>
      <c r="C757" s="755"/>
      <c r="D757" s="755"/>
      <c r="E757" s="755"/>
      <c r="F757" s="755"/>
      <c r="G757" s="755"/>
      <c r="H757" s="755"/>
      <c r="I757" s="755"/>
      <c r="J757" s="755"/>
      <c r="K757" s="755"/>
      <c r="L757" s="755"/>
      <c r="M757" s="755"/>
      <c r="N757" s="756"/>
      <c r="O757" s="755"/>
      <c r="P757" s="755"/>
      <c r="Q757" s="755"/>
      <c r="R757" s="755"/>
      <c r="S757" s="755"/>
      <c r="T757" s="755"/>
      <c r="U757" s="755"/>
      <c r="V757" s="755"/>
      <c r="W757" s="755"/>
      <c r="X757" s="755"/>
      <c r="Y757" s="755"/>
      <c r="Z757" s="755"/>
    </row>
    <row r="758" spans="1:26" ht="15.75" customHeight="1" x14ac:dyDescent="0.3">
      <c r="A758" s="755"/>
      <c r="B758" s="755"/>
      <c r="C758" s="755"/>
      <c r="D758" s="755"/>
      <c r="E758" s="755"/>
      <c r="F758" s="755"/>
      <c r="G758" s="755"/>
      <c r="H758" s="755"/>
      <c r="I758" s="755"/>
      <c r="J758" s="755"/>
      <c r="K758" s="755"/>
      <c r="L758" s="755"/>
      <c r="M758" s="755"/>
      <c r="N758" s="756"/>
      <c r="O758" s="755"/>
      <c r="P758" s="755"/>
      <c r="Q758" s="755"/>
      <c r="R758" s="755"/>
      <c r="S758" s="755"/>
      <c r="T758" s="755"/>
      <c r="U758" s="755"/>
      <c r="V758" s="755"/>
      <c r="W758" s="755"/>
      <c r="X758" s="755"/>
      <c r="Y758" s="755"/>
      <c r="Z758" s="755"/>
    </row>
    <row r="759" spans="1:26" ht="15.75" customHeight="1" x14ac:dyDescent="0.3">
      <c r="A759" s="755"/>
      <c r="B759" s="755"/>
      <c r="C759" s="755"/>
      <c r="D759" s="755"/>
      <c r="E759" s="755"/>
      <c r="F759" s="755"/>
      <c r="G759" s="755"/>
      <c r="H759" s="755"/>
      <c r="I759" s="755"/>
      <c r="J759" s="755"/>
      <c r="K759" s="755"/>
      <c r="L759" s="755"/>
      <c r="M759" s="755"/>
      <c r="N759" s="756"/>
      <c r="O759" s="755"/>
      <c r="P759" s="755"/>
      <c r="Q759" s="755"/>
      <c r="R759" s="755"/>
      <c r="S759" s="755"/>
      <c r="T759" s="755"/>
      <c r="U759" s="755"/>
      <c r="V759" s="755"/>
      <c r="W759" s="755"/>
      <c r="X759" s="755"/>
      <c r="Y759" s="755"/>
      <c r="Z759" s="755"/>
    </row>
    <row r="760" spans="1:26" ht="15.75" customHeight="1" x14ac:dyDescent="0.3">
      <c r="A760" s="755"/>
      <c r="B760" s="755"/>
      <c r="C760" s="755"/>
      <c r="D760" s="755"/>
      <c r="E760" s="755"/>
      <c r="F760" s="755"/>
      <c r="G760" s="755"/>
      <c r="H760" s="755"/>
      <c r="I760" s="755"/>
      <c r="J760" s="755"/>
      <c r="K760" s="755"/>
      <c r="L760" s="755"/>
      <c r="M760" s="755"/>
      <c r="N760" s="756"/>
      <c r="O760" s="755"/>
      <c r="P760" s="755"/>
      <c r="Q760" s="755"/>
      <c r="R760" s="755"/>
      <c r="S760" s="755"/>
      <c r="T760" s="755"/>
      <c r="U760" s="755"/>
      <c r="V760" s="755"/>
      <c r="W760" s="755"/>
      <c r="X760" s="755"/>
      <c r="Y760" s="755"/>
      <c r="Z760" s="755"/>
    </row>
    <row r="761" spans="1:26" ht="15.75" customHeight="1" x14ac:dyDescent="0.3">
      <c r="A761" s="755"/>
      <c r="B761" s="755"/>
      <c r="C761" s="755"/>
      <c r="D761" s="755"/>
      <c r="E761" s="755"/>
      <c r="F761" s="755"/>
      <c r="G761" s="755"/>
      <c r="H761" s="755"/>
      <c r="I761" s="755"/>
      <c r="J761" s="755"/>
      <c r="K761" s="755"/>
      <c r="L761" s="755"/>
      <c r="M761" s="755"/>
      <c r="N761" s="756"/>
      <c r="O761" s="755"/>
      <c r="P761" s="755"/>
      <c r="Q761" s="755"/>
      <c r="R761" s="755"/>
      <c r="S761" s="755"/>
      <c r="T761" s="755"/>
      <c r="U761" s="755"/>
      <c r="V761" s="755"/>
      <c r="W761" s="755"/>
      <c r="X761" s="755"/>
      <c r="Y761" s="755"/>
      <c r="Z761" s="755"/>
    </row>
    <row r="762" spans="1:26" ht="15.75" customHeight="1" x14ac:dyDescent="0.3">
      <c r="A762" s="755"/>
      <c r="B762" s="755"/>
      <c r="C762" s="755"/>
      <c r="D762" s="755"/>
      <c r="E762" s="755"/>
      <c r="F762" s="755"/>
      <c r="G762" s="755"/>
      <c r="H762" s="755"/>
      <c r="I762" s="755"/>
      <c r="J762" s="755"/>
      <c r="K762" s="755"/>
      <c r="L762" s="755"/>
      <c r="M762" s="755"/>
      <c r="N762" s="756"/>
      <c r="O762" s="755"/>
      <c r="P762" s="755"/>
      <c r="Q762" s="755"/>
      <c r="R762" s="755"/>
      <c r="S762" s="755"/>
      <c r="T762" s="755"/>
      <c r="U762" s="755"/>
      <c r="V762" s="755"/>
      <c r="W762" s="755"/>
      <c r="X762" s="755"/>
      <c r="Y762" s="755"/>
      <c r="Z762" s="755"/>
    </row>
    <row r="763" spans="1:26" ht="15.75" customHeight="1" x14ac:dyDescent="0.3">
      <c r="A763" s="755"/>
      <c r="B763" s="755"/>
      <c r="C763" s="755"/>
      <c r="D763" s="755"/>
      <c r="E763" s="755"/>
      <c r="F763" s="755"/>
      <c r="G763" s="755"/>
      <c r="H763" s="755"/>
      <c r="I763" s="755"/>
      <c r="J763" s="755"/>
      <c r="K763" s="755"/>
      <c r="L763" s="755"/>
      <c r="M763" s="755"/>
      <c r="N763" s="756"/>
      <c r="O763" s="755"/>
      <c r="P763" s="755"/>
      <c r="Q763" s="755"/>
      <c r="R763" s="755"/>
      <c r="S763" s="755"/>
      <c r="T763" s="755"/>
      <c r="U763" s="755"/>
      <c r="V763" s="755"/>
      <c r="W763" s="755"/>
      <c r="X763" s="755"/>
      <c r="Y763" s="755"/>
      <c r="Z763" s="755"/>
    </row>
    <row r="764" spans="1:26" ht="15.75" customHeight="1" x14ac:dyDescent="0.3">
      <c r="A764" s="755"/>
      <c r="B764" s="755"/>
      <c r="C764" s="755"/>
      <c r="D764" s="755"/>
      <c r="E764" s="755"/>
      <c r="F764" s="755"/>
      <c r="G764" s="755"/>
      <c r="H764" s="755"/>
      <c r="I764" s="755"/>
      <c r="J764" s="755"/>
      <c r="K764" s="755"/>
      <c r="L764" s="755"/>
      <c r="M764" s="755"/>
      <c r="N764" s="756"/>
      <c r="O764" s="755"/>
      <c r="P764" s="755"/>
      <c r="Q764" s="755"/>
      <c r="R764" s="755"/>
      <c r="S764" s="755"/>
      <c r="T764" s="755"/>
      <c r="U764" s="755"/>
      <c r="V764" s="755"/>
      <c r="W764" s="755"/>
      <c r="X764" s="755"/>
      <c r="Y764" s="755"/>
      <c r="Z764" s="755"/>
    </row>
    <row r="765" spans="1:26" ht="15.75" customHeight="1" x14ac:dyDescent="0.3">
      <c r="A765" s="755"/>
      <c r="B765" s="755"/>
      <c r="C765" s="755"/>
      <c r="D765" s="755"/>
      <c r="E765" s="755"/>
      <c r="F765" s="755"/>
      <c r="G765" s="755"/>
      <c r="H765" s="755"/>
      <c r="I765" s="755"/>
      <c r="J765" s="755"/>
      <c r="K765" s="755"/>
      <c r="L765" s="755"/>
      <c r="M765" s="755"/>
      <c r="N765" s="756"/>
      <c r="O765" s="755"/>
      <c r="P765" s="755"/>
      <c r="Q765" s="755"/>
      <c r="R765" s="755"/>
      <c r="S765" s="755"/>
      <c r="T765" s="755"/>
      <c r="U765" s="755"/>
      <c r="V765" s="755"/>
      <c r="W765" s="755"/>
      <c r="X765" s="755"/>
      <c r="Y765" s="755"/>
      <c r="Z765" s="755"/>
    </row>
    <row r="766" spans="1:26" ht="15.75" customHeight="1" x14ac:dyDescent="0.3">
      <c r="A766" s="755"/>
      <c r="B766" s="755"/>
      <c r="C766" s="755"/>
      <c r="D766" s="755"/>
      <c r="E766" s="755"/>
      <c r="F766" s="755"/>
      <c r="G766" s="755"/>
      <c r="H766" s="755"/>
      <c r="I766" s="755"/>
      <c r="J766" s="755"/>
      <c r="K766" s="755"/>
      <c r="L766" s="755"/>
      <c r="M766" s="755"/>
      <c r="N766" s="756"/>
      <c r="O766" s="755"/>
      <c r="P766" s="755"/>
      <c r="Q766" s="755"/>
      <c r="R766" s="755"/>
      <c r="S766" s="755"/>
      <c r="T766" s="755"/>
      <c r="U766" s="755"/>
      <c r="V766" s="755"/>
      <c r="W766" s="755"/>
      <c r="X766" s="755"/>
      <c r="Y766" s="755"/>
      <c r="Z766" s="755"/>
    </row>
    <row r="767" spans="1:26" ht="15.75" customHeight="1" x14ac:dyDescent="0.3">
      <c r="A767" s="755"/>
      <c r="B767" s="755"/>
      <c r="C767" s="755"/>
      <c r="D767" s="755"/>
      <c r="E767" s="755"/>
      <c r="F767" s="755"/>
      <c r="G767" s="755"/>
      <c r="H767" s="755"/>
      <c r="I767" s="755"/>
      <c r="J767" s="755"/>
      <c r="K767" s="755"/>
      <c r="L767" s="755"/>
      <c r="M767" s="755"/>
      <c r="N767" s="756"/>
      <c r="O767" s="755"/>
      <c r="P767" s="755"/>
      <c r="Q767" s="755"/>
      <c r="R767" s="755"/>
      <c r="S767" s="755"/>
      <c r="T767" s="755"/>
      <c r="U767" s="755"/>
      <c r="V767" s="755"/>
      <c r="W767" s="755"/>
      <c r="X767" s="755"/>
      <c r="Y767" s="755"/>
      <c r="Z767" s="755"/>
    </row>
    <row r="768" spans="1:26" ht="15.75" customHeight="1" x14ac:dyDescent="0.3">
      <c r="A768" s="755"/>
      <c r="B768" s="755"/>
      <c r="C768" s="755"/>
      <c r="D768" s="755"/>
      <c r="E768" s="755"/>
      <c r="F768" s="755"/>
      <c r="G768" s="755"/>
      <c r="H768" s="755"/>
      <c r="I768" s="755"/>
      <c r="J768" s="755"/>
      <c r="K768" s="755"/>
      <c r="L768" s="755"/>
      <c r="M768" s="755"/>
      <c r="N768" s="756"/>
      <c r="O768" s="755"/>
      <c r="P768" s="755"/>
      <c r="Q768" s="755"/>
      <c r="R768" s="755"/>
      <c r="S768" s="755"/>
      <c r="T768" s="755"/>
      <c r="U768" s="755"/>
      <c r="V768" s="755"/>
      <c r="W768" s="755"/>
      <c r="X768" s="755"/>
      <c r="Y768" s="755"/>
      <c r="Z768" s="755"/>
    </row>
    <row r="769" spans="1:26" ht="15.75" customHeight="1" x14ac:dyDescent="0.3">
      <c r="A769" s="755"/>
      <c r="B769" s="755"/>
      <c r="C769" s="755"/>
      <c r="D769" s="755"/>
      <c r="E769" s="755"/>
      <c r="F769" s="755"/>
      <c r="G769" s="755"/>
      <c r="H769" s="755"/>
      <c r="I769" s="755"/>
      <c r="J769" s="755"/>
      <c r="K769" s="755"/>
      <c r="L769" s="755"/>
      <c r="M769" s="755"/>
      <c r="N769" s="756"/>
      <c r="O769" s="755"/>
      <c r="P769" s="755"/>
      <c r="Q769" s="755"/>
      <c r="R769" s="755"/>
      <c r="S769" s="755"/>
      <c r="T769" s="755"/>
      <c r="U769" s="755"/>
      <c r="V769" s="755"/>
      <c r="W769" s="755"/>
      <c r="X769" s="755"/>
      <c r="Y769" s="755"/>
      <c r="Z769" s="755"/>
    </row>
    <row r="770" spans="1:26" ht="15.75" customHeight="1" x14ac:dyDescent="0.3">
      <c r="A770" s="755"/>
      <c r="B770" s="755"/>
      <c r="C770" s="755"/>
      <c r="D770" s="755"/>
      <c r="E770" s="755"/>
      <c r="F770" s="755"/>
      <c r="G770" s="755"/>
      <c r="H770" s="755"/>
      <c r="I770" s="755"/>
      <c r="J770" s="755"/>
      <c r="K770" s="755"/>
      <c r="L770" s="755"/>
      <c r="M770" s="755"/>
      <c r="N770" s="756"/>
      <c r="O770" s="755"/>
      <c r="P770" s="755"/>
      <c r="Q770" s="755"/>
      <c r="R770" s="755"/>
      <c r="S770" s="755"/>
      <c r="T770" s="755"/>
      <c r="U770" s="755"/>
      <c r="V770" s="755"/>
      <c r="W770" s="755"/>
      <c r="X770" s="755"/>
      <c r="Y770" s="755"/>
      <c r="Z770" s="755"/>
    </row>
    <row r="771" spans="1:26" ht="15.75" customHeight="1" x14ac:dyDescent="0.3">
      <c r="A771" s="755"/>
      <c r="B771" s="755"/>
      <c r="C771" s="755"/>
      <c r="D771" s="755"/>
      <c r="E771" s="755"/>
      <c r="F771" s="755"/>
      <c r="G771" s="755"/>
      <c r="H771" s="755"/>
      <c r="I771" s="755"/>
      <c r="J771" s="755"/>
      <c r="K771" s="755"/>
      <c r="L771" s="755"/>
      <c r="M771" s="755"/>
      <c r="N771" s="756"/>
      <c r="O771" s="755"/>
      <c r="P771" s="755"/>
      <c r="Q771" s="755"/>
      <c r="R771" s="755"/>
      <c r="S771" s="755"/>
      <c r="T771" s="755"/>
      <c r="U771" s="755"/>
      <c r="V771" s="755"/>
      <c r="W771" s="755"/>
      <c r="X771" s="755"/>
      <c r="Y771" s="755"/>
      <c r="Z771" s="755"/>
    </row>
    <row r="772" spans="1:26" ht="15.75" customHeight="1" x14ac:dyDescent="0.3">
      <c r="A772" s="755"/>
      <c r="B772" s="755"/>
      <c r="C772" s="755"/>
      <c r="D772" s="755"/>
      <c r="E772" s="755"/>
      <c r="F772" s="755"/>
      <c r="G772" s="755"/>
      <c r="H772" s="755"/>
      <c r="I772" s="755"/>
      <c r="J772" s="755"/>
      <c r="K772" s="755"/>
      <c r="L772" s="755"/>
      <c r="M772" s="755"/>
      <c r="N772" s="756"/>
      <c r="O772" s="755"/>
      <c r="P772" s="755"/>
      <c r="Q772" s="755"/>
      <c r="R772" s="755"/>
      <c r="S772" s="755"/>
      <c r="T772" s="755"/>
      <c r="U772" s="755"/>
      <c r="V772" s="755"/>
      <c r="W772" s="755"/>
      <c r="X772" s="755"/>
      <c r="Y772" s="755"/>
      <c r="Z772" s="755"/>
    </row>
    <row r="773" spans="1:26" ht="15.75" customHeight="1" x14ac:dyDescent="0.3">
      <c r="A773" s="755"/>
      <c r="B773" s="755"/>
      <c r="C773" s="755"/>
      <c r="D773" s="755"/>
      <c r="E773" s="755"/>
      <c r="F773" s="755"/>
      <c r="G773" s="755"/>
      <c r="H773" s="755"/>
      <c r="I773" s="755"/>
      <c r="J773" s="755"/>
      <c r="K773" s="755"/>
      <c r="L773" s="755"/>
      <c r="M773" s="755"/>
      <c r="N773" s="756"/>
      <c r="O773" s="755"/>
      <c r="P773" s="755"/>
      <c r="Q773" s="755"/>
      <c r="R773" s="755"/>
      <c r="S773" s="755"/>
      <c r="T773" s="755"/>
      <c r="U773" s="755"/>
      <c r="V773" s="755"/>
      <c r="W773" s="755"/>
      <c r="X773" s="755"/>
      <c r="Y773" s="755"/>
      <c r="Z773" s="755"/>
    </row>
    <row r="774" spans="1:26" ht="15.75" customHeight="1" x14ac:dyDescent="0.3">
      <c r="A774" s="755"/>
      <c r="B774" s="755"/>
      <c r="C774" s="755"/>
      <c r="D774" s="755"/>
      <c r="E774" s="755"/>
      <c r="F774" s="755"/>
      <c r="G774" s="755"/>
      <c r="H774" s="755"/>
      <c r="I774" s="755"/>
      <c r="J774" s="755"/>
      <c r="K774" s="755"/>
      <c r="L774" s="755"/>
      <c r="M774" s="755"/>
      <c r="N774" s="756"/>
      <c r="O774" s="755"/>
      <c r="P774" s="755"/>
      <c r="Q774" s="755"/>
      <c r="R774" s="755"/>
      <c r="S774" s="755"/>
      <c r="T774" s="755"/>
      <c r="U774" s="755"/>
      <c r="V774" s="755"/>
      <c r="W774" s="755"/>
      <c r="X774" s="755"/>
      <c r="Y774" s="755"/>
      <c r="Z774" s="755"/>
    </row>
    <row r="775" spans="1:26" ht="15.75" customHeight="1" x14ac:dyDescent="0.3">
      <c r="A775" s="755"/>
      <c r="B775" s="755"/>
      <c r="C775" s="755"/>
      <c r="D775" s="755"/>
      <c r="E775" s="755"/>
      <c r="F775" s="755"/>
      <c r="G775" s="755"/>
      <c r="H775" s="755"/>
      <c r="I775" s="755"/>
      <c r="J775" s="755"/>
      <c r="K775" s="755"/>
      <c r="L775" s="755"/>
      <c r="M775" s="755"/>
      <c r="N775" s="756"/>
      <c r="O775" s="755"/>
      <c r="P775" s="755"/>
      <c r="Q775" s="755"/>
      <c r="R775" s="755"/>
      <c r="S775" s="755"/>
      <c r="T775" s="755"/>
      <c r="U775" s="755"/>
      <c r="V775" s="755"/>
      <c r="W775" s="755"/>
      <c r="X775" s="755"/>
      <c r="Y775" s="755"/>
      <c r="Z775" s="755"/>
    </row>
    <row r="776" spans="1:26" ht="15.75" customHeight="1" x14ac:dyDescent="0.3">
      <c r="A776" s="755"/>
      <c r="B776" s="755"/>
      <c r="C776" s="755"/>
      <c r="D776" s="755"/>
      <c r="E776" s="755"/>
      <c r="F776" s="755"/>
      <c r="G776" s="755"/>
      <c r="H776" s="755"/>
      <c r="I776" s="755"/>
      <c r="J776" s="755"/>
      <c r="K776" s="755"/>
      <c r="L776" s="755"/>
      <c r="M776" s="755"/>
      <c r="N776" s="756"/>
      <c r="O776" s="755"/>
      <c r="P776" s="755"/>
      <c r="Q776" s="755"/>
      <c r="R776" s="755"/>
      <c r="S776" s="755"/>
      <c r="T776" s="755"/>
      <c r="U776" s="755"/>
      <c r="V776" s="755"/>
      <c r="W776" s="755"/>
      <c r="X776" s="755"/>
      <c r="Y776" s="755"/>
      <c r="Z776" s="755"/>
    </row>
    <row r="777" spans="1:26" ht="15.75" customHeight="1" x14ac:dyDescent="0.3">
      <c r="A777" s="755"/>
      <c r="B777" s="755"/>
      <c r="C777" s="755"/>
      <c r="D777" s="755"/>
      <c r="E777" s="755"/>
      <c r="F777" s="755"/>
      <c r="G777" s="755"/>
      <c r="H777" s="755"/>
      <c r="I777" s="755"/>
      <c r="J777" s="755"/>
      <c r="K777" s="755"/>
      <c r="L777" s="755"/>
      <c r="M777" s="755"/>
      <c r="N777" s="756"/>
      <c r="O777" s="755"/>
      <c r="P777" s="755"/>
      <c r="Q777" s="755"/>
      <c r="R777" s="755"/>
      <c r="S777" s="755"/>
      <c r="T777" s="755"/>
      <c r="U777" s="755"/>
      <c r="V777" s="755"/>
      <c r="W777" s="755"/>
      <c r="X777" s="755"/>
      <c r="Y777" s="755"/>
      <c r="Z777" s="755"/>
    </row>
    <row r="778" spans="1:26" ht="15.75" customHeight="1" x14ac:dyDescent="0.3">
      <c r="A778" s="755"/>
      <c r="B778" s="755"/>
      <c r="C778" s="755"/>
      <c r="D778" s="755"/>
      <c r="E778" s="755"/>
      <c r="F778" s="755"/>
      <c r="G778" s="755"/>
      <c r="H778" s="755"/>
      <c r="I778" s="755"/>
      <c r="J778" s="755"/>
      <c r="K778" s="755"/>
      <c r="L778" s="755"/>
      <c r="M778" s="755"/>
      <c r="N778" s="756"/>
      <c r="O778" s="755"/>
      <c r="P778" s="755"/>
      <c r="Q778" s="755"/>
      <c r="R778" s="755"/>
      <c r="S778" s="755"/>
      <c r="T778" s="755"/>
      <c r="U778" s="755"/>
      <c r="V778" s="755"/>
      <c r="W778" s="755"/>
      <c r="X778" s="755"/>
      <c r="Y778" s="755"/>
      <c r="Z778" s="755"/>
    </row>
    <row r="779" spans="1:26" ht="15.75" customHeight="1" x14ac:dyDescent="0.3">
      <c r="A779" s="755"/>
      <c r="B779" s="755"/>
      <c r="C779" s="755"/>
      <c r="D779" s="755"/>
      <c r="E779" s="755"/>
      <c r="F779" s="755"/>
      <c r="G779" s="755"/>
      <c r="H779" s="755"/>
      <c r="I779" s="755"/>
      <c r="J779" s="755"/>
      <c r="K779" s="755"/>
      <c r="L779" s="755"/>
      <c r="M779" s="755"/>
      <c r="N779" s="756"/>
      <c r="O779" s="755"/>
      <c r="P779" s="755"/>
      <c r="Q779" s="755"/>
      <c r="R779" s="755"/>
      <c r="S779" s="755"/>
      <c r="T779" s="755"/>
      <c r="U779" s="755"/>
      <c r="V779" s="755"/>
      <c r="W779" s="755"/>
      <c r="X779" s="755"/>
      <c r="Y779" s="755"/>
      <c r="Z779" s="755"/>
    </row>
    <row r="780" spans="1:26" ht="15.75" customHeight="1" x14ac:dyDescent="0.3">
      <c r="A780" s="755"/>
      <c r="B780" s="755"/>
      <c r="C780" s="755"/>
      <c r="D780" s="755"/>
      <c r="E780" s="755"/>
      <c r="F780" s="755"/>
      <c r="G780" s="755"/>
      <c r="H780" s="755"/>
      <c r="I780" s="755"/>
      <c r="J780" s="755"/>
      <c r="K780" s="755"/>
      <c r="L780" s="755"/>
      <c r="M780" s="755"/>
      <c r="N780" s="756"/>
      <c r="O780" s="755"/>
      <c r="P780" s="755"/>
      <c r="Q780" s="755"/>
      <c r="R780" s="755"/>
      <c r="S780" s="755"/>
      <c r="T780" s="755"/>
      <c r="U780" s="755"/>
      <c r="V780" s="755"/>
      <c r="W780" s="755"/>
      <c r="X780" s="755"/>
      <c r="Y780" s="755"/>
      <c r="Z780" s="755"/>
    </row>
    <row r="781" spans="1:26" ht="15.75" customHeight="1" x14ac:dyDescent="0.3">
      <c r="A781" s="755"/>
      <c r="B781" s="755"/>
      <c r="C781" s="755"/>
      <c r="D781" s="755"/>
      <c r="E781" s="755"/>
      <c r="F781" s="755"/>
      <c r="G781" s="755"/>
      <c r="H781" s="755"/>
      <c r="I781" s="755"/>
      <c r="J781" s="755"/>
      <c r="K781" s="755"/>
      <c r="L781" s="755"/>
      <c r="M781" s="755"/>
      <c r="N781" s="756"/>
      <c r="O781" s="755"/>
      <c r="P781" s="755"/>
      <c r="Q781" s="755"/>
      <c r="R781" s="755"/>
      <c r="S781" s="755"/>
      <c r="T781" s="755"/>
      <c r="U781" s="755"/>
      <c r="V781" s="755"/>
      <c r="W781" s="755"/>
      <c r="X781" s="755"/>
      <c r="Y781" s="755"/>
      <c r="Z781" s="755"/>
    </row>
    <row r="782" spans="1:26" ht="15.75" customHeight="1" x14ac:dyDescent="0.3">
      <c r="A782" s="755"/>
      <c r="B782" s="755"/>
      <c r="C782" s="755"/>
      <c r="D782" s="755"/>
      <c r="E782" s="755"/>
      <c r="F782" s="755"/>
      <c r="G782" s="755"/>
      <c r="H782" s="755"/>
      <c r="I782" s="755"/>
      <c r="J782" s="755"/>
      <c r="K782" s="755"/>
      <c r="L782" s="755"/>
      <c r="M782" s="755"/>
      <c r="N782" s="756"/>
      <c r="O782" s="755"/>
      <c r="P782" s="755"/>
      <c r="Q782" s="755"/>
      <c r="R782" s="755"/>
      <c r="S782" s="755"/>
      <c r="T782" s="755"/>
      <c r="U782" s="755"/>
      <c r="V782" s="755"/>
      <c r="W782" s="755"/>
      <c r="X782" s="755"/>
      <c r="Y782" s="755"/>
      <c r="Z782" s="755"/>
    </row>
    <row r="783" spans="1:26" ht="15.75" customHeight="1" x14ac:dyDescent="0.3">
      <c r="A783" s="755"/>
      <c r="B783" s="755"/>
      <c r="C783" s="755"/>
      <c r="D783" s="755"/>
      <c r="E783" s="755"/>
      <c r="F783" s="755"/>
      <c r="G783" s="755"/>
      <c r="H783" s="755"/>
      <c r="I783" s="755"/>
      <c r="J783" s="755"/>
      <c r="K783" s="755"/>
      <c r="L783" s="755"/>
      <c r="M783" s="755"/>
      <c r="N783" s="756"/>
      <c r="O783" s="755"/>
      <c r="P783" s="755"/>
      <c r="Q783" s="755"/>
      <c r="R783" s="755"/>
      <c r="S783" s="755"/>
      <c r="T783" s="755"/>
      <c r="U783" s="755"/>
      <c r="V783" s="755"/>
      <c r="W783" s="755"/>
      <c r="X783" s="755"/>
      <c r="Y783" s="755"/>
      <c r="Z783" s="755"/>
    </row>
    <row r="784" spans="1:26" ht="15.75" customHeight="1" x14ac:dyDescent="0.3">
      <c r="A784" s="755"/>
      <c r="B784" s="755"/>
      <c r="C784" s="755"/>
      <c r="D784" s="755"/>
      <c r="E784" s="755"/>
      <c r="F784" s="755"/>
      <c r="G784" s="755"/>
      <c r="H784" s="755"/>
      <c r="I784" s="755"/>
      <c r="J784" s="755"/>
      <c r="K784" s="755"/>
      <c r="L784" s="755"/>
      <c r="M784" s="755"/>
      <c r="N784" s="756"/>
      <c r="O784" s="755"/>
      <c r="P784" s="755"/>
      <c r="Q784" s="755"/>
      <c r="R784" s="755"/>
      <c r="S784" s="755"/>
      <c r="T784" s="755"/>
      <c r="U784" s="755"/>
      <c r="V784" s="755"/>
      <c r="W784" s="755"/>
      <c r="X784" s="755"/>
      <c r="Y784" s="755"/>
      <c r="Z784" s="755"/>
    </row>
    <row r="785" spans="1:26" ht="15.75" customHeight="1" x14ac:dyDescent="0.3">
      <c r="A785" s="755"/>
      <c r="B785" s="755"/>
      <c r="C785" s="755"/>
      <c r="D785" s="755"/>
      <c r="E785" s="755"/>
      <c r="F785" s="755"/>
      <c r="G785" s="755"/>
      <c r="H785" s="755"/>
      <c r="I785" s="755"/>
      <c r="J785" s="755"/>
      <c r="K785" s="755"/>
      <c r="L785" s="755"/>
      <c r="M785" s="755"/>
      <c r="N785" s="756"/>
      <c r="O785" s="755"/>
      <c r="P785" s="755"/>
      <c r="Q785" s="755"/>
      <c r="R785" s="755"/>
      <c r="S785" s="755"/>
      <c r="T785" s="755"/>
      <c r="U785" s="755"/>
      <c r="V785" s="755"/>
      <c r="W785" s="755"/>
      <c r="X785" s="755"/>
      <c r="Y785" s="755"/>
      <c r="Z785" s="755"/>
    </row>
    <row r="786" spans="1:26" ht="15.75" customHeight="1" x14ac:dyDescent="0.3">
      <c r="A786" s="755"/>
      <c r="B786" s="755"/>
      <c r="C786" s="755"/>
      <c r="D786" s="755"/>
      <c r="E786" s="755"/>
      <c r="F786" s="755"/>
      <c r="G786" s="755"/>
      <c r="H786" s="755"/>
      <c r="I786" s="755"/>
      <c r="J786" s="755"/>
      <c r="K786" s="755"/>
      <c r="L786" s="755"/>
      <c r="M786" s="755"/>
      <c r="N786" s="756"/>
      <c r="O786" s="755"/>
      <c r="P786" s="755"/>
      <c r="Q786" s="755"/>
      <c r="R786" s="755"/>
      <c r="S786" s="755"/>
      <c r="T786" s="755"/>
      <c r="U786" s="755"/>
      <c r="V786" s="755"/>
      <c r="W786" s="755"/>
      <c r="X786" s="755"/>
      <c r="Y786" s="755"/>
      <c r="Z786" s="755"/>
    </row>
    <row r="787" spans="1:26" ht="15.75" customHeight="1" x14ac:dyDescent="0.3">
      <c r="A787" s="755"/>
      <c r="B787" s="755"/>
      <c r="C787" s="755"/>
      <c r="D787" s="755"/>
      <c r="E787" s="755"/>
      <c r="F787" s="755"/>
      <c r="G787" s="755"/>
      <c r="H787" s="755"/>
      <c r="I787" s="755"/>
      <c r="J787" s="755"/>
      <c r="K787" s="755"/>
      <c r="L787" s="755"/>
      <c r="M787" s="755"/>
      <c r="N787" s="756"/>
      <c r="O787" s="755"/>
      <c r="P787" s="755"/>
      <c r="Q787" s="755"/>
      <c r="R787" s="755"/>
      <c r="S787" s="755"/>
      <c r="T787" s="755"/>
      <c r="U787" s="755"/>
      <c r="V787" s="755"/>
      <c r="W787" s="755"/>
      <c r="X787" s="755"/>
      <c r="Y787" s="755"/>
      <c r="Z787" s="755"/>
    </row>
    <row r="788" spans="1:26" ht="15.75" customHeight="1" x14ac:dyDescent="0.3">
      <c r="A788" s="755"/>
      <c r="B788" s="755"/>
      <c r="C788" s="755"/>
      <c r="D788" s="755"/>
      <c r="E788" s="755"/>
      <c r="F788" s="755"/>
      <c r="G788" s="755"/>
      <c r="H788" s="755"/>
      <c r="I788" s="755"/>
      <c r="J788" s="755"/>
      <c r="K788" s="755"/>
      <c r="L788" s="755"/>
      <c r="M788" s="755"/>
      <c r="N788" s="756"/>
      <c r="O788" s="755"/>
      <c r="P788" s="755"/>
      <c r="Q788" s="755"/>
      <c r="R788" s="755"/>
      <c r="S788" s="755"/>
      <c r="T788" s="755"/>
      <c r="U788" s="755"/>
      <c r="V788" s="755"/>
      <c r="W788" s="755"/>
      <c r="X788" s="755"/>
      <c r="Y788" s="755"/>
      <c r="Z788" s="755"/>
    </row>
    <row r="789" spans="1:26" ht="15.75" customHeight="1" x14ac:dyDescent="0.3">
      <c r="A789" s="755"/>
      <c r="B789" s="755"/>
      <c r="C789" s="755"/>
      <c r="D789" s="755"/>
      <c r="E789" s="755"/>
      <c r="F789" s="755"/>
      <c r="G789" s="755"/>
      <c r="H789" s="755"/>
      <c r="I789" s="755"/>
      <c r="J789" s="755"/>
      <c r="K789" s="755"/>
      <c r="L789" s="755"/>
      <c r="M789" s="755"/>
      <c r="N789" s="756"/>
      <c r="O789" s="755"/>
      <c r="P789" s="755"/>
      <c r="Q789" s="755"/>
      <c r="R789" s="755"/>
      <c r="S789" s="755"/>
      <c r="T789" s="755"/>
      <c r="U789" s="755"/>
      <c r="V789" s="755"/>
      <c r="W789" s="755"/>
      <c r="X789" s="755"/>
      <c r="Y789" s="755"/>
      <c r="Z789" s="755"/>
    </row>
    <row r="790" spans="1:26" ht="15.75" customHeight="1" x14ac:dyDescent="0.3">
      <c r="A790" s="755"/>
      <c r="B790" s="755"/>
      <c r="C790" s="755"/>
      <c r="D790" s="755"/>
      <c r="E790" s="755"/>
      <c r="F790" s="755"/>
      <c r="G790" s="755"/>
      <c r="H790" s="755"/>
      <c r="I790" s="755"/>
      <c r="J790" s="755"/>
      <c r="K790" s="755"/>
      <c r="L790" s="755"/>
      <c r="M790" s="755"/>
      <c r="N790" s="756"/>
      <c r="O790" s="755"/>
      <c r="P790" s="755"/>
      <c r="Q790" s="755"/>
      <c r="R790" s="755"/>
      <c r="S790" s="755"/>
      <c r="T790" s="755"/>
      <c r="U790" s="755"/>
      <c r="V790" s="755"/>
      <c r="W790" s="755"/>
      <c r="X790" s="755"/>
      <c r="Y790" s="755"/>
      <c r="Z790" s="755"/>
    </row>
    <row r="791" spans="1:26" ht="15.75" customHeight="1" x14ac:dyDescent="0.3">
      <c r="A791" s="755"/>
      <c r="B791" s="755"/>
      <c r="C791" s="755"/>
      <c r="D791" s="755"/>
      <c r="E791" s="755"/>
      <c r="F791" s="755"/>
      <c r="G791" s="755"/>
      <c r="H791" s="755"/>
      <c r="I791" s="755"/>
      <c r="J791" s="755"/>
      <c r="K791" s="755"/>
      <c r="L791" s="755"/>
      <c r="M791" s="755"/>
      <c r="N791" s="756"/>
      <c r="O791" s="755"/>
      <c r="P791" s="755"/>
      <c r="Q791" s="755"/>
      <c r="R791" s="755"/>
      <c r="S791" s="755"/>
      <c r="T791" s="755"/>
      <c r="U791" s="755"/>
      <c r="V791" s="755"/>
      <c r="W791" s="755"/>
      <c r="X791" s="755"/>
      <c r="Y791" s="755"/>
      <c r="Z791" s="755"/>
    </row>
    <row r="792" spans="1:26" ht="15.75" customHeight="1" x14ac:dyDescent="0.3">
      <c r="A792" s="755"/>
      <c r="B792" s="755"/>
      <c r="C792" s="755"/>
      <c r="D792" s="755"/>
      <c r="E792" s="755"/>
      <c r="F792" s="755"/>
      <c r="G792" s="755"/>
      <c r="H792" s="755"/>
      <c r="I792" s="755"/>
      <c r="J792" s="755"/>
      <c r="K792" s="755"/>
      <c r="L792" s="755"/>
      <c r="M792" s="755"/>
      <c r="N792" s="756"/>
      <c r="O792" s="755"/>
      <c r="P792" s="755"/>
      <c r="Q792" s="755"/>
      <c r="R792" s="755"/>
      <c r="S792" s="755"/>
      <c r="T792" s="755"/>
      <c r="U792" s="755"/>
      <c r="V792" s="755"/>
      <c r="W792" s="755"/>
      <c r="X792" s="755"/>
      <c r="Y792" s="755"/>
      <c r="Z792" s="755"/>
    </row>
    <row r="793" spans="1:26" ht="15.75" customHeight="1" x14ac:dyDescent="0.3">
      <c r="A793" s="755"/>
      <c r="B793" s="755"/>
      <c r="C793" s="755"/>
      <c r="D793" s="755"/>
      <c r="E793" s="755"/>
      <c r="F793" s="755"/>
      <c r="G793" s="755"/>
      <c r="H793" s="755"/>
      <c r="I793" s="755"/>
      <c r="J793" s="755"/>
      <c r="K793" s="755"/>
      <c r="L793" s="755"/>
      <c r="M793" s="755"/>
      <c r="N793" s="756"/>
      <c r="O793" s="755"/>
      <c r="P793" s="755"/>
      <c r="Q793" s="755"/>
      <c r="R793" s="755"/>
      <c r="S793" s="755"/>
      <c r="T793" s="755"/>
      <c r="U793" s="755"/>
      <c r="V793" s="755"/>
      <c r="W793" s="755"/>
      <c r="X793" s="755"/>
      <c r="Y793" s="755"/>
      <c r="Z793" s="755"/>
    </row>
    <row r="794" spans="1:26" ht="15.75" customHeight="1" x14ac:dyDescent="0.3">
      <c r="A794" s="755"/>
      <c r="B794" s="755"/>
      <c r="C794" s="755"/>
      <c r="D794" s="755"/>
      <c r="E794" s="755"/>
      <c r="F794" s="755"/>
      <c r="G794" s="755"/>
      <c r="H794" s="755"/>
      <c r="I794" s="755"/>
      <c r="J794" s="755"/>
      <c r="K794" s="755"/>
      <c r="L794" s="755"/>
      <c r="M794" s="755"/>
      <c r="N794" s="756"/>
      <c r="O794" s="755"/>
      <c r="P794" s="755"/>
      <c r="Q794" s="755"/>
      <c r="R794" s="755"/>
      <c r="S794" s="755"/>
      <c r="T794" s="755"/>
      <c r="U794" s="755"/>
      <c r="V794" s="755"/>
      <c r="W794" s="755"/>
      <c r="X794" s="755"/>
      <c r="Y794" s="755"/>
      <c r="Z794" s="755"/>
    </row>
    <row r="795" spans="1:26" ht="15.75" customHeight="1" x14ac:dyDescent="0.3">
      <c r="A795" s="755"/>
      <c r="B795" s="755"/>
      <c r="C795" s="755"/>
      <c r="D795" s="755"/>
      <c r="E795" s="755"/>
      <c r="F795" s="755"/>
      <c r="G795" s="755"/>
      <c r="H795" s="755"/>
      <c r="I795" s="755"/>
      <c r="J795" s="755"/>
      <c r="K795" s="755"/>
      <c r="L795" s="755"/>
      <c r="M795" s="755"/>
      <c r="N795" s="756"/>
      <c r="O795" s="755"/>
      <c r="P795" s="755"/>
      <c r="Q795" s="755"/>
      <c r="R795" s="755"/>
      <c r="S795" s="755"/>
      <c r="T795" s="755"/>
      <c r="U795" s="755"/>
      <c r="V795" s="755"/>
      <c r="W795" s="755"/>
      <c r="X795" s="755"/>
      <c r="Y795" s="755"/>
      <c r="Z795" s="755"/>
    </row>
    <row r="796" spans="1:26" ht="15.75" customHeight="1" x14ac:dyDescent="0.3">
      <c r="A796" s="755"/>
      <c r="B796" s="755"/>
      <c r="C796" s="755"/>
      <c r="D796" s="755"/>
      <c r="E796" s="755"/>
      <c r="F796" s="755"/>
      <c r="G796" s="755"/>
      <c r="H796" s="755"/>
      <c r="I796" s="755"/>
      <c r="J796" s="755"/>
      <c r="K796" s="755"/>
      <c r="L796" s="755"/>
      <c r="M796" s="755"/>
      <c r="N796" s="756"/>
      <c r="O796" s="755"/>
      <c r="P796" s="755"/>
      <c r="Q796" s="755"/>
      <c r="R796" s="755"/>
      <c r="S796" s="755"/>
      <c r="T796" s="755"/>
      <c r="U796" s="755"/>
      <c r="V796" s="755"/>
      <c r="W796" s="755"/>
      <c r="X796" s="755"/>
      <c r="Y796" s="755"/>
      <c r="Z796" s="755"/>
    </row>
    <row r="797" spans="1:26" ht="15.75" customHeight="1" x14ac:dyDescent="0.3">
      <c r="A797" s="755"/>
      <c r="B797" s="755"/>
      <c r="C797" s="755"/>
      <c r="D797" s="755"/>
      <c r="E797" s="755"/>
      <c r="F797" s="755"/>
      <c r="G797" s="755"/>
      <c r="H797" s="755"/>
      <c r="I797" s="755"/>
      <c r="J797" s="755"/>
      <c r="K797" s="755"/>
      <c r="L797" s="755"/>
      <c r="M797" s="755"/>
      <c r="N797" s="756"/>
      <c r="O797" s="755"/>
      <c r="P797" s="755"/>
      <c r="Q797" s="755"/>
      <c r="R797" s="755"/>
      <c r="S797" s="755"/>
      <c r="T797" s="755"/>
      <c r="U797" s="755"/>
      <c r="V797" s="755"/>
      <c r="W797" s="755"/>
      <c r="X797" s="755"/>
      <c r="Y797" s="755"/>
      <c r="Z797" s="755"/>
    </row>
    <row r="798" spans="1:26" ht="15.75" customHeight="1" x14ac:dyDescent="0.3">
      <c r="A798" s="755"/>
      <c r="B798" s="755"/>
      <c r="C798" s="755"/>
      <c r="D798" s="755"/>
      <c r="E798" s="755"/>
      <c r="F798" s="755"/>
      <c r="G798" s="755"/>
      <c r="H798" s="755"/>
      <c r="I798" s="755"/>
      <c r="J798" s="755"/>
      <c r="K798" s="755"/>
      <c r="L798" s="755"/>
      <c r="M798" s="755"/>
      <c r="N798" s="756"/>
      <c r="O798" s="755"/>
      <c r="P798" s="755"/>
      <c r="Q798" s="755"/>
      <c r="R798" s="755"/>
      <c r="S798" s="755"/>
      <c r="T798" s="755"/>
      <c r="U798" s="755"/>
      <c r="V798" s="755"/>
      <c r="W798" s="755"/>
      <c r="X798" s="755"/>
      <c r="Y798" s="755"/>
      <c r="Z798" s="755"/>
    </row>
    <row r="799" spans="1:26" ht="15.75" customHeight="1" x14ac:dyDescent="0.3">
      <c r="A799" s="755"/>
      <c r="B799" s="755"/>
      <c r="C799" s="755"/>
      <c r="D799" s="755"/>
      <c r="E799" s="755"/>
      <c r="F799" s="755"/>
      <c r="G799" s="755"/>
      <c r="H799" s="755"/>
      <c r="I799" s="755"/>
      <c r="J799" s="755"/>
      <c r="K799" s="755"/>
      <c r="L799" s="755"/>
      <c r="M799" s="755"/>
      <c r="N799" s="756"/>
      <c r="O799" s="755"/>
      <c r="P799" s="755"/>
      <c r="Q799" s="755"/>
      <c r="R799" s="755"/>
      <c r="S799" s="755"/>
      <c r="T799" s="755"/>
      <c r="U799" s="755"/>
      <c r="V799" s="755"/>
      <c r="W799" s="755"/>
      <c r="X799" s="755"/>
      <c r="Y799" s="755"/>
      <c r="Z799" s="755"/>
    </row>
    <row r="800" spans="1:26" ht="15.75" customHeight="1" x14ac:dyDescent="0.3">
      <c r="A800" s="755"/>
      <c r="B800" s="755"/>
      <c r="C800" s="755"/>
      <c r="D800" s="755"/>
      <c r="E800" s="755"/>
      <c r="F800" s="755"/>
      <c r="G800" s="755"/>
      <c r="H800" s="755"/>
      <c r="I800" s="755"/>
      <c r="J800" s="755"/>
      <c r="K800" s="755"/>
      <c r="L800" s="755"/>
      <c r="M800" s="755"/>
      <c r="N800" s="756"/>
      <c r="O800" s="755"/>
      <c r="P800" s="755"/>
      <c r="Q800" s="755"/>
      <c r="R800" s="755"/>
      <c r="S800" s="755"/>
      <c r="T800" s="755"/>
      <c r="U800" s="755"/>
      <c r="V800" s="755"/>
      <c r="W800" s="755"/>
      <c r="X800" s="755"/>
      <c r="Y800" s="755"/>
      <c r="Z800" s="755"/>
    </row>
    <row r="801" spans="1:26" ht="15.75" customHeight="1" x14ac:dyDescent="0.3">
      <c r="A801" s="755"/>
      <c r="B801" s="755"/>
      <c r="C801" s="755"/>
      <c r="D801" s="755"/>
      <c r="E801" s="755"/>
      <c r="F801" s="755"/>
      <c r="G801" s="755"/>
      <c r="H801" s="755"/>
      <c r="I801" s="755"/>
      <c r="J801" s="755"/>
      <c r="K801" s="755"/>
      <c r="L801" s="755"/>
      <c r="M801" s="755"/>
      <c r="N801" s="756"/>
      <c r="O801" s="755"/>
      <c r="P801" s="755"/>
      <c r="Q801" s="755"/>
      <c r="R801" s="755"/>
      <c r="S801" s="755"/>
      <c r="T801" s="755"/>
      <c r="U801" s="755"/>
      <c r="V801" s="755"/>
      <c r="W801" s="755"/>
      <c r="X801" s="755"/>
      <c r="Y801" s="755"/>
      <c r="Z801" s="755"/>
    </row>
    <row r="802" spans="1:26" ht="15.75" customHeight="1" x14ac:dyDescent="0.3">
      <c r="A802" s="755"/>
      <c r="B802" s="755"/>
      <c r="C802" s="755"/>
      <c r="D802" s="755"/>
      <c r="E802" s="755"/>
      <c r="F802" s="755"/>
      <c r="G802" s="755"/>
      <c r="H802" s="755"/>
      <c r="I802" s="755"/>
      <c r="J802" s="755"/>
      <c r="K802" s="755"/>
      <c r="L802" s="755"/>
      <c r="M802" s="755"/>
      <c r="N802" s="756"/>
      <c r="O802" s="755"/>
      <c r="P802" s="755"/>
      <c r="Q802" s="755"/>
      <c r="R802" s="755"/>
      <c r="S802" s="755"/>
      <c r="T802" s="755"/>
      <c r="U802" s="755"/>
      <c r="V802" s="755"/>
      <c r="W802" s="755"/>
      <c r="X802" s="755"/>
      <c r="Y802" s="755"/>
      <c r="Z802" s="755"/>
    </row>
    <row r="803" spans="1:26" ht="15.75" customHeight="1" x14ac:dyDescent="0.3">
      <c r="A803" s="755"/>
      <c r="B803" s="755"/>
      <c r="C803" s="755"/>
      <c r="D803" s="755"/>
      <c r="E803" s="755"/>
      <c r="F803" s="755"/>
      <c r="G803" s="755"/>
      <c r="H803" s="755"/>
      <c r="I803" s="755"/>
      <c r="J803" s="755"/>
      <c r="K803" s="755"/>
      <c r="L803" s="755"/>
      <c r="M803" s="755"/>
      <c r="N803" s="756"/>
      <c r="O803" s="755"/>
      <c r="P803" s="755"/>
      <c r="Q803" s="755"/>
      <c r="R803" s="755"/>
      <c r="S803" s="755"/>
      <c r="T803" s="755"/>
      <c r="U803" s="755"/>
      <c r="V803" s="755"/>
      <c r="W803" s="755"/>
      <c r="X803" s="755"/>
      <c r="Y803" s="755"/>
      <c r="Z803" s="755"/>
    </row>
    <row r="804" spans="1:26" ht="15.75" customHeight="1" x14ac:dyDescent="0.3">
      <c r="A804" s="755"/>
      <c r="B804" s="755"/>
      <c r="C804" s="755"/>
      <c r="D804" s="755"/>
      <c r="E804" s="755"/>
      <c r="F804" s="755"/>
      <c r="G804" s="755"/>
      <c r="H804" s="755"/>
      <c r="I804" s="755"/>
      <c r="J804" s="755"/>
      <c r="K804" s="755"/>
      <c r="L804" s="755"/>
      <c r="M804" s="755"/>
      <c r="N804" s="756"/>
      <c r="O804" s="755"/>
      <c r="P804" s="755"/>
      <c r="Q804" s="755"/>
      <c r="R804" s="755"/>
      <c r="S804" s="755"/>
      <c r="T804" s="755"/>
      <c r="U804" s="755"/>
      <c r="V804" s="755"/>
      <c r="W804" s="755"/>
      <c r="X804" s="755"/>
      <c r="Y804" s="755"/>
      <c r="Z804" s="755"/>
    </row>
    <row r="805" spans="1:26" ht="15.75" customHeight="1" x14ac:dyDescent="0.3">
      <c r="A805" s="755"/>
      <c r="B805" s="755"/>
      <c r="C805" s="755"/>
      <c r="D805" s="755"/>
      <c r="E805" s="755"/>
      <c r="F805" s="755"/>
      <c r="G805" s="755"/>
      <c r="H805" s="755"/>
      <c r="I805" s="755"/>
      <c r="J805" s="755"/>
      <c r="K805" s="755"/>
      <c r="L805" s="755"/>
      <c r="M805" s="755"/>
      <c r="N805" s="756"/>
      <c r="O805" s="755"/>
      <c r="P805" s="755"/>
      <c r="Q805" s="755"/>
      <c r="R805" s="755"/>
      <c r="S805" s="755"/>
      <c r="T805" s="755"/>
      <c r="U805" s="755"/>
      <c r="V805" s="755"/>
      <c r="W805" s="755"/>
      <c r="X805" s="755"/>
      <c r="Y805" s="755"/>
      <c r="Z805" s="755"/>
    </row>
    <row r="806" spans="1:26" ht="15.75" customHeight="1" x14ac:dyDescent="0.3">
      <c r="A806" s="755"/>
      <c r="B806" s="755"/>
      <c r="C806" s="755"/>
      <c r="D806" s="755"/>
      <c r="E806" s="755"/>
      <c r="F806" s="755"/>
      <c r="G806" s="755"/>
      <c r="H806" s="755"/>
      <c r="I806" s="755"/>
      <c r="J806" s="755"/>
      <c r="K806" s="755"/>
      <c r="L806" s="755"/>
      <c r="M806" s="755"/>
      <c r="N806" s="756"/>
      <c r="O806" s="755"/>
      <c r="P806" s="755"/>
      <c r="Q806" s="755"/>
      <c r="R806" s="755"/>
      <c r="S806" s="755"/>
      <c r="T806" s="755"/>
      <c r="U806" s="755"/>
      <c r="V806" s="755"/>
      <c r="W806" s="755"/>
      <c r="X806" s="755"/>
      <c r="Y806" s="755"/>
      <c r="Z806" s="755"/>
    </row>
    <row r="807" spans="1:26" ht="15.75" customHeight="1" x14ac:dyDescent="0.3">
      <c r="A807" s="755"/>
      <c r="B807" s="755"/>
      <c r="C807" s="755"/>
      <c r="D807" s="755"/>
      <c r="E807" s="755"/>
      <c r="F807" s="755"/>
      <c r="G807" s="755"/>
      <c r="H807" s="755"/>
      <c r="I807" s="755"/>
      <c r="J807" s="755"/>
      <c r="K807" s="755"/>
      <c r="L807" s="755"/>
      <c r="M807" s="755"/>
      <c r="N807" s="756"/>
      <c r="O807" s="755"/>
      <c r="P807" s="755"/>
      <c r="Q807" s="755"/>
      <c r="R807" s="755"/>
      <c r="S807" s="755"/>
      <c r="T807" s="755"/>
      <c r="U807" s="755"/>
      <c r="V807" s="755"/>
      <c r="W807" s="755"/>
      <c r="X807" s="755"/>
      <c r="Y807" s="755"/>
      <c r="Z807" s="755"/>
    </row>
    <row r="808" spans="1:26" ht="15.75" customHeight="1" x14ac:dyDescent="0.3">
      <c r="A808" s="755"/>
      <c r="B808" s="755"/>
      <c r="C808" s="755"/>
      <c r="D808" s="755"/>
      <c r="E808" s="755"/>
      <c r="F808" s="755"/>
      <c r="G808" s="755"/>
      <c r="H808" s="755"/>
      <c r="I808" s="755"/>
      <c r="J808" s="755"/>
      <c r="K808" s="755"/>
      <c r="L808" s="755"/>
      <c r="M808" s="755"/>
      <c r="N808" s="756"/>
      <c r="O808" s="755"/>
      <c r="P808" s="755"/>
      <c r="Q808" s="755"/>
      <c r="R808" s="755"/>
      <c r="S808" s="755"/>
      <c r="T808" s="755"/>
      <c r="U808" s="755"/>
      <c r="V808" s="755"/>
      <c r="W808" s="755"/>
      <c r="X808" s="755"/>
      <c r="Y808" s="755"/>
      <c r="Z808" s="755"/>
    </row>
    <row r="809" spans="1:26" ht="15.75" customHeight="1" x14ac:dyDescent="0.3">
      <c r="A809" s="755"/>
      <c r="B809" s="755"/>
      <c r="C809" s="755"/>
      <c r="D809" s="755"/>
      <c r="E809" s="755"/>
      <c r="F809" s="755"/>
      <c r="G809" s="755"/>
      <c r="H809" s="755"/>
      <c r="I809" s="755"/>
      <c r="J809" s="755"/>
      <c r="K809" s="755"/>
      <c r="L809" s="755"/>
      <c r="M809" s="755"/>
      <c r="N809" s="756"/>
      <c r="O809" s="755"/>
      <c r="P809" s="755"/>
      <c r="Q809" s="755"/>
      <c r="R809" s="755"/>
      <c r="S809" s="755"/>
      <c r="T809" s="755"/>
      <c r="U809" s="755"/>
      <c r="V809" s="755"/>
      <c r="W809" s="755"/>
      <c r="X809" s="755"/>
      <c r="Y809" s="755"/>
      <c r="Z809" s="755"/>
    </row>
    <row r="810" spans="1:26" ht="15.75" customHeight="1" x14ac:dyDescent="0.3">
      <c r="A810" s="755"/>
      <c r="B810" s="755"/>
      <c r="C810" s="755"/>
      <c r="D810" s="755"/>
      <c r="E810" s="755"/>
      <c r="F810" s="755"/>
      <c r="G810" s="755"/>
      <c r="H810" s="755"/>
      <c r="I810" s="755"/>
      <c r="J810" s="755"/>
      <c r="K810" s="755"/>
      <c r="L810" s="755"/>
      <c r="M810" s="755"/>
      <c r="N810" s="756"/>
      <c r="O810" s="755"/>
      <c r="P810" s="755"/>
      <c r="Q810" s="755"/>
      <c r="R810" s="755"/>
      <c r="S810" s="755"/>
      <c r="T810" s="755"/>
      <c r="U810" s="755"/>
      <c r="V810" s="755"/>
      <c r="W810" s="755"/>
      <c r="X810" s="755"/>
      <c r="Y810" s="755"/>
      <c r="Z810" s="755"/>
    </row>
    <row r="811" spans="1:26" ht="15.75" customHeight="1" x14ac:dyDescent="0.3">
      <c r="A811" s="755"/>
      <c r="B811" s="755"/>
      <c r="C811" s="755"/>
      <c r="D811" s="755"/>
      <c r="E811" s="755"/>
      <c r="F811" s="755"/>
      <c r="G811" s="755"/>
      <c r="H811" s="755"/>
      <c r="I811" s="755"/>
      <c r="J811" s="755"/>
      <c r="K811" s="755"/>
      <c r="L811" s="755"/>
      <c r="M811" s="755"/>
      <c r="N811" s="756"/>
      <c r="O811" s="755"/>
      <c r="P811" s="755"/>
      <c r="Q811" s="755"/>
      <c r="R811" s="755"/>
      <c r="S811" s="755"/>
      <c r="T811" s="755"/>
      <c r="U811" s="755"/>
      <c r="V811" s="755"/>
      <c r="W811" s="755"/>
      <c r="X811" s="755"/>
      <c r="Y811" s="755"/>
      <c r="Z811" s="755"/>
    </row>
    <row r="812" spans="1:26" ht="15.75" customHeight="1" x14ac:dyDescent="0.3">
      <c r="A812" s="755"/>
      <c r="B812" s="755"/>
      <c r="C812" s="755"/>
      <c r="D812" s="755"/>
      <c r="E812" s="755"/>
      <c r="F812" s="755"/>
      <c r="G812" s="755"/>
      <c r="H812" s="755"/>
      <c r="I812" s="755"/>
      <c r="J812" s="755"/>
      <c r="K812" s="755"/>
      <c r="L812" s="755"/>
      <c r="M812" s="755"/>
      <c r="N812" s="756"/>
      <c r="O812" s="755"/>
      <c r="P812" s="755"/>
      <c r="Q812" s="755"/>
      <c r="R812" s="755"/>
      <c r="S812" s="755"/>
      <c r="T812" s="755"/>
      <c r="U812" s="755"/>
      <c r="V812" s="755"/>
      <c r="W812" s="755"/>
      <c r="X812" s="755"/>
      <c r="Y812" s="755"/>
      <c r="Z812" s="755"/>
    </row>
    <row r="813" spans="1:26" ht="15.75" customHeight="1" x14ac:dyDescent="0.3">
      <c r="A813" s="755"/>
      <c r="B813" s="755"/>
      <c r="C813" s="755"/>
      <c r="D813" s="755"/>
      <c r="E813" s="755"/>
      <c r="F813" s="755"/>
      <c r="G813" s="755"/>
      <c r="H813" s="755"/>
      <c r="I813" s="755"/>
      <c r="J813" s="755"/>
      <c r="K813" s="755"/>
      <c r="L813" s="755"/>
      <c r="M813" s="755"/>
      <c r="N813" s="756"/>
      <c r="O813" s="755"/>
      <c r="P813" s="755"/>
      <c r="Q813" s="755"/>
      <c r="R813" s="755"/>
      <c r="S813" s="755"/>
      <c r="T813" s="755"/>
      <c r="U813" s="755"/>
      <c r="V813" s="755"/>
      <c r="W813" s="755"/>
      <c r="X813" s="755"/>
      <c r="Y813" s="755"/>
      <c r="Z813" s="755"/>
    </row>
    <row r="814" spans="1:26" ht="15.75" customHeight="1" x14ac:dyDescent="0.3">
      <c r="A814" s="755"/>
      <c r="B814" s="755"/>
      <c r="C814" s="755"/>
      <c r="D814" s="755"/>
      <c r="E814" s="755"/>
      <c r="F814" s="755"/>
      <c r="G814" s="755"/>
      <c r="H814" s="755"/>
      <c r="I814" s="755"/>
      <c r="J814" s="755"/>
      <c r="K814" s="755"/>
      <c r="L814" s="755"/>
      <c r="M814" s="755"/>
      <c r="N814" s="756"/>
      <c r="O814" s="755"/>
      <c r="P814" s="755"/>
      <c r="Q814" s="755"/>
      <c r="R814" s="755"/>
      <c r="S814" s="755"/>
      <c r="T814" s="755"/>
      <c r="U814" s="755"/>
      <c r="V814" s="755"/>
      <c r="W814" s="755"/>
      <c r="X814" s="755"/>
      <c r="Y814" s="755"/>
      <c r="Z814" s="755"/>
    </row>
    <row r="815" spans="1:26" ht="15.75" customHeight="1" x14ac:dyDescent="0.3">
      <c r="A815" s="755"/>
      <c r="B815" s="755"/>
      <c r="C815" s="755"/>
      <c r="D815" s="755"/>
      <c r="E815" s="755"/>
      <c r="F815" s="755"/>
      <c r="G815" s="755"/>
      <c r="H815" s="755"/>
      <c r="I815" s="755"/>
      <c r="J815" s="755"/>
      <c r="K815" s="755"/>
      <c r="L815" s="755"/>
      <c r="M815" s="755"/>
      <c r="N815" s="756"/>
      <c r="O815" s="755"/>
      <c r="P815" s="755"/>
      <c r="Q815" s="755"/>
      <c r="R815" s="755"/>
      <c r="S815" s="755"/>
      <c r="T815" s="755"/>
      <c r="U815" s="755"/>
      <c r="V815" s="755"/>
      <c r="W815" s="755"/>
      <c r="X815" s="755"/>
      <c r="Y815" s="755"/>
      <c r="Z815" s="755"/>
    </row>
    <row r="816" spans="1:26" ht="15.75" customHeight="1" x14ac:dyDescent="0.3">
      <c r="A816" s="755"/>
      <c r="B816" s="755"/>
      <c r="C816" s="755"/>
      <c r="D816" s="755"/>
      <c r="E816" s="755"/>
      <c r="F816" s="755"/>
      <c r="G816" s="755"/>
      <c r="H816" s="755"/>
      <c r="I816" s="755"/>
      <c r="J816" s="755"/>
      <c r="K816" s="755"/>
      <c r="L816" s="755"/>
      <c r="M816" s="755"/>
      <c r="N816" s="756"/>
      <c r="O816" s="755"/>
      <c r="P816" s="755"/>
      <c r="Q816" s="755"/>
      <c r="R816" s="755"/>
      <c r="S816" s="755"/>
      <c r="T816" s="755"/>
      <c r="U816" s="755"/>
      <c r="V816" s="755"/>
      <c r="W816" s="755"/>
      <c r="X816" s="755"/>
      <c r="Y816" s="755"/>
      <c r="Z816" s="755"/>
    </row>
    <row r="817" spans="1:26" ht="15.75" customHeight="1" x14ac:dyDescent="0.3">
      <c r="A817" s="755"/>
      <c r="B817" s="755"/>
      <c r="C817" s="755"/>
      <c r="D817" s="755"/>
      <c r="E817" s="755"/>
      <c r="F817" s="755"/>
      <c r="G817" s="755"/>
      <c r="H817" s="755"/>
      <c r="I817" s="755"/>
      <c r="J817" s="755"/>
      <c r="K817" s="755"/>
      <c r="L817" s="755"/>
      <c r="M817" s="755"/>
      <c r="N817" s="756"/>
      <c r="O817" s="755"/>
      <c r="P817" s="755"/>
      <c r="Q817" s="755"/>
      <c r="R817" s="755"/>
      <c r="S817" s="755"/>
      <c r="T817" s="755"/>
      <c r="U817" s="755"/>
      <c r="V817" s="755"/>
      <c r="W817" s="755"/>
      <c r="X817" s="755"/>
      <c r="Y817" s="755"/>
      <c r="Z817" s="755"/>
    </row>
    <row r="818" spans="1:26" ht="15.75" customHeight="1" x14ac:dyDescent="0.3">
      <c r="A818" s="755"/>
      <c r="B818" s="755"/>
      <c r="C818" s="755"/>
      <c r="D818" s="755"/>
      <c r="E818" s="755"/>
      <c r="F818" s="755"/>
      <c r="G818" s="755"/>
      <c r="H818" s="755"/>
      <c r="I818" s="755"/>
      <c r="J818" s="755"/>
      <c r="K818" s="755"/>
      <c r="L818" s="755"/>
      <c r="M818" s="755"/>
      <c r="N818" s="756"/>
      <c r="O818" s="755"/>
      <c r="P818" s="755"/>
      <c r="Q818" s="755"/>
      <c r="R818" s="755"/>
      <c r="S818" s="755"/>
      <c r="T818" s="755"/>
      <c r="U818" s="755"/>
      <c r="V818" s="755"/>
      <c r="W818" s="755"/>
      <c r="X818" s="755"/>
      <c r="Y818" s="755"/>
      <c r="Z818" s="755"/>
    </row>
    <row r="819" spans="1:26" ht="15.75" customHeight="1" x14ac:dyDescent="0.3">
      <c r="A819" s="755"/>
      <c r="B819" s="755"/>
      <c r="C819" s="755"/>
      <c r="D819" s="755"/>
      <c r="E819" s="755"/>
      <c r="F819" s="755"/>
      <c r="G819" s="755"/>
      <c r="H819" s="755"/>
      <c r="I819" s="755"/>
      <c r="J819" s="755"/>
      <c r="K819" s="755"/>
      <c r="L819" s="755"/>
      <c r="M819" s="755"/>
      <c r="N819" s="756"/>
      <c r="O819" s="755"/>
      <c r="P819" s="755"/>
      <c r="Q819" s="755"/>
      <c r="R819" s="755"/>
      <c r="S819" s="755"/>
      <c r="T819" s="755"/>
      <c r="U819" s="755"/>
      <c r="V819" s="755"/>
      <c r="W819" s="755"/>
      <c r="X819" s="755"/>
      <c r="Y819" s="755"/>
      <c r="Z819" s="755"/>
    </row>
    <row r="820" spans="1:26" ht="15.75" customHeight="1" x14ac:dyDescent="0.3">
      <c r="A820" s="755"/>
      <c r="B820" s="755"/>
      <c r="C820" s="755"/>
      <c r="D820" s="755"/>
      <c r="E820" s="755"/>
      <c r="F820" s="755"/>
      <c r="G820" s="755"/>
      <c r="H820" s="755"/>
      <c r="I820" s="755"/>
      <c r="J820" s="755"/>
      <c r="K820" s="755"/>
      <c r="L820" s="755"/>
      <c r="M820" s="755"/>
      <c r="N820" s="756"/>
      <c r="O820" s="755"/>
      <c r="P820" s="755"/>
      <c r="Q820" s="755"/>
      <c r="R820" s="755"/>
      <c r="S820" s="755"/>
      <c r="T820" s="755"/>
      <c r="U820" s="755"/>
      <c r="V820" s="755"/>
      <c r="W820" s="755"/>
      <c r="X820" s="755"/>
      <c r="Y820" s="755"/>
      <c r="Z820" s="755"/>
    </row>
    <row r="821" spans="1:26" ht="15.75" customHeight="1" x14ac:dyDescent="0.3">
      <c r="A821" s="755"/>
      <c r="B821" s="755"/>
      <c r="C821" s="755"/>
      <c r="D821" s="755"/>
      <c r="E821" s="755"/>
      <c r="F821" s="755"/>
      <c r="G821" s="755"/>
      <c r="H821" s="755"/>
      <c r="I821" s="755"/>
      <c r="J821" s="755"/>
      <c r="K821" s="755"/>
      <c r="L821" s="755"/>
      <c r="M821" s="755"/>
      <c r="N821" s="756"/>
      <c r="O821" s="755"/>
      <c r="P821" s="755"/>
      <c r="Q821" s="755"/>
      <c r="R821" s="755"/>
      <c r="S821" s="755"/>
      <c r="T821" s="755"/>
      <c r="U821" s="755"/>
      <c r="V821" s="755"/>
      <c r="W821" s="755"/>
      <c r="X821" s="755"/>
      <c r="Y821" s="755"/>
      <c r="Z821" s="755"/>
    </row>
    <row r="822" spans="1:26" ht="15.75" customHeight="1" x14ac:dyDescent="0.3">
      <c r="A822" s="755"/>
      <c r="B822" s="755"/>
      <c r="C822" s="755"/>
      <c r="D822" s="755"/>
      <c r="E822" s="755"/>
      <c r="F822" s="755"/>
      <c r="G822" s="755"/>
      <c r="H822" s="755"/>
      <c r="I822" s="755"/>
      <c r="J822" s="755"/>
      <c r="K822" s="755"/>
      <c r="L822" s="755"/>
      <c r="M822" s="755"/>
      <c r="N822" s="756"/>
      <c r="O822" s="755"/>
      <c r="P822" s="755"/>
      <c r="Q822" s="755"/>
      <c r="R822" s="755"/>
      <c r="S822" s="755"/>
      <c r="T822" s="755"/>
      <c r="U822" s="755"/>
      <c r="V822" s="755"/>
      <c r="W822" s="755"/>
      <c r="X822" s="755"/>
      <c r="Y822" s="755"/>
      <c r="Z822" s="755"/>
    </row>
    <row r="823" spans="1:26" ht="15.75" customHeight="1" x14ac:dyDescent="0.3">
      <c r="A823" s="755"/>
      <c r="B823" s="755"/>
      <c r="C823" s="755"/>
      <c r="D823" s="755"/>
      <c r="E823" s="755"/>
      <c r="F823" s="755"/>
      <c r="G823" s="755"/>
      <c r="H823" s="755"/>
      <c r="I823" s="755"/>
      <c r="J823" s="755"/>
      <c r="K823" s="755"/>
      <c r="L823" s="755"/>
      <c r="M823" s="755"/>
      <c r="N823" s="756"/>
      <c r="O823" s="755"/>
      <c r="P823" s="755"/>
      <c r="Q823" s="755"/>
      <c r="R823" s="755"/>
      <c r="S823" s="755"/>
      <c r="T823" s="755"/>
      <c r="U823" s="755"/>
      <c r="V823" s="755"/>
      <c r="W823" s="755"/>
      <c r="X823" s="755"/>
      <c r="Y823" s="755"/>
      <c r="Z823" s="755"/>
    </row>
    <row r="824" spans="1:26" ht="15.75" customHeight="1" x14ac:dyDescent="0.3">
      <c r="A824" s="755"/>
      <c r="B824" s="755"/>
      <c r="C824" s="755"/>
      <c r="D824" s="755"/>
      <c r="E824" s="755"/>
      <c r="F824" s="755"/>
      <c r="G824" s="755"/>
      <c r="H824" s="755"/>
      <c r="I824" s="755"/>
      <c r="J824" s="755"/>
      <c r="K824" s="755"/>
      <c r="L824" s="755"/>
      <c r="M824" s="755"/>
      <c r="N824" s="756"/>
      <c r="O824" s="755"/>
      <c r="P824" s="755"/>
      <c r="Q824" s="755"/>
      <c r="R824" s="755"/>
      <c r="S824" s="755"/>
      <c r="T824" s="755"/>
      <c r="U824" s="755"/>
      <c r="V824" s="755"/>
      <c r="W824" s="755"/>
      <c r="X824" s="755"/>
      <c r="Y824" s="755"/>
      <c r="Z824" s="755"/>
    </row>
    <row r="825" spans="1:26" ht="15.75" customHeight="1" x14ac:dyDescent="0.3">
      <c r="A825" s="755"/>
      <c r="B825" s="755"/>
      <c r="C825" s="755"/>
      <c r="D825" s="755"/>
      <c r="E825" s="755"/>
      <c r="F825" s="755"/>
      <c r="G825" s="755"/>
      <c r="H825" s="755"/>
      <c r="I825" s="755"/>
      <c r="J825" s="755"/>
      <c r="K825" s="755"/>
      <c r="L825" s="755"/>
      <c r="M825" s="755"/>
      <c r="N825" s="756"/>
      <c r="O825" s="755"/>
      <c r="P825" s="755"/>
      <c r="Q825" s="755"/>
      <c r="R825" s="755"/>
      <c r="S825" s="755"/>
      <c r="T825" s="755"/>
      <c r="U825" s="755"/>
      <c r="V825" s="755"/>
      <c r="W825" s="755"/>
      <c r="X825" s="755"/>
      <c r="Y825" s="755"/>
      <c r="Z825" s="755"/>
    </row>
    <row r="826" spans="1:26" ht="15.75" customHeight="1" x14ac:dyDescent="0.3">
      <c r="A826" s="755"/>
      <c r="B826" s="755"/>
      <c r="C826" s="755"/>
      <c r="D826" s="755"/>
      <c r="E826" s="755"/>
      <c r="F826" s="755"/>
      <c r="G826" s="755"/>
      <c r="H826" s="755"/>
      <c r="I826" s="755"/>
      <c r="J826" s="755"/>
      <c r="K826" s="755"/>
      <c r="L826" s="755"/>
      <c r="M826" s="755"/>
      <c r="N826" s="756"/>
      <c r="O826" s="755"/>
      <c r="P826" s="755"/>
      <c r="Q826" s="755"/>
      <c r="R826" s="755"/>
      <c r="S826" s="755"/>
      <c r="T826" s="755"/>
      <c r="U826" s="755"/>
      <c r="V826" s="755"/>
      <c r="W826" s="755"/>
      <c r="X826" s="755"/>
      <c r="Y826" s="755"/>
      <c r="Z826" s="755"/>
    </row>
    <row r="827" spans="1:26" ht="15.75" customHeight="1" x14ac:dyDescent="0.3">
      <c r="A827" s="755"/>
      <c r="B827" s="755"/>
      <c r="C827" s="755"/>
      <c r="D827" s="755"/>
      <c r="E827" s="755"/>
      <c r="F827" s="755"/>
      <c r="G827" s="755"/>
      <c r="H827" s="755"/>
      <c r="I827" s="755"/>
      <c r="J827" s="755"/>
      <c r="K827" s="755"/>
      <c r="L827" s="755"/>
      <c r="M827" s="755"/>
      <c r="N827" s="756"/>
      <c r="O827" s="755"/>
      <c r="P827" s="755"/>
      <c r="Q827" s="755"/>
      <c r="R827" s="755"/>
      <c r="S827" s="755"/>
      <c r="T827" s="755"/>
      <c r="U827" s="755"/>
      <c r="V827" s="755"/>
      <c r="W827" s="755"/>
      <c r="X827" s="755"/>
      <c r="Y827" s="755"/>
      <c r="Z827" s="755"/>
    </row>
    <row r="828" spans="1:26" ht="15.75" customHeight="1" x14ac:dyDescent="0.3">
      <c r="A828" s="755"/>
      <c r="B828" s="755"/>
      <c r="C828" s="755"/>
      <c r="D828" s="755"/>
      <c r="E828" s="755"/>
      <c r="F828" s="755"/>
      <c r="G828" s="755"/>
      <c r="H828" s="755"/>
      <c r="I828" s="755"/>
      <c r="J828" s="755"/>
      <c r="K828" s="755"/>
      <c r="L828" s="755"/>
      <c r="M828" s="755"/>
      <c r="N828" s="756"/>
      <c r="O828" s="755"/>
      <c r="P828" s="755"/>
      <c r="Q828" s="755"/>
      <c r="R828" s="755"/>
      <c r="S828" s="755"/>
      <c r="T828" s="755"/>
      <c r="U828" s="755"/>
      <c r="V828" s="755"/>
      <c r="W828" s="755"/>
      <c r="X828" s="755"/>
      <c r="Y828" s="755"/>
      <c r="Z828" s="755"/>
    </row>
    <row r="829" spans="1:26" ht="15.75" customHeight="1" x14ac:dyDescent="0.3">
      <c r="A829" s="755"/>
      <c r="B829" s="755"/>
      <c r="C829" s="755"/>
      <c r="D829" s="755"/>
      <c r="E829" s="755"/>
      <c r="F829" s="755"/>
      <c r="G829" s="755"/>
      <c r="H829" s="755"/>
      <c r="I829" s="755"/>
      <c r="J829" s="755"/>
      <c r="K829" s="755"/>
      <c r="L829" s="755"/>
      <c r="M829" s="755"/>
      <c r="N829" s="756"/>
      <c r="O829" s="755"/>
      <c r="P829" s="755"/>
      <c r="Q829" s="755"/>
      <c r="R829" s="755"/>
      <c r="S829" s="755"/>
      <c r="T829" s="755"/>
      <c r="U829" s="755"/>
      <c r="V829" s="755"/>
      <c r="W829" s="755"/>
      <c r="X829" s="755"/>
      <c r="Y829" s="755"/>
      <c r="Z829" s="755"/>
    </row>
    <row r="830" spans="1:26" ht="15.75" customHeight="1" x14ac:dyDescent="0.3">
      <c r="A830" s="755"/>
      <c r="B830" s="755"/>
      <c r="C830" s="755"/>
      <c r="D830" s="755"/>
      <c r="E830" s="755"/>
      <c r="F830" s="755"/>
      <c r="G830" s="755"/>
      <c r="H830" s="755"/>
      <c r="I830" s="755"/>
      <c r="J830" s="755"/>
      <c r="K830" s="755"/>
      <c r="L830" s="755"/>
      <c r="M830" s="755"/>
      <c r="N830" s="756"/>
      <c r="O830" s="755"/>
      <c r="P830" s="755"/>
      <c r="Q830" s="755"/>
      <c r="R830" s="755"/>
      <c r="S830" s="755"/>
      <c r="T830" s="755"/>
      <c r="U830" s="755"/>
      <c r="V830" s="755"/>
      <c r="W830" s="755"/>
      <c r="X830" s="755"/>
      <c r="Y830" s="755"/>
      <c r="Z830" s="755"/>
    </row>
    <row r="831" spans="1:26" ht="15.75" customHeight="1" x14ac:dyDescent="0.3">
      <c r="A831" s="755"/>
      <c r="B831" s="755"/>
      <c r="C831" s="755"/>
      <c r="D831" s="755"/>
      <c r="E831" s="755"/>
      <c r="F831" s="755"/>
      <c r="G831" s="755"/>
      <c r="H831" s="755"/>
      <c r="I831" s="755"/>
      <c r="J831" s="755"/>
      <c r="K831" s="755"/>
      <c r="L831" s="755"/>
      <c r="M831" s="755"/>
      <c r="N831" s="756"/>
      <c r="O831" s="755"/>
      <c r="P831" s="755"/>
      <c r="Q831" s="755"/>
      <c r="R831" s="755"/>
      <c r="S831" s="755"/>
      <c r="T831" s="755"/>
      <c r="U831" s="755"/>
      <c r="V831" s="755"/>
      <c r="W831" s="755"/>
      <c r="X831" s="755"/>
      <c r="Y831" s="755"/>
      <c r="Z831" s="755"/>
    </row>
    <row r="832" spans="1:26" ht="15.75" customHeight="1" x14ac:dyDescent="0.3">
      <c r="A832" s="755"/>
      <c r="B832" s="755"/>
      <c r="C832" s="755"/>
      <c r="D832" s="755"/>
      <c r="E832" s="755"/>
      <c r="F832" s="755"/>
      <c r="G832" s="755"/>
      <c r="H832" s="755"/>
      <c r="I832" s="755"/>
      <c r="J832" s="755"/>
      <c r="K832" s="755"/>
      <c r="L832" s="755"/>
      <c r="M832" s="755"/>
      <c r="N832" s="756"/>
      <c r="O832" s="755"/>
      <c r="P832" s="755"/>
      <c r="Q832" s="755"/>
      <c r="R832" s="755"/>
      <c r="S832" s="755"/>
      <c r="T832" s="755"/>
      <c r="U832" s="755"/>
      <c r="V832" s="755"/>
      <c r="W832" s="755"/>
      <c r="X832" s="755"/>
      <c r="Y832" s="755"/>
      <c r="Z832" s="755"/>
    </row>
    <row r="833" spans="1:26" ht="15.75" customHeight="1" x14ac:dyDescent="0.3">
      <c r="A833" s="755"/>
      <c r="B833" s="755"/>
      <c r="C833" s="755"/>
      <c r="D833" s="755"/>
      <c r="E833" s="755"/>
      <c r="F833" s="755"/>
      <c r="G833" s="755"/>
      <c r="H833" s="755"/>
      <c r="I833" s="755"/>
      <c r="J833" s="755"/>
      <c r="K833" s="755"/>
      <c r="L833" s="755"/>
      <c r="M833" s="755"/>
      <c r="N833" s="756"/>
      <c r="O833" s="755"/>
      <c r="P833" s="755"/>
      <c r="Q833" s="755"/>
      <c r="R833" s="755"/>
      <c r="S833" s="755"/>
      <c r="T833" s="755"/>
      <c r="U833" s="755"/>
      <c r="V833" s="755"/>
      <c r="W833" s="755"/>
      <c r="X833" s="755"/>
      <c r="Y833" s="755"/>
      <c r="Z833" s="755"/>
    </row>
    <row r="834" spans="1:26" ht="15.75" customHeight="1" x14ac:dyDescent="0.3">
      <c r="A834" s="755"/>
      <c r="B834" s="755"/>
      <c r="C834" s="755"/>
      <c r="D834" s="755"/>
      <c r="E834" s="755"/>
      <c r="F834" s="755"/>
      <c r="G834" s="755"/>
      <c r="H834" s="755"/>
      <c r="I834" s="755"/>
      <c r="J834" s="755"/>
      <c r="K834" s="755"/>
      <c r="L834" s="755"/>
      <c r="M834" s="755"/>
      <c r="N834" s="756"/>
      <c r="O834" s="755"/>
      <c r="P834" s="755"/>
      <c r="Q834" s="755"/>
      <c r="R834" s="755"/>
      <c r="S834" s="755"/>
      <c r="T834" s="755"/>
      <c r="U834" s="755"/>
      <c r="V834" s="755"/>
      <c r="W834" s="755"/>
      <c r="X834" s="755"/>
      <c r="Y834" s="755"/>
      <c r="Z834" s="755"/>
    </row>
    <row r="835" spans="1:26" ht="15.75" customHeight="1" x14ac:dyDescent="0.3">
      <c r="A835" s="755"/>
      <c r="B835" s="755"/>
      <c r="C835" s="755"/>
      <c r="D835" s="755"/>
      <c r="E835" s="755"/>
      <c r="F835" s="755"/>
      <c r="G835" s="755"/>
      <c r="H835" s="755"/>
      <c r="I835" s="755"/>
      <c r="J835" s="755"/>
      <c r="K835" s="755"/>
      <c r="L835" s="755"/>
      <c r="M835" s="755"/>
      <c r="N835" s="756"/>
      <c r="O835" s="755"/>
      <c r="P835" s="755"/>
      <c r="Q835" s="755"/>
      <c r="R835" s="755"/>
      <c r="S835" s="755"/>
      <c r="T835" s="755"/>
      <c r="U835" s="755"/>
      <c r="V835" s="755"/>
      <c r="W835" s="755"/>
      <c r="X835" s="755"/>
      <c r="Y835" s="755"/>
      <c r="Z835" s="755"/>
    </row>
    <row r="836" spans="1:26" ht="15.75" customHeight="1" x14ac:dyDescent="0.3">
      <c r="A836" s="755"/>
      <c r="B836" s="755"/>
      <c r="C836" s="755"/>
      <c r="D836" s="755"/>
      <c r="E836" s="755"/>
      <c r="F836" s="755"/>
      <c r="G836" s="755"/>
      <c r="H836" s="755"/>
      <c r="I836" s="755"/>
      <c r="J836" s="755"/>
      <c r="K836" s="755"/>
      <c r="L836" s="755"/>
      <c r="M836" s="755"/>
      <c r="N836" s="756"/>
      <c r="O836" s="755"/>
      <c r="P836" s="755"/>
      <c r="Q836" s="755"/>
      <c r="R836" s="755"/>
      <c r="S836" s="755"/>
      <c r="T836" s="755"/>
      <c r="U836" s="755"/>
      <c r="V836" s="755"/>
      <c r="W836" s="755"/>
      <c r="X836" s="755"/>
      <c r="Y836" s="755"/>
      <c r="Z836" s="755"/>
    </row>
    <row r="837" spans="1:26" ht="15.75" customHeight="1" x14ac:dyDescent="0.3">
      <c r="A837" s="755"/>
      <c r="B837" s="755"/>
      <c r="C837" s="755"/>
      <c r="D837" s="755"/>
      <c r="E837" s="755"/>
      <c r="F837" s="755"/>
      <c r="G837" s="755"/>
      <c r="H837" s="755"/>
      <c r="I837" s="755"/>
      <c r="J837" s="755"/>
      <c r="K837" s="755"/>
      <c r="L837" s="755"/>
      <c r="M837" s="755"/>
      <c r="N837" s="756"/>
      <c r="O837" s="755"/>
      <c r="P837" s="755"/>
      <c r="Q837" s="755"/>
      <c r="R837" s="755"/>
      <c r="S837" s="755"/>
      <c r="T837" s="755"/>
      <c r="U837" s="755"/>
      <c r="V837" s="755"/>
      <c r="W837" s="755"/>
      <c r="X837" s="755"/>
      <c r="Y837" s="755"/>
      <c r="Z837" s="755"/>
    </row>
    <row r="838" spans="1:26" ht="15.75" customHeight="1" x14ac:dyDescent="0.3">
      <c r="A838" s="755"/>
      <c r="B838" s="755"/>
      <c r="C838" s="755"/>
      <c r="D838" s="755"/>
      <c r="E838" s="755"/>
      <c r="F838" s="755"/>
      <c r="G838" s="755"/>
      <c r="H838" s="755"/>
      <c r="I838" s="755"/>
      <c r="J838" s="755"/>
      <c r="K838" s="755"/>
      <c r="L838" s="755"/>
      <c r="M838" s="755"/>
      <c r="N838" s="756"/>
      <c r="O838" s="755"/>
      <c r="P838" s="755"/>
      <c r="Q838" s="755"/>
      <c r="R838" s="755"/>
      <c r="S838" s="755"/>
      <c r="T838" s="755"/>
      <c r="U838" s="755"/>
      <c r="V838" s="755"/>
      <c r="W838" s="755"/>
      <c r="X838" s="755"/>
      <c r="Y838" s="755"/>
      <c r="Z838" s="755"/>
    </row>
    <row r="839" spans="1:26" ht="15.75" customHeight="1" x14ac:dyDescent="0.3">
      <c r="A839" s="755"/>
      <c r="B839" s="755"/>
      <c r="C839" s="755"/>
      <c r="D839" s="755"/>
      <c r="E839" s="755"/>
      <c r="F839" s="755"/>
      <c r="G839" s="755"/>
      <c r="H839" s="755"/>
      <c r="I839" s="755"/>
      <c r="J839" s="755"/>
      <c r="K839" s="755"/>
      <c r="L839" s="755"/>
      <c r="M839" s="755"/>
      <c r="N839" s="756"/>
      <c r="O839" s="755"/>
      <c r="P839" s="755"/>
      <c r="Q839" s="755"/>
      <c r="R839" s="755"/>
      <c r="S839" s="755"/>
      <c r="T839" s="755"/>
      <c r="U839" s="755"/>
      <c r="V839" s="755"/>
      <c r="W839" s="755"/>
      <c r="X839" s="755"/>
      <c r="Y839" s="755"/>
      <c r="Z839" s="755"/>
    </row>
    <row r="840" spans="1:26" ht="15.75" customHeight="1" x14ac:dyDescent="0.3">
      <c r="A840" s="755"/>
      <c r="B840" s="755"/>
      <c r="C840" s="755"/>
      <c r="D840" s="755"/>
      <c r="E840" s="755"/>
      <c r="F840" s="755"/>
      <c r="G840" s="755"/>
      <c r="H840" s="755"/>
      <c r="I840" s="755"/>
      <c r="J840" s="755"/>
      <c r="K840" s="755"/>
      <c r="L840" s="755"/>
      <c r="M840" s="755"/>
      <c r="N840" s="756"/>
      <c r="O840" s="755"/>
      <c r="P840" s="755"/>
      <c r="Q840" s="755"/>
      <c r="R840" s="755"/>
      <c r="S840" s="755"/>
      <c r="T840" s="755"/>
      <c r="U840" s="755"/>
      <c r="V840" s="755"/>
      <c r="W840" s="755"/>
      <c r="X840" s="755"/>
      <c r="Y840" s="755"/>
      <c r="Z840" s="755"/>
    </row>
    <row r="841" spans="1:26" ht="15.75" customHeight="1" x14ac:dyDescent="0.3">
      <c r="A841" s="755"/>
      <c r="B841" s="755"/>
      <c r="C841" s="755"/>
      <c r="D841" s="755"/>
      <c r="E841" s="755"/>
      <c r="F841" s="755"/>
      <c r="G841" s="755"/>
      <c r="H841" s="755"/>
      <c r="I841" s="755"/>
      <c r="J841" s="755"/>
      <c r="K841" s="755"/>
      <c r="L841" s="755"/>
      <c r="M841" s="755"/>
      <c r="N841" s="756"/>
      <c r="O841" s="755"/>
      <c r="P841" s="755"/>
      <c r="Q841" s="755"/>
      <c r="R841" s="755"/>
      <c r="S841" s="755"/>
      <c r="T841" s="755"/>
      <c r="U841" s="755"/>
      <c r="V841" s="755"/>
      <c r="W841" s="755"/>
      <c r="X841" s="755"/>
      <c r="Y841" s="755"/>
      <c r="Z841" s="755"/>
    </row>
    <row r="842" spans="1:26" ht="15.75" customHeight="1" x14ac:dyDescent="0.3">
      <c r="A842" s="755"/>
      <c r="B842" s="755"/>
      <c r="C842" s="755"/>
      <c r="D842" s="755"/>
      <c r="E842" s="755"/>
      <c r="F842" s="755"/>
      <c r="G842" s="755"/>
      <c r="H842" s="755"/>
      <c r="I842" s="755"/>
      <c r="J842" s="755"/>
      <c r="K842" s="755"/>
      <c r="L842" s="755"/>
      <c r="M842" s="755"/>
      <c r="N842" s="756"/>
      <c r="O842" s="755"/>
      <c r="P842" s="755"/>
      <c r="Q842" s="755"/>
      <c r="R842" s="755"/>
      <c r="S842" s="755"/>
      <c r="T842" s="755"/>
      <c r="U842" s="755"/>
      <c r="V842" s="755"/>
      <c r="W842" s="755"/>
      <c r="X842" s="755"/>
      <c r="Y842" s="755"/>
      <c r="Z842" s="755"/>
    </row>
    <row r="843" spans="1:26" ht="15.75" customHeight="1" x14ac:dyDescent="0.3">
      <c r="A843" s="755"/>
      <c r="B843" s="755"/>
      <c r="C843" s="755"/>
      <c r="D843" s="755"/>
      <c r="E843" s="755"/>
      <c r="F843" s="755"/>
      <c r="G843" s="755"/>
      <c r="H843" s="755"/>
      <c r="I843" s="755"/>
      <c r="J843" s="755"/>
      <c r="K843" s="755"/>
      <c r="L843" s="755"/>
      <c r="M843" s="755"/>
      <c r="N843" s="756"/>
      <c r="O843" s="755"/>
      <c r="P843" s="755"/>
      <c r="Q843" s="755"/>
      <c r="R843" s="755"/>
      <c r="S843" s="755"/>
      <c r="T843" s="755"/>
      <c r="U843" s="755"/>
      <c r="V843" s="755"/>
      <c r="W843" s="755"/>
      <c r="X843" s="755"/>
      <c r="Y843" s="755"/>
      <c r="Z843" s="755"/>
    </row>
    <row r="844" spans="1:26" ht="15.75" customHeight="1" x14ac:dyDescent="0.3">
      <c r="A844" s="755"/>
      <c r="B844" s="755"/>
      <c r="C844" s="755"/>
      <c r="D844" s="755"/>
      <c r="E844" s="755"/>
      <c r="F844" s="755"/>
      <c r="G844" s="755"/>
      <c r="H844" s="755"/>
      <c r="I844" s="755"/>
      <c r="J844" s="755"/>
      <c r="K844" s="755"/>
      <c r="L844" s="755"/>
      <c r="M844" s="755"/>
      <c r="N844" s="756"/>
      <c r="O844" s="755"/>
      <c r="P844" s="755"/>
      <c r="Q844" s="755"/>
      <c r="R844" s="755"/>
      <c r="S844" s="755"/>
      <c r="T844" s="755"/>
      <c r="U844" s="755"/>
      <c r="V844" s="755"/>
      <c r="W844" s="755"/>
      <c r="X844" s="755"/>
      <c r="Y844" s="755"/>
      <c r="Z844" s="755"/>
    </row>
    <row r="845" spans="1:26" ht="15.75" customHeight="1" x14ac:dyDescent="0.3">
      <c r="A845" s="755"/>
      <c r="B845" s="755"/>
      <c r="C845" s="755"/>
      <c r="D845" s="755"/>
      <c r="E845" s="755"/>
      <c r="F845" s="755"/>
      <c r="G845" s="755"/>
      <c r="H845" s="755"/>
      <c r="I845" s="755"/>
      <c r="J845" s="755"/>
      <c r="K845" s="755"/>
      <c r="L845" s="755"/>
      <c r="M845" s="755"/>
      <c r="N845" s="756"/>
      <c r="O845" s="755"/>
      <c r="P845" s="755"/>
      <c r="Q845" s="755"/>
      <c r="R845" s="755"/>
      <c r="S845" s="755"/>
      <c r="T845" s="755"/>
      <c r="U845" s="755"/>
      <c r="V845" s="755"/>
      <c r="W845" s="755"/>
      <c r="X845" s="755"/>
      <c r="Y845" s="755"/>
      <c r="Z845" s="755"/>
    </row>
    <row r="846" spans="1:26" ht="15.75" customHeight="1" x14ac:dyDescent="0.3">
      <c r="A846" s="755"/>
      <c r="B846" s="755"/>
      <c r="C846" s="755"/>
      <c r="D846" s="755"/>
      <c r="E846" s="755"/>
      <c r="F846" s="755"/>
      <c r="G846" s="755"/>
      <c r="H846" s="755"/>
      <c r="I846" s="755"/>
      <c r="J846" s="755"/>
      <c r="K846" s="755"/>
      <c r="L846" s="755"/>
      <c r="M846" s="755"/>
      <c r="N846" s="756"/>
      <c r="O846" s="755"/>
      <c r="P846" s="755"/>
      <c r="Q846" s="755"/>
      <c r="R846" s="755"/>
      <c r="S846" s="755"/>
      <c r="T846" s="755"/>
      <c r="U846" s="755"/>
      <c r="V846" s="755"/>
      <c r="W846" s="755"/>
      <c r="X846" s="755"/>
      <c r="Y846" s="755"/>
      <c r="Z846" s="755"/>
    </row>
    <row r="847" spans="1:26" ht="15.75" customHeight="1" x14ac:dyDescent="0.3">
      <c r="A847" s="755"/>
      <c r="B847" s="755"/>
      <c r="C847" s="755"/>
      <c r="D847" s="755"/>
      <c r="E847" s="755"/>
      <c r="F847" s="755"/>
      <c r="G847" s="755"/>
      <c r="H847" s="755"/>
      <c r="I847" s="755"/>
      <c r="J847" s="755"/>
      <c r="K847" s="755"/>
      <c r="L847" s="755"/>
      <c r="M847" s="755"/>
      <c r="N847" s="756"/>
      <c r="O847" s="755"/>
      <c r="P847" s="755"/>
      <c r="Q847" s="755"/>
      <c r="R847" s="755"/>
      <c r="S847" s="755"/>
      <c r="T847" s="755"/>
      <c r="U847" s="755"/>
      <c r="V847" s="755"/>
      <c r="W847" s="755"/>
      <c r="X847" s="755"/>
      <c r="Y847" s="755"/>
      <c r="Z847" s="755"/>
    </row>
    <row r="848" spans="1:26" ht="15.75" customHeight="1" x14ac:dyDescent="0.3">
      <c r="A848" s="755"/>
      <c r="B848" s="755"/>
      <c r="C848" s="755"/>
      <c r="D848" s="755"/>
      <c r="E848" s="755"/>
      <c r="F848" s="755"/>
      <c r="G848" s="755"/>
      <c r="H848" s="755"/>
      <c r="I848" s="755"/>
      <c r="J848" s="755"/>
      <c r="K848" s="755"/>
      <c r="L848" s="755"/>
      <c r="M848" s="755"/>
      <c r="N848" s="756"/>
      <c r="O848" s="755"/>
      <c r="P848" s="755"/>
      <c r="Q848" s="755"/>
      <c r="R848" s="755"/>
      <c r="S848" s="755"/>
      <c r="T848" s="755"/>
      <c r="U848" s="755"/>
      <c r="V848" s="755"/>
      <c r="W848" s="755"/>
      <c r="X848" s="755"/>
      <c r="Y848" s="755"/>
      <c r="Z848" s="755"/>
    </row>
    <row r="849" spans="1:26" ht="15.75" customHeight="1" x14ac:dyDescent="0.3">
      <c r="A849" s="755"/>
      <c r="B849" s="755"/>
      <c r="C849" s="755"/>
      <c r="D849" s="755"/>
      <c r="E849" s="755"/>
      <c r="F849" s="755"/>
      <c r="G849" s="755"/>
      <c r="H849" s="755"/>
      <c r="I849" s="755"/>
      <c r="J849" s="755"/>
      <c r="K849" s="755"/>
      <c r="L849" s="755"/>
      <c r="M849" s="755"/>
      <c r="N849" s="756"/>
      <c r="O849" s="755"/>
      <c r="P849" s="755"/>
      <c r="Q849" s="755"/>
      <c r="R849" s="755"/>
      <c r="S849" s="755"/>
      <c r="T849" s="755"/>
      <c r="U849" s="755"/>
      <c r="V849" s="755"/>
      <c r="W849" s="755"/>
      <c r="X849" s="755"/>
      <c r="Y849" s="755"/>
      <c r="Z849" s="755"/>
    </row>
    <row r="850" spans="1:26" ht="15.75" customHeight="1" x14ac:dyDescent="0.3">
      <c r="A850" s="755"/>
      <c r="B850" s="755"/>
      <c r="C850" s="755"/>
      <c r="D850" s="755"/>
      <c r="E850" s="755"/>
      <c r="F850" s="755"/>
      <c r="G850" s="755"/>
      <c r="H850" s="755"/>
      <c r="I850" s="755"/>
      <c r="J850" s="755"/>
      <c r="K850" s="755"/>
      <c r="L850" s="755"/>
      <c r="M850" s="755"/>
      <c r="N850" s="756"/>
      <c r="O850" s="755"/>
      <c r="P850" s="755"/>
      <c r="Q850" s="755"/>
      <c r="R850" s="755"/>
      <c r="S850" s="755"/>
      <c r="T850" s="755"/>
      <c r="U850" s="755"/>
      <c r="V850" s="755"/>
      <c r="W850" s="755"/>
      <c r="X850" s="755"/>
      <c r="Y850" s="755"/>
      <c r="Z850" s="755"/>
    </row>
    <row r="851" spans="1:26" ht="15.75" customHeight="1" x14ac:dyDescent="0.3">
      <c r="A851" s="755"/>
      <c r="B851" s="755"/>
      <c r="C851" s="755"/>
      <c r="D851" s="755"/>
      <c r="E851" s="755"/>
      <c r="F851" s="755"/>
      <c r="G851" s="755"/>
      <c r="H851" s="755"/>
      <c r="I851" s="755"/>
      <c r="J851" s="755"/>
      <c r="K851" s="755"/>
      <c r="L851" s="755"/>
      <c r="M851" s="755"/>
      <c r="N851" s="756"/>
      <c r="O851" s="755"/>
      <c r="P851" s="755"/>
      <c r="Q851" s="755"/>
      <c r="R851" s="755"/>
      <c r="S851" s="755"/>
      <c r="T851" s="755"/>
      <c r="U851" s="755"/>
      <c r="V851" s="755"/>
      <c r="W851" s="755"/>
      <c r="X851" s="755"/>
      <c r="Y851" s="755"/>
      <c r="Z851" s="755"/>
    </row>
    <row r="852" spans="1:26" ht="15.75" customHeight="1" x14ac:dyDescent="0.3">
      <c r="A852" s="755"/>
      <c r="B852" s="755"/>
      <c r="C852" s="755"/>
      <c r="D852" s="755"/>
      <c r="E852" s="755"/>
      <c r="F852" s="755"/>
      <c r="G852" s="755"/>
      <c r="H852" s="755"/>
      <c r="I852" s="755"/>
      <c r="J852" s="755"/>
      <c r="K852" s="755"/>
      <c r="L852" s="755"/>
      <c r="M852" s="755"/>
      <c r="N852" s="756"/>
      <c r="O852" s="755"/>
      <c r="P852" s="755"/>
      <c r="Q852" s="755"/>
      <c r="R852" s="755"/>
      <c r="S852" s="755"/>
      <c r="T852" s="755"/>
      <c r="U852" s="755"/>
      <c r="V852" s="755"/>
      <c r="W852" s="755"/>
      <c r="X852" s="755"/>
      <c r="Y852" s="755"/>
      <c r="Z852" s="755"/>
    </row>
    <row r="853" spans="1:26" ht="15.75" customHeight="1" x14ac:dyDescent="0.3">
      <c r="A853" s="755"/>
      <c r="B853" s="755"/>
      <c r="C853" s="755"/>
      <c r="D853" s="755"/>
      <c r="E853" s="755"/>
      <c r="F853" s="755"/>
      <c r="G853" s="755"/>
      <c r="H853" s="755"/>
      <c r="I853" s="755"/>
      <c r="J853" s="755"/>
      <c r="K853" s="755"/>
      <c r="L853" s="755"/>
      <c r="M853" s="755"/>
      <c r="N853" s="756"/>
      <c r="O853" s="755"/>
      <c r="P853" s="755"/>
      <c r="Q853" s="755"/>
      <c r="R853" s="755"/>
      <c r="S853" s="755"/>
      <c r="T853" s="755"/>
      <c r="U853" s="755"/>
      <c r="V853" s="755"/>
      <c r="W853" s="755"/>
      <c r="X853" s="755"/>
      <c r="Y853" s="755"/>
      <c r="Z853" s="755"/>
    </row>
    <row r="854" spans="1:26" ht="15.75" customHeight="1" x14ac:dyDescent="0.3">
      <c r="A854" s="755"/>
      <c r="B854" s="755"/>
      <c r="C854" s="755"/>
      <c r="D854" s="755"/>
      <c r="E854" s="755"/>
      <c r="F854" s="755"/>
      <c r="G854" s="755"/>
      <c r="H854" s="755"/>
      <c r="I854" s="755"/>
      <c r="J854" s="755"/>
      <c r="K854" s="755"/>
      <c r="L854" s="755"/>
      <c r="M854" s="755"/>
      <c r="N854" s="756"/>
      <c r="O854" s="755"/>
      <c r="P854" s="755"/>
      <c r="Q854" s="755"/>
      <c r="R854" s="755"/>
      <c r="S854" s="755"/>
      <c r="T854" s="755"/>
      <c r="U854" s="755"/>
      <c r="V854" s="755"/>
      <c r="W854" s="755"/>
      <c r="X854" s="755"/>
      <c r="Y854" s="755"/>
      <c r="Z854" s="755"/>
    </row>
    <row r="855" spans="1:26" ht="15.75" customHeight="1" x14ac:dyDescent="0.3">
      <c r="A855" s="755"/>
      <c r="B855" s="755"/>
      <c r="C855" s="755"/>
      <c r="D855" s="755"/>
      <c r="E855" s="755"/>
      <c r="F855" s="755"/>
      <c r="G855" s="755"/>
      <c r="H855" s="755"/>
      <c r="I855" s="755"/>
      <c r="J855" s="755"/>
      <c r="K855" s="755"/>
      <c r="L855" s="755"/>
      <c r="M855" s="755"/>
      <c r="N855" s="756"/>
      <c r="O855" s="755"/>
      <c r="P855" s="755"/>
      <c r="Q855" s="755"/>
      <c r="R855" s="755"/>
      <c r="S855" s="755"/>
      <c r="T855" s="755"/>
      <c r="U855" s="755"/>
      <c r="V855" s="755"/>
      <c r="W855" s="755"/>
      <c r="X855" s="755"/>
      <c r="Y855" s="755"/>
      <c r="Z855" s="755"/>
    </row>
    <row r="856" spans="1:26" ht="15.75" customHeight="1" x14ac:dyDescent="0.3">
      <c r="A856" s="755"/>
      <c r="B856" s="755"/>
      <c r="C856" s="755"/>
      <c r="D856" s="755"/>
      <c r="E856" s="755"/>
      <c r="F856" s="755"/>
      <c r="G856" s="755"/>
      <c r="H856" s="755"/>
      <c r="I856" s="755"/>
      <c r="J856" s="755"/>
      <c r="K856" s="755"/>
      <c r="L856" s="755"/>
      <c r="M856" s="755"/>
      <c r="N856" s="756"/>
      <c r="O856" s="755"/>
      <c r="P856" s="755"/>
      <c r="Q856" s="755"/>
      <c r="R856" s="755"/>
      <c r="S856" s="755"/>
      <c r="T856" s="755"/>
      <c r="U856" s="755"/>
      <c r="V856" s="755"/>
      <c r="W856" s="755"/>
      <c r="X856" s="755"/>
      <c r="Y856" s="755"/>
      <c r="Z856" s="755"/>
    </row>
    <row r="857" spans="1:26" ht="15.75" customHeight="1" x14ac:dyDescent="0.3">
      <c r="A857" s="755"/>
      <c r="B857" s="755"/>
      <c r="C857" s="755"/>
      <c r="D857" s="755"/>
      <c r="E857" s="755"/>
      <c r="F857" s="755"/>
      <c r="G857" s="755"/>
      <c r="H857" s="755"/>
      <c r="I857" s="755"/>
      <c r="J857" s="755"/>
      <c r="K857" s="755"/>
      <c r="L857" s="755"/>
      <c r="M857" s="755"/>
      <c r="N857" s="756"/>
      <c r="O857" s="755"/>
      <c r="P857" s="755"/>
      <c r="Q857" s="755"/>
      <c r="R857" s="755"/>
      <c r="S857" s="755"/>
      <c r="T857" s="755"/>
      <c r="U857" s="755"/>
      <c r="V857" s="755"/>
      <c r="W857" s="755"/>
      <c r="X857" s="755"/>
      <c r="Y857" s="755"/>
      <c r="Z857" s="755"/>
    </row>
    <row r="858" spans="1:26" ht="15.75" customHeight="1" x14ac:dyDescent="0.3">
      <c r="A858" s="755"/>
      <c r="B858" s="755"/>
      <c r="C858" s="755"/>
      <c r="D858" s="755"/>
      <c r="E858" s="755"/>
      <c r="F858" s="755"/>
      <c r="G858" s="755"/>
      <c r="H858" s="755"/>
      <c r="I858" s="755"/>
      <c r="J858" s="755"/>
      <c r="K858" s="755"/>
      <c r="L858" s="755"/>
      <c r="M858" s="755"/>
      <c r="N858" s="756"/>
      <c r="O858" s="755"/>
      <c r="P858" s="755"/>
      <c r="Q858" s="755"/>
      <c r="R858" s="755"/>
      <c r="S858" s="755"/>
      <c r="T858" s="755"/>
      <c r="U858" s="755"/>
      <c r="V858" s="755"/>
      <c r="W858" s="755"/>
      <c r="X858" s="755"/>
      <c r="Y858" s="755"/>
      <c r="Z858" s="755"/>
    </row>
    <row r="859" spans="1:26" ht="15.75" customHeight="1" x14ac:dyDescent="0.3">
      <c r="A859" s="755"/>
      <c r="B859" s="755"/>
      <c r="C859" s="755"/>
      <c r="D859" s="755"/>
      <c r="E859" s="755"/>
      <c r="F859" s="755"/>
      <c r="G859" s="755"/>
      <c r="H859" s="755"/>
      <c r="I859" s="755"/>
      <c r="J859" s="755"/>
      <c r="K859" s="755"/>
      <c r="L859" s="755"/>
      <c r="M859" s="755"/>
      <c r="N859" s="756"/>
      <c r="O859" s="755"/>
      <c r="P859" s="755"/>
      <c r="Q859" s="755"/>
      <c r="R859" s="755"/>
      <c r="S859" s="755"/>
      <c r="T859" s="755"/>
      <c r="U859" s="755"/>
      <c r="V859" s="755"/>
      <c r="W859" s="755"/>
      <c r="X859" s="755"/>
      <c r="Y859" s="755"/>
      <c r="Z859" s="755"/>
    </row>
    <row r="860" spans="1:26" ht="15.75" customHeight="1" x14ac:dyDescent="0.3">
      <c r="A860" s="755"/>
      <c r="B860" s="755"/>
      <c r="C860" s="755"/>
      <c r="D860" s="755"/>
      <c r="E860" s="755"/>
      <c r="F860" s="755"/>
      <c r="G860" s="755"/>
      <c r="H860" s="755"/>
      <c r="I860" s="755"/>
      <c r="J860" s="755"/>
      <c r="K860" s="755"/>
      <c r="L860" s="755"/>
      <c r="M860" s="755"/>
      <c r="N860" s="756"/>
      <c r="O860" s="755"/>
      <c r="P860" s="755"/>
      <c r="Q860" s="755"/>
      <c r="R860" s="755"/>
      <c r="S860" s="755"/>
      <c r="T860" s="755"/>
      <c r="U860" s="755"/>
      <c r="V860" s="755"/>
      <c r="W860" s="755"/>
      <c r="X860" s="755"/>
      <c r="Y860" s="755"/>
      <c r="Z860" s="755"/>
    </row>
    <row r="861" spans="1:26" ht="15.75" customHeight="1" x14ac:dyDescent="0.3">
      <c r="A861" s="755"/>
      <c r="B861" s="755"/>
      <c r="C861" s="755"/>
      <c r="D861" s="755"/>
      <c r="E861" s="755"/>
      <c r="F861" s="755"/>
      <c r="G861" s="755"/>
      <c r="H861" s="755"/>
      <c r="I861" s="755"/>
      <c r="J861" s="755"/>
      <c r="K861" s="755"/>
      <c r="L861" s="755"/>
      <c r="M861" s="755"/>
      <c r="N861" s="756"/>
      <c r="O861" s="755"/>
      <c r="P861" s="755"/>
      <c r="Q861" s="755"/>
      <c r="R861" s="755"/>
      <c r="S861" s="755"/>
      <c r="T861" s="755"/>
      <c r="U861" s="755"/>
      <c r="V861" s="755"/>
      <c r="W861" s="755"/>
      <c r="X861" s="755"/>
      <c r="Y861" s="755"/>
      <c r="Z861" s="755"/>
    </row>
    <row r="862" spans="1:26" ht="15.75" customHeight="1" x14ac:dyDescent="0.3">
      <c r="A862" s="755"/>
      <c r="B862" s="755"/>
      <c r="C862" s="755"/>
      <c r="D862" s="755"/>
      <c r="E862" s="755"/>
      <c r="F862" s="755"/>
      <c r="G862" s="755"/>
      <c r="H862" s="755"/>
      <c r="I862" s="755"/>
      <c r="J862" s="755"/>
      <c r="K862" s="755"/>
      <c r="L862" s="755"/>
      <c r="M862" s="755"/>
      <c r="N862" s="756"/>
      <c r="O862" s="755"/>
      <c r="P862" s="755"/>
      <c r="Q862" s="755"/>
      <c r="R862" s="755"/>
      <c r="S862" s="755"/>
      <c r="T862" s="755"/>
      <c r="U862" s="755"/>
      <c r="V862" s="755"/>
      <c r="W862" s="755"/>
      <c r="X862" s="755"/>
      <c r="Y862" s="755"/>
      <c r="Z862" s="755"/>
    </row>
    <row r="863" spans="1:26" ht="15.75" customHeight="1" x14ac:dyDescent="0.3">
      <c r="A863" s="755"/>
      <c r="B863" s="755"/>
      <c r="C863" s="755"/>
      <c r="D863" s="755"/>
      <c r="E863" s="755"/>
      <c r="F863" s="755"/>
      <c r="G863" s="755"/>
      <c r="H863" s="755"/>
      <c r="I863" s="755"/>
      <c r="J863" s="755"/>
      <c r="K863" s="755"/>
      <c r="L863" s="755"/>
      <c r="M863" s="755"/>
      <c r="N863" s="756"/>
      <c r="O863" s="755"/>
      <c r="P863" s="755"/>
      <c r="Q863" s="755"/>
      <c r="R863" s="755"/>
      <c r="S863" s="755"/>
      <c r="T863" s="755"/>
      <c r="U863" s="755"/>
      <c r="V863" s="755"/>
      <c r="W863" s="755"/>
      <c r="X863" s="755"/>
      <c r="Y863" s="755"/>
      <c r="Z863" s="755"/>
    </row>
    <row r="864" spans="1:26" ht="15.75" customHeight="1" x14ac:dyDescent="0.3">
      <c r="A864" s="755"/>
      <c r="B864" s="755"/>
      <c r="C864" s="755"/>
      <c r="D864" s="755"/>
      <c r="E864" s="755"/>
      <c r="F864" s="755"/>
      <c r="G864" s="755"/>
      <c r="H864" s="755"/>
      <c r="I864" s="755"/>
      <c r="J864" s="755"/>
      <c r="K864" s="755"/>
      <c r="L864" s="755"/>
      <c r="M864" s="755"/>
      <c r="N864" s="756"/>
      <c r="O864" s="755"/>
      <c r="P864" s="755"/>
      <c r="Q864" s="755"/>
      <c r="R864" s="755"/>
      <c r="S864" s="755"/>
      <c r="T864" s="755"/>
      <c r="U864" s="755"/>
      <c r="V864" s="755"/>
      <c r="W864" s="755"/>
      <c r="X864" s="755"/>
      <c r="Y864" s="755"/>
      <c r="Z864" s="755"/>
    </row>
    <row r="865" spans="1:26" ht="15.75" customHeight="1" x14ac:dyDescent="0.3">
      <c r="A865" s="755"/>
      <c r="B865" s="755"/>
      <c r="C865" s="755"/>
      <c r="D865" s="755"/>
      <c r="E865" s="755"/>
      <c r="F865" s="755"/>
      <c r="G865" s="755"/>
      <c r="H865" s="755"/>
      <c r="I865" s="755"/>
      <c r="J865" s="755"/>
      <c r="K865" s="755"/>
      <c r="L865" s="755"/>
      <c r="M865" s="755"/>
      <c r="N865" s="756"/>
      <c r="O865" s="755"/>
      <c r="P865" s="755"/>
      <c r="Q865" s="755"/>
      <c r="R865" s="755"/>
      <c r="S865" s="755"/>
      <c r="T865" s="755"/>
      <c r="U865" s="755"/>
      <c r="V865" s="755"/>
      <c r="W865" s="755"/>
      <c r="X865" s="755"/>
      <c r="Y865" s="755"/>
      <c r="Z865" s="755"/>
    </row>
    <row r="866" spans="1:26" ht="15.75" customHeight="1" x14ac:dyDescent="0.3">
      <c r="A866" s="755"/>
      <c r="B866" s="755"/>
      <c r="C866" s="755"/>
      <c r="D866" s="755"/>
      <c r="E866" s="755"/>
      <c r="F866" s="755"/>
      <c r="G866" s="755"/>
      <c r="H866" s="755"/>
      <c r="I866" s="755"/>
      <c r="J866" s="755"/>
      <c r="K866" s="755"/>
      <c r="L866" s="755"/>
      <c r="M866" s="755"/>
      <c r="N866" s="756"/>
      <c r="O866" s="755"/>
      <c r="P866" s="755"/>
      <c r="Q866" s="755"/>
      <c r="R866" s="755"/>
      <c r="S866" s="755"/>
      <c r="T866" s="755"/>
      <c r="U866" s="755"/>
      <c r="V866" s="755"/>
      <c r="W866" s="755"/>
      <c r="X866" s="755"/>
      <c r="Y866" s="755"/>
      <c r="Z866" s="755"/>
    </row>
    <row r="867" spans="1:26" ht="15.75" customHeight="1" x14ac:dyDescent="0.3">
      <c r="A867" s="755"/>
      <c r="B867" s="755"/>
      <c r="C867" s="755"/>
      <c r="D867" s="755"/>
      <c r="E867" s="755"/>
      <c r="F867" s="755"/>
      <c r="G867" s="755"/>
      <c r="H867" s="755"/>
      <c r="I867" s="755"/>
      <c r="J867" s="755"/>
      <c r="K867" s="755"/>
      <c r="L867" s="755"/>
      <c r="M867" s="755"/>
      <c r="N867" s="756"/>
      <c r="O867" s="755"/>
      <c r="P867" s="755"/>
      <c r="Q867" s="755"/>
      <c r="R867" s="755"/>
      <c r="S867" s="755"/>
      <c r="T867" s="755"/>
      <c r="U867" s="755"/>
      <c r="V867" s="755"/>
      <c r="W867" s="755"/>
      <c r="X867" s="755"/>
      <c r="Y867" s="755"/>
      <c r="Z867" s="755"/>
    </row>
    <row r="868" spans="1:26" ht="15.75" customHeight="1" x14ac:dyDescent="0.3">
      <c r="A868" s="755"/>
      <c r="B868" s="755"/>
      <c r="C868" s="755"/>
      <c r="D868" s="755"/>
      <c r="E868" s="755"/>
      <c r="F868" s="755"/>
      <c r="G868" s="755"/>
      <c r="H868" s="755"/>
      <c r="I868" s="755"/>
      <c r="J868" s="755"/>
      <c r="K868" s="755"/>
      <c r="L868" s="755"/>
      <c r="M868" s="755"/>
      <c r="N868" s="756"/>
      <c r="O868" s="755"/>
      <c r="P868" s="755"/>
      <c r="Q868" s="755"/>
      <c r="R868" s="755"/>
      <c r="S868" s="755"/>
      <c r="T868" s="755"/>
      <c r="U868" s="755"/>
      <c r="V868" s="755"/>
      <c r="W868" s="755"/>
      <c r="X868" s="755"/>
      <c r="Y868" s="755"/>
      <c r="Z868" s="755"/>
    </row>
    <row r="869" spans="1:26" ht="15.75" customHeight="1" x14ac:dyDescent="0.3">
      <c r="A869" s="755"/>
      <c r="B869" s="755"/>
      <c r="C869" s="755"/>
      <c r="D869" s="755"/>
      <c r="E869" s="755"/>
      <c r="F869" s="755"/>
      <c r="G869" s="755"/>
      <c r="H869" s="755"/>
      <c r="I869" s="755"/>
      <c r="J869" s="755"/>
      <c r="K869" s="755"/>
      <c r="L869" s="755"/>
      <c r="M869" s="755"/>
      <c r="N869" s="756"/>
      <c r="O869" s="755"/>
      <c r="P869" s="755"/>
      <c r="Q869" s="755"/>
      <c r="R869" s="755"/>
      <c r="S869" s="755"/>
      <c r="T869" s="755"/>
      <c r="U869" s="755"/>
      <c r="V869" s="755"/>
      <c r="W869" s="755"/>
      <c r="X869" s="755"/>
      <c r="Y869" s="755"/>
      <c r="Z869" s="755"/>
    </row>
    <row r="870" spans="1:26" ht="15.75" customHeight="1" x14ac:dyDescent="0.3">
      <c r="A870" s="755"/>
      <c r="B870" s="755"/>
      <c r="C870" s="755"/>
      <c r="D870" s="755"/>
      <c r="E870" s="755"/>
      <c r="F870" s="755"/>
      <c r="G870" s="755"/>
      <c r="H870" s="755"/>
      <c r="I870" s="755"/>
      <c r="J870" s="755"/>
      <c r="K870" s="755"/>
      <c r="L870" s="755"/>
      <c r="M870" s="755"/>
      <c r="N870" s="756"/>
      <c r="O870" s="755"/>
      <c r="P870" s="755"/>
      <c r="Q870" s="755"/>
      <c r="R870" s="755"/>
      <c r="S870" s="755"/>
      <c r="T870" s="755"/>
      <c r="U870" s="755"/>
      <c r="V870" s="755"/>
      <c r="W870" s="755"/>
      <c r="X870" s="755"/>
      <c r="Y870" s="755"/>
      <c r="Z870" s="755"/>
    </row>
    <row r="871" spans="1:26" ht="15.75" customHeight="1" x14ac:dyDescent="0.3">
      <c r="A871" s="755"/>
      <c r="B871" s="755"/>
      <c r="C871" s="755"/>
      <c r="D871" s="755"/>
      <c r="E871" s="755"/>
      <c r="F871" s="755"/>
      <c r="G871" s="755"/>
      <c r="H871" s="755"/>
      <c r="I871" s="755"/>
      <c r="J871" s="755"/>
      <c r="K871" s="755"/>
      <c r="L871" s="755"/>
      <c r="M871" s="755"/>
      <c r="N871" s="756"/>
      <c r="O871" s="755"/>
      <c r="P871" s="755"/>
      <c r="Q871" s="755"/>
      <c r="R871" s="755"/>
      <c r="S871" s="755"/>
      <c r="T871" s="755"/>
      <c r="U871" s="755"/>
      <c r="V871" s="755"/>
      <c r="W871" s="755"/>
      <c r="X871" s="755"/>
      <c r="Y871" s="755"/>
      <c r="Z871" s="755"/>
    </row>
    <row r="872" spans="1:26" ht="15.75" customHeight="1" x14ac:dyDescent="0.3">
      <c r="A872" s="755"/>
      <c r="B872" s="755"/>
      <c r="C872" s="755"/>
      <c r="D872" s="755"/>
      <c r="E872" s="755"/>
      <c r="F872" s="755"/>
      <c r="G872" s="755"/>
      <c r="H872" s="755"/>
      <c r="I872" s="755"/>
      <c r="J872" s="755"/>
      <c r="K872" s="755"/>
      <c r="L872" s="755"/>
      <c r="M872" s="755"/>
      <c r="N872" s="756"/>
      <c r="O872" s="755"/>
      <c r="P872" s="755"/>
      <c r="Q872" s="755"/>
      <c r="R872" s="755"/>
      <c r="S872" s="755"/>
      <c r="T872" s="755"/>
      <c r="U872" s="755"/>
      <c r="V872" s="755"/>
      <c r="W872" s="755"/>
      <c r="X872" s="755"/>
      <c r="Y872" s="755"/>
      <c r="Z872" s="755"/>
    </row>
    <row r="873" spans="1:26" ht="15.75" customHeight="1" x14ac:dyDescent="0.3">
      <c r="A873" s="755"/>
      <c r="B873" s="755"/>
      <c r="C873" s="755"/>
      <c r="D873" s="755"/>
      <c r="E873" s="755"/>
      <c r="F873" s="755"/>
      <c r="G873" s="755"/>
      <c r="H873" s="755"/>
      <c r="I873" s="755"/>
      <c r="J873" s="755"/>
      <c r="K873" s="755"/>
      <c r="L873" s="755"/>
      <c r="M873" s="755"/>
      <c r="N873" s="756"/>
      <c r="O873" s="755"/>
      <c r="P873" s="755"/>
      <c r="Q873" s="755"/>
      <c r="R873" s="755"/>
      <c r="S873" s="755"/>
      <c r="T873" s="755"/>
      <c r="U873" s="755"/>
      <c r="V873" s="755"/>
      <c r="W873" s="755"/>
      <c r="X873" s="755"/>
      <c r="Y873" s="755"/>
      <c r="Z873" s="755"/>
    </row>
    <row r="874" spans="1:26" ht="15.75" customHeight="1" x14ac:dyDescent="0.3">
      <c r="A874" s="755"/>
      <c r="B874" s="755"/>
      <c r="C874" s="755"/>
      <c r="D874" s="755"/>
      <c r="E874" s="755"/>
      <c r="F874" s="755"/>
      <c r="G874" s="755"/>
      <c r="H874" s="755"/>
      <c r="I874" s="755"/>
      <c r="J874" s="755"/>
      <c r="K874" s="755"/>
      <c r="L874" s="755"/>
      <c r="M874" s="755"/>
      <c r="N874" s="756"/>
      <c r="O874" s="755"/>
      <c r="P874" s="755"/>
      <c r="Q874" s="755"/>
      <c r="R874" s="755"/>
      <c r="S874" s="755"/>
      <c r="T874" s="755"/>
      <c r="U874" s="755"/>
      <c r="V874" s="755"/>
      <c r="W874" s="755"/>
      <c r="X874" s="755"/>
      <c r="Y874" s="755"/>
      <c r="Z874" s="755"/>
    </row>
    <row r="875" spans="1:26" ht="15.75" customHeight="1" x14ac:dyDescent="0.3">
      <c r="A875" s="755"/>
      <c r="B875" s="755"/>
      <c r="C875" s="755"/>
      <c r="D875" s="755"/>
      <c r="E875" s="755"/>
      <c r="F875" s="755"/>
      <c r="G875" s="755"/>
      <c r="H875" s="755"/>
      <c r="I875" s="755"/>
      <c r="J875" s="755"/>
      <c r="K875" s="755"/>
      <c r="L875" s="755"/>
      <c r="M875" s="755"/>
      <c r="N875" s="756"/>
      <c r="O875" s="755"/>
      <c r="P875" s="755"/>
      <c r="Q875" s="755"/>
      <c r="R875" s="755"/>
      <c r="S875" s="755"/>
      <c r="T875" s="755"/>
      <c r="U875" s="755"/>
      <c r="V875" s="755"/>
      <c r="W875" s="755"/>
      <c r="X875" s="755"/>
      <c r="Y875" s="755"/>
      <c r="Z875" s="755"/>
    </row>
    <row r="876" spans="1:26" ht="15.75" customHeight="1" x14ac:dyDescent="0.3">
      <c r="A876" s="755"/>
      <c r="B876" s="755"/>
      <c r="C876" s="755"/>
      <c r="D876" s="755"/>
      <c r="E876" s="755"/>
      <c r="F876" s="755"/>
      <c r="G876" s="755"/>
      <c r="H876" s="755"/>
      <c r="I876" s="755"/>
      <c r="J876" s="755"/>
      <c r="K876" s="755"/>
      <c r="L876" s="755"/>
      <c r="M876" s="755"/>
      <c r="N876" s="756"/>
      <c r="O876" s="755"/>
      <c r="P876" s="755"/>
      <c r="Q876" s="755"/>
      <c r="R876" s="755"/>
      <c r="S876" s="755"/>
      <c r="T876" s="755"/>
      <c r="U876" s="755"/>
      <c r="V876" s="755"/>
      <c r="W876" s="755"/>
      <c r="X876" s="755"/>
      <c r="Y876" s="755"/>
      <c r="Z876" s="755"/>
    </row>
    <row r="877" spans="1:26" ht="15.75" customHeight="1" x14ac:dyDescent="0.3">
      <c r="A877" s="755"/>
      <c r="B877" s="755"/>
      <c r="C877" s="755"/>
      <c r="D877" s="755"/>
      <c r="E877" s="755"/>
      <c r="F877" s="755"/>
      <c r="G877" s="755"/>
      <c r="H877" s="755"/>
      <c r="I877" s="755"/>
      <c r="J877" s="755"/>
      <c r="K877" s="755"/>
      <c r="L877" s="755"/>
      <c r="M877" s="755"/>
      <c r="N877" s="756"/>
      <c r="O877" s="755"/>
      <c r="P877" s="755"/>
      <c r="Q877" s="755"/>
      <c r="R877" s="755"/>
      <c r="S877" s="755"/>
      <c r="T877" s="755"/>
      <c r="U877" s="755"/>
      <c r="V877" s="755"/>
      <c r="W877" s="755"/>
      <c r="X877" s="755"/>
      <c r="Y877" s="755"/>
      <c r="Z877" s="755"/>
    </row>
    <row r="878" spans="1:26" ht="15.75" customHeight="1" x14ac:dyDescent="0.3">
      <c r="A878" s="755"/>
      <c r="B878" s="755"/>
      <c r="C878" s="755"/>
      <c r="D878" s="755"/>
      <c r="E878" s="755"/>
      <c r="F878" s="755"/>
      <c r="G878" s="755"/>
      <c r="H878" s="755"/>
      <c r="I878" s="755"/>
      <c r="J878" s="755"/>
      <c r="K878" s="755"/>
      <c r="L878" s="755"/>
      <c r="M878" s="755"/>
      <c r="N878" s="756"/>
      <c r="O878" s="755"/>
      <c r="P878" s="755"/>
      <c r="Q878" s="755"/>
      <c r="R878" s="755"/>
      <c r="S878" s="755"/>
      <c r="T878" s="755"/>
      <c r="U878" s="755"/>
      <c r="V878" s="755"/>
      <c r="W878" s="755"/>
      <c r="X878" s="755"/>
      <c r="Y878" s="755"/>
      <c r="Z878" s="755"/>
    </row>
    <row r="879" spans="1:26" ht="15.75" customHeight="1" x14ac:dyDescent="0.3">
      <c r="A879" s="755"/>
      <c r="B879" s="755"/>
      <c r="C879" s="755"/>
      <c r="D879" s="755"/>
      <c r="E879" s="755"/>
      <c r="F879" s="755"/>
      <c r="G879" s="755"/>
      <c r="H879" s="755"/>
      <c r="I879" s="755"/>
      <c r="J879" s="755"/>
      <c r="K879" s="755"/>
      <c r="L879" s="755"/>
      <c r="M879" s="755"/>
      <c r="N879" s="756"/>
      <c r="O879" s="755"/>
      <c r="P879" s="755"/>
      <c r="Q879" s="755"/>
      <c r="R879" s="755"/>
      <c r="S879" s="755"/>
      <c r="T879" s="755"/>
      <c r="U879" s="755"/>
      <c r="V879" s="755"/>
      <c r="W879" s="755"/>
      <c r="X879" s="755"/>
      <c r="Y879" s="755"/>
      <c r="Z879" s="755"/>
    </row>
    <row r="880" spans="1:26" ht="15.75" customHeight="1" x14ac:dyDescent="0.3">
      <c r="A880" s="755"/>
      <c r="B880" s="755"/>
      <c r="C880" s="755"/>
      <c r="D880" s="755"/>
      <c r="E880" s="755"/>
      <c r="F880" s="755"/>
      <c r="G880" s="755"/>
      <c r="H880" s="755"/>
      <c r="I880" s="755"/>
      <c r="J880" s="755"/>
      <c r="K880" s="755"/>
      <c r="L880" s="755"/>
      <c r="M880" s="755"/>
      <c r="N880" s="756"/>
      <c r="O880" s="755"/>
      <c r="P880" s="755"/>
      <c r="Q880" s="755"/>
      <c r="R880" s="755"/>
      <c r="S880" s="755"/>
      <c r="T880" s="755"/>
      <c r="U880" s="755"/>
      <c r="V880" s="755"/>
      <c r="W880" s="755"/>
      <c r="X880" s="755"/>
      <c r="Y880" s="755"/>
      <c r="Z880" s="755"/>
    </row>
    <row r="881" spans="1:26" ht="15.75" customHeight="1" x14ac:dyDescent="0.3">
      <c r="A881" s="755"/>
      <c r="B881" s="755"/>
      <c r="C881" s="755"/>
      <c r="D881" s="755"/>
      <c r="E881" s="755"/>
      <c r="F881" s="755"/>
      <c r="G881" s="755"/>
      <c r="H881" s="755"/>
      <c r="I881" s="755"/>
      <c r="J881" s="755"/>
      <c r="K881" s="755"/>
      <c r="L881" s="755"/>
      <c r="M881" s="755"/>
      <c r="N881" s="756"/>
      <c r="O881" s="755"/>
      <c r="P881" s="755"/>
      <c r="Q881" s="755"/>
      <c r="R881" s="755"/>
      <c r="S881" s="755"/>
      <c r="T881" s="755"/>
      <c r="U881" s="755"/>
      <c r="V881" s="755"/>
      <c r="W881" s="755"/>
      <c r="X881" s="755"/>
      <c r="Y881" s="755"/>
      <c r="Z881" s="755"/>
    </row>
    <row r="882" spans="1:26" ht="15.75" customHeight="1" x14ac:dyDescent="0.3">
      <c r="A882" s="755"/>
      <c r="B882" s="755"/>
      <c r="C882" s="755"/>
      <c r="D882" s="755"/>
      <c r="E882" s="755"/>
      <c r="F882" s="755"/>
      <c r="G882" s="755"/>
      <c r="H882" s="755"/>
      <c r="I882" s="755"/>
      <c r="J882" s="755"/>
      <c r="K882" s="755"/>
      <c r="L882" s="755"/>
      <c r="M882" s="755"/>
      <c r="N882" s="756"/>
      <c r="O882" s="755"/>
      <c r="P882" s="755"/>
      <c r="Q882" s="755"/>
      <c r="R882" s="755"/>
      <c r="S882" s="755"/>
      <c r="T882" s="755"/>
      <c r="U882" s="755"/>
      <c r="V882" s="755"/>
      <c r="W882" s="755"/>
      <c r="X882" s="755"/>
      <c r="Y882" s="755"/>
      <c r="Z882" s="755"/>
    </row>
    <row r="883" spans="1:26" ht="15.75" customHeight="1" x14ac:dyDescent="0.3">
      <c r="A883" s="755"/>
      <c r="B883" s="755"/>
      <c r="C883" s="755"/>
      <c r="D883" s="755"/>
      <c r="E883" s="755"/>
      <c r="F883" s="755"/>
      <c r="G883" s="755"/>
      <c r="H883" s="755"/>
      <c r="I883" s="755"/>
      <c r="J883" s="755"/>
      <c r="K883" s="755"/>
      <c r="L883" s="755"/>
      <c r="M883" s="755"/>
      <c r="N883" s="756"/>
      <c r="O883" s="755"/>
      <c r="P883" s="755"/>
      <c r="Q883" s="755"/>
      <c r="R883" s="755"/>
      <c r="S883" s="755"/>
      <c r="T883" s="755"/>
      <c r="U883" s="755"/>
      <c r="V883" s="755"/>
      <c r="W883" s="755"/>
      <c r="X883" s="755"/>
      <c r="Y883" s="755"/>
      <c r="Z883" s="755"/>
    </row>
    <row r="884" spans="1:26" ht="15.75" customHeight="1" x14ac:dyDescent="0.3">
      <c r="A884" s="755"/>
      <c r="B884" s="755"/>
      <c r="C884" s="755"/>
      <c r="D884" s="755"/>
      <c r="E884" s="755"/>
      <c r="F884" s="755"/>
      <c r="G884" s="755"/>
      <c r="H884" s="755"/>
      <c r="I884" s="755"/>
      <c r="J884" s="755"/>
      <c r="K884" s="755"/>
      <c r="L884" s="755"/>
      <c r="M884" s="755"/>
      <c r="N884" s="756"/>
      <c r="O884" s="755"/>
      <c r="P884" s="755"/>
      <c r="Q884" s="755"/>
      <c r="R884" s="755"/>
      <c r="S884" s="755"/>
      <c r="T884" s="755"/>
      <c r="U884" s="755"/>
      <c r="V884" s="755"/>
      <c r="W884" s="755"/>
      <c r="X884" s="755"/>
      <c r="Y884" s="755"/>
      <c r="Z884" s="755"/>
    </row>
    <row r="885" spans="1:26" ht="15.75" customHeight="1" x14ac:dyDescent="0.3">
      <c r="A885" s="755"/>
      <c r="B885" s="755"/>
      <c r="C885" s="755"/>
      <c r="D885" s="755"/>
      <c r="E885" s="755"/>
      <c r="F885" s="755"/>
      <c r="G885" s="755"/>
      <c r="H885" s="755"/>
      <c r="I885" s="755"/>
      <c r="J885" s="755"/>
      <c r="K885" s="755"/>
      <c r="L885" s="755"/>
      <c r="M885" s="755"/>
      <c r="N885" s="756"/>
      <c r="O885" s="755"/>
      <c r="P885" s="755"/>
      <c r="Q885" s="755"/>
      <c r="R885" s="755"/>
      <c r="S885" s="755"/>
      <c r="T885" s="755"/>
      <c r="U885" s="755"/>
      <c r="V885" s="755"/>
      <c r="W885" s="755"/>
      <c r="X885" s="755"/>
      <c r="Y885" s="755"/>
      <c r="Z885" s="755"/>
    </row>
    <row r="886" spans="1:26" ht="15.75" customHeight="1" x14ac:dyDescent="0.3">
      <c r="A886" s="755"/>
      <c r="B886" s="755"/>
      <c r="C886" s="755"/>
      <c r="D886" s="755"/>
      <c r="E886" s="755"/>
      <c r="F886" s="755"/>
      <c r="G886" s="755"/>
      <c r="H886" s="755"/>
      <c r="I886" s="755"/>
      <c r="J886" s="755"/>
      <c r="K886" s="755"/>
      <c r="L886" s="755"/>
      <c r="M886" s="755"/>
      <c r="N886" s="756"/>
      <c r="O886" s="755"/>
      <c r="P886" s="755"/>
      <c r="Q886" s="755"/>
      <c r="R886" s="755"/>
      <c r="S886" s="755"/>
      <c r="T886" s="755"/>
      <c r="U886" s="755"/>
      <c r="V886" s="755"/>
      <c r="W886" s="755"/>
      <c r="X886" s="755"/>
      <c r="Y886" s="755"/>
      <c r="Z886" s="755"/>
    </row>
    <row r="887" spans="1:26" ht="15.75" customHeight="1" x14ac:dyDescent="0.3">
      <c r="A887" s="755"/>
      <c r="B887" s="755"/>
      <c r="C887" s="755"/>
      <c r="D887" s="755"/>
      <c r="E887" s="755"/>
      <c r="F887" s="755"/>
      <c r="G887" s="755"/>
      <c r="H887" s="755"/>
      <c r="I887" s="755"/>
      <c r="J887" s="755"/>
      <c r="K887" s="755"/>
      <c r="L887" s="755"/>
      <c r="M887" s="755"/>
      <c r="N887" s="756"/>
      <c r="O887" s="755"/>
      <c r="P887" s="755"/>
      <c r="Q887" s="755"/>
      <c r="R887" s="755"/>
      <c r="S887" s="755"/>
      <c r="T887" s="755"/>
      <c r="U887" s="755"/>
      <c r="V887" s="755"/>
      <c r="W887" s="755"/>
      <c r="X887" s="755"/>
      <c r="Y887" s="755"/>
      <c r="Z887" s="755"/>
    </row>
    <row r="888" spans="1:26" ht="15.75" customHeight="1" x14ac:dyDescent="0.3">
      <c r="A888" s="755"/>
      <c r="B888" s="755"/>
      <c r="C888" s="755"/>
      <c r="D888" s="755"/>
      <c r="E888" s="755"/>
      <c r="F888" s="755"/>
      <c r="G888" s="755"/>
      <c r="H888" s="755"/>
      <c r="I888" s="755"/>
      <c r="J888" s="755"/>
      <c r="K888" s="755"/>
      <c r="L888" s="755"/>
      <c r="M888" s="755"/>
      <c r="N888" s="756"/>
      <c r="O888" s="755"/>
      <c r="P888" s="755"/>
      <c r="Q888" s="755"/>
      <c r="R888" s="755"/>
      <c r="S888" s="755"/>
      <c r="T888" s="755"/>
      <c r="U888" s="755"/>
      <c r="V888" s="755"/>
      <c r="W888" s="755"/>
      <c r="X888" s="755"/>
      <c r="Y888" s="755"/>
      <c r="Z888" s="755"/>
    </row>
    <row r="889" spans="1:26" ht="15.75" customHeight="1" x14ac:dyDescent="0.3">
      <c r="A889" s="755"/>
      <c r="B889" s="755"/>
      <c r="C889" s="755"/>
      <c r="D889" s="755"/>
      <c r="E889" s="755"/>
      <c r="F889" s="755"/>
      <c r="G889" s="755"/>
      <c r="H889" s="755"/>
      <c r="I889" s="755"/>
      <c r="J889" s="755"/>
      <c r="K889" s="755"/>
      <c r="L889" s="755"/>
      <c r="M889" s="755"/>
      <c r="N889" s="756"/>
      <c r="O889" s="755"/>
      <c r="P889" s="755"/>
      <c r="Q889" s="755"/>
      <c r="R889" s="755"/>
      <c r="S889" s="755"/>
      <c r="T889" s="755"/>
      <c r="U889" s="755"/>
      <c r="V889" s="755"/>
      <c r="W889" s="755"/>
      <c r="X889" s="755"/>
      <c r="Y889" s="755"/>
      <c r="Z889" s="755"/>
    </row>
    <row r="890" spans="1:26" ht="15.75" customHeight="1" x14ac:dyDescent="0.3">
      <c r="A890" s="755"/>
      <c r="B890" s="755"/>
      <c r="C890" s="755"/>
      <c r="D890" s="755"/>
      <c r="E890" s="755"/>
      <c r="F890" s="755"/>
      <c r="G890" s="755"/>
      <c r="H890" s="755"/>
      <c r="I890" s="755"/>
      <c r="J890" s="755"/>
      <c r="K890" s="755"/>
      <c r="L890" s="755"/>
      <c r="M890" s="755"/>
      <c r="N890" s="756"/>
      <c r="O890" s="755"/>
      <c r="P890" s="755"/>
      <c r="Q890" s="755"/>
      <c r="R890" s="755"/>
      <c r="S890" s="755"/>
      <c r="T890" s="755"/>
      <c r="U890" s="755"/>
      <c r="V890" s="755"/>
      <c r="W890" s="755"/>
      <c r="X890" s="755"/>
      <c r="Y890" s="755"/>
      <c r="Z890" s="755"/>
    </row>
    <row r="891" spans="1:26" ht="15.75" customHeight="1" x14ac:dyDescent="0.3">
      <c r="A891" s="755"/>
      <c r="B891" s="755"/>
      <c r="C891" s="755"/>
      <c r="D891" s="755"/>
      <c r="E891" s="755"/>
      <c r="F891" s="755"/>
      <c r="G891" s="755"/>
      <c r="H891" s="755"/>
      <c r="I891" s="755"/>
      <c r="J891" s="755"/>
      <c r="K891" s="755"/>
      <c r="L891" s="755"/>
      <c r="M891" s="755"/>
      <c r="N891" s="756"/>
      <c r="O891" s="755"/>
      <c r="P891" s="755"/>
      <c r="Q891" s="755"/>
      <c r="R891" s="755"/>
      <c r="S891" s="755"/>
      <c r="T891" s="755"/>
      <c r="U891" s="755"/>
      <c r="V891" s="755"/>
      <c r="W891" s="755"/>
      <c r="X891" s="755"/>
      <c r="Y891" s="755"/>
      <c r="Z891" s="755"/>
    </row>
    <row r="892" spans="1:26" ht="15.75" customHeight="1" x14ac:dyDescent="0.3">
      <c r="A892" s="755"/>
      <c r="B892" s="755"/>
      <c r="C892" s="755"/>
      <c r="D892" s="755"/>
      <c r="E892" s="755"/>
      <c r="F892" s="755"/>
      <c r="G892" s="755"/>
      <c r="H892" s="755"/>
      <c r="I892" s="755"/>
      <c r="J892" s="755"/>
      <c r="K892" s="755"/>
      <c r="L892" s="755"/>
      <c r="M892" s="755"/>
      <c r="N892" s="756"/>
      <c r="O892" s="755"/>
      <c r="P892" s="755"/>
      <c r="Q892" s="755"/>
      <c r="R892" s="755"/>
      <c r="S892" s="755"/>
      <c r="T892" s="755"/>
      <c r="U892" s="755"/>
      <c r="V892" s="755"/>
      <c r="W892" s="755"/>
      <c r="X892" s="755"/>
      <c r="Y892" s="755"/>
      <c r="Z892" s="755"/>
    </row>
    <row r="893" spans="1:26" ht="15.75" customHeight="1" x14ac:dyDescent="0.3">
      <c r="A893" s="755"/>
      <c r="B893" s="755"/>
      <c r="C893" s="755"/>
      <c r="D893" s="755"/>
      <c r="E893" s="755"/>
      <c r="F893" s="755"/>
      <c r="G893" s="755"/>
      <c r="H893" s="755"/>
      <c r="I893" s="755"/>
      <c r="J893" s="755"/>
      <c r="K893" s="755"/>
      <c r="L893" s="755"/>
      <c r="M893" s="755"/>
      <c r="N893" s="756"/>
      <c r="O893" s="755"/>
      <c r="P893" s="755"/>
      <c r="Q893" s="755"/>
      <c r="R893" s="755"/>
      <c r="S893" s="755"/>
      <c r="T893" s="755"/>
      <c r="U893" s="755"/>
      <c r="V893" s="755"/>
      <c r="W893" s="755"/>
      <c r="X893" s="755"/>
      <c r="Y893" s="755"/>
      <c r="Z893" s="755"/>
    </row>
    <row r="894" spans="1:26" ht="15.75" customHeight="1" x14ac:dyDescent="0.3">
      <c r="A894" s="755"/>
      <c r="B894" s="755"/>
      <c r="C894" s="755"/>
      <c r="D894" s="755"/>
      <c r="E894" s="755"/>
      <c r="F894" s="755"/>
      <c r="G894" s="755"/>
      <c r="H894" s="755"/>
      <c r="I894" s="755"/>
      <c r="J894" s="755"/>
      <c r="K894" s="755"/>
      <c r="L894" s="755"/>
      <c r="M894" s="755"/>
      <c r="N894" s="756"/>
      <c r="O894" s="755"/>
      <c r="P894" s="755"/>
      <c r="Q894" s="755"/>
      <c r="R894" s="755"/>
      <c r="S894" s="755"/>
      <c r="T894" s="755"/>
      <c r="U894" s="755"/>
      <c r="V894" s="755"/>
      <c r="W894" s="755"/>
      <c r="X894" s="755"/>
      <c r="Y894" s="755"/>
      <c r="Z894" s="755"/>
    </row>
    <row r="895" spans="1:26" ht="15.75" customHeight="1" x14ac:dyDescent="0.3">
      <c r="A895" s="755"/>
      <c r="B895" s="755"/>
      <c r="C895" s="755"/>
      <c r="D895" s="755"/>
      <c r="E895" s="755"/>
      <c r="F895" s="755"/>
      <c r="G895" s="755"/>
      <c r="H895" s="755"/>
      <c r="I895" s="755"/>
      <c r="J895" s="755"/>
      <c r="K895" s="755"/>
      <c r="L895" s="755"/>
      <c r="M895" s="755"/>
      <c r="N895" s="756"/>
      <c r="O895" s="755"/>
      <c r="P895" s="755"/>
      <c r="Q895" s="755"/>
      <c r="R895" s="755"/>
      <c r="S895" s="755"/>
      <c r="T895" s="755"/>
      <c r="U895" s="755"/>
      <c r="V895" s="755"/>
      <c r="W895" s="755"/>
      <c r="X895" s="755"/>
      <c r="Y895" s="755"/>
      <c r="Z895" s="755"/>
    </row>
    <row r="896" spans="1:26" ht="15.75" customHeight="1" x14ac:dyDescent="0.3">
      <c r="A896" s="755"/>
      <c r="B896" s="755"/>
      <c r="C896" s="755"/>
      <c r="D896" s="755"/>
      <c r="E896" s="755"/>
      <c r="F896" s="755"/>
      <c r="G896" s="755"/>
      <c r="H896" s="755"/>
      <c r="I896" s="755"/>
      <c r="J896" s="755"/>
      <c r="K896" s="755"/>
      <c r="L896" s="755"/>
      <c r="M896" s="755"/>
      <c r="N896" s="756"/>
      <c r="O896" s="755"/>
      <c r="P896" s="755"/>
      <c r="Q896" s="755"/>
      <c r="R896" s="755"/>
      <c r="S896" s="755"/>
      <c r="T896" s="755"/>
      <c r="U896" s="755"/>
      <c r="V896" s="755"/>
      <c r="W896" s="755"/>
      <c r="X896" s="755"/>
      <c r="Y896" s="755"/>
      <c r="Z896" s="755"/>
    </row>
    <row r="897" spans="1:26" ht="15.75" customHeight="1" x14ac:dyDescent="0.3">
      <c r="A897" s="755"/>
      <c r="B897" s="755"/>
      <c r="C897" s="755"/>
      <c r="D897" s="755"/>
      <c r="E897" s="755"/>
      <c r="F897" s="755"/>
      <c r="G897" s="755"/>
      <c r="H897" s="755"/>
      <c r="I897" s="755"/>
      <c r="J897" s="755"/>
      <c r="K897" s="755"/>
      <c r="L897" s="755"/>
      <c r="M897" s="755"/>
      <c r="N897" s="756"/>
      <c r="O897" s="755"/>
      <c r="P897" s="755"/>
      <c r="Q897" s="755"/>
      <c r="R897" s="755"/>
      <c r="S897" s="755"/>
      <c r="T897" s="755"/>
      <c r="U897" s="755"/>
      <c r="V897" s="755"/>
      <c r="W897" s="755"/>
      <c r="X897" s="755"/>
      <c r="Y897" s="755"/>
      <c r="Z897" s="755"/>
    </row>
    <row r="898" spans="1:26" ht="15.75" customHeight="1" x14ac:dyDescent="0.3">
      <c r="A898" s="755"/>
      <c r="B898" s="755"/>
      <c r="C898" s="755"/>
      <c r="D898" s="755"/>
      <c r="E898" s="755"/>
      <c r="F898" s="755"/>
      <c r="G898" s="755"/>
      <c r="H898" s="755"/>
      <c r="I898" s="755"/>
      <c r="J898" s="755"/>
      <c r="K898" s="755"/>
      <c r="L898" s="755"/>
      <c r="M898" s="755"/>
      <c r="N898" s="756"/>
      <c r="O898" s="755"/>
      <c r="P898" s="755"/>
      <c r="Q898" s="755"/>
      <c r="R898" s="755"/>
      <c r="S898" s="755"/>
      <c r="T898" s="755"/>
      <c r="U898" s="755"/>
      <c r="V898" s="755"/>
      <c r="W898" s="755"/>
      <c r="X898" s="755"/>
      <c r="Y898" s="755"/>
      <c r="Z898" s="755"/>
    </row>
    <row r="899" spans="1:26" ht="15.75" customHeight="1" x14ac:dyDescent="0.3">
      <c r="A899" s="755"/>
      <c r="B899" s="755"/>
      <c r="C899" s="755"/>
      <c r="D899" s="755"/>
      <c r="E899" s="755"/>
      <c r="F899" s="755"/>
      <c r="G899" s="755"/>
      <c r="H899" s="755"/>
      <c r="I899" s="755"/>
      <c r="J899" s="755"/>
      <c r="K899" s="755"/>
      <c r="L899" s="755"/>
      <c r="M899" s="755"/>
      <c r="N899" s="756"/>
      <c r="O899" s="755"/>
      <c r="P899" s="755"/>
      <c r="Q899" s="755"/>
      <c r="R899" s="755"/>
      <c r="S899" s="755"/>
      <c r="T899" s="755"/>
      <c r="U899" s="755"/>
      <c r="V899" s="755"/>
      <c r="W899" s="755"/>
      <c r="X899" s="755"/>
      <c r="Y899" s="755"/>
      <c r="Z899" s="755"/>
    </row>
    <row r="900" spans="1:26" ht="15.75" customHeight="1" x14ac:dyDescent="0.3">
      <c r="A900" s="755"/>
      <c r="B900" s="755"/>
      <c r="C900" s="755"/>
      <c r="D900" s="755"/>
      <c r="E900" s="755"/>
      <c r="F900" s="755"/>
      <c r="G900" s="755"/>
      <c r="H900" s="755"/>
      <c r="I900" s="755"/>
      <c r="J900" s="755"/>
      <c r="K900" s="755"/>
      <c r="L900" s="755"/>
      <c r="M900" s="755"/>
      <c r="N900" s="756"/>
      <c r="O900" s="755"/>
      <c r="P900" s="755"/>
      <c r="Q900" s="755"/>
      <c r="R900" s="755"/>
      <c r="S900" s="755"/>
      <c r="T900" s="755"/>
      <c r="U900" s="755"/>
      <c r="V900" s="755"/>
      <c r="W900" s="755"/>
      <c r="X900" s="755"/>
      <c r="Y900" s="755"/>
      <c r="Z900" s="755"/>
    </row>
    <row r="901" spans="1:26" ht="15.75" customHeight="1" x14ac:dyDescent="0.3">
      <c r="A901" s="755"/>
      <c r="B901" s="755"/>
      <c r="C901" s="755"/>
      <c r="D901" s="755"/>
      <c r="E901" s="755"/>
      <c r="F901" s="755"/>
      <c r="G901" s="755"/>
      <c r="H901" s="755"/>
      <c r="I901" s="755"/>
      <c r="J901" s="755"/>
      <c r="K901" s="755"/>
      <c r="L901" s="755"/>
      <c r="M901" s="755"/>
      <c r="N901" s="756"/>
      <c r="O901" s="755"/>
      <c r="P901" s="755"/>
      <c r="Q901" s="755"/>
      <c r="R901" s="755"/>
      <c r="S901" s="755"/>
      <c r="T901" s="755"/>
      <c r="U901" s="755"/>
      <c r="V901" s="755"/>
      <c r="W901" s="755"/>
      <c r="X901" s="755"/>
      <c r="Y901" s="755"/>
      <c r="Z901" s="755"/>
    </row>
    <row r="902" spans="1:26" ht="15.75" customHeight="1" x14ac:dyDescent="0.3">
      <c r="A902" s="755"/>
      <c r="B902" s="755"/>
      <c r="C902" s="755"/>
      <c r="D902" s="755"/>
      <c r="E902" s="755"/>
      <c r="F902" s="755"/>
      <c r="G902" s="755"/>
      <c r="H902" s="755"/>
      <c r="I902" s="755"/>
      <c r="J902" s="755"/>
      <c r="K902" s="755"/>
      <c r="L902" s="755"/>
      <c r="M902" s="755"/>
      <c r="N902" s="756"/>
      <c r="O902" s="755"/>
      <c r="P902" s="755"/>
      <c r="Q902" s="755"/>
      <c r="R902" s="755"/>
      <c r="S902" s="755"/>
      <c r="T902" s="755"/>
      <c r="U902" s="755"/>
      <c r="V902" s="755"/>
      <c r="W902" s="755"/>
      <c r="X902" s="755"/>
      <c r="Y902" s="755"/>
      <c r="Z902" s="755"/>
    </row>
    <row r="903" spans="1:26" ht="15.75" customHeight="1" x14ac:dyDescent="0.3">
      <c r="A903" s="755"/>
      <c r="B903" s="755"/>
      <c r="C903" s="755"/>
      <c r="D903" s="755"/>
      <c r="E903" s="755"/>
      <c r="F903" s="755"/>
      <c r="G903" s="755"/>
      <c r="H903" s="755"/>
      <c r="I903" s="755"/>
      <c r="J903" s="755"/>
      <c r="K903" s="755"/>
      <c r="L903" s="755"/>
      <c r="M903" s="755"/>
      <c r="N903" s="756"/>
      <c r="O903" s="755"/>
      <c r="P903" s="755"/>
      <c r="Q903" s="755"/>
      <c r="R903" s="755"/>
      <c r="S903" s="755"/>
      <c r="T903" s="755"/>
      <c r="U903" s="755"/>
      <c r="V903" s="755"/>
      <c r="W903" s="755"/>
      <c r="X903" s="755"/>
      <c r="Y903" s="755"/>
      <c r="Z903" s="755"/>
    </row>
    <row r="904" spans="1:26" ht="15.75" customHeight="1" x14ac:dyDescent="0.3">
      <c r="A904" s="755"/>
      <c r="B904" s="755"/>
      <c r="C904" s="755"/>
      <c r="D904" s="755"/>
      <c r="E904" s="755"/>
      <c r="F904" s="755"/>
      <c r="G904" s="755"/>
      <c r="H904" s="755"/>
      <c r="I904" s="755"/>
      <c r="J904" s="755"/>
      <c r="K904" s="755"/>
      <c r="L904" s="755"/>
      <c r="M904" s="755"/>
      <c r="N904" s="756"/>
      <c r="O904" s="755"/>
      <c r="P904" s="755"/>
      <c r="Q904" s="755"/>
      <c r="R904" s="755"/>
      <c r="S904" s="755"/>
      <c r="T904" s="755"/>
      <c r="U904" s="755"/>
      <c r="V904" s="755"/>
      <c r="W904" s="755"/>
      <c r="X904" s="755"/>
      <c r="Y904" s="755"/>
      <c r="Z904" s="755"/>
    </row>
    <row r="905" spans="1:26" ht="15.75" customHeight="1" x14ac:dyDescent="0.3">
      <c r="A905" s="755"/>
      <c r="B905" s="755"/>
      <c r="C905" s="755"/>
      <c r="D905" s="755"/>
      <c r="E905" s="755"/>
      <c r="F905" s="755"/>
      <c r="G905" s="755"/>
      <c r="H905" s="755"/>
      <c r="I905" s="755"/>
      <c r="J905" s="755"/>
      <c r="K905" s="755"/>
      <c r="L905" s="755"/>
      <c r="M905" s="755"/>
      <c r="N905" s="756"/>
      <c r="O905" s="755"/>
      <c r="P905" s="755"/>
      <c r="Q905" s="755"/>
      <c r="R905" s="755"/>
      <c r="S905" s="755"/>
      <c r="T905" s="755"/>
      <c r="U905" s="755"/>
      <c r="V905" s="755"/>
      <c r="W905" s="755"/>
      <c r="X905" s="755"/>
      <c r="Y905" s="755"/>
      <c r="Z905" s="755"/>
    </row>
    <row r="906" spans="1:26" ht="15.75" customHeight="1" x14ac:dyDescent="0.3">
      <c r="A906" s="755"/>
      <c r="B906" s="755"/>
      <c r="C906" s="755"/>
      <c r="D906" s="755"/>
      <c r="E906" s="755"/>
      <c r="F906" s="755"/>
      <c r="G906" s="755"/>
      <c r="H906" s="755"/>
      <c r="I906" s="755"/>
      <c r="J906" s="755"/>
      <c r="K906" s="755"/>
      <c r="L906" s="755"/>
      <c r="M906" s="755"/>
      <c r="N906" s="756"/>
      <c r="O906" s="755"/>
      <c r="P906" s="755"/>
      <c r="Q906" s="755"/>
      <c r="R906" s="755"/>
      <c r="S906" s="755"/>
      <c r="T906" s="755"/>
      <c r="U906" s="755"/>
      <c r="V906" s="755"/>
      <c r="W906" s="755"/>
      <c r="X906" s="755"/>
      <c r="Y906" s="755"/>
      <c r="Z906" s="755"/>
    </row>
    <row r="907" spans="1:26" ht="15.75" customHeight="1" x14ac:dyDescent="0.3">
      <c r="A907" s="755"/>
      <c r="B907" s="755"/>
      <c r="C907" s="755"/>
      <c r="D907" s="755"/>
      <c r="E907" s="755"/>
      <c r="F907" s="755"/>
      <c r="G907" s="755"/>
      <c r="H907" s="755"/>
      <c r="I907" s="755"/>
      <c r="J907" s="755"/>
      <c r="K907" s="755"/>
      <c r="L907" s="755"/>
      <c r="M907" s="755"/>
      <c r="N907" s="756"/>
      <c r="O907" s="755"/>
      <c r="P907" s="755"/>
      <c r="Q907" s="755"/>
      <c r="R907" s="755"/>
      <c r="S907" s="755"/>
      <c r="T907" s="755"/>
      <c r="U907" s="755"/>
      <c r="V907" s="755"/>
      <c r="W907" s="755"/>
      <c r="X907" s="755"/>
      <c r="Y907" s="755"/>
      <c r="Z907" s="755"/>
    </row>
    <row r="908" spans="1:26" ht="15.75" customHeight="1" x14ac:dyDescent="0.3">
      <c r="A908" s="755"/>
      <c r="B908" s="755"/>
      <c r="C908" s="755"/>
      <c r="D908" s="755"/>
      <c r="E908" s="755"/>
      <c r="F908" s="755"/>
      <c r="G908" s="755"/>
      <c r="H908" s="755"/>
      <c r="I908" s="755"/>
      <c r="J908" s="755"/>
      <c r="K908" s="755"/>
      <c r="L908" s="755"/>
      <c r="M908" s="755"/>
      <c r="N908" s="756"/>
      <c r="O908" s="755"/>
      <c r="P908" s="755"/>
      <c r="Q908" s="755"/>
      <c r="R908" s="755"/>
      <c r="S908" s="755"/>
      <c r="T908" s="755"/>
      <c r="U908" s="755"/>
      <c r="V908" s="755"/>
      <c r="W908" s="755"/>
      <c r="X908" s="755"/>
      <c r="Y908" s="755"/>
      <c r="Z908" s="755"/>
    </row>
    <row r="909" spans="1:26" ht="15.75" customHeight="1" x14ac:dyDescent="0.3">
      <c r="A909" s="755"/>
      <c r="B909" s="755"/>
      <c r="C909" s="755"/>
      <c r="D909" s="755"/>
      <c r="E909" s="755"/>
      <c r="F909" s="755"/>
      <c r="G909" s="755"/>
      <c r="H909" s="755"/>
      <c r="I909" s="755"/>
      <c r="J909" s="755"/>
      <c r="K909" s="755"/>
      <c r="L909" s="755"/>
      <c r="M909" s="755"/>
      <c r="N909" s="756"/>
      <c r="O909" s="755"/>
      <c r="P909" s="755"/>
      <c r="Q909" s="755"/>
      <c r="R909" s="755"/>
      <c r="S909" s="755"/>
      <c r="T909" s="755"/>
      <c r="U909" s="755"/>
      <c r="V909" s="755"/>
      <c r="W909" s="755"/>
      <c r="X909" s="755"/>
      <c r="Y909" s="755"/>
      <c r="Z909" s="755"/>
    </row>
    <row r="910" spans="1:26" ht="15.75" customHeight="1" x14ac:dyDescent="0.3">
      <c r="A910" s="755"/>
      <c r="B910" s="755"/>
      <c r="C910" s="755"/>
      <c r="D910" s="755"/>
      <c r="E910" s="755"/>
      <c r="F910" s="755"/>
      <c r="G910" s="755"/>
      <c r="H910" s="755"/>
      <c r="I910" s="755"/>
      <c r="J910" s="755"/>
      <c r="K910" s="755"/>
      <c r="L910" s="755"/>
      <c r="M910" s="755"/>
      <c r="N910" s="756"/>
      <c r="O910" s="755"/>
      <c r="P910" s="755"/>
      <c r="Q910" s="755"/>
      <c r="R910" s="755"/>
      <c r="S910" s="755"/>
      <c r="T910" s="755"/>
      <c r="U910" s="755"/>
      <c r="V910" s="755"/>
      <c r="W910" s="755"/>
      <c r="X910" s="755"/>
      <c r="Y910" s="755"/>
      <c r="Z910" s="755"/>
    </row>
    <row r="911" spans="1:26" ht="15.75" customHeight="1" x14ac:dyDescent="0.3">
      <c r="A911" s="755"/>
      <c r="B911" s="755"/>
      <c r="C911" s="755"/>
      <c r="D911" s="755"/>
      <c r="E911" s="755"/>
      <c r="F911" s="755"/>
      <c r="G911" s="755"/>
      <c r="H911" s="755"/>
      <c r="I911" s="755"/>
      <c r="J911" s="755"/>
      <c r="K911" s="755"/>
      <c r="L911" s="755"/>
      <c r="M911" s="755"/>
      <c r="N911" s="756"/>
      <c r="O911" s="755"/>
      <c r="P911" s="755"/>
      <c r="Q911" s="755"/>
      <c r="R911" s="755"/>
      <c r="S911" s="755"/>
      <c r="T911" s="755"/>
      <c r="U911" s="755"/>
      <c r="V911" s="755"/>
      <c r="W911" s="755"/>
      <c r="X911" s="755"/>
      <c r="Y911" s="755"/>
      <c r="Z911" s="755"/>
    </row>
    <row r="912" spans="1:26" ht="15.75" customHeight="1" x14ac:dyDescent="0.3">
      <c r="A912" s="755"/>
      <c r="B912" s="755"/>
      <c r="C912" s="755"/>
      <c r="D912" s="755"/>
      <c r="E912" s="755"/>
      <c r="F912" s="755"/>
      <c r="G912" s="755"/>
      <c r="H912" s="755"/>
      <c r="I912" s="755"/>
      <c r="J912" s="755"/>
      <c r="K912" s="755"/>
      <c r="L912" s="755"/>
      <c r="M912" s="755"/>
      <c r="N912" s="756"/>
      <c r="O912" s="755"/>
      <c r="P912" s="755"/>
      <c r="Q912" s="755"/>
      <c r="R912" s="755"/>
      <c r="S912" s="755"/>
      <c r="T912" s="755"/>
      <c r="U912" s="755"/>
      <c r="V912" s="755"/>
      <c r="W912" s="755"/>
      <c r="X912" s="755"/>
      <c r="Y912" s="755"/>
      <c r="Z912" s="755"/>
    </row>
    <row r="913" spans="1:26" ht="15.75" customHeight="1" x14ac:dyDescent="0.3">
      <c r="A913" s="755"/>
      <c r="B913" s="755"/>
      <c r="C913" s="755"/>
      <c r="D913" s="755"/>
      <c r="E913" s="755"/>
      <c r="F913" s="755"/>
      <c r="G913" s="755"/>
      <c r="H913" s="755"/>
      <c r="I913" s="755"/>
      <c r="J913" s="755"/>
      <c r="K913" s="755"/>
      <c r="L913" s="755"/>
      <c r="M913" s="755"/>
      <c r="N913" s="756"/>
      <c r="O913" s="755"/>
      <c r="P913" s="755"/>
      <c r="Q913" s="755"/>
      <c r="R913" s="755"/>
      <c r="S913" s="755"/>
      <c r="T913" s="755"/>
      <c r="U913" s="755"/>
      <c r="V913" s="755"/>
      <c r="W913" s="755"/>
      <c r="X913" s="755"/>
      <c r="Y913" s="755"/>
      <c r="Z913" s="755"/>
    </row>
    <row r="914" spans="1:26" ht="15.75" customHeight="1" x14ac:dyDescent="0.3">
      <c r="A914" s="755"/>
      <c r="B914" s="755"/>
      <c r="C914" s="755"/>
      <c r="D914" s="755"/>
      <c r="E914" s="755"/>
      <c r="F914" s="755"/>
      <c r="G914" s="755"/>
      <c r="H914" s="755"/>
      <c r="I914" s="755"/>
      <c r="J914" s="755"/>
      <c r="K914" s="755"/>
      <c r="L914" s="755"/>
      <c r="M914" s="755"/>
      <c r="N914" s="756"/>
      <c r="O914" s="755"/>
      <c r="P914" s="755"/>
      <c r="Q914" s="755"/>
      <c r="R914" s="755"/>
      <c r="S914" s="755"/>
      <c r="T914" s="755"/>
      <c r="U914" s="755"/>
      <c r="V914" s="755"/>
      <c r="W914" s="755"/>
      <c r="X914" s="755"/>
      <c r="Y914" s="755"/>
      <c r="Z914" s="755"/>
    </row>
    <row r="915" spans="1:26" ht="15.75" customHeight="1" x14ac:dyDescent="0.3">
      <c r="A915" s="755"/>
      <c r="B915" s="755"/>
      <c r="C915" s="755"/>
      <c r="D915" s="755"/>
      <c r="E915" s="755"/>
      <c r="F915" s="755"/>
      <c r="G915" s="755"/>
      <c r="H915" s="755"/>
      <c r="I915" s="755"/>
      <c r="J915" s="755"/>
      <c r="K915" s="755"/>
      <c r="L915" s="755"/>
      <c r="M915" s="755"/>
      <c r="N915" s="756"/>
      <c r="O915" s="755"/>
      <c r="P915" s="755"/>
      <c r="Q915" s="755"/>
      <c r="R915" s="755"/>
      <c r="S915" s="755"/>
      <c r="T915" s="755"/>
      <c r="U915" s="755"/>
      <c r="V915" s="755"/>
      <c r="W915" s="755"/>
      <c r="X915" s="755"/>
      <c r="Y915" s="755"/>
      <c r="Z915" s="755"/>
    </row>
    <row r="916" spans="1:26" ht="15.75" customHeight="1" x14ac:dyDescent="0.3">
      <c r="A916" s="755"/>
      <c r="B916" s="755"/>
      <c r="C916" s="755"/>
      <c r="D916" s="755"/>
      <c r="E916" s="755"/>
      <c r="F916" s="755"/>
      <c r="G916" s="755"/>
      <c r="H916" s="755"/>
      <c r="I916" s="755"/>
      <c r="J916" s="755"/>
      <c r="K916" s="755"/>
      <c r="L916" s="755"/>
      <c r="M916" s="755"/>
      <c r="N916" s="756"/>
      <c r="O916" s="755"/>
      <c r="P916" s="755"/>
      <c r="Q916" s="755"/>
      <c r="R916" s="755"/>
      <c r="S916" s="755"/>
      <c r="T916" s="755"/>
      <c r="U916" s="755"/>
      <c r="V916" s="755"/>
      <c r="W916" s="755"/>
      <c r="X916" s="755"/>
      <c r="Y916" s="755"/>
      <c r="Z916" s="755"/>
    </row>
    <row r="917" spans="1:26" ht="15.75" customHeight="1" x14ac:dyDescent="0.3">
      <c r="A917" s="755"/>
      <c r="B917" s="755"/>
      <c r="C917" s="755"/>
      <c r="D917" s="755"/>
      <c r="E917" s="755"/>
      <c r="F917" s="755"/>
      <c r="G917" s="755"/>
      <c r="H917" s="755"/>
      <c r="I917" s="755"/>
      <c r="J917" s="755"/>
      <c r="K917" s="755"/>
      <c r="L917" s="755"/>
      <c r="M917" s="755"/>
      <c r="N917" s="756"/>
      <c r="O917" s="755"/>
      <c r="P917" s="755"/>
      <c r="Q917" s="755"/>
      <c r="R917" s="755"/>
      <c r="S917" s="755"/>
      <c r="T917" s="755"/>
      <c r="U917" s="755"/>
      <c r="V917" s="755"/>
      <c r="W917" s="755"/>
      <c r="X917" s="755"/>
      <c r="Y917" s="755"/>
      <c r="Z917" s="755"/>
    </row>
    <row r="918" spans="1:26" ht="15.75" customHeight="1" x14ac:dyDescent="0.3">
      <c r="A918" s="755"/>
      <c r="B918" s="755"/>
      <c r="C918" s="755"/>
      <c r="D918" s="755"/>
      <c r="E918" s="755"/>
      <c r="F918" s="755"/>
      <c r="G918" s="755"/>
      <c r="H918" s="755"/>
      <c r="I918" s="755"/>
      <c r="J918" s="755"/>
      <c r="K918" s="755"/>
      <c r="L918" s="755"/>
      <c r="M918" s="755"/>
      <c r="N918" s="756"/>
      <c r="O918" s="755"/>
      <c r="P918" s="755"/>
      <c r="Q918" s="755"/>
      <c r="R918" s="755"/>
      <c r="S918" s="755"/>
      <c r="T918" s="755"/>
      <c r="U918" s="755"/>
      <c r="V918" s="755"/>
      <c r="W918" s="755"/>
      <c r="X918" s="755"/>
      <c r="Y918" s="755"/>
      <c r="Z918" s="755"/>
    </row>
    <row r="919" spans="1:26" ht="15.75" customHeight="1" x14ac:dyDescent="0.3">
      <c r="A919" s="755"/>
      <c r="B919" s="755"/>
      <c r="C919" s="755"/>
      <c r="D919" s="755"/>
      <c r="E919" s="755"/>
      <c r="F919" s="755"/>
      <c r="G919" s="755"/>
      <c r="H919" s="755"/>
      <c r="I919" s="755"/>
      <c r="J919" s="755"/>
      <c r="K919" s="755"/>
      <c r="L919" s="755"/>
      <c r="M919" s="755"/>
      <c r="N919" s="756"/>
      <c r="O919" s="755"/>
      <c r="P919" s="755"/>
      <c r="Q919" s="755"/>
      <c r="R919" s="755"/>
      <c r="S919" s="755"/>
      <c r="T919" s="755"/>
      <c r="U919" s="755"/>
      <c r="V919" s="755"/>
      <c r="W919" s="755"/>
      <c r="X919" s="755"/>
      <c r="Y919" s="755"/>
      <c r="Z919" s="755"/>
    </row>
    <row r="920" spans="1:26" ht="15.75" customHeight="1" x14ac:dyDescent="0.3">
      <c r="A920" s="755"/>
      <c r="B920" s="755"/>
      <c r="C920" s="755"/>
      <c r="D920" s="755"/>
      <c r="E920" s="755"/>
      <c r="F920" s="755"/>
      <c r="G920" s="755"/>
      <c r="H920" s="755"/>
      <c r="I920" s="755"/>
      <c r="J920" s="755"/>
      <c r="K920" s="755"/>
      <c r="L920" s="755"/>
      <c r="M920" s="755"/>
      <c r="N920" s="756"/>
      <c r="O920" s="755"/>
      <c r="P920" s="755"/>
      <c r="Q920" s="755"/>
      <c r="R920" s="755"/>
      <c r="S920" s="755"/>
      <c r="T920" s="755"/>
      <c r="U920" s="755"/>
      <c r="V920" s="755"/>
      <c r="W920" s="755"/>
      <c r="X920" s="755"/>
      <c r="Y920" s="755"/>
      <c r="Z920" s="755"/>
    </row>
    <row r="921" spans="1:26" ht="15.75" customHeight="1" x14ac:dyDescent="0.3">
      <c r="A921" s="755"/>
      <c r="B921" s="755"/>
      <c r="C921" s="755"/>
      <c r="D921" s="755"/>
      <c r="E921" s="755"/>
      <c r="F921" s="755"/>
      <c r="G921" s="755"/>
      <c r="H921" s="755"/>
      <c r="I921" s="755"/>
      <c r="J921" s="755"/>
      <c r="K921" s="755"/>
      <c r="L921" s="755"/>
      <c r="M921" s="755"/>
      <c r="N921" s="756"/>
      <c r="O921" s="755"/>
      <c r="P921" s="755"/>
      <c r="Q921" s="755"/>
      <c r="R921" s="755"/>
      <c r="S921" s="755"/>
      <c r="T921" s="755"/>
      <c r="U921" s="755"/>
      <c r="V921" s="755"/>
      <c r="W921" s="755"/>
      <c r="X921" s="755"/>
      <c r="Y921" s="755"/>
      <c r="Z921" s="755"/>
    </row>
    <row r="922" spans="1:26" ht="15.75" customHeight="1" x14ac:dyDescent="0.3">
      <c r="A922" s="755"/>
      <c r="B922" s="755"/>
      <c r="C922" s="755"/>
      <c r="D922" s="755"/>
      <c r="E922" s="755"/>
      <c r="F922" s="755"/>
      <c r="G922" s="755"/>
      <c r="H922" s="755"/>
      <c r="I922" s="755"/>
      <c r="J922" s="755"/>
      <c r="K922" s="755"/>
      <c r="L922" s="755"/>
      <c r="M922" s="755"/>
      <c r="N922" s="756"/>
      <c r="O922" s="755"/>
      <c r="P922" s="755"/>
      <c r="Q922" s="755"/>
      <c r="R922" s="755"/>
      <c r="S922" s="755"/>
      <c r="T922" s="755"/>
      <c r="U922" s="755"/>
      <c r="V922" s="755"/>
      <c r="W922" s="755"/>
      <c r="X922" s="755"/>
      <c r="Y922" s="755"/>
      <c r="Z922" s="755"/>
    </row>
    <row r="923" spans="1:26" ht="15.75" customHeight="1" x14ac:dyDescent="0.3">
      <c r="A923" s="755"/>
      <c r="B923" s="755"/>
      <c r="C923" s="755"/>
      <c r="D923" s="755"/>
      <c r="E923" s="755"/>
      <c r="F923" s="755"/>
      <c r="G923" s="755"/>
      <c r="H923" s="755"/>
      <c r="I923" s="755"/>
      <c r="J923" s="755"/>
      <c r="K923" s="755"/>
      <c r="L923" s="755"/>
      <c r="M923" s="755"/>
      <c r="N923" s="756"/>
      <c r="O923" s="755"/>
      <c r="P923" s="755"/>
      <c r="Q923" s="755"/>
      <c r="R923" s="755"/>
      <c r="S923" s="755"/>
      <c r="T923" s="755"/>
      <c r="U923" s="755"/>
      <c r="V923" s="755"/>
      <c r="W923" s="755"/>
      <c r="X923" s="755"/>
      <c r="Y923" s="755"/>
      <c r="Z923" s="755"/>
    </row>
    <row r="924" spans="1:26" ht="15.75" customHeight="1" x14ac:dyDescent="0.3">
      <c r="A924" s="755"/>
      <c r="B924" s="755"/>
      <c r="C924" s="755"/>
      <c r="D924" s="755"/>
      <c r="E924" s="755"/>
      <c r="F924" s="755"/>
      <c r="G924" s="755"/>
      <c r="H924" s="755"/>
      <c r="I924" s="755"/>
      <c r="J924" s="755"/>
      <c r="K924" s="755"/>
      <c r="L924" s="755"/>
      <c r="M924" s="755"/>
      <c r="N924" s="756"/>
      <c r="O924" s="755"/>
      <c r="P924" s="755"/>
      <c r="Q924" s="755"/>
      <c r="R924" s="755"/>
      <c r="S924" s="755"/>
      <c r="T924" s="755"/>
      <c r="U924" s="755"/>
      <c r="V924" s="755"/>
      <c r="W924" s="755"/>
      <c r="X924" s="755"/>
      <c r="Y924" s="755"/>
      <c r="Z924" s="755"/>
    </row>
    <row r="925" spans="1:26" ht="15.75" customHeight="1" x14ac:dyDescent="0.3">
      <c r="A925" s="755"/>
      <c r="B925" s="755"/>
      <c r="C925" s="755"/>
      <c r="D925" s="755"/>
      <c r="E925" s="755"/>
      <c r="F925" s="755"/>
      <c r="G925" s="755"/>
      <c r="H925" s="755"/>
      <c r="I925" s="755"/>
      <c r="J925" s="755"/>
      <c r="K925" s="755"/>
      <c r="L925" s="755"/>
      <c r="M925" s="755"/>
      <c r="N925" s="756"/>
      <c r="O925" s="755"/>
      <c r="P925" s="755"/>
      <c r="Q925" s="755"/>
      <c r="R925" s="755"/>
      <c r="S925" s="755"/>
      <c r="T925" s="755"/>
      <c r="U925" s="755"/>
      <c r="V925" s="755"/>
      <c r="W925" s="755"/>
      <c r="X925" s="755"/>
      <c r="Y925" s="755"/>
      <c r="Z925" s="755"/>
    </row>
    <row r="926" spans="1:26" ht="15.75" customHeight="1" x14ac:dyDescent="0.3">
      <c r="A926" s="755"/>
      <c r="B926" s="755"/>
      <c r="C926" s="755"/>
      <c r="D926" s="755"/>
      <c r="E926" s="755"/>
      <c r="F926" s="755"/>
      <c r="G926" s="755"/>
      <c r="H926" s="755"/>
      <c r="I926" s="755"/>
      <c r="J926" s="755"/>
      <c r="K926" s="755"/>
      <c r="L926" s="755"/>
      <c r="M926" s="755"/>
      <c r="N926" s="756"/>
      <c r="O926" s="755"/>
      <c r="P926" s="755"/>
      <c r="Q926" s="755"/>
      <c r="R926" s="755"/>
      <c r="S926" s="755"/>
      <c r="T926" s="755"/>
      <c r="U926" s="755"/>
      <c r="V926" s="755"/>
      <c r="W926" s="755"/>
      <c r="X926" s="755"/>
      <c r="Y926" s="755"/>
      <c r="Z926" s="755"/>
    </row>
    <row r="927" spans="1:26" ht="15.75" customHeight="1" x14ac:dyDescent="0.3">
      <c r="A927" s="755"/>
      <c r="B927" s="755"/>
      <c r="C927" s="755"/>
      <c r="D927" s="755"/>
      <c r="E927" s="755"/>
      <c r="F927" s="755"/>
      <c r="G927" s="755"/>
      <c r="H927" s="755"/>
      <c r="I927" s="755"/>
      <c r="J927" s="755"/>
      <c r="K927" s="755"/>
      <c r="L927" s="755"/>
      <c r="M927" s="755"/>
      <c r="N927" s="756"/>
      <c r="O927" s="755"/>
      <c r="P927" s="755"/>
      <c r="Q927" s="755"/>
      <c r="R927" s="755"/>
      <c r="S927" s="755"/>
      <c r="T927" s="755"/>
      <c r="U927" s="755"/>
      <c r="V927" s="755"/>
      <c r="W927" s="755"/>
      <c r="X927" s="755"/>
      <c r="Y927" s="755"/>
      <c r="Z927" s="755"/>
    </row>
    <row r="928" spans="1:26" ht="15.75" customHeight="1" x14ac:dyDescent="0.3">
      <c r="A928" s="755"/>
      <c r="B928" s="755"/>
      <c r="C928" s="755"/>
      <c r="D928" s="755"/>
      <c r="E928" s="755"/>
      <c r="F928" s="755"/>
      <c r="G928" s="755"/>
      <c r="H928" s="755"/>
      <c r="I928" s="755"/>
      <c r="J928" s="755"/>
      <c r="K928" s="755"/>
      <c r="L928" s="755"/>
      <c r="M928" s="755"/>
      <c r="N928" s="756"/>
      <c r="O928" s="755"/>
      <c r="P928" s="755"/>
      <c r="Q928" s="755"/>
      <c r="R928" s="755"/>
      <c r="S928" s="755"/>
      <c r="T928" s="755"/>
      <c r="U928" s="755"/>
      <c r="V928" s="755"/>
      <c r="W928" s="755"/>
      <c r="X928" s="755"/>
      <c r="Y928" s="755"/>
      <c r="Z928" s="755"/>
    </row>
    <row r="929" spans="1:26" ht="15.75" customHeight="1" x14ac:dyDescent="0.3">
      <c r="A929" s="755"/>
      <c r="B929" s="755"/>
      <c r="C929" s="755"/>
      <c r="D929" s="755"/>
      <c r="E929" s="755"/>
      <c r="F929" s="755"/>
      <c r="G929" s="755"/>
      <c r="H929" s="755"/>
      <c r="I929" s="755"/>
      <c r="J929" s="755"/>
      <c r="K929" s="755"/>
      <c r="L929" s="755"/>
      <c r="M929" s="755"/>
      <c r="N929" s="756"/>
      <c r="O929" s="755"/>
      <c r="P929" s="755"/>
      <c r="Q929" s="755"/>
      <c r="R929" s="755"/>
      <c r="S929" s="755"/>
      <c r="T929" s="755"/>
      <c r="U929" s="755"/>
      <c r="V929" s="755"/>
      <c r="W929" s="755"/>
      <c r="X929" s="755"/>
      <c r="Y929" s="755"/>
      <c r="Z929" s="755"/>
    </row>
    <row r="930" spans="1:26" ht="15.75" customHeight="1" x14ac:dyDescent="0.3">
      <c r="A930" s="755"/>
      <c r="B930" s="755"/>
      <c r="C930" s="755"/>
      <c r="D930" s="755"/>
      <c r="E930" s="755"/>
      <c r="F930" s="755"/>
      <c r="G930" s="755"/>
      <c r="H930" s="755"/>
      <c r="I930" s="755"/>
      <c r="J930" s="755"/>
      <c r="K930" s="755"/>
      <c r="L930" s="755"/>
      <c r="M930" s="755"/>
      <c r="N930" s="756"/>
      <c r="O930" s="755"/>
      <c r="P930" s="755"/>
      <c r="Q930" s="755"/>
      <c r="R930" s="755"/>
      <c r="S930" s="755"/>
      <c r="T930" s="755"/>
      <c r="U930" s="755"/>
      <c r="V930" s="755"/>
      <c r="W930" s="755"/>
      <c r="X930" s="755"/>
      <c r="Y930" s="755"/>
      <c r="Z930" s="755"/>
    </row>
    <row r="931" spans="1:26" ht="15.75" customHeight="1" x14ac:dyDescent="0.3">
      <c r="A931" s="755"/>
      <c r="B931" s="755"/>
      <c r="C931" s="755"/>
      <c r="D931" s="755"/>
      <c r="E931" s="755"/>
      <c r="F931" s="755"/>
      <c r="G931" s="755"/>
      <c r="H931" s="755"/>
      <c r="I931" s="755"/>
      <c r="J931" s="755"/>
      <c r="K931" s="755"/>
      <c r="L931" s="755"/>
      <c r="M931" s="755"/>
      <c r="N931" s="756"/>
      <c r="O931" s="755"/>
      <c r="P931" s="755"/>
      <c r="Q931" s="755"/>
      <c r="R931" s="755"/>
      <c r="S931" s="755"/>
      <c r="T931" s="755"/>
      <c r="U931" s="755"/>
      <c r="V931" s="755"/>
      <c r="W931" s="755"/>
      <c r="X931" s="755"/>
      <c r="Y931" s="755"/>
      <c r="Z931" s="755"/>
    </row>
    <row r="932" spans="1:26" ht="15.75" customHeight="1" x14ac:dyDescent="0.3">
      <c r="A932" s="755"/>
      <c r="B932" s="755"/>
      <c r="C932" s="755"/>
      <c r="D932" s="755"/>
      <c r="E932" s="755"/>
      <c r="F932" s="755"/>
      <c r="G932" s="755"/>
      <c r="H932" s="755"/>
      <c r="I932" s="755"/>
      <c r="J932" s="755"/>
      <c r="K932" s="755"/>
      <c r="L932" s="755"/>
      <c r="M932" s="755"/>
      <c r="N932" s="756"/>
      <c r="O932" s="755"/>
      <c r="P932" s="755"/>
      <c r="Q932" s="755"/>
      <c r="R932" s="755"/>
      <c r="S932" s="755"/>
      <c r="T932" s="755"/>
      <c r="U932" s="755"/>
      <c r="V932" s="755"/>
      <c r="W932" s="755"/>
      <c r="X932" s="755"/>
      <c r="Y932" s="755"/>
      <c r="Z932" s="755"/>
    </row>
    <row r="933" spans="1:26" ht="15.75" customHeight="1" x14ac:dyDescent="0.3">
      <c r="A933" s="755"/>
      <c r="B933" s="755"/>
      <c r="C933" s="755"/>
      <c r="D933" s="755"/>
      <c r="E933" s="755"/>
      <c r="F933" s="755"/>
      <c r="G933" s="755"/>
      <c r="H933" s="755"/>
      <c r="I933" s="755"/>
      <c r="J933" s="755"/>
      <c r="K933" s="755"/>
      <c r="L933" s="755"/>
      <c r="M933" s="755"/>
      <c r="N933" s="756"/>
      <c r="O933" s="755"/>
      <c r="P933" s="755"/>
      <c r="Q933" s="755"/>
      <c r="R933" s="755"/>
      <c r="S933" s="755"/>
      <c r="T933" s="755"/>
      <c r="U933" s="755"/>
      <c r="V933" s="755"/>
      <c r="W933" s="755"/>
      <c r="X933" s="755"/>
      <c r="Y933" s="755"/>
      <c r="Z933" s="755"/>
    </row>
    <row r="934" spans="1:26" ht="15.75" customHeight="1" x14ac:dyDescent="0.3">
      <c r="A934" s="755"/>
      <c r="B934" s="755"/>
      <c r="C934" s="755"/>
      <c r="D934" s="755"/>
      <c r="E934" s="755"/>
      <c r="F934" s="755"/>
      <c r="G934" s="755"/>
      <c r="H934" s="755"/>
      <c r="I934" s="755"/>
      <c r="J934" s="755"/>
      <c r="K934" s="755"/>
      <c r="L934" s="755"/>
      <c r="M934" s="755"/>
      <c r="N934" s="756"/>
      <c r="O934" s="755"/>
      <c r="P934" s="755"/>
      <c r="Q934" s="755"/>
      <c r="R934" s="755"/>
      <c r="S934" s="755"/>
      <c r="T934" s="755"/>
      <c r="U934" s="755"/>
      <c r="V934" s="755"/>
      <c r="W934" s="755"/>
      <c r="X934" s="755"/>
      <c r="Y934" s="755"/>
      <c r="Z934" s="755"/>
    </row>
    <row r="935" spans="1:26" ht="15.75" customHeight="1" x14ac:dyDescent="0.3">
      <c r="A935" s="755"/>
      <c r="B935" s="755"/>
      <c r="C935" s="755"/>
      <c r="D935" s="755"/>
      <c r="E935" s="755"/>
      <c r="F935" s="755"/>
      <c r="G935" s="755"/>
      <c r="H935" s="755"/>
      <c r="I935" s="755"/>
      <c r="J935" s="755"/>
      <c r="K935" s="755"/>
      <c r="L935" s="755"/>
      <c r="M935" s="755"/>
      <c r="N935" s="756"/>
      <c r="O935" s="755"/>
      <c r="P935" s="755"/>
      <c r="Q935" s="755"/>
      <c r="R935" s="755"/>
      <c r="S935" s="755"/>
      <c r="T935" s="755"/>
      <c r="U935" s="755"/>
      <c r="V935" s="755"/>
      <c r="W935" s="755"/>
      <c r="X935" s="755"/>
      <c r="Y935" s="755"/>
      <c r="Z935" s="755"/>
    </row>
    <row r="936" spans="1:26" ht="15.75" customHeight="1" x14ac:dyDescent="0.3">
      <c r="A936" s="755"/>
      <c r="B936" s="755"/>
      <c r="C936" s="755"/>
      <c r="D936" s="755"/>
      <c r="E936" s="755"/>
      <c r="F936" s="755"/>
      <c r="G936" s="755"/>
      <c r="H936" s="755"/>
      <c r="I936" s="755"/>
      <c r="J936" s="755"/>
      <c r="K936" s="755"/>
      <c r="L936" s="755"/>
      <c r="M936" s="755"/>
      <c r="N936" s="756"/>
      <c r="O936" s="755"/>
      <c r="P936" s="755"/>
      <c r="Q936" s="755"/>
      <c r="R936" s="755"/>
      <c r="S936" s="755"/>
      <c r="T936" s="755"/>
      <c r="U936" s="755"/>
      <c r="V936" s="755"/>
      <c r="W936" s="755"/>
      <c r="X936" s="755"/>
      <c r="Y936" s="755"/>
      <c r="Z936" s="755"/>
    </row>
    <row r="937" spans="1:26" ht="15.75" customHeight="1" x14ac:dyDescent="0.3">
      <c r="A937" s="755"/>
      <c r="B937" s="755"/>
      <c r="C937" s="755"/>
      <c r="D937" s="755"/>
      <c r="E937" s="755"/>
      <c r="F937" s="755"/>
      <c r="G937" s="755"/>
      <c r="H937" s="755"/>
      <c r="I937" s="755"/>
      <c r="J937" s="755"/>
      <c r="K937" s="755"/>
      <c r="L937" s="755"/>
      <c r="M937" s="755"/>
      <c r="N937" s="756"/>
      <c r="O937" s="755"/>
      <c r="P937" s="755"/>
      <c r="Q937" s="755"/>
      <c r="R937" s="755"/>
      <c r="S937" s="755"/>
      <c r="T937" s="755"/>
      <c r="U937" s="755"/>
      <c r="V937" s="755"/>
      <c r="W937" s="755"/>
      <c r="X937" s="755"/>
      <c r="Y937" s="755"/>
      <c r="Z937" s="755"/>
    </row>
    <row r="938" spans="1:26" ht="15.75" customHeight="1" x14ac:dyDescent="0.3">
      <c r="A938" s="755"/>
      <c r="B938" s="755"/>
      <c r="C938" s="755"/>
      <c r="D938" s="755"/>
      <c r="E938" s="755"/>
      <c r="F938" s="755"/>
      <c r="G938" s="755"/>
      <c r="H938" s="755"/>
      <c r="I938" s="755"/>
      <c r="J938" s="755"/>
      <c r="K938" s="755"/>
      <c r="L938" s="755"/>
      <c r="M938" s="755"/>
      <c r="N938" s="756"/>
      <c r="O938" s="755"/>
      <c r="P938" s="755"/>
      <c r="Q938" s="755"/>
      <c r="R938" s="755"/>
      <c r="S938" s="755"/>
      <c r="T938" s="755"/>
      <c r="U938" s="755"/>
      <c r="V938" s="755"/>
      <c r="W938" s="755"/>
      <c r="X938" s="755"/>
      <c r="Y938" s="755"/>
      <c r="Z938" s="755"/>
    </row>
    <row r="939" spans="1:26" ht="15.75" customHeight="1" x14ac:dyDescent="0.3">
      <c r="A939" s="755"/>
      <c r="B939" s="755"/>
      <c r="C939" s="755"/>
      <c r="D939" s="755"/>
      <c r="E939" s="755"/>
      <c r="F939" s="755"/>
      <c r="G939" s="755"/>
      <c r="H939" s="755"/>
      <c r="I939" s="755"/>
      <c r="J939" s="755"/>
      <c r="K939" s="755"/>
      <c r="L939" s="755"/>
      <c r="M939" s="755"/>
      <c r="N939" s="756"/>
      <c r="O939" s="755"/>
      <c r="P939" s="755"/>
      <c r="Q939" s="755"/>
      <c r="R939" s="755"/>
      <c r="S939" s="755"/>
      <c r="T939" s="755"/>
      <c r="U939" s="755"/>
      <c r="V939" s="755"/>
      <c r="W939" s="755"/>
      <c r="X939" s="755"/>
      <c r="Y939" s="755"/>
      <c r="Z939" s="755"/>
    </row>
    <row r="940" spans="1:26" ht="15.75" customHeight="1" x14ac:dyDescent="0.3">
      <c r="A940" s="755"/>
      <c r="B940" s="755"/>
      <c r="C940" s="755"/>
      <c r="D940" s="755"/>
      <c r="E940" s="755"/>
      <c r="F940" s="755"/>
      <c r="G940" s="755"/>
      <c r="H940" s="755"/>
      <c r="I940" s="755"/>
      <c r="J940" s="755"/>
      <c r="K940" s="755"/>
      <c r="L940" s="755"/>
      <c r="M940" s="755"/>
      <c r="N940" s="756"/>
      <c r="O940" s="755"/>
      <c r="P940" s="755"/>
      <c r="Q940" s="755"/>
      <c r="R940" s="755"/>
      <c r="S940" s="755"/>
      <c r="T940" s="755"/>
      <c r="U940" s="755"/>
      <c r="V940" s="755"/>
      <c r="W940" s="755"/>
      <c r="X940" s="755"/>
      <c r="Y940" s="755"/>
      <c r="Z940" s="755"/>
    </row>
    <row r="941" spans="1:26" ht="15.75" customHeight="1" x14ac:dyDescent="0.3">
      <c r="A941" s="755"/>
      <c r="B941" s="755"/>
      <c r="C941" s="755"/>
      <c r="D941" s="755"/>
      <c r="E941" s="755"/>
      <c r="F941" s="755"/>
      <c r="G941" s="755"/>
      <c r="H941" s="755"/>
      <c r="I941" s="755"/>
      <c r="J941" s="755"/>
      <c r="K941" s="755"/>
      <c r="L941" s="755"/>
      <c r="M941" s="755"/>
      <c r="N941" s="756"/>
      <c r="O941" s="755"/>
      <c r="P941" s="755"/>
      <c r="Q941" s="755"/>
      <c r="R941" s="755"/>
      <c r="S941" s="755"/>
      <c r="T941" s="755"/>
      <c r="U941" s="755"/>
      <c r="V941" s="755"/>
      <c r="W941" s="755"/>
      <c r="X941" s="755"/>
      <c r="Y941" s="755"/>
      <c r="Z941" s="755"/>
    </row>
    <row r="942" spans="1:26" ht="15.75" customHeight="1" x14ac:dyDescent="0.3">
      <c r="A942" s="755"/>
      <c r="B942" s="755"/>
      <c r="C942" s="755"/>
      <c r="D942" s="755"/>
      <c r="E942" s="755"/>
      <c r="F942" s="755"/>
      <c r="G942" s="755"/>
      <c r="H942" s="755"/>
      <c r="I942" s="755"/>
      <c r="J942" s="755"/>
      <c r="K942" s="755"/>
      <c r="L942" s="755"/>
      <c r="M942" s="755"/>
      <c r="N942" s="756"/>
      <c r="O942" s="755"/>
      <c r="P942" s="755"/>
      <c r="Q942" s="755"/>
      <c r="R942" s="755"/>
      <c r="S942" s="755"/>
      <c r="T942" s="755"/>
      <c r="U942" s="755"/>
      <c r="V942" s="755"/>
      <c r="W942" s="755"/>
      <c r="X942" s="755"/>
      <c r="Y942" s="755"/>
      <c r="Z942" s="755"/>
    </row>
    <row r="943" spans="1:26" ht="15.75" customHeight="1" x14ac:dyDescent="0.3">
      <c r="A943" s="755"/>
      <c r="B943" s="755"/>
      <c r="C943" s="755"/>
      <c r="D943" s="755"/>
      <c r="E943" s="755"/>
      <c r="F943" s="755"/>
      <c r="G943" s="755"/>
      <c r="H943" s="755"/>
      <c r="I943" s="755"/>
      <c r="J943" s="755"/>
      <c r="K943" s="755"/>
      <c r="L943" s="755"/>
      <c r="M943" s="755"/>
      <c r="N943" s="756"/>
      <c r="O943" s="755"/>
      <c r="P943" s="755"/>
      <c r="Q943" s="755"/>
      <c r="R943" s="755"/>
      <c r="S943" s="755"/>
      <c r="T943" s="755"/>
      <c r="U943" s="755"/>
      <c r="V943" s="755"/>
      <c r="W943" s="755"/>
      <c r="X943" s="755"/>
      <c r="Y943" s="755"/>
      <c r="Z943" s="755"/>
    </row>
    <row r="944" spans="1:26" ht="15.75" customHeight="1" x14ac:dyDescent="0.3">
      <c r="A944" s="755"/>
      <c r="B944" s="755"/>
      <c r="C944" s="755"/>
      <c r="D944" s="755"/>
      <c r="E944" s="755"/>
      <c r="F944" s="755"/>
      <c r="G944" s="755"/>
      <c r="H944" s="755"/>
      <c r="I944" s="755"/>
      <c r="J944" s="755"/>
      <c r="K944" s="755"/>
      <c r="L944" s="755"/>
      <c r="M944" s="755"/>
      <c r="N944" s="756"/>
      <c r="O944" s="755"/>
      <c r="P944" s="755"/>
      <c r="Q944" s="755"/>
      <c r="R944" s="755"/>
      <c r="S944" s="755"/>
      <c r="T944" s="755"/>
      <c r="U944" s="755"/>
      <c r="V944" s="755"/>
      <c r="W944" s="755"/>
      <c r="X944" s="755"/>
      <c r="Y944" s="755"/>
      <c r="Z944" s="755"/>
    </row>
    <row r="945" spans="1:26" ht="15.75" customHeight="1" x14ac:dyDescent="0.3">
      <c r="A945" s="755"/>
      <c r="B945" s="755"/>
      <c r="C945" s="755"/>
      <c r="D945" s="755"/>
      <c r="E945" s="755"/>
      <c r="F945" s="755"/>
      <c r="G945" s="755"/>
      <c r="H945" s="755"/>
      <c r="I945" s="755"/>
      <c r="J945" s="755"/>
      <c r="K945" s="755"/>
      <c r="L945" s="755"/>
      <c r="M945" s="755"/>
      <c r="N945" s="756"/>
      <c r="O945" s="755"/>
      <c r="P945" s="755"/>
      <c r="Q945" s="755"/>
      <c r="R945" s="755"/>
      <c r="S945" s="755"/>
      <c r="T945" s="755"/>
      <c r="U945" s="755"/>
      <c r="V945" s="755"/>
      <c r="W945" s="755"/>
      <c r="X945" s="755"/>
      <c r="Y945" s="755"/>
      <c r="Z945" s="755"/>
    </row>
    <row r="946" spans="1:26" ht="15.75" customHeight="1" x14ac:dyDescent="0.3">
      <c r="A946" s="755"/>
      <c r="B946" s="755"/>
      <c r="C946" s="755"/>
      <c r="D946" s="755"/>
      <c r="E946" s="755"/>
      <c r="F946" s="755"/>
      <c r="G946" s="755"/>
      <c r="H946" s="755"/>
      <c r="I946" s="755"/>
      <c r="J946" s="755"/>
      <c r="K946" s="755"/>
      <c r="L946" s="755"/>
      <c r="M946" s="755"/>
      <c r="N946" s="756"/>
      <c r="O946" s="755"/>
      <c r="P946" s="755"/>
      <c r="Q946" s="755"/>
      <c r="R946" s="755"/>
      <c r="S946" s="755"/>
      <c r="T946" s="755"/>
      <c r="U946" s="755"/>
      <c r="V946" s="755"/>
      <c r="W946" s="755"/>
      <c r="X946" s="755"/>
      <c r="Y946" s="755"/>
      <c r="Z946" s="755"/>
    </row>
    <row r="947" spans="1:26" ht="15.75" customHeight="1" x14ac:dyDescent="0.3">
      <c r="A947" s="755"/>
      <c r="B947" s="755"/>
      <c r="C947" s="755"/>
      <c r="D947" s="755"/>
      <c r="E947" s="755"/>
      <c r="F947" s="755"/>
      <c r="G947" s="755"/>
      <c r="H947" s="755"/>
      <c r="I947" s="755"/>
      <c r="J947" s="755"/>
      <c r="K947" s="755"/>
      <c r="L947" s="755"/>
      <c r="M947" s="755"/>
      <c r="N947" s="756"/>
      <c r="O947" s="755"/>
      <c r="P947" s="755"/>
      <c r="Q947" s="755"/>
      <c r="R947" s="755"/>
      <c r="S947" s="755"/>
      <c r="T947" s="755"/>
      <c r="U947" s="755"/>
      <c r="V947" s="755"/>
      <c r="W947" s="755"/>
      <c r="X947" s="755"/>
      <c r="Y947" s="755"/>
      <c r="Z947" s="755"/>
    </row>
    <row r="948" spans="1:26" ht="15.75" customHeight="1" x14ac:dyDescent="0.3">
      <c r="A948" s="755"/>
      <c r="B948" s="755"/>
      <c r="C948" s="755"/>
      <c r="D948" s="755"/>
      <c r="E948" s="755"/>
      <c r="F948" s="755"/>
      <c r="G948" s="755"/>
      <c r="H948" s="755"/>
      <c r="I948" s="755"/>
      <c r="J948" s="755"/>
      <c r="K948" s="755"/>
      <c r="L948" s="755"/>
      <c r="M948" s="755"/>
      <c r="N948" s="756"/>
      <c r="O948" s="755"/>
      <c r="P948" s="755"/>
      <c r="Q948" s="755"/>
      <c r="R948" s="755"/>
      <c r="S948" s="755"/>
      <c r="T948" s="755"/>
      <c r="U948" s="755"/>
      <c r="V948" s="755"/>
      <c r="W948" s="755"/>
      <c r="X948" s="755"/>
      <c r="Y948" s="755"/>
      <c r="Z948" s="755"/>
    </row>
    <row r="949" spans="1:26" ht="15.75" customHeight="1" x14ac:dyDescent="0.3">
      <c r="A949" s="755"/>
      <c r="B949" s="755"/>
      <c r="C949" s="755"/>
      <c r="D949" s="755"/>
      <c r="E949" s="755"/>
      <c r="F949" s="755"/>
      <c r="G949" s="755"/>
      <c r="H949" s="755"/>
      <c r="I949" s="755"/>
      <c r="J949" s="755"/>
      <c r="K949" s="755"/>
      <c r="L949" s="755"/>
      <c r="M949" s="755"/>
      <c r="N949" s="756"/>
      <c r="O949" s="755"/>
      <c r="P949" s="755"/>
      <c r="Q949" s="755"/>
      <c r="R949" s="755"/>
      <c r="S949" s="755"/>
      <c r="T949" s="755"/>
      <c r="U949" s="755"/>
      <c r="V949" s="755"/>
      <c r="W949" s="755"/>
      <c r="X949" s="755"/>
      <c r="Y949" s="755"/>
      <c r="Z949" s="755"/>
    </row>
    <row r="950" spans="1:26" ht="15.75" customHeight="1" x14ac:dyDescent="0.3">
      <c r="A950" s="755"/>
      <c r="B950" s="755"/>
      <c r="C950" s="755"/>
      <c r="D950" s="755"/>
      <c r="E950" s="755"/>
      <c r="F950" s="755"/>
      <c r="G950" s="755"/>
      <c r="H950" s="755"/>
      <c r="I950" s="755"/>
      <c r="J950" s="755"/>
      <c r="K950" s="755"/>
      <c r="L950" s="755"/>
      <c r="M950" s="755"/>
      <c r="N950" s="756"/>
      <c r="O950" s="755"/>
      <c r="P950" s="755"/>
      <c r="Q950" s="755"/>
      <c r="R950" s="755"/>
      <c r="S950" s="755"/>
      <c r="T950" s="755"/>
      <c r="U950" s="755"/>
      <c r="V950" s="755"/>
      <c r="W950" s="755"/>
      <c r="X950" s="755"/>
      <c r="Y950" s="755"/>
      <c r="Z950" s="755"/>
    </row>
    <row r="951" spans="1:26" ht="15.75" customHeight="1" x14ac:dyDescent="0.3">
      <c r="A951" s="755"/>
      <c r="B951" s="755"/>
      <c r="C951" s="755"/>
      <c r="D951" s="755"/>
      <c r="E951" s="755"/>
      <c r="F951" s="755"/>
      <c r="G951" s="755"/>
      <c r="H951" s="755"/>
      <c r="I951" s="755"/>
      <c r="J951" s="755"/>
      <c r="K951" s="755"/>
      <c r="L951" s="755"/>
      <c r="M951" s="755"/>
      <c r="N951" s="756"/>
      <c r="O951" s="755"/>
      <c r="P951" s="755"/>
      <c r="Q951" s="755"/>
      <c r="R951" s="755"/>
      <c r="S951" s="755"/>
      <c r="T951" s="755"/>
      <c r="U951" s="755"/>
      <c r="V951" s="755"/>
      <c r="W951" s="755"/>
      <c r="X951" s="755"/>
      <c r="Y951" s="755"/>
      <c r="Z951" s="755"/>
    </row>
    <row r="952" spans="1:26" ht="15.75" customHeight="1" x14ac:dyDescent="0.3">
      <c r="A952" s="755"/>
      <c r="B952" s="755"/>
      <c r="C952" s="755"/>
      <c r="D952" s="755"/>
      <c r="E952" s="755"/>
      <c r="F952" s="755"/>
      <c r="G952" s="755"/>
      <c r="H952" s="755"/>
      <c r="I952" s="755"/>
      <c r="J952" s="755"/>
      <c r="K952" s="755"/>
      <c r="L952" s="755"/>
      <c r="M952" s="755"/>
      <c r="N952" s="756"/>
      <c r="O952" s="755"/>
      <c r="P952" s="755"/>
      <c r="Q952" s="755"/>
      <c r="R952" s="755"/>
      <c r="S952" s="755"/>
      <c r="T952" s="755"/>
      <c r="U952" s="755"/>
      <c r="V952" s="755"/>
      <c r="W952" s="755"/>
      <c r="X952" s="755"/>
      <c r="Y952" s="755"/>
      <c r="Z952" s="755"/>
    </row>
    <row r="953" spans="1:26" ht="15.75" customHeight="1" x14ac:dyDescent="0.3">
      <c r="A953" s="755"/>
      <c r="B953" s="755"/>
      <c r="C953" s="755"/>
      <c r="D953" s="755"/>
      <c r="E953" s="755"/>
      <c r="F953" s="755"/>
      <c r="G953" s="755"/>
      <c r="H953" s="755"/>
      <c r="I953" s="755"/>
      <c r="J953" s="755"/>
      <c r="K953" s="755"/>
      <c r="L953" s="755"/>
      <c r="M953" s="755"/>
      <c r="N953" s="756"/>
      <c r="O953" s="755"/>
      <c r="P953" s="755"/>
      <c r="Q953" s="755"/>
      <c r="R953" s="755"/>
      <c r="S953" s="755"/>
      <c r="T953" s="755"/>
      <c r="U953" s="755"/>
      <c r="V953" s="755"/>
      <c r="W953" s="755"/>
      <c r="X953" s="755"/>
      <c r="Y953" s="755"/>
      <c r="Z953" s="755"/>
    </row>
    <row r="954" spans="1:26" ht="15.75" customHeight="1" x14ac:dyDescent="0.3">
      <c r="A954" s="755"/>
      <c r="B954" s="755"/>
      <c r="C954" s="755"/>
      <c r="D954" s="755"/>
      <c r="E954" s="755"/>
      <c r="F954" s="755"/>
      <c r="G954" s="755"/>
      <c r="H954" s="755"/>
      <c r="I954" s="755"/>
      <c r="J954" s="755"/>
      <c r="K954" s="755"/>
      <c r="L954" s="755"/>
      <c r="M954" s="755"/>
      <c r="N954" s="756"/>
      <c r="O954" s="755"/>
      <c r="P954" s="755"/>
      <c r="Q954" s="755"/>
      <c r="R954" s="755"/>
      <c r="S954" s="755"/>
      <c r="T954" s="755"/>
      <c r="U954" s="755"/>
      <c r="V954" s="755"/>
      <c r="W954" s="755"/>
      <c r="X954" s="755"/>
      <c r="Y954" s="755"/>
      <c r="Z954" s="755"/>
    </row>
    <row r="955" spans="1:26" ht="15.75" customHeight="1" x14ac:dyDescent="0.3">
      <c r="A955" s="755"/>
      <c r="B955" s="755"/>
      <c r="C955" s="755"/>
      <c r="D955" s="755"/>
      <c r="E955" s="755"/>
      <c r="F955" s="755"/>
      <c r="G955" s="755"/>
      <c r="H955" s="755"/>
      <c r="I955" s="755"/>
      <c r="J955" s="755"/>
      <c r="K955" s="755"/>
      <c r="L955" s="755"/>
      <c r="M955" s="755"/>
      <c r="N955" s="756"/>
      <c r="O955" s="755"/>
      <c r="P955" s="755"/>
      <c r="Q955" s="755"/>
      <c r="R955" s="755"/>
      <c r="S955" s="755"/>
      <c r="T955" s="755"/>
      <c r="U955" s="755"/>
      <c r="V955" s="755"/>
      <c r="W955" s="755"/>
      <c r="X955" s="755"/>
      <c r="Y955" s="755"/>
      <c r="Z955" s="755"/>
    </row>
    <row r="956" spans="1:26" ht="15.75" customHeight="1" x14ac:dyDescent="0.3">
      <c r="A956" s="755"/>
      <c r="B956" s="755"/>
      <c r="C956" s="755"/>
      <c r="D956" s="755"/>
      <c r="E956" s="755"/>
      <c r="F956" s="755"/>
      <c r="G956" s="755"/>
      <c r="H956" s="755"/>
      <c r="I956" s="755"/>
      <c r="J956" s="755"/>
      <c r="K956" s="755"/>
      <c r="L956" s="755"/>
      <c r="M956" s="755"/>
      <c r="N956" s="756"/>
      <c r="O956" s="755"/>
      <c r="P956" s="755"/>
      <c r="Q956" s="755"/>
      <c r="R956" s="755"/>
      <c r="S956" s="755"/>
      <c r="T956" s="755"/>
      <c r="U956" s="755"/>
      <c r="V956" s="755"/>
      <c r="W956" s="755"/>
      <c r="X956" s="755"/>
      <c r="Y956" s="755"/>
      <c r="Z956" s="755"/>
    </row>
    <row r="957" spans="1:26" ht="15.75" customHeight="1" x14ac:dyDescent="0.3">
      <c r="A957" s="755"/>
      <c r="B957" s="755"/>
      <c r="C957" s="755"/>
      <c r="D957" s="755"/>
      <c r="E957" s="755"/>
      <c r="F957" s="755"/>
      <c r="G957" s="755"/>
      <c r="H957" s="755"/>
      <c r="I957" s="755"/>
      <c r="J957" s="755"/>
      <c r="K957" s="755"/>
      <c r="L957" s="755"/>
      <c r="M957" s="755"/>
      <c r="N957" s="756"/>
      <c r="O957" s="755"/>
      <c r="P957" s="755"/>
      <c r="Q957" s="755"/>
      <c r="R957" s="755"/>
      <c r="S957" s="755"/>
      <c r="T957" s="755"/>
      <c r="U957" s="755"/>
      <c r="V957" s="755"/>
      <c r="W957" s="755"/>
      <c r="X957" s="755"/>
      <c r="Y957" s="755"/>
      <c r="Z957" s="755"/>
    </row>
    <row r="958" spans="1:26" ht="15.75" customHeight="1" x14ac:dyDescent="0.3">
      <c r="A958" s="755"/>
      <c r="B958" s="755"/>
      <c r="C958" s="755"/>
      <c r="D958" s="755"/>
      <c r="E958" s="755"/>
      <c r="F958" s="755"/>
      <c r="G958" s="755"/>
      <c r="H958" s="755"/>
      <c r="I958" s="755"/>
      <c r="J958" s="755"/>
      <c r="K958" s="755"/>
      <c r="L958" s="755"/>
      <c r="M958" s="755"/>
      <c r="N958" s="756"/>
      <c r="O958" s="755"/>
      <c r="P958" s="755"/>
      <c r="Q958" s="755"/>
      <c r="R958" s="755"/>
      <c r="S958" s="755"/>
      <c r="T958" s="755"/>
      <c r="U958" s="755"/>
      <c r="V958" s="755"/>
      <c r="W958" s="755"/>
      <c r="X958" s="755"/>
      <c r="Y958" s="755"/>
      <c r="Z958" s="755"/>
    </row>
    <row r="959" spans="1:26" ht="15.75" customHeight="1" x14ac:dyDescent="0.3">
      <c r="A959" s="755"/>
      <c r="B959" s="755"/>
      <c r="C959" s="755"/>
      <c r="D959" s="755"/>
      <c r="E959" s="755"/>
      <c r="F959" s="755"/>
      <c r="G959" s="755"/>
      <c r="H959" s="755"/>
      <c r="I959" s="755"/>
      <c r="J959" s="755"/>
      <c r="K959" s="755"/>
      <c r="L959" s="755"/>
      <c r="M959" s="755"/>
      <c r="N959" s="756"/>
      <c r="O959" s="755"/>
      <c r="P959" s="755"/>
      <c r="Q959" s="755"/>
      <c r="R959" s="755"/>
      <c r="S959" s="755"/>
      <c r="T959" s="755"/>
      <c r="U959" s="755"/>
      <c r="V959" s="755"/>
      <c r="W959" s="755"/>
      <c r="X959" s="755"/>
      <c r="Y959" s="755"/>
      <c r="Z959" s="755"/>
    </row>
    <row r="960" spans="1:26" ht="15.75" customHeight="1" x14ac:dyDescent="0.3">
      <c r="A960" s="755"/>
      <c r="B960" s="755"/>
      <c r="C960" s="755"/>
      <c r="D960" s="755"/>
      <c r="E960" s="755"/>
      <c r="F960" s="755"/>
      <c r="G960" s="755"/>
      <c r="H960" s="755"/>
      <c r="I960" s="755"/>
      <c r="J960" s="755"/>
      <c r="K960" s="755"/>
      <c r="L960" s="755"/>
      <c r="M960" s="755"/>
      <c r="N960" s="756"/>
      <c r="O960" s="755"/>
      <c r="P960" s="755"/>
      <c r="Q960" s="755"/>
      <c r="R960" s="755"/>
      <c r="S960" s="755"/>
      <c r="T960" s="755"/>
      <c r="U960" s="755"/>
      <c r="V960" s="755"/>
      <c r="W960" s="755"/>
      <c r="X960" s="755"/>
      <c r="Y960" s="755"/>
      <c r="Z960" s="755"/>
    </row>
    <row r="961" spans="1:26" ht="15.75" customHeight="1" x14ac:dyDescent="0.3">
      <c r="A961" s="755"/>
      <c r="B961" s="755"/>
      <c r="C961" s="755"/>
      <c r="D961" s="755"/>
      <c r="E961" s="755"/>
      <c r="F961" s="755"/>
      <c r="G961" s="755"/>
      <c r="H961" s="755"/>
      <c r="I961" s="755"/>
      <c r="J961" s="755"/>
      <c r="K961" s="755"/>
      <c r="L961" s="755"/>
      <c r="M961" s="755"/>
      <c r="N961" s="756"/>
      <c r="O961" s="755"/>
      <c r="P961" s="755"/>
      <c r="Q961" s="755"/>
      <c r="R961" s="755"/>
      <c r="S961" s="755"/>
      <c r="T961" s="755"/>
      <c r="U961" s="755"/>
      <c r="V961" s="755"/>
      <c r="W961" s="755"/>
      <c r="X961" s="755"/>
      <c r="Y961" s="755"/>
      <c r="Z961" s="755"/>
    </row>
    <row r="962" spans="1:26" ht="15.75" customHeight="1" x14ac:dyDescent="0.3">
      <c r="A962" s="755"/>
      <c r="B962" s="755"/>
      <c r="C962" s="755"/>
      <c r="D962" s="755"/>
      <c r="E962" s="755"/>
      <c r="F962" s="755"/>
      <c r="G962" s="755"/>
      <c r="H962" s="755"/>
      <c r="I962" s="755"/>
      <c r="J962" s="755"/>
      <c r="K962" s="755"/>
      <c r="L962" s="755"/>
      <c r="M962" s="755"/>
      <c r="N962" s="756"/>
      <c r="O962" s="755"/>
      <c r="P962" s="755"/>
      <c r="Q962" s="755"/>
      <c r="R962" s="755"/>
      <c r="S962" s="755"/>
      <c r="T962" s="755"/>
      <c r="U962" s="755"/>
      <c r="V962" s="755"/>
      <c r="W962" s="755"/>
      <c r="X962" s="755"/>
      <c r="Y962" s="755"/>
      <c r="Z962" s="755"/>
    </row>
    <row r="963" spans="1:26" ht="15.75" customHeight="1" x14ac:dyDescent="0.3">
      <c r="A963" s="755"/>
      <c r="B963" s="755"/>
      <c r="C963" s="755"/>
      <c r="D963" s="755"/>
      <c r="E963" s="755"/>
      <c r="F963" s="755"/>
      <c r="G963" s="755"/>
      <c r="H963" s="755"/>
      <c r="I963" s="755"/>
      <c r="J963" s="755"/>
      <c r="K963" s="755"/>
      <c r="L963" s="755"/>
      <c r="M963" s="755"/>
      <c r="N963" s="756"/>
      <c r="O963" s="755"/>
      <c r="P963" s="755"/>
      <c r="Q963" s="755"/>
      <c r="R963" s="755"/>
      <c r="S963" s="755"/>
      <c r="T963" s="755"/>
      <c r="U963" s="755"/>
      <c r="V963" s="755"/>
      <c r="W963" s="755"/>
      <c r="X963" s="755"/>
      <c r="Y963" s="755"/>
      <c r="Z963" s="755"/>
    </row>
    <row r="964" spans="1:26" ht="15.75" customHeight="1" x14ac:dyDescent="0.3">
      <c r="A964" s="755"/>
      <c r="B964" s="755"/>
      <c r="C964" s="755"/>
      <c r="D964" s="755"/>
      <c r="E964" s="755"/>
      <c r="F964" s="755"/>
      <c r="G964" s="755"/>
      <c r="H964" s="755"/>
      <c r="I964" s="755"/>
      <c r="J964" s="755"/>
      <c r="K964" s="755"/>
      <c r="L964" s="755"/>
      <c r="M964" s="755"/>
      <c r="N964" s="756"/>
      <c r="O964" s="755"/>
      <c r="P964" s="755"/>
      <c r="Q964" s="755"/>
      <c r="R964" s="755"/>
      <c r="S964" s="755"/>
      <c r="T964" s="755"/>
      <c r="U964" s="755"/>
      <c r="V964" s="755"/>
      <c r="W964" s="755"/>
      <c r="X964" s="755"/>
      <c r="Y964" s="755"/>
      <c r="Z964" s="755"/>
    </row>
    <row r="965" spans="1:26" ht="15.75" customHeight="1" x14ac:dyDescent="0.3">
      <c r="A965" s="755"/>
      <c r="B965" s="755"/>
      <c r="C965" s="755"/>
      <c r="D965" s="755"/>
      <c r="E965" s="755"/>
      <c r="F965" s="755"/>
      <c r="G965" s="755"/>
      <c r="H965" s="755"/>
      <c r="I965" s="755"/>
      <c r="J965" s="755"/>
      <c r="K965" s="755"/>
      <c r="L965" s="755"/>
      <c r="M965" s="755"/>
      <c r="N965" s="756"/>
      <c r="O965" s="755"/>
      <c r="P965" s="755"/>
      <c r="Q965" s="755"/>
      <c r="R965" s="755"/>
      <c r="S965" s="755"/>
      <c r="T965" s="755"/>
      <c r="U965" s="755"/>
      <c r="V965" s="755"/>
      <c r="W965" s="755"/>
      <c r="X965" s="755"/>
      <c r="Y965" s="755"/>
      <c r="Z965" s="755"/>
    </row>
    <row r="966" spans="1:26" ht="15.75" customHeight="1" x14ac:dyDescent="0.3">
      <c r="A966" s="755"/>
      <c r="B966" s="755"/>
      <c r="C966" s="755"/>
      <c r="D966" s="755"/>
      <c r="E966" s="755"/>
      <c r="F966" s="755"/>
      <c r="G966" s="755"/>
      <c r="H966" s="755"/>
      <c r="I966" s="755"/>
      <c r="J966" s="755"/>
      <c r="K966" s="755"/>
      <c r="L966" s="755"/>
      <c r="M966" s="755"/>
      <c r="N966" s="756"/>
      <c r="O966" s="755"/>
      <c r="P966" s="755"/>
      <c r="Q966" s="755"/>
      <c r="R966" s="755"/>
      <c r="S966" s="755"/>
      <c r="T966" s="755"/>
      <c r="U966" s="755"/>
      <c r="V966" s="755"/>
      <c r="W966" s="755"/>
      <c r="X966" s="755"/>
      <c r="Y966" s="755"/>
      <c r="Z966" s="755"/>
    </row>
    <row r="967" spans="1:26" ht="15.75" customHeight="1" x14ac:dyDescent="0.3">
      <c r="A967" s="755"/>
      <c r="B967" s="755"/>
      <c r="C967" s="755"/>
      <c r="D967" s="755"/>
      <c r="E967" s="755"/>
      <c r="F967" s="755"/>
      <c r="G967" s="755"/>
      <c r="H967" s="755"/>
      <c r="I967" s="755"/>
      <c r="J967" s="755"/>
      <c r="K967" s="755"/>
      <c r="L967" s="755"/>
      <c r="M967" s="755"/>
      <c r="N967" s="756"/>
      <c r="O967" s="755"/>
      <c r="P967" s="755"/>
      <c r="Q967" s="755"/>
      <c r="R967" s="755"/>
      <c r="S967" s="755"/>
      <c r="T967" s="755"/>
      <c r="U967" s="755"/>
      <c r="V967" s="755"/>
      <c r="W967" s="755"/>
      <c r="X967" s="755"/>
      <c r="Y967" s="755"/>
      <c r="Z967" s="755"/>
    </row>
    <row r="968" spans="1:26" ht="15.75" customHeight="1" x14ac:dyDescent="0.3">
      <c r="A968" s="755"/>
      <c r="B968" s="755"/>
      <c r="C968" s="755"/>
      <c r="D968" s="755"/>
      <c r="E968" s="755"/>
      <c r="F968" s="755"/>
      <c r="G968" s="755"/>
      <c r="H968" s="755"/>
      <c r="I968" s="755"/>
      <c r="J968" s="755"/>
      <c r="K968" s="755"/>
      <c r="L968" s="755"/>
      <c r="M968" s="755"/>
      <c r="N968" s="756"/>
      <c r="O968" s="755"/>
      <c r="P968" s="755"/>
      <c r="Q968" s="755"/>
      <c r="R968" s="755"/>
      <c r="S968" s="755"/>
      <c r="T968" s="755"/>
      <c r="U968" s="755"/>
      <c r="V968" s="755"/>
      <c r="W968" s="755"/>
      <c r="X968" s="755"/>
      <c r="Y968" s="755"/>
      <c r="Z968" s="755"/>
    </row>
    <row r="969" spans="1:26" ht="15.75" customHeight="1" x14ac:dyDescent="0.3">
      <c r="A969" s="755"/>
      <c r="B969" s="755"/>
      <c r="C969" s="755"/>
      <c r="D969" s="755"/>
      <c r="E969" s="755"/>
      <c r="F969" s="755"/>
      <c r="G969" s="755"/>
      <c r="H969" s="755"/>
      <c r="I969" s="755"/>
      <c r="J969" s="755"/>
      <c r="K969" s="755"/>
      <c r="L969" s="755"/>
      <c r="M969" s="755"/>
      <c r="N969" s="756"/>
      <c r="O969" s="755"/>
      <c r="P969" s="755"/>
      <c r="Q969" s="755"/>
      <c r="R969" s="755"/>
      <c r="S969" s="755"/>
      <c r="T969" s="755"/>
      <c r="U969" s="755"/>
      <c r="V969" s="755"/>
      <c r="W969" s="755"/>
      <c r="X969" s="755"/>
      <c r="Y969" s="755"/>
      <c r="Z969" s="755"/>
    </row>
  </sheetData>
  <mergeCells count="5">
    <mergeCell ref="C13:L13"/>
    <mergeCell ref="C14:L14"/>
    <mergeCell ref="C15:L15"/>
    <mergeCell ref="A16:M16"/>
    <mergeCell ref="H17:M17"/>
  </mergeCells>
  <conditionalFormatting sqref="F19:G20 F27:G30 F22:G25">
    <cfRule type="containsText" dxfId="2286" priority="3" operator="containsText" text="média">
      <formula>NOT(ISERROR(SEARCH(("média"),(F19))))</formula>
    </cfRule>
    <cfRule type="containsText" dxfId="2285" priority="4" operator="containsText" text="informado">
      <formula>NOT(ISERROR(SEARCH(("informado"),(F19))))</formula>
    </cfRule>
  </conditionalFormatting>
  <conditionalFormatting sqref="G19:G20 G17:H17 G21:M21 G26:M26 G27:G969 G22:G25">
    <cfRule type="containsText" dxfId="2284" priority="5" operator="containsText" text="pendente">
      <formula>NOT(ISERROR(SEARCH(("pendente"),(G17))))</formula>
    </cfRule>
  </conditionalFormatting>
  <conditionalFormatting sqref="G17:H17 G19:G20 G21:M21 G26:M26 G27:G969 G22:G25">
    <cfRule type="containsText" dxfId="2283" priority="6" operator="containsText" text="lançado">
      <formula>NOT(ISERROR(SEARCH(("lançado"),(G17))))</formula>
    </cfRule>
  </conditionalFormatting>
  <conditionalFormatting sqref="G18:M18">
    <cfRule type="containsText" dxfId="2282" priority="77" operator="containsText" text="pendente">
      <formula>NOT(ISERROR(SEARCH(("pendente"),(G18))))</formula>
    </cfRule>
    <cfRule type="containsText" dxfId="2281" priority="78" operator="containsText" text="lançado">
      <formula>NOT(ISERROR(SEARCH(("lançado"),(G18))))</formula>
    </cfRule>
  </conditionalFormatting>
  <dataValidations disablePrompts="1" count="1">
    <dataValidation type="list" allowBlank="1" showErrorMessage="1" sqref="G27:G30 G19:G20 G22:G25" xr:uid="{00000000-0002-0000-1100-000000000000}">
      <formula1>"Lançado Sienge,Pendente"</formula1>
    </dataValidation>
  </dataValidations>
  <pageMargins left="0.511811024" right="0.511811024" top="0.78740157499999996" bottom="0.78740157499999996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8B36-A915-482E-990F-3AE16A766770}">
  <sheetPr>
    <tabColor rgb="FF00B050"/>
  </sheetPr>
  <dimension ref="A1:X134"/>
  <sheetViews>
    <sheetView showGridLines="0" view="pageBreakPreview" zoomScale="80" zoomScaleNormal="85" zoomScaleSheetLayoutView="80" workbookViewId="0">
      <pane ySplit="6" topLeftCell="A7" activePane="bottomLeft" state="frozen"/>
      <selection activeCell="N7" sqref="N7:N11"/>
      <selection pane="bottomLeft" activeCell="E63" sqref="E63"/>
    </sheetView>
  </sheetViews>
  <sheetFormatPr defaultColWidth="9.109375" defaultRowHeight="13.8" x14ac:dyDescent="0.25"/>
  <cols>
    <col min="1" max="1" width="49.6640625" style="849" customWidth="1"/>
    <col min="2" max="2" width="32.109375" style="849" customWidth="1"/>
    <col min="3" max="3" width="24.44140625" style="849" customWidth="1"/>
    <col min="4" max="4" width="98.6640625" style="849" customWidth="1"/>
    <col min="5" max="5" width="16.44140625" style="851" customWidth="1"/>
    <col min="6" max="6" width="15.44140625" style="849" bestFit="1" customWidth="1"/>
    <col min="7" max="7" width="23.44140625" style="849" bestFit="1" customWidth="1"/>
    <col min="8" max="8" width="15.109375" style="849" bestFit="1" customWidth="1"/>
    <col min="9" max="9" width="15" style="849" customWidth="1"/>
    <col min="10" max="10" width="22.33203125" style="849" bestFit="1" customWidth="1"/>
    <col min="11" max="11" width="14" style="849" customWidth="1"/>
    <col min="12" max="12" width="53.88671875" style="850" bestFit="1" customWidth="1"/>
    <col min="13" max="14" width="16.6640625" style="850" bestFit="1" customWidth="1"/>
    <col min="15" max="15" width="24.5546875" style="850" customWidth="1"/>
    <col min="16" max="16" width="4.33203125" style="850" customWidth="1"/>
    <col min="17" max="22" width="13.88671875" style="850" customWidth="1"/>
    <col min="23" max="23" width="16.33203125" style="849" bestFit="1" customWidth="1"/>
    <col min="24" max="24" width="6.44140625" style="849" customWidth="1"/>
    <col min="25" max="16384" width="9.109375" style="849"/>
  </cols>
  <sheetData>
    <row r="1" spans="1:24" s="886" customFormat="1" ht="15" customHeight="1" x14ac:dyDescent="0.25">
      <c r="A1" s="905"/>
      <c r="B1" s="904"/>
      <c r="C1" s="893" t="s">
        <v>0</v>
      </c>
      <c r="D1" s="892" t="s">
        <v>2727</v>
      </c>
      <c r="E1" s="891"/>
      <c r="F1" s="903"/>
      <c r="G1" s="903"/>
      <c r="H1" s="903"/>
      <c r="I1" s="903"/>
      <c r="J1" s="903"/>
      <c r="K1" s="903"/>
      <c r="L1" s="903"/>
      <c r="M1" s="903"/>
      <c r="N1" s="903"/>
      <c r="O1" s="903"/>
      <c r="P1" s="903"/>
      <c r="Q1" s="903"/>
      <c r="R1" s="903"/>
      <c r="S1" s="903"/>
      <c r="T1" s="903"/>
      <c r="U1" s="903"/>
      <c r="V1" s="903"/>
      <c r="W1" s="902"/>
      <c r="X1" s="901"/>
    </row>
    <row r="2" spans="1:24" s="887" customFormat="1" ht="15" customHeight="1" x14ac:dyDescent="0.25">
      <c r="A2" s="899"/>
      <c r="B2" s="886"/>
      <c r="C2" s="893" t="s">
        <v>2</v>
      </c>
      <c r="D2" s="892" t="s">
        <v>2726</v>
      </c>
      <c r="E2" s="900"/>
      <c r="F2" s="890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7"/>
      <c r="X2" s="896"/>
    </row>
    <row r="3" spans="1:24" s="887" customFormat="1" ht="15" customHeight="1" x14ac:dyDescent="0.25">
      <c r="A3" s="899"/>
      <c r="B3" s="886"/>
      <c r="C3" s="893" t="s">
        <v>2444</v>
      </c>
      <c r="D3" s="892" t="s">
        <v>2725</v>
      </c>
      <c r="E3" s="898"/>
      <c r="F3" s="890"/>
      <c r="G3" s="890"/>
      <c r="H3" s="890"/>
      <c r="I3" s="890"/>
      <c r="J3" s="890"/>
      <c r="K3" s="890"/>
      <c r="L3" s="890"/>
      <c r="M3" s="890"/>
      <c r="N3" s="890"/>
      <c r="O3" s="890"/>
      <c r="P3" s="890"/>
      <c r="Q3" s="890"/>
      <c r="R3" s="890"/>
      <c r="S3" s="890"/>
      <c r="T3" s="890"/>
      <c r="U3" s="890"/>
      <c r="V3" s="890"/>
      <c r="W3" s="897"/>
      <c r="X3" s="896"/>
    </row>
    <row r="4" spans="1:24" s="887" customFormat="1" ht="15" customHeight="1" x14ac:dyDescent="0.25">
      <c r="A4" s="895"/>
      <c r="B4" s="894"/>
      <c r="C4" s="893" t="s">
        <v>4</v>
      </c>
      <c r="D4" s="892" t="s">
        <v>2724</v>
      </c>
      <c r="E4" s="891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89"/>
      <c r="X4" s="888"/>
    </row>
    <row r="5" spans="1:24" s="886" customFormat="1" ht="22.2" customHeight="1" thickBot="1" x14ac:dyDescent="0.3">
      <c r="A5" s="1447"/>
      <c r="B5" s="1448"/>
      <c r="C5" s="1448"/>
      <c r="D5" s="1448"/>
      <c r="E5" s="1448"/>
      <c r="F5" s="1448"/>
      <c r="G5" s="1448"/>
      <c r="H5" s="1448"/>
      <c r="I5" s="1448"/>
      <c r="J5" s="1448"/>
      <c r="K5" s="1448"/>
      <c r="L5" s="1448"/>
      <c r="M5" s="1448"/>
      <c r="N5" s="1448"/>
      <c r="O5" s="1448"/>
      <c r="P5" s="1448"/>
      <c r="Q5" s="1448"/>
      <c r="R5" s="1448"/>
      <c r="S5" s="1448"/>
      <c r="T5" s="1448"/>
      <c r="U5" s="1448"/>
      <c r="V5" s="1448"/>
      <c r="W5" s="1448"/>
      <c r="X5" s="1448"/>
    </row>
    <row r="6" spans="1:24" ht="41.25" customHeight="1" x14ac:dyDescent="0.25">
      <c r="A6" s="884" t="s">
        <v>2723</v>
      </c>
      <c r="B6" s="884" t="s">
        <v>2719</v>
      </c>
      <c r="C6" s="884" t="s">
        <v>2722</v>
      </c>
      <c r="D6" s="884" t="s">
        <v>7</v>
      </c>
      <c r="E6" s="885" t="s">
        <v>9</v>
      </c>
      <c r="F6" s="884" t="s">
        <v>2721</v>
      </c>
      <c r="G6" s="884" t="s">
        <v>2720</v>
      </c>
      <c r="H6" s="884" t="s">
        <v>8</v>
      </c>
      <c r="I6" s="884" t="s">
        <v>151</v>
      </c>
      <c r="J6" s="884" t="s">
        <v>2458</v>
      </c>
      <c r="K6" s="869"/>
      <c r="L6" s="883" t="s">
        <v>2719</v>
      </c>
      <c r="M6" s="882" t="e" cm="1" vm="1">
        <f t="array" aca="1" ref="M6" ca="1">TRANSPOSE(_xlfn.UNIQUE(_xlfn._xlws.FILTER(A7:A1048576,A7:A1048576&lt;&gt;"")))</f>
        <v>#VALUE!</v>
      </c>
      <c r="N6" s="882"/>
      <c r="O6" s="881" t="s">
        <v>52</v>
      </c>
      <c r="P6" s="849"/>
      <c r="Q6" s="849"/>
      <c r="R6" s="849"/>
      <c r="S6" s="849"/>
      <c r="T6" s="849"/>
      <c r="U6" s="849"/>
      <c r="V6" s="849"/>
    </row>
    <row r="7" spans="1:24" x14ac:dyDescent="0.25">
      <c r="A7" s="880" t="s">
        <v>2718</v>
      </c>
      <c r="B7" s="879"/>
      <c r="C7" s="878"/>
      <c r="D7" s="878"/>
      <c r="E7" s="877"/>
      <c r="F7" s="875"/>
      <c r="G7" s="876"/>
      <c r="H7" s="875"/>
      <c r="I7" s="874"/>
      <c r="J7" s="873">
        <f>IF(SUM(E7:I7)=0,SUMIFS($J8:$J$132,$A8:$A$132,$A7),G7*I7)</f>
        <v>138556.3936196666</v>
      </c>
      <c r="K7" s="869"/>
      <c r="L7" s="872" t="str" cm="1">
        <f t="array" ref="L7:L10">_xlfn.UNIQUE(_xlfn._xlws.FILTER(B7:B1048576,B7:B1048576&lt;&gt;""))</f>
        <v>Instalações de água fria</v>
      </c>
      <c r="M7" s="871">
        <f>SUMIFS($J$7:$J$132,$B$7:$B$132,$L7)</f>
        <v>88060.190671666627</v>
      </c>
      <c r="N7" s="871">
        <f t="shared" ref="N7:N12" si="0">SUMIFS($J$7:$J$132,$B$7:$B$132,$L7,$A$7:$A$132,N$6)</f>
        <v>0</v>
      </c>
      <c r="O7" s="870">
        <f t="shared" ref="O7:O12" si="1">SUM(M7:N7)</f>
        <v>88060.190671666627</v>
      </c>
      <c r="P7" s="849"/>
      <c r="Q7" s="849"/>
      <c r="R7" s="849"/>
      <c r="S7" s="849"/>
      <c r="T7" s="849"/>
      <c r="U7" s="849"/>
      <c r="V7" s="849"/>
    </row>
    <row r="8" spans="1:24" x14ac:dyDescent="0.25">
      <c r="A8" s="862" t="str">
        <f t="shared" ref="A8:A47" si="2">A7</f>
        <v>HIDRÁULICO</v>
      </c>
      <c r="B8" s="862" t="s">
        <v>746</v>
      </c>
      <c r="C8" s="862" t="s">
        <v>2678</v>
      </c>
      <c r="D8" s="862" t="s">
        <v>2717</v>
      </c>
      <c r="E8" s="863">
        <v>2530.62</v>
      </c>
      <c r="F8" s="860">
        <v>0</v>
      </c>
      <c r="G8" s="859">
        <f t="shared" ref="G8:G47" si="3">E8+(E8*F8)</f>
        <v>2530.62</v>
      </c>
      <c r="H8" s="858" t="s">
        <v>64</v>
      </c>
      <c r="I8" s="857">
        <v>17.866</v>
      </c>
      <c r="J8" s="856">
        <f t="shared" ref="J8:J47" si="4">G8*I8</f>
        <v>45212.056919999995</v>
      </c>
      <c r="K8" s="869"/>
      <c r="L8" s="872" t="str">
        <v>Instalações de água quente</v>
      </c>
      <c r="M8" s="871">
        <f>SUMIFS($J$7:$J$132,$B$7:$B$132,$L8)</f>
        <v>118462.571948</v>
      </c>
      <c r="N8" s="871">
        <f t="shared" si="0"/>
        <v>0</v>
      </c>
      <c r="O8" s="870">
        <f t="shared" si="1"/>
        <v>118462.571948</v>
      </c>
      <c r="P8" s="849"/>
      <c r="Q8" s="849"/>
      <c r="R8" s="849"/>
      <c r="S8" s="849"/>
      <c r="T8" s="849"/>
      <c r="U8" s="849"/>
      <c r="V8" s="849"/>
    </row>
    <row r="9" spans="1:24" x14ac:dyDescent="0.25">
      <c r="A9" s="862" t="str">
        <f t="shared" si="2"/>
        <v>HIDRÁULICO</v>
      </c>
      <c r="B9" s="862" t="s">
        <v>746</v>
      </c>
      <c r="C9" s="862" t="s">
        <v>2678</v>
      </c>
      <c r="D9" s="862" t="s">
        <v>2716</v>
      </c>
      <c r="E9" s="863">
        <v>186.23</v>
      </c>
      <c r="F9" s="860">
        <v>0</v>
      </c>
      <c r="G9" s="859">
        <f t="shared" si="3"/>
        <v>186.23</v>
      </c>
      <c r="H9" s="858" t="s">
        <v>64</v>
      </c>
      <c r="I9" s="857">
        <v>44.305</v>
      </c>
      <c r="J9" s="856">
        <f t="shared" si="4"/>
        <v>8250.9201499999999</v>
      </c>
      <c r="K9" s="869"/>
      <c r="L9" s="872" t="str">
        <v>Instalações de esgoto e pluviais</v>
      </c>
      <c r="M9" s="871">
        <f>SUMIFS($J$7:$J$132,$B$7:$B$132,$L9)</f>
        <v>85843.052670900011</v>
      </c>
      <c r="N9" s="871">
        <f t="shared" si="0"/>
        <v>0</v>
      </c>
      <c r="O9" s="870">
        <f t="shared" si="1"/>
        <v>85843.052670900011</v>
      </c>
      <c r="P9" s="849"/>
      <c r="Q9" s="849"/>
      <c r="R9" s="849"/>
      <c r="S9" s="849"/>
      <c r="T9" s="849"/>
      <c r="U9" s="849"/>
      <c r="V9" s="849"/>
    </row>
    <row r="10" spans="1:24" x14ac:dyDescent="0.25">
      <c r="A10" s="862" t="str">
        <f t="shared" si="2"/>
        <v>HIDRÁULICO</v>
      </c>
      <c r="B10" s="862" t="s">
        <v>746</v>
      </c>
      <c r="C10" s="862" t="s">
        <v>2678</v>
      </c>
      <c r="D10" s="862" t="s">
        <v>2715</v>
      </c>
      <c r="E10" s="863">
        <v>2.79</v>
      </c>
      <c r="F10" s="860">
        <v>0</v>
      </c>
      <c r="G10" s="859">
        <f t="shared" si="3"/>
        <v>2.79</v>
      </c>
      <c r="H10" s="858" t="s">
        <v>64</v>
      </c>
      <c r="I10" s="857">
        <v>64.828999999999994</v>
      </c>
      <c r="J10" s="856">
        <f t="shared" si="4"/>
        <v>180.87290999999999</v>
      </c>
      <c r="K10" s="869"/>
      <c r="L10" s="872" t="str">
        <v>Sistema de bombas</v>
      </c>
      <c r="M10" s="871">
        <f>SUMIFS($J$7:$J$132,$B$7:$B$132,$L10)</f>
        <v>41197.091999999997</v>
      </c>
      <c r="N10" s="871">
        <f t="shared" si="0"/>
        <v>0</v>
      </c>
      <c r="O10" s="870">
        <f t="shared" si="1"/>
        <v>41197.091999999997</v>
      </c>
      <c r="P10" s="849"/>
      <c r="Q10" s="849"/>
      <c r="R10" s="849"/>
      <c r="S10" s="849"/>
      <c r="T10" s="849"/>
      <c r="U10" s="849"/>
      <c r="V10" s="849"/>
    </row>
    <row r="11" spans="1:24" x14ac:dyDescent="0.25">
      <c r="A11" s="862" t="str">
        <f t="shared" si="2"/>
        <v>HIDRÁULICO</v>
      </c>
      <c r="B11" s="862" t="s">
        <v>746</v>
      </c>
      <c r="C11" s="862" t="s">
        <v>2678</v>
      </c>
      <c r="D11" s="862" t="s">
        <v>2714</v>
      </c>
      <c r="E11" s="861">
        <v>89.71</v>
      </c>
      <c r="F11" s="860">
        <v>0</v>
      </c>
      <c r="G11" s="859">
        <f t="shared" si="3"/>
        <v>89.71</v>
      </c>
      <c r="H11" s="858" t="s">
        <v>64</v>
      </c>
      <c r="I11" s="857">
        <v>65.564999999999998</v>
      </c>
      <c r="J11" s="856">
        <f t="shared" si="4"/>
        <v>5881.8361499999992</v>
      </c>
      <c r="K11" s="869"/>
      <c r="L11" s="872"/>
      <c r="M11" s="871">
        <f>SUMIFS($J$7:$J$132,$B$7:$B$132,$L11)</f>
        <v>0</v>
      </c>
      <c r="N11" s="871">
        <f t="shared" si="0"/>
        <v>0</v>
      </c>
      <c r="O11" s="870">
        <f t="shared" si="1"/>
        <v>0</v>
      </c>
      <c r="P11" s="849"/>
      <c r="Q11" s="849"/>
      <c r="R11" s="849"/>
      <c r="S11" s="849"/>
      <c r="T11" s="849"/>
      <c r="U11" s="849"/>
      <c r="V11" s="849"/>
    </row>
    <row r="12" spans="1:24" ht="14.4" thickBot="1" x14ac:dyDescent="0.3">
      <c r="A12" s="862" t="str">
        <f t="shared" si="2"/>
        <v>HIDRÁULICO</v>
      </c>
      <c r="B12" s="862" t="s">
        <v>746</v>
      </c>
      <c r="C12" s="862" t="s">
        <v>2678</v>
      </c>
      <c r="D12" s="862" t="s">
        <v>2713</v>
      </c>
      <c r="E12" s="863">
        <v>2.75</v>
      </c>
      <c r="F12" s="860">
        <v>0</v>
      </c>
      <c r="G12" s="859">
        <f t="shared" si="3"/>
        <v>2.75</v>
      </c>
      <c r="H12" s="858" t="s">
        <v>64</v>
      </c>
      <c r="I12" s="857">
        <v>129.255</v>
      </c>
      <c r="J12" s="856">
        <f t="shared" si="4"/>
        <v>355.45124999999996</v>
      </c>
      <c r="K12" s="869"/>
      <c r="L12" s="868"/>
      <c r="M12" s="867">
        <f ca="1">SUMIFS($J$7:$J$132,$B$7:$B$132,$L12,$A$7:$A$132,M$6)</f>
        <v>0</v>
      </c>
      <c r="N12" s="867">
        <f t="shared" si="0"/>
        <v>0</v>
      </c>
      <c r="O12" s="866">
        <f t="shared" ca="1" si="1"/>
        <v>0</v>
      </c>
      <c r="P12" s="849"/>
      <c r="Q12" s="849"/>
      <c r="R12" s="849"/>
      <c r="S12" s="849"/>
      <c r="T12" s="849"/>
      <c r="U12" s="849"/>
      <c r="V12" s="849"/>
    </row>
    <row r="13" spans="1:24" ht="15.6" x14ac:dyDescent="0.25">
      <c r="A13" s="862" t="str">
        <f t="shared" si="2"/>
        <v>HIDRÁULICO</v>
      </c>
      <c r="B13" s="862" t="s">
        <v>748</v>
      </c>
      <c r="C13" s="862" t="s">
        <v>2678</v>
      </c>
      <c r="D13" s="862" t="s">
        <v>2712</v>
      </c>
      <c r="E13" s="863">
        <v>2011.93</v>
      </c>
      <c r="F13" s="860">
        <v>0</v>
      </c>
      <c r="G13" s="859">
        <f t="shared" si="3"/>
        <v>2011.93</v>
      </c>
      <c r="H13" s="858" t="s">
        <v>64</v>
      </c>
      <c r="I13" s="857">
        <v>22.233599999999999</v>
      </c>
      <c r="J13" s="856">
        <f t="shared" si="4"/>
        <v>44732.446848</v>
      </c>
      <c r="N13" s="865" t="s">
        <v>52</v>
      </c>
      <c r="O13" s="864">
        <f ca="1">SUM(O7:O12)</f>
        <v>333562.90729056665</v>
      </c>
      <c r="P13" s="849" t="str">
        <f ca="1">IF(J133=O13,"Ok!","Rever!")</f>
        <v>Rever!</v>
      </c>
      <c r="Q13" s="849"/>
      <c r="R13" s="849"/>
      <c r="S13" s="849"/>
      <c r="T13" s="849"/>
      <c r="U13" s="849"/>
      <c r="V13" s="849"/>
    </row>
    <row r="14" spans="1:24" x14ac:dyDescent="0.25">
      <c r="A14" s="862" t="str">
        <f t="shared" si="2"/>
        <v>HIDRÁULICO</v>
      </c>
      <c r="B14" s="862" t="s">
        <v>746</v>
      </c>
      <c r="C14" s="862" t="s">
        <v>2613</v>
      </c>
      <c r="D14" s="862" t="s">
        <v>2711</v>
      </c>
      <c r="E14" s="863">
        <v>296</v>
      </c>
      <c r="F14" s="860">
        <v>0</v>
      </c>
      <c r="G14" s="859">
        <f t="shared" si="3"/>
        <v>296</v>
      </c>
      <c r="H14" s="858" t="s">
        <v>88</v>
      </c>
      <c r="I14" s="857">
        <v>0.63100000000000001</v>
      </c>
      <c r="J14" s="856">
        <f t="shared" si="4"/>
        <v>186.77600000000001</v>
      </c>
      <c r="O14" s="906">
        <f ca="1">O13/'Obra '!E9</f>
        <v>48.211231935480932</v>
      </c>
      <c r="P14" s="849"/>
      <c r="Q14" s="849"/>
      <c r="R14" s="849"/>
      <c r="S14" s="849"/>
      <c r="T14" s="849"/>
      <c r="U14" s="849"/>
      <c r="V14" s="849"/>
    </row>
    <row r="15" spans="1:24" x14ac:dyDescent="0.25">
      <c r="A15" s="862" t="str">
        <f t="shared" si="2"/>
        <v>HIDRÁULICO</v>
      </c>
      <c r="B15" s="862" t="s">
        <v>746</v>
      </c>
      <c r="C15" s="862" t="s">
        <v>2613</v>
      </c>
      <c r="D15" s="862" t="s">
        <v>2711</v>
      </c>
      <c r="E15" s="863">
        <v>70</v>
      </c>
      <c r="F15" s="860">
        <v>0</v>
      </c>
      <c r="G15" s="859">
        <f t="shared" si="3"/>
        <v>70</v>
      </c>
      <c r="H15" s="858" t="s">
        <v>88</v>
      </c>
      <c r="I15" s="857">
        <v>0.63100000000000001</v>
      </c>
      <c r="J15" s="856">
        <f t="shared" si="4"/>
        <v>44.17</v>
      </c>
      <c r="P15" s="849"/>
      <c r="Q15" s="849"/>
      <c r="R15" s="849"/>
      <c r="S15" s="849"/>
      <c r="T15" s="849"/>
      <c r="U15" s="849"/>
      <c r="V15" s="849"/>
    </row>
    <row r="16" spans="1:24" x14ac:dyDescent="0.25">
      <c r="A16" s="862" t="str">
        <f t="shared" si="2"/>
        <v>HIDRÁULICO</v>
      </c>
      <c r="B16" s="862" t="s">
        <v>746</v>
      </c>
      <c r="C16" s="862" t="s">
        <v>2613</v>
      </c>
      <c r="D16" s="862" t="s">
        <v>2710</v>
      </c>
      <c r="E16" s="863">
        <v>16</v>
      </c>
      <c r="F16" s="860">
        <v>0</v>
      </c>
      <c r="G16" s="859">
        <f t="shared" si="3"/>
        <v>16</v>
      </c>
      <c r="H16" s="858" t="s">
        <v>88</v>
      </c>
      <c r="I16" s="857">
        <v>17.82</v>
      </c>
      <c r="J16" s="856">
        <f t="shared" si="4"/>
        <v>285.12</v>
      </c>
    </row>
    <row r="17" spans="1:10" x14ac:dyDescent="0.25">
      <c r="A17" s="862" t="str">
        <f t="shared" si="2"/>
        <v>HIDRÁULICO</v>
      </c>
      <c r="B17" s="862" t="s">
        <v>746</v>
      </c>
      <c r="C17" s="862" t="s">
        <v>2613</v>
      </c>
      <c r="D17" s="862" t="s">
        <v>2709</v>
      </c>
      <c r="E17" s="863">
        <v>32</v>
      </c>
      <c r="F17" s="860">
        <v>0</v>
      </c>
      <c r="G17" s="859">
        <f t="shared" si="3"/>
        <v>32</v>
      </c>
      <c r="H17" s="858" t="s">
        <v>88</v>
      </c>
      <c r="I17" s="857">
        <v>3.49</v>
      </c>
      <c r="J17" s="856">
        <f t="shared" si="4"/>
        <v>111.68</v>
      </c>
    </row>
    <row r="18" spans="1:10" x14ac:dyDescent="0.25">
      <c r="A18" s="862" t="str">
        <f t="shared" si="2"/>
        <v>HIDRÁULICO</v>
      </c>
      <c r="B18" s="862" t="s">
        <v>746</v>
      </c>
      <c r="C18" s="862" t="s">
        <v>2613</v>
      </c>
      <c r="D18" s="862" t="s">
        <v>2708</v>
      </c>
      <c r="E18" s="863">
        <v>12</v>
      </c>
      <c r="F18" s="860">
        <v>0</v>
      </c>
      <c r="G18" s="859">
        <f t="shared" si="3"/>
        <v>12</v>
      </c>
      <c r="H18" s="858" t="s">
        <v>88</v>
      </c>
      <c r="I18" s="857">
        <v>7.7721999999999998</v>
      </c>
      <c r="J18" s="856">
        <f t="shared" si="4"/>
        <v>93.266400000000004</v>
      </c>
    </row>
    <row r="19" spans="1:10" x14ac:dyDescent="0.25">
      <c r="A19" s="862" t="str">
        <f t="shared" si="2"/>
        <v>HIDRÁULICO</v>
      </c>
      <c r="B19" s="862" t="s">
        <v>746</v>
      </c>
      <c r="C19" s="862" t="s">
        <v>2613</v>
      </c>
      <c r="D19" s="862" t="s">
        <v>2707</v>
      </c>
      <c r="E19" s="863">
        <v>6</v>
      </c>
      <c r="F19" s="860">
        <v>0</v>
      </c>
      <c r="G19" s="859">
        <f t="shared" si="3"/>
        <v>6</v>
      </c>
      <c r="H19" s="858" t="s">
        <v>88</v>
      </c>
      <c r="I19" s="857">
        <v>16</v>
      </c>
      <c r="J19" s="856">
        <f t="shared" si="4"/>
        <v>96</v>
      </c>
    </row>
    <row r="20" spans="1:10" x14ac:dyDescent="0.25">
      <c r="A20" s="862" t="str">
        <f t="shared" si="2"/>
        <v>HIDRÁULICO</v>
      </c>
      <c r="B20" s="862" t="s">
        <v>746</v>
      </c>
      <c r="C20" s="862" t="s">
        <v>2613</v>
      </c>
      <c r="D20" s="862" t="s">
        <v>2706</v>
      </c>
      <c r="E20" s="863">
        <v>25</v>
      </c>
      <c r="F20" s="860">
        <v>0</v>
      </c>
      <c r="G20" s="859">
        <f t="shared" si="3"/>
        <v>25</v>
      </c>
      <c r="H20" s="858" t="s">
        <v>88</v>
      </c>
      <c r="I20" s="857">
        <v>2.577</v>
      </c>
      <c r="J20" s="856">
        <f t="shared" si="4"/>
        <v>64.424999999999997</v>
      </c>
    </row>
    <row r="21" spans="1:10" x14ac:dyDescent="0.25">
      <c r="A21" s="862" t="str">
        <f t="shared" si="2"/>
        <v>HIDRÁULICO</v>
      </c>
      <c r="B21" s="862" t="s">
        <v>746</v>
      </c>
      <c r="C21" s="862" t="s">
        <v>2613</v>
      </c>
      <c r="D21" s="862" t="s">
        <v>2705</v>
      </c>
      <c r="E21" s="863">
        <v>670</v>
      </c>
      <c r="F21" s="860">
        <v>0</v>
      </c>
      <c r="G21" s="859">
        <f t="shared" si="3"/>
        <v>670</v>
      </c>
      <c r="H21" s="858" t="s">
        <v>88</v>
      </c>
      <c r="I21" s="857">
        <v>16.2178</v>
      </c>
      <c r="J21" s="856">
        <f t="shared" si="4"/>
        <v>10865.925999999999</v>
      </c>
    </row>
    <row r="22" spans="1:10" x14ac:dyDescent="0.25">
      <c r="A22" s="862" t="str">
        <f t="shared" si="2"/>
        <v>HIDRÁULICO</v>
      </c>
      <c r="B22" s="862" t="s">
        <v>746</v>
      </c>
      <c r="C22" s="862" t="s">
        <v>2613</v>
      </c>
      <c r="D22" s="862" t="s">
        <v>2704</v>
      </c>
      <c r="E22" s="863">
        <v>202</v>
      </c>
      <c r="F22" s="860">
        <v>0</v>
      </c>
      <c r="G22" s="859">
        <f t="shared" si="3"/>
        <v>202</v>
      </c>
      <c r="H22" s="858" t="s">
        <v>88</v>
      </c>
      <c r="I22" s="857">
        <v>10.178000000000001</v>
      </c>
      <c r="J22" s="856">
        <f t="shared" si="4"/>
        <v>2055.9560000000001</v>
      </c>
    </row>
    <row r="23" spans="1:10" x14ac:dyDescent="0.25">
      <c r="A23" s="862" t="str">
        <f t="shared" si="2"/>
        <v>HIDRÁULICO</v>
      </c>
      <c r="B23" s="862" t="s">
        <v>746</v>
      </c>
      <c r="C23" s="862" t="s">
        <v>2613</v>
      </c>
      <c r="D23" s="862" t="s">
        <v>2703</v>
      </c>
      <c r="E23" s="863">
        <v>1</v>
      </c>
      <c r="F23" s="860">
        <v>0</v>
      </c>
      <c r="G23" s="859">
        <f t="shared" si="3"/>
        <v>1</v>
      </c>
      <c r="H23" s="858" t="s">
        <v>88</v>
      </c>
      <c r="I23" s="857">
        <v>9.245825</v>
      </c>
      <c r="J23" s="856">
        <f t="shared" si="4"/>
        <v>9.245825</v>
      </c>
    </row>
    <row r="24" spans="1:10" x14ac:dyDescent="0.25">
      <c r="A24" s="862" t="str">
        <f t="shared" si="2"/>
        <v>HIDRÁULICO</v>
      </c>
      <c r="B24" s="862" t="s">
        <v>746</v>
      </c>
      <c r="C24" s="862" t="s">
        <v>2613</v>
      </c>
      <c r="D24" s="862" t="s">
        <v>2670</v>
      </c>
      <c r="E24" s="863">
        <v>79</v>
      </c>
      <c r="F24" s="860">
        <v>0</v>
      </c>
      <c r="G24" s="859">
        <f t="shared" si="3"/>
        <v>79</v>
      </c>
      <c r="H24" s="858" t="s">
        <v>88</v>
      </c>
      <c r="I24" s="857">
        <v>1.258</v>
      </c>
      <c r="J24" s="856">
        <f t="shared" si="4"/>
        <v>99.382000000000005</v>
      </c>
    </row>
    <row r="25" spans="1:10" x14ac:dyDescent="0.25">
      <c r="A25" s="862" t="str">
        <f t="shared" si="2"/>
        <v>HIDRÁULICO</v>
      </c>
      <c r="B25" s="862" t="s">
        <v>746</v>
      </c>
      <c r="C25" s="862" t="s">
        <v>2613</v>
      </c>
      <c r="D25" s="862" t="s">
        <v>2702</v>
      </c>
      <c r="E25" s="863">
        <v>10</v>
      </c>
      <c r="F25" s="860">
        <v>0</v>
      </c>
      <c r="G25" s="859">
        <f t="shared" si="3"/>
        <v>10</v>
      </c>
      <c r="H25" s="858" t="s">
        <v>88</v>
      </c>
      <c r="I25" s="857">
        <v>12.478400000000001</v>
      </c>
      <c r="J25" s="856">
        <f t="shared" si="4"/>
        <v>124.78400000000001</v>
      </c>
    </row>
    <row r="26" spans="1:10" x14ac:dyDescent="0.25">
      <c r="A26" s="862" t="str">
        <f t="shared" si="2"/>
        <v>HIDRÁULICO</v>
      </c>
      <c r="B26" s="862" t="s">
        <v>746</v>
      </c>
      <c r="C26" s="862" t="s">
        <v>2613</v>
      </c>
      <c r="D26" s="862" t="s">
        <v>2701</v>
      </c>
      <c r="E26" s="863">
        <v>2</v>
      </c>
      <c r="F26" s="860">
        <v>0</v>
      </c>
      <c r="G26" s="859">
        <f t="shared" si="3"/>
        <v>2</v>
      </c>
      <c r="H26" s="858" t="s">
        <v>88</v>
      </c>
      <c r="I26" s="857">
        <v>34.415999999999997</v>
      </c>
      <c r="J26" s="856">
        <f t="shared" si="4"/>
        <v>68.831999999999994</v>
      </c>
    </row>
    <row r="27" spans="1:10" x14ac:dyDescent="0.25">
      <c r="A27" s="862" t="str">
        <f t="shared" si="2"/>
        <v>HIDRÁULICO</v>
      </c>
      <c r="B27" s="862" t="s">
        <v>746</v>
      </c>
      <c r="C27" s="862" t="s">
        <v>2613</v>
      </c>
      <c r="D27" s="862" t="s">
        <v>2700</v>
      </c>
      <c r="E27" s="863">
        <v>30</v>
      </c>
      <c r="F27" s="860">
        <v>0</v>
      </c>
      <c r="G27" s="859">
        <f t="shared" si="3"/>
        <v>30</v>
      </c>
      <c r="H27" s="858" t="s">
        <v>88</v>
      </c>
      <c r="I27" s="857">
        <v>0.45119999999999993</v>
      </c>
      <c r="J27" s="856">
        <f t="shared" si="4"/>
        <v>13.535999999999998</v>
      </c>
    </row>
    <row r="28" spans="1:10" x14ac:dyDescent="0.25">
      <c r="A28" s="862" t="str">
        <f t="shared" si="2"/>
        <v>HIDRÁULICO</v>
      </c>
      <c r="B28" s="862" t="s">
        <v>746</v>
      </c>
      <c r="C28" s="862" t="s">
        <v>2613</v>
      </c>
      <c r="D28" s="862" t="s">
        <v>2669</v>
      </c>
      <c r="E28" s="863">
        <v>1251</v>
      </c>
      <c r="F28" s="860">
        <v>0</v>
      </c>
      <c r="G28" s="859">
        <f t="shared" si="3"/>
        <v>1251</v>
      </c>
      <c r="H28" s="858" t="s">
        <v>88</v>
      </c>
      <c r="I28" s="857">
        <v>0.56399999999999995</v>
      </c>
      <c r="J28" s="856">
        <f t="shared" si="4"/>
        <v>705.56399999999996</v>
      </c>
    </row>
    <row r="29" spans="1:10" x14ac:dyDescent="0.25">
      <c r="A29" s="862" t="str">
        <f t="shared" si="2"/>
        <v>HIDRÁULICO</v>
      </c>
      <c r="B29" s="862" t="s">
        <v>746</v>
      </c>
      <c r="C29" s="862" t="s">
        <v>2613</v>
      </c>
      <c r="D29" s="862" t="s">
        <v>2699</v>
      </c>
      <c r="E29" s="863">
        <v>34</v>
      </c>
      <c r="F29" s="860">
        <v>0</v>
      </c>
      <c r="G29" s="859">
        <f t="shared" si="3"/>
        <v>34</v>
      </c>
      <c r="H29" s="858" t="s">
        <v>88</v>
      </c>
      <c r="I29" s="857">
        <v>3.919</v>
      </c>
      <c r="J29" s="856">
        <f t="shared" si="4"/>
        <v>133.24600000000001</v>
      </c>
    </row>
    <row r="30" spans="1:10" x14ac:dyDescent="0.25">
      <c r="A30" s="862" t="str">
        <f t="shared" si="2"/>
        <v>HIDRÁULICO</v>
      </c>
      <c r="B30" s="862" t="s">
        <v>746</v>
      </c>
      <c r="C30" s="862" t="s">
        <v>2613</v>
      </c>
      <c r="D30" s="862" t="s">
        <v>2698</v>
      </c>
      <c r="E30" s="863">
        <v>3</v>
      </c>
      <c r="F30" s="860">
        <v>0</v>
      </c>
      <c r="G30" s="859">
        <f t="shared" si="3"/>
        <v>3</v>
      </c>
      <c r="H30" s="858" t="s">
        <v>88</v>
      </c>
      <c r="I30" s="857">
        <v>3.4969999999999999</v>
      </c>
      <c r="J30" s="856">
        <f t="shared" si="4"/>
        <v>10.491</v>
      </c>
    </row>
    <row r="31" spans="1:10" x14ac:dyDescent="0.25">
      <c r="A31" s="862" t="str">
        <f t="shared" si="2"/>
        <v>HIDRÁULICO</v>
      </c>
      <c r="B31" s="862" t="s">
        <v>746</v>
      </c>
      <c r="C31" s="862" t="s">
        <v>2613</v>
      </c>
      <c r="D31" s="862" t="s">
        <v>2697</v>
      </c>
      <c r="E31" s="863">
        <v>17</v>
      </c>
      <c r="F31" s="860">
        <v>0</v>
      </c>
      <c r="G31" s="859">
        <f t="shared" si="3"/>
        <v>17</v>
      </c>
      <c r="H31" s="858" t="s">
        <v>88</v>
      </c>
      <c r="I31" s="857">
        <v>17.382999999999999</v>
      </c>
      <c r="J31" s="856">
        <f t="shared" si="4"/>
        <v>295.51099999999997</v>
      </c>
    </row>
    <row r="32" spans="1:10" x14ac:dyDescent="0.25">
      <c r="A32" s="862" t="str">
        <f t="shared" si="2"/>
        <v>HIDRÁULICO</v>
      </c>
      <c r="B32" s="862" t="s">
        <v>748</v>
      </c>
      <c r="C32" s="862" t="s">
        <v>2613</v>
      </c>
      <c r="D32" s="862" t="s">
        <v>2696</v>
      </c>
      <c r="E32" s="863">
        <v>60</v>
      </c>
      <c r="F32" s="860">
        <v>0</v>
      </c>
      <c r="G32" s="859">
        <f t="shared" si="3"/>
        <v>60</v>
      </c>
      <c r="H32" s="858" t="s">
        <v>88</v>
      </c>
      <c r="I32" s="857">
        <v>2.0499999999999998</v>
      </c>
      <c r="J32" s="856">
        <f t="shared" si="4"/>
        <v>122.99999999999999</v>
      </c>
    </row>
    <row r="33" spans="1:10" x14ac:dyDescent="0.25">
      <c r="A33" s="862" t="str">
        <f t="shared" si="2"/>
        <v>HIDRÁULICO</v>
      </c>
      <c r="B33" s="862" t="s">
        <v>748</v>
      </c>
      <c r="C33" s="862" t="s">
        <v>2613</v>
      </c>
      <c r="D33" s="862" t="s">
        <v>2695</v>
      </c>
      <c r="E33" s="863">
        <v>1169</v>
      </c>
      <c r="F33" s="860">
        <v>0</v>
      </c>
      <c r="G33" s="859">
        <f t="shared" si="3"/>
        <v>1169</v>
      </c>
      <c r="H33" s="858" t="s">
        <v>88</v>
      </c>
      <c r="I33" s="857">
        <v>1.3874</v>
      </c>
      <c r="J33" s="856">
        <f t="shared" si="4"/>
        <v>1621.8706</v>
      </c>
    </row>
    <row r="34" spans="1:10" x14ac:dyDescent="0.25">
      <c r="A34" s="862" t="str">
        <f t="shared" si="2"/>
        <v>HIDRÁULICO</v>
      </c>
      <c r="B34" s="862" t="s">
        <v>746</v>
      </c>
      <c r="C34" s="862" t="s">
        <v>2613</v>
      </c>
      <c r="D34" s="862" t="s">
        <v>2694</v>
      </c>
      <c r="E34" s="863">
        <v>418</v>
      </c>
      <c r="F34" s="860">
        <v>0</v>
      </c>
      <c r="G34" s="859">
        <f t="shared" si="3"/>
        <v>418</v>
      </c>
      <c r="H34" s="858" t="s">
        <v>88</v>
      </c>
      <c r="I34" s="857">
        <v>5.8653000000000004</v>
      </c>
      <c r="J34" s="856">
        <f t="shared" si="4"/>
        <v>2451.6954000000001</v>
      </c>
    </row>
    <row r="35" spans="1:10" x14ac:dyDescent="0.25">
      <c r="A35" s="862" t="str">
        <f t="shared" si="2"/>
        <v>HIDRÁULICO</v>
      </c>
      <c r="B35" s="862" t="s">
        <v>746</v>
      </c>
      <c r="C35" s="862" t="s">
        <v>2613</v>
      </c>
      <c r="D35" s="862" t="s">
        <v>2660</v>
      </c>
      <c r="E35" s="863">
        <v>32</v>
      </c>
      <c r="F35" s="860">
        <v>0</v>
      </c>
      <c r="G35" s="859">
        <f t="shared" si="3"/>
        <v>32</v>
      </c>
      <c r="H35" s="858" t="s">
        <v>88</v>
      </c>
      <c r="I35" s="857">
        <v>6.5170000000000003</v>
      </c>
      <c r="J35" s="856">
        <f t="shared" si="4"/>
        <v>208.54400000000001</v>
      </c>
    </row>
    <row r="36" spans="1:10" x14ac:dyDescent="0.25">
      <c r="A36" s="862" t="str">
        <f t="shared" si="2"/>
        <v>HIDRÁULICO</v>
      </c>
      <c r="B36" s="862" t="s">
        <v>748</v>
      </c>
      <c r="C36" s="862" t="s">
        <v>2613</v>
      </c>
      <c r="D36" s="862" t="s">
        <v>2692</v>
      </c>
      <c r="E36" s="863">
        <v>16</v>
      </c>
      <c r="F36" s="860">
        <v>0</v>
      </c>
      <c r="G36" s="859">
        <f t="shared" si="3"/>
        <v>16</v>
      </c>
      <c r="H36" s="858" t="s">
        <v>88</v>
      </c>
      <c r="I36" s="857">
        <v>5.8653000000000004</v>
      </c>
      <c r="J36" s="856">
        <f t="shared" si="4"/>
        <v>93.844800000000006</v>
      </c>
    </row>
    <row r="37" spans="1:10" x14ac:dyDescent="0.25">
      <c r="A37" s="862" t="str">
        <f t="shared" si="2"/>
        <v>HIDRÁULICO</v>
      </c>
      <c r="B37" s="862" t="s">
        <v>748</v>
      </c>
      <c r="C37" s="862" t="s">
        <v>2613</v>
      </c>
      <c r="D37" s="862" t="s">
        <v>2693</v>
      </c>
      <c r="E37" s="863">
        <v>265</v>
      </c>
      <c r="F37" s="860">
        <v>0</v>
      </c>
      <c r="G37" s="859">
        <f t="shared" si="3"/>
        <v>265</v>
      </c>
      <c r="H37" s="858" t="s">
        <v>88</v>
      </c>
      <c r="I37" s="857">
        <v>12.2112</v>
      </c>
      <c r="J37" s="856">
        <f t="shared" si="4"/>
        <v>3235.9679999999998</v>
      </c>
    </row>
    <row r="38" spans="1:10" x14ac:dyDescent="0.25">
      <c r="A38" s="862" t="str">
        <f t="shared" si="2"/>
        <v>HIDRÁULICO</v>
      </c>
      <c r="B38" s="862" t="s">
        <v>748</v>
      </c>
      <c r="C38" s="862" t="s">
        <v>2613</v>
      </c>
      <c r="D38" s="862" t="s">
        <v>2692</v>
      </c>
      <c r="E38" s="863">
        <v>31</v>
      </c>
      <c r="F38" s="860">
        <v>0</v>
      </c>
      <c r="G38" s="859">
        <f t="shared" si="3"/>
        <v>31</v>
      </c>
      <c r="H38" s="858" t="s">
        <v>88</v>
      </c>
      <c r="I38" s="857">
        <v>5.8653000000000004</v>
      </c>
      <c r="J38" s="856">
        <f t="shared" si="4"/>
        <v>181.82430000000002</v>
      </c>
    </row>
    <row r="39" spans="1:10" x14ac:dyDescent="0.25">
      <c r="A39" s="862" t="str">
        <f t="shared" si="2"/>
        <v>HIDRÁULICO</v>
      </c>
      <c r="B39" s="862" t="s">
        <v>746</v>
      </c>
      <c r="C39" s="862" t="s">
        <v>2613</v>
      </c>
      <c r="D39" s="862" t="s">
        <v>2691</v>
      </c>
      <c r="E39" s="863">
        <v>164</v>
      </c>
      <c r="F39" s="860">
        <v>0</v>
      </c>
      <c r="G39" s="859">
        <f t="shared" si="3"/>
        <v>164</v>
      </c>
      <c r="H39" s="858" t="s">
        <v>88</v>
      </c>
      <c r="I39" s="857">
        <v>5.4390000000000001</v>
      </c>
      <c r="J39" s="856">
        <f t="shared" si="4"/>
        <v>891.99599999999998</v>
      </c>
    </row>
    <row r="40" spans="1:10" x14ac:dyDescent="0.25">
      <c r="A40" s="862" t="str">
        <f t="shared" si="2"/>
        <v>HIDRÁULICO</v>
      </c>
      <c r="B40" s="862" t="s">
        <v>748</v>
      </c>
      <c r="C40" s="862" t="s">
        <v>2613</v>
      </c>
      <c r="D40" s="862" t="s">
        <v>2690</v>
      </c>
      <c r="E40" s="861">
        <v>281</v>
      </c>
      <c r="F40" s="860">
        <v>0</v>
      </c>
      <c r="G40" s="859">
        <f t="shared" si="3"/>
        <v>281</v>
      </c>
      <c r="H40" s="858" t="s">
        <v>88</v>
      </c>
      <c r="I40" s="857">
        <v>1.9854000000000001</v>
      </c>
      <c r="J40" s="856">
        <f t="shared" si="4"/>
        <v>557.89740000000006</v>
      </c>
    </row>
    <row r="41" spans="1:10" x14ac:dyDescent="0.25">
      <c r="A41" s="862" t="str">
        <f t="shared" si="2"/>
        <v>HIDRÁULICO</v>
      </c>
      <c r="B41" s="862" t="s">
        <v>746</v>
      </c>
      <c r="C41" s="862" t="s">
        <v>2613</v>
      </c>
      <c r="D41" s="862" t="s">
        <v>2689</v>
      </c>
      <c r="E41" s="861">
        <v>1</v>
      </c>
      <c r="F41" s="860">
        <v>0</v>
      </c>
      <c r="G41" s="859">
        <f t="shared" si="3"/>
        <v>1</v>
      </c>
      <c r="H41" s="858" t="s">
        <v>88</v>
      </c>
      <c r="I41" s="857">
        <v>9.9566666666666652</v>
      </c>
      <c r="J41" s="856">
        <f t="shared" si="4"/>
        <v>9.9566666666666652</v>
      </c>
    </row>
    <row r="42" spans="1:10" x14ac:dyDescent="0.25">
      <c r="A42" s="862" t="str">
        <f t="shared" si="2"/>
        <v>HIDRÁULICO</v>
      </c>
      <c r="B42" s="862" t="s">
        <v>746</v>
      </c>
      <c r="C42" s="862" t="s">
        <v>2613</v>
      </c>
      <c r="D42" s="862" t="s">
        <v>2688</v>
      </c>
      <c r="E42" s="861">
        <v>33</v>
      </c>
      <c r="F42" s="860">
        <v>0</v>
      </c>
      <c r="G42" s="859">
        <f t="shared" si="3"/>
        <v>33</v>
      </c>
      <c r="H42" s="858" t="s">
        <v>88</v>
      </c>
      <c r="I42" s="857">
        <v>11.09</v>
      </c>
      <c r="J42" s="856">
        <f t="shared" si="4"/>
        <v>365.96999999999997</v>
      </c>
    </row>
    <row r="43" spans="1:10" x14ac:dyDescent="0.25">
      <c r="A43" s="862" t="str">
        <f t="shared" si="2"/>
        <v>HIDRÁULICO</v>
      </c>
      <c r="B43" s="862" t="s">
        <v>746</v>
      </c>
      <c r="C43" s="862" t="s">
        <v>2613</v>
      </c>
      <c r="D43" s="862" t="s">
        <v>2687</v>
      </c>
      <c r="E43" s="861">
        <v>2</v>
      </c>
      <c r="F43" s="860">
        <v>0</v>
      </c>
      <c r="G43" s="859">
        <f t="shared" si="3"/>
        <v>2</v>
      </c>
      <c r="H43" s="858" t="s">
        <v>88</v>
      </c>
      <c r="I43" s="857">
        <v>13.862500000000001</v>
      </c>
      <c r="J43" s="856">
        <f t="shared" si="4"/>
        <v>27.725000000000001</v>
      </c>
    </row>
    <row r="44" spans="1:10" x14ac:dyDescent="0.25">
      <c r="A44" s="862" t="str">
        <f t="shared" si="2"/>
        <v>HIDRÁULICO</v>
      </c>
      <c r="B44" s="862" t="s">
        <v>746</v>
      </c>
      <c r="C44" s="862" t="s">
        <v>2613</v>
      </c>
      <c r="D44" s="862" t="s">
        <v>2644</v>
      </c>
      <c r="E44" s="863">
        <v>602</v>
      </c>
      <c r="F44" s="860">
        <v>0</v>
      </c>
      <c r="G44" s="859">
        <f t="shared" si="3"/>
        <v>602</v>
      </c>
      <c r="H44" s="858" t="s">
        <v>88</v>
      </c>
      <c r="I44" s="857">
        <v>0.95099999999999996</v>
      </c>
      <c r="J44" s="856">
        <f t="shared" si="4"/>
        <v>572.50199999999995</v>
      </c>
    </row>
    <row r="45" spans="1:10" x14ac:dyDescent="0.25">
      <c r="A45" s="862" t="str">
        <f t="shared" si="2"/>
        <v>HIDRÁULICO</v>
      </c>
      <c r="B45" s="862" t="s">
        <v>746</v>
      </c>
      <c r="C45" s="862" t="s">
        <v>2613</v>
      </c>
      <c r="D45" s="862" t="s">
        <v>2686</v>
      </c>
      <c r="E45" s="863">
        <v>6</v>
      </c>
      <c r="F45" s="860">
        <v>0</v>
      </c>
      <c r="G45" s="859">
        <f t="shared" si="3"/>
        <v>6</v>
      </c>
      <c r="H45" s="858" t="s">
        <v>88</v>
      </c>
      <c r="I45" s="857">
        <v>7.7229999999999999</v>
      </c>
      <c r="J45" s="856">
        <f t="shared" si="4"/>
        <v>46.338000000000001</v>
      </c>
    </row>
    <row r="46" spans="1:10" x14ac:dyDescent="0.25">
      <c r="A46" s="862" t="str">
        <f t="shared" si="2"/>
        <v>HIDRÁULICO</v>
      </c>
      <c r="B46" s="862" t="s">
        <v>746</v>
      </c>
      <c r="C46" s="862" t="s">
        <v>2613</v>
      </c>
      <c r="D46" s="862" t="s">
        <v>2685</v>
      </c>
      <c r="E46" s="863">
        <v>2</v>
      </c>
      <c r="F46" s="860">
        <v>0</v>
      </c>
      <c r="G46" s="859">
        <f t="shared" si="3"/>
        <v>2</v>
      </c>
      <c r="H46" s="858" t="s">
        <v>88</v>
      </c>
      <c r="I46" s="857">
        <v>6.8869999999999996</v>
      </c>
      <c r="J46" s="856">
        <f t="shared" si="4"/>
        <v>13.773999999999999</v>
      </c>
    </row>
    <row r="47" spans="1:10" x14ac:dyDescent="0.25">
      <c r="A47" s="862" t="str">
        <f t="shared" si="2"/>
        <v>HIDRÁULICO</v>
      </c>
      <c r="B47" s="862" t="s">
        <v>746</v>
      </c>
      <c r="C47" s="862" t="s">
        <v>2613</v>
      </c>
      <c r="D47" s="862" t="s">
        <v>2684</v>
      </c>
      <c r="E47" s="863">
        <v>8</v>
      </c>
      <c r="F47" s="860">
        <v>0</v>
      </c>
      <c r="G47" s="859">
        <f t="shared" si="3"/>
        <v>8</v>
      </c>
      <c r="H47" s="858" t="s">
        <v>88</v>
      </c>
      <c r="I47" s="857">
        <v>19.623999999999999</v>
      </c>
      <c r="J47" s="856">
        <f t="shared" si="4"/>
        <v>156.99199999999999</v>
      </c>
    </row>
    <row r="48" spans="1:10" x14ac:dyDescent="0.25">
      <c r="A48" s="862" t="str">
        <f t="shared" ref="A48:A49" si="5">A47</f>
        <v>HIDRÁULICO</v>
      </c>
      <c r="B48" s="862" t="s">
        <v>746</v>
      </c>
      <c r="C48" s="862" t="s">
        <v>2613</v>
      </c>
      <c r="D48" s="862" t="s">
        <v>2746</v>
      </c>
      <c r="E48" s="863">
        <v>2</v>
      </c>
      <c r="F48" s="860">
        <v>0</v>
      </c>
      <c r="G48" s="859">
        <f t="shared" ref="G48:G49" si="6">E48+(E48*F48)</f>
        <v>2</v>
      </c>
      <c r="H48" s="858" t="s">
        <v>88</v>
      </c>
      <c r="I48" s="857">
        <v>2950</v>
      </c>
      <c r="J48" s="856">
        <f t="shared" ref="J48:J49" si="7">G48*I48</f>
        <v>5900</v>
      </c>
    </row>
    <row r="49" spans="1:22" x14ac:dyDescent="0.25">
      <c r="A49" s="862" t="str">
        <f t="shared" si="5"/>
        <v>HIDRÁULICO</v>
      </c>
      <c r="B49" s="862" t="s">
        <v>746</v>
      </c>
      <c r="C49" s="862" t="s">
        <v>2613</v>
      </c>
      <c r="D49" s="862" t="s">
        <v>2747</v>
      </c>
      <c r="E49" s="863">
        <v>1</v>
      </c>
      <c r="F49" s="860">
        <v>0</v>
      </c>
      <c r="G49" s="859">
        <f t="shared" si="6"/>
        <v>1</v>
      </c>
      <c r="H49" s="858" t="s">
        <v>88</v>
      </c>
      <c r="I49" s="857">
        <v>2219</v>
      </c>
      <c r="J49" s="856">
        <f t="shared" si="7"/>
        <v>2219</v>
      </c>
    </row>
    <row r="50" spans="1:22" customFormat="1" ht="15.75" customHeight="1" x14ac:dyDescent="0.3">
      <c r="A50" s="907" t="s">
        <v>2728</v>
      </c>
      <c r="B50" s="908"/>
      <c r="C50" s="909"/>
      <c r="D50" s="909"/>
      <c r="E50" s="910"/>
      <c r="F50" s="911"/>
      <c r="G50" s="911"/>
      <c r="H50" s="911"/>
      <c r="I50" s="912"/>
      <c r="J50" s="913">
        <f>IF(SUM(E50:I50)=0,SUMIFS($J51:$J$169,$A51:$A$169,$A50),G50*I50)</f>
        <v>68516.542670900002</v>
      </c>
    </row>
    <row r="51" spans="1:22" x14ac:dyDescent="0.25">
      <c r="A51" s="862" t="str">
        <f t="shared" ref="A51:A56" si="8">A50</f>
        <v>SANITÁRIO</v>
      </c>
      <c r="B51" s="862" t="s">
        <v>749</v>
      </c>
      <c r="C51" s="862" t="s">
        <v>2678</v>
      </c>
      <c r="D51" s="862" t="s">
        <v>2683</v>
      </c>
      <c r="E51" s="863">
        <v>357.45</v>
      </c>
      <c r="F51" s="860">
        <v>0</v>
      </c>
      <c r="G51" s="859">
        <f t="shared" ref="G51:G56" si="9">E51+(E51*F51)</f>
        <v>357.45</v>
      </c>
      <c r="H51" s="858" t="s">
        <v>88</v>
      </c>
      <c r="I51" s="857">
        <v>5.2218333333333335</v>
      </c>
      <c r="J51" s="856">
        <f t="shared" ref="J51:J56" si="10">G51*I51</f>
        <v>1866.5443250000001</v>
      </c>
    </row>
    <row r="52" spans="1:22" x14ac:dyDescent="0.25">
      <c r="A52" s="862" t="str">
        <f t="shared" si="8"/>
        <v>SANITÁRIO</v>
      </c>
      <c r="B52" s="862" t="s">
        <v>749</v>
      </c>
      <c r="C52" s="862" t="s">
        <v>2678</v>
      </c>
      <c r="D52" s="862" t="s">
        <v>2682</v>
      </c>
      <c r="E52" s="863">
        <v>864.58</v>
      </c>
      <c r="F52" s="860">
        <v>0</v>
      </c>
      <c r="G52" s="859">
        <f t="shared" si="9"/>
        <v>864.58</v>
      </c>
      <c r="H52" s="858" t="s">
        <v>88</v>
      </c>
      <c r="I52" s="857">
        <v>7.5503333333333336</v>
      </c>
      <c r="J52" s="856">
        <f t="shared" si="10"/>
        <v>6527.8671933333335</v>
      </c>
    </row>
    <row r="53" spans="1:22" x14ac:dyDescent="0.25">
      <c r="A53" s="862" t="str">
        <f t="shared" si="8"/>
        <v>SANITÁRIO</v>
      </c>
      <c r="B53" s="862" t="s">
        <v>749</v>
      </c>
      <c r="C53" s="862" t="s">
        <v>2678</v>
      </c>
      <c r="D53" s="862" t="s">
        <v>2681</v>
      </c>
      <c r="E53" s="863">
        <v>3.26</v>
      </c>
      <c r="F53" s="860">
        <v>0</v>
      </c>
      <c r="G53" s="859">
        <f t="shared" si="9"/>
        <v>3.26</v>
      </c>
      <c r="H53" s="858" t="s">
        <v>88</v>
      </c>
      <c r="I53" s="857">
        <v>11.667166666666667</v>
      </c>
      <c r="J53" s="856">
        <f t="shared" si="10"/>
        <v>38.03496333333333</v>
      </c>
    </row>
    <row r="54" spans="1:22" x14ac:dyDescent="0.25">
      <c r="A54" s="862" t="str">
        <f t="shared" si="8"/>
        <v>SANITÁRIO</v>
      </c>
      <c r="B54" s="862" t="s">
        <v>749</v>
      </c>
      <c r="C54" s="862" t="s">
        <v>2678</v>
      </c>
      <c r="D54" s="862" t="s">
        <v>2680</v>
      </c>
      <c r="E54" s="863">
        <v>2550.31</v>
      </c>
      <c r="F54" s="860">
        <v>0</v>
      </c>
      <c r="G54" s="859">
        <f t="shared" si="9"/>
        <v>2550.31</v>
      </c>
      <c r="H54" s="858" t="s">
        <v>88</v>
      </c>
      <c r="I54" s="857">
        <v>10.700200000000001</v>
      </c>
      <c r="J54" s="856">
        <f t="shared" si="10"/>
        <v>27288.827062</v>
      </c>
    </row>
    <row r="55" spans="1:22" x14ac:dyDescent="0.25">
      <c r="A55" s="862" t="str">
        <f t="shared" si="8"/>
        <v>SANITÁRIO</v>
      </c>
      <c r="B55" s="862" t="s">
        <v>749</v>
      </c>
      <c r="C55" s="862" t="s">
        <v>2678</v>
      </c>
      <c r="D55" s="862" t="s">
        <v>2679</v>
      </c>
      <c r="E55" s="863">
        <v>6.67</v>
      </c>
      <c r="F55" s="860">
        <v>0</v>
      </c>
      <c r="G55" s="859">
        <f t="shared" si="9"/>
        <v>6.67</v>
      </c>
      <c r="H55" s="858" t="s">
        <v>88</v>
      </c>
      <c r="I55" s="857">
        <v>23.385766666666669</v>
      </c>
      <c r="J55" s="856">
        <f t="shared" si="10"/>
        <v>155.98306366666668</v>
      </c>
    </row>
    <row r="56" spans="1:22" x14ac:dyDescent="0.25">
      <c r="A56" s="862" t="str">
        <f t="shared" si="8"/>
        <v>SANITÁRIO</v>
      </c>
      <c r="B56" s="862" t="s">
        <v>749</v>
      </c>
      <c r="C56" s="862" t="s">
        <v>2678</v>
      </c>
      <c r="D56" s="862" t="s">
        <v>2677</v>
      </c>
      <c r="E56" s="863">
        <v>28.78</v>
      </c>
      <c r="F56" s="860">
        <v>0</v>
      </c>
      <c r="G56" s="859">
        <f t="shared" si="9"/>
        <v>28.78</v>
      </c>
      <c r="H56" s="858" t="s">
        <v>88</v>
      </c>
      <c r="I56" s="857">
        <v>66.531166666666664</v>
      </c>
      <c r="J56" s="856">
        <f t="shared" si="10"/>
        <v>1914.7669766666666</v>
      </c>
    </row>
    <row r="57" spans="1:22" s="921" customFormat="1" x14ac:dyDescent="0.25">
      <c r="A57" s="914" t="str">
        <f t="shared" ref="A57:A62" si="11">A50</f>
        <v>SANITÁRIO</v>
      </c>
      <c r="B57" s="914" t="s">
        <v>749</v>
      </c>
      <c r="C57" s="914" t="s">
        <v>2613</v>
      </c>
      <c r="D57" s="914" t="s">
        <v>2731</v>
      </c>
      <c r="E57" s="915">
        <f>E51*3.79</f>
        <v>1354.7355</v>
      </c>
      <c r="F57" s="916">
        <v>0</v>
      </c>
      <c r="G57" s="917">
        <f t="shared" ref="G57:G61" si="12">E57+(E57*F57)</f>
        <v>1354.7355</v>
      </c>
      <c r="H57" s="918" t="s">
        <v>88</v>
      </c>
      <c r="I57" s="919">
        <v>0.53</v>
      </c>
      <c r="J57" s="920">
        <f t="shared" ref="J57:J61" si="13">G57*I57</f>
        <v>718.009815</v>
      </c>
      <c r="K57" s="921" t="s">
        <v>2736</v>
      </c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</row>
    <row r="58" spans="1:22" s="921" customFormat="1" x14ac:dyDescent="0.25">
      <c r="A58" s="914" t="str">
        <f t="shared" si="11"/>
        <v>SANITÁRIO</v>
      </c>
      <c r="B58" s="914" t="s">
        <v>749</v>
      </c>
      <c r="C58" s="914" t="s">
        <v>2613</v>
      </c>
      <c r="D58" s="914" t="s">
        <v>2732</v>
      </c>
      <c r="E58" s="915">
        <f>E52*2.53</f>
        <v>2187.3874000000001</v>
      </c>
      <c r="F58" s="916">
        <v>0</v>
      </c>
      <c r="G58" s="917">
        <f t="shared" si="12"/>
        <v>2187.3874000000001</v>
      </c>
      <c r="H58" s="918" t="s">
        <v>88</v>
      </c>
      <c r="I58" s="919">
        <v>0.51200000000000001</v>
      </c>
      <c r="J58" s="920">
        <f t="shared" si="13"/>
        <v>1119.9423488</v>
      </c>
      <c r="K58" s="921" t="s">
        <v>2736</v>
      </c>
      <c r="L58" s="922"/>
      <c r="M58" s="922"/>
      <c r="N58" s="922"/>
      <c r="O58" s="922"/>
      <c r="P58" s="922"/>
      <c r="Q58" s="922"/>
      <c r="R58" s="922"/>
      <c r="S58" s="922"/>
      <c r="T58" s="922"/>
      <c r="U58" s="922"/>
      <c r="V58" s="922"/>
    </row>
    <row r="59" spans="1:22" s="921" customFormat="1" x14ac:dyDescent="0.25">
      <c r="A59" s="914" t="str">
        <f t="shared" si="11"/>
        <v>SANITÁRIO</v>
      </c>
      <c r="B59" s="914" t="s">
        <v>749</v>
      </c>
      <c r="C59" s="914" t="s">
        <v>2613</v>
      </c>
      <c r="D59" s="914" t="s">
        <v>2733</v>
      </c>
      <c r="E59" s="915">
        <f>E53</f>
        <v>3.26</v>
      </c>
      <c r="F59" s="916">
        <v>0</v>
      </c>
      <c r="G59" s="917">
        <f t="shared" si="12"/>
        <v>3.26</v>
      </c>
      <c r="H59" s="918" t="s">
        <v>88</v>
      </c>
      <c r="I59" s="919">
        <v>0.65800000000000003</v>
      </c>
      <c r="J59" s="920">
        <f t="shared" si="13"/>
        <v>2.1450800000000001</v>
      </c>
      <c r="K59" s="921" t="s">
        <v>2736</v>
      </c>
      <c r="L59" s="922"/>
      <c r="M59" s="922"/>
      <c r="N59" s="922"/>
      <c r="O59" s="922"/>
      <c r="P59" s="922"/>
      <c r="Q59" s="922"/>
      <c r="R59" s="922"/>
      <c r="S59" s="922"/>
      <c r="T59" s="922"/>
      <c r="U59" s="922"/>
      <c r="V59" s="922"/>
    </row>
    <row r="60" spans="1:22" s="921" customFormat="1" x14ac:dyDescent="0.25">
      <c r="A60" s="914" t="str">
        <f t="shared" si="11"/>
        <v>SANITÁRIO</v>
      </c>
      <c r="B60" s="914" t="s">
        <v>749</v>
      </c>
      <c r="C60" s="914" t="s">
        <v>2613</v>
      </c>
      <c r="D60" s="914" t="s">
        <v>2734</v>
      </c>
      <c r="E60" s="915">
        <f>1.37*E54</f>
        <v>3493.9247</v>
      </c>
      <c r="F60" s="916">
        <v>0</v>
      </c>
      <c r="G60" s="917">
        <f t="shared" si="12"/>
        <v>3493.9247</v>
      </c>
      <c r="H60" s="918" t="s">
        <v>88</v>
      </c>
      <c r="I60" s="919">
        <v>0.82299999999999995</v>
      </c>
      <c r="J60" s="920">
        <f t="shared" si="13"/>
        <v>2875.5000280999998</v>
      </c>
      <c r="K60" s="921" t="s">
        <v>2736</v>
      </c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</row>
    <row r="61" spans="1:22" s="921" customFormat="1" x14ac:dyDescent="0.25">
      <c r="A61" s="914" t="str">
        <f t="shared" si="11"/>
        <v>SANITÁRIO</v>
      </c>
      <c r="B61" s="914" t="s">
        <v>749</v>
      </c>
      <c r="C61" s="914" t="s">
        <v>2613</v>
      </c>
      <c r="D61" s="914" t="s">
        <v>2735</v>
      </c>
      <c r="E61" s="915">
        <f>0.13*E55</f>
        <v>0.86709999999999998</v>
      </c>
      <c r="F61" s="916">
        <v>0</v>
      </c>
      <c r="G61" s="917">
        <f t="shared" si="12"/>
        <v>0.86709999999999998</v>
      </c>
      <c r="H61" s="918" t="s">
        <v>88</v>
      </c>
      <c r="I61" s="919">
        <v>2.65</v>
      </c>
      <c r="J61" s="920">
        <f t="shared" si="13"/>
        <v>2.2978149999999999</v>
      </c>
      <c r="K61" s="921" t="s">
        <v>2736</v>
      </c>
      <c r="L61" s="922"/>
      <c r="M61" s="922"/>
      <c r="N61" s="922"/>
      <c r="O61" s="922"/>
      <c r="P61" s="922"/>
      <c r="Q61" s="922"/>
      <c r="R61" s="922"/>
      <c r="S61" s="922"/>
      <c r="T61" s="922"/>
      <c r="U61" s="922"/>
      <c r="V61" s="922"/>
    </row>
    <row r="62" spans="1:22" s="921" customFormat="1" x14ac:dyDescent="0.25">
      <c r="A62" s="914" t="str">
        <f t="shared" si="11"/>
        <v>SANITÁRIO</v>
      </c>
      <c r="B62" s="914" t="s">
        <v>749</v>
      </c>
      <c r="C62" s="914" t="s">
        <v>2613</v>
      </c>
      <c r="D62" s="914" t="s">
        <v>2737</v>
      </c>
      <c r="E62" s="915">
        <f>'LOUÇAS E METAIS '!F10+'LOUÇAS E METAIS '!F11</f>
        <v>112</v>
      </c>
      <c r="F62" s="916">
        <v>0</v>
      </c>
      <c r="G62" s="917">
        <f t="shared" ref="G62" si="14">E62+(E62*F62)</f>
        <v>112</v>
      </c>
      <c r="H62" s="918" t="s">
        <v>88</v>
      </c>
      <c r="I62" s="919">
        <v>5.89</v>
      </c>
      <c r="J62" s="920">
        <f t="shared" ref="J62" si="15">G62*I62</f>
        <v>659.68</v>
      </c>
      <c r="K62" s="921" t="s">
        <v>2736</v>
      </c>
      <c r="L62" s="922"/>
      <c r="M62" s="922"/>
      <c r="N62" s="922"/>
      <c r="O62" s="922"/>
      <c r="P62" s="922"/>
      <c r="Q62" s="922"/>
      <c r="R62" s="922"/>
      <c r="S62" s="922"/>
      <c r="T62" s="922"/>
      <c r="U62" s="922"/>
      <c r="V62" s="922"/>
    </row>
    <row r="63" spans="1:22" x14ac:dyDescent="0.25">
      <c r="A63" s="862" t="str">
        <f>A56</f>
        <v>SANITÁRIO</v>
      </c>
      <c r="B63" s="862" t="s">
        <v>749</v>
      </c>
      <c r="C63" s="862" t="s">
        <v>2613</v>
      </c>
      <c r="D63" s="862" t="s">
        <v>2676</v>
      </c>
      <c r="E63" s="863">
        <v>2</v>
      </c>
      <c r="F63" s="860">
        <v>0</v>
      </c>
      <c r="G63" s="859">
        <f t="shared" ref="G63:G97" si="16">E63+(E63*F63)</f>
        <v>2</v>
      </c>
      <c r="H63" s="858" t="s">
        <v>88</v>
      </c>
      <c r="I63" s="857">
        <v>0.67300000000000004</v>
      </c>
      <c r="J63" s="856">
        <f t="shared" ref="J63:J97" si="17">G63*I63</f>
        <v>1.3460000000000001</v>
      </c>
    </row>
    <row r="64" spans="1:22" x14ac:dyDescent="0.25">
      <c r="A64" s="862" t="str">
        <f t="shared" ref="A64:A97" si="18">A63</f>
        <v>SANITÁRIO</v>
      </c>
      <c r="B64" s="862" t="s">
        <v>749</v>
      </c>
      <c r="C64" s="862" t="s">
        <v>2613</v>
      </c>
      <c r="D64" s="862" t="s">
        <v>2675</v>
      </c>
      <c r="E64" s="863">
        <v>7</v>
      </c>
      <c r="F64" s="860">
        <v>0</v>
      </c>
      <c r="G64" s="859">
        <f t="shared" si="16"/>
        <v>7</v>
      </c>
      <c r="H64" s="858" t="s">
        <v>88</v>
      </c>
      <c r="I64" s="857">
        <v>5.9980000000000002</v>
      </c>
      <c r="J64" s="856">
        <f t="shared" si="17"/>
        <v>41.986000000000004</v>
      </c>
    </row>
    <row r="65" spans="1:10" x14ac:dyDescent="0.25">
      <c r="A65" s="862" t="str">
        <f t="shared" si="18"/>
        <v>SANITÁRIO</v>
      </c>
      <c r="B65" s="862" t="s">
        <v>749</v>
      </c>
      <c r="C65" s="862" t="s">
        <v>2613</v>
      </c>
      <c r="D65" s="862" t="s">
        <v>2674</v>
      </c>
      <c r="E65" s="863">
        <v>19</v>
      </c>
      <c r="F65" s="860">
        <v>0</v>
      </c>
      <c r="G65" s="859">
        <f t="shared" si="16"/>
        <v>19</v>
      </c>
      <c r="H65" s="858" t="s">
        <v>88</v>
      </c>
      <c r="I65" s="857">
        <v>16.55</v>
      </c>
      <c r="J65" s="856">
        <f t="shared" si="17"/>
        <v>314.45</v>
      </c>
    </row>
    <row r="66" spans="1:10" x14ac:dyDescent="0.25">
      <c r="A66" s="862" t="str">
        <f t="shared" si="18"/>
        <v>SANITÁRIO</v>
      </c>
      <c r="B66" s="862" t="s">
        <v>749</v>
      </c>
      <c r="C66" s="862" t="s">
        <v>2613</v>
      </c>
      <c r="D66" s="862" t="s">
        <v>2673</v>
      </c>
      <c r="E66" s="863">
        <v>1</v>
      </c>
      <c r="F66" s="860">
        <v>0</v>
      </c>
      <c r="G66" s="859">
        <f t="shared" si="16"/>
        <v>1</v>
      </c>
      <c r="H66" s="858" t="s">
        <v>88</v>
      </c>
      <c r="I66" s="857">
        <v>11.9</v>
      </c>
      <c r="J66" s="856">
        <f t="shared" si="17"/>
        <v>11.9</v>
      </c>
    </row>
    <row r="67" spans="1:10" x14ac:dyDescent="0.25">
      <c r="A67" s="862" t="str">
        <f t="shared" si="18"/>
        <v>SANITÁRIO</v>
      </c>
      <c r="B67" s="862" t="s">
        <v>749</v>
      </c>
      <c r="C67" s="862" t="s">
        <v>2613</v>
      </c>
      <c r="D67" s="862" t="s">
        <v>2672</v>
      </c>
      <c r="E67" s="863">
        <v>12</v>
      </c>
      <c r="F67" s="860">
        <v>0</v>
      </c>
      <c r="G67" s="859">
        <f t="shared" si="16"/>
        <v>12</v>
      </c>
      <c r="H67" s="858" t="s">
        <v>88</v>
      </c>
      <c r="I67" s="857">
        <v>16.5</v>
      </c>
      <c r="J67" s="856">
        <f t="shared" si="17"/>
        <v>198</v>
      </c>
    </row>
    <row r="68" spans="1:10" x14ac:dyDescent="0.25">
      <c r="A68" s="862" t="str">
        <f t="shared" si="18"/>
        <v>SANITÁRIO</v>
      </c>
      <c r="B68" s="862" t="s">
        <v>749</v>
      </c>
      <c r="C68" s="862" t="s">
        <v>2613</v>
      </c>
      <c r="D68" s="862" t="s">
        <v>2671</v>
      </c>
      <c r="E68" s="863">
        <v>3</v>
      </c>
      <c r="F68" s="860">
        <v>0</v>
      </c>
      <c r="G68" s="859">
        <f t="shared" si="16"/>
        <v>3</v>
      </c>
      <c r="H68" s="858" t="s">
        <v>88</v>
      </c>
      <c r="I68" s="857">
        <v>12.2</v>
      </c>
      <c r="J68" s="856">
        <f t="shared" si="17"/>
        <v>36.599999999999994</v>
      </c>
    </row>
    <row r="69" spans="1:10" x14ac:dyDescent="0.25">
      <c r="A69" s="862" t="str">
        <f t="shared" si="18"/>
        <v>SANITÁRIO</v>
      </c>
      <c r="B69" s="862" t="s">
        <v>749</v>
      </c>
      <c r="C69" s="862" t="s">
        <v>2613</v>
      </c>
      <c r="D69" s="862" t="s">
        <v>2670</v>
      </c>
      <c r="E69" s="863">
        <v>3</v>
      </c>
      <c r="F69" s="860">
        <v>0</v>
      </c>
      <c r="G69" s="859">
        <f t="shared" si="16"/>
        <v>3</v>
      </c>
      <c r="H69" s="858" t="s">
        <v>88</v>
      </c>
      <c r="I69" s="857">
        <v>1.258</v>
      </c>
      <c r="J69" s="856">
        <f t="shared" si="17"/>
        <v>3.774</v>
      </c>
    </row>
    <row r="70" spans="1:10" x14ac:dyDescent="0.25">
      <c r="A70" s="862" t="str">
        <f t="shared" si="18"/>
        <v>SANITÁRIO</v>
      </c>
      <c r="B70" s="862" t="s">
        <v>749</v>
      </c>
      <c r="C70" s="862" t="s">
        <v>2613</v>
      </c>
      <c r="D70" s="862" t="s">
        <v>2669</v>
      </c>
      <c r="E70" s="863">
        <v>8</v>
      </c>
      <c r="F70" s="860">
        <v>0</v>
      </c>
      <c r="G70" s="859">
        <f t="shared" si="16"/>
        <v>8</v>
      </c>
      <c r="H70" s="858" t="s">
        <v>88</v>
      </c>
      <c r="I70" s="857">
        <v>0.56399999999999995</v>
      </c>
      <c r="J70" s="856">
        <f t="shared" si="17"/>
        <v>4.5119999999999996</v>
      </c>
    </row>
    <row r="71" spans="1:10" x14ac:dyDescent="0.25">
      <c r="A71" s="862" t="str">
        <f t="shared" si="18"/>
        <v>SANITÁRIO</v>
      </c>
      <c r="B71" s="862" t="s">
        <v>749</v>
      </c>
      <c r="C71" s="862" t="s">
        <v>2613</v>
      </c>
      <c r="D71" s="862" t="s">
        <v>2668</v>
      </c>
      <c r="E71" s="863">
        <v>1</v>
      </c>
      <c r="F71" s="860">
        <v>0</v>
      </c>
      <c r="G71" s="859">
        <f t="shared" si="16"/>
        <v>1</v>
      </c>
      <c r="H71" s="858" t="s">
        <v>88</v>
      </c>
      <c r="I71" s="857">
        <v>1.7609999999999999</v>
      </c>
      <c r="J71" s="856">
        <f t="shared" si="17"/>
        <v>1.7609999999999999</v>
      </c>
    </row>
    <row r="72" spans="1:10" x14ac:dyDescent="0.25">
      <c r="A72" s="862" t="str">
        <f t="shared" si="18"/>
        <v>SANITÁRIO</v>
      </c>
      <c r="B72" s="862" t="s">
        <v>749</v>
      </c>
      <c r="C72" s="862" t="s">
        <v>2613</v>
      </c>
      <c r="D72" s="862" t="s">
        <v>2667</v>
      </c>
      <c r="E72" s="863">
        <v>116</v>
      </c>
      <c r="F72" s="860">
        <v>0</v>
      </c>
      <c r="G72" s="859">
        <f t="shared" si="16"/>
        <v>116</v>
      </c>
      <c r="H72" s="858" t="s">
        <v>88</v>
      </c>
      <c r="I72" s="857">
        <v>1.49</v>
      </c>
      <c r="J72" s="856">
        <f t="shared" si="17"/>
        <v>172.84</v>
      </c>
    </row>
    <row r="73" spans="1:10" x14ac:dyDescent="0.25">
      <c r="A73" s="862" t="str">
        <f t="shared" si="18"/>
        <v>SANITÁRIO</v>
      </c>
      <c r="B73" s="862" t="s">
        <v>749</v>
      </c>
      <c r="C73" s="862" t="s">
        <v>2613</v>
      </c>
      <c r="D73" s="862" t="s">
        <v>2666</v>
      </c>
      <c r="E73" s="863">
        <v>566</v>
      </c>
      <c r="F73" s="860">
        <v>0</v>
      </c>
      <c r="G73" s="859">
        <f t="shared" si="16"/>
        <v>566</v>
      </c>
      <c r="H73" s="858" t="s">
        <v>88</v>
      </c>
      <c r="I73" s="857">
        <v>2.3479999999999999</v>
      </c>
      <c r="J73" s="856">
        <f t="shared" si="17"/>
        <v>1328.9679999999998</v>
      </c>
    </row>
    <row r="74" spans="1:10" x14ac:dyDescent="0.25">
      <c r="A74" s="862" t="str">
        <f t="shared" si="18"/>
        <v>SANITÁRIO</v>
      </c>
      <c r="B74" s="862" t="s">
        <v>749</v>
      </c>
      <c r="C74" s="862" t="s">
        <v>2613</v>
      </c>
      <c r="D74" s="862" t="s">
        <v>2665</v>
      </c>
      <c r="E74" s="863">
        <v>2</v>
      </c>
      <c r="F74" s="860">
        <v>0</v>
      </c>
      <c r="G74" s="859">
        <f t="shared" si="16"/>
        <v>2</v>
      </c>
      <c r="H74" s="858" t="s">
        <v>88</v>
      </c>
      <c r="I74" s="857">
        <v>5.9610000000000003</v>
      </c>
      <c r="J74" s="856">
        <f t="shared" si="17"/>
        <v>11.922000000000001</v>
      </c>
    </row>
    <row r="75" spans="1:10" x14ac:dyDescent="0.25">
      <c r="A75" s="862" t="str">
        <f t="shared" si="18"/>
        <v>SANITÁRIO</v>
      </c>
      <c r="B75" s="862" t="s">
        <v>749</v>
      </c>
      <c r="C75" s="862" t="s">
        <v>2613</v>
      </c>
      <c r="D75" s="862" t="s">
        <v>2664</v>
      </c>
      <c r="E75" s="863">
        <v>409</v>
      </c>
      <c r="F75" s="860">
        <v>0</v>
      </c>
      <c r="G75" s="859">
        <f t="shared" si="16"/>
        <v>409</v>
      </c>
      <c r="H75" s="858" t="s">
        <v>88</v>
      </c>
      <c r="I75" s="857">
        <v>5.44</v>
      </c>
      <c r="J75" s="856">
        <f t="shared" si="17"/>
        <v>2224.96</v>
      </c>
    </row>
    <row r="76" spans="1:10" x14ac:dyDescent="0.25">
      <c r="A76" s="862" t="str">
        <f t="shared" si="18"/>
        <v>SANITÁRIO</v>
      </c>
      <c r="B76" s="862" t="s">
        <v>749</v>
      </c>
      <c r="C76" s="862" t="s">
        <v>2613</v>
      </c>
      <c r="D76" s="862" t="s">
        <v>2663</v>
      </c>
      <c r="E76" s="863">
        <v>413</v>
      </c>
      <c r="F76" s="860">
        <v>0</v>
      </c>
      <c r="G76" s="859">
        <f t="shared" si="16"/>
        <v>413</v>
      </c>
      <c r="H76" s="858" t="s">
        <v>88</v>
      </c>
      <c r="I76" s="857">
        <v>1.046</v>
      </c>
      <c r="J76" s="856">
        <f t="shared" si="17"/>
        <v>431.99799999999999</v>
      </c>
    </row>
    <row r="77" spans="1:10" x14ac:dyDescent="0.25">
      <c r="A77" s="862" t="str">
        <f t="shared" si="18"/>
        <v>SANITÁRIO</v>
      </c>
      <c r="B77" s="862" t="s">
        <v>749</v>
      </c>
      <c r="C77" s="862" t="s">
        <v>2613</v>
      </c>
      <c r="D77" s="862" t="s">
        <v>2662</v>
      </c>
      <c r="E77" s="863">
        <v>515</v>
      </c>
      <c r="F77" s="860">
        <v>0</v>
      </c>
      <c r="G77" s="859">
        <f t="shared" si="16"/>
        <v>515</v>
      </c>
      <c r="H77" s="858" t="s">
        <v>88</v>
      </c>
      <c r="I77" s="857">
        <v>2.02</v>
      </c>
      <c r="J77" s="856">
        <f t="shared" si="17"/>
        <v>1040.3</v>
      </c>
    </row>
    <row r="78" spans="1:10" x14ac:dyDescent="0.25">
      <c r="A78" s="862" t="str">
        <f t="shared" si="18"/>
        <v>SANITÁRIO</v>
      </c>
      <c r="B78" s="862" t="s">
        <v>749</v>
      </c>
      <c r="C78" s="862" t="s">
        <v>2613</v>
      </c>
      <c r="D78" s="862" t="s">
        <v>2661</v>
      </c>
      <c r="E78" s="863">
        <v>268</v>
      </c>
      <c r="F78" s="860">
        <v>0</v>
      </c>
      <c r="G78" s="859">
        <f t="shared" si="16"/>
        <v>268</v>
      </c>
      <c r="H78" s="858" t="s">
        <v>88</v>
      </c>
      <c r="I78" s="857">
        <v>4.718</v>
      </c>
      <c r="J78" s="856">
        <f t="shared" si="17"/>
        <v>1264.424</v>
      </c>
    </row>
    <row r="79" spans="1:10" x14ac:dyDescent="0.25">
      <c r="A79" s="862" t="str">
        <f t="shared" si="18"/>
        <v>SANITÁRIO</v>
      </c>
      <c r="B79" s="862" t="s">
        <v>749</v>
      </c>
      <c r="C79" s="862" t="s">
        <v>2613</v>
      </c>
      <c r="D79" s="862" t="s">
        <v>2660</v>
      </c>
      <c r="E79" s="863">
        <v>4</v>
      </c>
      <c r="F79" s="860">
        <v>0</v>
      </c>
      <c r="G79" s="859">
        <f t="shared" si="16"/>
        <v>4</v>
      </c>
      <c r="H79" s="858" t="s">
        <v>88</v>
      </c>
      <c r="I79" s="857">
        <v>6.5170000000000003</v>
      </c>
      <c r="J79" s="856">
        <f t="shared" si="17"/>
        <v>26.068000000000001</v>
      </c>
    </row>
    <row r="80" spans="1:10" x14ac:dyDescent="0.25">
      <c r="A80" s="862" t="str">
        <f t="shared" si="18"/>
        <v>SANITÁRIO</v>
      </c>
      <c r="B80" s="862" t="s">
        <v>749</v>
      </c>
      <c r="C80" s="862" t="s">
        <v>2613</v>
      </c>
      <c r="D80" s="862" t="s">
        <v>2659</v>
      </c>
      <c r="E80" s="863">
        <v>726</v>
      </c>
      <c r="F80" s="860">
        <v>0</v>
      </c>
      <c r="G80" s="859">
        <f t="shared" si="16"/>
        <v>726</v>
      </c>
      <c r="H80" s="858" t="s">
        <v>88</v>
      </c>
      <c r="I80" s="857">
        <v>2</v>
      </c>
      <c r="J80" s="856">
        <f t="shared" si="17"/>
        <v>1452</v>
      </c>
    </row>
    <row r="81" spans="1:10" x14ac:dyDescent="0.25">
      <c r="A81" s="862" t="str">
        <f t="shared" si="18"/>
        <v>SANITÁRIO</v>
      </c>
      <c r="B81" s="862" t="s">
        <v>749</v>
      </c>
      <c r="C81" s="862" t="s">
        <v>2613</v>
      </c>
      <c r="D81" s="862" t="s">
        <v>2658</v>
      </c>
      <c r="E81" s="863">
        <v>3</v>
      </c>
      <c r="F81" s="860">
        <v>0</v>
      </c>
      <c r="G81" s="859">
        <f t="shared" si="16"/>
        <v>3</v>
      </c>
      <c r="H81" s="858" t="s">
        <v>88</v>
      </c>
      <c r="I81" s="857">
        <v>4.101</v>
      </c>
      <c r="J81" s="856">
        <f t="shared" si="17"/>
        <v>12.303000000000001</v>
      </c>
    </row>
    <row r="82" spans="1:10" x14ac:dyDescent="0.25">
      <c r="A82" s="862" t="str">
        <f t="shared" si="18"/>
        <v>SANITÁRIO</v>
      </c>
      <c r="B82" s="862" t="s">
        <v>749</v>
      </c>
      <c r="C82" s="862" t="s">
        <v>2613</v>
      </c>
      <c r="D82" s="862" t="s">
        <v>2657</v>
      </c>
      <c r="E82" s="863">
        <v>1019</v>
      </c>
      <c r="F82" s="860">
        <v>0</v>
      </c>
      <c r="G82" s="859">
        <f t="shared" si="16"/>
        <v>1019</v>
      </c>
      <c r="H82" s="858" t="s">
        <v>88</v>
      </c>
      <c r="I82" s="857">
        <v>4.101</v>
      </c>
      <c r="J82" s="856">
        <f t="shared" si="17"/>
        <v>4178.9189999999999</v>
      </c>
    </row>
    <row r="83" spans="1:10" x14ac:dyDescent="0.25">
      <c r="A83" s="862" t="str">
        <f t="shared" si="18"/>
        <v>SANITÁRIO</v>
      </c>
      <c r="B83" s="862" t="s">
        <v>749</v>
      </c>
      <c r="C83" s="862" t="s">
        <v>2613</v>
      </c>
      <c r="D83" s="862" t="s">
        <v>2656</v>
      </c>
      <c r="E83" s="863">
        <v>4</v>
      </c>
      <c r="F83" s="860">
        <v>0</v>
      </c>
      <c r="G83" s="859">
        <f t="shared" si="16"/>
        <v>4</v>
      </c>
      <c r="H83" s="858" t="s">
        <v>88</v>
      </c>
      <c r="I83" s="857">
        <v>6.1515000000000004</v>
      </c>
      <c r="J83" s="856">
        <f t="shared" si="17"/>
        <v>24.606000000000002</v>
      </c>
    </row>
    <row r="84" spans="1:10" x14ac:dyDescent="0.25">
      <c r="A84" s="862" t="str">
        <f t="shared" si="18"/>
        <v>SANITÁRIO</v>
      </c>
      <c r="B84" s="862" t="s">
        <v>749</v>
      </c>
      <c r="C84" s="862" t="s">
        <v>2613</v>
      </c>
      <c r="D84" s="862" t="s">
        <v>2655</v>
      </c>
      <c r="E84" s="863">
        <v>1</v>
      </c>
      <c r="F84" s="860">
        <v>0</v>
      </c>
      <c r="G84" s="859">
        <f t="shared" si="16"/>
        <v>1</v>
      </c>
      <c r="H84" s="858" t="s">
        <v>88</v>
      </c>
      <c r="I84" s="857">
        <v>5.7549999999999999</v>
      </c>
      <c r="J84" s="856">
        <f t="shared" si="17"/>
        <v>5.7549999999999999</v>
      </c>
    </row>
    <row r="85" spans="1:10" x14ac:dyDescent="0.25">
      <c r="A85" s="862" t="str">
        <f t="shared" si="18"/>
        <v>SANITÁRIO</v>
      </c>
      <c r="B85" s="862" t="s">
        <v>749</v>
      </c>
      <c r="C85" s="862" t="s">
        <v>2613</v>
      </c>
      <c r="D85" s="862" t="s">
        <v>2654</v>
      </c>
      <c r="E85" s="863">
        <v>144</v>
      </c>
      <c r="F85" s="860">
        <v>0</v>
      </c>
      <c r="G85" s="859">
        <f t="shared" si="16"/>
        <v>144</v>
      </c>
      <c r="H85" s="858" t="s">
        <v>88</v>
      </c>
      <c r="I85" s="857">
        <v>5.399</v>
      </c>
      <c r="J85" s="856">
        <f t="shared" si="17"/>
        <v>777.45600000000002</v>
      </c>
    </row>
    <row r="86" spans="1:10" x14ac:dyDescent="0.25">
      <c r="A86" s="862" t="str">
        <f t="shared" si="18"/>
        <v>SANITÁRIO</v>
      </c>
      <c r="B86" s="862" t="s">
        <v>749</v>
      </c>
      <c r="C86" s="862" t="s">
        <v>2613</v>
      </c>
      <c r="D86" s="862" t="s">
        <v>2653</v>
      </c>
      <c r="E86" s="863">
        <v>1</v>
      </c>
      <c r="F86" s="860">
        <v>0</v>
      </c>
      <c r="G86" s="859">
        <f t="shared" si="16"/>
        <v>1</v>
      </c>
      <c r="H86" s="858" t="s">
        <v>88</v>
      </c>
      <c r="I86" s="857">
        <v>8.7829999999999995</v>
      </c>
      <c r="J86" s="856">
        <f t="shared" si="17"/>
        <v>8.7829999999999995</v>
      </c>
    </row>
    <row r="87" spans="1:10" x14ac:dyDescent="0.25">
      <c r="A87" s="862" t="str">
        <f t="shared" si="18"/>
        <v>SANITÁRIO</v>
      </c>
      <c r="B87" s="862" t="s">
        <v>749</v>
      </c>
      <c r="C87" s="862" t="s">
        <v>2613</v>
      </c>
      <c r="D87" s="862" t="s">
        <v>2652</v>
      </c>
      <c r="E87" s="863">
        <v>4</v>
      </c>
      <c r="F87" s="860">
        <v>0</v>
      </c>
      <c r="G87" s="859">
        <f t="shared" si="16"/>
        <v>4</v>
      </c>
      <c r="H87" s="858" t="s">
        <v>88</v>
      </c>
      <c r="I87" s="857">
        <v>5.1619999999999999</v>
      </c>
      <c r="J87" s="856">
        <f t="shared" si="17"/>
        <v>20.648</v>
      </c>
    </row>
    <row r="88" spans="1:10" x14ac:dyDescent="0.25">
      <c r="A88" s="862" t="str">
        <f t="shared" si="18"/>
        <v>SANITÁRIO</v>
      </c>
      <c r="B88" s="862" t="s">
        <v>749</v>
      </c>
      <c r="C88" s="862" t="s">
        <v>2613</v>
      </c>
      <c r="D88" s="862" t="s">
        <v>2651</v>
      </c>
      <c r="E88" s="863">
        <v>33</v>
      </c>
      <c r="F88" s="860">
        <v>0</v>
      </c>
      <c r="G88" s="859">
        <f t="shared" si="16"/>
        <v>33</v>
      </c>
      <c r="H88" s="858" t="s">
        <v>88</v>
      </c>
      <c r="I88" s="857">
        <v>41.67</v>
      </c>
      <c r="J88" s="856">
        <f t="shared" si="17"/>
        <v>1375.1100000000001</v>
      </c>
    </row>
    <row r="89" spans="1:10" x14ac:dyDescent="0.25">
      <c r="A89" s="862" t="str">
        <f t="shared" si="18"/>
        <v>SANITÁRIO</v>
      </c>
      <c r="B89" s="862" t="s">
        <v>749</v>
      </c>
      <c r="C89" s="862" t="s">
        <v>2613</v>
      </c>
      <c r="D89" s="862" t="s">
        <v>2650</v>
      </c>
      <c r="E89" s="863">
        <v>16</v>
      </c>
      <c r="F89" s="860">
        <v>0</v>
      </c>
      <c r="G89" s="859">
        <f t="shared" si="16"/>
        <v>16</v>
      </c>
      <c r="H89" s="858" t="s">
        <v>88</v>
      </c>
      <c r="I89" s="857">
        <v>3.238</v>
      </c>
      <c r="J89" s="856">
        <f t="shared" si="17"/>
        <v>51.808</v>
      </c>
    </row>
    <row r="90" spans="1:10" x14ac:dyDescent="0.25">
      <c r="A90" s="862" t="str">
        <f t="shared" si="18"/>
        <v>SANITÁRIO</v>
      </c>
      <c r="B90" s="862" t="s">
        <v>749</v>
      </c>
      <c r="C90" s="862" t="s">
        <v>2613</v>
      </c>
      <c r="D90" s="862" t="s">
        <v>2649</v>
      </c>
      <c r="E90" s="863">
        <v>35</v>
      </c>
      <c r="F90" s="860">
        <v>0</v>
      </c>
      <c r="G90" s="859">
        <f t="shared" si="16"/>
        <v>35</v>
      </c>
      <c r="H90" s="858" t="s">
        <v>88</v>
      </c>
      <c r="I90" s="857">
        <v>7.8639999999999999</v>
      </c>
      <c r="J90" s="856">
        <f t="shared" si="17"/>
        <v>275.24</v>
      </c>
    </row>
    <row r="91" spans="1:10" x14ac:dyDescent="0.25">
      <c r="A91" s="862" t="str">
        <f t="shared" si="18"/>
        <v>SANITÁRIO</v>
      </c>
      <c r="B91" s="862" t="s">
        <v>749</v>
      </c>
      <c r="C91" s="862" t="s">
        <v>2613</v>
      </c>
      <c r="D91" s="862" t="s">
        <v>2648</v>
      </c>
      <c r="E91" s="863">
        <v>1</v>
      </c>
      <c r="F91" s="860">
        <v>0</v>
      </c>
      <c r="G91" s="859">
        <f t="shared" si="16"/>
        <v>1</v>
      </c>
      <c r="H91" s="858" t="s">
        <v>88</v>
      </c>
      <c r="I91" s="857">
        <v>18.93</v>
      </c>
      <c r="J91" s="856">
        <f t="shared" si="17"/>
        <v>18.93</v>
      </c>
    </row>
    <row r="92" spans="1:10" x14ac:dyDescent="0.25">
      <c r="A92" s="862" t="str">
        <f t="shared" si="18"/>
        <v>SANITÁRIO</v>
      </c>
      <c r="B92" s="862" t="s">
        <v>749</v>
      </c>
      <c r="C92" s="862" t="s">
        <v>2613</v>
      </c>
      <c r="D92" s="862" t="s">
        <v>2647</v>
      </c>
      <c r="E92" s="863">
        <v>317</v>
      </c>
      <c r="F92" s="860">
        <v>0</v>
      </c>
      <c r="G92" s="859">
        <f t="shared" si="16"/>
        <v>317</v>
      </c>
      <c r="H92" s="858" t="s">
        <v>88</v>
      </c>
      <c r="I92" s="857">
        <v>15.795</v>
      </c>
      <c r="J92" s="856">
        <f t="shared" si="17"/>
        <v>5007.0150000000003</v>
      </c>
    </row>
    <row r="93" spans="1:10" x14ac:dyDescent="0.25">
      <c r="A93" s="862" t="str">
        <f t="shared" si="18"/>
        <v>SANITÁRIO</v>
      </c>
      <c r="B93" s="862" t="s">
        <v>749</v>
      </c>
      <c r="C93" s="862" t="s">
        <v>2613</v>
      </c>
      <c r="D93" s="862" t="s">
        <v>2646</v>
      </c>
      <c r="E93" s="863">
        <v>237</v>
      </c>
      <c r="F93" s="860">
        <v>0</v>
      </c>
      <c r="G93" s="859">
        <f t="shared" si="16"/>
        <v>237</v>
      </c>
      <c r="H93" s="858" t="s">
        <v>88</v>
      </c>
      <c r="I93" s="857">
        <v>18.033000000000001</v>
      </c>
      <c r="J93" s="856">
        <f t="shared" si="17"/>
        <v>4273.8209999999999</v>
      </c>
    </row>
    <row r="94" spans="1:10" x14ac:dyDescent="0.25">
      <c r="A94" s="862" t="str">
        <f t="shared" si="18"/>
        <v>SANITÁRIO</v>
      </c>
      <c r="B94" s="862" t="s">
        <v>749</v>
      </c>
      <c r="C94" s="862" t="s">
        <v>2613</v>
      </c>
      <c r="D94" s="862" t="s">
        <v>2645</v>
      </c>
      <c r="E94" s="863">
        <v>112</v>
      </c>
      <c r="F94" s="860">
        <v>0</v>
      </c>
      <c r="G94" s="859">
        <f t="shared" si="16"/>
        <v>112</v>
      </c>
      <c r="H94" s="858" t="s">
        <v>88</v>
      </c>
      <c r="I94" s="857">
        <v>5.2990000000000004</v>
      </c>
      <c r="J94" s="856">
        <f t="shared" si="17"/>
        <v>593.48800000000006</v>
      </c>
    </row>
    <row r="95" spans="1:10" x14ac:dyDescent="0.25">
      <c r="A95" s="862" t="str">
        <f t="shared" si="18"/>
        <v>SANITÁRIO</v>
      </c>
      <c r="B95" s="862" t="s">
        <v>749</v>
      </c>
      <c r="C95" s="862" t="s">
        <v>2613</v>
      </c>
      <c r="D95" s="862" t="s">
        <v>2644</v>
      </c>
      <c r="E95" s="863">
        <v>3</v>
      </c>
      <c r="F95" s="860">
        <v>0</v>
      </c>
      <c r="G95" s="859">
        <f t="shared" si="16"/>
        <v>3</v>
      </c>
      <c r="H95" s="858" t="s">
        <v>88</v>
      </c>
      <c r="I95" s="857">
        <v>0.95099999999999996</v>
      </c>
      <c r="J95" s="856">
        <f t="shared" si="17"/>
        <v>2.8529999999999998</v>
      </c>
    </row>
    <row r="96" spans="1:10" x14ac:dyDescent="0.25">
      <c r="A96" s="862" t="str">
        <f t="shared" si="18"/>
        <v>SANITÁRIO</v>
      </c>
      <c r="B96" s="862" t="s">
        <v>749</v>
      </c>
      <c r="C96" s="862" t="s">
        <v>2613</v>
      </c>
      <c r="D96" s="862" t="s">
        <v>2643</v>
      </c>
      <c r="E96" s="863">
        <v>1</v>
      </c>
      <c r="F96" s="860">
        <v>0</v>
      </c>
      <c r="G96" s="859">
        <f t="shared" si="16"/>
        <v>1</v>
      </c>
      <c r="H96" s="858" t="s">
        <v>88</v>
      </c>
      <c r="I96" s="857">
        <v>10.16</v>
      </c>
      <c r="J96" s="856">
        <f t="shared" si="17"/>
        <v>10.16</v>
      </c>
    </row>
    <row r="97" spans="1:11" ht="17.399999999999999" customHeight="1" x14ac:dyDescent="0.25">
      <c r="A97" s="862" t="str">
        <f t="shared" si="18"/>
        <v>SANITÁRIO</v>
      </c>
      <c r="B97" s="862" t="s">
        <v>749</v>
      </c>
      <c r="C97" s="862" t="s">
        <v>2613</v>
      </c>
      <c r="D97" s="862" t="s">
        <v>2642</v>
      </c>
      <c r="E97" s="863">
        <v>7</v>
      </c>
      <c r="F97" s="860">
        <v>0</v>
      </c>
      <c r="G97" s="859">
        <f t="shared" si="16"/>
        <v>7</v>
      </c>
      <c r="H97" s="858" t="s">
        <v>88</v>
      </c>
      <c r="I97" s="857">
        <v>20.32</v>
      </c>
      <c r="J97" s="856">
        <f t="shared" si="17"/>
        <v>142.24</v>
      </c>
    </row>
    <row r="98" spans="1:11" customFormat="1" ht="15.75" customHeight="1" x14ac:dyDescent="0.3">
      <c r="A98" s="907" t="s">
        <v>2729</v>
      </c>
      <c r="B98" s="908"/>
      <c r="C98" s="909"/>
      <c r="D98" s="909"/>
      <c r="E98" s="910"/>
      <c r="F98" s="911"/>
      <c r="G98" s="911"/>
      <c r="H98" s="911"/>
      <c r="I98" s="912"/>
      <c r="J98" s="913">
        <f>IF(SUM(E98:I98)=0,SUMIFS($J99:$J$169,$A99:$A$169,$A98),G98*I98)</f>
        <v>85292.878999999986</v>
      </c>
    </row>
    <row r="99" spans="1:11" x14ac:dyDescent="0.25">
      <c r="A99" s="862" t="str">
        <f t="shared" ref="A99:A105" si="19">A98</f>
        <v>PEÇAS HIDRÁULICAS E SANITÁRIAS</v>
      </c>
      <c r="B99" s="862" t="s">
        <v>749</v>
      </c>
      <c r="C99" s="862" t="s">
        <v>2613</v>
      </c>
      <c r="D99" s="862" t="s">
        <v>2641</v>
      </c>
      <c r="E99" s="861">
        <v>154</v>
      </c>
      <c r="F99" s="860">
        <v>0</v>
      </c>
      <c r="G99" s="859">
        <f t="shared" ref="G99:G107" si="20">E99+(E99*F99)</f>
        <v>154</v>
      </c>
      <c r="H99" s="858" t="s">
        <v>88</v>
      </c>
      <c r="I99" s="857">
        <v>24.556999999999999</v>
      </c>
      <c r="J99" s="856">
        <f t="shared" ref="J99:J107" si="21">G99*I99</f>
        <v>3781.7779999999998</v>
      </c>
    </row>
    <row r="100" spans="1:11" x14ac:dyDescent="0.25">
      <c r="A100" s="862" t="str">
        <f t="shared" si="19"/>
        <v>PEÇAS HIDRÁULICAS E SANITÁRIAS</v>
      </c>
      <c r="B100" s="862" t="s">
        <v>749</v>
      </c>
      <c r="C100" s="862" t="s">
        <v>2613</v>
      </c>
      <c r="D100" s="862" t="s">
        <v>2640</v>
      </c>
      <c r="E100" s="861">
        <v>90</v>
      </c>
      <c r="F100" s="860">
        <v>0</v>
      </c>
      <c r="G100" s="859">
        <f t="shared" si="20"/>
        <v>90</v>
      </c>
      <c r="H100" s="858" t="s">
        <v>88</v>
      </c>
      <c r="I100" s="857">
        <v>11.731999999999999</v>
      </c>
      <c r="J100" s="856">
        <f t="shared" si="21"/>
        <v>1055.8799999999999</v>
      </c>
    </row>
    <row r="101" spans="1:11" x14ac:dyDescent="0.25">
      <c r="A101" s="862" t="str">
        <f t="shared" si="19"/>
        <v>PEÇAS HIDRÁULICAS E SANITÁRIAS</v>
      </c>
      <c r="B101" s="862" t="s">
        <v>749</v>
      </c>
      <c r="C101" s="862" t="s">
        <v>2613</v>
      </c>
      <c r="D101" s="862" t="s">
        <v>2639</v>
      </c>
      <c r="E101" s="861">
        <v>141</v>
      </c>
      <c r="F101" s="860">
        <v>0</v>
      </c>
      <c r="G101" s="859">
        <f t="shared" si="20"/>
        <v>141</v>
      </c>
      <c r="H101" s="858" t="s">
        <v>88</v>
      </c>
      <c r="I101" s="857">
        <v>25.872</v>
      </c>
      <c r="J101" s="856">
        <f t="shared" si="21"/>
        <v>3647.9519999999998</v>
      </c>
    </row>
    <row r="102" spans="1:11" x14ac:dyDescent="0.25">
      <c r="A102" s="862" t="str">
        <f t="shared" si="19"/>
        <v>PEÇAS HIDRÁULICAS E SANITÁRIAS</v>
      </c>
      <c r="B102" s="862" t="s">
        <v>749</v>
      </c>
      <c r="C102" s="862" t="s">
        <v>2613</v>
      </c>
      <c r="D102" s="862" t="s">
        <v>2638</v>
      </c>
      <c r="E102" s="863">
        <v>68</v>
      </c>
      <c r="F102" s="860">
        <v>0</v>
      </c>
      <c r="G102" s="859">
        <f t="shared" si="20"/>
        <v>68</v>
      </c>
      <c r="H102" s="858" t="s">
        <v>88</v>
      </c>
      <c r="I102" s="857">
        <v>12.58</v>
      </c>
      <c r="J102" s="856">
        <f t="shared" si="21"/>
        <v>855.44</v>
      </c>
    </row>
    <row r="103" spans="1:11" x14ac:dyDescent="0.25">
      <c r="A103" s="862" t="str">
        <f t="shared" si="19"/>
        <v>PEÇAS HIDRÁULICAS E SANITÁRIAS</v>
      </c>
      <c r="B103" s="862" t="s">
        <v>749</v>
      </c>
      <c r="C103" s="862" t="s">
        <v>2613</v>
      </c>
      <c r="D103" s="862" t="s">
        <v>2637</v>
      </c>
      <c r="E103" s="863">
        <v>60</v>
      </c>
      <c r="F103" s="860">
        <v>0</v>
      </c>
      <c r="G103" s="859">
        <f t="shared" si="20"/>
        <v>60</v>
      </c>
      <c r="H103" s="858" t="s">
        <v>88</v>
      </c>
      <c r="I103" s="857">
        <v>133.09099999999998</v>
      </c>
      <c r="J103" s="856">
        <f t="shared" si="21"/>
        <v>7985.4599999999991</v>
      </c>
    </row>
    <row r="104" spans="1:11" x14ac:dyDescent="0.25">
      <c r="A104" s="862" t="str">
        <f t="shared" si="19"/>
        <v>PEÇAS HIDRÁULICAS E SANITÁRIAS</v>
      </c>
      <c r="B104" s="862" t="s">
        <v>746</v>
      </c>
      <c r="C104" s="862" t="s">
        <v>2613</v>
      </c>
      <c r="D104" s="862" t="s">
        <v>2636</v>
      </c>
      <c r="E104" s="863">
        <v>1</v>
      </c>
      <c r="F104" s="860">
        <v>0</v>
      </c>
      <c r="G104" s="859">
        <f t="shared" si="20"/>
        <v>1</v>
      </c>
      <c r="H104" s="858" t="s">
        <v>88</v>
      </c>
      <c r="I104" s="857">
        <v>40.359000000000002</v>
      </c>
      <c r="J104" s="856">
        <f t="shared" si="21"/>
        <v>40.359000000000002</v>
      </c>
    </row>
    <row r="105" spans="1:11" x14ac:dyDescent="0.25">
      <c r="A105" s="862" t="str">
        <f t="shared" si="19"/>
        <v>PEÇAS HIDRÁULICAS E SANITÁRIAS</v>
      </c>
      <c r="B105" s="862" t="s">
        <v>748</v>
      </c>
      <c r="C105" s="862" t="s">
        <v>2613</v>
      </c>
      <c r="D105" s="862" t="s">
        <v>2635</v>
      </c>
      <c r="E105" s="863">
        <v>60</v>
      </c>
      <c r="F105" s="860">
        <v>0</v>
      </c>
      <c r="G105" s="859">
        <f t="shared" si="20"/>
        <v>60</v>
      </c>
      <c r="H105" s="858" t="s">
        <v>88</v>
      </c>
      <c r="I105" s="857">
        <v>495.05500000000001</v>
      </c>
      <c r="J105" s="856">
        <f t="shared" si="21"/>
        <v>29703.3</v>
      </c>
    </row>
    <row r="106" spans="1:11" x14ac:dyDescent="0.25">
      <c r="A106" s="862" t="str">
        <f>A104</f>
        <v>PEÇAS HIDRÁULICAS E SANITÁRIAS</v>
      </c>
      <c r="B106" s="862" t="s">
        <v>746</v>
      </c>
      <c r="C106" s="862" t="s">
        <v>2613</v>
      </c>
      <c r="D106" s="862" t="s">
        <v>2634</v>
      </c>
      <c r="E106" s="863">
        <v>5</v>
      </c>
      <c r="F106" s="860">
        <v>0</v>
      </c>
      <c r="G106" s="859">
        <f t="shared" si="20"/>
        <v>5</v>
      </c>
      <c r="H106" s="858" t="s">
        <v>88</v>
      </c>
      <c r="I106" s="857">
        <v>2.0579999999999998</v>
      </c>
      <c r="J106" s="856">
        <f t="shared" si="21"/>
        <v>10.29</v>
      </c>
    </row>
    <row r="107" spans="1:11" x14ac:dyDescent="0.25">
      <c r="A107" s="914" t="str">
        <f>A105</f>
        <v>PEÇAS HIDRÁULICAS E SANITÁRIAS</v>
      </c>
      <c r="B107" s="914" t="s">
        <v>748</v>
      </c>
      <c r="C107" s="914" t="s">
        <v>1142</v>
      </c>
      <c r="D107" s="914" t="s">
        <v>2738</v>
      </c>
      <c r="E107" s="915">
        <v>2</v>
      </c>
      <c r="F107" s="916">
        <v>0</v>
      </c>
      <c r="G107" s="917">
        <f t="shared" si="20"/>
        <v>2</v>
      </c>
      <c r="H107" s="918" t="s">
        <v>88</v>
      </c>
      <c r="I107" s="919">
        <v>19106.21</v>
      </c>
      <c r="J107" s="920">
        <f t="shared" si="21"/>
        <v>38212.42</v>
      </c>
      <c r="K107" s="921" t="s">
        <v>2739</v>
      </c>
    </row>
    <row r="108" spans="1:11" customFormat="1" ht="15.75" customHeight="1" x14ac:dyDescent="0.3">
      <c r="A108" s="907" t="s">
        <v>2730</v>
      </c>
      <c r="B108" s="908"/>
      <c r="C108" s="909"/>
      <c r="D108" s="909"/>
      <c r="E108" s="910"/>
      <c r="F108" s="911"/>
      <c r="G108" s="911"/>
      <c r="H108" s="911"/>
      <c r="I108" s="912"/>
      <c r="J108" s="913">
        <f>IF(SUM(E108:I108)=0,SUMIFS($J109:$J$169,$A109:$A$169,$A108),G108*I108)</f>
        <v>41197.091999999997</v>
      </c>
    </row>
    <row r="109" spans="1:11" x14ac:dyDescent="0.25">
      <c r="A109" s="862" t="str">
        <f t="shared" ref="A109:A118" si="22">A108</f>
        <v>REGISTROS, VÁLVULAS, BOMBAS E FILTROS</v>
      </c>
      <c r="B109" s="862" t="s">
        <v>769</v>
      </c>
      <c r="C109" s="862" t="s">
        <v>2741</v>
      </c>
      <c r="D109" s="862" t="s">
        <v>2633</v>
      </c>
      <c r="E109" s="863">
        <v>322</v>
      </c>
      <c r="F109" s="860">
        <v>0</v>
      </c>
      <c r="G109" s="859">
        <f t="shared" ref="G109:G132" si="23">E109+(E109*F109)</f>
        <v>322</v>
      </c>
      <c r="H109" s="858" t="s">
        <v>88</v>
      </c>
      <c r="I109" s="857">
        <v>34.762999999999998</v>
      </c>
      <c r="J109" s="856">
        <f t="shared" ref="J109:J132" si="24">G109*I109</f>
        <v>11193.686</v>
      </c>
    </row>
    <row r="110" spans="1:11" x14ac:dyDescent="0.25">
      <c r="A110" s="862" t="str">
        <f t="shared" si="22"/>
        <v>REGISTROS, VÁLVULAS, BOMBAS E FILTROS</v>
      </c>
      <c r="B110" s="862" t="s">
        <v>769</v>
      </c>
      <c r="C110" s="862" t="s">
        <v>2741</v>
      </c>
      <c r="D110" s="862" t="s">
        <v>2632</v>
      </c>
      <c r="E110" s="863">
        <v>1</v>
      </c>
      <c r="F110" s="860">
        <v>0</v>
      </c>
      <c r="G110" s="859">
        <f t="shared" si="23"/>
        <v>1</v>
      </c>
      <c r="H110" s="858" t="s">
        <v>88</v>
      </c>
      <c r="I110" s="857">
        <v>36.93</v>
      </c>
      <c r="J110" s="856">
        <f t="shared" si="24"/>
        <v>36.93</v>
      </c>
    </row>
    <row r="111" spans="1:11" x14ac:dyDescent="0.25">
      <c r="A111" s="862" t="str">
        <f t="shared" si="22"/>
        <v>REGISTROS, VÁLVULAS, BOMBAS E FILTROS</v>
      </c>
      <c r="B111" s="862" t="s">
        <v>769</v>
      </c>
      <c r="C111" s="862" t="s">
        <v>2741</v>
      </c>
      <c r="D111" s="862" t="s">
        <v>2631</v>
      </c>
      <c r="E111" s="863">
        <v>3</v>
      </c>
      <c r="F111" s="860">
        <v>0</v>
      </c>
      <c r="G111" s="859">
        <f t="shared" si="23"/>
        <v>3</v>
      </c>
      <c r="H111" s="858" t="s">
        <v>88</v>
      </c>
      <c r="I111" s="857">
        <v>4.569</v>
      </c>
      <c r="J111" s="856">
        <f t="shared" si="24"/>
        <v>13.707000000000001</v>
      </c>
    </row>
    <row r="112" spans="1:11" x14ac:dyDescent="0.25">
      <c r="A112" s="862" t="str">
        <f t="shared" si="22"/>
        <v>REGISTROS, VÁLVULAS, BOMBAS E FILTROS</v>
      </c>
      <c r="B112" s="862" t="s">
        <v>769</v>
      </c>
      <c r="C112" s="862" t="s">
        <v>2741</v>
      </c>
      <c r="D112" s="862" t="s">
        <v>2630</v>
      </c>
      <c r="E112" s="863">
        <v>141</v>
      </c>
      <c r="F112" s="860">
        <v>0</v>
      </c>
      <c r="G112" s="859">
        <f t="shared" si="23"/>
        <v>141</v>
      </c>
      <c r="H112" s="858" t="s">
        <v>88</v>
      </c>
      <c r="I112" s="857">
        <v>9.7789999999999999</v>
      </c>
      <c r="J112" s="856">
        <f t="shared" si="24"/>
        <v>1378.8389999999999</v>
      </c>
    </row>
    <row r="113" spans="1:22" x14ac:dyDescent="0.25">
      <c r="A113" s="862" t="str">
        <f t="shared" si="22"/>
        <v>REGISTROS, VÁLVULAS, BOMBAS E FILTROS</v>
      </c>
      <c r="B113" s="862" t="s">
        <v>769</v>
      </c>
      <c r="C113" s="862" t="s">
        <v>2741</v>
      </c>
      <c r="D113" s="862" t="s">
        <v>2629</v>
      </c>
      <c r="E113" s="863">
        <v>1</v>
      </c>
      <c r="F113" s="860">
        <v>0</v>
      </c>
      <c r="G113" s="859">
        <f t="shared" si="23"/>
        <v>1</v>
      </c>
      <c r="H113" s="858" t="s">
        <v>88</v>
      </c>
      <c r="I113" s="857">
        <v>18.567</v>
      </c>
      <c r="J113" s="856">
        <f t="shared" si="24"/>
        <v>18.567</v>
      </c>
    </row>
    <row r="114" spans="1:22" x14ac:dyDescent="0.25">
      <c r="A114" s="862" t="str">
        <f t="shared" si="22"/>
        <v>REGISTROS, VÁLVULAS, BOMBAS E FILTROS</v>
      </c>
      <c r="B114" s="862" t="s">
        <v>769</v>
      </c>
      <c r="C114" s="862" t="s">
        <v>2741</v>
      </c>
      <c r="D114" s="862" t="s">
        <v>2628</v>
      </c>
      <c r="E114" s="863">
        <v>2</v>
      </c>
      <c r="F114" s="860">
        <v>0</v>
      </c>
      <c r="G114" s="859">
        <f t="shared" si="23"/>
        <v>2</v>
      </c>
      <c r="H114" s="858" t="s">
        <v>88</v>
      </c>
      <c r="I114" s="857">
        <v>35.790999999999997</v>
      </c>
      <c r="J114" s="856">
        <f t="shared" si="24"/>
        <v>71.581999999999994</v>
      </c>
    </row>
    <row r="115" spans="1:22" x14ac:dyDescent="0.25">
      <c r="A115" s="862" t="str">
        <f t="shared" si="22"/>
        <v>REGISTROS, VÁLVULAS, BOMBAS E FILTROS</v>
      </c>
      <c r="B115" s="862" t="s">
        <v>769</v>
      </c>
      <c r="C115" s="862" t="s">
        <v>2741</v>
      </c>
      <c r="D115" s="862" t="s">
        <v>2627</v>
      </c>
      <c r="E115" s="863">
        <v>4</v>
      </c>
      <c r="F115" s="860">
        <v>0</v>
      </c>
      <c r="G115" s="859">
        <f t="shared" si="23"/>
        <v>4</v>
      </c>
      <c r="H115" s="858" t="s">
        <v>88</v>
      </c>
      <c r="I115" s="857">
        <v>63.628</v>
      </c>
      <c r="J115" s="856">
        <f t="shared" si="24"/>
        <v>254.512</v>
      </c>
    </row>
    <row r="116" spans="1:22" x14ac:dyDescent="0.25">
      <c r="A116" s="862" t="str">
        <f t="shared" si="22"/>
        <v>REGISTROS, VÁLVULAS, BOMBAS E FILTROS</v>
      </c>
      <c r="B116" s="862" t="s">
        <v>769</v>
      </c>
      <c r="C116" s="862" t="s">
        <v>2741</v>
      </c>
      <c r="D116" s="862" t="s">
        <v>2626</v>
      </c>
      <c r="E116" s="863">
        <v>7</v>
      </c>
      <c r="F116" s="860">
        <v>0</v>
      </c>
      <c r="G116" s="859">
        <f t="shared" si="23"/>
        <v>7</v>
      </c>
      <c r="H116" s="858" t="s">
        <v>88</v>
      </c>
      <c r="I116" s="857">
        <v>37.206000000000003</v>
      </c>
      <c r="J116" s="856">
        <f t="shared" si="24"/>
        <v>260.44200000000001</v>
      </c>
    </row>
    <row r="117" spans="1:22" x14ac:dyDescent="0.25">
      <c r="A117" s="862" t="str">
        <f t="shared" si="22"/>
        <v>REGISTROS, VÁLVULAS, BOMBAS E FILTROS</v>
      </c>
      <c r="B117" s="862" t="s">
        <v>769</v>
      </c>
      <c r="C117" s="862" t="s">
        <v>2741</v>
      </c>
      <c r="D117" s="862" t="s">
        <v>2625</v>
      </c>
      <c r="E117" s="863">
        <v>36</v>
      </c>
      <c r="F117" s="860">
        <v>0</v>
      </c>
      <c r="G117" s="859">
        <f t="shared" si="23"/>
        <v>36</v>
      </c>
      <c r="H117" s="858" t="s">
        <v>88</v>
      </c>
      <c r="I117" s="857">
        <v>83.74</v>
      </c>
      <c r="J117" s="856">
        <f t="shared" si="24"/>
        <v>3014.64</v>
      </c>
    </row>
    <row r="118" spans="1:22" s="921" customFormat="1" x14ac:dyDescent="0.25">
      <c r="A118" s="914" t="str">
        <f t="shared" si="22"/>
        <v>REGISTROS, VÁLVULAS, BOMBAS E FILTROS</v>
      </c>
      <c r="B118" s="914" t="s">
        <v>769</v>
      </c>
      <c r="C118" s="914" t="s">
        <v>2741</v>
      </c>
      <c r="D118" s="914" t="s">
        <v>2743</v>
      </c>
      <c r="E118" s="915">
        <f>E117</f>
        <v>36</v>
      </c>
      <c r="F118" s="916">
        <v>0</v>
      </c>
      <c r="G118" s="917">
        <f t="shared" si="23"/>
        <v>36</v>
      </c>
      <c r="H118" s="918" t="s">
        <v>88</v>
      </c>
      <c r="I118" s="919">
        <v>115.96</v>
      </c>
      <c r="J118" s="920">
        <f t="shared" si="24"/>
        <v>4174.5599999999995</v>
      </c>
      <c r="K118" s="921" t="s">
        <v>2739</v>
      </c>
      <c r="L118" s="922"/>
      <c r="M118" s="922"/>
      <c r="N118" s="922"/>
      <c r="O118" s="922"/>
      <c r="P118" s="922"/>
      <c r="Q118" s="922"/>
      <c r="R118" s="922"/>
      <c r="S118" s="922"/>
      <c r="T118" s="922"/>
      <c r="U118" s="922"/>
      <c r="V118" s="922"/>
    </row>
    <row r="119" spans="1:22" x14ac:dyDescent="0.25">
      <c r="A119" s="862" t="str">
        <f>A117</f>
        <v>REGISTROS, VÁLVULAS, BOMBAS E FILTROS</v>
      </c>
      <c r="B119" s="862" t="s">
        <v>769</v>
      </c>
      <c r="C119" s="862" t="s">
        <v>2741</v>
      </c>
      <c r="D119" s="862" t="s">
        <v>2624</v>
      </c>
      <c r="E119" s="863">
        <v>2</v>
      </c>
      <c r="F119" s="860">
        <v>0</v>
      </c>
      <c r="G119" s="859">
        <f t="shared" si="23"/>
        <v>2</v>
      </c>
      <c r="H119" s="858" t="s">
        <v>88</v>
      </c>
      <c r="I119" s="857">
        <v>80.599999999999994</v>
      </c>
      <c r="J119" s="856">
        <f t="shared" si="24"/>
        <v>161.19999999999999</v>
      </c>
    </row>
    <row r="120" spans="1:22" x14ac:dyDescent="0.25">
      <c r="A120" s="862" t="str">
        <f>A119</f>
        <v>REGISTROS, VÁLVULAS, BOMBAS E FILTROS</v>
      </c>
      <c r="B120" s="862" t="s">
        <v>769</v>
      </c>
      <c r="C120" s="862" t="s">
        <v>2741</v>
      </c>
      <c r="D120" s="862" t="s">
        <v>2623</v>
      </c>
      <c r="E120" s="863">
        <v>2</v>
      </c>
      <c r="F120" s="860">
        <v>0</v>
      </c>
      <c r="G120" s="859">
        <f t="shared" si="23"/>
        <v>2</v>
      </c>
      <c r="H120" s="858" t="s">
        <v>88</v>
      </c>
      <c r="I120" s="857">
        <v>34.762999999999998</v>
      </c>
      <c r="J120" s="856">
        <f t="shared" si="24"/>
        <v>69.525999999999996</v>
      </c>
    </row>
    <row r="121" spans="1:22" x14ac:dyDescent="0.25">
      <c r="A121" s="862" t="str">
        <f>A120</f>
        <v>REGISTROS, VÁLVULAS, BOMBAS E FILTROS</v>
      </c>
      <c r="B121" s="862" t="s">
        <v>769</v>
      </c>
      <c r="C121" s="862" t="s">
        <v>2741</v>
      </c>
      <c r="D121" s="862" t="s">
        <v>2622</v>
      </c>
      <c r="E121" s="863">
        <v>6</v>
      </c>
      <c r="F121" s="860">
        <v>0</v>
      </c>
      <c r="G121" s="859">
        <f t="shared" si="23"/>
        <v>6</v>
      </c>
      <c r="H121" s="858" t="s">
        <v>88</v>
      </c>
      <c r="I121" s="857">
        <v>30.184000000000001</v>
      </c>
      <c r="J121" s="856">
        <f t="shared" si="24"/>
        <v>181.10400000000001</v>
      </c>
    </row>
    <row r="122" spans="1:22" x14ac:dyDescent="0.25">
      <c r="A122" s="862" t="str">
        <f>A121</f>
        <v>REGISTROS, VÁLVULAS, BOMBAS E FILTROS</v>
      </c>
      <c r="B122" s="862" t="s">
        <v>769</v>
      </c>
      <c r="C122" s="862" t="s">
        <v>2741</v>
      </c>
      <c r="D122" s="862" t="s">
        <v>2621</v>
      </c>
      <c r="E122" s="863">
        <v>1</v>
      </c>
      <c r="F122" s="860">
        <v>0</v>
      </c>
      <c r="G122" s="859">
        <f t="shared" si="23"/>
        <v>1</v>
      </c>
      <c r="H122" s="858" t="s">
        <v>88</v>
      </c>
      <c r="I122" s="857">
        <v>36.93</v>
      </c>
      <c r="J122" s="856">
        <f t="shared" si="24"/>
        <v>36.93</v>
      </c>
    </row>
    <row r="123" spans="1:22" x14ac:dyDescent="0.25">
      <c r="A123" s="862" t="str">
        <f>A122</f>
        <v>REGISTROS, VÁLVULAS, BOMBAS E FILTROS</v>
      </c>
      <c r="B123" s="862" t="s">
        <v>769</v>
      </c>
      <c r="C123" s="862" t="s">
        <v>2741</v>
      </c>
      <c r="D123" s="862" t="s">
        <v>2620</v>
      </c>
      <c r="E123" s="863">
        <v>2</v>
      </c>
      <c r="F123" s="860">
        <v>0</v>
      </c>
      <c r="G123" s="859">
        <f t="shared" si="23"/>
        <v>2</v>
      </c>
      <c r="H123" s="858" t="s">
        <v>88</v>
      </c>
      <c r="I123" s="857">
        <v>4.569</v>
      </c>
      <c r="J123" s="856">
        <f t="shared" si="24"/>
        <v>9.1379999999999999</v>
      </c>
    </row>
    <row r="124" spans="1:22" x14ac:dyDescent="0.25">
      <c r="A124" s="862" t="str">
        <f>A123</f>
        <v>REGISTROS, VÁLVULAS, BOMBAS E FILTROS</v>
      </c>
      <c r="B124" s="862" t="s">
        <v>769</v>
      </c>
      <c r="C124" s="862" t="s">
        <v>2741</v>
      </c>
      <c r="D124" s="862" t="s">
        <v>2619</v>
      </c>
      <c r="E124" s="863">
        <v>1</v>
      </c>
      <c r="F124" s="860">
        <v>0</v>
      </c>
      <c r="G124" s="859">
        <f t="shared" si="23"/>
        <v>1</v>
      </c>
      <c r="H124" s="858" t="s">
        <v>88</v>
      </c>
      <c r="I124" s="857">
        <v>9.7789999999999999</v>
      </c>
      <c r="J124" s="856">
        <f t="shared" si="24"/>
        <v>9.7789999999999999</v>
      </c>
    </row>
    <row r="125" spans="1:22" s="921" customFormat="1" x14ac:dyDescent="0.25">
      <c r="A125" s="914" t="str">
        <f>A123</f>
        <v>REGISTROS, VÁLVULAS, BOMBAS E FILTROS</v>
      </c>
      <c r="B125" s="914" t="s">
        <v>769</v>
      </c>
      <c r="C125" s="914" t="s">
        <v>2742</v>
      </c>
      <c r="D125" s="914" t="s">
        <v>2740</v>
      </c>
      <c r="E125" s="915">
        <v>1</v>
      </c>
      <c r="F125" s="916">
        <v>0</v>
      </c>
      <c r="G125" s="917">
        <f t="shared" si="23"/>
        <v>1</v>
      </c>
      <c r="H125" s="918" t="s">
        <v>88</v>
      </c>
      <c r="I125" s="919">
        <v>1950.91</v>
      </c>
      <c r="J125" s="920">
        <f t="shared" si="24"/>
        <v>1950.91</v>
      </c>
      <c r="K125" s="921" t="s">
        <v>2739</v>
      </c>
      <c r="L125" s="922"/>
      <c r="M125" s="922"/>
      <c r="N125" s="922"/>
      <c r="O125" s="922"/>
      <c r="P125" s="922"/>
      <c r="Q125" s="922"/>
      <c r="R125" s="922"/>
      <c r="S125" s="922"/>
      <c r="T125" s="922"/>
      <c r="U125" s="922"/>
      <c r="V125" s="922"/>
    </row>
    <row r="126" spans="1:22" s="921" customFormat="1" x14ac:dyDescent="0.25">
      <c r="A126" s="914" t="str">
        <f>A124</f>
        <v>REGISTROS, VÁLVULAS, BOMBAS E FILTROS</v>
      </c>
      <c r="B126" s="914" t="s">
        <v>769</v>
      </c>
      <c r="C126" s="914" t="s">
        <v>2742</v>
      </c>
      <c r="D126" s="914" t="s">
        <v>2744</v>
      </c>
      <c r="E126" s="915">
        <v>1</v>
      </c>
      <c r="F126" s="916">
        <v>0</v>
      </c>
      <c r="G126" s="917">
        <f t="shared" si="23"/>
        <v>1</v>
      </c>
      <c r="H126" s="918" t="s">
        <v>88</v>
      </c>
      <c r="I126" s="919">
        <v>818.23</v>
      </c>
      <c r="J126" s="920">
        <f t="shared" si="24"/>
        <v>818.23</v>
      </c>
      <c r="K126" s="921" t="s">
        <v>2739</v>
      </c>
      <c r="L126" s="922"/>
      <c r="M126" s="922"/>
      <c r="N126" s="922"/>
      <c r="O126" s="922"/>
      <c r="P126" s="922"/>
      <c r="Q126" s="922"/>
      <c r="R126" s="922"/>
      <c r="S126" s="922"/>
      <c r="T126" s="922"/>
      <c r="U126" s="922"/>
      <c r="V126" s="922"/>
    </row>
    <row r="127" spans="1:22" x14ac:dyDescent="0.25">
      <c r="A127" s="862" t="str">
        <f>A124</f>
        <v>REGISTROS, VÁLVULAS, BOMBAS E FILTROS</v>
      </c>
      <c r="B127" s="862" t="s">
        <v>769</v>
      </c>
      <c r="C127" s="862" t="s">
        <v>2742</v>
      </c>
      <c r="D127" s="862" t="s">
        <v>2618</v>
      </c>
      <c r="E127" s="863">
        <v>2</v>
      </c>
      <c r="F127" s="860">
        <v>0</v>
      </c>
      <c r="G127" s="859">
        <f t="shared" si="23"/>
        <v>2</v>
      </c>
      <c r="H127" s="858" t="s">
        <v>88</v>
      </c>
      <c r="I127" s="857">
        <v>1675.6</v>
      </c>
      <c r="J127" s="856">
        <f t="shared" si="24"/>
        <v>3351.2</v>
      </c>
    </row>
    <row r="128" spans="1:22" x14ac:dyDescent="0.25">
      <c r="A128" s="862" t="str">
        <f>A127</f>
        <v>REGISTROS, VÁLVULAS, BOMBAS E FILTROS</v>
      </c>
      <c r="B128" s="862" t="s">
        <v>769</v>
      </c>
      <c r="C128" s="862" t="s">
        <v>2742</v>
      </c>
      <c r="D128" s="862" t="s">
        <v>2617</v>
      </c>
      <c r="E128" s="863">
        <v>2</v>
      </c>
      <c r="F128" s="860">
        <v>0</v>
      </c>
      <c r="G128" s="859">
        <f t="shared" si="23"/>
        <v>2</v>
      </c>
      <c r="H128" s="858" t="s">
        <v>88</v>
      </c>
      <c r="I128" s="857">
        <v>3529</v>
      </c>
      <c r="J128" s="856">
        <f t="shared" si="24"/>
        <v>7058</v>
      </c>
    </row>
    <row r="129" spans="1:24" x14ac:dyDescent="0.25">
      <c r="A129" s="862" t="str">
        <f>A128</f>
        <v>REGISTROS, VÁLVULAS, BOMBAS E FILTROS</v>
      </c>
      <c r="B129" s="862" t="s">
        <v>769</v>
      </c>
      <c r="C129" s="862" t="s">
        <v>2742</v>
      </c>
      <c r="D129" s="862" t="s">
        <v>2616</v>
      </c>
      <c r="E129" s="861">
        <v>1</v>
      </c>
      <c r="F129" s="860">
        <v>0</v>
      </c>
      <c r="G129" s="859">
        <f t="shared" si="23"/>
        <v>1</v>
      </c>
      <c r="H129" s="858" t="s">
        <v>88</v>
      </c>
      <c r="I129" s="857">
        <v>629.87</v>
      </c>
      <c r="J129" s="856">
        <f t="shared" si="24"/>
        <v>629.87</v>
      </c>
    </row>
    <row r="130" spans="1:24" x14ac:dyDescent="0.25">
      <c r="A130" s="862" t="str">
        <f>A129</f>
        <v>REGISTROS, VÁLVULAS, BOMBAS E FILTROS</v>
      </c>
      <c r="B130" s="862" t="s">
        <v>769</v>
      </c>
      <c r="C130" s="862" t="s">
        <v>2742</v>
      </c>
      <c r="D130" s="862" t="s">
        <v>2615</v>
      </c>
      <c r="E130" s="861">
        <v>1</v>
      </c>
      <c r="F130" s="860">
        <v>0</v>
      </c>
      <c r="G130" s="859">
        <f t="shared" si="23"/>
        <v>1</v>
      </c>
      <c r="H130" s="858" t="s">
        <v>88</v>
      </c>
      <c r="I130" s="857">
        <v>2054.7399999999998</v>
      </c>
      <c r="J130" s="856">
        <f t="shared" si="24"/>
        <v>2054.7399999999998</v>
      </c>
    </row>
    <row r="131" spans="1:24" x14ac:dyDescent="0.25">
      <c r="A131" s="862" t="str">
        <f>A130</f>
        <v>REGISTROS, VÁLVULAS, BOMBAS E FILTROS</v>
      </c>
      <c r="B131" s="862" t="s">
        <v>769</v>
      </c>
      <c r="C131" s="862" t="s">
        <v>2742</v>
      </c>
      <c r="D131" s="862" t="s">
        <v>2614</v>
      </c>
      <c r="E131" s="861">
        <v>1</v>
      </c>
      <c r="F131" s="860">
        <v>0</v>
      </c>
      <c r="G131" s="859">
        <f t="shared" si="23"/>
        <v>1</v>
      </c>
      <c r="H131" s="858" t="s">
        <v>88</v>
      </c>
      <c r="I131" s="857">
        <v>1850</v>
      </c>
      <c r="J131" s="856">
        <f t="shared" si="24"/>
        <v>1850</v>
      </c>
    </row>
    <row r="132" spans="1:24" x14ac:dyDescent="0.25">
      <c r="A132" s="862" t="str">
        <f>A131</f>
        <v>REGISTROS, VÁLVULAS, BOMBAS E FILTROS</v>
      </c>
      <c r="B132" s="862" t="s">
        <v>769</v>
      </c>
      <c r="C132" s="862" t="s">
        <v>2742</v>
      </c>
      <c r="D132" s="862" t="s">
        <v>2612</v>
      </c>
      <c r="E132" s="861">
        <v>1</v>
      </c>
      <c r="F132" s="860">
        <v>0</v>
      </c>
      <c r="G132" s="859">
        <f t="shared" si="23"/>
        <v>1</v>
      </c>
      <c r="H132" s="858" t="s">
        <v>88</v>
      </c>
      <c r="I132" s="857">
        <v>2599</v>
      </c>
      <c r="J132" s="856">
        <f t="shared" si="24"/>
        <v>2599</v>
      </c>
    </row>
    <row r="133" spans="1:24" s="850" customFormat="1" x14ac:dyDescent="0.25">
      <c r="A133" s="854"/>
      <c r="B133" s="854"/>
      <c r="C133" s="854"/>
      <c r="D133" s="854"/>
      <c r="E133" s="855"/>
      <c r="F133" s="854"/>
      <c r="G133" s="854"/>
      <c r="H133" s="854"/>
      <c r="I133" s="854" t="s">
        <v>2611</v>
      </c>
      <c r="J133" s="853">
        <f>SUMPRODUCT(G6:G132,I6:I132)</f>
        <v>333562.90729056631</v>
      </c>
      <c r="K133" s="849"/>
      <c r="W133" s="849"/>
      <c r="X133" s="849"/>
    </row>
    <row r="134" spans="1:24" s="850" customFormat="1" x14ac:dyDescent="0.25">
      <c r="A134" s="849"/>
      <c r="B134" s="849"/>
      <c r="C134" s="849"/>
      <c r="D134" s="849"/>
      <c r="E134" s="851"/>
      <c r="F134" s="849"/>
      <c r="G134" s="849"/>
      <c r="H134" s="849"/>
      <c r="I134" s="849"/>
      <c r="J134" s="849"/>
      <c r="K134" s="852"/>
      <c r="W134" s="849"/>
      <c r="X134" s="849"/>
    </row>
  </sheetData>
  <autoFilter ref="A6:J133" xr:uid="{D6CCD081-CA21-4FEA-B6B1-689E06981BD4}"/>
  <mergeCells count="1">
    <mergeCell ref="A5:X5"/>
  </mergeCells>
  <conditionalFormatting sqref="P13">
    <cfRule type="containsText" dxfId="2280" priority="2" operator="containsText" text="OK">
      <formula>NOT(ISERROR(SEARCH("OK",P13)))</formula>
    </cfRule>
  </conditionalFormatting>
  <pageMargins left="0.511811024" right="0.511811024" top="0.78740157499999996" bottom="0.78740157499999996" header="0.31496062000000002" footer="0.31496062000000002"/>
  <pageSetup paperSize="9" scale="20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8EED542-E592-4BB4-A58D-480DC92A79D9}">
            <xm:f>ISERROR(SEARCH($P$13,P13))</xm:f>
            <xm:f>$P$13</xm:f>
            <x14:dxf>
              <font>
                <b/>
                <i/>
                <color theme="9" tint="-0.499984740745262"/>
              </font>
              <fill>
                <patternFill>
                  <bgColor theme="9" tint="0.39994506668294322"/>
                </patternFill>
              </fill>
              <border>
                <left style="thin">
                  <color theme="9"/>
                </left>
                <right style="thin">
                  <color theme="9"/>
                </right>
                <top style="thin">
                  <color theme="9"/>
                </top>
                <bottom style="thin">
                  <color theme="9"/>
                </bottom>
                <vertical/>
                <horizontal/>
              </border>
            </x14:dxf>
          </x14:cfRule>
          <x14:cfRule type="containsText" priority="3" operator="containsText" id="{1FD1EE1B-4146-4D1F-B494-6899138A73D0}">
            <xm:f>NOT(ISERROR(SEARCH($P$13,P13)))</xm:f>
            <xm:f>$P$13</xm:f>
            <x14:dxf>
              <font>
                <b/>
                <i/>
                <color rgb="FFFF0000"/>
              </font>
              <fill>
                <patternFill>
                  <bgColor theme="5" tint="0.39994506668294322"/>
                </patternFill>
              </fill>
              <border>
                <left style="thin">
                  <color rgb="FFFF0000"/>
                </left>
                <right style="thin">
                  <color rgb="FFFF0000"/>
                </right>
                <top style="thin">
                  <color rgb="FFFF0000"/>
                </top>
                <bottom style="thin">
                  <color rgb="FFFF0000"/>
                </bottom>
                <vertical/>
                <horizontal/>
              </border>
            </x14:dxf>
          </x14:cfRule>
          <xm:sqref>P13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7184-2E29-4D82-9EE9-7F839E461753}">
  <sheetPr>
    <tabColor rgb="FF00B050"/>
  </sheetPr>
  <dimension ref="A1:O122"/>
  <sheetViews>
    <sheetView showGridLines="0" view="pageBreakPreview" topLeftCell="C1" zoomScale="80" zoomScaleNormal="85" zoomScaleSheetLayoutView="80" workbookViewId="0">
      <pane ySplit="6" topLeftCell="A7" activePane="bottomLeft" state="frozen"/>
      <selection activeCell="N7" sqref="N7:N11"/>
      <selection pane="bottomLeft" activeCell="O7" sqref="O7:O10"/>
    </sheetView>
  </sheetViews>
  <sheetFormatPr defaultColWidth="9.109375" defaultRowHeight="13.8" x14ac:dyDescent="0.25"/>
  <cols>
    <col min="1" max="1" width="28" style="849" customWidth="1"/>
    <col min="2" max="2" width="41.6640625" style="849" customWidth="1"/>
    <col min="3" max="3" width="38.44140625" style="849" customWidth="1"/>
    <col min="4" max="4" width="125" style="849" customWidth="1"/>
    <col min="5" max="5" width="14.33203125" style="849" customWidth="1"/>
    <col min="6" max="6" width="9.5546875" style="849" bestFit="1" customWidth="1"/>
    <col min="7" max="7" width="15.109375" style="849" bestFit="1" customWidth="1"/>
    <col min="8" max="8" width="13.33203125" style="849" bestFit="1" customWidth="1"/>
    <col min="9" max="9" width="15.109375" style="849" bestFit="1" customWidth="1"/>
    <col min="10" max="10" width="24.88671875" style="849" customWidth="1"/>
    <col min="11" max="11" width="6.33203125" style="849" customWidth="1"/>
    <col min="12" max="12" width="69.6640625" style="850" bestFit="1" customWidth="1"/>
    <col min="13" max="13" width="17.44140625" style="850" bestFit="1" customWidth="1"/>
    <col min="14" max="14" width="28.6640625" style="849" customWidth="1"/>
    <col min="15" max="15" width="11.88671875" style="849" bestFit="1" customWidth="1"/>
    <col min="16" max="16384" width="9.109375" style="849"/>
  </cols>
  <sheetData>
    <row r="1" spans="1:15" s="886" customFormat="1" ht="15" customHeight="1" x14ac:dyDescent="0.25">
      <c r="A1" s="904"/>
      <c r="B1" s="893" t="s">
        <v>0</v>
      </c>
      <c r="C1" s="930" t="s">
        <v>2727</v>
      </c>
      <c r="D1" s="890"/>
      <c r="E1" s="903"/>
      <c r="F1" s="903"/>
      <c r="G1" s="903"/>
      <c r="H1" s="903"/>
      <c r="I1" s="903"/>
      <c r="J1" s="903"/>
      <c r="K1" s="903"/>
      <c r="L1" s="903"/>
      <c r="M1" s="903"/>
    </row>
    <row r="2" spans="1:15" s="887" customFormat="1" ht="15" customHeight="1" x14ac:dyDescent="0.25">
      <c r="A2" s="886"/>
      <c r="B2" s="893" t="s">
        <v>2</v>
      </c>
      <c r="C2" s="930" t="s">
        <v>2726</v>
      </c>
      <c r="D2" s="932"/>
      <c r="E2" s="890"/>
      <c r="F2" s="890"/>
      <c r="G2" s="890"/>
      <c r="H2" s="890"/>
      <c r="I2" s="890"/>
      <c r="J2" s="890"/>
      <c r="K2" s="890"/>
      <c r="L2" s="890"/>
      <c r="M2" s="890"/>
    </row>
    <row r="3" spans="1:15" s="887" customFormat="1" ht="15" customHeight="1" x14ac:dyDescent="0.25">
      <c r="A3" s="886"/>
      <c r="B3" s="893" t="s">
        <v>2444</v>
      </c>
      <c r="C3" s="930" t="s">
        <v>2885</v>
      </c>
      <c r="D3" s="931"/>
      <c r="E3" s="890"/>
      <c r="F3" s="890"/>
      <c r="G3" s="890"/>
      <c r="H3" s="890"/>
      <c r="I3" s="890"/>
      <c r="J3" s="890"/>
      <c r="K3" s="890"/>
      <c r="L3" s="890"/>
      <c r="M3" s="890"/>
    </row>
    <row r="4" spans="1:15" s="887" customFormat="1" ht="15" customHeight="1" x14ac:dyDescent="0.25">
      <c r="A4" s="894"/>
      <c r="B4" s="893" t="s">
        <v>4</v>
      </c>
      <c r="C4" s="930" t="s">
        <v>2724</v>
      </c>
      <c r="D4" s="890"/>
      <c r="E4" s="890"/>
      <c r="F4" s="890"/>
      <c r="G4" s="890"/>
      <c r="H4" s="890"/>
      <c r="I4" s="890"/>
      <c r="J4" s="890"/>
      <c r="K4" s="890"/>
      <c r="L4" s="890"/>
      <c r="M4" s="890"/>
    </row>
    <row r="5" spans="1:15" s="886" customFormat="1" ht="22.2" customHeight="1" thickBot="1" x14ac:dyDescent="0.3">
      <c r="A5" s="1448"/>
      <c r="B5" s="1448"/>
      <c r="C5" s="1448"/>
      <c r="D5" s="1448"/>
      <c r="E5" s="1448"/>
      <c r="F5" s="1448"/>
      <c r="G5" s="1448"/>
      <c r="H5" s="1448"/>
      <c r="I5" s="1448"/>
      <c r="J5" s="1448"/>
      <c r="K5" s="1448"/>
      <c r="L5" s="1448"/>
      <c r="M5" s="1448"/>
    </row>
    <row r="6" spans="1:15" ht="41.25" customHeight="1" x14ac:dyDescent="0.25">
      <c r="A6" s="884" t="s">
        <v>2884</v>
      </c>
      <c r="B6" s="884" t="s">
        <v>2719</v>
      </c>
      <c r="C6" s="884" t="s">
        <v>2722</v>
      </c>
      <c r="D6" s="884" t="s">
        <v>7</v>
      </c>
      <c r="E6" s="884" t="s">
        <v>9</v>
      </c>
      <c r="F6" s="884" t="s">
        <v>2721</v>
      </c>
      <c r="G6" s="884" t="s">
        <v>2720</v>
      </c>
      <c r="H6" s="884" t="s">
        <v>8</v>
      </c>
      <c r="I6" s="884" t="s">
        <v>151</v>
      </c>
      <c r="J6" s="884" t="s">
        <v>2458</v>
      </c>
      <c r="K6" s="869"/>
      <c r="L6" s="929" t="s">
        <v>2719</v>
      </c>
      <c r="M6" s="882" t="str" cm="1">
        <f t="array" ref="M6">TRANSPOSE(_xlfn.UNIQUE(_xlfn._xlws.FILTER(A7:A1048576,A7:A1048576&lt;&gt;"")))</f>
        <v>GERAL</v>
      </c>
      <c r="N6" s="881" t="s">
        <v>52</v>
      </c>
    </row>
    <row r="7" spans="1:15" x14ac:dyDescent="0.25">
      <c r="A7" s="880" t="s">
        <v>2883</v>
      </c>
      <c r="B7" s="879"/>
      <c r="C7" s="878"/>
      <c r="D7" s="878"/>
      <c r="E7" s="875"/>
      <c r="F7" s="875"/>
      <c r="G7" s="876"/>
      <c r="H7" s="875"/>
      <c r="I7" s="874"/>
      <c r="J7" s="873">
        <f>IF(SUM(E7:I7)=0,SUMIFS($J8:$J$120,$A8:$A$120,$A7),G7*I7)</f>
        <v>606821.59195740114</v>
      </c>
      <c r="K7" s="869"/>
      <c r="L7" s="928" t="s">
        <v>2784</v>
      </c>
      <c r="M7" s="871">
        <f>SUMIFS($J$7:$J$120,$B$7:$B$120,$L7,$A$7:$A$120,M$6)</f>
        <v>174811.815</v>
      </c>
      <c r="N7" s="870">
        <f>SUM(L7:M7)</f>
        <v>174811.815</v>
      </c>
      <c r="O7" s="933"/>
    </row>
    <row r="8" spans="1:15" x14ac:dyDescent="0.25">
      <c r="A8" s="862" t="s">
        <v>2883</v>
      </c>
      <c r="B8" s="872" t="s">
        <v>2784</v>
      </c>
      <c r="C8" s="862" t="s">
        <v>2879</v>
      </c>
      <c r="D8" s="862" t="s">
        <v>2882</v>
      </c>
      <c r="E8" s="860">
        <v>2598</v>
      </c>
      <c r="F8" s="860">
        <v>0</v>
      </c>
      <c r="G8" s="859">
        <f t="shared" ref="G8:G39" si="0">E8+(E8*F8)</f>
        <v>2598</v>
      </c>
      <c r="H8" s="858" t="s">
        <v>2486</v>
      </c>
      <c r="I8" s="857">
        <v>1.54</v>
      </c>
      <c r="J8" s="856">
        <f>IF(SUM(E8:I8)=0,SUMIFS($J9:$J$120,$A9:$A$120,$A8),G8*I8)</f>
        <v>4000.92</v>
      </c>
      <c r="K8" s="869"/>
      <c r="L8" s="872" t="s">
        <v>755</v>
      </c>
      <c r="M8" s="871">
        <f>SUMIFS($J$7:$J$120,$B$7:$B$120,$L8,$A$7:$A$120,M$6)</f>
        <v>57518.842243115527</v>
      </c>
      <c r="N8" s="870">
        <f>SUM(L8:M8)</f>
        <v>57518.842243115527</v>
      </c>
      <c r="O8" s="933"/>
    </row>
    <row r="9" spans="1:15" x14ac:dyDescent="0.25">
      <c r="A9" s="862" t="str">
        <f t="shared" ref="A9:A40" si="1">A8</f>
        <v>GERAL</v>
      </c>
      <c r="B9" s="872" t="s">
        <v>2784</v>
      </c>
      <c r="C9" s="862" t="s">
        <v>2879</v>
      </c>
      <c r="D9" s="862" t="s">
        <v>2881</v>
      </c>
      <c r="E9" s="860">
        <v>66</v>
      </c>
      <c r="F9" s="860">
        <v>0</v>
      </c>
      <c r="G9" s="859">
        <f t="shared" si="0"/>
        <v>66</v>
      </c>
      <c r="H9" s="858" t="s">
        <v>2486</v>
      </c>
      <c r="I9" s="857">
        <v>20.041</v>
      </c>
      <c r="J9" s="856">
        <f>IF(SUM(E9:I9)=0,SUMIFS($J10:$J$120,$A10:$A$120,$A9),G9*I9)</f>
        <v>1322.7060000000001</v>
      </c>
      <c r="K9" s="869"/>
      <c r="L9" s="872" t="s">
        <v>2794</v>
      </c>
      <c r="M9" s="871">
        <f>SUMIFS($J$7:$J$120,$B$7:$B$120,$L9,$A$7:$A$120,M$6)</f>
        <v>23991.613999999998</v>
      </c>
      <c r="N9" s="870">
        <f>SUM(L9:M9)</f>
        <v>23991.613999999998</v>
      </c>
      <c r="O9" s="933"/>
    </row>
    <row r="10" spans="1:15" ht="14.4" thickBot="1" x14ac:dyDescent="0.3">
      <c r="A10" s="862" t="str">
        <f t="shared" si="1"/>
        <v>GERAL</v>
      </c>
      <c r="B10" s="872" t="s">
        <v>2784</v>
      </c>
      <c r="C10" s="862" t="s">
        <v>2879</v>
      </c>
      <c r="D10" s="862" t="s">
        <v>2880</v>
      </c>
      <c r="E10" s="860">
        <v>1</v>
      </c>
      <c r="F10" s="860">
        <v>0</v>
      </c>
      <c r="G10" s="859">
        <f t="shared" si="0"/>
        <v>1</v>
      </c>
      <c r="H10" s="858" t="s">
        <v>2486</v>
      </c>
      <c r="I10" s="857">
        <v>27.283000000000001</v>
      </c>
      <c r="J10" s="856">
        <f>IF(SUM(E10:I10)=0,SUMIFS($J11:$J$120,$A11:$A$120,$A10),G10*I10)</f>
        <v>27.283000000000001</v>
      </c>
      <c r="K10" s="869"/>
      <c r="L10" s="927" t="s">
        <v>757</v>
      </c>
      <c r="M10" s="867">
        <f>SUMIFS($J$7:$J$120,$B$7:$B$120,$L10,$A$7:$A$120,M$6)</f>
        <v>350499.32071428577</v>
      </c>
      <c r="N10" s="866">
        <f>SUM(L10:M10)</f>
        <v>350499.32071428577</v>
      </c>
      <c r="O10" s="933"/>
    </row>
    <row r="11" spans="1:15" ht="15.6" x14ac:dyDescent="0.25">
      <c r="A11" s="862" t="str">
        <f t="shared" si="1"/>
        <v>GERAL</v>
      </c>
      <c r="B11" s="872" t="s">
        <v>2784</v>
      </c>
      <c r="C11" s="862" t="s">
        <v>2879</v>
      </c>
      <c r="D11" s="862" t="s">
        <v>2878</v>
      </c>
      <c r="E11" s="860">
        <v>764</v>
      </c>
      <c r="F11" s="860">
        <v>0</v>
      </c>
      <c r="G11" s="859">
        <f t="shared" si="0"/>
        <v>764</v>
      </c>
      <c r="H11" s="858" t="s">
        <v>2486</v>
      </c>
      <c r="I11" s="857">
        <v>4.7119999999999997</v>
      </c>
      <c r="J11" s="856">
        <f>IF(SUM(E11:I11)=0,SUMIFS($J12:$J$120,$A12:$A$120,$A11),G11*I11)</f>
        <v>3599.9679999999998</v>
      </c>
      <c r="L11" s="926"/>
      <c r="M11" s="865" t="s">
        <v>52</v>
      </c>
      <c r="N11" s="864">
        <f>SUM(N7:N10)</f>
        <v>606821.59195740125</v>
      </c>
      <c r="O11" s="849" t="str">
        <f>IF(J121=N11,"Ok!","Rever!")</f>
        <v>Ok!</v>
      </c>
    </row>
    <row r="12" spans="1:15" x14ac:dyDescent="0.25">
      <c r="A12" s="862" t="str">
        <f t="shared" si="1"/>
        <v>GERAL</v>
      </c>
      <c r="B12" s="872" t="s">
        <v>755</v>
      </c>
      <c r="C12" s="862" t="s">
        <v>2875</v>
      </c>
      <c r="D12" s="862" t="s">
        <v>2877</v>
      </c>
      <c r="E12" s="860">
        <v>16</v>
      </c>
      <c r="F12" s="860">
        <v>0</v>
      </c>
      <c r="G12" s="859">
        <f t="shared" si="0"/>
        <v>16</v>
      </c>
      <c r="H12" s="858" t="s">
        <v>2486</v>
      </c>
      <c r="I12" s="857">
        <v>260.77</v>
      </c>
      <c r="J12" s="856">
        <f>IF(SUM(E12:I12)=0,SUMIFS($J13:$J$120,$A13:$A$120,$A12),G12*I12)</f>
        <v>4172.32</v>
      </c>
      <c r="L12" s="926"/>
    </row>
    <row r="13" spans="1:15" x14ac:dyDescent="0.25">
      <c r="A13" s="862" t="str">
        <f t="shared" si="1"/>
        <v>GERAL</v>
      </c>
      <c r="B13" s="872" t="s">
        <v>755</v>
      </c>
      <c r="C13" s="862" t="s">
        <v>2875</v>
      </c>
      <c r="D13" s="862" t="s">
        <v>2876</v>
      </c>
      <c r="E13" s="860">
        <v>1</v>
      </c>
      <c r="F13" s="860">
        <v>0</v>
      </c>
      <c r="G13" s="859">
        <f t="shared" si="0"/>
        <v>1</v>
      </c>
      <c r="H13" s="858" t="s">
        <v>2486</v>
      </c>
      <c r="I13" s="857">
        <v>62.48</v>
      </c>
      <c r="J13" s="856">
        <f>IF(SUM(E13:I13)=0,SUMIFS($J14:$J$120,$A14:$A$120,$A13),G13*I13)</f>
        <v>62.48</v>
      </c>
    </row>
    <row r="14" spans="1:15" x14ac:dyDescent="0.25">
      <c r="A14" s="862" t="str">
        <f t="shared" si="1"/>
        <v>GERAL</v>
      </c>
      <c r="B14" s="872" t="s">
        <v>755</v>
      </c>
      <c r="C14" s="862" t="s">
        <v>2875</v>
      </c>
      <c r="D14" s="862" t="s">
        <v>2874</v>
      </c>
      <c r="E14" s="860">
        <v>1</v>
      </c>
      <c r="F14" s="860">
        <v>0</v>
      </c>
      <c r="G14" s="859">
        <f t="shared" si="0"/>
        <v>1</v>
      </c>
      <c r="H14" s="858" t="s">
        <v>2486</v>
      </c>
      <c r="I14" s="857">
        <v>379.9</v>
      </c>
      <c r="J14" s="856">
        <f>IF(SUM(E14:I14)=0,SUMIFS($J15:$J$120,$A15:$A$120,$A14),G14*I14)</f>
        <v>379.9</v>
      </c>
    </row>
    <row r="15" spans="1:15" x14ac:dyDescent="0.25">
      <c r="A15" s="862" t="str">
        <f t="shared" si="1"/>
        <v>GERAL</v>
      </c>
      <c r="B15" s="872" t="s">
        <v>2794</v>
      </c>
      <c r="C15" s="862" t="s">
        <v>2872</v>
      </c>
      <c r="D15" s="862" t="s">
        <v>2873</v>
      </c>
      <c r="E15" s="860">
        <v>31</v>
      </c>
      <c r="F15" s="860">
        <v>0</v>
      </c>
      <c r="G15" s="859">
        <f t="shared" si="0"/>
        <v>31</v>
      </c>
      <c r="H15" s="858" t="s">
        <v>2486</v>
      </c>
      <c r="I15" s="857">
        <v>34.4</v>
      </c>
      <c r="J15" s="856">
        <f>IF(SUM(E15:I15)=0,SUMIFS($J16:$J$120,$A16:$A$120,$A15),G15*I15)</f>
        <v>1066.3999999999999</v>
      </c>
    </row>
    <row r="16" spans="1:15" x14ac:dyDescent="0.25">
      <c r="A16" s="862" t="str">
        <f t="shared" si="1"/>
        <v>GERAL</v>
      </c>
      <c r="B16" s="872" t="s">
        <v>2794</v>
      </c>
      <c r="C16" s="862" t="s">
        <v>2872</v>
      </c>
      <c r="D16" s="862" t="s">
        <v>2871</v>
      </c>
      <c r="E16" s="860">
        <v>31</v>
      </c>
      <c r="F16" s="860">
        <v>0</v>
      </c>
      <c r="G16" s="859">
        <f t="shared" si="0"/>
        <v>31</v>
      </c>
      <c r="H16" s="858" t="s">
        <v>2486</v>
      </c>
      <c r="I16" s="857">
        <v>8.84</v>
      </c>
      <c r="J16" s="856">
        <f>IF(SUM(E16:I16)=0,SUMIFS($J17:$J$120,$A17:$A$120,$A16),G16*I16)</f>
        <v>274.04000000000002</v>
      </c>
    </row>
    <row r="17" spans="1:10" x14ac:dyDescent="0.25">
      <c r="A17" s="862" t="str">
        <f t="shared" si="1"/>
        <v>GERAL</v>
      </c>
      <c r="B17" s="872" t="s">
        <v>2784</v>
      </c>
      <c r="C17" s="862" t="s">
        <v>2863</v>
      </c>
      <c r="D17" s="862" t="s">
        <v>2870</v>
      </c>
      <c r="E17" s="860">
        <v>2</v>
      </c>
      <c r="F17" s="860">
        <v>0</v>
      </c>
      <c r="G17" s="859">
        <f t="shared" si="0"/>
        <v>2</v>
      </c>
      <c r="H17" s="858" t="s">
        <v>2486</v>
      </c>
      <c r="I17" s="857">
        <v>9.9949999999999992</v>
      </c>
      <c r="J17" s="856">
        <f>IF(SUM(E17:I17)=0,SUMIFS($J18:$J$120,$A18:$A$120,$A17),G17*I17)</f>
        <v>19.989999999999998</v>
      </c>
    </row>
    <row r="18" spans="1:10" x14ac:dyDescent="0.25">
      <c r="A18" s="862" t="str">
        <f t="shared" si="1"/>
        <v>GERAL</v>
      </c>
      <c r="B18" s="872" t="s">
        <v>2784</v>
      </c>
      <c r="C18" s="862" t="s">
        <v>2863</v>
      </c>
      <c r="D18" s="862" t="s">
        <v>2869</v>
      </c>
      <c r="E18" s="860">
        <v>3</v>
      </c>
      <c r="F18" s="860">
        <v>0</v>
      </c>
      <c r="G18" s="859">
        <f t="shared" si="0"/>
        <v>3</v>
      </c>
      <c r="H18" s="858" t="s">
        <v>2486</v>
      </c>
      <c r="I18" s="857">
        <v>2.11</v>
      </c>
      <c r="J18" s="856">
        <f>IF(SUM(E18:I18)=0,SUMIFS($J19:$J$120,$A19:$A$120,$A18),G18*I18)</f>
        <v>6.33</v>
      </c>
    </row>
    <row r="19" spans="1:10" x14ac:dyDescent="0.25">
      <c r="A19" s="862" t="str">
        <f t="shared" si="1"/>
        <v>GERAL</v>
      </c>
      <c r="B19" s="872" t="s">
        <v>2784</v>
      </c>
      <c r="C19" s="862" t="s">
        <v>2863</v>
      </c>
      <c r="D19" s="862" t="s">
        <v>2868</v>
      </c>
      <c r="E19" s="860">
        <v>2</v>
      </c>
      <c r="F19" s="860">
        <v>0</v>
      </c>
      <c r="G19" s="859">
        <f t="shared" si="0"/>
        <v>2</v>
      </c>
      <c r="H19" s="858" t="s">
        <v>2486</v>
      </c>
      <c r="I19" s="857">
        <v>19.37</v>
      </c>
      <c r="J19" s="856">
        <f>IF(SUM(E19:I19)=0,SUMIFS($J20:$J$120,$A20:$A$120,$A19),G19*I19)</f>
        <v>38.74</v>
      </c>
    </row>
    <row r="20" spans="1:10" x14ac:dyDescent="0.25">
      <c r="A20" s="862" t="str">
        <f t="shared" si="1"/>
        <v>GERAL</v>
      </c>
      <c r="B20" s="872" t="s">
        <v>2784</v>
      </c>
      <c r="C20" s="862" t="s">
        <v>2863</v>
      </c>
      <c r="D20" s="925" t="s">
        <v>2867</v>
      </c>
      <c r="E20" s="860">
        <v>102</v>
      </c>
      <c r="F20" s="860">
        <v>0</v>
      </c>
      <c r="G20" s="859">
        <f t="shared" si="0"/>
        <v>102</v>
      </c>
      <c r="H20" s="858" t="s">
        <v>2486</v>
      </c>
      <c r="I20" s="857">
        <v>7.9989999999999997</v>
      </c>
      <c r="J20" s="856">
        <f>IF(SUM(E20:I20)=0,SUMIFS($J21:$J$120,$A21:$A$120,$A20),G20*I20)</f>
        <v>815.89799999999991</v>
      </c>
    </row>
    <row r="21" spans="1:10" x14ac:dyDescent="0.25">
      <c r="A21" s="862" t="str">
        <f t="shared" si="1"/>
        <v>GERAL</v>
      </c>
      <c r="B21" s="872" t="s">
        <v>2784</v>
      </c>
      <c r="C21" s="862" t="s">
        <v>2863</v>
      </c>
      <c r="D21" s="862" t="s">
        <v>2866</v>
      </c>
      <c r="E21" s="860">
        <v>2</v>
      </c>
      <c r="F21" s="860">
        <v>0</v>
      </c>
      <c r="G21" s="859">
        <f t="shared" si="0"/>
        <v>2</v>
      </c>
      <c r="H21" s="858" t="s">
        <v>2486</v>
      </c>
      <c r="I21" s="857">
        <v>8.1999999999999993</v>
      </c>
      <c r="J21" s="856">
        <f>IF(SUM(E21:I21)=0,SUMIFS($J22:$J$120,$A22:$A$120,$A21),G21*I21)</f>
        <v>16.399999999999999</v>
      </c>
    </row>
    <row r="22" spans="1:10" x14ac:dyDescent="0.25">
      <c r="A22" s="862" t="str">
        <f t="shared" si="1"/>
        <v>GERAL</v>
      </c>
      <c r="B22" s="872" t="s">
        <v>2784</v>
      </c>
      <c r="C22" s="862" t="s">
        <v>2863</v>
      </c>
      <c r="D22" s="925" t="s">
        <v>2865</v>
      </c>
      <c r="E22" s="860">
        <v>2</v>
      </c>
      <c r="F22" s="860">
        <v>0</v>
      </c>
      <c r="G22" s="859">
        <f t="shared" si="0"/>
        <v>2</v>
      </c>
      <c r="H22" s="858" t="s">
        <v>2486</v>
      </c>
      <c r="I22" s="857">
        <v>1.9</v>
      </c>
      <c r="J22" s="856">
        <f>IF(SUM(E22:I22)=0,SUMIFS($J23:$J$120,$A23:$A$120,$A22),G22*I22)</f>
        <v>3.8</v>
      </c>
    </row>
    <row r="23" spans="1:10" x14ac:dyDescent="0.25">
      <c r="A23" s="862" t="str">
        <f t="shared" si="1"/>
        <v>GERAL</v>
      </c>
      <c r="B23" s="872" t="s">
        <v>2784</v>
      </c>
      <c r="C23" s="862" t="s">
        <v>2863</v>
      </c>
      <c r="D23" s="862" t="s">
        <v>2864</v>
      </c>
      <c r="E23" s="860">
        <v>69</v>
      </c>
      <c r="F23" s="860">
        <v>0</v>
      </c>
      <c r="G23" s="859">
        <f t="shared" si="0"/>
        <v>69</v>
      </c>
      <c r="H23" s="858" t="s">
        <v>2486</v>
      </c>
      <c r="I23" s="857">
        <v>1.77</v>
      </c>
      <c r="J23" s="856">
        <f>IF(SUM(E23:I23)=0,SUMIFS($J24:$J$120,$A24:$A$120,$A23),G23*I23)</f>
        <v>122.13</v>
      </c>
    </row>
    <row r="24" spans="1:10" x14ac:dyDescent="0.25">
      <c r="A24" s="862" t="str">
        <f t="shared" si="1"/>
        <v>GERAL</v>
      </c>
      <c r="B24" s="872" t="s">
        <v>2784</v>
      </c>
      <c r="C24" s="862" t="s">
        <v>2863</v>
      </c>
      <c r="D24" s="862" t="s">
        <v>2862</v>
      </c>
      <c r="E24" s="860">
        <v>31</v>
      </c>
      <c r="F24" s="860">
        <v>0</v>
      </c>
      <c r="G24" s="859">
        <f t="shared" si="0"/>
        <v>31</v>
      </c>
      <c r="H24" s="858" t="s">
        <v>2486</v>
      </c>
      <c r="I24" s="857">
        <v>1.77</v>
      </c>
      <c r="J24" s="856">
        <f>IF(SUM(E24:I24)=0,SUMIFS($J25:$J$120,$A25:$A$120,$A24),G24*I24)</f>
        <v>54.87</v>
      </c>
    </row>
    <row r="25" spans="1:10" x14ac:dyDescent="0.25">
      <c r="A25" s="862" t="str">
        <f t="shared" si="1"/>
        <v>GERAL</v>
      </c>
      <c r="B25" s="872" t="s">
        <v>2784</v>
      </c>
      <c r="C25" s="862" t="s">
        <v>2859</v>
      </c>
      <c r="D25" s="862" t="s">
        <v>2861</v>
      </c>
      <c r="E25" s="860">
        <v>3</v>
      </c>
      <c r="F25" s="860">
        <v>0</v>
      </c>
      <c r="G25" s="859">
        <f t="shared" si="0"/>
        <v>3</v>
      </c>
      <c r="H25" s="858" t="s">
        <v>2486</v>
      </c>
      <c r="I25" s="857">
        <v>14.8</v>
      </c>
      <c r="J25" s="856">
        <f>IF(SUM(E25:I25)=0,SUMIFS($J26:$J$120,$A26:$A$120,$A25),G25*I25)</f>
        <v>44.400000000000006</v>
      </c>
    </row>
    <row r="26" spans="1:10" x14ac:dyDescent="0.25">
      <c r="A26" s="862" t="str">
        <f t="shared" si="1"/>
        <v>GERAL</v>
      </c>
      <c r="B26" s="872" t="s">
        <v>2784</v>
      </c>
      <c r="C26" s="862" t="s">
        <v>2859</v>
      </c>
      <c r="D26" s="862" t="s">
        <v>2860</v>
      </c>
      <c r="E26" s="860">
        <v>1</v>
      </c>
      <c r="F26" s="860">
        <v>0</v>
      </c>
      <c r="G26" s="859">
        <f t="shared" si="0"/>
        <v>1</v>
      </c>
      <c r="H26" s="858" t="s">
        <v>2486</v>
      </c>
      <c r="I26" s="857">
        <v>11.47</v>
      </c>
      <c r="J26" s="856">
        <f>IF(SUM(E26:I26)=0,SUMIFS($J27:$J$120,$A27:$A$120,$A26),G26*I26)</f>
        <v>11.47</v>
      </c>
    </row>
    <row r="27" spans="1:10" x14ac:dyDescent="0.25">
      <c r="A27" s="862" t="str">
        <f t="shared" si="1"/>
        <v>GERAL</v>
      </c>
      <c r="B27" s="872" t="s">
        <v>2784</v>
      </c>
      <c r="C27" s="862" t="s">
        <v>2859</v>
      </c>
      <c r="D27" s="862" t="s">
        <v>2858</v>
      </c>
      <c r="E27" s="860">
        <v>1</v>
      </c>
      <c r="F27" s="860">
        <v>0</v>
      </c>
      <c r="G27" s="859">
        <f t="shared" si="0"/>
        <v>1</v>
      </c>
      <c r="H27" s="858" t="s">
        <v>2486</v>
      </c>
      <c r="I27" s="857">
        <v>9.3800000000000008</v>
      </c>
      <c r="J27" s="856">
        <f>IF(SUM(E27:I27)=0,SUMIFS($J28:$J$120,$A28:$A$120,$A27),G27*I27)</f>
        <v>9.3800000000000008</v>
      </c>
    </row>
    <row r="28" spans="1:10" x14ac:dyDescent="0.25">
      <c r="A28" s="862" t="str">
        <f t="shared" si="1"/>
        <v>GERAL</v>
      </c>
      <c r="B28" s="872" t="s">
        <v>2794</v>
      </c>
      <c r="C28" s="862" t="s">
        <v>2854</v>
      </c>
      <c r="D28" s="862" t="s">
        <v>2857</v>
      </c>
      <c r="E28" s="860">
        <v>3</v>
      </c>
      <c r="F28" s="860">
        <v>0</v>
      </c>
      <c r="G28" s="859">
        <f t="shared" si="0"/>
        <v>3</v>
      </c>
      <c r="H28" s="858" t="s">
        <v>2486</v>
      </c>
      <c r="I28" s="857">
        <v>2.09</v>
      </c>
      <c r="J28" s="856">
        <f>IF(SUM(E28:I28)=0,SUMIFS($J29:$J$120,$A29:$A$120,$A28),G28*I28)</f>
        <v>6.27</v>
      </c>
    </row>
    <row r="29" spans="1:10" x14ac:dyDescent="0.25">
      <c r="A29" s="862" t="str">
        <f t="shared" si="1"/>
        <v>GERAL</v>
      </c>
      <c r="B29" s="872" t="s">
        <v>2794</v>
      </c>
      <c r="C29" s="862" t="s">
        <v>2854</v>
      </c>
      <c r="D29" s="862" t="s">
        <v>2856</v>
      </c>
      <c r="E29" s="860">
        <v>2</v>
      </c>
      <c r="F29" s="860">
        <v>0</v>
      </c>
      <c r="G29" s="859">
        <f t="shared" si="0"/>
        <v>2</v>
      </c>
      <c r="H29" s="858" t="s">
        <v>2486</v>
      </c>
      <c r="I29" s="857">
        <v>19.86</v>
      </c>
      <c r="J29" s="856">
        <f>IF(SUM(E29:I29)=0,SUMIFS($J30:$J$120,$A30:$A$120,$A29),G29*I29)</f>
        <v>39.72</v>
      </c>
    </row>
    <row r="30" spans="1:10" x14ac:dyDescent="0.25">
      <c r="A30" s="862" t="str">
        <f t="shared" si="1"/>
        <v>GERAL</v>
      </c>
      <c r="B30" s="872" t="s">
        <v>2794</v>
      </c>
      <c r="C30" s="862" t="s">
        <v>2854</v>
      </c>
      <c r="D30" s="862" t="s">
        <v>2855</v>
      </c>
      <c r="E30" s="860">
        <v>6</v>
      </c>
      <c r="F30" s="860">
        <v>0</v>
      </c>
      <c r="G30" s="859">
        <f t="shared" si="0"/>
        <v>6</v>
      </c>
      <c r="H30" s="858" t="s">
        <v>2486</v>
      </c>
      <c r="I30" s="857">
        <v>0.62</v>
      </c>
      <c r="J30" s="856">
        <f>IF(SUM(E30:I30)=0,SUMIFS($J31:$J$120,$A31:$A$120,$A30),G30*I30)</f>
        <v>3.7199999999999998</v>
      </c>
    </row>
    <row r="31" spans="1:10" x14ac:dyDescent="0.25">
      <c r="A31" s="862" t="str">
        <f t="shared" si="1"/>
        <v>GERAL</v>
      </c>
      <c r="B31" s="872" t="s">
        <v>2794</v>
      </c>
      <c r="C31" s="862" t="s">
        <v>2854</v>
      </c>
      <c r="D31" s="862" t="s">
        <v>2853</v>
      </c>
      <c r="E31" s="860">
        <v>4</v>
      </c>
      <c r="F31" s="860">
        <v>0</v>
      </c>
      <c r="G31" s="859">
        <f t="shared" si="0"/>
        <v>4</v>
      </c>
      <c r="H31" s="858" t="s">
        <v>2486</v>
      </c>
      <c r="I31" s="857">
        <v>0.82</v>
      </c>
      <c r="J31" s="856">
        <f>IF(SUM(E31:I31)=0,SUMIFS($J32:$J$120,$A32:$A$120,$A31),G31*I31)</f>
        <v>3.28</v>
      </c>
    </row>
    <row r="32" spans="1:10" x14ac:dyDescent="0.25">
      <c r="A32" s="862" t="str">
        <f t="shared" si="1"/>
        <v>GERAL</v>
      </c>
      <c r="B32" s="872" t="s">
        <v>2794</v>
      </c>
      <c r="C32" s="862" t="s">
        <v>2848</v>
      </c>
      <c r="D32" s="862" t="s">
        <v>2852</v>
      </c>
      <c r="E32" s="860">
        <v>191</v>
      </c>
      <c r="F32" s="860">
        <v>0</v>
      </c>
      <c r="G32" s="859">
        <f t="shared" si="0"/>
        <v>191</v>
      </c>
      <c r="H32" s="858" t="s">
        <v>2486</v>
      </c>
      <c r="I32" s="857">
        <v>13.1</v>
      </c>
      <c r="J32" s="856">
        <f>IF(SUM(E32:I32)=0,SUMIFS($J33:$J$120,$A33:$A$120,$A32),G32*I32)</f>
        <v>2502.1</v>
      </c>
    </row>
    <row r="33" spans="1:10" x14ac:dyDescent="0.25">
      <c r="A33" s="862" t="str">
        <f t="shared" si="1"/>
        <v>GERAL</v>
      </c>
      <c r="B33" s="872" t="s">
        <v>2794</v>
      </c>
      <c r="C33" s="862" t="s">
        <v>2848</v>
      </c>
      <c r="D33" s="862" t="s">
        <v>2851</v>
      </c>
      <c r="E33" s="860">
        <v>325</v>
      </c>
      <c r="F33" s="860">
        <v>0</v>
      </c>
      <c r="G33" s="859">
        <f t="shared" si="0"/>
        <v>325</v>
      </c>
      <c r="H33" s="858" t="s">
        <v>2486</v>
      </c>
      <c r="I33" s="857">
        <v>6.9</v>
      </c>
      <c r="J33" s="856">
        <f>IF(SUM(E33:I33)=0,SUMIFS($J34:$J$120,$A34:$A$120,$A33),G33*I33)</f>
        <v>2242.5</v>
      </c>
    </row>
    <row r="34" spans="1:10" x14ac:dyDescent="0.25">
      <c r="A34" s="862" t="str">
        <f t="shared" si="1"/>
        <v>GERAL</v>
      </c>
      <c r="B34" s="872" t="s">
        <v>2794</v>
      </c>
      <c r="C34" s="862" t="s">
        <v>2848</v>
      </c>
      <c r="D34" s="862" t="s">
        <v>2850</v>
      </c>
      <c r="E34" s="860">
        <v>6</v>
      </c>
      <c r="F34" s="860">
        <v>0</v>
      </c>
      <c r="G34" s="859">
        <f t="shared" si="0"/>
        <v>6</v>
      </c>
      <c r="H34" s="858" t="s">
        <v>2486</v>
      </c>
      <c r="I34" s="857">
        <v>30.12</v>
      </c>
      <c r="J34" s="856">
        <f>IF(SUM(E34:I34)=0,SUMIFS($J35:$J$120,$A35:$A$120,$A34),G34*I34)</f>
        <v>180.72</v>
      </c>
    </row>
    <row r="35" spans="1:10" x14ac:dyDescent="0.25">
      <c r="A35" s="862" t="str">
        <f t="shared" si="1"/>
        <v>GERAL</v>
      </c>
      <c r="B35" s="872" t="s">
        <v>2794</v>
      </c>
      <c r="C35" s="862" t="s">
        <v>2848</v>
      </c>
      <c r="D35" s="862" t="s">
        <v>2849</v>
      </c>
      <c r="E35" s="860">
        <v>1</v>
      </c>
      <c r="F35" s="860">
        <v>0</v>
      </c>
      <c r="G35" s="859">
        <f t="shared" si="0"/>
        <v>1</v>
      </c>
      <c r="H35" s="858" t="s">
        <v>2486</v>
      </c>
      <c r="I35" s="857">
        <v>38.783999999999999</v>
      </c>
      <c r="J35" s="856">
        <f>IF(SUM(E35:I35)=0,SUMIFS($J36:$J$120,$A36:$A$120,$A35),G35*I35)</f>
        <v>38.783999999999999</v>
      </c>
    </row>
    <row r="36" spans="1:10" x14ac:dyDescent="0.25">
      <c r="A36" s="862" t="str">
        <f t="shared" si="1"/>
        <v>GERAL</v>
      </c>
      <c r="B36" s="872" t="s">
        <v>2794</v>
      </c>
      <c r="C36" s="862" t="s">
        <v>2848</v>
      </c>
      <c r="D36" s="862" t="s">
        <v>2847</v>
      </c>
      <c r="E36" s="860">
        <v>62</v>
      </c>
      <c r="F36" s="860">
        <v>0</v>
      </c>
      <c r="G36" s="859">
        <f t="shared" si="0"/>
        <v>62</v>
      </c>
      <c r="H36" s="858" t="s">
        <v>2486</v>
      </c>
      <c r="I36" s="857">
        <v>24.95</v>
      </c>
      <c r="J36" s="856">
        <f>IF(SUM(E36:I36)=0,SUMIFS($J37:$J$120,$A37:$A$120,$A36),G36*I36)</f>
        <v>1546.8999999999999</v>
      </c>
    </row>
    <row r="37" spans="1:10" x14ac:dyDescent="0.25">
      <c r="A37" s="862" t="str">
        <f t="shared" si="1"/>
        <v>GERAL</v>
      </c>
      <c r="B37" s="872" t="s">
        <v>2794</v>
      </c>
      <c r="C37" s="862" t="s">
        <v>2845</v>
      </c>
      <c r="D37" s="862" t="s">
        <v>2846</v>
      </c>
      <c r="E37" s="860">
        <v>31</v>
      </c>
      <c r="F37" s="860">
        <v>0</v>
      </c>
      <c r="G37" s="859">
        <f t="shared" si="0"/>
        <v>31</v>
      </c>
      <c r="H37" s="858" t="s">
        <v>2486</v>
      </c>
      <c r="I37" s="857">
        <v>21.419999999999998</v>
      </c>
      <c r="J37" s="856">
        <f>IF(SUM(E37:I37)=0,SUMIFS($J38:$J$120,$A38:$A$120,$A37),G37*I37)</f>
        <v>664.02</v>
      </c>
    </row>
    <row r="38" spans="1:10" x14ac:dyDescent="0.25">
      <c r="A38" s="862" t="str">
        <f t="shared" si="1"/>
        <v>GERAL</v>
      </c>
      <c r="B38" s="872" t="s">
        <v>2794</v>
      </c>
      <c r="C38" s="862" t="s">
        <v>2845</v>
      </c>
      <c r="D38" s="862" t="s">
        <v>2844</v>
      </c>
      <c r="E38" s="860">
        <v>109</v>
      </c>
      <c r="F38" s="860">
        <v>0</v>
      </c>
      <c r="G38" s="859">
        <f t="shared" si="0"/>
        <v>109</v>
      </c>
      <c r="H38" s="858" t="s">
        <v>2486</v>
      </c>
      <c r="I38" s="857">
        <v>14.45</v>
      </c>
      <c r="J38" s="856">
        <f>IF(SUM(E38:I38)=0,SUMIFS($J39:$J$120,$A39:$A$120,$A38),G38*I38)</f>
        <v>1575.05</v>
      </c>
    </row>
    <row r="39" spans="1:10" x14ac:dyDescent="0.25">
      <c r="A39" s="862" t="str">
        <f t="shared" si="1"/>
        <v>GERAL</v>
      </c>
      <c r="B39" s="872" t="s">
        <v>2794</v>
      </c>
      <c r="C39" s="862" t="s">
        <v>2843</v>
      </c>
      <c r="D39" s="862" t="s">
        <v>2842</v>
      </c>
      <c r="E39" s="860">
        <v>2</v>
      </c>
      <c r="F39" s="860">
        <v>0</v>
      </c>
      <c r="G39" s="859">
        <f t="shared" si="0"/>
        <v>2</v>
      </c>
      <c r="H39" s="858" t="s">
        <v>2486</v>
      </c>
      <c r="I39" s="857">
        <v>6.9</v>
      </c>
      <c r="J39" s="856">
        <f>IF(SUM(E39:I39)=0,SUMIFS($J40:$J$120,$A40:$A$120,$A39),G39*I39)</f>
        <v>13.8</v>
      </c>
    </row>
    <row r="40" spans="1:10" x14ac:dyDescent="0.25">
      <c r="A40" s="862" t="str">
        <f t="shared" si="1"/>
        <v>GERAL</v>
      </c>
      <c r="B40" s="862" t="s">
        <v>755</v>
      </c>
      <c r="C40" s="862" t="s">
        <v>2841</v>
      </c>
      <c r="D40" s="862" t="s">
        <v>2840</v>
      </c>
      <c r="E40" s="860">
        <v>94</v>
      </c>
      <c r="F40" s="860">
        <v>0</v>
      </c>
      <c r="G40" s="859">
        <f t="shared" ref="G40:G71" si="2">E40+(E40*F40)</f>
        <v>94</v>
      </c>
      <c r="H40" s="858" t="s">
        <v>2486</v>
      </c>
      <c r="I40" s="857">
        <v>6.5</v>
      </c>
      <c r="J40" s="856">
        <f>IF(SUM(E40:I40)=0,SUMIFS($J41:$J$120,$A41:$A$120,$A40),G40*I40)</f>
        <v>611</v>
      </c>
    </row>
    <row r="41" spans="1:10" x14ac:dyDescent="0.25">
      <c r="A41" s="862" t="str">
        <f t="shared" ref="A41:A72" si="3">A40</f>
        <v>GERAL</v>
      </c>
      <c r="B41" s="862" t="s">
        <v>755</v>
      </c>
      <c r="C41" s="862" t="s">
        <v>2835</v>
      </c>
      <c r="D41" s="862" t="s">
        <v>2839</v>
      </c>
      <c r="E41" s="860">
        <v>4</v>
      </c>
      <c r="F41" s="860">
        <v>0</v>
      </c>
      <c r="G41" s="859">
        <f t="shared" si="2"/>
        <v>4</v>
      </c>
      <c r="H41" s="858" t="s">
        <v>2486</v>
      </c>
      <c r="I41" s="857">
        <v>67</v>
      </c>
      <c r="J41" s="856">
        <f>IF(SUM(E41:I41)=0,SUMIFS($J42:$J$120,$A42:$A$120,$A41),G41*I41)</f>
        <v>268</v>
      </c>
    </row>
    <row r="42" spans="1:10" x14ac:dyDescent="0.25">
      <c r="A42" s="862" t="str">
        <f t="shared" si="3"/>
        <v>GERAL</v>
      </c>
      <c r="B42" s="862" t="s">
        <v>755</v>
      </c>
      <c r="C42" s="862" t="s">
        <v>2835</v>
      </c>
      <c r="D42" s="862" t="s">
        <v>2838</v>
      </c>
      <c r="E42" s="860">
        <v>4</v>
      </c>
      <c r="F42" s="860">
        <v>0</v>
      </c>
      <c r="G42" s="859">
        <f t="shared" si="2"/>
        <v>4</v>
      </c>
      <c r="H42" s="858" t="s">
        <v>2486</v>
      </c>
      <c r="I42" s="857">
        <v>84.59</v>
      </c>
      <c r="J42" s="856">
        <f>IF(SUM(E42:I42)=0,SUMIFS($J43:$J$120,$A43:$A$120,$A42),G42*I42)</f>
        <v>338.36</v>
      </c>
    </row>
    <row r="43" spans="1:10" x14ac:dyDescent="0.25">
      <c r="A43" s="862" t="str">
        <f t="shared" si="3"/>
        <v>GERAL</v>
      </c>
      <c r="B43" s="862" t="s">
        <v>755</v>
      </c>
      <c r="C43" s="862" t="s">
        <v>2835</v>
      </c>
      <c r="D43" s="862" t="s">
        <v>2837</v>
      </c>
      <c r="E43" s="860">
        <v>36</v>
      </c>
      <c r="F43" s="860">
        <v>0</v>
      </c>
      <c r="G43" s="859">
        <f t="shared" si="2"/>
        <v>36</v>
      </c>
      <c r="H43" s="858" t="s">
        <v>2486</v>
      </c>
      <c r="I43" s="857">
        <v>145.9</v>
      </c>
      <c r="J43" s="856">
        <f>IF(SUM(E43:I43)=0,SUMIFS($J44:$J$120,$A44:$A$120,$A43),G43*I43)</f>
        <v>5252.4000000000005</v>
      </c>
    </row>
    <row r="44" spans="1:10" x14ac:dyDescent="0.25">
      <c r="A44" s="862" t="str">
        <f t="shared" si="3"/>
        <v>GERAL</v>
      </c>
      <c r="B44" s="862" t="s">
        <v>755</v>
      </c>
      <c r="C44" s="862" t="s">
        <v>2835</v>
      </c>
      <c r="D44" s="862" t="s">
        <v>2836</v>
      </c>
      <c r="E44" s="860">
        <v>2</v>
      </c>
      <c r="F44" s="860">
        <v>0</v>
      </c>
      <c r="G44" s="859">
        <f t="shared" si="2"/>
        <v>2</v>
      </c>
      <c r="H44" s="858" t="s">
        <v>2486</v>
      </c>
      <c r="I44" s="857">
        <v>251.64688497458329</v>
      </c>
      <c r="J44" s="856">
        <f>IF(SUM(E44:I44)=0,SUMIFS($J45:$J$120,$A45:$A$120,$A44),G44*I44)</f>
        <v>503.29376994916657</v>
      </c>
    </row>
    <row r="45" spans="1:10" x14ac:dyDescent="0.25">
      <c r="A45" s="862" t="str">
        <f t="shared" si="3"/>
        <v>GERAL</v>
      </c>
      <c r="B45" s="862" t="s">
        <v>755</v>
      </c>
      <c r="C45" s="862" t="s">
        <v>2835</v>
      </c>
      <c r="D45" s="862" t="s">
        <v>2834</v>
      </c>
      <c r="E45" s="860">
        <v>1</v>
      </c>
      <c r="F45" s="860">
        <v>0</v>
      </c>
      <c r="G45" s="859">
        <f t="shared" si="2"/>
        <v>1</v>
      </c>
      <c r="H45" s="858" t="s">
        <v>2486</v>
      </c>
      <c r="I45" s="857">
        <v>11033.82</v>
      </c>
      <c r="J45" s="856">
        <f>IF(SUM(E45:I45)=0,SUMIFS($J46:$J$120,$A46:$A$120,$A45),G45*I45)</f>
        <v>11033.82</v>
      </c>
    </row>
    <row r="46" spans="1:10" x14ac:dyDescent="0.25">
      <c r="A46" s="862" t="str">
        <f t="shared" si="3"/>
        <v>GERAL</v>
      </c>
      <c r="B46" s="862" t="s">
        <v>2794</v>
      </c>
      <c r="C46" s="862" t="s">
        <v>2833</v>
      </c>
      <c r="D46" s="862" t="s">
        <v>2832</v>
      </c>
      <c r="E46" s="860">
        <v>180</v>
      </c>
      <c r="F46" s="860">
        <v>0</v>
      </c>
      <c r="G46" s="859">
        <f t="shared" si="2"/>
        <v>180</v>
      </c>
      <c r="H46" s="858" t="s">
        <v>2486</v>
      </c>
      <c r="I46" s="857">
        <v>29.63</v>
      </c>
      <c r="J46" s="856">
        <f>IF(SUM(E46:I46)=0,SUMIFS($J47:$J$120,$A47:$A$120,$A46),G46*I46)</f>
        <v>5333.4</v>
      </c>
    </row>
    <row r="47" spans="1:10" x14ac:dyDescent="0.25">
      <c r="A47" s="862" t="str">
        <f t="shared" si="3"/>
        <v>GERAL</v>
      </c>
      <c r="B47" s="862" t="s">
        <v>755</v>
      </c>
      <c r="C47" s="862" t="s">
        <v>2812</v>
      </c>
      <c r="D47" s="862" t="s">
        <v>2831</v>
      </c>
      <c r="E47" s="860">
        <v>105</v>
      </c>
      <c r="F47" s="860">
        <v>0</v>
      </c>
      <c r="G47" s="859">
        <f t="shared" si="2"/>
        <v>105</v>
      </c>
      <c r="H47" s="858" t="s">
        <v>2486</v>
      </c>
      <c r="I47" s="857">
        <v>9.32</v>
      </c>
      <c r="J47" s="856">
        <f>IF(SUM(E47:I47)=0,SUMIFS($J48:$J$120,$A48:$A$120,$A47),G47*I47)</f>
        <v>978.6</v>
      </c>
    </row>
    <row r="48" spans="1:10" x14ac:dyDescent="0.25">
      <c r="A48" s="862" t="str">
        <f t="shared" si="3"/>
        <v>GERAL</v>
      </c>
      <c r="B48" s="862" t="s">
        <v>755</v>
      </c>
      <c r="C48" s="862" t="s">
        <v>2812</v>
      </c>
      <c r="D48" s="862" t="s">
        <v>2830</v>
      </c>
      <c r="E48" s="860">
        <v>129</v>
      </c>
      <c r="F48" s="860">
        <v>0</v>
      </c>
      <c r="G48" s="859">
        <f t="shared" si="2"/>
        <v>129</v>
      </c>
      <c r="H48" s="858" t="s">
        <v>2486</v>
      </c>
      <c r="I48" s="857">
        <v>9.48</v>
      </c>
      <c r="J48" s="856">
        <f>IF(SUM(E48:I48)=0,SUMIFS($J49:$J$120,$A49:$A$120,$A48),G48*I48)</f>
        <v>1222.92</v>
      </c>
    </row>
    <row r="49" spans="1:10" x14ac:dyDescent="0.25">
      <c r="A49" s="862" t="str">
        <f t="shared" si="3"/>
        <v>GERAL</v>
      </c>
      <c r="B49" s="862" t="s">
        <v>755</v>
      </c>
      <c r="C49" s="862" t="s">
        <v>2812</v>
      </c>
      <c r="D49" s="862" t="s">
        <v>2829</v>
      </c>
      <c r="E49" s="860">
        <v>93</v>
      </c>
      <c r="F49" s="860">
        <v>0</v>
      </c>
      <c r="G49" s="859">
        <f t="shared" si="2"/>
        <v>93</v>
      </c>
      <c r="H49" s="858" t="s">
        <v>2486</v>
      </c>
      <c r="I49" s="857">
        <v>9.48</v>
      </c>
      <c r="J49" s="856">
        <f>IF(SUM(E49:I49)=0,SUMIFS($J50:$J$120,$A50:$A$120,$A49),G49*I49)</f>
        <v>881.64</v>
      </c>
    </row>
    <row r="50" spans="1:10" x14ac:dyDescent="0.25">
      <c r="A50" s="862" t="str">
        <f t="shared" si="3"/>
        <v>GERAL</v>
      </c>
      <c r="B50" s="862" t="s">
        <v>755</v>
      </c>
      <c r="C50" s="862" t="s">
        <v>2812</v>
      </c>
      <c r="D50" s="862" t="s">
        <v>2828</v>
      </c>
      <c r="E50" s="860">
        <v>81</v>
      </c>
      <c r="F50" s="860">
        <v>0</v>
      </c>
      <c r="G50" s="859">
        <f t="shared" si="2"/>
        <v>81</v>
      </c>
      <c r="H50" s="858" t="s">
        <v>2486</v>
      </c>
      <c r="I50" s="857">
        <v>9.48</v>
      </c>
      <c r="J50" s="856">
        <f>IF(SUM(E50:I50)=0,SUMIFS($J51:$J$120,$A51:$A$120,$A50),G50*I50)</f>
        <v>767.88</v>
      </c>
    </row>
    <row r="51" spans="1:10" x14ac:dyDescent="0.25">
      <c r="A51" s="862" t="str">
        <f t="shared" si="3"/>
        <v>GERAL</v>
      </c>
      <c r="B51" s="862" t="s">
        <v>755</v>
      </c>
      <c r="C51" s="862" t="s">
        <v>2812</v>
      </c>
      <c r="D51" s="862" t="s">
        <v>2827</v>
      </c>
      <c r="E51" s="860">
        <v>94</v>
      </c>
      <c r="F51" s="860">
        <v>0</v>
      </c>
      <c r="G51" s="859">
        <f t="shared" si="2"/>
        <v>94</v>
      </c>
      <c r="H51" s="858" t="s">
        <v>2486</v>
      </c>
      <c r="I51" s="857">
        <v>11.18</v>
      </c>
      <c r="J51" s="856">
        <f>IF(SUM(E51:I51)=0,SUMIFS($J52:$J$120,$A52:$A$120,$A51),G51*I51)</f>
        <v>1050.92</v>
      </c>
    </row>
    <row r="52" spans="1:10" x14ac:dyDescent="0.25">
      <c r="A52" s="862" t="str">
        <f t="shared" si="3"/>
        <v>GERAL</v>
      </c>
      <c r="B52" s="862" t="s">
        <v>755</v>
      </c>
      <c r="C52" s="862" t="s">
        <v>2812</v>
      </c>
      <c r="D52" s="862" t="s">
        <v>2826</v>
      </c>
      <c r="E52" s="860">
        <v>32</v>
      </c>
      <c r="F52" s="860">
        <v>0</v>
      </c>
      <c r="G52" s="859">
        <f t="shared" si="2"/>
        <v>32</v>
      </c>
      <c r="H52" s="858" t="s">
        <v>2486</v>
      </c>
      <c r="I52" s="857">
        <v>36.87703041144902</v>
      </c>
      <c r="J52" s="856">
        <f>IF(SUM(E52:I52)=0,SUMIFS($J53:$J$120,$A53:$A$120,$A52),G52*I52)</f>
        <v>1180.0649731663686</v>
      </c>
    </row>
    <row r="53" spans="1:10" x14ac:dyDescent="0.25">
      <c r="A53" s="862" t="str">
        <f t="shared" si="3"/>
        <v>GERAL</v>
      </c>
      <c r="B53" s="862" t="s">
        <v>755</v>
      </c>
      <c r="C53" s="862" t="s">
        <v>2812</v>
      </c>
      <c r="D53" s="862" t="s">
        <v>2825</v>
      </c>
      <c r="E53" s="860">
        <v>2</v>
      </c>
      <c r="F53" s="860">
        <v>0</v>
      </c>
      <c r="G53" s="859">
        <f t="shared" si="2"/>
        <v>2</v>
      </c>
      <c r="H53" s="858" t="s">
        <v>2486</v>
      </c>
      <c r="I53" s="857">
        <v>43.49</v>
      </c>
      <c r="J53" s="856">
        <f>IF(SUM(E53:I53)=0,SUMIFS($J54:$J$120,$A54:$A$120,$A53),G53*I53)</f>
        <v>86.98</v>
      </c>
    </row>
    <row r="54" spans="1:10" x14ac:dyDescent="0.25">
      <c r="A54" s="862" t="str">
        <f t="shared" si="3"/>
        <v>GERAL</v>
      </c>
      <c r="B54" s="862" t="s">
        <v>755</v>
      </c>
      <c r="C54" s="862" t="s">
        <v>2812</v>
      </c>
      <c r="D54" s="862" t="s">
        <v>2824</v>
      </c>
      <c r="E54" s="860">
        <v>18</v>
      </c>
      <c r="F54" s="860">
        <v>0</v>
      </c>
      <c r="G54" s="859">
        <f t="shared" si="2"/>
        <v>18</v>
      </c>
      <c r="H54" s="858" t="s">
        <v>2486</v>
      </c>
      <c r="I54" s="857">
        <v>48.2</v>
      </c>
      <c r="J54" s="856">
        <f>IF(SUM(E54:I54)=0,SUMIFS($J55:$J$120,$A55:$A$120,$A54),G54*I54)</f>
        <v>867.6</v>
      </c>
    </row>
    <row r="55" spans="1:10" x14ac:dyDescent="0.25">
      <c r="A55" s="862" t="str">
        <f t="shared" si="3"/>
        <v>GERAL</v>
      </c>
      <c r="B55" s="862" t="s">
        <v>755</v>
      </c>
      <c r="C55" s="862" t="s">
        <v>2812</v>
      </c>
      <c r="D55" s="862" t="s">
        <v>2823</v>
      </c>
      <c r="E55" s="860">
        <v>4</v>
      </c>
      <c r="F55" s="860">
        <v>0</v>
      </c>
      <c r="G55" s="859">
        <f t="shared" si="2"/>
        <v>4</v>
      </c>
      <c r="H55" s="858" t="s">
        <v>2486</v>
      </c>
      <c r="I55" s="857">
        <v>45.3</v>
      </c>
      <c r="J55" s="856">
        <f>IF(SUM(E55:I55)=0,SUMIFS($J56:$J$120,$A56:$A$120,$A55),G55*I55)</f>
        <v>181.2</v>
      </c>
    </row>
    <row r="56" spans="1:10" x14ac:dyDescent="0.25">
      <c r="A56" s="862" t="str">
        <f t="shared" si="3"/>
        <v>GERAL</v>
      </c>
      <c r="B56" s="862" t="s">
        <v>755</v>
      </c>
      <c r="C56" s="862" t="s">
        <v>2812</v>
      </c>
      <c r="D56" s="862" t="s">
        <v>2822</v>
      </c>
      <c r="E56" s="860">
        <v>4</v>
      </c>
      <c r="F56" s="860">
        <v>0</v>
      </c>
      <c r="G56" s="859">
        <f t="shared" si="2"/>
        <v>4</v>
      </c>
      <c r="H56" s="858" t="s">
        <v>2486</v>
      </c>
      <c r="I56" s="857">
        <v>45.3</v>
      </c>
      <c r="J56" s="856">
        <f>IF(SUM(E56:I56)=0,SUMIFS($J57:$J$120,$A57:$A$120,$A56),G56*I56)</f>
        <v>181.2</v>
      </c>
    </row>
    <row r="57" spans="1:10" x14ac:dyDescent="0.25">
      <c r="A57" s="862" t="str">
        <f t="shared" si="3"/>
        <v>GERAL</v>
      </c>
      <c r="B57" s="862" t="s">
        <v>755</v>
      </c>
      <c r="C57" s="862" t="s">
        <v>2812</v>
      </c>
      <c r="D57" s="862" t="s">
        <v>2821</v>
      </c>
      <c r="E57" s="860">
        <v>2</v>
      </c>
      <c r="F57" s="860">
        <v>0</v>
      </c>
      <c r="G57" s="859">
        <f t="shared" si="2"/>
        <v>2</v>
      </c>
      <c r="H57" s="858" t="s">
        <v>2486</v>
      </c>
      <c r="I57" s="857">
        <v>40.984549999999999</v>
      </c>
      <c r="J57" s="856">
        <f>IF(SUM(E57:I57)=0,SUMIFS($J58:$J$120,$A58:$A$120,$A57),G57*I57)</f>
        <v>81.969099999999997</v>
      </c>
    </row>
    <row r="58" spans="1:10" x14ac:dyDescent="0.25">
      <c r="A58" s="862" t="str">
        <f t="shared" si="3"/>
        <v>GERAL</v>
      </c>
      <c r="B58" s="862" t="s">
        <v>755</v>
      </c>
      <c r="C58" s="862" t="s">
        <v>2812</v>
      </c>
      <c r="D58" s="862" t="s">
        <v>2820</v>
      </c>
      <c r="E58" s="860">
        <v>4</v>
      </c>
      <c r="F58" s="860">
        <v>0</v>
      </c>
      <c r="G58" s="859">
        <f t="shared" si="2"/>
        <v>4</v>
      </c>
      <c r="H58" s="858" t="s">
        <v>2486</v>
      </c>
      <c r="I58" s="857">
        <v>36.6691</v>
      </c>
      <c r="J58" s="856">
        <f>IF(SUM(E58:I58)=0,SUMIFS($J59:$J$120,$A59:$A$120,$A58),G58*I58)</f>
        <v>146.6764</v>
      </c>
    </row>
    <row r="59" spans="1:10" x14ac:dyDescent="0.25">
      <c r="A59" s="862" t="str">
        <f t="shared" si="3"/>
        <v>GERAL</v>
      </c>
      <c r="B59" s="862" t="s">
        <v>755</v>
      </c>
      <c r="C59" s="862" t="s">
        <v>2812</v>
      </c>
      <c r="D59" s="862" t="s">
        <v>2819</v>
      </c>
      <c r="E59" s="860">
        <v>62</v>
      </c>
      <c r="F59" s="860">
        <v>0</v>
      </c>
      <c r="G59" s="859">
        <f t="shared" si="2"/>
        <v>62</v>
      </c>
      <c r="H59" s="858" t="s">
        <v>2486</v>
      </c>
      <c r="I59" s="857">
        <v>74.900000000000006</v>
      </c>
      <c r="J59" s="856">
        <f>IF(SUM(E59:I59)=0,SUMIFS($J60:$J$120,$A60:$A$120,$A59),G59*I59)</f>
        <v>4643.8</v>
      </c>
    </row>
    <row r="60" spans="1:10" x14ac:dyDescent="0.25">
      <c r="A60" s="862" t="str">
        <f t="shared" si="3"/>
        <v>GERAL</v>
      </c>
      <c r="B60" s="862" t="s">
        <v>755</v>
      </c>
      <c r="C60" s="862" t="s">
        <v>2812</v>
      </c>
      <c r="D60" s="862" t="s">
        <v>2818</v>
      </c>
      <c r="E60" s="860">
        <v>2</v>
      </c>
      <c r="F60" s="860">
        <v>0</v>
      </c>
      <c r="G60" s="859">
        <f t="shared" si="2"/>
        <v>2</v>
      </c>
      <c r="H60" s="858" t="s">
        <v>2486</v>
      </c>
      <c r="I60" s="857">
        <v>410.76</v>
      </c>
      <c r="J60" s="856">
        <f>IF(SUM(E60:I60)=0,SUMIFS($J61:$J$120,$A61:$A$120,$A60),G60*I60)</f>
        <v>821.52</v>
      </c>
    </row>
    <row r="61" spans="1:10" x14ac:dyDescent="0.25">
      <c r="A61" s="862" t="str">
        <f t="shared" si="3"/>
        <v>GERAL</v>
      </c>
      <c r="B61" s="862" t="s">
        <v>755</v>
      </c>
      <c r="C61" s="862" t="s">
        <v>2812</v>
      </c>
      <c r="D61" s="862" t="s">
        <v>2817</v>
      </c>
      <c r="E61" s="860">
        <v>1</v>
      </c>
      <c r="F61" s="860">
        <v>0</v>
      </c>
      <c r="G61" s="859">
        <f t="shared" si="2"/>
        <v>1</v>
      </c>
      <c r="H61" s="858" t="s">
        <v>2486</v>
      </c>
      <c r="I61" s="857">
        <v>533.98800000000006</v>
      </c>
      <c r="J61" s="856">
        <f>IF(SUM(E61:I61)=0,SUMIFS($J62:$J$120,$A62:$A$120,$A61),G61*I61)</f>
        <v>533.98800000000006</v>
      </c>
    </row>
    <row r="62" spans="1:10" x14ac:dyDescent="0.25">
      <c r="A62" s="862" t="str">
        <f t="shared" si="3"/>
        <v>GERAL</v>
      </c>
      <c r="B62" s="862" t="s">
        <v>755</v>
      </c>
      <c r="C62" s="862" t="s">
        <v>2812</v>
      </c>
      <c r="D62" s="862" t="s">
        <v>2816</v>
      </c>
      <c r="E62" s="860">
        <v>1</v>
      </c>
      <c r="F62" s="860">
        <v>0</v>
      </c>
      <c r="G62" s="859">
        <f t="shared" si="2"/>
        <v>1</v>
      </c>
      <c r="H62" s="858" t="s">
        <v>2486</v>
      </c>
      <c r="I62" s="857">
        <v>187.42</v>
      </c>
      <c r="J62" s="856">
        <f>IF(SUM(E62:I62)=0,SUMIFS($J63:$J$120,$A63:$A$120,$A62),G62*I62)</f>
        <v>187.42</v>
      </c>
    </row>
    <row r="63" spans="1:10" x14ac:dyDescent="0.25">
      <c r="A63" s="862" t="str">
        <f t="shared" si="3"/>
        <v>GERAL</v>
      </c>
      <c r="B63" s="862" t="s">
        <v>755</v>
      </c>
      <c r="C63" s="862" t="s">
        <v>2812</v>
      </c>
      <c r="D63" s="862" t="s">
        <v>2815</v>
      </c>
      <c r="E63" s="860">
        <v>1</v>
      </c>
      <c r="F63" s="860">
        <v>0</v>
      </c>
      <c r="G63" s="859">
        <f t="shared" si="2"/>
        <v>1</v>
      </c>
      <c r="H63" s="858" t="s">
        <v>2486</v>
      </c>
      <c r="I63" s="857">
        <v>187.42</v>
      </c>
      <c r="J63" s="856">
        <f>IF(SUM(E63:I63)=0,SUMIFS($J64:$J$120,$A64:$A$120,$A63),G63*I63)</f>
        <v>187.42</v>
      </c>
    </row>
    <row r="64" spans="1:10" x14ac:dyDescent="0.25">
      <c r="A64" s="862" t="str">
        <f t="shared" si="3"/>
        <v>GERAL</v>
      </c>
      <c r="B64" s="862" t="s">
        <v>755</v>
      </c>
      <c r="C64" s="862" t="s">
        <v>2812</v>
      </c>
      <c r="D64" s="862" t="s">
        <v>2814</v>
      </c>
      <c r="E64" s="860">
        <v>31</v>
      </c>
      <c r="F64" s="860">
        <v>0</v>
      </c>
      <c r="G64" s="859">
        <f t="shared" si="2"/>
        <v>31</v>
      </c>
      <c r="H64" s="858" t="s">
        <v>2486</v>
      </c>
      <c r="I64" s="857">
        <v>187.42</v>
      </c>
      <c r="J64" s="856">
        <f>IF(SUM(E64:I64)=0,SUMIFS($J65:$J$120,$A65:$A$120,$A64),G64*I64)</f>
        <v>5810.0199999999995</v>
      </c>
    </row>
    <row r="65" spans="1:10" x14ac:dyDescent="0.25">
      <c r="A65" s="862" t="str">
        <f t="shared" si="3"/>
        <v>GERAL</v>
      </c>
      <c r="B65" s="862" t="s">
        <v>755</v>
      </c>
      <c r="C65" s="862" t="s">
        <v>2812</v>
      </c>
      <c r="D65" s="862" t="s">
        <v>2813</v>
      </c>
      <c r="E65" s="860">
        <v>4</v>
      </c>
      <c r="F65" s="860">
        <v>0</v>
      </c>
      <c r="G65" s="859">
        <f t="shared" si="2"/>
        <v>4</v>
      </c>
      <c r="H65" s="858" t="s">
        <v>2486</v>
      </c>
      <c r="I65" s="857">
        <v>62.57</v>
      </c>
      <c r="J65" s="856">
        <f>IF(SUM(E65:I65)=0,SUMIFS($J66:$J$120,$A66:$A$120,$A65),G65*I65)</f>
        <v>250.28</v>
      </c>
    </row>
    <row r="66" spans="1:10" x14ac:dyDescent="0.25">
      <c r="A66" s="862" t="str">
        <f t="shared" si="3"/>
        <v>GERAL</v>
      </c>
      <c r="B66" s="862" t="s">
        <v>755</v>
      </c>
      <c r="C66" s="862" t="s">
        <v>2812</v>
      </c>
      <c r="D66" s="862" t="s">
        <v>2811</v>
      </c>
      <c r="E66" s="860">
        <v>128</v>
      </c>
      <c r="F66" s="860">
        <v>0</v>
      </c>
      <c r="G66" s="859">
        <f t="shared" si="2"/>
        <v>128</v>
      </c>
      <c r="H66" s="858" t="s">
        <v>2486</v>
      </c>
      <c r="I66" s="857">
        <v>19.79</v>
      </c>
      <c r="J66" s="856">
        <f>IF(SUM(E66:I66)=0,SUMIFS($J67:$J$120,$A67:$A$120,$A66),G66*I66)</f>
        <v>2533.12</v>
      </c>
    </row>
    <row r="67" spans="1:10" x14ac:dyDescent="0.25">
      <c r="A67" s="862" t="str">
        <f t="shared" si="3"/>
        <v>GERAL</v>
      </c>
      <c r="B67" s="862" t="s">
        <v>755</v>
      </c>
      <c r="C67" s="862" t="s">
        <v>2808</v>
      </c>
      <c r="D67" s="862" t="s">
        <v>2810</v>
      </c>
      <c r="E67" s="860">
        <v>1</v>
      </c>
      <c r="F67" s="860">
        <v>0</v>
      </c>
      <c r="G67" s="859">
        <f t="shared" si="2"/>
        <v>1</v>
      </c>
      <c r="H67" s="858" t="s">
        <v>2486</v>
      </c>
      <c r="I67" s="857">
        <v>180.12</v>
      </c>
      <c r="J67" s="856">
        <f>IF(SUM(E67:I67)=0,SUMIFS($J68:$J$120,$A68:$A$120,$A67),G67*I67)</f>
        <v>180.12</v>
      </c>
    </row>
    <row r="68" spans="1:10" x14ac:dyDescent="0.25">
      <c r="A68" s="862" t="str">
        <f t="shared" si="3"/>
        <v>GERAL</v>
      </c>
      <c r="B68" s="862" t="s">
        <v>755</v>
      </c>
      <c r="C68" s="862" t="s">
        <v>2808</v>
      </c>
      <c r="D68" s="862" t="s">
        <v>2809</v>
      </c>
      <c r="E68" s="860">
        <v>5</v>
      </c>
      <c r="F68" s="860">
        <v>0</v>
      </c>
      <c r="G68" s="859">
        <f t="shared" si="2"/>
        <v>5</v>
      </c>
      <c r="H68" s="858" t="s">
        <v>2486</v>
      </c>
      <c r="I68" s="857">
        <v>32.880000000000003</v>
      </c>
      <c r="J68" s="856">
        <f>IF(SUM(E68:I68)=0,SUMIFS($J69:$J$120,$A69:$A$120,$A68),G68*I68)</f>
        <v>164.4</v>
      </c>
    </row>
    <row r="69" spans="1:10" x14ac:dyDescent="0.25">
      <c r="A69" s="862" t="str">
        <f t="shared" si="3"/>
        <v>GERAL</v>
      </c>
      <c r="B69" s="862" t="s">
        <v>755</v>
      </c>
      <c r="C69" s="862" t="s">
        <v>2808</v>
      </c>
      <c r="D69" s="862" t="s">
        <v>2807</v>
      </c>
      <c r="E69" s="860">
        <v>10</v>
      </c>
      <c r="F69" s="860">
        <v>0</v>
      </c>
      <c r="G69" s="859">
        <f t="shared" si="2"/>
        <v>10</v>
      </c>
      <c r="H69" s="858" t="s">
        <v>2486</v>
      </c>
      <c r="I69" s="857">
        <v>0</v>
      </c>
      <c r="J69" s="856">
        <f>IF(SUM(E69:I69)=0,SUMIFS($J70:$J$120,$A70:$A$120,$A69),G69*I69)</f>
        <v>0</v>
      </c>
    </row>
    <row r="70" spans="1:10" x14ac:dyDescent="0.25">
      <c r="A70" s="862" t="str">
        <f t="shared" si="3"/>
        <v>GERAL</v>
      </c>
      <c r="B70" s="862" t="s">
        <v>755</v>
      </c>
      <c r="C70" s="862" t="s">
        <v>2800</v>
      </c>
      <c r="D70" s="862" t="s">
        <v>2806</v>
      </c>
      <c r="E70" s="860">
        <v>51</v>
      </c>
      <c r="F70" s="860">
        <v>0</v>
      </c>
      <c r="G70" s="859">
        <f t="shared" si="2"/>
        <v>51</v>
      </c>
      <c r="H70" s="858" t="s">
        <v>2486</v>
      </c>
      <c r="I70" s="857">
        <v>16.07</v>
      </c>
      <c r="J70" s="856">
        <f>IF(SUM(E70:I70)=0,SUMIFS($J71:$J$120,$A71:$A$120,$A70),G70*I70)</f>
        <v>819.57</v>
      </c>
    </row>
    <row r="71" spans="1:10" x14ac:dyDescent="0.25">
      <c r="A71" s="862" t="str">
        <f t="shared" si="3"/>
        <v>GERAL</v>
      </c>
      <c r="B71" s="862" t="s">
        <v>755</v>
      </c>
      <c r="C71" s="862" t="s">
        <v>2800</v>
      </c>
      <c r="D71" s="862" t="s">
        <v>2805</v>
      </c>
      <c r="E71" s="860">
        <v>1050</v>
      </c>
      <c r="F71" s="860">
        <v>0</v>
      </c>
      <c r="G71" s="859">
        <f t="shared" si="2"/>
        <v>1050</v>
      </c>
      <c r="H71" s="858" t="s">
        <v>2486</v>
      </c>
      <c r="I71" s="857">
        <v>9.34</v>
      </c>
      <c r="J71" s="856">
        <f>IF(SUM(E71:I71)=0,SUMIFS($J72:$J$120,$A72:$A$120,$A71),G71*I71)</f>
        <v>9807</v>
      </c>
    </row>
    <row r="72" spans="1:10" x14ac:dyDescent="0.25">
      <c r="A72" s="862" t="str">
        <f t="shared" si="3"/>
        <v>GERAL</v>
      </c>
      <c r="B72" s="862" t="s">
        <v>755</v>
      </c>
      <c r="C72" s="862" t="s">
        <v>2800</v>
      </c>
      <c r="D72" s="862" t="s">
        <v>2804</v>
      </c>
      <c r="E72" s="860">
        <v>131</v>
      </c>
      <c r="F72" s="860">
        <v>0</v>
      </c>
      <c r="G72" s="859">
        <f t="shared" ref="G72:G103" si="4">E72+(E72*F72)</f>
        <v>131</v>
      </c>
      <c r="H72" s="858" t="s">
        <v>2486</v>
      </c>
      <c r="I72" s="857">
        <v>10.16</v>
      </c>
      <c r="J72" s="856">
        <f>IF(SUM(E72:I72)=0,SUMIFS($J73:$J$120,$A73:$A$120,$A72),G72*I72)</f>
        <v>1330.96</v>
      </c>
    </row>
    <row r="73" spans="1:10" x14ac:dyDescent="0.25">
      <c r="A73" s="862" t="str">
        <f t="shared" ref="A73:A104" si="5">A72</f>
        <v>GERAL</v>
      </c>
      <c r="B73" s="862" t="s">
        <v>2794</v>
      </c>
      <c r="C73" s="862" t="s">
        <v>2800</v>
      </c>
      <c r="D73" s="862" t="s">
        <v>2803</v>
      </c>
      <c r="E73" s="860">
        <v>33</v>
      </c>
      <c r="F73" s="860">
        <v>0</v>
      </c>
      <c r="G73" s="859">
        <f t="shared" si="4"/>
        <v>33</v>
      </c>
      <c r="H73" s="858" t="s">
        <v>2486</v>
      </c>
      <c r="I73" s="857">
        <v>26.74</v>
      </c>
      <c r="J73" s="856">
        <f>IF(SUM(E73:I73)=0,SUMIFS($J74:$J$120,$A74:$A$120,$A73),G73*I73)</f>
        <v>882.42</v>
      </c>
    </row>
    <row r="74" spans="1:10" x14ac:dyDescent="0.25">
      <c r="A74" s="862" t="str">
        <f t="shared" si="5"/>
        <v>GERAL</v>
      </c>
      <c r="B74" s="862" t="s">
        <v>2794</v>
      </c>
      <c r="C74" s="862" t="s">
        <v>2800</v>
      </c>
      <c r="D74" s="862" t="s">
        <v>2802</v>
      </c>
      <c r="E74" s="860">
        <v>33</v>
      </c>
      <c r="F74" s="860">
        <v>0</v>
      </c>
      <c r="G74" s="859">
        <f t="shared" si="4"/>
        <v>33</v>
      </c>
      <c r="H74" s="858" t="s">
        <v>2486</v>
      </c>
      <c r="I74" s="857">
        <v>27.549999999999997</v>
      </c>
      <c r="J74" s="856">
        <f>IF(SUM(E74:I74)=0,SUMIFS($J75:$J$120,$A75:$A$120,$A74),G74*I74)</f>
        <v>909.14999999999986</v>
      </c>
    </row>
    <row r="75" spans="1:10" x14ac:dyDescent="0.25">
      <c r="A75" s="862" t="str">
        <f t="shared" si="5"/>
        <v>GERAL</v>
      </c>
      <c r="B75" s="862" t="s">
        <v>2794</v>
      </c>
      <c r="C75" s="862" t="s">
        <v>2800</v>
      </c>
      <c r="D75" s="862" t="s">
        <v>2801</v>
      </c>
      <c r="E75" s="860">
        <v>271</v>
      </c>
      <c r="F75" s="860">
        <v>0</v>
      </c>
      <c r="G75" s="859">
        <f t="shared" si="4"/>
        <v>271</v>
      </c>
      <c r="H75" s="858" t="s">
        <v>2486</v>
      </c>
      <c r="I75" s="857">
        <v>15.239999999999998</v>
      </c>
      <c r="J75" s="856">
        <f>IF(SUM(E75:I75)=0,SUMIFS($J76:$J$120,$A76:$A$120,$A75),G75*I75)</f>
        <v>4130.04</v>
      </c>
    </row>
    <row r="76" spans="1:10" x14ac:dyDescent="0.25">
      <c r="A76" s="862" t="str">
        <f t="shared" si="5"/>
        <v>GERAL</v>
      </c>
      <c r="B76" s="862" t="s">
        <v>2794</v>
      </c>
      <c r="C76" s="862" t="s">
        <v>2800</v>
      </c>
      <c r="D76" s="862" t="s">
        <v>2799</v>
      </c>
      <c r="E76" s="860">
        <v>1</v>
      </c>
      <c r="F76" s="860">
        <v>0</v>
      </c>
      <c r="G76" s="859">
        <f t="shared" si="4"/>
        <v>1</v>
      </c>
      <c r="H76" s="858" t="s">
        <v>2486</v>
      </c>
      <c r="I76" s="857">
        <v>32.35</v>
      </c>
      <c r="J76" s="856">
        <f>IF(SUM(E76:I76)=0,SUMIFS($J77:$J$120,$A77:$A$120,$A76),G76*I76)</f>
        <v>32.35</v>
      </c>
    </row>
    <row r="77" spans="1:10" x14ac:dyDescent="0.25">
      <c r="A77" s="862" t="str">
        <f t="shared" si="5"/>
        <v>GERAL</v>
      </c>
      <c r="B77" s="862" t="s">
        <v>2794</v>
      </c>
      <c r="C77" s="862" t="s">
        <v>2798</v>
      </c>
      <c r="D77" s="862" t="s">
        <v>2797</v>
      </c>
      <c r="E77" s="860">
        <v>100</v>
      </c>
      <c r="F77" s="860">
        <v>0</v>
      </c>
      <c r="G77" s="859">
        <f t="shared" si="4"/>
        <v>100</v>
      </c>
      <c r="H77" s="858" t="s">
        <v>2486</v>
      </c>
      <c r="I77" s="857">
        <v>5.61</v>
      </c>
      <c r="J77" s="856">
        <f>IF(SUM(E77:I77)=0,SUMIFS($J78:$J$120,$A78:$A$120,$A77),G77*I77)</f>
        <v>561</v>
      </c>
    </row>
    <row r="78" spans="1:10" x14ac:dyDescent="0.25">
      <c r="A78" s="862" t="str">
        <f t="shared" si="5"/>
        <v>GERAL</v>
      </c>
      <c r="B78" s="862" t="s">
        <v>2794</v>
      </c>
      <c r="C78" s="862" t="s">
        <v>2790</v>
      </c>
      <c r="D78" s="862" t="s">
        <v>2796</v>
      </c>
      <c r="E78" s="860">
        <v>50</v>
      </c>
      <c r="F78" s="860">
        <v>0</v>
      </c>
      <c r="G78" s="859">
        <f t="shared" si="4"/>
        <v>50</v>
      </c>
      <c r="H78" s="858" t="s">
        <v>64</v>
      </c>
      <c r="I78" s="857">
        <v>22.89</v>
      </c>
      <c r="J78" s="856">
        <f>IF(SUM(E78:I78)=0,SUMIFS($J79:$J$120,$A79:$A$120,$A78),G78*I78)</f>
        <v>1144.5</v>
      </c>
    </row>
    <row r="79" spans="1:10" x14ac:dyDescent="0.25">
      <c r="A79" s="862" t="str">
        <f t="shared" si="5"/>
        <v>GERAL</v>
      </c>
      <c r="B79" s="862" t="s">
        <v>2794</v>
      </c>
      <c r="C79" s="862" t="s">
        <v>2790</v>
      </c>
      <c r="D79" s="862" t="s">
        <v>2795</v>
      </c>
      <c r="E79" s="860">
        <v>95</v>
      </c>
      <c r="F79" s="860">
        <v>0</v>
      </c>
      <c r="G79" s="859">
        <f t="shared" si="4"/>
        <v>95</v>
      </c>
      <c r="H79" s="858" t="s">
        <v>64</v>
      </c>
      <c r="I79" s="857">
        <v>7.46</v>
      </c>
      <c r="J79" s="856">
        <f>IF(SUM(E79:I79)=0,SUMIFS($J80:$J$120,$A80:$A$120,$A79),G79*I79)</f>
        <v>708.7</v>
      </c>
    </row>
    <row r="80" spans="1:10" x14ac:dyDescent="0.25">
      <c r="A80" s="862" t="str">
        <f t="shared" si="5"/>
        <v>GERAL</v>
      </c>
      <c r="B80" s="862" t="s">
        <v>2794</v>
      </c>
      <c r="C80" s="862" t="s">
        <v>2790</v>
      </c>
      <c r="D80" s="862" t="s">
        <v>2793</v>
      </c>
      <c r="E80" s="860">
        <v>25</v>
      </c>
      <c r="F80" s="860">
        <v>0</v>
      </c>
      <c r="G80" s="859">
        <f t="shared" si="4"/>
        <v>25</v>
      </c>
      <c r="H80" s="858" t="s">
        <v>64</v>
      </c>
      <c r="I80" s="857">
        <v>5.31</v>
      </c>
      <c r="J80" s="856">
        <f>IF(SUM(E80:I80)=0,SUMIFS($J81:$J$120,$A81:$A$120,$A80),G80*I80)</f>
        <v>132.75</v>
      </c>
    </row>
    <row r="81" spans="1:10" x14ac:dyDescent="0.25">
      <c r="A81" s="862" t="str">
        <f t="shared" si="5"/>
        <v>GERAL</v>
      </c>
      <c r="B81" s="872" t="s">
        <v>2784</v>
      </c>
      <c r="C81" s="862" t="s">
        <v>2790</v>
      </c>
      <c r="D81" s="862" t="s">
        <v>2792</v>
      </c>
      <c r="E81" s="860">
        <v>10</v>
      </c>
      <c r="F81" s="860">
        <v>0</v>
      </c>
      <c r="G81" s="859">
        <f t="shared" si="4"/>
        <v>10</v>
      </c>
      <c r="H81" s="858" t="s">
        <v>64</v>
      </c>
      <c r="I81" s="857">
        <v>3.09</v>
      </c>
      <c r="J81" s="856">
        <f>IF(SUM(E81:I81)=0,SUMIFS($J82:$J$120,$A82:$A$120,$A81),G81*I81)</f>
        <v>30.9</v>
      </c>
    </row>
    <row r="82" spans="1:10" x14ac:dyDescent="0.25">
      <c r="A82" s="862" t="str">
        <f t="shared" si="5"/>
        <v>GERAL</v>
      </c>
      <c r="B82" s="872" t="s">
        <v>2784</v>
      </c>
      <c r="C82" s="862" t="s">
        <v>2790</v>
      </c>
      <c r="D82" s="862" t="s">
        <v>2791</v>
      </c>
      <c r="E82" s="860">
        <v>1150</v>
      </c>
      <c r="F82" s="860">
        <v>0</v>
      </c>
      <c r="G82" s="859">
        <f t="shared" si="4"/>
        <v>1150</v>
      </c>
      <c r="H82" s="858" t="s">
        <v>64</v>
      </c>
      <c r="I82" s="857">
        <v>2.2799999999999998</v>
      </c>
      <c r="J82" s="856">
        <f>IF(SUM(E82:I82)=0,SUMIFS($J83:$J$120,$A83:$A$120,$A82),G82*I82)</f>
        <v>2622</v>
      </c>
    </row>
    <row r="83" spans="1:10" x14ac:dyDescent="0.25">
      <c r="A83" s="862" t="str">
        <f t="shared" si="5"/>
        <v>GERAL</v>
      </c>
      <c r="B83" s="872" t="s">
        <v>2784</v>
      </c>
      <c r="C83" s="862" t="s">
        <v>2790</v>
      </c>
      <c r="D83" s="862" t="s">
        <v>2789</v>
      </c>
      <c r="E83" s="860">
        <v>14100</v>
      </c>
      <c r="F83" s="860">
        <v>0</v>
      </c>
      <c r="G83" s="859">
        <f t="shared" si="4"/>
        <v>14100</v>
      </c>
      <c r="H83" s="858" t="s">
        <v>64</v>
      </c>
      <c r="I83" s="857">
        <v>9.3699999999999992</v>
      </c>
      <c r="J83" s="856">
        <f>IF(SUM(E83:I83)=0,SUMIFS($J84:$J$120,$A84:$A$120,$A83),G83*I83)</f>
        <v>132117</v>
      </c>
    </row>
    <row r="84" spans="1:10" x14ac:dyDescent="0.25">
      <c r="A84" s="862" t="str">
        <f t="shared" si="5"/>
        <v>GERAL</v>
      </c>
      <c r="B84" s="872" t="s">
        <v>2784</v>
      </c>
      <c r="C84" s="862" t="s">
        <v>2788</v>
      </c>
      <c r="D84" s="862" t="s">
        <v>2787</v>
      </c>
      <c r="E84" s="860">
        <v>65</v>
      </c>
      <c r="F84" s="860">
        <v>0</v>
      </c>
      <c r="G84" s="859">
        <f t="shared" si="4"/>
        <v>65</v>
      </c>
      <c r="H84" s="858" t="s">
        <v>64</v>
      </c>
      <c r="I84" s="857">
        <v>135.11000000000001</v>
      </c>
      <c r="J84" s="856">
        <f>IF(SUM(E84:I84)=0,SUMIFS($J85:$J$120,$A85:$A$120,$A84),G84*I84)</f>
        <v>8782.1500000000015</v>
      </c>
    </row>
    <row r="85" spans="1:10" x14ac:dyDescent="0.25">
      <c r="A85" s="862" t="str">
        <f t="shared" si="5"/>
        <v>GERAL</v>
      </c>
      <c r="B85" s="872" t="s">
        <v>2784</v>
      </c>
      <c r="C85" s="862" t="s">
        <v>2751</v>
      </c>
      <c r="D85" s="862" t="s">
        <v>2786</v>
      </c>
      <c r="E85" s="860">
        <v>4200</v>
      </c>
      <c r="F85" s="860">
        <v>0</v>
      </c>
      <c r="G85" s="859">
        <f t="shared" si="4"/>
        <v>4200</v>
      </c>
      <c r="H85" s="858" t="s">
        <v>64</v>
      </c>
      <c r="I85" s="857">
        <v>1.6798</v>
      </c>
      <c r="J85" s="856">
        <f>IF(SUM(E85:I85)=0,SUMIFS($J86:$J$120,$A86:$A$120,$A85),G85*I85)</f>
        <v>7055.16</v>
      </c>
    </row>
    <row r="86" spans="1:10" x14ac:dyDescent="0.25">
      <c r="A86" s="862" t="str">
        <f t="shared" si="5"/>
        <v>GERAL</v>
      </c>
      <c r="B86" s="872" t="s">
        <v>2784</v>
      </c>
      <c r="C86" s="862" t="s">
        <v>2751</v>
      </c>
      <c r="D86" s="862" t="s">
        <v>2785</v>
      </c>
      <c r="E86" s="860">
        <v>4200</v>
      </c>
      <c r="F86" s="860">
        <v>0</v>
      </c>
      <c r="G86" s="859">
        <f t="shared" si="4"/>
        <v>4200</v>
      </c>
      <c r="H86" s="858" t="s">
        <v>64</v>
      </c>
      <c r="I86" s="857">
        <v>1.6798</v>
      </c>
      <c r="J86" s="856">
        <f>IF(SUM(E86:I86)=0,SUMIFS($J87:$J$120,$A87:$A$120,$A86),G86*I86)</f>
        <v>7055.16</v>
      </c>
    </row>
    <row r="87" spans="1:10" x14ac:dyDescent="0.25">
      <c r="A87" s="862" t="str">
        <f t="shared" si="5"/>
        <v>GERAL</v>
      </c>
      <c r="B87" s="872" t="s">
        <v>2784</v>
      </c>
      <c r="C87" s="862" t="s">
        <v>2751</v>
      </c>
      <c r="D87" s="862" t="s">
        <v>2783</v>
      </c>
      <c r="E87" s="860">
        <v>4200</v>
      </c>
      <c r="F87" s="860">
        <v>0</v>
      </c>
      <c r="G87" s="859">
        <f t="shared" si="4"/>
        <v>4200</v>
      </c>
      <c r="H87" s="858" t="s">
        <v>64</v>
      </c>
      <c r="I87" s="857">
        <v>1.6798</v>
      </c>
      <c r="J87" s="856">
        <f>IF(SUM(E87:I87)=0,SUMIFS($J88:$J$120,$A88:$A$120,$A87),G87*I87)</f>
        <v>7055.16</v>
      </c>
    </row>
    <row r="88" spans="1:10" x14ac:dyDescent="0.25">
      <c r="A88" s="862" t="str">
        <f t="shared" si="5"/>
        <v>GERAL</v>
      </c>
      <c r="B88" s="862" t="s">
        <v>757</v>
      </c>
      <c r="C88" s="862" t="s">
        <v>2751</v>
      </c>
      <c r="D88" s="862" t="s">
        <v>2782</v>
      </c>
      <c r="E88" s="860">
        <v>12200</v>
      </c>
      <c r="F88" s="860">
        <v>0</v>
      </c>
      <c r="G88" s="859">
        <f t="shared" si="4"/>
        <v>12200</v>
      </c>
      <c r="H88" s="858" t="s">
        <v>64</v>
      </c>
      <c r="I88" s="857">
        <v>1.6798</v>
      </c>
      <c r="J88" s="856">
        <f>IF(SUM(E88:I88)=0,SUMIFS($J89:$J$120,$A89:$A$120,$A88),G88*I88)</f>
        <v>20493.560000000001</v>
      </c>
    </row>
    <row r="89" spans="1:10" x14ac:dyDescent="0.25">
      <c r="A89" s="862" t="str">
        <f t="shared" si="5"/>
        <v>GERAL</v>
      </c>
      <c r="B89" s="862" t="s">
        <v>757</v>
      </c>
      <c r="C89" s="862" t="s">
        <v>2751</v>
      </c>
      <c r="D89" s="862" t="s">
        <v>2781</v>
      </c>
      <c r="E89" s="860">
        <v>6500</v>
      </c>
      <c r="F89" s="860">
        <v>0</v>
      </c>
      <c r="G89" s="859">
        <f t="shared" si="4"/>
        <v>6500</v>
      </c>
      <c r="H89" s="858" t="s">
        <v>64</v>
      </c>
      <c r="I89" s="857">
        <v>1.6798</v>
      </c>
      <c r="J89" s="856">
        <f>IF(SUM(E89:I89)=0,SUMIFS($J90:$J$120,$A90:$A$120,$A89),G89*I89)</f>
        <v>10918.699999999999</v>
      </c>
    </row>
    <row r="90" spans="1:10" x14ac:dyDescent="0.25">
      <c r="A90" s="862" t="str">
        <f t="shared" si="5"/>
        <v>GERAL</v>
      </c>
      <c r="B90" s="862" t="s">
        <v>757</v>
      </c>
      <c r="C90" s="862" t="s">
        <v>2751</v>
      </c>
      <c r="D90" s="862" t="s">
        <v>2780</v>
      </c>
      <c r="E90" s="860">
        <v>7800</v>
      </c>
      <c r="F90" s="860">
        <v>0</v>
      </c>
      <c r="G90" s="859">
        <f t="shared" si="4"/>
        <v>7800</v>
      </c>
      <c r="H90" s="858" t="s">
        <v>64</v>
      </c>
      <c r="I90" s="857">
        <v>1.6798</v>
      </c>
      <c r="J90" s="856">
        <f>IF(SUM(E90:I90)=0,SUMIFS($J91:$J$120,$A91:$A$120,$A90),G90*I90)</f>
        <v>13102.44</v>
      </c>
    </row>
    <row r="91" spans="1:10" x14ac:dyDescent="0.25">
      <c r="A91" s="862" t="str">
        <f t="shared" si="5"/>
        <v>GERAL</v>
      </c>
      <c r="B91" s="862" t="s">
        <v>757</v>
      </c>
      <c r="C91" s="862" t="s">
        <v>2751</v>
      </c>
      <c r="D91" s="862" t="s">
        <v>2779</v>
      </c>
      <c r="E91" s="860">
        <v>700</v>
      </c>
      <c r="F91" s="860">
        <v>0</v>
      </c>
      <c r="G91" s="859">
        <f t="shared" si="4"/>
        <v>700</v>
      </c>
      <c r="H91" s="858" t="s">
        <v>64</v>
      </c>
      <c r="I91" s="857">
        <v>2.8243</v>
      </c>
      <c r="J91" s="856">
        <f>IF(SUM(E91:I91)=0,SUMIFS($J92:$J$120,$A92:$A$120,$A91),G91*I91)</f>
        <v>1977.01</v>
      </c>
    </row>
    <row r="92" spans="1:10" x14ac:dyDescent="0.25">
      <c r="A92" s="862" t="str">
        <f t="shared" si="5"/>
        <v>GERAL</v>
      </c>
      <c r="B92" s="862" t="s">
        <v>757</v>
      </c>
      <c r="C92" s="862" t="s">
        <v>2751</v>
      </c>
      <c r="D92" s="862" t="s">
        <v>2778</v>
      </c>
      <c r="E92" s="860">
        <v>700</v>
      </c>
      <c r="F92" s="860">
        <v>0</v>
      </c>
      <c r="G92" s="859">
        <f t="shared" si="4"/>
        <v>700</v>
      </c>
      <c r="H92" s="858" t="s">
        <v>64</v>
      </c>
      <c r="I92" s="857">
        <v>2.8243</v>
      </c>
      <c r="J92" s="856">
        <f>IF(SUM(E92:I92)=0,SUMIFS($J93:$J$120,$A93:$A$120,$A92),G92*I92)</f>
        <v>1977.01</v>
      </c>
    </row>
    <row r="93" spans="1:10" x14ac:dyDescent="0.25">
      <c r="A93" s="862" t="str">
        <f t="shared" si="5"/>
        <v>GERAL</v>
      </c>
      <c r="B93" s="862" t="s">
        <v>757</v>
      </c>
      <c r="C93" s="862" t="s">
        <v>2751</v>
      </c>
      <c r="D93" s="862" t="s">
        <v>2777</v>
      </c>
      <c r="E93" s="860">
        <v>700</v>
      </c>
      <c r="F93" s="860">
        <v>0</v>
      </c>
      <c r="G93" s="859">
        <f t="shared" si="4"/>
        <v>700</v>
      </c>
      <c r="H93" s="858" t="s">
        <v>64</v>
      </c>
      <c r="I93" s="857">
        <v>2.8243</v>
      </c>
      <c r="J93" s="856">
        <f>IF(SUM(E93:I93)=0,SUMIFS($J94:$J$120,$A94:$A$120,$A93),G93*I93)</f>
        <v>1977.01</v>
      </c>
    </row>
    <row r="94" spans="1:10" x14ac:dyDescent="0.25">
      <c r="A94" s="862" t="str">
        <f t="shared" si="5"/>
        <v>GERAL</v>
      </c>
      <c r="B94" s="862" t="s">
        <v>757</v>
      </c>
      <c r="C94" s="862" t="s">
        <v>2751</v>
      </c>
      <c r="D94" s="862" t="s">
        <v>2776</v>
      </c>
      <c r="E94" s="860">
        <v>2100</v>
      </c>
      <c r="F94" s="860">
        <v>0</v>
      </c>
      <c r="G94" s="859">
        <f t="shared" si="4"/>
        <v>2100</v>
      </c>
      <c r="H94" s="858" t="s">
        <v>64</v>
      </c>
      <c r="I94" s="857">
        <v>2.8243</v>
      </c>
      <c r="J94" s="856">
        <f>IF(SUM(E94:I94)=0,SUMIFS($J95:$J$120,$A95:$A$120,$A94),G94*I94)</f>
        <v>5931.03</v>
      </c>
    </row>
    <row r="95" spans="1:10" x14ac:dyDescent="0.25">
      <c r="A95" s="862" t="str">
        <f t="shared" si="5"/>
        <v>GERAL</v>
      </c>
      <c r="B95" s="862" t="s">
        <v>757</v>
      </c>
      <c r="C95" s="862" t="s">
        <v>2751</v>
      </c>
      <c r="D95" s="862" t="s">
        <v>2775</v>
      </c>
      <c r="E95" s="860">
        <v>2100</v>
      </c>
      <c r="F95" s="860">
        <v>0</v>
      </c>
      <c r="G95" s="859">
        <f t="shared" si="4"/>
        <v>2100</v>
      </c>
      <c r="H95" s="858" t="s">
        <v>64</v>
      </c>
      <c r="I95" s="857">
        <v>2.8243</v>
      </c>
      <c r="J95" s="856">
        <f>IF(SUM(E95:I95)=0,SUMIFS($J96:$J$120,$A96:$A$120,$A95),G95*I95)</f>
        <v>5931.03</v>
      </c>
    </row>
    <row r="96" spans="1:10" x14ac:dyDescent="0.25">
      <c r="A96" s="862" t="str">
        <f t="shared" si="5"/>
        <v>GERAL</v>
      </c>
      <c r="B96" s="862" t="s">
        <v>757</v>
      </c>
      <c r="C96" s="862" t="s">
        <v>2751</v>
      </c>
      <c r="D96" s="862" t="s">
        <v>2774</v>
      </c>
      <c r="E96" s="860">
        <v>400</v>
      </c>
      <c r="F96" s="860">
        <v>0</v>
      </c>
      <c r="G96" s="859">
        <f t="shared" si="4"/>
        <v>400</v>
      </c>
      <c r="H96" s="858" t="s">
        <v>64</v>
      </c>
      <c r="I96" s="857">
        <v>4.1898999999999997</v>
      </c>
      <c r="J96" s="856">
        <f>IF(SUM(E96:I96)=0,SUMIFS($J97:$J$120,$A97:$A$120,$A96),G96*I96)</f>
        <v>1675.9599999999998</v>
      </c>
    </row>
    <row r="97" spans="1:10" x14ac:dyDescent="0.25">
      <c r="A97" s="862" t="str">
        <f t="shared" si="5"/>
        <v>GERAL</v>
      </c>
      <c r="B97" s="862" t="s">
        <v>757</v>
      </c>
      <c r="C97" s="862" t="s">
        <v>2751</v>
      </c>
      <c r="D97" s="862" t="s">
        <v>2773</v>
      </c>
      <c r="E97" s="860">
        <v>400</v>
      </c>
      <c r="F97" s="860">
        <v>0</v>
      </c>
      <c r="G97" s="859">
        <f t="shared" si="4"/>
        <v>400</v>
      </c>
      <c r="H97" s="858" t="s">
        <v>64</v>
      </c>
      <c r="I97" s="857">
        <v>4.1898999999999997</v>
      </c>
      <c r="J97" s="856">
        <f>IF(SUM(E97:I97)=0,SUMIFS($J98:$J$120,$A98:$A$120,$A97),G97*I97)</f>
        <v>1675.9599999999998</v>
      </c>
    </row>
    <row r="98" spans="1:10" x14ac:dyDescent="0.25">
      <c r="A98" s="862" t="str">
        <f t="shared" si="5"/>
        <v>GERAL</v>
      </c>
      <c r="B98" s="862" t="s">
        <v>757</v>
      </c>
      <c r="C98" s="862" t="s">
        <v>2751</v>
      </c>
      <c r="D98" s="862" t="s">
        <v>2772</v>
      </c>
      <c r="E98" s="860">
        <v>400</v>
      </c>
      <c r="F98" s="860">
        <v>0</v>
      </c>
      <c r="G98" s="859">
        <f t="shared" si="4"/>
        <v>400</v>
      </c>
      <c r="H98" s="858" t="s">
        <v>64</v>
      </c>
      <c r="I98" s="857">
        <v>4.1900000000000004</v>
      </c>
      <c r="J98" s="856">
        <f>IF(SUM(E98:I98)=0,SUMIFS($J99:$J$120,$A99:$A$120,$A98),G98*I98)</f>
        <v>1676.0000000000002</v>
      </c>
    </row>
    <row r="99" spans="1:10" x14ac:dyDescent="0.25">
      <c r="A99" s="862" t="str">
        <f t="shared" si="5"/>
        <v>GERAL</v>
      </c>
      <c r="B99" s="862" t="s">
        <v>757</v>
      </c>
      <c r="C99" s="862" t="s">
        <v>2751</v>
      </c>
      <c r="D99" s="862" t="s">
        <v>2771</v>
      </c>
      <c r="E99" s="860">
        <v>1200</v>
      </c>
      <c r="F99" s="860">
        <v>0</v>
      </c>
      <c r="G99" s="859">
        <f t="shared" si="4"/>
        <v>1200</v>
      </c>
      <c r="H99" s="858" t="s">
        <v>64</v>
      </c>
      <c r="I99" s="857">
        <v>4.1898999999999997</v>
      </c>
      <c r="J99" s="856">
        <f>IF(SUM(E99:I99)=0,SUMIFS($J100:$J$120,$A100:$A$120,$A99),G99*I99)</f>
        <v>5027.88</v>
      </c>
    </row>
    <row r="100" spans="1:10" x14ac:dyDescent="0.25">
      <c r="A100" s="862" t="str">
        <f t="shared" si="5"/>
        <v>GERAL</v>
      </c>
      <c r="B100" s="862" t="s">
        <v>757</v>
      </c>
      <c r="C100" s="862" t="s">
        <v>2751</v>
      </c>
      <c r="D100" s="862" t="s">
        <v>2770</v>
      </c>
      <c r="E100" s="860">
        <v>1200</v>
      </c>
      <c r="F100" s="860">
        <v>0</v>
      </c>
      <c r="G100" s="859">
        <f t="shared" si="4"/>
        <v>1200</v>
      </c>
      <c r="H100" s="858" t="s">
        <v>64</v>
      </c>
      <c r="I100" s="857">
        <v>4.1898999999999997</v>
      </c>
      <c r="J100" s="856">
        <f>IF(SUM(E100:I100)=0,SUMIFS($J101:$J$120,$A101:$A$120,$A100),G100*I100)</f>
        <v>5027.88</v>
      </c>
    </row>
    <row r="101" spans="1:10" x14ac:dyDescent="0.25">
      <c r="A101" s="862" t="str">
        <f t="shared" si="5"/>
        <v>GERAL</v>
      </c>
      <c r="B101" s="862" t="s">
        <v>757</v>
      </c>
      <c r="C101" s="862" t="s">
        <v>2751</v>
      </c>
      <c r="D101" s="862" t="s">
        <v>2769</v>
      </c>
      <c r="E101" s="860">
        <v>80</v>
      </c>
      <c r="F101" s="860">
        <v>0</v>
      </c>
      <c r="G101" s="859">
        <f t="shared" si="4"/>
        <v>80</v>
      </c>
      <c r="H101" s="858" t="s">
        <v>64</v>
      </c>
      <c r="I101" s="857">
        <v>8.5500000000000007</v>
      </c>
      <c r="J101" s="856">
        <f>IF(SUM(E101:I101)=0,SUMIFS($J102:$J$120,$A102:$A$120,$A101),G101*I101)</f>
        <v>684</v>
      </c>
    </row>
    <row r="102" spans="1:10" x14ac:dyDescent="0.25">
      <c r="A102" s="862" t="str">
        <f t="shared" si="5"/>
        <v>GERAL</v>
      </c>
      <c r="B102" s="862" t="s">
        <v>757</v>
      </c>
      <c r="C102" s="862" t="s">
        <v>2751</v>
      </c>
      <c r="D102" s="862" t="s">
        <v>2768</v>
      </c>
      <c r="E102" s="860">
        <v>80</v>
      </c>
      <c r="F102" s="860">
        <v>0</v>
      </c>
      <c r="G102" s="859">
        <f t="shared" si="4"/>
        <v>80</v>
      </c>
      <c r="H102" s="858" t="s">
        <v>64</v>
      </c>
      <c r="I102" s="857">
        <v>8.5500000000000007</v>
      </c>
      <c r="J102" s="856">
        <f>IF(SUM(E102:I102)=0,SUMIFS($J103:$J$120,$A103:$A$120,$A102),G102*I102)</f>
        <v>684</v>
      </c>
    </row>
    <row r="103" spans="1:10" x14ac:dyDescent="0.25">
      <c r="A103" s="862" t="str">
        <f t="shared" si="5"/>
        <v>GERAL</v>
      </c>
      <c r="B103" s="862" t="s">
        <v>757</v>
      </c>
      <c r="C103" s="862" t="s">
        <v>2751</v>
      </c>
      <c r="D103" s="862" t="s">
        <v>2767</v>
      </c>
      <c r="E103" s="860">
        <v>80</v>
      </c>
      <c r="F103" s="860">
        <v>0</v>
      </c>
      <c r="G103" s="859">
        <f t="shared" si="4"/>
        <v>80</v>
      </c>
      <c r="H103" s="858" t="s">
        <v>64</v>
      </c>
      <c r="I103" s="857">
        <v>8.5500000000000007</v>
      </c>
      <c r="J103" s="856">
        <f>IF(SUM(E103:I103)=0,SUMIFS($J104:$J$120,$A104:$A$120,$A103),G103*I103)</f>
        <v>684</v>
      </c>
    </row>
    <row r="104" spans="1:10" x14ac:dyDescent="0.25">
      <c r="A104" s="862" t="str">
        <f t="shared" si="5"/>
        <v>GERAL</v>
      </c>
      <c r="B104" s="862" t="s">
        <v>757</v>
      </c>
      <c r="C104" s="862" t="s">
        <v>2751</v>
      </c>
      <c r="D104" s="862" t="s">
        <v>2766</v>
      </c>
      <c r="E104" s="860">
        <v>80</v>
      </c>
      <c r="F104" s="860">
        <v>0</v>
      </c>
      <c r="G104" s="859">
        <f t="shared" ref="G104:G120" si="6">E104+(E104*F104)</f>
        <v>80</v>
      </c>
      <c r="H104" s="858" t="s">
        <v>64</v>
      </c>
      <c r="I104" s="857">
        <v>8.5500000000000007</v>
      </c>
      <c r="J104" s="856">
        <f>IF(SUM(E104:I104)=0,SUMIFS($J105:$J$120,$A105:$A$120,$A104),G104*I104)</f>
        <v>684</v>
      </c>
    </row>
    <row r="105" spans="1:10" x14ac:dyDescent="0.25">
      <c r="A105" s="862" t="str">
        <f t="shared" ref="A105:A120" si="7">A104</f>
        <v>GERAL</v>
      </c>
      <c r="B105" s="862" t="s">
        <v>757</v>
      </c>
      <c r="C105" s="862" t="s">
        <v>2751</v>
      </c>
      <c r="D105" s="862" t="s">
        <v>2765</v>
      </c>
      <c r="E105" s="860">
        <v>80</v>
      </c>
      <c r="F105" s="860">
        <v>0</v>
      </c>
      <c r="G105" s="859">
        <f t="shared" si="6"/>
        <v>80</v>
      </c>
      <c r="H105" s="858" t="s">
        <v>64</v>
      </c>
      <c r="I105" s="857">
        <v>8.5500000000000007</v>
      </c>
      <c r="J105" s="856">
        <f>IF(SUM(E105:I105)=0,SUMIFS($J106:$J$120,$A106:$A$120,$A105),G105*I105)</f>
        <v>684</v>
      </c>
    </row>
    <row r="106" spans="1:10" x14ac:dyDescent="0.25">
      <c r="A106" s="862" t="str">
        <f t="shared" si="7"/>
        <v>GERAL</v>
      </c>
      <c r="B106" s="862" t="s">
        <v>757</v>
      </c>
      <c r="C106" s="862" t="s">
        <v>2751</v>
      </c>
      <c r="D106" s="862" t="s">
        <v>2764</v>
      </c>
      <c r="E106" s="860">
        <v>3900</v>
      </c>
      <c r="F106" s="860">
        <v>0</v>
      </c>
      <c r="G106" s="859">
        <f t="shared" si="6"/>
        <v>3900</v>
      </c>
      <c r="H106" s="858" t="s">
        <v>64</v>
      </c>
      <c r="I106" s="857">
        <v>12.7113</v>
      </c>
      <c r="J106" s="856">
        <f>IF(SUM(E106:I106)=0,SUMIFS($J107:$J$120,$A107:$A$120,$A106),G106*I106)</f>
        <v>49574.07</v>
      </c>
    </row>
    <row r="107" spans="1:10" x14ac:dyDescent="0.25">
      <c r="A107" s="862" t="str">
        <f t="shared" si="7"/>
        <v>GERAL</v>
      </c>
      <c r="B107" s="862" t="s">
        <v>757</v>
      </c>
      <c r="C107" s="862" t="s">
        <v>2751</v>
      </c>
      <c r="D107" s="862" t="s">
        <v>2763</v>
      </c>
      <c r="E107" s="860">
        <v>3900</v>
      </c>
      <c r="F107" s="860">
        <v>0</v>
      </c>
      <c r="G107" s="859">
        <f t="shared" si="6"/>
        <v>3900</v>
      </c>
      <c r="H107" s="858" t="s">
        <v>64</v>
      </c>
      <c r="I107" s="857">
        <v>12.7113</v>
      </c>
      <c r="J107" s="856">
        <f>IF(SUM(E107:I107)=0,SUMIFS($J108:$J$120,$A108:$A$120,$A107),G107*I107)</f>
        <v>49574.07</v>
      </c>
    </row>
    <row r="108" spans="1:10" x14ac:dyDescent="0.25">
      <c r="A108" s="862" t="str">
        <f t="shared" si="7"/>
        <v>GERAL</v>
      </c>
      <c r="B108" s="862" t="s">
        <v>757</v>
      </c>
      <c r="C108" s="862" t="s">
        <v>2751</v>
      </c>
      <c r="D108" s="862" t="s">
        <v>2762</v>
      </c>
      <c r="E108" s="860">
        <v>3900</v>
      </c>
      <c r="F108" s="860">
        <v>0</v>
      </c>
      <c r="G108" s="859">
        <f t="shared" si="6"/>
        <v>3900</v>
      </c>
      <c r="H108" s="858" t="s">
        <v>64</v>
      </c>
      <c r="I108" s="857">
        <v>12.7113</v>
      </c>
      <c r="J108" s="856">
        <f>IF(SUM(E108:I108)=0,SUMIFS($J109:$J$120,$A109:$A$120,$A108),G108*I108)</f>
        <v>49574.07</v>
      </c>
    </row>
    <row r="109" spans="1:10" x14ac:dyDescent="0.25">
      <c r="A109" s="862" t="str">
        <f t="shared" si="7"/>
        <v>GERAL</v>
      </c>
      <c r="B109" s="862" t="s">
        <v>757</v>
      </c>
      <c r="C109" s="862" t="s">
        <v>2751</v>
      </c>
      <c r="D109" s="862" t="s">
        <v>2761</v>
      </c>
      <c r="E109" s="860">
        <v>3900</v>
      </c>
      <c r="F109" s="860">
        <v>0</v>
      </c>
      <c r="G109" s="859">
        <f t="shared" si="6"/>
        <v>3900</v>
      </c>
      <c r="H109" s="858" t="s">
        <v>64</v>
      </c>
      <c r="I109" s="857">
        <v>12.7113</v>
      </c>
      <c r="J109" s="856">
        <f>IF(SUM(E109:I109)=0,SUMIFS($J110:$J$120,$A110:$A$120,$A109),G109*I109)</f>
        <v>49574.07</v>
      </c>
    </row>
    <row r="110" spans="1:10" x14ac:dyDescent="0.25">
      <c r="A110" s="862" t="str">
        <f t="shared" si="7"/>
        <v>GERAL</v>
      </c>
      <c r="B110" s="862" t="s">
        <v>757</v>
      </c>
      <c r="C110" s="862" t="s">
        <v>2751</v>
      </c>
      <c r="D110" s="862" t="s">
        <v>2760</v>
      </c>
      <c r="E110" s="860">
        <v>3900</v>
      </c>
      <c r="F110" s="860">
        <v>0</v>
      </c>
      <c r="G110" s="859">
        <f t="shared" si="6"/>
        <v>3900</v>
      </c>
      <c r="H110" s="858" t="s">
        <v>64</v>
      </c>
      <c r="I110" s="857">
        <v>12.7113</v>
      </c>
      <c r="J110" s="856">
        <f>IF(SUM(E110:I110)=0,SUMIFS($J111:$J$120,$A111:$A$120,$A110),G110*I110)</f>
        <v>49574.07</v>
      </c>
    </row>
    <row r="111" spans="1:10" x14ac:dyDescent="0.25">
      <c r="A111" s="862" t="str">
        <f t="shared" si="7"/>
        <v>GERAL</v>
      </c>
      <c r="B111" s="862" t="s">
        <v>757</v>
      </c>
      <c r="C111" s="862" t="s">
        <v>2751</v>
      </c>
      <c r="D111" s="862" t="s">
        <v>2759</v>
      </c>
      <c r="E111" s="860">
        <v>20</v>
      </c>
      <c r="F111" s="860">
        <v>0</v>
      </c>
      <c r="G111" s="859">
        <f t="shared" si="6"/>
        <v>20</v>
      </c>
      <c r="H111" s="858" t="s">
        <v>64</v>
      </c>
      <c r="I111" s="857">
        <v>28.403500000000001</v>
      </c>
      <c r="J111" s="856">
        <f>IF(SUM(E111:I111)=0,SUMIFS($J112:$J$120,$A112:$A$120,$A111),G111*I111)</f>
        <v>568.07000000000005</v>
      </c>
    </row>
    <row r="112" spans="1:10" x14ac:dyDescent="0.25">
      <c r="A112" s="862" t="str">
        <f t="shared" si="7"/>
        <v>GERAL</v>
      </c>
      <c r="B112" s="862" t="s">
        <v>757</v>
      </c>
      <c r="C112" s="862" t="s">
        <v>2751</v>
      </c>
      <c r="D112" s="862" t="s">
        <v>2758</v>
      </c>
      <c r="E112" s="860">
        <v>20</v>
      </c>
      <c r="F112" s="860">
        <v>0</v>
      </c>
      <c r="G112" s="859">
        <f t="shared" si="6"/>
        <v>20</v>
      </c>
      <c r="H112" s="858" t="s">
        <v>64</v>
      </c>
      <c r="I112" s="857">
        <v>28.403500000000001</v>
      </c>
      <c r="J112" s="856">
        <f>IF(SUM(E112:I112)=0,SUMIFS($J113:$J$120,$A113:$A$120,$A112),G112*I112)</f>
        <v>568.07000000000005</v>
      </c>
    </row>
    <row r="113" spans="1:13" x14ac:dyDescent="0.25">
      <c r="A113" s="862" t="str">
        <f t="shared" si="7"/>
        <v>GERAL</v>
      </c>
      <c r="B113" s="862" t="s">
        <v>757</v>
      </c>
      <c r="C113" s="862" t="s">
        <v>2751</v>
      </c>
      <c r="D113" s="862" t="s">
        <v>2757</v>
      </c>
      <c r="E113" s="860">
        <v>20</v>
      </c>
      <c r="F113" s="860">
        <v>0</v>
      </c>
      <c r="G113" s="859">
        <f t="shared" si="6"/>
        <v>20</v>
      </c>
      <c r="H113" s="858" t="s">
        <v>64</v>
      </c>
      <c r="I113" s="857">
        <v>28.403500000000001</v>
      </c>
      <c r="J113" s="856">
        <f>IF(SUM(E113:I113)=0,SUMIFS($J114:$J$120,$A114:$A$120,$A113),G113*I113)</f>
        <v>568.07000000000005</v>
      </c>
    </row>
    <row r="114" spans="1:13" x14ac:dyDescent="0.25">
      <c r="A114" s="862" t="str">
        <f t="shared" si="7"/>
        <v>GERAL</v>
      </c>
      <c r="B114" s="862" t="s">
        <v>757</v>
      </c>
      <c r="C114" s="862" t="s">
        <v>2751</v>
      </c>
      <c r="D114" s="862" t="s">
        <v>2756</v>
      </c>
      <c r="E114" s="860">
        <v>20</v>
      </c>
      <c r="F114" s="860">
        <v>0</v>
      </c>
      <c r="G114" s="859">
        <f t="shared" si="6"/>
        <v>20</v>
      </c>
      <c r="H114" s="858" t="s">
        <v>64</v>
      </c>
      <c r="I114" s="857">
        <v>28.403500000000001</v>
      </c>
      <c r="J114" s="856">
        <f>IF(SUM(E114:I114)=0,SUMIFS($J115:$J$120,$A115:$A$120,$A114),G114*I114)</f>
        <v>568.07000000000005</v>
      </c>
    </row>
    <row r="115" spans="1:13" x14ac:dyDescent="0.25">
      <c r="A115" s="862" t="str">
        <f t="shared" si="7"/>
        <v>GERAL</v>
      </c>
      <c r="B115" s="862" t="s">
        <v>757</v>
      </c>
      <c r="C115" s="862" t="s">
        <v>2751</v>
      </c>
      <c r="D115" s="862" t="s">
        <v>2755</v>
      </c>
      <c r="E115" s="860">
        <v>40</v>
      </c>
      <c r="F115" s="860">
        <v>0</v>
      </c>
      <c r="G115" s="859">
        <f t="shared" si="6"/>
        <v>40</v>
      </c>
      <c r="H115" s="858" t="s">
        <v>64</v>
      </c>
      <c r="I115" s="857">
        <v>98.439392857142863</v>
      </c>
      <c r="J115" s="856">
        <f>IF(SUM(E115:I115)=0,SUMIFS($J116:$J$120,$A116:$A$120,$A115),G115*I115)</f>
        <v>3937.5757142857146</v>
      </c>
    </row>
    <row r="116" spans="1:13" x14ac:dyDescent="0.25">
      <c r="A116" s="862" t="str">
        <f t="shared" si="7"/>
        <v>GERAL</v>
      </c>
      <c r="B116" s="862" t="s">
        <v>757</v>
      </c>
      <c r="C116" s="862" t="s">
        <v>2751</v>
      </c>
      <c r="D116" s="862" t="s">
        <v>2754</v>
      </c>
      <c r="E116" s="860">
        <v>40</v>
      </c>
      <c r="F116" s="860">
        <v>0</v>
      </c>
      <c r="G116" s="859">
        <f t="shared" si="6"/>
        <v>40</v>
      </c>
      <c r="H116" s="858" t="s">
        <v>64</v>
      </c>
      <c r="I116" s="857">
        <v>98.439392857142863</v>
      </c>
      <c r="J116" s="856">
        <f>IF(SUM(E116:I116)=0,SUMIFS($J117:$J$120,$A117:$A$120,$A116),G116*I116)</f>
        <v>3937.5757142857146</v>
      </c>
    </row>
    <row r="117" spans="1:13" x14ac:dyDescent="0.25">
      <c r="A117" s="862" t="str">
        <f t="shared" si="7"/>
        <v>GERAL</v>
      </c>
      <c r="B117" s="862" t="s">
        <v>757</v>
      </c>
      <c r="C117" s="862" t="s">
        <v>2751</v>
      </c>
      <c r="D117" s="862" t="s">
        <v>2753</v>
      </c>
      <c r="E117" s="860">
        <v>40</v>
      </c>
      <c r="F117" s="860">
        <v>0</v>
      </c>
      <c r="G117" s="859">
        <f t="shared" si="6"/>
        <v>40</v>
      </c>
      <c r="H117" s="858" t="s">
        <v>64</v>
      </c>
      <c r="I117" s="857">
        <v>98.439392857142863</v>
      </c>
      <c r="J117" s="856">
        <f>IF(SUM(E117:I117)=0,SUMIFS($J118:$J$120,$A118:$A$120,$A117),G117*I117)</f>
        <v>3937.5757142857146</v>
      </c>
    </row>
    <row r="118" spans="1:13" x14ac:dyDescent="0.25">
      <c r="A118" s="862" t="str">
        <f t="shared" si="7"/>
        <v>GERAL</v>
      </c>
      <c r="B118" s="862" t="s">
        <v>757</v>
      </c>
      <c r="C118" s="862" t="s">
        <v>2751</v>
      </c>
      <c r="D118" s="862" t="s">
        <v>2752</v>
      </c>
      <c r="E118" s="860">
        <v>40</v>
      </c>
      <c r="F118" s="860">
        <v>0</v>
      </c>
      <c r="G118" s="859">
        <f t="shared" si="6"/>
        <v>40</v>
      </c>
      <c r="H118" s="858" t="s">
        <v>64</v>
      </c>
      <c r="I118" s="857">
        <v>98.439392857142863</v>
      </c>
      <c r="J118" s="856">
        <f>IF(SUM(E118:I118)=0,SUMIFS($J119:$J$120,$A119:$A$120,$A118),G118*I118)</f>
        <v>3937.5757142857146</v>
      </c>
    </row>
    <row r="119" spans="1:13" x14ac:dyDescent="0.25">
      <c r="A119" s="862" t="str">
        <f t="shared" si="7"/>
        <v>GERAL</v>
      </c>
      <c r="B119" s="862" t="s">
        <v>757</v>
      </c>
      <c r="C119" s="862" t="s">
        <v>2751</v>
      </c>
      <c r="D119" s="862" t="s">
        <v>2750</v>
      </c>
      <c r="E119" s="860">
        <v>20</v>
      </c>
      <c r="F119" s="860">
        <v>0</v>
      </c>
      <c r="G119" s="859">
        <f t="shared" si="6"/>
        <v>20</v>
      </c>
      <c r="H119" s="858" t="s">
        <v>64</v>
      </c>
      <c r="I119" s="857">
        <v>98.439392857142863</v>
      </c>
      <c r="J119" s="856">
        <f>IF(SUM(E119:I119)=0,SUMIFS($J120:$J$120,$A120:$A$120,$A119),G119*I119)</f>
        <v>1968.7878571428573</v>
      </c>
    </row>
    <row r="120" spans="1:13" x14ac:dyDescent="0.25">
      <c r="A120" s="862" t="str">
        <f t="shared" si="7"/>
        <v>GERAL</v>
      </c>
      <c r="B120" s="862" t="s">
        <v>757</v>
      </c>
      <c r="C120" s="862" t="s">
        <v>2749</v>
      </c>
      <c r="D120" s="862" t="s">
        <v>2748</v>
      </c>
      <c r="E120" s="860">
        <v>3</v>
      </c>
      <c r="F120" s="860">
        <v>0</v>
      </c>
      <c r="G120" s="859">
        <f t="shared" si="6"/>
        <v>3</v>
      </c>
      <c r="H120" s="858" t="s">
        <v>2486</v>
      </c>
      <c r="I120" s="857">
        <v>608.71</v>
      </c>
      <c r="J120" s="856">
        <f>IF(SUM(E120:I120)=0,SUMIFS(#REF!,#REF!,$A120),G120*I120)</f>
        <v>1826.13</v>
      </c>
    </row>
    <row r="121" spans="1:13" x14ac:dyDescent="0.25">
      <c r="A121" s="854"/>
      <c r="B121" s="854"/>
      <c r="C121" s="854"/>
      <c r="D121" s="854"/>
      <c r="E121" s="854"/>
      <c r="F121" s="854"/>
      <c r="G121" s="854"/>
      <c r="H121" s="854"/>
      <c r="I121" s="854" t="s">
        <v>2611</v>
      </c>
      <c r="J121" s="853">
        <f>SUMPRODUCT(G6:G120,I6:I120)</f>
        <v>606821.59195740114</v>
      </c>
      <c r="L121" s="849"/>
      <c r="M121" s="849"/>
    </row>
    <row r="122" spans="1:13" x14ac:dyDescent="0.25">
      <c r="J122" s="852"/>
      <c r="L122" s="849"/>
      <c r="M122" s="849"/>
    </row>
  </sheetData>
  <autoFilter ref="A6:J121" xr:uid="{C1CB23AC-E1EC-4E62-80B1-DF5421E7F0F4}"/>
  <mergeCells count="1">
    <mergeCell ref="A5:M5"/>
  </mergeCells>
  <conditionalFormatting sqref="O11">
    <cfRule type="containsText" dxfId="2277" priority="2" operator="containsText" text="OK">
      <formula>NOT(ISERROR(SEARCH("OK",O11)))</formula>
    </cfRule>
  </conditionalFormatting>
  <dataValidations count="1">
    <dataValidation type="list" allowBlank="1" showInputMessage="1" showErrorMessage="1" sqref="B88:B120 B40:B80" xr:uid="{71DD1480-CF41-4617-98F5-789D94074DD3}">
      <formula1>$L$7:$L$11</formula1>
    </dataValidation>
  </dataValidations>
  <pageMargins left="0.511811024" right="0.511811024" top="0.78740157499999996" bottom="0.78740157499999996" header="0.31496062000000002" footer="0.31496062000000002"/>
  <pageSetup paperSize="9" scale="20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2A62E5D9-6290-4CAF-A99B-1069D46EF552}">
            <xm:f>ISERROR(SEARCH(#REF!,O11))</xm:f>
            <xm:f>#REF!</xm:f>
            <x14:dxf>
              <font>
                <b/>
                <i/>
                <color theme="9" tint="-0.499984740745262"/>
              </font>
              <fill>
                <patternFill>
                  <bgColor theme="9" tint="0.39994506668294322"/>
                </patternFill>
              </fill>
              <border>
                <left style="thin">
                  <color theme="9"/>
                </left>
                <right style="thin">
                  <color theme="9"/>
                </right>
                <top style="thin">
                  <color theme="9"/>
                </top>
                <bottom style="thin">
                  <color theme="9"/>
                </bottom>
                <vertical/>
                <horizontal/>
              </border>
            </x14:dxf>
          </x14:cfRule>
          <x14:cfRule type="containsText" priority="3" operator="containsText" id="{B8F4FBAA-1FD5-433A-95AB-8D97EEFF909E}">
            <xm:f>NOT(ISERROR(SEARCH(#REF!,O11)))</xm:f>
            <xm:f>#REF!</xm:f>
            <x14:dxf>
              <font>
                <b/>
                <i/>
                <color rgb="FFFF0000"/>
              </font>
              <fill>
                <patternFill>
                  <bgColor theme="5" tint="0.39994506668294322"/>
                </patternFill>
              </fill>
              <border>
                <left style="thin">
                  <color rgb="FFFF0000"/>
                </left>
                <right style="thin">
                  <color rgb="FFFF0000"/>
                </right>
                <top style="thin">
                  <color rgb="FFFF0000"/>
                </top>
                <bottom style="thin">
                  <color rgb="FFFF0000"/>
                </bottom>
                <vertical/>
                <horizontal/>
              </border>
            </x14:dxf>
          </x14:cfRule>
          <xm:sqref>O11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9D8C-5502-4CF0-B7AB-FC6C84ABFE13}">
  <sheetPr>
    <tabColor rgb="FF00B050"/>
  </sheetPr>
  <dimension ref="A1:Y39"/>
  <sheetViews>
    <sheetView showGridLines="0" view="pageBreakPreview" zoomScale="96" zoomScaleNormal="85" zoomScaleSheetLayoutView="96" workbookViewId="0">
      <pane ySplit="6" topLeftCell="A7" activePane="bottomLeft" state="frozen"/>
      <selection activeCell="N7" sqref="N7:N11"/>
      <selection pane="bottomLeft" activeCell="E28" sqref="E28"/>
    </sheetView>
  </sheetViews>
  <sheetFormatPr defaultColWidth="9.109375" defaultRowHeight="13.8" x14ac:dyDescent="0.25"/>
  <cols>
    <col min="1" max="1" width="32.109375" style="945" bestFit="1" customWidth="1"/>
    <col min="2" max="2" width="40.6640625" style="945" bestFit="1" customWidth="1"/>
    <col min="3" max="3" width="39.109375" style="945" bestFit="1" customWidth="1"/>
    <col min="4" max="4" width="90.33203125" style="945" customWidth="1"/>
    <col min="5" max="5" width="24.44140625" style="945" customWidth="1"/>
    <col min="6" max="6" width="15.44140625" style="945" bestFit="1" customWidth="1"/>
    <col min="7" max="7" width="20.6640625" style="945" customWidth="1"/>
    <col min="8" max="8" width="15.109375" style="945" bestFit="1" customWidth="1"/>
    <col min="9" max="9" width="13.33203125" style="945" bestFit="1" customWidth="1"/>
    <col min="10" max="10" width="21.5546875" style="945" bestFit="1" customWidth="1"/>
    <col min="11" max="11" width="17" style="945" bestFit="1" customWidth="1"/>
    <col min="12" max="12" width="85" style="945" bestFit="1" customWidth="1"/>
    <col min="13" max="13" width="18.109375" style="850" bestFit="1" customWidth="1"/>
    <col min="14" max="14" width="37" style="850" customWidth="1"/>
    <col min="15" max="15" width="11" style="850" bestFit="1" customWidth="1"/>
    <col min="16" max="16" width="10.88671875" style="850" customWidth="1"/>
    <col min="17" max="17" width="12.44140625" style="850" customWidth="1"/>
    <col min="18" max="19" width="14.88671875" style="850" customWidth="1"/>
    <col min="20" max="20" width="20.6640625" style="850" bestFit="1" customWidth="1"/>
    <col min="21" max="21" width="16.5546875" style="850" bestFit="1" customWidth="1"/>
    <col min="22" max="22" width="15.5546875" style="945" bestFit="1" customWidth="1"/>
    <col min="23" max="23" width="16.6640625" style="945" bestFit="1" customWidth="1"/>
    <col min="24" max="24" width="14.33203125" style="945" bestFit="1" customWidth="1"/>
    <col min="25" max="25" width="16.5546875" style="945" bestFit="1" customWidth="1"/>
    <col min="26" max="16384" width="9.109375" style="945"/>
  </cols>
  <sheetData>
    <row r="1" spans="1:25" s="886" customFormat="1" ht="15" customHeight="1" x14ac:dyDescent="0.25">
      <c r="A1" s="905"/>
      <c r="B1" s="904"/>
      <c r="C1" s="893" t="s">
        <v>0</v>
      </c>
      <c r="D1" s="890" t="s">
        <v>2727</v>
      </c>
      <c r="E1" s="890"/>
      <c r="F1" s="903"/>
      <c r="G1" s="903"/>
      <c r="H1" s="903"/>
      <c r="I1" s="903"/>
      <c r="J1" s="903"/>
      <c r="K1" s="903"/>
      <c r="L1" s="903"/>
      <c r="M1" s="903"/>
      <c r="N1" s="903"/>
      <c r="O1" s="903"/>
      <c r="P1" s="903"/>
      <c r="Q1" s="903"/>
      <c r="R1" s="903"/>
      <c r="S1" s="903"/>
      <c r="T1" s="903"/>
      <c r="U1" s="903"/>
      <c r="V1" s="963"/>
      <c r="W1" s="963"/>
      <c r="X1" s="902"/>
      <c r="Y1" s="901"/>
    </row>
    <row r="2" spans="1:25" s="887" customFormat="1" ht="15" customHeight="1" x14ac:dyDescent="0.25">
      <c r="A2" s="899"/>
      <c r="B2" s="886"/>
      <c r="C2" s="893" t="s">
        <v>2</v>
      </c>
      <c r="D2" s="890" t="s">
        <v>2726</v>
      </c>
      <c r="E2" s="932"/>
      <c r="F2" s="890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7"/>
      <c r="X2" s="897"/>
      <c r="Y2" s="896"/>
    </row>
    <row r="3" spans="1:25" s="887" customFormat="1" ht="15" customHeight="1" x14ac:dyDescent="0.25">
      <c r="A3" s="899"/>
      <c r="B3" s="886"/>
      <c r="C3" s="893" t="s">
        <v>2444</v>
      </c>
      <c r="D3" s="890"/>
      <c r="E3" s="931"/>
      <c r="F3" s="890"/>
      <c r="G3" s="890"/>
      <c r="H3" s="890"/>
      <c r="I3" s="890"/>
      <c r="J3" s="890"/>
      <c r="K3" s="890"/>
      <c r="L3" s="890"/>
      <c r="M3" s="890"/>
      <c r="N3" s="890"/>
      <c r="O3" s="890"/>
      <c r="P3" s="890"/>
      <c r="Q3" s="890"/>
      <c r="R3" s="890"/>
      <c r="S3" s="890"/>
      <c r="T3" s="890"/>
      <c r="U3" s="890"/>
      <c r="V3" s="890"/>
      <c r="W3" s="897"/>
      <c r="X3" s="897"/>
      <c r="Y3" s="896"/>
    </row>
    <row r="4" spans="1:25" s="887" customFormat="1" ht="15" customHeight="1" x14ac:dyDescent="0.25">
      <c r="A4" s="895"/>
      <c r="B4" s="894"/>
      <c r="C4" s="893" t="s">
        <v>4</v>
      </c>
      <c r="D4" s="890" t="s">
        <v>2724</v>
      </c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962"/>
      <c r="W4" s="889"/>
      <c r="X4" s="889"/>
      <c r="Y4" s="888"/>
    </row>
    <row r="5" spans="1:25" s="886" customFormat="1" ht="22.2" customHeight="1" thickBot="1" x14ac:dyDescent="0.3">
      <c r="A5" s="1447"/>
      <c r="B5" s="1448"/>
      <c r="C5" s="1448"/>
      <c r="D5" s="1448"/>
      <c r="E5" s="1448"/>
      <c r="F5" s="1448"/>
      <c r="G5" s="1448"/>
      <c r="H5" s="1448"/>
      <c r="I5" s="1448"/>
      <c r="J5" s="1448"/>
      <c r="K5" s="1448"/>
      <c r="L5" s="1448"/>
      <c r="M5" s="1448"/>
      <c r="N5" s="1448"/>
      <c r="O5" s="1448"/>
      <c r="P5" s="1448"/>
      <c r="Q5" s="1448"/>
      <c r="R5" s="1448"/>
      <c r="S5" s="1448"/>
      <c r="T5" s="1448"/>
      <c r="U5" s="1448"/>
      <c r="V5" s="1448"/>
      <c r="W5" s="1448"/>
      <c r="X5" s="1448"/>
      <c r="Y5" s="1448"/>
    </row>
    <row r="6" spans="1:25" ht="41.25" customHeight="1" x14ac:dyDescent="0.25">
      <c r="A6" s="961" t="s">
        <v>2884</v>
      </c>
      <c r="B6" s="961" t="s">
        <v>2719</v>
      </c>
      <c r="C6" s="961" t="s">
        <v>2722</v>
      </c>
      <c r="D6" s="961" t="s">
        <v>7</v>
      </c>
      <c r="E6" s="961" t="s">
        <v>9</v>
      </c>
      <c r="F6" s="961" t="s">
        <v>2721</v>
      </c>
      <c r="G6" s="961" t="s">
        <v>2720</v>
      </c>
      <c r="H6" s="961" t="s">
        <v>8</v>
      </c>
      <c r="I6" s="961" t="s">
        <v>151</v>
      </c>
      <c r="J6" s="961" t="s">
        <v>2458</v>
      </c>
      <c r="L6" s="882" t="s">
        <v>2719</v>
      </c>
      <c r="M6" s="882" t="str" cm="1">
        <f t="array" ref="M6">TRANSPOSE(_xlfn.UNIQUE(_xlfn._xlws.FILTER(A7:A1048576,A7:A1048576&lt;&gt;"")))</f>
        <v>CABEAMENTO</v>
      </c>
      <c r="N6" s="882" t="s">
        <v>52</v>
      </c>
      <c r="O6" s="945"/>
      <c r="P6" s="945"/>
      <c r="Q6" s="945"/>
      <c r="R6" s="945"/>
      <c r="S6" s="945"/>
      <c r="T6" s="945"/>
      <c r="U6" s="945"/>
    </row>
    <row r="7" spans="1:25" x14ac:dyDescent="0.25">
      <c r="A7" s="960" t="s">
        <v>2919</v>
      </c>
      <c r="B7" s="959"/>
      <c r="C7" s="958"/>
      <c r="D7" s="958"/>
      <c r="E7" s="956"/>
      <c r="F7" s="956"/>
      <c r="G7" s="957"/>
      <c r="H7" s="956"/>
      <c r="I7" s="955"/>
      <c r="J7" s="873">
        <f>IF(SUM(E7:I7)=0,SUMIFS($J8:$J$38,$A8:$A$38,$A7),G7*I7)</f>
        <v>64038.263000000006</v>
      </c>
      <c r="L7" s="950" t="str" cm="1">
        <f t="array" ref="L7">_xlfn.UNIQUE(_xlfn._xlws.FILTER(B7:B1048576,B7:B1048576&lt;&gt;""))</f>
        <v>Telefonia/lógica/internet</v>
      </c>
      <c r="M7" s="871">
        <f>SUMIFS($J$7:$J$38,$B$7:$B$38,$L7,$A$7:$A$38,M$6)</f>
        <v>64038.263000000006</v>
      </c>
      <c r="N7" s="871">
        <f>SUM(M7:M7)</f>
        <v>64038.263000000006</v>
      </c>
      <c r="O7" s="945"/>
      <c r="P7" s="945"/>
      <c r="Q7" s="945"/>
      <c r="R7" s="945"/>
      <c r="S7" s="945"/>
      <c r="T7" s="945"/>
      <c r="U7" s="945"/>
    </row>
    <row r="8" spans="1:25" x14ac:dyDescent="0.25">
      <c r="A8" s="951" t="str">
        <f t="shared" ref="A8:A26" si="0">A7</f>
        <v>CABEAMENTO</v>
      </c>
      <c r="B8" s="951" t="s">
        <v>2890</v>
      </c>
      <c r="C8" s="951" t="s">
        <v>2879</v>
      </c>
      <c r="D8" s="952" t="s">
        <v>2882</v>
      </c>
      <c r="E8" s="949">
        <v>393</v>
      </c>
      <c r="F8" s="949">
        <v>0</v>
      </c>
      <c r="G8" s="950">
        <f t="shared" ref="G8:G38" si="1">E8+(E8*F8)</f>
        <v>393</v>
      </c>
      <c r="H8" s="949" t="s">
        <v>2486</v>
      </c>
      <c r="I8" s="948">
        <v>1.54</v>
      </c>
      <c r="J8" s="947">
        <f>IF(SUM(E8:I8)=0,SUMIFS($J9:$J$38,$A9:$A$38,$A8),G8*I8)</f>
        <v>605.22</v>
      </c>
      <c r="L8" s="950"/>
      <c r="M8" s="871">
        <f>SUMIFS($J$7:$J$38,$B$7:$B$38,$L8,$A$7:$A$38,M$6)</f>
        <v>0</v>
      </c>
      <c r="N8" s="871">
        <f>SUM(M8:M8)</f>
        <v>0</v>
      </c>
      <c r="O8" s="945"/>
      <c r="P8" s="945"/>
      <c r="Q8" s="945"/>
      <c r="R8" s="945"/>
      <c r="S8" s="945"/>
      <c r="T8" s="945"/>
      <c r="U8" s="945"/>
    </row>
    <row r="9" spans="1:25" x14ac:dyDescent="0.25">
      <c r="A9" s="951" t="str">
        <f t="shared" si="0"/>
        <v>CABEAMENTO</v>
      </c>
      <c r="B9" s="951" t="s">
        <v>2890</v>
      </c>
      <c r="C9" s="951" t="s">
        <v>2879</v>
      </c>
      <c r="D9" s="952" t="s">
        <v>2880</v>
      </c>
      <c r="E9" s="949">
        <v>1</v>
      </c>
      <c r="F9" s="949">
        <v>0</v>
      </c>
      <c r="G9" s="950">
        <f t="shared" si="1"/>
        <v>1</v>
      </c>
      <c r="H9" s="949" t="s">
        <v>2486</v>
      </c>
      <c r="I9" s="948">
        <v>27.283000000000001</v>
      </c>
      <c r="J9" s="947">
        <f>IF(SUM(E9:I9)=0,SUMIFS($J10:$J$38,$A10:$A$38,$A9),G9*I9)</f>
        <v>27.283000000000001</v>
      </c>
      <c r="L9" s="954"/>
      <c r="M9" s="871">
        <f>SUMIFS($J$7:$J$38,$B$7:$B$38,$L9,$A$7:$A$38,M$6)</f>
        <v>0</v>
      </c>
      <c r="N9" s="871">
        <f>SUM(M9:M9)</f>
        <v>0</v>
      </c>
      <c r="Q9" s="945"/>
      <c r="R9" s="945"/>
      <c r="S9" s="945"/>
      <c r="T9" s="945"/>
      <c r="U9" s="945"/>
    </row>
    <row r="10" spans="1:25" ht="15.6" x14ac:dyDescent="0.25">
      <c r="A10" s="951" t="str">
        <f t="shared" si="0"/>
        <v>CABEAMENTO</v>
      </c>
      <c r="B10" s="951" t="s">
        <v>2890</v>
      </c>
      <c r="C10" s="951" t="s">
        <v>2863</v>
      </c>
      <c r="D10" s="952" t="s">
        <v>2867</v>
      </c>
      <c r="E10" s="949">
        <v>18</v>
      </c>
      <c r="F10" s="949">
        <v>0</v>
      </c>
      <c r="G10" s="950">
        <f t="shared" si="1"/>
        <v>18</v>
      </c>
      <c r="H10" s="949" t="s">
        <v>2486</v>
      </c>
      <c r="I10" s="948">
        <v>7.9989999999999997</v>
      </c>
      <c r="J10" s="947">
        <f>IF(SUM(E10:I10)=0,SUMIFS($J11:$J$38,$A11:$A$38,$A10),G10*I10)</f>
        <v>143.982</v>
      </c>
      <c r="L10" s="850"/>
      <c r="M10" s="865" t="s">
        <v>52</v>
      </c>
      <c r="N10" s="864">
        <f>SUM(N7:N9)</f>
        <v>64038.263000000006</v>
      </c>
      <c r="O10" s="945" t="str">
        <f>IF(J39=N10,"Ok!","Rever!")</f>
        <v>Ok!</v>
      </c>
      <c r="Q10" s="945"/>
      <c r="R10" s="945"/>
      <c r="S10" s="945"/>
      <c r="T10" s="945"/>
      <c r="U10" s="945"/>
    </row>
    <row r="11" spans="1:25" x14ac:dyDescent="0.25">
      <c r="A11" s="951" t="str">
        <f t="shared" si="0"/>
        <v>CABEAMENTO</v>
      </c>
      <c r="B11" s="951" t="s">
        <v>2890</v>
      </c>
      <c r="C11" s="951" t="s">
        <v>2863</v>
      </c>
      <c r="D11" s="952" t="s">
        <v>2864</v>
      </c>
      <c r="E11" s="949">
        <v>18</v>
      </c>
      <c r="F11" s="949">
        <v>0</v>
      </c>
      <c r="G11" s="950">
        <f t="shared" si="1"/>
        <v>18</v>
      </c>
      <c r="H11" s="949" t="s">
        <v>2486</v>
      </c>
      <c r="I11" s="948">
        <v>1.77</v>
      </c>
      <c r="J11" s="947">
        <f>IF(SUM(E11:I11)=0,SUMIFS($J12:$J$38,$A12:$A$38,$A11),G11*I11)</f>
        <v>31.86</v>
      </c>
      <c r="L11" s="850"/>
      <c r="Q11" s="945"/>
      <c r="R11" s="945"/>
      <c r="S11" s="945"/>
      <c r="T11" s="945"/>
      <c r="U11" s="945"/>
    </row>
    <row r="12" spans="1:25" ht="27.6" x14ac:dyDescent="0.25">
      <c r="A12" s="951" t="str">
        <f t="shared" si="0"/>
        <v>CABEAMENTO</v>
      </c>
      <c r="B12" s="951" t="s">
        <v>2890</v>
      </c>
      <c r="C12" s="951" t="s">
        <v>2917</v>
      </c>
      <c r="D12" s="952" t="s">
        <v>2918</v>
      </c>
      <c r="E12" s="949">
        <v>19</v>
      </c>
      <c r="F12" s="949">
        <v>0</v>
      </c>
      <c r="G12" s="950">
        <f t="shared" si="1"/>
        <v>19</v>
      </c>
      <c r="H12" s="949" t="s">
        <v>2486</v>
      </c>
      <c r="I12" s="948">
        <v>27.99</v>
      </c>
      <c r="J12" s="947">
        <f>IF(SUM(E12:I12)=0,SUMIFS($J13:$J$38,$A13:$A$38,$A12),G12*I12)</f>
        <v>531.80999999999995</v>
      </c>
      <c r="L12" s="850"/>
      <c r="Q12" s="945"/>
      <c r="R12" s="945"/>
      <c r="S12" s="945"/>
      <c r="T12" s="945"/>
      <c r="U12" s="945"/>
    </row>
    <row r="13" spans="1:25" ht="27.6" x14ac:dyDescent="0.25">
      <c r="A13" s="951" t="str">
        <f t="shared" si="0"/>
        <v>CABEAMENTO</v>
      </c>
      <c r="B13" s="951" t="s">
        <v>2890</v>
      </c>
      <c r="C13" s="951" t="s">
        <v>2917</v>
      </c>
      <c r="D13" s="952" t="s">
        <v>2916</v>
      </c>
      <c r="E13" s="949">
        <v>57</v>
      </c>
      <c r="F13" s="949">
        <v>0</v>
      </c>
      <c r="G13" s="950">
        <f t="shared" si="1"/>
        <v>57</v>
      </c>
      <c r="H13" s="949" t="s">
        <v>2486</v>
      </c>
      <c r="I13" s="948">
        <v>1.41</v>
      </c>
      <c r="J13" s="947">
        <f>IF(SUM(E13:I13)=0,SUMIFS($J14:$J$38,$A14:$A$38,$A13),G13*I13)</f>
        <v>80.36999999999999</v>
      </c>
      <c r="L13" s="850"/>
      <c r="Q13" s="953"/>
      <c r="R13" s="953"/>
      <c r="S13" s="953"/>
      <c r="T13" s="953"/>
      <c r="U13" s="953"/>
      <c r="V13" s="953"/>
      <c r="W13" s="953"/>
    </row>
    <row r="14" spans="1:25" ht="27.6" x14ac:dyDescent="0.25">
      <c r="A14" s="951" t="str">
        <f t="shared" si="0"/>
        <v>CABEAMENTO</v>
      </c>
      <c r="B14" s="951" t="s">
        <v>2890</v>
      </c>
      <c r="C14" s="951" t="s">
        <v>2914</v>
      </c>
      <c r="D14" s="952" t="s">
        <v>2915</v>
      </c>
      <c r="E14" s="949">
        <v>96</v>
      </c>
      <c r="F14" s="949">
        <v>0</v>
      </c>
      <c r="G14" s="950">
        <f t="shared" si="1"/>
        <v>96</v>
      </c>
      <c r="H14" s="949" t="s">
        <v>2486</v>
      </c>
      <c r="I14" s="948">
        <v>13.4</v>
      </c>
      <c r="J14" s="947">
        <f>IF(SUM(E14:I14)=0,SUMIFS(#REF!,#REF!,$A14),G14*I14)</f>
        <v>1286.4000000000001</v>
      </c>
      <c r="L14" s="850"/>
    </row>
    <row r="15" spans="1:25" ht="27.6" x14ac:dyDescent="0.25">
      <c r="A15" s="951" t="str">
        <f t="shared" si="0"/>
        <v>CABEAMENTO</v>
      </c>
      <c r="B15" s="951" t="s">
        <v>2890</v>
      </c>
      <c r="C15" s="951" t="s">
        <v>2914</v>
      </c>
      <c r="D15" s="952" t="s">
        <v>2913</v>
      </c>
      <c r="E15" s="949">
        <v>8</v>
      </c>
      <c r="F15" s="949">
        <v>0</v>
      </c>
      <c r="G15" s="950">
        <f t="shared" si="1"/>
        <v>8</v>
      </c>
      <c r="H15" s="949" t="s">
        <v>2486</v>
      </c>
      <c r="I15" s="948">
        <v>19.28</v>
      </c>
      <c r="J15" s="947">
        <f>IF(SUM(E15:I15)=0,SUMIFS($J16:$J$38,$A16:$A$38,$A15),G15*I15)</f>
        <v>154.24</v>
      </c>
      <c r="L15" s="850"/>
    </row>
    <row r="16" spans="1:25" x14ac:dyDescent="0.25">
      <c r="A16" s="951" t="str">
        <f t="shared" si="0"/>
        <v>CABEAMENTO</v>
      </c>
      <c r="B16" s="951" t="s">
        <v>2890</v>
      </c>
      <c r="C16" s="951" t="s">
        <v>2854</v>
      </c>
      <c r="D16" s="952" t="s">
        <v>2912</v>
      </c>
      <c r="E16" s="949">
        <v>50</v>
      </c>
      <c r="F16" s="949">
        <v>0</v>
      </c>
      <c r="G16" s="950">
        <f t="shared" si="1"/>
        <v>50</v>
      </c>
      <c r="H16" s="949" t="s">
        <v>2486</v>
      </c>
      <c r="I16" s="948">
        <v>2.09</v>
      </c>
      <c r="J16" s="947">
        <f>IF(SUM(E16:I16)=0,SUMIFS(#REF!,#REF!,$A16),G16*I16)</f>
        <v>104.5</v>
      </c>
      <c r="L16" s="850"/>
    </row>
    <row r="17" spans="1:21" x14ac:dyDescent="0.25">
      <c r="A17" s="951" t="str">
        <f t="shared" si="0"/>
        <v>CABEAMENTO</v>
      </c>
      <c r="B17" s="951" t="s">
        <v>2890</v>
      </c>
      <c r="C17" s="951" t="s">
        <v>2854</v>
      </c>
      <c r="D17" s="952" t="s">
        <v>2911</v>
      </c>
      <c r="E17" s="949">
        <v>3</v>
      </c>
      <c r="F17" s="949">
        <v>0</v>
      </c>
      <c r="G17" s="950">
        <f t="shared" si="1"/>
        <v>3</v>
      </c>
      <c r="H17" s="949" t="s">
        <v>2486</v>
      </c>
      <c r="I17" s="948">
        <v>19.86</v>
      </c>
      <c r="J17" s="947">
        <f>IF(SUM(E17:I17)=0,SUMIFS($J18:$J$38,$A18:$A$38,$A17),G17*I17)</f>
        <v>59.58</v>
      </c>
      <c r="L17" s="850"/>
    </row>
    <row r="18" spans="1:21" x14ac:dyDescent="0.25">
      <c r="A18" s="951" t="str">
        <f t="shared" si="0"/>
        <v>CABEAMENTO</v>
      </c>
      <c r="B18" s="951" t="s">
        <v>2890</v>
      </c>
      <c r="C18" s="951" t="s">
        <v>2854</v>
      </c>
      <c r="D18" s="952" t="s">
        <v>2910</v>
      </c>
      <c r="E18" s="949">
        <v>100</v>
      </c>
      <c r="F18" s="949">
        <v>0</v>
      </c>
      <c r="G18" s="950">
        <f t="shared" si="1"/>
        <v>100</v>
      </c>
      <c r="H18" s="949" t="s">
        <v>2486</v>
      </c>
      <c r="I18" s="948">
        <v>0.62</v>
      </c>
      <c r="J18" s="947">
        <f>IF(SUM(E18:I18)=0,SUMIFS(#REF!,#REF!,$A18),G18*I18)</f>
        <v>62</v>
      </c>
      <c r="L18" s="850"/>
    </row>
    <row r="19" spans="1:21" x14ac:dyDescent="0.25">
      <c r="A19" s="951" t="str">
        <f t="shared" si="0"/>
        <v>CABEAMENTO</v>
      </c>
      <c r="B19" s="951" t="s">
        <v>2890</v>
      </c>
      <c r="C19" s="951" t="s">
        <v>2854</v>
      </c>
      <c r="D19" s="952" t="s">
        <v>2909</v>
      </c>
      <c r="E19" s="949">
        <v>6</v>
      </c>
      <c r="F19" s="949">
        <v>0</v>
      </c>
      <c r="G19" s="950">
        <f t="shared" si="1"/>
        <v>6</v>
      </c>
      <c r="H19" s="949" t="s">
        <v>2486</v>
      </c>
      <c r="I19" s="948">
        <v>0.82</v>
      </c>
      <c r="J19" s="947">
        <f>IF(SUM(E19:I19)=0,SUMIFS($J20:$J$38,$A20:$A$38,$A19),G19*I19)</f>
        <v>4.92</v>
      </c>
      <c r="L19" s="850"/>
    </row>
    <row r="20" spans="1:21" x14ac:dyDescent="0.25">
      <c r="A20" s="951" t="str">
        <f t="shared" si="0"/>
        <v>CABEAMENTO</v>
      </c>
      <c r="B20" s="951" t="s">
        <v>2890</v>
      </c>
      <c r="C20" s="951" t="s">
        <v>2906</v>
      </c>
      <c r="D20" s="952" t="s">
        <v>2908</v>
      </c>
      <c r="E20" s="949">
        <v>1</v>
      </c>
      <c r="F20" s="949">
        <v>0</v>
      </c>
      <c r="G20" s="950">
        <f t="shared" si="1"/>
        <v>1</v>
      </c>
      <c r="H20" s="949" t="s">
        <v>2486</v>
      </c>
      <c r="I20" s="948">
        <v>255.82</v>
      </c>
      <c r="J20" s="947">
        <f>IF(SUM(E20:I20)=0,SUMIFS($J$39:$J40,$A$39:$A40,$A20),G20*I20)</f>
        <v>255.82</v>
      </c>
      <c r="L20" s="850"/>
    </row>
    <row r="21" spans="1:21" x14ac:dyDescent="0.25">
      <c r="A21" s="951" t="str">
        <f t="shared" si="0"/>
        <v>CABEAMENTO</v>
      </c>
      <c r="B21" s="951" t="s">
        <v>2890</v>
      </c>
      <c r="C21" s="951" t="s">
        <v>2906</v>
      </c>
      <c r="D21" s="952" t="s">
        <v>2907</v>
      </c>
      <c r="E21" s="949">
        <v>32</v>
      </c>
      <c r="F21" s="949">
        <v>0</v>
      </c>
      <c r="G21" s="950">
        <f t="shared" si="1"/>
        <v>32</v>
      </c>
      <c r="H21" s="949" t="s">
        <v>2486</v>
      </c>
      <c r="I21" s="948">
        <v>378.96</v>
      </c>
      <c r="J21" s="947">
        <f>IF(SUM(E21:I21)=0,SUMIFS($J22:$J$38,$A22:$A$38,$A21),G21*I21)</f>
        <v>12126.72</v>
      </c>
      <c r="L21" s="850"/>
    </row>
    <row r="22" spans="1:21" x14ac:dyDescent="0.25">
      <c r="A22" s="951" t="str">
        <f t="shared" si="0"/>
        <v>CABEAMENTO</v>
      </c>
      <c r="B22" s="951" t="s">
        <v>2890</v>
      </c>
      <c r="C22" s="951" t="s">
        <v>2906</v>
      </c>
      <c r="D22" s="952" t="s">
        <v>2907</v>
      </c>
      <c r="E22" s="949">
        <v>20</v>
      </c>
      <c r="F22" s="949">
        <v>0</v>
      </c>
      <c r="G22" s="950">
        <f t="shared" si="1"/>
        <v>20</v>
      </c>
      <c r="H22" s="949" t="s">
        <v>2486</v>
      </c>
      <c r="I22" s="948">
        <v>378.96</v>
      </c>
      <c r="J22" s="947">
        <f>IF(SUM(E22:I22)=0,SUMIFS($J$39:$J42,$A$39:$A42,$A22),G22*I22)</f>
        <v>7579.2</v>
      </c>
      <c r="L22" s="850"/>
    </row>
    <row r="23" spans="1:21" x14ac:dyDescent="0.25">
      <c r="A23" s="951" t="str">
        <f t="shared" si="0"/>
        <v>CABEAMENTO</v>
      </c>
      <c r="B23" s="951" t="s">
        <v>2890</v>
      </c>
      <c r="C23" s="951" t="s">
        <v>2906</v>
      </c>
      <c r="D23" s="952" t="s">
        <v>2905</v>
      </c>
      <c r="E23" s="949">
        <v>1</v>
      </c>
      <c r="F23" s="949">
        <v>0</v>
      </c>
      <c r="G23" s="950">
        <f t="shared" si="1"/>
        <v>1</v>
      </c>
      <c r="H23" s="949" t="s">
        <v>2486</v>
      </c>
      <c r="I23" s="948">
        <v>536</v>
      </c>
      <c r="J23" s="947">
        <f>IF(SUM(E23:I23)=0,SUMIFS($J24:$J$38,$A24:$A$38,$A23),G23*I23)</f>
        <v>536</v>
      </c>
      <c r="L23" s="850"/>
    </row>
    <row r="24" spans="1:21" x14ac:dyDescent="0.25">
      <c r="A24" s="951" t="str">
        <f t="shared" si="0"/>
        <v>CABEAMENTO</v>
      </c>
      <c r="B24" s="951" t="s">
        <v>2890</v>
      </c>
      <c r="C24" s="951" t="s">
        <v>2902</v>
      </c>
      <c r="D24" s="952" t="s">
        <v>2904</v>
      </c>
      <c r="E24" s="949">
        <v>1</v>
      </c>
      <c r="F24" s="949">
        <v>0</v>
      </c>
      <c r="G24" s="950">
        <f t="shared" si="1"/>
        <v>1</v>
      </c>
      <c r="H24" s="949" t="s">
        <v>2486</v>
      </c>
      <c r="I24" s="948">
        <v>58</v>
      </c>
      <c r="J24" s="947">
        <f>IF(SUM(E24:I24)=0,SUMIFS($J$39:$J44,$A$39:$A44,$A24),G24*I24)</f>
        <v>58</v>
      </c>
      <c r="L24" s="850"/>
    </row>
    <row r="25" spans="1:21" x14ac:dyDescent="0.25">
      <c r="A25" s="951" t="str">
        <f t="shared" si="0"/>
        <v>CABEAMENTO</v>
      </c>
      <c r="B25" s="951" t="s">
        <v>2890</v>
      </c>
      <c r="C25" s="951" t="s">
        <v>2902</v>
      </c>
      <c r="D25" s="952" t="s">
        <v>2903</v>
      </c>
      <c r="E25" s="949">
        <v>284</v>
      </c>
      <c r="F25" s="949">
        <v>0</v>
      </c>
      <c r="G25" s="950">
        <f t="shared" si="1"/>
        <v>284</v>
      </c>
      <c r="H25" s="949" t="s">
        <v>2486</v>
      </c>
      <c r="I25" s="948">
        <v>29.439999999999998</v>
      </c>
      <c r="J25" s="947">
        <f>IF(SUM(E25:I25)=0,SUMIFS($J26:$J$38,$A26:$A$38,$A25),G25*I25)</f>
        <v>8360.9599999999991</v>
      </c>
      <c r="L25" s="850"/>
    </row>
    <row r="26" spans="1:21" x14ac:dyDescent="0.25">
      <c r="A26" s="951" t="str">
        <f t="shared" si="0"/>
        <v>CABEAMENTO</v>
      </c>
      <c r="B26" s="951" t="s">
        <v>2890</v>
      </c>
      <c r="C26" s="951" t="s">
        <v>2902</v>
      </c>
      <c r="D26" s="952" t="s">
        <v>2901</v>
      </c>
      <c r="E26" s="949">
        <v>109</v>
      </c>
      <c r="F26" s="949">
        <v>0</v>
      </c>
      <c r="G26" s="950">
        <f t="shared" si="1"/>
        <v>109</v>
      </c>
      <c r="H26" s="949" t="s">
        <v>2486</v>
      </c>
      <c r="I26" s="948">
        <v>30.619999999999997</v>
      </c>
      <c r="J26" s="947">
        <f>IF(SUM(E26:I26)=0,SUMIFS($J$39:$J46,$A$39:$A46,$A26),G26*I26)</f>
        <v>3337.58</v>
      </c>
      <c r="L26" s="850"/>
    </row>
    <row r="27" spans="1:21" s="1017" customFormat="1" x14ac:dyDescent="0.25">
      <c r="A27" s="1011" t="str">
        <f>A24</f>
        <v>CABEAMENTO</v>
      </c>
      <c r="B27" s="1011" t="s">
        <v>2890</v>
      </c>
      <c r="C27" s="1011" t="s">
        <v>2798</v>
      </c>
      <c r="D27" s="1012" t="s">
        <v>2929</v>
      </c>
      <c r="E27" s="1013">
        <f>0.12*E37</f>
        <v>120</v>
      </c>
      <c r="F27" s="1013">
        <v>0</v>
      </c>
      <c r="G27" s="1014">
        <f t="shared" si="1"/>
        <v>120</v>
      </c>
      <c r="H27" s="1013" t="s">
        <v>2486</v>
      </c>
      <c r="I27" s="1015">
        <v>0.25</v>
      </c>
      <c r="J27" s="1016">
        <f>IF(SUM(E27:I27)=0,SUMIFS($J28:$J$38,$A28:$A$38,$A27),G27*I27)</f>
        <v>30</v>
      </c>
      <c r="K27" s="1017" t="s">
        <v>2736</v>
      </c>
      <c r="L27" s="922"/>
      <c r="M27" s="922"/>
      <c r="N27" s="922"/>
      <c r="O27" s="922"/>
      <c r="P27" s="922"/>
      <c r="Q27" s="922"/>
      <c r="R27" s="922"/>
      <c r="S27" s="922"/>
      <c r="T27" s="922"/>
      <c r="U27" s="922"/>
    </row>
    <row r="28" spans="1:21" s="1017" customFormat="1" x14ac:dyDescent="0.25">
      <c r="A28" s="1011" t="str">
        <f>A25</f>
        <v>CABEAMENTO</v>
      </c>
      <c r="B28" s="1011" t="s">
        <v>2890</v>
      </c>
      <c r="C28" s="1011" t="s">
        <v>2798</v>
      </c>
      <c r="D28" s="1012" t="s">
        <v>2930</v>
      </c>
      <c r="E28" s="1013">
        <f>0.07*E38</f>
        <v>280</v>
      </c>
      <c r="F28" s="1013">
        <v>0</v>
      </c>
      <c r="G28" s="1014">
        <f t="shared" si="1"/>
        <v>280</v>
      </c>
      <c r="H28" s="1013" t="s">
        <v>2486</v>
      </c>
      <c r="I28" s="1015">
        <v>9.26</v>
      </c>
      <c r="J28" s="1016">
        <f>IF(SUM(E28:I28)=0,SUMIFS($J29:$J$38,$A29:$A$38,$A28),G28*I28)</f>
        <v>2592.7999999999997</v>
      </c>
      <c r="K28" s="1017" t="s">
        <v>2736</v>
      </c>
      <c r="L28" s="922"/>
      <c r="M28" s="922"/>
      <c r="N28" s="922"/>
      <c r="O28" s="922"/>
      <c r="P28" s="922"/>
      <c r="Q28" s="922"/>
      <c r="R28" s="922"/>
      <c r="S28" s="922"/>
      <c r="T28" s="922"/>
      <c r="U28" s="922"/>
    </row>
    <row r="29" spans="1:21" x14ac:dyDescent="0.25">
      <c r="A29" s="951" t="str">
        <f>A26</f>
        <v>CABEAMENTO</v>
      </c>
      <c r="B29" s="951" t="s">
        <v>2890</v>
      </c>
      <c r="C29" s="951" t="s">
        <v>2798</v>
      </c>
      <c r="D29" s="952" t="s">
        <v>2900</v>
      </c>
      <c r="E29" s="949">
        <v>18</v>
      </c>
      <c r="F29" s="949">
        <v>0</v>
      </c>
      <c r="G29" s="950">
        <f t="shared" si="1"/>
        <v>18</v>
      </c>
      <c r="H29" s="949" t="s">
        <v>2486</v>
      </c>
      <c r="I29" s="948">
        <v>24.99</v>
      </c>
      <c r="J29" s="947">
        <f>IF(SUM(E29:I29)=0,SUMIFS($J30:$J$38,$A30:$A$38,$A29),G29*I29)</f>
        <v>449.82</v>
      </c>
      <c r="L29" s="850"/>
    </row>
    <row r="30" spans="1:21" x14ac:dyDescent="0.25">
      <c r="A30" s="951" t="str">
        <f t="shared" ref="A30:A38" si="2">A29</f>
        <v>CABEAMENTO</v>
      </c>
      <c r="B30" s="951" t="s">
        <v>2890</v>
      </c>
      <c r="C30" s="951" t="s">
        <v>2893</v>
      </c>
      <c r="D30" s="952" t="s">
        <v>2899</v>
      </c>
      <c r="E30" s="949">
        <v>20</v>
      </c>
      <c r="F30" s="949">
        <v>0</v>
      </c>
      <c r="G30" s="950">
        <f t="shared" si="1"/>
        <v>20</v>
      </c>
      <c r="H30" s="949" t="s">
        <v>2486</v>
      </c>
      <c r="I30" s="948">
        <v>10.76</v>
      </c>
      <c r="J30" s="947">
        <f>IF(SUM(E30:I30)=0,SUMIFS($J$39:$J48,$A$39:$A48,$A30),G30*I30)</f>
        <v>215.2</v>
      </c>
      <c r="L30" s="850"/>
    </row>
    <row r="31" spans="1:21" x14ac:dyDescent="0.25">
      <c r="A31" s="951" t="str">
        <f t="shared" si="2"/>
        <v>CABEAMENTO</v>
      </c>
      <c r="B31" s="951" t="s">
        <v>2890</v>
      </c>
      <c r="C31" s="951" t="s">
        <v>2893</v>
      </c>
      <c r="D31" s="952" t="s">
        <v>2898</v>
      </c>
      <c r="E31" s="949">
        <v>340</v>
      </c>
      <c r="F31" s="949">
        <v>0</v>
      </c>
      <c r="G31" s="950">
        <f t="shared" si="1"/>
        <v>340</v>
      </c>
      <c r="H31" s="949" t="s">
        <v>2486</v>
      </c>
      <c r="I31" s="948">
        <v>7.46</v>
      </c>
      <c r="J31" s="947">
        <f>IF(SUM(E31:I31)=0,SUMIFS($J32:$J$38,$A32:$A$38,$A31),G31*I31)</f>
        <v>2536.4</v>
      </c>
      <c r="L31" s="850"/>
    </row>
    <row r="32" spans="1:21" x14ac:dyDescent="0.25">
      <c r="A32" s="951" t="str">
        <f t="shared" si="2"/>
        <v>CABEAMENTO</v>
      </c>
      <c r="B32" s="951" t="s">
        <v>2890</v>
      </c>
      <c r="C32" s="951" t="s">
        <v>2893</v>
      </c>
      <c r="D32" s="952" t="s">
        <v>2897</v>
      </c>
      <c r="E32" s="949">
        <v>170</v>
      </c>
      <c r="F32" s="949">
        <v>0</v>
      </c>
      <c r="G32" s="950">
        <f t="shared" si="1"/>
        <v>170</v>
      </c>
      <c r="H32" s="949" t="s">
        <v>2486</v>
      </c>
      <c r="I32" s="948">
        <v>5.1289999999999996</v>
      </c>
      <c r="J32" s="947">
        <f>IF(SUM(E32:I32)=0,SUMIFS($J$39:$J50,$A$39:$A50,$A32),G32*I32)</f>
        <v>871.93</v>
      </c>
      <c r="L32" s="850"/>
    </row>
    <row r="33" spans="1:12" x14ac:dyDescent="0.25">
      <c r="A33" s="951" t="str">
        <f t="shared" si="2"/>
        <v>CABEAMENTO</v>
      </c>
      <c r="B33" s="951" t="s">
        <v>2890</v>
      </c>
      <c r="C33" s="951" t="s">
        <v>2893</v>
      </c>
      <c r="D33" s="952" t="s">
        <v>2896</v>
      </c>
      <c r="E33" s="949">
        <v>10</v>
      </c>
      <c r="F33" s="949">
        <v>0</v>
      </c>
      <c r="G33" s="950">
        <f t="shared" si="1"/>
        <v>10</v>
      </c>
      <c r="H33" s="949" t="s">
        <v>2486</v>
      </c>
      <c r="I33" s="948">
        <v>1.5</v>
      </c>
      <c r="J33" s="947">
        <f>IF(SUM(E33:I33)=0,SUMIFS($J34:$J$38,$A34:$A$38,$A33),G33*I33)</f>
        <v>15</v>
      </c>
      <c r="L33" s="850"/>
    </row>
    <row r="34" spans="1:12" x14ac:dyDescent="0.25">
      <c r="A34" s="951" t="str">
        <f t="shared" si="2"/>
        <v>CABEAMENTO</v>
      </c>
      <c r="B34" s="951" t="s">
        <v>2890</v>
      </c>
      <c r="C34" s="951" t="s">
        <v>2893</v>
      </c>
      <c r="D34" s="952" t="s">
        <v>2895</v>
      </c>
      <c r="E34" s="949">
        <v>10</v>
      </c>
      <c r="F34" s="949">
        <v>0</v>
      </c>
      <c r="G34" s="950">
        <f t="shared" si="1"/>
        <v>10</v>
      </c>
      <c r="H34" s="949" t="s">
        <v>2486</v>
      </c>
      <c r="I34" s="948">
        <v>1.5158</v>
      </c>
      <c r="J34" s="947">
        <f>IF(SUM(E34:I34)=0,SUMIFS($J$39:$J52,$A$39:$A52,$A34),G34*I34)</f>
        <v>15.158000000000001</v>
      </c>
      <c r="L34" s="850"/>
    </row>
    <row r="35" spans="1:12" x14ac:dyDescent="0.25">
      <c r="A35" s="951" t="str">
        <f t="shared" si="2"/>
        <v>CABEAMENTO</v>
      </c>
      <c r="B35" s="951" t="s">
        <v>2890</v>
      </c>
      <c r="C35" s="951" t="s">
        <v>2893</v>
      </c>
      <c r="D35" s="952" t="s">
        <v>2894</v>
      </c>
      <c r="E35" s="949">
        <v>2480</v>
      </c>
      <c r="F35" s="949">
        <v>0</v>
      </c>
      <c r="G35" s="950">
        <f t="shared" si="1"/>
        <v>2480</v>
      </c>
      <c r="H35" s="949" t="s">
        <v>2486</v>
      </c>
      <c r="I35" s="948">
        <v>2.16</v>
      </c>
      <c r="J35" s="947">
        <f>IF(SUM(E35:I35)=0,SUMIFS($J36:$J$38,$A36:$A$38,$A35),G35*I35)</f>
        <v>5356.8</v>
      </c>
      <c r="L35" s="850"/>
    </row>
    <row r="36" spans="1:12" x14ac:dyDescent="0.25">
      <c r="A36" s="951" t="str">
        <f t="shared" si="2"/>
        <v>CABEAMENTO</v>
      </c>
      <c r="B36" s="951" t="s">
        <v>2890</v>
      </c>
      <c r="C36" s="951" t="s">
        <v>2893</v>
      </c>
      <c r="D36" s="952" t="s">
        <v>2892</v>
      </c>
      <c r="E36" s="949">
        <v>1</v>
      </c>
      <c r="F36" s="949">
        <v>0</v>
      </c>
      <c r="G36" s="950">
        <f t="shared" si="1"/>
        <v>1</v>
      </c>
      <c r="H36" s="949" t="s">
        <v>2486</v>
      </c>
      <c r="I36" s="948">
        <v>608.71</v>
      </c>
      <c r="J36" s="947">
        <f>IF(SUM(E36:I36)=0,SUMIFS($J$39:$J54,$A$39:$A54,$A36),G36*I36)</f>
        <v>608.71</v>
      </c>
      <c r="L36" s="850"/>
    </row>
    <row r="37" spans="1:12" x14ac:dyDescent="0.25">
      <c r="A37" s="951" t="str">
        <f t="shared" si="2"/>
        <v>CABEAMENTO</v>
      </c>
      <c r="B37" s="951" t="s">
        <v>2890</v>
      </c>
      <c r="C37" s="951" t="s">
        <v>2889</v>
      </c>
      <c r="D37" s="952" t="s">
        <v>2891</v>
      </c>
      <c r="E37" s="949">
        <v>1000</v>
      </c>
      <c r="F37" s="949">
        <v>0</v>
      </c>
      <c r="G37" s="950">
        <f t="shared" si="1"/>
        <v>1000</v>
      </c>
      <c r="H37" s="949" t="s">
        <v>2486</v>
      </c>
      <c r="I37" s="948">
        <v>2.2799999999999998</v>
      </c>
      <c r="J37" s="947">
        <f>IF(SUM(E37:I37)=0,SUMIFS($J38:$J$38,$A38:$A$38,$A37),G37*I37)</f>
        <v>2280</v>
      </c>
      <c r="L37" s="850"/>
    </row>
    <row r="38" spans="1:12" x14ac:dyDescent="0.25">
      <c r="A38" s="951" t="str">
        <f t="shared" si="2"/>
        <v>CABEAMENTO</v>
      </c>
      <c r="B38" s="951" t="s">
        <v>2890</v>
      </c>
      <c r="C38" s="951" t="s">
        <v>2889</v>
      </c>
      <c r="D38" s="952" t="s">
        <v>2888</v>
      </c>
      <c r="E38" s="949">
        <v>4000</v>
      </c>
      <c r="F38" s="949">
        <v>0</v>
      </c>
      <c r="G38" s="950">
        <f t="shared" si="1"/>
        <v>4000</v>
      </c>
      <c r="H38" s="949" t="s">
        <v>2486</v>
      </c>
      <c r="I38" s="948">
        <v>3.43</v>
      </c>
      <c r="J38" s="947">
        <f>IF(SUM(E38:I38)=0,SUMIFS($J$39:$J56,$A$39:$A56,$A38),G38*I38)</f>
        <v>13720</v>
      </c>
      <c r="L38" s="850"/>
    </row>
    <row r="39" spans="1:12" x14ac:dyDescent="0.25">
      <c r="A39" s="946"/>
      <c r="B39" s="946"/>
      <c r="C39" s="946"/>
      <c r="D39" s="946"/>
      <c r="E39" s="946"/>
      <c r="F39" s="946"/>
      <c r="G39" s="946"/>
      <c r="H39" s="946"/>
      <c r="I39" s="946" t="s">
        <v>2611</v>
      </c>
      <c r="J39" s="853">
        <f>SUMPRODUCT(G6:G38,I6:I38)</f>
        <v>64038.263000000006</v>
      </c>
    </row>
  </sheetData>
  <autoFilter ref="A6:K38" xr:uid="{C1CB23AC-E1EC-4E62-80B1-DF5421E7F0F4}"/>
  <mergeCells count="1">
    <mergeCell ref="A5:Y5"/>
  </mergeCells>
  <conditionalFormatting sqref="O10">
    <cfRule type="containsText" dxfId="2274" priority="2" operator="containsText" text="OK">
      <formula>NOT(ISERROR(SEARCH("OK",O10)))</formula>
    </cfRule>
  </conditionalFormatting>
  <pageMargins left="0.511811024" right="0.511811024" top="0.78740157499999996" bottom="0.78740157499999996" header="0.31496062000000002" footer="0.31496062000000002"/>
  <pageSetup paperSize="9" scale="20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8DAFFB4-0D2B-4EB3-B870-DC495F9D05F4}">
            <xm:f>ISERROR(SEARCH(#REF!,O10))</xm:f>
            <xm:f>#REF!</xm:f>
            <x14:dxf>
              <font>
                <b/>
                <i/>
                <color theme="9" tint="-0.499984740745262"/>
              </font>
              <fill>
                <patternFill>
                  <bgColor theme="9" tint="0.39994506668294322"/>
                </patternFill>
              </fill>
              <border>
                <left style="thin">
                  <color theme="9"/>
                </left>
                <right style="thin">
                  <color theme="9"/>
                </right>
                <top style="thin">
                  <color theme="9"/>
                </top>
                <bottom style="thin">
                  <color theme="9"/>
                </bottom>
                <vertical/>
                <horizontal/>
              </border>
            </x14:dxf>
          </x14:cfRule>
          <x14:cfRule type="containsText" priority="3" operator="containsText" id="{A2165877-9CA6-4735-B6AD-3632D8F6098F}">
            <xm:f>NOT(ISERROR(SEARCH(#REF!,O10)))</xm:f>
            <xm:f>#REF!</xm:f>
            <x14:dxf>
              <font>
                <b/>
                <i/>
                <color rgb="FFFF0000"/>
              </font>
              <fill>
                <patternFill>
                  <bgColor theme="5" tint="0.39994506668294322"/>
                </patternFill>
              </fill>
              <border>
                <left style="thin">
                  <color rgb="FFFF0000"/>
                </left>
                <right style="thin">
                  <color rgb="FFFF0000"/>
                </right>
                <top style="thin">
                  <color rgb="FFFF0000"/>
                </top>
                <bottom style="thin">
                  <color rgb="FFFF0000"/>
                </bottom>
                <vertical/>
                <horizontal/>
              </border>
            </x14:dxf>
          </x14:cfRule>
          <xm:sqref>O10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E4EA-2612-4CDA-85C7-D143FE5CB141}">
  <sheetPr>
    <tabColor rgb="FF00B050"/>
  </sheetPr>
  <dimension ref="A1:Z1004"/>
  <sheetViews>
    <sheetView showGridLines="0" topLeftCell="C1" zoomScale="70" zoomScaleNormal="70" workbookViewId="0">
      <selection activeCell="A5" sqref="A5:P5"/>
    </sheetView>
  </sheetViews>
  <sheetFormatPr defaultColWidth="12.6640625" defaultRowHeight="15" customHeight="1" outlineLevelRow="1" x14ac:dyDescent="0.25"/>
  <cols>
    <col min="1" max="1" width="17.6640625" style="1071" customWidth="1"/>
    <col min="2" max="2" width="24.44140625" style="1071" customWidth="1"/>
    <col min="3" max="3" width="17.5546875" style="1071" bestFit="1" customWidth="1"/>
    <col min="4" max="4" width="141.5546875" style="1071" customWidth="1"/>
    <col min="5" max="5" width="19" style="1071" bestFit="1" customWidth="1"/>
    <col min="6" max="6" width="13" style="1071" bestFit="1" customWidth="1"/>
    <col min="7" max="7" width="22" style="1071" customWidth="1"/>
    <col min="8" max="8" width="11.5546875" style="1072" customWidth="1"/>
    <col min="9" max="9" width="20.44140625" style="1071" customWidth="1"/>
    <col min="10" max="10" width="21" style="1071" customWidth="1"/>
    <col min="11" max="12" width="13.44140625" style="1071" customWidth="1"/>
    <col min="13" max="13" width="85" style="1071" customWidth="1"/>
    <col min="14" max="14" width="30.44140625" style="1071" customWidth="1"/>
    <col min="15" max="15" width="9.33203125" style="1071" customWidth="1"/>
    <col min="16" max="16" width="16.44140625" style="1071" customWidth="1"/>
    <col min="17" max="26" width="9.109375" style="1071" customWidth="1"/>
    <col min="27" max="16384" width="12.6640625" style="1071"/>
  </cols>
  <sheetData>
    <row r="1" spans="1:26" ht="15" customHeight="1" x14ac:dyDescent="0.25">
      <c r="A1" s="1118"/>
      <c r="B1" s="1117"/>
      <c r="C1" s="1106" t="s">
        <v>0</v>
      </c>
      <c r="D1" s="1104" t="s">
        <v>2727</v>
      </c>
      <c r="E1" s="1104"/>
      <c r="F1" s="1115"/>
      <c r="G1" s="1115"/>
      <c r="H1" s="1116"/>
      <c r="I1" s="1115"/>
      <c r="J1" s="1115"/>
      <c r="K1" s="1115"/>
      <c r="L1" s="1115"/>
      <c r="M1" s="1115"/>
      <c r="N1" s="1115"/>
      <c r="O1" s="1115"/>
      <c r="P1" s="1114"/>
      <c r="Q1" s="1101"/>
      <c r="R1" s="1101"/>
      <c r="S1" s="1101"/>
      <c r="T1" s="1101"/>
      <c r="U1" s="1101"/>
      <c r="V1" s="1101"/>
      <c r="W1" s="1101"/>
      <c r="X1" s="1101"/>
      <c r="Y1" s="1101"/>
      <c r="Z1" s="1101"/>
    </row>
    <row r="2" spans="1:26" ht="15" customHeight="1" x14ac:dyDescent="0.25">
      <c r="A2" s="1112"/>
      <c r="B2" s="1101"/>
      <c r="C2" s="1106" t="s">
        <v>2</v>
      </c>
      <c r="D2" s="1111" t="s">
        <v>2726</v>
      </c>
      <c r="E2" s="1113"/>
      <c r="F2" s="1104"/>
      <c r="G2" s="1104"/>
      <c r="H2" s="1105"/>
      <c r="I2" s="1104"/>
      <c r="J2" s="1104"/>
      <c r="K2" s="1104"/>
      <c r="L2" s="1104"/>
      <c r="M2" s="1104"/>
      <c r="N2" s="1104"/>
      <c r="O2" s="1104"/>
      <c r="P2" s="1109"/>
      <c r="Q2" s="1102"/>
      <c r="R2" s="1102"/>
      <c r="S2" s="1102"/>
      <c r="T2" s="1102"/>
      <c r="U2" s="1102"/>
      <c r="V2" s="1102"/>
      <c r="W2" s="1102"/>
      <c r="X2" s="1102"/>
      <c r="Y2" s="1102"/>
      <c r="Z2" s="1102"/>
    </row>
    <row r="3" spans="1:26" ht="15" customHeight="1" x14ac:dyDescent="0.25">
      <c r="A3" s="1112"/>
      <c r="B3" s="1101"/>
      <c r="C3" s="1106" t="s">
        <v>2444</v>
      </c>
      <c r="D3" s="1111" t="s">
        <v>2968</v>
      </c>
      <c r="E3" s="1110"/>
      <c r="F3" s="1104"/>
      <c r="G3" s="1104"/>
      <c r="H3" s="1105"/>
      <c r="I3" s="1104"/>
      <c r="J3" s="1104"/>
      <c r="K3" s="1104"/>
      <c r="L3" s="1104"/>
      <c r="M3" s="1104"/>
      <c r="N3" s="1104"/>
      <c r="O3" s="1104"/>
      <c r="P3" s="1109"/>
      <c r="Q3" s="1102"/>
      <c r="R3" s="1102"/>
      <c r="S3" s="1102"/>
      <c r="T3" s="1102"/>
      <c r="U3" s="1102"/>
      <c r="V3" s="1102"/>
      <c r="W3" s="1102"/>
      <c r="X3" s="1102"/>
      <c r="Y3" s="1102"/>
      <c r="Z3" s="1102"/>
    </row>
    <row r="4" spans="1:26" ht="15" customHeight="1" x14ac:dyDescent="0.25">
      <c r="A4" s="1108"/>
      <c r="B4" s="1107"/>
      <c r="C4" s="1106" t="s">
        <v>4</v>
      </c>
      <c r="D4" s="1104" t="s">
        <v>2931</v>
      </c>
      <c r="E4" s="1104"/>
      <c r="F4" s="1104"/>
      <c r="G4" s="1104"/>
      <c r="H4" s="1105"/>
      <c r="I4" s="1104"/>
      <c r="J4" s="1104"/>
      <c r="K4" s="1104"/>
      <c r="L4" s="1104"/>
      <c r="M4" s="1104"/>
      <c r="N4" s="1104"/>
      <c r="O4" s="1104"/>
      <c r="P4" s="1103"/>
      <c r="Q4" s="1102"/>
      <c r="R4" s="1102"/>
      <c r="S4" s="1102"/>
      <c r="T4" s="1102"/>
      <c r="U4" s="1102"/>
      <c r="V4" s="1102"/>
      <c r="W4" s="1102"/>
      <c r="X4" s="1102"/>
      <c r="Y4" s="1102"/>
      <c r="Z4" s="1102"/>
    </row>
    <row r="5" spans="1:26" ht="21.75" customHeight="1" thickBot="1" x14ac:dyDescent="0.3">
      <c r="A5" s="1449"/>
      <c r="B5" s="1450"/>
      <c r="C5" s="1450"/>
      <c r="D5" s="1450"/>
      <c r="E5" s="1450"/>
      <c r="F5" s="1450"/>
      <c r="G5" s="1450"/>
      <c r="H5" s="1450"/>
      <c r="I5" s="1450"/>
      <c r="J5" s="1450"/>
      <c r="K5" s="1450"/>
      <c r="L5" s="1450"/>
      <c r="M5" s="1450"/>
      <c r="N5" s="1450"/>
      <c r="O5" s="1450"/>
      <c r="P5" s="1450"/>
      <c r="Q5" s="1101"/>
      <c r="R5" s="1101"/>
      <c r="S5" s="1101"/>
      <c r="T5" s="1101"/>
      <c r="U5" s="1101"/>
      <c r="V5" s="1101"/>
      <c r="W5" s="1101"/>
      <c r="X5" s="1101"/>
      <c r="Y5" s="1101"/>
      <c r="Z5" s="1101"/>
    </row>
    <row r="6" spans="1:26" ht="41.25" customHeight="1" x14ac:dyDescent="0.25">
      <c r="A6" s="1100" t="s">
        <v>2884</v>
      </c>
      <c r="B6" s="1100" t="s">
        <v>2719</v>
      </c>
      <c r="C6" s="1100" t="s">
        <v>2722</v>
      </c>
      <c r="D6" s="1100" t="s">
        <v>7</v>
      </c>
      <c r="E6" s="1100" t="s">
        <v>9</v>
      </c>
      <c r="F6" s="1100" t="s">
        <v>2721</v>
      </c>
      <c r="G6" s="1100" t="s">
        <v>2720</v>
      </c>
      <c r="H6" s="1100" t="s">
        <v>8</v>
      </c>
      <c r="I6" s="1100" t="s">
        <v>151</v>
      </c>
      <c r="J6" s="1100" t="s">
        <v>2458</v>
      </c>
      <c r="K6" s="1075"/>
      <c r="L6" s="1098" t="s">
        <v>2967</v>
      </c>
      <c r="M6" s="1099" t="s">
        <v>2719</v>
      </c>
      <c r="N6" s="1098" t="s">
        <v>2883</v>
      </c>
      <c r="O6" s="1073"/>
      <c r="P6" s="1073"/>
      <c r="Q6" s="1073"/>
      <c r="R6" s="1073"/>
      <c r="S6" s="1073"/>
      <c r="T6" s="1073"/>
      <c r="U6" s="1073"/>
      <c r="V6" s="1073"/>
      <c r="W6" s="1073"/>
      <c r="X6" s="1073"/>
      <c r="Y6" s="1073"/>
      <c r="Z6" s="1073"/>
    </row>
    <row r="7" spans="1:26" ht="14.25" customHeight="1" thickBot="1" x14ac:dyDescent="0.3">
      <c r="A7" s="1097" t="s">
        <v>2946</v>
      </c>
      <c r="B7" s="1096"/>
      <c r="C7" s="1095"/>
      <c r="D7" s="1095"/>
      <c r="E7" s="1094"/>
      <c r="F7" s="1094"/>
      <c r="G7" s="1093"/>
      <c r="H7" s="1092"/>
      <c r="I7" s="1091"/>
      <c r="J7" s="1090">
        <f>IF(SUM(E7:I7)=0,SUMIFS($J8:$J$120,$A8:$A$120,$A7),G7*I7)</f>
        <v>51225.254199999981</v>
      </c>
      <c r="K7" s="1073"/>
      <c r="L7" s="1089" t="s">
        <v>2946</v>
      </c>
      <c r="M7" s="1088" t="s">
        <v>2946</v>
      </c>
      <c r="N7" s="1087">
        <f>J7</f>
        <v>51225.254199999981</v>
      </c>
      <c r="O7" s="1073"/>
      <c r="P7" s="1073"/>
      <c r="Q7" s="1073"/>
      <c r="R7" s="1073"/>
      <c r="S7" s="1073"/>
      <c r="T7" s="1073"/>
      <c r="U7" s="1073"/>
      <c r="V7" s="1073"/>
      <c r="W7" s="1073"/>
      <c r="X7" s="1073"/>
      <c r="Y7" s="1073"/>
      <c r="Z7" s="1073"/>
    </row>
    <row r="8" spans="1:26" ht="14.25" customHeight="1" outlineLevel="1" x14ac:dyDescent="0.25">
      <c r="A8" s="1084" t="str">
        <f t="shared" ref="A8:A29" si="0">A7</f>
        <v>SPDA</v>
      </c>
      <c r="B8" s="1084" t="s">
        <v>2946</v>
      </c>
      <c r="C8" s="1084"/>
      <c r="D8" s="1084" t="s">
        <v>2966</v>
      </c>
      <c r="E8" s="1083">
        <v>132.59</v>
      </c>
      <c r="F8" s="1083">
        <v>0</v>
      </c>
      <c r="G8" s="1082">
        <f t="shared" ref="G8:G29" si="1">E8+(E8*F8)</f>
        <v>132.59</v>
      </c>
      <c r="H8" s="1081" t="s">
        <v>64</v>
      </c>
      <c r="I8" s="1080">
        <v>31.49</v>
      </c>
      <c r="J8" s="1079">
        <f>IF(SUM(E8:I8)=0,SUMIFS($J9:$J$43,$A9:$A$43,$A8),G8*I8)</f>
        <v>4175.2591000000002</v>
      </c>
      <c r="K8" s="1073"/>
      <c r="L8" s="1086"/>
      <c r="M8" s="1086" t="s">
        <v>52</v>
      </c>
      <c r="N8" s="1085">
        <f>N7</f>
        <v>51225.254199999981</v>
      </c>
      <c r="O8" s="1073"/>
      <c r="P8" s="1073"/>
      <c r="Q8" s="1073"/>
      <c r="R8" s="1073"/>
      <c r="S8" s="1073"/>
      <c r="T8" s="1073"/>
      <c r="U8" s="1073"/>
      <c r="V8" s="1073"/>
      <c r="W8" s="1073"/>
      <c r="X8" s="1073"/>
      <c r="Y8" s="1073"/>
      <c r="Z8" s="1073"/>
    </row>
    <row r="9" spans="1:26" ht="14.25" customHeight="1" outlineLevel="1" x14ac:dyDescent="0.25">
      <c r="A9" s="1084" t="str">
        <f t="shared" si="0"/>
        <v>SPDA</v>
      </c>
      <c r="B9" s="1084" t="s">
        <v>2946</v>
      </c>
      <c r="C9" s="1084"/>
      <c r="D9" s="1084" t="s">
        <v>2965</v>
      </c>
      <c r="E9" s="1083">
        <v>25.44</v>
      </c>
      <c r="F9" s="1083">
        <v>0</v>
      </c>
      <c r="G9" s="1082">
        <f t="shared" si="1"/>
        <v>25.44</v>
      </c>
      <c r="H9" s="1081" t="s">
        <v>64</v>
      </c>
      <c r="I9" s="1080">
        <v>43.99</v>
      </c>
      <c r="J9" s="1079">
        <f>IF(SUM(E9:I9)=0,SUMIFS($J10:$J$43,$A10:$A$43,$A9),G9*I9)</f>
        <v>1119.1056000000001</v>
      </c>
      <c r="K9" s="1073"/>
      <c r="L9" s="1073"/>
      <c r="M9" s="1073"/>
      <c r="N9" s="1073"/>
      <c r="O9" s="1073"/>
      <c r="P9" s="1073"/>
      <c r="Q9" s="1073"/>
      <c r="R9" s="1073"/>
      <c r="S9" s="1073"/>
      <c r="T9" s="1073"/>
      <c r="U9" s="1073"/>
      <c r="V9" s="1073"/>
      <c r="W9" s="1073"/>
      <c r="X9" s="1073"/>
      <c r="Y9" s="1073"/>
      <c r="Z9" s="1073"/>
    </row>
    <row r="10" spans="1:26" ht="14.25" customHeight="1" outlineLevel="1" x14ac:dyDescent="0.25">
      <c r="A10" s="1084" t="str">
        <f t="shared" si="0"/>
        <v>SPDA</v>
      </c>
      <c r="B10" s="1084" t="s">
        <v>2946</v>
      </c>
      <c r="C10" s="1084"/>
      <c r="D10" s="1084" t="s">
        <v>2964</v>
      </c>
      <c r="E10" s="1083">
        <v>1292.3</v>
      </c>
      <c r="F10" s="1083">
        <v>0</v>
      </c>
      <c r="G10" s="1082">
        <f t="shared" si="1"/>
        <v>1292.3</v>
      </c>
      <c r="H10" s="1081" t="s">
        <v>64</v>
      </c>
      <c r="I10" s="1080">
        <f>40.37/2</f>
        <v>20.184999999999999</v>
      </c>
      <c r="J10" s="1079">
        <f>IF(SUM(E10:I10)=0,SUMIFS($J11:$J$43,$A11:$A$43,$A10),G10*I10)</f>
        <v>26085.075499999999</v>
      </c>
      <c r="K10" s="1073"/>
      <c r="L10" s="1073"/>
      <c r="M10" s="1073"/>
      <c r="N10" s="1073"/>
      <c r="O10" s="1073"/>
      <c r="P10" s="1073"/>
      <c r="Q10" s="1073"/>
      <c r="R10" s="1073"/>
      <c r="S10" s="1073"/>
      <c r="T10" s="1073"/>
      <c r="U10" s="1073"/>
      <c r="V10" s="1073"/>
      <c r="W10" s="1073"/>
      <c r="X10" s="1073"/>
      <c r="Y10" s="1073"/>
      <c r="Z10" s="1073"/>
    </row>
    <row r="11" spans="1:26" ht="14.25" customHeight="1" outlineLevel="1" x14ac:dyDescent="0.25">
      <c r="A11" s="1084" t="str">
        <f t="shared" si="0"/>
        <v>SPDA</v>
      </c>
      <c r="B11" s="1084" t="s">
        <v>2946</v>
      </c>
      <c r="C11" s="1084"/>
      <c r="D11" s="1084" t="s">
        <v>2963</v>
      </c>
      <c r="E11" s="1083">
        <v>74.12</v>
      </c>
      <c r="F11" s="1083">
        <v>0</v>
      </c>
      <c r="G11" s="1082">
        <f t="shared" si="1"/>
        <v>74.12</v>
      </c>
      <c r="H11" s="1081" t="s">
        <v>64</v>
      </c>
      <c r="I11" s="1080">
        <f>39.1/3</f>
        <v>13.033333333333333</v>
      </c>
      <c r="J11" s="1079">
        <f>IF(SUM(E11:I11)=0,SUMIFS($J12:$J$43,$A12:$A$43,$A11),G11*I11)</f>
        <v>966.03066666666666</v>
      </c>
      <c r="K11" s="1073"/>
      <c r="L11" s="1073"/>
      <c r="M11" s="1073"/>
      <c r="N11" s="1073"/>
      <c r="O11" s="1073"/>
      <c r="P11" s="1073"/>
      <c r="Q11" s="1073"/>
      <c r="R11" s="1073"/>
      <c r="S11" s="1073"/>
      <c r="T11" s="1073"/>
      <c r="U11" s="1073"/>
      <c r="V11" s="1073"/>
      <c r="W11" s="1073"/>
      <c r="X11" s="1073"/>
      <c r="Y11" s="1073"/>
      <c r="Z11" s="1073"/>
    </row>
    <row r="12" spans="1:26" ht="14.25" customHeight="1" outlineLevel="1" x14ac:dyDescent="0.25">
      <c r="A12" s="1084" t="str">
        <f t="shared" si="0"/>
        <v>SPDA</v>
      </c>
      <c r="B12" s="1084" t="s">
        <v>2946</v>
      </c>
      <c r="C12" s="1084"/>
      <c r="D12" s="1084" t="s">
        <v>2962</v>
      </c>
      <c r="E12" s="1083">
        <v>5</v>
      </c>
      <c r="F12" s="1083">
        <v>0</v>
      </c>
      <c r="G12" s="1082">
        <f t="shared" si="1"/>
        <v>5</v>
      </c>
      <c r="H12" s="1081" t="s">
        <v>2486</v>
      </c>
      <c r="I12" s="1080">
        <v>95.649999999999991</v>
      </c>
      <c r="J12" s="1079">
        <f>IF(SUM(E12:I12)=0,SUMIFS($J13:$J$43,$A13:$A$43,$A12),G12*I12)</f>
        <v>478.24999999999994</v>
      </c>
      <c r="K12" s="1073"/>
      <c r="P12" s="1073"/>
      <c r="Q12" s="1073"/>
      <c r="R12" s="1073"/>
      <c r="S12" s="1073"/>
      <c r="T12" s="1073"/>
      <c r="U12" s="1073"/>
      <c r="V12" s="1073"/>
      <c r="W12" s="1073"/>
      <c r="X12" s="1073"/>
      <c r="Y12" s="1073"/>
      <c r="Z12" s="1073"/>
    </row>
    <row r="13" spans="1:26" ht="14.25" customHeight="1" outlineLevel="1" x14ac:dyDescent="0.25">
      <c r="A13" s="1084" t="str">
        <f t="shared" si="0"/>
        <v>SPDA</v>
      </c>
      <c r="B13" s="1084" t="s">
        <v>2946</v>
      </c>
      <c r="C13" s="1084"/>
      <c r="D13" s="1084" t="s">
        <v>2961</v>
      </c>
      <c r="E13" s="1083">
        <v>674</v>
      </c>
      <c r="F13" s="1083">
        <v>0</v>
      </c>
      <c r="G13" s="1082">
        <f t="shared" si="1"/>
        <v>674</v>
      </c>
      <c r="H13" s="1081" t="s">
        <v>2486</v>
      </c>
      <c r="I13" s="1080">
        <v>2.8</v>
      </c>
      <c r="J13" s="1079">
        <f>IF(SUM(E13:I13)=0,SUMIFS($J14:$J$43,$A14:$A$43,$A13),G13*I13)</f>
        <v>1887.1999999999998</v>
      </c>
      <c r="K13" s="1073"/>
      <c r="L13" s="1073"/>
      <c r="P13" s="1073"/>
      <c r="Q13" s="1073"/>
      <c r="R13" s="1073"/>
      <c r="S13" s="1073"/>
      <c r="T13" s="1073"/>
      <c r="U13" s="1073"/>
      <c r="V13" s="1073"/>
      <c r="W13" s="1073"/>
      <c r="X13" s="1073"/>
      <c r="Y13" s="1073"/>
      <c r="Z13" s="1073"/>
    </row>
    <row r="14" spans="1:26" ht="14.25" customHeight="1" outlineLevel="1" x14ac:dyDescent="0.25">
      <c r="A14" s="1084" t="str">
        <f t="shared" si="0"/>
        <v>SPDA</v>
      </c>
      <c r="B14" s="1084" t="s">
        <v>2946</v>
      </c>
      <c r="C14" s="1084"/>
      <c r="D14" s="1084" t="s">
        <v>2960</v>
      </c>
      <c r="E14" s="1083">
        <v>2</v>
      </c>
      <c r="F14" s="1083">
        <v>0</v>
      </c>
      <c r="G14" s="1082">
        <f t="shared" si="1"/>
        <v>2</v>
      </c>
      <c r="H14" s="1081" t="s">
        <v>2486</v>
      </c>
      <c r="I14" s="1080">
        <v>65</v>
      </c>
      <c r="J14" s="1079">
        <f>IF(SUM(E14:I14)=0,SUMIFS($J15:$J$43,$A15:$A$43,$A14),G14*I14)</f>
        <v>130</v>
      </c>
      <c r="K14" s="1073"/>
      <c r="L14" s="1073"/>
      <c r="P14" s="1073"/>
      <c r="Q14" s="1073"/>
      <c r="R14" s="1073"/>
      <c r="S14" s="1073"/>
      <c r="T14" s="1073"/>
      <c r="U14" s="1073"/>
      <c r="V14" s="1073"/>
      <c r="W14" s="1073"/>
      <c r="X14" s="1073"/>
      <c r="Y14" s="1073"/>
      <c r="Z14" s="1073"/>
    </row>
    <row r="15" spans="1:26" ht="14.25" customHeight="1" outlineLevel="1" x14ac:dyDescent="0.25">
      <c r="A15" s="1084" t="str">
        <f t="shared" si="0"/>
        <v>SPDA</v>
      </c>
      <c r="B15" s="1084" t="s">
        <v>2946</v>
      </c>
      <c r="C15" s="1084"/>
      <c r="D15" s="1084" t="s">
        <v>2959</v>
      </c>
      <c r="E15" s="1083">
        <v>2</v>
      </c>
      <c r="F15" s="1083">
        <v>0</v>
      </c>
      <c r="G15" s="1082">
        <f t="shared" si="1"/>
        <v>2</v>
      </c>
      <c r="H15" s="1081" t="s">
        <v>2486</v>
      </c>
      <c r="I15" s="1080">
        <v>15.04</v>
      </c>
      <c r="J15" s="1079">
        <f>IF(SUM(E15:I15)=0,SUMIFS($J16:$J$43,$A16:$A$43,$A15),G15*I15)</f>
        <v>30.08</v>
      </c>
      <c r="K15" s="1073"/>
      <c r="L15" s="1073"/>
      <c r="M15" s="1073"/>
      <c r="P15" s="1073"/>
      <c r="Q15" s="1073"/>
      <c r="R15" s="1073"/>
      <c r="S15" s="1073"/>
      <c r="T15" s="1073"/>
      <c r="U15" s="1073"/>
      <c r="V15" s="1073"/>
      <c r="W15" s="1073"/>
      <c r="X15" s="1073"/>
      <c r="Y15" s="1073"/>
      <c r="Z15" s="1073"/>
    </row>
    <row r="16" spans="1:26" ht="14.25" customHeight="1" outlineLevel="1" x14ac:dyDescent="0.25">
      <c r="A16" s="1084" t="str">
        <f t="shared" si="0"/>
        <v>SPDA</v>
      </c>
      <c r="B16" s="1084" t="s">
        <v>2946</v>
      </c>
      <c r="C16" s="1084"/>
      <c r="D16" s="1084" t="s">
        <v>2958</v>
      </c>
      <c r="E16" s="1083">
        <v>4</v>
      </c>
      <c r="F16" s="1083">
        <v>0</v>
      </c>
      <c r="G16" s="1082">
        <f t="shared" si="1"/>
        <v>4</v>
      </c>
      <c r="H16" s="1081" t="s">
        <v>2486</v>
      </c>
      <c r="I16" s="1080">
        <v>13.16</v>
      </c>
      <c r="J16" s="1079">
        <f>IF(SUM(E16:I16)=0,SUMIFS($J17:$J$43,$A17:$A$43,$A16),G16*I16)</f>
        <v>52.64</v>
      </c>
      <c r="K16" s="1073"/>
      <c r="L16" s="1073"/>
      <c r="M16" s="1073"/>
      <c r="P16" s="1073"/>
      <c r="Q16" s="1073"/>
      <c r="R16" s="1073"/>
      <c r="S16" s="1073"/>
      <c r="T16" s="1073"/>
      <c r="U16" s="1073"/>
      <c r="V16" s="1073"/>
      <c r="W16" s="1073"/>
      <c r="X16" s="1073"/>
      <c r="Y16" s="1073"/>
      <c r="Z16" s="1073"/>
    </row>
    <row r="17" spans="1:26" ht="14.25" customHeight="1" outlineLevel="1" x14ac:dyDescent="0.25">
      <c r="A17" s="1084" t="str">
        <f t="shared" si="0"/>
        <v>SPDA</v>
      </c>
      <c r="B17" s="1084" t="s">
        <v>2946</v>
      </c>
      <c r="C17" s="1084"/>
      <c r="D17" s="1084" t="s">
        <v>2957</v>
      </c>
      <c r="E17" s="1083">
        <v>18</v>
      </c>
      <c r="F17" s="1083">
        <v>0</v>
      </c>
      <c r="G17" s="1082">
        <f t="shared" si="1"/>
        <v>18</v>
      </c>
      <c r="H17" s="1081" t="s">
        <v>2486</v>
      </c>
      <c r="I17" s="1080">
        <v>119.99</v>
      </c>
      <c r="J17" s="1079">
        <f>IF(SUM(E17:I17)=0,SUMIFS($J18:$J$43,$A18:$A$43,$A17),G17*I17)</f>
        <v>2159.8199999999997</v>
      </c>
      <c r="K17" s="1073"/>
      <c r="L17" s="1073"/>
      <c r="M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</row>
    <row r="18" spans="1:26" ht="14.25" customHeight="1" outlineLevel="1" x14ac:dyDescent="0.25">
      <c r="A18" s="1084" t="str">
        <f t="shared" si="0"/>
        <v>SPDA</v>
      </c>
      <c r="B18" s="1084" t="s">
        <v>2946</v>
      </c>
      <c r="C18" s="1084"/>
      <c r="D18" s="1084" t="s">
        <v>2956</v>
      </c>
      <c r="E18" s="1083">
        <v>4</v>
      </c>
      <c r="F18" s="1083">
        <v>0</v>
      </c>
      <c r="G18" s="1082">
        <f t="shared" si="1"/>
        <v>4</v>
      </c>
      <c r="H18" s="1081" t="s">
        <v>2486</v>
      </c>
      <c r="I18" s="1080">
        <v>16.66</v>
      </c>
      <c r="J18" s="1079">
        <f>IF(SUM(E18:I18)=0,SUMIFS($J19:$J$43,$A19:$A$43,$A18),G18*I18)</f>
        <v>66.64</v>
      </c>
      <c r="K18" s="1073"/>
      <c r="L18" s="1073"/>
      <c r="M18" s="1073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</row>
    <row r="19" spans="1:26" ht="14.25" customHeight="1" outlineLevel="1" x14ac:dyDescent="0.25">
      <c r="A19" s="1084" t="str">
        <f t="shared" si="0"/>
        <v>SPDA</v>
      </c>
      <c r="B19" s="1084" t="s">
        <v>2946</v>
      </c>
      <c r="C19" s="1084"/>
      <c r="D19" s="1084" t="s">
        <v>2955</v>
      </c>
      <c r="E19" s="1083">
        <v>1</v>
      </c>
      <c r="F19" s="1083">
        <v>0</v>
      </c>
      <c r="G19" s="1082">
        <f t="shared" si="1"/>
        <v>1</v>
      </c>
      <c r="H19" s="1081" t="s">
        <v>2486</v>
      </c>
      <c r="I19" s="1080">
        <v>46.633333333333333</v>
      </c>
      <c r="J19" s="1079">
        <f>IF(SUM(E19:I19)=0,SUMIFS($J20:$J$43,$A20:$A$43,$A19),G19*I19)</f>
        <v>46.633333333333333</v>
      </c>
      <c r="K19" s="1073"/>
      <c r="L19" s="1073"/>
      <c r="M19" s="1073"/>
      <c r="P19" s="1073"/>
      <c r="Q19" s="1073"/>
      <c r="R19" s="1073"/>
      <c r="S19" s="1073"/>
      <c r="T19" s="1073"/>
      <c r="U19" s="1073"/>
      <c r="V19" s="1073"/>
      <c r="W19" s="1073"/>
      <c r="X19" s="1073"/>
      <c r="Y19" s="1073"/>
      <c r="Z19" s="1073"/>
    </row>
    <row r="20" spans="1:26" ht="14.25" customHeight="1" outlineLevel="1" x14ac:dyDescent="0.25">
      <c r="A20" s="1084" t="str">
        <f t="shared" si="0"/>
        <v>SPDA</v>
      </c>
      <c r="B20" s="1084" t="s">
        <v>2946</v>
      </c>
      <c r="C20" s="1084"/>
      <c r="D20" s="1084" t="s">
        <v>2954</v>
      </c>
      <c r="E20" s="1083">
        <v>126</v>
      </c>
      <c r="F20" s="1083">
        <v>0</v>
      </c>
      <c r="G20" s="1082">
        <f t="shared" si="1"/>
        <v>126</v>
      </c>
      <c r="H20" s="1081" t="s">
        <v>2486</v>
      </c>
      <c r="I20" s="1080">
        <v>27.9</v>
      </c>
      <c r="J20" s="1079">
        <f>IF(SUM(E20:I20)=0,SUMIFS($J21:$J$43,$A21:$A$43,$A20),G20*I20)</f>
        <v>3515.3999999999996</v>
      </c>
      <c r="K20" s="1073"/>
      <c r="L20" s="1073"/>
      <c r="M20" s="1073"/>
      <c r="P20" s="1073"/>
      <c r="Q20" s="1073"/>
      <c r="R20" s="1073"/>
      <c r="S20" s="1073"/>
      <c r="T20" s="1073"/>
      <c r="U20" s="1073"/>
      <c r="V20" s="1073"/>
      <c r="W20" s="1073"/>
      <c r="X20" s="1073"/>
      <c r="Y20" s="1073"/>
      <c r="Z20" s="1073"/>
    </row>
    <row r="21" spans="1:26" ht="14.25" customHeight="1" outlineLevel="1" x14ac:dyDescent="0.25">
      <c r="A21" s="1084" t="str">
        <f t="shared" si="0"/>
        <v>SPDA</v>
      </c>
      <c r="B21" s="1084" t="s">
        <v>2946</v>
      </c>
      <c r="C21" s="1084"/>
      <c r="D21" s="1084" t="s">
        <v>2953</v>
      </c>
      <c r="E21" s="1083">
        <v>66</v>
      </c>
      <c r="F21" s="1083">
        <v>0</v>
      </c>
      <c r="G21" s="1082">
        <f t="shared" si="1"/>
        <v>66</v>
      </c>
      <c r="H21" s="1081" t="s">
        <v>2486</v>
      </c>
      <c r="I21" s="1080">
        <v>0.45</v>
      </c>
      <c r="J21" s="1079">
        <f>IF(SUM(E21:I21)=0,SUMIFS($J22:$J$43,$A22:$A$43,$A21),G21*I21)</f>
        <v>29.7</v>
      </c>
      <c r="K21" s="1073"/>
      <c r="L21" s="1073"/>
      <c r="M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</row>
    <row r="22" spans="1:26" ht="14.25" customHeight="1" outlineLevel="1" x14ac:dyDescent="0.25">
      <c r="A22" s="1084" t="str">
        <f t="shared" si="0"/>
        <v>SPDA</v>
      </c>
      <c r="B22" s="1084" t="s">
        <v>2946</v>
      </c>
      <c r="C22" s="1084"/>
      <c r="D22" s="1084" t="s">
        <v>2952</v>
      </c>
      <c r="E22" s="1083">
        <v>12</v>
      </c>
      <c r="F22" s="1083">
        <v>0</v>
      </c>
      <c r="G22" s="1082">
        <f t="shared" si="1"/>
        <v>12</v>
      </c>
      <c r="H22" s="1081" t="s">
        <v>2486</v>
      </c>
      <c r="I22" s="1080">
        <v>3.24</v>
      </c>
      <c r="J22" s="1079">
        <f>IF(SUM(E22:I22)=0,SUMIFS($J23:$J$43,$A23:$A$43,$A22),G22*I22)</f>
        <v>38.880000000000003</v>
      </c>
      <c r="K22" s="1073"/>
      <c r="L22" s="1073"/>
      <c r="M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</row>
    <row r="23" spans="1:26" ht="14.25" customHeight="1" outlineLevel="1" x14ac:dyDescent="0.25">
      <c r="A23" s="1084" t="str">
        <f t="shared" si="0"/>
        <v>SPDA</v>
      </c>
      <c r="B23" s="1084" t="s">
        <v>2946</v>
      </c>
      <c r="C23" s="1084"/>
      <c r="D23" s="1084" t="s">
        <v>2951</v>
      </c>
      <c r="E23" s="1083">
        <v>4</v>
      </c>
      <c r="F23" s="1083">
        <v>0</v>
      </c>
      <c r="G23" s="1082">
        <f t="shared" si="1"/>
        <v>4</v>
      </c>
      <c r="H23" s="1081" t="s">
        <v>2486</v>
      </c>
      <c r="I23" s="1080">
        <v>4.7300000000000004</v>
      </c>
      <c r="J23" s="1079">
        <f>IF(SUM(E23:I23)=0,SUMIFS($J24:$J$43,$A24:$A$43,$A23),G23*I23)</f>
        <v>18.920000000000002</v>
      </c>
      <c r="K23" s="1073"/>
      <c r="L23" s="1073"/>
      <c r="M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</row>
    <row r="24" spans="1:26" ht="14.25" customHeight="1" outlineLevel="1" x14ac:dyDescent="0.25">
      <c r="A24" s="1084" t="str">
        <f t="shared" si="0"/>
        <v>SPDA</v>
      </c>
      <c r="B24" s="1084" t="s">
        <v>2946</v>
      </c>
      <c r="C24" s="1084"/>
      <c r="D24" s="1084" t="s">
        <v>2950</v>
      </c>
      <c r="E24" s="1083">
        <v>16</v>
      </c>
      <c r="F24" s="1083">
        <v>0</v>
      </c>
      <c r="G24" s="1082">
        <f t="shared" si="1"/>
        <v>16</v>
      </c>
      <c r="H24" s="1081" t="s">
        <v>2486</v>
      </c>
      <c r="I24" s="1080">
        <v>0.49</v>
      </c>
      <c r="J24" s="1079">
        <f>IF(SUM(E24:I24)=0,SUMIFS($J25:$J$43,$A25:$A$43,$A24),G24*I24)</f>
        <v>7.84</v>
      </c>
      <c r="K24" s="1073"/>
      <c r="L24" s="1073"/>
      <c r="M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</row>
    <row r="25" spans="1:26" ht="14.25" customHeight="1" outlineLevel="1" x14ac:dyDescent="0.25">
      <c r="A25" s="1084" t="str">
        <f t="shared" si="0"/>
        <v>SPDA</v>
      </c>
      <c r="B25" s="1084" t="s">
        <v>2946</v>
      </c>
      <c r="C25" s="1084"/>
      <c r="D25" s="1084" t="s">
        <v>2949</v>
      </c>
      <c r="E25" s="1083">
        <v>17</v>
      </c>
      <c r="F25" s="1083">
        <v>0</v>
      </c>
      <c r="G25" s="1082">
        <f t="shared" si="1"/>
        <v>17</v>
      </c>
      <c r="H25" s="1081" t="s">
        <v>2486</v>
      </c>
      <c r="I25" s="1080">
        <v>1.82</v>
      </c>
      <c r="J25" s="1079">
        <f>IF(SUM(E25:I25)=0,SUMIFS($J26:$J$43,$A26:$A$43,$A25),G25*I25)</f>
        <v>30.94</v>
      </c>
      <c r="K25" s="1073"/>
      <c r="L25" s="1073"/>
      <c r="M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</row>
    <row r="26" spans="1:26" ht="14.25" customHeight="1" outlineLevel="1" x14ac:dyDescent="0.25">
      <c r="A26" s="1084" t="str">
        <f t="shared" si="0"/>
        <v>SPDA</v>
      </c>
      <c r="B26" s="1084" t="s">
        <v>2946</v>
      </c>
      <c r="C26" s="1084"/>
      <c r="D26" s="1084" t="s">
        <v>2948</v>
      </c>
      <c r="E26" s="1083">
        <v>2</v>
      </c>
      <c r="F26" s="1083">
        <v>0</v>
      </c>
      <c r="G26" s="1082">
        <f t="shared" si="1"/>
        <v>2</v>
      </c>
      <c r="H26" s="1081" t="s">
        <v>2486</v>
      </c>
      <c r="I26" s="1080">
        <v>19.670000000000002</v>
      </c>
      <c r="J26" s="1079">
        <f>IF(SUM(E26:I26)=0,SUMIFS($J27:$J$43,$A27:$A$43,$A26),G26*I26)</f>
        <v>39.340000000000003</v>
      </c>
      <c r="K26" s="1073"/>
      <c r="L26" s="1073"/>
      <c r="M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</row>
    <row r="27" spans="1:26" ht="14.25" customHeight="1" outlineLevel="1" x14ac:dyDescent="0.25">
      <c r="A27" s="1084" t="str">
        <f t="shared" si="0"/>
        <v>SPDA</v>
      </c>
      <c r="B27" s="1084" t="s">
        <v>2946</v>
      </c>
      <c r="C27" s="1084"/>
      <c r="D27" s="1084" t="s">
        <v>2807</v>
      </c>
      <c r="E27" s="1083">
        <v>36</v>
      </c>
      <c r="F27" s="1083">
        <v>0</v>
      </c>
      <c r="G27" s="1082">
        <f t="shared" si="1"/>
        <v>36</v>
      </c>
      <c r="H27" s="1081" t="s">
        <v>2486</v>
      </c>
      <c r="I27" s="1080">
        <v>280.3</v>
      </c>
      <c r="J27" s="1079">
        <f>IF(SUM(E27:I27)=0,SUMIFS($J28:$J$43,$A28:$A$43,$A27),G27*I27)</f>
        <v>10090.800000000001</v>
      </c>
      <c r="K27" s="1073"/>
      <c r="L27" s="1073"/>
      <c r="M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</row>
    <row r="28" spans="1:26" ht="14.25" customHeight="1" outlineLevel="1" x14ac:dyDescent="0.25">
      <c r="A28" s="1084" t="str">
        <f t="shared" si="0"/>
        <v>SPDA</v>
      </c>
      <c r="B28" s="1084" t="s">
        <v>2946</v>
      </c>
      <c r="C28" s="1084"/>
      <c r="D28" s="1084" t="s">
        <v>2947</v>
      </c>
      <c r="E28" s="1083">
        <v>6</v>
      </c>
      <c r="F28" s="1083">
        <v>0</v>
      </c>
      <c r="G28" s="1082">
        <f t="shared" si="1"/>
        <v>6</v>
      </c>
      <c r="H28" s="1081" t="s">
        <v>2486</v>
      </c>
      <c r="I28" s="1080">
        <v>18.82</v>
      </c>
      <c r="J28" s="1079">
        <f>IF(SUM(E28:I28)=0,SUMIFS($J29:$J$43,$A29:$A$43,$A28),G28*I28)</f>
        <v>112.92</v>
      </c>
      <c r="K28" s="1073"/>
      <c r="L28" s="1073"/>
      <c r="M28" s="1073"/>
      <c r="P28" s="1073"/>
      <c r="Q28" s="1073"/>
      <c r="R28" s="1073"/>
      <c r="S28" s="1073"/>
      <c r="T28" s="1073"/>
      <c r="U28" s="1073"/>
      <c r="V28" s="1073"/>
      <c r="W28" s="1073"/>
      <c r="X28" s="1073"/>
      <c r="Y28" s="1073"/>
      <c r="Z28" s="1073"/>
    </row>
    <row r="29" spans="1:26" ht="14.25" customHeight="1" outlineLevel="1" x14ac:dyDescent="0.25">
      <c r="A29" s="1084" t="str">
        <f t="shared" si="0"/>
        <v>SPDA</v>
      </c>
      <c r="B29" s="1084" t="s">
        <v>2946</v>
      </c>
      <c r="C29" s="1084"/>
      <c r="D29" s="1084" t="s">
        <v>2945</v>
      </c>
      <c r="E29" s="1083">
        <v>7</v>
      </c>
      <c r="F29" s="1083">
        <v>0</v>
      </c>
      <c r="G29" s="1082">
        <f t="shared" si="1"/>
        <v>7</v>
      </c>
      <c r="H29" s="1081" t="s">
        <v>2486</v>
      </c>
      <c r="I29" s="1080">
        <v>20.54</v>
      </c>
      <c r="J29" s="1079">
        <f>IF(SUM(E29:I29)=0,SUMIFS($J30:$J$43,$A30:$A$43,$A29),G29*I29)</f>
        <v>143.78</v>
      </c>
      <c r="K29" s="1073"/>
      <c r="L29" s="1073"/>
      <c r="M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</row>
    <row r="30" spans="1:26" ht="14.25" customHeight="1" outlineLevel="1" x14ac:dyDescent="0.25">
      <c r="A30" s="1077"/>
      <c r="B30" s="1077"/>
      <c r="C30" s="1077"/>
      <c r="D30" s="1077"/>
      <c r="E30" s="1077"/>
      <c r="F30" s="1077"/>
      <c r="G30" s="1077"/>
      <c r="H30" s="1078"/>
      <c r="I30" s="1077" t="s">
        <v>2611</v>
      </c>
      <c r="J30" s="1076">
        <f>J7</f>
        <v>51225.254199999981</v>
      </c>
      <c r="K30" s="1119"/>
      <c r="L30" s="1073"/>
      <c r="M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</row>
    <row r="31" spans="1:26" ht="14.25" customHeight="1" outlineLevel="1" x14ac:dyDescent="0.25">
      <c r="A31" s="1073"/>
      <c r="B31" s="1073"/>
      <c r="C31" s="1073"/>
      <c r="D31" s="1073"/>
      <c r="E31" s="1073"/>
      <c r="F31" s="1073"/>
      <c r="G31" s="1073"/>
      <c r="H31" s="1074"/>
      <c r="I31" s="1073"/>
      <c r="J31" s="1073"/>
      <c r="K31" s="1073"/>
      <c r="L31" s="1073"/>
      <c r="M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</row>
    <row r="32" spans="1:26" ht="14.25" customHeight="1" outlineLevel="1" x14ac:dyDescent="0.25">
      <c r="A32" s="1073"/>
      <c r="B32" s="1073"/>
      <c r="C32" s="1073"/>
      <c r="D32" s="1073"/>
      <c r="E32" s="1073"/>
      <c r="F32" s="1073"/>
      <c r="G32" s="1073"/>
      <c r="H32" s="1074"/>
      <c r="I32" s="1073"/>
      <c r="J32" s="1073"/>
      <c r="K32" s="1073"/>
      <c r="L32" s="1073"/>
      <c r="M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</row>
    <row r="33" spans="1:26" ht="14.25" customHeight="1" outlineLevel="1" x14ac:dyDescent="0.25">
      <c r="A33" s="1073"/>
      <c r="B33" s="1073"/>
      <c r="C33" s="1073"/>
      <c r="D33" s="1073"/>
      <c r="E33" s="1073"/>
      <c r="F33" s="1073"/>
      <c r="G33" s="1073"/>
      <c r="H33" s="1074"/>
      <c r="I33" s="1073"/>
      <c r="J33" s="1073"/>
      <c r="K33" s="1073"/>
      <c r="L33" s="1073"/>
      <c r="M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</row>
    <row r="34" spans="1:26" ht="14.25" customHeight="1" outlineLevel="1" x14ac:dyDescent="0.25">
      <c r="A34" s="1073"/>
      <c r="B34" s="1073"/>
      <c r="C34" s="1073"/>
      <c r="D34" s="1073"/>
      <c r="E34" s="1073"/>
      <c r="F34" s="1073"/>
      <c r="G34" s="1073"/>
      <c r="H34" s="1074"/>
      <c r="I34" s="1073"/>
      <c r="J34" s="1073"/>
      <c r="K34" s="1073"/>
      <c r="L34" s="1073"/>
      <c r="M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</row>
    <row r="35" spans="1:26" ht="14.25" customHeight="1" outlineLevel="1" x14ac:dyDescent="0.25">
      <c r="A35" s="1073"/>
      <c r="B35" s="1073"/>
      <c r="C35" s="1073"/>
      <c r="D35" s="1073"/>
      <c r="E35" s="1073"/>
      <c r="F35" s="1073"/>
      <c r="G35" s="1073"/>
      <c r="H35" s="1074"/>
      <c r="I35" s="1073"/>
      <c r="J35" s="1073"/>
      <c r="K35" s="1073"/>
      <c r="L35" s="1073"/>
      <c r="M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</row>
    <row r="36" spans="1:26" ht="14.25" customHeight="1" outlineLevel="1" x14ac:dyDescent="0.25">
      <c r="A36" s="1073"/>
      <c r="B36" s="1073"/>
      <c r="C36" s="1073"/>
      <c r="D36" s="1073"/>
      <c r="E36" s="1073"/>
      <c r="F36" s="1073"/>
      <c r="G36" s="1073"/>
      <c r="H36" s="1074"/>
      <c r="I36" s="1073"/>
      <c r="J36" s="1073"/>
      <c r="K36" s="1073"/>
      <c r="L36" s="1073"/>
      <c r="M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</row>
    <row r="37" spans="1:26" ht="14.25" customHeight="1" outlineLevel="1" x14ac:dyDescent="0.25">
      <c r="A37" s="1073"/>
      <c r="B37" s="1073"/>
      <c r="C37" s="1073"/>
      <c r="D37" s="1073"/>
      <c r="E37" s="1073"/>
      <c r="F37" s="1073"/>
      <c r="G37" s="1073"/>
      <c r="H37" s="1074"/>
      <c r="I37" s="1073"/>
      <c r="J37" s="1073"/>
      <c r="K37" s="1073"/>
      <c r="L37" s="1073"/>
      <c r="M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</row>
    <row r="38" spans="1:26" ht="14.25" customHeight="1" outlineLevel="1" x14ac:dyDescent="0.25">
      <c r="A38" s="1073"/>
      <c r="B38" s="1073"/>
      <c r="C38" s="1073"/>
      <c r="D38" s="1073"/>
      <c r="E38" s="1073"/>
      <c r="F38" s="1073"/>
      <c r="G38" s="1073"/>
      <c r="H38" s="1074"/>
      <c r="I38" s="1073"/>
      <c r="J38" s="1073"/>
      <c r="K38" s="1073"/>
      <c r="L38" s="1073"/>
      <c r="M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</row>
    <row r="39" spans="1:26" ht="14.25" customHeight="1" outlineLevel="1" x14ac:dyDescent="0.25">
      <c r="A39" s="1073"/>
      <c r="B39" s="1073"/>
      <c r="C39" s="1073"/>
      <c r="D39" s="1073"/>
      <c r="E39" s="1073"/>
      <c r="F39" s="1073"/>
      <c r="G39" s="1073"/>
      <c r="H39" s="1074"/>
      <c r="I39" s="1073"/>
      <c r="J39" s="1073"/>
      <c r="K39" s="1073"/>
      <c r="L39" s="1073"/>
      <c r="M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</row>
    <row r="40" spans="1:26" ht="14.25" customHeight="1" outlineLevel="1" x14ac:dyDescent="0.25">
      <c r="A40" s="1073"/>
      <c r="B40" s="1073"/>
      <c r="C40" s="1073"/>
      <c r="D40" s="1073"/>
      <c r="E40" s="1073"/>
      <c r="F40" s="1073"/>
      <c r="G40" s="1073"/>
      <c r="H40" s="1074"/>
      <c r="I40" s="1073"/>
      <c r="J40" s="1073"/>
      <c r="K40" s="1073"/>
      <c r="L40" s="1073"/>
      <c r="M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</row>
    <row r="41" spans="1:26" ht="14.25" customHeight="1" outlineLevel="1" x14ac:dyDescent="0.25">
      <c r="A41" s="1073"/>
      <c r="B41" s="1073"/>
      <c r="C41" s="1073"/>
      <c r="D41" s="1073"/>
      <c r="E41" s="1073"/>
      <c r="F41" s="1073"/>
      <c r="G41" s="1073"/>
      <c r="H41" s="1074"/>
      <c r="I41" s="1073"/>
      <c r="J41" s="1073"/>
      <c r="K41" s="1073"/>
      <c r="L41" s="1073"/>
      <c r="M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</row>
    <row r="42" spans="1:26" ht="14.25" customHeight="1" outlineLevel="1" x14ac:dyDescent="0.25">
      <c r="A42" s="1073"/>
      <c r="B42" s="1073"/>
      <c r="C42" s="1073"/>
      <c r="D42" s="1073"/>
      <c r="E42" s="1073"/>
      <c r="F42" s="1073"/>
      <c r="G42" s="1073"/>
      <c r="H42" s="1074"/>
      <c r="I42" s="1073"/>
      <c r="J42" s="1073"/>
      <c r="K42" s="1073"/>
      <c r="L42" s="1073"/>
      <c r="M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</row>
    <row r="43" spans="1:26" ht="14.25" customHeight="1" outlineLevel="1" x14ac:dyDescent="0.25">
      <c r="A43" s="1073"/>
      <c r="B43" s="1073"/>
      <c r="C43" s="1073"/>
      <c r="D43" s="1073"/>
      <c r="E43" s="1073"/>
      <c r="F43" s="1073"/>
      <c r="G43" s="1073"/>
      <c r="H43" s="1074"/>
      <c r="I43" s="1073"/>
      <c r="J43" s="1073"/>
      <c r="K43" s="1073"/>
      <c r="L43" s="1073"/>
      <c r="M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</row>
    <row r="44" spans="1:26" ht="14.25" customHeight="1" outlineLevel="1" x14ac:dyDescent="0.25">
      <c r="A44" s="1073"/>
      <c r="B44" s="1073"/>
      <c r="C44" s="1073"/>
      <c r="D44" s="1073"/>
      <c r="E44" s="1073"/>
      <c r="F44" s="1073"/>
      <c r="G44" s="1073"/>
      <c r="H44" s="1074"/>
      <c r="I44" s="1073"/>
      <c r="J44" s="1073"/>
      <c r="K44" s="1073"/>
      <c r="L44" s="1073"/>
      <c r="M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</row>
    <row r="45" spans="1:26" ht="14.25" customHeight="1" outlineLevel="1" x14ac:dyDescent="0.25">
      <c r="A45" s="1073"/>
      <c r="B45" s="1073"/>
      <c r="C45" s="1073"/>
      <c r="D45" s="1073"/>
      <c r="E45" s="1073"/>
      <c r="F45" s="1073"/>
      <c r="G45" s="1073"/>
      <c r="H45" s="1074"/>
      <c r="I45" s="1073"/>
      <c r="J45" s="1073"/>
      <c r="K45" s="1073"/>
      <c r="L45" s="1073"/>
      <c r="M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</row>
    <row r="46" spans="1:26" ht="14.25" customHeight="1" outlineLevel="1" x14ac:dyDescent="0.25">
      <c r="A46" s="1073"/>
      <c r="B46" s="1073"/>
      <c r="C46" s="1073"/>
      <c r="D46" s="1073"/>
      <c r="E46" s="1073"/>
      <c r="F46" s="1073"/>
      <c r="G46" s="1073"/>
      <c r="H46" s="1074"/>
      <c r="I46" s="1073"/>
      <c r="J46" s="1073"/>
      <c r="K46" s="1073"/>
      <c r="L46" s="1073"/>
      <c r="M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</row>
    <row r="47" spans="1:26" ht="14.25" customHeight="1" outlineLevel="1" x14ac:dyDescent="0.25">
      <c r="A47" s="1073"/>
      <c r="B47" s="1073"/>
      <c r="C47" s="1073"/>
      <c r="D47" s="1073"/>
      <c r="E47" s="1073"/>
      <c r="F47" s="1073"/>
      <c r="G47" s="1073"/>
      <c r="H47" s="1074"/>
      <c r="I47" s="1073"/>
      <c r="J47" s="1073"/>
      <c r="K47" s="1073"/>
      <c r="L47" s="1073"/>
      <c r="M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</row>
    <row r="48" spans="1:26" ht="14.25" customHeight="1" outlineLevel="1" x14ac:dyDescent="0.25">
      <c r="A48" s="1073"/>
      <c r="B48" s="1073"/>
      <c r="C48" s="1073"/>
      <c r="D48" s="1073"/>
      <c r="E48" s="1073"/>
      <c r="F48" s="1073"/>
      <c r="G48" s="1073"/>
      <c r="H48" s="1074"/>
      <c r="I48" s="1073"/>
      <c r="J48" s="1073"/>
      <c r="K48" s="1073"/>
      <c r="L48" s="1073"/>
      <c r="M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</row>
    <row r="49" spans="1:26" ht="14.25" customHeight="1" x14ac:dyDescent="0.25">
      <c r="A49" s="1073"/>
      <c r="B49" s="1073"/>
      <c r="C49" s="1073"/>
      <c r="D49" s="1073"/>
      <c r="E49" s="1073"/>
      <c r="F49" s="1073"/>
      <c r="G49" s="1073"/>
      <c r="H49" s="1074"/>
      <c r="I49" s="1073"/>
      <c r="J49" s="1073"/>
      <c r="K49" s="1073"/>
      <c r="L49" s="1073"/>
      <c r="M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</row>
    <row r="50" spans="1:26" ht="14.25" customHeight="1" outlineLevel="1" x14ac:dyDescent="0.25">
      <c r="A50" s="1073"/>
      <c r="B50" s="1073"/>
      <c r="C50" s="1073"/>
      <c r="D50" s="1073"/>
      <c r="E50" s="1073"/>
      <c r="F50" s="1073"/>
      <c r="G50" s="1073"/>
      <c r="H50" s="1074"/>
      <c r="I50" s="1073"/>
      <c r="J50" s="1073"/>
      <c r="K50" s="1073"/>
      <c r="L50" s="1073"/>
      <c r="M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</row>
    <row r="51" spans="1:26" ht="14.25" customHeight="1" outlineLevel="1" x14ac:dyDescent="0.25">
      <c r="A51" s="1073"/>
      <c r="B51" s="1073"/>
      <c r="C51" s="1073"/>
      <c r="D51" s="1073"/>
      <c r="E51" s="1073"/>
      <c r="F51" s="1073"/>
      <c r="G51" s="1073"/>
      <c r="H51" s="1074"/>
      <c r="I51" s="1073"/>
      <c r="J51" s="1073"/>
      <c r="K51" s="1073"/>
      <c r="L51" s="1073"/>
      <c r="M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</row>
    <row r="52" spans="1:26" ht="14.25" customHeight="1" outlineLevel="1" x14ac:dyDescent="0.25">
      <c r="A52" s="1073"/>
      <c r="B52" s="1073"/>
      <c r="C52" s="1073"/>
      <c r="D52" s="1073"/>
      <c r="E52" s="1073"/>
      <c r="F52" s="1073"/>
      <c r="G52" s="1073"/>
      <c r="H52" s="1074"/>
      <c r="I52" s="1073"/>
      <c r="J52" s="1073"/>
      <c r="K52" s="1073"/>
      <c r="L52" s="1073"/>
      <c r="M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</row>
    <row r="53" spans="1:26" ht="14.25" customHeight="1" outlineLevel="1" x14ac:dyDescent="0.25">
      <c r="A53" s="1073"/>
      <c r="B53" s="1073"/>
      <c r="C53" s="1073"/>
      <c r="D53" s="1073"/>
      <c r="E53" s="1073"/>
      <c r="F53" s="1073"/>
      <c r="G53" s="1073"/>
      <c r="H53" s="1074"/>
      <c r="I53" s="1073"/>
      <c r="J53" s="1073"/>
      <c r="K53" s="1073"/>
      <c r="L53" s="1073"/>
      <c r="M53" s="1073"/>
      <c r="P53" s="1073"/>
      <c r="Q53" s="1073"/>
      <c r="R53" s="1073"/>
      <c r="S53" s="1073"/>
      <c r="T53" s="1073"/>
      <c r="U53" s="1073"/>
      <c r="V53" s="1073"/>
      <c r="W53" s="1073"/>
      <c r="X53" s="1073"/>
      <c r="Y53" s="1073"/>
      <c r="Z53" s="1073"/>
    </row>
    <row r="54" spans="1:26" ht="14.25" customHeight="1" outlineLevel="1" x14ac:dyDescent="0.25">
      <c r="A54" s="1073"/>
      <c r="B54" s="1073"/>
      <c r="C54" s="1073"/>
      <c r="D54" s="1073"/>
      <c r="E54" s="1073"/>
      <c r="F54" s="1073"/>
      <c r="G54" s="1073"/>
      <c r="H54" s="1074"/>
      <c r="I54" s="1073"/>
      <c r="J54" s="1073"/>
      <c r="K54" s="1073"/>
      <c r="L54" s="1073"/>
      <c r="M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</row>
    <row r="55" spans="1:26" ht="14.25" customHeight="1" outlineLevel="1" x14ac:dyDescent="0.25">
      <c r="A55" s="1073"/>
      <c r="B55" s="1073"/>
      <c r="C55" s="1073"/>
      <c r="D55" s="1073"/>
      <c r="E55" s="1073"/>
      <c r="F55" s="1073"/>
      <c r="G55" s="1073"/>
      <c r="H55" s="1074"/>
      <c r="I55" s="1073"/>
      <c r="J55" s="1073"/>
      <c r="K55" s="1073"/>
      <c r="L55" s="1073"/>
      <c r="M55" s="1073"/>
      <c r="P55" s="1073"/>
      <c r="Q55" s="1073"/>
      <c r="R55" s="1073"/>
      <c r="S55" s="1073"/>
      <c r="T55" s="1073"/>
      <c r="U55" s="1073"/>
      <c r="V55" s="1073"/>
      <c r="W55" s="1073"/>
      <c r="X55" s="1073"/>
      <c r="Y55" s="1073"/>
      <c r="Z55" s="1073"/>
    </row>
    <row r="56" spans="1:26" ht="14.25" customHeight="1" outlineLevel="1" x14ac:dyDescent="0.25">
      <c r="A56" s="1073"/>
      <c r="B56" s="1073"/>
      <c r="C56" s="1073"/>
      <c r="D56" s="1073"/>
      <c r="E56" s="1073"/>
      <c r="F56" s="1073"/>
      <c r="G56" s="1073"/>
      <c r="H56" s="1074"/>
      <c r="I56" s="1073"/>
      <c r="J56" s="1073"/>
      <c r="K56" s="1073"/>
      <c r="L56" s="1073"/>
      <c r="M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3"/>
      <c r="Z56" s="1073"/>
    </row>
    <row r="57" spans="1:26" ht="14.25" customHeight="1" outlineLevel="1" x14ac:dyDescent="0.25">
      <c r="A57" s="1073"/>
      <c r="B57" s="1073"/>
      <c r="C57" s="1073"/>
      <c r="D57" s="1073"/>
      <c r="E57" s="1073"/>
      <c r="F57" s="1073"/>
      <c r="G57" s="1073"/>
      <c r="H57" s="1074"/>
      <c r="I57" s="1073"/>
      <c r="J57" s="1073"/>
      <c r="K57" s="1073"/>
      <c r="L57" s="1073"/>
      <c r="M57" s="1073"/>
      <c r="P57" s="1073"/>
      <c r="Q57" s="1073"/>
      <c r="R57" s="1073"/>
      <c r="S57" s="1073"/>
      <c r="T57" s="1073"/>
      <c r="U57" s="1073"/>
      <c r="V57" s="1073"/>
      <c r="W57" s="1073"/>
      <c r="X57" s="1073"/>
      <c r="Y57" s="1073"/>
      <c r="Z57" s="1073"/>
    </row>
    <row r="58" spans="1:26" ht="14.25" customHeight="1" outlineLevel="1" x14ac:dyDescent="0.25">
      <c r="A58" s="1073"/>
      <c r="B58" s="1073"/>
      <c r="C58" s="1073"/>
      <c r="D58" s="1073"/>
      <c r="E58" s="1073"/>
      <c r="F58" s="1073"/>
      <c r="G58" s="1073"/>
      <c r="H58" s="1074"/>
      <c r="I58" s="1073"/>
      <c r="J58" s="1073"/>
      <c r="K58" s="1073"/>
      <c r="L58" s="1073"/>
      <c r="M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3"/>
      <c r="Z58" s="1073"/>
    </row>
    <row r="59" spans="1:26" ht="14.25" customHeight="1" outlineLevel="1" x14ac:dyDescent="0.25">
      <c r="A59" s="1073"/>
      <c r="B59" s="1073"/>
      <c r="C59" s="1073"/>
      <c r="D59" s="1073"/>
      <c r="E59" s="1073"/>
      <c r="F59" s="1073"/>
      <c r="G59" s="1073"/>
      <c r="H59" s="1074"/>
      <c r="I59" s="1073"/>
      <c r="J59" s="1073"/>
      <c r="K59" s="1073"/>
      <c r="L59" s="1073"/>
      <c r="M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</row>
    <row r="60" spans="1:26" ht="14.25" customHeight="1" outlineLevel="1" x14ac:dyDescent="0.25">
      <c r="A60" s="1073"/>
      <c r="B60" s="1073"/>
      <c r="C60" s="1073"/>
      <c r="D60" s="1073"/>
      <c r="E60" s="1073"/>
      <c r="F60" s="1073"/>
      <c r="G60" s="1073"/>
      <c r="H60" s="1074"/>
      <c r="I60" s="1073"/>
      <c r="J60" s="1073"/>
      <c r="K60" s="1073"/>
      <c r="L60" s="1073"/>
      <c r="M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</row>
    <row r="61" spans="1:26" ht="14.25" customHeight="1" outlineLevel="1" x14ac:dyDescent="0.25">
      <c r="A61" s="1073"/>
      <c r="B61" s="1073"/>
      <c r="C61" s="1073"/>
      <c r="D61" s="1073"/>
      <c r="E61" s="1073"/>
      <c r="F61" s="1073"/>
      <c r="G61" s="1073"/>
      <c r="H61" s="1074"/>
      <c r="I61" s="1073"/>
      <c r="J61" s="1073"/>
      <c r="K61" s="1073"/>
      <c r="L61" s="1073"/>
      <c r="M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</row>
    <row r="62" spans="1:26" ht="14.25" customHeight="1" outlineLevel="1" x14ac:dyDescent="0.25">
      <c r="A62" s="1073"/>
      <c r="B62" s="1073"/>
      <c r="C62" s="1073"/>
      <c r="D62" s="1073"/>
      <c r="E62" s="1073"/>
      <c r="F62" s="1073"/>
      <c r="G62" s="1073"/>
      <c r="H62" s="1074"/>
      <c r="I62" s="1073"/>
      <c r="J62" s="1073"/>
      <c r="K62" s="1073"/>
      <c r="L62" s="1073"/>
      <c r="M62" s="1073"/>
      <c r="P62" s="1073"/>
      <c r="Q62" s="1073"/>
      <c r="R62" s="1073"/>
      <c r="S62" s="1073"/>
      <c r="T62" s="1073"/>
      <c r="U62" s="1073"/>
      <c r="V62" s="1073"/>
      <c r="W62" s="1073"/>
      <c r="X62" s="1073"/>
      <c r="Y62" s="1073"/>
      <c r="Z62" s="1073"/>
    </row>
    <row r="63" spans="1:26" ht="14.25" customHeight="1" outlineLevel="1" x14ac:dyDescent="0.25">
      <c r="A63" s="1073"/>
      <c r="B63" s="1073"/>
      <c r="C63" s="1073"/>
      <c r="D63" s="1073"/>
      <c r="E63" s="1073"/>
      <c r="F63" s="1073"/>
      <c r="G63" s="1073"/>
      <c r="H63" s="1074"/>
      <c r="I63" s="1073"/>
      <c r="J63" s="1073"/>
      <c r="K63" s="1073"/>
      <c r="L63" s="1073"/>
      <c r="M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</row>
    <row r="64" spans="1:26" ht="14.25" customHeight="1" outlineLevel="1" x14ac:dyDescent="0.25">
      <c r="A64" s="1073"/>
      <c r="B64" s="1073"/>
      <c r="C64" s="1073"/>
      <c r="D64" s="1073"/>
      <c r="E64" s="1073"/>
      <c r="F64" s="1073"/>
      <c r="G64" s="1073"/>
      <c r="H64" s="1074"/>
      <c r="I64" s="1073"/>
      <c r="J64" s="1073"/>
      <c r="K64" s="1073"/>
      <c r="L64" s="1073"/>
      <c r="M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</row>
    <row r="65" spans="1:26" ht="14.25" customHeight="1" outlineLevel="1" x14ac:dyDescent="0.25">
      <c r="A65" s="1073"/>
      <c r="B65" s="1073"/>
      <c r="C65" s="1073"/>
      <c r="D65" s="1073"/>
      <c r="E65" s="1073"/>
      <c r="F65" s="1073"/>
      <c r="G65" s="1073"/>
      <c r="H65" s="1074"/>
      <c r="I65" s="1073"/>
      <c r="J65" s="1073"/>
      <c r="K65" s="1073"/>
      <c r="L65" s="1073"/>
      <c r="M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3"/>
      <c r="Z65" s="1073"/>
    </row>
    <row r="66" spans="1:26" ht="14.25" customHeight="1" outlineLevel="1" x14ac:dyDescent="0.25">
      <c r="A66" s="1073"/>
      <c r="B66" s="1073"/>
      <c r="C66" s="1073"/>
      <c r="D66" s="1073"/>
      <c r="E66" s="1073"/>
      <c r="F66" s="1073"/>
      <c r="G66" s="1073"/>
      <c r="H66" s="1074"/>
      <c r="I66" s="1073"/>
      <c r="J66" s="1073"/>
      <c r="K66" s="1073"/>
      <c r="L66" s="1073"/>
      <c r="M66" s="1073"/>
      <c r="P66" s="1073"/>
      <c r="Q66" s="1073"/>
      <c r="R66" s="1073"/>
      <c r="S66" s="1073"/>
      <c r="T66" s="1073"/>
      <c r="U66" s="1073"/>
      <c r="V66" s="1073"/>
      <c r="W66" s="1073"/>
      <c r="X66" s="1073"/>
      <c r="Y66" s="1073"/>
      <c r="Z66" s="1073"/>
    </row>
    <row r="67" spans="1:26" ht="14.25" customHeight="1" outlineLevel="1" x14ac:dyDescent="0.25">
      <c r="A67" s="1073"/>
      <c r="B67" s="1073"/>
      <c r="C67" s="1073"/>
      <c r="D67" s="1073"/>
      <c r="E67" s="1073"/>
      <c r="F67" s="1073"/>
      <c r="G67" s="1073"/>
      <c r="H67" s="1074"/>
      <c r="I67" s="1073"/>
      <c r="J67" s="1073"/>
      <c r="K67" s="1073"/>
      <c r="L67" s="1073"/>
      <c r="M67" s="1073"/>
      <c r="P67" s="1073"/>
      <c r="Q67" s="1073"/>
      <c r="R67" s="1073"/>
      <c r="S67" s="1073"/>
      <c r="T67" s="1073"/>
      <c r="U67" s="1073"/>
      <c r="V67" s="1073"/>
      <c r="W67" s="1073"/>
      <c r="X67" s="1073"/>
      <c r="Y67" s="1073"/>
      <c r="Z67" s="1073"/>
    </row>
    <row r="68" spans="1:26" ht="14.25" customHeight="1" outlineLevel="1" x14ac:dyDescent="0.25">
      <c r="A68" s="1073"/>
      <c r="B68" s="1073"/>
      <c r="C68" s="1073"/>
      <c r="D68" s="1073"/>
      <c r="E68" s="1073"/>
      <c r="F68" s="1073"/>
      <c r="G68" s="1073"/>
      <c r="H68" s="1074"/>
      <c r="I68" s="1073"/>
      <c r="J68" s="1073"/>
      <c r="K68" s="1073"/>
      <c r="L68" s="1073"/>
      <c r="M68" s="1073"/>
      <c r="P68" s="1073"/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</row>
    <row r="69" spans="1:26" ht="14.25" customHeight="1" outlineLevel="1" x14ac:dyDescent="0.25">
      <c r="A69" s="1073"/>
      <c r="B69" s="1073"/>
      <c r="C69" s="1073"/>
      <c r="D69" s="1073"/>
      <c r="E69" s="1073"/>
      <c r="F69" s="1073"/>
      <c r="G69" s="1073"/>
      <c r="H69" s="1074"/>
      <c r="I69" s="1073"/>
      <c r="J69" s="1073"/>
      <c r="K69" s="1073"/>
      <c r="L69" s="1073"/>
      <c r="M69" s="1073"/>
      <c r="P69" s="1073"/>
      <c r="Q69" s="1073"/>
      <c r="R69" s="1073"/>
      <c r="S69" s="1073"/>
      <c r="T69" s="1073"/>
      <c r="U69" s="1073"/>
      <c r="V69" s="1073"/>
      <c r="W69" s="1073"/>
      <c r="X69" s="1073"/>
      <c r="Y69" s="1073"/>
      <c r="Z69" s="1073"/>
    </row>
    <row r="70" spans="1:26" ht="14.25" customHeight="1" outlineLevel="1" x14ac:dyDescent="0.25">
      <c r="A70" s="1073"/>
      <c r="B70" s="1073"/>
      <c r="C70" s="1073"/>
      <c r="D70" s="1073"/>
      <c r="E70" s="1073"/>
      <c r="F70" s="1073"/>
      <c r="G70" s="1073"/>
      <c r="H70" s="1074"/>
      <c r="I70" s="1073"/>
      <c r="J70" s="1073"/>
      <c r="K70" s="1073"/>
      <c r="L70" s="1073"/>
      <c r="M70" s="1073"/>
      <c r="P70" s="1073"/>
      <c r="Q70" s="1073"/>
      <c r="R70" s="1073"/>
      <c r="S70" s="1073"/>
      <c r="T70" s="1073"/>
      <c r="U70" s="1073"/>
      <c r="V70" s="1073"/>
      <c r="W70" s="1073"/>
      <c r="X70" s="1073"/>
      <c r="Y70" s="1073"/>
      <c r="Z70" s="1073"/>
    </row>
    <row r="71" spans="1:26" ht="14.25" customHeight="1" outlineLevel="1" x14ac:dyDescent="0.25">
      <c r="A71" s="1073"/>
      <c r="B71" s="1073"/>
      <c r="C71" s="1073"/>
      <c r="D71" s="1073"/>
      <c r="E71" s="1073"/>
      <c r="F71" s="1073"/>
      <c r="G71" s="1073"/>
      <c r="H71" s="1074"/>
      <c r="I71" s="1073"/>
      <c r="J71" s="1073"/>
      <c r="K71" s="1073"/>
      <c r="L71" s="1073"/>
      <c r="M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</row>
    <row r="72" spans="1:26" ht="14.25" customHeight="1" outlineLevel="1" x14ac:dyDescent="0.25">
      <c r="A72" s="1073"/>
      <c r="B72" s="1073"/>
      <c r="C72" s="1073"/>
      <c r="D72" s="1073"/>
      <c r="E72" s="1073"/>
      <c r="F72" s="1073"/>
      <c r="G72" s="1073"/>
      <c r="H72" s="1074"/>
      <c r="I72" s="1073"/>
      <c r="J72" s="1073"/>
      <c r="K72" s="1073"/>
      <c r="L72" s="1073"/>
      <c r="M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3"/>
      <c r="Z72" s="1073"/>
    </row>
    <row r="73" spans="1:26" ht="14.25" customHeight="1" outlineLevel="1" x14ac:dyDescent="0.25">
      <c r="A73" s="1073"/>
      <c r="B73" s="1073"/>
      <c r="C73" s="1073"/>
      <c r="D73" s="1073"/>
      <c r="E73" s="1073"/>
      <c r="F73" s="1073"/>
      <c r="G73" s="1073"/>
      <c r="H73" s="1074"/>
      <c r="I73" s="1073"/>
      <c r="J73" s="1073"/>
      <c r="K73" s="1073"/>
      <c r="L73" s="1073"/>
      <c r="M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</row>
    <row r="74" spans="1:26" ht="14.25" customHeight="1" outlineLevel="1" x14ac:dyDescent="0.25">
      <c r="A74" s="1073"/>
      <c r="B74" s="1073"/>
      <c r="C74" s="1073"/>
      <c r="D74" s="1073"/>
      <c r="E74" s="1073"/>
      <c r="F74" s="1073"/>
      <c r="G74" s="1073"/>
      <c r="H74" s="1074"/>
      <c r="I74" s="1073"/>
      <c r="J74" s="1073"/>
      <c r="K74" s="1073"/>
      <c r="L74" s="1073"/>
      <c r="M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3"/>
      <c r="Z74" s="1073"/>
    </row>
    <row r="75" spans="1:26" ht="14.25" customHeight="1" outlineLevel="1" x14ac:dyDescent="0.25">
      <c r="A75" s="1073"/>
      <c r="B75" s="1073"/>
      <c r="C75" s="1073"/>
      <c r="D75" s="1073"/>
      <c r="E75" s="1073"/>
      <c r="F75" s="1073"/>
      <c r="G75" s="1073"/>
      <c r="H75" s="1074"/>
      <c r="I75" s="1073"/>
      <c r="J75" s="1073"/>
      <c r="K75" s="1073"/>
      <c r="L75" s="1073"/>
      <c r="M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3"/>
      <c r="Z75" s="1073"/>
    </row>
    <row r="76" spans="1:26" ht="14.25" customHeight="1" outlineLevel="1" x14ac:dyDescent="0.25">
      <c r="A76" s="1073"/>
      <c r="B76" s="1073"/>
      <c r="C76" s="1073"/>
      <c r="D76" s="1073"/>
      <c r="E76" s="1073"/>
      <c r="F76" s="1073"/>
      <c r="G76" s="1073"/>
      <c r="H76" s="1074"/>
      <c r="I76" s="1073"/>
      <c r="J76" s="1073"/>
      <c r="K76" s="1073"/>
      <c r="L76" s="1073"/>
      <c r="M76" s="1073"/>
      <c r="P76" s="1073"/>
      <c r="Q76" s="1073"/>
      <c r="R76" s="1073"/>
      <c r="S76" s="1073"/>
      <c r="T76" s="1073"/>
      <c r="U76" s="1073"/>
      <c r="V76" s="1073"/>
      <c r="W76" s="1073"/>
      <c r="X76" s="1073"/>
      <c r="Y76" s="1073"/>
      <c r="Z76" s="1073"/>
    </row>
    <row r="77" spans="1:26" ht="14.25" customHeight="1" outlineLevel="1" x14ac:dyDescent="0.25">
      <c r="A77" s="1073"/>
      <c r="B77" s="1073"/>
      <c r="C77" s="1073"/>
      <c r="D77" s="1073"/>
      <c r="E77" s="1073"/>
      <c r="F77" s="1073"/>
      <c r="G77" s="1073"/>
      <c r="H77" s="1074"/>
      <c r="I77" s="1073"/>
      <c r="J77" s="1073"/>
      <c r="K77" s="1073"/>
      <c r="L77" s="1073"/>
      <c r="M77" s="1073"/>
      <c r="O77" s="1073"/>
      <c r="P77" s="1073"/>
      <c r="Q77" s="1073"/>
      <c r="R77" s="1073"/>
      <c r="S77" s="1073"/>
      <c r="T77" s="1073"/>
      <c r="U77" s="1073"/>
      <c r="V77" s="1073"/>
      <c r="W77" s="1073"/>
      <c r="X77" s="1073"/>
      <c r="Y77" s="1073"/>
      <c r="Z77" s="1073"/>
    </row>
    <row r="78" spans="1:26" ht="14.25" customHeight="1" outlineLevel="1" x14ac:dyDescent="0.25">
      <c r="A78" s="1073"/>
      <c r="B78" s="1073"/>
      <c r="C78" s="1073"/>
      <c r="D78" s="1073"/>
      <c r="E78" s="1073"/>
      <c r="F78" s="1073"/>
      <c r="G78" s="1073"/>
      <c r="H78" s="1074"/>
      <c r="I78" s="1073"/>
      <c r="J78" s="1073"/>
      <c r="K78" s="1073"/>
      <c r="L78" s="1073"/>
      <c r="M78" s="1073"/>
      <c r="P78" s="1073"/>
      <c r="Q78" s="1073"/>
      <c r="R78" s="1073"/>
      <c r="S78" s="1073"/>
      <c r="T78" s="1073"/>
      <c r="U78" s="1073"/>
      <c r="V78" s="1073"/>
      <c r="W78" s="1073"/>
      <c r="X78" s="1073"/>
      <c r="Y78" s="1073"/>
      <c r="Z78" s="1073"/>
    </row>
    <row r="79" spans="1:26" ht="14.25" customHeight="1" outlineLevel="1" x14ac:dyDescent="0.25">
      <c r="A79" s="1073"/>
      <c r="B79" s="1073"/>
      <c r="C79" s="1073"/>
      <c r="D79" s="1073"/>
      <c r="E79" s="1073"/>
      <c r="F79" s="1073"/>
      <c r="G79" s="1073"/>
      <c r="H79" s="1074"/>
      <c r="I79" s="1073"/>
      <c r="J79" s="1073"/>
      <c r="K79" s="1073"/>
      <c r="L79" s="1073"/>
      <c r="M79" s="1073"/>
      <c r="P79" s="1073"/>
      <c r="Q79" s="1073"/>
      <c r="R79" s="1073"/>
      <c r="S79" s="1073"/>
      <c r="T79" s="1073"/>
      <c r="U79" s="1073"/>
      <c r="V79" s="1073"/>
      <c r="W79" s="1073"/>
      <c r="X79" s="1073"/>
      <c r="Y79" s="1073"/>
      <c r="Z79" s="1073"/>
    </row>
    <row r="80" spans="1:26" ht="14.25" customHeight="1" outlineLevel="1" x14ac:dyDescent="0.25">
      <c r="A80" s="1073"/>
      <c r="B80" s="1073"/>
      <c r="C80" s="1073"/>
      <c r="D80" s="1073"/>
      <c r="E80" s="1073"/>
      <c r="F80" s="1073"/>
      <c r="G80" s="1073"/>
      <c r="H80" s="1074"/>
      <c r="I80" s="1073"/>
      <c r="J80" s="1073"/>
      <c r="K80" s="1073"/>
      <c r="L80" s="1073"/>
      <c r="M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</row>
    <row r="81" spans="1:26" ht="14.25" customHeight="1" outlineLevel="1" x14ac:dyDescent="0.25">
      <c r="A81" s="1073"/>
      <c r="B81" s="1073"/>
      <c r="C81" s="1073"/>
      <c r="D81" s="1073"/>
      <c r="E81" s="1073"/>
      <c r="F81" s="1073"/>
      <c r="G81" s="1073"/>
      <c r="H81" s="1074"/>
      <c r="I81" s="1073"/>
      <c r="J81" s="1073"/>
      <c r="K81" s="1073"/>
      <c r="L81" s="1073"/>
      <c r="M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</row>
    <row r="82" spans="1:26" ht="14.25" customHeight="1" outlineLevel="1" x14ac:dyDescent="0.25">
      <c r="A82" s="1073"/>
      <c r="B82" s="1073"/>
      <c r="C82" s="1073"/>
      <c r="D82" s="1073"/>
      <c r="E82" s="1073"/>
      <c r="F82" s="1073"/>
      <c r="G82" s="1073"/>
      <c r="H82" s="1074"/>
      <c r="I82" s="1073"/>
      <c r="J82" s="1073"/>
      <c r="K82" s="1073"/>
      <c r="L82" s="1073"/>
      <c r="M82" s="1073"/>
      <c r="P82" s="1073"/>
      <c r="Q82" s="1073"/>
      <c r="R82" s="1073"/>
      <c r="S82" s="1073"/>
      <c r="T82" s="1073"/>
      <c r="U82" s="1073"/>
      <c r="V82" s="1073"/>
      <c r="W82" s="1073"/>
      <c r="X82" s="1073"/>
      <c r="Y82" s="1073"/>
      <c r="Z82" s="1073"/>
    </row>
    <row r="83" spans="1:26" ht="14.25" customHeight="1" outlineLevel="1" x14ac:dyDescent="0.25">
      <c r="A83" s="1073"/>
      <c r="B83" s="1073"/>
      <c r="C83" s="1073"/>
      <c r="D83" s="1073"/>
      <c r="E83" s="1073"/>
      <c r="F83" s="1073"/>
      <c r="G83" s="1073"/>
      <c r="H83" s="1074"/>
      <c r="I83" s="1073"/>
      <c r="J83" s="1073"/>
      <c r="K83" s="1073"/>
      <c r="L83" s="1073"/>
      <c r="M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</row>
    <row r="84" spans="1:26" ht="14.25" customHeight="1" x14ac:dyDescent="0.25">
      <c r="A84" s="1073"/>
      <c r="B84" s="1073"/>
      <c r="C84" s="1073"/>
      <c r="D84" s="1073"/>
      <c r="E84" s="1073"/>
      <c r="F84" s="1073"/>
      <c r="G84" s="1073"/>
      <c r="H84" s="1074"/>
      <c r="I84" s="1073"/>
      <c r="J84" s="1073"/>
      <c r="K84" s="1075"/>
      <c r="L84" s="1073"/>
      <c r="M84" s="1073"/>
      <c r="P84" s="1073"/>
      <c r="Q84" s="1073"/>
      <c r="R84" s="1073"/>
      <c r="S84" s="1073"/>
      <c r="T84" s="1073"/>
      <c r="U84" s="1073"/>
      <c r="V84" s="1073"/>
      <c r="W84" s="1073"/>
      <c r="X84" s="1073"/>
      <c r="Y84" s="1073"/>
      <c r="Z84" s="1073"/>
    </row>
    <row r="85" spans="1:26" ht="14.25" customHeight="1" x14ac:dyDescent="0.25">
      <c r="A85" s="1073"/>
      <c r="B85" s="1073"/>
      <c r="C85" s="1073"/>
      <c r="D85" s="1073"/>
      <c r="E85" s="1073"/>
      <c r="F85" s="1073"/>
      <c r="G85" s="1073"/>
      <c r="H85" s="1074"/>
      <c r="I85" s="1073"/>
      <c r="J85" s="1073"/>
      <c r="K85" s="1073"/>
      <c r="L85" s="1073"/>
      <c r="M85" s="1073"/>
      <c r="P85" s="1073"/>
      <c r="Q85" s="1073"/>
      <c r="R85" s="1073"/>
      <c r="S85" s="1073"/>
      <c r="T85" s="1073"/>
      <c r="U85" s="1073"/>
      <c r="V85" s="1073"/>
      <c r="W85" s="1073"/>
      <c r="X85" s="1073"/>
      <c r="Y85" s="1073"/>
      <c r="Z85" s="1073"/>
    </row>
    <row r="86" spans="1:26" ht="14.25" customHeight="1" x14ac:dyDescent="0.25">
      <c r="A86" s="1073"/>
      <c r="B86" s="1073"/>
      <c r="C86" s="1073"/>
      <c r="D86" s="1073"/>
      <c r="E86" s="1073"/>
      <c r="F86" s="1073"/>
      <c r="G86" s="1073"/>
      <c r="H86" s="1074"/>
      <c r="I86" s="1073"/>
      <c r="J86" s="1073"/>
      <c r="K86" s="1073"/>
      <c r="L86" s="1073"/>
      <c r="M86" s="1073"/>
      <c r="P86" s="1073"/>
      <c r="Q86" s="1073"/>
      <c r="R86" s="1073"/>
      <c r="S86" s="1073"/>
      <c r="T86" s="1073"/>
      <c r="U86" s="1073"/>
      <c r="V86" s="1073"/>
      <c r="W86" s="1073"/>
      <c r="X86" s="1073"/>
      <c r="Y86" s="1073"/>
      <c r="Z86" s="1073"/>
    </row>
    <row r="87" spans="1:26" ht="14.25" customHeight="1" x14ac:dyDescent="0.25">
      <c r="A87" s="1073"/>
      <c r="B87" s="1073"/>
      <c r="C87" s="1073"/>
      <c r="D87" s="1073"/>
      <c r="E87" s="1073"/>
      <c r="F87" s="1073"/>
      <c r="G87" s="1073"/>
      <c r="H87" s="1074"/>
      <c r="I87" s="1073"/>
      <c r="J87" s="1073"/>
      <c r="K87" s="1073"/>
      <c r="L87" s="1073"/>
      <c r="M87" s="1073"/>
      <c r="P87" s="1073"/>
      <c r="Q87" s="1073"/>
      <c r="R87" s="1073"/>
      <c r="S87" s="1073"/>
      <c r="T87" s="1073"/>
      <c r="U87" s="1073"/>
      <c r="V87" s="1073"/>
      <c r="W87" s="1073"/>
      <c r="X87" s="1073"/>
      <c r="Y87" s="1073"/>
      <c r="Z87" s="1073"/>
    </row>
    <row r="88" spans="1:26" ht="14.25" customHeight="1" x14ac:dyDescent="0.25">
      <c r="A88" s="1073"/>
      <c r="B88" s="1073"/>
      <c r="C88" s="1073"/>
      <c r="D88" s="1073"/>
      <c r="E88" s="1073"/>
      <c r="F88" s="1073"/>
      <c r="G88" s="1073"/>
      <c r="H88" s="1074"/>
      <c r="I88" s="1073"/>
      <c r="J88" s="1073"/>
      <c r="K88" s="1073"/>
      <c r="L88" s="1073"/>
      <c r="M88" s="1073"/>
      <c r="P88" s="1073"/>
      <c r="Q88" s="1073"/>
      <c r="R88" s="1073"/>
      <c r="S88" s="1073"/>
      <c r="T88" s="1073"/>
      <c r="U88" s="1073"/>
      <c r="V88" s="1073"/>
      <c r="W88" s="1073"/>
      <c r="X88" s="1073"/>
      <c r="Y88" s="1073"/>
      <c r="Z88" s="1073"/>
    </row>
    <row r="89" spans="1:26" ht="14.25" customHeight="1" x14ac:dyDescent="0.25">
      <c r="A89" s="1073"/>
      <c r="B89" s="1073"/>
      <c r="C89" s="1073"/>
      <c r="D89" s="1073"/>
      <c r="E89" s="1073"/>
      <c r="F89" s="1073"/>
      <c r="G89" s="1073"/>
      <c r="H89" s="1074"/>
      <c r="I89" s="1073"/>
      <c r="J89" s="1073"/>
      <c r="K89" s="1073"/>
      <c r="L89" s="1073"/>
      <c r="M89" s="1073"/>
      <c r="P89" s="1073"/>
      <c r="Q89" s="1073"/>
      <c r="R89" s="1073"/>
      <c r="S89" s="1073"/>
      <c r="T89" s="1073"/>
      <c r="U89" s="1073"/>
      <c r="V89" s="1073"/>
      <c r="W89" s="1073"/>
      <c r="X89" s="1073"/>
      <c r="Y89" s="1073"/>
      <c r="Z89" s="1073"/>
    </row>
    <row r="90" spans="1:26" ht="14.25" customHeight="1" x14ac:dyDescent="0.25">
      <c r="A90" s="1073"/>
      <c r="B90" s="1073"/>
      <c r="C90" s="1073"/>
      <c r="D90" s="1073"/>
      <c r="E90" s="1073"/>
      <c r="F90" s="1073"/>
      <c r="G90" s="1073"/>
      <c r="H90" s="1074"/>
      <c r="I90" s="1073"/>
      <c r="J90" s="1073"/>
      <c r="K90" s="1073"/>
      <c r="L90" s="1073"/>
      <c r="M90" s="1073"/>
      <c r="P90" s="1073"/>
      <c r="Q90" s="1073"/>
      <c r="R90" s="1073"/>
      <c r="S90" s="1073"/>
      <c r="T90" s="1073"/>
      <c r="U90" s="1073"/>
      <c r="V90" s="1073"/>
      <c r="W90" s="1073"/>
      <c r="X90" s="1073"/>
      <c r="Y90" s="1073"/>
      <c r="Z90" s="1073"/>
    </row>
    <row r="91" spans="1:26" ht="14.25" customHeight="1" x14ac:dyDescent="0.25">
      <c r="A91" s="1073"/>
      <c r="B91" s="1073"/>
      <c r="C91" s="1073"/>
      <c r="D91" s="1073"/>
      <c r="E91" s="1073"/>
      <c r="F91" s="1073"/>
      <c r="G91" s="1073"/>
      <c r="H91" s="1074"/>
      <c r="I91" s="1073"/>
      <c r="J91" s="1073"/>
      <c r="K91" s="1073"/>
      <c r="L91" s="1073"/>
      <c r="M91" s="1073"/>
      <c r="P91" s="1073"/>
      <c r="Q91" s="1073"/>
      <c r="R91" s="1073"/>
      <c r="S91" s="1073"/>
      <c r="T91" s="1073"/>
      <c r="U91" s="1073"/>
      <c r="V91" s="1073"/>
      <c r="W91" s="1073"/>
      <c r="X91" s="1073"/>
      <c r="Y91" s="1073"/>
      <c r="Z91" s="1073"/>
    </row>
    <row r="92" spans="1:26" ht="14.25" customHeight="1" x14ac:dyDescent="0.25">
      <c r="A92" s="1073"/>
      <c r="B92" s="1073"/>
      <c r="C92" s="1073"/>
      <c r="D92" s="1073"/>
      <c r="E92" s="1073"/>
      <c r="F92" s="1073"/>
      <c r="G92" s="1073"/>
      <c r="H92" s="1074"/>
      <c r="I92" s="1073"/>
      <c r="J92" s="1073"/>
      <c r="K92" s="1073"/>
      <c r="L92" s="1073"/>
      <c r="M92" s="1073"/>
      <c r="P92" s="1073"/>
      <c r="Q92" s="1073"/>
      <c r="R92" s="1073"/>
      <c r="S92" s="1073"/>
      <c r="T92" s="1073"/>
      <c r="U92" s="1073"/>
      <c r="V92" s="1073"/>
      <c r="W92" s="1073"/>
      <c r="X92" s="1073"/>
      <c r="Y92" s="1073"/>
      <c r="Z92" s="1073"/>
    </row>
    <row r="93" spans="1:26" ht="14.25" customHeight="1" x14ac:dyDescent="0.25">
      <c r="A93" s="1073"/>
      <c r="B93" s="1073"/>
      <c r="C93" s="1073"/>
      <c r="D93" s="1073"/>
      <c r="E93" s="1073"/>
      <c r="F93" s="1073"/>
      <c r="G93" s="1073"/>
      <c r="H93" s="1074"/>
      <c r="I93" s="1073"/>
      <c r="J93" s="1073"/>
      <c r="K93" s="1073"/>
      <c r="L93" s="1073"/>
      <c r="M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</row>
    <row r="94" spans="1:26" ht="14.25" customHeight="1" x14ac:dyDescent="0.25">
      <c r="A94" s="1073"/>
      <c r="B94" s="1073"/>
      <c r="C94" s="1073"/>
      <c r="D94" s="1073"/>
      <c r="E94" s="1073"/>
      <c r="F94" s="1073"/>
      <c r="G94" s="1073"/>
      <c r="H94" s="1074"/>
      <c r="I94" s="1073"/>
      <c r="J94" s="1073"/>
      <c r="K94" s="1073"/>
      <c r="L94" s="1073"/>
      <c r="M94" s="1073"/>
      <c r="P94" s="1073"/>
      <c r="Q94" s="1073"/>
      <c r="R94" s="1073"/>
      <c r="S94" s="1073"/>
      <c r="T94" s="1073"/>
      <c r="U94" s="1073"/>
      <c r="V94" s="1073"/>
      <c r="W94" s="1073"/>
      <c r="X94" s="1073"/>
      <c r="Y94" s="1073"/>
      <c r="Z94" s="1073"/>
    </row>
    <row r="95" spans="1:26" ht="14.25" customHeight="1" x14ac:dyDescent="0.25">
      <c r="A95" s="1073"/>
      <c r="B95" s="1073"/>
      <c r="C95" s="1073"/>
      <c r="D95" s="1073"/>
      <c r="E95" s="1073"/>
      <c r="F95" s="1073"/>
      <c r="G95" s="1073"/>
      <c r="H95" s="1074"/>
      <c r="I95" s="1073"/>
      <c r="J95" s="1073"/>
      <c r="K95" s="1073"/>
      <c r="L95" s="1073"/>
      <c r="M95" s="1073"/>
      <c r="P95" s="1073"/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</row>
    <row r="96" spans="1:26" ht="14.25" customHeight="1" x14ac:dyDescent="0.25">
      <c r="A96" s="1073"/>
      <c r="B96" s="1073"/>
      <c r="C96" s="1073"/>
      <c r="D96" s="1073"/>
      <c r="E96" s="1073"/>
      <c r="F96" s="1073"/>
      <c r="G96" s="1073"/>
      <c r="H96" s="1074"/>
      <c r="I96" s="1073"/>
      <c r="J96" s="1073"/>
      <c r="K96" s="1073"/>
      <c r="L96" s="1073"/>
      <c r="M96" s="1073"/>
      <c r="P96" s="1073"/>
      <c r="Q96" s="1073"/>
      <c r="R96" s="1073"/>
      <c r="S96" s="1073"/>
      <c r="T96" s="1073"/>
      <c r="U96" s="1073"/>
      <c r="V96" s="1073"/>
      <c r="W96" s="1073"/>
      <c r="X96" s="1073"/>
      <c r="Y96" s="1073"/>
      <c r="Z96" s="1073"/>
    </row>
    <row r="97" spans="1:26" ht="14.25" customHeight="1" x14ac:dyDescent="0.25">
      <c r="A97" s="1073"/>
      <c r="B97" s="1073"/>
      <c r="C97" s="1073"/>
      <c r="D97" s="1073"/>
      <c r="E97" s="1073"/>
      <c r="F97" s="1073"/>
      <c r="G97" s="1073"/>
      <c r="H97" s="1074"/>
      <c r="I97" s="1073"/>
      <c r="J97" s="1073"/>
      <c r="K97" s="1073"/>
      <c r="L97" s="1073"/>
      <c r="M97" s="1073"/>
      <c r="P97" s="1073"/>
      <c r="Q97" s="1073"/>
      <c r="R97" s="1073"/>
      <c r="S97" s="1073"/>
      <c r="T97" s="1073"/>
      <c r="U97" s="1073"/>
      <c r="V97" s="1073"/>
      <c r="W97" s="1073"/>
      <c r="X97" s="1073"/>
      <c r="Y97" s="1073"/>
      <c r="Z97" s="1073"/>
    </row>
    <row r="98" spans="1:26" ht="14.25" customHeight="1" x14ac:dyDescent="0.25">
      <c r="A98" s="1073"/>
      <c r="B98" s="1073"/>
      <c r="C98" s="1073"/>
      <c r="D98" s="1073"/>
      <c r="E98" s="1073"/>
      <c r="F98" s="1073"/>
      <c r="G98" s="1073"/>
      <c r="H98" s="1074"/>
      <c r="I98" s="1073"/>
      <c r="J98" s="1073"/>
      <c r="K98" s="1073"/>
      <c r="L98" s="1073"/>
      <c r="M98" s="1073"/>
      <c r="P98" s="1073"/>
      <c r="Q98" s="1073"/>
      <c r="R98" s="1073"/>
      <c r="S98" s="1073"/>
      <c r="T98" s="1073"/>
      <c r="U98" s="1073"/>
      <c r="V98" s="1073"/>
      <c r="W98" s="1073"/>
      <c r="X98" s="1073"/>
      <c r="Y98" s="1073"/>
      <c r="Z98" s="1073"/>
    </row>
    <row r="99" spans="1:26" ht="14.25" customHeight="1" x14ac:dyDescent="0.25">
      <c r="A99" s="1073"/>
      <c r="B99" s="1073"/>
      <c r="C99" s="1073"/>
      <c r="D99" s="1073"/>
      <c r="E99" s="1073"/>
      <c r="F99" s="1073"/>
      <c r="G99" s="1073"/>
      <c r="H99" s="1074"/>
      <c r="I99" s="1073"/>
      <c r="J99" s="1073"/>
      <c r="K99" s="1073"/>
      <c r="L99" s="1073"/>
      <c r="M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</row>
    <row r="100" spans="1:26" ht="14.25" customHeight="1" x14ac:dyDescent="0.25">
      <c r="A100" s="1073"/>
      <c r="B100" s="1073"/>
      <c r="C100" s="1073"/>
      <c r="D100" s="1073"/>
      <c r="E100" s="1073"/>
      <c r="F100" s="1073"/>
      <c r="G100" s="1073"/>
      <c r="H100" s="1074"/>
      <c r="I100" s="1073"/>
      <c r="J100" s="1073"/>
      <c r="K100" s="1073"/>
      <c r="L100" s="1073"/>
      <c r="M100" s="1073"/>
      <c r="P100" s="1073"/>
      <c r="Q100" s="1073"/>
      <c r="R100" s="1073"/>
      <c r="S100" s="1073"/>
      <c r="T100" s="1073"/>
      <c r="U100" s="1073"/>
      <c r="V100" s="1073"/>
      <c r="W100" s="1073"/>
      <c r="X100" s="1073"/>
      <c r="Y100" s="1073"/>
      <c r="Z100" s="1073"/>
    </row>
    <row r="101" spans="1:26" ht="14.25" customHeight="1" x14ac:dyDescent="0.25">
      <c r="A101" s="1073"/>
      <c r="B101" s="1073"/>
      <c r="C101" s="1073"/>
      <c r="D101" s="1073"/>
      <c r="E101" s="1073"/>
      <c r="F101" s="1073"/>
      <c r="G101" s="1073"/>
      <c r="H101" s="1074"/>
      <c r="I101" s="1073"/>
      <c r="J101" s="1073"/>
      <c r="K101" s="1073"/>
      <c r="L101" s="1073"/>
      <c r="M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</row>
    <row r="102" spans="1:26" ht="14.25" customHeight="1" x14ac:dyDescent="0.25">
      <c r="A102" s="1073"/>
      <c r="B102" s="1073"/>
      <c r="C102" s="1073"/>
      <c r="D102" s="1073"/>
      <c r="E102" s="1073"/>
      <c r="F102" s="1073"/>
      <c r="G102" s="1073"/>
      <c r="H102" s="1074"/>
      <c r="I102" s="1073"/>
      <c r="J102" s="1073"/>
      <c r="K102" s="1073"/>
      <c r="L102" s="1073"/>
      <c r="M102" s="1073"/>
      <c r="P102" s="1073"/>
      <c r="Q102" s="1073"/>
      <c r="R102" s="1073"/>
      <c r="S102" s="1073"/>
      <c r="T102" s="1073"/>
      <c r="U102" s="1073"/>
      <c r="V102" s="1073"/>
      <c r="W102" s="1073"/>
      <c r="X102" s="1073"/>
      <c r="Y102" s="1073"/>
      <c r="Z102" s="1073"/>
    </row>
    <row r="103" spans="1:26" ht="14.25" customHeight="1" x14ac:dyDescent="0.25">
      <c r="A103" s="1073"/>
      <c r="B103" s="1073"/>
      <c r="C103" s="1073"/>
      <c r="D103" s="1073"/>
      <c r="E103" s="1073"/>
      <c r="F103" s="1073"/>
      <c r="G103" s="1073"/>
      <c r="H103" s="1074"/>
      <c r="I103" s="1073"/>
      <c r="J103" s="1073"/>
      <c r="K103" s="1073"/>
      <c r="L103" s="1073"/>
      <c r="M103" s="1073"/>
      <c r="P103" s="1073"/>
      <c r="Q103" s="1073"/>
      <c r="R103" s="1073"/>
      <c r="S103" s="1073"/>
      <c r="T103" s="1073"/>
      <c r="U103" s="1073"/>
      <c r="V103" s="1073"/>
      <c r="W103" s="1073"/>
      <c r="X103" s="1073"/>
      <c r="Y103" s="1073"/>
      <c r="Z103" s="1073"/>
    </row>
    <row r="104" spans="1:26" ht="14.25" customHeight="1" x14ac:dyDescent="0.25">
      <c r="A104" s="1073"/>
      <c r="B104" s="1073"/>
      <c r="C104" s="1073"/>
      <c r="D104" s="1073"/>
      <c r="E104" s="1073"/>
      <c r="F104" s="1073"/>
      <c r="G104" s="1073"/>
      <c r="H104" s="1074"/>
      <c r="I104" s="1073"/>
      <c r="J104" s="1073"/>
      <c r="K104" s="1073"/>
      <c r="L104" s="1073"/>
      <c r="M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3"/>
      <c r="Z104" s="1073"/>
    </row>
    <row r="105" spans="1:26" ht="14.25" customHeight="1" x14ac:dyDescent="0.25">
      <c r="A105" s="1073"/>
      <c r="B105" s="1073"/>
      <c r="C105" s="1073"/>
      <c r="D105" s="1073"/>
      <c r="E105" s="1073"/>
      <c r="F105" s="1073"/>
      <c r="G105" s="1073"/>
      <c r="H105" s="1074"/>
      <c r="I105" s="1073"/>
      <c r="J105" s="1073"/>
      <c r="K105" s="1073"/>
      <c r="L105" s="1073"/>
      <c r="M105" s="1073"/>
      <c r="P105" s="1073"/>
      <c r="Q105" s="1073"/>
      <c r="R105" s="1073"/>
      <c r="S105" s="1073"/>
      <c r="T105" s="1073"/>
      <c r="U105" s="1073"/>
      <c r="V105" s="1073"/>
      <c r="W105" s="1073"/>
      <c r="X105" s="1073"/>
      <c r="Y105" s="1073"/>
      <c r="Z105" s="1073"/>
    </row>
    <row r="106" spans="1:26" ht="14.25" customHeight="1" x14ac:dyDescent="0.25">
      <c r="A106" s="1073"/>
      <c r="B106" s="1073"/>
      <c r="C106" s="1073"/>
      <c r="D106" s="1073"/>
      <c r="E106" s="1073"/>
      <c r="F106" s="1073"/>
      <c r="G106" s="1073"/>
      <c r="H106" s="1074"/>
      <c r="I106" s="1073"/>
      <c r="J106" s="1073"/>
      <c r="K106" s="1073"/>
      <c r="L106" s="1073"/>
      <c r="M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</row>
    <row r="107" spans="1:26" ht="14.25" customHeight="1" x14ac:dyDescent="0.25">
      <c r="A107" s="1073"/>
      <c r="B107" s="1073"/>
      <c r="C107" s="1073"/>
      <c r="D107" s="1073"/>
      <c r="E107" s="1073"/>
      <c r="F107" s="1073"/>
      <c r="G107" s="1073"/>
      <c r="H107" s="1074"/>
      <c r="I107" s="1073"/>
      <c r="J107" s="1073"/>
      <c r="K107" s="1073"/>
      <c r="L107" s="1073"/>
      <c r="M107" s="1073"/>
      <c r="P107" s="1073"/>
      <c r="Q107" s="1073"/>
      <c r="R107" s="1073"/>
      <c r="S107" s="1073"/>
      <c r="T107" s="1073"/>
      <c r="U107" s="1073"/>
      <c r="V107" s="1073"/>
      <c r="W107" s="1073"/>
      <c r="X107" s="1073"/>
      <c r="Y107" s="1073"/>
      <c r="Z107" s="1073"/>
    </row>
    <row r="108" spans="1:26" ht="14.25" customHeight="1" x14ac:dyDescent="0.25">
      <c r="A108" s="1073"/>
      <c r="B108" s="1073"/>
      <c r="C108" s="1073"/>
      <c r="D108" s="1073"/>
      <c r="E108" s="1073"/>
      <c r="F108" s="1073"/>
      <c r="G108" s="1073"/>
      <c r="H108" s="1074"/>
      <c r="I108" s="1073"/>
      <c r="J108" s="1073"/>
      <c r="K108" s="1073"/>
      <c r="L108" s="1073"/>
      <c r="M108" s="1073"/>
      <c r="P108" s="1073"/>
      <c r="Q108" s="1073"/>
      <c r="R108" s="1073"/>
      <c r="S108" s="1073"/>
      <c r="T108" s="1073"/>
      <c r="U108" s="1073"/>
      <c r="V108" s="1073"/>
      <c r="W108" s="1073"/>
      <c r="X108" s="1073"/>
      <c r="Y108" s="1073"/>
      <c r="Z108" s="1073"/>
    </row>
    <row r="109" spans="1:26" ht="14.25" customHeight="1" x14ac:dyDescent="0.25">
      <c r="A109" s="1073"/>
      <c r="B109" s="1073"/>
      <c r="C109" s="1073"/>
      <c r="D109" s="1073"/>
      <c r="E109" s="1073"/>
      <c r="F109" s="1073"/>
      <c r="G109" s="1073"/>
      <c r="H109" s="1074"/>
      <c r="I109" s="1073"/>
      <c r="J109" s="1073"/>
      <c r="K109" s="1073"/>
      <c r="L109" s="1073"/>
      <c r="M109" s="1073"/>
      <c r="P109" s="1073"/>
      <c r="Q109" s="1073"/>
      <c r="R109" s="1073"/>
      <c r="S109" s="1073"/>
      <c r="T109" s="1073"/>
      <c r="U109" s="1073"/>
      <c r="V109" s="1073"/>
      <c r="W109" s="1073"/>
      <c r="X109" s="1073"/>
      <c r="Y109" s="1073"/>
      <c r="Z109" s="1073"/>
    </row>
    <row r="110" spans="1:26" ht="14.25" customHeight="1" x14ac:dyDescent="0.25">
      <c r="A110" s="1073"/>
      <c r="B110" s="1073"/>
      <c r="C110" s="1073"/>
      <c r="D110" s="1073"/>
      <c r="E110" s="1073"/>
      <c r="F110" s="1073"/>
      <c r="G110" s="1073"/>
      <c r="H110" s="1074"/>
      <c r="I110" s="1073"/>
      <c r="J110" s="1073"/>
      <c r="K110" s="1073"/>
      <c r="L110" s="1073"/>
      <c r="M110" s="1073"/>
      <c r="P110" s="1073"/>
      <c r="Q110" s="1073"/>
      <c r="R110" s="1073"/>
      <c r="S110" s="1073"/>
      <c r="T110" s="1073"/>
      <c r="U110" s="1073"/>
      <c r="V110" s="1073"/>
      <c r="W110" s="1073"/>
      <c r="X110" s="1073"/>
      <c r="Y110" s="1073"/>
      <c r="Z110" s="1073"/>
    </row>
    <row r="111" spans="1:26" ht="14.25" customHeight="1" x14ac:dyDescent="0.25">
      <c r="A111" s="1073"/>
      <c r="B111" s="1073"/>
      <c r="C111" s="1073"/>
      <c r="D111" s="1073"/>
      <c r="E111" s="1073"/>
      <c r="F111" s="1073"/>
      <c r="G111" s="1073"/>
      <c r="H111" s="1074"/>
      <c r="I111" s="1073"/>
      <c r="J111" s="1073"/>
      <c r="K111" s="1073"/>
      <c r="L111" s="1073"/>
      <c r="M111" s="1073"/>
      <c r="P111" s="1073"/>
      <c r="Q111" s="1073"/>
      <c r="R111" s="1073"/>
      <c r="S111" s="1073"/>
      <c r="T111" s="1073"/>
      <c r="U111" s="1073"/>
      <c r="V111" s="1073"/>
      <c r="W111" s="1073"/>
      <c r="X111" s="1073"/>
      <c r="Y111" s="1073"/>
      <c r="Z111" s="1073"/>
    </row>
    <row r="112" spans="1:26" ht="14.25" customHeight="1" x14ac:dyDescent="0.25">
      <c r="A112" s="1073"/>
      <c r="B112" s="1073"/>
      <c r="C112" s="1073"/>
      <c r="D112" s="1073"/>
      <c r="E112" s="1073"/>
      <c r="F112" s="1073"/>
      <c r="G112" s="1073"/>
      <c r="H112" s="1074"/>
      <c r="I112" s="1073"/>
      <c r="J112" s="1073"/>
      <c r="K112" s="1073"/>
      <c r="L112" s="1073"/>
      <c r="M112" s="1073"/>
      <c r="P112" s="1073"/>
      <c r="Q112" s="1073"/>
      <c r="R112" s="1073"/>
      <c r="S112" s="1073"/>
      <c r="T112" s="1073"/>
      <c r="U112" s="1073"/>
      <c r="V112" s="1073"/>
      <c r="W112" s="1073"/>
      <c r="X112" s="1073"/>
      <c r="Y112" s="1073"/>
      <c r="Z112" s="1073"/>
    </row>
    <row r="113" spans="1:26" ht="14.25" customHeight="1" x14ac:dyDescent="0.25">
      <c r="A113" s="1073"/>
      <c r="B113" s="1073"/>
      <c r="C113" s="1073"/>
      <c r="D113" s="1073"/>
      <c r="E113" s="1073"/>
      <c r="F113" s="1073"/>
      <c r="G113" s="1073"/>
      <c r="H113" s="1074"/>
      <c r="I113" s="1073"/>
      <c r="J113" s="1073"/>
      <c r="K113" s="1073"/>
      <c r="L113" s="1073"/>
      <c r="M113" s="1073"/>
      <c r="P113" s="1073"/>
      <c r="Q113" s="1073"/>
      <c r="R113" s="1073"/>
      <c r="S113" s="1073"/>
      <c r="T113" s="1073"/>
      <c r="U113" s="1073"/>
      <c r="V113" s="1073"/>
      <c r="W113" s="1073"/>
      <c r="X113" s="1073"/>
      <c r="Y113" s="1073"/>
      <c r="Z113" s="1073"/>
    </row>
    <row r="114" spans="1:26" ht="14.25" customHeight="1" x14ac:dyDescent="0.25">
      <c r="A114" s="1073"/>
      <c r="B114" s="1073"/>
      <c r="C114" s="1073"/>
      <c r="D114" s="1073"/>
      <c r="E114" s="1073"/>
      <c r="F114" s="1073"/>
      <c r="G114" s="1073"/>
      <c r="H114" s="1074"/>
      <c r="I114" s="1073"/>
      <c r="J114" s="1073"/>
      <c r="K114" s="1073"/>
      <c r="L114" s="1073"/>
      <c r="M114" s="1073"/>
      <c r="P114" s="1073"/>
      <c r="Q114" s="1073"/>
      <c r="R114" s="1073"/>
      <c r="S114" s="1073"/>
      <c r="T114" s="1073"/>
      <c r="U114" s="1073"/>
      <c r="V114" s="1073"/>
      <c r="W114" s="1073"/>
      <c r="X114" s="1073"/>
      <c r="Y114" s="1073"/>
      <c r="Z114" s="1073"/>
    </row>
    <row r="115" spans="1:26" ht="14.25" customHeight="1" x14ac:dyDescent="0.25">
      <c r="A115" s="1073"/>
      <c r="B115" s="1073"/>
      <c r="C115" s="1073"/>
      <c r="D115" s="1073"/>
      <c r="E115" s="1073"/>
      <c r="F115" s="1073"/>
      <c r="G115" s="1073"/>
      <c r="H115" s="1074"/>
      <c r="I115" s="1073"/>
      <c r="J115" s="1073"/>
      <c r="K115" s="1073"/>
      <c r="L115" s="1073"/>
      <c r="M115" s="1073"/>
      <c r="P115" s="1073"/>
      <c r="Q115" s="1073"/>
      <c r="R115" s="1073"/>
      <c r="S115" s="1073"/>
      <c r="T115" s="1073"/>
      <c r="U115" s="1073"/>
      <c r="V115" s="1073"/>
      <c r="W115" s="1073"/>
      <c r="X115" s="1073"/>
      <c r="Y115" s="1073"/>
      <c r="Z115" s="1073"/>
    </row>
    <row r="116" spans="1:26" ht="14.25" customHeight="1" x14ac:dyDescent="0.25">
      <c r="A116" s="1073"/>
      <c r="B116" s="1073"/>
      <c r="C116" s="1073"/>
      <c r="D116" s="1073"/>
      <c r="E116" s="1073"/>
      <c r="F116" s="1073"/>
      <c r="G116" s="1073"/>
      <c r="H116" s="1074"/>
      <c r="I116" s="1073"/>
      <c r="J116" s="1073"/>
      <c r="K116" s="1073"/>
      <c r="L116" s="1073"/>
      <c r="M116" s="1073"/>
      <c r="P116" s="1073"/>
      <c r="Q116" s="1073"/>
      <c r="R116" s="1073"/>
      <c r="S116" s="1073"/>
      <c r="T116" s="1073"/>
      <c r="U116" s="1073"/>
      <c r="V116" s="1073"/>
      <c r="W116" s="1073"/>
      <c r="X116" s="1073"/>
      <c r="Y116" s="1073"/>
      <c r="Z116" s="1073"/>
    </row>
    <row r="117" spans="1:26" ht="14.25" customHeight="1" x14ac:dyDescent="0.25">
      <c r="A117" s="1073"/>
      <c r="B117" s="1073"/>
      <c r="C117" s="1073"/>
      <c r="D117" s="1073"/>
      <c r="E117" s="1073"/>
      <c r="F117" s="1073"/>
      <c r="G117" s="1073"/>
      <c r="H117" s="1074"/>
      <c r="I117" s="1073"/>
      <c r="J117" s="1073"/>
      <c r="K117" s="1073"/>
      <c r="L117" s="1073"/>
      <c r="M117" s="1073"/>
      <c r="P117" s="1073"/>
      <c r="Q117" s="1073"/>
      <c r="R117" s="1073"/>
      <c r="S117" s="1073"/>
      <c r="T117" s="1073"/>
      <c r="U117" s="1073"/>
      <c r="V117" s="1073"/>
      <c r="W117" s="1073"/>
      <c r="X117" s="1073"/>
      <c r="Y117" s="1073"/>
      <c r="Z117" s="1073"/>
    </row>
    <row r="118" spans="1:26" ht="14.25" customHeight="1" x14ac:dyDescent="0.25">
      <c r="A118" s="1073"/>
      <c r="B118" s="1073"/>
      <c r="C118" s="1073"/>
      <c r="D118" s="1073"/>
      <c r="E118" s="1073"/>
      <c r="F118" s="1073"/>
      <c r="G118" s="1073"/>
      <c r="H118" s="1074"/>
      <c r="I118" s="1073"/>
      <c r="J118" s="1073"/>
      <c r="K118" s="1073"/>
      <c r="L118" s="1073"/>
      <c r="M118" s="1073"/>
      <c r="P118" s="1073"/>
      <c r="Q118" s="1073"/>
      <c r="R118" s="1073"/>
      <c r="S118" s="1073"/>
      <c r="T118" s="1073"/>
      <c r="U118" s="1073"/>
      <c r="V118" s="1073"/>
      <c r="W118" s="1073"/>
      <c r="X118" s="1073"/>
      <c r="Y118" s="1073"/>
      <c r="Z118" s="1073"/>
    </row>
    <row r="119" spans="1:26" ht="14.25" customHeight="1" x14ac:dyDescent="0.25">
      <c r="A119" s="1073"/>
      <c r="B119" s="1073"/>
      <c r="C119" s="1073"/>
      <c r="D119" s="1073"/>
      <c r="E119" s="1073"/>
      <c r="F119" s="1073"/>
      <c r="G119" s="1073"/>
      <c r="H119" s="1074"/>
      <c r="I119" s="1073"/>
      <c r="J119" s="1073"/>
      <c r="K119" s="1073"/>
      <c r="L119" s="1073"/>
      <c r="M119" s="1073"/>
      <c r="P119" s="1073"/>
      <c r="Q119" s="1073"/>
      <c r="R119" s="1073"/>
      <c r="S119" s="1073"/>
      <c r="T119" s="1073"/>
      <c r="U119" s="1073"/>
      <c r="V119" s="1073"/>
      <c r="W119" s="1073"/>
      <c r="X119" s="1073"/>
      <c r="Y119" s="1073"/>
      <c r="Z119" s="1073"/>
    </row>
    <row r="120" spans="1:26" ht="14.25" customHeight="1" x14ac:dyDescent="0.25">
      <c r="A120" s="1073"/>
      <c r="B120" s="1073"/>
      <c r="C120" s="1073"/>
      <c r="D120" s="1073"/>
      <c r="E120" s="1073"/>
      <c r="F120" s="1073"/>
      <c r="G120" s="1073"/>
      <c r="H120" s="1074"/>
      <c r="I120" s="1073"/>
      <c r="J120" s="1073"/>
      <c r="K120" s="1073"/>
      <c r="L120" s="1073"/>
      <c r="M120" s="1073"/>
      <c r="P120" s="1073"/>
      <c r="Q120" s="1073"/>
      <c r="R120" s="1073"/>
      <c r="S120" s="1073"/>
      <c r="T120" s="1073"/>
      <c r="U120" s="1073"/>
      <c r="V120" s="1073"/>
      <c r="W120" s="1073"/>
      <c r="X120" s="1073"/>
      <c r="Y120" s="1073"/>
      <c r="Z120" s="1073"/>
    </row>
    <row r="121" spans="1:26" ht="14.25" customHeight="1" x14ac:dyDescent="0.25">
      <c r="A121" s="1073"/>
      <c r="B121" s="1073"/>
      <c r="C121" s="1073"/>
      <c r="D121" s="1073"/>
      <c r="E121" s="1073"/>
      <c r="F121" s="1073"/>
      <c r="G121" s="1073"/>
      <c r="H121" s="1074"/>
      <c r="I121" s="1073"/>
      <c r="J121" s="1073"/>
      <c r="K121" s="1073"/>
      <c r="L121" s="1073"/>
      <c r="M121" s="1073"/>
      <c r="P121" s="1073"/>
      <c r="Q121" s="1073"/>
      <c r="R121" s="1073"/>
      <c r="S121" s="1073"/>
      <c r="T121" s="1073"/>
      <c r="U121" s="1073"/>
      <c r="V121" s="1073"/>
      <c r="W121" s="1073"/>
      <c r="X121" s="1073"/>
      <c r="Y121" s="1073"/>
      <c r="Z121" s="1073"/>
    </row>
    <row r="122" spans="1:26" ht="14.25" customHeight="1" x14ac:dyDescent="0.25">
      <c r="A122" s="1073"/>
      <c r="B122" s="1073"/>
      <c r="C122" s="1073"/>
      <c r="D122" s="1073"/>
      <c r="E122" s="1073"/>
      <c r="F122" s="1073"/>
      <c r="G122" s="1073"/>
      <c r="H122" s="1074"/>
      <c r="I122" s="1073"/>
      <c r="J122" s="1073"/>
      <c r="K122" s="1073"/>
      <c r="L122" s="1073"/>
      <c r="M122" s="1073"/>
      <c r="P122" s="1073"/>
      <c r="Q122" s="1073"/>
      <c r="R122" s="1073"/>
      <c r="S122" s="1073"/>
      <c r="T122" s="1073"/>
      <c r="U122" s="1073"/>
      <c r="V122" s="1073"/>
      <c r="W122" s="1073"/>
      <c r="X122" s="1073"/>
      <c r="Y122" s="1073"/>
      <c r="Z122" s="1073"/>
    </row>
    <row r="123" spans="1:26" ht="14.25" customHeight="1" x14ac:dyDescent="0.25">
      <c r="A123" s="1073"/>
      <c r="B123" s="1073"/>
      <c r="C123" s="1073"/>
      <c r="D123" s="1073"/>
      <c r="E123" s="1073"/>
      <c r="F123" s="1073"/>
      <c r="G123" s="1073"/>
      <c r="H123" s="1074"/>
      <c r="I123" s="1073"/>
      <c r="J123" s="1073"/>
      <c r="K123" s="1073"/>
      <c r="L123" s="1073"/>
      <c r="M123" s="1073"/>
      <c r="P123" s="1073"/>
      <c r="Q123" s="1073"/>
      <c r="R123" s="1073"/>
      <c r="S123" s="1073"/>
      <c r="T123" s="1073"/>
      <c r="U123" s="1073"/>
      <c r="V123" s="1073"/>
      <c r="W123" s="1073"/>
      <c r="X123" s="1073"/>
      <c r="Y123" s="1073"/>
      <c r="Z123" s="1073"/>
    </row>
    <row r="124" spans="1:26" ht="14.25" customHeight="1" x14ac:dyDescent="0.25">
      <c r="A124" s="1073"/>
      <c r="B124" s="1073"/>
      <c r="C124" s="1073"/>
      <c r="D124" s="1073"/>
      <c r="E124" s="1073"/>
      <c r="F124" s="1073"/>
      <c r="G124" s="1073"/>
      <c r="H124" s="1074"/>
      <c r="I124" s="1073"/>
      <c r="J124" s="1073"/>
      <c r="K124" s="1073"/>
      <c r="L124" s="1073"/>
      <c r="M124" s="1073"/>
      <c r="P124" s="1073"/>
      <c r="Q124" s="1073"/>
      <c r="R124" s="1073"/>
      <c r="S124" s="1073"/>
      <c r="T124" s="1073"/>
      <c r="U124" s="1073"/>
      <c r="V124" s="1073"/>
      <c r="W124" s="1073"/>
      <c r="X124" s="1073"/>
      <c r="Y124" s="1073"/>
      <c r="Z124" s="1073"/>
    </row>
    <row r="125" spans="1:26" ht="14.25" customHeight="1" x14ac:dyDescent="0.25">
      <c r="A125" s="1073"/>
      <c r="B125" s="1073"/>
      <c r="C125" s="1073"/>
      <c r="D125" s="1073"/>
      <c r="E125" s="1073"/>
      <c r="F125" s="1073"/>
      <c r="G125" s="1073"/>
      <c r="H125" s="1074"/>
      <c r="I125" s="1073"/>
      <c r="J125" s="1073"/>
      <c r="K125" s="1073"/>
      <c r="L125" s="1073"/>
      <c r="M125" s="1073"/>
      <c r="P125" s="1073"/>
      <c r="Q125" s="1073"/>
      <c r="R125" s="1073"/>
      <c r="S125" s="1073"/>
      <c r="T125" s="1073"/>
      <c r="U125" s="1073"/>
      <c r="V125" s="1073"/>
      <c r="W125" s="1073"/>
      <c r="X125" s="1073"/>
      <c r="Y125" s="1073"/>
      <c r="Z125" s="1073"/>
    </row>
    <row r="126" spans="1:26" ht="14.25" customHeight="1" x14ac:dyDescent="0.25">
      <c r="A126" s="1073"/>
      <c r="B126" s="1073"/>
      <c r="C126" s="1073"/>
      <c r="D126" s="1073"/>
      <c r="E126" s="1073"/>
      <c r="F126" s="1073"/>
      <c r="G126" s="1073"/>
      <c r="H126" s="1074"/>
      <c r="I126" s="1073"/>
      <c r="J126" s="1073"/>
      <c r="K126" s="1073"/>
      <c r="L126" s="1073"/>
      <c r="M126" s="1073"/>
      <c r="P126" s="1073"/>
      <c r="Q126" s="1073"/>
      <c r="R126" s="1073"/>
      <c r="S126" s="1073"/>
      <c r="T126" s="1073"/>
      <c r="U126" s="1073"/>
      <c r="V126" s="1073"/>
      <c r="W126" s="1073"/>
      <c r="X126" s="1073"/>
      <c r="Y126" s="1073"/>
      <c r="Z126" s="1073"/>
    </row>
    <row r="127" spans="1:26" ht="14.25" customHeight="1" x14ac:dyDescent="0.25">
      <c r="A127" s="1073"/>
      <c r="B127" s="1073"/>
      <c r="C127" s="1073"/>
      <c r="D127" s="1073"/>
      <c r="E127" s="1073"/>
      <c r="F127" s="1073"/>
      <c r="G127" s="1073"/>
      <c r="H127" s="1074"/>
      <c r="I127" s="1073"/>
      <c r="J127" s="1073"/>
      <c r="K127" s="1073"/>
      <c r="L127" s="1073"/>
      <c r="M127" s="1073"/>
      <c r="P127" s="1073"/>
      <c r="Q127" s="1073"/>
      <c r="R127" s="1073"/>
      <c r="S127" s="1073"/>
      <c r="T127" s="1073"/>
      <c r="U127" s="1073"/>
      <c r="V127" s="1073"/>
      <c r="W127" s="1073"/>
      <c r="X127" s="1073"/>
      <c r="Y127" s="1073"/>
      <c r="Z127" s="1073"/>
    </row>
    <row r="128" spans="1:26" ht="14.25" customHeight="1" x14ac:dyDescent="0.25">
      <c r="A128" s="1073"/>
      <c r="B128" s="1073"/>
      <c r="C128" s="1073"/>
      <c r="D128" s="1073"/>
      <c r="E128" s="1073"/>
      <c r="F128" s="1073"/>
      <c r="G128" s="1073"/>
      <c r="H128" s="1074"/>
      <c r="I128" s="1073"/>
      <c r="J128" s="1073"/>
      <c r="K128" s="1073"/>
      <c r="L128" s="1073"/>
      <c r="M128" s="1073"/>
      <c r="P128" s="1073"/>
      <c r="Q128" s="1073"/>
      <c r="R128" s="1073"/>
      <c r="S128" s="1073"/>
      <c r="T128" s="1073"/>
      <c r="U128" s="1073"/>
      <c r="V128" s="1073"/>
      <c r="W128" s="1073"/>
      <c r="X128" s="1073"/>
      <c r="Y128" s="1073"/>
      <c r="Z128" s="1073"/>
    </row>
    <row r="129" spans="1:26" ht="14.25" customHeight="1" x14ac:dyDescent="0.25">
      <c r="A129" s="1073"/>
      <c r="B129" s="1073"/>
      <c r="C129" s="1073"/>
      <c r="D129" s="1073"/>
      <c r="E129" s="1073"/>
      <c r="F129" s="1073"/>
      <c r="G129" s="1073"/>
      <c r="H129" s="1074"/>
      <c r="I129" s="1073"/>
      <c r="J129" s="1073"/>
      <c r="K129" s="1073"/>
      <c r="L129" s="1073"/>
      <c r="M129" s="1073"/>
      <c r="P129" s="1073"/>
      <c r="Q129" s="1073"/>
      <c r="R129" s="1073"/>
      <c r="S129" s="1073"/>
      <c r="T129" s="1073"/>
      <c r="U129" s="1073"/>
      <c r="V129" s="1073"/>
      <c r="W129" s="1073"/>
      <c r="X129" s="1073"/>
      <c r="Y129" s="1073"/>
      <c r="Z129" s="1073"/>
    </row>
    <row r="130" spans="1:26" ht="14.25" customHeight="1" x14ac:dyDescent="0.25">
      <c r="A130" s="1073"/>
      <c r="B130" s="1073"/>
      <c r="C130" s="1073"/>
      <c r="D130" s="1073"/>
      <c r="E130" s="1073"/>
      <c r="F130" s="1073"/>
      <c r="G130" s="1073"/>
      <c r="H130" s="1074"/>
      <c r="I130" s="1073"/>
      <c r="J130" s="1073"/>
      <c r="K130" s="1073"/>
      <c r="L130" s="1073"/>
      <c r="M130" s="1073"/>
      <c r="P130" s="1073"/>
      <c r="Q130" s="1073"/>
      <c r="R130" s="1073"/>
      <c r="S130" s="1073"/>
      <c r="T130" s="1073"/>
      <c r="U130" s="1073"/>
      <c r="V130" s="1073"/>
      <c r="W130" s="1073"/>
      <c r="X130" s="1073"/>
      <c r="Y130" s="1073"/>
      <c r="Z130" s="1073"/>
    </row>
    <row r="131" spans="1:26" ht="14.25" customHeight="1" x14ac:dyDescent="0.25">
      <c r="A131" s="1073"/>
      <c r="B131" s="1073"/>
      <c r="C131" s="1073"/>
      <c r="D131" s="1073"/>
      <c r="E131" s="1073"/>
      <c r="F131" s="1073"/>
      <c r="G131" s="1073"/>
      <c r="H131" s="1074"/>
      <c r="I131" s="1073"/>
      <c r="J131" s="1073"/>
      <c r="K131" s="1073"/>
      <c r="L131" s="1073"/>
      <c r="M131" s="1073"/>
      <c r="P131" s="1073"/>
      <c r="Q131" s="1073"/>
      <c r="R131" s="1073"/>
      <c r="S131" s="1073"/>
      <c r="T131" s="1073"/>
      <c r="U131" s="1073"/>
      <c r="V131" s="1073"/>
      <c r="W131" s="1073"/>
      <c r="X131" s="1073"/>
      <c r="Y131" s="1073"/>
      <c r="Z131" s="1073"/>
    </row>
    <row r="132" spans="1:26" ht="14.25" customHeight="1" x14ac:dyDescent="0.25">
      <c r="A132" s="1073"/>
      <c r="B132" s="1073"/>
      <c r="C132" s="1073"/>
      <c r="D132" s="1073"/>
      <c r="E132" s="1073"/>
      <c r="F132" s="1073"/>
      <c r="G132" s="1073"/>
      <c r="H132" s="1074"/>
      <c r="I132" s="1073"/>
      <c r="J132" s="1073"/>
      <c r="K132" s="1073"/>
      <c r="L132" s="1073"/>
      <c r="M132" s="1073"/>
      <c r="P132" s="1073"/>
      <c r="Q132" s="1073"/>
      <c r="R132" s="1073"/>
      <c r="S132" s="1073"/>
      <c r="T132" s="1073"/>
      <c r="U132" s="1073"/>
      <c r="V132" s="1073"/>
      <c r="W132" s="1073"/>
      <c r="X132" s="1073"/>
      <c r="Y132" s="1073"/>
      <c r="Z132" s="1073"/>
    </row>
    <row r="133" spans="1:26" ht="14.25" customHeight="1" x14ac:dyDescent="0.25">
      <c r="A133" s="1073"/>
      <c r="B133" s="1073"/>
      <c r="C133" s="1073"/>
      <c r="D133" s="1073"/>
      <c r="E133" s="1073"/>
      <c r="F133" s="1073"/>
      <c r="G133" s="1073"/>
      <c r="H133" s="1074"/>
      <c r="I133" s="1073"/>
      <c r="J133" s="1073"/>
      <c r="K133" s="1073"/>
      <c r="L133" s="1073"/>
      <c r="M133" s="1073"/>
      <c r="P133" s="1073"/>
      <c r="Q133" s="1073"/>
      <c r="R133" s="1073"/>
      <c r="S133" s="1073"/>
      <c r="T133" s="1073"/>
      <c r="U133" s="1073"/>
      <c r="V133" s="1073"/>
      <c r="W133" s="1073"/>
      <c r="X133" s="1073"/>
      <c r="Y133" s="1073"/>
      <c r="Z133" s="1073"/>
    </row>
    <row r="134" spans="1:26" ht="14.25" customHeight="1" x14ac:dyDescent="0.25">
      <c r="A134" s="1073"/>
      <c r="B134" s="1073"/>
      <c r="C134" s="1073"/>
      <c r="D134" s="1073"/>
      <c r="E134" s="1073"/>
      <c r="F134" s="1073"/>
      <c r="G134" s="1073"/>
      <c r="H134" s="1074"/>
      <c r="I134" s="1073"/>
      <c r="J134" s="1073"/>
      <c r="K134" s="1073"/>
      <c r="L134" s="1073"/>
      <c r="M134" s="1073"/>
      <c r="P134" s="1073"/>
      <c r="Q134" s="1073"/>
      <c r="R134" s="1073"/>
      <c r="S134" s="1073"/>
      <c r="T134" s="1073"/>
      <c r="U134" s="1073"/>
      <c r="V134" s="1073"/>
      <c r="W134" s="1073"/>
      <c r="X134" s="1073"/>
      <c r="Y134" s="1073"/>
      <c r="Z134" s="1073"/>
    </row>
    <row r="135" spans="1:26" ht="14.25" customHeight="1" x14ac:dyDescent="0.25">
      <c r="A135" s="1073"/>
      <c r="B135" s="1073"/>
      <c r="C135" s="1073"/>
      <c r="D135" s="1073"/>
      <c r="E135" s="1073"/>
      <c r="F135" s="1073"/>
      <c r="G135" s="1073"/>
      <c r="H135" s="1074"/>
      <c r="I135" s="1073"/>
      <c r="J135" s="1073"/>
      <c r="K135" s="1073"/>
      <c r="L135" s="1073"/>
      <c r="M135" s="1073"/>
      <c r="P135" s="1073"/>
      <c r="Q135" s="1073"/>
      <c r="R135" s="1073"/>
      <c r="S135" s="1073"/>
      <c r="T135" s="1073"/>
      <c r="U135" s="1073"/>
      <c r="V135" s="1073"/>
      <c r="W135" s="1073"/>
      <c r="X135" s="1073"/>
      <c r="Y135" s="1073"/>
      <c r="Z135" s="1073"/>
    </row>
    <row r="136" spans="1:26" ht="14.25" customHeight="1" x14ac:dyDescent="0.25">
      <c r="A136" s="1073"/>
      <c r="B136" s="1073"/>
      <c r="C136" s="1073"/>
      <c r="D136" s="1073"/>
      <c r="E136" s="1073"/>
      <c r="F136" s="1073"/>
      <c r="G136" s="1073"/>
      <c r="H136" s="1074"/>
      <c r="I136" s="1073"/>
      <c r="J136" s="1073"/>
      <c r="K136" s="1073"/>
      <c r="L136" s="1073"/>
      <c r="M136" s="1073"/>
      <c r="P136" s="1073"/>
      <c r="Q136" s="1073"/>
      <c r="R136" s="1073"/>
      <c r="S136" s="1073"/>
      <c r="T136" s="1073"/>
      <c r="U136" s="1073"/>
      <c r="V136" s="1073"/>
      <c r="W136" s="1073"/>
      <c r="X136" s="1073"/>
      <c r="Y136" s="1073"/>
      <c r="Z136" s="1073"/>
    </row>
    <row r="137" spans="1:26" ht="14.25" customHeight="1" x14ac:dyDescent="0.25">
      <c r="A137" s="1073"/>
      <c r="B137" s="1073"/>
      <c r="C137" s="1073"/>
      <c r="D137" s="1073"/>
      <c r="E137" s="1073"/>
      <c r="F137" s="1073"/>
      <c r="G137" s="1073"/>
      <c r="H137" s="1074"/>
      <c r="I137" s="1073"/>
      <c r="J137" s="1073"/>
      <c r="K137" s="1073"/>
      <c r="L137" s="1073"/>
      <c r="M137" s="1073"/>
      <c r="P137" s="1073"/>
      <c r="Q137" s="1073"/>
      <c r="R137" s="1073"/>
      <c r="S137" s="1073"/>
      <c r="T137" s="1073"/>
      <c r="U137" s="1073"/>
      <c r="V137" s="1073"/>
      <c r="W137" s="1073"/>
      <c r="X137" s="1073"/>
      <c r="Y137" s="1073"/>
      <c r="Z137" s="1073"/>
    </row>
    <row r="138" spans="1:26" ht="14.25" customHeight="1" x14ac:dyDescent="0.25">
      <c r="A138" s="1073"/>
      <c r="B138" s="1073"/>
      <c r="C138" s="1073"/>
      <c r="D138" s="1073"/>
      <c r="E138" s="1073"/>
      <c r="F138" s="1073"/>
      <c r="G138" s="1073"/>
      <c r="H138" s="1074"/>
      <c r="I138" s="1073"/>
      <c r="J138" s="1073"/>
      <c r="K138" s="1073"/>
      <c r="L138" s="1073"/>
      <c r="M138" s="1073"/>
      <c r="P138" s="1073"/>
      <c r="Q138" s="1073"/>
      <c r="R138" s="1073"/>
      <c r="S138" s="1073"/>
      <c r="T138" s="1073"/>
      <c r="U138" s="1073"/>
      <c r="V138" s="1073"/>
      <c r="W138" s="1073"/>
      <c r="X138" s="1073"/>
      <c r="Y138" s="1073"/>
      <c r="Z138" s="1073"/>
    </row>
    <row r="139" spans="1:26" ht="14.25" customHeight="1" x14ac:dyDescent="0.25">
      <c r="A139" s="1073"/>
      <c r="B139" s="1073"/>
      <c r="C139" s="1073"/>
      <c r="D139" s="1073"/>
      <c r="E139" s="1073"/>
      <c r="F139" s="1073"/>
      <c r="G139" s="1073"/>
      <c r="H139" s="1074"/>
      <c r="I139" s="1073"/>
      <c r="J139" s="1073"/>
      <c r="K139" s="1073"/>
      <c r="L139" s="1073"/>
      <c r="M139" s="1073"/>
      <c r="P139" s="1073"/>
      <c r="Q139" s="1073"/>
      <c r="R139" s="1073"/>
      <c r="S139" s="1073"/>
      <c r="T139" s="1073"/>
      <c r="U139" s="1073"/>
      <c r="V139" s="1073"/>
      <c r="W139" s="1073"/>
      <c r="X139" s="1073"/>
      <c r="Y139" s="1073"/>
      <c r="Z139" s="1073"/>
    </row>
    <row r="140" spans="1:26" ht="14.25" customHeight="1" x14ac:dyDescent="0.25">
      <c r="A140" s="1073"/>
      <c r="B140" s="1073"/>
      <c r="C140" s="1073"/>
      <c r="D140" s="1073"/>
      <c r="E140" s="1073"/>
      <c r="F140" s="1073"/>
      <c r="G140" s="1073"/>
      <c r="H140" s="1074"/>
      <c r="I140" s="1073"/>
      <c r="J140" s="1073"/>
      <c r="K140" s="1073"/>
      <c r="L140" s="1073"/>
      <c r="M140" s="1073"/>
      <c r="P140" s="1073"/>
      <c r="Q140" s="1073"/>
      <c r="R140" s="1073"/>
      <c r="S140" s="1073"/>
      <c r="T140" s="1073"/>
      <c r="U140" s="1073"/>
      <c r="V140" s="1073"/>
      <c r="W140" s="1073"/>
      <c r="X140" s="1073"/>
      <c r="Y140" s="1073"/>
      <c r="Z140" s="1073"/>
    </row>
    <row r="141" spans="1:26" ht="14.25" customHeight="1" x14ac:dyDescent="0.25">
      <c r="A141" s="1073"/>
      <c r="B141" s="1073"/>
      <c r="C141" s="1073"/>
      <c r="D141" s="1073"/>
      <c r="E141" s="1073"/>
      <c r="F141" s="1073"/>
      <c r="G141" s="1073"/>
      <c r="H141" s="1074"/>
      <c r="I141" s="1073"/>
      <c r="J141" s="1073"/>
      <c r="K141" s="1073"/>
      <c r="L141" s="1073"/>
      <c r="M141" s="1073"/>
      <c r="P141" s="1073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</row>
    <row r="142" spans="1:26" ht="14.25" customHeight="1" x14ac:dyDescent="0.25">
      <c r="A142" s="1073"/>
      <c r="B142" s="1073"/>
      <c r="C142" s="1073"/>
      <c r="D142" s="1073"/>
      <c r="E142" s="1073"/>
      <c r="F142" s="1073"/>
      <c r="G142" s="1073"/>
      <c r="H142" s="1074"/>
      <c r="I142" s="1073"/>
      <c r="J142" s="1073"/>
      <c r="K142" s="1073"/>
      <c r="L142" s="1073"/>
      <c r="M142" s="1073"/>
      <c r="P142" s="1073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</row>
    <row r="143" spans="1:26" ht="14.25" customHeight="1" x14ac:dyDescent="0.25">
      <c r="A143" s="1073"/>
      <c r="B143" s="1073"/>
      <c r="C143" s="1073"/>
      <c r="D143" s="1073"/>
      <c r="E143" s="1073"/>
      <c r="F143" s="1073"/>
      <c r="G143" s="1073"/>
      <c r="H143" s="1074"/>
      <c r="I143" s="1073"/>
      <c r="J143" s="1073"/>
      <c r="K143" s="1073"/>
      <c r="L143" s="1073"/>
      <c r="M143" s="1073"/>
      <c r="P143" s="1073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</row>
    <row r="144" spans="1:26" ht="14.25" customHeight="1" x14ac:dyDescent="0.25">
      <c r="A144" s="1073"/>
      <c r="B144" s="1073"/>
      <c r="C144" s="1073"/>
      <c r="D144" s="1073"/>
      <c r="E144" s="1073"/>
      <c r="F144" s="1073"/>
      <c r="G144" s="1073"/>
      <c r="H144" s="1074"/>
      <c r="I144" s="1073"/>
      <c r="J144" s="1073"/>
      <c r="K144" s="1073"/>
      <c r="L144" s="1073"/>
      <c r="M144" s="1073"/>
      <c r="P144" s="1073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</row>
    <row r="145" spans="1:26" ht="14.25" customHeight="1" x14ac:dyDescent="0.25">
      <c r="A145" s="1073"/>
      <c r="B145" s="1073"/>
      <c r="C145" s="1073"/>
      <c r="D145" s="1073"/>
      <c r="E145" s="1073"/>
      <c r="F145" s="1073"/>
      <c r="G145" s="1073"/>
      <c r="H145" s="1074"/>
      <c r="I145" s="1073"/>
      <c r="J145" s="1073"/>
      <c r="K145" s="1073"/>
      <c r="L145" s="1073"/>
      <c r="M145" s="1073"/>
      <c r="P145" s="1073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</row>
    <row r="146" spans="1:26" ht="14.25" customHeight="1" x14ac:dyDescent="0.25">
      <c r="A146" s="1073"/>
      <c r="B146" s="1073"/>
      <c r="C146" s="1073"/>
      <c r="D146" s="1073"/>
      <c r="E146" s="1073"/>
      <c r="F146" s="1073"/>
      <c r="G146" s="1073"/>
      <c r="H146" s="1074"/>
      <c r="I146" s="1073"/>
      <c r="J146" s="1073"/>
      <c r="K146" s="1073"/>
      <c r="L146" s="1073"/>
      <c r="M146" s="1073"/>
      <c r="P146" s="1073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</row>
    <row r="147" spans="1:26" ht="14.25" customHeight="1" x14ac:dyDescent="0.25">
      <c r="A147" s="1073"/>
      <c r="B147" s="1073"/>
      <c r="C147" s="1073"/>
      <c r="D147" s="1073"/>
      <c r="E147" s="1073"/>
      <c r="F147" s="1073"/>
      <c r="G147" s="1073"/>
      <c r="H147" s="1074"/>
      <c r="I147" s="1073"/>
      <c r="J147" s="1073"/>
      <c r="K147" s="1073"/>
      <c r="L147" s="1073"/>
      <c r="M147" s="1073"/>
      <c r="P147" s="1073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</row>
    <row r="148" spans="1:26" ht="14.25" customHeight="1" x14ac:dyDescent="0.25">
      <c r="A148" s="1073"/>
      <c r="B148" s="1073"/>
      <c r="C148" s="1073"/>
      <c r="D148" s="1073"/>
      <c r="E148" s="1073"/>
      <c r="F148" s="1073"/>
      <c r="G148" s="1073"/>
      <c r="H148" s="1074"/>
      <c r="I148" s="1073"/>
      <c r="J148" s="1073"/>
      <c r="K148" s="1073"/>
      <c r="L148" s="1073"/>
      <c r="M148" s="1073"/>
      <c r="P148" s="1073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</row>
    <row r="149" spans="1:26" ht="14.25" customHeight="1" x14ac:dyDescent="0.25">
      <c r="A149" s="1073"/>
      <c r="B149" s="1073"/>
      <c r="C149" s="1073"/>
      <c r="D149" s="1073"/>
      <c r="E149" s="1073"/>
      <c r="F149" s="1073"/>
      <c r="G149" s="1073"/>
      <c r="H149" s="1074"/>
      <c r="I149" s="1073"/>
      <c r="J149" s="1073"/>
      <c r="K149" s="1073"/>
      <c r="L149" s="1073"/>
      <c r="M149" s="1073"/>
      <c r="P149" s="1073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</row>
    <row r="150" spans="1:26" ht="14.25" customHeight="1" x14ac:dyDescent="0.25">
      <c r="A150" s="1073"/>
      <c r="B150" s="1073"/>
      <c r="C150" s="1073"/>
      <c r="D150" s="1073"/>
      <c r="E150" s="1073"/>
      <c r="F150" s="1073"/>
      <c r="G150" s="1073"/>
      <c r="H150" s="1074"/>
      <c r="I150" s="1073"/>
      <c r="J150" s="1073"/>
      <c r="K150" s="1073"/>
      <c r="L150" s="1073"/>
      <c r="M150" s="1073"/>
      <c r="P150" s="1073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</row>
    <row r="151" spans="1:26" ht="14.25" customHeight="1" x14ac:dyDescent="0.25">
      <c r="A151" s="1073"/>
      <c r="B151" s="1073"/>
      <c r="C151" s="1073"/>
      <c r="D151" s="1073"/>
      <c r="E151" s="1073"/>
      <c r="F151" s="1073"/>
      <c r="G151" s="1073"/>
      <c r="H151" s="1074"/>
      <c r="I151" s="1073"/>
      <c r="J151" s="1073"/>
      <c r="K151" s="1073"/>
      <c r="L151" s="1073"/>
      <c r="M151" s="1073"/>
      <c r="P151" s="1073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</row>
    <row r="152" spans="1:26" ht="14.25" customHeight="1" x14ac:dyDescent="0.25">
      <c r="A152" s="1073"/>
      <c r="B152" s="1073"/>
      <c r="C152" s="1073"/>
      <c r="D152" s="1073"/>
      <c r="E152" s="1073"/>
      <c r="F152" s="1073"/>
      <c r="G152" s="1073"/>
      <c r="H152" s="1074"/>
      <c r="I152" s="1073"/>
      <c r="J152" s="1073"/>
      <c r="K152" s="1073"/>
      <c r="L152" s="1073"/>
      <c r="M152" s="1073"/>
      <c r="P152" s="1073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</row>
    <row r="153" spans="1:26" ht="14.25" customHeight="1" x14ac:dyDescent="0.25">
      <c r="A153" s="1073"/>
      <c r="B153" s="1073"/>
      <c r="C153" s="1073"/>
      <c r="D153" s="1073"/>
      <c r="E153" s="1073"/>
      <c r="F153" s="1073"/>
      <c r="G153" s="1073"/>
      <c r="H153" s="1074"/>
      <c r="I153" s="1073"/>
      <c r="J153" s="1073"/>
      <c r="K153" s="1073"/>
      <c r="L153" s="1073"/>
      <c r="M153" s="1073"/>
      <c r="P153" s="1073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</row>
    <row r="154" spans="1:26" ht="14.25" customHeight="1" x14ac:dyDescent="0.25">
      <c r="A154" s="1073"/>
      <c r="B154" s="1073"/>
      <c r="C154" s="1073"/>
      <c r="D154" s="1073"/>
      <c r="E154" s="1073"/>
      <c r="F154" s="1073"/>
      <c r="G154" s="1073"/>
      <c r="H154" s="1074"/>
      <c r="I154" s="1073"/>
      <c r="J154" s="1073"/>
      <c r="K154" s="1073"/>
      <c r="L154" s="1073"/>
      <c r="M154" s="1073"/>
      <c r="P154" s="1073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</row>
    <row r="155" spans="1:26" ht="14.25" customHeight="1" x14ac:dyDescent="0.25">
      <c r="A155" s="1073"/>
      <c r="B155" s="1073"/>
      <c r="C155" s="1073"/>
      <c r="D155" s="1073"/>
      <c r="E155" s="1073"/>
      <c r="F155" s="1073"/>
      <c r="G155" s="1073"/>
      <c r="H155" s="1074"/>
      <c r="I155" s="1073"/>
      <c r="J155" s="1073"/>
      <c r="K155" s="1073"/>
      <c r="L155" s="1073"/>
      <c r="M155" s="1073"/>
      <c r="P155" s="1073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</row>
    <row r="156" spans="1:26" ht="14.25" customHeight="1" x14ac:dyDescent="0.25">
      <c r="A156" s="1073"/>
      <c r="B156" s="1073"/>
      <c r="C156" s="1073"/>
      <c r="D156" s="1073"/>
      <c r="E156" s="1073"/>
      <c r="F156" s="1073"/>
      <c r="G156" s="1073"/>
      <c r="H156" s="1074"/>
      <c r="I156" s="1073"/>
      <c r="J156" s="1073"/>
      <c r="K156" s="1073"/>
      <c r="L156" s="1073"/>
      <c r="M156" s="1073"/>
      <c r="P156" s="1073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</row>
    <row r="157" spans="1:26" ht="14.25" customHeight="1" x14ac:dyDescent="0.25">
      <c r="A157" s="1073"/>
      <c r="B157" s="1073"/>
      <c r="C157" s="1073"/>
      <c r="D157" s="1073"/>
      <c r="E157" s="1073"/>
      <c r="F157" s="1073"/>
      <c r="G157" s="1073"/>
      <c r="H157" s="1074"/>
      <c r="I157" s="1073"/>
      <c r="J157" s="1073"/>
      <c r="K157" s="1073"/>
      <c r="L157" s="1073"/>
      <c r="M157" s="1073"/>
      <c r="P157" s="1073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</row>
    <row r="158" spans="1:26" ht="14.25" customHeight="1" x14ac:dyDescent="0.25">
      <c r="A158" s="1073"/>
      <c r="B158" s="1073"/>
      <c r="C158" s="1073"/>
      <c r="D158" s="1073"/>
      <c r="E158" s="1073"/>
      <c r="F158" s="1073"/>
      <c r="G158" s="1073"/>
      <c r="H158" s="1074"/>
      <c r="I158" s="1073"/>
      <c r="J158" s="1073"/>
      <c r="K158" s="1073"/>
      <c r="L158" s="1073"/>
      <c r="M158" s="1073"/>
      <c r="P158" s="1073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</row>
    <row r="159" spans="1:26" ht="14.25" customHeight="1" x14ac:dyDescent="0.25">
      <c r="A159" s="1073"/>
      <c r="B159" s="1073"/>
      <c r="C159" s="1073"/>
      <c r="D159" s="1073"/>
      <c r="E159" s="1073"/>
      <c r="F159" s="1073"/>
      <c r="G159" s="1073"/>
      <c r="H159" s="1074"/>
      <c r="I159" s="1073"/>
      <c r="J159" s="1073"/>
      <c r="K159" s="1073"/>
      <c r="L159" s="1073"/>
      <c r="M159" s="1073"/>
      <c r="P159" s="1073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</row>
    <row r="160" spans="1:26" ht="14.25" customHeight="1" x14ac:dyDescent="0.25">
      <c r="A160" s="1073"/>
      <c r="B160" s="1073"/>
      <c r="C160" s="1073"/>
      <c r="D160" s="1073"/>
      <c r="E160" s="1073"/>
      <c r="F160" s="1073"/>
      <c r="G160" s="1073"/>
      <c r="H160" s="1074"/>
      <c r="I160" s="1073"/>
      <c r="J160" s="1073"/>
      <c r="K160" s="1073"/>
      <c r="L160" s="1073"/>
      <c r="M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</row>
    <row r="161" spans="1:26" ht="14.25" customHeight="1" x14ac:dyDescent="0.25">
      <c r="A161" s="1073"/>
      <c r="B161" s="1073"/>
      <c r="C161" s="1073"/>
      <c r="D161" s="1073"/>
      <c r="E161" s="1073"/>
      <c r="F161" s="1073"/>
      <c r="G161" s="1073"/>
      <c r="H161" s="1074"/>
      <c r="I161" s="1073"/>
      <c r="J161" s="1073"/>
      <c r="K161" s="1073"/>
      <c r="L161" s="1073"/>
      <c r="M161" s="1073"/>
      <c r="P161" s="1073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</row>
    <row r="162" spans="1:26" ht="14.25" customHeight="1" x14ac:dyDescent="0.25">
      <c r="A162" s="1073"/>
      <c r="B162" s="1073"/>
      <c r="C162" s="1073"/>
      <c r="D162" s="1073"/>
      <c r="E162" s="1073"/>
      <c r="F162" s="1073"/>
      <c r="G162" s="1073"/>
      <c r="H162" s="1074"/>
      <c r="I162" s="1073"/>
      <c r="J162" s="1073"/>
      <c r="K162" s="1073"/>
      <c r="L162" s="1073"/>
      <c r="M162" s="1073"/>
      <c r="P162" s="1073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</row>
    <row r="163" spans="1:26" ht="14.25" customHeight="1" x14ac:dyDescent="0.25">
      <c r="A163" s="1073"/>
      <c r="B163" s="1073"/>
      <c r="C163" s="1073"/>
      <c r="D163" s="1073"/>
      <c r="E163" s="1073"/>
      <c r="F163" s="1073"/>
      <c r="G163" s="1073"/>
      <c r="H163" s="1074"/>
      <c r="I163" s="1073"/>
      <c r="J163" s="1073"/>
      <c r="K163" s="1073"/>
      <c r="L163" s="1073"/>
      <c r="M163" s="1073"/>
      <c r="P163" s="1073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</row>
    <row r="164" spans="1:26" ht="14.25" customHeight="1" x14ac:dyDescent="0.25">
      <c r="A164" s="1073"/>
      <c r="B164" s="1073"/>
      <c r="C164" s="1073"/>
      <c r="D164" s="1073"/>
      <c r="E164" s="1073"/>
      <c r="F164" s="1073"/>
      <c r="G164" s="1073"/>
      <c r="H164" s="1074"/>
      <c r="I164" s="1073"/>
      <c r="J164" s="1073"/>
      <c r="K164" s="1073"/>
      <c r="L164" s="1073"/>
      <c r="M164" s="1073"/>
      <c r="P164" s="1073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</row>
    <row r="165" spans="1:26" ht="14.25" customHeight="1" x14ac:dyDescent="0.25">
      <c r="A165" s="1073"/>
      <c r="B165" s="1073"/>
      <c r="C165" s="1073"/>
      <c r="D165" s="1073"/>
      <c r="E165" s="1073"/>
      <c r="F165" s="1073"/>
      <c r="G165" s="1073"/>
      <c r="H165" s="1074"/>
      <c r="I165" s="1073"/>
      <c r="J165" s="1073"/>
      <c r="K165" s="1073"/>
      <c r="L165" s="1073"/>
      <c r="M165" s="1073"/>
      <c r="P165" s="1073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</row>
    <row r="166" spans="1:26" ht="14.25" customHeight="1" x14ac:dyDescent="0.25">
      <c r="A166" s="1073"/>
      <c r="B166" s="1073"/>
      <c r="C166" s="1073"/>
      <c r="D166" s="1073"/>
      <c r="E166" s="1073"/>
      <c r="F166" s="1073"/>
      <c r="G166" s="1073"/>
      <c r="H166" s="1074"/>
      <c r="I166" s="1073"/>
      <c r="J166" s="1073"/>
      <c r="K166" s="1073"/>
      <c r="L166" s="1073"/>
      <c r="M166" s="1073"/>
      <c r="P166" s="1073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</row>
    <row r="167" spans="1:26" ht="14.25" customHeight="1" x14ac:dyDescent="0.25">
      <c r="A167" s="1073"/>
      <c r="B167" s="1073"/>
      <c r="C167" s="1073"/>
      <c r="D167" s="1073"/>
      <c r="E167" s="1073"/>
      <c r="F167" s="1073"/>
      <c r="G167" s="1073"/>
      <c r="H167" s="1074"/>
      <c r="I167" s="1073"/>
      <c r="J167" s="1073"/>
      <c r="K167" s="1073"/>
      <c r="L167" s="1073"/>
      <c r="M167" s="1073"/>
      <c r="P167" s="1073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</row>
    <row r="168" spans="1:26" ht="14.25" customHeight="1" x14ac:dyDescent="0.25">
      <c r="A168" s="1073"/>
      <c r="B168" s="1073"/>
      <c r="C168" s="1073"/>
      <c r="D168" s="1073"/>
      <c r="E168" s="1073"/>
      <c r="F168" s="1073"/>
      <c r="G168" s="1073"/>
      <c r="H168" s="1074"/>
      <c r="I168" s="1073"/>
      <c r="J168" s="1073"/>
      <c r="K168" s="1073"/>
      <c r="L168" s="1073"/>
      <c r="M168" s="1073"/>
      <c r="P168" s="1073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</row>
    <row r="169" spans="1:26" ht="14.25" customHeight="1" x14ac:dyDescent="0.25">
      <c r="A169" s="1073"/>
      <c r="B169" s="1073"/>
      <c r="C169" s="1073"/>
      <c r="D169" s="1073"/>
      <c r="E169" s="1073"/>
      <c r="F169" s="1073"/>
      <c r="G169" s="1073"/>
      <c r="H169" s="1074"/>
      <c r="I169" s="1073"/>
      <c r="J169" s="1073"/>
      <c r="K169" s="1073"/>
      <c r="L169" s="1073"/>
      <c r="M169" s="1073"/>
      <c r="P169" s="1073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</row>
    <row r="170" spans="1:26" ht="14.25" customHeight="1" x14ac:dyDescent="0.25">
      <c r="A170" s="1073"/>
      <c r="B170" s="1073"/>
      <c r="C170" s="1073"/>
      <c r="D170" s="1073"/>
      <c r="E170" s="1073"/>
      <c r="F170" s="1073"/>
      <c r="G170" s="1073"/>
      <c r="H170" s="1074"/>
      <c r="I170" s="1073"/>
      <c r="J170" s="1073"/>
      <c r="K170" s="1073"/>
      <c r="L170" s="1073"/>
      <c r="M170" s="1073"/>
      <c r="P170" s="1073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</row>
    <row r="171" spans="1:26" ht="14.25" customHeight="1" x14ac:dyDescent="0.25">
      <c r="A171" s="1073"/>
      <c r="B171" s="1073"/>
      <c r="C171" s="1073"/>
      <c r="D171" s="1073"/>
      <c r="E171" s="1073"/>
      <c r="F171" s="1073"/>
      <c r="G171" s="1073"/>
      <c r="H171" s="1074"/>
      <c r="I171" s="1073"/>
      <c r="J171" s="1073"/>
      <c r="K171" s="1073"/>
      <c r="L171" s="1073"/>
      <c r="M171" s="1073"/>
      <c r="P171" s="1073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</row>
    <row r="172" spans="1:26" ht="14.25" customHeight="1" x14ac:dyDescent="0.25">
      <c r="A172" s="1073"/>
      <c r="B172" s="1073"/>
      <c r="C172" s="1073"/>
      <c r="D172" s="1073"/>
      <c r="E172" s="1073"/>
      <c r="F172" s="1073"/>
      <c r="G172" s="1073"/>
      <c r="H172" s="1074"/>
      <c r="I172" s="1073"/>
      <c r="J172" s="1073"/>
      <c r="K172" s="1073"/>
      <c r="L172" s="1073"/>
      <c r="M172" s="1073"/>
      <c r="P172" s="1073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</row>
    <row r="173" spans="1:26" ht="14.25" customHeight="1" x14ac:dyDescent="0.25">
      <c r="A173" s="1073"/>
      <c r="B173" s="1073"/>
      <c r="C173" s="1073"/>
      <c r="D173" s="1073"/>
      <c r="E173" s="1073"/>
      <c r="F173" s="1073"/>
      <c r="G173" s="1073"/>
      <c r="H173" s="1074"/>
      <c r="I173" s="1073"/>
      <c r="J173" s="1073"/>
      <c r="K173" s="1073"/>
      <c r="L173" s="1073"/>
      <c r="M173" s="1073"/>
      <c r="P173" s="1073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</row>
    <row r="174" spans="1:26" ht="14.25" customHeight="1" x14ac:dyDescent="0.25">
      <c r="A174" s="1073"/>
      <c r="B174" s="1073"/>
      <c r="C174" s="1073"/>
      <c r="D174" s="1073"/>
      <c r="E174" s="1073"/>
      <c r="F174" s="1073"/>
      <c r="G174" s="1073"/>
      <c r="H174" s="1074"/>
      <c r="I174" s="1073"/>
      <c r="J174" s="1073"/>
      <c r="K174" s="1073"/>
      <c r="L174" s="1073"/>
      <c r="M174" s="1073"/>
      <c r="P174" s="1073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</row>
    <row r="175" spans="1:26" ht="14.25" customHeight="1" x14ac:dyDescent="0.25">
      <c r="A175" s="1073"/>
      <c r="B175" s="1073"/>
      <c r="C175" s="1073"/>
      <c r="D175" s="1073"/>
      <c r="E175" s="1073"/>
      <c r="F175" s="1073"/>
      <c r="G175" s="1073"/>
      <c r="H175" s="1074"/>
      <c r="I175" s="1073"/>
      <c r="J175" s="1073"/>
      <c r="K175" s="1073"/>
      <c r="L175" s="1073"/>
      <c r="M175" s="1073"/>
      <c r="P175" s="1073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</row>
    <row r="176" spans="1:26" ht="14.25" customHeight="1" x14ac:dyDescent="0.25">
      <c r="A176" s="1073"/>
      <c r="B176" s="1073"/>
      <c r="C176" s="1073"/>
      <c r="D176" s="1073"/>
      <c r="E176" s="1073"/>
      <c r="F176" s="1073"/>
      <c r="G176" s="1073"/>
      <c r="H176" s="1074"/>
      <c r="I176" s="1073"/>
      <c r="J176" s="1073"/>
      <c r="K176" s="1073"/>
      <c r="L176" s="1073"/>
      <c r="M176" s="1073"/>
      <c r="P176" s="1073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</row>
    <row r="177" spans="1:26" ht="14.25" customHeight="1" x14ac:dyDescent="0.25">
      <c r="A177" s="1073"/>
      <c r="B177" s="1073"/>
      <c r="C177" s="1073"/>
      <c r="D177" s="1073"/>
      <c r="E177" s="1073"/>
      <c r="F177" s="1073"/>
      <c r="G177" s="1073"/>
      <c r="H177" s="1074"/>
      <c r="I177" s="1073"/>
      <c r="J177" s="1073"/>
      <c r="K177" s="1073"/>
      <c r="L177" s="1073"/>
      <c r="M177" s="1073"/>
      <c r="P177" s="1073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</row>
    <row r="178" spans="1:26" ht="14.25" customHeight="1" x14ac:dyDescent="0.25">
      <c r="A178" s="1073"/>
      <c r="B178" s="1073"/>
      <c r="C178" s="1073"/>
      <c r="D178" s="1073"/>
      <c r="E178" s="1073"/>
      <c r="F178" s="1073"/>
      <c r="G178" s="1073"/>
      <c r="H178" s="1074"/>
      <c r="I178" s="1073"/>
      <c r="J178" s="1073"/>
      <c r="K178" s="1073"/>
      <c r="L178" s="1073"/>
      <c r="M178" s="1073"/>
      <c r="P178" s="1073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</row>
    <row r="179" spans="1:26" ht="14.25" customHeight="1" x14ac:dyDescent="0.25">
      <c r="A179" s="1073"/>
      <c r="B179" s="1073"/>
      <c r="C179" s="1073"/>
      <c r="D179" s="1073"/>
      <c r="E179" s="1073"/>
      <c r="F179" s="1073"/>
      <c r="G179" s="1073"/>
      <c r="H179" s="1074"/>
      <c r="I179" s="1073"/>
      <c r="J179" s="1073"/>
      <c r="K179" s="1073"/>
      <c r="L179" s="1073"/>
      <c r="M179" s="1073"/>
      <c r="P179" s="1073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</row>
    <row r="180" spans="1:26" ht="14.25" customHeight="1" x14ac:dyDescent="0.25">
      <c r="A180" s="1073"/>
      <c r="B180" s="1073"/>
      <c r="C180" s="1073"/>
      <c r="D180" s="1073"/>
      <c r="E180" s="1073"/>
      <c r="F180" s="1073"/>
      <c r="G180" s="1073"/>
      <c r="H180" s="1074"/>
      <c r="I180" s="1073"/>
      <c r="J180" s="1073"/>
      <c r="K180" s="1073"/>
      <c r="L180" s="1073"/>
      <c r="M180" s="1073"/>
      <c r="P180" s="1073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</row>
    <row r="181" spans="1:26" ht="14.25" customHeight="1" x14ac:dyDescent="0.25">
      <c r="A181" s="1073"/>
      <c r="B181" s="1073"/>
      <c r="C181" s="1073"/>
      <c r="D181" s="1073"/>
      <c r="E181" s="1073"/>
      <c r="F181" s="1073"/>
      <c r="G181" s="1073"/>
      <c r="H181" s="1074"/>
      <c r="I181" s="1073"/>
      <c r="J181" s="1073"/>
      <c r="K181" s="1073"/>
      <c r="L181" s="1073"/>
      <c r="M181" s="1073"/>
      <c r="P181" s="1073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</row>
    <row r="182" spans="1:26" ht="14.25" customHeight="1" x14ac:dyDescent="0.25">
      <c r="A182" s="1073"/>
      <c r="B182" s="1073"/>
      <c r="C182" s="1073"/>
      <c r="D182" s="1073"/>
      <c r="E182" s="1073"/>
      <c r="F182" s="1073"/>
      <c r="G182" s="1073"/>
      <c r="H182" s="1074"/>
      <c r="I182" s="1073"/>
      <c r="J182" s="1073"/>
      <c r="K182" s="1073"/>
      <c r="L182" s="1073"/>
      <c r="M182" s="1073"/>
      <c r="P182" s="1073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</row>
    <row r="183" spans="1:26" ht="14.25" customHeight="1" x14ac:dyDescent="0.25">
      <c r="A183" s="1073"/>
      <c r="B183" s="1073"/>
      <c r="C183" s="1073"/>
      <c r="D183" s="1073"/>
      <c r="E183" s="1073"/>
      <c r="F183" s="1073"/>
      <c r="G183" s="1073"/>
      <c r="H183" s="1074"/>
      <c r="I183" s="1073"/>
      <c r="J183" s="1073"/>
      <c r="K183" s="1073"/>
      <c r="L183" s="1073"/>
      <c r="M183" s="1073"/>
      <c r="P183" s="1073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</row>
    <row r="184" spans="1:26" ht="14.25" customHeight="1" x14ac:dyDescent="0.25">
      <c r="A184" s="1073"/>
      <c r="B184" s="1073"/>
      <c r="C184" s="1073"/>
      <c r="D184" s="1073"/>
      <c r="E184" s="1073"/>
      <c r="F184" s="1073"/>
      <c r="G184" s="1073"/>
      <c r="H184" s="1074"/>
      <c r="I184" s="1073"/>
      <c r="J184" s="1073"/>
      <c r="K184" s="1073"/>
      <c r="L184" s="1073"/>
      <c r="M184" s="1073"/>
      <c r="P184" s="1073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</row>
    <row r="185" spans="1:26" ht="14.25" customHeight="1" x14ac:dyDescent="0.25">
      <c r="A185" s="1073"/>
      <c r="B185" s="1073"/>
      <c r="C185" s="1073"/>
      <c r="D185" s="1073"/>
      <c r="E185" s="1073"/>
      <c r="F185" s="1073"/>
      <c r="G185" s="1073"/>
      <c r="H185" s="1074"/>
      <c r="I185" s="1073"/>
      <c r="J185" s="1073"/>
      <c r="K185" s="1073"/>
      <c r="L185" s="1073"/>
      <c r="M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</row>
    <row r="186" spans="1:26" ht="14.25" customHeight="1" x14ac:dyDescent="0.25">
      <c r="A186" s="1073"/>
      <c r="B186" s="1073"/>
      <c r="C186" s="1073"/>
      <c r="D186" s="1073"/>
      <c r="E186" s="1073"/>
      <c r="F186" s="1073"/>
      <c r="G186" s="1073"/>
      <c r="H186" s="1074"/>
      <c r="I186" s="1073"/>
      <c r="J186" s="1073"/>
      <c r="K186" s="1073"/>
      <c r="L186" s="1073"/>
      <c r="M186" s="1073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</row>
    <row r="187" spans="1:26" ht="14.25" customHeight="1" x14ac:dyDescent="0.25">
      <c r="A187" s="1073"/>
      <c r="B187" s="1073"/>
      <c r="C187" s="1073"/>
      <c r="D187" s="1073"/>
      <c r="E187" s="1073"/>
      <c r="F187" s="1073"/>
      <c r="G187" s="1073"/>
      <c r="H187" s="1074"/>
      <c r="I187" s="1073"/>
      <c r="J187" s="1073"/>
      <c r="K187" s="1073"/>
      <c r="L187" s="1073"/>
      <c r="M187" s="1073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</row>
    <row r="188" spans="1:26" ht="14.25" customHeight="1" x14ac:dyDescent="0.25">
      <c r="A188" s="1073"/>
      <c r="B188" s="1073"/>
      <c r="C188" s="1073"/>
      <c r="D188" s="1073"/>
      <c r="E188" s="1073"/>
      <c r="F188" s="1073"/>
      <c r="G188" s="1073"/>
      <c r="H188" s="1074"/>
      <c r="I188" s="1073"/>
      <c r="J188" s="1073"/>
      <c r="K188" s="1073"/>
      <c r="L188" s="1073"/>
      <c r="M188" s="1073"/>
      <c r="P188" s="1073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</row>
    <row r="189" spans="1:26" ht="14.25" customHeight="1" x14ac:dyDescent="0.25">
      <c r="A189" s="1073"/>
      <c r="B189" s="1073"/>
      <c r="C189" s="1073"/>
      <c r="D189" s="1073"/>
      <c r="E189" s="1073"/>
      <c r="F189" s="1073"/>
      <c r="G189" s="1073"/>
      <c r="H189" s="1074"/>
      <c r="I189" s="1073"/>
      <c r="J189" s="1073"/>
      <c r="K189" s="1073"/>
      <c r="L189" s="1073"/>
      <c r="M189" s="1073"/>
      <c r="P189" s="1073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</row>
    <row r="190" spans="1:26" ht="14.25" customHeight="1" x14ac:dyDescent="0.25">
      <c r="A190" s="1073"/>
      <c r="B190" s="1073"/>
      <c r="C190" s="1073"/>
      <c r="D190" s="1073"/>
      <c r="E190" s="1073"/>
      <c r="F190" s="1073"/>
      <c r="G190" s="1073"/>
      <c r="H190" s="1074"/>
      <c r="I190" s="1073"/>
      <c r="J190" s="1073"/>
      <c r="K190" s="1073"/>
      <c r="L190" s="1073"/>
      <c r="M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</row>
    <row r="191" spans="1:26" ht="14.25" customHeight="1" x14ac:dyDescent="0.25">
      <c r="A191" s="1073"/>
      <c r="B191" s="1073"/>
      <c r="C191" s="1073"/>
      <c r="D191" s="1073"/>
      <c r="E191" s="1073"/>
      <c r="F191" s="1073"/>
      <c r="G191" s="1073"/>
      <c r="H191" s="1074"/>
      <c r="I191" s="1073"/>
      <c r="J191" s="1073"/>
      <c r="K191" s="1073"/>
      <c r="L191" s="1073"/>
      <c r="M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</row>
    <row r="192" spans="1:26" ht="14.25" customHeight="1" x14ac:dyDescent="0.25">
      <c r="A192" s="1073"/>
      <c r="B192" s="1073"/>
      <c r="C192" s="1073"/>
      <c r="D192" s="1073"/>
      <c r="E192" s="1073"/>
      <c r="F192" s="1073"/>
      <c r="G192" s="1073"/>
      <c r="H192" s="1074"/>
      <c r="I192" s="1073"/>
      <c r="J192" s="1073"/>
      <c r="K192" s="1073"/>
      <c r="L192" s="1073"/>
      <c r="M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</row>
    <row r="193" spans="1:26" ht="14.25" customHeight="1" x14ac:dyDescent="0.25">
      <c r="A193" s="1073"/>
      <c r="B193" s="1073"/>
      <c r="C193" s="1073"/>
      <c r="D193" s="1073"/>
      <c r="E193" s="1073"/>
      <c r="F193" s="1073"/>
      <c r="G193" s="1073"/>
      <c r="H193" s="1074"/>
      <c r="I193" s="1073"/>
      <c r="J193" s="1073"/>
      <c r="K193" s="1073"/>
      <c r="L193" s="1073"/>
      <c r="M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</row>
    <row r="194" spans="1:26" ht="14.25" customHeight="1" x14ac:dyDescent="0.25">
      <c r="A194" s="1073"/>
      <c r="B194" s="1073"/>
      <c r="C194" s="1073"/>
      <c r="D194" s="1073"/>
      <c r="E194" s="1073"/>
      <c r="F194" s="1073"/>
      <c r="G194" s="1073"/>
      <c r="H194" s="1074"/>
      <c r="I194" s="1073"/>
      <c r="J194" s="1073"/>
      <c r="K194" s="1073"/>
      <c r="L194" s="1073"/>
      <c r="M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</row>
    <row r="195" spans="1:26" ht="14.25" customHeight="1" x14ac:dyDescent="0.25">
      <c r="A195" s="1073"/>
      <c r="B195" s="1073"/>
      <c r="C195" s="1073"/>
      <c r="D195" s="1073"/>
      <c r="E195" s="1073"/>
      <c r="F195" s="1073"/>
      <c r="G195" s="1073"/>
      <c r="H195" s="1074"/>
      <c r="I195" s="1073"/>
      <c r="J195" s="1073"/>
      <c r="K195" s="1073"/>
      <c r="L195" s="1073"/>
      <c r="M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</row>
    <row r="196" spans="1:26" ht="14.25" customHeight="1" x14ac:dyDescent="0.25">
      <c r="A196" s="1073"/>
      <c r="B196" s="1073"/>
      <c r="C196" s="1073"/>
      <c r="D196" s="1073"/>
      <c r="E196" s="1073"/>
      <c r="F196" s="1073"/>
      <c r="G196" s="1073"/>
      <c r="H196" s="1074"/>
      <c r="I196" s="1073"/>
      <c r="J196" s="1073"/>
      <c r="K196" s="1073"/>
      <c r="L196" s="1073"/>
      <c r="M196" s="1073"/>
      <c r="P196" s="1073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</row>
    <row r="197" spans="1:26" ht="14.25" customHeight="1" x14ac:dyDescent="0.25">
      <c r="A197" s="1073"/>
      <c r="B197" s="1073"/>
      <c r="C197" s="1073"/>
      <c r="D197" s="1073"/>
      <c r="E197" s="1073"/>
      <c r="F197" s="1073"/>
      <c r="G197" s="1073"/>
      <c r="H197" s="1074"/>
      <c r="I197" s="1073"/>
      <c r="J197" s="1073"/>
      <c r="K197" s="1073"/>
      <c r="L197" s="1073"/>
      <c r="M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</row>
    <row r="198" spans="1:26" ht="14.25" customHeight="1" x14ac:dyDescent="0.25">
      <c r="A198" s="1073"/>
      <c r="B198" s="1073"/>
      <c r="C198" s="1073"/>
      <c r="D198" s="1073"/>
      <c r="E198" s="1073"/>
      <c r="F198" s="1073"/>
      <c r="G198" s="1073"/>
      <c r="H198" s="1074"/>
      <c r="I198" s="1073"/>
      <c r="J198" s="1073"/>
      <c r="K198" s="1073"/>
      <c r="L198" s="1073"/>
      <c r="M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</row>
    <row r="199" spans="1:26" ht="14.25" customHeight="1" x14ac:dyDescent="0.25">
      <c r="A199" s="1073"/>
      <c r="B199" s="1073"/>
      <c r="C199" s="1073"/>
      <c r="D199" s="1073"/>
      <c r="E199" s="1073"/>
      <c r="F199" s="1073"/>
      <c r="G199" s="1073"/>
      <c r="H199" s="1074"/>
      <c r="I199" s="1073"/>
      <c r="J199" s="1073"/>
      <c r="K199" s="1073"/>
      <c r="L199" s="1073"/>
      <c r="M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</row>
    <row r="200" spans="1:26" ht="14.25" customHeight="1" x14ac:dyDescent="0.25">
      <c r="A200" s="1073"/>
      <c r="B200" s="1073"/>
      <c r="C200" s="1073"/>
      <c r="D200" s="1073"/>
      <c r="E200" s="1073"/>
      <c r="F200" s="1073"/>
      <c r="G200" s="1073"/>
      <c r="H200" s="1074"/>
      <c r="I200" s="1073"/>
      <c r="J200" s="1073"/>
      <c r="K200" s="1073"/>
      <c r="L200" s="1073"/>
      <c r="M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</row>
    <row r="201" spans="1:26" ht="14.25" customHeight="1" x14ac:dyDescent="0.25">
      <c r="A201" s="1073"/>
      <c r="B201" s="1073"/>
      <c r="C201" s="1073"/>
      <c r="D201" s="1073"/>
      <c r="E201" s="1073"/>
      <c r="F201" s="1073"/>
      <c r="G201" s="1073"/>
      <c r="H201" s="1074"/>
      <c r="I201" s="1073"/>
      <c r="J201" s="1073"/>
      <c r="K201" s="1073"/>
      <c r="L201" s="1073"/>
      <c r="M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</row>
    <row r="202" spans="1:26" ht="14.25" customHeight="1" x14ac:dyDescent="0.25">
      <c r="A202" s="1073"/>
      <c r="B202" s="1073"/>
      <c r="C202" s="1073"/>
      <c r="D202" s="1073"/>
      <c r="E202" s="1073"/>
      <c r="F202" s="1073"/>
      <c r="G202" s="1073"/>
      <c r="H202" s="1074"/>
      <c r="I202" s="1073"/>
      <c r="J202" s="1073"/>
      <c r="K202" s="1073"/>
      <c r="L202" s="1073"/>
      <c r="M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</row>
    <row r="203" spans="1:26" ht="14.25" customHeight="1" x14ac:dyDescent="0.25">
      <c r="A203" s="1073"/>
      <c r="B203" s="1073"/>
      <c r="C203" s="1073"/>
      <c r="D203" s="1073"/>
      <c r="E203" s="1073"/>
      <c r="F203" s="1073"/>
      <c r="G203" s="1073"/>
      <c r="H203" s="1074"/>
      <c r="I203" s="1073"/>
      <c r="J203" s="1073"/>
      <c r="K203" s="1073"/>
      <c r="L203" s="1073"/>
      <c r="M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</row>
    <row r="204" spans="1:26" ht="14.25" customHeight="1" x14ac:dyDescent="0.25">
      <c r="A204" s="1073"/>
      <c r="B204" s="1073"/>
      <c r="C204" s="1073"/>
      <c r="D204" s="1073"/>
      <c r="E204" s="1073"/>
      <c r="F204" s="1073"/>
      <c r="G204" s="1073"/>
      <c r="H204" s="1074"/>
      <c r="I204" s="1073"/>
      <c r="J204" s="1073"/>
      <c r="K204" s="1073"/>
      <c r="L204" s="1073"/>
      <c r="M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</row>
    <row r="205" spans="1:26" ht="14.25" customHeight="1" x14ac:dyDescent="0.25">
      <c r="A205" s="1073"/>
      <c r="B205" s="1073"/>
      <c r="C205" s="1073"/>
      <c r="D205" s="1073"/>
      <c r="E205" s="1073"/>
      <c r="F205" s="1073"/>
      <c r="G205" s="1073"/>
      <c r="H205" s="1074"/>
      <c r="I205" s="1073"/>
      <c r="J205" s="1073"/>
      <c r="K205" s="1073"/>
      <c r="L205" s="1073"/>
      <c r="M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</row>
    <row r="206" spans="1:26" ht="14.25" customHeight="1" x14ac:dyDescent="0.25">
      <c r="A206" s="1073"/>
      <c r="B206" s="1073"/>
      <c r="C206" s="1073"/>
      <c r="D206" s="1073"/>
      <c r="E206" s="1073"/>
      <c r="F206" s="1073"/>
      <c r="G206" s="1073"/>
      <c r="H206" s="1074"/>
      <c r="I206" s="1073"/>
      <c r="J206" s="1073"/>
      <c r="K206" s="1073"/>
      <c r="L206" s="1073"/>
      <c r="M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</row>
    <row r="207" spans="1:26" ht="14.25" customHeight="1" x14ac:dyDescent="0.25">
      <c r="A207" s="1073"/>
      <c r="B207" s="1073"/>
      <c r="C207" s="1073"/>
      <c r="D207" s="1073"/>
      <c r="E207" s="1073"/>
      <c r="F207" s="1073"/>
      <c r="G207" s="1073"/>
      <c r="H207" s="1074"/>
      <c r="I207" s="1073"/>
      <c r="J207" s="1073"/>
      <c r="K207" s="1073"/>
      <c r="L207" s="1073"/>
      <c r="M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</row>
    <row r="208" spans="1:26" ht="14.25" customHeight="1" x14ac:dyDescent="0.25">
      <c r="A208" s="1073"/>
      <c r="B208" s="1073"/>
      <c r="C208" s="1073"/>
      <c r="D208" s="1073"/>
      <c r="E208" s="1073"/>
      <c r="F208" s="1073"/>
      <c r="G208" s="1073"/>
      <c r="H208" s="1074"/>
      <c r="I208" s="1073"/>
      <c r="J208" s="1073"/>
      <c r="K208" s="1073"/>
      <c r="L208" s="1073"/>
      <c r="M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</row>
    <row r="209" spans="1:26" ht="14.25" customHeight="1" x14ac:dyDescent="0.25">
      <c r="A209" s="1073"/>
      <c r="B209" s="1073"/>
      <c r="C209" s="1073"/>
      <c r="D209" s="1073"/>
      <c r="E209" s="1073"/>
      <c r="F209" s="1073"/>
      <c r="G209" s="1073"/>
      <c r="H209" s="1074"/>
      <c r="I209" s="1073"/>
      <c r="J209" s="1073"/>
      <c r="K209" s="1073"/>
      <c r="L209" s="1073"/>
      <c r="M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</row>
    <row r="210" spans="1:26" ht="14.25" customHeight="1" x14ac:dyDescent="0.25">
      <c r="A210" s="1073"/>
      <c r="B210" s="1073"/>
      <c r="C210" s="1073"/>
      <c r="D210" s="1073"/>
      <c r="E210" s="1073"/>
      <c r="F210" s="1073"/>
      <c r="G210" s="1073"/>
      <c r="H210" s="1074"/>
      <c r="I210" s="1073"/>
      <c r="J210" s="1073"/>
      <c r="K210" s="1073"/>
      <c r="L210" s="1073"/>
      <c r="M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</row>
    <row r="211" spans="1:26" ht="14.25" customHeight="1" x14ac:dyDescent="0.25">
      <c r="A211" s="1073"/>
      <c r="B211" s="1073"/>
      <c r="C211" s="1073"/>
      <c r="D211" s="1073"/>
      <c r="E211" s="1073"/>
      <c r="F211" s="1073"/>
      <c r="G211" s="1073"/>
      <c r="H211" s="1074"/>
      <c r="I211" s="1073"/>
      <c r="J211" s="1073"/>
      <c r="K211" s="1073"/>
      <c r="L211" s="1073"/>
      <c r="M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</row>
    <row r="212" spans="1:26" ht="14.25" customHeight="1" x14ac:dyDescent="0.25">
      <c r="A212" s="1073"/>
      <c r="B212" s="1073"/>
      <c r="C212" s="1073"/>
      <c r="D212" s="1073"/>
      <c r="E212" s="1073"/>
      <c r="F212" s="1073"/>
      <c r="G212" s="1073"/>
      <c r="H212" s="1074"/>
      <c r="I212" s="1073"/>
      <c r="J212" s="1073"/>
      <c r="K212" s="1073"/>
      <c r="L212" s="1073"/>
      <c r="M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</row>
    <row r="213" spans="1:26" ht="14.25" customHeight="1" x14ac:dyDescent="0.25">
      <c r="A213" s="1073"/>
      <c r="B213" s="1073"/>
      <c r="C213" s="1073"/>
      <c r="D213" s="1073"/>
      <c r="E213" s="1073"/>
      <c r="F213" s="1073"/>
      <c r="G213" s="1073"/>
      <c r="H213" s="1074"/>
      <c r="I213" s="1073"/>
      <c r="J213" s="1073"/>
      <c r="K213" s="1073"/>
      <c r="L213" s="1073"/>
      <c r="M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</row>
    <row r="214" spans="1:26" ht="14.25" customHeight="1" x14ac:dyDescent="0.25">
      <c r="A214" s="1073"/>
      <c r="B214" s="1073"/>
      <c r="C214" s="1073"/>
      <c r="D214" s="1073"/>
      <c r="E214" s="1073"/>
      <c r="F214" s="1073"/>
      <c r="G214" s="1073"/>
      <c r="H214" s="1074"/>
      <c r="I214" s="1073"/>
      <c r="J214" s="1073"/>
      <c r="K214" s="1073"/>
      <c r="L214" s="1073"/>
      <c r="M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</row>
    <row r="215" spans="1:26" ht="14.25" customHeight="1" x14ac:dyDescent="0.25">
      <c r="A215" s="1073"/>
      <c r="B215" s="1073"/>
      <c r="C215" s="1073"/>
      <c r="D215" s="1073"/>
      <c r="E215" s="1073"/>
      <c r="F215" s="1073"/>
      <c r="G215" s="1073"/>
      <c r="H215" s="1074"/>
      <c r="I215" s="1073"/>
      <c r="J215" s="1073"/>
      <c r="K215" s="1073"/>
      <c r="L215" s="1073"/>
      <c r="M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</row>
    <row r="216" spans="1:26" ht="14.25" customHeight="1" x14ac:dyDescent="0.25">
      <c r="A216" s="1073"/>
      <c r="B216" s="1073"/>
      <c r="C216" s="1073"/>
      <c r="D216" s="1073"/>
      <c r="E216" s="1073"/>
      <c r="F216" s="1073"/>
      <c r="G216" s="1073"/>
      <c r="H216" s="1074"/>
      <c r="I216" s="1073"/>
      <c r="J216" s="1073"/>
      <c r="K216" s="1073"/>
      <c r="L216" s="1073"/>
      <c r="M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</row>
    <row r="217" spans="1:26" ht="14.25" customHeight="1" x14ac:dyDescent="0.25">
      <c r="A217" s="1073"/>
      <c r="B217" s="1073"/>
      <c r="C217" s="1073"/>
      <c r="D217" s="1073"/>
      <c r="E217" s="1073"/>
      <c r="F217" s="1073"/>
      <c r="G217" s="1073"/>
      <c r="H217" s="1074"/>
      <c r="I217" s="1073"/>
      <c r="J217" s="1073"/>
      <c r="K217" s="1073"/>
      <c r="L217" s="1073"/>
      <c r="M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</row>
    <row r="218" spans="1:26" ht="14.25" customHeight="1" x14ac:dyDescent="0.25">
      <c r="A218" s="1073"/>
      <c r="B218" s="1073"/>
      <c r="C218" s="1073"/>
      <c r="D218" s="1073"/>
      <c r="E218" s="1073"/>
      <c r="F218" s="1073"/>
      <c r="G218" s="1073"/>
      <c r="H218" s="1074"/>
      <c r="I218" s="1073"/>
      <c r="J218" s="1073"/>
      <c r="K218" s="1073"/>
      <c r="L218" s="1073"/>
      <c r="M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</row>
    <row r="219" spans="1:26" ht="14.25" customHeight="1" x14ac:dyDescent="0.25">
      <c r="A219" s="1073"/>
      <c r="B219" s="1073"/>
      <c r="C219" s="1073"/>
      <c r="D219" s="1073"/>
      <c r="E219" s="1073"/>
      <c r="F219" s="1073"/>
      <c r="G219" s="1073"/>
      <c r="H219" s="1074"/>
      <c r="I219" s="1073"/>
      <c r="J219" s="1073"/>
      <c r="K219" s="1073"/>
      <c r="L219" s="1073"/>
      <c r="M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</row>
    <row r="220" spans="1:26" ht="14.25" customHeight="1" x14ac:dyDescent="0.25">
      <c r="A220" s="1073"/>
      <c r="B220" s="1073"/>
      <c r="C220" s="1073"/>
      <c r="D220" s="1073"/>
      <c r="E220" s="1073"/>
      <c r="F220" s="1073"/>
      <c r="G220" s="1073"/>
      <c r="H220" s="1074"/>
      <c r="I220" s="1073"/>
      <c r="J220" s="1073"/>
      <c r="K220" s="1073"/>
      <c r="L220" s="1073"/>
      <c r="M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</row>
    <row r="221" spans="1:26" ht="14.25" customHeight="1" x14ac:dyDescent="0.25">
      <c r="A221" s="1073"/>
      <c r="B221" s="1073"/>
      <c r="C221" s="1073"/>
      <c r="D221" s="1073"/>
      <c r="E221" s="1073"/>
      <c r="F221" s="1073"/>
      <c r="G221" s="1073"/>
      <c r="H221" s="1074"/>
      <c r="I221" s="1073"/>
      <c r="J221" s="1073"/>
      <c r="K221" s="1073"/>
      <c r="L221" s="1073"/>
      <c r="M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</row>
    <row r="222" spans="1:26" ht="14.25" customHeight="1" x14ac:dyDescent="0.25">
      <c r="A222" s="1073"/>
      <c r="B222" s="1073"/>
      <c r="C222" s="1073"/>
      <c r="D222" s="1073"/>
      <c r="E222" s="1073"/>
      <c r="F222" s="1073"/>
      <c r="G222" s="1073"/>
      <c r="H222" s="1074"/>
      <c r="I222" s="1073"/>
      <c r="J222" s="1073"/>
      <c r="K222" s="1073"/>
      <c r="L222" s="1073"/>
      <c r="M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</row>
    <row r="223" spans="1:26" ht="14.25" customHeight="1" x14ac:dyDescent="0.25">
      <c r="A223" s="1073"/>
      <c r="B223" s="1073"/>
      <c r="C223" s="1073"/>
      <c r="D223" s="1073"/>
      <c r="E223" s="1073"/>
      <c r="F223" s="1073"/>
      <c r="G223" s="1073"/>
      <c r="H223" s="1074"/>
      <c r="I223" s="1073"/>
      <c r="J223" s="1073"/>
      <c r="K223" s="1073"/>
      <c r="L223" s="1073"/>
      <c r="M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</row>
    <row r="224" spans="1:26" ht="14.25" customHeight="1" x14ac:dyDescent="0.25">
      <c r="A224" s="1073"/>
      <c r="B224" s="1073"/>
      <c r="C224" s="1073"/>
      <c r="D224" s="1073"/>
      <c r="E224" s="1073"/>
      <c r="F224" s="1073"/>
      <c r="G224" s="1073"/>
      <c r="H224" s="1074"/>
      <c r="I224" s="1073"/>
      <c r="J224" s="1073"/>
      <c r="K224" s="1073"/>
      <c r="L224" s="1073"/>
      <c r="M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</row>
    <row r="225" spans="1:26" ht="14.25" customHeight="1" x14ac:dyDescent="0.25">
      <c r="A225" s="1073"/>
      <c r="B225" s="1073"/>
      <c r="C225" s="1073"/>
      <c r="D225" s="1073"/>
      <c r="E225" s="1073"/>
      <c r="F225" s="1073"/>
      <c r="G225" s="1073"/>
      <c r="H225" s="1074"/>
      <c r="I225" s="1073"/>
      <c r="J225" s="1073"/>
      <c r="K225" s="1073"/>
      <c r="L225" s="1073"/>
      <c r="M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</row>
    <row r="226" spans="1:26" ht="14.25" customHeight="1" x14ac:dyDescent="0.25">
      <c r="A226" s="1073"/>
      <c r="B226" s="1073"/>
      <c r="C226" s="1073"/>
      <c r="D226" s="1073"/>
      <c r="E226" s="1073"/>
      <c r="F226" s="1073"/>
      <c r="G226" s="1073"/>
      <c r="H226" s="1074"/>
      <c r="I226" s="1073"/>
      <c r="J226" s="1073"/>
      <c r="K226" s="1073"/>
      <c r="L226" s="1073"/>
      <c r="M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</row>
    <row r="227" spans="1:26" ht="14.25" customHeight="1" x14ac:dyDescent="0.25">
      <c r="A227" s="1073"/>
      <c r="B227" s="1073"/>
      <c r="C227" s="1073"/>
      <c r="D227" s="1073"/>
      <c r="E227" s="1073"/>
      <c r="F227" s="1073"/>
      <c r="G227" s="1073"/>
      <c r="H227" s="1074"/>
      <c r="I227" s="1073"/>
      <c r="J227" s="1073"/>
      <c r="K227" s="1073"/>
      <c r="L227" s="1073"/>
      <c r="M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</row>
    <row r="228" spans="1:26" ht="14.25" customHeight="1" x14ac:dyDescent="0.25">
      <c r="A228" s="1073"/>
      <c r="B228" s="1073"/>
      <c r="C228" s="1073"/>
      <c r="D228" s="1073"/>
      <c r="E228" s="1073"/>
      <c r="F228" s="1073"/>
      <c r="G228" s="1073"/>
      <c r="H228" s="1074"/>
      <c r="I228" s="1073"/>
      <c r="J228" s="1073"/>
      <c r="K228" s="1073"/>
      <c r="L228" s="1073"/>
      <c r="M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</row>
    <row r="229" spans="1:26" ht="14.25" customHeight="1" x14ac:dyDescent="0.25">
      <c r="A229" s="1073"/>
      <c r="B229" s="1073"/>
      <c r="C229" s="1073"/>
      <c r="D229" s="1073"/>
      <c r="E229" s="1073"/>
      <c r="F229" s="1073"/>
      <c r="G229" s="1073"/>
      <c r="H229" s="1074"/>
      <c r="I229" s="1073"/>
      <c r="J229" s="1073"/>
      <c r="K229" s="1073"/>
      <c r="L229" s="1073"/>
      <c r="M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</row>
    <row r="230" spans="1:26" ht="14.25" customHeight="1" x14ac:dyDescent="0.25">
      <c r="A230" s="1073"/>
      <c r="B230" s="1073"/>
      <c r="C230" s="1073"/>
      <c r="D230" s="1073"/>
      <c r="E230" s="1073"/>
      <c r="F230" s="1073"/>
      <c r="G230" s="1073"/>
      <c r="H230" s="1074"/>
      <c r="I230" s="1073"/>
      <c r="J230" s="1073"/>
      <c r="K230" s="1073"/>
      <c r="L230" s="1073"/>
      <c r="M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</row>
    <row r="231" spans="1:26" ht="14.25" customHeight="1" x14ac:dyDescent="0.25">
      <c r="A231" s="1073"/>
      <c r="B231" s="1073"/>
      <c r="C231" s="1073"/>
      <c r="D231" s="1073"/>
      <c r="E231" s="1073"/>
      <c r="F231" s="1073"/>
      <c r="G231" s="1073"/>
      <c r="H231" s="1074"/>
      <c r="I231" s="1073"/>
      <c r="J231" s="1073"/>
      <c r="K231" s="1073"/>
      <c r="L231" s="1073"/>
      <c r="M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</row>
    <row r="232" spans="1:26" ht="14.25" customHeight="1" x14ac:dyDescent="0.25">
      <c r="A232" s="1073"/>
      <c r="B232" s="1073"/>
      <c r="C232" s="1073"/>
      <c r="D232" s="1073"/>
      <c r="E232" s="1073"/>
      <c r="F232" s="1073"/>
      <c r="G232" s="1073"/>
      <c r="H232" s="1074"/>
      <c r="I232" s="1073"/>
      <c r="J232" s="1073"/>
      <c r="K232" s="1073"/>
      <c r="L232" s="1073"/>
      <c r="M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</row>
    <row r="233" spans="1:26" ht="14.25" customHeight="1" x14ac:dyDescent="0.25">
      <c r="A233" s="1073"/>
      <c r="B233" s="1073"/>
      <c r="C233" s="1073"/>
      <c r="D233" s="1073"/>
      <c r="E233" s="1073"/>
      <c r="F233" s="1073"/>
      <c r="G233" s="1073"/>
      <c r="H233" s="1074"/>
      <c r="I233" s="1073"/>
      <c r="J233" s="1073"/>
      <c r="K233" s="1073"/>
      <c r="L233" s="1073"/>
      <c r="M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</row>
    <row r="234" spans="1:26" ht="14.25" customHeight="1" x14ac:dyDescent="0.25">
      <c r="A234" s="1073"/>
      <c r="B234" s="1073"/>
      <c r="C234" s="1073"/>
      <c r="D234" s="1073"/>
      <c r="E234" s="1073"/>
      <c r="F234" s="1073"/>
      <c r="G234" s="1073"/>
      <c r="H234" s="1074"/>
      <c r="I234" s="1073"/>
      <c r="J234" s="1073"/>
      <c r="K234" s="1073"/>
      <c r="L234" s="1073"/>
      <c r="M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</row>
    <row r="235" spans="1:26" ht="14.25" customHeight="1" x14ac:dyDescent="0.25">
      <c r="A235" s="1073"/>
      <c r="B235" s="1073"/>
      <c r="C235" s="1073"/>
      <c r="D235" s="1073"/>
      <c r="E235" s="1073"/>
      <c r="F235" s="1073"/>
      <c r="G235" s="1073"/>
      <c r="H235" s="1074"/>
      <c r="I235" s="1073"/>
      <c r="J235" s="1073"/>
      <c r="K235" s="1073"/>
      <c r="L235" s="1073"/>
      <c r="M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</row>
    <row r="236" spans="1:26" ht="14.25" customHeight="1" x14ac:dyDescent="0.25">
      <c r="A236" s="1073"/>
      <c r="B236" s="1073"/>
      <c r="C236" s="1073"/>
      <c r="D236" s="1073"/>
      <c r="E236" s="1073"/>
      <c r="F236" s="1073"/>
      <c r="G236" s="1073"/>
      <c r="H236" s="1074"/>
      <c r="I236" s="1073"/>
      <c r="J236" s="1073"/>
      <c r="K236" s="1073"/>
      <c r="L236" s="1073"/>
      <c r="M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</row>
    <row r="237" spans="1:26" ht="14.25" customHeight="1" x14ac:dyDescent="0.25">
      <c r="A237" s="1073"/>
      <c r="B237" s="1073"/>
      <c r="C237" s="1073"/>
      <c r="D237" s="1073"/>
      <c r="E237" s="1073"/>
      <c r="F237" s="1073"/>
      <c r="G237" s="1073"/>
      <c r="H237" s="1074"/>
      <c r="I237" s="1073"/>
      <c r="J237" s="1073"/>
      <c r="K237" s="1073"/>
      <c r="L237" s="1073"/>
      <c r="M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</row>
    <row r="238" spans="1:26" ht="14.25" customHeight="1" x14ac:dyDescent="0.25">
      <c r="A238" s="1073"/>
      <c r="B238" s="1073"/>
      <c r="C238" s="1073"/>
      <c r="D238" s="1073"/>
      <c r="E238" s="1073"/>
      <c r="F238" s="1073"/>
      <c r="G238" s="1073"/>
      <c r="H238" s="1074"/>
      <c r="I238" s="1073"/>
      <c r="J238" s="1073"/>
      <c r="K238" s="1073"/>
      <c r="L238" s="1073"/>
      <c r="M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</row>
    <row r="239" spans="1:26" ht="14.25" customHeight="1" x14ac:dyDescent="0.25">
      <c r="A239" s="1073"/>
      <c r="B239" s="1073"/>
      <c r="C239" s="1073"/>
      <c r="D239" s="1073"/>
      <c r="E239" s="1073"/>
      <c r="F239" s="1073"/>
      <c r="G239" s="1073"/>
      <c r="H239" s="1074"/>
      <c r="I239" s="1073"/>
      <c r="J239" s="1073"/>
      <c r="K239" s="1073"/>
      <c r="L239" s="1073"/>
      <c r="M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</row>
    <row r="240" spans="1:26" ht="14.25" customHeight="1" x14ac:dyDescent="0.25">
      <c r="A240" s="1073"/>
      <c r="B240" s="1073"/>
      <c r="C240" s="1073"/>
      <c r="D240" s="1073"/>
      <c r="E240" s="1073"/>
      <c r="F240" s="1073"/>
      <c r="G240" s="1073"/>
      <c r="H240" s="1074"/>
      <c r="I240" s="1073"/>
      <c r="J240" s="1073"/>
      <c r="K240" s="1073"/>
      <c r="L240" s="1073"/>
      <c r="M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</row>
    <row r="241" spans="1:26" ht="14.25" customHeight="1" x14ac:dyDescent="0.25">
      <c r="A241" s="1073"/>
      <c r="B241" s="1073"/>
      <c r="C241" s="1073"/>
      <c r="D241" s="1073"/>
      <c r="E241" s="1073"/>
      <c r="F241" s="1073"/>
      <c r="G241" s="1073"/>
      <c r="H241" s="1074"/>
      <c r="I241" s="1073"/>
      <c r="J241" s="1073"/>
      <c r="K241" s="1073"/>
      <c r="L241" s="1073"/>
      <c r="M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</row>
    <row r="242" spans="1:26" ht="14.25" customHeight="1" x14ac:dyDescent="0.25">
      <c r="A242" s="1073"/>
      <c r="B242" s="1073"/>
      <c r="C242" s="1073"/>
      <c r="D242" s="1073"/>
      <c r="E242" s="1073"/>
      <c r="F242" s="1073"/>
      <c r="G242" s="1073"/>
      <c r="H242" s="1074"/>
      <c r="I242" s="1073"/>
      <c r="J242" s="1073"/>
      <c r="K242" s="1073"/>
      <c r="L242" s="1073"/>
      <c r="M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</row>
    <row r="243" spans="1:26" ht="14.25" customHeight="1" x14ac:dyDescent="0.25">
      <c r="A243" s="1073"/>
      <c r="B243" s="1073"/>
      <c r="C243" s="1073"/>
      <c r="D243" s="1073"/>
      <c r="E243" s="1073"/>
      <c r="F243" s="1073"/>
      <c r="G243" s="1073"/>
      <c r="H243" s="1074"/>
      <c r="I243" s="1073"/>
      <c r="J243" s="1073"/>
      <c r="K243" s="1073"/>
      <c r="L243" s="1073"/>
      <c r="M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</row>
    <row r="244" spans="1:26" ht="14.25" customHeight="1" x14ac:dyDescent="0.25">
      <c r="A244" s="1073"/>
      <c r="B244" s="1073"/>
      <c r="C244" s="1073"/>
      <c r="D244" s="1073"/>
      <c r="E244" s="1073"/>
      <c r="F244" s="1073"/>
      <c r="G244" s="1073"/>
      <c r="H244" s="1074"/>
      <c r="I244" s="1073"/>
      <c r="J244" s="1073"/>
      <c r="K244" s="1073"/>
      <c r="L244" s="1073"/>
      <c r="M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</row>
    <row r="245" spans="1:26" ht="14.25" customHeight="1" x14ac:dyDescent="0.25">
      <c r="A245" s="1073"/>
      <c r="B245" s="1073"/>
      <c r="C245" s="1073"/>
      <c r="D245" s="1073"/>
      <c r="E245" s="1073"/>
      <c r="F245" s="1073"/>
      <c r="G245" s="1073"/>
      <c r="H245" s="1074"/>
      <c r="I245" s="1073"/>
      <c r="J245" s="1073"/>
      <c r="K245" s="1073"/>
      <c r="L245" s="1073"/>
      <c r="M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</row>
    <row r="246" spans="1:26" ht="14.25" customHeight="1" x14ac:dyDescent="0.25">
      <c r="A246" s="1073"/>
      <c r="B246" s="1073"/>
      <c r="C246" s="1073"/>
      <c r="D246" s="1073"/>
      <c r="E246" s="1073"/>
      <c r="F246" s="1073"/>
      <c r="G246" s="1073"/>
      <c r="H246" s="1074"/>
      <c r="I246" s="1073"/>
      <c r="J246" s="1073"/>
      <c r="K246" s="1073"/>
      <c r="L246" s="1073"/>
      <c r="M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</row>
    <row r="247" spans="1:26" ht="14.25" customHeight="1" x14ac:dyDescent="0.25">
      <c r="A247" s="1073"/>
      <c r="B247" s="1073"/>
      <c r="C247" s="1073"/>
      <c r="D247" s="1073"/>
      <c r="E247" s="1073"/>
      <c r="F247" s="1073"/>
      <c r="G247" s="1073"/>
      <c r="H247" s="1074"/>
      <c r="I247" s="1073"/>
      <c r="J247" s="1073"/>
      <c r="K247" s="1073"/>
      <c r="L247" s="1073"/>
      <c r="M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</row>
    <row r="248" spans="1:26" ht="14.25" customHeight="1" x14ac:dyDescent="0.25">
      <c r="A248" s="1073"/>
      <c r="B248" s="1073"/>
      <c r="C248" s="1073"/>
      <c r="D248" s="1073"/>
      <c r="E248" s="1073"/>
      <c r="F248" s="1073"/>
      <c r="G248" s="1073"/>
      <c r="H248" s="1074"/>
      <c r="I248" s="1073"/>
      <c r="J248" s="1073"/>
      <c r="K248" s="1073"/>
      <c r="L248" s="1073"/>
      <c r="M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</row>
    <row r="249" spans="1:26" ht="14.25" customHeight="1" x14ac:dyDescent="0.25">
      <c r="A249" s="1073"/>
      <c r="B249" s="1073"/>
      <c r="C249" s="1073"/>
      <c r="D249" s="1073"/>
      <c r="E249" s="1073"/>
      <c r="F249" s="1073"/>
      <c r="G249" s="1073"/>
      <c r="H249" s="1074"/>
      <c r="I249" s="1073"/>
      <c r="J249" s="1073"/>
      <c r="K249" s="1073"/>
      <c r="L249" s="1073"/>
      <c r="M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</row>
    <row r="250" spans="1:26" ht="14.25" customHeight="1" x14ac:dyDescent="0.25">
      <c r="A250" s="1073"/>
      <c r="B250" s="1073"/>
      <c r="C250" s="1073"/>
      <c r="D250" s="1073"/>
      <c r="E250" s="1073"/>
      <c r="F250" s="1073"/>
      <c r="G250" s="1073"/>
      <c r="H250" s="1074"/>
      <c r="I250" s="1073"/>
      <c r="J250" s="1073"/>
      <c r="K250" s="1073"/>
      <c r="L250" s="1073"/>
      <c r="M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</row>
    <row r="251" spans="1:26" ht="14.25" customHeight="1" x14ac:dyDescent="0.25">
      <c r="A251" s="1073"/>
      <c r="B251" s="1073"/>
      <c r="C251" s="1073"/>
      <c r="D251" s="1073"/>
      <c r="E251" s="1073"/>
      <c r="F251" s="1073"/>
      <c r="G251" s="1073"/>
      <c r="H251" s="1074"/>
      <c r="I251" s="1073"/>
      <c r="J251" s="1073"/>
      <c r="K251" s="1073"/>
      <c r="L251" s="1073"/>
      <c r="M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</row>
    <row r="252" spans="1:26" ht="14.25" customHeight="1" x14ac:dyDescent="0.25">
      <c r="A252" s="1073"/>
      <c r="B252" s="1073"/>
      <c r="C252" s="1073"/>
      <c r="D252" s="1073"/>
      <c r="E252" s="1073"/>
      <c r="F252" s="1073"/>
      <c r="G252" s="1073"/>
      <c r="H252" s="1074"/>
      <c r="I252" s="1073"/>
      <c r="J252" s="1073"/>
      <c r="K252" s="1073"/>
      <c r="L252" s="1073"/>
      <c r="M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</row>
    <row r="253" spans="1:26" ht="14.25" customHeight="1" x14ac:dyDescent="0.25">
      <c r="A253" s="1073"/>
      <c r="B253" s="1073"/>
      <c r="C253" s="1073"/>
      <c r="D253" s="1073"/>
      <c r="E253" s="1073"/>
      <c r="F253" s="1073"/>
      <c r="G253" s="1073"/>
      <c r="H253" s="1074"/>
      <c r="I253" s="1073"/>
      <c r="J253" s="1073"/>
      <c r="K253" s="1073"/>
      <c r="L253" s="1073"/>
      <c r="M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</row>
    <row r="254" spans="1:26" ht="14.25" customHeight="1" x14ac:dyDescent="0.25">
      <c r="A254" s="1073"/>
      <c r="B254" s="1073"/>
      <c r="C254" s="1073"/>
      <c r="D254" s="1073"/>
      <c r="E254" s="1073"/>
      <c r="F254" s="1073"/>
      <c r="G254" s="1073"/>
      <c r="H254" s="1074"/>
      <c r="I254" s="1073"/>
      <c r="J254" s="1073"/>
      <c r="K254" s="1073"/>
      <c r="L254" s="1073"/>
      <c r="M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</row>
    <row r="255" spans="1:26" ht="14.25" customHeight="1" x14ac:dyDescent="0.25">
      <c r="A255" s="1073"/>
      <c r="B255" s="1073"/>
      <c r="C255" s="1073"/>
      <c r="D255" s="1073"/>
      <c r="E255" s="1073"/>
      <c r="F255" s="1073"/>
      <c r="G255" s="1073"/>
      <c r="H255" s="1074"/>
      <c r="I255" s="1073"/>
      <c r="J255" s="1073"/>
      <c r="K255" s="1073"/>
      <c r="L255" s="1073"/>
      <c r="M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</row>
    <row r="256" spans="1:26" ht="14.25" customHeight="1" x14ac:dyDescent="0.25">
      <c r="A256" s="1073"/>
      <c r="B256" s="1073"/>
      <c r="C256" s="1073"/>
      <c r="D256" s="1073"/>
      <c r="E256" s="1073"/>
      <c r="F256" s="1073"/>
      <c r="G256" s="1073"/>
      <c r="H256" s="1074"/>
      <c r="I256" s="1073"/>
      <c r="J256" s="1073"/>
      <c r="K256" s="1073"/>
      <c r="L256" s="1073"/>
      <c r="M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</row>
    <row r="257" spans="1:26" ht="14.25" customHeight="1" x14ac:dyDescent="0.25">
      <c r="A257" s="1073"/>
      <c r="B257" s="1073"/>
      <c r="C257" s="1073"/>
      <c r="D257" s="1073"/>
      <c r="E257" s="1073"/>
      <c r="F257" s="1073"/>
      <c r="G257" s="1073"/>
      <c r="H257" s="1074"/>
      <c r="I257" s="1073"/>
      <c r="J257" s="1073"/>
      <c r="K257" s="1073"/>
      <c r="L257" s="1073"/>
      <c r="M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</row>
    <row r="258" spans="1:26" ht="14.25" customHeight="1" x14ac:dyDescent="0.25">
      <c r="A258" s="1073"/>
      <c r="B258" s="1073"/>
      <c r="C258" s="1073"/>
      <c r="D258" s="1073"/>
      <c r="E258" s="1073"/>
      <c r="F258" s="1073"/>
      <c r="G258" s="1073"/>
      <c r="H258" s="1074"/>
      <c r="I258" s="1073"/>
      <c r="J258" s="1073"/>
      <c r="K258" s="1073"/>
      <c r="L258" s="1073"/>
      <c r="M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</row>
    <row r="259" spans="1:26" ht="14.25" customHeight="1" x14ac:dyDescent="0.25">
      <c r="A259" s="1073"/>
      <c r="B259" s="1073"/>
      <c r="C259" s="1073"/>
      <c r="D259" s="1073"/>
      <c r="E259" s="1073"/>
      <c r="F259" s="1073"/>
      <c r="G259" s="1073"/>
      <c r="H259" s="1074"/>
      <c r="I259" s="1073"/>
      <c r="J259" s="1073"/>
      <c r="K259" s="1073"/>
      <c r="L259" s="1073"/>
      <c r="M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</row>
    <row r="260" spans="1:26" ht="14.25" customHeight="1" x14ac:dyDescent="0.25">
      <c r="A260" s="1073"/>
      <c r="B260" s="1073"/>
      <c r="C260" s="1073"/>
      <c r="D260" s="1073"/>
      <c r="E260" s="1073"/>
      <c r="F260" s="1073"/>
      <c r="G260" s="1073"/>
      <c r="H260" s="1074"/>
      <c r="I260" s="1073"/>
      <c r="J260" s="1073"/>
      <c r="K260" s="1073"/>
      <c r="L260" s="1073"/>
      <c r="M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</row>
    <row r="261" spans="1:26" ht="14.25" customHeight="1" x14ac:dyDescent="0.25">
      <c r="A261" s="1073"/>
      <c r="B261" s="1073"/>
      <c r="C261" s="1073"/>
      <c r="D261" s="1073"/>
      <c r="E261" s="1073"/>
      <c r="F261" s="1073"/>
      <c r="G261" s="1073"/>
      <c r="H261" s="1074"/>
      <c r="I261" s="1073"/>
      <c r="J261" s="1073"/>
      <c r="K261" s="1073"/>
      <c r="L261" s="1073"/>
      <c r="M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</row>
    <row r="262" spans="1:26" ht="14.25" customHeight="1" x14ac:dyDescent="0.25">
      <c r="A262" s="1073"/>
      <c r="B262" s="1073"/>
      <c r="C262" s="1073"/>
      <c r="D262" s="1073"/>
      <c r="E262" s="1073"/>
      <c r="F262" s="1073"/>
      <c r="G262" s="1073"/>
      <c r="H262" s="1074"/>
      <c r="I262" s="1073"/>
      <c r="J262" s="1073"/>
      <c r="K262" s="1073"/>
      <c r="L262" s="1073"/>
      <c r="M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</row>
    <row r="263" spans="1:26" ht="14.25" customHeight="1" x14ac:dyDescent="0.25">
      <c r="A263" s="1073"/>
      <c r="B263" s="1073"/>
      <c r="C263" s="1073"/>
      <c r="D263" s="1073"/>
      <c r="E263" s="1073"/>
      <c r="F263" s="1073"/>
      <c r="G263" s="1073"/>
      <c r="H263" s="1074"/>
      <c r="I263" s="1073"/>
      <c r="J263" s="1073"/>
      <c r="K263" s="1073"/>
      <c r="L263" s="1073"/>
      <c r="M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</row>
    <row r="264" spans="1:26" ht="14.25" customHeight="1" x14ac:dyDescent="0.25">
      <c r="A264" s="1073"/>
      <c r="B264" s="1073"/>
      <c r="C264" s="1073"/>
      <c r="D264" s="1073"/>
      <c r="E264" s="1073"/>
      <c r="F264" s="1073"/>
      <c r="G264" s="1073"/>
      <c r="H264" s="1074"/>
      <c r="I264" s="1073"/>
      <c r="J264" s="1073"/>
      <c r="K264" s="1073"/>
      <c r="L264" s="1073"/>
      <c r="M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</row>
    <row r="265" spans="1:26" ht="14.25" customHeight="1" x14ac:dyDescent="0.25">
      <c r="A265" s="1073"/>
      <c r="B265" s="1073"/>
      <c r="C265" s="1073"/>
      <c r="D265" s="1073"/>
      <c r="E265" s="1073"/>
      <c r="F265" s="1073"/>
      <c r="G265" s="1073"/>
      <c r="H265" s="1074"/>
      <c r="I265" s="1073"/>
      <c r="J265" s="1073"/>
      <c r="K265" s="1073"/>
      <c r="L265" s="1073"/>
      <c r="M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</row>
    <row r="266" spans="1:26" ht="14.25" customHeight="1" x14ac:dyDescent="0.25">
      <c r="A266" s="1073"/>
      <c r="B266" s="1073"/>
      <c r="C266" s="1073"/>
      <c r="D266" s="1073"/>
      <c r="E266" s="1073"/>
      <c r="F266" s="1073"/>
      <c r="G266" s="1073"/>
      <c r="H266" s="1074"/>
      <c r="I266" s="1073"/>
      <c r="J266" s="1073"/>
      <c r="K266" s="1073"/>
      <c r="L266" s="1073"/>
      <c r="M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</row>
    <row r="267" spans="1:26" ht="14.25" customHeight="1" x14ac:dyDescent="0.25">
      <c r="A267" s="1073"/>
      <c r="B267" s="1073"/>
      <c r="C267" s="1073"/>
      <c r="D267" s="1073"/>
      <c r="E267" s="1073"/>
      <c r="F267" s="1073"/>
      <c r="G267" s="1073"/>
      <c r="H267" s="1074"/>
      <c r="I267" s="1073"/>
      <c r="J267" s="1073"/>
      <c r="K267" s="1073"/>
      <c r="L267" s="1073"/>
      <c r="M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</row>
    <row r="268" spans="1:26" ht="14.25" customHeight="1" x14ac:dyDescent="0.25">
      <c r="A268" s="1073"/>
      <c r="B268" s="1073"/>
      <c r="C268" s="1073"/>
      <c r="D268" s="1073"/>
      <c r="E268" s="1073"/>
      <c r="F268" s="1073"/>
      <c r="G268" s="1073"/>
      <c r="H268" s="1074"/>
      <c r="I268" s="1073"/>
      <c r="J268" s="1073"/>
      <c r="K268" s="1073"/>
      <c r="L268" s="1073"/>
      <c r="M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</row>
    <row r="269" spans="1:26" ht="14.25" customHeight="1" x14ac:dyDescent="0.25">
      <c r="A269" s="1073"/>
      <c r="B269" s="1073"/>
      <c r="C269" s="1073"/>
      <c r="D269" s="1073"/>
      <c r="E269" s="1073"/>
      <c r="F269" s="1073"/>
      <c r="G269" s="1073"/>
      <c r="H269" s="1074"/>
      <c r="I269" s="1073"/>
      <c r="J269" s="1073"/>
      <c r="K269" s="1073"/>
      <c r="L269" s="1073"/>
      <c r="M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</row>
    <row r="270" spans="1:26" ht="14.25" customHeight="1" x14ac:dyDescent="0.25">
      <c r="A270" s="1073"/>
      <c r="B270" s="1073"/>
      <c r="C270" s="1073"/>
      <c r="D270" s="1073"/>
      <c r="E270" s="1073"/>
      <c r="F270" s="1073"/>
      <c r="G270" s="1073"/>
      <c r="H270" s="1074"/>
      <c r="I270" s="1073"/>
      <c r="J270" s="1073"/>
      <c r="K270" s="1073"/>
      <c r="L270" s="1073"/>
      <c r="M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</row>
    <row r="271" spans="1:26" ht="14.25" customHeight="1" x14ac:dyDescent="0.25">
      <c r="A271" s="1073"/>
      <c r="B271" s="1073"/>
      <c r="C271" s="1073"/>
      <c r="D271" s="1073"/>
      <c r="E271" s="1073"/>
      <c r="F271" s="1073"/>
      <c r="G271" s="1073"/>
      <c r="H271" s="1074"/>
      <c r="I271" s="1073"/>
      <c r="J271" s="1073"/>
      <c r="K271" s="1073"/>
      <c r="L271" s="1073"/>
      <c r="M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</row>
    <row r="272" spans="1:26" ht="14.25" customHeight="1" x14ac:dyDescent="0.25">
      <c r="A272" s="1073"/>
      <c r="B272" s="1073"/>
      <c r="C272" s="1073"/>
      <c r="D272" s="1073"/>
      <c r="E272" s="1073"/>
      <c r="F272" s="1073"/>
      <c r="G272" s="1073"/>
      <c r="H272" s="1074"/>
      <c r="I272" s="1073"/>
      <c r="J272" s="1073"/>
      <c r="K272" s="1073"/>
      <c r="L272" s="1073"/>
      <c r="M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</row>
    <row r="273" spans="1:26" ht="14.25" customHeight="1" x14ac:dyDescent="0.25">
      <c r="A273" s="1073"/>
      <c r="B273" s="1073"/>
      <c r="C273" s="1073"/>
      <c r="D273" s="1073"/>
      <c r="E273" s="1073"/>
      <c r="F273" s="1073"/>
      <c r="G273" s="1073"/>
      <c r="H273" s="1074"/>
      <c r="I273" s="1073"/>
      <c r="J273" s="1073"/>
      <c r="K273" s="1073"/>
      <c r="L273" s="1073"/>
      <c r="M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</row>
    <row r="274" spans="1:26" ht="14.25" customHeight="1" x14ac:dyDescent="0.25">
      <c r="A274" s="1073"/>
      <c r="B274" s="1073"/>
      <c r="C274" s="1073"/>
      <c r="D274" s="1073"/>
      <c r="E274" s="1073"/>
      <c r="F274" s="1073"/>
      <c r="G274" s="1073"/>
      <c r="H274" s="1074"/>
      <c r="I274" s="1073"/>
      <c r="J274" s="1073"/>
      <c r="K274" s="1073"/>
      <c r="L274" s="1073"/>
      <c r="M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</row>
    <row r="275" spans="1:26" ht="14.25" customHeight="1" x14ac:dyDescent="0.25">
      <c r="A275" s="1073"/>
      <c r="B275" s="1073"/>
      <c r="C275" s="1073"/>
      <c r="D275" s="1073"/>
      <c r="E275" s="1073"/>
      <c r="F275" s="1073"/>
      <c r="G275" s="1073"/>
      <c r="H275" s="1074"/>
      <c r="I275" s="1073"/>
      <c r="J275" s="1073"/>
      <c r="K275" s="1073"/>
      <c r="L275" s="1073"/>
      <c r="M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</row>
    <row r="276" spans="1:26" ht="14.25" customHeight="1" x14ac:dyDescent="0.25">
      <c r="A276" s="1073"/>
      <c r="B276" s="1073"/>
      <c r="C276" s="1073"/>
      <c r="D276" s="1073"/>
      <c r="E276" s="1073"/>
      <c r="F276" s="1073"/>
      <c r="G276" s="1073"/>
      <c r="H276" s="1074"/>
      <c r="I276" s="1073"/>
      <c r="J276" s="1073"/>
      <c r="K276" s="1073"/>
      <c r="L276" s="1073"/>
      <c r="M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</row>
    <row r="277" spans="1:26" ht="14.25" customHeight="1" x14ac:dyDescent="0.25">
      <c r="A277" s="1073"/>
      <c r="B277" s="1073"/>
      <c r="C277" s="1073"/>
      <c r="D277" s="1073"/>
      <c r="E277" s="1073"/>
      <c r="F277" s="1073"/>
      <c r="G277" s="1073"/>
      <c r="H277" s="1074"/>
      <c r="I277" s="1073"/>
      <c r="J277" s="1073"/>
      <c r="K277" s="1073"/>
      <c r="L277" s="1073"/>
      <c r="M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</row>
    <row r="278" spans="1:26" ht="14.25" customHeight="1" x14ac:dyDescent="0.25">
      <c r="A278" s="1073"/>
      <c r="B278" s="1073"/>
      <c r="C278" s="1073"/>
      <c r="D278" s="1073"/>
      <c r="E278" s="1073"/>
      <c r="F278" s="1073"/>
      <c r="G278" s="1073"/>
      <c r="H278" s="1074"/>
      <c r="I278" s="1073"/>
      <c r="J278" s="1073"/>
      <c r="K278" s="1073"/>
      <c r="L278" s="1073"/>
      <c r="M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</row>
    <row r="279" spans="1:26" ht="14.25" customHeight="1" x14ac:dyDescent="0.25">
      <c r="A279" s="1073"/>
      <c r="B279" s="1073"/>
      <c r="C279" s="1073"/>
      <c r="D279" s="1073"/>
      <c r="E279" s="1073"/>
      <c r="F279" s="1073"/>
      <c r="G279" s="1073"/>
      <c r="H279" s="1074"/>
      <c r="I279" s="1073"/>
      <c r="J279" s="1073"/>
      <c r="K279" s="1073"/>
      <c r="L279" s="1073"/>
      <c r="M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</row>
    <row r="280" spans="1:26" ht="14.25" customHeight="1" x14ac:dyDescent="0.25">
      <c r="A280" s="1073"/>
      <c r="B280" s="1073"/>
      <c r="C280" s="1073"/>
      <c r="D280" s="1073"/>
      <c r="E280" s="1073"/>
      <c r="F280" s="1073"/>
      <c r="G280" s="1073"/>
      <c r="H280" s="1074"/>
      <c r="I280" s="1073"/>
      <c r="J280" s="1073"/>
      <c r="K280" s="1073"/>
      <c r="L280" s="1073"/>
      <c r="M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</row>
    <row r="281" spans="1:26" ht="14.25" customHeight="1" x14ac:dyDescent="0.25">
      <c r="A281" s="1073"/>
      <c r="B281" s="1073"/>
      <c r="C281" s="1073"/>
      <c r="D281" s="1073"/>
      <c r="E281" s="1073"/>
      <c r="F281" s="1073"/>
      <c r="G281" s="1073"/>
      <c r="H281" s="1074"/>
      <c r="I281" s="1073"/>
      <c r="J281" s="1073"/>
      <c r="K281" s="1073"/>
      <c r="L281" s="1073"/>
      <c r="M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</row>
    <row r="282" spans="1:26" ht="14.25" customHeight="1" x14ac:dyDescent="0.25">
      <c r="A282" s="1073"/>
      <c r="B282" s="1073"/>
      <c r="C282" s="1073"/>
      <c r="D282" s="1073"/>
      <c r="E282" s="1073"/>
      <c r="F282" s="1073"/>
      <c r="G282" s="1073"/>
      <c r="H282" s="1074"/>
      <c r="I282" s="1073"/>
      <c r="J282" s="1073"/>
      <c r="K282" s="1073"/>
      <c r="L282" s="1073"/>
      <c r="M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</row>
    <row r="283" spans="1:26" ht="14.25" customHeight="1" x14ac:dyDescent="0.25">
      <c r="A283" s="1073"/>
      <c r="B283" s="1073"/>
      <c r="C283" s="1073"/>
      <c r="D283" s="1073"/>
      <c r="E283" s="1073"/>
      <c r="F283" s="1073"/>
      <c r="G283" s="1073"/>
      <c r="H283" s="1074"/>
      <c r="I283" s="1073"/>
      <c r="J283" s="1073"/>
      <c r="K283" s="1073"/>
      <c r="L283" s="1073"/>
      <c r="M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</row>
    <row r="284" spans="1:26" ht="14.25" customHeight="1" x14ac:dyDescent="0.25">
      <c r="A284" s="1073"/>
      <c r="B284" s="1073"/>
      <c r="C284" s="1073"/>
      <c r="D284" s="1073"/>
      <c r="E284" s="1073"/>
      <c r="F284" s="1073"/>
      <c r="G284" s="1073"/>
      <c r="H284" s="1074"/>
      <c r="I284" s="1073"/>
      <c r="J284" s="1073"/>
      <c r="K284" s="1073"/>
      <c r="L284" s="1073"/>
      <c r="M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</row>
    <row r="285" spans="1:26" ht="14.25" customHeight="1" x14ac:dyDescent="0.25">
      <c r="A285" s="1073"/>
      <c r="B285" s="1073"/>
      <c r="C285" s="1073"/>
      <c r="D285" s="1073"/>
      <c r="E285" s="1073"/>
      <c r="F285" s="1073"/>
      <c r="G285" s="1073"/>
      <c r="H285" s="1074"/>
      <c r="I285" s="1073"/>
      <c r="J285" s="1073"/>
      <c r="K285" s="1073"/>
      <c r="L285" s="1073"/>
      <c r="M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</row>
    <row r="286" spans="1:26" ht="14.25" customHeight="1" x14ac:dyDescent="0.25">
      <c r="A286" s="1073"/>
      <c r="B286" s="1073"/>
      <c r="C286" s="1073"/>
      <c r="D286" s="1073"/>
      <c r="E286" s="1073"/>
      <c r="F286" s="1073"/>
      <c r="G286" s="1073"/>
      <c r="H286" s="1074"/>
      <c r="I286" s="1073"/>
      <c r="J286" s="1073"/>
      <c r="K286" s="1073"/>
      <c r="L286" s="1073"/>
      <c r="M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</row>
    <row r="287" spans="1:26" ht="14.25" customHeight="1" x14ac:dyDescent="0.25">
      <c r="A287" s="1073"/>
      <c r="B287" s="1073"/>
      <c r="C287" s="1073"/>
      <c r="D287" s="1073"/>
      <c r="E287" s="1073"/>
      <c r="F287" s="1073"/>
      <c r="G287" s="1073"/>
      <c r="H287" s="1074"/>
      <c r="I287" s="1073"/>
      <c r="J287" s="1073"/>
      <c r="K287" s="1073"/>
      <c r="L287" s="1073"/>
      <c r="M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</row>
    <row r="288" spans="1:26" ht="14.25" customHeight="1" x14ac:dyDescent="0.25">
      <c r="A288" s="1073"/>
      <c r="B288" s="1073"/>
      <c r="C288" s="1073"/>
      <c r="D288" s="1073"/>
      <c r="E288" s="1073"/>
      <c r="F288" s="1073"/>
      <c r="G288" s="1073"/>
      <c r="H288" s="1074"/>
      <c r="I288" s="1073"/>
      <c r="J288" s="1073"/>
      <c r="K288" s="1073"/>
      <c r="L288" s="1073"/>
      <c r="M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</row>
    <row r="289" spans="1:26" ht="14.25" customHeight="1" x14ac:dyDescent="0.25">
      <c r="A289" s="1073"/>
      <c r="B289" s="1073"/>
      <c r="C289" s="1073"/>
      <c r="D289" s="1073"/>
      <c r="E289" s="1073"/>
      <c r="F289" s="1073"/>
      <c r="G289" s="1073"/>
      <c r="H289" s="1074"/>
      <c r="I289" s="1073"/>
      <c r="J289" s="1073"/>
      <c r="K289" s="1073"/>
      <c r="L289" s="1073"/>
      <c r="M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</row>
    <row r="290" spans="1:26" ht="14.25" customHeight="1" x14ac:dyDescent="0.25">
      <c r="A290" s="1073"/>
      <c r="B290" s="1073"/>
      <c r="C290" s="1073"/>
      <c r="D290" s="1073"/>
      <c r="E290" s="1073"/>
      <c r="F290" s="1073"/>
      <c r="G290" s="1073"/>
      <c r="H290" s="1074"/>
      <c r="I290" s="1073"/>
      <c r="J290" s="1073"/>
      <c r="K290" s="1073"/>
      <c r="L290" s="1073"/>
      <c r="M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</row>
    <row r="291" spans="1:26" ht="14.25" customHeight="1" x14ac:dyDescent="0.25">
      <c r="A291" s="1073"/>
      <c r="B291" s="1073"/>
      <c r="C291" s="1073"/>
      <c r="D291" s="1073"/>
      <c r="E291" s="1073"/>
      <c r="F291" s="1073"/>
      <c r="G291" s="1073"/>
      <c r="H291" s="1074"/>
      <c r="I291" s="1073"/>
      <c r="J291" s="1073"/>
      <c r="K291" s="1073"/>
      <c r="L291" s="1073"/>
      <c r="M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</row>
    <row r="292" spans="1:26" ht="14.25" customHeight="1" x14ac:dyDescent="0.25">
      <c r="A292" s="1073"/>
      <c r="B292" s="1073"/>
      <c r="C292" s="1073"/>
      <c r="D292" s="1073"/>
      <c r="E292" s="1073"/>
      <c r="F292" s="1073"/>
      <c r="G292" s="1073"/>
      <c r="H292" s="1074"/>
      <c r="I292" s="1073"/>
      <c r="J292" s="1073"/>
      <c r="K292" s="1073"/>
      <c r="L292" s="1073"/>
      <c r="M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</row>
    <row r="293" spans="1:26" ht="14.25" customHeight="1" x14ac:dyDescent="0.25">
      <c r="A293" s="1073"/>
      <c r="B293" s="1073"/>
      <c r="C293" s="1073"/>
      <c r="D293" s="1073"/>
      <c r="E293" s="1073"/>
      <c r="F293" s="1073"/>
      <c r="G293" s="1073"/>
      <c r="H293" s="1074"/>
      <c r="I293" s="1073"/>
      <c r="J293" s="1073"/>
      <c r="K293" s="1073"/>
      <c r="L293" s="1073"/>
      <c r="M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</row>
    <row r="294" spans="1:26" ht="14.25" customHeight="1" x14ac:dyDescent="0.25">
      <c r="A294" s="1073"/>
      <c r="B294" s="1073"/>
      <c r="C294" s="1073"/>
      <c r="D294" s="1073"/>
      <c r="E294" s="1073"/>
      <c r="F294" s="1073"/>
      <c r="G294" s="1073"/>
      <c r="H294" s="1074"/>
      <c r="I294" s="1073"/>
      <c r="J294" s="1073"/>
      <c r="K294" s="1073"/>
      <c r="L294" s="1073"/>
      <c r="M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</row>
    <row r="295" spans="1:26" ht="14.25" customHeight="1" x14ac:dyDescent="0.25">
      <c r="A295" s="1073"/>
      <c r="B295" s="1073"/>
      <c r="C295" s="1073"/>
      <c r="D295" s="1073"/>
      <c r="E295" s="1073"/>
      <c r="F295" s="1073"/>
      <c r="G295" s="1073"/>
      <c r="H295" s="1074"/>
      <c r="I295" s="1073"/>
      <c r="J295" s="1073"/>
      <c r="K295" s="1073"/>
      <c r="L295" s="1073"/>
      <c r="M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</row>
    <row r="296" spans="1:26" ht="14.25" customHeight="1" x14ac:dyDescent="0.25">
      <c r="A296" s="1073"/>
      <c r="B296" s="1073"/>
      <c r="C296" s="1073"/>
      <c r="D296" s="1073"/>
      <c r="E296" s="1073"/>
      <c r="F296" s="1073"/>
      <c r="G296" s="1073"/>
      <c r="H296" s="1074"/>
      <c r="I296" s="1073"/>
      <c r="J296" s="1073"/>
      <c r="K296" s="1073"/>
      <c r="L296" s="1073"/>
      <c r="M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</row>
    <row r="297" spans="1:26" ht="14.25" customHeight="1" x14ac:dyDescent="0.25">
      <c r="A297" s="1073"/>
      <c r="B297" s="1073"/>
      <c r="C297" s="1073"/>
      <c r="D297" s="1073"/>
      <c r="E297" s="1073"/>
      <c r="F297" s="1073"/>
      <c r="G297" s="1073"/>
      <c r="H297" s="1074"/>
      <c r="I297" s="1073"/>
      <c r="J297" s="1073"/>
      <c r="K297" s="1073"/>
      <c r="L297" s="1073"/>
      <c r="M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</row>
    <row r="298" spans="1:26" ht="14.25" customHeight="1" x14ac:dyDescent="0.25">
      <c r="A298" s="1073"/>
      <c r="B298" s="1073"/>
      <c r="C298" s="1073"/>
      <c r="D298" s="1073"/>
      <c r="E298" s="1073"/>
      <c r="F298" s="1073"/>
      <c r="G298" s="1073"/>
      <c r="H298" s="1074"/>
      <c r="I298" s="1073"/>
      <c r="J298" s="1073"/>
      <c r="K298" s="1073"/>
      <c r="L298" s="1073"/>
      <c r="M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</row>
    <row r="299" spans="1:26" ht="14.25" customHeight="1" x14ac:dyDescent="0.25">
      <c r="A299" s="1073"/>
      <c r="B299" s="1073"/>
      <c r="C299" s="1073"/>
      <c r="D299" s="1073"/>
      <c r="E299" s="1073"/>
      <c r="F299" s="1073"/>
      <c r="G299" s="1073"/>
      <c r="H299" s="1074"/>
      <c r="I299" s="1073"/>
      <c r="J299" s="1073"/>
      <c r="K299" s="1073"/>
      <c r="L299" s="1073"/>
      <c r="M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</row>
    <row r="300" spans="1:26" ht="14.25" customHeight="1" x14ac:dyDescent="0.25">
      <c r="A300" s="1073"/>
      <c r="B300" s="1073"/>
      <c r="C300" s="1073"/>
      <c r="D300" s="1073"/>
      <c r="E300" s="1073"/>
      <c r="F300" s="1073"/>
      <c r="G300" s="1073"/>
      <c r="H300" s="1074"/>
      <c r="I300" s="1073"/>
      <c r="J300" s="1073"/>
      <c r="K300" s="1073"/>
      <c r="L300" s="1073"/>
      <c r="M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</row>
    <row r="301" spans="1:26" ht="14.25" customHeight="1" x14ac:dyDescent="0.25">
      <c r="A301" s="1073"/>
      <c r="B301" s="1073"/>
      <c r="C301" s="1073"/>
      <c r="D301" s="1073"/>
      <c r="E301" s="1073"/>
      <c r="F301" s="1073"/>
      <c r="G301" s="1073"/>
      <c r="H301" s="1074"/>
      <c r="I301" s="1073"/>
      <c r="J301" s="1073"/>
      <c r="K301" s="1073"/>
      <c r="L301" s="1073"/>
      <c r="M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</row>
    <row r="302" spans="1:26" ht="14.25" customHeight="1" x14ac:dyDescent="0.25">
      <c r="A302" s="1073"/>
      <c r="B302" s="1073"/>
      <c r="C302" s="1073"/>
      <c r="D302" s="1073"/>
      <c r="E302" s="1073"/>
      <c r="F302" s="1073"/>
      <c r="G302" s="1073"/>
      <c r="H302" s="1074"/>
      <c r="I302" s="1073"/>
      <c r="J302" s="1073"/>
      <c r="K302" s="1073"/>
      <c r="L302" s="1073"/>
      <c r="M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</row>
    <row r="303" spans="1:26" ht="14.25" customHeight="1" x14ac:dyDescent="0.25">
      <c r="A303" s="1073"/>
      <c r="B303" s="1073"/>
      <c r="C303" s="1073"/>
      <c r="D303" s="1073"/>
      <c r="E303" s="1073"/>
      <c r="F303" s="1073"/>
      <c r="G303" s="1073"/>
      <c r="H303" s="1074"/>
      <c r="I303" s="1073"/>
      <c r="J303" s="1073"/>
      <c r="K303" s="1073"/>
      <c r="L303" s="1073"/>
      <c r="M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</row>
    <row r="304" spans="1:26" ht="14.25" customHeight="1" x14ac:dyDescent="0.25">
      <c r="A304" s="1073"/>
      <c r="B304" s="1073"/>
      <c r="C304" s="1073"/>
      <c r="D304" s="1073"/>
      <c r="E304" s="1073"/>
      <c r="F304" s="1073"/>
      <c r="G304" s="1073"/>
      <c r="H304" s="1074"/>
      <c r="I304" s="1073"/>
      <c r="J304" s="1073"/>
      <c r="K304" s="1073"/>
      <c r="L304" s="1073"/>
      <c r="M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</row>
    <row r="305" spans="1:26" ht="14.25" customHeight="1" x14ac:dyDescent="0.25">
      <c r="A305" s="1073"/>
      <c r="B305" s="1073"/>
      <c r="C305" s="1073"/>
      <c r="D305" s="1073"/>
      <c r="E305" s="1073"/>
      <c r="F305" s="1073"/>
      <c r="G305" s="1073"/>
      <c r="H305" s="1074"/>
      <c r="I305" s="1073"/>
      <c r="J305" s="1073"/>
      <c r="K305" s="1073"/>
      <c r="L305" s="1073"/>
      <c r="M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</row>
    <row r="306" spans="1:26" ht="14.25" customHeight="1" x14ac:dyDescent="0.25">
      <c r="A306" s="1073"/>
      <c r="B306" s="1073"/>
      <c r="C306" s="1073"/>
      <c r="D306" s="1073"/>
      <c r="E306" s="1073"/>
      <c r="F306" s="1073"/>
      <c r="G306" s="1073"/>
      <c r="H306" s="1074"/>
      <c r="I306" s="1073"/>
      <c r="J306" s="1073"/>
      <c r="K306" s="1073"/>
      <c r="L306" s="1073"/>
      <c r="M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</row>
    <row r="307" spans="1:26" ht="14.25" customHeight="1" x14ac:dyDescent="0.25">
      <c r="A307" s="1073"/>
      <c r="B307" s="1073"/>
      <c r="C307" s="1073"/>
      <c r="D307" s="1073"/>
      <c r="E307" s="1073"/>
      <c r="F307" s="1073"/>
      <c r="G307" s="1073"/>
      <c r="H307" s="1074"/>
      <c r="I307" s="1073"/>
      <c r="J307" s="1073"/>
      <c r="K307" s="1073"/>
      <c r="L307" s="1073"/>
      <c r="M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</row>
    <row r="308" spans="1:26" ht="14.25" customHeight="1" x14ac:dyDescent="0.25">
      <c r="A308" s="1073"/>
      <c r="B308" s="1073"/>
      <c r="C308" s="1073"/>
      <c r="D308" s="1073"/>
      <c r="E308" s="1073"/>
      <c r="F308" s="1073"/>
      <c r="G308" s="1073"/>
      <c r="H308" s="1074"/>
      <c r="I308" s="1073"/>
      <c r="J308" s="1073"/>
      <c r="K308" s="1073"/>
      <c r="L308" s="1073"/>
      <c r="M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</row>
    <row r="309" spans="1:26" ht="14.25" customHeight="1" x14ac:dyDescent="0.25">
      <c r="A309" s="1073"/>
      <c r="B309" s="1073"/>
      <c r="C309" s="1073"/>
      <c r="D309" s="1073"/>
      <c r="E309" s="1073"/>
      <c r="F309" s="1073"/>
      <c r="G309" s="1073"/>
      <c r="H309" s="1074"/>
      <c r="I309" s="1073"/>
      <c r="J309" s="1073"/>
      <c r="K309" s="1073"/>
      <c r="L309" s="1073"/>
      <c r="M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</row>
    <row r="310" spans="1:26" ht="14.25" customHeight="1" x14ac:dyDescent="0.25">
      <c r="A310" s="1073"/>
      <c r="B310" s="1073"/>
      <c r="C310" s="1073"/>
      <c r="D310" s="1073"/>
      <c r="E310" s="1073"/>
      <c r="F310" s="1073"/>
      <c r="G310" s="1073"/>
      <c r="H310" s="1074"/>
      <c r="I310" s="1073"/>
      <c r="J310" s="1073"/>
      <c r="K310" s="1073"/>
      <c r="L310" s="1073"/>
      <c r="M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</row>
    <row r="311" spans="1:26" ht="14.25" customHeight="1" x14ac:dyDescent="0.25">
      <c r="A311" s="1073"/>
      <c r="B311" s="1073"/>
      <c r="C311" s="1073"/>
      <c r="D311" s="1073"/>
      <c r="E311" s="1073"/>
      <c r="F311" s="1073"/>
      <c r="G311" s="1073"/>
      <c r="H311" s="1074"/>
      <c r="I311" s="1073"/>
      <c r="J311" s="1073"/>
      <c r="K311" s="1073"/>
      <c r="L311" s="1073"/>
      <c r="M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</row>
    <row r="312" spans="1:26" ht="14.25" customHeight="1" x14ac:dyDescent="0.25">
      <c r="A312" s="1073"/>
      <c r="B312" s="1073"/>
      <c r="C312" s="1073"/>
      <c r="D312" s="1073"/>
      <c r="E312" s="1073"/>
      <c r="F312" s="1073"/>
      <c r="G312" s="1073"/>
      <c r="H312" s="1074"/>
      <c r="I312" s="1073"/>
      <c r="J312" s="1073"/>
      <c r="K312" s="1073"/>
      <c r="L312" s="1073"/>
      <c r="M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</row>
    <row r="313" spans="1:26" ht="14.25" customHeight="1" x14ac:dyDescent="0.25">
      <c r="A313" s="1073"/>
      <c r="B313" s="1073"/>
      <c r="C313" s="1073"/>
      <c r="D313" s="1073"/>
      <c r="E313" s="1073"/>
      <c r="F313" s="1073"/>
      <c r="G313" s="1073"/>
      <c r="H313" s="1074"/>
      <c r="I313" s="1073"/>
      <c r="J313" s="1073"/>
      <c r="K313" s="1073"/>
      <c r="L313" s="1073"/>
      <c r="M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</row>
    <row r="314" spans="1:26" ht="14.25" customHeight="1" x14ac:dyDescent="0.25">
      <c r="A314" s="1073"/>
      <c r="B314" s="1073"/>
      <c r="C314" s="1073"/>
      <c r="D314" s="1073"/>
      <c r="E314" s="1073"/>
      <c r="F314" s="1073"/>
      <c r="G314" s="1073"/>
      <c r="H314" s="1074"/>
      <c r="I314" s="1073"/>
      <c r="J314" s="1073"/>
      <c r="K314" s="1073"/>
      <c r="L314" s="1073"/>
      <c r="M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</row>
    <row r="315" spans="1:26" ht="14.25" customHeight="1" x14ac:dyDescent="0.25">
      <c r="A315" s="1073"/>
      <c r="B315" s="1073"/>
      <c r="C315" s="1073"/>
      <c r="D315" s="1073"/>
      <c r="E315" s="1073"/>
      <c r="F315" s="1073"/>
      <c r="G315" s="1073"/>
      <c r="H315" s="1074"/>
      <c r="I315" s="1073"/>
      <c r="J315" s="1073"/>
      <c r="K315" s="1073"/>
      <c r="L315" s="1073"/>
      <c r="M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</row>
    <row r="316" spans="1:26" ht="14.25" customHeight="1" x14ac:dyDescent="0.25">
      <c r="A316" s="1073"/>
      <c r="B316" s="1073"/>
      <c r="C316" s="1073"/>
      <c r="D316" s="1073"/>
      <c r="E316" s="1073"/>
      <c r="F316" s="1073"/>
      <c r="G316" s="1073"/>
      <c r="H316" s="1074"/>
      <c r="I316" s="1073"/>
      <c r="J316" s="1073"/>
      <c r="K316" s="1073"/>
      <c r="L316" s="1073"/>
      <c r="M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</row>
    <row r="317" spans="1:26" ht="14.25" customHeight="1" x14ac:dyDescent="0.25">
      <c r="A317" s="1073"/>
      <c r="B317" s="1073"/>
      <c r="C317" s="1073"/>
      <c r="D317" s="1073"/>
      <c r="E317" s="1073"/>
      <c r="F317" s="1073"/>
      <c r="G317" s="1073"/>
      <c r="H317" s="1074"/>
      <c r="I317" s="1073"/>
      <c r="J317" s="1073"/>
      <c r="K317" s="1073"/>
      <c r="L317" s="1073"/>
      <c r="M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</row>
    <row r="318" spans="1:26" ht="14.25" customHeight="1" x14ac:dyDescent="0.25">
      <c r="A318" s="1073"/>
      <c r="B318" s="1073"/>
      <c r="C318" s="1073"/>
      <c r="D318" s="1073"/>
      <c r="E318" s="1073"/>
      <c r="F318" s="1073"/>
      <c r="G318" s="1073"/>
      <c r="H318" s="1074"/>
      <c r="I318" s="1073"/>
      <c r="J318" s="1073"/>
      <c r="K318" s="1073"/>
      <c r="L318" s="1073"/>
      <c r="M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</row>
    <row r="319" spans="1:26" ht="14.25" customHeight="1" x14ac:dyDescent="0.25">
      <c r="A319" s="1073"/>
      <c r="B319" s="1073"/>
      <c r="C319" s="1073"/>
      <c r="D319" s="1073"/>
      <c r="E319" s="1073"/>
      <c r="F319" s="1073"/>
      <c r="G319" s="1073"/>
      <c r="H319" s="1074"/>
      <c r="I319" s="1073"/>
      <c r="J319" s="1073"/>
      <c r="K319" s="1073"/>
      <c r="L319" s="1073"/>
      <c r="M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</row>
    <row r="320" spans="1:26" ht="14.25" customHeight="1" x14ac:dyDescent="0.25">
      <c r="A320" s="1073"/>
      <c r="B320" s="1073"/>
      <c r="C320" s="1073"/>
      <c r="D320" s="1073"/>
      <c r="E320" s="1073"/>
      <c r="F320" s="1073"/>
      <c r="G320" s="1073"/>
      <c r="H320" s="1074"/>
      <c r="I320" s="1073"/>
      <c r="J320" s="1073"/>
      <c r="K320" s="1073"/>
      <c r="L320" s="1073"/>
      <c r="M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</row>
    <row r="321" spans="1:26" ht="14.25" customHeight="1" x14ac:dyDescent="0.25">
      <c r="A321" s="1073"/>
      <c r="B321" s="1073"/>
      <c r="C321" s="1073"/>
      <c r="D321" s="1073"/>
      <c r="E321" s="1073"/>
      <c r="F321" s="1073"/>
      <c r="G321" s="1073"/>
      <c r="H321" s="1074"/>
      <c r="I321" s="1073"/>
      <c r="J321" s="1073"/>
      <c r="K321" s="1073"/>
      <c r="L321" s="1073"/>
      <c r="M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</row>
    <row r="322" spans="1:26" ht="14.25" customHeight="1" x14ac:dyDescent="0.25">
      <c r="A322" s="1073"/>
      <c r="B322" s="1073"/>
      <c r="C322" s="1073"/>
      <c r="D322" s="1073"/>
      <c r="E322" s="1073"/>
      <c r="F322" s="1073"/>
      <c r="G322" s="1073"/>
      <c r="H322" s="1074"/>
      <c r="I322" s="1073"/>
      <c r="J322" s="1073"/>
      <c r="K322" s="1073"/>
      <c r="L322" s="1073"/>
      <c r="M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</row>
    <row r="323" spans="1:26" ht="14.25" customHeight="1" x14ac:dyDescent="0.25">
      <c r="A323" s="1073"/>
      <c r="B323" s="1073"/>
      <c r="C323" s="1073"/>
      <c r="D323" s="1073"/>
      <c r="E323" s="1073"/>
      <c r="F323" s="1073"/>
      <c r="G323" s="1073"/>
      <c r="H323" s="1074"/>
      <c r="I323" s="1073"/>
      <c r="J323" s="1073"/>
      <c r="K323" s="1073"/>
      <c r="L323" s="1073"/>
      <c r="M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</row>
    <row r="324" spans="1:26" ht="14.25" customHeight="1" x14ac:dyDescent="0.25">
      <c r="A324" s="1073"/>
      <c r="B324" s="1073"/>
      <c r="C324" s="1073"/>
      <c r="D324" s="1073"/>
      <c r="E324" s="1073"/>
      <c r="F324" s="1073"/>
      <c r="G324" s="1073"/>
      <c r="H324" s="1074"/>
      <c r="I324" s="1073"/>
      <c r="J324" s="1073"/>
      <c r="K324" s="1073"/>
      <c r="L324" s="1073"/>
      <c r="M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</row>
    <row r="325" spans="1:26" ht="14.25" customHeight="1" x14ac:dyDescent="0.25">
      <c r="A325" s="1073"/>
      <c r="B325" s="1073"/>
      <c r="C325" s="1073"/>
      <c r="D325" s="1073"/>
      <c r="E325" s="1073"/>
      <c r="F325" s="1073"/>
      <c r="G325" s="1073"/>
      <c r="H325" s="1074"/>
      <c r="I325" s="1073"/>
      <c r="J325" s="1073"/>
      <c r="K325" s="1073"/>
      <c r="L325" s="1073"/>
      <c r="M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</row>
    <row r="326" spans="1:26" ht="14.25" customHeight="1" x14ac:dyDescent="0.25">
      <c r="A326" s="1073"/>
      <c r="B326" s="1073"/>
      <c r="C326" s="1073"/>
      <c r="D326" s="1073"/>
      <c r="E326" s="1073"/>
      <c r="F326" s="1073"/>
      <c r="G326" s="1073"/>
      <c r="H326" s="1074"/>
      <c r="I326" s="1073"/>
      <c r="J326" s="1073"/>
      <c r="K326" s="1073"/>
      <c r="L326" s="1073"/>
      <c r="M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</row>
    <row r="327" spans="1:26" ht="14.25" customHeight="1" x14ac:dyDescent="0.25">
      <c r="A327" s="1073"/>
      <c r="B327" s="1073"/>
      <c r="C327" s="1073"/>
      <c r="D327" s="1073"/>
      <c r="E327" s="1073"/>
      <c r="F327" s="1073"/>
      <c r="G327" s="1073"/>
      <c r="H327" s="1074"/>
      <c r="I327" s="1073"/>
      <c r="J327" s="1073"/>
      <c r="K327" s="1073"/>
      <c r="L327" s="1073"/>
      <c r="M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</row>
    <row r="328" spans="1:26" ht="14.25" customHeight="1" x14ac:dyDescent="0.25">
      <c r="A328" s="1073"/>
      <c r="B328" s="1073"/>
      <c r="C328" s="1073"/>
      <c r="D328" s="1073"/>
      <c r="E328" s="1073"/>
      <c r="F328" s="1073"/>
      <c r="G328" s="1073"/>
      <c r="H328" s="1074"/>
      <c r="I328" s="1073"/>
      <c r="J328" s="1073"/>
      <c r="K328" s="1073"/>
      <c r="L328" s="1073"/>
      <c r="M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</row>
    <row r="329" spans="1:26" ht="14.25" customHeight="1" x14ac:dyDescent="0.25">
      <c r="A329" s="1073"/>
      <c r="B329" s="1073"/>
      <c r="C329" s="1073"/>
      <c r="D329" s="1073"/>
      <c r="E329" s="1073"/>
      <c r="F329" s="1073"/>
      <c r="G329" s="1073"/>
      <c r="H329" s="1074"/>
      <c r="I329" s="1073"/>
      <c r="J329" s="1073"/>
      <c r="K329" s="1073"/>
      <c r="L329" s="1073"/>
      <c r="M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</row>
    <row r="330" spans="1:26" ht="14.25" customHeight="1" x14ac:dyDescent="0.25">
      <c r="A330" s="1073"/>
      <c r="B330" s="1073"/>
      <c r="C330" s="1073"/>
      <c r="D330" s="1073"/>
      <c r="E330" s="1073"/>
      <c r="F330" s="1073"/>
      <c r="G330" s="1073"/>
      <c r="H330" s="1074"/>
      <c r="I330" s="1073"/>
      <c r="J330" s="1073"/>
      <c r="K330" s="1073"/>
      <c r="L330" s="1073"/>
      <c r="M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</row>
    <row r="331" spans="1:26" ht="14.25" customHeight="1" x14ac:dyDescent="0.25">
      <c r="A331" s="1073"/>
      <c r="B331" s="1073"/>
      <c r="C331" s="1073"/>
      <c r="D331" s="1073"/>
      <c r="E331" s="1073"/>
      <c r="F331" s="1073"/>
      <c r="G331" s="1073"/>
      <c r="H331" s="1074"/>
      <c r="I331" s="1073"/>
      <c r="J331" s="1073"/>
      <c r="K331" s="1073"/>
      <c r="L331" s="1073"/>
      <c r="M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</row>
    <row r="332" spans="1:26" ht="14.25" customHeight="1" x14ac:dyDescent="0.25">
      <c r="A332" s="1073"/>
      <c r="B332" s="1073"/>
      <c r="C332" s="1073"/>
      <c r="D332" s="1073"/>
      <c r="E332" s="1073"/>
      <c r="F332" s="1073"/>
      <c r="G332" s="1073"/>
      <c r="H332" s="1074"/>
      <c r="I332" s="1073"/>
      <c r="J332" s="1073"/>
      <c r="K332" s="1073"/>
      <c r="L332" s="1073"/>
      <c r="M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</row>
    <row r="333" spans="1:26" ht="14.25" customHeight="1" x14ac:dyDescent="0.25">
      <c r="A333" s="1073"/>
      <c r="B333" s="1073"/>
      <c r="C333" s="1073"/>
      <c r="D333" s="1073"/>
      <c r="E333" s="1073"/>
      <c r="F333" s="1073"/>
      <c r="G333" s="1073"/>
      <c r="H333" s="1074"/>
      <c r="I333" s="1073"/>
      <c r="J333" s="1073"/>
      <c r="K333" s="1073"/>
      <c r="L333" s="1073"/>
      <c r="M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</row>
    <row r="334" spans="1:26" ht="14.25" customHeight="1" x14ac:dyDescent="0.25">
      <c r="A334" s="1073"/>
      <c r="B334" s="1073"/>
      <c r="C334" s="1073"/>
      <c r="D334" s="1073"/>
      <c r="E334" s="1073"/>
      <c r="F334" s="1073"/>
      <c r="G334" s="1073"/>
      <c r="H334" s="1074"/>
      <c r="I334" s="1073"/>
      <c r="J334" s="1073"/>
      <c r="K334" s="1073"/>
      <c r="L334" s="1073"/>
      <c r="M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</row>
    <row r="335" spans="1:26" ht="14.25" customHeight="1" x14ac:dyDescent="0.25">
      <c r="A335" s="1073"/>
      <c r="B335" s="1073"/>
      <c r="C335" s="1073"/>
      <c r="D335" s="1073"/>
      <c r="E335" s="1073"/>
      <c r="F335" s="1073"/>
      <c r="G335" s="1073"/>
      <c r="H335" s="1074"/>
      <c r="I335" s="1073"/>
      <c r="J335" s="1073"/>
      <c r="K335" s="1073"/>
      <c r="L335" s="1073"/>
      <c r="M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</row>
    <row r="336" spans="1:26" ht="14.25" customHeight="1" x14ac:dyDescent="0.25">
      <c r="A336" s="1073"/>
      <c r="B336" s="1073"/>
      <c r="C336" s="1073"/>
      <c r="D336" s="1073"/>
      <c r="E336" s="1073"/>
      <c r="F336" s="1073"/>
      <c r="G336" s="1073"/>
      <c r="H336" s="1074"/>
      <c r="I336" s="1073"/>
      <c r="J336" s="1073"/>
      <c r="K336" s="1073"/>
      <c r="L336" s="1073"/>
      <c r="M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</row>
    <row r="337" spans="1:26" ht="14.25" customHeight="1" x14ac:dyDescent="0.25">
      <c r="A337" s="1073"/>
      <c r="B337" s="1073"/>
      <c r="C337" s="1073"/>
      <c r="D337" s="1073"/>
      <c r="E337" s="1073"/>
      <c r="F337" s="1073"/>
      <c r="G337" s="1073"/>
      <c r="H337" s="1074"/>
      <c r="I337" s="1073"/>
      <c r="J337" s="1073"/>
      <c r="K337" s="1073"/>
      <c r="L337" s="1073"/>
      <c r="M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</row>
    <row r="338" spans="1:26" ht="14.25" customHeight="1" x14ac:dyDescent="0.25">
      <c r="A338" s="1073"/>
      <c r="B338" s="1073"/>
      <c r="C338" s="1073"/>
      <c r="D338" s="1073"/>
      <c r="E338" s="1073"/>
      <c r="F338" s="1073"/>
      <c r="G338" s="1073"/>
      <c r="H338" s="1074"/>
      <c r="I338" s="1073"/>
      <c r="J338" s="1073"/>
      <c r="K338" s="1073"/>
      <c r="L338" s="1073"/>
      <c r="M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</row>
    <row r="339" spans="1:26" ht="14.25" customHeight="1" x14ac:dyDescent="0.25">
      <c r="A339" s="1073"/>
      <c r="B339" s="1073"/>
      <c r="C339" s="1073"/>
      <c r="D339" s="1073"/>
      <c r="E339" s="1073"/>
      <c r="F339" s="1073"/>
      <c r="G339" s="1073"/>
      <c r="H339" s="1074"/>
      <c r="I339" s="1073"/>
      <c r="J339" s="1073"/>
      <c r="K339" s="1073"/>
      <c r="L339" s="1073"/>
      <c r="M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</row>
    <row r="340" spans="1:26" ht="14.25" customHeight="1" x14ac:dyDescent="0.25">
      <c r="A340" s="1073"/>
      <c r="B340" s="1073"/>
      <c r="C340" s="1073"/>
      <c r="D340" s="1073"/>
      <c r="E340" s="1073"/>
      <c r="F340" s="1073"/>
      <c r="G340" s="1073"/>
      <c r="H340" s="1074"/>
      <c r="I340" s="1073"/>
      <c r="J340" s="1073"/>
      <c r="K340" s="1073"/>
      <c r="L340" s="1073"/>
      <c r="M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</row>
    <row r="341" spans="1:26" ht="14.25" customHeight="1" x14ac:dyDescent="0.25">
      <c r="A341" s="1073"/>
      <c r="B341" s="1073"/>
      <c r="C341" s="1073"/>
      <c r="D341" s="1073"/>
      <c r="E341" s="1073"/>
      <c r="F341" s="1073"/>
      <c r="G341" s="1073"/>
      <c r="H341" s="1074"/>
      <c r="I341" s="1073"/>
      <c r="J341" s="1073"/>
      <c r="K341" s="1073"/>
      <c r="L341" s="1073"/>
      <c r="M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</row>
    <row r="342" spans="1:26" ht="14.25" customHeight="1" x14ac:dyDescent="0.25">
      <c r="A342" s="1073"/>
      <c r="B342" s="1073"/>
      <c r="C342" s="1073"/>
      <c r="D342" s="1073"/>
      <c r="E342" s="1073"/>
      <c r="F342" s="1073"/>
      <c r="G342" s="1073"/>
      <c r="H342" s="1074"/>
      <c r="I342" s="1073"/>
      <c r="J342" s="1073"/>
      <c r="K342" s="1073"/>
      <c r="L342" s="1073"/>
      <c r="M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</row>
    <row r="343" spans="1:26" ht="14.25" customHeight="1" x14ac:dyDescent="0.25">
      <c r="A343" s="1073"/>
      <c r="B343" s="1073"/>
      <c r="C343" s="1073"/>
      <c r="D343" s="1073"/>
      <c r="E343" s="1073"/>
      <c r="F343" s="1073"/>
      <c r="G343" s="1073"/>
      <c r="H343" s="1074"/>
      <c r="I343" s="1073"/>
      <c r="J343" s="1073"/>
      <c r="K343" s="1073"/>
      <c r="L343" s="1073"/>
      <c r="M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</row>
    <row r="344" spans="1:26" ht="14.25" customHeight="1" x14ac:dyDescent="0.25">
      <c r="A344" s="1073"/>
      <c r="B344" s="1073"/>
      <c r="C344" s="1073"/>
      <c r="D344" s="1073"/>
      <c r="E344" s="1073"/>
      <c r="F344" s="1073"/>
      <c r="G344" s="1073"/>
      <c r="H344" s="1074"/>
      <c r="I344" s="1073"/>
      <c r="J344" s="1073"/>
      <c r="K344" s="1073"/>
      <c r="L344" s="1073"/>
      <c r="M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</row>
    <row r="345" spans="1:26" ht="14.25" customHeight="1" x14ac:dyDescent="0.25">
      <c r="A345" s="1073"/>
      <c r="B345" s="1073"/>
      <c r="C345" s="1073"/>
      <c r="D345" s="1073"/>
      <c r="E345" s="1073"/>
      <c r="F345" s="1073"/>
      <c r="G345" s="1073"/>
      <c r="H345" s="1074"/>
      <c r="I345" s="1073"/>
      <c r="J345" s="1073"/>
      <c r="K345" s="1073"/>
      <c r="L345" s="1073"/>
      <c r="M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</row>
    <row r="346" spans="1:26" ht="14.25" customHeight="1" x14ac:dyDescent="0.25">
      <c r="A346" s="1073"/>
      <c r="B346" s="1073"/>
      <c r="C346" s="1073"/>
      <c r="D346" s="1073"/>
      <c r="E346" s="1073"/>
      <c r="F346" s="1073"/>
      <c r="G346" s="1073"/>
      <c r="H346" s="1074"/>
      <c r="I346" s="1073"/>
      <c r="J346" s="1073"/>
      <c r="K346" s="1073"/>
      <c r="L346" s="1073"/>
      <c r="M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</row>
    <row r="347" spans="1:26" ht="14.25" customHeight="1" x14ac:dyDescent="0.25">
      <c r="A347" s="1073"/>
      <c r="B347" s="1073"/>
      <c r="C347" s="1073"/>
      <c r="D347" s="1073"/>
      <c r="E347" s="1073"/>
      <c r="F347" s="1073"/>
      <c r="G347" s="1073"/>
      <c r="H347" s="1074"/>
      <c r="I347" s="1073"/>
      <c r="J347" s="1073"/>
      <c r="K347" s="1073"/>
      <c r="L347" s="1073"/>
      <c r="M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</row>
    <row r="348" spans="1:26" ht="14.25" customHeight="1" x14ac:dyDescent="0.25">
      <c r="A348" s="1073"/>
      <c r="B348" s="1073"/>
      <c r="C348" s="1073"/>
      <c r="D348" s="1073"/>
      <c r="E348" s="1073"/>
      <c r="F348" s="1073"/>
      <c r="G348" s="1073"/>
      <c r="H348" s="1074"/>
      <c r="I348" s="1073"/>
      <c r="J348" s="1073"/>
      <c r="K348" s="1073"/>
      <c r="L348" s="1073"/>
      <c r="M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</row>
    <row r="349" spans="1:26" ht="14.25" customHeight="1" x14ac:dyDescent="0.25">
      <c r="A349" s="1073"/>
      <c r="B349" s="1073"/>
      <c r="C349" s="1073"/>
      <c r="D349" s="1073"/>
      <c r="E349" s="1073"/>
      <c r="F349" s="1073"/>
      <c r="G349" s="1073"/>
      <c r="H349" s="1074"/>
      <c r="I349" s="1073"/>
      <c r="J349" s="1073"/>
      <c r="K349" s="1073"/>
      <c r="L349" s="1073"/>
      <c r="M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</row>
    <row r="350" spans="1:26" ht="14.25" customHeight="1" x14ac:dyDescent="0.25">
      <c r="A350" s="1073"/>
      <c r="B350" s="1073"/>
      <c r="C350" s="1073"/>
      <c r="D350" s="1073"/>
      <c r="E350" s="1073"/>
      <c r="F350" s="1073"/>
      <c r="G350" s="1073"/>
      <c r="H350" s="1074"/>
      <c r="I350" s="1073"/>
      <c r="J350" s="1073"/>
      <c r="K350" s="1073"/>
      <c r="L350" s="1073"/>
      <c r="M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</row>
    <row r="351" spans="1:26" ht="14.25" customHeight="1" x14ac:dyDescent="0.25">
      <c r="A351" s="1073"/>
      <c r="B351" s="1073"/>
      <c r="C351" s="1073"/>
      <c r="D351" s="1073"/>
      <c r="E351" s="1073"/>
      <c r="F351" s="1073"/>
      <c r="G351" s="1073"/>
      <c r="H351" s="1074"/>
      <c r="I351" s="1073"/>
      <c r="J351" s="1073"/>
      <c r="K351" s="1073"/>
      <c r="L351" s="1073"/>
      <c r="M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</row>
    <row r="352" spans="1:26" ht="14.25" customHeight="1" x14ac:dyDescent="0.25">
      <c r="A352" s="1073"/>
      <c r="B352" s="1073"/>
      <c r="C352" s="1073"/>
      <c r="D352" s="1073"/>
      <c r="E352" s="1073"/>
      <c r="F352" s="1073"/>
      <c r="G352" s="1073"/>
      <c r="H352" s="1074"/>
      <c r="I352" s="1073"/>
      <c r="J352" s="1073"/>
      <c r="K352" s="1073"/>
      <c r="L352" s="1073"/>
      <c r="M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</row>
    <row r="353" spans="1:26" ht="14.25" customHeight="1" x14ac:dyDescent="0.25">
      <c r="A353" s="1073"/>
      <c r="B353" s="1073"/>
      <c r="C353" s="1073"/>
      <c r="D353" s="1073"/>
      <c r="E353" s="1073"/>
      <c r="F353" s="1073"/>
      <c r="G353" s="1073"/>
      <c r="H353" s="1074"/>
      <c r="I353" s="1073"/>
      <c r="J353" s="1073"/>
      <c r="K353" s="1073"/>
      <c r="L353" s="1073"/>
      <c r="M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</row>
    <row r="354" spans="1:26" ht="14.25" customHeight="1" x14ac:dyDescent="0.25">
      <c r="A354" s="1073"/>
      <c r="B354" s="1073"/>
      <c r="C354" s="1073"/>
      <c r="D354" s="1073"/>
      <c r="E354" s="1073"/>
      <c r="F354" s="1073"/>
      <c r="G354" s="1073"/>
      <c r="H354" s="1074"/>
      <c r="I354" s="1073"/>
      <c r="J354" s="1073"/>
      <c r="K354" s="1073"/>
      <c r="L354" s="1073"/>
      <c r="M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</row>
    <row r="355" spans="1:26" ht="14.25" customHeight="1" x14ac:dyDescent="0.25">
      <c r="A355" s="1073"/>
      <c r="B355" s="1073"/>
      <c r="C355" s="1073"/>
      <c r="D355" s="1073"/>
      <c r="E355" s="1073"/>
      <c r="F355" s="1073"/>
      <c r="G355" s="1073"/>
      <c r="H355" s="1074"/>
      <c r="I355" s="1073"/>
      <c r="J355" s="1073"/>
      <c r="K355" s="1073"/>
      <c r="L355" s="1073"/>
      <c r="M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</row>
    <row r="356" spans="1:26" ht="14.25" customHeight="1" x14ac:dyDescent="0.25">
      <c r="A356" s="1073"/>
      <c r="B356" s="1073"/>
      <c r="C356" s="1073"/>
      <c r="D356" s="1073"/>
      <c r="E356" s="1073"/>
      <c r="F356" s="1073"/>
      <c r="G356" s="1073"/>
      <c r="H356" s="1074"/>
      <c r="I356" s="1073"/>
      <c r="J356" s="1073"/>
      <c r="K356" s="1073"/>
      <c r="L356" s="1073"/>
      <c r="M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</row>
    <row r="357" spans="1:26" ht="14.25" customHeight="1" x14ac:dyDescent="0.25">
      <c r="A357" s="1073"/>
      <c r="B357" s="1073"/>
      <c r="C357" s="1073"/>
      <c r="D357" s="1073"/>
      <c r="E357" s="1073"/>
      <c r="F357" s="1073"/>
      <c r="G357" s="1073"/>
      <c r="H357" s="1074"/>
      <c r="I357" s="1073"/>
      <c r="J357" s="1073"/>
      <c r="K357" s="1073"/>
      <c r="L357" s="1073"/>
      <c r="M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</row>
    <row r="358" spans="1:26" ht="14.25" customHeight="1" x14ac:dyDescent="0.25">
      <c r="A358" s="1073"/>
      <c r="B358" s="1073"/>
      <c r="C358" s="1073"/>
      <c r="D358" s="1073"/>
      <c r="E358" s="1073"/>
      <c r="F358" s="1073"/>
      <c r="G358" s="1073"/>
      <c r="H358" s="1074"/>
      <c r="I358" s="1073"/>
      <c r="J358" s="1073"/>
      <c r="K358" s="1073"/>
      <c r="L358" s="1073"/>
      <c r="M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</row>
    <row r="359" spans="1:26" ht="14.25" customHeight="1" x14ac:dyDescent="0.25">
      <c r="A359" s="1073"/>
      <c r="B359" s="1073"/>
      <c r="C359" s="1073"/>
      <c r="D359" s="1073"/>
      <c r="E359" s="1073"/>
      <c r="F359" s="1073"/>
      <c r="G359" s="1073"/>
      <c r="H359" s="1074"/>
      <c r="I359" s="1073"/>
      <c r="J359" s="1073"/>
      <c r="K359" s="1073"/>
      <c r="L359" s="1073"/>
      <c r="M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</row>
    <row r="360" spans="1:26" ht="14.25" customHeight="1" x14ac:dyDescent="0.25">
      <c r="A360" s="1073"/>
      <c r="B360" s="1073"/>
      <c r="C360" s="1073"/>
      <c r="D360" s="1073"/>
      <c r="E360" s="1073"/>
      <c r="F360" s="1073"/>
      <c r="G360" s="1073"/>
      <c r="H360" s="1074"/>
      <c r="I360" s="1073"/>
      <c r="J360" s="1073"/>
      <c r="K360" s="1073"/>
      <c r="L360" s="1073"/>
      <c r="M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</row>
    <row r="361" spans="1:26" ht="14.25" customHeight="1" x14ac:dyDescent="0.25">
      <c r="A361" s="1073"/>
      <c r="B361" s="1073"/>
      <c r="C361" s="1073"/>
      <c r="D361" s="1073"/>
      <c r="E361" s="1073"/>
      <c r="F361" s="1073"/>
      <c r="G361" s="1073"/>
      <c r="H361" s="1074"/>
      <c r="I361" s="1073"/>
      <c r="J361" s="1073"/>
      <c r="K361" s="1073"/>
      <c r="L361" s="1073"/>
      <c r="M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</row>
    <row r="362" spans="1:26" ht="14.25" customHeight="1" x14ac:dyDescent="0.25">
      <c r="A362" s="1073"/>
      <c r="B362" s="1073"/>
      <c r="C362" s="1073"/>
      <c r="D362" s="1073"/>
      <c r="E362" s="1073"/>
      <c r="F362" s="1073"/>
      <c r="G362" s="1073"/>
      <c r="H362" s="1074"/>
      <c r="I362" s="1073"/>
      <c r="J362" s="1073"/>
      <c r="K362" s="1073"/>
      <c r="L362" s="1073"/>
      <c r="M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</row>
    <row r="363" spans="1:26" ht="14.25" customHeight="1" x14ac:dyDescent="0.25">
      <c r="A363" s="1073"/>
      <c r="B363" s="1073"/>
      <c r="C363" s="1073"/>
      <c r="D363" s="1073"/>
      <c r="E363" s="1073"/>
      <c r="F363" s="1073"/>
      <c r="G363" s="1073"/>
      <c r="H363" s="1074"/>
      <c r="I363" s="1073"/>
      <c r="J363" s="1073"/>
      <c r="K363" s="1073"/>
      <c r="L363" s="1073"/>
      <c r="M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</row>
    <row r="364" spans="1:26" ht="14.25" customHeight="1" x14ac:dyDescent="0.25">
      <c r="A364" s="1073"/>
      <c r="B364" s="1073"/>
      <c r="C364" s="1073"/>
      <c r="D364" s="1073"/>
      <c r="E364" s="1073"/>
      <c r="F364" s="1073"/>
      <c r="G364" s="1073"/>
      <c r="H364" s="1074"/>
      <c r="I364" s="1073"/>
      <c r="J364" s="1073"/>
      <c r="K364" s="1073"/>
      <c r="L364" s="1073"/>
      <c r="M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</row>
    <row r="365" spans="1:26" ht="14.25" customHeight="1" x14ac:dyDescent="0.25">
      <c r="A365" s="1073"/>
      <c r="B365" s="1073"/>
      <c r="C365" s="1073"/>
      <c r="D365" s="1073"/>
      <c r="E365" s="1073"/>
      <c r="F365" s="1073"/>
      <c r="G365" s="1073"/>
      <c r="H365" s="1074"/>
      <c r="I365" s="1073"/>
      <c r="J365" s="1073"/>
      <c r="K365" s="1073"/>
      <c r="L365" s="1073"/>
      <c r="M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</row>
    <row r="366" spans="1:26" ht="14.25" customHeight="1" x14ac:dyDescent="0.25">
      <c r="A366" s="1073"/>
      <c r="B366" s="1073"/>
      <c r="C366" s="1073"/>
      <c r="D366" s="1073"/>
      <c r="E366" s="1073"/>
      <c r="F366" s="1073"/>
      <c r="G366" s="1073"/>
      <c r="H366" s="1074"/>
      <c r="I366" s="1073"/>
      <c r="J366" s="1073"/>
      <c r="K366" s="1073"/>
      <c r="L366" s="1073"/>
      <c r="M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</row>
    <row r="367" spans="1:26" ht="14.25" customHeight="1" x14ac:dyDescent="0.25">
      <c r="A367" s="1073"/>
      <c r="B367" s="1073"/>
      <c r="C367" s="1073"/>
      <c r="D367" s="1073"/>
      <c r="E367" s="1073"/>
      <c r="F367" s="1073"/>
      <c r="G367" s="1073"/>
      <c r="H367" s="1074"/>
      <c r="I367" s="1073"/>
      <c r="J367" s="1073"/>
      <c r="K367" s="1073"/>
      <c r="L367" s="1073"/>
      <c r="M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</row>
    <row r="368" spans="1:26" ht="14.25" customHeight="1" x14ac:dyDescent="0.25">
      <c r="A368" s="1073"/>
      <c r="B368" s="1073"/>
      <c r="C368" s="1073"/>
      <c r="D368" s="1073"/>
      <c r="E368" s="1073"/>
      <c r="F368" s="1073"/>
      <c r="G368" s="1073"/>
      <c r="H368" s="1074"/>
      <c r="I368" s="1073"/>
      <c r="J368" s="1073"/>
      <c r="K368" s="1073"/>
      <c r="L368" s="1073"/>
      <c r="M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</row>
    <row r="369" spans="1:26" ht="14.25" customHeight="1" x14ac:dyDescent="0.25">
      <c r="A369" s="1073"/>
      <c r="B369" s="1073"/>
      <c r="C369" s="1073"/>
      <c r="D369" s="1073"/>
      <c r="E369" s="1073"/>
      <c r="F369" s="1073"/>
      <c r="G369" s="1073"/>
      <c r="H369" s="1074"/>
      <c r="I369" s="1073"/>
      <c r="J369" s="1073"/>
      <c r="K369" s="1073"/>
      <c r="L369" s="1073"/>
      <c r="M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</row>
    <row r="370" spans="1:26" ht="14.25" customHeight="1" x14ac:dyDescent="0.25">
      <c r="A370" s="1073"/>
      <c r="B370" s="1073"/>
      <c r="C370" s="1073"/>
      <c r="D370" s="1073"/>
      <c r="E370" s="1073"/>
      <c r="F370" s="1073"/>
      <c r="G370" s="1073"/>
      <c r="H370" s="1074"/>
      <c r="I370" s="1073"/>
      <c r="J370" s="1073"/>
      <c r="K370" s="1073"/>
      <c r="L370" s="1073"/>
      <c r="M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</row>
    <row r="371" spans="1:26" ht="14.25" customHeight="1" x14ac:dyDescent="0.25">
      <c r="A371" s="1073"/>
      <c r="B371" s="1073"/>
      <c r="C371" s="1073"/>
      <c r="D371" s="1073"/>
      <c r="E371" s="1073"/>
      <c r="F371" s="1073"/>
      <c r="G371" s="1073"/>
      <c r="H371" s="1074"/>
      <c r="I371" s="1073"/>
      <c r="J371" s="1073"/>
      <c r="K371" s="1073"/>
      <c r="L371" s="1073"/>
      <c r="M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</row>
    <row r="372" spans="1:26" ht="14.25" customHeight="1" x14ac:dyDescent="0.25">
      <c r="A372" s="1073"/>
      <c r="B372" s="1073"/>
      <c r="C372" s="1073"/>
      <c r="D372" s="1073"/>
      <c r="E372" s="1073"/>
      <c r="F372" s="1073"/>
      <c r="G372" s="1073"/>
      <c r="H372" s="1074"/>
      <c r="I372" s="1073"/>
      <c r="J372" s="1073"/>
      <c r="K372" s="1073"/>
      <c r="L372" s="1073"/>
      <c r="M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</row>
    <row r="373" spans="1:26" ht="14.25" customHeight="1" x14ac:dyDescent="0.25">
      <c r="A373" s="1073"/>
      <c r="B373" s="1073"/>
      <c r="C373" s="1073"/>
      <c r="D373" s="1073"/>
      <c r="E373" s="1073"/>
      <c r="F373" s="1073"/>
      <c r="G373" s="1073"/>
      <c r="H373" s="1074"/>
      <c r="I373" s="1073"/>
      <c r="J373" s="1073"/>
      <c r="K373" s="1073"/>
      <c r="L373" s="1073"/>
      <c r="M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</row>
    <row r="374" spans="1:26" ht="14.25" customHeight="1" x14ac:dyDescent="0.25">
      <c r="A374" s="1073"/>
      <c r="B374" s="1073"/>
      <c r="C374" s="1073"/>
      <c r="D374" s="1073"/>
      <c r="E374" s="1073"/>
      <c r="F374" s="1073"/>
      <c r="G374" s="1073"/>
      <c r="H374" s="1074"/>
      <c r="I374" s="1073"/>
      <c r="J374" s="1073"/>
      <c r="K374" s="1073"/>
      <c r="L374" s="1073"/>
      <c r="M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</row>
    <row r="375" spans="1:26" ht="14.25" customHeight="1" x14ac:dyDescent="0.25">
      <c r="A375" s="1073"/>
      <c r="B375" s="1073"/>
      <c r="C375" s="1073"/>
      <c r="D375" s="1073"/>
      <c r="E375" s="1073"/>
      <c r="F375" s="1073"/>
      <c r="G375" s="1073"/>
      <c r="H375" s="1074"/>
      <c r="I375" s="1073"/>
      <c r="J375" s="1073"/>
      <c r="K375" s="1073"/>
      <c r="L375" s="1073"/>
      <c r="M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</row>
    <row r="376" spans="1:26" ht="14.25" customHeight="1" x14ac:dyDescent="0.25">
      <c r="A376" s="1073"/>
      <c r="B376" s="1073"/>
      <c r="C376" s="1073"/>
      <c r="D376" s="1073"/>
      <c r="E376" s="1073"/>
      <c r="F376" s="1073"/>
      <c r="G376" s="1073"/>
      <c r="H376" s="1074"/>
      <c r="I376" s="1073"/>
      <c r="J376" s="1073"/>
      <c r="K376" s="1073"/>
      <c r="L376" s="1073"/>
      <c r="M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</row>
    <row r="377" spans="1:26" ht="14.25" customHeight="1" x14ac:dyDescent="0.25">
      <c r="A377" s="1073"/>
      <c r="B377" s="1073"/>
      <c r="C377" s="1073"/>
      <c r="D377" s="1073"/>
      <c r="E377" s="1073"/>
      <c r="F377" s="1073"/>
      <c r="G377" s="1073"/>
      <c r="H377" s="1074"/>
      <c r="I377" s="1073"/>
      <c r="J377" s="1073"/>
      <c r="K377" s="1073"/>
      <c r="L377" s="1073"/>
      <c r="M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</row>
    <row r="378" spans="1:26" ht="14.25" customHeight="1" x14ac:dyDescent="0.25">
      <c r="A378" s="1073"/>
      <c r="B378" s="1073"/>
      <c r="C378" s="1073"/>
      <c r="D378" s="1073"/>
      <c r="E378" s="1073"/>
      <c r="F378" s="1073"/>
      <c r="G378" s="1073"/>
      <c r="H378" s="1074"/>
      <c r="I378" s="1073"/>
      <c r="J378" s="1073"/>
      <c r="K378" s="1073"/>
      <c r="L378" s="1073"/>
      <c r="M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</row>
    <row r="379" spans="1:26" ht="14.25" customHeight="1" x14ac:dyDescent="0.25">
      <c r="A379" s="1073"/>
      <c r="B379" s="1073"/>
      <c r="C379" s="1073"/>
      <c r="D379" s="1073"/>
      <c r="E379" s="1073"/>
      <c r="F379" s="1073"/>
      <c r="G379" s="1073"/>
      <c r="H379" s="1074"/>
      <c r="I379" s="1073"/>
      <c r="J379" s="1073"/>
      <c r="K379" s="1073"/>
      <c r="L379" s="1073"/>
      <c r="M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</row>
    <row r="380" spans="1:26" ht="14.25" customHeight="1" x14ac:dyDescent="0.25">
      <c r="A380" s="1073"/>
      <c r="B380" s="1073"/>
      <c r="C380" s="1073"/>
      <c r="D380" s="1073"/>
      <c r="E380" s="1073"/>
      <c r="F380" s="1073"/>
      <c r="G380" s="1073"/>
      <c r="H380" s="1074"/>
      <c r="I380" s="1073"/>
      <c r="J380" s="1073"/>
      <c r="K380" s="1073"/>
      <c r="L380" s="1073"/>
      <c r="M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</row>
    <row r="381" spans="1:26" ht="14.25" customHeight="1" x14ac:dyDescent="0.25">
      <c r="A381" s="1073"/>
      <c r="B381" s="1073"/>
      <c r="C381" s="1073"/>
      <c r="D381" s="1073"/>
      <c r="E381" s="1073"/>
      <c r="F381" s="1073"/>
      <c r="G381" s="1073"/>
      <c r="H381" s="1074"/>
      <c r="I381" s="1073"/>
      <c r="J381" s="1073"/>
      <c r="K381" s="1073"/>
      <c r="L381" s="1073"/>
      <c r="M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</row>
    <row r="382" spans="1:26" ht="14.25" customHeight="1" x14ac:dyDescent="0.25">
      <c r="A382" s="1073"/>
      <c r="B382" s="1073"/>
      <c r="C382" s="1073"/>
      <c r="D382" s="1073"/>
      <c r="E382" s="1073"/>
      <c r="F382" s="1073"/>
      <c r="G382" s="1073"/>
      <c r="H382" s="1074"/>
      <c r="I382" s="1073"/>
      <c r="J382" s="1073"/>
      <c r="K382" s="1073"/>
      <c r="L382" s="1073"/>
      <c r="M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</row>
    <row r="383" spans="1:26" ht="14.25" customHeight="1" x14ac:dyDescent="0.25">
      <c r="A383" s="1073"/>
      <c r="B383" s="1073"/>
      <c r="C383" s="1073"/>
      <c r="D383" s="1073"/>
      <c r="E383" s="1073"/>
      <c r="F383" s="1073"/>
      <c r="G383" s="1073"/>
      <c r="H383" s="1074"/>
      <c r="I383" s="1073"/>
      <c r="J383" s="1073"/>
      <c r="K383" s="1073"/>
      <c r="L383" s="1073"/>
      <c r="M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</row>
    <row r="384" spans="1:26" ht="14.25" customHeight="1" x14ac:dyDescent="0.25">
      <c r="A384" s="1073"/>
      <c r="B384" s="1073"/>
      <c r="C384" s="1073"/>
      <c r="D384" s="1073"/>
      <c r="E384" s="1073"/>
      <c r="F384" s="1073"/>
      <c r="G384" s="1073"/>
      <c r="H384" s="1074"/>
      <c r="I384" s="1073"/>
      <c r="J384" s="1073"/>
      <c r="K384" s="1073"/>
      <c r="L384" s="1073"/>
      <c r="M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</row>
    <row r="385" spans="1:26" ht="14.25" customHeight="1" x14ac:dyDescent="0.25">
      <c r="A385" s="1073"/>
      <c r="B385" s="1073"/>
      <c r="C385" s="1073"/>
      <c r="D385" s="1073"/>
      <c r="E385" s="1073"/>
      <c r="F385" s="1073"/>
      <c r="G385" s="1073"/>
      <c r="H385" s="1074"/>
      <c r="I385" s="1073"/>
      <c r="J385" s="1073"/>
      <c r="K385" s="1073"/>
      <c r="L385" s="1073"/>
      <c r="M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</row>
    <row r="386" spans="1:26" ht="14.25" customHeight="1" x14ac:dyDescent="0.25">
      <c r="A386" s="1073"/>
      <c r="B386" s="1073"/>
      <c r="C386" s="1073"/>
      <c r="D386" s="1073"/>
      <c r="E386" s="1073"/>
      <c r="F386" s="1073"/>
      <c r="G386" s="1073"/>
      <c r="H386" s="1074"/>
      <c r="I386" s="1073"/>
      <c r="J386" s="1073"/>
      <c r="K386" s="1073"/>
      <c r="L386" s="1073"/>
      <c r="M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</row>
    <row r="387" spans="1:26" ht="14.25" customHeight="1" x14ac:dyDescent="0.25">
      <c r="A387" s="1073"/>
      <c r="B387" s="1073"/>
      <c r="C387" s="1073"/>
      <c r="D387" s="1073"/>
      <c r="E387" s="1073"/>
      <c r="F387" s="1073"/>
      <c r="G387" s="1073"/>
      <c r="H387" s="1074"/>
      <c r="I387" s="1073"/>
      <c r="J387" s="1073"/>
      <c r="K387" s="1073"/>
      <c r="L387" s="1073"/>
      <c r="M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</row>
    <row r="388" spans="1:26" ht="14.25" customHeight="1" x14ac:dyDescent="0.25">
      <c r="A388" s="1073"/>
      <c r="B388" s="1073"/>
      <c r="C388" s="1073"/>
      <c r="D388" s="1073"/>
      <c r="E388" s="1073"/>
      <c r="F388" s="1073"/>
      <c r="G388" s="1073"/>
      <c r="H388" s="1074"/>
      <c r="I388" s="1073"/>
      <c r="J388" s="1073"/>
      <c r="K388" s="1073"/>
      <c r="L388" s="1073"/>
      <c r="M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</row>
    <row r="389" spans="1:26" ht="14.25" customHeight="1" x14ac:dyDescent="0.25">
      <c r="A389" s="1073"/>
      <c r="B389" s="1073"/>
      <c r="C389" s="1073"/>
      <c r="D389" s="1073"/>
      <c r="E389" s="1073"/>
      <c r="F389" s="1073"/>
      <c r="G389" s="1073"/>
      <c r="H389" s="1074"/>
      <c r="I389" s="1073"/>
      <c r="J389" s="1073"/>
      <c r="K389" s="1073"/>
      <c r="L389" s="1073"/>
      <c r="M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</row>
    <row r="390" spans="1:26" ht="14.25" customHeight="1" x14ac:dyDescent="0.25">
      <c r="A390" s="1073"/>
      <c r="B390" s="1073"/>
      <c r="C390" s="1073"/>
      <c r="D390" s="1073"/>
      <c r="E390" s="1073"/>
      <c r="F390" s="1073"/>
      <c r="G390" s="1073"/>
      <c r="H390" s="1074"/>
      <c r="I390" s="1073"/>
      <c r="J390" s="1073"/>
      <c r="K390" s="1073"/>
      <c r="L390" s="1073"/>
      <c r="M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</row>
    <row r="391" spans="1:26" ht="14.25" customHeight="1" x14ac:dyDescent="0.25">
      <c r="A391" s="1073"/>
      <c r="B391" s="1073"/>
      <c r="C391" s="1073"/>
      <c r="D391" s="1073"/>
      <c r="E391" s="1073"/>
      <c r="F391" s="1073"/>
      <c r="G391" s="1073"/>
      <c r="H391" s="1074"/>
      <c r="I391" s="1073"/>
      <c r="J391" s="1073"/>
      <c r="K391" s="1073"/>
      <c r="L391" s="1073"/>
      <c r="M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</row>
    <row r="392" spans="1:26" ht="14.25" customHeight="1" x14ac:dyDescent="0.25">
      <c r="A392" s="1073"/>
      <c r="B392" s="1073"/>
      <c r="C392" s="1073"/>
      <c r="D392" s="1073"/>
      <c r="E392" s="1073"/>
      <c r="F392" s="1073"/>
      <c r="G392" s="1073"/>
      <c r="H392" s="1074"/>
      <c r="I392" s="1073"/>
      <c r="J392" s="1073"/>
      <c r="K392" s="1073"/>
      <c r="L392" s="1073"/>
      <c r="M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</row>
    <row r="393" spans="1:26" ht="14.25" customHeight="1" x14ac:dyDescent="0.25">
      <c r="A393" s="1073"/>
      <c r="B393" s="1073"/>
      <c r="C393" s="1073"/>
      <c r="D393" s="1073"/>
      <c r="E393" s="1073"/>
      <c r="F393" s="1073"/>
      <c r="G393" s="1073"/>
      <c r="H393" s="1074"/>
      <c r="I393" s="1073"/>
      <c r="J393" s="1073"/>
      <c r="K393" s="1073"/>
      <c r="L393" s="1073"/>
      <c r="M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</row>
    <row r="394" spans="1:26" ht="14.25" customHeight="1" x14ac:dyDescent="0.25">
      <c r="A394" s="1073"/>
      <c r="B394" s="1073"/>
      <c r="C394" s="1073"/>
      <c r="D394" s="1073"/>
      <c r="E394" s="1073"/>
      <c r="F394" s="1073"/>
      <c r="G394" s="1073"/>
      <c r="H394" s="1074"/>
      <c r="I394" s="1073"/>
      <c r="J394" s="1073"/>
      <c r="K394" s="1073"/>
      <c r="L394" s="1073"/>
      <c r="M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</row>
    <row r="395" spans="1:26" ht="14.25" customHeight="1" x14ac:dyDescent="0.25">
      <c r="A395" s="1073"/>
      <c r="B395" s="1073"/>
      <c r="C395" s="1073"/>
      <c r="D395" s="1073"/>
      <c r="E395" s="1073"/>
      <c r="F395" s="1073"/>
      <c r="G395" s="1073"/>
      <c r="H395" s="1074"/>
      <c r="I395" s="1073"/>
      <c r="J395" s="1073"/>
      <c r="K395" s="1073"/>
      <c r="L395" s="1073"/>
      <c r="M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</row>
    <row r="396" spans="1:26" ht="14.25" customHeight="1" x14ac:dyDescent="0.25">
      <c r="A396" s="1073"/>
      <c r="B396" s="1073"/>
      <c r="C396" s="1073"/>
      <c r="D396" s="1073"/>
      <c r="E396" s="1073"/>
      <c r="F396" s="1073"/>
      <c r="G396" s="1073"/>
      <c r="H396" s="1074"/>
      <c r="I396" s="1073"/>
      <c r="J396" s="1073"/>
      <c r="K396" s="1073"/>
      <c r="L396" s="1073"/>
      <c r="M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</row>
    <row r="397" spans="1:26" ht="14.25" customHeight="1" x14ac:dyDescent="0.25">
      <c r="A397" s="1073"/>
      <c r="B397" s="1073"/>
      <c r="C397" s="1073"/>
      <c r="D397" s="1073"/>
      <c r="E397" s="1073"/>
      <c r="F397" s="1073"/>
      <c r="G397" s="1073"/>
      <c r="H397" s="1074"/>
      <c r="I397" s="1073"/>
      <c r="J397" s="1073"/>
      <c r="K397" s="1073"/>
      <c r="L397" s="1073"/>
      <c r="M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</row>
    <row r="398" spans="1:26" ht="14.25" customHeight="1" x14ac:dyDescent="0.25">
      <c r="A398" s="1073"/>
      <c r="B398" s="1073"/>
      <c r="C398" s="1073"/>
      <c r="D398" s="1073"/>
      <c r="E398" s="1073"/>
      <c r="F398" s="1073"/>
      <c r="G398" s="1073"/>
      <c r="H398" s="1074"/>
      <c r="I398" s="1073"/>
      <c r="J398" s="1073"/>
      <c r="K398" s="1073"/>
      <c r="L398" s="1073"/>
      <c r="M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</row>
    <row r="399" spans="1:26" ht="14.25" customHeight="1" x14ac:dyDescent="0.25">
      <c r="A399" s="1073"/>
      <c r="B399" s="1073"/>
      <c r="C399" s="1073"/>
      <c r="D399" s="1073"/>
      <c r="E399" s="1073"/>
      <c r="F399" s="1073"/>
      <c r="G399" s="1073"/>
      <c r="H399" s="1074"/>
      <c r="I399" s="1073"/>
      <c r="J399" s="1073"/>
      <c r="K399" s="1073"/>
      <c r="L399" s="1073"/>
      <c r="M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</row>
    <row r="400" spans="1:26" ht="14.25" customHeight="1" x14ac:dyDescent="0.25">
      <c r="A400" s="1073"/>
      <c r="B400" s="1073"/>
      <c r="C400" s="1073"/>
      <c r="D400" s="1073"/>
      <c r="E400" s="1073"/>
      <c r="F400" s="1073"/>
      <c r="G400" s="1073"/>
      <c r="H400" s="1074"/>
      <c r="I400" s="1073"/>
      <c r="J400" s="1073"/>
      <c r="K400" s="1073"/>
      <c r="L400" s="1073"/>
      <c r="M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</row>
    <row r="401" spans="1:26" ht="14.25" customHeight="1" x14ac:dyDescent="0.25">
      <c r="A401" s="1073"/>
      <c r="B401" s="1073"/>
      <c r="C401" s="1073"/>
      <c r="D401" s="1073"/>
      <c r="E401" s="1073"/>
      <c r="F401" s="1073"/>
      <c r="G401" s="1073"/>
      <c r="H401" s="1074"/>
      <c r="I401" s="1073"/>
      <c r="J401" s="1073"/>
      <c r="K401" s="1073"/>
      <c r="L401" s="1073"/>
      <c r="M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</row>
    <row r="402" spans="1:26" ht="14.25" customHeight="1" x14ac:dyDescent="0.25">
      <c r="A402" s="1073"/>
      <c r="B402" s="1073"/>
      <c r="C402" s="1073"/>
      <c r="D402" s="1073"/>
      <c r="E402" s="1073"/>
      <c r="F402" s="1073"/>
      <c r="G402" s="1073"/>
      <c r="H402" s="1074"/>
      <c r="I402" s="1073"/>
      <c r="J402" s="1073"/>
      <c r="K402" s="1073"/>
      <c r="L402" s="1073"/>
      <c r="M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</row>
    <row r="403" spans="1:26" ht="14.25" customHeight="1" x14ac:dyDescent="0.25">
      <c r="A403" s="1073"/>
      <c r="B403" s="1073"/>
      <c r="C403" s="1073"/>
      <c r="D403" s="1073"/>
      <c r="E403" s="1073"/>
      <c r="F403" s="1073"/>
      <c r="G403" s="1073"/>
      <c r="H403" s="1074"/>
      <c r="I403" s="1073"/>
      <c r="J403" s="1073"/>
      <c r="K403" s="1073"/>
      <c r="L403" s="1073"/>
      <c r="M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</row>
    <row r="404" spans="1:26" ht="14.25" customHeight="1" x14ac:dyDescent="0.25">
      <c r="A404" s="1073"/>
      <c r="B404" s="1073"/>
      <c r="C404" s="1073"/>
      <c r="D404" s="1073"/>
      <c r="E404" s="1073"/>
      <c r="F404" s="1073"/>
      <c r="G404" s="1073"/>
      <c r="H404" s="1074"/>
      <c r="I404" s="1073"/>
      <c r="J404" s="1073"/>
      <c r="K404" s="1073"/>
      <c r="L404" s="1073"/>
      <c r="M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</row>
    <row r="405" spans="1:26" ht="14.25" customHeight="1" x14ac:dyDescent="0.25">
      <c r="A405" s="1073"/>
      <c r="B405" s="1073"/>
      <c r="C405" s="1073"/>
      <c r="D405" s="1073"/>
      <c r="E405" s="1073"/>
      <c r="F405" s="1073"/>
      <c r="G405" s="1073"/>
      <c r="H405" s="1074"/>
      <c r="I405" s="1073"/>
      <c r="J405" s="1073"/>
      <c r="K405" s="1073"/>
      <c r="L405" s="1073"/>
      <c r="M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</row>
    <row r="406" spans="1:26" ht="14.25" customHeight="1" x14ac:dyDescent="0.25">
      <c r="A406" s="1073"/>
      <c r="B406" s="1073"/>
      <c r="C406" s="1073"/>
      <c r="D406" s="1073"/>
      <c r="E406" s="1073"/>
      <c r="F406" s="1073"/>
      <c r="G406" s="1073"/>
      <c r="H406" s="1074"/>
      <c r="I406" s="1073"/>
      <c r="J406" s="1073"/>
      <c r="K406" s="1073"/>
      <c r="L406" s="1073"/>
      <c r="M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</row>
    <row r="407" spans="1:26" ht="14.25" customHeight="1" x14ac:dyDescent="0.25">
      <c r="A407" s="1073"/>
      <c r="B407" s="1073"/>
      <c r="C407" s="1073"/>
      <c r="D407" s="1073"/>
      <c r="E407" s="1073"/>
      <c r="F407" s="1073"/>
      <c r="G407" s="1073"/>
      <c r="H407" s="1074"/>
      <c r="I407" s="1073"/>
      <c r="J407" s="1073"/>
      <c r="K407" s="1073"/>
      <c r="L407" s="1073"/>
      <c r="M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</row>
    <row r="408" spans="1:26" ht="14.25" customHeight="1" x14ac:dyDescent="0.25">
      <c r="A408" s="1073"/>
      <c r="B408" s="1073"/>
      <c r="C408" s="1073"/>
      <c r="D408" s="1073"/>
      <c r="E408" s="1073"/>
      <c r="F408" s="1073"/>
      <c r="G408" s="1073"/>
      <c r="H408" s="1074"/>
      <c r="I408" s="1073"/>
      <c r="J408" s="1073"/>
      <c r="K408" s="1073"/>
      <c r="L408" s="1073"/>
      <c r="M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</row>
    <row r="409" spans="1:26" ht="14.25" customHeight="1" x14ac:dyDescent="0.25">
      <c r="A409" s="1073"/>
      <c r="B409" s="1073"/>
      <c r="C409" s="1073"/>
      <c r="D409" s="1073"/>
      <c r="E409" s="1073"/>
      <c r="F409" s="1073"/>
      <c r="G409" s="1073"/>
      <c r="H409" s="1074"/>
      <c r="I409" s="1073"/>
      <c r="J409" s="1073"/>
      <c r="K409" s="1073"/>
      <c r="L409" s="1073"/>
      <c r="M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</row>
    <row r="410" spans="1:26" ht="14.25" customHeight="1" x14ac:dyDescent="0.25">
      <c r="A410" s="1073"/>
      <c r="B410" s="1073"/>
      <c r="C410" s="1073"/>
      <c r="D410" s="1073"/>
      <c r="E410" s="1073"/>
      <c r="F410" s="1073"/>
      <c r="G410" s="1073"/>
      <c r="H410" s="1074"/>
      <c r="I410" s="1073"/>
      <c r="J410" s="1073"/>
      <c r="K410" s="1073"/>
      <c r="L410" s="1073"/>
      <c r="M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</row>
    <row r="411" spans="1:26" ht="14.25" customHeight="1" x14ac:dyDescent="0.25">
      <c r="A411" s="1073"/>
      <c r="B411" s="1073"/>
      <c r="C411" s="1073"/>
      <c r="D411" s="1073"/>
      <c r="E411" s="1073"/>
      <c r="F411" s="1073"/>
      <c r="G411" s="1073"/>
      <c r="H411" s="1074"/>
      <c r="I411" s="1073"/>
      <c r="J411" s="1073"/>
      <c r="K411" s="1073"/>
      <c r="L411" s="1073"/>
      <c r="M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</row>
    <row r="412" spans="1:26" ht="14.25" customHeight="1" x14ac:dyDescent="0.25">
      <c r="A412" s="1073"/>
      <c r="B412" s="1073"/>
      <c r="C412" s="1073"/>
      <c r="D412" s="1073"/>
      <c r="E412" s="1073"/>
      <c r="F412" s="1073"/>
      <c r="G412" s="1073"/>
      <c r="H412" s="1074"/>
      <c r="I412" s="1073"/>
      <c r="J412" s="1073"/>
      <c r="K412" s="1073"/>
      <c r="L412" s="1073"/>
      <c r="M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</row>
    <row r="413" spans="1:26" ht="14.25" customHeight="1" x14ac:dyDescent="0.25">
      <c r="A413" s="1073"/>
      <c r="B413" s="1073"/>
      <c r="C413" s="1073"/>
      <c r="D413" s="1073"/>
      <c r="E413" s="1073"/>
      <c r="F413" s="1073"/>
      <c r="G413" s="1073"/>
      <c r="H413" s="1074"/>
      <c r="I413" s="1073"/>
      <c r="J413" s="1073"/>
      <c r="K413" s="1073"/>
      <c r="L413" s="1073"/>
      <c r="M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</row>
    <row r="414" spans="1:26" ht="14.25" customHeight="1" x14ac:dyDescent="0.25">
      <c r="A414" s="1073"/>
      <c r="B414" s="1073"/>
      <c r="C414" s="1073"/>
      <c r="D414" s="1073"/>
      <c r="E414" s="1073"/>
      <c r="F414" s="1073"/>
      <c r="G414" s="1073"/>
      <c r="H414" s="1074"/>
      <c r="I414" s="1073"/>
      <c r="J414" s="1073"/>
      <c r="K414" s="1073"/>
      <c r="L414" s="1073"/>
      <c r="M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</row>
    <row r="415" spans="1:26" ht="14.25" customHeight="1" x14ac:dyDescent="0.25">
      <c r="A415" s="1073"/>
      <c r="B415" s="1073"/>
      <c r="C415" s="1073"/>
      <c r="D415" s="1073"/>
      <c r="E415" s="1073"/>
      <c r="F415" s="1073"/>
      <c r="G415" s="1073"/>
      <c r="H415" s="1074"/>
      <c r="I415" s="1073"/>
      <c r="J415" s="1073"/>
      <c r="K415" s="1073"/>
      <c r="L415" s="1073"/>
      <c r="M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</row>
    <row r="416" spans="1:26" ht="14.25" customHeight="1" x14ac:dyDescent="0.25">
      <c r="A416" s="1073"/>
      <c r="B416" s="1073"/>
      <c r="C416" s="1073"/>
      <c r="D416" s="1073"/>
      <c r="E416" s="1073"/>
      <c r="F416" s="1073"/>
      <c r="G416" s="1073"/>
      <c r="H416" s="1074"/>
      <c r="I416" s="1073"/>
      <c r="J416" s="1073"/>
      <c r="K416" s="1073"/>
      <c r="L416" s="1073"/>
      <c r="M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</row>
    <row r="417" spans="1:26" ht="14.25" customHeight="1" x14ac:dyDescent="0.25">
      <c r="A417" s="1073"/>
      <c r="B417" s="1073"/>
      <c r="C417" s="1073"/>
      <c r="D417" s="1073"/>
      <c r="E417" s="1073"/>
      <c r="F417" s="1073"/>
      <c r="G417" s="1073"/>
      <c r="H417" s="1074"/>
      <c r="I417" s="1073"/>
      <c r="J417" s="1073"/>
      <c r="K417" s="1073"/>
      <c r="L417" s="1073"/>
      <c r="M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</row>
    <row r="418" spans="1:26" ht="14.25" customHeight="1" x14ac:dyDescent="0.25">
      <c r="A418" s="1073"/>
      <c r="B418" s="1073"/>
      <c r="C418" s="1073"/>
      <c r="D418" s="1073"/>
      <c r="E418" s="1073"/>
      <c r="F418" s="1073"/>
      <c r="G418" s="1073"/>
      <c r="H418" s="1074"/>
      <c r="I418" s="1073"/>
      <c r="J418" s="1073"/>
      <c r="K418" s="1073"/>
      <c r="L418" s="1073"/>
      <c r="M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</row>
    <row r="419" spans="1:26" ht="14.25" customHeight="1" x14ac:dyDescent="0.25">
      <c r="A419" s="1073"/>
      <c r="B419" s="1073"/>
      <c r="C419" s="1073"/>
      <c r="D419" s="1073"/>
      <c r="E419" s="1073"/>
      <c r="F419" s="1073"/>
      <c r="G419" s="1073"/>
      <c r="H419" s="1074"/>
      <c r="I419" s="1073"/>
      <c r="J419" s="1073"/>
      <c r="K419" s="1073"/>
      <c r="L419" s="1073"/>
      <c r="M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</row>
    <row r="420" spans="1:26" ht="14.25" customHeight="1" x14ac:dyDescent="0.25">
      <c r="A420" s="1073"/>
      <c r="B420" s="1073"/>
      <c r="C420" s="1073"/>
      <c r="D420" s="1073"/>
      <c r="E420" s="1073"/>
      <c r="F420" s="1073"/>
      <c r="G420" s="1073"/>
      <c r="H420" s="1074"/>
      <c r="I420" s="1073"/>
      <c r="J420" s="1073"/>
      <c r="K420" s="1073"/>
      <c r="L420" s="1073"/>
      <c r="M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</row>
    <row r="421" spans="1:26" ht="14.25" customHeight="1" x14ac:dyDescent="0.25">
      <c r="A421" s="1073"/>
      <c r="B421" s="1073"/>
      <c r="C421" s="1073"/>
      <c r="D421" s="1073"/>
      <c r="E421" s="1073"/>
      <c r="F421" s="1073"/>
      <c r="G421" s="1073"/>
      <c r="H421" s="1074"/>
      <c r="I421" s="1073"/>
      <c r="J421" s="1073"/>
      <c r="K421" s="1073"/>
      <c r="L421" s="1073"/>
      <c r="M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</row>
    <row r="422" spans="1:26" ht="14.25" customHeight="1" x14ac:dyDescent="0.25">
      <c r="A422" s="1073"/>
      <c r="B422" s="1073"/>
      <c r="C422" s="1073"/>
      <c r="D422" s="1073"/>
      <c r="E422" s="1073"/>
      <c r="F422" s="1073"/>
      <c r="G422" s="1073"/>
      <c r="H422" s="1074"/>
      <c r="I422" s="1073"/>
      <c r="J422" s="1073"/>
      <c r="K422" s="1073"/>
      <c r="L422" s="1073"/>
      <c r="M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</row>
    <row r="423" spans="1:26" ht="14.25" customHeight="1" x14ac:dyDescent="0.25">
      <c r="A423" s="1073"/>
      <c r="B423" s="1073"/>
      <c r="C423" s="1073"/>
      <c r="D423" s="1073"/>
      <c r="E423" s="1073"/>
      <c r="F423" s="1073"/>
      <c r="G423" s="1073"/>
      <c r="H423" s="1074"/>
      <c r="I423" s="1073"/>
      <c r="J423" s="1073"/>
      <c r="K423" s="1073"/>
      <c r="L423" s="1073"/>
      <c r="M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</row>
    <row r="424" spans="1:26" ht="14.25" customHeight="1" x14ac:dyDescent="0.25">
      <c r="A424" s="1073"/>
      <c r="B424" s="1073"/>
      <c r="C424" s="1073"/>
      <c r="D424" s="1073"/>
      <c r="E424" s="1073"/>
      <c r="F424" s="1073"/>
      <c r="G424" s="1073"/>
      <c r="H424" s="1074"/>
      <c r="I424" s="1073"/>
      <c r="J424" s="1073"/>
      <c r="K424" s="1073"/>
      <c r="L424" s="1073"/>
      <c r="M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</row>
    <row r="425" spans="1:26" ht="14.25" customHeight="1" x14ac:dyDescent="0.25">
      <c r="A425" s="1073"/>
      <c r="B425" s="1073"/>
      <c r="C425" s="1073"/>
      <c r="D425" s="1073"/>
      <c r="E425" s="1073"/>
      <c r="F425" s="1073"/>
      <c r="G425" s="1073"/>
      <c r="H425" s="1074"/>
      <c r="I425" s="1073"/>
      <c r="J425" s="1073"/>
      <c r="K425" s="1073"/>
      <c r="L425" s="1073"/>
      <c r="M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</row>
    <row r="426" spans="1:26" ht="14.25" customHeight="1" x14ac:dyDescent="0.25">
      <c r="A426" s="1073"/>
      <c r="B426" s="1073"/>
      <c r="C426" s="1073"/>
      <c r="D426" s="1073"/>
      <c r="E426" s="1073"/>
      <c r="F426" s="1073"/>
      <c r="G426" s="1073"/>
      <c r="H426" s="1074"/>
      <c r="I426" s="1073"/>
      <c r="J426" s="1073"/>
      <c r="K426" s="1073"/>
      <c r="L426" s="1073"/>
      <c r="M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</row>
    <row r="427" spans="1:26" ht="14.25" customHeight="1" x14ac:dyDescent="0.25">
      <c r="A427" s="1073"/>
      <c r="B427" s="1073"/>
      <c r="C427" s="1073"/>
      <c r="D427" s="1073"/>
      <c r="E427" s="1073"/>
      <c r="F427" s="1073"/>
      <c r="G427" s="1073"/>
      <c r="H427" s="1074"/>
      <c r="I427" s="1073"/>
      <c r="J427" s="1073"/>
      <c r="K427" s="1073"/>
      <c r="L427" s="1073"/>
      <c r="M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</row>
    <row r="428" spans="1:26" ht="14.25" customHeight="1" x14ac:dyDescent="0.25">
      <c r="A428" s="1073"/>
      <c r="B428" s="1073"/>
      <c r="C428" s="1073"/>
      <c r="D428" s="1073"/>
      <c r="E428" s="1073"/>
      <c r="F428" s="1073"/>
      <c r="G428" s="1073"/>
      <c r="H428" s="1074"/>
      <c r="I428" s="1073"/>
      <c r="J428" s="1073"/>
      <c r="K428" s="1073"/>
      <c r="L428" s="1073"/>
      <c r="M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</row>
    <row r="429" spans="1:26" ht="14.25" customHeight="1" x14ac:dyDescent="0.25">
      <c r="A429" s="1073"/>
      <c r="B429" s="1073"/>
      <c r="C429" s="1073"/>
      <c r="D429" s="1073"/>
      <c r="E429" s="1073"/>
      <c r="F429" s="1073"/>
      <c r="G429" s="1073"/>
      <c r="H429" s="1074"/>
      <c r="I429" s="1073"/>
      <c r="J429" s="1073"/>
      <c r="K429" s="1073"/>
      <c r="L429" s="1073"/>
      <c r="M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</row>
    <row r="430" spans="1:26" ht="14.25" customHeight="1" x14ac:dyDescent="0.25">
      <c r="A430" s="1073"/>
      <c r="B430" s="1073"/>
      <c r="C430" s="1073"/>
      <c r="D430" s="1073"/>
      <c r="E430" s="1073"/>
      <c r="F430" s="1073"/>
      <c r="G430" s="1073"/>
      <c r="H430" s="1074"/>
      <c r="I430" s="1073"/>
      <c r="J430" s="1073"/>
      <c r="K430" s="1073"/>
      <c r="L430" s="1073"/>
      <c r="M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</row>
    <row r="431" spans="1:26" ht="14.25" customHeight="1" x14ac:dyDescent="0.25">
      <c r="A431" s="1073"/>
      <c r="B431" s="1073"/>
      <c r="C431" s="1073"/>
      <c r="D431" s="1073"/>
      <c r="E431" s="1073"/>
      <c r="F431" s="1073"/>
      <c r="G431" s="1073"/>
      <c r="H431" s="1074"/>
      <c r="I431" s="1073"/>
      <c r="J431" s="1073"/>
      <c r="K431" s="1073"/>
      <c r="L431" s="1073"/>
      <c r="M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</row>
    <row r="432" spans="1:26" ht="14.25" customHeight="1" x14ac:dyDescent="0.25">
      <c r="A432" s="1073"/>
      <c r="B432" s="1073"/>
      <c r="C432" s="1073"/>
      <c r="D432" s="1073"/>
      <c r="E432" s="1073"/>
      <c r="F432" s="1073"/>
      <c r="G432" s="1073"/>
      <c r="H432" s="1074"/>
      <c r="I432" s="1073"/>
      <c r="J432" s="1073"/>
      <c r="K432" s="1073"/>
      <c r="L432" s="1073"/>
      <c r="M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</row>
    <row r="433" spans="1:26" ht="14.25" customHeight="1" x14ac:dyDescent="0.25">
      <c r="A433" s="1073"/>
      <c r="B433" s="1073"/>
      <c r="C433" s="1073"/>
      <c r="D433" s="1073"/>
      <c r="E433" s="1073"/>
      <c r="F433" s="1073"/>
      <c r="G433" s="1073"/>
      <c r="H433" s="1074"/>
      <c r="I433" s="1073"/>
      <c r="J433" s="1073"/>
      <c r="K433" s="1073"/>
      <c r="L433" s="1073"/>
      <c r="M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</row>
    <row r="434" spans="1:26" ht="14.25" customHeight="1" x14ac:dyDescent="0.25">
      <c r="A434" s="1073"/>
      <c r="B434" s="1073"/>
      <c r="C434" s="1073"/>
      <c r="D434" s="1073"/>
      <c r="E434" s="1073"/>
      <c r="F434" s="1073"/>
      <c r="G434" s="1073"/>
      <c r="H434" s="1074"/>
      <c r="I434" s="1073"/>
      <c r="J434" s="1073"/>
      <c r="K434" s="1073"/>
      <c r="L434" s="1073"/>
      <c r="M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</row>
    <row r="435" spans="1:26" ht="14.25" customHeight="1" x14ac:dyDescent="0.25">
      <c r="A435" s="1073"/>
      <c r="B435" s="1073"/>
      <c r="C435" s="1073"/>
      <c r="D435" s="1073"/>
      <c r="E435" s="1073"/>
      <c r="F435" s="1073"/>
      <c r="G435" s="1073"/>
      <c r="H435" s="1074"/>
      <c r="I435" s="1073"/>
      <c r="J435" s="1073"/>
      <c r="K435" s="1073"/>
      <c r="L435" s="1073"/>
      <c r="M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</row>
    <row r="436" spans="1:26" ht="14.25" customHeight="1" x14ac:dyDescent="0.25">
      <c r="A436" s="1073"/>
      <c r="B436" s="1073"/>
      <c r="C436" s="1073"/>
      <c r="D436" s="1073"/>
      <c r="E436" s="1073"/>
      <c r="F436" s="1073"/>
      <c r="G436" s="1073"/>
      <c r="H436" s="1074"/>
      <c r="I436" s="1073"/>
      <c r="J436" s="1073"/>
      <c r="K436" s="1073"/>
      <c r="L436" s="1073"/>
      <c r="M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</row>
    <row r="437" spans="1:26" ht="14.25" customHeight="1" x14ac:dyDescent="0.25">
      <c r="A437" s="1073"/>
      <c r="B437" s="1073"/>
      <c r="C437" s="1073"/>
      <c r="D437" s="1073"/>
      <c r="E437" s="1073"/>
      <c r="F437" s="1073"/>
      <c r="G437" s="1073"/>
      <c r="H437" s="1074"/>
      <c r="I437" s="1073"/>
      <c r="J437" s="1073"/>
      <c r="K437" s="1073"/>
      <c r="L437" s="1073"/>
      <c r="M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</row>
    <row r="438" spans="1:26" ht="14.25" customHeight="1" x14ac:dyDescent="0.25">
      <c r="A438" s="1073"/>
      <c r="B438" s="1073"/>
      <c r="C438" s="1073"/>
      <c r="D438" s="1073"/>
      <c r="E438" s="1073"/>
      <c r="F438" s="1073"/>
      <c r="G438" s="1073"/>
      <c r="H438" s="1074"/>
      <c r="I438" s="1073"/>
      <c r="J438" s="1073"/>
      <c r="K438" s="1073"/>
      <c r="L438" s="1073"/>
      <c r="M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</row>
    <row r="439" spans="1:26" ht="14.25" customHeight="1" x14ac:dyDescent="0.25">
      <c r="A439" s="1073"/>
      <c r="B439" s="1073"/>
      <c r="C439" s="1073"/>
      <c r="D439" s="1073"/>
      <c r="E439" s="1073"/>
      <c r="F439" s="1073"/>
      <c r="G439" s="1073"/>
      <c r="H439" s="1074"/>
      <c r="I439" s="1073"/>
      <c r="J439" s="1073"/>
      <c r="K439" s="1073"/>
      <c r="L439" s="1073"/>
      <c r="M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</row>
    <row r="440" spans="1:26" ht="14.25" customHeight="1" x14ac:dyDescent="0.25">
      <c r="A440" s="1073"/>
      <c r="B440" s="1073"/>
      <c r="C440" s="1073"/>
      <c r="D440" s="1073"/>
      <c r="E440" s="1073"/>
      <c r="F440" s="1073"/>
      <c r="G440" s="1073"/>
      <c r="H440" s="1074"/>
      <c r="I440" s="1073"/>
      <c r="J440" s="1073"/>
      <c r="K440" s="1073"/>
      <c r="L440" s="1073"/>
      <c r="M440" s="1073"/>
      <c r="P440" s="1073"/>
      <c r="Q440" s="1073"/>
      <c r="R440" s="1073"/>
      <c r="S440" s="1073"/>
      <c r="T440" s="1073"/>
      <c r="U440" s="1073"/>
      <c r="V440" s="1073"/>
      <c r="W440" s="1073"/>
      <c r="X440" s="1073"/>
      <c r="Y440" s="1073"/>
      <c r="Z440" s="1073"/>
    </row>
    <row r="441" spans="1:26" ht="14.25" customHeight="1" x14ac:dyDescent="0.25">
      <c r="A441" s="1073"/>
      <c r="B441" s="1073"/>
      <c r="C441" s="1073"/>
      <c r="D441" s="1073"/>
      <c r="E441" s="1073"/>
      <c r="F441" s="1073"/>
      <c r="G441" s="1073"/>
      <c r="H441" s="1074"/>
      <c r="I441" s="1073"/>
      <c r="J441" s="1073"/>
      <c r="K441" s="1073"/>
      <c r="L441" s="1073"/>
      <c r="M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</row>
    <row r="442" spans="1:26" ht="14.25" customHeight="1" x14ac:dyDescent="0.25">
      <c r="A442" s="1073"/>
      <c r="B442" s="1073"/>
      <c r="C442" s="1073"/>
      <c r="D442" s="1073"/>
      <c r="E442" s="1073"/>
      <c r="F442" s="1073"/>
      <c r="G442" s="1073"/>
      <c r="H442" s="1074"/>
      <c r="I442" s="1073"/>
      <c r="J442" s="1073"/>
      <c r="K442" s="1073"/>
      <c r="L442" s="1073"/>
      <c r="M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</row>
    <row r="443" spans="1:26" ht="14.25" customHeight="1" x14ac:dyDescent="0.25">
      <c r="A443" s="1073"/>
      <c r="B443" s="1073"/>
      <c r="C443" s="1073"/>
      <c r="D443" s="1073"/>
      <c r="E443" s="1073"/>
      <c r="F443" s="1073"/>
      <c r="G443" s="1073"/>
      <c r="H443" s="1074"/>
      <c r="I443" s="1073"/>
      <c r="J443" s="1073"/>
      <c r="K443" s="1073"/>
      <c r="L443" s="1073"/>
      <c r="M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</row>
    <row r="444" spans="1:26" ht="14.25" customHeight="1" x14ac:dyDescent="0.25">
      <c r="A444" s="1073"/>
      <c r="B444" s="1073"/>
      <c r="C444" s="1073"/>
      <c r="D444" s="1073"/>
      <c r="E444" s="1073"/>
      <c r="F444" s="1073"/>
      <c r="G444" s="1073"/>
      <c r="H444" s="1074"/>
      <c r="I444" s="1073"/>
      <c r="J444" s="1073"/>
      <c r="K444" s="1073"/>
      <c r="L444" s="1073"/>
      <c r="M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</row>
    <row r="445" spans="1:26" ht="14.25" customHeight="1" x14ac:dyDescent="0.25">
      <c r="A445" s="1073"/>
      <c r="B445" s="1073"/>
      <c r="C445" s="1073"/>
      <c r="D445" s="1073"/>
      <c r="E445" s="1073"/>
      <c r="F445" s="1073"/>
      <c r="G445" s="1073"/>
      <c r="H445" s="1074"/>
      <c r="I445" s="1073"/>
      <c r="J445" s="1073"/>
      <c r="K445" s="1073"/>
      <c r="L445" s="1073"/>
      <c r="M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</row>
    <row r="446" spans="1:26" ht="14.25" customHeight="1" x14ac:dyDescent="0.25">
      <c r="A446" s="1073"/>
      <c r="B446" s="1073"/>
      <c r="C446" s="1073"/>
      <c r="D446" s="1073"/>
      <c r="E446" s="1073"/>
      <c r="F446" s="1073"/>
      <c r="G446" s="1073"/>
      <c r="H446" s="1074"/>
      <c r="I446" s="1073"/>
      <c r="J446" s="1073"/>
      <c r="K446" s="1073"/>
      <c r="L446" s="1073"/>
      <c r="M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</row>
    <row r="447" spans="1:26" ht="14.25" customHeight="1" x14ac:dyDescent="0.25">
      <c r="A447" s="1073"/>
      <c r="B447" s="1073"/>
      <c r="C447" s="1073"/>
      <c r="D447" s="1073"/>
      <c r="E447" s="1073"/>
      <c r="F447" s="1073"/>
      <c r="G447" s="1073"/>
      <c r="H447" s="1074"/>
      <c r="I447" s="1073"/>
      <c r="J447" s="1073"/>
      <c r="K447" s="1073"/>
      <c r="L447" s="1073"/>
      <c r="M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</row>
    <row r="448" spans="1:26" ht="14.25" customHeight="1" x14ac:dyDescent="0.25">
      <c r="A448" s="1073"/>
      <c r="B448" s="1073"/>
      <c r="C448" s="1073"/>
      <c r="D448" s="1073"/>
      <c r="E448" s="1073"/>
      <c r="F448" s="1073"/>
      <c r="G448" s="1073"/>
      <c r="H448" s="1074"/>
      <c r="I448" s="1073"/>
      <c r="J448" s="1073"/>
      <c r="K448" s="1073"/>
      <c r="L448" s="1073"/>
      <c r="M448" s="1073"/>
      <c r="P448" s="1073"/>
      <c r="Q448" s="1073"/>
      <c r="R448" s="1073"/>
      <c r="S448" s="1073"/>
      <c r="T448" s="1073"/>
      <c r="U448" s="1073"/>
      <c r="V448" s="1073"/>
      <c r="W448" s="1073"/>
      <c r="X448" s="1073"/>
      <c r="Y448" s="1073"/>
      <c r="Z448" s="1073"/>
    </row>
    <row r="449" spans="1:26" ht="14.25" customHeight="1" x14ac:dyDescent="0.25">
      <c r="A449" s="1073"/>
      <c r="B449" s="1073"/>
      <c r="C449" s="1073"/>
      <c r="D449" s="1073"/>
      <c r="E449" s="1073"/>
      <c r="F449" s="1073"/>
      <c r="G449" s="1073"/>
      <c r="H449" s="1074"/>
      <c r="I449" s="1073"/>
      <c r="J449" s="1073"/>
      <c r="K449" s="1073"/>
      <c r="L449" s="1073"/>
      <c r="M449" s="1073"/>
      <c r="P449" s="1073"/>
      <c r="Q449" s="1073"/>
      <c r="R449" s="1073"/>
      <c r="S449" s="1073"/>
      <c r="T449" s="1073"/>
      <c r="U449" s="1073"/>
      <c r="V449" s="1073"/>
      <c r="W449" s="1073"/>
      <c r="X449" s="1073"/>
      <c r="Y449" s="1073"/>
      <c r="Z449" s="1073"/>
    </row>
    <row r="450" spans="1:26" ht="14.25" customHeight="1" x14ac:dyDescent="0.25">
      <c r="A450" s="1073"/>
      <c r="B450" s="1073"/>
      <c r="C450" s="1073"/>
      <c r="D450" s="1073"/>
      <c r="E450" s="1073"/>
      <c r="F450" s="1073"/>
      <c r="G450" s="1073"/>
      <c r="H450" s="1074"/>
      <c r="I450" s="1073"/>
      <c r="J450" s="1073"/>
      <c r="K450" s="1073"/>
      <c r="L450" s="1073"/>
      <c r="M450" s="1073"/>
      <c r="P450" s="1073"/>
      <c r="Q450" s="1073"/>
      <c r="R450" s="1073"/>
      <c r="S450" s="1073"/>
      <c r="T450" s="1073"/>
      <c r="U450" s="1073"/>
      <c r="V450" s="1073"/>
      <c r="W450" s="1073"/>
      <c r="X450" s="1073"/>
      <c r="Y450" s="1073"/>
      <c r="Z450" s="1073"/>
    </row>
    <row r="451" spans="1:26" ht="14.25" customHeight="1" x14ac:dyDescent="0.25">
      <c r="A451" s="1073"/>
      <c r="B451" s="1073"/>
      <c r="C451" s="1073"/>
      <c r="D451" s="1073"/>
      <c r="E451" s="1073"/>
      <c r="F451" s="1073"/>
      <c r="G451" s="1073"/>
      <c r="H451" s="1074"/>
      <c r="I451" s="1073"/>
      <c r="J451" s="1073"/>
      <c r="K451" s="1073"/>
      <c r="L451" s="1073"/>
      <c r="M451" s="1073"/>
      <c r="P451" s="1073"/>
      <c r="Q451" s="1073"/>
      <c r="R451" s="1073"/>
      <c r="S451" s="1073"/>
      <c r="T451" s="1073"/>
      <c r="U451" s="1073"/>
      <c r="V451" s="1073"/>
      <c r="W451" s="1073"/>
      <c r="X451" s="1073"/>
      <c r="Y451" s="1073"/>
      <c r="Z451" s="1073"/>
    </row>
    <row r="452" spans="1:26" ht="14.25" customHeight="1" x14ac:dyDescent="0.25">
      <c r="A452" s="1073"/>
      <c r="B452" s="1073"/>
      <c r="C452" s="1073"/>
      <c r="D452" s="1073"/>
      <c r="E452" s="1073"/>
      <c r="F452" s="1073"/>
      <c r="G452" s="1073"/>
      <c r="H452" s="1074"/>
      <c r="I452" s="1073"/>
      <c r="J452" s="1073"/>
      <c r="K452" s="1073"/>
      <c r="L452" s="1073"/>
      <c r="M452" s="1073"/>
      <c r="P452" s="1073"/>
      <c r="Q452" s="1073"/>
      <c r="R452" s="1073"/>
      <c r="S452" s="1073"/>
      <c r="T452" s="1073"/>
      <c r="U452" s="1073"/>
      <c r="V452" s="1073"/>
      <c r="W452" s="1073"/>
      <c r="X452" s="1073"/>
      <c r="Y452" s="1073"/>
      <c r="Z452" s="1073"/>
    </row>
    <row r="453" spans="1:26" ht="14.25" customHeight="1" x14ac:dyDescent="0.25">
      <c r="A453" s="1073"/>
      <c r="B453" s="1073"/>
      <c r="C453" s="1073"/>
      <c r="D453" s="1073"/>
      <c r="E453" s="1073"/>
      <c r="F453" s="1073"/>
      <c r="G453" s="1073"/>
      <c r="H453" s="1074"/>
      <c r="I453" s="1073"/>
      <c r="J453" s="1073"/>
      <c r="K453" s="1073"/>
      <c r="L453" s="1073"/>
      <c r="M453" s="1073"/>
      <c r="P453" s="1073"/>
      <c r="Q453" s="1073"/>
      <c r="R453" s="1073"/>
      <c r="S453" s="1073"/>
      <c r="T453" s="1073"/>
      <c r="U453" s="1073"/>
      <c r="V453" s="1073"/>
      <c r="W453" s="1073"/>
      <c r="X453" s="1073"/>
      <c r="Y453" s="1073"/>
      <c r="Z453" s="1073"/>
    </row>
    <row r="454" spans="1:26" ht="14.25" customHeight="1" x14ac:dyDescent="0.25">
      <c r="A454" s="1073"/>
      <c r="B454" s="1073"/>
      <c r="C454" s="1073"/>
      <c r="D454" s="1073"/>
      <c r="E454" s="1073"/>
      <c r="F454" s="1073"/>
      <c r="G454" s="1073"/>
      <c r="H454" s="1074"/>
      <c r="I454" s="1073"/>
      <c r="J454" s="1073"/>
      <c r="K454" s="1073"/>
      <c r="L454" s="1073"/>
      <c r="M454" s="1073"/>
      <c r="P454" s="1073"/>
      <c r="Q454" s="1073"/>
      <c r="R454" s="1073"/>
      <c r="S454" s="1073"/>
      <c r="T454" s="1073"/>
      <c r="U454" s="1073"/>
      <c r="V454" s="1073"/>
      <c r="W454" s="1073"/>
      <c r="X454" s="1073"/>
      <c r="Y454" s="1073"/>
      <c r="Z454" s="1073"/>
    </row>
    <row r="455" spans="1:26" ht="14.25" customHeight="1" x14ac:dyDescent="0.25">
      <c r="A455" s="1073"/>
      <c r="B455" s="1073"/>
      <c r="C455" s="1073"/>
      <c r="D455" s="1073"/>
      <c r="E455" s="1073"/>
      <c r="F455" s="1073"/>
      <c r="G455" s="1073"/>
      <c r="H455" s="1074"/>
      <c r="I455" s="1073"/>
      <c r="J455" s="1073"/>
      <c r="K455" s="1073"/>
      <c r="L455" s="1073"/>
      <c r="M455" s="1073"/>
      <c r="P455" s="1073"/>
      <c r="Q455" s="1073"/>
      <c r="R455" s="1073"/>
      <c r="S455" s="1073"/>
      <c r="T455" s="1073"/>
      <c r="U455" s="1073"/>
      <c r="V455" s="1073"/>
      <c r="W455" s="1073"/>
      <c r="X455" s="1073"/>
      <c r="Y455" s="1073"/>
      <c r="Z455" s="1073"/>
    </row>
    <row r="456" spans="1:26" ht="14.25" customHeight="1" x14ac:dyDescent="0.25">
      <c r="A456" s="1073"/>
      <c r="B456" s="1073"/>
      <c r="C456" s="1073"/>
      <c r="D456" s="1073"/>
      <c r="E456" s="1073"/>
      <c r="F456" s="1073"/>
      <c r="G456" s="1073"/>
      <c r="H456" s="1074"/>
      <c r="I456" s="1073"/>
      <c r="J456" s="1073"/>
      <c r="K456" s="1073"/>
      <c r="L456" s="1073"/>
      <c r="M456" s="1073"/>
      <c r="P456" s="1073"/>
      <c r="Q456" s="1073"/>
      <c r="R456" s="1073"/>
      <c r="S456" s="1073"/>
      <c r="T456" s="1073"/>
      <c r="U456" s="1073"/>
      <c r="V456" s="1073"/>
      <c r="W456" s="1073"/>
      <c r="X456" s="1073"/>
      <c r="Y456" s="1073"/>
      <c r="Z456" s="1073"/>
    </row>
    <row r="457" spans="1:26" ht="14.25" customHeight="1" x14ac:dyDescent="0.25">
      <c r="A457" s="1073"/>
      <c r="B457" s="1073"/>
      <c r="C457" s="1073"/>
      <c r="D457" s="1073"/>
      <c r="E457" s="1073"/>
      <c r="F457" s="1073"/>
      <c r="G457" s="1073"/>
      <c r="H457" s="1074"/>
      <c r="I457" s="1073"/>
      <c r="J457" s="1073"/>
      <c r="K457" s="1073"/>
      <c r="L457" s="1073"/>
      <c r="M457" s="1073"/>
      <c r="P457" s="1073"/>
      <c r="Q457" s="1073"/>
      <c r="R457" s="1073"/>
      <c r="S457" s="1073"/>
      <c r="T457" s="1073"/>
      <c r="U457" s="1073"/>
      <c r="V457" s="1073"/>
      <c r="W457" s="1073"/>
      <c r="X457" s="1073"/>
      <c r="Y457" s="1073"/>
      <c r="Z457" s="1073"/>
    </row>
    <row r="458" spans="1:26" ht="14.25" customHeight="1" x14ac:dyDescent="0.25">
      <c r="A458" s="1073"/>
      <c r="B458" s="1073"/>
      <c r="C458" s="1073"/>
      <c r="D458" s="1073"/>
      <c r="E458" s="1073"/>
      <c r="F458" s="1073"/>
      <c r="G458" s="1073"/>
      <c r="H458" s="1074"/>
      <c r="I458" s="1073"/>
      <c r="J458" s="1073"/>
      <c r="K458" s="1073"/>
      <c r="L458" s="1073"/>
      <c r="M458" s="1073"/>
      <c r="P458" s="1073"/>
      <c r="Q458" s="1073"/>
      <c r="R458" s="1073"/>
      <c r="S458" s="1073"/>
      <c r="T458" s="1073"/>
      <c r="U458" s="1073"/>
      <c r="V458" s="1073"/>
      <c r="W458" s="1073"/>
      <c r="X458" s="1073"/>
      <c r="Y458" s="1073"/>
      <c r="Z458" s="1073"/>
    </row>
    <row r="459" spans="1:26" ht="14.25" customHeight="1" x14ac:dyDescent="0.25">
      <c r="A459" s="1073"/>
      <c r="B459" s="1073"/>
      <c r="C459" s="1073"/>
      <c r="D459" s="1073"/>
      <c r="E459" s="1073"/>
      <c r="F459" s="1073"/>
      <c r="G459" s="1073"/>
      <c r="H459" s="1074"/>
      <c r="I459" s="1073"/>
      <c r="J459" s="1073"/>
      <c r="K459" s="1073"/>
      <c r="L459" s="1073"/>
      <c r="M459" s="1073"/>
      <c r="P459" s="1073"/>
      <c r="Q459" s="1073"/>
      <c r="R459" s="1073"/>
      <c r="S459" s="1073"/>
      <c r="T459" s="1073"/>
      <c r="U459" s="1073"/>
      <c r="V459" s="1073"/>
      <c r="W459" s="1073"/>
      <c r="X459" s="1073"/>
      <c r="Y459" s="1073"/>
      <c r="Z459" s="1073"/>
    </row>
    <row r="460" spans="1:26" ht="14.25" customHeight="1" x14ac:dyDescent="0.25">
      <c r="A460" s="1073"/>
      <c r="B460" s="1073"/>
      <c r="C460" s="1073"/>
      <c r="D460" s="1073"/>
      <c r="E460" s="1073"/>
      <c r="F460" s="1073"/>
      <c r="G460" s="1073"/>
      <c r="H460" s="1074"/>
      <c r="I460" s="1073"/>
      <c r="J460" s="1073"/>
      <c r="K460" s="1073"/>
      <c r="L460" s="1073"/>
      <c r="M460" s="1073"/>
      <c r="P460" s="1073"/>
      <c r="Q460" s="1073"/>
      <c r="R460" s="1073"/>
      <c r="S460" s="1073"/>
      <c r="T460" s="1073"/>
      <c r="U460" s="1073"/>
      <c r="V460" s="1073"/>
      <c r="W460" s="1073"/>
      <c r="X460" s="1073"/>
      <c r="Y460" s="1073"/>
      <c r="Z460" s="1073"/>
    </row>
    <row r="461" spans="1:26" ht="14.25" customHeight="1" x14ac:dyDescent="0.25">
      <c r="A461" s="1073"/>
      <c r="B461" s="1073"/>
      <c r="C461" s="1073"/>
      <c r="D461" s="1073"/>
      <c r="E461" s="1073"/>
      <c r="F461" s="1073"/>
      <c r="G461" s="1073"/>
      <c r="H461" s="1074"/>
      <c r="I461" s="1073"/>
      <c r="J461" s="1073"/>
      <c r="K461" s="1073"/>
      <c r="L461" s="1073"/>
      <c r="M461" s="1073"/>
      <c r="P461" s="1073"/>
      <c r="Q461" s="1073"/>
      <c r="R461" s="1073"/>
      <c r="S461" s="1073"/>
      <c r="T461" s="1073"/>
      <c r="U461" s="1073"/>
      <c r="V461" s="1073"/>
      <c r="W461" s="1073"/>
      <c r="X461" s="1073"/>
      <c r="Y461" s="1073"/>
      <c r="Z461" s="1073"/>
    </row>
    <row r="462" spans="1:26" ht="14.25" customHeight="1" x14ac:dyDescent="0.25">
      <c r="A462" s="1073"/>
      <c r="B462" s="1073"/>
      <c r="C462" s="1073"/>
      <c r="D462" s="1073"/>
      <c r="E462" s="1073"/>
      <c r="F462" s="1073"/>
      <c r="G462" s="1073"/>
      <c r="H462" s="1074"/>
      <c r="I462" s="1073"/>
      <c r="J462" s="1073"/>
      <c r="K462" s="1073"/>
      <c r="L462" s="1073"/>
      <c r="M462" s="1073"/>
      <c r="P462" s="1073"/>
      <c r="Q462" s="1073"/>
      <c r="R462" s="1073"/>
      <c r="S462" s="1073"/>
      <c r="T462" s="1073"/>
      <c r="U462" s="1073"/>
      <c r="V462" s="1073"/>
      <c r="W462" s="1073"/>
      <c r="X462" s="1073"/>
      <c r="Y462" s="1073"/>
      <c r="Z462" s="1073"/>
    </row>
    <row r="463" spans="1:26" ht="14.25" customHeight="1" x14ac:dyDescent="0.25">
      <c r="A463" s="1073"/>
      <c r="B463" s="1073"/>
      <c r="C463" s="1073"/>
      <c r="D463" s="1073"/>
      <c r="E463" s="1073"/>
      <c r="F463" s="1073"/>
      <c r="G463" s="1073"/>
      <c r="H463" s="1074"/>
      <c r="I463" s="1073"/>
      <c r="J463" s="1073"/>
      <c r="K463" s="1073"/>
      <c r="L463" s="1073"/>
      <c r="M463" s="1073"/>
      <c r="P463" s="1073"/>
      <c r="Q463" s="1073"/>
      <c r="R463" s="1073"/>
      <c r="S463" s="1073"/>
      <c r="T463" s="1073"/>
      <c r="U463" s="1073"/>
      <c r="V463" s="1073"/>
      <c r="W463" s="1073"/>
      <c r="X463" s="1073"/>
      <c r="Y463" s="1073"/>
      <c r="Z463" s="1073"/>
    </row>
    <row r="464" spans="1:26" ht="14.25" customHeight="1" x14ac:dyDescent="0.25">
      <c r="A464" s="1073"/>
      <c r="B464" s="1073"/>
      <c r="C464" s="1073"/>
      <c r="D464" s="1073"/>
      <c r="E464" s="1073"/>
      <c r="F464" s="1073"/>
      <c r="G464" s="1073"/>
      <c r="H464" s="1074"/>
      <c r="I464" s="1073"/>
      <c r="J464" s="1073"/>
      <c r="K464" s="1073"/>
      <c r="L464" s="1073"/>
      <c r="M464" s="1073"/>
      <c r="P464" s="1073"/>
      <c r="Q464" s="1073"/>
      <c r="R464" s="1073"/>
      <c r="S464" s="1073"/>
      <c r="T464" s="1073"/>
      <c r="U464" s="1073"/>
      <c r="V464" s="1073"/>
      <c r="W464" s="1073"/>
      <c r="X464" s="1073"/>
      <c r="Y464" s="1073"/>
      <c r="Z464" s="1073"/>
    </row>
    <row r="465" spans="1:26" ht="14.25" customHeight="1" x14ac:dyDescent="0.25">
      <c r="A465" s="1073"/>
      <c r="B465" s="1073"/>
      <c r="C465" s="1073"/>
      <c r="D465" s="1073"/>
      <c r="E465" s="1073"/>
      <c r="F465" s="1073"/>
      <c r="G465" s="1073"/>
      <c r="H465" s="1074"/>
      <c r="I465" s="1073"/>
      <c r="J465" s="1073"/>
      <c r="K465" s="1073"/>
      <c r="L465" s="1073"/>
      <c r="M465" s="1073"/>
      <c r="P465" s="1073"/>
      <c r="Q465" s="1073"/>
      <c r="R465" s="1073"/>
      <c r="S465" s="1073"/>
      <c r="T465" s="1073"/>
      <c r="U465" s="1073"/>
      <c r="V465" s="1073"/>
      <c r="W465" s="1073"/>
      <c r="X465" s="1073"/>
      <c r="Y465" s="1073"/>
      <c r="Z465" s="1073"/>
    </row>
    <row r="466" spans="1:26" ht="14.25" customHeight="1" x14ac:dyDescent="0.25">
      <c r="A466" s="1073"/>
      <c r="B466" s="1073"/>
      <c r="C466" s="1073"/>
      <c r="D466" s="1073"/>
      <c r="E466" s="1073"/>
      <c r="F466" s="1073"/>
      <c r="G466" s="1073"/>
      <c r="H466" s="1074"/>
      <c r="I466" s="1073"/>
      <c r="J466" s="1073"/>
      <c r="K466" s="1073"/>
      <c r="L466" s="1073"/>
      <c r="M466" s="1073"/>
      <c r="P466" s="1073"/>
      <c r="Q466" s="1073"/>
      <c r="R466" s="1073"/>
      <c r="S466" s="1073"/>
      <c r="T466" s="1073"/>
      <c r="U466" s="1073"/>
      <c r="V466" s="1073"/>
      <c r="W466" s="1073"/>
      <c r="X466" s="1073"/>
      <c r="Y466" s="1073"/>
      <c r="Z466" s="1073"/>
    </row>
    <row r="467" spans="1:26" ht="14.25" customHeight="1" x14ac:dyDescent="0.25">
      <c r="A467" s="1073"/>
      <c r="B467" s="1073"/>
      <c r="C467" s="1073"/>
      <c r="D467" s="1073"/>
      <c r="E467" s="1073"/>
      <c r="F467" s="1073"/>
      <c r="G467" s="1073"/>
      <c r="H467" s="1074"/>
      <c r="I467" s="1073"/>
      <c r="J467" s="1073"/>
      <c r="K467" s="1073"/>
      <c r="L467" s="1073"/>
      <c r="M467" s="1073"/>
      <c r="P467" s="1073"/>
      <c r="Q467" s="1073"/>
      <c r="R467" s="1073"/>
      <c r="S467" s="1073"/>
      <c r="T467" s="1073"/>
      <c r="U467" s="1073"/>
      <c r="V467" s="1073"/>
      <c r="W467" s="1073"/>
      <c r="X467" s="1073"/>
      <c r="Y467" s="1073"/>
      <c r="Z467" s="1073"/>
    </row>
    <row r="468" spans="1:26" ht="14.25" customHeight="1" x14ac:dyDescent="0.25">
      <c r="A468" s="1073"/>
      <c r="B468" s="1073"/>
      <c r="C468" s="1073"/>
      <c r="D468" s="1073"/>
      <c r="E468" s="1073"/>
      <c r="F468" s="1073"/>
      <c r="G468" s="1073"/>
      <c r="H468" s="1074"/>
      <c r="I468" s="1073"/>
      <c r="J468" s="1073"/>
      <c r="K468" s="1073"/>
      <c r="L468" s="1073"/>
      <c r="M468" s="1073"/>
      <c r="P468" s="1073"/>
      <c r="Q468" s="1073"/>
      <c r="R468" s="1073"/>
      <c r="S468" s="1073"/>
      <c r="T468" s="1073"/>
      <c r="U468" s="1073"/>
      <c r="V468" s="1073"/>
      <c r="W468" s="1073"/>
      <c r="X468" s="1073"/>
      <c r="Y468" s="1073"/>
      <c r="Z468" s="1073"/>
    </row>
    <row r="469" spans="1:26" ht="14.25" customHeight="1" x14ac:dyDescent="0.25">
      <c r="A469" s="1073"/>
      <c r="B469" s="1073"/>
      <c r="C469" s="1073"/>
      <c r="D469" s="1073"/>
      <c r="E469" s="1073"/>
      <c r="F469" s="1073"/>
      <c r="G469" s="1073"/>
      <c r="H469" s="1074"/>
      <c r="I469" s="1073"/>
      <c r="J469" s="1073"/>
      <c r="K469" s="1073"/>
      <c r="L469" s="1073"/>
      <c r="M469" s="1073"/>
      <c r="P469" s="1073"/>
      <c r="Q469" s="1073"/>
      <c r="R469" s="1073"/>
      <c r="S469" s="1073"/>
      <c r="T469" s="1073"/>
      <c r="U469" s="1073"/>
      <c r="V469" s="1073"/>
      <c r="W469" s="1073"/>
      <c r="X469" s="1073"/>
      <c r="Y469" s="1073"/>
      <c r="Z469" s="1073"/>
    </row>
    <row r="470" spans="1:26" ht="14.25" customHeight="1" x14ac:dyDescent="0.25">
      <c r="A470" s="1073"/>
      <c r="B470" s="1073"/>
      <c r="C470" s="1073"/>
      <c r="D470" s="1073"/>
      <c r="E470" s="1073"/>
      <c r="F470" s="1073"/>
      <c r="G470" s="1073"/>
      <c r="H470" s="1074"/>
      <c r="I470" s="1073"/>
      <c r="J470" s="1073"/>
      <c r="K470" s="1073"/>
      <c r="L470" s="1073"/>
      <c r="M470" s="1073"/>
      <c r="P470" s="1073"/>
      <c r="Q470" s="1073"/>
      <c r="R470" s="1073"/>
      <c r="S470" s="1073"/>
      <c r="T470" s="1073"/>
      <c r="U470" s="1073"/>
      <c r="V470" s="1073"/>
      <c r="W470" s="1073"/>
      <c r="X470" s="1073"/>
      <c r="Y470" s="1073"/>
      <c r="Z470" s="1073"/>
    </row>
    <row r="471" spans="1:26" ht="14.25" customHeight="1" x14ac:dyDescent="0.25">
      <c r="A471" s="1073"/>
      <c r="B471" s="1073"/>
      <c r="C471" s="1073"/>
      <c r="D471" s="1073"/>
      <c r="E471" s="1073"/>
      <c r="F471" s="1073"/>
      <c r="G471" s="1073"/>
      <c r="H471" s="1074"/>
      <c r="I471" s="1073"/>
      <c r="J471" s="1073"/>
      <c r="K471" s="1073"/>
      <c r="L471" s="1073"/>
      <c r="M471" s="1073"/>
      <c r="P471" s="1073"/>
      <c r="Q471" s="1073"/>
      <c r="R471" s="1073"/>
      <c r="S471" s="1073"/>
      <c r="T471" s="1073"/>
      <c r="U471" s="1073"/>
      <c r="V471" s="1073"/>
      <c r="W471" s="1073"/>
      <c r="X471" s="1073"/>
      <c r="Y471" s="1073"/>
      <c r="Z471" s="1073"/>
    </row>
    <row r="472" spans="1:26" ht="14.25" customHeight="1" x14ac:dyDescent="0.25">
      <c r="A472" s="1073"/>
      <c r="B472" s="1073"/>
      <c r="C472" s="1073"/>
      <c r="D472" s="1073"/>
      <c r="E472" s="1073"/>
      <c r="F472" s="1073"/>
      <c r="G472" s="1073"/>
      <c r="H472" s="1074"/>
      <c r="I472" s="1073"/>
      <c r="J472" s="1073"/>
      <c r="K472" s="1073"/>
      <c r="L472" s="1073"/>
      <c r="M472" s="1073"/>
      <c r="P472" s="1073"/>
      <c r="Q472" s="1073"/>
      <c r="R472" s="1073"/>
      <c r="S472" s="1073"/>
      <c r="T472" s="1073"/>
      <c r="U472" s="1073"/>
      <c r="V472" s="1073"/>
      <c r="W472" s="1073"/>
      <c r="X472" s="1073"/>
      <c r="Y472" s="1073"/>
      <c r="Z472" s="1073"/>
    </row>
    <row r="473" spans="1:26" ht="14.25" customHeight="1" x14ac:dyDescent="0.25">
      <c r="A473" s="1073"/>
      <c r="B473" s="1073"/>
      <c r="C473" s="1073"/>
      <c r="D473" s="1073"/>
      <c r="E473" s="1073"/>
      <c r="F473" s="1073"/>
      <c r="G473" s="1073"/>
      <c r="H473" s="1074"/>
      <c r="I473" s="1073"/>
      <c r="J473" s="1073"/>
      <c r="K473" s="1073"/>
      <c r="L473" s="1073"/>
      <c r="M473" s="1073"/>
      <c r="P473" s="1073"/>
      <c r="Q473" s="1073"/>
      <c r="R473" s="1073"/>
      <c r="S473" s="1073"/>
      <c r="T473" s="1073"/>
      <c r="U473" s="1073"/>
      <c r="V473" s="1073"/>
      <c r="W473" s="1073"/>
      <c r="X473" s="1073"/>
      <c r="Y473" s="1073"/>
      <c r="Z473" s="1073"/>
    </row>
    <row r="474" spans="1:26" ht="14.25" customHeight="1" x14ac:dyDescent="0.25">
      <c r="A474" s="1073"/>
      <c r="B474" s="1073"/>
      <c r="C474" s="1073"/>
      <c r="D474" s="1073"/>
      <c r="E474" s="1073"/>
      <c r="F474" s="1073"/>
      <c r="G474" s="1073"/>
      <c r="H474" s="1074"/>
      <c r="I474" s="1073"/>
      <c r="J474" s="1073"/>
      <c r="K474" s="1073"/>
      <c r="L474" s="1073"/>
      <c r="M474" s="1073"/>
      <c r="P474" s="1073"/>
      <c r="Q474" s="1073"/>
      <c r="R474" s="1073"/>
      <c r="S474" s="1073"/>
      <c r="T474" s="1073"/>
      <c r="U474" s="1073"/>
      <c r="V474" s="1073"/>
      <c r="W474" s="1073"/>
      <c r="X474" s="1073"/>
      <c r="Y474" s="1073"/>
      <c r="Z474" s="1073"/>
    </row>
    <row r="475" spans="1:26" ht="14.25" customHeight="1" x14ac:dyDescent="0.25">
      <c r="A475" s="1073"/>
      <c r="B475" s="1073"/>
      <c r="C475" s="1073"/>
      <c r="D475" s="1073"/>
      <c r="E475" s="1073"/>
      <c r="F475" s="1073"/>
      <c r="G475" s="1073"/>
      <c r="H475" s="1074"/>
      <c r="I475" s="1073"/>
      <c r="J475" s="1073"/>
      <c r="K475" s="1073"/>
      <c r="L475" s="1073"/>
      <c r="M475" s="1073"/>
      <c r="P475" s="1073"/>
      <c r="Q475" s="1073"/>
      <c r="R475" s="1073"/>
      <c r="S475" s="1073"/>
      <c r="T475" s="1073"/>
      <c r="U475" s="1073"/>
      <c r="V475" s="1073"/>
      <c r="W475" s="1073"/>
      <c r="X475" s="1073"/>
      <c r="Y475" s="1073"/>
      <c r="Z475" s="1073"/>
    </row>
    <row r="476" spans="1:26" ht="14.25" customHeight="1" x14ac:dyDescent="0.25">
      <c r="A476" s="1073"/>
      <c r="B476" s="1073"/>
      <c r="C476" s="1073"/>
      <c r="D476" s="1073"/>
      <c r="E476" s="1073"/>
      <c r="F476" s="1073"/>
      <c r="G476" s="1073"/>
      <c r="H476" s="1074"/>
      <c r="I476" s="1073"/>
      <c r="J476" s="1073"/>
      <c r="K476" s="1073"/>
      <c r="L476" s="1073"/>
      <c r="M476" s="1073"/>
      <c r="P476" s="1073"/>
      <c r="Q476" s="1073"/>
      <c r="R476" s="1073"/>
      <c r="S476" s="1073"/>
      <c r="T476" s="1073"/>
      <c r="U476" s="1073"/>
      <c r="V476" s="1073"/>
      <c r="W476" s="1073"/>
      <c r="X476" s="1073"/>
      <c r="Y476" s="1073"/>
      <c r="Z476" s="1073"/>
    </row>
    <row r="477" spans="1:26" ht="14.25" customHeight="1" x14ac:dyDescent="0.25">
      <c r="A477" s="1073"/>
      <c r="B477" s="1073"/>
      <c r="C477" s="1073"/>
      <c r="D477" s="1073"/>
      <c r="E477" s="1073"/>
      <c r="F477" s="1073"/>
      <c r="G477" s="1073"/>
      <c r="H477" s="1074"/>
      <c r="I477" s="1073"/>
      <c r="J477" s="1073"/>
      <c r="K477" s="1073"/>
      <c r="L477" s="1073"/>
      <c r="M477" s="1073"/>
      <c r="P477" s="1073"/>
      <c r="Q477" s="1073"/>
      <c r="R477" s="1073"/>
      <c r="S477" s="1073"/>
      <c r="T477" s="1073"/>
      <c r="U477" s="1073"/>
      <c r="V477" s="1073"/>
      <c r="W477" s="1073"/>
      <c r="X477" s="1073"/>
      <c r="Y477" s="1073"/>
      <c r="Z477" s="1073"/>
    </row>
    <row r="478" spans="1:26" ht="14.25" customHeight="1" x14ac:dyDescent="0.25">
      <c r="A478" s="1073"/>
      <c r="B478" s="1073"/>
      <c r="C478" s="1073"/>
      <c r="D478" s="1073"/>
      <c r="E478" s="1073"/>
      <c r="F478" s="1073"/>
      <c r="G478" s="1073"/>
      <c r="H478" s="1074"/>
      <c r="I478" s="1073"/>
      <c r="J478" s="1073"/>
      <c r="K478" s="1073"/>
      <c r="L478" s="1073"/>
      <c r="M478" s="1073"/>
      <c r="P478" s="1073"/>
      <c r="Q478" s="1073"/>
      <c r="R478" s="1073"/>
      <c r="S478" s="1073"/>
      <c r="T478" s="1073"/>
      <c r="U478" s="1073"/>
      <c r="V478" s="1073"/>
      <c r="W478" s="1073"/>
      <c r="X478" s="1073"/>
      <c r="Y478" s="1073"/>
      <c r="Z478" s="1073"/>
    </row>
    <row r="479" spans="1:26" ht="14.25" customHeight="1" x14ac:dyDescent="0.25">
      <c r="A479" s="1073"/>
      <c r="B479" s="1073"/>
      <c r="C479" s="1073"/>
      <c r="D479" s="1073"/>
      <c r="E479" s="1073"/>
      <c r="F479" s="1073"/>
      <c r="G479" s="1073"/>
      <c r="H479" s="1074"/>
      <c r="I479" s="1073"/>
      <c r="J479" s="1073"/>
      <c r="K479" s="1073"/>
      <c r="L479" s="1073"/>
      <c r="M479" s="1073"/>
      <c r="P479" s="1073"/>
      <c r="Q479" s="1073"/>
      <c r="R479" s="1073"/>
      <c r="S479" s="1073"/>
      <c r="T479" s="1073"/>
      <c r="U479" s="1073"/>
      <c r="V479" s="1073"/>
      <c r="W479" s="1073"/>
      <c r="X479" s="1073"/>
      <c r="Y479" s="1073"/>
      <c r="Z479" s="1073"/>
    </row>
    <row r="480" spans="1:26" ht="14.25" customHeight="1" x14ac:dyDescent="0.25">
      <c r="A480" s="1073"/>
      <c r="B480" s="1073"/>
      <c r="C480" s="1073"/>
      <c r="D480" s="1073"/>
      <c r="E480" s="1073"/>
      <c r="F480" s="1073"/>
      <c r="G480" s="1073"/>
      <c r="H480" s="1074"/>
      <c r="I480" s="1073"/>
      <c r="J480" s="1073"/>
      <c r="K480" s="1073"/>
      <c r="L480" s="1073"/>
      <c r="M480" s="1073"/>
      <c r="P480" s="1073"/>
      <c r="Q480" s="1073"/>
      <c r="R480" s="1073"/>
      <c r="S480" s="1073"/>
      <c r="T480" s="1073"/>
      <c r="U480" s="1073"/>
      <c r="V480" s="1073"/>
      <c r="W480" s="1073"/>
      <c r="X480" s="1073"/>
      <c r="Y480" s="1073"/>
      <c r="Z480" s="1073"/>
    </row>
    <row r="481" spans="1:26" ht="14.25" customHeight="1" x14ac:dyDescent="0.25">
      <c r="A481" s="1073"/>
      <c r="B481" s="1073"/>
      <c r="C481" s="1073"/>
      <c r="D481" s="1073"/>
      <c r="E481" s="1073"/>
      <c r="F481" s="1073"/>
      <c r="G481" s="1073"/>
      <c r="H481" s="1074"/>
      <c r="I481" s="1073"/>
      <c r="J481" s="1073"/>
      <c r="K481" s="1073"/>
      <c r="L481" s="1073"/>
      <c r="M481" s="1073"/>
      <c r="P481" s="1073"/>
      <c r="Q481" s="1073"/>
      <c r="R481" s="1073"/>
      <c r="S481" s="1073"/>
      <c r="T481" s="1073"/>
      <c r="U481" s="1073"/>
      <c r="V481" s="1073"/>
      <c r="W481" s="1073"/>
      <c r="X481" s="1073"/>
      <c r="Y481" s="1073"/>
      <c r="Z481" s="1073"/>
    </row>
    <row r="482" spans="1:26" ht="14.25" customHeight="1" x14ac:dyDescent="0.25">
      <c r="A482" s="1073"/>
      <c r="B482" s="1073"/>
      <c r="C482" s="1073"/>
      <c r="D482" s="1073"/>
      <c r="E482" s="1073"/>
      <c r="F482" s="1073"/>
      <c r="G482" s="1073"/>
      <c r="H482" s="1074"/>
      <c r="I482" s="1073"/>
      <c r="J482" s="1073"/>
      <c r="K482" s="1073"/>
      <c r="L482" s="1073"/>
      <c r="M482" s="1073"/>
      <c r="P482" s="1073"/>
      <c r="Q482" s="1073"/>
      <c r="R482" s="1073"/>
      <c r="S482" s="1073"/>
      <c r="T482" s="1073"/>
      <c r="U482" s="1073"/>
      <c r="V482" s="1073"/>
      <c r="W482" s="1073"/>
      <c r="X482" s="1073"/>
      <c r="Y482" s="1073"/>
      <c r="Z482" s="1073"/>
    </row>
    <row r="483" spans="1:26" ht="14.25" customHeight="1" x14ac:dyDescent="0.25">
      <c r="A483" s="1073"/>
      <c r="B483" s="1073"/>
      <c r="C483" s="1073"/>
      <c r="D483" s="1073"/>
      <c r="E483" s="1073"/>
      <c r="F483" s="1073"/>
      <c r="G483" s="1073"/>
      <c r="H483" s="1074"/>
      <c r="I483" s="1073"/>
      <c r="J483" s="1073"/>
      <c r="K483" s="1073"/>
      <c r="L483" s="1073"/>
      <c r="M483" s="1073"/>
      <c r="P483" s="1073"/>
      <c r="Q483" s="1073"/>
      <c r="R483" s="1073"/>
      <c r="S483" s="1073"/>
      <c r="T483" s="1073"/>
      <c r="U483" s="1073"/>
      <c r="V483" s="1073"/>
      <c r="W483" s="1073"/>
      <c r="X483" s="1073"/>
      <c r="Y483" s="1073"/>
      <c r="Z483" s="1073"/>
    </row>
    <row r="484" spans="1:26" ht="14.25" customHeight="1" x14ac:dyDescent="0.25">
      <c r="A484" s="1073"/>
      <c r="B484" s="1073"/>
      <c r="C484" s="1073"/>
      <c r="D484" s="1073"/>
      <c r="E484" s="1073"/>
      <c r="F484" s="1073"/>
      <c r="G484" s="1073"/>
      <c r="H484" s="1074"/>
      <c r="I484" s="1073"/>
      <c r="J484" s="1073"/>
      <c r="K484" s="1073"/>
      <c r="L484" s="1073"/>
      <c r="M484" s="1073"/>
      <c r="P484" s="1073"/>
      <c r="Q484" s="1073"/>
      <c r="R484" s="1073"/>
      <c r="S484" s="1073"/>
      <c r="T484" s="1073"/>
      <c r="U484" s="1073"/>
      <c r="V484" s="1073"/>
      <c r="W484" s="1073"/>
      <c r="X484" s="1073"/>
      <c r="Y484" s="1073"/>
      <c r="Z484" s="1073"/>
    </row>
    <row r="485" spans="1:26" ht="14.25" customHeight="1" x14ac:dyDescent="0.25">
      <c r="A485" s="1073"/>
      <c r="B485" s="1073"/>
      <c r="C485" s="1073"/>
      <c r="D485" s="1073"/>
      <c r="E485" s="1073"/>
      <c r="F485" s="1073"/>
      <c r="G485" s="1073"/>
      <c r="H485" s="1074"/>
      <c r="I485" s="1073"/>
      <c r="J485" s="1073"/>
      <c r="K485" s="1073"/>
      <c r="L485" s="1073"/>
      <c r="M485" s="1073"/>
      <c r="P485" s="1073"/>
      <c r="Q485" s="1073"/>
      <c r="R485" s="1073"/>
      <c r="S485" s="1073"/>
      <c r="T485" s="1073"/>
      <c r="U485" s="1073"/>
      <c r="V485" s="1073"/>
      <c r="W485" s="1073"/>
      <c r="X485" s="1073"/>
      <c r="Y485" s="1073"/>
      <c r="Z485" s="1073"/>
    </row>
    <row r="486" spans="1:26" ht="14.25" customHeight="1" x14ac:dyDescent="0.25">
      <c r="A486" s="1073"/>
      <c r="B486" s="1073"/>
      <c r="C486" s="1073"/>
      <c r="D486" s="1073"/>
      <c r="E486" s="1073"/>
      <c r="F486" s="1073"/>
      <c r="G486" s="1073"/>
      <c r="H486" s="1074"/>
      <c r="I486" s="1073"/>
      <c r="J486" s="1073"/>
      <c r="K486" s="1073"/>
      <c r="L486" s="1073"/>
      <c r="M486" s="1073"/>
      <c r="P486" s="1073"/>
      <c r="Q486" s="1073"/>
      <c r="R486" s="1073"/>
      <c r="S486" s="1073"/>
      <c r="T486" s="1073"/>
      <c r="U486" s="1073"/>
      <c r="V486" s="1073"/>
      <c r="W486" s="1073"/>
      <c r="X486" s="1073"/>
      <c r="Y486" s="1073"/>
      <c r="Z486" s="1073"/>
    </row>
    <row r="487" spans="1:26" ht="14.25" customHeight="1" x14ac:dyDescent="0.25">
      <c r="A487" s="1073"/>
      <c r="B487" s="1073"/>
      <c r="C487" s="1073"/>
      <c r="D487" s="1073"/>
      <c r="E487" s="1073"/>
      <c r="F487" s="1073"/>
      <c r="G487" s="1073"/>
      <c r="H487" s="1074"/>
      <c r="I487" s="1073"/>
      <c r="J487" s="1073"/>
      <c r="K487" s="1073"/>
      <c r="L487" s="1073"/>
      <c r="M487" s="1073"/>
      <c r="P487" s="1073"/>
      <c r="Q487" s="1073"/>
      <c r="R487" s="1073"/>
      <c r="S487" s="1073"/>
      <c r="T487" s="1073"/>
      <c r="U487" s="1073"/>
      <c r="V487" s="1073"/>
      <c r="W487" s="1073"/>
      <c r="X487" s="1073"/>
      <c r="Y487" s="1073"/>
      <c r="Z487" s="1073"/>
    </row>
    <row r="488" spans="1:26" ht="14.25" customHeight="1" x14ac:dyDescent="0.25">
      <c r="A488" s="1073"/>
      <c r="B488" s="1073"/>
      <c r="C488" s="1073"/>
      <c r="D488" s="1073"/>
      <c r="E488" s="1073"/>
      <c r="F488" s="1073"/>
      <c r="G488" s="1073"/>
      <c r="H488" s="1074"/>
      <c r="I488" s="1073"/>
      <c r="J488" s="1073"/>
      <c r="K488" s="1073"/>
      <c r="L488" s="1073"/>
      <c r="M488" s="1073"/>
      <c r="P488" s="1073"/>
      <c r="Q488" s="1073"/>
      <c r="R488" s="1073"/>
      <c r="S488" s="1073"/>
      <c r="T488" s="1073"/>
      <c r="U488" s="1073"/>
      <c r="V488" s="1073"/>
      <c r="W488" s="1073"/>
      <c r="X488" s="1073"/>
      <c r="Y488" s="1073"/>
      <c r="Z488" s="1073"/>
    </row>
    <row r="489" spans="1:26" ht="14.25" customHeight="1" x14ac:dyDescent="0.25">
      <c r="A489" s="1073"/>
      <c r="B489" s="1073"/>
      <c r="C489" s="1073"/>
      <c r="D489" s="1073"/>
      <c r="E489" s="1073"/>
      <c r="F489" s="1073"/>
      <c r="G489" s="1073"/>
      <c r="H489" s="1074"/>
      <c r="I489" s="1073"/>
      <c r="J489" s="1073"/>
      <c r="K489" s="1073"/>
      <c r="L489" s="1073"/>
      <c r="M489" s="1073"/>
      <c r="P489" s="1073"/>
      <c r="Q489" s="1073"/>
      <c r="R489" s="1073"/>
      <c r="S489" s="1073"/>
      <c r="T489" s="1073"/>
      <c r="U489" s="1073"/>
      <c r="V489" s="1073"/>
      <c r="W489" s="1073"/>
      <c r="X489" s="1073"/>
      <c r="Y489" s="1073"/>
      <c r="Z489" s="1073"/>
    </row>
    <row r="490" spans="1:26" ht="14.25" customHeight="1" x14ac:dyDescent="0.25">
      <c r="A490" s="1073"/>
      <c r="B490" s="1073"/>
      <c r="C490" s="1073"/>
      <c r="D490" s="1073"/>
      <c r="E490" s="1073"/>
      <c r="F490" s="1073"/>
      <c r="G490" s="1073"/>
      <c r="H490" s="1074"/>
      <c r="I490" s="1073"/>
      <c r="J490" s="1073"/>
      <c r="K490" s="1073"/>
      <c r="L490" s="1073"/>
      <c r="M490" s="1073"/>
      <c r="P490" s="1073"/>
      <c r="Q490" s="1073"/>
      <c r="R490" s="1073"/>
      <c r="S490" s="1073"/>
      <c r="T490" s="1073"/>
      <c r="U490" s="1073"/>
      <c r="V490" s="1073"/>
      <c r="W490" s="1073"/>
      <c r="X490" s="1073"/>
      <c r="Y490" s="1073"/>
      <c r="Z490" s="1073"/>
    </row>
    <row r="491" spans="1:26" ht="14.25" customHeight="1" x14ac:dyDescent="0.25">
      <c r="A491" s="1073"/>
      <c r="B491" s="1073"/>
      <c r="C491" s="1073"/>
      <c r="D491" s="1073"/>
      <c r="E491" s="1073"/>
      <c r="F491" s="1073"/>
      <c r="G491" s="1073"/>
      <c r="H491" s="1074"/>
      <c r="I491" s="1073"/>
      <c r="J491" s="1073"/>
      <c r="K491" s="1073"/>
      <c r="L491" s="1073"/>
      <c r="M491" s="1073"/>
      <c r="P491" s="1073"/>
      <c r="Q491" s="1073"/>
      <c r="R491" s="1073"/>
      <c r="S491" s="1073"/>
      <c r="T491" s="1073"/>
      <c r="U491" s="1073"/>
      <c r="V491" s="1073"/>
      <c r="W491" s="1073"/>
      <c r="X491" s="1073"/>
      <c r="Y491" s="1073"/>
      <c r="Z491" s="1073"/>
    </row>
    <row r="492" spans="1:26" ht="14.25" customHeight="1" x14ac:dyDescent="0.25">
      <c r="A492" s="1073"/>
      <c r="B492" s="1073"/>
      <c r="C492" s="1073"/>
      <c r="D492" s="1073"/>
      <c r="E492" s="1073"/>
      <c r="F492" s="1073"/>
      <c r="G492" s="1073"/>
      <c r="H492" s="1074"/>
      <c r="I492" s="1073"/>
      <c r="J492" s="1073"/>
      <c r="K492" s="1073"/>
      <c r="L492" s="1073"/>
      <c r="M492" s="1073"/>
      <c r="P492" s="1073"/>
      <c r="Q492" s="1073"/>
      <c r="R492" s="1073"/>
      <c r="S492" s="1073"/>
      <c r="T492" s="1073"/>
      <c r="U492" s="1073"/>
      <c r="V492" s="1073"/>
      <c r="W492" s="1073"/>
      <c r="X492" s="1073"/>
      <c r="Y492" s="1073"/>
      <c r="Z492" s="1073"/>
    </row>
    <row r="493" spans="1:26" ht="14.25" customHeight="1" x14ac:dyDescent="0.25">
      <c r="A493" s="1073"/>
      <c r="B493" s="1073"/>
      <c r="C493" s="1073"/>
      <c r="D493" s="1073"/>
      <c r="E493" s="1073"/>
      <c r="F493" s="1073"/>
      <c r="G493" s="1073"/>
      <c r="H493" s="1074"/>
      <c r="I493" s="1073"/>
      <c r="J493" s="1073"/>
      <c r="K493" s="1073"/>
      <c r="L493" s="1073"/>
      <c r="M493" s="1073"/>
      <c r="P493" s="1073"/>
      <c r="Q493" s="1073"/>
      <c r="R493" s="1073"/>
      <c r="S493" s="1073"/>
      <c r="T493" s="1073"/>
      <c r="U493" s="1073"/>
      <c r="V493" s="1073"/>
      <c r="W493" s="1073"/>
      <c r="X493" s="1073"/>
      <c r="Y493" s="1073"/>
      <c r="Z493" s="1073"/>
    </row>
    <row r="494" spans="1:26" ht="14.25" customHeight="1" x14ac:dyDescent="0.25">
      <c r="A494" s="1073"/>
      <c r="B494" s="1073"/>
      <c r="C494" s="1073"/>
      <c r="D494" s="1073"/>
      <c r="E494" s="1073"/>
      <c r="F494" s="1073"/>
      <c r="G494" s="1073"/>
      <c r="H494" s="1074"/>
      <c r="I494" s="1073"/>
      <c r="J494" s="1073"/>
      <c r="K494" s="1073"/>
      <c r="L494" s="1073"/>
      <c r="M494" s="1073"/>
      <c r="P494" s="1073"/>
      <c r="Q494" s="1073"/>
      <c r="R494" s="1073"/>
      <c r="S494" s="1073"/>
      <c r="T494" s="1073"/>
      <c r="U494" s="1073"/>
      <c r="V494" s="1073"/>
      <c r="W494" s="1073"/>
      <c r="X494" s="1073"/>
      <c r="Y494" s="1073"/>
      <c r="Z494" s="1073"/>
    </row>
    <row r="495" spans="1:26" ht="14.25" customHeight="1" x14ac:dyDescent="0.25">
      <c r="A495" s="1073"/>
      <c r="B495" s="1073"/>
      <c r="C495" s="1073"/>
      <c r="D495" s="1073"/>
      <c r="E495" s="1073"/>
      <c r="F495" s="1073"/>
      <c r="G495" s="1073"/>
      <c r="H495" s="1074"/>
      <c r="I495" s="1073"/>
      <c r="J495" s="1073"/>
      <c r="K495" s="1073"/>
      <c r="L495" s="1073"/>
      <c r="M495" s="1073"/>
      <c r="P495" s="1073"/>
      <c r="Q495" s="1073"/>
      <c r="R495" s="1073"/>
      <c r="S495" s="1073"/>
      <c r="T495" s="1073"/>
      <c r="U495" s="1073"/>
      <c r="V495" s="1073"/>
      <c r="W495" s="1073"/>
      <c r="X495" s="1073"/>
      <c r="Y495" s="1073"/>
      <c r="Z495" s="1073"/>
    </row>
    <row r="496" spans="1:26" ht="14.25" customHeight="1" x14ac:dyDescent="0.25">
      <c r="A496" s="1073"/>
      <c r="B496" s="1073"/>
      <c r="C496" s="1073"/>
      <c r="D496" s="1073"/>
      <c r="E496" s="1073"/>
      <c r="F496" s="1073"/>
      <c r="G496" s="1073"/>
      <c r="H496" s="1074"/>
      <c r="I496" s="1073"/>
      <c r="J496" s="1073"/>
      <c r="K496" s="1073"/>
      <c r="L496" s="1073"/>
      <c r="M496" s="1073"/>
      <c r="P496" s="1073"/>
      <c r="Q496" s="1073"/>
      <c r="R496" s="1073"/>
      <c r="S496" s="1073"/>
      <c r="T496" s="1073"/>
      <c r="U496" s="1073"/>
      <c r="V496" s="1073"/>
      <c r="W496" s="1073"/>
      <c r="X496" s="1073"/>
      <c r="Y496" s="1073"/>
      <c r="Z496" s="1073"/>
    </row>
    <row r="497" spans="1:26" ht="14.25" customHeight="1" x14ac:dyDescent="0.25">
      <c r="A497" s="1073"/>
      <c r="B497" s="1073"/>
      <c r="C497" s="1073"/>
      <c r="D497" s="1073"/>
      <c r="E497" s="1073"/>
      <c r="F497" s="1073"/>
      <c r="G497" s="1073"/>
      <c r="H497" s="1074"/>
      <c r="I497" s="1073"/>
      <c r="J497" s="1073"/>
      <c r="K497" s="1073"/>
      <c r="L497" s="1073"/>
      <c r="M497" s="1073"/>
      <c r="P497" s="1073"/>
      <c r="Q497" s="1073"/>
      <c r="R497" s="1073"/>
      <c r="S497" s="1073"/>
      <c r="T497" s="1073"/>
      <c r="U497" s="1073"/>
      <c r="V497" s="1073"/>
      <c r="W497" s="1073"/>
      <c r="X497" s="1073"/>
      <c r="Y497" s="1073"/>
      <c r="Z497" s="1073"/>
    </row>
    <row r="498" spans="1:26" ht="14.25" customHeight="1" x14ac:dyDescent="0.25">
      <c r="A498" s="1073"/>
      <c r="B498" s="1073"/>
      <c r="C498" s="1073"/>
      <c r="D498" s="1073"/>
      <c r="E498" s="1073"/>
      <c r="F498" s="1073"/>
      <c r="G498" s="1073"/>
      <c r="H498" s="1074"/>
      <c r="I498" s="1073"/>
      <c r="J498" s="1073"/>
      <c r="K498" s="1073"/>
      <c r="L498" s="1073"/>
      <c r="M498" s="1073"/>
      <c r="P498" s="1073"/>
      <c r="Q498" s="1073"/>
      <c r="R498" s="1073"/>
      <c r="S498" s="1073"/>
      <c r="T498" s="1073"/>
      <c r="U498" s="1073"/>
      <c r="V498" s="1073"/>
      <c r="W498" s="1073"/>
      <c r="X498" s="1073"/>
      <c r="Y498" s="1073"/>
      <c r="Z498" s="1073"/>
    </row>
    <row r="499" spans="1:26" ht="14.25" customHeight="1" x14ac:dyDescent="0.25">
      <c r="A499" s="1073"/>
      <c r="B499" s="1073"/>
      <c r="C499" s="1073"/>
      <c r="D499" s="1073"/>
      <c r="E499" s="1073"/>
      <c r="F499" s="1073"/>
      <c r="G499" s="1073"/>
      <c r="H499" s="1074"/>
      <c r="I499" s="1073"/>
      <c r="J499" s="1073"/>
      <c r="K499" s="1073"/>
      <c r="L499" s="1073"/>
      <c r="M499" s="1073"/>
      <c r="P499" s="1073"/>
      <c r="Q499" s="1073"/>
      <c r="R499" s="1073"/>
      <c r="S499" s="1073"/>
      <c r="T499" s="1073"/>
      <c r="U499" s="1073"/>
      <c r="V499" s="1073"/>
      <c r="W499" s="1073"/>
      <c r="X499" s="1073"/>
      <c r="Y499" s="1073"/>
      <c r="Z499" s="1073"/>
    </row>
    <row r="500" spans="1:26" ht="14.25" customHeight="1" x14ac:dyDescent="0.25">
      <c r="A500" s="1073"/>
      <c r="B500" s="1073"/>
      <c r="C500" s="1073"/>
      <c r="D500" s="1073"/>
      <c r="E500" s="1073"/>
      <c r="F500" s="1073"/>
      <c r="G500" s="1073"/>
      <c r="H500" s="1074"/>
      <c r="I500" s="1073"/>
      <c r="J500" s="1073"/>
      <c r="K500" s="1073"/>
      <c r="L500" s="1073"/>
      <c r="M500" s="1073"/>
      <c r="P500" s="1073"/>
      <c r="Q500" s="1073"/>
      <c r="R500" s="1073"/>
      <c r="S500" s="1073"/>
      <c r="T500" s="1073"/>
      <c r="U500" s="1073"/>
      <c r="V500" s="1073"/>
      <c r="W500" s="1073"/>
      <c r="X500" s="1073"/>
      <c r="Y500" s="1073"/>
      <c r="Z500" s="1073"/>
    </row>
    <row r="501" spans="1:26" ht="14.25" customHeight="1" x14ac:dyDescent="0.25">
      <c r="A501" s="1073"/>
      <c r="B501" s="1073"/>
      <c r="C501" s="1073"/>
      <c r="D501" s="1073"/>
      <c r="E501" s="1073"/>
      <c r="F501" s="1073"/>
      <c r="G501" s="1073"/>
      <c r="H501" s="1074"/>
      <c r="I501" s="1073"/>
      <c r="J501" s="1073"/>
      <c r="K501" s="1073"/>
      <c r="L501" s="1073"/>
      <c r="M501" s="1073"/>
      <c r="P501" s="1073"/>
      <c r="Q501" s="1073"/>
      <c r="R501" s="1073"/>
      <c r="S501" s="1073"/>
      <c r="T501" s="1073"/>
      <c r="U501" s="1073"/>
      <c r="V501" s="1073"/>
      <c r="W501" s="1073"/>
      <c r="X501" s="1073"/>
      <c r="Y501" s="1073"/>
      <c r="Z501" s="1073"/>
    </row>
    <row r="502" spans="1:26" ht="14.25" customHeight="1" x14ac:dyDescent="0.25">
      <c r="A502" s="1073"/>
      <c r="B502" s="1073"/>
      <c r="C502" s="1073"/>
      <c r="D502" s="1073"/>
      <c r="E502" s="1073"/>
      <c r="F502" s="1073"/>
      <c r="G502" s="1073"/>
      <c r="H502" s="1074"/>
      <c r="I502" s="1073"/>
      <c r="J502" s="1073"/>
      <c r="K502" s="1073"/>
      <c r="L502" s="1073"/>
      <c r="M502" s="1073"/>
      <c r="P502" s="1073"/>
      <c r="Q502" s="1073"/>
      <c r="R502" s="1073"/>
      <c r="S502" s="1073"/>
      <c r="T502" s="1073"/>
      <c r="U502" s="1073"/>
      <c r="V502" s="1073"/>
      <c r="W502" s="1073"/>
      <c r="X502" s="1073"/>
      <c r="Y502" s="1073"/>
      <c r="Z502" s="1073"/>
    </row>
    <row r="503" spans="1:26" ht="14.25" customHeight="1" x14ac:dyDescent="0.25">
      <c r="A503" s="1073"/>
      <c r="B503" s="1073"/>
      <c r="C503" s="1073"/>
      <c r="D503" s="1073"/>
      <c r="E503" s="1073"/>
      <c r="F503" s="1073"/>
      <c r="G503" s="1073"/>
      <c r="H503" s="1074"/>
      <c r="I503" s="1073"/>
      <c r="J503" s="1073"/>
      <c r="K503" s="1073"/>
      <c r="L503" s="1073"/>
      <c r="M503" s="1073"/>
      <c r="P503" s="1073"/>
      <c r="Q503" s="1073"/>
      <c r="R503" s="1073"/>
      <c r="S503" s="1073"/>
      <c r="T503" s="1073"/>
      <c r="U503" s="1073"/>
      <c r="V503" s="1073"/>
      <c r="W503" s="1073"/>
      <c r="X503" s="1073"/>
      <c r="Y503" s="1073"/>
      <c r="Z503" s="1073"/>
    </row>
    <row r="504" spans="1:26" ht="14.25" customHeight="1" x14ac:dyDescent="0.25">
      <c r="A504" s="1073"/>
      <c r="B504" s="1073"/>
      <c r="C504" s="1073"/>
      <c r="D504" s="1073"/>
      <c r="E504" s="1073"/>
      <c r="F504" s="1073"/>
      <c r="G504" s="1073"/>
      <c r="H504" s="1074"/>
      <c r="I504" s="1073"/>
      <c r="J504" s="1073"/>
      <c r="K504" s="1073"/>
      <c r="L504" s="1073"/>
      <c r="M504" s="1073"/>
      <c r="P504" s="1073"/>
      <c r="Q504" s="1073"/>
      <c r="R504" s="1073"/>
      <c r="S504" s="1073"/>
      <c r="T504" s="1073"/>
      <c r="U504" s="1073"/>
      <c r="V504" s="1073"/>
      <c r="W504" s="1073"/>
      <c r="X504" s="1073"/>
      <c r="Y504" s="1073"/>
      <c r="Z504" s="1073"/>
    </row>
    <row r="505" spans="1:26" ht="14.25" customHeight="1" x14ac:dyDescent="0.25">
      <c r="A505" s="1073"/>
      <c r="B505" s="1073"/>
      <c r="C505" s="1073"/>
      <c r="D505" s="1073"/>
      <c r="E505" s="1073"/>
      <c r="F505" s="1073"/>
      <c r="G505" s="1073"/>
      <c r="H505" s="1074"/>
      <c r="I505" s="1073"/>
      <c r="J505" s="1073"/>
      <c r="K505" s="1073"/>
      <c r="L505" s="1073"/>
      <c r="M505" s="1073"/>
      <c r="P505" s="1073"/>
      <c r="Q505" s="1073"/>
      <c r="R505" s="1073"/>
      <c r="S505" s="1073"/>
      <c r="T505" s="1073"/>
      <c r="U505" s="1073"/>
      <c r="V505" s="1073"/>
      <c r="W505" s="1073"/>
      <c r="X505" s="1073"/>
      <c r="Y505" s="1073"/>
      <c r="Z505" s="1073"/>
    </row>
    <row r="506" spans="1:26" ht="14.25" customHeight="1" x14ac:dyDescent="0.25">
      <c r="A506" s="1073"/>
      <c r="B506" s="1073"/>
      <c r="C506" s="1073"/>
      <c r="D506" s="1073"/>
      <c r="E506" s="1073"/>
      <c r="F506" s="1073"/>
      <c r="G506" s="1073"/>
      <c r="H506" s="1074"/>
      <c r="I506" s="1073"/>
      <c r="J506" s="1073"/>
      <c r="K506" s="1073"/>
      <c r="L506" s="1073"/>
      <c r="M506" s="1073"/>
      <c r="P506" s="1073"/>
      <c r="Q506" s="1073"/>
      <c r="R506" s="1073"/>
      <c r="S506" s="1073"/>
      <c r="T506" s="1073"/>
      <c r="U506" s="1073"/>
      <c r="V506" s="1073"/>
      <c r="W506" s="1073"/>
      <c r="X506" s="1073"/>
      <c r="Y506" s="1073"/>
      <c r="Z506" s="1073"/>
    </row>
    <row r="507" spans="1:26" ht="14.25" customHeight="1" x14ac:dyDescent="0.25">
      <c r="A507" s="1073"/>
      <c r="B507" s="1073"/>
      <c r="C507" s="1073"/>
      <c r="D507" s="1073"/>
      <c r="E507" s="1073"/>
      <c r="F507" s="1073"/>
      <c r="G507" s="1073"/>
      <c r="H507" s="1074"/>
      <c r="I507" s="1073"/>
      <c r="J507" s="1073"/>
      <c r="K507" s="1073"/>
      <c r="L507" s="1073"/>
      <c r="M507" s="1073"/>
      <c r="P507" s="1073"/>
      <c r="Q507" s="1073"/>
      <c r="R507" s="1073"/>
      <c r="S507" s="1073"/>
      <c r="T507" s="1073"/>
      <c r="U507" s="1073"/>
      <c r="V507" s="1073"/>
      <c r="W507" s="1073"/>
      <c r="X507" s="1073"/>
      <c r="Y507" s="1073"/>
      <c r="Z507" s="1073"/>
    </row>
    <row r="508" spans="1:26" ht="14.25" customHeight="1" x14ac:dyDescent="0.25">
      <c r="A508" s="1073"/>
      <c r="B508" s="1073"/>
      <c r="C508" s="1073"/>
      <c r="D508" s="1073"/>
      <c r="E508" s="1073"/>
      <c r="F508" s="1073"/>
      <c r="G508" s="1073"/>
      <c r="H508" s="1074"/>
      <c r="I508" s="1073"/>
      <c r="J508" s="1073"/>
      <c r="K508" s="1073"/>
      <c r="L508" s="1073"/>
      <c r="M508" s="1073"/>
      <c r="P508" s="1073"/>
      <c r="Q508" s="1073"/>
      <c r="R508" s="1073"/>
      <c r="S508" s="1073"/>
      <c r="T508" s="1073"/>
      <c r="U508" s="1073"/>
      <c r="V508" s="1073"/>
      <c r="W508" s="1073"/>
      <c r="X508" s="1073"/>
      <c r="Y508" s="1073"/>
      <c r="Z508" s="1073"/>
    </row>
    <row r="509" spans="1:26" ht="14.25" customHeight="1" x14ac:dyDescent="0.25">
      <c r="A509" s="1073"/>
      <c r="B509" s="1073"/>
      <c r="C509" s="1073"/>
      <c r="D509" s="1073"/>
      <c r="E509" s="1073"/>
      <c r="F509" s="1073"/>
      <c r="G509" s="1073"/>
      <c r="H509" s="1074"/>
      <c r="I509" s="1073"/>
      <c r="J509" s="1073"/>
      <c r="K509" s="1073"/>
      <c r="L509" s="1073"/>
      <c r="M509" s="1073"/>
      <c r="P509" s="1073"/>
      <c r="Q509" s="1073"/>
      <c r="R509" s="1073"/>
      <c r="S509" s="1073"/>
      <c r="T509" s="1073"/>
      <c r="U509" s="1073"/>
      <c r="V509" s="1073"/>
      <c r="W509" s="1073"/>
      <c r="X509" s="1073"/>
      <c r="Y509" s="1073"/>
      <c r="Z509" s="1073"/>
    </row>
    <row r="510" spans="1:26" ht="14.25" customHeight="1" x14ac:dyDescent="0.25">
      <c r="A510" s="1073"/>
      <c r="B510" s="1073"/>
      <c r="C510" s="1073"/>
      <c r="D510" s="1073"/>
      <c r="E510" s="1073"/>
      <c r="F510" s="1073"/>
      <c r="G510" s="1073"/>
      <c r="H510" s="1074"/>
      <c r="I510" s="1073"/>
      <c r="J510" s="1073"/>
      <c r="K510" s="1073"/>
      <c r="L510" s="1073"/>
      <c r="M510" s="1073"/>
      <c r="P510" s="1073"/>
      <c r="Q510" s="1073"/>
      <c r="R510" s="1073"/>
      <c r="S510" s="1073"/>
      <c r="T510" s="1073"/>
      <c r="U510" s="1073"/>
      <c r="V510" s="1073"/>
      <c r="W510" s="1073"/>
      <c r="X510" s="1073"/>
      <c r="Y510" s="1073"/>
      <c r="Z510" s="1073"/>
    </row>
    <row r="511" spans="1:26" ht="14.25" customHeight="1" x14ac:dyDescent="0.25">
      <c r="A511" s="1073"/>
      <c r="B511" s="1073"/>
      <c r="C511" s="1073"/>
      <c r="D511" s="1073"/>
      <c r="E511" s="1073"/>
      <c r="F511" s="1073"/>
      <c r="G511" s="1073"/>
      <c r="H511" s="1074"/>
      <c r="I511" s="1073"/>
      <c r="J511" s="1073"/>
      <c r="K511" s="1073"/>
      <c r="L511" s="1073"/>
      <c r="M511" s="1073"/>
      <c r="P511" s="1073"/>
      <c r="Q511" s="1073"/>
      <c r="R511" s="1073"/>
      <c r="S511" s="1073"/>
      <c r="T511" s="1073"/>
      <c r="U511" s="1073"/>
      <c r="V511" s="1073"/>
      <c r="W511" s="1073"/>
      <c r="X511" s="1073"/>
      <c r="Y511" s="1073"/>
      <c r="Z511" s="1073"/>
    </row>
    <row r="512" spans="1:26" ht="14.25" customHeight="1" x14ac:dyDescent="0.25">
      <c r="A512" s="1073"/>
      <c r="B512" s="1073"/>
      <c r="C512" s="1073"/>
      <c r="D512" s="1073"/>
      <c r="E512" s="1073"/>
      <c r="F512" s="1073"/>
      <c r="G512" s="1073"/>
      <c r="H512" s="1074"/>
      <c r="I512" s="1073"/>
      <c r="J512" s="1073"/>
      <c r="K512" s="1073"/>
      <c r="L512" s="1073"/>
      <c r="M512" s="1073"/>
      <c r="P512" s="1073"/>
      <c r="Q512" s="1073"/>
      <c r="R512" s="1073"/>
      <c r="S512" s="1073"/>
      <c r="T512" s="1073"/>
      <c r="U512" s="1073"/>
      <c r="V512" s="1073"/>
      <c r="W512" s="1073"/>
      <c r="X512" s="1073"/>
      <c r="Y512" s="1073"/>
      <c r="Z512" s="1073"/>
    </row>
    <row r="513" spans="1:26" ht="14.25" customHeight="1" x14ac:dyDescent="0.25">
      <c r="A513" s="1073"/>
      <c r="B513" s="1073"/>
      <c r="C513" s="1073"/>
      <c r="D513" s="1073"/>
      <c r="E513" s="1073"/>
      <c r="F513" s="1073"/>
      <c r="G513" s="1073"/>
      <c r="H513" s="1074"/>
      <c r="I513" s="1073"/>
      <c r="J513" s="1073"/>
      <c r="K513" s="1073"/>
      <c r="L513" s="1073"/>
      <c r="M513" s="1073"/>
      <c r="P513" s="1073"/>
      <c r="Q513" s="1073"/>
      <c r="R513" s="1073"/>
      <c r="S513" s="1073"/>
      <c r="T513" s="1073"/>
      <c r="U513" s="1073"/>
      <c r="V513" s="1073"/>
      <c r="W513" s="1073"/>
      <c r="X513" s="1073"/>
      <c r="Y513" s="1073"/>
      <c r="Z513" s="1073"/>
    </row>
    <row r="514" spans="1:26" ht="14.25" customHeight="1" x14ac:dyDescent="0.25">
      <c r="A514" s="1073"/>
      <c r="B514" s="1073"/>
      <c r="C514" s="1073"/>
      <c r="D514" s="1073"/>
      <c r="E514" s="1073"/>
      <c r="F514" s="1073"/>
      <c r="G514" s="1073"/>
      <c r="H514" s="1074"/>
      <c r="I514" s="1073"/>
      <c r="J514" s="1073"/>
      <c r="K514" s="1073"/>
      <c r="L514" s="1073"/>
      <c r="M514" s="1073"/>
      <c r="P514" s="1073"/>
      <c r="Q514" s="1073"/>
      <c r="R514" s="1073"/>
      <c r="S514" s="1073"/>
      <c r="T514" s="1073"/>
      <c r="U514" s="1073"/>
      <c r="V514" s="1073"/>
      <c r="W514" s="1073"/>
      <c r="X514" s="1073"/>
      <c r="Y514" s="1073"/>
      <c r="Z514" s="1073"/>
    </row>
    <row r="515" spans="1:26" ht="14.25" customHeight="1" x14ac:dyDescent="0.25">
      <c r="A515" s="1073"/>
      <c r="B515" s="1073"/>
      <c r="C515" s="1073"/>
      <c r="D515" s="1073"/>
      <c r="E515" s="1073"/>
      <c r="F515" s="1073"/>
      <c r="G515" s="1073"/>
      <c r="H515" s="1074"/>
      <c r="I515" s="1073"/>
      <c r="J515" s="1073"/>
      <c r="K515" s="1073"/>
      <c r="L515" s="1073"/>
      <c r="M515" s="1073"/>
      <c r="P515" s="1073"/>
      <c r="Q515" s="1073"/>
      <c r="R515" s="1073"/>
      <c r="S515" s="1073"/>
      <c r="T515" s="1073"/>
      <c r="U515" s="1073"/>
      <c r="V515" s="1073"/>
      <c r="W515" s="1073"/>
      <c r="X515" s="1073"/>
      <c r="Y515" s="1073"/>
      <c r="Z515" s="1073"/>
    </row>
    <row r="516" spans="1:26" ht="14.25" customHeight="1" x14ac:dyDescent="0.25">
      <c r="A516" s="1073"/>
      <c r="B516" s="1073"/>
      <c r="C516" s="1073"/>
      <c r="D516" s="1073"/>
      <c r="E516" s="1073"/>
      <c r="F516" s="1073"/>
      <c r="G516" s="1073"/>
      <c r="H516" s="1074"/>
      <c r="I516" s="1073"/>
      <c r="J516" s="1073"/>
      <c r="K516" s="1073"/>
      <c r="L516" s="1073"/>
      <c r="M516" s="1073"/>
      <c r="P516" s="1073"/>
      <c r="Q516" s="1073"/>
      <c r="R516" s="1073"/>
      <c r="S516" s="1073"/>
      <c r="T516" s="1073"/>
      <c r="U516" s="1073"/>
      <c r="V516" s="1073"/>
      <c r="W516" s="1073"/>
      <c r="X516" s="1073"/>
      <c r="Y516" s="1073"/>
      <c r="Z516" s="1073"/>
    </row>
    <row r="517" spans="1:26" ht="14.25" customHeight="1" x14ac:dyDescent="0.25">
      <c r="A517" s="1073"/>
      <c r="B517" s="1073"/>
      <c r="C517" s="1073"/>
      <c r="D517" s="1073"/>
      <c r="E517" s="1073"/>
      <c r="F517" s="1073"/>
      <c r="G517" s="1073"/>
      <c r="H517" s="1074"/>
      <c r="I517" s="1073"/>
      <c r="J517" s="1073"/>
      <c r="K517" s="1073"/>
      <c r="L517" s="1073"/>
      <c r="M517" s="1073"/>
      <c r="P517" s="1073"/>
      <c r="Q517" s="1073"/>
      <c r="R517" s="1073"/>
      <c r="S517" s="1073"/>
      <c r="T517" s="1073"/>
      <c r="U517" s="1073"/>
      <c r="V517" s="1073"/>
      <c r="W517" s="1073"/>
      <c r="X517" s="1073"/>
      <c r="Y517" s="1073"/>
      <c r="Z517" s="1073"/>
    </row>
    <row r="518" spans="1:26" ht="14.25" customHeight="1" x14ac:dyDescent="0.25">
      <c r="A518" s="1073"/>
      <c r="B518" s="1073"/>
      <c r="C518" s="1073"/>
      <c r="D518" s="1073"/>
      <c r="E518" s="1073"/>
      <c r="F518" s="1073"/>
      <c r="G518" s="1073"/>
      <c r="H518" s="1074"/>
      <c r="I518" s="1073"/>
      <c r="J518" s="1073"/>
      <c r="K518" s="1073"/>
      <c r="L518" s="1073"/>
      <c r="M518" s="1073"/>
      <c r="P518" s="1073"/>
      <c r="Q518" s="1073"/>
      <c r="R518" s="1073"/>
      <c r="S518" s="1073"/>
      <c r="T518" s="1073"/>
      <c r="U518" s="1073"/>
      <c r="V518" s="1073"/>
      <c r="W518" s="1073"/>
      <c r="X518" s="1073"/>
      <c r="Y518" s="1073"/>
      <c r="Z518" s="1073"/>
    </row>
    <row r="519" spans="1:26" ht="14.25" customHeight="1" x14ac:dyDescent="0.25">
      <c r="A519" s="1073"/>
      <c r="B519" s="1073"/>
      <c r="C519" s="1073"/>
      <c r="D519" s="1073"/>
      <c r="E519" s="1073"/>
      <c r="F519" s="1073"/>
      <c r="G519" s="1073"/>
      <c r="H519" s="1074"/>
      <c r="I519" s="1073"/>
      <c r="J519" s="1073"/>
      <c r="K519" s="1073"/>
      <c r="L519" s="1073"/>
      <c r="M519" s="1073"/>
      <c r="P519" s="1073"/>
      <c r="Q519" s="1073"/>
      <c r="R519" s="1073"/>
      <c r="S519" s="1073"/>
      <c r="T519" s="1073"/>
      <c r="U519" s="1073"/>
      <c r="V519" s="1073"/>
      <c r="W519" s="1073"/>
      <c r="X519" s="1073"/>
      <c r="Y519" s="1073"/>
      <c r="Z519" s="1073"/>
    </row>
    <row r="520" spans="1:26" ht="14.25" customHeight="1" x14ac:dyDescent="0.25">
      <c r="A520" s="1073"/>
      <c r="B520" s="1073"/>
      <c r="C520" s="1073"/>
      <c r="D520" s="1073"/>
      <c r="E520" s="1073"/>
      <c r="F520" s="1073"/>
      <c r="G520" s="1073"/>
      <c r="H520" s="1074"/>
      <c r="I520" s="1073"/>
      <c r="J520" s="1073"/>
      <c r="K520" s="1073"/>
      <c r="L520" s="1073"/>
      <c r="M520" s="1073"/>
      <c r="P520" s="1073"/>
      <c r="Q520" s="1073"/>
      <c r="R520" s="1073"/>
      <c r="S520" s="1073"/>
      <c r="T520" s="1073"/>
      <c r="U520" s="1073"/>
      <c r="V520" s="1073"/>
      <c r="W520" s="1073"/>
      <c r="X520" s="1073"/>
      <c r="Y520" s="1073"/>
      <c r="Z520" s="1073"/>
    </row>
    <row r="521" spans="1:26" ht="14.25" customHeight="1" x14ac:dyDescent="0.25">
      <c r="A521" s="1073"/>
      <c r="B521" s="1073"/>
      <c r="C521" s="1073"/>
      <c r="D521" s="1073"/>
      <c r="E521" s="1073"/>
      <c r="F521" s="1073"/>
      <c r="G521" s="1073"/>
      <c r="H521" s="1074"/>
      <c r="I521" s="1073"/>
      <c r="J521" s="1073"/>
      <c r="K521" s="1073"/>
      <c r="L521" s="1073"/>
      <c r="M521" s="1073"/>
      <c r="P521" s="1073"/>
      <c r="Q521" s="1073"/>
      <c r="R521" s="1073"/>
      <c r="S521" s="1073"/>
      <c r="T521" s="1073"/>
      <c r="U521" s="1073"/>
      <c r="V521" s="1073"/>
      <c r="W521" s="1073"/>
      <c r="X521" s="1073"/>
      <c r="Y521" s="1073"/>
      <c r="Z521" s="1073"/>
    </row>
    <row r="522" spans="1:26" ht="14.25" customHeight="1" x14ac:dyDescent="0.25">
      <c r="A522" s="1073"/>
      <c r="B522" s="1073"/>
      <c r="C522" s="1073"/>
      <c r="D522" s="1073"/>
      <c r="E522" s="1073"/>
      <c r="F522" s="1073"/>
      <c r="G522" s="1073"/>
      <c r="H522" s="1074"/>
      <c r="I522" s="1073"/>
      <c r="J522" s="1073"/>
      <c r="K522" s="1073"/>
      <c r="L522" s="1073"/>
      <c r="M522" s="1073"/>
      <c r="P522" s="1073"/>
      <c r="Q522" s="1073"/>
      <c r="R522" s="1073"/>
      <c r="S522" s="1073"/>
      <c r="T522" s="1073"/>
      <c r="U522" s="1073"/>
      <c r="V522" s="1073"/>
      <c r="W522" s="1073"/>
      <c r="X522" s="1073"/>
      <c r="Y522" s="1073"/>
      <c r="Z522" s="1073"/>
    </row>
    <row r="523" spans="1:26" ht="14.25" customHeight="1" x14ac:dyDescent="0.25">
      <c r="A523" s="1073"/>
      <c r="B523" s="1073"/>
      <c r="C523" s="1073"/>
      <c r="D523" s="1073"/>
      <c r="E523" s="1073"/>
      <c r="F523" s="1073"/>
      <c r="G523" s="1073"/>
      <c r="H523" s="1074"/>
      <c r="I523" s="1073"/>
      <c r="J523" s="1073"/>
      <c r="K523" s="1073"/>
      <c r="L523" s="1073"/>
      <c r="M523" s="1073"/>
      <c r="P523" s="1073"/>
      <c r="Q523" s="1073"/>
      <c r="R523" s="1073"/>
      <c r="S523" s="1073"/>
      <c r="T523" s="1073"/>
      <c r="U523" s="1073"/>
      <c r="V523" s="1073"/>
      <c r="W523" s="1073"/>
      <c r="X523" s="1073"/>
      <c r="Y523" s="1073"/>
      <c r="Z523" s="1073"/>
    </row>
    <row r="524" spans="1:26" ht="14.25" customHeight="1" x14ac:dyDescent="0.25">
      <c r="A524" s="1073"/>
      <c r="B524" s="1073"/>
      <c r="C524" s="1073"/>
      <c r="D524" s="1073"/>
      <c r="E524" s="1073"/>
      <c r="F524" s="1073"/>
      <c r="G524" s="1073"/>
      <c r="H524" s="1074"/>
      <c r="I524" s="1073"/>
      <c r="J524" s="1073"/>
      <c r="K524" s="1073"/>
      <c r="L524" s="1073"/>
      <c r="M524" s="1073"/>
      <c r="P524" s="1073"/>
      <c r="Q524" s="1073"/>
      <c r="R524" s="1073"/>
      <c r="S524" s="1073"/>
      <c r="T524" s="1073"/>
      <c r="U524" s="1073"/>
      <c r="V524" s="1073"/>
      <c r="W524" s="1073"/>
      <c r="X524" s="1073"/>
      <c r="Y524" s="1073"/>
      <c r="Z524" s="1073"/>
    </row>
    <row r="525" spans="1:26" ht="14.25" customHeight="1" x14ac:dyDescent="0.25">
      <c r="A525" s="1073"/>
      <c r="B525" s="1073"/>
      <c r="C525" s="1073"/>
      <c r="D525" s="1073"/>
      <c r="E525" s="1073"/>
      <c r="F525" s="1073"/>
      <c r="G525" s="1073"/>
      <c r="H525" s="1074"/>
      <c r="I525" s="1073"/>
      <c r="J525" s="1073"/>
      <c r="K525" s="1073"/>
      <c r="L525" s="1073"/>
      <c r="M525" s="1073"/>
      <c r="P525" s="1073"/>
      <c r="Q525" s="1073"/>
      <c r="R525" s="1073"/>
      <c r="S525" s="1073"/>
      <c r="T525" s="1073"/>
      <c r="U525" s="1073"/>
      <c r="V525" s="1073"/>
      <c r="W525" s="1073"/>
      <c r="X525" s="1073"/>
      <c r="Y525" s="1073"/>
      <c r="Z525" s="1073"/>
    </row>
    <row r="526" spans="1:26" ht="14.25" customHeight="1" x14ac:dyDescent="0.25">
      <c r="A526" s="1073"/>
      <c r="B526" s="1073"/>
      <c r="C526" s="1073"/>
      <c r="D526" s="1073"/>
      <c r="E526" s="1073"/>
      <c r="F526" s="1073"/>
      <c r="G526" s="1073"/>
      <c r="H526" s="1074"/>
      <c r="I526" s="1073"/>
      <c r="J526" s="1073"/>
      <c r="K526" s="1073"/>
      <c r="L526" s="1073"/>
      <c r="M526" s="1073"/>
      <c r="P526" s="1073"/>
      <c r="Q526" s="1073"/>
      <c r="R526" s="1073"/>
      <c r="S526" s="1073"/>
      <c r="T526" s="1073"/>
      <c r="U526" s="1073"/>
      <c r="V526" s="1073"/>
      <c r="W526" s="1073"/>
      <c r="X526" s="1073"/>
      <c r="Y526" s="1073"/>
      <c r="Z526" s="1073"/>
    </row>
    <row r="527" spans="1:26" ht="14.25" customHeight="1" x14ac:dyDescent="0.25">
      <c r="A527" s="1073"/>
      <c r="B527" s="1073"/>
      <c r="C527" s="1073"/>
      <c r="D527" s="1073"/>
      <c r="E527" s="1073"/>
      <c r="F527" s="1073"/>
      <c r="G527" s="1073"/>
      <c r="H527" s="1074"/>
      <c r="I527" s="1073"/>
      <c r="J527" s="1073"/>
      <c r="K527" s="1073"/>
      <c r="L527" s="1073"/>
      <c r="M527" s="1073"/>
      <c r="P527" s="1073"/>
      <c r="Q527" s="1073"/>
      <c r="R527" s="1073"/>
      <c r="S527" s="1073"/>
      <c r="T527" s="1073"/>
      <c r="U527" s="1073"/>
      <c r="V527" s="1073"/>
      <c r="W527" s="1073"/>
      <c r="X527" s="1073"/>
      <c r="Y527" s="1073"/>
      <c r="Z527" s="1073"/>
    </row>
    <row r="528" spans="1:26" ht="14.25" customHeight="1" x14ac:dyDescent="0.25">
      <c r="A528" s="1073"/>
      <c r="B528" s="1073"/>
      <c r="C528" s="1073"/>
      <c r="D528" s="1073"/>
      <c r="E528" s="1073"/>
      <c r="F528" s="1073"/>
      <c r="G528" s="1073"/>
      <c r="H528" s="1074"/>
      <c r="I528" s="1073"/>
      <c r="J528" s="1073"/>
      <c r="K528" s="1073"/>
      <c r="L528" s="1073"/>
      <c r="M528" s="1073"/>
      <c r="P528" s="1073"/>
      <c r="Q528" s="1073"/>
      <c r="R528" s="1073"/>
      <c r="S528" s="1073"/>
      <c r="T528" s="1073"/>
      <c r="U528" s="1073"/>
      <c r="V528" s="1073"/>
      <c r="W528" s="1073"/>
      <c r="X528" s="1073"/>
      <c r="Y528" s="1073"/>
      <c r="Z528" s="1073"/>
    </row>
    <row r="529" spans="1:26" ht="14.25" customHeight="1" x14ac:dyDescent="0.25">
      <c r="A529" s="1073"/>
      <c r="B529" s="1073"/>
      <c r="C529" s="1073"/>
      <c r="D529" s="1073"/>
      <c r="E529" s="1073"/>
      <c r="F529" s="1073"/>
      <c r="G529" s="1073"/>
      <c r="H529" s="1074"/>
      <c r="I529" s="1073"/>
      <c r="J529" s="1073"/>
      <c r="K529" s="1073"/>
      <c r="L529" s="1073"/>
      <c r="M529" s="1073"/>
      <c r="P529" s="1073"/>
      <c r="Q529" s="1073"/>
      <c r="R529" s="1073"/>
      <c r="S529" s="1073"/>
      <c r="T529" s="1073"/>
      <c r="U529" s="1073"/>
      <c r="V529" s="1073"/>
      <c r="W529" s="1073"/>
      <c r="X529" s="1073"/>
      <c r="Y529" s="1073"/>
      <c r="Z529" s="1073"/>
    </row>
    <row r="530" spans="1:26" ht="14.25" customHeight="1" x14ac:dyDescent="0.25">
      <c r="A530" s="1073"/>
      <c r="B530" s="1073"/>
      <c r="C530" s="1073"/>
      <c r="D530" s="1073"/>
      <c r="E530" s="1073"/>
      <c r="F530" s="1073"/>
      <c r="G530" s="1073"/>
      <c r="H530" s="1074"/>
      <c r="I530" s="1073"/>
      <c r="J530" s="1073"/>
      <c r="K530" s="1073"/>
      <c r="L530" s="1073"/>
      <c r="M530" s="1073"/>
      <c r="P530" s="1073"/>
      <c r="Q530" s="1073"/>
      <c r="R530" s="1073"/>
      <c r="S530" s="1073"/>
      <c r="T530" s="1073"/>
      <c r="U530" s="1073"/>
      <c r="V530" s="1073"/>
      <c r="W530" s="1073"/>
      <c r="X530" s="1073"/>
      <c r="Y530" s="1073"/>
      <c r="Z530" s="1073"/>
    </row>
    <row r="531" spans="1:26" ht="14.25" customHeight="1" x14ac:dyDescent="0.25">
      <c r="A531" s="1073"/>
      <c r="B531" s="1073"/>
      <c r="C531" s="1073"/>
      <c r="D531" s="1073"/>
      <c r="E531" s="1073"/>
      <c r="F531" s="1073"/>
      <c r="G531" s="1073"/>
      <c r="H531" s="1074"/>
      <c r="I531" s="1073"/>
      <c r="J531" s="1073"/>
      <c r="K531" s="1073"/>
      <c r="L531" s="1073"/>
      <c r="M531" s="1073"/>
      <c r="P531" s="1073"/>
      <c r="Q531" s="1073"/>
      <c r="R531" s="1073"/>
      <c r="S531" s="1073"/>
      <c r="T531" s="1073"/>
      <c r="U531" s="1073"/>
      <c r="V531" s="1073"/>
      <c r="W531" s="1073"/>
      <c r="X531" s="1073"/>
      <c r="Y531" s="1073"/>
      <c r="Z531" s="1073"/>
    </row>
    <row r="532" spans="1:26" ht="14.25" customHeight="1" x14ac:dyDescent="0.25">
      <c r="A532" s="1073"/>
      <c r="B532" s="1073"/>
      <c r="C532" s="1073"/>
      <c r="D532" s="1073"/>
      <c r="E532" s="1073"/>
      <c r="F532" s="1073"/>
      <c r="G532" s="1073"/>
      <c r="H532" s="1074"/>
      <c r="I532" s="1073"/>
      <c r="J532" s="1073"/>
      <c r="K532" s="1073"/>
      <c r="L532" s="1073"/>
      <c r="M532" s="1073"/>
      <c r="P532" s="1073"/>
      <c r="Q532" s="1073"/>
      <c r="R532" s="1073"/>
      <c r="S532" s="1073"/>
      <c r="T532" s="1073"/>
      <c r="U532" s="1073"/>
      <c r="V532" s="1073"/>
      <c r="W532" s="1073"/>
      <c r="X532" s="1073"/>
      <c r="Y532" s="1073"/>
      <c r="Z532" s="1073"/>
    </row>
    <row r="533" spans="1:26" ht="14.25" customHeight="1" x14ac:dyDescent="0.25">
      <c r="A533" s="1073"/>
      <c r="B533" s="1073"/>
      <c r="C533" s="1073"/>
      <c r="D533" s="1073"/>
      <c r="E533" s="1073"/>
      <c r="F533" s="1073"/>
      <c r="G533" s="1073"/>
      <c r="H533" s="1074"/>
      <c r="I533" s="1073"/>
      <c r="J533" s="1073"/>
      <c r="K533" s="1073"/>
      <c r="L533" s="1073"/>
      <c r="M533" s="1073"/>
      <c r="P533" s="1073"/>
      <c r="Q533" s="1073"/>
      <c r="R533" s="1073"/>
      <c r="S533" s="1073"/>
      <c r="T533" s="1073"/>
      <c r="U533" s="1073"/>
      <c r="V533" s="1073"/>
      <c r="W533" s="1073"/>
      <c r="X533" s="1073"/>
      <c r="Y533" s="1073"/>
      <c r="Z533" s="1073"/>
    </row>
    <row r="534" spans="1:26" ht="14.25" customHeight="1" x14ac:dyDescent="0.25">
      <c r="A534" s="1073"/>
      <c r="B534" s="1073"/>
      <c r="C534" s="1073"/>
      <c r="D534" s="1073"/>
      <c r="E534" s="1073"/>
      <c r="F534" s="1073"/>
      <c r="G534" s="1073"/>
      <c r="H534" s="1074"/>
      <c r="I534" s="1073"/>
      <c r="J534" s="1073"/>
      <c r="K534" s="1073"/>
      <c r="L534" s="1073"/>
      <c r="M534" s="1073"/>
      <c r="P534" s="1073"/>
      <c r="Q534" s="1073"/>
      <c r="R534" s="1073"/>
      <c r="S534" s="1073"/>
      <c r="T534" s="1073"/>
      <c r="U534" s="1073"/>
      <c r="V534" s="1073"/>
      <c r="W534" s="1073"/>
      <c r="X534" s="1073"/>
      <c r="Y534" s="1073"/>
      <c r="Z534" s="1073"/>
    </row>
    <row r="535" spans="1:26" ht="14.25" customHeight="1" x14ac:dyDescent="0.25">
      <c r="A535" s="1073"/>
      <c r="B535" s="1073"/>
      <c r="C535" s="1073"/>
      <c r="D535" s="1073"/>
      <c r="E535" s="1073"/>
      <c r="F535" s="1073"/>
      <c r="G535" s="1073"/>
      <c r="H535" s="1074"/>
      <c r="I535" s="1073"/>
      <c r="J535" s="1073"/>
      <c r="K535" s="1073"/>
      <c r="L535" s="1073"/>
      <c r="M535" s="1073"/>
      <c r="P535" s="1073"/>
      <c r="Q535" s="1073"/>
      <c r="R535" s="1073"/>
      <c r="S535" s="1073"/>
      <c r="T535" s="1073"/>
      <c r="U535" s="1073"/>
      <c r="V535" s="1073"/>
      <c r="W535" s="1073"/>
      <c r="X535" s="1073"/>
      <c r="Y535" s="1073"/>
      <c r="Z535" s="1073"/>
    </row>
    <row r="536" spans="1:26" ht="14.25" customHeight="1" x14ac:dyDescent="0.25">
      <c r="A536" s="1073"/>
      <c r="B536" s="1073"/>
      <c r="C536" s="1073"/>
      <c r="D536" s="1073"/>
      <c r="E536" s="1073"/>
      <c r="F536" s="1073"/>
      <c r="G536" s="1073"/>
      <c r="H536" s="1074"/>
      <c r="I536" s="1073"/>
      <c r="J536" s="1073"/>
      <c r="K536" s="1073"/>
      <c r="L536" s="1073"/>
      <c r="M536" s="1073"/>
      <c r="P536" s="1073"/>
      <c r="Q536" s="1073"/>
      <c r="R536" s="1073"/>
      <c r="S536" s="1073"/>
      <c r="T536" s="1073"/>
      <c r="U536" s="1073"/>
      <c r="V536" s="1073"/>
      <c r="W536" s="1073"/>
      <c r="X536" s="1073"/>
      <c r="Y536" s="1073"/>
      <c r="Z536" s="1073"/>
    </row>
    <row r="537" spans="1:26" ht="14.25" customHeight="1" x14ac:dyDescent="0.25">
      <c r="A537" s="1073"/>
      <c r="B537" s="1073"/>
      <c r="C537" s="1073"/>
      <c r="D537" s="1073"/>
      <c r="E537" s="1073"/>
      <c r="F537" s="1073"/>
      <c r="G537" s="1073"/>
      <c r="H537" s="1074"/>
      <c r="I537" s="1073"/>
      <c r="J537" s="1073"/>
      <c r="K537" s="1073"/>
      <c r="L537" s="1073"/>
      <c r="M537" s="1073"/>
      <c r="P537" s="1073"/>
      <c r="Q537" s="1073"/>
      <c r="R537" s="1073"/>
      <c r="S537" s="1073"/>
      <c r="T537" s="1073"/>
      <c r="U537" s="1073"/>
      <c r="V537" s="1073"/>
      <c r="W537" s="1073"/>
      <c r="X537" s="1073"/>
      <c r="Y537" s="1073"/>
      <c r="Z537" s="1073"/>
    </row>
    <row r="538" spans="1:26" ht="14.25" customHeight="1" x14ac:dyDescent="0.25">
      <c r="A538" s="1073"/>
      <c r="B538" s="1073"/>
      <c r="C538" s="1073"/>
      <c r="D538" s="1073"/>
      <c r="E538" s="1073"/>
      <c r="F538" s="1073"/>
      <c r="G538" s="1073"/>
      <c r="H538" s="1074"/>
      <c r="I538" s="1073"/>
      <c r="J538" s="1073"/>
      <c r="K538" s="1073"/>
      <c r="L538" s="1073"/>
      <c r="M538" s="1073"/>
      <c r="P538" s="1073"/>
      <c r="Q538" s="1073"/>
      <c r="R538" s="1073"/>
      <c r="S538" s="1073"/>
      <c r="T538" s="1073"/>
      <c r="U538" s="1073"/>
      <c r="V538" s="1073"/>
      <c r="W538" s="1073"/>
      <c r="X538" s="1073"/>
      <c r="Y538" s="1073"/>
      <c r="Z538" s="1073"/>
    </row>
    <row r="539" spans="1:26" ht="14.25" customHeight="1" x14ac:dyDescent="0.25">
      <c r="A539" s="1073"/>
      <c r="B539" s="1073"/>
      <c r="C539" s="1073"/>
      <c r="D539" s="1073"/>
      <c r="E539" s="1073"/>
      <c r="F539" s="1073"/>
      <c r="G539" s="1073"/>
      <c r="H539" s="1074"/>
      <c r="I539" s="1073"/>
      <c r="J539" s="1073"/>
      <c r="K539" s="1073"/>
      <c r="L539" s="1073"/>
      <c r="M539" s="1073"/>
      <c r="P539" s="1073"/>
      <c r="Q539" s="1073"/>
      <c r="R539" s="1073"/>
      <c r="S539" s="1073"/>
      <c r="T539" s="1073"/>
      <c r="U539" s="1073"/>
      <c r="V539" s="1073"/>
      <c r="W539" s="1073"/>
      <c r="X539" s="1073"/>
      <c r="Y539" s="1073"/>
      <c r="Z539" s="1073"/>
    </row>
    <row r="540" spans="1:26" ht="14.25" customHeight="1" x14ac:dyDescent="0.25">
      <c r="A540" s="1073"/>
      <c r="B540" s="1073"/>
      <c r="C540" s="1073"/>
      <c r="D540" s="1073"/>
      <c r="E540" s="1073"/>
      <c r="F540" s="1073"/>
      <c r="G540" s="1073"/>
      <c r="H540" s="1074"/>
      <c r="I540" s="1073"/>
      <c r="J540" s="1073"/>
      <c r="K540" s="1073"/>
      <c r="L540" s="1073"/>
      <c r="M540" s="1073"/>
      <c r="P540" s="1073"/>
      <c r="Q540" s="1073"/>
      <c r="R540" s="1073"/>
      <c r="S540" s="1073"/>
      <c r="T540" s="1073"/>
      <c r="U540" s="1073"/>
      <c r="V540" s="1073"/>
      <c r="W540" s="1073"/>
      <c r="X540" s="1073"/>
      <c r="Y540" s="1073"/>
      <c r="Z540" s="1073"/>
    </row>
    <row r="541" spans="1:26" ht="14.25" customHeight="1" x14ac:dyDescent="0.25">
      <c r="A541" s="1073"/>
      <c r="B541" s="1073"/>
      <c r="C541" s="1073"/>
      <c r="D541" s="1073"/>
      <c r="E541" s="1073"/>
      <c r="F541" s="1073"/>
      <c r="G541" s="1073"/>
      <c r="H541" s="1074"/>
      <c r="I541" s="1073"/>
      <c r="J541" s="1073"/>
      <c r="K541" s="1073"/>
      <c r="L541" s="1073"/>
      <c r="M541" s="1073"/>
      <c r="P541" s="1073"/>
      <c r="Q541" s="1073"/>
      <c r="R541" s="1073"/>
      <c r="S541" s="1073"/>
      <c r="T541" s="1073"/>
      <c r="U541" s="1073"/>
      <c r="V541" s="1073"/>
      <c r="W541" s="1073"/>
      <c r="X541" s="1073"/>
      <c r="Y541" s="1073"/>
      <c r="Z541" s="1073"/>
    </row>
    <row r="542" spans="1:26" ht="14.25" customHeight="1" x14ac:dyDescent="0.25">
      <c r="A542" s="1073"/>
      <c r="B542" s="1073"/>
      <c r="C542" s="1073"/>
      <c r="D542" s="1073"/>
      <c r="E542" s="1073"/>
      <c r="F542" s="1073"/>
      <c r="G542" s="1073"/>
      <c r="H542" s="1074"/>
      <c r="I542" s="1073"/>
      <c r="J542" s="1073"/>
      <c r="K542" s="1073"/>
      <c r="L542" s="1073"/>
      <c r="M542" s="1073"/>
      <c r="P542" s="1073"/>
      <c r="Q542" s="1073"/>
      <c r="R542" s="1073"/>
      <c r="S542" s="1073"/>
      <c r="T542" s="1073"/>
      <c r="U542" s="1073"/>
      <c r="V542" s="1073"/>
      <c r="W542" s="1073"/>
      <c r="X542" s="1073"/>
      <c r="Y542" s="1073"/>
      <c r="Z542" s="1073"/>
    </row>
    <row r="543" spans="1:26" ht="14.25" customHeight="1" x14ac:dyDescent="0.25">
      <c r="A543" s="1073"/>
      <c r="B543" s="1073"/>
      <c r="C543" s="1073"/>
      <c r="D543" s="1073"/>
      <c r="E543" s="1073"/>
      <c r="F543" s="1073"/>
      <c r="G543" s="1073"/>
      <c r="H543" s="1074"/>
      <c r="I543" s="1073"/>
      <c r="J543" s="1073"/>
      <c r="K543" s="1073"/>
      <c r="L543" s="1073"/>
      <c r="M543" s="1073"/>
      <c r="P543" s="1073"/>
      <c r="Q543" s="1073"/>
      <c r="R543" s="1073"/>
      <c r="S543" s="1073"/>
      <c r="T543" s="1073"/>
      <c r="U543" s="1073"/>
      <c r="V543" s="1073"/>
      <c r="W543" s="1073"/>
      <c r="X543" s="1073"/>
      <c r="Y543" s="1073"/>
      <c r="Z543" s="1073"/>
    </row>
    <row r="544" spans="1:26" ht="14.25" customHeight="1" x14ac:dyDescent="0.25">
      <c r="A544" s="1073"/>
      <c r="B544" s="1073"/>
      <c r="C544" s="1073"/>
      <c r="D544" s="1073"/>
      <c r="E544" s="1073"/>
      <c r="F544" s="1073"/>
      <c r="G544" s="1073"/>
      <c r="H544" s="1074"/>
      <c r="I544" s="1073"/>
      <c r="J544" s="1073"/>
      <c r="K544" s="1073"/>
      <c r="L544" s="1073"/>
      <c r="M544" s="1073"/>
      <c r="P544" s="1073"/>
      <c r="Q544" s="1073"/>
      <c r="R544" s="1073"/>
      <c r="S544" s="1073"/>
      <c r="T544" s="1073"/>
      <c r="U544" s="1073"/>
      <c r="V544" s="1073"/>
      <c r="W544" s="1073"/>
      <c r="X544" s="1073"/>
      <c r="Y544" s="1073"/>
      <c r="Z544" s="1073"/>
    </row>
    <row r="545" spans="1:26" ht="14.25" customHeight="1" x14ac:dyDescent="0.25">
      <c r="A545" s="1073"/>
      <c r="B545" s="1073"/>
      <c r="C545" s="1073"/>
      <c r="D545" s="1073"/>
      <c r="E545" s="1073"/>
      <c r="F545" s="1073"/>
      <c r="G545" s="1073"/>
      <c r="H545" s="1074"/>
      <c r="I545" s="1073"/>
      <c r="J545" s="1073"/>
      <c r="K545" s="1073"/>
      <c r="L545" s="1073"/>
      <c r="M545" s="1073"/>
      <c r="P545" s="1073"/>
      <c r="Q545" s="1073"/>
      <c r="R545" s="1073"/>
      <c r="S545" s="1073"/>
      <c r="T545" s="1073"/>
      <c r="U545" s="1073"/>
      <c r="V545" s="1073"/>
      <c r="W545" s="1073"/>
      <c r="X545" s="1073"/>
      <c r="Y545" s="1073"/>
      <c r="Z545" s="1073"/>
    </row>
    <row r="546" spans="1:26" ht="14.25" customHeight="1" x14ac:dyDescent="0.25">
      <c r="A546" s="1073"/>
      <c r="B546" s="1073"/>
      <c r="C546" s="1073"/>
      <c r="D546" s="1073"/>
      <c r="E546" s="1073"/>
      <c r="F546" s="1073"/>
      <c r="G546" s="1073"/>
      <c r="H546" s="1074"/>
      <c r="I546" s="1073"/>
      <c r="J546" s="1073"/>
      <c r="K546" s="1073"/>
      <c r="L546" s="1073"/>
      <c r="M546" s="1073"/>
      <c r="P546" s="1073"/>
      <c r="Q546" s="1073"/>
      <c r="R546" s="1073"/>
      <c r="S546" s="1073"/>
      <c r="T546" s="1073"/>
      <c r="U546" s="1073"/>
      <c r="V546" s="1073"/>
      <c r="W546" s="1073"/>
      <c r="X546" s="1073"/>
      <c r="Y546" s="1073"/>
      <c r="Z546" s="1073"/>
    </row>
    <row r="547" spans="1:26" ht="14.25" customHeight="1" x14ac:dyDescent="0.25">
      <c r="A547" s="1073"/>
      <c r="B547" s="1073"/>
      <c r="C547" s="1073"/>
      <c r="D547" s="1073"/>
      <c r="E547" s="1073"/>
      <c r="F547" s="1073"/>
      <c r="G547" s="1073"/>
      <c r="H547" s="1074"/>
      <c r="I547" s="1073"/>
      <c r="J547" s="1073"/>
      <c r="K547" s="1073"/>
      <c r="L547" s="1073"/>
      <c r="M547" s="1073"/>
      <c r="P547" s="1073"/>
      <c r="Q547" s="1073"/>
      <c r="R547" s="1073"/>
      <c r="S547" s="1073"/>
      <c r="T547" s="1073"/>
      <c r="U547" s="1073"/>
      <c r="V547" s="1073"/>
      <c r="W547" s="1073"/>
      <c r="X547" s="1073"/>
      <c r="Y547" s="1073"/>
      <c r="Z547" s="1073"/>
    </row>
    <row r="548" spans="1:26" ht="14.25" customHeight="1" x14ac:dyDescent="0.25">
      <c r="A548" s="1073"/>
      <c r="B548" s="1073"/>
      <c r="C548" s="1073"/>
      <c r="D548" s="1073"/>
      <c r="E548" s="1073"/>
      <c r="F548" s="1073"/>
      <c r="G548" s="1073"/>
      <c r="H548" s="1074"/>
      <c r="I548" s="1073"/>
      <c r="J548" s="1073"/>
      <c r="K548" s="1073"/>
      <c r="L548" s="1073"/>
      <c r="M548" s="1073"/>
      <c r="P548" s="1073"/>
      <c r="Q548" s="1073"/>
      <c r="R548" s="1073"/>
      <c r="S548" s="1073"/>
      <c r="T548" s="1073"/>
      <c r="U548" s="1073"/>
      <c r="V548" s="1073"/>
      <c r="W548" s="1073"/>
      <c r="X548" s="1073"/>
      <c r="Y548" s="1073"/>
      <c r="Z548" s="1073"/>
    </row>
    <row r="549" spans="1:26" ht="14.25" customHeight="1" x14ac:dyDescent="0.25">
      <c r="A549" s="1073"/>
      <c r="B549" s="1073"/>
      <c r="C549" s="1073"/>
      <c r="D549" s="1073"/>
      <c r="E549" s="1073"/>
      <c r="F549" s="1073"/>
      <c r="G549" s="1073"/>
      <c r="H549" s="1074"/>
      <c r="I549" s="1073"/>
      <c r="J549" s="1073"/>
      <c r="K549" s="1073"/>
      <c r="L549" s="1073"/>
      <c r="M549" s="1073"/>
      <c r="P549" s="1073"/>
      <c r="Q549" s="1073"/>
      <c r="R549" s="1073"/>
      <c r="S549" s="1073"/>
      <c r="T549" s="1073"/>
      <c r="U549" s="1073"/>
      <c r="V549" s="1073"/>
      <c r="W549" s="1073"/>
      <c r="X549" s="1073"/>
      <c r="Y549" s="1073"/>
      <c r="Z549" s="1073"/>
    </row>
    <row r="550" spans="1:26" ht="14.25" customHeight="1" x14ac:dyDescent="0.25">
      <c r="A550" s="1073"/>
      <c r="B550" s="1073"/>
      <c r="C550" s="1073"/>
      <c r="D550" s="1073"/>
      <c r="E550" s="1073"/>
      <c r="F550" s="1073"/>
      <c r="G550" s="1073"/>
      <c r="H550" s="1074"/>
      <c r="I550" s="1073"/>
      <c r="J550" s="1073"/>
      <c r="K550" s="1073"/>
      <c r="L550" s="1073"/>
      <c r="M550" s="1073"/>
      <c r="P550" s="1073"/>
      <c r="Q550" s="1073"/>
      <c r="R550" s="1073"/>
      <c r="S550" s="1073"/>
      <c r="T550" s="1073"/>
      <c r="U550" s="1073"/>
      <c r="V550" s="1073"/>
      <c r="W550" s="1073"/>
      <c r="X550" s="1073"/>
      <c r="Y550" s="1073"/>
      <c r="Z550" s="1073"/>
    </row>
    <row r="551" spans="1:26" ht="14.25" customHeight="1" x14ac:dyDescent="0.25">
      <c r="A551" s="1073"/>
      <c r="B551" s="1073"/>
      <c r="C551" s="1073"/>
      <c r="D551" s="1073"/>
      <c r="E551" s="1073"/>
      <c r="F551" s="1073"/>
      <c r="G551" s="1073"/>
      <c r="H551" s="1074"/>
      <c r="I551" s="1073"/>
      <c r="J551" s="1073"/>
      <c r="K551" s="1073"/>
      <c r="L551" s="1073"/>
      <c r="M551" s="1073"/>
      <c r="P551" s="1073"/>
      <c r="Q551" s="1073"/>
      <c r="R551" s="1073"/>
      <c r="S551" s="1073"/>
      <c r="T551" s="1073"/>
      <c r="U551" s="1073"/>
      <c r="V551" s="1073"/>
      <c r="W551" s="1073"/>
      <c r="X551" s="1073"/>
      <c r="Y551" s="1073"/>
      <c r="Z551" s="1073"/>
    </row>
    <row r="552" spans="1:26" ht="14.25" customHeight="1" x14ac:dyDescent="0.25">
      <c r="A552" s="1073"/>
      <c r="B552" s="1073"/>
      <c r="C552" s="1073"/>
      <c r="D552" s="1073"/>
      <c r="E552" s="1073"/>
      <c r="F552" s="1073"/>
      <c r="G552" s="1073"/>
      <c r="H552" s="1074"/>
      <c r="I552" s="1073"/>
      <c r="J552" s="1073"/>
      <c r="K552" s="1073"/>
      <c r="L552" s="1073"/>
      <c r="M552" s="1073"/>
      <c r="P552" s="1073"/>
      <c r="Q552" s="1073"/>
      <c r="R552" s="1073"/>
      <c r="S552" s="1073"/>
      <c r="T552" s="1073"/>
      <c r="U552" s="1073"/>
      <c r="V552" s="1073"/>
      <c r="W552" s="1073"/>
      <c r="X552" s="1073"/>
      <c r="Y552" s="1073"/>
      <c r="Z552" s="1073"/>
    </row>
    <row r="553" spans="1:26" ht="14.25" customHeight="1" x14ac:dyDescent="0.25">
      <c r="A553" s="1073"/>
      <c r="B553" s="1073"/>
      <c r="C553" s="1073"/>
      <c r="D553" s="1073"/>
      <c r="E553" s="1073"/>
      <c r="F553" s="1073"/>
      <c r="G553" s="1073"/>
      <c r="H553" s="1074"/>
      <c r="I553" s="1073"/>
      <c r="J553" s="1073"/>
      <c r="K553" s="1073"/>
      <c r="L553" s="1073"/>
      <c r="M553" s="1073"/>
      <c r="P553" s="1073"/>
      <c r="Q553" s="1073"/>
      <c r="R553" s="1073"/>
      <c r="S553" s="1073"/>
      <c r="T553" s="1073"/>
      <c r="U553" s="1073"/>
      <c r="V553" s="1073"/>
      <c r="W553" s="1073"/>
      <c r="X553" s="1073"/>
      <c r="Y553" s="1073"/>
      <c r="Z553" s="1073"/>
    </row>
    <row r="554" spans="1:26" ht="14.25" customHeight="1" x14ac:dyDescent="0.25">
      <c r="A554" s="1073"/>
      <c r="B554" s="1073"/>
      <c r="C554" s="1073"/>
      <c r="D554" s="1073"/>
      <c r="E554" s="1073"/>
      <c r="F554" s="1073"/>
      <c r="G554" s="1073"/>
      <c r="H554" s="1074"/>
      <c r="I554" s="1073"/>
      <c r="J554" s="1073"/>
      <c r="K554" s="1073"/>
      <c r="L554" s="1073"/>
      <c r="M554" s="1073"/>
      <c r="P554" s="1073"/>
      <c r="Q554" s="1073"/>
      <c r="R554" s="1073"/>
      <c r="S554" s="1073"/>
      <c r="T554" s="1073"/>
      <c r="U554" s="1073"/>
      <c r="V554" s="1073"/>
      <c r="W554" s="1073"/>
      <c r="X554" s="1073"/>
      <c r="Y554" s="1073"/>
      <c r="Z554" s="1073"/>
    </row>
    <row r="555" spans="1:26" ht="14.25" customHeight="1" x14ac:dyDescent="0.25">
      <c r="A555" s="1073"/>
      <c r="B555" s="1073"/>
      <c r="C555" s="1073"/>
      <c r="D555" s="1073"/>
      <c r="E555" s="1073"/>
      <c r="F555" s="1073"/>
      <c r="G555" s="1073"/>
      <c r="H555" s="1074"/>
      <c r="I555" s="1073"/>
      <c r="J555" s="1073"/>
      <c r="K555" s="1073"/>
      <c r="L555" s="1073"/>
      <c r="M555" s="1073"/>
      <c r="P555" s="1073"/>
      <c r="Q555" s="1073"/>
      <c r="R555" s="1073"/>
      <c r="S555" s="1073"/>
      <c r="T555" s="1073"/>
      <c r="U555" s="1073"/>
      <c r="V555" s="1073"/>
      <c r="W555" s="1073"/>
      <c r="X555" s="1073"/>
      <c r="Y555" s="1073"/>
      <c r="Z555" s="1073"/>
    </row>
    <row r="556" spans="1:26" ht="14.25" customHeight="1" x14ac:dyDescent="0.25">
      <c r="A556" s="1073"/>
      <c r="B556" s="1073"/>
      <c r="C556" s="1073"/>
      <c r="D556" s="1073"/>
      <c r="E556" s="1073"/>
      <c r="F556" s="1073"/>
      <c r="G556" s="1073"/>
      <c r="H556" s="1074"/>
      <c r="I556" s="1073"/>
      <c r="J556" s="1073"/>
      <c r="K556" s="1073"/>
      <c r="L556" s="1073"/>
      <c r="M556" s="1073"/>
      <c r="P556" s="1073"/>
      <c r="Q556" s="1073"/>
      <c r="R556" s="1073"/>
      <c r="S556" s="1073"/>
      <c r="T556" s="1073"/>
      <c r="U556" s="1073"/>
      <c r="V556" s="1073"/>
      <c r="W556" s="1073"/>
      <c r="X556" s="1073"/>
      <c r="Y556" s="1073"/>
      <c r="Z556" s="1073"/>
    </row>
    <row r="557" spans="1:26" ht="14.25" customHeight="1" x14ac:dyDescent="0.25">
      <c r="A557" s="1073"/>
      <c r="B557" s="1073"/>
      <c r="C557" s="1073"/>
      <c r="D557" s="1073"/>
      <c r="E557" s="1073"/>
      <c r="F557" s="1073"/>
      <c r="G557" s="1073"/>
      <c r="H557" s="1074"/>
      <c r="I557" s="1073"/>
      <c r="J557" s="1073"/>
      <c r="K557" s="1073"/>
      <c r="L557" s="1073"/>
      <c r="M557" s="1073"/>
      <c r="P557" s="1073"/>
      <c r="Q557" s="1073"/>
      <c r="R557" s="1073"/>
      <c r="S557" s="1073"/>
      <c r="T557" s="1073"/>
      <c r="U557" s="1073"/>
      <c r="V557" s="1073"/>
      <c r="W557" s="1073"/>
      <c r="X557" s="1073"/>
      <c r="Y557" s="1073"/>
      <c r="Z557" s="1073"/>
    </row>
    <row r="558" spans="1:26" ht="14.25" customHeight="1" x14ac:dyDescent="0.25">
      <c r="A558" s="1073"/>
      <c r="B558" s="1073"/>
      <c r="C558" s="1073"/>
      <c r="D558" s="1073"/>
      <c r="E558" s="1073"/>
      <c r="F558" s="1073"/>
      <c r="G558" s="1073"/>
      <c r="H558" s="1074"/>
      <c r="I558" s="1073"/>
      <c r="J558" s="1073"/>
      <c r="K558" s="1073"/>
      <c r="L558" s="1073"/>
      <c r="M558" s="1073"/>
      <c r="P558" s="1073"/>
      <c r="Q558" s="1073"/>
      <c r="R558" s="1073"/>
      <c r="S558" s="1073"/>
      <c r="T558" s="1073"/>
      <c r="U558" s="1073"/>
      <c r="V558" s="1073"/>
      <c r="W558" s="1073"/>
      <c r="X558" s="1073"/>
      <c r="Y558" s="1073"/>
      <c r="Z558" s="1073"/>
    </row>
    <row r="559" spans="1:26" ht="14.25" customHeight="1" x14ac:dyDescent="0.25">
      <c r="A559" s="1073"/>
      <c r="B559" s="1073"/>
      <c r="C559" s="1073"/>
      <c r="D559" s="1073"/>
      <c r="E559" s="1073"/>
      <c r="F559" s="1073"/>
      <c r="G559" s="1073"/>
      <c r="H559" s="1074"/>
      <c r="I559" s="1073"/>
      <c r="J559" s="1073"/>
      <c r="K559" s="1073"/>
      <c r="L559" s="1073"/>
      <c r="M559" s="1073"/>
      <c r="P559" s="1073"/>
      <c r="Q559" s="1073"/>
      <c r="R559" s="1073"/>
      <c r="S559" s="1073"/>
      <c r="T559" s="1073"/>
      <c r="U559" s="1073"/>
      <c r="V559" s="1073"/>
      <c r="W559" s="1073"/>
      <c r="X559" s="1073"/>
      <c r="Y559" s="1073"/>
      <c r="Z559" s="1073"/>
    </row>
    <row r="560" spans="1:26" ht="14.25" customHeight="1" x14ac:dyDescent="0.25">
      <c r="A560" s="1073"/>
      <c r="B560" s="1073"/>
      <c r="C560" s="1073"/>
      <c r="D560" s="1073"/>
      <c r="E560" s="1073"/>
      <c r="F560" s="1073"/>
      <c r="G560" s="1073"/>
      <c r="H560" s="1074"/>
      <c r="I560" s="1073"/>
      <c r="J560" s="1073"/>
      <c r="K560" s="1073"/>
      <c r="L560" s="1073"/>
      <c r="M560" s="1073"/>
      <c r="P560" s="1073"/>
      <c r="Q560" s="1073"/>
      <c r="R560" s="1073"/>
      <c r="S560" s="1073"/>
      <c r="T560" s="1073"/>
      <c r="U560" s="1073"/>
      <c r="V560" s="1073"/>
      <c r="W560" s="1073"/>
      <c r="X560" s="1073"/>
      <c r="Y560" s="1073"/>
      <c r="Z560" s="1073"/>
    </row>
    <row r="561" spans="1:26" ht="14.25" customHeight="1" x14ac:dyDescent="0.25">
      <c r="A561" s="1073"/>
      <c r="B561" s="1073"/>
      <c r="C561" s="1073"/>
      <c r="D561" s="1073"/>
      <c r="E561" s="1073"/>
      <c r="F561" s="1073"/>
      <c r="G561" s="1073"/>
      <c r="H561" s="1074"/>
      <c r="I561" s="1073"/>
      <c r="J561" s="1073"/>
      <c r="K561" s="1073"/>
      <c r="L561" s="1073"/>
      <c r="M561" s="1073"/>
      <c r="P561" s="1073"/>
      <c r="Q561" s="1073"/>
      <c r="R561" s="1073"/>
      <c r="S561" s="1073"/>
      <c r="T561" s="1073"/>
      <c r="U561" s="1073"/>
      <c r="V561" s="1073"/>
      <c r="W561" s="1073"/>
      <c r="X561" s="1073"/>
      <c r="Y561" s="1073"/>
      <c r="Z561" s="1073"/>
    </row>
    <row r="562" spans="1:26" ht="14.25" customHeight="1" x14ac:dyDescent="0.25">
      <c r="A562" s="1073"/>
      <c r="B562" s="1073"/>
      <c r="C562" s="1073"/>
      <c r="D562" s="1073"/>
      <c r="E562" s="1073"/>
      <c r="F562" s="1073"/>
      <c r="G562" s="1073"/>
      <c r="H562" s="1074"/>
      <c r="I562" s="1073"/>
      <c r="J562" s="1073"/>
      <c r="K562" s="1073"/>
      <c r="L562" s="1073"/>
      <c r="M562" s="1073"/>
      <c r="P562" s="1073"/>
      <c r="Q562" s="1073"/>
      <c r="R562" s="1073"/>
      <c r="S562" s="1073"/>
      <c r="T562" s="1073"/>
      <c r="U562" s="1073"/>
      <c r="V562" s="1073"/>
      <c r="W562" s="1073"/>
      <c r="X562" s="1073"/>
      <c r="Y562" s="1073"/>
      <c r="Z562" s="1073"/>
    </row>
    <row r="563" spans="1:26" ht="14.25" customHeight="1" x14ac:dyDescent="0.25">
      <c r="A563" s="1073"/>
      <c r="B563" s="1073"/>
      <c r="C563" s="1073"/>
      <c r="D563" s="1073"/>
      <c r="E563" s="1073"/>
      <c r="F563" s="1073"/>
      <c r="G563" s="1073"/>
      <c r="H563" s="1074"/>
      <c r="I563" s="1073"/>
      <c r="J563" s="1073"/>
      <c r="K563" s="1073"/>
      <c r="L563" s="1073"/>
      <c r="M563" s="1073"/>
      <c r="P563" s="1073"/>
      <c r="Q563" s="1073"/>
      <c r="R563" s="1073"/>
      <c r="S563" s="1073"/>
      <c r="T563" s="1073"/>
      <c r="U563" s="1073"/>
      <c r="V563" s="1073"/>
      <c r="W563" s="1073"/>
      <c r="X563" s="1073"/>
      <c r="Y563" s="1073"/>
      <c r="Z563" s="1073"/>
    </row>
    <row r="564" spans="1:26" ht="14.25" customHeight="1" x14ac:dyDescent="0.25">
      <c r="A564" s="1073"/>
      <c r="B564" s="1073"/>
      <c r="C564" s="1073"/>
      <c r="D564" s="1073"/>
      <c r="E564" s="1073"/>
      <c r="F564" s="1073"/>
      <c r="G564" s="1073"/>
      <c r="H564" s="1074"/>
      <c r="I564" s="1073"/>
      <c r="J564" s="1073"/>
      <c r="K564" s="1073"/>
      <c r="L564" s="1073"/>
      <c r="M564" s="1073"/>
      <c r="P564" s="1073"/>
      <c r="Q564" s="1073"/>
      <c r="R564" s="1073"/>
      <c r="S564" s="1073"/>
      <c r="T564" s="1073"/>
      <c r="U564" s="1073"/>
      <c r="V564" s="1073"/>
      <c r="W564" s="1073"/>
      <c r="X564" s="1073"/>
      <c r="Y564" s="1073"/>
      <c r="Z564" s="1073"/>
    </row>
    <row r="565" spans="1:26" ht="14.25" customHeight="1" x14ac:dyDescent="0.25">
      <c r="A565" s="1073"/>
      <c r="B565" s="1073"/>
      <c r="C565" s="1073"/>
      <c r="D565" s="1073"/>
      <c r="E565" s="1073"/>
      <c r="F565" s="1073"/>
      <c r="G565" s="1073"/>
      <c r="H565" s="1074"/>
      <c r="I565" s="1073"/>
      <c r="J565" s="1073"/>
      <c r="K565" s="1073"/>
      <c r="L565" s="1073"/>
      <c r="M565" s="1073"/>
      <c r="P565" s="1073"/>
      <c r="Q565" s="1073"/>
      <c r="R565" s="1073"/>
      <c r="S565" s="1073"/>
      <c r="T565" s="1073"/>
      <c r="U565" s="1073"/>
      <c r="V565" s="1073"/>
      <c r="W565" s="1073"/>
      <c r="X565" s="1073"/>
      <c r="Y565" s="1073"/>
      <c r="Z565" s="1073"/>
    </row>
    <row r="566" spans="1:26" ht="14.25" customHeight="1" x14ac:dyDescent="0.25">
      <c r="A566" s="1073"/>
      <c r="B566" s="1073"/>
      <c r="C566" s="1073"/>
      <c r="D566" s="1073"/>
      <c r="E566" s="1073"/>
      <c r="F566" s="1073"/>
      <c r="G566" s="1073"/>
      <c r="H566" s="1074"/>
      <c r="I566" s="1073"/>
      <c r="J566" s="1073"/>
      <c r="K566" s="1073"/>
      <c r="L566" s="1073"/>
      <c r="M566" s="1073"/>
      <c r="P566" s="1073"/>
      <c r="Q566" s="1073"/>
      <c r="R566" s="1073"/>
      <c r="S566" s="1073"/>
      <c r="T566" s="1073"/>
      <c r="U566" s="1073"/>
      <c r="V566" s="1073"/>
      <c r="W566" s="1073"/>
      <c r="X566" s="1073"/>
      <c r="Y566" s="1073"/>
      <c r="Z566" s="1073"/>
    </row>
    <row r="567" spans="1:26" ht="14.25" customHeight="1" x14ac:dyDescent="0.25">
      <c r="A567" s="1073"/>
      <c r="B567" s="1073"/>
      <c r="C567" s="1073"/>
      <c r="D567" s="1073"/>
      <c r="E567" s="1073"/>
      <c r="F567" s="1073"/>
      <c r="G567" s="1073"/>
      <c r="H567" s="1074"/>
      <c r="I567" s="1073"/>
      <c r="J567" s="1073"/>
      <c r="K567" s="1073"/>
      <c r="L567" s="1073"/>
      <c r="M567" s="1073"/>
      <c r="P567" s="1073"/>
      <c r="Q567" s="1073"/>
      <c r="R567" s="1073"/>
      <c r="S567" s="1073"/>
      <c r="T567" s="1073"/>
      <c r="U567" s="1073"/>
      <c r="V567" s="1073"/>
      <c r="W567" s="1073"/>
      <c r="X567" s="1073"/>
      <c r="Y567" s="1073"/>
      <c r="Z567" s="1073"/>
    </row>
    <row r="568" spans="1:26" ht="14.25" customHeight="1" x14ac:dyDescent="0.25">
      <c r="A568" s="1073"/>
      <c r="B568" s="1073"/>
      <c r="C568" s="1073"/>
      <c r="D568" s="1073"/>
      <c r="E568" s="1073"/>
      <c r="F568" s="1073"/>
      <c r="G568" s="1073"/>
      <c r="H568" s="1074"/>
      <c r="I568" s="1073"/>
      <c r="J568" s="1073"/>
      <c r="K568" s="1073"/>
      <c r="L568" s="1073"/>
      <c r="M568" s="1073"/>
      <c r="P568" s="1073"/>
      <c r="Q568" s="1073"/>
      <c r="R568" s="1073"/>
      <c r="S568" s="1073"/>
      <c r="T568" s="1073"/>
      <c r="U568" s="1073"/>
      <c r="V568" s="1073"/>
      <c r="W568" s="1073"/>
      <c r="X568" s="1073"/>
      <c r="Y568" s="1073"/>
      <c r="Z568" s="1073"/>
    </row>
    <row r="569" spans="1:26" ht="14.25" customHeight="1" x14ac:dyDescent="0.25">
      <c r="A569" s="1073"/>
      <c r="B569" s="1073"/>
      <c r="C569" s="1073"/>
      <c r="D569" s="1073"/>
      <c r="E569" s="1073"/>
      <c r="F569" s="1073"/>
      <c r="G569" s="1073"/>
      <c r="H569" s="1074"/>
      <c r="I569" s="1073"/>
      <c r="J569" s="1073"/>
      <c r="K569" s="1073"/>
      <c r="L569" s="1073"/>
      <c r="M569" s="1073"/>
      <c r="P569" s="1073"/>
      <c r="Q569" s="1073"/>
      <c r="R569" s="1073"/>
      <c r="S569" s="1073"/>
      <c r="T569" s="1073"/>
      <c r="U569" s="1073"/>
      <c r="V569" s="1073"/>
      <c r="W569" s="1073"/>
      <c r="X569" s="1073"/>
      <c r="Y569" s="1073"/>
      <c r="Z569" s="1073"/>
    </row>
    <row r="570" spans="1:26" ht="14.25" customHeight="1" x14ac:dyDescent="0.25">
      <c r="A570" s="1073"/>
      <c r="B570" s="1073"/>
      <c r="C570" s="1073"/>
      <c r="D570" s="1073"/>
      <c r="E570" s="1073"/>
      <c r="F570" s="1073"/>
      <c r="G570" s="1073"/>
      <c r="H570" s="1074"/>
      <c r="I570" s="1073"/>
      <c r="J570" s="1073"/>
      <c r="K570" s="1073"/>
      <c r="L570" s="1073"/>
      <c r="M570" s="1073"/>
      <c r="P570" s="1073"/>
      <c r="Q570" s="1073"/>
      <c r="R570" s="1073"/>
      <c r="S570" s="1073"/>
      <c r="T570" s="1073"/>
      <c r="U570" s="1073"/>
      <c r="V570" s="1073"/>
      <c r="W570" s="1073"/>
      <c r="X570" s="1073"/>
      <c r="Y570" s="1073"/>
      <c r="Z570" s="1073"/>
    </row>
    <row r="571" spans="1:26" ht="14.25" customHeight="1" x14ac:dyDescent="0.25">
      <c r="A571" s="1073"/>
      <c r="B571" s="1073"/>
      <c r="C571" s="1073"/>
      <c r="D571" s="1073"/>
      <c r="E571" s="1073"/>
      <c r="F571" s="1073"/>
      <c r="G571" s="1073"/>
      <c r="H571" s="1074"/>
      <c r="I571" s="1073"/>
      <c r="J571" s="1073"/>
      <c r="K571" s="1073"/>
      <c r="L571" s="1073"/>
      <c r="M571" s="1073"/>
      <c r="P571" s="1073"/>
      <c r="Q571" s="1073"/>
      <c r="R571" s="1073"/>
      <c r="S571" s="1073"/>
      <c r="T571" s="1073"/>
      <c r="U571" s="1073"/>
      <c r="V571" s="1073"/>
      <c r="W571" s="1073"/>
      <c r="X571" s="1073"/>
      <c r="Y571" s="1073"/>
      <c r="Z571" s="1073"/>
    </row>
    <row r="572" spans="1:26" ht="14.25" customHeight="1" x14ac:dyDescent="0.25">
      <c r="A572" s="1073"/>
      <c r="B572" s="1073"/>
      <c r="C572" s="1073"/>
      <c r="D572" s="1073"/>
      <c r="E572" s="1073"/>
      <c r="F572" s="1073"/>
      <c r="G572" s="1073"/>
      <c r="H572" s="1074"/>
      <c r="I572" s="1073"/>
      <c r="J572" s="1073"/>
      <c r="K572" s="1073"/>
      <c r="L572" s="1073"/>
      <c r="M572" s="1073"/>
      <c r="P572" s="1073"/>
      <c r="Q572" s="1073"/>
      <c r="R572" s="1073"/>
      <c r="S572" s="1073"/>
      <c r="T572" s="1073"/>
      <c r="U572" s="1073"/>
      <c r="V572" s="1073"/>
      <c r="W572" s="1073"/>
      <c r="X572" s="1073"/>
      <c r="Y572" s="1073"/>
      <c r="Z572" s="1073"/>
    </row>
    <row r="573" spans="1:26" ht="14.25" customHeight="1" x14ac:dyDescent="0.25">
      <c r="A573" s="1073"/>
      <c r="B573" s="1073"/>
      <c r="C573" s="1073"/>
      <c r="D573" s="1073"/>
      <c r="E573" s="1073"/>
      <c r="F573" s="1073"/>
      <c r="G573" s="1073"/>
      <c r="H573" s="1074"/>
      <c r="I573" s="1073"/>
      <c r="J573" s="1073"/>
      <c r="K573" s="1073"/>
      <c r="L573" s="1073"/>
      <c r="M573" s="1073"/>
      <c r="P573" s="1073"/>
      <c r="Q573" s="1073"/>
      <c r="R573" s="1073"/>
      <c r="S573" s="1073"/>
      <c r="T573" s="1073"/>
      <c r="U573" s="1073"/>
      <c r="V573" s="1073"/>
      <c r="W573" s="1073"/>
      <c r="X573" s="1073"/>
      <c r="Y573" s="1073"/>
      <c r="Z573" s="1073"/>
    </row>
    <row r="574" spans="1:26" ht="14.25" customHeight="1" x14ac:dyDescent="0.25">
      <c r="A574" s="1073"/>
      <c r="B574" s="1073"/>
      <c r="C574" s="1073"/>
      <c r="D574" s="1073"/>
      <c r="E574" s="1073"/>
      <c r="F574" s="1073"/>
      <c r="G574" s="1073"/>
      <c r="H574" s="1074"/>
      <c r="I574" s="1073"/>
      <c r="J574" s="1073"/>
      <c r="K574" s="1073"/>
      <c r="L574" s="1073"/>
      <c r="M574" s="1073"/>
      <c r="P574" s="1073"/>
      <c r="Q574" s="1073"/>
      <c r="R574" s="1073"/>
      <c r="S574" s="1073"/>
      <c r="T574" s="1073"/>
      <c r="U574" s="1073"/>
      <c r="V574" s="1073"/>
      <c r="W574" s="1073"/>
      <c r="X574" s="1073"/>
      <c r="Y574" s="1073"/>
      <c r="Z574" s="1073"/>
    </row>
    <row r="575" spans="1:26" ht="14.25" customHeight="1" x14ac:dyDescent="0.25">
      <c r="A575" s="1073"/>
      <c r="B575" s="1073"/>
      <c r="C575" s="1073"/>
      <c r="D575" s="1073"/>
      <c r="E575" s="1073"/>
      <c r="F575" s="1073"/>
      <c r="G575" s="1073"/>
      <c r="H575" s="1074"/>
      <c r="I575" s="1073"/>
      <c r="J575" s="1073"/>
      <c r="K575" s="1073"/>
      <c r="L575" s="1073"/>
      <c r="M575" s="1073"/>
      <c r="P575" s="1073"/>
      <c r="Q575" s="1073"/>
      <c r="R575" s="1073"/>
      <c r="S575" s="1073"/>
      <c r="T575" s="1073"/>
      <c r="U575" s="1073"/>
      <c r="V575" s="1073"/>
      <c r="W575" s="1073"/>
      <c r="X575" s="1073"/>
      <c r="Y575" s="1073"/>
      <c r="Z575" s="1073"/>
    </row>
    <row r="576" spans="1:26" ht="14.25" customHeight="1" x14ac:dyDescent="0.25">
      <c r="A576" s="1073"/>
      <c r="B576" s="1073"/>
      <c r="C576" s="1073"/>
      <c r="D576" s="1073"/>
      <c r="E576" s="1073"/>
      <c r="F576" s="1073"/>
      <c r="G576" s="1073"/>
      <c r="H576" s="1074"/>
      <c r="I576" s="1073"/>
      <c r="J576" s="1073"/>
      <c r="K576" s="1073"/>
      <c r="L576" s="1073"/>
      <c r="M576" s="1073"/>
      <c r="P576" s="1073"/>
      <c r="Q576" s="1073"/>
      <c r="R576" s="1073"/>
      <c r="S576" s="1073"/>
      <c r="T576" s="1073"/>
      <c r="U576" s="1073"/>
      <c r="V576" s="1073"/>
      <c r="W576" s="1073"/>
      <c r="X576" s="1073"/>
      <c r="Y576" s="1073"/>
      <c r="Z576" s="1073"/>
    </row>
    <row r="577" spans="1:26" ht="14.25" customHeight="1" x14ac:dyDescent="0.25">
      <c r="A577" s="1073"/>
      <c r="B577" s="1073"/>
      <c r="C577" s="1073"/>
      <c r="D577" s="1073"/>
      <c r="E577" s="1073"/>
      <c r="F577" s="1073"/>
      <c r="G577" s="1073"/>
      <c r="H577" s="1074"/>
      <c r="I577" s="1073"/>
      <c r="J577" s="1073"/>
      <c r="K577" s="1073"/>
      <c r="L577" s="1073"/>
      <c r="M577" s="1073"/>
      <c r="P577" s="1073"/>
      <c r="Q577" s="1073"/>
      <c r="R577" s="1073"/>
      <c r="S577" s="1073"/>
      <c r="T577" s="1073"/>
      <c r="U577" s="1073"/>
      <c r="V577" s="1073"/>
      <c r="W577" s="1073"/>
      <c r="X577" s="1073"/>
      <c r="Y577" s="1073"/>
      <c r="Z577" s="1073"/>
    </row>
    <row r="578" spans="1:26" ht="14.25" customHeight="1" x14ac:dyDescent="0.25">
      <c r="A578" s="1073"/>
      <c r="B578" s="1073"/>
      <c r="C578" s="1073"/>
      <c r="D578" s="1073"/>
      <c r="E578" s="1073"/>
      <c r="F578" s="1073"/>
      <c r="G578" s="1073"/>
      <c r="H578" s="1074"/>
      <c r="I578" s="1073"/>
      <c r="J578" s="1073"/>
      <c r="K578" s="1073"/>
      <c r="L578" s="1073"/>
      <c r="M578" s="1073"/>
      <c r="P578" s="1073"/>
      <c r="Q578" s="1073"/>
      <c r="R578" s="1073"/>
      <c r="S578" s="1073"/>
      <c r="T578" s="1073"/>
      <c r="U578" s="1073"/>
      <c r="V578" s="1073"/>
      <c r="W578" s="1073"/>
      <c r="X578" s="1073"/>
      <c r="Y578" s="1073"/>
      <c r="Z578" s="1073"/>
    </row>
    <row r="579" spans="1:26" ht="14.25" customHeight="1" x14ac:dyDescent="0.25">
      <c r="A579" s="1073"/>
      <c r="B579" s="1073"/>
      <c r="C579" s="1073"/>
      <c r="D579" s="1073"/>
      <c r="E579" s="1073"/>
      <c r="F579" s="1073"/>
      <c r="G579" s="1073"/>
      <c r="H579" s="1074"/>
      <c r="I579" s="1073"/>
      <c r="J579" s="1073"/>
      <c r="K579" s="1073"/>
      <c r="L579" s="1073"/>
      <c r="M579" s="1073"/>
      <c r="P579" s="1073"/>
      <c r="Q579" s="1073"/>
      <c r="R579" s="1073"/>
      <c r="S579" s="1073"/>
      <c r="T579" s="1073"/>
      <c r="U579" s="1073"/>
      <c r="V579" s="1073"/>
      <c r="W579" s="1073"/>
      <c r="X579" s="1073"/>
      <c r="Y579" s="1073"/>
      <c r="Z579" s="1073"/>
    </row>
    <row r="580" spans="1:26" ht="14.25" customHeight="1" x14ac:dyDescent="0.25">
      <c r="A580" s="1073"/>
      <c r="B580" s="1073"/>
      <c r="C580" s="1073"/>
      <c r="D580" s="1073"/>
      <c r="E580" s="1073"/>
      <c r="F580" s="1073"/>
      <c r="G580" s="1073"/>
      <c r="H580" s="1074"/>
      <c r="I580" s="1073"/>
      <c r="J580" s="1073"/>
      <c r="K580" s="1073"/>
      <c r="L580" s="1073"/>
      <c r="M580" s="1073"/>
      <c r="P580" s="1073"/>
      <c r="Q580" s="1073"/>
      <c r="R580" s="1073"/>
      <c r="S580" s="1073"/>
      <c r="T580" s="1073"/>
      <c r="U580" s="1073"/>
      <c r="V580" s="1073"/>
      <c r="W580" s="1073"/>
      <c r="X580" s="1073"/>
      <c r="Y580" s="1073"/>
      <c r="Z580" s="1073"/>
    </row>
    <row r="581" spans="1:26" ht="14.25" customHeight="1" x14ac:dyDescent="0.25">
      <c r="A581" s="1073"/>
      <c r="B581" s="1073"/>
      <c r="C581" s="1073"/>
      <c r="D581" s="1073"/>
      <c r="E581" s="1073"/>
      <c r="F581" s="1073"/>
      <c r="G581" s="1073"/>
      <c r="H581" s="1074"/>
      <c r="I581" s="1073"/>
      <c r="J581" s="1073"/>
      <c r="K581" s="1073"/>
      <c r="L581" s="1073"/>
      <c r="M581" s="1073"/>
      <c r="P581" s="1073"/>
      <c r="Q581" s="1073"/>
      <c r="R581" s="1073"/>
      <c r="S581" s="1073"/>
      <c r="T581" s="1073"/>
      <c r="U581" s="1073"/>
      <c r="V581" s="1073"/>
      <c r="W581" s="1073"/>
      <c r="X581" s="1073"/>
      <c r="Y581" s="1073"/>
      <c r="Z581" s="1073"/>
    </row>
    <row r="582" spans="1:26" ht="14.25" customHeight="1" x14ac:dyDescent="0.25">
      <c r="A582" s="1073"/>
      <c r="B582" s="1073"/>
      <c r="C582" s="1073"/>
      <c r="D582" s="1073"/>
      <c r="E582" s="1073"/>
      <c r="F582" s="1073"/>
      <c r="G582" s="1073"/>
      <c r="H582" s="1074"/>
      <c r="I582" s="1073"/>
      <c r="J582" s="1073"/>
      <c r="K582" s="1073"/>
      <c r="L582" s="1073"/>
      <c r="M582" s="1073"/>
      <c r="P582" s="1073"/>
      <c r="Q582" s="1073"/>
      <c r="R582" s="1073"/>
      <c r="S582" s="1073"/>
      <c r="T582" s="1073"/>
      <c r="U582" s="1073"/>
      <c r="V582" s="1073"/>
      <c r="W582" s="1073"/>
      <c r="X582" s="1073"/>
      <c r="Y582" s="1073"/>
      <c r="Z582" s="1073"/>
    </row>
    <row r="583" spans="1:26" ht="14.25" customHeight="1" x14ac:dyDescent="0.25">
      <c r="A583" s="1073"/>
      <c r="B583" s="1073"/>
      <c r="C583" s="1073"/>
      <c r="D583" s="1073"/>
      <c r="E583" s="1073"/>
      <c r="F583" s="1073"/>
      <c r="G583" s="1073"/>
      <c r="H583" s="1074"/>
      <c r="I583" s="1073"/>
      <c r="J583" s="1073"/>
      <c r="K583" s="1073"/>
      <c r="L583" s="1073"/>
      <c r="M583" s="1073"/>
      <c r="P583" s="1073"/>
      <c r="Q583" s="1073"/>
      <c r="R583" s="1073"/>
      <c r="S583" s="1073"/>
      <c r="T583" s="1073"/>
      <c r="U583" s="1073"/>
      <c r="V583" s="1073"/>
      <c r="W583" s="1073"/>
      <c r="X583" s="1073"/>
      <c r="Y583" s="1073"/>
      <c r="Z583" s="1073"/>
    </row>
    <row r="584" spans="1:26" ht="14.25" customHeight="1" x14ac:dyDescent="0.25">
      <c r="A584" s="1073"/>
      <c r="B584" s="1073"/>
      <c r="C584" s="1073"/>
      <c r="D584" s="1073"/>
      <c r="E584" s="1073"/>
      <c r="F584" s="1073"/>
      <c r="G584" s="1073"/>
      <c r="H584" s="1074"/>
      <c r="I584" s="1073"/>
      <c r="J584" s="1073"/>
      <c r="K584" s="1073"/>
      <c r="L584" s="1073"/>
      <c r="M584" s="1073"/>
      <c r="P584" s="1073"/>
      <c r="Q584" s="1073"/>
      <c r="R584" s="1073"/>
      <c r="S584" s="1073"/>
      <c r="T584" s="1073"/>
      <c r="U584" s="1073"/>
      <c r="V584" s="1073"/>
      <c r="W584" s="1073"/>
      <c r="X584" s="1073"/>
      <c r="Y584" s="1073"/>
      <c r="Z584" s="1073"/>
    </row>
    <row r="585" spans="1:26" ht="14.25" customHeight="1" x14ac:dyDescent="0.25">
      <c r="A585" s="1073"/>
      <c r="B585" s="1073"/>
      <c r="C585" s="1073"/>
      <c r="D585" s="1073"/>
      <c r="E585" s="1073"/>
      <c r="F585" s="1073"/>
      <c r="G585" s="1073"/>
      <c r="H585" s="1074"/>
      <c r="I585" s="1073"/>
      <c r="J585" s="1073"/>
      <c r="K585" s="1073"/>
      <c r="L585" s="1073"/>
      <c r="M585" s="1073"/>
      <c r="P585" s="1073"/>
      <c r="Q585" s="1073"/>
      <c r="R585" s="1073"/>
      <c r="S585" s="1073"/>
      <c r="T585" s="1073"/>
      <c r="U585" s="1073"/>
      <c r="V585" s="1073"/>
      <c r="W585" s="1073"/>
      <c r="X585" s="1073"/>
      <c r="Y585" s="1073"/>
      <c r="Z585" s="1073"/>
    </row>
    <row r="586" spans="1:26" ht="14.25" customHeight="1" x14ac:dyDescent="0.25">
      <c r="A586" s="1073"/>
      <c r="B586" s="1073"/>
      <c r="C586" s="1073"/>
      <c r="D586" s="1073"/>
      <c r="E586" s="1073"/>
      <c r="F586" s="1073"/>
      <c r="G586" s="1073"/>
      <c r="H586" s="1074"/>
      <c r="I586" s="1073"/>
      <c r="J586" s="1073"/>
      <c r="K586" s="1073"/>
      <c r="L586" s="1073"/>
      <c r="M586" s="1073"/>
      <c r="P586" s="1073"/>
      <c r="Q586" s="1073"/>
      <c r="R586" s="1073"/>
      <c r="S586" s="1073"/>
      <c r="T586" s="1073"/>
      <c r="U586" s="1073"/>
      <c r="V586" s="1073"/>
      <c r="W586" s="1073"/>
      <c r="X586" s="1073"/>
      <c r="Y586" s="1073"/>
      <c r="Z586" s="1073"/>
    </row>
    <row r="587" spans="1:26" ht="14.25" customHeight="1" x14ac:dyDescent="0.25">
      <c r="A587" s="1073"/>
      <c r="B587" s="1073"/>
      <c r="C587" s="1073"/>
      <c r="D587" s="1073"/>
      <c r="E587" s="1073"/>
      <c r="F587" s="1073"/>
      <c r="G587" s="1073"/>
      <c r="H587" s="1074"/>
      <c r="I587" s="1073"/>
      <c r="J587" s="1073"/>
      <c r="K587" s="1073"/>
      <c r="L587" s="1073"/>
      <c r="M587" s="1073"/>
      <c r="P587" s="1073"/>
      <c r="Q587" s="1073"/>
      <c r="R587" s="1073"/>
      <c r="S587" s="1073"/>
      <c r="T587" s="1073"/>
      <c r="U587" s="1073"/>
      <c r="V587" s="1073"/>
      <c r="W587" s="1073"/>
      <c r="X587" s="1073"/>
      <c r="Y587" s="1073"/>
      <c r="Z587" s="1073"/>
    </row>
    <row r="588" spans="1:26" ht="14.25" customHeight="1" x14ac:dyDescent="0.25">
      <c r="A588" s="1073"/>
      <c r="B588" s="1073"/>
      <c r="C588" s="1073"/>
      <c r="D588" s="1073"/>
      <c r="E588" s="1073"/>
      <c r="F588" s="1073"/>
      <c r="G588" s="1073"/>
      <c r="H588" s="1074"/>
      <c r="I588" s="1073"/>
      <c r="J588" s="1073"/>
      <c r="K588" s="1073"/>
      <c r="L588" s="1073"/>
      <c r="M588" s="1073"/>
      <c r="P588" s="1073"/>
      <c r="Q588" s="1073"/>
      <c r="R588" s="1073"/>
      <c r="S588" s="1073"/>
      <c r="T588" s="1073"/>
      <c r="U588" s="1073"/>
      <c r="V588" s="1073"/>
      <c r="W588" s="1073"/>
      <c r="X588" s="1073"/>
      <c r="Y588" s="1073"/>
      <c r="Z588" s="1073"/>
    </row>
    <row r="589" spans="1:26" ht="14.25" customHeight="1" x14ac:dyDescent="0.25">
      <c r="A589" s="1073"/>
      <c r="B589" s="1073"/>
      <c r="C589" s="1073"/>
      <c r="D589" s="1073"/>
      <c r="E589" s="1073"/>
      <c r="F589" s="1073"/>
      <c r="G589" s="1073"/>
      <c r="H589" s="1074"/>
      <c r="I589" s="1073"/>
      <c r="J589" s="1073"/>
      <c r="K589" s="1073"/>
      <c r="L589" s="1073"/>
      <c r="M589" s="1073"/>
      <c r="P589" s="1073"/>
      <c r="Q589" s="1073"/>
      <c r="R589" s="1073"/>
      <c r="S589" s="1073"/>
      <c r="T589" s="1073"/>
      <c r="U589" s="1073"/>
      <c r="V589" s="1073"/>
      <c r="W589" s="1073"/>
      <c r="X589" s="1073"/>
      <c r="Y589" s="1073"/>
      <c r="Z589" s="1073"/>
    </row>
    <row r="590" spans="1:26" ht="14.25" customHeight="1" x14ac:dyDescent="0.25">
      <c r="A590" s="1073"/>
      <c r="B590" s="1073"/>
      <c r="C590" s="1073"/>
      <c r="D590" s="1073"/>
      <c r="E590" s="1073"/>
      <c r="F590" s="1073"/>
      <c r="G590" s="1073"/>
      <c r="H590" s="1074"/>
      <c r="I590" s="1073"/>
      <c r="J590" s="1073"/>
      <c r="K590" s="1073"/>
      <c r="L590" s="1073"/>
      <c r="M590" s="1073"/>
      <c r="P590" s="1073"/>
      <c r="Q590" s="1073"/>
      <c r="R590" s="1073"/>
      <c r="S590" s="1073"/>
      <c r="T590" s="1073"/>
      <c r="U590" s="1073"/>
      <c r="V590" s="1073"/>
      <c r="W590" s="1073"/>
      <c r="X590" s="1073"/>
      <c r="Y590" s="1073"/>
      <c r="Z590" s="1073"/>
    </row>
    <row r="591" spans="1:26" ht="14.25" customHeight="1" x14ac:dyDescent="0.25">
      <c r="A591" s="1073"/>
      <c r="B591" s="1073"/>
      <c r="C591" s="1073"/>
      <c r="D591" s="1073"/>
      <c r="E591" s="1073"/>
      <c r="F591" s="1073"/>
      <c r="G591" s="1073"/>
      <c r="H591" s="1074"/>
      <c r="I591" s="1073"/>
      <c r="J591" s="1073"/>
      <c r="K591" s="1073"/>
      <c r="L591" s="1073"/>
      <c r="M591" s="1073"/>
      <c r="P591" s="1073"/>
      <c r="Q591" s="1073"/>
      <c r="R591" s="1073"/>
      <c r="S591" s="1073"/>
      <c r="T591" s="1073"/>
      <c r="U591" s="1073"/>
      <c r="V591" s="1073"/>
      <c r="W591" s="1073"/>
      <c r="X591" s="1073"/>
      <c r="Y591" s="1073"/>
      <c r="Z591" s="1073"/>
    </row>
    <row r="592" spans="1:26" ht="14.25" customHeight="1" x14ac:dyDescent="0.25">
      <c r="A592" s="1073"/>
      <c r="B592" s="1073"/>
      <c r="C592" s="1073"/>
      <c r="D592" s="1073"/>
      <c r="E592" s="1073"/>
      <c r="F592" s="1073"/>
      <c r="G592" s="1073"/>
      <c r="H592" s="1074"/>
      <c r="I592" s="1073"/>
      <c r="J592" s="1073"/>
      <c r="K592" s="1073"/>
      <c r="L592" s="1073"/>
      <c r="M592" s="1073"/>
      <c r="P592" s="1073"/>
      <c r="Q592" s="1073"/>
      <c r="R592" s="1073"/>
      <c r="S592" s="1073"/>
      <c r="T592" s="1073"/>
      <c r="U592" s="1073"/>
      <c r="V592" s="1073"/>
      <c r="W592" s="1073"/>
      <c r="X592" s="1073"/>
      <c r="Y592" s="1073"/>
      <c r="Z592" s="1073"/>
    </row>
    <row r="593" spans="1:26" ht="14.25" customHeight="1" x14ac:dyDescent="0.25">
      <c r="A593" s="1073"/>
      <c r="B593" s="1073"/>
      <c r="C593" s="1073"/>
      <c r="D593" s="1073"/>
      <c r="E593" s="1073"/>
      <c r="F593" s="1073"/>
      <c r="G593" s="1073"/>
      <c r="H593" s="1074"/>
      <c r="I593" s="1073"/>
      <c r="J593" s="1073"/>
      <c r="K593" s="1073"/>
      <c r="L593" s="1073"/>
      <c r="M593" s="1073"/>
      <c r="P593" s="1073"/>
      <c r="Q593" s="1073"/>
      <c r="R593" s="1073"/>
      <c r="S593" s="1073"/>
      <c r="T593" s="1073"/>
      <c r="U593" s="1073"/>
      <c r="V593" s="1073"/>
      <c r="W593" s="1073"/>
      <c r="X593" s="1073"/>
      <c r="Y593" s="1073"/>
      <c r="Z593" s="1073"/>
    </row>
    <row r="594" spans="1:26" ht="14.25" customHeight="1" x14ac:dyDescent="0.25">
      <c r="A594" s="1073"/>
      <c r="B594" s="1073"/>
      <c r="C594" s="1073"/>
      <c r="D594" s="1073"/>
      <c r="E594" s="1073"/>
      <c r="F594" s="1073"/>
      <c r="G594" s="1073"/>
      <c r="H594" s="1074"/>
      <c r="I594" s="1073"/>
      <c r="J594" s="1073"/>
      <c r="K594" s="1073"/>
      <c r="L594" s="1073"/>
      <c r="M594" s="1073"/>
      <c r="P594" s="1073"/>
      <c r="Q594" s="1073"/>
      <c r="R594" s="1073"/>
      <c r="S594" s="1073"/>
      <c r="T594" s="1073"/>
      <c r="U594" s="1073"/>
      <c r="V594" s="1073"/>
      <c r="W594" s="1073"/>
      <c r="X594" s="1073"/>
      <c r="Y594" s="1073"/>
      <c r="Z594" s="1073"/>
    </row>
    <row r="595" spans="1:26" ht="14.25" customHeight="1" x14ac:dyDescent="0.25">
      <c r="A595" s="1073"/>
      <c r="B595" s="1073"/>
      <c r="C595" s="1073"/>
      <c r="D595" s="1073"/>
      <c r="E595" s="1073"/>
      <c r="F595" s="1073"/>
      <c r="G595" s="1073"/>
      <c r="H595" s="1074"/>
      <c r="I595" s="1073"/>
      <c r="J595" s="1073"/>
      <c r="K595" s="1073"/>
      <c r="L595" s="1073"/>
      <c r="M595" s="1073"/>
      <c r="P595" s="1073"/>
      <c r="Q595" s="1073"/>
      <c r="R595" s="1073"/>
      <c r="S595" s="1073"/>
      <c r="T595" s="1073"/>
      <c r="U595" s="1073"/>
      <c r="V595" s="1073"/>
      <c r="W595" s="1073"/>
      <c r="X595" s="1073"/>
      <c r="Y595" s="1073"/>
      <c r="Z595" s="1073"/>
    </row>
    <row r="596" spans="1:26" ht="14.25" customHeight="1" x14ac:dyDescent="0.25">
      <c r="A596" s="1073"/>
      <c r="B596" s="1073"/>
      <c r="C596" s="1073"/>
      <c r="D596" s="1073"/>
      <c r="E596" s="1073"/>
      <c r="F596" s="1073"/>
      <c r="G596" s="1073"/>
      <c r="H596" s="1074"/>
      <c r="I596" s="1073"/>
      <c r="J596" s="1073"/>
      <c r="K596" s="1073"/>
      <c r="L596" s="1073"/>
      <c r="M596" s="1073"/>
      <c r="P596" s="1073"/>
      <c r="Q596" s="1073"/>
      <c r="R596" s="1073"/>
      <c r="S596" s="1073"/>
      <c r="T596" s="1073"/>
      <c r="U596" s="1073"/>
      <c r="V596" s="1073"/>
      <c r="W596" s="1073"/>
      <c r="X596" s="1073"/>
      <c r="Y596" s="1073"/>
      <c r="Z596" s="1073"/>
    </row>
    <row r="597" spans="1:26" ht="14.25" customHeight="1" x14ac:dyDescent="0.25">
      <c r="A597" s="1073"/>
      <c r="B597" s="1073"/>
      <c r="C597" s="1073"/>
      <c r="D597" s="1073"/>
      <c r="E597" s="1073"/>
      <c r="F597" s="1073"/>
      <c r="G597" s="1073"/>
      <c r="H597" s="1074"/>
      <c r="I597" s="1073"/>
      <c r="J597" s="1073"/>
      <c r="K597" s="1073"/>
      <c r="L597" s="1073"/>
      <c r="M597" s="1073"/>
      <c r="P597" s="1073"/>
      <c r="Q597" s="1073"/>
      <c r="R597" s="1073"/>
      <c r="S597" s="1073"/>
      <c r="T597" s="1073"/>
      <c r="U597" s="1073"/>
      <c r="V597" s="1073"/>
      <c r="W597" s="1073"/>
      <c r="X597" s="1073"/>
      <c r="Y597" s="1073"/>
      <c r="Z597" s="1073"/>
    </row>
    <row r="598" spans="1:26" ht="14.25" customHeight="1" x14ac:dyDescent="0.25">
      <c r="A598" s="1073"/>
      <c r="B598" s="1073"/>
      <c r="C598" s="1073"/>
      <c r="D598" s="1073"/>
      <c r="E598" s="1073"/>
      <c r="F598" s="1073"/>
      <c r="G598" s="1073"/>
      <c r="H598" s="1074"/>
      <c r="I598" s="1073"/>
      <c r="J598" s="1073"/>
      <c r="K598" s="1073"/>
      <c r="L598" s="1073"/>
      <c r="M598" s="1073"/>
      <c r="P598" s="1073"/>
      <c r="Q598" s="1073"/>
      <c r="R598" s="1073"/>
      <c r="S598" s="1073"/>
      <c r="T598" s="1073"/>
      <c r="U598" s="1073"/>
      <c r="V598" s="1073"/>
      <c r="W598" s="1073"/>
      <c r="X598" s="1073"/>
      <c r="Y598" s="1073"/>
      <c r="Z598" s="1073"/>
    </row>
    <row r="599" spans="1:26" ht="14.25" customHeight="1" x14ac:dyDescent="0.25">
      <c r="A599" s="1073"/>
      <c r="B599" s="1073"/>
      <c r="C599" s="1073"/>
      <c r="D599" s="1073"/>
      <c r="E599" s="1073"/>
      <c r="F599" s="1073"/>
      <c r="G599" s="1073"/>
      <c r="H599" s="1074"/>
      <c r="I599" s="1073"/>
      <c r="J599" s="1073"/>
      <c r="K599" s="1073"/>
      <c r="L599" s="1073"/>
      <c r="M599" s="1073"/>
      <c r="P599" s="1073"/>
      <c r="Q599" s="1073"/>
      <c r="R599" s="1073"/>
      <c r="S599" s="1073"/>
      <c r="T599" s="1073"/>
      <c r="U599" s="1073"/>
      <c r="V599" s="1073"/>
      <c r="W599" s="1073"/>
      <c r="X599" s="1073"/>
      <c r="Y599" s="1073"/>
      <c r="Z599" s="1073"/>
    </row>
    <row r="600" spans="1:26" ht="14.25" customHeight="1" x14ac:dyDescent="0.25">
      <c r="A600" s="1073"/>
      <c r="B600" s="1073"/>
      <c r="C600" s="1073"/>
      <c r="D600" s="1073"/>
      <c r="E600" s="1073"/>
      <c r="F600" s="1073"/>
      <c r="G600" s="1073"/>
      <c r="H600" s="1074"/>
      <c r="I600" s="1073"/>
      <c r="J600" s="1073"/>
      <c r="K600" s="1073"/>
      <c r="L600" s="1073"/>
      <c r="M600" s="1073"/>
      <c r="P600" s="1073"/>
      <c r="Q600" s="1073"/>
      <c r="R600" s="1073"/>
      <c r="S600" s="1073"/>
      <c r="T600" s="1073"/>
      <c r="U600" s="1073"/>
      <c r="V600" s="1073"/>
      <c r="W600" s="1073"/>
      <c r="X600" s="1073"/>
      <c r="Y600" s="1073"/>
      <c r="Z600" s="1073"/>
    </row>
    <row r="601" spans="1:26" ht="14.25" customHeight="1" x14ac:dyDescent="0.25">
      <c r="A601" s="1073"/>
      <c r="B601" s="1073"/>
      <c r="C601" s="1073"/>
      <c r="D601" s="1073"/>
      <c r="E601" s="1073"/>
      <c r="F601" s="1073"/>
      <c r="G601" s="1073"/>
      <c r="H601" s="1074"/>
      <c r="I601" s="1073"/>
      <c r="J601" s="1073"/>
      <c r="K601" s="1073"/>
      <c r="L601" s="1073"/>
      <c r="M601" s="1073"/>
      <c r="P601" s="1073"/>
      <c r="Q601" s="1073"/>
      <c r="R601" s="1073"/>
      <c r="S601" s="1073"/>
      <c r="T601" s="1073"/>
      <c r="U601" s="1073"/>
      <c r="V601" s="1073"/>
      <c r="W601" s="1073"/>
      <c r="X601" s="1073"/>
      <c r="Y601" s="1073"/>
      <c r="Z601" s="1073"/>
    </row>
    <row r="602" spans="1:26" ht="14.25" customHeight="1" x14ac:dyDescent="0.25">
      <c r="A602" s="1073"/>
      <c r="B602" s="1073"/>
      <c r="C602" s="1073"/>
      <c r="D602" s="1073"/>
      <c r="E602" s="1073"/>
      <c r="F602" s="1073"/>
      <c r="G602" s="1073"/>
      <c r="H602" s="1074"/>
      <c r="I602" s="1073"/>
      <c r="J602" s="1073"/>
      <c r="K602" s="1073"/>
      <c r="L602" s="1073"/>
      <c r="M602" s="1073"/>
      <c r="P602" s="1073"/>
      <c r="Q602" s="1073"/>
      <c r="R602" s="1073"/>
      <c r="S602" s="1073"/>
      <c r="T602" s="1073"/>
      <c r="U602" s="1073"/>
      <c r="V602" s="1073"/>
      <c r="W602" s="1073"/>
      <c r="X602" s="1073"/>
      <c r="Y602" s="1073"/>
      <c r="Z602" s="1073"/>
    </row>
    <row r="603" spans="1:26" ht="14.25" customHeight="1" x14ac:dyDescent="0.25">
      <c r="A603" s="1073"/>
      <c r="B603" s="1073"/>
      <c r="C603" s="1073"/>
      <c r="D603" s="1073"/>
      <c r="E603" s="1073"/>
      <c r="F603" s="1073"/>
      <c r="G603" s="1073"/>
      <c r="H603" s="1074"/>
      <c r="I603" s="1073"/>
      <c r="J603" s="1073"/>
      <c r="K603" s="1073"/>
      <c r="L603" s="1073"/>
      <c r="M603" s="1073"/>
      <c r="P603" s="1073"/>
      <c r="Q603" s="1073"/>
      <c r="R603" s="1073"/>
      <c r="S603" s="1073"/>
      <c r="T603" s="1073"/>
      <c r="U603" s="1073"/>
      <c r="V603" s="1073"/>
      <c r="W603" s="1073"/>
      <c r="X603" s="1073"/>
      <c r="Y603" s="1073"/>
      <c r="Z603" s="1073"/>
    </row>
    <row r="604" spans="1:26" ht="14.25" customHeight="1" x14ac:dyDescent="0.25">
      <c r="A604" s="1073"/>
      <c r="B604" s="1073"/>
      <c r="C604" s="1073"/>
      <c r="D604" s="1073"/>
      <c r="E604" s="1073"/>
      <c r="F604" s="1073"/>
      <c r="G604" s="1073"/>
      <c r="H604" s="1074"/>
      <c r="I604" s="1073"/>
      <c r="J604" s="1073"/>
      <c r="K604" s="1073"/>
      <c r="L604" s="1073"/>
      <c r="M604" s="1073"/>
      <c r="P604" s="1073"/>
      <c r="Q604" s="1073"/>
      <c r="R604" s="1073"/>
      <c r="S604" s="1073"/>
      <c r="T604" s="1073"/>
      <c r="U604" s="1073"/>
      <c r="V604" s="1073"/>
      <c r="W604" s="1073"/>
      <c r="X604" s="1073"/>
      <c r="Y604" s="1073"/>
      <c r="Z604" s="1073"/>
    </row>
    <row r="605" spans="1:26" ht="14.25" customHeight="1" x14ac:dyDescent="0.25">
      <c r="A605" s="1073"/>
      <c r="B605" s="1073"/>
      <c r="C605" s="1073"/>
      <c r="D605" s="1073"/>
      <c r="E605" s="1073"/>
      <c r="F605" s="1073"/>
      <c r="G605" s="1073"/>
      <c r="H605" s="1074"/>
      <c r="I605" s="1073"/>
      <c r="J605" s="1073"/>
      <c r="K605" s="1073"/>
      <c r="L605" s="1073"/>
      <c r="M605" s="1073"/>
      <c r="P605" s="1073"/>
      <c r="Q605" s="1073"/>
      <c r="R605" s="1073"/>
      <c r="S605" s="1073"/>
      <c r="T605" s="1073"/>
      <c r="U605" s="1073"/>
      <c r="V605" s="1073"/>
      <c r="W605" s="1073"/>
      <c r="X605" s="1073"/>
      <c r="Y605" s="1073"/>
      <c r="Z605" s="1073"/>
    </row>
    <row r="606" spans="1:26" ht="14.25" customHeight="1" x14ac:dyDescent="0.25">
      <c r="A606" s="1073"/>
      <c r="B606" s="1073"/>
      <c r="C606" s="1073"/>
      <c r="D606" s="1073"/>
      <c r="E606" s="1073"/>
      <c r="F606" s="1073"/>
      <c r="G606" s="1073"/>
      <c r="H606" s="1074"/>
      <c r="I606" s="1073"/>
      <c r="J606" s="1073"/>
      <c r="K606" s="1073"/>
      <c r="L606" s="1073"/>
      <c r="M606" s="1073"/>
      <c r="P606" s="1073"/>
      <c r="Q606" s="1073"/>
      <c r="R606" s="1073"/>
      <c r="S606" s="1073"/>
      <c r="T606" s="1073"/>
      <c r="U606" s="1073"/>
      <c r="V606" s="1073"/>
      <c r="W606" s="1073"/>
      <c r="X606" s="1073"/>
      <c r="Y606" s="1073"/>
      <c r="Z606" s="1073"/>
    </row>
    <row r="607" spans="1:26" ht="14.25" customHeight="1" x14ac:dyDescent="0.25">
      <c r="A607" s="1073"/>
      <c r="B607" s="1073"/>
      <c r="C607" s="1073"/>
      <c r="D607" s="1073"/>
      <c r="E607" s="1073"/>
      <c r="F607" s="1073"/>
      <c r="G607" s="1073"/>
      <c r="H607" s="1074"/>
      <c r="I607" s="1073"/>
      <c r="J607" s="1073"/>
      <c r="K607" s="1073"/>
      <c r="L607" s="1073"/>
      <c r="M607" s="1073"/>
      <c r="P607" s="1073"/>
      <c r="Q607" s="1073"/>
      <c r="R607" s="1073"/>
      <c r="S607" s="1073"/>
      <c r="T607" s="1073"/>
      <c r="U607" s="1073"/>
      <c r="V607" s="1073"/>
      <c r="W607" s="1073"/>
      <c r="X607" s="1073"/>
      <c r="Y607" s="1073"/>
      <c r="Z607" s="1073"/>
    </row>
    <row r="608" spans="1:26" ht="14.25" customHeight="1" x14ac:dyDescent="0.25">
      <c r="A608" s="1073"/>
      <c r="B608" s="1073"/>
      <c r="C608" s="1073"/>
      <c r="D608" s="1073"/>
      <c r="E608" s="1073"/>
      <c r="F608" s="1073"/>
      <c r="G608" s="1073"/>
      <c r="H608" s="1074"/>
      <c r="I608" s="1073"/>
      <c r="J608" s="1073"/>
      <c r="K608" s="1073"/>
      <c r="L608" s="1073"/>
      <c r="M608" s="1073"/>
      <c r="P608" s="1073"/>
      <c r="Q608" s="1073"/>
      <c r="R608" s="1073"/>
      <c r="S608" s="1073"/>
      <c r="T608" s="1073"/>
      <c r="U608" s="1073"/>
      <c r="V608" s="1073"/>
      <c r="W608" s="1073"/>
      <c r="X608" s="1073"/>
      <c r="Y608" s="1073"/>
      <c r="Z608" s="1073"/>
    </row>
    <row r="609" spans="1:26" ht="14.25" customHeight="1" x14ac:dyDescent="0.25">
      <c r="A609" s="1073"/>
      <c r="B609" s="1073"/>
      <c r="C609" s="1073"/>
      <c r="D609" s="1073"/>
      <c r="E609" s="1073"/>
      <c r="F609" s="1073"/>
      <c r="G609" s="1073"/>
      <c r="H609" s="1074"/>
      <c r="I609" s="1073"/>
      <c r="J609" s="1073"/>
      <c r="K609" s="1073"/>
      <c r="L609" s="1073"/>
      <c r="M609" s="1073"/>
      <c r="P609" s="1073"/>
      <c r="Q609" s="1073"/>
      <c r="R609" s="1073"/>
      <c r="S609" s="1073"/>
      <c r="T609" s="1073"/>
      <c r="U609" s="1073"/>
      <c r="V609" s="1073"/>
      <c r="W609" s="1073"/>
      <c r="X609" s="1073"/>
      <c r="Y609" s="1073"/>
      <c r="Z609" s="1073"/>
    </row>
    <row r="610" spans="1:26" ht="14.25" customHeight="1" x14ac:dyDescent="0.25">
      <c r="A610" s="1073"/>
      <c r="B610" s="1073"/>
      <c r="C610" s="1073"/>
      <c r="D610" s="1073"/>
      <c r="E610" s="1073"/>
      <c r="F610" s="1073"/>
      <c r="G610" s="1073"/>
      <c r="H610" s="1074"/>
      <c r="I610" s="1073"/>
      <c r="J610" s="1073"/>
      <c r="K610" s="1073"/>
      <c r="L610" s="1073"/>
      <c r="M610" s="1073"/>
      <c r="P610" s="1073"/>
      <c r="Q610" s="1073"/>
      <c r="R610" s="1073"/>
      <c r="S610" s="1073"/>
      <c r="T610" s="1073"/>
      <c r="U610" s="1073"/>
      <c r="V610" s="1073"/>
      <c r="W610" s="1073"/>
      <c r="X610" s="1073"/>
      <c r="Y610" s="1073"/>
      <c r="Z610" s="1073"/>
    </row>
    <row r="611" spans="1:26" ht="14.25" customHeight="1" x14ac:dyDescent="0.25">
      <c r="A611" s="1073"/>
      <c r="B611" s="1073"/>
      <c r="C611" s="1073"/>
      <c r="D611" s="1073"/>
      <c r="E611" s="1073"/>
      <c r="F611" s="1073"/>
      <c r="G611" s="1073"/>
      <c r="H611" s="1074"/>
      <c r="I611" s="1073"/>
      <c r="J611" s="1073"/>
      <c r="K611" s="1073"/>
      <c r="L611" s="1073"/>
      <c r="M611" s="1073"/>
      <c r="P611" s="1073"/>
      <c r="Q611" s="1073"/>
      <c r="R611" s="1073"/>
      <c r="S611" s="1073"/>
      <c r="T611" s="1073"/>
      <c r="U611" s="1073"/>
      <c r="V611" s="1073"/>
      <c r="W611" s="1073"/>
      <c r="X611" s="1073"/>
      <c r="Y611" s="1073"/>
      <c r="Z611" s="1073"/>
    </row>
    <row r="612" spans="1:26" ht="14.25" customHeight="1" x14ac:dyDescent="0.25">
      <c r="A612" s="1073"/>
      <c r="B612" s="1073"/>
      <c r="C612" s="1073"/>
      <c r="D612" s="1073"/>
      <c r="E612" s="1073"/>
      <c r="F612" s="1073"/>
      <c r="G612" s="1073"/>
      <c r="H612" s="1074"/>
      <c r="I612" s="1073"/>
      <c r="J612" s="1073"/>
      <c r="K612" s="1073"/>
      <c r="L612" s="1073"/>
      <c r="M612" s="1073"/>
      <c r="P612" s="1073"/>
      <c r="Q612" s="1073"/>
      <c r="R612" s="1073"/>
      <c r="S612" s="1073"/>
      <c r="T612" s="1073"/>
      <c r="U612" s="1073"/>
      <c r="V612" s="1073"/>
      <c r="W612" s="1073"/>
      <c r="X612" s="1073"/>
      <c r="Y612" s="1073"/>
      <c r="Z612" s="1073"/>
    </row>
    <row r="613" spans="1:26" ht="14.25" customHeight="1" x14ac:dyDescent="0.25">
      <c r="A613" s="1073"/>
      <c r="B613" s="1073"/>
      <c r="C613" s="1073"/>
      <c r="D613" s="1073"/>
      <c r="E613" s="1073"/>
      <c r="F613" s="1073"/>
      <c r="G613" s="1073"/>
      <c r="H613" s="1074"/>
      <c r="I613" s="1073"/>
      <c r="J613" s="1073"/>
      <c r="K613" s="1073"/>
      <c r="L613" s="1073"/>
      <c r="M613" s="1073"/>
      <c r="P613" s="1073"/>
      <c r="Q613" s="1073"/>
      <c r="R613" s="1073"/>
      <c r="S613" s="1073"/>
      <c r="T613" s="1073"/>
      <c r="U613" s="1073"/>
      <c r="V613" s="1073"/>
      <c r="W613" s="1073"/>
      <c r="X613" s="1073"/>
      <c r="Y613" s="1073"/>
      <c r="Z613" s="1073"/>
    </row>
    <row r="614" spans="1:26" ht="14.25" customHeight="1" x14ac:dyDescent="0.25">
      <c r="A614" s="1073"/>
      <c r="B614" s="1073"/>
      <c r="C614" s="1073"/>
      <c r="D614" s="1073"/>
      <c r="E614" s="1073"/>
      <c r="F614" s="1073"/>
      <c r="G614" s="1073"/>
      <c r="H614" s="1074"/>
      <c r="I614" s="1073"/>
      <c r="J614" s="1073"/>
      <c r="K614" s="1073"/>
      <c r="L614" s="1073"/>
      <c r="M614" s="1073"/>
      <c r="P614" s="1073"/>
      <c r="Q614" s="1073"/>
      <c r="R614" s="1073"/>
      <c r="S614" s="1073"/>
      <c r="T614" s="1073"/>
      <c r="U614" s="1073"/>
      <c r="V614" s="1073"/>
      <c r="W614" s="1073"/>
      <c r="X614" s="1073"/>
      <c r="Y614" s="1073"/>
      <c r="Z614" s="1073"/>
    </row>
    <row r="615" spans="1:26" ht="14.25" customHeight="1" x14ac:dyDescent="0.25">
      <c r="A615" s="1073"/>
      <c r="B615" s="1073"/>
      <c r="C615" s="1073"/>
      <c r="D615" s="1073"/>
      <c r="E615" s="1073"/>
      <c r="F615" s="1073"/>
      <c r="G615" s="1073"/>
      <c r="H615" s="1074"/>
      <c r="I615" s="1073"/>
      <c r="J615" s="1073"/>
      <c r="K615" s="1073"/>
      <c r="L615" s="1073"/>
      <c r="M615" s="1073"/>
      <c r="P615" s="1073"/>
      <c r="Q615" s="1073"/>
      <c r="R615" s="1073"/>
      <c r="S615" s="1073"/>
      <c r="T615" s="1073"/>
      <c r="U615" s="1073"/>
      <c r="V615" s="1073"/>
      <c r="W615" s="1073"/>
      <c r="X615" s="1073"/>
      <c r="Y615" s="1073"/>
      <c r="Z615" s="1073"/>
    </row>
    <row r="616" spans="1:26" ht="14.25" customHeight="1" x14ac:dyDescent="0.25">
      <c r="A616" s="1073"/>
      <c r="B616" s="1073"/>
      <c r="C616" s="1073"/>
      <c r="D616" s="1073"/>
      <c r="E616" s="1073"/>
      <c r="F616" s="1073"/>
      <c r="G616" s="1073"/>
      <c r="H616" s="1074"/>
      <c r="I616" s="1073"/>
      <c r="J616" s="1073"/>
      <c r="K616" s="1073"/>
      <c r="L616" s="1073"/>
      <c r="M616" s="1073"/>
      <c r="P616" s="1073"/>
      <c r="Q616" s="1073"/>
      <c r="R616" s="1073"/>
      <c r="S616" s="1073"/>
      <c r="T616" s="1073"/>
      <c r="U616" s="1073"/>
      <c r="V616" s="1073"/>
      <c r="W616" s="1073"/>
      <c r="X616" s="1073"/>
      <c r="Y616" s="1073"/>
      <c r="Z616" s="1073"/>
    </row>
    <row r="617" spans="1:26" ht="14.25" customHeight="1" x14ac:dyDescent="0.25">
      <c r="A617" s="1073"/>
      <c r="B617" s="1073"/>
      <c r="C617" s="1073"/>
      <c r="D617" s="1073"/>
      <c r="E617" s="1073"/>
      <c r="F617" s="1073"/>
      <c r="G617" s="1073"/>
      <c r="H617" s="1074"/>
      <c r="I617" s="1073"/>
      <c r="J617" s="1073"/>
      <c r="K617" s="1073"/>
      <c r="L617" s="1073"/>
      <c r="M617" s="1073"/>
      <c r="P617" s="1073"/>
      <c r="Q617" s="1073"/>
      <c r="R617" s="1073"/>
      <c r="S617" s="1073"/>
      <c r="T617" s="1073"/>
      <c r="U617" s="1073"/>
      <c r="V617" s="1073"/>
      <c r="W617" s="1073"/>
      <c r="X617" s="1073"/>
      <c r="Y617" s="1073"/>
      <c r="Z617" s="1073"/>
    </row>
    <row r="618" spans="1:26" ht="14.25" customHeight="1" x14ac:dyDescent="0.25">
      <c r="A618" s="1073"/>
      <c r="B618" s="1073"/>
      <c r="C618" s="1073"/>
      <c r="D618" s="1073"/>
      <c r="E618" s="1073"/>
      <c r="F618" s="1073"/>
      <c r="G618" s="1073"/>
      <c r="H618" s="1074"/>
      <c r="I618" s="1073"/>
      <c r="J618" s="1073"/>
      <c r="K618" s="1073"/>
      <c r="L618" s="1073"/>
      <c r="M618" s="1073"/>
      <c r="P618" s="1073"/>
      <c r="Q618" s="1073"/>
      <c r="R618" s="1073"/>
      <c r="S618" s="1073"/>
      <c r="T618" s="1073"/>
      <c r="U618" s="1073"/>
      <c r="V618" s="1073"/>
      <c r="W618" s="1073"/>
      <c r="X618" s="1073"/>
      <c r="Y618" s="1073"/>
      <c r="Z618" s="1073"/>
    </row>
    <row r="619" spans="1:26" ht="14.25" customHeight="1" x14ac:dyDescent="0.25">
      <c r="A619" s="1073"/>
      <c r="B619" s="1073"/>
      <c r="C619" s="1073"/>
      <c r="D619" s="1073"/>
      <c r="E619" s="1073"/>
      <c r="F619" s="1073"/>
      <c r="G619" s="1073"/>
      <c r="H619" s="1074"/>
      <c r="I619" s="1073"/>
      <c r="J619" s="1073"/>
      <c r="K619" s="1073"/>
      <c r="L619" s="1073"/>
      <c r="M619" s="1073"/>
      <c r="P619" s="1073"/>
      <c r="Q619" s="1073"/>
      <c r="R619" s="1073"/>
      <c r="S619" s="1073"/>
      <c r="T619" s="1073"/>
      <c r="U619" s="1073"/>
      <c r="V619" s="1073"/>
      <c r="W619" s="1073"/>
      <c r="X619" s="1073"/>
      <c r="Y619" s="1073"/>
      <c r="Z619" s="1073"/>
    </row>
    <row r="620" spans="1:26" ht="14.25" customHeight="1" x14ac:dyDescent="0.25">
      <c r="A620" s="1073"/>
      <c r="B620" s="1073"/>
      <c r="C620" s="1073"/>
      <c r="D620" s="1073"/>
      <c r="E620" s="1073"/>
      <c r="F620" s="1073"/>
      <c r="G620" s="1073"/>
      <c r="H620" s="1074"/>
      <c r="I620" s="1073"/>
      <c r="J620" s="1073"/>
      <c r="K620" s="1073"/>
      <c r="L620" s="1073"/>
      <c r="M620" s="1073"/>
      <c r="P620" s="1073"/>
      <c r="Q620" s="1073"/>
      <c r="R620" s="1073"/>
      <c r="S620" s="1073"/>
      <c r="T620" s="1073"/>
      <c r="U620" s="1073"/>
      <c r="V620" s="1073"/>
      <c r="W620" s="1073"/>
      <c r="X620" s="1073"/>
      <c r="Y620" s="1073"/>
      <c r="Z620" s="1073"/>
    </row>
    <row r="621" spans="1:26" ht="14.25" customHeight="1" x14ac:dyDescent="0.25">
      <c r="A621" s="1073"/>
      <c r="B621" s="1073"/>
      <c r="C621" s="1073"/>
      <c r="D621" s="1073"/>
      <c r="E621" s="1073"/>
      <c r="F621" s="1073"/>
      <c r="G621" s="1073"/>
      <c r="H621" s="1074"/>
      <c r="I621" s="1073"/>
      <c r="J621" s="1073"/>
      <c r="K621" s="1073"/>
      <c r="L621" s="1073"/>
      <c r="M621" s="1073"/>
      <c r="P621" s="1073"/>
      <c r="Q621" s="1073"/>
      <c r="R621" s="1073"/>
      <c r="S621" s="1073"/>
      <c r="T621" s="1073"/>
      <c r="U621" s="1073"/>
      <c r="V621" s="1073"/>
      <c r="W621" s="1073"/>
      <c r="X621" s="1073"/>
      <c r="Y621" s="1073"/>
      <c r="Z621" s="1073"/>
    </row>
    <row r="622" spans="1:26" ht="14.25" customHeight="1" x14ac:dyDescent="0.25">
      <c r="A622" s="1073"/>
      <c r="B622" s="1073"/>
      <c r="C622" s="1073"/>
      <c r="D622" s="1073"/>
      <c r="E622" s="1073"/>
      <c r="F622" s="1073"/>
      <c r="G622" s="1073"/>
      <c r="H622" s="1074"/>
      <c r="I622" s="1073"/>
      <c r="J622" s="1073"/>
      <c r="K622" s="1073"/>
      <c r="L622" s="1073"/>
      <c r="M622" s="1073"/>
      <c r="P622" s="1073"/>
      <c r="Q622" s="1073"/>
      <c r="R622" s="1073"/>
      <c r="S622" s="1073"/>
      <c r="T622" s="1073"/>
      <c r="U622" s="1073"/>
      <c r="V622" s="1073"/>
      <c r="W622" s="1073"/>
      <c r="X622" s="1073"/>
      <c r="Y622" s="1073"/>
      <c r="Z622" s="1073"/>
    </row>
    <row r="623" spans="1:26" ht="14.25" customHeight="1" x14ac:dyDescent="0.25">
      <c r="A623" s="1073"/>
      <c r="B623" s="1073"/>
      <c r="C623" s="1073"/>
      <c r="D623" s="1073"/>
      <c r="E623" s="1073"/>
      <c r="F623" s="1073"/>
      <c r="G623" s="1073"/>
      <c r="H623" s="1074"/>
      <c r="I623" s="1073"/>
      <c r="J623" s="1073"/>
      <c r="K623" s="1073"/>
      <c r="L623" s="1073"/>
      <c r="M623" s="1073"/>
      <c r="P623" s="1073"/>
      <c r="Q623" s="1073"/>
      <c r="R623" s="1073"/>
      <c r="S623" s="1073"/>
      <c r="T623" s="1073"/>
      <c r="U623" s="1073"/>
      <c r="V623" s="1073"/>
      <c r="W623" s="1073"/>
      <c r="X623" s="1073"/>
      <c r="Y623" s="1073"/>
      <c r="Z623" s="1073"/>
    </row>
    <row r="624" spans="1:26" ht="14.25" customHeight="1" x14ac:dyDescent="0.25">
      <c r="A624" s="1073"/>
      <c r="B624" s="1073"/>
      <c r="C624" s="1073"/>
      <c r="D624" s="1073"/>
      <c r="E624" s="1073"/>
      <c r="F624" s="1073"/>
      <c r="G624" s="1073"/>
      <c r="H624" s="1074"/>
      <c r="I624" s="1073"/>
      <c r="J624" s="1073"/>
      <c r="K624" s="1073"/>
      <c r="L624" s="1073"/>
      <c r="M624" s="1073"/>
      <c r="P624" s="1073"/>
      <c r="Q624" s="1073"/>
      <c r="R624" s="1073"/>
      <c r="S624" s="1073"/>
      <c r="T624" s="1073"/>
      <c r="U624" s="1073"/>
      <c r="V624" s="1073"/>
      <c r="W624" s="1073"/>
      <c r="X624" s="1073"/>
      <c r="Y624" s="1073"/>
      <c r="Z624" s="1073"/>
    </row>
    <row r="625" spans="1:26" ht="14.25" customHeight="1" x14ac:dyDescent="0.25">
      <c r="A625" s="1073"/>
      <c r="B625" s="1073"/>
      <c r="C625" s="1073"/>
      <c r="D625" s="1073"/>
      <c r="E625" s="1073"/>
      <c r="F625" s="1073"/>
      <c r="G625" s="1073"/>
      <c r="H625" s="1074"/>
      <c r="I625" s="1073"/>
      <c r="J625" s="1073"/>
      <c r="K625" s="1073"/>
      <c r="L625" s="1073"/>
      <c r="M625" s="1073"/>
      <c r="P625" s="1073"/>
      <c r="Q625" s="1073"/>
      <c r="R625" s="1073"/>
      <c r="S625" s="1073"/>
      <c r="T625" s="1073"/>
      <c r="U625" s="1073"/>
      <c r="V625" s="1073"/>
      <c r="W625" s="1073"/>
      <c r="X625" s="1073"/>
      <c r="Y625" s="1073"/>
      <c r="Z625" s="1073"/>
    </row>
    <row r="626" spans="1:26" ht="14.25" customHeight="1" x14ac:dyDescent="0.25">
      <c r="A626" s="1073"/>
      <c r="B626" s="1073"/>
      <c r="C626" s="1073"/>
      <c r="D626" s="1073"/>
      <c r="E626" s="1073"/>
      <c r="F626" s="1073"/>
      <c r="G626" s="1073"/>
      <c r="H626" s="1074"/>
      <c r="I626" s="1073"/>
      <c r="J626" s="1073"/>
      <c r="K626" s="1073"/>
      <c r="L626" s="1073"/>
      <c r="M626" s="1073"/>
      <c r="P626" s="1073"/>
      <c r="Q626" s="1073"/>
      <c r="R626" s="1073"/>
      <c r="S626" s="1073"/>
      <c r="T626" s="1073"/>
      <c r="U626" s="1073"/>
      <c r="V626" s="1073"/>
      <c r="W626" s="1073"/>
      <c r="X626" s="1073"/>
      <c r="Y626" s="1073"/>
      <c r="Z626" s="1073"/>
    </row>
    <row r="627" spans="1:26" ht="14.25" customHeight="1" x14ac:dyDescent="0.25">
      <c r="A627" s="1073"/>
      <c r="B627" s="1073"/>
      <c r="C627" s="1073"/>
      <c r="D627" s="1073"/>
      <c r="E627" s="1073"/>
      <c r="F627" s="1073"/>
      <c r="G627" s="1073"/>
      <c r="H627" s="1074"/>
      <c r="I627" s="1073"/>
      <c r="J627" s="1073"/>
      <c r="K627" s="1073"/>
      <c r="L627" s="1073"/>
      <c r="M627" s="1073"/>
      <c r="P627" s="1073"/>
      <c r="Q627" s="1073"/>
      <c r="R627" s="1073"/>
      <c r="S627" s="1073"/>
      <c r="T627" s="1073"/>
      <c r="U627" s="1073"/>
      <c r="V627" s="1073"/>
      <c r="W627" s="1073"/>
      <c r="X627" s="1073"/>
      <c r="Y627" s="1073"/>
      <c r="Z627" s="1073"/>
    </row>
    <row r="628" spans="1:26" ht="14.25" customHeight="1" x14ac:dyDescent="0.25">
      <c r="A628" s="1073"/>
      <c r="B628" s="1073"/>
      <c r="C628" s="1073"/>
      <c r="D628" s="1073"/>
      <c r="E628" s="1073"/>
      <c r="F628" s="1073"/>
      <c r="G628" s="1073"/>
      <c r="H628" s="1074"/>
      <c r="I628" s="1073"/>
      <c r="J628" s="1073"/>
      <c r="K628" s="1073"/>
      <c r="L628" s="1073"/>
      <c r="M628" s="1073"/>
      <c r="P628" s="1073"/>
      <c r="Q628" s="1073"/>
      <c r="R628" s="1073"/>
      <c r="S628" s="1073"/>
      <c r="T628" s="1073"/>
      <c r="U628" s="1073"/>
      <c r="V628" s="1073"/>
      <c r="W628" s="1073"/>
      <c r="X628" s="1073"/>
      <c r="Y628" s="1073"/>
      <c r="Z628" s="1073"/>
    </row>
    <row r="629" spans="1:26" ht="14.25" customHeight="1" x14ac:dyDescent="0.25">
      <c r="A629" s="1073"/>
      <c r="B629" s="1073"/>
      <c r="C629" s="1073"/>
      <c r="D629" s="1073"/>
      <c r="E629" s="1073"/>
      <c r="F629" s="1073"/>
      <c r="G629" s="1073"/>
      <c r="H629" s="1074"/>
      <c r="I629" s="1073"/>
      <c r="J629" s="1073"/>
      <c r="K629" s="1073"/>
      <c r="L629" s="1073"/>
      <c r="M629" s="1073"/>
      <c r="P629" s="1073"/>
      <c r="Q629" s="1073"/>
      <c r="R629" s="1073"/>
      <c r="S629" s="1073"/>
      <c r="T629" s="1073"/>
      <c r="U629" s="1073"/>
      <c r="V629" s="1073"/>
      <c r="W629" s="1073"/>
      <c r="X629" s="1073"/>
      <c r="Y629" s="1073"/>
      <c r="Z629" s="1073"/>
    </row>
    <row r="630" spans="1:26" ht="14.25" customHeight="1" x14ac:dyDescent="0.25">
      <c r="A630" s="1073"/>
      <c r="B630" s="1073"/>
      <c r="C630" s="1073"/>
      <c r="D630" s="1073"/>
      <c r="E630" s="1073"/>
      <c r="F630" s="1073"/>
      <c r="G630" s="1073"/>
      <c r="H630" s="1074"/>
      <c r="I630" s="1073"/>
      <c r="J630" s="1073"/>
      <c r="K630" s="1073"/>
      <c r="L630" s="1073"/>
      <c r="M630" s="1073"/>
      <c r="P630" s="1073"/>
      <c r="Q630" s="1073"/>
      <c r="R630" s="1073"/>
      <c r="S630" s="1073"/>
      <c r="T630" s="1073"/>
      <c r="U630" s="1073"/>
      <c r="V630" s="1073"/>
      <c r="W630" s="1073"/>
      <c r="X630" s="1073"/>
      <c r="Y630" s="1073"/>
      <c r="Z630" s="1073"/>
    </row>
    <row r="631" spans="1:26" ht="14.25" customHeight="1" x14ac:dyDescent="0.25">
      <c r="A631" s="1073"/>
      <c r="B631" s="1073"/>
      <c r="C631" s="1073"/>
      <c r="D631" s="1073"/>
      <c r="E631" s="1073"/>
      <c r="F631" s="1073"/>
      <c r="G631" s="1073"/>
      <c r="H631" s="1074"/>
      <c r="I631" s="1073"/>
      <c r="J631" s="1073"/>
      <c r="K631" s="1073"/>
      <c r="L631" s="1073"/>
      <c r="M631" s="1073"/>
      <c r="P631" s="1073"/>
      <c r="Q631" s="1073"/>
      <c r="R631" s="1073"/>
      <c r="S631" s="1073"/>
      <c r="T631" s="1073"/>
      <c r="U631" s="1073"/>
      <c r="V631" s="1073"/>
      <c r="W631" s="1073"/>
      <c r="X631" s="1073"/>
      <c r="Y631" s="1073"/>
      <c r="Z631" s="1073"/>
    </row>
    <row r="632" spans="1:26" ht="14.25" customHeight="1" x14ac:dyDescent="0.25">
      <c r="A632" s="1073"/>
      <c r="B632" s="1073"/>
      <c r="C632" s="1073"/>
      <c r="D632" s="1073"/>
      <c r="E632" s="1073"/>
      <c r="F632" s="1073"/>
      <c r="G632" s="1073"/>
      <c r="H632" s="1074"/>
      <c r="I632" s="1073"/>
      <c r="J632" s="1073"/>
      <c r="K632" s="1073"/>
      <c r="L632" s="1073"/>
      <c r="M632" s="1073"/>
      <c r="P632" s="1073"/>
      <c r="Q632" s="1073"/>
      <c r="R632" s="1073"/>
      <c r="S632" s="1073"/>
      <c r="T632" s="1073"/>
      <c r="U632" s="1073"/>
      <c r="V632" s="1073"/>
      <c r="W632" s="1073"/>
      <c r="X632" s="1073"/>
      <c r="Y632" s="1073"/>
      <c r="Z632" s="1073"/>
    </row>
    <row r="633" spans="1:26" ht="14.25" customHeight="1" x14ac:dyDescent="0.25">
      <c r="A633" s="1073"/>
      <c r="B633" s="1073"/>
      <c r="C633" s="1073"/>
      <c r="D633" s="1073"/>
      <c r="E633" s="1073"/>
      <c r="F633" s="1073"/>
      <c r="G633" s="1073"/>
      <c r="H633" s="1074"/>
      <c r="I633" s="1073"/>
      <c r="J633" s="1073"/>
      <c r="K633" s="1073"/>
      <c r="L633" s="1073"/>
      <c r="M633" s="1073"/>
      <c r="P633" s="1073"/>
      <c r="Q633" s="1073"/>
      <c r="R633" s="1073"/>
      <c r="S633" s="1073"/>
      <c r="T633" s="1073"/>
      <c r="U633" s="1073"/>
      <c r="V633" s="1073"/>
      <c r="W633" s="1073"/>
      <c r="X633" s="1073"/>
      <c r="Y633" s="1073"/>
      <c r="Z633" s="1073"/>
    </row>
    <row r="634" spans="1:26" ht="14.25" customHeight="1" x14ac:dyDescent="0.25">
      <c r="A634" s="1073"/>
      <c r="B634" s="1073"/>
      <c r="C634" s="1073"/>
      <c r="D634" s="1073"/>
      <c r="E634" s="1073"/>
      <c r="F634" s="1073"/>
      <c r="G634" s="1073"/>
      <c r="H634" s="1074"/>
      <c r="I634" s="1073"/>
      <c r="J634" s="1073"/>
      <c r="K634" s="1073"/>
      <c r="L634" s="1073"/>
      <c r="M634" s="1073"/>
      <c r="P634" s="1073"/>
      <c r="Q634" s="1073"/>
      <c r="R634" s="1073"/>
      <c r="S634" s="1073"/>
      <c r="T634" s="1073"/>
      <c r="U634" s="1073"/>
      <c r="V634" s="1073"/>
      <c r="W634" s="1073"/>
      <c r="X634" s="1073"/>
      <c r="Y634" s="1073"/>
      <c r="Z634" s="1073"/>
    </row>
    <row r="635" spans="1:26" ht="14.25" customHeight="1" x14ac:dyDescent="0.25">
      <c r="A635" s="1073"/>
      <c r="B635" s="1073"/>
      <c r="C635" s="1073"/>
      <c r="D635" s="1073"/>
      <c r="E635" s="1073"/>
      <c r="F635" s="1073"/>
      <c r="G635" s="1073"/>
      <c r="H635" s="1074"/>
      <c r="I635" s="1073"/>
      <c r="J635" s="1073"/>
      <c r="K635" s="1073"/>
      <c r="L635" s="1073"/>
      <c r="M635" s="1073"/>
      <c r="P635" s="1073"/>
      <c r="Q635" s="1073"/>
      <c r="R635" s="1073"/>
      <c r="S635" s="1073"/>
      <c r="T635" s="1073"/>
      <c r="U635" s="1073"/>
      <c r="V635" s="1073"/>
      <c r="W635" s="1073"/>
      <c r="X635" s="1073"/>
      <c r="Y635" s="1073"/>
      <c r="Z635" s="1073"/>
    </row>
    <row r="636" spans="1:26" ht="14.25" customHeight="1" x14ac:dyDescent="0.25">
      <c r="A636" s="1073"/>
      <c r="B636" s="1073"/>
      <c r="C636" s="1073"/>
      <c r="D636" s="1073"/>
      <c r="E636" s="1073"/>
      <c r="F636" s="1073"/>
      <c r="G636" s="1073"/>
      <c r="H636" s="1074"/>
      <c r="I636" s="1073"/>
      <c r="J636" s="1073"/>
      <c r="K636" s="1073"/>
      <c r="L636" s="1073"/>
      <c r="M636" s="1073"/>
      <c r="P636" s="1073"/>
      <c r="Q636" s="1073"/>
      <c r="R636" s="1073"/>
      <c r="S636" s="1073"/>
      <c r="T636" s="1073"/>
      <c r="U636" s="1073"/>
      <c r="V636" s="1073"/>
      <c r="W636" s="1073"/>
      <c r="X636" s="1073"/>
      <c r="Y636" s="1073"/>
      <c r="Z636" s="1073"/>
    </row>
    <row r="637" spans="1:26" ht="14.25" customHeight="1" x14ac:dyDescent="0.25">
      <c r="A637" s="1073"/>
      <c r="B637" s="1073"/>
      <c r="C637" s="1073"/>
      <c r="D637" s="1073"/>
      <c r="E637" s="1073"/>
      <c r="F637" s="1073"/>
      <c r="G637" s="1073"/>
      <c r="H637" s="1074"/>
      <c r="I637" s="1073"/>
      <c r="J637" s="1073"/>
      <c r="K637" s="1073"/>
      <c r="L637" s="1073"/>
      <c r="M637" s="1073"/>
      <c r="P637" s="1073"/>
      <c r="Q637" s="1073"/>
      <c r="R637" s="1073"/>
      <c r="S637" s="1073"/>
      <c r="T637" s="1073"/>
      <c r="U637" s="1073"/>
      <c r="V637" s="1073"/>
      <c r="W637" s="1073"/>
      <c r="X637" s="1073"/>
      <c r="Y637" s="1073"/>
      <c r="Z637" s="1073"/>
    </row>
    <row r="638" spans="1:26" ht="14.25" customHeight="1" x14ac:dyDescent="0.25">
      <c r="A638" s="1073"/>
      <c r="B638" s="1073"/>
      <c r="C638" s="1073"/>
      <c r="D638" s="1073"/>
      <c r="E638" s="1073"/>
      <c r="F638" s="1073"/>
      <c r="G638" s="1073"/>
      <c r="H638" s="1074"/>
      <c r="I638" s="1073"/>
      <c r="J638" s="1073"/>
      <c r="K638" s="1073"/>
      <c r="L638" s="1073"/>
      <c r="M638" s="1073"/>
      <c r="P638" s="1073"/>
      <c r="Q638" s="1073"/>
      <c r="R638" s="1073"/>
      <c r="S638" s="1073"/>
      <c r="T638" s="1073"/>
      <c r="U638" s="1073"/>
      <c r="V638" s="1073"/>
      <c r="W638" s="1073"/>
      <c r="X638" s="1073"/>
      <c r="Y638" s="1073"/>
      <c r="Z638" s="1073"/>
    </row>
    <row r="639" spans="1:26" ht="14.25" customHeight="1" x14ac:dyDescent="0.25">
      <c r="A639" s="1073"/>
      <c r="B639" s="1073"/>
      <c r="C639" s="1073"/>
      <c r="D639" s="1073"/>
      <c r="E639" s="1073"/>
      <c r="F639" s="1073"/>
      <c r="G639" s="1073"/>
      <c r="H639" s="1074"/>
      <c r="I639" s="1073"/>
      <c r="J639" s="1073"/>
      <c r="K639" s="1073"/>
      <c r="L639" s="1073"/>
      <c r="M639" s="1073"/>
      <c r="P639" s="1073"/>
      <c r="Q639" s="1073"/>
      <c r="R639" s="1073"/>
      <c r="S639" s="1073"/>
      <c r="T639" s="1073"/>
      <c r="U639" s="1073"/>
      <c r="V639" s="1073"/>
      <c r="W639" s="1073"/>
      <c r="X639" s="1073"/>
      <c r="Y639" s="1073"/>
      <c r="Z639" s="1073"/>
    </row>
    <row r="640" spans="1:26" ht="14.25" customHeight="1" x14ac:dyDescent="0.25">
      <c r="A640" s="1073"/>
      <c r="B640" s="1073"/>
      <c r="C640" s="1073"/>
      <c r="D640" s="1073"/>
      <c r="E640" s="1073"/>
      <c r="F640" s="1073"/>
      <c r="G640" s="1073"/>
      <c r="H640" s="1074"/>
      <c r="I640" s="1073"/>
      <c r="J640" s="1073"/>
      <c r="K640" s="1073"/>
      <c r="L640" s="1073"/>
      <c r="M640" s="1073"/>
      <c r="P640" s="1073"/>
      <c r="Q640" s="1073"/>
      <c r="R640" s="1073"/>
      <c r="S640" s="1073"/>
      <c r="T640" s="1073"/>
      <c r="U640" s="1073"/>
      <c r="V640" s="1073"/>
      <c r="W640" s="1073"/>
      <c r="X640" s="1073"/>
      <c r="Y640" s="1073"/>
      <c r="Z640" s="1073"/>
    </row>
    <row r="641" spans="1:26" ht="14.25" customHeight="1" x14ac:dyDescent="0.25">
      <c r="A641" s="1073"/>
      <c r="B641" s="1073"/>
      <c r="C641" s="1073"/>
      <c r="D641" s="1073"/>
      <c r="E641" s="1073"/>
      <c r="F641" s="1073"/>
      <c r="G641" s="1073"/>
      <c r="H641" s="1074"/>
      <c r="I641" s="1073"/>
      <c r="J641" s="1073"/>
      <c r="K641" s="1073"/>
      <c r="L641" s="1073"/>
      <c r="M641" s="1073"/>
      <c r="P641" s="1073"/>
      <c r="Q641" s="1073"/>
      <c r="R641" s="1073"/>
      <c r="S641" s="1073"/>
      <c r="T641" s="1073"/>
      <c r="U641" s="1073"/>
      <c r="V641" s="1073"/>
      <c r="W641" s="1073"/>
      <c r="X641" s="1073"/>
      <c r="Y641" s="1073"/>
      <c r="Z641" s="1073"/>
    </row>
    <row r="642" spans="1:26" ht="14.25" customHeight="1" x14ac:dyDescent="0.25">
      <c r="A642" s="1073"/>
      <c r="B642" s="1073"/>
      <c r="C642" s="1073"/>
      <c r="D642" s="1073"/>
      <c r="E642" s="1073"/>
      <c r="F642" s="1073"/>
      <c r="G642" s="1073"/>
      <c r="H642" s="1074"/>
      <c r="I642" s="1073"/>
      <c r="J642" s="1073"/>
      <c r="K642" s="1073"/>
      <c r="L642" s="1073"/>
      <c r="M642" s="1073"/>
      <c r="P642" s="1073"/>
      <c r="Q642" s="1073"/>
      <c r="R642" s="1073"/>
      <c r="S642" s="1073"/>
      <c r="T642" s="1073"/>
      <c r="U642" s="1073"/>
      <c r="V642" s="1073"/>
      <c r="W642" s="1073"/>
      <c r="X642" s="1073"/>
      <c r="Y642" s="1073"/>
      <c r="Z642" s="1073"/>
    </row>
    <row r="643" spans="1:26" ht="14.25" customHeight="1" x14ac:dyDescent="0.25">
      <c r="A643" s="1073"/>
      <c r="B643" s="1073"/>
      <c r="C643" s="1073"/>
      <c r="D643" s="1073"/>
      <c r="E643" s="1073"/>
      <c r="F643" s="1073"/>
      <c r="G643" s="1073"/>
      <c r="H643" s="1074"/>
      <c r="I643" s="1073"/>
      <c r="J643" s="1073"/>
      <c r="K643" s="1073"/>
      <c r="L643" s="1073"/>
      <c r="M643" s="1073"/>
      <c r="P643" s="1073"/>
      <c r="Q643" s="1073"/>
      <c r="R643" s="1073"/>
      <c r="S643" s="1073"/>
      <c r="T643" s="1073"/>
      <c r="U643" s="1073"/>
      <c r="V643" s="1073"/>
      <c r="W643" s="1073"/>
      <c r="X643" s="1073"/>
      <c r="Y643" s="1073"/>
      <c r="Z643" s="1073"/>
    </row>
    <row r="644" spans="1:26" ht="14.25" customHeight="1" x14ac:dyDescent="0.25">
      <c r="A644" s="1073"/>
      <c r="B644" s="1073"/>
      <c r="C644" s="1073"/>
      <c r="D644" s="1073"/>
      <c r="E644" s="1073"/>
      <c r="F644" s="1073"/>
      <c r="G644" s="1073"/>
      <c r="H644" s="1074"/>
      <c r="I644" s="1073"/>
      <c r="J644" s="1073"/>
      <c r="K644" s="1073"/>
      <c r="L644" s="1073"/>
      <c r="M644" s="1073"/>
      <c r="P644" s="1073"/>
      <c r="Q644" s="1073"/>
      <c r="R644" s="1073"/>
      <c r="S644" s="1073"/>
      <c r="T644" s="1073"/>
      <c r="U644" s="1073"/>
      <c r="V644" s="1073"/>
      <c r="W644" s="1073"/>
      <c r="X644" s="1073"/>
      <c r="Y644" s="1073"/>
      <c r="Z644" s="1073"/>
    </row>
    <row r="645" spans="1:26" ht="14.25" customHeight="1" x14ac:dyDescent="0.25">
      <c r="A645" s="1073"/>
      <c r="B645" s="1073"/>
      <c r="C645" s="1073"/>
      <c r="D645" s="1073"/>
      <c r="E645" s="1073"/>
      <c r="F645" s="1073"/>
      <c r="G645" s="1073"/>
      <c r="H645" s="1074"/>
      <c r="I645" s="1073"/>
      <c r="J645" s="1073"/>
      <c r="K645" s="1073"/>
      <c r="L645" s="1073"/>
      <c r="M645" s="1073"/>
      <c r="P645" s="1073"/>
      <c r="Q645" s="1073"/>
      <c r="R645" s="1073"/>
      <c r="S645" s="1073"/>
      <c r="T645" s="1073"/>
      <c r="U645" s="1073"/>
      <c r="V645" s="1073"/>
      <c r="W645" s="1073"/>
      <c r="X645" s="1073"/>
      <c r="Y645" s="1073"/>
      <c r="Z645" s="1073"/>
    </row>
    <row r="646" spans="1:26" ht="14.25" customHeight="1" x14ac:dyDescent="0.25">
      <c r="A646" s="1073"/>
      <c r="B646" s="1073"/>
      <c r="C646" s="1073"/>
      <c r="D646" s="1073"/>
      <c r="E646" s="1073"/>
      <c r="F646" s="1073"/>
      <c r="G646" s="1073"/>
      <c r="H646" s="1074"/>
      <c r="I646" s="1073"/>
      <c r="J646" s="1073"/>
      <c r="K646" s="1073"/>
      <c r="L646" s="1073"/>
      <c r="M646" s="1073"/>
      <c r="P646" s="1073"/>
      <c r="Q646" s="1073"/>
      <c r="R646" s="1073"/>
      <c r="S646" s="1073"/>
      <c r="T646" s="1073"/>
      <c r="U646" s="1073"/>
      <c r="V646" s="1073"/>
      <c r="W646" s="1073"/>
      <c r="X646" s="1073"/>
      <c r="Y646" s="1073"/>
      <c r="Z646" s="1073"/>
    </row>
    <row r="647" spans="1:26" ht="14.25" customHeight="1" x14ac:dyDescent="0.25">
      <c r="A647" s="1073"/>
      <c r="B647" s="1073"/>
      <c r="C647" s="1073"/>
      <c r="D647" s="1073"/>
      <c r="E647" s="1073"/>
      <c r="F647" s="1073"/>
      <c r="G647" s="1073"/>
      <c r="H647" s="1074"/>
      <c r="I647" s="1073"/>
      <c r="J647" s="1073"/>
      <c r="K647" s="1073"/>
      <c r="L647" s="1073"/>
      <c r="M647" s="1073"/>
      <c r="P647" s="1073"/>
      <c r="Q647" s="1073"/>
      <c r="R647" s="1073"/>
      <c r="S647" s="1073"/>
      <c r="T647" s="1073"/>
      <c r="U647" s="1073"/>
      <c r="V647" s="1073"/>
      <c r="W647" s="1073"/>
      <c r="X647" s="1073"/>
      <c r="Y647" s="1073"/>
      <c r="Z647" s="1073"/>
    </row>
    <row r="648" spans="1:26" ht="14.25" customHeight="1" x14ac:dyDescent="0.25">
      <c r="A648" s="1073"/>
      <c r="B648" s="1073"/>
      <c r="C648" s="1073"/>
      <c r="D648" s="1073"/>
      <c r="E648" s="1073"/>
      <c r="F648" s="1073"/>
      <c r="G648" s="1073"/>
      <c r="H648" s="1074"/>
      <c r="I648" s="1073"/>
      <c r="J648" s="1073"/>
      <c r="K648" s="1073"/>
      <c r="L648" s="1073"/>
      <c r="M648" s="1073"/>
      <c r="P648" s="1073"/>
      <c r="Q648" s="1073"/>
      <c r="R648" s="1073"/>
      <c r="S648" s="1073"/>
      <c r="T648" s="1073"/>
      <c r="U648" s="1073"/>
      <c r="V648" s="1073"/>
      <c r="W648" s="1073"/>
      <c r="X648" s="1073"/>
      <c r="Y648" s="1073"/>
      <c r="Z648" s="1073"/>
    </row>
    <row r="649" spans="1:26" ht="14.25" customHeight="1" x14ac:dyDescent="0.25">
      <c r="A649" s="1073"/>
      <c r="B649" s="1073"/>
      <c r="C649" s="1073"/>
      <c r="D649" s="1073"/>
      <c r="E649" s="1073"/>
      <c r="F649" s="1073"/>
      <c r="G649" s="1073"/>
      <c r="H649" s="1074"/>
      <c r="I649" s="1073"/>
      <c r="J649" s="1073"/>
      <c r="K649" s="1073"/>
      <c r="L649" s="1073"/>
      <c r="M649" s="1073"/>
      <c r="P649" s="1073"/>
      <c r="Q649" s="1073"/>
      <c r="R649" s="1073"/>
      <c r="S649" s="1073"/>
      <c r="T649" s="1073"/>
      <c r="U649" s="1073"/>
      <c r="V649" s="1073"/>
      <c r="W649" s="1073"/>
      <c r="X649" s="1073"/>
      <c r="Y649" s="1073"/>
      <c r="Z649" s="1073"/>
    </row>
    <row r="650" spans="1:26" ht="14.25" customHeight="1" x14ac:dyDescent="0.25">
      <c r="A650" s="1073"/>
      <c r="B650" s="1073"/>
      <c r="C650" s="1073"/>
      <c r="D650" s="1073"/>
      <c r="E650" s="1073"/>
      <c r="F650" s="1073"/>
      <c r="G650" s="1073"/>
      <c r="H650" s="1074"/>
      <c r="I650" s="1073"/>
      <c r="J650" s="1073"/>
      <c r="K650" s="1073"/>
      <c r="L650" s="1073"/>
      <c r="M650" s="1073"/>
      <c r="P650" s="1073"/>
      <c r="Q650" s="1073"/>
      <c r="R650" s="1073"/>
      <c r="S650" s="1073"/>
      <c r="T650" s="1073"/>
      <c r="U650" s="1073"/>
      <c r="V650" s="1073"/>
      <c r="W650" s="1073"/>
      <c r="X650" s="1073"/>
      <c r="Y650" s="1073"/>
      <c r="Z650" s="1073"/>
    </row>
    <row r="651" spans="1:26" ht="14.25" customHeight="1" x14ac:dyDescent="0.25">
      <c r="A651" s="1073"/>
      <c r="B651" s="1073"/>
      <c r="C651" s="1073"/>
      <c r="D651" s="1073"/>
      <c r="E651" s="1073"/>
      <c r="F651" s="1073"/>
      <c r="G651" s="1073"/>
      <c r="H651" s="1074"/>
      <c r="I651" s="1073"/>
      <c r="J651" s="1073"/>
      <c r="K651" s="1073"/>
      <c r="L651" s="1073"/>
      <c r="M651" s="1073"/>
      <c r="P651" s="1073"/>
      <c r="Q651" s="1073"/>
      <c r="R651" s="1073"/>
      <c r="S651" s="1073"/>
      <c r="T651" s="1073"/>
      <c r="U651" s="1073"/>
      <c r="V651" s="1073"/>
      <c r="W651" s="1073"/>
      <c r="X651" s="1073"/>
      <c r="Y651" s="1073"/>
      <c r="Z651" s="1073"/>
    </row>
    <row r="652" spans="1:26" ht="14.25" customHeight="1" x14ac:dyDescent="0.25">
      <c r="A652" s="1073"/>
      <c r="B652" s="1073"/>
      <c r="C652" s="1073"/>
      <c r="D652" s="1073"/>
      <c r="E652" s="1073"/>
      <c r="F652" s="1073"/>
      <c r="G652" s="1073"/>
      <c r="H652" s="1074"/>
      <c r="I652" s="1073"/>
      <c r="J652" s="1073"/>
      <c r="K652" s="1073"/>
      <c r="L652" s="1073"/>
      <c r="M652" s="1073"/>
      <c r="P652" s="1073"/>
      <c r="Q652" s="1073"/>
      <c r="R652" s="1073"/>
      <c r="S652" s="1073"/>
      <c r="T652" s="1073"/>
      <c r="U652" s="1073"/>
      <c r="V652" s="1073"/>
      <c r="W652" s="1073"/>
      <c r="X652" s="1073"/>
      <c r="Y652" s="1073"/>
      <c r="Z652" s="1073"/>
    </row>
    <row r="653" spans="1:26" ht="14.25" customHeight="1" x14ac:dyDescent="0.25">
      <c r="A653" s="1073"/>
      <c r="B653" s="1073"/>
      <c r="C653" s="1073"/>
      <c r="D653" s="1073"/>
      <c r="E653" s="1073"/>
      <c r="F653" s="1073"/>
      <c r="G653" s="1073"/>
      <c r="H653" s="1074"/>
      <c r="I653" s="1073"/>
      <c r="J653" s="1073"/>
      <c r="K653" s="1073"/>
      <c r="L653" s="1073"/>
      <c r="M653" s="1073"/>
      <c r="P653" s="1073"/>
      <c r="Q653" s="1073"/>
      <c r="R653" s="1073"/>
      <c r="S653" s="1073"/>
      <c r="T653" s="1073"/>
      <c r="U653" s="1073"/>
      <c r="V653" s="1073"/>
      <c r="W653" s="1073"/>
      <c r="X653" s="1073"/>
      <c r="Y653" s="1073"/>
      <c r="Z653" s="1073"/>
    </row>
    <row r="654" spans="1:26" ht="14.25" customHeight="1" x14ac:dyDescent="0.25">
      <c r="A654" s="1073"/>
      <c r="B654" s="1073"/>
      <c r="C654" s="1073"/>
      <c r="D654" s="1073"/>
      <c r="E654" s="1073"/>
      <c r="F654" s="1073"/>
      <c r="G654" s="1073"/>
      <c r="H654" s="1074"/>
      <c r="I654" s="1073"/>
      <c r="J654" s="1073"/>
      <c r="K654" s="1073"/>
      <c r="L654" s="1073"/>
      <c r="M654" s="1073"/>
      <c r="P654" s="1073"/>
      <c r="Q654" s="1073"/>
      <c r="R654" s="1073"/>
      <c r="S654" s="1073"/>
      <c r="T654" s="1073"/>
      <c r="U654" s="1073"/>
      <c r="V654" s="1073"/>
      <c r="W654" s="1073"/>
      <c r="X654" s="1073"/>
      <c r="Y654" s="1073"/>
      <c r="Z654" s="1073"/>
    </row>
    <row r="655" spans="1:26" ht="14.25" customHeight="1" x14ac:dyDescent="0.25">
      <c r="A655" s="1073"/>
      <c r="B655" s="1073"/>
      <c r="C655" s="1073"/>
      <c r="D655" s="1073"/>
      <c r="E655" s="1073"/>
      <c r="F655" s="1073"/>
      <c r="G655" s="1073"/>
      <c r="H655" s="1074"/>
      <c r="I655" s="1073"/>
      <c r="J655" s="1073"/>
      <c r="K655" s="1073"/>
      <c r="L655" s="1073"/>
      <c r="M655" s="1073"/>
      <c r="P655" s="1073"/>
      <c r="Q655" s="1073"/>
      <c r="R655" s="1073"/>
      <c r="S655" s="1073"/>
      <c r="T655" s="1073"/>
      <c r="U655" s="1073"/>
      <c r="V655" s="1073"/>
      <c r="W655" s="1073"/>
      <c r="X655" s="1073"/>
      <c r="Y655" s="1073"/>
      <c r="Z655" s="1073"/>
    </row>
    <row r="656" spans="1:26" ht="14.25" customHeight="1" x14ac:dyDescent="0.25">
      <c r="A656" s="1073"/>
      <c r="B656" s="1073"/>
      <c r="C656" s="1073"/>
      <c r="D656" s="1073"/>
      <c r="E656" s="1073"/>
      <c r="F656" s="1073"/>
      <c r="G656" s="1073"/>
      <c r="H656" s="1074"/>
      <c r="I656" s="1073"/>
      <c r="J656" s="1073"/>
      <c r="K656" s="1073"/>
      <c r="L656" s="1073"/>
      <c r="M656" s="1073"/>
      <c r="P656" s="1073"/>
      <c r="Q656" s="1073"/>
      <c r="R656" s="1073"/>
      <c r="S656" s="1073"/>
      <c r="T656" s="1073"/>
      <c r="U656" s="1073"/>
      <c r="V656" s="1073"/>
      <c r="W656" s="1073"/>
      <c r="X656" s="1073"/>
      <c r="Y656" s="1073"/>
      <c r="Z656" s="1073"/>
    </row>
    <row r="657" spans="1:26" ht="14.25" customHeight="1" x14ac:dyDescent="0.25">
      <c r="A657" s="1073"/>
      <c r="B657" s="1073"/>
      <c r="C657" s="1073"/>
      <c r="D657" s="1073"/>
      <c r="E657" s="1073"/>
      <c r="F657" s="1073"/>
      <c r="G657" s="1073"/>
      <c r="H657" s="1074"/>
      <c r="I657" s="1073"/>
      <c r="J657" s="1073"/>
      <c r="K657" s="1073"/>
      <c r="L657" s="1073"/>
      <c r="M657" s="1073"/>
      <c r="P657" s="1073"/>
      <c r="Q657" s="1073"/>
      <c r="R657" s="1073"/>
      <c r="S657" s="1073"/>
      <c r="T657" s="1073"/>
      <c r="U657" s="1073"/>
      <c r="V657" s="1073"/>
      <c r="W657" s="1073"/>
      <c r="X657" s="1073"/>
      <c r="Y657" s="1073"/>
      <c r="Z657" s="1073"/>
    </row>
    <row r="658" spans="1:26" ht="14.25" customHeight="1" x14ac:dyDescent="0.25">
      <c r="A658" s="1073"/>
      <c r="B658" s="1073"/>
      <c r="C658" s="1073"/>
      <c r="D658" s="1073"/>
      <c r="E658" s="1073"/>
      <c r="F658" s="1073"/>
      <c r="G658" s="1073"/>
      <c r="H658" s="1074"/>
      <c r="I658" s="1073"/>
      <c r="J658" s="1073"/>
      <c r="K658" s="1073"/>
      <c r="L658" s="1073"/>
      <c r="M658" s="1073"/>
      <c r="P658" s="1073"/>
      <c r="Q658" s="1073"/>
      <c r="R658" s="1073"/>
      <c r="S658" s="1073"/>
      <c r="T658" s="1073"/>
      <c r="U658" s="1073"/>
      <c r="V658" s="1073"/>
      <c r="W658" s="1073"/>
      <c r="X658" s="1073"/>
      <c r="Y658" s="1073"/>
      <c r="Z658" s="1073"/>
    </row>
    <row r="659" spans="1:26" ht="14.25" customHeight="1" x14ac:dyDescent="0.25">
      <c r="A659" s="1073"/>
      <c r="B659" s="1073"/>
      <c r="C659" s="1073"/>
      <c r="D659" s="1073"/>
      <c r="E659" s="1073"/>
      <c r="F659" s="1073"/>
      <c r="G659" s="1073"/>
      <c r="H659" s="1074"/>
      <c r="I659" s="1073"/>
      <c r="J659" s="1073"/>
      <c r="K659" s="1073"/>
      <c r="L659" s="1073"/>
      <c r="M659" s="1073"/>
      <c r="P659" s="1073"/>
      <c r="Q659" s="1073"/>
      <c r="R659" s="1073"/>
      <c r="S659" s="1073"/>
      <c r="T659" s="1073"/>
      <c r="U659" s="1073"/>
      <c r="V659" s="1073"/>
      <c r="W659" s="1073"/>
      <c r="X659" s="1073"/>
      <c r="Y659" s="1073"/>
      <c r="Z659" s="1073"/>
    </row>
    <row r="660" spans="1:26" ht="14.25" customHeight="1" x14ac:dyDescent="0.25">
      <c r="A660" s="1073"/>
      <c r="B660" s="1073"/>
      <c r="C660" s="1073"/>
      <c r="D660" s="1073"/>
      <c r="E660" s="1073"/>
      <c r="F660" s="1073"/>
      <c r="G660" s="1073"/>
      <c r="H660" s="1074"/>
      <c r="I660" s="1073"/>
      <c r="J660" s="1073"/>
      <c r="K660" s="1073"/>
      <c r="L660" s="1073"/>
      <c r="M660" s="1073"/>
      <c r="P660" s="1073"/>
      <c r="Q660" s="1073"/>
      <c r="R660" s="1073"/>
      <c r="S660" s="1073"/>
      <c r="T660" s="1073"/>
      <c r="U660" s="1073"/>
      <c r="V660" s="1073"/>
      <c r="W660" s="1073"/>
      <c r="X660" s="1073"/>
      <c r="Y660" s="1073"/>
      <c r="Z660" s="1073"/>
    </row>
    <row r="661" spans="1:26" ht="14.25" customHeight="1" x14ac:dyDescent="0.25">
      <c r="A661" s="1073"/>
      <c r="B661" s="1073"/>
      <c r="C661" s="1073"/>
      <c r="D661" s="1073"/>
      <c r="E661" s="1073"/>
      <c r="F661" s="1073"/>
      <c r="G661" s="1073"/>
      <c r="H661" s="1074"/>
      <c r="I661" s="1073"/>
      <c r="J661" s="1073"/>
      <c r="K661" s="1073"/>
      <c r="L661" s="1073"/>
      <c r="M661" s="1073"/>
      <c r="P661" s="1073"/>
      <c r="Q661" s="1073"/>
      <c r="R661" s="1073"/>
      <c r="S661" s="1073"/>
      <c r="T661" s="1073"/>
      <c r="U661" s="1073"/>
      <c r="V661" s="1073"/>
      <c r="W661" s="1073"/>
      <c r="X661" s="1073"/>
      <c r="Y661" s="1073"/>
      <c r="Z661" s="1073"/>
    </row>
    <row r="662" spans="1:26" ht="14.25" customHeight="1" x14ac:dyDescent="0.25">
      <c r="A662" s="1073"/>
      <c r="B662" s="1073"/>
      <c r="C662" s="1073"/>
      <c r="D662" s="1073"/>
      <c r="E662" s="1073"/>
      <c r="F662" s="1073"/>
      <c r="G662" s="1073"/>
      <c r="H662" s="1074"/>
      <c r="I662" s="1073"/>
      <c r="J662" s="1073"/>
      <c r="K662" s="1073"/>
      <c r="L662" s="1073"/>
      <c r="M662" s="1073"/>
      <c r="P662" s="1073"/>
      <c r="Q662" s="1073"/>
      <c r="R662" s="1073"/>
      <c r="S662" s="1073"/>
      <c r="T662" s="1073"/>
      <c r="U662" s="1073"/>
      <c r="V662" s="1073"/>
      <c r="W662" s="1073"/>
      <c r="X662" s="1073"/>
      <c r="Y662" s="1073"/>
      <c r="Z662" s="1073"/>
    </row>
    <row r="663" spans="1:26" ht="14.25" customHeight="1" x14ac:dyDescent="0.25">
      <c r="A663" s="1073"/>
      <c r="B663" s="1073"/>
      <c r="C663" s="1073"/>
      <c r="D663" s="1073"/>
      <c r="E663" s="1073"/>
      <c r="F663" s="1073"/>
      <c r="G663" s="1073"/>
      <c r="H663" s="1074"/>
      <c r="I663" s="1073"/>
      <c r="J663" s="1073"/>
      <c r="K663" s="1073"/>
      <c r="L663" s="1073"/>
      <c r="M663" s="1073"/>
      <c r="P663" s="1073"/>
      <c r="Q663" s="1073"/>
      <c r="R663" s="1073"/>
      <c r="S663" s="1073"/>
      <c r="T663" s="1073"/>
      <c r="U663" s="1073"/>
      <c r="V663" s="1073"/>
      <c r="W663" s="1073"/>
      <c r="X663" s="1073"/>
      <c r="Y663" s="1073"/>
      <c r="Z663" s="1073"/>
    </row>
    <row r="664" spans="1:26" ht="14.25" customHeight="1" x14ac:dyDescent="0.25">
      <c r="A664" s="1073"/>
      <c r="B664" s="1073"/>
      <c r="C664" s="1073"/>
      <c r="D664" s="1073"/>
      <c r="E664" s="1073"/>
      <c r="F664" s="1073"/>
      <c r="G664" s="1073"/>
      <c r="H664" s="1074"/>
      <c r="I664" s="1073"/>
      <c r="J664" s="1073"/>
      <c r="K664" s="1073"/>
      <c r="L664" s="1073"/>
      <c r="M664" s="1073"/>
      <c r="P664" s="1073"/>
      <c r="Q664" s="1073"/>
      <c r="R664" s="1073"/>
      <c r="S664" s="1073"/>
      <c r="T664" s="1073"/>
      <c r="U664" s="1073"/>
      <c r="V664" s="1073"/>
      <c r="W664" s="1073"/>
      <c r="X664" s="1073"/>
      <c r="Y664" s="1073"/>
      <c r="Z664" s="1073"/>
    </row>
    <row r="665" spans="1:26" ht="14.25" customHeight="1" x14ac:dyDescent="0.25">
      <c r="A665" s="1073"/>
      <c r="B665" s="1073"/>
      <c r="C665" s="1073"/>
      <c r="D665" s="1073"/>
      <c r="E665" s="1073"/>
      <c r="F665" s="1073"/>
      <c r="G665" s="1073"/>
      <c r="H665" s="1074"/>
      <c r="I665" s="1073"/>
      <c r="J665" s="1073"/>
      <c r="K665" s="1073"/>
      <c r="L665" s="1073"/>
      <c r="M665" s="1073"/>
      <c r="P665" s="1073"/>
      <c r="Q665" s="1073"/>
      <c r="R665" s="1073"/>
      <c r="S665" s="1073"/>
      <c r="T665" s="1073"/>
      <c r="U665" s="1073"/>
      <c r="V665" s="1073"/>
      <c r="W665" s="1073"/>
      <c r="X665" s="1073"/>
      <c r="Y665" s="1073"/>
      <c r="Z665" s="1073"/>
    </row>
    <row r="666" spans="1:26" ht="14.25" customHeight="1" x14ac:dyDescent="0.25">
      <c r="A666" s="1073"/>
      <c r="B666" s="1073"/>
      <c r="C666" s="1073"/>
      <c r="D666" s="1073"/>
      <c r="E666" s="1073"/>
      <c r="F666" s="1073"/>
      <c r="G666" s="1073"/>
      <c r="H666" s="1074"/>
      <c r="I666" s="1073"/>
      <c r="J666" s="1073"/>
      <c r="K666" s="1073"/>
      <c r="L666" s="1073"/>
      <c r="M666" s="1073"/>
      <c r="P666" s="1073"/>
      <c r="Q666" s="1073"/>
      <c r="R666" s="1073"/>
      <c r="S666" s="1073"/>
      <c r="T666" s="1073"/>
      <c r="U666" s="1073"/>
      <c r="V666" s="1073"/>
      <c r="W666" s="1073"/>
      <c r="X666" s="1073"/>
      <c r="Y666" s="1073"/>
      <c r="Z666" s="1073"/>
    </row>
    <row r="667" spans="1:26" ht="14.25" customHeight="1" x14ac:dyDescent="0.25">
      <c r="A667" s="1073"/>
      <c r="B667" s="1073"/>
      <c r="C667" s="1073"/>
      <c r="D667" s="1073"/>
      <c r="E667" s="1073"/>
      <c r="F667" s="1073"/>
      <c r="G667" s="1073"/>
      <c r="H667" s="1074"/>
      <c r="I667" s="1073"/>
      <c r="J667" s="1073"/>
      <c r="K667" s="1073"/>
      <c r="L667" s="1073"/>
      <c r="M667" s="1073"/>
      <c r="P667" s="1073"/>
      <c r="Q667" s="1073"/>
      <c r="R667" s="1073"/>
      <c r="S667" s="1073"/>
      <c r="T667" s="1073"/>
      <c r="U667" s="1073"/>
      <c r="V667" s="1073"/>
      <c r="W667" s="1073"/>
      <c r="X667" s="1073"/>
      <c r="Y667" s="1073"/>
      <c r="Z667" s="1073"/>
    </row>
    <row r="668" spans="1:26" ht="14.25" customHeight="1" x14ac:dyDescent="0.25">
      <c r="A668" s="1073"/>
      <c r="B668" s="1073"/>
      <c r="C668" s="1073"/>
      <c r="D668" s="1073"/>
      <c r="E668" s="1073"/>
      <c r="F668" s="1073"/>
      <c r="G668" s="1073"/>
      <c r="H668" s="1074"/>
      <c r="I668" s="1073"/>
      <c r="J668" s="1073"/>
      <c r="K668" s="1073"/>
      <c r="L668" s="1073"/>
      <c r="M668" s="1073"/>
      <c r="P668" s="1073"/>
      <c r="Q668" s="1073"/>
      <c r="R668" s="1073"/>
      <c r="S668" s="1073"/>
      <c r="T668" s="1073"/>
      <c r="U668" s="1073"/>
      <c r="V668" s="1073"/>
      <c r="W668" s="1073"/>
      <c r="X668" s="1073"/>
      <c r="Y668" s="1073"/>
      <c r="Z668" s="1073"/>
    </row>
    <row r="669" spans="1:26" ht="14.25" customHeight="1" x14ac:dyDescent="0.25">
      <c r="A669" s="1073"/>
      <c r="B669" s="1073"/>
      <c r="C669" s="1073"/>
      <c r="D669" s="1073"/>
      <c r="E669" s="1073"/>
      <c r="F669" s="1073"/>
      <c r="G669" s="1073"/>
      <c r="H669" s="1074"/>
      <c r="I669" s="1073"/>
      <c r="J669" s="1073"/>
      <c r="K669" s="1073"/>
      <c r="L669" s="1073"/>
      <c r="M669" s="1073"/>
      <c r="P669" s="1073"/>
      <c r="Q669" s="1073"/>
      <c r="R669" s="1073"/>
      <c r="S669" s="1073"/>
      <c r="T669" s="1073"/>
      <c r="U669" s="1073"/>
      <c r="V669" s="1073"/>
      <c r="W669" s="1073"/>
      <c r="X669" s="1073"/>
      <c r="Y669" s="1073"/>
      <c r="Z669" s="1073"/>
    </row>
    <row r="670" spans="1:26" ht="14.25" customHeight="1" x14ac:dyDescent="0.25">
      <c r="A670" s="1073"/>
      <c r="B670" s="1073"/>
      <c r="C670" s="1073"/>
      <c r="D670" s="1073"/>
      <c r="E670" s="1073"/>
      <c r="F670" s="1073"/>
      <c r="G670" s="1073"/>
      <c r="H670" s="1074"/>
      <c r="I670" s="1073"/>
      <c r="J670" s="1073"/>
      <c r="K670" s="1073"/>
      <c r="L670" s="1073"/>
      <c r="M670" s="1073"/>
      <c r="P670" s="1073"/>
      <c r="Q670" s="1073"/>
      <c r="R670" s="1073"/>
      <c r="S670" s="1073"/>
      <c r="T670" s="1073"/>
      <c r="U670" s="1073"/>
      <c r="V670" s="1073"/>
      <c r="W670" s="1073"/>
      <c r="X670" s="1073"/>
      <c r="Y670" s="1073"/>
      <c r="Z670" s="1073"/>
    </row>
    <row r="671" spans="1:26" ht="14.25" customHeight="1" x14ac:dyDescent="0.25">
      <c r="A671" s="1073"/>
      <c r="B671" s="1073"/>
      <c r="C671" s="1073"/>
      <c r="D671" s="1073"/>
      <c r="E671" s="1073"/>
      <c r="F671" s="1073"/>
      <c r="G671" s="1073"/>
      <c r="H671" s="1074"/>
      <c r="I671" s="1073"/>
      <c r="J671" s="1073"/>
      <c r="K671" s="1073"/>
      <c r="L671" s="1073"/>
      <c r="M671" s="1073"/>
      <c r="P671" s="1073"/>
      <c r="Q671" s="1073"/>
      <c r="R671" s="1073"/>
      <c r="S671" s="1073"/>
      <c r="T671" s="1073"/>
      <c r="U671" s="1073"/>
      <c r="V671" s="1073"/>
      <c r="W671" s="1073"/>
      <c r="X671" s="1073"/>
      <c r="Y671" s="1073"/>
      <c r="Z671" s="1073"/>
    </row>
    <row r="672" spans="1:26" ht="14.25" customHeight="1" x14ac:dyDescent="0.25">
      <c r="A672" s="1073"/>
      <c r="B672" s="1073"/>
      <c r="C672" s="1073"/>
      <c r="D672" s="1073"/>
      <c r="E672" s="1073"/>
      <c r="F672" s="1073"/>
      <c r="G672" s="1073"/>
      <c r="H672" s="1074"/>
      <c r="I672" s="1073"/>
      <c r="J672" s="1073"/>
      <c r="K672" s="1073"/>
      <c r="L672" s="1073"/>
      <c r="M672" s="1073"/>
      <c r="P672" s="1073"/>
      <c r="Q672" s="1073"/>
      <c r="R672" s="1073"/>
      <c r="S672" s="1073"/>
      <c r="T672" s="1073"/>
      <c r="U672" s="1073"/>
      <c r="V672" s="1073"/>
      <c r="W672" s="1073"/>
      <c r="X672" s="1073"/>
      <c r="Y672" s="1073"/>
      <c r="Z672" s="1073"/>
    </row>
    <row r="673" spans="1:26" ht="14.25" customHeight="1" x14ac:dyDescent="0.25">
      <c r="A673" s="1073"/>
      <c r="B673" s="1073"/>
      <c r="C673" s="1073"/>
      <c r="D673" s="1073"/>
      <c r="E673" s="1073"/>
      <c r="F673" s="1073"/>
      <c r="G673" s="1073"/>
      <c r="H673" s="1074"/>
      <c r="I673" s="1073"/>
      <c r="J673" s="1073"/>
      <c r="K673" s="1073"/>
      <c r="L673" s="1073"/>
      <c r="M673" s="1073"/>
      <c r="P673" s="1073"/>
      <c r="Q673" s="1073"/>
      <c r="R673" s="1073"/>
      <c r="S673" s="1073"/>
      <c r="T673" s="1073"/>
      <c r="U673" s="1073"/>
      <c r="V673" s="1073"/>
      <c r="W673" s="1073"/>
      <c r="X673" s="1073"/>
      <c r="Y673" s="1073"/>
      <c r="Z673" s="1073"/>
    </row>
    <row r="674" spans="1:26" ht="14.25" customHeight="1" x14ac:dyDescent="0.25">
      <c r="A674" s="1073"/>
      <c r="B674" s="1073"/>
      <c r="C674" s="1073"/>
      <c r="D674" s="1073"/>
      <c r="E674" s="1073"/>
      <c r="F674" s="1073"/>
      <c r="G674" s="1073"/>
      <c r="H674" s="1074"/>
      <c r="I674" s="1073"/>
      <c r="J674" s="1073"/>
      <c r="K674" s="1073"/>
      <c r="L674" s="1073"/>
      <c r="M674" s="1073"/>
      <c r="P674" s="1073"/>
      <c r="Q674" s="1073"/>
      <c r="R674" s="1073"/>
      <c r="S674" s="1073"/>
      <c r="T674" s="1073"/>
      <c r="U674" s="1073"/>
      <c r="V674" s="1073"/>
      <c r="W674" s="1073"/>
      <c r="X674" s="1073"/>
      <c r="Y674" s="1073"/>
      <c r="Z674" s="1073"/>
    </row>
    <row r="675" spans="1:26" ht="14.25" customHeight="1" x14ac:dyDescent="0.25">
      <c r="A675" s="1073"/>
      <c r="B675" s="1073"/>
      <c r="C675" s="1073"/>
      <c r="D675" s="1073"/>
      <c r="E675" s="1073"/>
      <c r="F675" s="1073"/>
      <c r="G675" s="1073"/>
      <c r="H675" s="1074"/>
      <c r="I675" s="1073"/>
      <c r="J675" s="1073"/>
      <c r="K675" s="1073"/>
      <c r="L675" s="1073"/>
      <c r="M675" s="1073"/>
      <c r="P675" s="1073"/>
      <c r="Q675" s="1073"/>
      <c r="R675" s="1073"/>
      <c r="S675" s="1073"/>
      <c r="T675" s="1073"/>
      <c r="U675" s="1073"/>
      <c r="V675" s="1073"/>
      <c r="W675" s="1073"/>
      <c r="X675" s="1073"/>
      <c r="Y675" s="1073"/>
      <c r="Z675" s="1073"/>
    </row>
    <row r="676" spans="1:26" ht="14.25" customHeight="1" x14ac:dyDescent="0.25">
      <c r="A676" s="1073"/>
      <c r="B676" s="1073"/>
      <c r="C676" s="1073"/>
      <c r="D676" s="1073"/>
      <c r="E676" s="1073"/>
      <c r="F676" s="1073"/>
      <c r="G676" s="1073"/>
      <c r="H676" s="1074"/>
      <c r="I676" s="1073"/>
      <c r="J676" s="1073"/>
      <c r="K676" s="1073"/>
      <c r="L676" s="1073"/>
      <c r="M676" s="1073"/>
      <c r="P676" s="1073"/>
      <c r="Q676" s="1073"/>
      <c r="R676" s="1073"/>
      <c r="S676" s="1073"/>
      <c r="T676" s="1073"/>
      <c r="U676" s="1073"/>
      <c r="V676" s="1073"/>
      <c r="W676" s="1073"/>
      <c r="X676" s="1073"/>
      <c r="Y676" s="1073"/>
      <c r="Z676" s="1073"/>
    </row>
    <row r="677" spans="1:26" ht="14.25" customHeight="1" x14ac:dyDescent="0.25">
      <c r="A677" s="1073"/>
      <c r="B677" s="1073"/>
      <c r="C677" s="1073"/>
      <c r="D677" s="1073"/>
      <c r="E677" s="1073"/>
      <c r="F677" s="1073"/>
      <c r="G677" s="1073"/>
      <c r="H677" s="1074"/>
      <c r="I677" s="1073"/>
      <c r="J677" s="1073"/>
      <c r="K677" s="1073"/>
      <c r="L677" s="1073"/>
      <c r="M677" s="1073"/>
      <c r="P677" s="1073"/>
      <c r="Q677" s="1073"/>
      <c r="R677" s="1073"/>
      <c r="S677" s="1073"/>
      <c r="T677" s="1073"/>
      <c r="U677" s="1073"/>
      <c r="V677" s="1073"/>
      <c r="W677" s="1073"/>
      <c r="X677" s="1073"/>
      <c r="Y677" s="1073"/>
      <c r="Z677" s="1073"/>
    </row>
    <row r="678" spans="1:26" ht="14.25" customHeight="1" x14ac:dyDescent="0.25">
      <c r="A678" s="1073"/>
      <c r="B678" s="1073"/>
      <c r="C678" s="1073"/>
      <c r="D678" s="1073"/>
      <c r="E678" s="1073"/>
      <c r="F678" s="1073"/>
      <c r="G678" s="1073"/>
      <c r="H678" s="1074"/>
      <c r="I678" s="1073"/>
      <c r="J678" s="1073"/>
      <c r="K678" s="1073"/>
      <c r="L678" s="1073"/>
      <c r="M678" s="1073"/>
      <c r="P678" s="1073"/>
      <c r="Q678" s="1073"/>
      <c r="R678" s="1073"/>
      <c r="S678" s="1073"/>
      <c r="T678" s="1073"/>
      <c r="U678" s="1073"/>
      <c r="V678" s="1073"/>
      <c r="W678" s="1073"/>
      <c r="X678" s="1073"/>
      <c r="Y678" s="1073"/>
      <c r="Z678" s="1073"/>
    </row>
    <row r="679" spans="1:26" ht="14.25" customHeight="1" x14ac:dyDescent="0.25">
      <c r="A679" s="1073"/>
      <c r="B679" s="1073"/>
      <c r="C679" s="1073"/>
      <c r="D679" s="1073"/>
      <c r="E679" s="1073"/>
      <c r="F679" s="1073"/>
      <c r="G679" s="1073"/>
      <c r="H679" s="1074"/>
      <c r="I679" s="1073"/>
      <c r="J679" s="1073"/>
      <c r="K679" s="1073"/>
      <c r="L679" s="1073"/>
      <c r="M679" s="1073"/>
      <c r="P679" s="1073"/>
      <c r="Q679" s="1073"/>
      <c r="R679" s="1073"/>
      <c r="S679" s="1073"/>
      <c r="T679" s="1073"/>
      <c r="U679" s="1073"/>
      <c r="V679" s="1073"/>
      <c r="W679" s="1073"/>
      <c r="X679" s="1073"/>
      <c r="Y679" s="1073"/>
      <c r="Z679" s="1073"/>
    </row>
    <row r="680" spans="1:26" ht="14.25" customHeight="1" x14ac:dyDescent="0.25">
      <c r="A680" s="1073"/>
      <c r="B680" s="1073"/>
      <c r="C680" s="1073"/>
      <c r="D680" s="1073"/>
      <c r="E680" s="1073"/>
      <c r="F680" s="1073"/>
      <c r="G680" s="1073"/>
      <c r="H680" s="1074"/>
      <c r="I680" s="1073"/>
      <c r="J680" s="1073"/>
      <c r="K680" s="1073"/>
      <c r="L680" s="1073"/>
      <c r="M680" s="1073"/>
      <c r="P680" s="1073"/>
      <c r="Q680" s="1073"/>
      <c r="R680" s="1073"/>
      <c r="S680" s="1073"/>
      <c r="T680" s="1073"/>
      <c r="U680" s="1073"/>
      <c r="V680" s="1073"/>
      <c r="W680" s="1073"/>
      <c r="X680" s="1073"/>
      <c r="Y680" s="1073"/>
      <c r="Z680" s="1073"/>
    </row>
    <row r="681" spans="1:26" ht="14.25" customHeight="1" x14ac:dyDescent="0.25">
      <c r="A681" s="1073"/>
      <c r="B681" s="1073"/>
      <c r="C681" s="1073"/>
      <c r="D681" s="1073"/>
      <c r="E681" s="1073"/>
      <c r="F681" s="1073"/>
      <c r="G681" s="1073"/>
      <c r="H681" s="1074"/>
      <c r="I681" s="1073"/>
      <c r="J681" s="1073"/>
      <c r="K681" s="1073"/>
      <c r="L681" s="1073"/>
      <c r="M681" s="1073"/>
      <c r="P681" s="1073"/>
      <c r="Q681" s="1073"/>
      <c r="R681" s="1073"/>
      <c r="S681" s="1073"/>
      <c r="T681" s="1073"/>
      <c r="U681" s="1073"/>
      <c r="V681" s="1073"/>
      <c r="W681" s="1073"/>
      <c r="X681" s="1073"/>
      <c r="Y681" s="1073"/>
      <c r="Z681" s="1073"/>
    </row>
    <row r="682" spans="1:26" ht="14.25" customHeight="1" x14ac:dyDescent="0.25">
      <c r="A682" s="1073"/>
      <c r="B682" s="1073"/>
      <c r="C682" s="1073"/>
      <c r="D682" s="1073"/>
      <c r="E682" s="1073"/>
      <c r="F682" s="1073"/>
      <c r="G682" s="1073"/>
      <c r="H682" s="1074"/>
      <c r="I682" s="1073"/>
      <c r="J682" s="1073"/>
      <c r="K682" s="1073"/>
      <c r="L682" s="1073"/>
      <c r="M682" s="1073"/>
      <c r="P682" s="1073"/>
      <c r="Q682" s="1073"/>
      <c r="R682" s="1073"/>
      <c r="S682" s="1073"/>
      <c r="T682" s="1073"/>
      <c r="U682" s="1073"/>
      <c r="V682" s="1073"/>
      <c r="W682" s="1073"/>
      <c r="X682" s="1073"/>
      <c r="Y682" s="1073"/>
      <c r="Z682" s="1073"/>
    </row>
    <row r="683" spans="1:26" ht="14.25" customHeight="1" x14ac:dyDescent="0.25">
      <c r="A683" s="1073"/>
      <c r="B683" s="1073"/>
      <c r="C683" s="1073"/>
      <c r="D683" s="1073"/>
      <c r="E683" s="1073"/>
      <c r="F683" s="1073"/>
      <c r="G683" s="1073"/>
      <c r="H683" s="1074"/>
      <c r="I683" s="1073"/>
      <c r="J683" s="1073"/>
      <c r="K683" s="1073"/>
      <c r="L683" s="1073"/>
      <c r="M683" s="1073"/>
      <c r="P683" s="1073"/>
      <c r="Q683" s="1073"/>
      <c r="R683" s="1073"/>
      <c r="S683" s="1073"/>
      <c r="T683" s="1073"/>
      <c r="U683" s="1073"/>
      <c r="V683" s="1073"/>
      <c r="W683" s="1073"/>
      <c r="X683" s="1073"/>
      <c r="Y683" s="1073"/>
      <c r="Z683" s="1073"/>
    </row>
    <row r="684" spans="1:26" ht="14.25" customHeight="1" x14ac:dyDescent="0.25">
      <c r="A684" s="1073"/>
      <c r="B684" s="1073"/>
      <c r="C684" s="1073"/>
      <c r="D684" s="1073"/>
      <c r="E684" s="1073"/>
      <c r="F684" s="1073"/>
      <c r="G684" s="1073"/>
      <c r="H684" s="1074"/>
      <c r="I684" s="1073"/>
      <c r="J684" s="1073"/>
      <c r="K684" s="1073"/>
      <c r="L684" s="1073"/>
      <c r="M684" s="1073"/>
      <c r="P684" s="1073"/>
      <c r="Q684" s="1073"/>
      <c r="R684" s="1073"/>
      <c r="S684" s="1073"/>
      <c r="T684" s="1073"/>
      <c r="U684" s="1073"/>
      <c r="V684" s="1073"/>
      <c r="W684" s="1073"/>
      <c r="X684" s="1073"/>
      <c r="Y684" s="1073"/>
      <c r="Z684" s="1073"/>
    </row>
    <row r="685" spans="1:26" ht="14.25" customHeight="1" x14ac:dyDescent="0.25">
      <c r="A685" s="1073"/>
      <c r="B685" s="1073"/>
      <c r="C685" s="1073"/>
      <c r="D685" s="1073"/>
      <c r="E685" s="1073"/>
      <c r="F685" s="1073"/>
      <c r="G685" s="1073"/>
      <c r="H685" s="1074"/>
      <c r="I685" s="1073"/>
      <c r="J685" s="1073"/>
      <c r="K685" s="1073"/>
      <c r="L685" s="1073"/>
      <c r="M685" s="1073"/>
      <c r="P685" s="1073"/>
      <c r="Q685" s="1073"/>
      <c r="R685" s="1073"/>
      <c r="S685" s="1073"/>
      <c r="T685" s="1073"/>
      <c r="U685" s="1073"/>
      <c r="V685" s="1073"/>
      <c r="W685" s="1073"/>
      <c r="X685" s="1073"/>
      <c r="Y685" s="1073"/>
      <c r="Z685" s="1073"/>
    </row>
    <row r="686" spans="1:26" ht="14.25" customHeight="1" x14ac:dyDescent="0.25">
      <c r="A686" s="1073"/>
      <c r="B686" s="1073"/>
      <c r="C686" s="1073"/>
      <c r="D686" s="1073"/>
      <c r="E686" s="1073"/>
      <c r="F686" s="1073"/>
      <c r="G686" s="1073"/>
      <c r="H686" s="1074"/>
      <c r="I686" s="1073"/>
      <c r="J686" s="1073"/>
      <c r="K686" s="1073"/>
      <c r="L686" s="1073"/>
      <c r="M686" s="1073"/>
      <c r="P686" s="1073"/>
      <c r="Q686" s="1073"/>
      <c r="R686" s="1073"/>
      <c r="S686" s="1073"/>
      <c r="T686" s="1073"/>
      <c r="U686" s="1073"/>
      <c r="V686" s="1073"/>
      <c r="W686" s="1073"/>
      <c r="X686" s="1073"/>
      <c r="Y686" s="1073"/>
      <c r="Z686" s="1073"/>
    </row>
    <row r="687" spans="1:26" ht="14.25" customHeight="1" x14ac:dyDescent="0.25">
      <c r="A687" s="1073"/>
      <c r="B687" s="1073"/>
      <c r="C687" s="1073"/>
      <c r="D687" s="1073"/>
      <c r="E687" s="1073"/>
      <c r="F687" s="1073"/>
      <c r="G687" s="1073"/>
      <c r="H687" s="1074"/>
      <c r="I687" s="1073"/>
      <c r="J687" s="1073"/>
      <c r="K687" s="1073"/>
      <c r="L687" s="1073"/>
      <c r="M687" s="1073"/>
      <c r="P687" s="1073"/>
      <c r="Q687" s="1073"/>
      <c r="R687" s="1073"/>
      <c r="S687" s="1073"/>
      <c r="T687" s="1073"/>
      <c r="U687" s="1073"/>
      <c r="V687" s="1073"/>
      <c r="W687" s="1073"/>
      <c r="X687" s="1073"/>
      <c r="Y687" s="1073"/>
      <c r="Z687" s="1073"/>
    </row>
    <row r="688" spans="1:26" ht="14.25" customHeight="1" x14ac:dyDescent="0.25">
      <c r="A688" s="1073"/>
      <c r="B688" s="1073"/>
      <c r="C688" s="1073"/>
      <c r="D688" s="1073"/>
      <c r="E688" s="1073"/>
      <c r="F688" s="1073"/>
      <c r="G688" s="1073"/>
      <c r="H688" s="1074"/>
      <c r="I688" s="1073"/>
      <c r="J688" s="1073"/>
      <c r="K688" s="1073"/>
      <c r="L688" s="1073"/>
      <c r="M688" s="1073"/>
      <c r="P688" s="1073"/>
      <c r="Q688" s="1073"/>
      <c r="R688" s="1073"/>
      <c r="S688" s="1073"/>
      <c r="T688" s="1073"/>
      <c r="U688" s="1073"/>
      <c r="V688" s="1073"/>
      <c r="W688" s="1073"/>
      <c r="X688" s="1073"/>
      <c r="Y688" s="1073"/>
      <c r="Z688" s="1073"/>
    </row>
    <row r="689" spans="1:26" ht="14.25" customHeight="1" x14ac:dyDescent="0.25">
      <c r="A689" s="1073"/>
      <c r="B689" s="1073"/>
      <c r="C689" s="1073"/>
      <c r="D689" s="1073"/>
      <c r="E689" s="1073"/>
      <c r="F689" s="1073"/>
      <c r="G689" s="1073"/>
      <c r="H689" s="1074"/>
      <c r="I689" s="1073"/>
      <c r="J689" s="1073"/>
      <c r="K689" s="1073"/>
      <c r="L689" s="1073"/>
      <c r="M689" s="1073"/>
      <c r="P689" s="1073"/>
      <c r="Q689" s="1073"/>
      <c r="R689" s="1073"/>
      <c r="S689" s="1073"/>
      <c r="T689" s="1073"/>
      <c r="U689" s="1073"/>
      <c r="V689" s="1073"/>
      <c r="W689" s="1073"/>
      <c r="X689" s="1073"/>
      <c r="Y689" s="1073"/>
      <c r="Z689" s="1073"/>
    </row>
    <row r="690" spans="1:26" ht="14.25" customHeight="1" x14ac:dyDescent="0.25">
      <c r="A690" s="1073"/>
      <c r="B690" s="1073"/>
      <c r="C690" s="1073"/>
      <c r="D690" s="1073"/>
      <c r="E690" s="1073"/>
      <c r="F690" s="1073"/>
      <c r="G690" s="1073"/>
      <c r="H690" s="1074"/>
      <c r="I690" s="1073"/>
      <c r="J690" s="1073"/>
      <c r="K690" s="1073"/>
      <c r="L690" s="1073"/>
      <c r="M690" s="1073"/>
      <c r="P690" s="1073"/>
      <c r="Q690" s="1073"/>
      <c r="R690" s="1073"/>
      <c r="S690" s="1073"/>
      <c r="T690" s="1073"/>
      <c r="U690" s="1073"/>
      <c r="V690" s="1073"/>
      <c r="W690" s="1073"/>
      <c r="X690" s="1073"/>
      <c r="Y690" s="1073"/>
      <c r="Z690" s="1073"/>
    </row>
    <row r="691" spans="1:26" ht="14.25" customHeight="1" x14ac:dyDescent="0.25">
      <c r="A691" s="1073"/>
      <c r="B691" s="1073"/>
      <c r="C691" s="1073"/>
      <c r="D691" s="1073"/>
      <c r="E691" s="1073"/>
      <c r="F691" s="1073"/>
      <c r="G691" s="1073"/>
      <c r="H691" s="1074"/>
      <c r="I691" s="1073"/>
      <c r="J691" s="1073"/>
      <c r="K691" s="1073"/>
      <c r="L691" s="1073"/>
      <c r="M691" s="1073"/>
      <c r="P691" s="1073"/>
      <c r="Q691" s="1073"/>
      <c r="R691" s="1073"/>
      <c r="S691" s="1073"/>
      <c r="T691" s="1073"/>
      <c r="U691" s="1073"/>
      <c r="V691" s="1073"/>
      <c r="W691" s="1073"/>
      <c r="X691" s="1073"/>
      <c r="Y691" s="1073"/>
      <c r="Z691" s="1073"/>
    </row>
    <row r="692" spans="1:26" ht="14.25" customHeight="1" x14ac:dyDescent="0.25">
      <c r="A692" s="1073"/>
      <c r="B692" s="1073"/>
      <c r="C692" s="1073"/>
      <c r="D692" s="1073"/>
      <c r="E692" s="1073"/>
      <c r="F692" s="1073"/>
      <c r="G692" s="1073"/>
      <c r="H692" s="1074"/>
      <c r="I692" s="1073"/>
      <c r="J692" s="1073"/>
      <c r="K692" s="1073"/>
      <c r="L692" s="1073"/>
      <c r="M692" s="1073"/>
      <c r="P692" s="1073"/>
      <c r="Q692" s="1073"/>
      <c r="R692" s="1073"/>
      <c r="S692" s="1073"/>
      <c r="T692" s="1073"/>
      <c r="U692" s="1073"/>
      <c r="V692" s="1073"/>
      <c r="W692" s="1073"/>
      <c r="X692" s="1073"/>
      <c r="Y692" s="1073"/>
      <c r="Z692" s="1073"/>
    </row>
    <row r="693" spans="1:26" ht="14.25" customHeight="1" x14ac:dyDescent="0.25">
      <c r="A693" s="1073"/>
      <c r="B693" s="1073"/>
      <c r="C693" s="1073"/>
      <c r="D693" s="1073"/>
      <c r="E693" s="1073"/>
      <c r="F693" s="1073"/>
      <c r="G693" s="1073"/>
      <c r="H693" s="1074"/>
      <c r="I693" s="1073"/>
      <c r="J693" s="1073"/>
      <c r="K693" s="1073"/>
      <c r="L693" s="1073"/>
      <c r="M693" s="1073"/>
      <c r="P693" s="1073"/>
      <c r="Q693" s="1073"/>
      <c r="R693" s="1073"/>
      <c r="S693" s="1073"/>
      <c r="T693" s="1073"/>
      <c r="U693" s="1073"/>
      <c r="V693" s="1073"/>
      <c r="W693" s="1073"/>
      <c r="X693" s="1073"/>
      <c r="Y693" s="1073"/>
      <c r="Z693" s="1073"/>
    </row>
    <row r="694" spans="1:26" ht="14.25" customHeight="1" x14ac:dyDescent="0.25">
      <c r="A694" s="1073"/>
      <c r="B694" s="1073"/>
      <c r="C694" s="1073"/>
      <c r="D694" s="1073"/>
      <c r="E694" s="1073"/>
      <c r="F694" s="1073"/>
      <c r="G694" s="1073"/>
      <c r="H694" s="1074"/>
      <c r="I694" s="1073"/>
      <c r="J694" s="1073"/>
      <c r="K694" s="1073"/>
      <c r="L694" s="1073"/>
      <c r="M694" s="1073"/>
      <c r="P694" s="1073"/>
      <c r="Q694" s="1073"/>
      <c r="R694" s="1073"/>
      <c r="S694" s="1073"/>
      <c r="T694" s="1073"/>
      <c r="U694" s="1073"/>
      <c r="V694" s="1073"/>
      <c r="W694" s="1073"/>
      <c r="X694" s="1073"/>
      <c r="Y694" s="1073"/>
      <c r="Z694" s="1073"/>
    </row>
    <row r="695" spans="1:26" ht="14.25" customHeight="1" x14ac:dyDescent="0.25">
      <c r="A695" s="1073"/>
      <c r="B695" s="1073"/>
      <c r="C695" s="1073"/>
      <c r="D695" s="1073"/>
      <c r="E695" s="1073"/>
      <c r="F695" s="1073"/>
      <c r="G695" s="1073"/>
      <c r="H695" s="1074"/>
      <c r="I695" s="1073"/>
      <c r="J695" s="1073"/>
      <c r="K695" s="1073"/>
      <c r="L695" s="1073"/>
      <c r="M695" s="1073"/>
      <c r="P695" s="1073"/>
      <c r="Q695" s="1073"/>
      <c r="R695" s="1073"/>
      <c r="S695" s="1073"/>
      <c r="T695" s="1073"/>
      <c r="U695" s="1073"/>
      <c r="V695" s="1073"/>
      <c r="W695" s="1073"/>
      <c r="X695" s="1073"/>
      <c r="Y695" s="1073"/>
      <c r="Z695" s="1073"/>
    </row>
    <row r="696" spans="1:26" ht="14.25" customHeight="1" x14ac:dyDescent="0.25">
      <c r="A696" s="1073"/>
      <c r="B696" s="1073"/>
      <c r="C696" s="1073"/>
      <c r="D696" s="1073"/>
      <c r="E696" s="1073"/>
      <c r="F696" s="1073"/>
      <c r="G696" s="1073"/>
      <c r="H696" s="1074"/>
      <c r="I696" s="1073"/>
      <c r="J696" s="1073"/>
      <c r="K696" s="1073"/>
      <c r="L696" s="1073"/>
      <c r="M696" s="1073"/>
      <c r="P696" s="1073"/>
      <c r="Q696" s="1073"/>
      <c r="R696" s="1073"/>
      <c r="S696" s="1073"/>
      <c r="T696" s="1073"/>
      <c r="U696" s="1073"/>
      <c r="V696" s="1073"/>
      <c r="W696" s="1073"/>
      <c r="X696" s="1073"/>
      <c r="Y696" s="1073"/>
      <c r="Z696" s="1073"/>
    </row>
    <row r="697" spans="1:26" ht="14.25" customHeight="1" x14ac:dyDescent="0.25">
      <c r="A697" s="1073"/>
      <c r="B697" s="1073"/>
      <c r="C697" s="1073"/>
      <c r="D697" s="1073"/>
      <c r="E697" s="1073"/>
      <c r="F697" s="1073"/>
      <c r="G697" s="1073"/>
      <c r="H697" s="1074"/>
      <c r="I697" s="1073"/>
      <c r="J697" s="1073"/>
      <c r="K697" s="1073"/>
      <c r="L697" s="1073"/>
      <c r="M697" s="1073"/>
      <c r="P697" s="1073"/>
      <c r="Q697" s="1073"/>
      <c r="R697" s="1073"/>
      <c r="S697" s="1073"/>
      <c r="T697" s="1073"/>
      <c r="U697" s="1073"/>
      <c r="V697" s="1073"/>
      <c r="W697" s="1073"/>
      <c r="X697" s="1073"/>
      <c r="Y697" s="1073"/>
      <c r="Z697" s="1073"/>
    </row>
    <row r="698" spans="1:26" ht="14.25" customHeight="1" x14ac:dyDescent="0.25">
      <c r="A698" s="1073"/>
      <c r="B698" s="1073"/>
      <c r="C698" s="1073"/>
      <c r="D698" s="1073"/>
      <c r="E698" s="1073"/>
      <c r="F698" s="1073"/>
      <c r="G698" s="1073"/>
      <c r="H698" s="1074"/>
      <c r="I698" s="1073"/>
      <c r="J698" s="1073"/>
      <c r="K698" s="1073"/>
      <c r="L698" s="1073"/>
      <c r="M698" s="1073"/>
      <c r="P698" s="1073"/>
      <c r="Q698" s="1073"/>
      <c r="R698" s="1073"/>
      <c r="S698" s="1073"/>
      <c r="T698" s="1073"/>
      <c r="U698" s="1073"/>
      <c r="V698" s="1073"/>
      <c r="W698" s="1073"/>
      <c r="X698" s="1073"/>
      <c r="Y698" s="1073"/>
      <c r="Z698" s="1073"/>
    </row>
    <row r="699" spans="1:26" ht="14.25" customHeight="1" x14ac:dyDescent="0.25">
      <c r="A699" s="1073"/>
      <c r="B699" s="1073"/>
      <c r="C699" s="1073"/>
      <c r="D699" s="1073"/>
      <c r="E699" s="1073"/>
      <c r="F699" s="1073"/>
      <c r="G699" s="1073"/>
      <c r="H699" s="1074"/>
      <c r="I699" s="1073"/>
      <c r="J699" s="1073"/>
      <c r="K699" s="1073"/>
      <c r="L699" s="1073"/>
      <c r="M699" s="1073"/>
      <c r="P699" s="1073"/>
      <c r="Q699" s="1073"/>
      <c r="R699" s="1073"/>
      <c r="S699" s="1073"/>
      <c r="T699" s="1073"/>
      <c r="U699" s="1073"/>
      <c r="V699" s="1073"/>
      <c r="W699" s="1073"/>
      <c r="X699" s="1073"/>
      <c r="Y699" s="1073"/>
      <c r="Z699" s="1073"/>
    </row>
    <row r="700" spans="1:26" ht="14.25" customHeight="1" x14ac:dyDescent="0.25">
      <c r="A700" s="1073"/>
      <c r="B700" s="1073"/>
      <c r="C700" s="1073"/>
      <c r="D700" s="1073"/>
      <c r="E700" s="1073"/>
      <c r="F700" s="1073"/>
      <c r="G700" s="1073"/>
      <c r="H700" s="1074"/>
      <c r="I700" s="1073"/>
      <c r="J700" s="1073"/>
      <c r="K700" s="1073"/>
      <c r="L700" s="1073"/>
      <c r="M700" s="1073"/>
      <c r="P700" s="1073"/>
      <c r="Q700" s="1073"/>
      <c r="R700" s="1073"/>
      <c r="S700" s="1073"/>
      <c r="T700" s="1073"/>
      <c r="U700" s="1073"/>
      <c r="V700" s="1073"/>
      <c r="W700" s="1073"/>
      <c r="X700" s="1073"/>
      <c r="Y700" s="1073"/>
      <c r="Z700" s="1073"/>
    </row>
    <row r="701" spans="1:26" ht="14.25" customHeight="1" x14ac:dyDescent="0.25">
      <c r="A701" s="1073"/>
      <c r="B701" s="1073"/>
      <c r="C701" s="1073"/>
      <c r="D701" s="1073"/>
      <c r="E701" s="1073"/>
      <c r="F701" s="1073"/>
      <c r="G701" s="1073"/>
      <c r="H701" s="1074"/>
      <c r="I701" s="1073"/>
      <c r="J701" s="1073"/>
      <c r="K701" s="1073"/>
      <c r="L701" s="1073"/>
      <c r="M701" s="1073"/>
      <c r="P701" s="1073"/>
      <c r="Q701" s="1073"/>
      <c r="R701" s="1073"/>
      <c r="S701" s="1073"/>
      <c r="T701" s="1073"/>
      <c r="U701" s="1073"/>
      <c r="V701" s="1073"/>
      <c r="W701" s="1073"/>
      <c r="X701" s="1073"/>
      <c r="Y701" s="1073"/>
      <c r="Z701" s="1073"/>
    </row>
    <row r="702" spans="1:26" ht="14.25" customHeight="1" x14ac:dyDescent="0.25">
      <c r="A702" s="1073"/>
      <c r="B702" s="1073"/>
      <c r="C702" s="1073"/>
      <c r="D702" s="1073"/>
      <c r="E702" s="1073"/>
      <c r="F702" s="1073"/>
      <c r="G702" s="1073"/>
      <c r="H702" s="1074"/>
      <c r="I702" s="1073"/>
      <c r="J702" s="1073"/>
      <c r="K702" s="1073"/>
      <c r="L702" s="1073"/>
      <c r="M702" s="1073"/>
      <c r="P702" s="1073"/>
      <c r="Q702" s="1073"/>
      <c r="R702" s="1073"/>
      <c r="S702" s="1073"/>
      <c r="T702" s="1073"/>
      <c r="U702" s="1073"/>
      <c r="V702" s="1073"/>
      <c r="W702" s="1073"/>
      <c r="X702" s="1073"/>
      <c r="Y702" s="1073"/>
      <c r="Z702" s="1073"/>
    </row>
    <row r="703" spans="1:26" ht="14.25" customHeight="1" x14ac:dyDescent="0.25">
      <c r="A703" s="1073"/>
      <c r="B703" s="1073"/>
      <c r="C703" s="1073"/>
      <c r="D703" s="1073"/>
      <c r="E703" s="1073"/>
      <c r="F703" s="1073"/>
      <c r="G703" s="1073"/>
      <c r="H703" s="1074"/>
      <c r="I703" s="1073"/>
      <c r="J703" s="1073"/>
      <c r="K703" s="1073"/>
      <c r="L703" s="1073"/>
      <c r="M703" s="1073"/>
      <c r="P703" s="1073"/>
      <c r="Q703" s="1073"/>
      <c r="R703" s="1073"/>
      <c r="S703" s="1073"/>
      <c r="T703" s="1073"/>
      <c r="U703" s="1073"/>
      <c r="V703" s="1073"/>
      <c r="W703" s="1073"/>
      <c r="X703" s="1073"/>
      <c r="Y703" s="1073"/>
      <c r="Z703" s="1073"/>
    </row>
    <row r="704" spans="1:26" ht="14.25" customHeight="1" x14ac:dyDescent="0.25">
      <c r="A704" s="1073"/>
      <c r="B704" s="1073"/>
      <c r="C704" s="1073"/>
      <c r="D704" s="1073"/>
      <c r="E704" s="1073"/>
      <c r="F704" s="1073"/>
      <c r="G704" s="1073"/>
      <c r="H704" s="1074"/>
      <c r="I704" s="1073"/>
      <c r="J704" s="1073"/>
      <c r="K704" s="1073"/>
      <c r="L704" s="1073"/>
      <c r="M704" s="1073"/>
      <c r="P704" s="1073"/>
      <c r="Q704" s="1073"/>
      <c r="R704" s="1073"/>
      <c r="S704" s="1073"/>
      <c r="T704" s="1073"/>
      <c r="U704" s="1073"/>
      <c r="V704" s="1073"/>
      <c r="W704" s="1073"/>
      <c r="X704" s="1073"/>
      <c r="Y704" s="1073"/>
      <c r="Z704" s="1073"/>
    </row>
    <row r="705" spans="1:26" ht="14.25" customHeight="1" x14ac:dyDescent="0.25">
      <c r="A705" s="1073"/>
      <c r="B705" s="1073"/>
      <c r="C705" s="1073"/>
      <c r="D705" s="1073"/>
      <c r="E705" s="1073"/>
      <c r="F705" s="1073"/>
      <c r="G705" s="1073"/>
      <c r="H705" s="1074"/>
      <c r="I705" s="1073"/>
      <c r="J705" s="1073"/>
      <c r="K705" s="1073"/>
      <c r="L705" s="1073"/>
      <c r="M705" s="1073"/>
      <c r="P705" s="1073"/>
      <c r="Q705" s="1073"/>
      <c r="R705" s="1073"/>
      <c r="S705" s="1073"/>
      <c r="T705" s="1073"/>
      <c r="U705" s="1073"/>
      <c r="V705" s="1073"/>
      <c r="W705" s="1073"/>
      <c r="X705" s="1073"/>
      <c r="Y705" s="1073"/>
      <c r="Z705" s="1073"/>
    </row>
    <row r="706" spans="1:26" ht="14.25" customHeight="1" x14ac:dyDescent="0.25">
      <c r="A706" s="1073"/>
      <c r="B706" s="1073"/>
      <c r="C706" s="1073"/>
      <c r="D706" s="1073"/>
      <c r="E706" s="1073"/>
      <c r="F706" s="1073"/>
      <c r="G706" s="1073"/>
      <c r="H706" s="1074"/>
      <c r="I706" s="1073"/>
      <c r="J706" s="1073"/>
      <c r="K706" s="1073"/>
      <c r="L706" s="1073"/>
      <c r="M706" s="1073"/>
      <c r="P706" s="1073"/>
      <c r="Q706" s="1073"/>
      <c r="R706" s="1073"/>
      <c r="S706" s="1073"/>
      <c r="T706" s="1073"/>
      <c r="U706" s="1073"/>
      <c r="V706" s="1073"/>
      <c r="W706" s="1073"/>
      <c r="X706" s="1073"/>
      <c r="Y706" s="1073"/>
      <c r="Z706" s="1073"/>
    </row>
    <row r="707" spans="1:26" ht="14.25" customHeight="1" x14ac:dyDescent="0.25">
      <c r="A707" s="1073"/>
      <c r="B707" s="1073"/>
      <c r="C707" s="1073"/>
      <c r="D707" s="1073"/>
      <c r="E707" s="1073"/>
      <c r="F707" s="1073"/>
      <c r="G707" s="1073"/>
      <c r="H707" s="1074"/>
      <c r="I707" s="1073"/>
      <c r="J707" s="1073"/>
      <c r="K707" s="1073"/>
      <c r="L707" s="1073"/>
      <c r="M707" s="1073"/>
      <c r="P707" s="1073"/>
      <c r="Q707" s="1073"/>
      <c r="R707" s="1073"/>
      <c r="S707" s="1073"/>
      <c r="T707" s="1073"/>
      <c r="U707" s="1073"/>
      <c r="V707" s="1073"/>
      <c r="W707" s="1073"/>
      <c r="X707" s="1073"/>
      <c r="Y707" s="1073"/>
      <c r="Z707" s="1073"/>
    </row>
    <row r="708" spans="1:26" ht="14.25" customHeight="1" x14ac:dyDescent="0.25">
      <c r="A708" s="1073"/>
      <c r="B708" s="1073"/>
      <c r="C708" s="1073"/>
      <c r="D708" s="1073"/>
      <c r="E708" s="1073"/>
      <c r="F708" s="1073"/>
      <c r="G708" s="1073"/>
      <c r="H708" s="1074"/>
      <c r="I708" s="1073"/>
      <c r="J708" s="1073"/>
      <c r="K708" s="1073"/>
      <c r="L708" s="1073"/>
      <c r="M708" s="1073"/>
      <c r="P708" s="1073"/>
      <c r="Q708" s="1073"/>
      <c r="R708" s="1073"/>
      <c r="S708" s="1073"/>
      <c r="T708" s="1073"/>
      <c r="U708" s="1073"/>
      <c r="V708" s="1073"/>
      <c r="W708" s="1073"/>
      <c r="X708" s="1073"/>
      <c r="Y708" s="1073"/>
      <c r="Z708" s="1073"/>
    </row>
    <row r="709" spans="1:26" ht="14.25" customHeight="1" x14ac:dyDescent="0.25">
      <c r="A709" s="1073"/>
      <c r="B709" s="1073"/>
      <c r="C709" s="1073"/>
      <c r="D709" s="1073"/>
      <c r="E709" s="1073"/>
      <c r="F709" s="1073"/>
      <c r="G709" s="1073"/>
      <c r="H709" s="1074"/>
      <c r="I709" s="1073"/>
      <c r="J709" s="1073"/>
      <c r="K709" s="1073"/>
      <c r="L709" s="1073"/>
      <c r="M709" s="1073"/>
      <c r="P709" s="1073"/>
      <c r="Q709" s="1073"/>
      <c r="R709" s="1073"/>
      <c r="S709" s="1073"/>
      <c r="T709" s="1073"/>
      <c r="U709" s="1073"/>
      <c r="V709" s="1073"/>
      <c r="W709" s="1073"/>
      <c r="X709" s="1073"/>
      <c r="Y709" s="1073"/>
      <c r="Z709" s="1073"/>
    </row>
    <row r="710" spans="1:26" ht="14.25" customHeight="1" x14ac:dyDescent="0.25">
      <c r="A710" s="1073"/>
      <c r="B710" s="1073"/>
      <c r="C710" s="1073"/>
      <c r="D710" s="1073"/>
      <c r="E710" s="1073"/>
      <c r="F710" s="1073"/>
      <c r="G710" s="1073"/>
      <c r="H710" s="1074"/>
      <c r="I710" s="1073"/>
      <c r="J710" s="1073"/>
      <c r="K710" s="1073"/>
      <c r="L710" s="1073"/>
      <c r="M710" s="1073"/>
      <c r="P710" s="1073"/>
      <c r="Q710" s="1073"/>
      <c r="R710" s="1073"/>
      <c r="S710" s="1073"/>
      <c r="T710" s="1073"/>
      <c r="U710" s="1073"/>
      <c r="V710" s="1073"/>
      <c r="W710" s="1073"/>
      <c r="X710" s="1073"/>
      <c r="Y710" s="1073"/>
      <c r="Z710" s="1073"/>
    </row>
    <row r="711" spans="1:26" ht="14.25" customHeight="1" x14ac:dyDescent="0.25">
      <c r="A711" s="1073"/>
      <c r="B711" s="1073"/>
      <c r="C711" s="1073"/>
      <c r="D711" s="1073"/>
      <c r="E711" s="1073"/>
      <c r="F711" s="1073"/>
      <c r="G711" s="1073"/>
      <c r="H711" s="1074"/>
      <c r="I711" s="1073"/>
      <c r="J711" s="1073"/>
      <c r="K711" s="1073"/>
      <c r="L711" s="1073"/>
      <c r="M711" s="1073"/>
      <c r="P711" s="1073"/>
      <c r="Q711" s="1073"/>
      <c r="R711" s="1073"/>
      <c r="S711" s="1073"/>
      <c r="T711" s="1073"/>
      <c r="U711" s="1073"/>
      <c r="V711" s="1073"/>
      <c r="W711" s="1073"/>
      <c r="X711" s="1073"/>
      <c r="Y711" s="1073"/>
      <c r="Z711" s="1073"/>
    </row>
    <row r="712" spans="1:26" ht="14.25" customHeight="1" x14ac:dyDescent="0.25">
      <c r="A712" s="1073"/>
      <c r="B712" s="1073"/>
      <c r="C712" s="1073"/>
      <c r="D712" s="1073"/>
      <c r="E712" s="1073"/>
      <c r="F712" s="1073"/>
      <c r="G712" s="1073"/>
      <c r="H712" s="1074"/>
      <c r="I712" s="1073"/>
      <c r="J712" s="1073"/>
      <c r="K712" s="1073"/>
      <c r="L712" s="1073"/>
      <c r="M712" s="1073"/>
      <c r="P712" s="1073"/>
      <c r="Q712" s="1073"/>
      <c r="R712" s="1073"/>
      <c r="S712" s="1073"/>
      <c r="T712" s="1073"/>
      <c r="U712" s="1073"/>
      <c r="V712" s="1073"/>
      <c r="W712" s="1073"/>
      <c r="X712" s="1073"/>
      <c r="Y712" s="1073"/>
      <c r="Z712" s="1073"/>
    </row>
    <row r="713" spans="1:26" ht="14.25" customHeight="1" x14ac:dyDescent="0.25">
      <c r="A713" s="1073"/>
      <c r="B713" s="1073"/>
      <c r="C713" s="1073"/>
      <c r="D713" s="1073"/>
      <c r="E713" s="1073"/>
      <c r="F713" s="1073"/>
      <c r="G713" s="1073"/>
      <c r="H713" s="1074"/>
      <c r="I713" s="1073"/>
      <c r="J713" s="1073"/>
      <c r="K713" s="1073"/>
      <c r="L713" s="1073"/>
      <c r="M713" s="1073"/>
      <c r="P713" s="1073"/>
      <c r="Q713" s="1073"/>
      <c r="R713" s="1073"/>
      <c r="S713" s="1073"/>
      <c r="T713" s="1073"/>
      <c r="U713" s="1073"/>
      <c r="V713" s="1073"/>
      <c r="W713" s="1073"/>
      <c r="X713" s="1073"/>
      <c r="Y713" s="1073"/>
      <c r="Z713" s="1073"/>
    </row>
    <row r="714" spans="1:26" ht="14.25" customHeight="1" x14ac:dyDescent="0.25">
      <c r="A714" s="1073"/>
      <c r="B714" s="1073"/>
      <c r="C714" s="1073"/>
      <c r="D714" s="1073"/>
      <c r="E714" s="1073"/>
      <c r="F714" s="1073"/>
      <c r="G714" s="1073"/>
      <c r="H714" s="1074"/>
      <c r="I714" s="1073"/>
      <c r="J714" s="1073"/>
      <c r="K714" s="1073"/>
      <c r="L714" s="1073"/>
      <c r="M714" s="1073"/>
      <c r="P714" s="1073"/>
      <c r="Q714" s="1073"/>
      <c r="R714" s="1073"/>
      <c r="S714" s="1073"/>
      <c r="T714" s="1073"/>
      <c r="U714" s="1073"/>
      <c r="V714" s="1073"/>
      <c r="W714" s="1073"/>
      <c r="X714" s="1073"/>
      <c r="Y714" s="1073"/>
      <c r="Z714" s="1073"/>
    </row>
    <row r="715" spans="1:26" ht="14.25" customHeight="1" x14ac:dyDescent="0.25">
      <c r="A715" s="1073"/>
      <c r="B715" s="1073"/>
      <c r="C715" s="1073"/>
      <c r="D715" s="1073"/>
      <c r="E715" s="1073"/>
      <c r="F715" s="1073"/>
      <c r="G715" s="1073"/>
      <c r="H715" s="1074"/>
      <c r="I715" s="1073"/>
      <c r="J715" s="1073"/>
      <c r="K715" s="1073"/>
      <c r="L715" s="1073"/>
      <c r="M715" s="1073"/>
      <c r="P715" s="1073"/>
      <c r="Q715" s="1073"/>
      <c r="R715" s="1073"/>
      <c r="S715" s="1073"/>
      <c r="T715" s="1073"/>
      <c r="U715" s="1073"/>
      <c r="V715" s="1073"/>
      <c r="W715" s="1073"/>
      <c r="X715" s="1073"/>
      <c r="Y715" s="1073"/>
      <c r="Z715" s="1073"/>
    </row>
    <row r="716" spans="1:26" ht="14.25" customHeight="1" x14ac:dyDescent="0.25">
      <c r="A716" s="1073"/>
      <c r="B716" s="1073"/>
      <c r="C716" s="1073"/>
      <c r="D716" s="1073"/>
      <c r="E716" s="1073"/>
      <c r="F716" s="1073"/>
      <c r="G716" s="1073"/>
      <c r="H716" s="1074"/>
      <c r="I716" s="1073"/>
      <c r="J716" s="1073"/>
      <c r="K716" s="1073"/>
      <c r="L716" s="1073"/>
      <c r="M716" s="1073"/>
      <c r="P716" s="1073"/>
      <c r="Q716" s="1073"/>
      <c r="R716" s="1073"/>
      <c r="S716" s="1073"/>
      <c r="T716" s="1073"/>
      <c r="U716" s="1073"/>
      <c r="V716" s="1073"/>
      <c r="W716" s="1073"/>
      <c r="X716" s="1073"/>
      <c r="Y716" s="1073"/>
      <c r="Z716" s="1073"/>
    </row>
    <row r="717" spans="1:26" ht="14.25" customHeight="1" x14ac:dyDescent="0.25">
      <c r="A717" s="1073"/>
      <c r="B717" s="1073"/>
      <c r="C717" s="1073"/>
      <c r="D717" s="1073"/>
      <c r="E717" s="1073"/>
      <c r="F717" s="1073"/>
      <c r="G717" s="1073"/>
      <c r="H717" s="1074"/>
      <c r="I717" s="1073"/>
      <c r="J717" s="1073"/>
      <c r="K717" s="1073"/>
      <c r="L717" s="1073"/>
      <c r="M717" s="1073"/>
      <c r="P717" s="1073"/>
      <c r="Q717" s="1073"/>
      <c r="R717" s="1073"/>
      <c r="S717" s="1073"/>
      <c r="T717" s="1073"/>
      <c r="U717" s="1073"/>
      <c r="V717" s="1073"/>
      <c r="W717" s="1073"/>
      <c r="X717" s="1073"/>
      <c r="Y717" s="1073"/>
      <c r="Z717" s="1073"/>
    </row>
    <row r="718" spans="1:26" ht="14.25" customHeight="1" x14ac:dyDescent="0.25">
      <c r="A718" s="1073"/>
      <c r="B718" s="1073"/>
      <c r="C718" s="1073"/>
      <c r="D718" s="1073"/>
      <c r="E718" s="1073"/>
      <c r="F718" s="1073"/>
      <c r="G718" s="1073"/>
      <c r="H718" s="1074"/>
      <c r="I718" s="1073"/>
      <c r="J718" s="1073"/>
      <c r="K718" s="1073"/>
      <c r="L718" s="1073"/>
      <c r="M718" s="1073"/>
      <c r="P718" s="1073"/>
      <c r="Q718" s="1073"/>
      <c r="R718" s="1073"/>
      <c r="S718" s="1073"/>
      <c r="T718" s="1073"/>
      <c r="U718" s="1073"/>
      <c r="V718" s="1073"/>
      <c r="W718" s="1073"/>
      <c r="X718" s="1073"/>
      <c r="Y718" s="1073"/>
      <c r="Z718" s="1073"/>
    </row>
    <row r="719" spans="1:26" ht="14.25" customHeight="1" x14ac:dyDescent="0.25">
      <c r="A719" s="1073"/>
      <c r="B719" s="1073"/>
      <c r="C719" s="1073"/>
      <c r="D719" s="1073"/>
      <c r="E719" s="1073"/>
      <c r="F719" s="1073"/>
      <c r="G719" s="1073"/>
      <c r="H719" s="1074"/>
      <c r="I719" s="1073"/>
      <c r="J719" s="1073"/>
      <c r="K719" s="1073"/>
      <c r="L719" s="1073"/>
      <c r="M719" s="1073"/>
      <c r="P719" s="1073"/>
      <c r="Q719" s="1073"/>
      <c r="R719" s="1073"/>
      <c r="S719" s="1073"/>
      <c r="T719" s="1073"/>
      <c r="U719" s="1073"/>
      <c r="V719" s="1073"/>
      <c r="W719" s="1073"/>
      <c r="X719" s="1073"/>
      <c r="Y719" s="1073"/>
      <c r="Z719" s="1073"/>
    </row>
    <row r="720" spans="1:26" ht="14.25" customHeight="1" x14ac:dyDescent="0.25">
      <c r="A720" s="1073"/>
      <c r="B720" s="1073"/>
      <c r="C720" s="1073"/>
      <c r="D720" s="1073"/>
      <c r="E720" s="1073"/>
      <c r="F720" s="1073"/>
      <c r="G720" s="1073"/>
      <c r="H720" s="1074"/>
      <c r="I720" s="1073"/>
      <c r="J720" s="1073"/>
      <c r="K720" s="1073"/>
      <c r="L720" s="1073"/>
      <c r="M720" s="1073"/>
      <c r="P720" s="1073"/>
      <c r="Q720" s="1073"/>
      <c r="R720" s="1073"/>
      <c r="S720" s="1073"/>
      <c r="T720" s="1073"/>
      <c r="U720" s="1073"/>
      <c r="V720" s="1073"/>
      <c r="W720" s="1073"/>
      <c r="X720" s="1073"/>
      <c r="Y720" s="1073"/>
      <c r="Z720" s="1073"/>
    </row>
    <row r="721" spans="1:26" ht="14.25" customHeight="1" x14ac:dyDescent="0.25">
      <c r="A721" s="1073"/>
      <c r="B721" s="1073"/>
      <c r="C721" s="1073"/>
      <c r="D721" s="1073"/>
      <c r="E721" s="1073"/>
      <c r="F721" s="1073"/>
      <c r="G721" s="1073"/>
      <c r="H721" s="1074"/>
      <c r="I721" s="1073"/>
      <c r="J721" s="1073"/>
      <c r="K721" s="1073"/>
      <c r="L721" s="1073"/>
      <c r="M721" s="1073"/>
      <c r="P721" s="1073"/>
      <c r="Q721" s="1073"/>
      <c r="R721" s="1073"/>
      <c r="S721" s="1073"/>
      <c r="T721" s="1073"/>
      <c r="U721" s="1073"/>
      <c r="V721" s="1073"/>
      <c r="W721" s="1073"/>
      <c r="X721" s="1073"/>
      <c r="Y721" s="1073"/>
      <c r="Z721" s="1073"/>
    </row>
    <row r="722" spans="1:26" ht="14.25" customHeight="1" x14ac:dyDescent="0.25">
      <c r="A722" s="1073"/>
      <c r="B722" s="1073"/>
      <c r="C722" s="1073"/>
      <c r="D722" s="1073"/>
      <c r="E722" s="1073"/>
      <c r="F722" s="1073"/>
      <c r="G722" s="1073"/>
      <c r="H722" s="1074"/>
      <c r="I722" s="1073"/>
      <c r="J722" s="1073"/>
      <c r="K722" s="1073"/>
      <c r="L722" s="1073"/>
      <c r="M722" s="1073"/>
      <c r="P722" s="1073"/>
      <c r="Q722" s="1073"/>
      <c r="R722" s="1073"/>
      <c r="S722" s="1073"/>
      <c r="T722" s="1073"/>
      <c r="U722" s="1073"/>
      <c r="V722" s="1073"/>
      <c r="W722" s="1073"/>
      <c r="X722" s="1073"/>
      <c r="Y722" s="1073"/>
      <c r="Z722" s="1073"/>
    </row>
    <row r="723" spans="1:26" ht="14.25" customHeight="1" x14ac:dyDescent="0.25">
      <c r="A723" s="1073"/>
      <c r="B723" s="1073"/>
      <c r="C723" s="1073"/>
      <c r="D723" s="1073"/>
      <c r="E723" s="1073"/>
      <c r="F723" s="1073"/>
      <c r="G723" s="1073"/>
      <c r="H723" s="1074"/>
      <c r="I723" s="1073"/>
      <c r="J723" s="1073"/>
      <c r="K723" s="1073"/>
      <c r="L723" s="1073"/>
      <c r="M723" s="1073"/>
      <c r="P723" s="1073"/>
      <c r="Q723" s="1073"/>
      <c r="R723" s="1073"/>
      <c r="S723" s="1073"/>
      <c r="T723" s="1073"/>
      <c r="U723" s="1073"/>
      <c r="V723" s="1073"/>
      <c r="W723" s="1073"/>
      <c r="X723" s="1073"/>
      <c r="Y723" s="1073"/>
      <c r="Z723" s="1073"/>
    </row>
    <row r="724" spans="1:26" ht="14.25" customHeight="1" x14ac:dyDescent="0.25">
      <c r="A724" s="1073"/>
      <c r="B724" s="1073"/>
      <c r="C724" s="1073"/>
      <c r="D724" s="1073"/>
      <c r="E724" s="1073"/>
      <c r="F724" s="1073"/>
      <c r="G724" s="1073"/>
      <c r="H724" s="1074"/>
      <c r="I724" s="1073"/>
      <c r="J724" s="1073"/>
      <c r="K724" s="1073"/>
      <c r="L724" s="1073"/>
      <c r="M724" s="1073"/>
      <c r="P724" s="1073"/>
      <c r="Q724" s="1073"/>
      <c r="R724" s="1073"/>
      <c r="S724" s="1073"/>
      <c r="T724" s="1073"/>
      <c r="U724" s="1073"/>
      <c r="V724" s="1073"/>
      <c r="W724" s="1073"/>
      <c r="X724" s="1073"/>
      <c r="Y724" s="1073"/>
      <c r="Z724" s="1073"/>
    </row>
    <row r="725" spans="1:26" ht="14.25" customHeight="1" x14ac:dyDescent="0.25">
      <c r="A725" s="1073"/>
      <c r="B725" s="1073"/>
      <c r="C725" s="1073"/>
      <c r="D725" s="1073"/>
      <c r="E725" s="1073"/>
      <c r="F725" s="1073"/>
      <c r="G725" s="1073"/>
      <c r="H725" s="1074"/>
      <c r="I725" s="1073"/>
      <c r="J725" s="1073"/>
      <c r="K725" s="1073"/>
      <c r="L725" s="1073"/>
      <c r="M725" s="1073"/>
      <c r="P725" s="1073"/>
      <c r="Q725" s="1073"/>
      <c r="R725" s="1073"/>
      <c r="S725" s="1073"/>
      <c r="T725" s="1073"/>
      <c r="U725" s="1073"/>
      <c r="V725" s="1073"/>
      <c r="W725" s="1073"/>
      <c r="X725" s="1073"/>
      <c r="Y725" s="1073"/>
      <c r="Z725" s="1073"/>
    </row>
    <row r="726" spans="1:26" ht="14.25" customHeight="1" x14ac:dyDescent="0.25">
      <c r="A726" s="1073"/>
      <c r="B726" s="1073"/>
      <c r="C726" s="1073"/>
      <c r="D726" s="1073"/>
      <c r="E726" s="1073"/>
      <c r="F726" s="1073"/>
      <c r="G726" s="1073"/>
      <c r="H726" s="1074"/>
      <c r="I726" s="1073"/>
      <c r="J726" s="1073"/>
      <c r="K726" s="1073"/>
      <c r="L726" s="1073"/>
      <c r="M726" s="1073"/>
      <c r="P726" s="1073"/>
      <c r="Q726" s="1073"/>
      <c r="R726" s="1073"/>
      <c r="S726" s="1073"/>
      <c r="T726" s="1073"/>
      <c r="U726" s="1073"/>
      <c r="V726" s="1073"/>
      <c r="W726" s="1073"/>
      <c r="X726" s="1073"/>
      <c r="Y726" s="1073"/>
      <c r="Z726" s="1073"/>
    </row>
    <row r="727" spans="1:26" ht="14.25" customHeight="1" x14ac:dyDescent="0.25">
      <c r="A727" s="1073"/>
      <c r="B727" s="1073"/>
      <c r="C727" s="1073"/>
      <c r="D727" s="1073"/>
      <c r="E727" s="1073"/>
      <c r="F727" s="1073"/>
      <c r="G727" s="1073"/>
      <c r="H727" s="1074"/>
      <c r="I727" s="1073"/>
      <c r="J727" s="1073"/>
      <c r="K727" s="1073"/>
      <c r="L727" s="1073"/>
      <c r="M727" s="1073"/>
      <c r="P727" s="1073"/>
      <c r="Q727" s="1073"/>
      <c r="R727" s="1073"/>
      <c r="S727" s="1073"/>
      <c r="T727" s="1073"/>
      <c r="U727" s="1073"/>
      <c r="V727" s="1073"/>
      <c r="W727" s="1073"/>
      <c r="X727" s="1073"/>
      <c r="Y727" s="1073"/>
      <c r="Z727" s="1073"/>
    </row>
    <row r="728" spans="1:26" ht="14.25" customHeight="1" x14ac:dyDescent="0.25">
      <c r="A728" s="1073"/>
      <c r="B728" s="1073"/>
      <c r="C728" s="1073"/>
      <c r="D728" s="1073"/>
      <c r="E728" s="1073"/>
      <c r="F728" s="1073"/>
      <c r="G728" s="1073"/>
      <c r="H728" s="1074"/>
      <c r="I728" s="1073"/>
      <c r="J728" s="1073"/>
      <c r="K728" s="1073"/>
      <c r="L728" s="1073"/>
      <c r="M728" s="1073"/>
      <c r="P728" s="1073"/>
      <c r="Q728" s="1073"/>
      <c r="R728" s="1073"/>
      <c r="S728" s="1073"/>
      <c r="T728" s="1073"/>
      <c r="U728" s="1073"/>
      <c r="V728" s="1073"/>
      <c r="W728" s="1073"/>
      <c r="X728" s="1073"/>
      <c r="Y728" s="1073"/>
      <c r="Z728" s="1073"/>
    </row>
    <row r="729" spans="1:26" ht="14.25" customHeight="1" x14ac:dyDescent="0.25">
      <c r="A729" s="1073"/>
      <c r="B729" s="1073"/>
      <c r="C729" s="1073"/>
      <c r="D729" s="1073"/>
      <c r="E729" s="1073"/>
      <c r="F729" s="1073"/>
      <c r="G729" s="1073"/>
      <c r="H729" s="1074"/>
      <c r="I729" s="1073"/>
      <c r="J729" s="1073"/>
      <c r="K729" s="1073"/>
      <c r="L729" s="1073"/>
      <c r="M729" s="1073"/>
      <c r="P729" s="1073"/>
      <c r="Q729" s="1073"/>
      <c r="R729" s="1073"/>
      <c r="S729" s="1073"/>
      <c r="T729" s="1073"/>
      <c r="U729" s="1073"/>
      <c r="V729" s="1073"/>
      <c r="W729" s="1073"/>
      <c r="X729" s="1073"/>
      <c r="Y729" s="1073"/>
      <c r="Z729" s="1073"/>
    </row>
    <row r="730" spans="1:26" ht="14.25" customHeight="1" x14ac:dyDescent="0.25">
      <c r="A730" s="1073"/>
      <c r="B730" s="1073"/>
      <c r="C730" s="1073"/>
      <c r="D730" s="1073"/>
      <c r="E730" s="1073"/>
      <c r="F730" s="1073"/>
      <c r="G730" s="1073"/>
      <c r="H730" s="1074"/>
      <c r="I730" s="1073"/>
      <c r="J730" s="1073"/>
      <c r="K730" s="1073"/>
      <c r="L730" s="1073"/>
      <c r="M730" s="1073"/>
      <c r="P730" s="1073"/>
      <c r="Q730" s="1073"/>
      <c r="R730" s="1073"/>
      <c r="S730" s="1073"/>
      <c r="T730" s="1073"/>
      <c r="U730" s="1073"/>
      <c r="V730" s="1073"/>
      <c r="W730" s="1073"/>
      <c r="X730" s="1073"/>
      <c r="Y730" s="1073"/>
      <c r="Z730" s="1073"/>
    </row>
    <row r="731" spans="1:26" ht="14.25" customHeight="1" x14ac:dyDescent="0.25">
      <c r="A731" s="1073"/>
      <c r="B731" s="1073"/>
      <c r="C731" s="1073"/>
      <c r="D731" s="1073"/>
      <c r="E731" s="1073"/>
      <c r="F731" s="1073"/>
      <c r="G731" s="1073"/>
      <c r="H731" s="1074"/>
      <c r="I731" s="1073"/>
      <c r="J731" s="1073"/>
      <c r="K731" s="1073"/>
      <c r="L731" s="1073"/>
      <c r="M731" s="1073"/>
      <c r="P731" s="1073"/>
      <c r="Q731" s="1073"/>
      <c r="R731" s="1073"/>
      <c r="S731" s="1073"/>
      <c r="T731" s="1073"/>
      <c r="U731" s="1073"/>
      <c r="V731" s="1073"/>
      <c r="W731" s="1073"/>
      <c r="X731" s="1073"/>
      <c r="Y731" s="1073"/>
      <c r="Z731" s="1073"/>
    </row>
    <row r="732" spans="1:26" ht="14.25" customHeight="1" x14ac:dyDescent="0.25">
      <c r="A732" s="1073"/>
      <c r="B732" s="1073"/>
      <c r="C732" s="1073"/>
      <c r="D732" s="1073"/>
      <c r="E732" s="1073"/>
      <c r="F732" s="1073"/>
      <c r="G732" s="1073"/>
      <c r="H732" s="1074"/>
      <c r="I732" s="1073"/>
      <c r="J732" s="1073"/>
      <c r="K732" s="1073"/>
      <c r="L732" s="1073"/>
      <c r="M732" s="1073"/>
      <c r="P732" s="1073"/>
      <c r="Q732" s="1073"/>
      <c r="R732" s="1073"/>
      <c r="S732" s="1073"/>
      <c r="T732" s="1073"/>
      <c r="U732" s="1073"/>
      <c r="V732" s="1073"/>
      <c r="W732" s="1073"/>
      <c r="X732" s="1073"/>
      <c r="Y732" s="1073"/>
      <c r="Z732" s="1073"/>
    </row>
    <row r="733" spans="1:26" ht="14.25" customHeight="1" x14ac:dyDescent="0.25">
      <c r="A733" s="1073"/>
      <c r="B733" s="1073"/>
      <c r="C733" s="1073"/>
      <c r="D733" s="1073"/>
      <c r="E733" s="1073"/>
      <c r="F733" s="1073"/>
      <c r="G733" s="1073"/>
      <c r="H733" s="1074"/>
      <c r="I733" s="1073"/>
      <c r="J733" s="1073"/>
      <c r="K733" s="1073"/>
      <c r="L733" s="1073"/>
      <c r="M733" s="1073"/>
      <c r="P733" s="1073"/>
      <c r="Q733" s="1073"/>
      <c r="R733" s="1073"/>
      <c r="S733" s="1073"/>
      <c r="T733" s="1073"/>
      <c r="U733" s="1073"/>
      <c r="V733" s="1073"/>
      <c r="W733" s="1073"/>
      <c r="X733" s="1073"/>
      <c r="Y733" s="1073"/>
      <c r="Z733" s="1073"/>
    </row>
    <row r="734" spans="1:26" ht="14.25" customHeight="1" x14ac:dyDescent="0.25">
      <c r="A734" s="1073"/>
      <c r="B734" s="1073"/>
      <c r="C734" s="1073"/>
      <c r="D734" s="1073"/>
      <c r="E734" s="1073"/>
      <c r="F734" s="1073"/>
      <c r="G734" s="1073"/>
      <c r="H734" s="1074"/>
      <c r="I734" s="1073"/>
      <c r="J734" s="1073"/>
      <c r="K734" s="1073"/>
      <c r="L734" s="1073"/>
      <c r="M734" s="1073"/>
      <c r="P734" s="1073"/>
      <c r="Q734" s="1073"/>
      <c r="R734" s="1073"/>
      <c r="S734" s="1073"/>
      <c r="T734" s="1073"/>
      <c r="U734" s="1073"/>
      <c r="V734" s="1073"/>
      <c r="W734" s="1073"/>
      <c r="X734" s="1073"/>
      <c r="Y734" s="1073"/>
      <c r="Z734" s="1073"/>
    </row>
    <row r="735" spans="1:26" ht="14.25" customHeight="1" x14ac:dyDescent="0.25">
      <c r="A735" s="1073"/>
      <c r="B735" s="1073"/>
      <c r="C735" s="1073"/>
      <c r="D735" s="1073"/>
      <c r="E735" s="1073"/>
      <c r="F735" s="1073"/>
      <c r="G735" s="1073"/>
      <c r="H735" s="1074"/>
      <c r="I735" s="1073"/>
      <c r="J735" s="1073"/>
      <c r="K735" s="1073"/>
      <c r="L735" s="1073"/>
      <c r="M735" s="1073"/>
      <c r="P735" s="1073"/>
      <c r="Q735" s="1073"/>
      <c r="R735" s="1073"/>
      <c r="S735" s="1073"/>
      <c r="T735" s="1073"/>
      <c r="U735" s="1073"/>
      <c r="V735" s="1073"/>
      <c r="W735" s="1073"/>
      <c r="X735" s="1073"/>
      <c r="Y735" s="1073"/>
      <c r="Z735" s="1073"/>
    </row>
    <row r="736" spans="1:26" ht="14.25" customHeight="1" x14ac:dyDescent="0.25">
      <c r="A736" s="1073"/>
      <c r="B736" s="1073"/>
      <c r="C736" s="1073"/>
      <c r="D736" s="1073"/>
      <c r="E736" s="1073"/>
      <c r="F736" s="1073"/>
      <c r="G736" s="1073"/>
      <c r="H736" s="1074"/>
      <c r="I736" s="1073"/>
      <c r="J736" s="1073"/>
      <c r="K736" s="1073"/>
      <c r="L736" s="1073"/>
      <c r="M736" s="1073"/>
      <c r="P736" s="1073"/>
      <c r="Q736" s="1073"/>
      <c r="R736" s="1073"/>
      <c r="S736" s="1073"/>
      <c r="T736" s="1073"/>
      <c r="U736" s="1073"/>
      <c r="V736" s="1073"/>
      <c r="W736" s="1073"/>
      <c r="X736" s="1073"/>
      <c r="Y736" s="1073"/>
      <c r="Z736" s="1073"/>
    </row>
    <row r="737" spans="1:26" ht="14.25" customHeight="1" x14ac:dyDescent="0.25">
      <c r="A737" s="1073"/>
      <c r="B737" s="1073"/>
      <c r="C737" s="1073"/>
      <c r="D737" s="1073"/>
      <c r="E737" s="1073"/>
      <c r="F737" s="1073"/>
      <c r="G737" s="1073"/>
      <c r="H737" s="1074"/>
      <c r="I737" s="1073"/>
      <c r="J737" s="1073"/>
      <c r="K737" s="1073"/>
      <c r="L737" s="1073"/>
      <c r="M737" s="1073"/>
      <c r="P737" s="1073"/>
      <c r="Q737" s="1073"/>
      <c r="R737" s="1073"/>
      <c r="S737" s="1073"/>
      <c r="T737" s="1073"/>
      <c r="U737" s="1073"/>
      <c r="V737" s="1073"/>
      <c r="W737" s="1073"/>
      <c r="X737" s="1073"/>
      <c r="Y737" s="1073"/>
      <c r="Z737" s="1073"/>
    </row>
    <row r="738" spans="1:26" ht="14.25" customHeight="1" x14ac:dyDescent="0.25">
      <c r="A738" s="1073"/>
      <c r="B738" s="1073"/>
      <c r="C738" s="1073"/>
      <c r="D738" s="1073"/>
      <c r="E738" s="1073"/>
      <c r="F738" s="1073"/>
      <c r="G738" s="1073"/>
      <c r="H738" s="1074"/>
      <c r="I738" s="1073"/>
      <c r="J738" s="1073"/>
      <c r="K738" s="1073"/>
      <c r="L738" s="1073"/>
      <c r="M738" s="1073"/>
      <c r="P738" s="1073"/>
      <c r="Q738" s="1073"/>
      <c r="R738" s="1073"/>
      <c r="S738" s="1073"/>
      <c r="T738" s="1073"/>
      <c r="U738" s="1073"/>
      <c r="V738" s="1073"/>
      <c r="W738" s="1073"/>
      <c r="X738" s="1073"/>
      <c r="Y738" s="1073"/>
      <c r="Z738" s="1073"/>
    </row>
    <row r="739" spans="1:26" ht="14.25" customHeight="1" x14ac:dyDescent="0.25">
      <c r="A739" s="1073"/>
      <c r="B739" s="1073"/>
      <c r="C739" s="1073"/>
      <c r="D739" s="1073"/>
      <c r="E739" s="1073"/>
      <c r="F739" s="1073"/>
      <c r="G739" s="1073"/>
      <c r="H739" s="1074"/>
      <c r="I739" s="1073"/>
      <c r="J739" s="1073"/>
      <c r="K739" s="1073"/>
      <c r="L739" s="1073"/>
      <c r="M739" s="1073"/>
      <c r="P739" s="1073"/>
      <c r="Q739" s="1073"/>
      <c r="R739" s="1073"/>
      <c r="S739" s="1073"/>
      <c r="T739" s="1073"/>
      <c r="U739" s="1073"/>
      <c r="V739" s="1073"/>
      <c r="W739" s="1073"/>
      <c r="X739" s="1073"/>
      <c r="Y739" s="1073"/>
      <c r="Z739" s="1073"/>
    </row>
    <row r="740" spans="1:26" ht="14.25" customHeight="1" x14ac:dyDescent="0.25">
      <c r="A740" s="1073"/>
      <c r="B740" s="1073"/>
      <c r="C740" s="1073"/>
      <c r="D740" s="1073"/>
      <c r="E740" s="1073"/>
      <c r="F740" s="1073"/>
      <c r="G740" s="1073"/>
      <c r="H740" s="1074"/>
      <c r="I740" s="1073"/>
      <c r="J740" s="1073"/>
      <c r="K740" s="1073"/>
      <c r="L740" s="1073"/>
      <c r="M740" s="1073"/>
      <c r="P740" s="1073"/>
      <c r="Q740" s="1073"/>
      <c r="R740" s="1073"/>
      <c r="S740" s="1073"/>
      <c r="T740" s="1073"/>
      <c r="U740" s="1073"/>
      <c r="V740" s="1073"/>
      <c r="W740" s="1073"/>
      <c r="X740" s="1073"/>
      <c r="Y740" s="1073"/>
      <c r="Z740" s="1073"/>
    </row>
    <row r="741" spans="1:26" ht="14.25" customHeight="1" x14ac:dyDescent="0.25">
      <c r="A741" s="1073"/>
      <c r="B741" s="1073"/>
      <c r="C741" s="1073"/>
      <c r="D741" s="1073"/>
      <c r="E741" s="1073"/>
      <c r="F741" s="1073"/>
      <c r="G741" s="1073"/>
      <c r="H741" s="1074"/>
      <c r="I741" s="1073"/>
      <c r="J741" s="1073"/>
      <c r="K741" s="1073"/>
      <c r="L741" s="1073"/>
      <c r="M741" s="1073"/>
      <c r="P741" s="1073"/>
      <c r="Q741" s="1073"/>
      <c r="R741" s="1073"/>
      <c r="S741" s="1073"/>
      <c r="T741" s="1073"/>
      <c r="U741" s="1073"/>
      <c r="V741" s="1073"/>
      <c r="W741" s="1073"/>
      <c r="X741" s="1073"/>
      <c r="Y741" s="1073"/>
      <c r="Z741" s="1073"/>
    </row>
    <row r="742" spans="1:26" ht="14.25" customHeight="1" x14ac:dyDescent="0.25">
      <c r="A742" s="1073"/>
      <c r="B742" s="1073"/>
      <c r="C742" s="1073"/>
      <c r="D742" s="1073"/>
      <c r="E742" s="1073"/>
      <c r="F742" s="1073"/>
      <c r="G742" s="1073"/>
      <c r="H742" s="1074"/>
      <c r="I742" s="1073"/>
      <c r="J742" s="1073"/>
      <c r="K742" s="1073"/>
      <c r="L742" s="1073"/>
      <c r="M742" s="1073"/>
      <c r="P742" s="1073"/>
      <c r="Q742" s="1073"/>
      <c r="R742" s="1073"/>
      <c r="S742" s="1073"/>
      <c r="T742" s="1073"/>
      <c r="U742" s="1073"/>
      <c r="V742" s="1073"/>
      <c r="W742" s="1073"/>
      <c r="X742" s="1073"/>
      <c r="Y742" s="1073"/>
      <c r="Z742" s="1073"/>
    </row>
    <row r="743" spans="1:26" ht="14.25" customHeight="1" x14ac:dyDescent="0.25">
      <c r="A743" s="1073"/>
      <c r="B743" s="1073"/>
      <c r="C743" s="1073"/>
      <c r="D743" s="1073"/>
      <c r="E743" s="1073"/>
      <c r="F743" s="1073"/>
      <c r="G743" s="1073"/>
      <c r="H743" s="1074"/>
      <c r="I743" s="1073"/>
      <c r="J743" s="1073"/>
      <c r="K743" s="1073"/>
      <c r="L743" s="1073"/>
      <c r="M743" s="1073"/>
      <c r="P743" s="1073"/>
      <c r="Q743" s="1073"/>
      <c r="R743" s="1073"/>
      <c r="S743" s="1073"/>
      <c r="T743" s="1073"/>
      <c r="U743" s="1073"/>
      <c r="V743" s="1073"/>
      <c r="W743" s="1073"/>
      <c r="X743" s="1073"/>
      <c r="Y743" s="1073"/>
      <c r="Z743" s="1073"/>
    </row>
    <row r="744" spans="1:26" ht="14.25" customHeight="1" x14ac:dyDescent="0.25">
      <c r="A744" s="1073"/>
      <c r="B744" s="1073"/>
      <c r="C744" s="1073"/>
      <c r="D744" s="1073"/>
      <c r="E744" s="1073"/>
      <c r="F744" s="1073"/>
      <c r="G744" s="1073"/>
      <c r="H744" s="1074"/>
      <c r="I744" s="1073"/>
      <c r="J744" s="1073"/>
      <c r="K744" s="1073"/>
      <c r="L744" s="1073"/>
      <c r="M744" s="1073"/>
      <c r="P744" s="1073"/>
      <c r="Q744" s="1073"/>
      <c r="R744" s="1073"/>
      <c r="S744" s="1073"/>
      <c r="T744" s="1073"/>
      <c r="U744" s="1073"/>
      <c r="V744" s="1073"/>
      <c r="W744" s="1073"/>
      <c r="X744" s="1073"/>
      <c r="Y744" s="1073"/>
      <c r="Z744" s="1073"/>
    </row>
    <row r="745" spans="1:26" ht="14.25" customHeight="1" x14ac:dyDescent="0.25">
      <c r="A745" s="1073"/>
      <c r="B745" s="1073"/>
      <c r="C745" s="1073"/>
      <c r="D745" s="1073"/>
      <c r="E745" s="1073"/>
      <c r="F745" s="1073"/>
      <c r="G745" s="1073"/>
      <c r="H745" s="1074"/>
      <c r="I745" s="1073"/>
      <c r="J745" s="1073"/>
      <c r="K745" s="1073"/>
      <c r="L745" s="1073"/>
      <c r="M745" s="1073"/>
      <c r="P745" s="1073"/>
      <c r="Q745" s="1073"/>
      <c r="R745" s="1073"/>
      <c r="S745" s="1073"/>
      <c r="T745" s="1073"/>
      <c r="U745" s="1073"/>
      <c r="V745" s="1073"/>
      <c r="W745" s="1073"/>
      <c r="X745" s="1073"/>
      <c r="Y745" s="1073"/>
      <c r="Z745" s="1073"/>
    </row>
    <row r="746" spans="1:26" ht="14.25" customHeight="1" x14ac:dyDescent="0.25">
      <c r="A746" s="1073"/>
      <c r="B746" s="1073"/>
      <c r="C746" s="1073"/>
      <c r="D746" s="1073"/>
      <c r="E746" s="1073"/>
      <c r="F746" s="1073"/>
      <c r="G746" s="1073"/>
      <c r="H746" s="1074"/>
      <c r="I746" s="1073"/>
      <c r="J746" s="1073"/>
      <c r="K746" s="1073"/>
      <c r="L746" s="1073"/>
      <c r="M746" s="1073"/>
      <c r="P746" s="1073"/>
      <c r="Q746" s="1073"/>
      <c r="R746" s="1073"/>
      <c r="S746" s="1073"/>
      <c r="T746" s="1073"/>
      <c r="U746" s="1073"/>
      <c r="V746" s="1073"/>
      <c r="W746" s="1073"/>
      <c r="X746" s="1073"/>
      <c r="Y746" s="1073"/>
      <c r="Z746" s="1073"/>
    </row>
    <row r="747" spans="1:26" ht="14.25" customHeight="1" x14ac:dyDescent="0.25">
      <c r="A747" s="1073"/>
      <c r="B747" s="1073"/>
      <c r="C747" s="1073"/>
      <c r="D747" s="1073"/>
      <c r="E747" s="1073"/>
      <c r="F747" s="1073"/>
      <c r="G747" s="1073"/>
      <c r="H747" s="1074"/>
      <c r="I747" s="1073"/>
      <c r="J747" s="1073"/>
      <c r="K747" s="1073"/>
      <c r="L747" s="1073"/>
      <c r="M747" s="1073"/>
      <c r="P747" s="1073"/>
      <c r="Q747" s="1073"/>
      <c r="R747" s="1073"/>
      <c r="S747" s="1073"/>
      <c r="T747" s="1073"/>
      <c r="U747" s="1073"/>
      <c r="V747" s="1073"/>
      <c r="W747" s="1073"/>
      <c r="X747" s="1073"/>
      <c r="Y747" s="1073"/>
      <c r="Z747" s="1073"/>
    </row>
    <row r="748" spans="1:26" ht="14.25" customHeight="1" x14ac:dyDescent="0.25">
      <c r="A748" s="1073"/>
      <c r="B748" s="1073"/>
      <c r="C748" s="1073"/>
      <c r="D748" s="1073"/>
      <c r="E748" s="1073"/>
      <c r="F748" s="1073"/>
      <c r="G748" s="1073"/>
      <c r="H748" s="1074"/>
      <c r="I748" s="1073"/>
      <c r="J748" s="1073"/>
      <c r="K748" s="1073"/>
      <c r="L748" s="1073"/>
      <c r="M748" s="1073"/>
      <c r="P748" s="1073"/>
      <c r="Q748" s="1073"/>
      <c r="R748" s="1073"/>
      <c r="S748" s="1073"/>
      <c r="T748" s="1073"/>
      <c r="U748" s="1073"/>
      <c r="V748" s="1073"/>
      <c r="W748" s="1073"/>
      <c r="X748" s="1073"/>
      <c r="Y748" s="1073"/>
      <c r="Z748" s="1073"/>
    </row>
    <row r="749" spans="1:26" ht="14.25" customHeight="1" x14ac:dyDescent="0.25">
      <c r="A749" s="1073"/>
      <c r="B749" s="1073"/>
      <c r="C749" s="1073"/>
      <c r="D749" s="1073"/>
      <c r="E749" s="1073"/>
      <c r="F749" s="1073"/>
      <c r="G749" s="1073"/>
      <c r="H749" s="1074"/>
      <c r="I749" s="1073"/>
      <c r="J749" s="1073"/>
      <c r="K749" s="1073"/>
      <c r="L749" s="1073"/>
      <c r="M749" s="1073"/>
      <c r="P749" s="1073"/>
      <c r="Q749" s="1073"/>
      <c r="R749" s="1073"/>
      <c r="S749" s="1073"/>
      <c r="T749" s="1073"/>
      <c r="U749" s="1073"/>
      <c r="V749" s="1073"/>
      <c r="W749" s="1073"/>
      <c r="X749" s="1073"/>
      <c r="Y749" s="1073"/>
      <c r="Z749" s="1073"/>
    </row>
    <row r="750" spans="1:26" ht="14.25" customHeight="1" x14ac:dyDescent="0.25">
      <c r="A750" s="1073"/>
      <c r="B750" s="1073"/>
      <c r="C750" s="1073"/>
      <c r="D750" s="1073"/>
      <c r="E750" s="1073"/>
      <c r="F750" s="1073"/>
      <c r="G750" s="1073"/>
      <c r="H750" s="1074"/>
      <c r="I750" s="1073"/>
      <c r="J750" s="1073"/>
      <c r="K750" s="1073"/>
      <c r="L750" s="1073"/>
      <c r="M750" s="1073"/>
      <c r="P750" s="1073"/>
      <c r="Q750" s="1073"/>
      <c r="R750" s="1073"/>
      <c r="S750" s="1073"/>
      <c r="T750" s="1073"/>
      <c r="U750" s="1073"/>
      <c r="V750" s="1073"/>
      <c r="W750" s="1073"/>
      <c r="X750" s="1073"/>
      <c r="Y750" s="1073"/>
      <c r="Z750" s="1073"/>
    </row>
    <row r="751" spans="1:26" ht="14.25" customHeight="1" x14ac:dyDescent="0.25">
      <c r="A751" s="1073"/>
      <c r="B751" s="1073"/>
      <c r="C751" s="1073"/>
      <c r="D751" s="1073"/>
      <c r="E751" s="1073"/>
      <c r="F751" s="1073"/>
      <c r="G751" s="1073"/>
      <c r="H751" s="1074"/>
      <c r="I751" s="1073"/>
      <c r="J751" s="1073"/>
      <c r="K751" s="1073"/>
      <c r="L751" s="1073"/>
      <c r="M751" s="1073"/>
      <c r="P751" s="1073"/>
      <c r="Q751" s="1073"/>
      <c r="R751" s="1073"/>
      <c r="S751" s="1073"/>
      <c r="T751" s="1073"/>
      <c r="U751" s="1073"/>
      <c r="V751" s="1073"/>
      <c r="W751" s="1073"/>
      <c r="X751" s="1073"/>
      <c r="Y751" s="1073"/>
      <c r="Z751" s="1073"/>
    </row>
    <row r="752" spans="1:26" ht="14.25" customHeight="1" x14ac:dyDescent="0.25">
      <c r="A752" s="1073"/>
      <c r="B752" s="1073"/>
      <c r="C752" s="1073"/>
      <c r="D752" s="1073"/>
      <c r="E752" s="1073"/>
      <c r="F752" s="1073"/>
      <c r="G752" s="1073"/>
      <c r="H752" s="1074"/>
      <c r="I752" s="1073"/>
      <c r="J752" s="1073"/>
      <c r="K752" s="1073"/>
      <c r="L752" s="1073"/>
      <c r="M752" s="1073"/>
      <c r="P752" s="1073"/>
      <c r="Q752" s="1073"/>
      <c r="R752" s="1073"/>
      <c r="S752" s="1073"/>
      <c r="T752" s="1073"/>
      <c r="U752" s="1073"/>
      <c r="V752" s="1073"/>
      <c r="W752" s="1073"/>
      <c r="X752" s="1073"/>
      <c r="Y752" s="1073"/>
      <c r="Z752" s="1073"/>
    </row>
    <row r="753" spans="1:26" ht="14.25" customHeight="1" x14ac:dyDescent="0.25">
      <c r="A753" s="1073"/>
      <c r="B753" s="1073"/>
      <c r="C753" s="1073"/>
      <c r="D753" s="1073"/>
      <c r="E753" s="1073"/>
      <c r="F753" s="1073"/>
      <c r="G753" s="1073"/>
      <c r="H753" s="1074"/>
      <c r="I753" s="1073"/>
      <c r="J753" s="1073"/>
      <c r="K753" s="1073"/>
      <c r="L753" s="1073"/>
      <c r="M753" s="1073"/>
      <c r="P753" s="1073"/>
      <c r="Q753" s="1073"/>
      <c r="R753" s="1073"/>
      <c r="S753" s="1073"/>
      <c r="T753" s="1073"/>
      <c r="U753" s="1073"/>
      <c r="V753" s="1073"/>
      <c r="W753" s="1073"/>
      <c r="X753" s="1073"/>
      <c r="Y753" s="1073"/>
      <c r="Z753" s="1073"/>
    </row>
    <row r="754" spans="1:26" ht="14.25" customHeight="1" x14ac:dyDescent="0.25">
      <c r="A754" s="1073"/>
      <c r="B754" s="1073"/>
      <c r="C754" s="1073"/>
      <c r="D754" s="1073"/>
      <c r="E754" s="1073"/>
      <c r="F754" s="1073"/>
      <c r="G754" s="1073"/>
      <c r="H754" s="1074"/>
      <c r="I754" s="1073"/>
      <c r="J754" s="1073"/>
      <c r="K754" s="1073"/>
      <c r="L754" s="1073"/>
      <c r="M754" s="1073"/>
      <c r="P754" s="1073"/>
      <c r="Q754" s="1073"/>
      <c r="R754" s="1073"/>
      <c r="S754" s="1073"/>
      <c r="T754" s="1073"/>
      <c r="U754" s="1073"/>
      <c r="V754" s="1073"/>
      <c r="W754" s="1073"/>
      <c r="X754" s="1073"/>
      <c r="Y754" s="1073"/>
      <c r="Z754" s="1073"/>
    </row>
    <row r="755" spans="1:26" ht="14.25" customHeight="1" x14ac:dyDescent="0.25">
      <c r="A755" s="1073"/>
      <c r="B755" s="1073"/>
      <c r="C755" s="1073"/>
      <c r="D755" s="1073"/>
      <c r="E755" s="1073"/>
      <c r="F755" s="1073"/>
      <c r="G755" s="1073"/>
      <c r="H755" s="1074"/>
      <c r="I755" s="1073"/>
      <c r="J755" s="1073"/>
      <c r="K755" s="1073"/>
      <c r="L755" s="1073"/>
      <c r="M755" s="1073"/>
      <c r="P755" s="1073"/>
      <c r="Q755" s="1073"/>
      <c r="R755" s="1073"/>
      <c r="S755" s="1073"/>
      <c r="T755" s="1073"/>
      <c r="U755" s="1073"/>
      <c r="V755" s="1073"/>
      <c r="W755" s="1073"/>
      <c r="X755" s="1073"/>
      <c r="Y755" s="1073"/>
      <c r="Z755" s="1073"/>
    </row>
    <row r="756" spans="1:26" ht="14.25" customHeight="1" x14ac:dyDescent="0.25">
      <c r="A756" s="1073"/>
      <c r="B756" s="1073"/>
      <c r="C756" s="1073"/>
      <c r="D756" s="1073"/>
      <c r="E756" s="1073"/>
      <c r="F756" s="1073"/>
      <c r="G756" s="1073"/>
      <c r="H756" s="1074"/>
      <c r="I756" s="1073"/>
      <c r="J756" s="1073"/>
      <c r="K756" s="1073"/>
      <c r="L756" s="1073"/>
      <c r="M756" s="1073"/>
      <c r="P756" s="1073"/>
      <c r="Q756" s="1073"/>
      <c r="R756" s="1073"/>
      <c r="S756" s="1073"/>
      <c r="T756" s="1073"/>
      <c r="U756" s="1073"/>
      <c r="V756" s="1073"/>
      <c r="W756" s="1073"/>
      <c r="X756" s="1073"/>
      <c r="Y756" s="1073"/>
      <c r="Z756" s="1073"/>
    </row>
    <row r="757" spans="1:26" ht="14.25" customHeight="1" x14ac:dyDescent="0.25">
      <c r="A757" s="1073"/>
      <c r="B757" s="1073"/>
      <c r="C757" s="1073"/>
      <c r="D757" s="1073"/>
      <c r="E757" s="1073"/>
      <c r="F757" s="1073"/>
      <c r="G757" s="1073"/>
      <c r="H757" s="1074"/>
      <c r="I757" s="1073"/>
      <c r="J757" s="1073"/>
      <c r="K757" s="1073"/>
      <c r="L757" s="1073"/>
      <c r="M757" s="1073"/>
      <c r="P757" s="1073"/>
      <c r="Q757" s="1073"/>
      <c r="R757" s="1073"/>
      <c r="S757" s="1073"/>
      <c r="T757" s="1073"/>
      <c r="U757" s="1073"/>
      <c r="V757" s="1073"/>
      <c r="W757" s="1073"/>
      <c r="X757" s="1073"/>
      <c r="Y757" s="1073"/>
      <c r="Z757" s="1073"/>
    </row>
    <row r="758" spans="1:26" ht="14.25" customHeight="1" x14ac:dyDescent="0.25">
      <c r="A758" s="1073"/>
      <c r="B758" s="1073"/>
      <c r="C758" s="1073"/>
      <c r="D758" s="1073"/>
      <c r="E758" s="1073"/>
      <c r="F758" s="1073"/>
      <c r="G758" s="1073"/>
      <c r="H758" s="1074"/>
      <c r="I758" s="1073"/>
      <c r="J758" s="1073"/>
      <c r="K758" s="1073"/>
      <c r="L758" s="1073"/>
      <c r="M758" s="1073"/>
      <c r="P758" s="1073"/>
      <c r="Q758" s="1073"/>
      <c r="R758" s="1073"/>
      <c r="S758" s="1073"/>
      <c r="T758" s="1073"/>
      <c r="U758" s="1073"/>
      <c r="V758" s="1073"/>
      <c r="W758" s="1073"/>
      <c r="X758" s="1073"/>
      <c r="Y758" s="1073"/>
      <c r="Z758" s="1073"/>
    </row>
    <row r="759" spans="1:26" ht="14.25" customHeight="1" x14ac:dyDescent="0.25">
      <c r="A759" s="1073"/>
      <c r="B759" s="1073"/>
      <c r="C759" s="1073"/>
      <c r="D759" s="1073"/>
      <c r="E759" s="1073"/>
      <c r="F759" s="1073"/>
      <c r="G759" s="1073"/>
      <c r="H759" s="1074"/>
      <c r="I759" s="1073"/>
      <c r="J759" s="1073"/>
      <c r="K759" s="1073"/>
      <c r="L759" s="1073"/>
      <c r="M759" s="1073"/>
      <c r="P759" s="1073"/>
      <c r="Q759" s="1073"/>
      <c r="R759" s="1073"/>
      <c r="S759" s="1073"/>
      <c r="T759" s="1073"/>
      <c r="U759" s="1073"/>
      <c r="V759" s="1073"/>
      <c r="W759" s="1073"/>
      <c r="X759" s="1073"/>
      <c r="Y759" s="1073"/>
      <c r="Z759" s="1073"/>
    </row>
    <row r="760" spans="1:26" ht="14.25" customHeight="1" x14ac:dyDescent="0.25">
      <c r="A760" s="1073"/>
      <c r="B760" s="1073"/>
      <c r="C760" s="1073"/>
      <c r="D760" s="1073"/>
      <c r="E760" s="1073"/>
      <c r="F760" s="1073"/>
      <c r="G760" s="1073"/>
      <c r="H760" s="1074"/>
      <c r="I760" s="1073"/>
      <c r="J760" s="1073"/>
      <c r="K760" s="1073"/>
      <c r="L760" s="1073"/>
      <c r="M760" s="1073"/>
      <c r="P760" s="1073"/>
      <c r="Q760" s="1073"/>
      <c r="R760" s="1073"/>
      <c r="S760" s="1073"/>
      <c r="T760" s="1073"/>
      <c r="U760" s="1073"/>
      <c r="V760" s="1073"/>
      <c r="W760" s="1073"/>
      <c r="X760" s="1073"/>
      <c r="Y760" s="1073"/>
      <c r="Z760" s="1073"/>
    </row>
    <row r="761" spans="1:26" ht="14.25" customHeight="1" x14ac:dyDescent="0.25">
      <c r="A761" s="1073"/>
      <c r="B761" s="1073"/>
      <c r="C761" s="1073"/>
      <c r="D761" s="1073"/>
      <c r="E761" s="1073"/>
      <c r="F761" s="1073"/>
      <c r="G761" s="1073"/>
      <c r="H761" s="1074"/>
      <c r="I761" s="1073"/>
      <c r="J761" s="1073"/>
      <c r="K761" s="1073"/>
      <c r="L761" s="1073"/>
      <c r="M761" s="1073"/>
      <c r="P761" s="1073"/>
      <c r="Q761" s="1073"/>
      <c r="R761" s="1073"/>
      <c r="S761" s="1073"/>
      <c r="T761" s="1073"/>
      <c r="U761" s="1073"/>
      <c r="V761" s="1073"/>
      <c r="W761" s="1073"/>
      <c r="X761" s="1073"/>
      <c r="Y761" s="1073"/>
      <c r="Z761" s="1073"/>
    </row>
    <row r="762" spans="1:26" ht="14.25" customHeight="1" x14ac:dyDescent="0.25">
      <c r="A762" s="1073"/>
      <c r="B762" s="1073"/>
      <c r="C762" s="1073"/>
      <c r="D762" s="1073"/>
      <c r="E762" s="1073"/>
      <c r="F762" s="1073"/>
      <c r="G762" s="1073"/>
      <c r="H762" s="1074"/>
      <c r="I762" s="1073"/>
      <c r="J762" s="1073"/>
      <c r="K762" s="1073"/>
      <c r="L762" s="1073"/>
      <c r="M762" s="1073"/>
      <c r="P762" s="1073"/>
      <c r="Q762" s="1073"/>
      <c r="R762" s="1073"/>
      <c r="S762" s="1073"/>
      <c r="T762" s="1073"/>
      <c r="U762" s="1073"/>
      <c r="V762" s="1073"/>
      <c r="W762" s="1073"/>
      <c r="X762" s="1073"/>
      <c r="Y762" s="1073"/>
      <c r="Z762" s="1073"/>
    </row>
    <row r="763" spans="1:26" ht="14.25" customHeight="1" x14ac:dyDescent="0.25">
      <c r="A763" s="1073"/>
      <c r="B763" s="1073"/>
      <c r="C763" s="1073"/>
      <c r="D763" s="1073"/>
      <c r="E763" s="1073"/>
      <c r="F763" s="1073"/>
      <c r="G763" s="1073"/>
      <c r="H763" s="1074"/>
      <c r="I763" s="1073"/>
      <c r="J763" s="1073"/>
      <c r="K763" s="1073"/>
      <c r="L763" s="1073"/>
      <c r="M763" s="1073"/>
      <c r="P763" s="1073"/>
      <c r="Q763" s="1073"/>
      <c r="R763" s="1073"/>
      <c r="S763" s="1073"/>
      <c r="T763" s="1073"/>
      <c r="U763" s="1073"/>
      <c r="V763" s="1073"/>
      <c r="W763" s="1073"/>
      <c r="X763" s="1073"/>
      <c r="Y763" s="1073"/>
      <c r="Z763" s="1073"/>
    </row>
    <row r="764" spans="1:26" ht="14.25" customHeight="1" x14ac:dyDescent="0.25">
      <c r="A764" s="1073"/>
      <c r="B764" s="1073"/>
      <c r="C764" s="1073"/>
      <c r="D764" s="1073"/>
      <c r="E764" s="1073"/>
      <c r="F764" s="1073"/>
      <c r="G764" s="1073"/>
      <c r="H764" s="1074"/>
      <c r="I764" s="1073"/>
      <c r="J764" s="1073"/>
      <c r="K764" s="1073"/>
      <c r="L764" s="1073"/>
      <c r="M764" s="1073"/>
      <c r="P764" s="1073"/>
      <c r="Q764" s="1073"/>
      <c r="R764" s="1073"/>
      <c r="S764" s="1073"/>
      <c r="T764" s="1073"/>
      <c r="U764" s="1073"/>
      <c r="V764" s="1073"/>
      <c r="W764" s="1073"/>
      <c r="X764" s="1073"/>
      <c r="Y764" s="1073"/>
      <c r="Z764" s="1073"/>
    </row>
    <row r="765" spans="1:26" ht="14.25" customHeight="1" x14ac:dyDescent="0.25">
      <c r="A765" s="1073"/>
      <c r="B765" s="1073"/>
      <c r="C765" s="1073"/>
      <c r="D765" s="1073"/>
      <c r="E765" s="1073"/>
      <c r="F765" s="1073"/>
      <c r="G765" s="1073"/>
      <c r="H765" s="1074"/>
      <c r="I765" s="1073"/>
      <c r="J765" s="1073"/>
      <c r="K765" s="1073"/>
      <c r="L765" s="1073"/>
      <c r="M765" s="1073"/>
      <c r="P765" s="1073"/>
      <c r="Q765" s="1073"/>
      <c r="R765" s="1073"/>
      <c r="S765" s="1073"/>
      <c r="T765" s="1073"/>
      <c r="U765" s="1073"/>
      <c r="V765" s="1073"/>
      <c r="W765" s="1073"/>
      <c r="X765" s="1073"/>
      <c r="Y765" s="1073"/>
      <c r="Z765" s="1073"/>
    </row>
    <row r="766" spans="1:26" ht="14.25" customHeight="1" x14ac:dyDescent="0.25">
      <c r="A766" s="1073"/>
      <c r="B766" s="1073"/>
      <c r="C766" s="1073"/>
      <c r="D766" s="1073"/>
      <c r="E766" s="1073"/>
      <c r="F766" s="1073"/>
      <c r="G766" s="1073"/>
      <c r="H766" s="1074"/>
      <c r="I766" s="1073"/>
      <c r="J766" s="1073"/>
      <c r="K766" s="1073"/>
      <c r="L766" s="1073"/>
      <c r="M766" s="1073"/>
      <c r="P766" s="1073"/>
      <c r="Q766" s="1073"/>
      <c r="R766" s="1073"/>
      <c r="S766" s="1073"/>
      <c r="T766" s="1073"/>
      <c r="U766" s="1073"/>
      <c r="V766" s="1073"/>
      <c r="W766" s="1073"/>
      <c r="X766" s="1073"/>
      <c r="Y766" s="1073"/>
      <c r="Z766" s="1073"/>
    </row>
    <row r="767" spans="1:26" ht="14.25" customHeight="1" x14ac:dyDescent="0.25">
      <c r="A767" s="1073"/>
      <c r="B767" s="1073"/>
      <c r="C767" s="1073"/>
      <c r="D767" s="1073"/>
      <c r="E767" s="1073"/>
      <c r="F767" s="1073"/>
      <c r="G767" s="1073"/>
      <c r="H767" s="1074"/>
      <c r="I767" s="1073"/>
      <c r="J767" s="1073"/>
      <c r="K767" s="1073"/>
      <c r="L767" s="1073"/>
      <c r="M767" s="1073"/>
      <c r="P767" s="1073"/>
      <c r="Q767" s="1073"/>
      <c r="R767" s="1073"/>
      <c r="S767" s="1073"/>
      <c r="T767" s="1073"/>
      <c r="U767" s="1073"/>
      <c r="V767" s="1073"/>
      <c r="W767" s="1073"/>
      <c r="X767" s="1073"/>
      <c r="Y767" s="1073"/>
      <c r="Z767" s="1073"/>
    </row>
    <row r="768" spans="1:26" ht="14.25" customHeight="1" x14ac:dyDescent="0.25">
      <c r="A768" s="1073"/>
      <c r="B768" s="1073"/>
      <c r="C768" s="1073"/>
      <c r="D768" s="1073"/>
      <c r="E768" s="1073"/>
      <c r="F768" s="1073"/>
      <c r="G768" s="1073"/>
      <c r="H768" s="1074"/>
      <c r="I768" s="1073"/>
      <c r="J768" s="1073"/>
      <c r="K768" s="1073"/>
      <c r="L768" s="1073"/>
      <c r="M768" s="1073"/>
      <c r="P768" s="1073"/>
      <c r="Q768" s="1073"/>
      <c r="R768" s="1073"/>
      <c r="S768" s="1073"/>
      <c r="T768" s="1073"/>
      <c r="U768" s="1073"/>
      <c r="V768" s="1073"/>
      <c r="W768" s="1073"/>
      <c r="X768" s="1073"/>
      <c r="Y768" s="1073"/>
      <c r="Z768" s="1073"/>
    </row>
    <row r="769" spans="1:26" ht="14.25" customHeight="1" x14ac:dyDescent="0.25">
      <c r="A769" s="1073"/>
      <c r="B769" s="1073"/>
      <c r="C769" s="1073"/>
      <c r="D769" s="1073"/>
      <c r="E769" s="1073"/>
      <c r="F769" s="1073"/>
      <c r="G769" s="1073"/>
      <c r="H769" s="1074"/>
      <c r="I769" s="1073"/>
      <c r="J769" s="1073"/>
      <c r="K769" s="1073"/>
      <c r="L769" s="1073"/>
      <c r="M769" s="1073"/>
      <c r="P769" s="1073"/>
      <c r="Q769" s="1073"/>
      <c r="R769" s="1073"/>
      <c r="S769" s="1073"/>
      <c r="T769" s="1073"/>
      <c r="U769" s="1073"/>
      <c r="V769" s="1073"/>
      <c r="W769" s="1073"/>
      <c r="X769" s="1073"/>
      <c r="Y769" s="1073"/>
      <c r="Z769" s="1073"/>
    </row>
    <row r="770" spans="1:26" ht="14.25" customHeight="1" x14ac:dyDescent="0.25">
      <c r="A770" s="1073"/>
      <c r="B770" s="1073"/>
      <c r="C770" s="1073"/>
      <c r="D770" s="1073"/>
      <c r="E770" s="1073"/>
      <c r="F770" s="1073"/>
      <c r="G770" s="1073"/>
      <c r="H770" s="1074"/>
      <c r="I770" s="1073"/>
      <c r="J770" s="1073"/>
      <c r="K770" s="1073"/>
      <c r="L770" s="1073"/>
      <c r="M770" s="1073"/>
      <c r="P770" s="1073"/>
      <c r="Q770" s="1073"/>
      <c r="R770" s="1073"/>
      <c r="S770" s="1073"/>
      <c r="T770" s="1073"/>
      <c r="U770" s="1073"/>
      <c r="V770" s="1073"/>
      <c r="W770" s="1073"/>
      <c r="X770" s="1073"/>
      <c r="Y770" s="1073"/>
      <c r="Z770" s="1073"/>
    </row>
    <row r="771" spans="1:26" ht="14.25" customHeight="1" x14ac:dyDescent="0.25">
      <c r="A771" s="1073"/>
      <c r="B771" s="1073"/>
      <c r="C771" s="1073"/>
      <c r="D771" s="1073"/>
      <c r="E771" s="1073"/>
      <c r="F771" s="1073"/>
      <c r="G771" s="1073"/>
      <c r="H771" s="1074"/>
      <c r="I771" s="1073"/>
      <c r="J771" s="1073"/>
      <c r="K771" s="1073"/>
      <c r="L771" s="1073"/>
      <c r="M771" s="1073"/>
      <c r="P771" s="1073"/>
      <c r="Q771" s="1073"/>
      <c r="R771" s="1073"/>
      <c r="S771" s="1073"/>
      <c r="T771" s="1073"/>
      <c r="U771" s="1073"/>
      <c r="V771" s="1073"/>
      <c r="W771" s="1073"/>
      <c r="X771" s="1073"/>
      <c r="Y771" s="1073"/>
      <c r="Z771" s="1073"/>
    </row>
    <row r="772" spans="1:26" ht="14.25" customHeight="1" x14ac:dyDescent="0.25">
      <c r="A772" s="1073"/>
      <c r="B772" s="1073"/>
      <c r="C772" s="1073"/>
      <c r="D772" s="1073"/>
      <c r="E772" s="1073"/>
      <c r="F772" s="1073"/>
      <c r="G772" s="1073"/>
      <c r="H772" s="1074"/>
      <c r="I772" s="1073"/>
      <c r="J772" s="1073"/>
      <c r="K772" s="1073"/>
      <c r="L772" s="1073"/>
      <c r="M772" s="1073"/>
      <c r="P772" s="1073"/>
      <c r="Q772" s="1073"/>
      <c r="R772" s="1073"/>
      <c r="S772" s="1073"/>
      <c r="T772" s="1073"/>
      <c r="U772" s="1073"/>
      <c r="V772" s="1073"/>
      <c r="W772" s="1073"/>
      <c r="X772" s="1073"/>
      <c r="Y772" s="1073"/>
      <c r="Z772" s="1073"/>
    </row>
    <row r="773" spans="1:26" ht="14.25" customHeight="1" x14ac:dyDescent="0.25">
      <c r="A773" s="1073"/>
      <c r="B773" s="1073"/>
      <c r="C773" s="1073"/>
      <c r="D773" s="1073"/>
      <c r="E773" s="1073"/>
      <c r="F773" s="1073"/>
      <c r="G773" s="1073"/>
      <c r="H773" s="1074"/>
      <c r="I773" s="1073"/>
      <c r="J773" s="1073"/>
      <c r="K773" s="1073"/>
      <c r="L773" s="1073"/>
      <c r="M773" s="1073"/>
      <c r="P773" s="1073"/>
      <c r="Q773" s="1073"/>
      <c r="R773" s="1073"/>
      <c r="S773" s="1073"/>
      <c r="T773" s="1073"/>
      <c r="U773" s="1073"/>
      <c r="V773" s="1073"/>
      <c r="W773" s="1073"/>
      <c r="X773" s="1073"/>
      <c r="Y773" s="1073"/>
      <c r="Z773" s="1073"/>
    </row>
    <row r="774" spans="1:26" ht="14.25" customHeight="1" x14ac:dyDescent="0.25">
      <c r="A774" s="1073"/>
      <c r="B774" s="1073"/>
      <c r="C774" s="1073"/>
      <c r="D774" s="1073"/>
      <c r="E774" s="1073"/>
      <c r="F774" s="1073"/>
      <c r="G774" s="1073"/>
      <c r="H774" s="1074"/>
      <c r="I774" s="1073"/>
      <c r="J774" s="1073"/>
      <c r="K774" s="1073"/>
      <c r="L774" s="1073"/>
      <c r="M774" s="1073"/>
      <c r="P774" s="1073"/>
      <c r="Q774" s="1073"/>
      <c r="R774" s="1073"/>
      <c r="S774" s="1073"/>
      <c r="T774" s="1073"/>
      <c r="U774" s="1073"/>
      <c r="V774" s="1073"/>
      <c r="W774" s="1073"/>
      <c r="X774" s="1073"/>
      <c r="Y774" s="1073"/>
      <c r="Z774" s="1073"/>
    </row>
    <row r="775" spans="1:26" ht="14.25" customHeight="1" x14ac:dyDescent="0.25">
      <c r="A775" s="1073"/>
      <c r="B775" s="1073"/>
      <c r="C775" s="1073"/>
      <c r="D775" s="1073"/>
      <c r="E775" s="1073"/>
      <c r="F775" s="1073"/>
      <c r="G775" s="1073"/>
      <c r="H775" s="1074"/>
      <c r="I775" s="1073"/>
      <c r="J775" s="1073"/>
      <c r="K775" s="1073"/>
      <c r="L775" s="1073"/>
      <c r="M775" s="1073"/>
      <c r="P775" s="1073"/>
      <c r="Q775" s="1073"/>
      <c r="R775" s="1073"/>
      <c r="S775" s="1073"/>
      <c r="T775" s="1073"/>
      <c r="U775" s="1073"/>
      <c r="V775" s="1073"/>
      <c r="W775" s="1073"/>
      <c r="X775" s="1073"/>
      <c r="Y775" s="1073"/>
      <c r="Z775" s="1073"/>
    </row>
    <row r="776" spans="1:26" ht="14.25" customHeight="1" x14ac:dyDescent="0.25">
      <c r="A776" s="1073"/>
      <c r="B776" s="1073"/>
      <c r="C776" s="1073"/>
      <c r="D776" s="1073"/>
      <c r="E776" s="1073"/>
      <c r="F776" s="1073"/>
      <c r="G776" s="1073"/>
      <c r="H776" s="1074"/>
      <c r="I776" s="1073"/>
      <c r="J776" s="1073"/>
      <c r="K776" s="1073"/>
      <c r="L776" s="1073"/>
      <c r="M776" s="1073"/>
      <c r="P776" s="1073"/>
      <c r="Q776" s="1073"/>
      <c r="R776" s="1073"/>
      <c r="S776" s="1073"/>
      <c r="T776" s="1073"/>
      <c r="U776" s="1073"/>
      <c r="V776" s="1073"/>
      <c r="W776" s="1073"/>
      <c r="X776" s="1073"/>
      <c r="Y776" s="1073"/>
      <c r="Z776" s="1073"/>
    </row>
    <row r="777" spans="1:26" ht="14.25" customHeight="1" x14ac:dyDescent="0.25">
      <c r="A777" s="1073"/>
      <c r="B777" s="1073"/>
      <c r="C777" s="1073"/>
      <c r="D777" s="1073"/>
      <c r="E777" s="1073"/>
      <c r="F777" s="1073"/>
      <c r="G777" s="1073"/>
      <c r="H777" s="1074"/>
      <c r="I777" s="1073"/>
      <c r="J777" s="1073"/>
      <c r="K777" s="1073"/>
      <c r="L777" s="1073"/>
      <c r="M777" s="1073"/>
      <c r="P777" s="1073"/>
      <c r="Q777" s="1073"/>
      <c r="R777" s="1073"/>
      <c r="S777" s="1073"/>
      <c r="T777" s="1073"/>
      <c r="U777" s="1073"/>
      <c r="V777" s="1073"/>
      <c r="W777" s="1073"/>
      <c r="X777" s="1073"/>
      <c r="Y777" s="1073"/>
      <c r="Z777" s="1073"/>
    </row>
    <row r="778" spans="1:26" ht="14.25" customHeight="1" x14ac:dyDescent="0.25">
      <c r="A778" s="1073"/>
      <c r="B778" s="1073"/>
      <c r="C778" s="1073"/>
      <c r="D778" s="1073"/>
      <c r="E778" s="1073"/>
      <c r="F778" s="1073"/>
      <c r="G778" s="1073"/>
      <c r="H778" s="1074"/>
      <c r="I778" s="1073"/>
      <c r="J778" s="1073"/>
      <c r="K778" s="1073"/>
      <c r="L778" s="1073"/>
      <c r="M778" s="1073"/>
      <c r="P778" s="1073"/>
      <c r="Q778" s="1073"/>
      <c r="R778" s="1073"/>
      <c r="S778" s="1073"/>
      <c r="T778" s="1073"/>
      <c r="U778" s="1073"/>
      <c r="V778" s="1073"/>
      <c r="W778" s="1073"/>
      <c r="X778" s="1073"/>
      <c r="Y778" s="1073"/>
      <c r="Z778" s="1073"/>
    </row>
    <row r="779" spans="1:26" ht="14.25" customHeight="1" x14ac:dyDescent="0.25">
      <c r="A779" s="1073"/>
      <c r="B779" s="1073"/>
      <c r="C779" s="1073"/>
      <c r="D779" s="1073"/>
      <c r="E779" s="1073"/>
      <c r="F779" s="1073"/>
      <c r="G779" s="1073"/>
      <c r="H779" s="1074"/>
      <c r="I779" s="1073"/>
      <c r="J779" s="1073"/>
      <c r="K779" s="1073"/>
      <c r="L779" s="1073"/>
      <c r="M779" s="1073"/>
      <c r="P779" s="1073"/>
      <c r="Q779" s="1073"/>
      <c r="R779" s="1073"/>
      <c r="S779" s="1073"/>
      <c r="T779" s="1073"/>
      <c r="U779" s="1073"/>
      <c r="V779" s="1073"/>
      <c r="W779" s="1073"/>
      <c r="X779" s="1073"/>
      <c r="Y779" s="1073"/>
      <c r="Z779" s="1073"/>
    </row>
    <row r="780" spans="1:26" ht="14.25" customHeight="1" x14ac:dyDescent="0.25">
      <c r="A780" s="1073"/>
      <c r="B780" s="1073"/>
      <c r="C780" s="1073"/>
      <c r="D780" s="1073"/>
      <c r="E780" s="1073"/>
      <c r="F780" s="1073"/>
      <c r="G780" s="1073"/>
      <c r="H780" s="1074"/>
      <c r="I780" s="1073"/>
      <c r="J780" s="1073"/>
      <c r="K780" s="1073"/>
      <c r="L780" s="1073"/>
      <c r="M780" s="1073"/>
      <c r="P780" s="1073"/>
      <c r="Q780" s="1073"/>
      <c r="R780" s="1073"/>
      <c r="S780" s="1073"/>
      <c r="T780" s="1073"/>
      <c r="U780" s="1073"/>
      <c r="V780" s="1073"/>
      <c r="W780" s="1073"/>
      <c r="X780" s="1073"/>
      <c r="Y780" s="1073"/>
      <c r="Z780" s="1073"/>
    </row>
    <row r="781" spans="1:26" ht="14.25" customHeight="1" x14ac:dyDescent="0.25">
      <c r="A781" s="1073"/>
      <c r="B781" s="1073"/>
      <c r="C781" s="1073"/>
      <c r="D781" s="1073"/>
      <c r="E781" s="1073"/>
      <c r="F781" s="1073"/>
      <c r="G781" s="1073"/>
      <c r="H781" s="1074"/>
      <c r="I781" s="1073"/>
      <c r="J781" s="1073"/>
      <c r="K781" s="1073"/>
      <c r="L781" s="1073"/>
      <c r="M781" s="1073"/>
      <c r="P781" s="1073"/>
      <c r="Q781" s="1073"/>
      <c r="R781" s="1073"/>
      <c r="S781" s="1073"/>
      <c r="T781" s="1073"/>
      <c r="U781" s="1073"/>
      <c r="V781" s="1073"/>
      <c r="W781" s="1073"/>
      <c r="X781" s="1073"/>
      <c r="Y781" s="1073"/>
      <c r="Z781" s="1073"/>
    </row>
    <row r="782" spans="1:26" ht="14.25" customHeight="1" x14ac:dyDescent="0.25">
      <c r="A782" s="1073"/>
      <c r="B782" s="1073"/>
      <c r="C782" s="1073"/>
      <c r="D782" s="1073"/>
      <c r="E782" s="1073"/>
      <c r="F782" s="1073"/>
      <c r="G782" s="1073"/>
      <c r="H782" s="1074"/>
      <c r="I782" s="1073"/>
      <c r="J782" s="1073"/>
      <c r="K782" s="1073"/>
      <c r="L782" s="1073"/>
      <c r="M782" s="1073"/>
      <c r="P782" s="1073"/>
      <c r="Q782" s="1073"/>
      <c r="R782" s="1073"/>
      <c r="S782" s="1073"/>
      <c r="T782" s="1073"/>
      <c r="U782" s="1073"/>
      <c r="V782" s="1073"/>
      <c r="W782" s="1073"/>
      <c r="X782" s="1073"/>
      <c r="Y782" s="1073"/>
      <c r="Z782" s="1073"/>
    </row>
    <row r="783" spans="1:26" ht="14.25" customHeight="1" x14ac:dyDescent="0.25">
      <c r="A783" s="1073"/>
      <c r="B783" s="1073"/>
      <c r="C783" s="1073"/>
      <c r="D783" s="1073"/>
      <c r="E783" s="1073"/>
      <c r="F783" s="1073"/>
      <c r="G783" s="1073"/>
      <c r="H783" s="1074"/>
      <c r="I783" s="1073"/>
      <c r="J783" s="1073"/>
      <c r="K783" s="1073"/>
      <c r="L783" s="1073"/>
      <c r="M783" s="1073"/>
      <c r="P783" s="1073"/>
      <c r="Q783" s="1073"/>
      <c r="R783" s="1073"/>
      <c r="S783" s="1073"/>
      <c r="T783" s="1073"/>
      <c r="U783" s="1073"/>
      <c r="V783" s="1073"/>
      <c r="W783" s="1073"/>
      <c r="X783" s="1073"/>
      <c r="Y783" s="1073"/>
      <c r="Z783" s="1073"/>
    </row>
    <row r="784" spans="1:26" ht="14.25" customHeight="1" x14ac:dyDescent="0.25">
      <c r="A784" s="1073"/>
      <c r="B784" s="1073"/>
      <c r="C784" s="1073"/>
      <c r="D784" s="1073"/>
      <c r="E784" s="1073"/>
      <c r="F784" s="1073"/>
      <c r="G784" s="1073"/>
      <c r="H784" s="1074"/>
      <c r="I784" s="1073"/>
      <c r="J784" s="1073"/>
      <c r="K784" s="1073"/>
      <c r="L784" s="1073"/>
      <c r="M784" s="1073"/>
      <c r="P784" s="1073"/>
      <c r="Q784" s="1073"/>
      <c r="R784" s="1073"/>
      <c r="S784" s="1073"/>
      <c r="T784" s="1073"/>
      <c r="U784" s="1073"/>
      <c r="V784" s="1073"/>
      <c r="W784" s="1073"/>
      <c r="X784" s="1073"/>
      <c r="Y784" s="1073"/>
      <c r="Z784" s="1073"/>
    </row>
    <row r="785" spans="1:26" ht="14.25" customHeight="1" x14ac:dyDescent="0.25">
      <c r="A785" s="1073"/>
      <c r="B785" s="1073"/>
      <c r="C785" s="1073"/>
      <c r="D785" s="1073"/>
      <c r="E785" s="1073"/>
      <c r="F785" s="1073"/>
      <c r="G785" s="1073"/>
      <c r="H785" s="1074"/>
      <c r="I785" s="1073"/>
      <c r="J785" s="1073"/>
      <c r="K785" s="1073"/>
      <c r="L785" s="1073"/>
      <c r="M785" s="1073"/>
      <c r="P785" s="1073"/>
      <c r="Q785" s="1073"/>
      <c r="R785" s="1073"/>
      <c r="S785" s="1073"/>
      <c r="T785" s="1073"/>
      <c r="U785" s="1073"/>
      <c r="V785" s="1073"/>
      <c r="W785" s="1073"/>
      <c r="X785" s="1073"/>
      <c r="Y785" s="1073"/>
      <c r="Z785" s="1073"/>
    </row>
    <row r="786" spans="1:26" ht="14.25" customHeight="1" x14ac:dyDescent="0.25">
      <c r="A786" s="1073"/>
      <c r="B786" s="1073"/>
      <c r="C786" s="1073"/>
      <c r="D786" s="1073"/>
      <c r="E786" s="1073"/>
      <c r="F786" s="1073"/>
      <c r="G786" s="1073"/>
      <c r="H786" s="1074"/>
      <c r="I786" s="1073"/>
      <c r="J786" s="1073"/>
      <c r="K786" s="1073"/>
      <c r="L786" s="1073"/>
      <c r="M786" s="1073"/>
      <c r="P786" s="1073"/>
      <c r="Q786" s="1073"/>
      <c r="R786" s="1073"/>
      <c r="S786" s="1073"/>
      <c r="T786" s="1073"/>
      <c r="U786" s="1073"/>
      <c r="V786" s="1073"/>
      <c r="W786" s="1073"/>
      <c r="X786" s="1073"/>
      <c r="Y786" s="1073"/>
      <c r="Z786" s="1073"/>
    </row>
    <row r="787" spans="1:26" ht="14.25" customHeight="1" x14ac:dyDescent="0.25">
      <c r="A787" s="1073"/>
      <c r="B787" s="1073"/>
      <c r="C787" s="1073"/>
      <c r="D787" s="1073"/>
      <c r="E787" s="1073"/>
      <c r="F787" s="1073"/>
      <c r="G787" s="1073"/>
      <c r="H787" s="1074"/>
      <c r="I787" s="1073"/>
      <c r="J787" s="1073"/>
      <c r="K787" s="1073"/>
      <c r="L787" s="1073"/>
      <c r="M787" s="1073"/>
      <c r="P787" s="1073"/>
      <c r="Q787" s="1073"/>
      <c r="R787" s="1073"/>
      <c r="S787" s="1073"/>
      <c r="T787" s="1073"/>
      <c r="U787" s="1073"/>
      <c r="V787" s="1073"/>
      <c r="W787" s="1073"/>
      <c r="X787" s="1073"/>
      <c r="Y787" s="1073"/>
      <c r="Z787" s="1073"/>
    </row>
    <row r="788" spans="1:26" ht="14.25" customHeight="1" x14ac:dyDescent="0.25">
      <c r="A788" s="1073"/>
      <c r="B788" s="1073"/>
      <c r="C788" s="1073"/>
      <c r="D788" s="1073"/>
      <c r="E788" s="1073"/>
      <c r="F788" s="1073"/>
      <c r="G788" s="1073"/>
      <c r="H788" s="1074"/>
      <c r="I788" s="1073"/>
      <c r="J788" s="1073"/>
      <c r="K788" s="1073"/>
      <c r="L788" s="1073"/>
      <c r="M788" s="1073"/>
      <c r="P788" s="1073"/>
      <c r="Q788" s="1073"/>
      <c r="R788" s="1073"/>
      <c r="S788" s="1073"/>
      <c r="T788" s="1073"/>
      <c r="U788" s="1073"/>
      <c r="V788" s="1073"/>
      <c r="W788" s="1073"/>
      <c r="X788" s="1073"/>
      <c r="Y788" s="1073"/>
      <c r="Z788" s="1073"/>
    </row>
    <row r="789" spans="1:26" ht="14.25" customHeight="1" x14ac:dyDescent="0.25">
      <c r="A789" s="1073"/>
      <c r="B789" s="1073"/>
      <c r="C789" s="1073"/>
      <c r="D789" s="1073"/>
      <c r="E789" s="1073"/>
      <c r="F789" s="1073"/>
      <c r="G789" s="1073"/>
      <c r="H789" s="1074"/>
      <c r="I789" s="1073"/>
      <c r="J789" s="1073"/>
      <c r="K789" s="1073"/>
      <c r="L789" s="1073"/>
      <c r="M789" s="1073"/>
      <c r="P789" s="1073"/>
      <c r="Q789" s="1073"/>
      <c r="R789" s="1073"/>
      <c r="S789" s="1073"/>
      <c r="T789" s="1073"/>
      <c r="U789" s="1073"/>
      <c r="V789" s="1073"/>
      <c r="W789" s="1073"/>
      <c r="X789" s="1073"/>
      <c r="Y789" s="1073"/>
      <c r="Z789" s="1073"/>
    </row>
    <row r="790" spans="1:26" ht="14.25" customHeight="1" x14ac:dyDescent="0.25">
      <c r="A790" s="1073"/>
      <c r="B790" s="1073"/>
      <c r="C790" s="1073"/>
      <c r="D790" s="1073"/>
      <c r="E790" s="1073"/>
      <c r="F790" s="1073"/>
      <c r="G790" s="1073"/>
      <c r="H790" s="1074"/>
      <c r="I790" s="1073"/>
      <c r="J790" s="1073"/>
      <c r="K790" s="1073"/>
      <c r="L790" s="1073"/>
      <c r="M790" s="1073"/>
      <c r="P790" s="1073"/>
      <c r="Q790" s="1073"/>
      <c r="R790" s="1073"/>
      <c r="S790" s="1073"/>
      <c r="T790" s="1073"/>
      <c r="U790" s="1073"/>
      <c r="V790" s="1073"/>
      <c r="W790" s="1073"/>
      <c r="X790" s="1073"/>
      <c r="Y790" s="1073"/>
      <c r="Z790" s="1073"/>
    </row>
    <row r="791" spans="1:26" ht="14.25" customHeight="1" x14ac:dyDescent="0.25">
      <c r="A791" s="1073"/>
      <c r="B791" s="1073"/>
      <c r="C791" s="1073"/>
      <c r="D791" s="1073"/>
      <c r="E791" s="1073"/>
      <c r="F791" s="1073"/>
      <c r="G791" s="1073"/>
      <c r="H791" s="1074"/>
      <c r="I791" s="1073"/>
      <c r="J791" s="1073"/>
      <c r="K791" s="1073"/>
      <c r="L791" s="1073"/>
      <c r="M791" s="1073"/>
      <c r="P791" s="1073"/>
      <c r="Q791" s="1073"/>
      <c r="R791" s="1073"/>
      <c r="S791" s="1073"/>
      <c r="T791" s="1073"/>
      <c r="U791" s="1073"/>
      <c r="V791" s="1073"/>
      <c r="W791" s="1073"/>
      <c r="X791" s="1073"/>
      <c r="Y791" s="1073"/>
      <c r="Z791" s="1073"/>
    </row>
    <row r="792" spans="1:26" ht="14.25" customHeight="1" x14ac:dyDescent="0.25">
      <c r="A792" s="1073"/>
      <c r="B792" s="1073"/>
      <c r="C792" s="1073"/>
      <c r="D792" s="1073"/>
      <c r="E792" s="1073"/>
      <c r="F792" s="1073"/>
      <c r="G792" s="1073"/>
      <c r="H792" s="1074"/>
      <c r="I792" s="1073"/>
      <c r="J792" s="1073"/>
      <c r="K792" s="1073"/>
      <c r="L792" s="1073"/>
      <c r="M792" s="1073"/>
      <c r="P792" s="1073"/>
      <c r="Q792" s="1073"/>
      <c r="R792" s="1073"/>
      <c r="S792" s="1073"/>
      <c r="T792" s="1073"/>
      <c r="U792" s="1073"/>
      <c r="V792" s="1073"/>
      <c r="W792" s="1073"/>
      <c r="X792" s="1073"/>
      <c r="Y792" s="1073"/>
      <c r="Z792" s="1073"/>
    </row>
    <row r="793" spans="1:26" ht="14.25" customHeight="1" x14ac:dyDescent="0.25">
      <c r="A793" s="1073"/>
      <c r="B793" s="1073"/>
      <c r="C793" s="1073"/>
      <c r="D793" s="1073"/>
      <c r="E793" s="1073"/>
      <c r="F793" s="1073"/>
      <c r="G793" s="1073"/>
      <c r="H793" s="1074"/>
      <c r="I793" s="1073"/>
      <c r="J793" s="1073"/>
      <c r="K793" s="1073"/>
      <c r="L793" s="1073"/>
      <c r="M793" s="1073"/>
      <c r="P793" s="1073"/>
      <c r="Q793" s="1073"/>
      <c r="R793" s="1073"/>
      <c r="S793" s="1073"/>
      <c r="T793" s="1073"/>
      <c r="U793" s="1073"/>
      <c r="V793" s="1073"/>
      <c r="W793" s="1073"/>
      <c r="X793" s="1073"/>
      <c r="Y793" s="1073"/>
      <c r="Z793" s="1073"/>
    </row>
    <row r="794" spans="1:26" ht="14.25" customHeight="1" x14ac:dyDescent="0.25">
      <c r="A794" s="1073"/>
      <c r="B794" s="1073"/>
      <c r="C794" s="1073"/>
      <c r="D794" s="1073"/>
      <c r="E794" s="1073"/>
      <c r="F794" s="1073"/>
      <c r="G794" s="1073"/>
      <c r="H794" s="1074"/>
      <c r="I794" s="1073"/>
      <c r="J794" s="1073"/>
      <c r="K794" s="1073"/>
      <c r="L794" s="1073"/>
      <c r="M794" s="1073"/>
      <c r="P794" s="1073"/>
      <c r="Q794" s="1073"/>
      <c r="R794" s="1073"/>
      <c r="S794" s="1073"/>
      <c r="T794" s="1073"/>
      <c r="U794" s="1073"/>
      <c r="V794" s="1073"/>
      <c r="W794" s="1073"/>
      <c r="X794" s="1073"/>
      <c r="Y794" s="1073"/>
      <c r="Z794" s="1073"/>
    </row>
    <row r="795" spans="1:26" ht="14.25" customHeight="1" x14ac:dyDescent="0.25">
      <c r="A795" s="1073"/>
      <c r="B795" s="1073"/>
      <c r="C795" s="1073"/>
      <c r="D795" s="1073"/>
      <c r="E795" s="1073"/>
      <c r="F795" s="1073"/>
      <c r="G795" s="1073"/>
      <c r="H795" s="1074"/>
      <c r="I795" s="1073"/>
      <c r="J795" s="1073"/>
      <c r="K795" s="1073"/>
      <c r="L795" s="1073"/>
      <c r="M795" s="1073"/>
      <c r="P795" s="1073"/>
      <c r="Q795" s="1073"/>
      <c r="R795" s="1073"/>
      <c r="S795" s="1073"/>
      <c r="T795" s="1073"/>
      <c r="U795" s="1073"/>
      <c r="V795" s="1073"/>
      <c r="W795" s="1073"/>
      <c r="X795" s="1073"/>
      <c r="Y795" s="1073"/>
      <c r="Z795" s="1073"/>
    </row>
    <row r="796" spans="1:26" ht="14.25" customHeight="1" x14ac:dyDescent="0.25">
      <c r="A796" s="1073"/>
      <c r="B796" s="1073"/>
      <c r="C796" s="1073"/>
      <c r="D796" s="1073"/>
      <c r="E796" s="1073"/>
      <c r="F796" s="1073"/>
      <c r="G796" s="1073"/>
      <c r="H796" s="1074"/>
      <c r="I796" s="1073"/>
      <c r="J796" s="1073"/>
      <c r="K796" s="1073"/>
      <c r="L796" s="1073"/>
      <c r="M796" s="1073"/>
      <c r="P796" s="1073"/>
      <c r="Q796" s="1073"/>
      <c r="R796" s="1073"/>
      <c r="S796" s="1073"/>
      <c r="T796" s="1073"/>
      <c r="U796" s="1073"/>
      <c r="V796" s="1073"/>
      <c r="W796" s="1073"/>
      <c r="X796" s="1073"/>
      <c r="Y796" s="1073"/>
      <c r="Z796" s="1073"/>
    </row>
    <row r="797" spans="1:26" ht="14.25" customHeight="1" x14ac:dyDescent="0.25">
      <c r="A797" s="1073"/>
      <c r="B797" s="1073"/>
      <c r="C797" s="1073"/>
      <c r="D797" s="1073"/>
      <c r="E797" s="1073"/>
      <c r="F797" s="1073"/>
      <c r="G797" s="1073"/>
      <c r="H797" s="1074"/>
      <c r="I797" s="1073"/>
      <c r="J797" s="1073"/>
      <c r="K797" s="1073"/>
      <c r="L797" s="1073"/>
      <c r="M797" s="1073"/>
      <c r="P797" s="1073"/>
      <c r="Q797" s="1073"/>
      <c r="R797" s="1073"/>
      <c r="S797" s="1073"/>
      <c r="T797" s="1073"/>
      <c r="U797" s="1073"/>
      <c r="V797" s="1073"/>
      <c r="W797" s="1073"/>
      <c r="X797" s="1073"/>
      <c r="Y797" s="1073"/>
      <c r="Z797" s="1073"/>
    </row>
    <row r="798" spans="1:26" ht="14.25" customHeight="1" x14ac:dyDescent="0.25">
      <c r="A798" s="1073"/>
      <c r="B798" s="1073"/>
      <c r="C798" s="1073"/>
      <c r="D798" s="1073"/>
      <c r="E798" s="1073"/>
      <c r="F798" s="1073"/>
      <c r="G798" s="1073"/>
      <c r="H798" s="1074"/>
      <c r="I798" s="1073"/>
      <c r="J798" s="1073"/>
      <c r="K798" s="1073"/>
      <c r="L798" s="1073"/>
      <c r="M798" s="1073"/>
      <c r="P798" s="1073"/>
      <c r="Q798" s="1073"/>
      <c r="R798" s="1073"/>
      <c r="S798" s="1073"/>
      <c r="T798" s="1073"/>
      <c r="U798" s="1073"/>
      <c r="V798" s="1073"/>
      <c r="W798" s="1073"/>
      <c r="X798" s="1073"/>
      <c r="Y798" s="1073"/>
      <c r="Z798" s="1073"/>
    </row>
    <row r="799" spans="1:26" ht="14.25" customHeight="1" x14ac:dyDescent="0.25">
      <c r="A799" s="1073"/>
      <c r="B799" s="1073"/>
      <c r="C799" s="1073"/>
      <c r="D799" s="1073"/>
      <c r="E799" s="1073"/>
      <c r="F799" s="1073"/>
      <c r="G799" s="1073"/>
      <c r="H799" s="1074"/>
      <c r="I799" s="1073"/>
      <c r="J799" s="1073"/>
      <c r="K799" s="1073"/>
      <c r="L799" s="1073"/>
      <c r="M799" s="1073"/>
      <c r="P799" s="1073"/>
      <c r="Q799" s="1073"/>
      <c r="R799" s="1073"/>
      <c r="S799" s="1073"/>
      <c r="T799" s="1073"/>
      <c r="U799" s="1073"/>
      <c r="V799" s="1073"/>
      <c r="W799" s="1073"/>
      <c r="X799" s="1073"/>
      <c r="Y799" s="1073"/>
      <c r="Z799" s="1073"/>
    </row>
    <row r="800" spans="1:26" ht="14.25" customHeight="1" x14ac:dyDescent="0.25">
      <c r="A800" s="1073"/>
      <c r="B800" s="1073"/>
      <c r="C800" s="1073"/>
      <c r="D800" s="1073"/>
      <c r="E800" s="1073"/>
      <c r="F800" s="1073"/>
      <c r="G800" s="1073"/>
      <c r="H800" s="1074"/>
      <c r="I800" s="1073"/>
      <c r="J800" s="1073"/>
      <c r="K800" s="1073"/>
      <c r="L800" s="1073"/>
      <c r="M800" s="1073"/>
      <c r="P800" s="1073"/>
      <c r="Q800" s="1073"/>
      <c r="R800" s="1073"/>
      <c r="S800" s="1073"/>
      <c r="T800" s="1073"/>
      <c r="U800" s="1073"/>
      <c r="V800" s="1073"/>
      <c r="W800" s="1073"/>
      <c r="X800" s="1073"/>
      <c r="Y800" s="1073"/>
      <c r="Z800" s="1073"/>
    </row>
    <row r="801" spans="1:26" ht="14.25" customHeight="1" x14ac:dyDescent="0.25">
      <c r="A801" s="1073"/>
      <c r="B801" s="1073"/>
      <c r="C801" s="1073"/>
      <c r="D801" s="1073"/>
      <c r="E801" s="1073"/>
      <c r="F801" s="1073"/>
      <c r="G801" s="1073"/>
      <c r="H801" s="1074"/>
      <c r="I801" s="1073"/>
      <c r="J801" s="1073"/>
      <c r="K801" s="1073"/>
      <c r="L801" s="1073"/>
      <c r="M801" s="1073"/>
      <c r="P801" s="1073"/>
      <c r="Q801" s="1073"/>
      <c r="R801" s="1073"/>
      <c r="S801" s="1073"/>
      <c r="T801" s="1073"/>
      <c r="U801" s="1073"/>
      <c r="V801" s="1073"/>
      <c r="W801" s="1073"/>
      <c r="X801" s="1073"/>
      <c r="Y801" s="1073"/>
      <c r="Z801" s="1073"/>
    </row>
    <row r="802" spans="1:26" ht="14.25" customHeight="1" x14ac:dyDescent="0.25">
      <c r="A802" s="1073"/>
      <c r="B802" s="1073"/>
      <c r="C802" s="1073"/>
      <c r="D802" s="1073"/>
      <c r="E802" s="1073"/>
      <c r="F802" s="1073"/>
      <c r="G802" s="1073"/>
      <c r="H802" s="1074"/>
      <c r="I802" s="1073"/>
      <c r="J802" s="1073"/>
      <c r="K802" s="1073"/>
      <c r="L802" s="1073"/>
      <c r="M802" s="1073"/>
      <c r="P802" s="1073"/>
      <c r="Q802" s="1073"/>
      <c r="R802" s="1073"/>
      <c r="S802" s="1073"/>
      <c r="T802" s="1073"/>
      <c r="U802" s="1073"/>
      <c r="V802" s="1073"/>
      <c r="W802" s="1073"/>
      <c r="X802" s="1073"/>
      <c r="Y802" s="1073"/>
      <c r="Z802" s="1073"/>
    </row>
    <row r="803" spans="1:26" ht="14.25" customHeight="1" x14ac:dyDescent="0.25">
      <c r="A803" s="1073"/>
      <c r="B803" s="1073"/>
      <c r="C803" s="1073"/>
      <c r="D803" s="1073"/>
      <c r="E803" s="1073"/>
      <c r="F803" s="1073"/>
      <c r="G803" s="1073"/>
      <c r="H803" s="1074"/>
      <c r="I803" s="1073"/>
      <c r="J803" s="1073"/>
      <c r="K803" s="1073"/>
      <c r="L803" s="1073"/>
      <c r="M803" s="1073"/>
      <c r="P803" s="1073"/>
      <c r="Q803" s="1073"/>
      <c r="R803" s="1073"/>
      <c r="S803" s="1073"/>
      <c r="T803" s="1073"/>
      <c r="U803" s="1073"/>
      <c r="V803" s="1073"/>
      <c r="W803" s="1073"/>
      <c r="X803" s="1073"/>
      <c r="Y803" s="1073"/>
      <c r="Z803" s="1073"/>
    </row>
    <row r="804" spans="1:26" ht="14.25" customHeight="1" x14ac:dyDescent="0.25">
      <c r="A804" s="1073"/>
      <c r="B804" s="1073"/>
      <c r="C804" s="1073"/>
      <c r="D804" s="1073"/>
      <c r="E804" s="1073"/>
      <c r="F804" s="1073"/>
      <c r="G804" s="1073"/>
      <c r="H804" s="1074"/>
      <c r="I804" s="1073"/>
      <c r="J804" s="1073"/>
      <c r="K804" s="1073"/>
      <c r="L804" s="1073"/>
      <c r="M804" s="1073"/>
      <c r="P804" s="1073"/>
      <c r="Q804" s="1073"/>
      <c r="R804" s="1073"/>
      <c r="S804" s="1073"/>
      <c r="T804" s="1073"/>
      <c r="U804" s="1073"/>
      <c r="V804" s="1073"/>
      <c r="W804" s="1073"/>
      <c r="X804" s="1073"/>
      <c r="Y804" s="1073"/>
      <c r="Z804" s="1073"/>
    </row>
    <row r="805" spans="1:26" ht="14.25" customHeight="1" x14ac:dyDescent="0.25">
      <c r="A805" s="1073"/>
      <c r="B805" s="1073"/>
      <c r="C805" s="1073"/>
      <c r="D805" s="1073"/>
      <c r="E805" s="1073"/>
      <c r="F805" s="1073"/>
      <c r="G805" s="1073"/>
      <c r="H805" s="1074"/>
      <c r="I805" s="1073"/>
      <c r="J805" s="1073"/>
      <c r="K805" s="1073"/>
      <c r="L805" s="1073"/>
      <c r="M805" s="1073"/>
      <c r="P805" s="1073"/>
      <c r="Q805" s="1073"/>
      <c r="R805" s="1073"/>
      <c r="S805" s="1073"/>
      <c r="T805" s="1073"/>
      <c r="U805" s="1073"/>
      <c r="V805" s="1073"/>
      <c r="W805" s="1073"/>
      <c r="X805" s="1073"/>
      <c r="Y805" s="1073"/>
      <c r="Z805" s="1073"/>
    </row>
    <row r="806" spans="1:26" ht="14.25" customHeight="1" x14ac:dyDescent="0.25">
      <c r="A806" s="1073"/>
      <c r="B806" s="1073"/>
      <c r="C806" s="1073"/>
      <c r="D806" s="1073"/>
      <c r="E806" s="1073"/>
      <c r="F806" s="1073"/>
      <c r="G806" s="1073"/>
      <c r="H806" s="1074"/>
      <c r="I806" s="1073"/>
      <c r="J806" s="1073"/>
      <c r="K806" s="1073"/>
      <c r="L806" s="1073"/>
      <c r="M806" s="1073"/>
      <c r="P806" s="1073"/>
      <c r="Q806" s="1073"/>
      <c r="R806" s="1073"/>
      <c r="S806" s="1073"/>
      <c r="T806" s="1073"/>
      <c r="U806" s="1073"/>
      <c r="V806" s="1073"/>
      <c r="W806" s="1073"/>
      <c r="X806" s="1073"/>
      <c r="Y806" s="1073"/>
      <c r="Z806" s="1073"/>
    </row>
    <row r="807" spans="1:26" ht="14.25" customHeight="1" x14ac:dyDescent="0.25">
      <c r="A807" s="1073"/>
      <c r="B807" s="1073"/>
      <c r="C807" s="1073"/>
      <c r="D807" s="1073"/>
      <c r="E807" s="1073"/>
      <c r="F807" s="1073"/>
      <c r="G807" s="1073"/>
      <c r="H807" s="1074"/>
      <c r="I807" s="1073"/>
      <c r="J807" s="1073"/>
      <c r="K807" s="1073"/>
      <c r="L807" s="1073"/>
      <c r="M807" s="1073"/>
      <c r="P807" s="1073"/>
      <c r="Q807" s="1073"/>
      <c r="R807" s="1073"/>
      <c r="S807" s="1073"/>
      <c r="T807" s="1073"/>
      <c r="U807" s="1073"/>
      <c r="V807" s="1073"/>
      <c r="W807" s="1073"/>
      <c r="X807" s="1073"/>
      <c r="Y807" s="1073"/>
      <c r="Z807" s="1073"/>
    </row>
    <row r="808" spans="1:26" ht="14.25" customHeight="1" x14ac:dyDescent="0.25">
      <c r="A808" s="1073"/>
      <c r="B808" s="1073"/>
      <c r="C808" s="1073"/>
      <c r="D808" s="1073"/>
      <c r="E808" s="1073"/>
      <c r="F808" s="1073"/>
      <c r="G808" s="1073"/>
      <c r="H808" s="1074"/>
      <c r="I808" s="1073"/>
      <c r="J808" s="1073"/>
      <c r="K808" s="1073"/>
      <c r="L808" s="1073"/>
      <c r="M808" s="1073"/>
      <c r="P808" s="1073"/>
      <c r="Q808" s="1073"/>
      <c r="R808" s="1073"/>
      <c r="S808" s="1073"/>
      <c r="T808" s="1073"/>
      <c r="U808" s="1073"/>
      <c r="V808" s="1073"/>
      <c r="W808" s="1073"/>
      <c r="X808" s="1073"/>
      <c r="Y808" s="1073"/>
      <c r="Z808" s="1073"/>
    </row>
    <row r="809" spans="1:26" ht="14.25" customHeight="1" x14ac:dyDescent="0.25">
      <c r="A809" s="1073"/>
      <c r="B809" s="1073"/>
      <c r="C809" s="1073"/>
      <c r="D809" s="1073"/>
      <c r="E809" s="1073"/>
      <c r="F809" s="1073"/>
      <c r="G809" s="1073"/>
      <c r="H809" s="1074"/>
      <c r="I809" s="1073"/>
      <c r="J809" s="1073"/>
      <c r="K809" s="1073"/>
      <c r="L809" s="1073"/>
      <c r="M809" s="1073"/>
      <c r="P809" s="1073"/>
      <c r="Q809" s="1073"/>
      <c r="R809" s="1073"/>
      <c r="S809" s="1073"/>
      <c r="T809" s="1073"/>
      <c r="U809" s="1073"/>
      <c r="V809" s="1073"/>
      <c r="W809" s="1073"/>
      <c r="X809" s="1073"/>
      <c r="Y809" s="1073"/>
      <c r="Z809" s="1073"/>
    </row>
    <row r="810" spans="1:26" ht="14.25" customHeight="1" x14ac:dyDescent="0.25">
      <c r="A810" s="1073"/>
      <c r="B810" s="1073"/>
      <c r="C810" s="1073"/>
      <c r="D810" s="1073"/>
      <c r="E810" s="1073"/>
      <c r="F810" s="1073"/>
      <c r="G810" s="1073"/>
      <c r="H810" s="1074"/>
      <c r="I810" s="1073"/>
      <c r="J810" s="1073"/>
      <c r="K810" s="1073"/>
      <c r="L810" s="1073"/>
      <c r="M810" s="1073"/>
      <c r="P810" s="1073"/>
      <c r="Q810" s="1073"/>
      <c r="R810" s="1073"/>
      <c r="S810" s="1073"/>
      <c r="T810" s="1073"/>
      <c r="U810" s="1073"/>
      <c r="V810" s="1073"/>
      <c r="W810" s="1073"/>
      <c r="X810" s="1073"/>
      <c r="Y810" s="1073"/>
      <c r="Z810" s="1073"/>
    </row>
    <row r="811" spans="1:26" ht="14.25" customHeight="1" x14ac:dyDescent="0.25">
      <c r="A811" s="1073"/>
      <c r="B811" s="1073"/>
      <c r="C811" s="1073"/>
      <c r="D811" s="1073"/>
      <c r="E811" s="1073"/>
      <c r="F811" s="1073"/>
      <c r="G811" s="1073"/>
      <c r="H811" s="1074"/>
      <c r="I811" s="1073"/>
      <c r="J811" s="1073"/>
      <c r="K811" s="1073"/>
      <c r="L811" s="1073"/>
      <c r="M811" s="1073"/>
      <c r="P811" s="1073"/>
      <c r="Q811" s="1073"/>
      <c r="R811" s="1073"/>
      <c r="S811" s="1073"/>
      <c r="T811" s="1073"/>
      <c r="U811" s="1073"/>
      <c r="V811" s="1073"/>
      <c r="W811" s="1073"/>
      <c r="X811" s="1073"/>
      <c r="Y811" s="1073"/>
      <c r="Z811" s="1073"/>
    </row>
    <row r="812" spans="1:26" ht="14.25" customHeight="1" x14ac:dyDescent="0.25">
      <c r="A812" s="1073"/>
      <c r="B812" s="1073"/>
      <c r="C812" s="1073"/>
      <c r="D812" s="1073"/>
      <c r="E812" s="1073"/>
      <c r="F812" s="1073"/>
      <c r="G812" s="1073"/>
      <c r="H812" s="1074"/>
      <c r="I812" s="1073"/>
      <c r="J812" s="1073"/>
      <c r="K812" s="1073"/>
      <c r="L812" s="1073"/>
      <c r="M812" s="1073"/>
      <c r="P812" s="1073"/>
      <c r="Q812" s="1073"/>
      <c r="R812" s="1073"/>
      <c r="S812" s="1073"/>
      <c r="T812" s="1073"/>
      <c r="U812" s="1073"/>
      <c r="V812" s="1073"/>
      <c r="W812" s="1073"/>
      <c r="X812" s="1073"/>
      <c r="Y812" s="1073"/>
      <c r="Z812" s="1073"/>
    </row>
    <row r="813" spans="1:26" ht="14.25" customHeight="1" x14ac:dyDescent="0.25">
      <c r="A813" s="1073"/>
      <c r="B813" s="1073"/>
      <c r="C813" s="1073"/>
      <c r="D813" s="1073"/>
      <c r="E813" s="1073"/>
      <c r="F813" s="1073"/>
      <c r="G813" s="1073"/>
      <c r="H813" s="1074"/>
      <c r="I813" s="1073"/>
      <c r="J813" s="1073"/>
      <c r="K813" s="1073"/>
      <c r="L813" s="1073"/>
      <c r="M813" s="1073"/>
      <c r="P813" s="1073"/>
      <c r="Q813" s="1073"/>
      <c r="R813" s="1073"/>
      <c r="S813" s="1073"/>
      <c r="T813" s="1073"/>
      <c r="U813" s="1073"/>
      <c r="V813" s="1073"/>
      <c r="W813" s="1073"/>
      <c r="X813" s="1073"/>
      <c r="Y813" s="1073"/>
      <c r="Z813" s="1073"/>
    </row>
    <row r="814" spans="1:26" ht="14.25" customHeight="1" x14ac:dyDescent="0.25">
      <c r="A814" s="1073"/>
      <c r="B814" s="1073"/>
      <c r="C814" s="1073"/>
      <c r="D814" s="1073"/>
      <c r="E814" s="1073"/>
      <c r="F814" s="1073"/>
      <c r="G814" s="1073"/>
      <c r="H814" s="1074"/>
      <c r="I814" s="1073"/>
      <c r="J814" s="1073"/>
      <c r="K814" s="1073"/>
      <c r="L814" s="1073"/>
      <c r="M814" s="1073"/>
      <c r="P814" s="1073"/>
      <c r="Q814" s="1073"/>
      <c r="R814" s="1073"/>
      <c r="S814" s="1073"/>
      <c r="T814" s="1073"/>
      <c r="U814" s="1073"/>
      <c r="V814" s="1073"/>
      <c r="W814" s="1073"/>
      <c r="X814" s="1073"/>
      <c r="Y814" s="1073"/>
      <c r="Z814" s="1073"/>
    </row>
    <row r="815" spans="1:26" ht="14.25" customHeight="1" x14ac:dyDescent="0.25">
      <c r="A815" s="1073"/>
      <c r="B815" s="1073"/>
      <c r="C815" s="1073"/>
      <c r="D815" s="1073"/>
      <c r="E815" s="1073"/>
      <c r="F815" s="1073"/>
      <c r="G815" s="1073"/>
      <c r="H815" s="1074"/>
      <c r="I815" s="1073"/>
      <c r="J815" s="1073"/>
      <c r="K815" s="1073"/>
      <c r="L815" s="1073"/>
      <c r="M815" s="1073"/>
      <c r="P815" s="1073"/>
      <c r="Q815" s="1073"/>
      <c r="R815" s="1073"/>
      <c r="S815" s="1073"/>
      <c r="T815" s="1073"/>
      <c r="U815" s="1073"/>
      <c r="V815" s="1073"/>
      <c r="W815" s="1073"/>
      <c r="X815" s="1073"/>
      <c r="Y815" s="1073"/>
      <c r="Z815" s="1073"/>
    </row>
    <row r="816" spans="1:26" ht="14.25" customHeight="1" x14ac:dyDescent="0.25">
      <c r="A816" s="1073"/>
      <c r="B816" s="1073"/>
      <c r="C816" s="1073"/>
      <c r="D816" s="1073"/>
      <c r="E816" s="1073"/>
      <c r="F816" s="1073"/>
      <c r="G816" s="1073"/>
      <c r="H816" s="1074"/>
      <c r="I816" s="1073"/>
      <c r="J816" s="1073"/>
      <c r="K816" s="1073"/>
      <c r="L816" s="1073"/>
      <c r="M816" s="1073"/>
      <c r="P816" s="1073"/>
      <c r="Q816" s="1073"/>
      <c r="R816" s="1073"/>
      <c r="S816" s="1073"/>
      <c r="T816" s="1073"/>
      <c r="U816" s="1073"/>
      <c r="V816" s="1073"/>
      <c r="W816" s="1073"/>
      <c r="X816" s="1073"/>
      <c r="Y816" s="1073"/>
      <c r="Z816" s="1073"/>
    </row>
    <row r="817" spans="1:26" ht="14.25" customHeight="1" x14ac:dyDescent="0.25">
      <c r="A817" s="1073"/>
      <c r="B817" s="1073"/>
      <c r="C817" s="1073"/>
      <c r="D817" s="1073"/>
      <c r="E817" s="1073"/>
      <c r="F817" s="1073"/>
      <c r="G817" s="1073"/>
      <c r="H817" s="1074"/>
      <c r="I817" s="1073"/>
      <c r="J817" s="1073"/>
      <c r="K817" s="1073"/>
      <c r="L817" s="1073"/>
      <c r="M817" s="1073"/>
      <c r="P817" s="1073"/>
      <c r="Q817" s="1073"/>
      <c r="R817" s="1073"/>
      <c r="S817" s="1073"/>
      <c r="T817" s="1073"/>
      <c r="U817" s="1073"/>
      <c r="V817" s="1073"/>
      <c r="W817" s="1073"/>
      <c r="X817" s="1073"/>
      <c r="Y817" s="1073"/>
      <c r="Z817" s="1073"/>
    </row>
    <row r="818" spans="1:26" ht="14.25" customHeight="1" x14ac:dyDescent="0.25">
      <c r="A818" s="1073"/>
      <c r="B818" s="1073"/>
      <c r="C818" s="1073"/>
      <c r="D818" s="1073"/>
      <c r="E818" s="1073"/>
      <c r="F818" s="1073"/>
      <c r="G818" s="1073"/>
      <c r="H818" s="1074"/>
      <c r="I818" s="1073"/>
      <c r="J818" s="1073"/>
      <c r="K818" s="1073"/>
      <c r="L818" s="1073"/>
      <c r="M818" s="1073"/>
      <c r="P818" s="1073"/>
      <c r="Q818" s="1073"/>
      <c r="R818" s="1073"/>
      <c r="S818" s="1073"/>
      <c r="T818" s="1073"/>
      <c r="U818" s="1073"/>
      <c r="V818" s="1073"/>
      <c r="W818" s="1073"/>
      <c r="X818" s="1073"/>
      <c r="Y818" s="1073"/>
      <c r="Z818" s="1073"/>
    </row>
    <row r="819" spans="1:26" ht="14.25" customHeight="1" x14ac:dyDescent="0.25">
      <c r="A819" s="1073"/>
      <c r="B819" s="1073"/>
      <c r="C819" s="1073"/>
      <c r="D819" s="1073"/>
      <c r="E819" s="1073"/>
      <c r="F819" s="1073"/>
      <c r="G819" s="1073"/>
      <c r="H819" s="1074"/>
      <c r="I819" s="1073"/>
      <c r="J819" s="1073"/>
      <c r="K819" s="1073"/>
      <c r="L819" s="1073"/>
      <c r="M819" s="1073"/>
      <c r="P819" s="1073"/>
      <c r="Q819" s="1073"/>
      <c r="R819" s="1073"/>
      <c r="S819" s="1073"/>
      <c r="T819" s="1073"/>
      <c r="U819" s="1073"/>
      <c r="V819" s="1073"/>
      <c r="W819" s="1073"/>
      <c r="X819" s="1073"/>
      <c r="Y819" s="1073"/>
      <c r="Z819" s="1073"/>
    </row>
    <row r="820" spans="1:26" ht="14.25" customHeight="1" x14ac:dyDescent="0.25">
      <c r="A820" s="1073"/>
      <c r="B820" s="1073"/>
      <c r="C820" s="1073"/>
      <c r="D820" s="1073"/>
      <c r="E820" s="1073"/>
      <c r="F820" s="1073"/>
      <c r="G820" s="1073"/>
      <c r="H820" s="1074"/>
      <c r="I820" s="1073"/>
      <c r="J820" s="1073"/>
      <c r="K820" s="1073"/>
      <c r="L820" s="1073"/>
      <c r="M820" s="1073"/>
      <c r="P820" s="1073"/>
      <c r="Q820" s="1073"/>
      <c r="R820" s="1073"/>
      <c r="S820" s="1073"/>
      <c r="T820" s="1073"/>
      <c r="U820" s="1073"/>
      <c r="V820" s="1073"/>
      <c r="W820" s="1073"/>
      <c r="X820" s="1073"/>
      <c r="Y820" s="1073"/>
      <c r="Z820" s="1073"/>
    </row>
    <row r="821" spans="1:26" ht="14.25" customHeight="1" x14ac:dyDescent="0.25">
      <c r="A821" s="1073"/>
      <c r="B821" s="1073"/>
      <c r="C821" s="1073"/>
      <c r="D821" s="1073"/>
      <c r="E821" s="1073"/>
      <c r="F821" s="1073"/>
      <c r="G821" s="1073"/>
      <c r="H821" s="1074"/>
      <c r="I821" s="1073"/>
      <c r="J821" s="1073"/>
      <c r="K821" s="1073"/>
      <c r="L821" s="1073"/>
      <c r="M821" s="1073"/>
      <c r="P821" s="1073"/>
      <c r="Q821" s="1073"/>
      <c r="R821" s="1073"/>
      <c r="S821" s="1073"/>
      <c r="T821" s="1073"/>
      <c r="U821" s="1073"/>
      <c r="V821" s="1073"/>
      <c r="W821" s="1073"/>
      <c r="X821" s="1073"/>
      <c r="Y821" s="1073"/>
      <c r="Z821" s="1073"/>
    </row>
    <row r="822" spans="1:26" ht="14.25" customHeight="1" x14ac:dyDescent="0.25">
      <c r="A822" s="1073"/>
      <c r="B822" s="1073"/>
      <c r="C822" s="1073"/>
      <c r="D822" s="1073"/>
      <c r="E822" s="1073"/>
      <c r="F822" s="1073"/>
      <c r="G822" s="1073"/>
      <c r="H822" s="1074"/>
      <c r="I822" s="1073"/>
      <c r="J822" s="1073"/>
      <c r="K822" s="1073"/>
      <c r="L822" s="1073"/>
      <c r="M822" s="1073"/>
      <c r="P822" s="1073"/>
      <c r="Q822" s="1073"/>
      <c r="R822" s="1073"/>
      <c r="S822" s="1073"/>
      <c r="T822" s="1073"/>
      <c r="U822" s="1073"/>
      <c r="V822" s="1073"/>
      <c r="W822" s="1073"/>
      <c r="X822" s="1073"/>
      <c r="Y822" s="1073"/>
      <c r="Z822" s="1073"/>
    </row>
    <row r="823" spans="1:26" ht="14.25" customHeight="1" x14ac:dyDescent="0.25">
      <c r="A823" s="1073"/>
      <c r="B823" s="1073"/>
      <c r="C823" s="1073"/>
      <c r="D823" s="1073"/>
      <c r="E823" s="1073"/>
      <c r="F823" s="1073"/>
      <c r="G823" s="1073"/>
      <c r="H823" s="1074"/>
      <c r="I823" s="1073"/>
      <c r="J823" s="1073"/>
      <c r="K823" s="1073"/>
      <c r="L823" s="1073"/>
      <c r="M823" s="1073"/>
      <c r="P823" s="1073"/>
      <c r="Q823" s="1073"/>
      <c r="R823" s="1073"/>
      <c r="S823" s="1073"/>
      <c r="T823" s="1073"/>
      <c r="U823" s="1073"/>
      <c r="V823" s="1073"/>
      <c r="W823" s="1073"/>
      <c r="X823" s="1073"/>
      <c r="Y823" s="1073"/>
      <c r="Z823" s="1073"/>
    </row>
    <row r="824" spans="1:26" ht="14.25" customHeight="1" x14ac:dyDescent="0.25">
      <c r="A824" s="1073"/>
      <c r="B824" s="1073"/>
      <c r="C824" s="1073"/>
      <c r="D824" s="1073"/>
      <c r="E824" s="1073"/>
      <c r="F824" s="1073"/>
      <c r="G824" s="1073"/>
      <c r="H824" s="1074"/>
      <c r="I824" s="1073"/>
      <c r="J824" s="1073"/>
      <c r="K824" s="1073"/>
      <c r="L824" s="1073"/>
      <c r="M824" s="1073"/>
      <c r="P824" s="1073"/>
      <c r="Q824" s="1073"/>
      <c r="R824" s="1073"/>
      <c r="S824" s="1073"/>
      <c r="T824" s="1073"/>
      <c r="U824" s="1073"/>
      <c r="V824" s="1073"/>
      <c r="W824" s="1073"/>
      <c r="X824" s="1073"/>
      <c r="Y824" s="1073"/>
      <c r="Z824" s="1073"/>
    </row>
    <row r="825" spans="1:26" ht="14.25" customHeight="1" x14ac:dyDescent="0.25">
      <c r="A825" s="1073"/>
      <c r="B825" s="1073"/>
      <c r="C825" s="1073"/>
      <c r="D825" s="1073"/>
      <c r="E825" s="1073"/>
      <c r="F825" s="1073"/>
      <c r="G825" s="1073"/>
      <c r="H825" s="1074"/>
      <c r="I825" s="1073"/>
      <c r="J825" s="1073"/>
      <c r="K825" s="1073"/>
      <c r="L825" s="1073"/>
      <c r="M825" s="1073"/>
      <c r="P825" s="1073"/>
      <c r="Q825" s="1073"/>
      <c r="R825" s="1073"/>
      <c r="S825" s="1073"/>
      <c r="T825" s="1073"/>
      <c r="U825" s="1073"/>
      <c r="V825" s="1073"/>
      <c r="W825" s="1073"/>
      <c r="X825" s="1073"/>
      <c r="Y825" s="1073"/>
      <c r="Z825" s="1073"/>
    </row>
    <row r="826" spans="1:26" ht="14.25" customHeight="1" x14ac:dyDescent="0.25">
      <c r="A826" s="1073"/>
      <c r="B826" s="1073"/>
      <c r="C826" s="1073"/>
      <c r="D826" s="1073"/>
      <c r="E826" s="1073"/>
      <c r="F826" s="1073"/>
      <c r="G826" s="1073"/>
      <c r="H826" s="1074"/>
      <c r="I826" s="1073"/>
      <c r="J826" s="1073"/>
      <c r="K826" s="1073"/>
      <c r="L826" s="1073"/>
      <c r="M826" s="1073"/>
      <c r="P826" s="1073"/>
      <c r="Q826" s="1073"/>
      <c r="R826" s="1073"/>
      <c r="S826" s="1073"/>
      <c r="T826" s="1073"/>
      <c r="U826" s="1073"/>
      <c r="V826" s="1073"/>
      <c r="W826" s="1073"/>
      <c r="X826" s="1073"/>
      <c r="Y826" s="1073"/>
      <c r="Z826" s="1073"/>
    </row>
    <row r="827" spans="1:26" ht="14.25" customHeight="1" x14ac:dyDescent="0.25">
      <c r="A827" s="1073"/>
      <c r="B827" s="1073"/>
      <c r="C827" s="1073"/>
      <c r="D827" s="1073"/>
      <c r="E827" s="1073"/>
      <c r="F827" s="1073"/>
      <c r="G827" s="1073"/>
      <c r="H827" s="1074"/>
      <c r="I827" s="1073"/>
      <c r="J827" s="1073"/>
      <c r="K827" s="1073"/>
      <c r="L827" s="1073"/>
      <c r="M827" s="1073"/>
      <c r="P827" s="1073"/>
      <c r="Q827" s="1073"/>
      <c r="R827" s="1073"/>
      <c r="S827" s="1073"/>
      <c r="T827" s="1073"/>
      <c r="U827" s="1073"/>
      <c r="V827" s="1073"/>
      <c r="W827" s="1073"/>
      <c r="X827" s="1073"/>
      <c r="Y827" s="1073"/>
      <c r="Z827" s="1073"/>
    </row>
    <row r="828" spans="1:26" ht="14.25" customHeight="1" x14ac:dyDescent="0.25">
      <c r="A828" s="1073"/>
      <c r="B828" s="1073"/>
      <c r="C828" s="1073"/>
      <c r="D828" s="1073"/>
      <c r="E828" s="1073"/>
      <c r="F828" s="1073"/>
      <c r="G828" s="1073"/>
      <c r="H828" s="1074"/>
      <c r="I828" s="1073"/>
      <c r="J828" s="1073"/>
      <c r="K828" s="1073"/>
      <c r="L828" s="1073"/>
      <c r="M828" s="1073"/>
      <c r="P828" s="1073"/>
      <c r="Q828" s="1073"/>
      <c r="R828" s="1073"/>
      <c r="S828" s="1073"/>
      <c r="T828" s="1073"/>
      <c r="U828" s="1073"/>
      <c r="V828" s="1073"/>
      <c r="W828" s="1073"/>
      <c r="X828" s="1073"/>
      <c r="Y828" s="1073"/>
      <c r="Z828" s="1073"/>
    </row>
    <row r="829" spans="1:26" ht="14.25" customHeight="1" x14ac:dyDescent="0.25">
      <c r="A829" s="1073"/>
      <c r="B829" s="1073"/>
      <c r="C829" s="1073"/>
      <c r="D829" s="1073"/>
      <c r="E829" s="1073"/>
      <c r="F829" s="1073"/>
      <c r="G829" s="1073"/>
      <c r="H829" s="1074"/>
      <c r="I829" s="1073"/>
      <c r="J829" s="1073"/>
      <c r="K829" s="1073"/>
      <c r="L829" s="1073"/>
      <c r="M829" s="1073"/>
      <c r="P829" s="1073"/>
      <c r="Q829" s="1073"/>
      <c r="R829" s="1073"/>
      <c r="S829" s="1073"/>
      <c r="T829" s="1073"/>
      <c r="U829" s="1073"/>
      <c r="V829" s="1073"/>
      <c r="W829" s="1073"/>
      <c r="X829" s="1073"/>
      <c r="Y829" s="1073"/>
      <c r="Z829" s="1073"/>
    </row>
    <row r="830" spans="1:26" ht="14.25" customHeight="1" x14ac:dyDescent="0.25">
      <c r="A830" s="1073"/>
      <c r="B830" s="1073"/>
      <c r="C830" s="1073"/>
      <c r="D830" s="1073"/>
      <c r="E830" s="1073"/>
      <c r="F830" s="1073"/>
      <c r="G830" s="1073"/>
      <c r="H830" s="1074"/>
      <c r="I830" s="1073"/>
      <c r="J830" s="1073"/>
      <c r="K830" s="1073"/>
      <c r="L830" s="1073"/>
      <c r="M830" s="1073"/>
      <c r="P830" s="1073"/>
      <c r="Q830" s="1073"/>
      <c r="R830" s="1073"/>
      <c r="S830" s="1073"/>
      <c r="T830" s="1073"/>
      <c r="U830" s="1073"/>
      <c r="V830" s="1073"/>
      <c r="W830" s="1073"/>
      <c r="X830" s="1073"/>
      <c r="Y830" s="1073"/>
      <c r="Z830" s="1073"/>
    </row>
    <row r="831" spans="1:26" ht="14.25" customHeight="1" x14ac:dyDescent="0.25">
      <c r="A831" s="1073"/>
      <c r="B831" s="1073"/>
      <c r="C831" s="1073"/>
      <c r="D831" s="1073"/>
      <c r="E831" s="1073"/>
      <c r="F831" s="1073"/>
      <c r="G831" s="1073"/>
      <c r="H831" s="1074"/>
      <c r="I831" s="1073"/>
      <c r="J831" s="1073"/>
      <c r="K831" s="1073"/>
      <c r="L831" s="1073"/>
      <c r="M831" s="1073"/>
      <c r="P831" s="1073"/>
      <c r="Q831" s="1073"/>
      <c r="R831" s="1073"/>
      <c r="S831" s="1073"/>
      <c r="T831" s="1073"/>
      <c r="U831" s="1073"/>
      <c r="V831" s="1073"/>
      <c r="W831" s="1073"/>
      <c r="X831" s="1073"/>
      <c r="Y831" s="1073"/>
      <c r="Z831" s="1073"/>
    </row>
    <row r="832" spans="1:26" ht="14.25" customHeight="1" x14ac:dyDescent="0.25">
      <c r="A832" s="1073"/>
      <c r="B832" s="1073"/>
      <c r="C832" s="1073"/>
      <c r="D832" s="1073"/>
      <c r="E832" s="1073"/>
      <c r="F832" s="1073"/>
      <c r="G832" s="1073"/>
      <c r="H832" s="1074"/>
      <c r="I832" s="1073"/>
      <c r="J832" s="1073"/>
      <c r="K832" s="1073"/>
      <c r="L832" s="1073"/>
      <c r="M832" s="1073"/>
      <c r="P832" s="1073"/>
      <c r="Q832" s="1073"/>
      <c r="R832" s="1073"/>
      <c r="S832" s="1073"/>
      <c r="T832" s="1073"/>
      <c r="U832" s="1073"/>
      <c r="V832" s="1073"/>
      <c r="W832" s="1073"/>
      <c r="X832" s="1073"/>
      <c r="Y832" s="1073"/>
      <c r="Z832" s="1073"/>
    </row>
    <row r="833" spans="1:26" ht="14.25" customHeight="1" x14ac:dyDescent="0.25">
      <c r="A833" s="1073"/>
      <c r="B833" s="1073"/>
      <c r="C833" s="1073"/>
      <c r="D833" s="1073"/>
      <c r="E833" s="1073"/>
      <c r="F833" s="1073"/>
      <c r="G833" s="1073"/>
      <c r="H833" s="1074"/>
      <c r="I833" s="1073"/>
      <c r="J833" s="1073"/>
      <c r="K833" s="1073"/>
      <c r="L833" s="1073"/>
      <c r="M833" s="1073"/>
      <c r="P833" s="1073"/>
      <c r="Q833" s="1073"/>
      <c r="R833" s="1073"/>
      <c r="S833" s="1073"/>
      <c r="T833" s="1073"/>
      <c r="U833" s="1073"/>
      <c r="V833" s="1073"/>
      <c r="W833" s="1073"/>
      <c r="X833" s="1073"/>
      <c r="Y833" s="1073"/>
      <c r="Z833" s="1073"/>
    </row>
    <row r="834" spans="1:26" ht="14.25" customHeight="1" x14ac:dyDescent="0.25">
      <c r="A834" s="1073"/>
      <c r="B834" s="1073"/>
      <c r="C834" s="1073"/>
      <c r="D834" s="1073"/>
      <c r="E834" s="1073"/>
      <c r="F834" s="1073"/>
      <c r="G834" s="1073"/>
      <c r="H834" s="1074"/>
      <c r="I834" s="1073"/>
      <c r="J834" s="1073"/>
      <c r="K834" s="1073"/>
      <c r="L834" s="1073"/>
      <c r="M834" s="1073"/>
      <c r="P834" s="1073"/>
      <c r="Q834" s="1073"/>
      <c r="R834" s="1073"/>
      <c r="S834" s="1073"/>
      <c r="T834" s="1073"/>
      <c r="U834" s="1073"/>
      <c r="V834" s="1073"/>
      <c r="W834" s="1073"/>
      <c r="X834" s="1073"/>
      <c r="Y834" s="1073"/>
      <c r="Z834" s="1073"/>
    </row>
    <row r="835" spans="1:26" ht="14.25" customHeight="1" x14ac:dyDescent="0.25">
      <c r="A835" s="1073"/>
      <c r="B835" s="1073"/>
      <c r="C835" s="1073"/>
      <c r="D835" s="1073"/>
      <c r="E835" s="1073"/>
      <c r="F835" s="1073"/>
      <c r="G835" s="1073"/>
      <c r="H835" s="1074"/>
      <c r="I835" s="1073"/>
      <c r="J835" s="1073"/>
      <c r="K835" s="1073"/>
      <c r="L835" s="1073"/>
      <c r="M835" s="1073"/>
      <c r="P835" s="1073"/>
      <c r="Q835" s="1073"/>
      <c r="R835" s="1073"/>
      <c r="S835" s="1073"/>
      <c r="T835" s="1073"/>
      <c r="U835" s="1073"/>
      <c r="V835" s="1073"/>
      <c r="W835" s="1073"/>
      <c r="X835" s="1073"/>
      <c r="Y835" s="1073"/>
      <c r="Z835" s="1073"/>
    </row>
    <row r="836" spans="1:26" ht="14.25" customHeight="1" x14ac:dyDescent="0.25">
      <c r="A836" s="1073"/>
      <c r="B836" s="1073"/>
      <c r="C836" s="1073"/>
      <c r="D836" s="1073"/>
      <c r="E836" s="1073"/>
      <c r="F836" s="1073"/>
      <c r="G836" s="1073"/>
      <c r="H836" s="1074"/>
      <c r="I836" s="1073"/>
      <c r="J836" s="1073"/>
      <c r="K836" s="1073"/>
      <c r="L836" s="1073"/>
      <c r="M836" s="1073"/>
      <c r="P836" s="1073"/>
      <c r="Q836" s="1073"/>
      <c r="R836" s="1073"/>
      <c r="S836" s="1073"/>
      <c r="T836" s="1073"/>
      <c r="U836" s="1073"/>
      <c r="V836" s="1073"/>
      <c r="W836" s="1073"/>
      <c r="X836" s="1073"/>
      <c r="Y836" s="1073"/>
      <c r="Z836" s="1073"/>
    </row>
    <row r="837" spans="1:26" ht="14.25" customHeight="1" x14ac:dyDescent="0.25">
      <c r="A837" s="1073"/>
      <c r="B837" s="1073"/>
      <c r="C837" s="1073"/>
      <c r="D837" s="1073"/>
      <c r="E837" s="1073"/>
      <c r="F837" s="1073"/>
      <c r="G837" s="1073"/>
      <c r="H837" s="1074"/>
      <c r="I837" s="1073"/>
      <c r="J837" s="1073"/>
      <c r="K837" s="1073"/>
      <c r="L837" s="1073"/>
      <c r="M837" s="1073"/>
      <c r="P837" s="1073"/>
      <c r="Q837" s="1073"/>
      <c r="R837" s="1073"/>
      <c r="S837" s="1073"/>
      <c r="T837" s="1073"/>
      <c r="U837" s="1073"/>
      <c r="V837" s="1073"/>
      <c r="W837" s="1073"/>
      <c r="X837" s="1073"/>
      <c r="Y837" s="1073"/>
      <c r="Z837" s="1073"/>
    </row>
    <row r="838" spans="1:26" ht="14.25" customHeight="1" x14ac:dyDescent="0.25">
      <c r="A838" s="1073"/>
      <c r="B838" s="1073"/>
      <c r="C838" s="1073"/>
      <c r="D838" s="1073"/>
      <c r="E838" s="1073"/>
      <c r="F838" s="1073"/>
      <c r="G838" s="1073"/>
      <c r="H838" s="1074"/>
      <c r="I838" s="1073"/>
      <c r="J838" s="1073"/>
      <c r="K838" s="1073"/>
      <c r="L838" s="1073"/>
      <c r="M838" s="1073"/>
      <c r="P838" s="1073"/>
      <c r="Q838" s="1073"/>
      <c r="R838" s="1073"/>
      <c r="S838" s="1073"/>
      <c r="T838" s="1073"/>
      <c r="U838" s="1073"/>
      <c r="V838" s="1073"/>
      <c r="W838" s="1073"/>
      <c r="X838" s="1073"/>
      <c r="Y838" s="1073"/>
      <c r="Z838" s="1073"/>
    </row>
    <row r="839" spans="1:26" ht="14.25" customHeight="1" x14ac:dyDescent="0.25">
      <c r="A839" s="1073"/>
      <c r="B839" s="1073"/>
      <c r="C839" s="1073"/>
      <c r="D839" s="1073"/>
      <c r="E839" s="1073"/>
      <c r="F839" s="1073"/>
      <c r="G839" s="1073"/>
      <c r="H839" s="1074"/>
      <c r="I839" s="1073"/>
      <c r="J839" s="1073"/>
      <c r="K839" s="1073"/>
      <c r="L839" s="1073"/>
      <c r="M839" s="1073"/>
      <c r="P839" s="1073"/>
      <c r="Q839" s="1073"/>
      <c r="R839" s="1073"/>
      <c r="S839" s="1073"/>
      <c r="T839" s="1073"/>
      <c r="U839" s="1073"/>
      <c r="V839" s="1073"/>
      <c r="W839" s="1073"/>
      <c r="X839" s="1073"/>
      <c r="Y839" s="1073"/>
      <c r="Z839" s="1073"/>
    </row>
    <row r="840" spans="1:26" ht="14.25" customHeight="1" x14ac:dyDescent="0.25">
      <c r="A840" s="1073"/>
      <c r="B840" s="1073"/>
      <c r="C840" s="1073"/>
      <c r="D840" s="1073"/>
      <c r="E840" s="1073"/>
      <c r="F840" s="1073"/>
      <c r="G840" s="1073"/>
      <c r="H840" s="1074"/>
      <c r="I840" s="1073"/>
      <c r="J840" s="1073"/>
      <c r="K840" s="1073"/>
      <c r="L840" s="1073"/>
      <c r="M840" s="1073"/>
      <c r="P840" s="1073"/>
      <c r="Q840" s="1073"/>
      <c r="R840" s="1073"/>
      <c r="S840" s="1073"/>
      <c r="T840" s="1073"/>
      <c r="U840" s="1073"/>
      <c r="V840" s="1073"/>
      <c r="W840" s="1073"/>
      <c r="X840" s="1073"/>
      <c r="Y840" s="1073"/>
      <c r="Z840" s="1073"/>
    </row>
    <row r="841" spans="1:26" ht="14.25" customHeight="1" x14ac:dyDescent="0.25">
      <c r="A841" s="1073"/>
      <c r="B841" s="1073"/>
      <c r="C841" s="1073"/>
      <c r="D841" s="1073"/>
      <c r="E841" s="1073"/>
      <c r="F841" s="1073"/>
      <c r="G841" s="1073"/>
      <c r="H841" s="1074"/>
      <c r="I841" s="1073"/>
      <c r="J841" s="1073"/>
      <c r="K841" s="1073"/>
      <c r="L841" s="1073"/>
      <c r="M841" s="1073"/>
      <c r="P841" s="1073"/>
      <c r="Q841" s="1073"/>
      <c r="R841" s="1073"/>
      <c r="S841" s="1073"/>
      <c r="T841" s="1073"/>
      <c r="U841" s="1073"/>
      <c r="V841" s="1073"/>
      <c r="W841" s="1073"/>
      <c r="X841" s="1073"/>
      <c r="Y841" s="1073"/>
      <c r="Z841" s="1073"/>
    </row>
    <row r="842" spans="1:26" ht="14.25" customHeight="1" x14ac:dyDescent="0.25">
      <c r="A842" s="1073"/>
      <c r="B842" s="1073"/>
      <c r="C842" s="1073"/>
      <c r="D842" s="1073"/>
      <c r="E842" s="1073"/>
      <c r="F842" s="1073"/>
      <c r="G842" s="1073"/>
      <c r="H842" s="1074"/>
      <c r="I842" s="1073"/>
      <c r="J842" s="1073"/>
      <c r="K842" s="1073"/>
      <c r="L842" s="1073"/>
      <c r="M842" s="1073"/>
      <c r="P842" s="1073"/>
      <c r="Q842" s="1073"/>
      <c r="R842" s="1073"/>
      <c r="S842" s="1073"/>
      <c r="T842" s="1073"/>
      <c r="U842" s="1073"/>
      <c r="V842" s="1073"/>
      <c r="W842" s="1073"/>
      <c r="X842" s="1073"/>
      <c r="Y842" s="1073"/>
      <c r="Z842" s="1073"/>
    </row>
    <row r="843" spans="1:26" ht="14.25" customHeight="1" x14ac:dyDescent="0.25">
      <c r="A843" s="1073"/>
      <c r="B843" s="1073"/>
      <c r="C843" s="1073"/>
      <c r="D843" s="1073"/>
      <c r="E843" s="1073"/>
      <c r="F843" s="1073"/>
      <c r="G843" s="1073"/>
      <c r="H843" s="1074"/>
      <c r="I843" s="1073"/>
      <c r="J843" s="1073"/>
      <c r="K843" s="1073"/>
      <c r="L843" s="1073"/>
      <c r="M843" s="1073"/>
      <c r="P843" s="1073"/>
      <c r="Q843" s="1073"/>
      <c r="R843" s="1073"/>
      <c r="S843" s="1073"/>
      <c r="T843" s="1073"/>
      <c r="U843" s="1073"/>
      <c r="V843" s="1073"/>
      <c r="W843" s="1073"/>
      <c r="X843" s="1073"/>
      <c r="Y843" s="1073"/>
      <c r="Z843" s="1073"/>
    </row>
    <row r="844" spans="1:26" ht="14.25" customHeight="1" x14ac:dyDescent="0.25">
      <c r="A844" s="1073"/>
      <c r="B844" s="1073"/>
      <c r="C844" s="1073"/>
      <c r="D844" s="1073"/>
      <c r="E844" s="1073"/>
      <c r="F844" s="1073"/>
      <c r="G844" s="1073"/>
      <c r="H844" s="1074"/>
      <c r="I844" s="1073"/>
      <c r="J844" s="1073"/>
      <c r="K844" s="1073"/>
      <c r="L844" s="1073"/>
      <c r="M844" s="1073"/>
      <c r="P844" s="1073"/>
      <c r="Q844" s="1073"/>
      <c r="R844" s="1073"/>
      <c r="S844" s="1073"/>
      <c r="T844" s="1073"/>
      <c r="U844" s="1073"/>
      <c r="V844" s="1073"/>
      <c r="W844" s="1073"/>
      <c r="X844" s="1073"/>
      <c r="Y844" s="1073"/>
      <c r="Z844" s="1073"/>
    </row>
    <row r="845" spans="1:26" ht="14.25" customHeight="1" x14ac:dyDescent="0.25">
      <c r="A845" s="1073"/>
      <c r="B845" s="1073"/>
      <c r="C845" s="1073"/>
      <c r="D845" s="1073"/>
      <c r="E845" s="1073"/>
      <c r="F845" s="1073"/>
      <c r="G845" s="1073"/>
      <c r="H845" s="1074"/>
      <c r="I845" s="1073"/>
      <c r="J845" s="1073"/>
      <c r="K845" s="1073"/>
      <c r="L845" s="1073"/>
      <c r="M845" s="1073"/>
      <c r="P845" s="1073"/>
      <c r="Q845" s="1073"/>
      <c r="R845" s="1073"/>
      <c r="S845" s="1073"/>
      <c r="T845" s="1073"/>
      <c r="U845" s="1073"/>
      <c r="V845" s="1073"/>
      <c r="W845" s="1073"/>
      <c r="X845" s="1073"/>
      <c r="Y845" s="1073"/>
      <c r="Z845" s="1073"/>
    </row>
    <row r="846" spans="1:26" ht="14.25" customHeight="1" x14ac:dyDescent="0.25">
      <c r="A846" s="1073"/>
      <c r="B846" s="1073"/>
      <c r="C846" s="1073"/>
      <c r="D846" s="1073"/>
      <c r="E846" s="1073"/>
      <c r="F846" s="1073"/>
      <c r="G846" s="1073"/>
      <c r="H846" s="1074"/>
      <c r="I846" s="1073"/>
      <c r="J846" s="1073"/>
      <c r="K846" s="1073"/>
      <c r="L846" s="1073"/>
      <c r="M846" s="1073"/>
      <c r="P846" s="1073"/>
      <c r="Q846" s="1073"/>
      <c r="R846" s="1073"/>
      <c r="S846" s="1073"/>
      <c r="T846" s="1073"/>
      <c r="U846" s="1073"/>
      <c r="V846" s="1073"/>
      <c r="W846" s="1073"/>
      <c r="X846" s="1073"/>
      <c r="Y846" s="1073"/>
      <c r="Z846" s="1073"/>
    </row>
    <row r="847" spans="1:26" ht="14.25" customHeight="1" x14ac:dyDescent="0.25">
      <c r="A847" s="1073"/>
      <c r="B847" s="1073"/>
      <c r="C847" s="1073"/>
      <c r="D847" s="1073"/>
      <c r="E847" s="1073"/>
      <c r="F847" s="1073"/>
      <c r="G847" s="1073"/>
      <c r="H847" s="1074"/>
      <c r="I847" s="1073"/>
      <c r="J847" s="1073"/>
      <c r="K847" s="1073"/>
      <c r="L847" s="1073"/>
      <c r="M847" s="1073"/>
      <c r="P847" s="1073"/>
      <c r="Q847" s="1073"/>
      <c r="R847" s="1073"/>
      <c r="S847" s="1073"/>
      <c r="T847" s="1073"/>
      <c r="U847" s="1073"/>
      <c r="V847" s="1073"/>
      <c r="W847" s="1073"/>
      <c r="X847" s="1073"/>
      <c r="Y847" s="1073"/>
      <c r="Z847" s="1073"/>
    </row>
    <row r="848" spans="1:26" ht="14.25" customHeight="1" x14ac:dyDescent="0.25">
      <c r="A848" s="1073"/>
      <c r="B848" s="1073"/>
      <c r="C848" s="1073"/>
      <c r="D848" s="1073"/>
      <c r="E848" s="1073"/>
      <c r="F848" s="1073"/>
      <c r="G848" s="1073"/>
      <c r="H848" s="1074"/>
      <c r="I848" s="1073"/>
      <c r="J848" s="1073"/>
      <c r="K848" s="1073"/>
      <c r="L848" s="1073"/>
      <c r="M848" s="1073"/>
      <c r="P848" s="1073"/>
      <c r="Q848" s="1073"/>
      <c r="R848" s="1073"/>
      <c r="S848" s="1073"/>
      <c r="T848" s="1073"/>
      <c r="U848" s="1073"/>
      <c r="V848" s="1073"/>
      <c r="W848" s="1073"/>
      <c r="X848" s="1073"/>
      <c r="Y848" s="1073"/>
      <c r="Z848" s="1073"/>
    </row>
    <row r="849" spans="1:26" ht="14.25" customHeight="1" x14ac:dyDescent="0.25">
      <c r="A849" s="1073"/>
      <c r="B849" s="1073"/>
      <c r="C849" s="1073"/>
      <c r="D849" s="1073"/>
      <c r="E849" s="1073"/>
      <c r="F849" s="1073"/>
      <c r="G849" s="1073"/>
      <c r="H849" s="1074"/>
      <c r="I849" s="1073"/>
      <c r="J849" s="1073"/>
      <c r="K849" s="1073"/>
      <c r="L849" s="1073"/>
      <c r="M849" s="1073"/>
      <c r="P849" s="1073"/>
      <c r="Q849" s="1073"/>
      <c r="R849" s="1073"/>
      <c r="S849" s="1073"/>
      <c r="T849" s="1073"/>
      <c r="U849" s="1073"/>
      <c r="V849" s="1073"/>
      <c r="W849" s="1073"/>
      <c r="X849" s="1073"/>
      <c r="Y849" s="1073"/>
      <c r="Z849" s="1073"/>
    </row>
    <row r="850" spans="1:26" ht="14.25" customHeight="1" x14ac:dyDescent="0.25">
      <c r="A850" s="1073"/>
      <c r="B850" s="1073"/>
      <c r="C850" s="1073"/>
      <c r="D850" s="1073"/>
      <c r="E850" s="1073"/>
      <c r="F850" s="1073"/>
      <c r="G850" s="1073"/>
      <c r="H850" s="1074"/>
      <c r="I850" s="1073"/>
      <c r="J850" s="1073"/>
      <c r="K850" s="1073"/>
      <c r="L850" s="1073"/>
      <c r="M850" s="1073"/>
      <c r="P850" s="1073"/>
      <c r="Q850" s="1073"/>
      <c r="R850" s="1073"/>
      <c r="S850" s="1073"/>
      <c r="T850" s="1073"/>
      <c r="U850" s="1073"/>
      <c r="V850" s="1073"/>
      <c r="W850" s="1073"/>
      <c r="X850" s="1073"/>
      <c r="Y850" s="1073"/>
      <c r="Z850" s="1073"/>
    </row>
    <row r="851" spans="1:26" ht="14.25" customHeight="1" x14ac:dyDescent="0.25">
      <c r="A851" s="1073"/>
      <c r="B851" s="1073"/>
      <c r="C851" s="1073"/>
      <c r="D851" s="1073"/>
      <c r="E851" s="1073"/>
      <c r="F851" s="1073"/>
      <c r="G851" s="1073"/>
      <c r="H851" s="1074"/>
      <c r="I851" s="1073"/>
      <c r="J851" s="1073"/>
      <c r="K851" s="1073"/>
      <c r="L851" s="1073"/>
      <c r="M851" s="1073"/>
      <c r="P851" s="1073"/>
      <c r="Q851" s="1073"/>
      <c r="R851" s="1073"/>
      <c r="S851" s="1073"/>
      <c r="T851" s="1073"/>
      <c r="U851" s="1073"/>
      <c r="V851" s="1073"/>
      <c r="W851" s="1073"/>
      <c r="X851" s="1073"/>
      <c r="Y851" s="1073"/>
      <c r="Z851" s="1073"/>
    </row>
    <row r="852" spans="1:26" ht="14.25" customHeight="1" x14ac:dyDescent="0.25">
      <c r="A852" s="1073"/>
      <c r="B852" s="1073"/>
      <c r="C852" s="1073"/>
      <c r="D852" s="1073"/>
      <c r="E852" s="1073"/>
      <c r="F852" s="1073"/>
      <c r="G852" s="1073"/>
      <c r="H852" s="1074"/>
      <c r="I852" s="1073"/>
      <c r="J852" s="1073"/>
      <c r="K852" s="1073"/>
      <c r="L852" s="1073"/>
      <c r="M852" s="1073"/>
      <c r="P852" s="1073"/>
      <c r="Q852" s="1073"/>
      <c r="R852" s="1073"/>
      <c r="S852" s="1073"/>
      <c r="T852" s="1073"/>
      <c r="U852" s="1073"/>
      <c r="V852" s="1073"/>
      <c r="W852" s="1073"/>
      <c r="X852" s="1073"/>
      <c r="Y852" s="1073"/>
      <c r="Z852" s="1073"/>
    </row>
    <row r="853" spans="1:26" ht="14.25" customHeight="1" x14ac:dyDescent="0.25">
      <c r="A853" s="1073"/>
      <c r="B853" s="1073"/>
      <c r="C853" s="1073"/>
      <c r="D853" s="1073"/>
      <c r="E853" s="1073"/>
      <c r="F853" s="1073"/>
      <c r="G853" s="1073"/>
      <c r="H853" s="1074"/>
      <c r="I853" s="1073"/>
      <c r="J853" s="1073"/>
      <c r="K853" s="1073"/>
      <c r="L853" s="1073"/>
      <c r="M853" s="1073"/>
      <c r="P853" s="1073"/>
      <c r="Q853" s="1073"/>
      <c r="R853" s="1073"/>
      <c r="S853" s="1073"/>
      <c r="T853" s="1073"/>
      <c r="U853" s="1073"/>
      <c r="V853" s="1073"/>
      <c r="W853" s="1073"/>
      <c r="X853" s="1073"/>
      <c r="Y853" s="1073"/>
      <c r="Z853" s="1073"/>
    </row>
    <row r="854" spans="1:26" ht="14.25" customHeight="1" x14ac:dyDescent="0.25">
      <c r="A854" s="1073"/>
      <c r="B854" s="1073"/>
      <c r="C854" s="1073"/>
      <c r="D854" s="1073"/>
      <c r="E854" s="1073"/>
      <c r="F854" s="1073"/>
      <c r="G854" s="1073"/>
      <c r="H854" s="1074"/>
      <c r="I854" s="1073"/>
      <c r="J854" s="1073"/>
      <c r="K854" s="1073"/>
      <c r="L854" s="1073"/>
      <c r="M854" s="1073"/>
      <c r="P854" s="1073"/>
      <c r="Q854" s="1073"/>
      <c r="R854" s="1073"/>
      <c r="S854" s="1073"/>
      <c r="T854" s="1073"/>
      <c r="U854" s="1073"/>
      <c r="V854" s="1073"/>
      <c r="W854" s="1073"/>
      <c r="X854" s="1073"/>
      <c r="Y854" s="1073"/>
      <c r="Z854" s="1073"/>
    </row>
    <row r="855" spans="1:26" ht="14.25" customHeight="1" x14ac:dyDescent="0.25">
      <c r="A855" s="1073"/>
      <c r="B855" s="1073"/>
      <c r="C855" s="1073"/>
      <c r="D855" s="1073"/>
      <c r="E855" s="1073"/>
      <c r="F855" s="1073"/>
      <c r="G855" s="1073"/>
      <c r="H855" s="1074"/>
      <c r="I855" s="1073"/>
      <c r="J855" s="1073"/>
      <c r="K855" s="1073"/>
      <c r="L855" s="1073"/>
      <c r="M855" s="1073"/>
      <c r="P855" s="1073"/>
      <c r="Q855" s="1073"/>
      <c r="R855" s="1073"/>
      <c r="S855" s="1073"/>
      <c r="T855" s="1073"/>
      <c r="U855" s="1073"/>
      <c r="V855" s="1073"/>
      <c r="W855" s="1073"/>
      <c r="X855" s="1073"/>
      <c r="Y855" s="1073"/>
      <c r="Z855" s="1073"/>
    </row>
    <row r="856" spans="1:26" ht="14.25" customHeight="1" x14ac:dyDescent="0.25">
      <c r="A856" s="1073"/>
      <c r="B856" s="1073"/>
      <c r="C856" s="1073"/>
      <c r="D856" s="1073"/>
      <c r="E856" s="1073"/>
      <c r="F856" s="1073"/>
      <c r="G856" s="1073"/>
      <c r="H856" s="1074"/>
      <c r="I856" s="1073"/>
      <c r="J856" s="1073"/>
      <c r="K856" s="1073"/>
      <c r="L856" s="1073"/>
      <c r="M856" s="1073"/>
      <c r="P856" s="1073"/>
      <c r="Q856" s="1073"/>
      <c r="R856" s="1073"/>
      <c r="S856" s="1073"/>
      <c r="T856" s="1073"/>
      <c r="U856" s="1073"/>
      <c r="V856" s="1073"/>
      <c r="W856" s="1073"/>
      <c r="X856" s="1073"/>
      <c r="Y856" s="1073"/>
      <c r="Z856" s="1073"/>
    </row>
    <row r="857" spans="1:26" ht="14.25" customHeight="1" x14ac:dyDescent="0.25">
      <c r="A857" s="1073"/>
      <c r="B857" s="1073"/>
      <c r="C857" s="1073"/>
      <c r="D857" s="1073"/>
      <c r="E857" s="1073"/>
      <c r="F857" s="1073"/>
      <c r="G857" s="1073"/>
      <c r="H857" s="1074"/>
      <c r="I857" s="1073"/>
      <c r="J857" s="1073"/>
      <c r="K857" s="1073"/>
      <c r="L857" s="1073"/>
      <c r="M857" s="1073"/>
      <c r="P857" s="1073"/>
      <c r="Q857" s="1073"/>
      <c r="R857" s="1073"/>
      <c r="S857" s="1073"/>
      <c r="T857" s="1073"/>
      <c r="U857" s="1073"/>
      <c r="V857" s="1073"/>
      <c r="W857" s="1073"/>
      <c r="X857" s="1073"/>
      <c r="Y857" s="1073"/>
      <c r="Z857" s="1073"/>
    </row>
    <row r="858" spans="1:26" ht="14.25" customHeight="1" x14ac:dyDescent="0.25">
      <c r="A858" s="1073"/>
      <c r="B858" s="1073"/>
      <c r="C858" s="1073"/>
      <c r="D858" s="1073"/>
      <c r="E858" s="1073"/>
      <c r="F858" s="1073"/>
      <c r="G858" s="1073"/>
      <c r="H858" s="1074"/>
      <c r="I858" s="1073"/>
      <c r="J858" s="1073"/>
      <c r="K858" s="1073"/>
      <c r="L858" s="1073"/>
      <c r="M858" s="1073"/>
      <c r="P858" s="1073"/>
      <c r="Q858" s="1073"/>
      <c r="R858" s="1073"/>
      <c r="S858" s="1073"/>
      <c r="T858" s="1073"/>
      <c r="U858" s="1073"/>
      <c r="V858" s="1073"/>
      <c r="W858" s="1073"/>
      <c r="X858" s="1073"/>
      <c r="Y858" s="1073"/>
      <c r="Z858" s="1073"/>
    </row>
    <row r="859" spans="1:26" ht="14.25" customHeight="1" x14ac:dyDescent="0.25">
      <c r="A859" s="1073"/>
      <c r="B859" s="1073"/>
      <c r="C859" s="1073"/>
      <c r="D859" s="1073"/>
      <c r="E859" s="1073"/>
      <c r="F859" s="1073"/>
      <c r="G859" s="1073"/>
      <c r="H859" s="1074"/>
      <c r="I859" s="1073"/>
      <c r="J859" s="1073"/>
      <c r="K859" s="1073"/>
      <c r="L859" s="1073"/>
      <c r="M859" s="1073"/>
      <c r="P859" s="1073"/>
      <c r="Q859" s="1073"/>
      <c r="R859" s="1073"/>
      <c r="S859" s="1073"/>
      <c r="T859" s="1073"/>
      <c r="U859" s="1073"/>
      <c r="V859" s="1073"/>
      <c r="W859" s="1073"/>
      <c r="X859" s="1073"/>
      <c r="Y859" s="1073"/>
      <c r="Z859" s="1073"/>
    </row>
    <row r="860" spans="1:26" ht="14.25" customHeight="1" x14ac:dyDescent="0.25">
      <c r="A860" s="1073"/>
      <c r="B860" s="1073"/>
      <c r="C860" s="1073"/>
      <c r="D860" s="1073"/>
      <c r="E860" s="1073"/>
      <c r="F860" s="1073"/>
      <c r="G860" s="1073"/>
      <c r="H860" s="1074"/>
      <c r="I860" s="1073"/>
      <c r="J860" s="1073"/>
      <c r="K860" s="1073"/>
      <c r="L860" s="1073"/>
      <c r="M860" s="1073"/>
      <c r="P860" s="1073"/>
      <c r="Q860" s="1073"/>
      <c r="R860" s="1073"/>
      <c r="S860" s="1073"/>
      <c r="T860" s="1073"/>
      <c r="U860" s="1073"/>
      <c r="V860" s="1073"/>
      <c r="W860" s="1073"/>
      <c r="X860" s="1073"/>
      <c r="Y860" s="1073"/>
      <c r="Z860" s="1073"/>
    </row>
    <row r="861" spans="1:26" ht="14.25" customHeight="1" x14ac:dyDescent="0.25">
      <c r="A861" s="1073"/>
      <c r="B861" s="1073"/>
      <c r="C861" s="1073"/>
      <c r="D861" s="1073"/>
      <c r="E861" s="1073"/>
      <c r="F861" s="1073"/>
      <c r="G861" s="1073"/>
      <c r="H861" s="1074"/>
      <c r="I861" s="1073"/>
      <c r="J861" s="1073"/>
      <c r="K861" s="1073"/>
      <c r="L861" s="1073"/>
      <c r="M861" s="1073"/>
      <c r="P861" s="1073"/>
      <c r="Q861" s="1073"/>
      <c r="R861" s="1073"/>
      <c r="S861" s="1073"/>
      <c r="T861" s="1073"/>
      <c r="U861" s="1073"/>
      <c r="V861" s="1073"/>
      <c r="W861" s="1073"/>
      <c r="X861" s="1073"/>
      <c r="Y861" s="1073"/>
      <c r="Z861" s="1073"/>
    </row>
    <row r="862" spans="1:26" ht="14.25" customHeight="1" x14ac:dyDescent="0.25">
      <c r="A862" s="1073"/>
      <c r="B862" s="1073"/>
      <c r="C862" s="1073"/>
      <c r="D862" s="1073"/>
      <c r="E862" s="1073"/>
      <c r="F862" s="1073"/>
      <c r="G862" s="1073"/>
      <c r="H862" s="1074"/>
      <c r="I862" s="1073"/>
      <c r="J862" s="1073"/>
      <c r="K862" s="1073"/>
      <c r="L862" s="1073"/>
      <c r="M862" s="1073"/>
      <c r="P862" s="1073"/>
      <c r="Q862" s="1073"/>
      <c r="R862" s="1073"/>
      <c r="S862" s="1073"/>
      <c r="T862" s="1073"/>
      <c r="U862" s="1073"/>
      <c r="V862" s="1073"/>
      <c r="W862" s="1073"/>
      <c r="X862" s="1073"/>
      <c r="Y862" s="1073"/>
      <c r="Z862" s="1073"/>
    </row>
    <row r="863" spans="1:26" ht="14.25" customHeight="1" x14ac:dyDescent="0.25">
      <c r="A863" s="1073"/>
      <c r="B863" s="1073"/>
      <c r="C863" s="1073"/>
      <c r="D863" s="1073"/>
      <c r="E863" s="1073"/>
      <c r="F863" s="1073"/>
      <c r="G863" s="1073"/>
      <c r="H863" s="1074"/>
      <c r="I863" s="1073"/>
      <c r="J863" s="1073"/>
      <c r="K863" s="1073"/>
      <c r="L863" s="1073"/>
      <c r="M863" s="1073"/>
      <c r="P863" s="1073"/>
      <c r="Q863" s="1073"/>
      <c r="R863" s="1073"/>
      <c r="S863" s="1073"/>
      <c r="T863" s="1073"/>
      <c r="U863" s="1073"/>
      <c r="V863" s="1073"/>
      <c r="W863" s="1073"/>
      <c r="X863" s="1073"/>
      <c r="Y863" s="1073"/>
      <c r="Z863" s="1073"/>
    </row>
    <row r="864" spans="1:26" ht="14.25" customHeight="1" x14ac:dyDescent="0.25">
      <c r="A864" s="1073"/>
      <c r="B864" s="1073"/>
      <c r="C864" s="1073"/>
      <c r="D864" s="1073"/>
      <c r="E864" s="1073"/>
      <c r="F864" s="1073"/>
      <c r="G864" s="1073"/>
      <c r="H864" s="1074"/>
      <c r="I864" s="1073"/>
      <c r="J864" s="1073"/>
      <c r="K864" s="1073"/>
      <c r="L864" s="1073"/>
      <c r="M864" s="1073"/>
      <c r="P864" s="1073"/>
      <c r="Q864" s="1073"/>
      <c r="R864" s="1073"/>
      <c r="S864" s="1073"/>
      <c r="T864" s="1073"/>
      <c r="U864" s="1073"/>
      <c r="V864" s="1073"/>
      <c r="W864" s="1073"/>
      <c r="X864" s="1073"/>
      <c r="Y864" s="1073"/>
      <c r="Z864" s="1073"/>
    </row>
    <row r="865" spans="1:26" ht="14.25" customHeight="1" x14ac:dyDescent="0.25">
      <c r="A865" s="1073"/>
      <c r="B865" s="1073"/>
      <c r="C865" s="1073"/>
      <c r="D865" s="1073"/>
      <c r="E865" s="1073"/>
      <c r="F865" s="1073"/>
      <c r="G865" s="1073"/>
      <c r="H865" s="1074"/>
      <c r="I865" s="1073"/>
      <c r="J865" s="1073"/>
      <c r="K865" s="1073"/>
      <c r="L865" s="1073"/>
      <c r="M865" s="1073"/>
      <c r="P865" s="1073"/>
      <c r="Q865" s="1073"/>
      <c r="R865" s="1073"/>
      <c r="S865" s="1073"/>
      <c r="T865" s="1073"/>
      <c r="U865" s="1073"/>
      <c r="V865" s="1073"/>
      <c r="W865" s="1073"/>
      <c r="X865" s="1073"/>
      <c r="Y865" s="1073"/>
      <c r="Z865" s="1073"/>
    </row>
    <row r="866" spans="1:26" ht="14.25" customHeight="1" x14ac:dyDescent="0.25">
      <c r="A866" s="1073"/>
      <c r="B866" s="1073"/>
      <c r="C866" s="1073"/>
      <c r="D866" s="1073"/>
      <c r="E866" s="1073"/>
      <c r="F866" s="1073"/>
      <c r="G866" s="1073"/>
      <c r="H866" s="1074"/>
      <c r="I866" s="1073"/>
      <c r="J866" s="1073"/>
      <c r="K866" s="1073"/>
      <c r="L866" s="1073"/>
      <c r="M866" s="1073"/>
      <c r="P866" s="1073"/>
      <c r="Q866" s="1073"/>
      <c r="R866" s="1073"/>
      <c r="S866" s="1073"/>
      <c r="T866" s="1073"/>
      <c r="U866" s="1073"/>
      <c r="V866" s="1073"/>
      <c r="W866" s="1073"/>
      <c r="X866" s="1073"/>
      <c r="Y866" s="1073"/>
      <c r="Z866" s="1073"/>
    </row>
    <row r="867" spans="1:26" ht="14.25" customHeight="1" x14ac:dyDescent="0.25">
      <c r="A867" s="1073"/>
      <c r="B867" s="1073"/>
      <c r="C867" s="1073"/>
      <c r="D867" s="1073"/>
      <c r="E867" s="1073"/>
      <c r="F867" s="1073"/>
      <c r="G867" s="1073"/>
      <c r="H867" s="1074"/>
      <c r="I867" s="1073"/>
      <c r="J867" s="1073"/>
      <c r="K867" s="1073"/>
      <c r="L867" s="1073"/>
      <c r="M867" s="1073"/>
      <c r="P867" s="1073"/>
      <c r="Q867" s="1073"/>
      <c r="R867" s="1073"/>
      <c r="S867" s="1073"/>
      <c r="T867" s="1073"/>
      <c r="U867" s="1073"/>
      <c r="V867" s="1073"/>
      <c r="W867" s="1073"/>
      <c r="X867" s="1073"/>
      <c r="Y867" s="1073"/>
      <c r="Z867" s="1073"/>
    </row>
    <row r="868" spans="1:26" ht="14.25" customHeight="1" x14ac:dyDescent="0.25">
      <c r="A868" s="1073"/>
      <c r="B868" s="1073"/>
      <c r="C868" s="1073"/>
      <c r="D868" s="1073"/>
      <c r="E868" s="1073"/>
      <c r="F868" s="1073"/>
      <c r="G868" s="1073"/>
      <c r="H868" s="1074"/>
      <c r="I868" s="1073"/>
      <c r="J868" s="1073"/>
      <c r="K868" s="1073"/>
      <c r="L868" s="1073"/>
      <c r="M868" s="1073"/>
      <c r="P868" s="1073"/>
      <c r="Q868" s="1073"/>
      <c r="R868" s="1073"/>
      <c r="S868" s="1073"/>
      <c r="T868" s="1073"/>
      <c r="U868" s="1073"/>
      <c r="V868" s="1073"/>
      <c r="W868" s="1073"/>
      <c r="X868" s="1073"/>
      <c r="Y868" s="1073"/>
      <c r="Z868" s="1073"/>
    </row>
    <row r="869" spans="1:26" ht="14.25" customHeight="1" x14ac:dyDescent="0.25">
      <c r="A869" s="1073"/>
      <c r="B869" s="1073"/>
      <c r="C869" s="1073"/>
      <c r="D869" s="1073"/>
      <c r="E869" s="1073"/>
      <c r="F869" s="1073"/>
      <c r="G869" s="1073"/>
      <c r="H869" s="1074"/>
      <c r="I869" s="1073"/>
      <c r="J869" s="1073"/>
      <c r="K869" s="1073"/>
      <c r="L869" s="1073"/>
      <c r="M869" s="1073"/>
      <c r="P869" s="1073"/>
      <c r="Q869" s="1073"/>
      <c r="R869" s="1073"/>
      <c r="S869" s="1073"/>
      <c r="T869" s="1073"/>
      <c r="U869" s="1073"/>
      <c r="V869" s="1073"/>
      <c r="W869" s="1073"/>
      <c r="X869" s="1073"/>
      <c r="Y869" s="1073"/>
      <c r="Z869" s="1073"/>
    </row>
    <row r="870" spans="1:26" ht="14.25" customHeight="1" x14ac:dyDescent="0.25">
      <c r="A870" s="1073"/>
      <c r="B870" s="1073"/>
      <c r="C870" s="1073"/>
      <c r="D870" s="1073"/>
      <c r="E870" s="1073"/>
      <c r="F870" s="1073"/>
      <c r="G870" s="1073"/>
      <c r="H870" s="1074"/>
      <c r="I870" s="1073"/>
      <c r="J870" s="1073"/>
      <c r="K870" s="1073"/>
      <c r="L870" s="1073"/>
      <c r="M870" s="1073"/>
      <c r="P870" s="1073"/>
      <c r="Q870" s="1073"/>
      <c r="R870" s="1073"/>
      <c r="S870" s="1073"/>
      <c r="T870" s="1073"/>
      <c r="U870" s="1073"/>
      <c r="V870" s="1073"/>
      <c r="W870" s="1073"/>
      <c r="X870" s="1073"/>
      <c r="Y870" s="1073"/>
      <c r="Z870" s="1073"/>
    </row>
    <row r="871" spans="1:26" ht="14.25" customHeight="1" x14ac:dyDescent="0.25">
      <c r="A871" s="1073"/>
      <c r="B871" s="1073"/>
      <c r="C871" s="1073"/>
      <c r="D871" s="1073"/>
      <c r="E871" s="1073"/>
      <c r="F871" s="1073"/>
      <c r="G871" s="1073"/>
      <c r="H871" s="1074"/>
      <c r="I871" s="1073"/>
      <c r="J871" s="1073"/>
      <c r="K871" s="1073"/>
      <c r="L871" s="1073"/>
      <c r="M871" s="1073"/>
      <c r="P871" s="1073"/>
      <c r="Q871" s="1073"/>
      <c r="R871" s="1073"/>
      <c r="S871" s="1073"/>
      <c r="T871" s="1073"/>
      <c r="U871" s="1073"/>
      <c r="V871" s="1073"/>
      <c r="W871" s="1073"/>
      <c r="X871" s="1073"/>
      <c r="Y871" s="1073"/>
      <c r="Z871" s="1073"/>
    </row>
    <row r="872" spans="1:26" ht="14.25" customHeight="1" x14ac:dyDescent="0.25">
      <c r="A872" s="1073"/>
      <c r="B872" s="1073"/>
      <c r="C872" s="1073"/>
      <c r="D872" s="1073"/>
      <c r="E872" s="1073"/>
      <c r="F872" s="1073"/>
      <c r="G872" s="1073"/>
      <c r="H872" s="1074"/>
      <c r="I872" s="1073"/>
      <c r="J872" s="1073"/>
      <c r="K872" s="1073"/>
      <c r="L872" s="1073"/>
      <c r="M872" s="1073"/>
      <c r="P872" s="1073"/>
      <c r="Q872" s="1073"/>
      <c r="R872" s="1073"/>
      <c r="S872" s="1073"/>
      <c r="T872" s="1073"/>
      <c r="U872" s="1073"/>
      <c r="V872" s="1073"/>
      <c r="W872" s="1073"/>
      <c r="X872" s="1073"/>
      <c r="Y872" s="1073"/>
      <c r="Z872" s="1073"/>
    </row>
    <row r="873" spans="1:26" ht="14.25" customHeight="1" x14ac:dyDescent="0.25">
      <c r="A873" s="1073"/>
      <c r="B873" s="1073"/>
      <c r="C873" s="1073"/>
      <c r="D873" s="1073"/>
      <c r="E873" s="1073"/>
      <c r="F873" s="1073"/>
      <c r="G873" s="1073"/>
      <c r="H873" s="1074"/>
      <c r="I873" s="1073"/>
      <c r="J873" s="1073"/>
      <c r="K873" s="1073"/>
      <c r="L873" s="1073"/>
      <c r="M873" s="1073"/>
      <c r="P873" s="1073"/>
      <c r="Q873" s="1073"/>
      <c r="R873" s="1073"/>
      <c r="S873" s="1073"/>
      <c r="T873" s="1073"/>
      <c r="U873" s="1073"/>
      <c r="V873" s="1073"/>
      <c r="W873" s="1073"/>
      <c r="X873" s="1073"/>
      <c r="Y873" s="1073"/>
      <c r="Z873" s="1073"/>
    </row>
    <row r="874" spans="1:26" ht="14.25" customHeight="1" x14ac:dyDescent="0.25">
      <c r="A874" s="1073"/>
      <c r="B874" s="1073"/>
      <c r="C874" s="1073"/>
      <c r="D874" s="1073"/>
      <c r="E874" s="1073"/>
      <c r="F874" s="1073"/>
      <c r="G874" s="1073"/>
      <c r="H874" s="1074"/>
      <c r="I874" s="1073"/>
      <c r="J874" s="1073"/>
      <c r="K874" s="1073"/>
      <c r="L874" s="1073"/>
      <c r="M874" s="1073"/>
      <c r="P874" s="1073"/>
      <c r="Q874" s="1073"/>
      <c r="R874" s="1073"/>
      <c r="S874" s="1073"/>
      <c r="T874" s="1073"/>
      <c r="U874" s="1073"/>
      <c r="V874" s="1073"/>
      <c r="W874" s="1073"/>
      <c r="X874" s="1073"/>
      <c r="Y874" s="1073"/>
      <c r="Z874" s="1073"/>
    </row>
    <row r="875" spans="1:26" ht="14.25" customHeight="1" x14ac:dyDescent="0.25">
      <c r="A875" s="1073"/>
      <c r="B875" s="1073"/>
      <c r="C875" s="1073"/>
      <c r="D875" s="1073"/>
      <c r="E875" s="1073"/>
      <c r="F875" s="1073"/>
      <c r="G875" s="1073"/>
      <c r="H875" s="1074"/>
      <c r="I875" s="1073"/>
      <c r="J875" s="1073"/>
      <c r="K875" s="1073"/>
      <c r="L875" s="1073"/>
      <c r="M875" s="1073"/>
      <c r="P875" s="1073"/>
      <c r="Q875" s="1073"/>
      <c r="R875" s="1073"/>
      <c r="S875" s="1073"/>
      <c r="T875" s="1073"/>
      <c r="U875" s="1073"/>
      <c r="V875" s="1073"/>
      <c r="W875" s="1073"/>
      <c r="X875" s="1073"/>
      <c r="Y875" s="1073"/>
      <c r="Z875" s="1073"/>
    </row>
    <row r="876" spans="1:26" ht="14.25" customHeight="1" x14ac:dyDescent="0.25">
      <c r="A876" s="1073"/>
      <c r="B876" s="1073"/>
      <c r="C876" s="1073"/>
      <c r="D876" s="1073"/>
      <c r="E876" s="1073"/>
      <c r="F876" s="1073"/>
      <c r="G876" s="1073"/>
      <c r="H876" s="1074"/>
      <c r="I876" s="1073"/>
      <c r="J876" s="1073"/>
      <c r="K876" s="1073"/>
      <c r="L876" s="1073"/>
      <c r="M876" s="1073"/>
      <c r="P876" s="1073"/>
      <c r="Q876" s="1073"/>
      <c r="R876" s="1073"/>
      <c r="S876" s="1073"/>
      <c r="T876" s="1073"/>
      <c r="U876" s="1073"/>
      <c r="V876" s="1073"/>
      <c r="W876" s="1073"/>
      <c r="X876" s="1073"/>
      <c r="Y876" s="1073"/>
      <c r="Z876" s="1073"/>
    </row>
    <row r="877" spans="1:26" ht="14.25" customHeight="1" x14ac:dyDescent="0.25">
      <c r="A877" s="1073"/>
      <c r="B877" s="1073"/>
      <c r="C877" s="1073"/>
      <c r="D877" s="1073"/>
      <c r="E877" s="1073"/>
      <c r="F877" s="1073"/>
      <c r="G877" s="1073"/>
      <c r="H877" s="1074"/>
      <c r="I877" s="1073"/>
      <c r="J877" s="1073"/>
      <c r="K877" s="1073"/>
      <c r="L877" s="1073"/>
      <c r="M877" s="1073"/>
      <c r="P877" s="1073"/>
      <c r="Q877" s="1073"/>
      <c r="R877" s="1073"/>
      <c r="S877" s="1073"/>
      <c r="T877" s="1073"/>
      <c r="U877" s="1073"/>
      <c r="V877" s="1073"/>
      <c r="W877" s="1073"/>
      <c r="X877" s="1073"/>
      <c r="Y877" s="1073"/>
      <c r="Z877" s="1073"/>
    </row>
    <row r="878" spans="1:26" ht="14.25" customHeight="1" x14ac:dyDescent="0.25">
      <c r="A878" s="1073"/>
      <c r="B878" s="1073"/>
      <c r="C878" s="1073"/>
      <c r="D878" s="1073"/>
      <c r="E878" s="1073"/>
      <c r="F878" s="1073"/>
      <c r="G878" s="1073"/>
      <c r="H878" s="1074"/>
      <c r="I878" s="1073"/>
      <c r="J878" s="1073"/>
      <c r="K878" s="1073"/>
      <c r="L878" s="1073"/>
      <c r="M878" s="1073"/>
      <c r="P878" s="1073"/>
      <c r="Q878" s="1073"/>
      <c r="R878" s="1073"/>
      <c r="S878" s="1073"/>
      <c r="T878" s="1073"/>
      <c r="U878" s="1073"/>
      <c r="V878" s="1073"/>
      <c r="W878" s="1073"/>
      <c r="X878" s="1073"/>
      <c r="Y878" s="1073"/>
      <c r="Z878" s="1073"/>
    </row>
    <row r="879" spans="1:26" ht="14.25" customHeight="1" x14ac:dyDescent="0.25">
      <c r="A879" s="1073"/>
      <c r="B879" s="1073"/>
      <c r="C879" s="1073"/>
      <c r="D879" s="1073"/>
      <c r="E879" s="1073"/>
      <c r="F879" s="1073"/>
      <c r="G879" s="1073"/>
      <c r="H879" s="1074"/>
      <c r="I879" s="1073"/>
      <c r="J879" s="1073"/>
      <c r="K879" s="1073"/>
      <c r="L879" s="1073"/>
      <c r="M879" s="1073"/>
      <c r="P879" s="1073"/>
      <c r="Q879" s="1073"/>
      <c r="R879" s="1073"/>
      <c r="S879" s="1073"/>
      <c r="T879" s="1073"/>
      <c r="U879" s="1073"/>
      <c r="V879" s="1073"/>
      <c r="W879" s="1073"/>
      <c r="X879" s="1073"/>
      <c r="Y879" s="1073"/>
      <c r="Z879" s="1073"/>
    </row>
    <row r="880" spans="1:26" ht="14.25" customHeight="1" x14ac:dyDescent="0.25">
      <c r="A880" s="1073"/>
      <c r="B880" s="1073"/>
      <c r="C880" s="1073"/>
      <c r="D880" s="1073"/>
      <c r="E880" s="1073"/>
      <c r="F880" s="1073"/>
      <c r="G880" s="1073"/>
      <c r="H880" s="1074"/>
      <c r="I880" s="1073"/>
      <c r="J880" s="1073"/>
      <c r="K880" s="1073"/>
      <c r="L880" s="1073"/>
      <c r="M880" s="1073"/>
      <c r="P880" s="1073"/>
      <c r="Q880" s="1073"/>
      <c r="R880" s="1073"/>
      <c r="S880" s="1073"/>
      <c r="T880" s="1073"/>
      <c r="U880" s="1073"/>
      <c r="V880" s="1073"/>
      <c r="W880" s="1073"/>
      <c r="X880" s="1073"/>
      <c r="Y880" s="1073"/>
      <c r="Z880" s="1073"/>
    </row>
    <row r="881" spans="1:26" ht="14.25" customHeight="1" x14ac:dyDescent="0.25">
      <c r="A881" s="1073"/>
      <c r="B881" s="1073"/>
      <c r="C881" s="1073"/>
      <c r="D881" s="1073"/>
      <c r="E881" s="1073"/>
      <c r="F881" s="1073"/>
      <c r="G881" s="1073"/>
      <c r="H881" s="1074"/>
      <c r="I881" s="1073"/>
      <c r="J881" s="1073"/>
      <c r="K881" s="1073"/>
      <c r="L881" s="1073"/>
      <c r="M881" s="1073"/>
      <c r="P881" s="1073"/>
      <c r="Q881" s="1073"/>
      <c r="R881" s="1073"/>
      <c r="S881" s="1073"/>
      <c r="T881" s="1073"/>
      <c r="U881" s="1073"/>
      <c r="V881" s="1073"/>
      <c r="W881" s="1073"/>
      <c r="X881" s="1073"/>
      <c r="Y881" s="1073"/>
      <c r="Z881" s="1073"/>
    </row>
    <row r="882" spans="1:26" ht="14.25" customHeight="1" x14ac:dyDescent="0.25">
      <c r="A882" s="1073"/>
      <c r="B882" s="1073"/>
      <c r="C882" s="1073"/>
      <c r="D882" s="1073"/>
      <c r="E882" s="1073"/>
      <c r="F882" s="1073"/>
      <c r="G882" s="1073"/>
      <c r="H882" s="1074"/>
      <c r="I882" s="1073"/>
      <c r="J882" s="1073"/>
      <c r="K882" s="1073"/>
      <c r="L882" s="1073"/>
      <c r="M882" s="1073"/>
      <c r="P882" s="1073"/>
      <c r="Q882" s="1073"/>
      <c r="R882" s="1073"/>
      <c r="S882" s="1073"/>
      <c r="T882" s="1073"/>
      <c r="U882" s="1073"/>
      <c r="V882" s="1073"/>
      <c r="W882" s="1073"/>
      <c r="X882" s="1073"/>
      <c r="Y882" s="1073"/>
      <c r="Z882" s="1073"/>
    </row>
    <row r="883" spans="1:26" ht="14.25" customHeight="1" x14ac:dyDescent="0.25">
      <c r="A883" s="1073"/>
      <c r="B883" s="1073"/>
      <c r="C883" s="1073"/>
      <c r="D883" s="1073"/>
      <c r="E883" s="1073"/>
      <c r="F883" s="1073"/>
      <c r="G883" s="1073"/>
      <c r="H883" s="1074"/>
      <c r="I883" s="1073"/>
      <c r="J883" s="1073"/>
      <c r="K883" s="1073"/>
      <c r="L883" s="1073"/>
      <c r="M883" s="1073"/>
      <c r="P883" s="1073"/>
      <c r="Q883" s="1073"/>
      <c r="R883" s="1073"/>
      <c r="S883" s="1073"/>
      <c r="T883" s="1073"/>
      <c r="U883" s="1073"/>
      <c r="V883" s="1073"/>
      <c r="W883" s="1073"/>
      <c r="X883" s="1073"/>
      <c r="Y883" s="1073"/>
      <c r="Z883" s="1073"/>
    </row>
    <row r="884" spans="1:26" ht="14.25" customHeight="1" x14ac:dyDescent="0.25">
      <c r="A884" s="1073"/>
      <c r="B884" s="1073"/>
      <c r="C884" s="1073"/>
      <c r="D884" s="1073"/>
      <c r="E884" s="1073"/>
      <c r="F884" s="1073"/>
      <c r="G884" s="1073"/>
      <c r="H884" s="1074"/>
      <c r="I884" s="1073"/>
      <c r="J884" s="1073"/>
      <c r="K884" s="1073"/>
      <c r="L884" s="1073"/>
      <c r="M884" s="1073"/>
      <c r="P884" s="1073"/>
      <c r="Q884" s="1073"/>
      <c r="R884" s="1073"/>
      <c r="S884" s="1073"/>
      <c r="T884" s="1073"/>
      <c r="U884" s="1073"/>
      <c r="V884" s="1073"/>
      <c r="W884" s="1073"/>
      <c r="X884" s="1073"/>
      <c r="Y884" s="1073"/>
      <c r="Z884" s="1073"/>
    </row>
    <row r="885" spans="1:26" ht="14.25" customHeight="1" x14ac:dyDescent="0.25">
      <c r="A885" s="1073"/>
      <c r="B885" s="1073"/>
      <c r="C885" s="1073"/>
      <c r="D885" s="1073"/>
      <c r="E885" s="1073"/>
      <c r="F885" s="1073"/>
      <c r="G885" s="1073"/>
      <c r="H885" s="1074"/>
      <c r="I885" s="1073"/>
      <c r="J885" s="1073"/>
      <c r="K885" s="1073"/>
      <c r="L885" s="1073"/>
      <c r="M885" s="1073"/>
      <c r="P885" s="1073"/>
      <c r="Q885" s="1073"/>
      <c r="R885" s="1073"/>
      <c r="S885" s="1073"/>
      <c r="T885" s="1073"/>
      <c r="U885" s="1073"/>
      <c r="V885" s="1073"/>
      <c r="W885" s="1073"/>
      <c r="X885" s="1073"/>
      <c r="Y885" s="1073"/>
      <c r="Z885" s="1073"/>
    </row>
    <row r="886" spans="1:26" ht="14.25" customHeight="1" x14ac:dyDescent="0.25">
      <c r="A886" s="1073"/>
      <c r="B886" s="1073"/>
      <c r="C886" s="1073"/>
      <c r="D886" s="1073"/>
      <c r="E886" s="1073"/>
      <c r="F886" s="1073"/>
      <c r="G886" s="1073"/>
      <c r="H886" s="1074"/>
      <c r="I886" s="1073"/>
      <c r="J886" s="1073"/>
      <c r="K886" s="1073"/>
      <c r="L886" s="1073"/>
      <c r="M886" s="1073"/>
      <c r="P886" s="1073"/>
      <c r="Q886" s="1073"/>
      <c r="R886" s="1073"/>
      <c r="S886" s="1073"/>
      <c r="T886" s="1073"/>
      <c r="U886" s="1073"/>
      <c r="V886" s="1073"/>
      <c r="W886" s="1073"/>
      <c r="X886" s="1073"/>
      <c r="Y886" s="1073"/>
      <c r="Z886" s="1073"/>
    </row>
    <row r="887" spans="1:26" ht="14.25" customHeight="1" x14ac:dyDescent="0.25">
      <c r="A887" s="1073"/>
      <c r="B887" s="1073"/>
      <c r="C887" s="1073"/>
      <c r="D887" s="1073"/>
      <c r="E887" s="1073"/>
      <c r="F887" s="1073"/>
      <c r="G887" s="1073"/>
      <c r="H887" s="1074"/>
      <c r="I887" s="1073"/>
      <c r="J887" s="1073"/>
      <c r="K887" s="1073"/>
      <c r="L887" s="1073"/>
      <c r="M887" s="1073"/>
      <c r="P887" s="1073"/>
      <c r="Q887" s="1073"/>
      <c r="R887" s="1073"/>
      <c r="S887" s="1073"/>
      <c r="T887" s="1073"/>
      <c r="U887" s="1073"/>
      <c r="V887" s="1073"/>
      <c r="W887" s="1073"/>
      <c r="X887" s="1073"/>
      <c r="Y887" s="1073"/>
      <c r="Z887" s="1073"/>
    </row>
    <row r="888" spans="1:26" ht="14.25" customHeight="1" x14ac:dyDescent="0.25">
      <c r="A888" s="1073"/>
      <c r="B888" s="1073"/>
      <c r="C888" s="1073"/>
      <c r="D888" s="1073"/>
      <c r="E888" s="1073"/>
      <c r="F888" s="1073"/>
      <c r="G888" s="1073"/>
      <c r="H888" s="1074"/>
      <c r="I888" s="1073"/>
      <c r="J888" s="1073"/>
      <c r="K888" s="1073"/>
      <c r="L888" s="1073"/>
      <c r="M888" s="1073"/>
      <c r="P888" s="1073"/>
      <c r="Q888" s="1073"/>
      <c r="R888" s="1073"/>
      <c r="S888" s="1073"/>
      <c r="T888" s="1073"/>
      <c r="U888" s="1073"/>
      <c r="V888" s="1073"/>
      <c r="W888" s="1073"/>
      <c r="X888" s="1073"/>
      <c r="Y888" s="1073"/>
      <c r="Z888" s="1073"/>
    </row>
    <row r="889" spans="1:26" ht="14.25" customHeight="1" x14ac:dyDescent="0.25">
      <c r="A889" s="1073"/>
      <c r="B889" s="1073"/>
      <c r="C889" s="1073"/>
      <c r="D889" s="1073"/>
      <c r="E889" s="1073"/>
      <c r="F889" s="1073"/>
      <c r="G889" s="1073"/>
      <c r="H889" s="1074"/>
      <c r="I889" s="1073"/>
      <c r="J889" s="1073"/>
      <c r="K889" s="1073"/>
      <c r="L889" s="1073"/>
      <c r="M889" s="1073"/>
      <c r="P889" s="1073"/>
      <c r="Q889" s="1073"/>
      <c r="R889" s="1073"/>
      <c r="S889" s="1073"/>
      <c r="T889" s="1073"/>
      <c r="U889" s="1073"/>
      <c r="V889" s="1073"/>
      <c r="W889" s="1073"/>
      <c r="X889" s="1073"/>
      <c r="Y889" s="1073"/>
      <c r="Z889" s="1073"/>
    </row>
    <row r="890" spans="1:26" ht="14.25" customHeight="1" x14ac:dyDescent="0.25">
      <c r="A890" s="1073"/>
      <c r="B890" s="1073"/>
      <c r="C890" s="1073"/>
      <c r="D890" s="1073"/>
      <c r="E890" s="1073"/>
      <c r="F890" s="1073"/>
      <c r="G890" s="1073"/>
      <c r="H890" s="1074"/>
      <c r="I890" s="1073"/>
      <c r="J890" s="1073"/>
      <c r="K890" s="1073"/>
      <c r="L890" s="1073"/>
      <c r="M890" s="1073"/>
      <c r="P890" s="1073"/>
      <c r="Q890" s="1073"/>
      <c r="R890" s="1073"/>
      <c r="S890" s="1073"/>
      <c r="T890" s="1073"/>
      <c r="U890" s="1073"/>
      <c r="V890" s="1073"/>
      <c r="W890" s="1073"/>
      <c r="X890" s="1073"/>
      <c r="Y890" s="1073"/>
      <c r="Z890" s="1073"/>
    </row>
    <row r="891" spans="1:26" ht="14.25" customHeight="1" x14ac:dyDescent="0.25">
      <c r="A891" s="1073"/>
      <c r="B891" s="1073"/>
      <c r="C891" s="1073"/>
      <c r="D891" s="1073"/>
      <c r="E891" s="1073"/>
      <c r="F891" s="1073"/>
      <c r="G891" s="1073"/>
      <c r="H891" s="1074"/>
      <c r="I891" s="1073"/>
      <c r="J891" s="1073"/>
      <c r="K891" s="1073"/>
      <c r="L891" s="1073"/>
      <c r="M891" s="1073"/>
      <c r="P891" s="1073"/>
      <c r="Q891" s="1073"/>
      <c r="R891" s="1073"/>
      <c r="S891" s="1073"/>
      <c r="T891" s="1073"/>
      <c r="U891" s="1073"/>
      <c r="V891" s="1073"/>
      <c r="W891" s="1073"/>
      <c r="X891" s="1073"/>
      <c r="Y891" s="1073"/>
      <c r="Z891" s="1073"/>
    </row>
    <row r="892" spans="1:26" ht="14.25" customHeight="1" x14ac:dyDescent="0.25">
      <c r="A892" s="1073"/>
      <c r="B892" s="1073"/>
      <c r="C892" s="1073"/>
      <c r="D892" s="1073"/>
      <c r="E892" s="1073"/>
      <c r="F892" s="1073"/>
      <c r="G892" s="1073"/>
      <c r="H892" s="1074"/>
      <c r="I892" s="1073"/>
      <c r="J892" s="1073"/>
      <c r="K892" s="1073"/>
      <c r="L892" s="1073"/>
      <c r="M892" s="1073"/>
      <c r="P892" s="1073"/>
      <c r="Q892" s="1073"/>
      <c r="R892" s="1073"/>
      <c r="S892" s="1073"/>
      <c r="T892" s="1073"/>
      <c r="U892" s="1073"/>
      <c r="V892" s="1073"/>
      <c r="W892" s="1073"/>
      <c r="X892" s="1073"/>
      <c r="Y892" s="1073"/>
      <c r="Z892" s="1073"/>
    </row>
    <row r="893" spans="1:26" ht="14.25" customHeight="1" x14ac:dyDescent="0.25">
      <c r="A893" s="1073"/>
      <c r="B893" s="1073"/>
      <c r="C893" s="1073"/>
      <c r="D893" s="1073"/>
      <c r="E893" s="1073"/>
      <c r="F893" s="1073"/>
      <c r="G893" s="1073"/>
      <c r="H893" s="1074"/>
      <c r="I893" s="1073"/>
      <c r="J893" s="1073"/>
      <c r="K893" s="1073"/>
      <c r="L893" s="1073"/>
      <c r="M893" s="1073"/>
      <c r="P893" s="1073"/>
      <c r="Q893" s="1073"/>
      <c r="R893" s="1073"/>
      <c r="S893" s="1073"/>
      <c r="T893" s="1073"/>
      <c r="U893" s="1073"/>
      <c r="V893" s="1073"/>
      <c r="W893" s="1073"/>
      <c r="X893" s="1073"/>
      <c r="Y893" s="1073"/>
      <c r="Z893" s="1073"/>
    </row>
    <row r="894" spans="1:26" ht="14.25" customHeight="1" x14ac:dyDescent="0.25">
      <c r="A894" s="1073"/>
      <c r="B894" s="1073"/>
      <c r="C894" s="1073"/>
      <c r="D894" s="1073"/>
      <c r="E894" s="1073"/>
      <c r="F894" s="1073"/>
      <c r="G894" s="1073"/>
      <c r="H894" s="1074"/>
      <c r="I894" s="1073"/>
      <c r="J894" s="1073"/>
      <c r="K894" s="1073"/>
      <c r="L894" s="1073"/>
      <c r="M894" s="1073"/>
      <c r="P894" s="1073"/>
      <c r="Q894" s="1073"/>
      <c r="R894" s="1073"/>
      <c r="S894" s="1073"/>
      <c r="T894" s="1073"/>
      <c r="U894" s="1073"/>
      <c r="V894" s="1073"/>
      <c r="W894" s="1073"/>
      <c r="X894" s="1073"/>
      <c r="Y894" s="1073"/>
      <c r="Z894" s="1073"/>
    </row>
    <row r="895" spans="1:26" ht="14.25" customHeight="1" x14ac:dyDescent="0.25">
      <c r="A895" s="1073"/>
      <c r="B895" s="1073"/>
      <c r="C895" s="1073"/>
      <c r="D895" s="1073"/>
      <c r="E895" s="1073"/>
      <c r="F895" s="1073"/>
      <c r="G895" s="1073"/>
      <c r="H895" s="1074"/>
      <c r="I895" s="1073"/>
      <c r="J895" s="1073"/>
      <c r="K895" s="1073"/>
      <c r="L895" s="1073"/>
      <c r="M895" s="1073"/>
      <c r="P895" s="1073"/>
      <c r="Q895" s="1073"/>
      <c r="R895" s="1073"/>
      <c r="S895" s="1073"/>
      <c r="T895" s="1073"/>
      <c r="U895" s="1073"/>
      <c r="V895" s="1073"/>
      <c r="W895" s="1073"/>
      <c r="X895" s="1073"/>
      <c r="Y895" s="1073"/>
      <c r="Z895" s="1073"/>
    </row>
    <row r="896" spans="1:26" ht="14.25" customHeight="1" x14ac:dyDescent="0.25">
      <c r="A896" s="1073"/>
      <c r="B896" s="1073"/>
      <c r="C896" s="1073"/>
      <c r="D896" s="1073"/>
      <c r="E896" s="1073"/>
      <c r="F896" s="1073"/>
      <c r="G896" s="1073"/>
      <c r="H896" s="1074"/>
      <c r="I896" s="1073"/>
      <c r="J896" s="1073"/>
      <c r="K896" s="1073"/>
      <c r="L896" s="1073"/>
      <c r="M896" s="1073"/>
      <c r="P896" s="1073"/>
      <c r="Q896" s="1073"/>
      <c r="R896" s="1073"/>
      <c r="S896" s="1073"/>
      <c r="T896" s="1073"/>
      <c r="U896" s="1073"/>
      <c r="V896" s="1073"/>
      <c r="W896" s="1073"/>
      <c r="X896" s="1073"/>
      <c r="Y896" s="1073"/>
      <c r="Z896" s="1073"/>
    </row>
    <row r="897" spans="1:26" ht="14.25" customHeight="1" x14ac:dyDescent="0.25">
      <c r="A897" s="1073"/>
      <c r="B897" s="1073"/>
      <c r="C897" s="1073"/>
      <c r="D897" s="1073"/>
      <c r="E897" s="1073"/>
      <c r="F897" s="1073"/>
      <c r="G897" s="1073"/>
      <c r="H897" s="1074"/>
      <c r="I897" s="1073"/>
      <c r="J897" s="1073"/>
      <c r="K897" s="1073"/>
      <c r="L897" s="1073"/>
      <c r="M897" s="1073"/>
      <c r="P897" s="1073"/>
      <c r="Q897" s="1073"/>
      <c r="R897" s="1073"/>
      <c r="S897" s="1073"/>
      <c r="T897" s="1073"/>
      <c r="U897" s="1073"/>
      <c r="V897" s="1073"/>
      <c r="W897" s="1073"/>
      <c r="X897" s="1073"/>
      <c r="Y897" s="1073"/>
      <c r="Z897" s="1073"/>
    </row>
    <row r="898" spans="1:26" ht="14.25" customHeight="1" x14ac:dyDescent="0.25">
      <c r="A898" s="1073"/>
      <c r="B898" s="1073"/>
      <c r="C898" s="1073"/>
      <c r="D898" s="1073"/>
      <c r="E898" s="1073"/>
      <c r="F898" s="1073"/>
      <c r="G898" s="1073"/>
      <c r="H898" s="1074"/>
      <c r="I898" s="1073"/>
      <c r="J898" s="1073"/>
      <c r="K898" s="1073"/>
      <c r="L898" s="1073"/>
      <c r="M898" s="1073"/>
      <c r="P898" s="1073"/>
      <c r="Q898" s="1073"/>
      <c r="R898" s="1073"/>
      <c r="S898" s="1073"/>
      <c r="T898" s="1073"/>
      <c r="U898" s="1073"/>
      <c r="V898" s="1073"/>
      <c r="W898" s="1073"/>
      <c r="X898" s="1073"/>
      <c r="Y898" s="1073"/>
      <c r="Z898" s="1073"/>
    </row>
    <row r="899" spans="1:26" ht="14.25" customHeight="1" x14ac:dyDescent="0.25">
      <c r="A899" s="1073"/>
      <c r="B899" s="1073"/>
      <c r="C899" s="1073"/>
      <c r="D899" s="1073"/>
      <c r="E899" s="1073"/>
      <c r="F899" s="1073"/>
      <c r="G899" s="1073"/>
      <c r="H899" s="1074"/>
      <c r="I899" s="1073"/>
      <c r="J899" s="1073"/>
      <c r="K899" s="1073"/>
      <c r="L899" s="1073"/>
      <c r="M899" s="1073"/>
      <c r="P899" s="1073"/>
      <c r="Q899" s="1073"/>
      <c r="R899" s="1073"/>
      <c r="S899" s="1073"/>
      <c r="T899" s="1073"/>
      <c r="U899" s="1073"/>
      <c r="V899" s="1073"/>
      <c r="W899" s="1073"/>
      <c r="X899" s="1073"/>
      <c r="Y899" s="1073"/>
      <c r="Z899" s="1073"/>
    </row>
    <row r="900" spans="1:26" ht="14.25" customHeight="1" x14ac:dyDescent="0.25">
      <c r="A900" s="1073"/>
      <c r="B900" s="1073"/>
      <c r="C900" s="1073"/>
      <c r="D900" s="1073"/>
      <c r="E900" s="1073"/>
      <c r="F900" s="1073"/>
      <c r="G900" s="1073"/>
      <c r="H900" s="1074"/>
      <c r="I900" s="1073"/>
      <c r="J900" s="1073"/>
      <c r="K900" s="1073"/>
      <c r="L900" s="1073"/>
      <c r="M900" s="1073"/>
      <c r="P900" s="1073"/>
      <c r="Q900" s="1073"/>
      <c r="R900" s="1073"/>
      <c r="S900" s="1073"/>
      <c r="T900" s="1073"/>
      <c r="U900" s="1073"/>
      <c r="V900" s="1073"/>
      <c r="W900" s="1073"/>
      <c r="X900" s="1073"/>
      <c r="Y900" s="1073"/>
      <c r="Z900" s="1073"/>
    </row>
    <row r="901" spans="1:26" ht="14.25" customHeight="1" x14ac:dyDescent="0.25">
      <c r="A901" s="1073"/>
      <c r="B901" s="1073"/>
      <c r="C901" s="1073"/>
      <c r="D901" s="1073"/>
      <c r="E901" s="1073"/>
      <c r="F901" s="1073"/>
      <c r="G901" s="1073"/>
      <c r="H901" s="1074"/>
      <c r="I901" s="1073"/>
      <c r="J901" s="1073"/>
      <c r="K901" s="1073"/>
      <c r="L901" s="1073"/>
      <c r="M901" s="1073"/>
      <c r="P901" s="1073"/>
      <c r="Q901" s="1073"/>
      <c r="R901" s="1073"/>
      <c r="S901" s="1073"/>
      <c r="T901" s="1073"/>
      <c r="U901" s="1073"/>
      <c r="V901" s="1073"/>
      <c r="W901" s="1073"/>
      <c r="X901" s="1073"/>
      <c r="Y901" s="1073"/>
      <c r="Z901" s="1073"/>
    </row>
    <row r="902" spans="1:26" ht="14.25" customHeight="1" x14ac:dyDescent="0.25">
      <c r="A902" s="1073"/>
      <c r="B902" s="1073"/>
      <c r="C902" s="1073"/>
      <c r="D902" s="1073"/>
      <c r="E902" s="1073"/>
      <c r="F902" s="1073"/>
      <c r="G902" s="1073"/>
      <c r="H902" s="1074"/>
      <c r="I902" s="1073"/>
      <c r="J902" s="1073"/>
      <c r="K902" s="1073"/>
      <c r="L902" s="1073"/>
      <c r="M902" s="1073"/>
      <c r="P902" s="1073"/>
      <c r="Q902" s="1073"/>
      <c r="R902" s="1073"/>
      <c r="S902" s="1073"/>
      <c r="T902" s="1073"/>
      <c r="U902" s="1073"/>
      <c r="V902" s="1073"/>
      <c r="W902" s="1073"/>
      <c r="X902" s="1073"/>
      <c r="Y902" s="1073"/>
      <c r="Z902" s="1073"/>
    </row>
    <row r="903" spans="1:26" ht="14.25" customHeight="1" x14ac:dyDescent="0.25">
      <c r="A903" s="1073"/>
      <c r="B903" s="1073"/>
      <c r="C903" s="1073"/>
      <c r="D903" s="1073"/>
      <c r="E903" s="1073"/>
      <c r="F903" s="1073"/>
      <c r="G903" s="1073"/>
      <c r="H903" s="1074"/>
      <c r="I903" s="1073"/>
      <c r="J903" s="1073"/>
      <c r="K903" s="1073"/>
      <c r="L903" s="1073"/>
      <c r="M903" s="1073"/>
      <c r="P903" s="1073"/>
      <c r="Q903" s="1073"/>
      <c r="R903" s="1073"/>
      <c r="S903" s="1073"/>
      <c r="T903" s="1073"/>
      <c r="U903" s="1073"/>
      <c r="V903" s="1073"/>
      <c r="W903" s="1073"/>
      <c r="X903" s="1073"/>
      <c r="Y903" s="1073"/>
      <c r="Z903" s="1073"/>
    </row>
    <row r="904" spans="1:26" ht="14.25" customHeight="1" x14ac:dyDescent="0.25">
      <c r="A904" s="1073"/>
      <c r="B904" s="1073"/>
      <c r="C904" s="1073"/>
      <c r="D904" s="1073"/>
      <c r="E904" s="1073"/>
      <c r="F904" s="1073"/>
      <c r="G904" s="1073"/>
      <c r="H904" s="1074"/>
      <c r="I904" s="1073"/>
      <c r="J904" s="1073"/>
      <c r="K904" s="1073"/>
      <c r="L904" s="1073"/>
      <c r="M904" s="1073"/>
      <c r="P904" s="1073"/>
      <c r="Q904" s="1073"/>
      <c r="R904" s="1073"/>
      <c r="S904" s="1073"/>
      <c r="T904" s="1073"/>
      <c r="U904" s="1073"/>
      <c r="V904" s="1073"/>
      <c r="W904" s="1073"/>
      <c r="X904" s="1073"/>
      <c r="Y904" s="1073"/>
      <c r="Z904" s="1073"/>
    </row>
    <row r="905" spans="1:26" ht="14.25" customHeight="1" x14ac:dyDescent="0.25">
      <c r="A905" s="1073"/>
      <c r="B905" s="1073"/>
      <c r="C905" s="1073"/>
      <c r="D905" s="1073"/>
      <c r="E905" s="1073"/>
      <c r="F905" s="1073"/>
      <c r="G905" s="1073"/>
      <c r="H905" s="1074"/>
      <c r="I905" s="1073"/>
      <c r="J905" s="1073"/>
      <c r="K905" s="1073"/>
      <c r="L905" s="1073"/>
      <c r="M905" s="1073"/>
      <c r="P905" s="1073"/>
      <c r="Q905" s="1073"/>
      <c r="R905" s="1073"/>
      <c r="S905" s="1073"/>
      <c r="T905" s="1073"/>
      <c r="U905" s="1073"/>
      <c r="V905" s="1073"/>
      <c r="W905" s="1073"/>
      <c r="X905" s="1073"/>
      <c r="Y905" s="1073"/>
      <c r="Z905" s="1073"/>
    </row>
    <row r="906" spans="1:26" ht="14.25" customHeight="1" x14ac:dyDescent="0.25">
      <c r="A906" s="1073"/>
      <c r="B906" s="1073"/>
      <c r="C906" s="1073"/>
      <c r="D906" s="1073"/>
      <c r="E906" s="1073"/>
      <c r="F906" s="1073"/>
      <c r="G906" s="1073"/>
      <c r="H906" s="1074"/>
      <c r="I906" s="1073"/>
      <c r="J906" s="1073"/>
      <c r="K906" s="1073"/>
      <c r="L906" s="1073"/>
      <c r="M906" s="1073"/>
      <c r="P906" s="1073"/>
      <c r="Q906" s="1073"/>
      <c r="R906" s="1073"/>
      <c r="S906" s="1073"/>
      <c r="T906" s="1073"/>
      <c r="U906" s="1073"/>
      <c r="V906" s="1073"/>
      <c r="W906" s="1073"/>
      <c r="X906" s="1073"/>
      <c r="Y906" s="1073"/>
      <c r="Z906" s="1073"/>
    </row>
    <row r="907" spans="1:26" ht="14.25" customHeight="1" x14ac:dyDescent="0.25">
      <c r="A907" s="1073"/>
      <c r="B907" s="1073"/>
      <c r="C907" s="1073"/>
      <c r="D907" s="1073"/>
      <c r="E907" s="1073"/>
      <c r="F907" s="1073"/>
      <c r="G907" s="1073"/>
      <c r="H907" s="1074"/>
      <c r="I907" s="1073"/>
      <c r="J907" s="1073"/>
      <c r="K907" s="1073"/>
      <c r="L907" s="1073"/>
      <c r="M907" s="1073"/>
      <c r="P907" s="1073"/>
      <c r="Q907" s="1073"/>
      <c r="R907" s="1073"/>
      <c r="S907" s="1073"/>
      <c r="T907" s="1073"/>
      <c r="U907" s="1073"/>
      <c r="V907" s="1073"/>
      <c r="W907" s="1073"/>
      <c r="X907" s="1073"/>
      <c r="Y907" s="1073"/>
      <c r="Z907" s="1073"/>
    </row>
    <row r="908" spans="1:26" ht="14.25" customHeight="1" x14ac:dyDescent="0.25">
      <c r="A908" s="1073"/>
      <c r="B908" s="1073"/>
      <c r="C908" s="1073"/>
      <c r="D908" s="1073"/>
      <c r="E908" s="1073"/>
      <c r="F908" s="1073"/>
      <c r="G908" s="1073"/>
      <c r="H908" s="1074"/>
      <c r="I908" s="1073"/>
      <c r="J908" s="1073"/>
      <c r="K908" s="1073"/>
      <c r="L908" s="1073"/>
      <c r="M908" s="1073"/>
      <c r="P908" s="1073"/>
      <c r="Q908" s="1073"/>
      <c r="R908" s="1073"/>
      <c r="S908" s="1073"/>
      <c r="T908" s="1073"/>
      <c r="U908" s="1073"/>
      <c r="V908" s="1073"/>
      <c r="W908" s="1073"/>
      <c r="X908" s="1073"/>
      <c r="Y908" s="1073"/>
      <c r="Z908" s="1073"/>
    </row>
    <row r="909" spans="1:26" ht="14.25" customHeight="1" x14ac:dyDescent="0.25">
      <c r="A909" s="1073"/>
      <c r="B909" s="1073"/>
      <c r="C909" s="1073"/>
      <c r="D909" s="1073"/>
      <c r="E909" s="1073"/>
      <c r="F909" s="1073"/>
      <c r="G909" s="1073"/>
      <c r="H909" s="1074"/>
      <c r="I909" s="1073"/>
      <c r="J909" s="1073"/>
      <c r="K909" s="1073"/>
      <c r="L909" s="1073"/>
      <c r="M909" s="1073"/>
      <c r="P909" s="1073"/>
      <c r="Q909" s="1073"/>
      <c r="R909" s="1073"/>
      <c r="S909" s="1073"/>
      <c r="T909" s="1073"/>
      <c r="U909" s="1073"/>
      <c r="V909" s="1073"/>
      <c r="W909" s="1073"/>
      <c r="X909" s="1073"/>
      <c r="Y909" s="1073"/>
      <c r="Z909" s="1073"/>
    </row>
    <row r="910" spans="1:26" ht="14.25" customHeight="1" x14ac:dyDescent="0.25">
      <c r="A910" s="1073"/>
      <c r="B910" s="1073"/>
      <c r="C910" s="1073"/>
      <c r="D910" s="1073"/>
      <c r="E910" s="1073"/>
      <c r="F910" s="1073"/>
      <c r="G910" s="1073"/>
      <c r="H910" s="1074"/>
      <c r="I910" s="1073"/>
      <c r="J910" s="1073"/>
      <c r="K910" s="1073"/>
      <c r="L910" s="1073"/>
      <c r="M910" s="1073"/>
      <c r="P910" s="1073"/>
      <c r="Q910" s="1073"/>
      <c r="R910" s="1073"/>
      <c r="S910" s="1073"/>
      <c r="T910" s="1073"/>
      <c r="U910" s="1073"/>
      <c r="V910" s="1073"/>
      <c r="W910" s="1073"/>
      <c r="X910" s="1073"/>
      <c r="Y910" s="1073"/>
      <c r="Z910" s="1073"/>
    </row>
    <row r="911" spans="1:26" ht="14.25" customHeight="1" x14ac:dyDescent="0.25">
      <c r="A911" s="1073"/>
      <c r="B911" s="1073"/>
      <c r="C911" s="1073"/>
      <c r="D911" s="1073"/>
      <c r="E911" s="1073"/>
      <c r="F911" s="1073"/>
      <c r="G911" s="1073"/>
      <c r="H911" s="1074"/>
      <c r="I911" s="1073"/>
      <c r="J911" s="1073"/>
      <c r="K911" s="1073"/>
      <c r="L911" s="1073"/>
      <c r="M911" s="1073"/>
      <c r="P911" s="1073"/>
      <c r="Q911" s="1073"/>
      <c r="R911" s="1073"/>
      <c r="S911" s="1073"/>
      <c r="T911" s="1073"/>
      <c r="U911" s="1073"/>
      <c r="V911" s="1073"/>
      <c r="W911" s="1073"/>
      <c r="X911" s="1073"/>
      <c r="Y911" s="1073"/>
      <c r="Z911" s="1073"/>
    </row>
    <row r="912" spans="1:26" ht="14.25" customHeight="1" x14ac:dyDescent="0.25">
      <c r="A912" s="1073"/>
      <c r="B912" s="1073"/>
      <c r="C912" s="1073"/>
      <c r="D912" s="1073"/>
      <c r="E912" s="1073"/>
      <c r="F912" s="1073"/>
      <c r="G912" s="1073"/>
      <c r="H912" s="1074"/>
      <c r="I912" s="1073"/>
      <c r="J912" s="1073"/>
      <c r="K912" s="1073"/>
      <c r="L912" s="1073"/>
      <c r="M912" s="1073"/>
      <c r="P912" s="1073"/>
      <c r="Q912" s="1073"/>
      <c r="R912" s="1073"/>
      <c r="S912" s="1073"/>
      <c r="T912" s="1073"/>
      <c r="U912" s="1073"/>
      <c r="V912" s="1073"/>
      <c r="W912" s="1073"/>
      <c r="X912" s="1073"/>
      <c r="Y912" s="1073"/>
      <c r="Z912" s="1073"/>
    </row>
    <row r="913" spans="1:26" ht="14.25" customHeight="1" x14ac:dyDescent="0.25">
      <c r="A913" s="1073"/>
      <c r="B913" s="1073"/>
      <c r="C913" s="1073"/>
      <c r="D913" s="1073"/>
      <c r="E913" s="1073"/>
      <c r="F913" s="1073"/>
      <c r="G913" s="1073"/>
      <c r="H913" s="1074"/>
      <c r="I913" s="1073"/>
      <c r="J913" s="1073"/>
      <c r="K913" s="1073"/>
      <c r="L913" s="1073"/>
      <c r="M913" s="1073"/>
      <c r="P913" s="1073"/>
      <c r="Q913" s="1073"/>
      <c r="R913" s="1073"/>
      <c r="S913" s="1073"/>
      <c r="T913" s="1073"/>
      <c r="U913" s="1073"/>
      <c r="V913" s="1073"/>
      <c r="W913" s="1073"/>
      <c r="X913" s="1073"/>
      <c r="Y913" s="1073"/>
      <c r="Z913" s="1073"/>
    </row>
    <row r="914" spans="1:26" ht="14.25" customHeight="1" x14ac:dyDescent="0.25">
      <c r="A914" s="1073"/>
      <c r="B914" s="1073"/>
      <c r="C914" s="1073"/>
      <c r="D914" s="1073"/>
      <c r="E914" s="1073"/>
      <c r="F914" s="1073"/>
      <c r="G914" s="1073"/>
      <c r="H914" s="1074"/>
      <c r="I914" s="1073"/>
      <c r="J914" s="1073"/>
      <c r="K914" s="1073"/>
      <c r="L914" s="1073"/>
      <c r="M914" s="1073"/>
      <c r="P914" s="1073"/>
      <c r="Q914" s="1073"/>
      <c r="R914" s="1073"/>
      <c r="S914" s="1073"/>
      <c r="T914" s="1073"/>
      <c r="U914" s="1073"/>
      <c r="V914" s="1073"/>
      <c r="W914" s="1073"/>
      <c r="X914" s="1073"/>
      <c r="Y914" s="1073"/>
      <c r="Z914" s="1073"/>
    </row>
    <row r="915" spans="1:26" ht="14.25" customHeight="1" x14ac:dyDescent="0.25">
      <c r="A915" s="1073"/>
      <c r="B915" s="1073"/>
      <c r="C915" s="1073"/>
      <c r="D915" s="1073"/>
      <c r="E915" s="1073"/>
      <c r="F915" s="1073"/>
      <c r="G915" s="1073"/>
      <c r="H915" s="1074"/>
      <c r="I915" s="1073"/>
      <c r="J915" s="1073"/>
      <c r="K915" s="1073"/>
      <c r="L915" s="1073"/>
      <c r="M915" s="1073"/>
      <c r="P915" s="1073"/>
      <c r="Q915" s="1073"/>
      <c r="R915" s="1073"/>
      <c r="S915" s="1073"/>
      <c r="T915" s="1073"/>
      <c r="U915" s="1073"/>
      <c r="V915" s="1073"/>
      <c r="W915" s="1073"/>
      <c r="X915" s="1073"/>
      <c r="Y915" s="1073"/>
      <c r="Z915" s="1073"/>
    </row>
    <row r="916" spans="1:26" ht="14.25" customHeight="1" x14ac:dyDescent="0.25">
      <c r="A916" s="1073"/>
      <c r="B916" s="1073"/>
      <c r="C916" s="1073"/>
      <c r="D916" s="1073"/>
      <c r="E916" s="1073"/>
      <c r="F916" s="1073"/>
      <c r="G916" s="1073"/>
      <c r="H916" s="1074"/>
      <c r="I916" s="1073"/>
      <c r="J916" s="1073"/>
      <c r="K916" s="1073"/>
      <c r="L916" s="1073"/>
      <c r="M916" s="1073"/>
      <c r="P916" s="1073"/>
      <c r="Q916" s="1073"/>
      <c r="R916" s="1073"/>
      <c r="S916" s="1073"/>
      <c r="T916" s="1073"/>
      <c r="U916" s="1073"/>
      <c r="V916" s="1073"/>
      <c r="W916" s="1073"/>
      <c r="X916" s="1073"/>
      <c r="Y916" s="1073"/>
      <c r="Z916" s="1073"/>
    </row>
    <row r="917" spans="1:26" ht="14.25" customHeight="1" x14ac:dyDescent="0.25">
      <c r="A917" s="1073"/>
      <c r="B917" s="1073"/>
      <c r="C917" s="1073"/>
      <c r="D917" s="1073"/>
      <c r="E917" s="1073"/>
      <c r="F917" s="1073"/>
      <c r="G917" s="1073"/>
      <c r="H917" s="1074"/>
      <c r="I917" s="1073"/>
      <c r="J917" s="1073"/>
      <c r="K917" s="1073"/>
      <c r="L917" s="1073"/>
      <c r="M917" s="1073"/>
      <c r="P917" s="1073"/>
      <c r="Q917" s="1073"/>
      <c r="R917" s="1073"/>
      <c r="S917" s="1073"/>
      <c r="T917" s="1073"/>
      <c r="U917" s="1073"/>
      <c r="V917" s="1073"/>
      <c r="W917" s="1073"/>
      <c r="X917" s="1073"/>
      <c r="Y917" s="1073"/>
      <c r="Z917" s="1073"/>
    </row>
    <row r="918" spans="1:26" ht="14.25" customHeight="1" x14ac:dyDescent="0.25">
      <c r="A918" s="1073"/>
      <c r="B918" s="1073"/>
      <c r="C918" s="1073"/>
      <c r="D918" s="1073"/>
      <c r="E918" s="1073"/>
      <c r="F918" s="1073"/>
      <c r="G918" s="1073"/>
      <c r="H918" s="1074"/>
      <c r="I918" s="1073"/>
      <c r="J918" s="1073"/>
      <c r="K918" s="1073"/>
      <c r="L918" s="1073"/>
      <c r="M918" s="1073"/>
      <c r="P918" s="1073"/>
      <c r="Q918" s="1073"/>
      <c r="R918" s="1073"/>
      <c r="S918" s="1073"/>
      <c r="T918" s="1073"/>
      <c r="U918" s="1073"/>
      <c r="V918" s="1073"/>
      <c r="W918" s="1073"/>
      <c r="X918" s="1073"/>
      <c r="Y918" s="1073"/>
      <c r="Z918" s="1073"/>
    </row>
    <row r="919" spans="1:26" ht="14.25" customHeight="1" x14ac:dyDescent="0.25">
      <c r="A919" s="1073"/>
      <c r="B919" s="1073"/>
      <c r="C919" s="1073"/>
      <c r="D919" s="1073"/>
      <c r="E919" s="1073"/>
      <c r="F919" s="1073"/>
      <c r="G919" s="1073"/>
      <c r="H919" s="1074"/>
      <c r="I919" s="1073"/>
      <c r="J919" s="1073"/>
      <c r="K919" s="1073"/>
      <c r="L919" s="1073"/>
      <c r="M919" s="1073"/>
      <c r="P919" s="1073"/>
      <c r="Q919" s="1073"/>
      <c r="R919" s="1073"/>
      <c r="S919" s="1073"/>
      <c r="T919" s="1073"/>
      <c r="U919" s="1073"/>
      <c r="V919" s="1073"/>
      <c r="W919" s="1073"/>
      <c r="X919" s="1073"/>
      <c r="Y919" s="1073"/>
      <c r="Z919" s="1073"/>
    </row>
    <row r="920" spans="1:26" ht="14.25" customHeight="1" x14ac:dyDescent="0.25">
      <c r="A920" s="1073"/>
      <c r="B920" s="1073"/>
      <c r="C920" s="1073"/>
      <c r="D920" s="1073"/>
      <c r="E920" s="1073"/>
      <c r="F920" s="1073"/>
      <c r="G920" s="1073"/>
      <c r="H920" s="1074"/>
      <c r="I920" s="1073"/>
      <c r="J920" s="1073"/>
      <c r="K920" s="1073"/>
      <c r="L920" s="1073"/>
      <c r="M920" s="1073"/>
      <c r="P920" s="1073"/>
      <c r="Q920" s="1073"/>
      <c r="R920" s="1073"/>
      <c r="S920" s="1073"/>
      <c r="T920" s="1073"/>
      <c r="U920" s="1073"/>
      <c r="V920" s="1073"/>
      <c r="W920" s="1073"/>
      <c r="X920" s="1073"/>
      <c r="Y920" s="1073"/>
      <c r="Z920" s="1073"/>
    </row>
    <row r="921" spans="1:26" ht="14.25" customHeight="1" x14ac:dyDescent="0.25">
      <c r="A921" s="1073"/>
      <c r="B921" s="1073"/>
      <c r="C921" s="1073"/>
      <c r="D921" s="1073"/>
      <c r="E921" s="1073"/>
      <c r="F921" s="1073"/>
      <c r="G921" s="1073"/>
      <c r="H921" s="1074"/>
      <c r="I921" s="1073"/>
      <c r="J921" s="1073"/>
      <c r="K921" s="1073"/>
      <c r="L921" s="1073"/>
      <c r="M921" s="1073"/>
      <c r="P921" s="1073"/>
      <c r="Q921" s="1073"/>
      <c r="R921" s="1073"/>
      <c r="S921" s="1073"/>
      <c r="T921" s="1073"/>
      <c r="U921" s="1073"/>
      <c r="V921" s="1073"/>
      <c r="W921" s="1073"/>
      <c r="X921" s="1073"/>
      <c r="Y921" s="1073"/>
      <c r="Z921" s="1073"/>
    </row>
    <row r="922" spans="1:26" ht="14.25" customHeight="1" x14ac:dyDescent="0.25">
      <c r="A922" s="1073"/>
      <c r="B922" s="1073"/>
      <c r="C922" s="1073"/>
      <c r="D922" s="1073"/>
      <c r="E922" s="1073"/>
      <c r="F922" s="1073"/>
      <c r="G922" s="1073"/>
      <c r="H922" s="1074"/>
      <c r="I922" s="1073"/>
      <c r="J922" s="1073"/>
      <c r="K922" s="1073"/>
      <c r="L922" s="1073"/>
      <c r="M922" s="1073"/>
      <c r="P922" s="1073"/>
      <c r="Q922" s="1073"/>
      <c r="R922" s="1073"/>
      <c r="S922" s="1073"/>
      <c r="T922" s="1073"/>
      <c r="U922" s="1073"/>
      <c r="V922" s="1073"/>
      <c r="W922" s="1073"/>
      <c r="X922" s="1073"/>
      <c r="Y922" s="1073"/>
      <c r="Z922" s="1073"/>
    </row>
    <row r="923" spans="1:26" ht="14.25" customHeight="1" x14ac:dyDescent="0.25">
      <c r="A923" s="1073"/>
      <c r="B923" s="1073"/>
      <c r="C923" s="1073"/>
      <c r="D923" s="1073"/>
      <c r="E923" s="1073"/>
      <c r="F923" s="1073"/>
      <c r="G923" s="1073"/>
      <c r="H923" s="1074"/>
      <c r="I923" s="1073"/>
      <c r="J923" s="1073"/>
      <c r="K923" s="1073"/>
      <c r="L923" s="1073"/>
      <c r="M923" s="1073"/>
      <c r="P923" s="1073"/>
      <c r="Q923" s="1073"/>
      <c r="R923" s="1073"/>
      <c r="S923" s="1073"/>
      <c r="T923" s="1073"/>
      <c r="U923" s="1073"/>
      <c r="V923" s="1073"/>
      <c r="W923" s="1073"/>
      <c r="X923" s="1073"/>
      <c r="Y923" s="1073"/>
      <c r="Z923" s="1073"/>
    </row>
    <row r="924" spans="1:26" ht="14.25" customHeight="1" x14ac:dyDescent="0.25">
      <c r="A924" s="1073"/>
      <c r="B924" s="1073"/>
      <c r="C924" s="1073"/>
      <c r="D924" s="1073"/>
      <c r="E924" s="1073"/>
      <c r="F924" s="1073"/>
      <c r="G924" s="1073"/>
      <c r="H924" s="1074"/>
      <c r="I924" s="1073"/>
      <c r="J924" s="1073"/>
      <c r="K924" s="1073"/>
      <c r="L924" s="1073"/>
      <c r="M924" s="1073"/>
      <c r="P924" s="1073"/>
      <c r="Q924" s="1073"/>
      <c r="R924" s="1073"/>
      <c r="S924" s="1073"/>
      <c r="T924" s="1073"/>
      <c r="U924" s="1073"/>
      <c r="V924" s="1073"/>
      <c r="W924" s="1073"/>
      <c r="X924" s="1073"/>
      <c r="Y924" s="1073"/>
      <c r="Z924" s="1073"/>
    </row>
    <row r="925" spans="1:26" ht="14.25" customHeight="1" x14ac:dyDescent="0.25">
      <c r="A925" s="1073"/>
      <c r="B925" s="1073"/>
      <c r="C925" s="1073"/>
      <c r="D925" s="1073"/>
      <c r="E925" s="1073"/>
      <c r="F925" s="1073"/>
      <c r="G925" s="1073"/>
      <c r="H925" s="1074"/>
      <c r="I925" s="1073"/>
      <c r="J925" s="1073"/>
      <c r="K925" s="1073"/>
      <c r="L925" s="1073"/>
      <c r="M925" s="1073"/>
      <c r="P925" s="1073"/>
      <c r="Q925" s="1073"/>
      <c r="R925" s="1073"/>
      <c r="S925" s="1073"/>
      <c r="T925" s="1073"/>
      <c r="U925" s="1073"/>
      <c r="V925" s="1073"/>
      <c r="W925" s="1073"/>
      <c r="X925" s="1073"/>
      <c r="Y925" s="1073"/>
      <c r="Z925" s="1073"/>
    </row>
    <row r="926" spans="1:26" ht="14.25" customHeight="1" x14ac:dyDescent="0.25">
      <c r="A926" s="1073"/>
      <c r="B926" s="1073"/>
      <c r="C926" s="1073"/>
      <c r="D926" s="1073"/>
      <c r="E926" s="1073"/>
      <c r="F926" s="1073"/>
      <c r="G926" s="1073"/>
      <c r="H926" s="1074"/>
      <c r="I926" s="1073"/>
      <c r="J926" s="1073"/>
      <c r="K926" s="1073"/>
      <c r="L926" s="1073"/>
      <c r="M926" s="1073"/>
      <c r="P926" s="1073"/>
      <c r="Q926" s="1073"/>
      <c r="R926" s="1073"/>
      <c r="S926" s="1073"/>
      <c r="T926" s="1073"/>
      <c r="U926" s="1073"/>
      <c r="V926" s="1073"/>
      <c r="W926" s="1073"/>
      <c r="X926" s="1073"/>
      <c r="Y926" s="1073"/>
      <c r="Z926" s="1073"/>
    </row>
    <row r="927" spans="1:26" ht="14.25" customHeight="1" x14ac:dyDescent="0.25">
      <c r="A927" s="1073"/>
      <c r="B927" s="1073"/>
      <c r="C927" s="1073"/>
      <c r="D927" s="1073"/>
      <c r="E927" s="1073"/>
      <c r="F927" s="1073"/>
      <c r="G927" s="1073"/>
      <c r="H927" s="1074"/>
      <c r="I927" s="1073"/>
      <c r="J927" s="1073"/>
      <c r="K927" s="1073"/>
      <c r="L927" s="1073"/>
      <c r="M927" s="1073"/>
      <c r="P927" s="1073"/>
      <c r="Q927" s="1073"/>
      <c r="R927" s="1073"/>
      <c r="S927" s="1073"/>
      <c r="T927" s="1073"/>
      <c r="U927" s="1073"/>
      <c r="V927" s="1073"/>
      <c r="W927" s="1073"/>
      <c r="X927" s="1073"/>
      <c r="Y927" s="1073"/>
      <c r="Z927" s="1073"/>
    </row>
    <row r="928" spans="1:26" ht="14.25" customHeight="1" x14ac:dyDescent="0.25">
      <c r="K928" s="1073"/>
      <c r="L928" s="1073"/>
      <c r="M928" s="1073"/>
      <c r="P928" s="1073"/>
      <c r="Q928" s="1073"/>
      <c r="R928" s="1073"/>
      <c r="S928" s="1073"/>
      <c r="T928" s="1073"/>
      <c r="U928" s="1073"/>
      <c r="V928" s="1073"/>
      <c r="W928" s="1073"/>
      <c r="X928" s="1073"/>
      <c r="Y928" s="1073"/>
      <c r="Z928" s="1073"/>
    </row>
    <row r="929" spans="11:26" ht="14.25" customHeight="1" x14ac:dyDescent="0.25">
      <c r="K929" s="1073"/>
      <c r="L929" s="1073"/>
      <c r="M929" s="1073"/>
      <c r="P929" s="1073"/>
      <c r="Q929" s="1073"/>
      <c r="R929" s="1073"/>
      <c r="S929" s="1073"/>
      <c r="T929" s="1073"/>
      <c r="U929" s="1073"/>
      <c r="V929" s="1073"/>
      <c r="W929" s="1073"/>
      <c r="X929" s="1073"/>
      <c r="Y929" s="1073"/>
      <c r="Z929" s="1073"/>
    </row>
    <row r="930" spans="11:26" ht="14.25" customHeight="1" x14ac:dyDescent="0.25">
      <c r="K930" s="1073"/>
      <c r="L930" s="1073"/>
      <c r="M930" s="1073"/>
      <c r="P930" s="1073"/>
      <c r="Q930" s="1073"/>
      <c r="R930" s="1073"/>
      <c r="S930" s="1073"/>
      <c r="T930" s="1073"/>
      <c r="U930" s="1073"/>
      <c r="V930" s="1073"/>
      <c r="W930" s="1073"/>
      <c r="X930" s="1073"/>
      <c r="Y930" s="1073"/>
      <c r="Z930" s="1073"/>
    </row>
    <row r="931" spans="11:26" ht="14.25" customHeight="1" x14ac:dyDescent="0.25">
      <c r="K931" s="1073"/>
      <c r="L931" s="1073"/>
      <c r="M931" s="1073"/>
      <c r="P931" s="1073"/>
      <c r="Q931" s="1073"/>
      <c r="R931" s="1073"/>
      <c r="S931" s="1073"/>
      <c r="T931" s="1073"/>
      <c r="U931" s="1073"/>
      <c r="V931" s="1073"/>
      <c r="W931" s="1073"/>
      <c r="X931" s="1073"/>
      <c r="Y931" s="1073"/>
      <c r="Z931" s="1073"/>
    </row>
    <row r="932" spans="11:26" ht="14.25" customHeight="1" x14ac:dyDescent="0.25">
      <c r="K932" s="1073"/>
      <c r="L932" s="1073"/>
      <c r="M932" s="1073"/>
      <c r="P932" s="1073"/>
      <c r="Q932" s="1073"/>
      <c r="R932" s="1073"/>
      <c r="S932" s="1073"/>
      <c r="T932" s="1073"/>
      <c r="U932" s="1073"/>
      <c r="V932" s="1073"/>
      <c r="W932" s="1073"/>
      <c r="X932" s="1073"/>
      <c r="Y932" s="1073"/>
      <c r="Z932" s="1073"/>
    </row>
    <row r="933" spans="11:26" ht="14.25" customHeight="1" x14ac:dyDescent="0.25">
      <c r="K933" s="1073"/>
      <c r="L933" s="1073"/>
      <c r="M933" s="1073"/>
      <c r="P933" s="1073"/>
      <c r="Q933" s="1073"/>
      <c r="R933" s="1073"/>
      <c r="S933" s="1073"/>
      <c r="T933" s="1073"/>
      <c r="U933" s="1073"/>
      <c r="V933" s="1073"/>
      <c r="W933" s="1073"/>
      <c r="X933" s="1073"/>
      <c r="Y933" s="1073"/>
      <c r="Z933" s="1073"/>
    </row>
    <row r="934" spans="11:26" ht="14.25" customHeight="1" x14ac:dyDescent="0.25">
      <c r="K934" s="1073"/>
      <c r="L934" s="1073"/>
      <c r="M934" s="1073"/>
      <c r="P934" s="1073"/>
      <c r="Q934" s="1073"/>
      <c r="R934" s="1073"/>
      <c r="S934" s="1073"/>
      <c r="T934" s="1073"/>
      <c r="U934" s="1073"/>
      <c r="V934" s="1073"/>
      <c r="W934" s="1073"/>
      <c r="X934" s="1073"/>
      <c r="Y934" s="1073"/>
      <c r="Z934" s="1073"/>
    </row>
    <row r="935" spans="11:26" ht="14.25" customHeight="1" x14ac:dyDescent="0.25">
      <c r="K935" s="1073"/>
      <c r="L935" s="1073"/>
      <c r="M935" s="1073"/>
      <c r="P935" s="1073"/>
      <c r="Q935" s="1073"/>
      <c r="R935" s="1073"/>
      <c r="S935" s="1073"/>
      <c r="T935" s="1073"/>
      <c r="U935" s="1073"/>
      <c r="V935" s="1073"/>
      <c r="W935" s="1073"/>
      <c r="X935" s="1073"/>
      <c r="Y935" s="1073"/>
      <c r="Z935" s="1073"/>
    </row>
    <row r="936" spans="11:26" ht="14.25" customHeight="1" x14ac:dyDescent="0.25">
      <c r="K936" s="1073"/>
      <c r="L936" s="1073"/>
      <c r="M936" s="1073"/>
      <c r="P936" s="1073"/>
      <c r="Q936" s="1073"/>
      <c r="R936" s="1073"/>
      <c r="S936" s="1073"/>
      <c r="T936" s="1073"/>
      <c r="U936" s="1073"/>
      <c r="V936" s="1073"/>
      <c r="W936" s="1073"/>
      <c r="X936" s="1073"/>
      <c r="Y936" s="1073"/>
      <c r="Z936" s="1073"/>
    </row>
    <row r="937" spans="11:26" ht="14.25" customHeight="1" x14ac:dyDescent="0.25">
      <c r="K937" s="1073"/>
      <c r="L937" s="1073"/>
      <c r="M937" s="1073"/>
      <c r="P937" s="1073"/>
      <c r="Q937" s="1073"/>
      <c r="R937" s="1073"/>
      <c r="S937" s="1073"/>
      <c r="T937" s="1073"/>
      <c r="U937" s="1073"/>
      <c r="V937" s="1073"/>
      <c r="W937" s="1073"/>
      <c r="X937" s="1073"/>
      <c r="Y937" s="1073"/>
      <c r="Z937" s="1073"/>
    </row>
    <row r="938" spans="11:26" ht="14.25" customHeight="1" x14ac:dyDescent="0.25">
      <c r="K938" s="1073"/>
      <c r="L938" s="1073"/>
      <c r="M938" s="1073"/>
      <c r="P938" s="1073"/>
      <c r="Q938" s="1073"/>
      <c r="R938" s="1073"/>
      <c r="S938" s="1073"/>
      <c r="T938" s="1073"/>
      <c r="U938" s="1073"/>
      <c r="V938" s="1073"/>
      <c r="W938" s="1073"/>
      <c r="X938" s="1073"/>
      <c r="Y938" s="1073"/>
      <c r="Z938" s="1073"/>
    </row>
    <row r="939" spans="11:26" ht="14.25" customHeight="1" x14ac:dyDescent="0.25">
      <c r="K939" s="1073"/>
      <c r="L939" s="1073"/>
      <c r="M939" s="1073"/>
      <c r="P939" s="1073"/>
      <c r="Q939" s="1073"/>
      <c r="R939" s="1073"/>
      <c r="S939" s="1073"/>
      <c r="T939" s="1073"/>
      <c r="U939" s="1073"/>
      <c r="V939" s="1073"/>
      <c r="W939" s="1073"/>
      <c r="X939" s="1073"/>
      <c r="Y939" s="1073"/>
      <c r="Z939" s="1073"/>
    </row>
    <row r="940" spans="11:26" ht="14.25" customHeight="1" x14ac:dyDescent="0.25">
      <c r="K940" s="1073"/>
      <c r="L940" s="1073"/>
      <c r="M940" s="1073"/>
      <c r="P940" s="1073"/>
      <c r="Q940" s="1073"/>
      <c r="R940" s="1073"/>
      <c r="S940" s="1073"/>
      <c r="T940" s="1073"/>
      <c r="U940" s="1073"/>
      <c r="V940" s="1073"/>
      <c r="W940" s="1073"/>
      <c r="X940" s="1073"/>
      <c r="Y940" s="1073"/>
      <c r="Z940" s="1073"/>
    </row>
    <row r="941" spans="11:26" ht="14.25" customHeight="1" x14ac:dyDescent="0.25">
      <c r="K941" s="1073"/>
      <c r="L941" s="1073"/>
      <c r="M941" s="1073"/>
      <c r="P941" s="1073"/>
      <c r="Q941" s="1073"/>
      <c r="R941" s="1073"/>
      <c r="S941" s="1073"/>
      <c r="T941" s="1073"/>
      <c r="U941" s="1073"/>
      <c r="V941" s="1073"/>
      <c r="W941" s="1073"/>
      <c r="X941" s="1073"/>
      <c r="Y941" s="1073"/>
      <c r="Z941" s="1073"/>
    </row>
    <row r="942" spans="11:26" ht="14.25" customHeight="1" x14ac:dyDescent="0.25">
      <c r="K942" s="1073"/>
      <c r="L942" s="1073"/>
      <c r="M942" s="1073"/>
      <c r="P942" s="1073"/>
      <c r="Q942" s="1073"/>
      <c r="R942" s="1073"/>
      <c r="S942" s="1073"/>
      <c r="T942" s="1073"/>
      <c r="U942" s="1073"/>
      <c r="V942" s="1073"/>
      <c r="W942" s="1073"/>
      <c r="X942" s="1073"/>
      <c r="Y942" s="1073"/>
      <c r="Z942" s="1073"/>
    </row>
    <row r="943" spans="11:26" ht="14.25" customHeight="1" x14ac:dyDescent="0.25">
      <c r="K943" s="1073"/>
      <c r="L943" s="1073"/>
      <c r="M943" s="1073"/>
      <c r="P943" s="1073"/>
      <c r="Q943" s="1073"/>
      <c r="R943" s="1073"/>
      <c r="S943" s="1073"/>
      <c r="T943" s="1073"/>
      <c r="U943" s="1073"/>
      <c r="V943" s="1073"/>
      <c r="W943" s="1073"/>
      <c r="X943" s="1073"/>
      <c r="Y943" s="1073"/>
      <c r="Z943" s="1073"/>
    </row>
    <row r="944" spans="11:26" ht="14.25" customHeight="1" x14ac:dyDescent="0.25">
      <c r="K944" s="1073"/>
      <c r="L944" s="1073"/>
      <c r="M944" s="1073"/>
      <c r="P944" s="1073"/>
      <c r="Q944" s="1073"/>
      <c r="R944" s="1073"/>
      <c r="S944" s="1073"/>
      <c r="T944" s="1073"/>
      <c r="U944" s="1073"/>
      <c r="V944" s="1073"/>
      <c r="W944" s="1073"/>
      <c r="X944" s="1073"/>
      <c r="Y944" s="1073"/>
      <c r="Z944" s="1073"/>
    </row>
    <row r="945" spans="11:26" ht="14.25" customHeight="1" x14ac:dyDescent="0.25">
      <c r="K945" s="1073"/>
      <c r="L945" s="1073"/>
      <c r="M945" s="1073"/>
      <c r="P945" s="1073"/>
      <c r="Q945" s="1073"/>
      <c r="R945" s="1073"/>
      <c r="S945" s="1073"/>
      <c r="T945" s="1073"/>
      <c r="U945" s="1073"/>
      <c r="V945" s="1073"/>
      <c r="W945" s="1073"/>
      <c r="X945" s="1073"/>
      <c r="Y945" s="1073"/>
      <c r="Z945" s="1073"/>
    </row>
    <row r="946" spans="11:26" ht="14.25" customHeight="1" x14ac:dyDescent="0.25">
      <c r="K946" s="1073"/>
      <c r="L946" s="1073"/>
      <c r="M946" s="1073"/>
      <c r="P946" s="1073"/>
      <c r="Q946" s="1073"/>
      <c r="R946" s="1073"/>
      <c r="S946" s="1073"/>
      <c r="T946" s="1073"/>
      <c r="U946" s="1073"/>
      <c r="V946" s="1073"/>
      <c r="W946" s="1073"/>
      <c r="X946" s="1073"/>
      <c r="Y946" s="1073"/>
      <c r="Z946" s="1073"/>
    </row>
    <row r="947" spans="11:26" ht="14.25" customHeight="1" x14ac:dyDescent="0.25">
      <c r="K947" s="1073"/>
      <c r="L947" s="1073"/>
      <c r="M947" s="1073"/>
      <c r="P947" s="1073"/>
      <c r="Q947" s="1073"/>
      <c r="R947" s="1073"/>
      <c r="S947" s="1073"/>
      <c r="T947" s="1073"/>
      <c r="U947" s="1073"/>
      <c r="V947" s="1073"/>
      <c r="W947" s="1073"/>
      <c r="X947" s="1073"/>
      <c r="Y947" s="1073"/>
      <c r="Z947" s="1073"/>
    </row>
    <row r="948" spans="11:26" ht="14.25" customHeight="1" x14ac:dyDescent="0.25">
      <c r="K948" s="1073"/>
      <c r="L948" s="1073"/>
      <c r="M948" s="1073"/>
      <c r="P948" s="1073"/>
      <c r="Q948" s="1073"/>
      <c r="R948" s="1073"/>
      <c r="S948" s="1073"/>
      <c r="T948" s="1073"/>
      <c r="U948" s="1073"/>
      <c r="V948" s="1073"/>
      <c r="W948" s="1073"/>
      <c r="X948" s="1073"/>
      <c r="Y948" s="1073"/>
      <c r="Z948" s="1073"/>
    </row>
    <row r="949" spans="11:26" ht="14.25" customHeight="1" x14ac:dyDescent="0.25">
      <c r="K949" s="1073"/>
      <c r="L949" s="1073"/>
      <c r="M949" s="1073"/>
      <c r="P949" s="1073"/>
      <c r="Q949" s="1073"/>
      <c r="R949" s="1073"/>
      <c r="S949" s="1073"/>
      <c r="T949" s="1073"/>
      <c r="U949" s="1073"/>
      <c r="V949" s="1073"/>
      <c r="W949" s="1073"/>
      <c r="X949" s="1073"/>
      <c r="Y949" s="1073"/>
      <c r="Z949" s="1073"/>
    </row>
    <row r="950" spans="11:26" ht="14.25" customHeight="1" x14ac:dyDescent="0.25">
      <c r="K950" s="1073"/>
      <c r="L950" s="1073"/>
      <c r="M950" s="1073"/>
      <c r="P950" s="1073"/>
      <c r="Q950" s="1073"/>
      <c r="R950" s="1073"/>
      <c r="S950" s="1073"/>
      <c r="T950" s="1073"/>
      <c r="U950" s="1073"/>
      <c r="V950" s="1073"/>
      <c r="W950" s="1073"/>
      <c r="X950" s="1073"/>
      <c r="Y950" s="1073"/>
      <c r="Z950" s="1073"/>
    </row>
    <row r="951" spans="11:26" ht="14.25" customHeight="1" x14ac:dyDescent="0.25">
      <c r="K951" s="1073"/>
      <c r="L951" s="1073"/>
      <c r="M951" s="1073"/>
      <c r="P951" s="1073"/>
      <c r="Q951" s="1073"/>
      <c r="R951" s="1073"/>
      <c r="S951" s="1073"/>
      <c r="T951" s="1073"/>
      <c r="U951" s="1073"/>
      <c r="V951" s="1073"/>
      <c r="W951" s="1073"/>
      <c r="X951" s="1073"/>
      <c r="Y951" s="1073"/>
      <c r="Z951" s="1073"/>
    </row>
    <row r="952" spans="11:26" ht="14.25" customHeight="1" x14ac:dyDescent="0.25">
      <c r="K952" s="1073"/>
      <c r="L952" s="1073"/>
      <c r="M952" s="1073"/>
      <c r="P952" s="1073"/>
      <c r="Q952" s="1073"/>
      <c r="R952" s="1073"/>
      <c r="S952" s="1073"/>
      <c r="T952" s="1073"/>
      <c r="U952" s="1073"/>
      <c r="V952" s="1073"/>
      <c r="W952" s="1073"/>
      <c r="X952" s="1073"/>
      <c r="Y952" s="1073"/>
      <c r="Z952" s="1073"/>
    </row>
    <row r="953" spans="11:26" ht="14.25" customHeight="1" x14ac:dyDescent="0.25">
      <c r="K953" s="1073"/>
      <c r="L953" s="1073"/>
      <c r="M953" s="1073"/>
      <c r="P953" s="1073"/>
      <c r="Q953" s="1073"/>
      <c r="R953" s="1073"/>
      <c r="S953" s="1073"/>
      <c r="T953" s="1073"/>
      <c r="U953" s="1073"/>
      <c r="V953" s="1073"/>
      <c r="W953" s="1073"/>
      <c r="X953" s="1073"/>
      <c r="Y953" s="1073"/>
      <c r="Z953" s="1073"/>
    </row>
    <row r="954" spans="11:26" ht="14.25" customHeight="1" x14ac:dyDescent="0.25">
      <c r="K954" s="1073"/>
      <c r="L954" s="1073"/>
      <c r="M954" s="1073"/>
      <c r="P954" s="1073"/>
      <c r="Q954" s="1073"/>
      <c r="R954" s="1073"/>
      <c r="S954" s="1073"/>
      <c r="T954" s="1073"/>
      <c r="U954" s="1073"/>
      <c r="V954" s="1073"/>
      <c r="W954" s="1073"/>
      <c r="X954" s="1073"/>
      <c r="Y954" s="1073"/>
      <c r="Z954" s="1073"/>
    </row>
    <row r="955" spans="11:26" ht="14.25" customHeight="1" x14ac:dyDescent="0.25">
      <c r="K955" s="1073"/>
      <c r="L955" s="1073"/>
      <c r="M955" s="1073"/>
      <c r="P955" s="1073"/>
      <c r="Q955" s="1073"/>
      <c r="R955" s="1073"/>
      <c r="S955" s="1073"/>
      <c r="T955" s="1073"/>
      <c r="U955" s="1073"/>
      <c r="V955" s="1073"/>
      <c r="W955" s="1073"/>
      <c r="X955" s="1073"/>
      <c r="Y955" s="1073"/>
      <c r="Z955" s="1073"/>
    </row>
    <row r="956" spans="11:26" ht="14.25" customHeight="1" x14ac:dyDescent="0.25">
      <c r="K956" s="1073"/>
      <c r="L956" s="1073"/>
      <c r="M956" s="1073"/>
      <c r="P956" s="1073"/>
      <c r="Q956" s="1073"/>
      <c r="R956" s="1073"/>
      <c r="S956" s="1073"/>
      <c r="T956" s="1073"/>
      <c r="U956" s="1073"/>
      <c r="V956" s="1073"/>
      <c r="W956" s="1073"/>
      <c r="X956" s="1073"/>
      <c r="Y956" s="1073"/>
      <c r="Z956" s="1073"/>
    </row>
    <row r="957" spans="11:26" ht="14.25" customHeight="1" x14ac:dyDescent="0.25">
      <c r="K957" s="1073"/>
      <c r="L957" s="1073"/>
      <c r="M957" s="1073"/>
      <c r="P957" s="1073"/>
      <c r="Q957" s="1073"/>
      <c r="R957" s="1073"/>
      <c r="S957" s="1073"/>
      <c r="T957" s="1073"/>
      <c r="U957" s="1073"/>
      <c r="V957" s="1073"/>
      <c r="W957" s="1073"/>
      <c r="X957" s="1073"/>
      <c r="Y957" s="1073"/>
      <c r="Z957" s="1073"/>
    </row>
    <row r="958" spans="11:26" ht="14.25" customHeight="1" x14ac:dyDescent="0.25">
      <c r="K958" s="1073"/>
      <c r="L958" s="1073"/>
      <c r="M958" s="1073"/>
      <c r="P958" s="1073"/>
      <c r="Q958" s="1073"/>
      <c r="R958" s="1073"/>
      <c r="S958" s="1073"/>
      <c r="T958" s="1073"/>
      <c r="U958" s="1073"/>
      <c r="V958" s="1073"/>
      <c r="W958" s="1073"/>
      <c r="X958" s="1073"/>
      <c r="Y958" s="1073"/>
      <c r="Z958" s="1073"/>
    </row>
    <row r="959" spans="11:26" ht="14.25" customHeight="1" x14ac:dyDescent="0.25">
      <c r="K959" s="1073"/>
      <c r="L959" s="1073"/>
      <c r="M959" s="1073"/>
      <c r="P959" s="1073"/>
      <c r="Q959" s="1073"/>
      <c r="R959" s="1073"/>
      <c r="S959" s="1073"/>
      <c r="T959" s="1073"/>
      <c r="U959" s="1073"/>
      <c r="V959" s="1073"/>
      <c r="W959" s="1073"/>
      <c r="X959" s="1073"/>
      <c r="Y959" s="1073"/>
      <c r="Z959" s="1073"/>
    </row>
    <row r="960" spans="11:26" ht="14.25" customHeight="1" x14ac:dyDescent="0.25">
      <c r="K960" s="1073"/>
      <c r="L960" s="1073"/>
      <c r="M960" s="1073"/>
      <c r="P960" s="1073"/>
      <c r="Q960" s="1073"/>
      <c r="R960" s="1073"/>
      <c r="S960" s="1073"/>
      <c r="T960" s="1073"/>
      <c r="U960" s="1073"/>
      <c r="V960" s="1073"/>
      <c r="W960" s="1073"/>
      <c r="X960" s="1073"/>
      <c r="Y960" s="1073"/>
      <c r="Z960" s="1073"/>
    </row>
    <row r="961" spans="11:26" ht="14.25" customHeight="1" x14ac:dyDescent="0.25">
      <c r="K961" s="1073"/>
      <c r="L961" s="1073"/>
      <c r="M961" s="1073"/>
      <c r="P961" s="1073"/>
      <c r="Q961" s="1073"/>
      <c r="R961" s="1073"/>
      <c r="S961" s="1073"/>
      <c r="T961" s="1073"/>
      <c r="U961" s="1073"/>
      <c r="V961" s="1073"/>
      <c r="W961" s="1073"/>
      <c r="X961" s="1073"/>
      <c r="Y961" s="1073"/>
      <c r="Z961" s="1073"/>
    </row>
    <row r="962" spans="11:26" ht="14.25" customHeight="1" x14ac:dyDescent="0.25">
      <c r="K962" s="1073"/>
      <c r="L962" s="1073"/>
      <c r="M962" s="1073"/>
      <c r="P962" s="1073"/>
      <c r="Q962" s="1073"/>
      <c r="R962" s="1073"/>
      <c r="S962" s="1073"/>
      <c r="T962" s="1073"/>
      <c r="U962" s="1073"/>
      <c r="V962" s="1073"/>
      <c r="W962" s="1073"/>
      <c r="X962" s="1073"/>
      <c r="Y962" s="1073"/>
      <c r="Z962" s="1073"/>
    </row>
    <row r="963" spans="11:26" ht="14.25" customHeight="1" x14ac:dyDescent="0.25">
      <c r="K963" s="1073"/>
      <c r="L963" s="1073"/>
      <c r="M963" s="1073"/>
      <c r="P963" s="1073"/>
      <c r="Q963" s="1073"/>
      <c r="R963" s="1073"/>
      <c r="S963" s="1073"/>
      <c r="T963" s="1073"/>
      <c r="U963" s="1073"/>
      <c r="V963" s="1073"/>
      <c r="W963" s="1073"/>
      <c r="X963" s="1073"/>
      <c r="Y963" s="1073"/>
      <c r="Z963" s="1073"/>
    </row>
    <row r="964" spans="11:26" ht="14.25" customHeight="1" x14ac:dyDescent="0.25">
      <c r="K964" s="1073"/>
      <c r="L964" s="1073"/>
      <c r="M964" s="1073"/>
      <c r="P964" s="1073"/>
      <c r="Q964" s="1073"/>
      <c r="R964" s="1073"/>
      <c r="S964" s="1073"/>
      <c r="T964" s="1073"/>
      <c r="U964" s="1073"/>
      <c r="V964" s="1073"/>
      <c r="W964" s="1073"/>
      <c r="X964" s="1073"/>
      <c r="Y964" s="1073"/>
      <c r="Z964" s="1073"/>
    </row>
    <row r="965" spans="11:26" ht="14.25" customHeight="1" x14ac:dyDescent="0.25">
      <c r="K965" s="1073"/>
      <c r="L965" s="1073"/>
      <c r="M965" s="1073"/>
      <c r="P965" s="1073"/>
      <c r="Q965" s="1073"/>
      <c r="R965" s="1073"/>
      <c r="S965" s="1073"/>
      <c r="T965" s="1073"/>
      <c r="U965" s="1073"/>
      <c r="V965" s="1073"/>
      <c r="W965" s="1073"/>
      <c r="X965" s="1073"/>
      <c r="Y965" s="1073"/>
      <c r="Z965" s="1073"/>
    </row>
    <row r="966" spans="11:26" ht="14.25" customHeight="1" x14ac:dyDescent="0.25">
      <c r="K966" s="1073"/>
      <c r="L966" s="1073"/>
      <c r="M966" s="1073"/>
      <c r="P966" s="1073"/>
      <c r="Q966" s="1073"/>
      <c r="R966" s="1073"/>
      <c r="S966" s="1073"/>
      <c r="T966" s="1073"/>
      <c r="U966" s="1073"/>
      <c r="V966" s="1073"/>
      <c r="W966" s="1073"/>
      <c r="X966" s="1073"/>
      <c r="Y966" s="1073"/>
      <c r="Z966" s="1073"/>
    </row>
    <row r="967" spans="11:26" ht="14.25" customHeight="1" x14ac:dyDescent="0.25">
      <c r="K967" s="1073"/>
      <c r="L967" s="1073"/>
      <c r="M967" s="1073"/>
      <c r="P967" s="1073"/>
      <c r="Q967" s="1073"/>
      <c r="R967" s="1073"/>
      <c r="S967" s="1073"/>
      <c r="T967" s="1073"/>
      <c r="U967" s="1073"/>
      <c r="V967" s="1073"/>
      <c r="W967" s="1073"/>
      <c r="X967" s="1073"/>
      <c r="Y967" s="1073"/>
      <c r="Z967" s="1073"/>
    </row>
    <row r="968" spans="11:26" ht="14.25" customHeight="1" x14ac:dyDescent="0.25">
      <c r="K968" s="1073"/>
      <c r="L968" s="1073"/>
      <c r="M968" s="1073"/>
      <c r="P968" s="1073"/>
      <c r="Q968" s="1073"/>
      <c r="R968" s="1073"/>
      <c r="S968" s="1073"/>
      <c r="T968" s="1073"/>
      <c r="U968" s="1073"/>
      <c r="V968" s="1073"/>
      <c r="W968" s="1073"/>
      <c r="X968" s="1073"/>
      <c r="Y968" s="1073"/>
      <c r="Z968" s="1073"/>
    </row>
    <row r="969" spans="11:26" ht="14.25" customHeight="1" x14ac:dyDescent="0.25">
      <c r="K969" s="1073"/>
      <c r="L969" s="1073"/>
      <c r="M969" s="1073"/>
      <c r="P969" s="1073"/>
      <c r="Q969" s="1073"/>
      <c r="R969" s="1073"/>
      <c r="S969" s="1073"/>
      <c r="T969" s="1073"/>
      <c r="U969" s="1073"/>
      <c r="V969" s="1073"/>
      <c r="W969" s="1073"/>
      <c r="X969" s="1073"/>
      <c r="Y969" s="1073"/>
      <c r="Z969" s="1073"/>
    </row>
    <row r="970" spans="11:26" ht="14.25" customHeight="1" x14ac:dyDescent="0.25">
      <c r="K970" s="1073"/>
      <c r="L970" s="1073"/>
      <c r="M970" s="1073"/>
      <c r="P970" s="1073"/>
      <c r="Q970" s="1073"/>
      <c r="R970" s="1073"/>
      <c r="S970" s="1073"/>
      <c r="T970" s="1073"/>
      <c r="U970" s="1073"/>
      <c r="V970" s="1073"/>
      <c r="W970" s="1073"/>
      <c r="X970" s="1073"/>
      <c r="Y970" s="1073"/>
      <c r="Z970" s="1073"/>
    </row>
    <row r="971" spans="11:26" ht="14.25" customHeight="1" x14ac:dyDescent="0.25">
      <c r="K971" s="1073"/>
      <c r="L971" s="1073"/>
      <c r="M971" s="1073"/>
      <c r="P971" s="1073"/>
      <c r="Q971" s="1073"/>
      <c r="R971" s="1073"/>
      <c r="S971" s="1073"/>
      <c r="T971" s="1073"/>
      <c r="U971" s="1073"/>
      <c r="V971" s="1073"/>
      <c r="W971" s="1073"/>
      <c r="X971" s="1073"/>
      <c r="Y971" s="1073"/>
      <c r="Z971" s="1073"/>
    </row>
    <row r="972" spans="11:26" ht="14.25" customHeight="1" x14ac:dyDescent="0.25">
      <c r="K972" s="1073"/>
      <c r="L972" s="1073"/>
      <c r="M972" s="1073"/>
      <c r="P972" s="1073"/>
      <c r="Q972" s="1073"/>
      <c r="R972" s="1073"/>
      <c r="S972" s="1073"/>
      <c r="T972" s="1073"/>
      <c r="U972" s="1073"/>
      <c r="V972" s="1073"/>
      <c r="W972" s="1073"/>
      <c r="X972" s="1073"/>
      <c r="Y972" s="1073"/>
      <c r="Z972" s="1073"/>
    </row>
    <row r="973" spans="11:26" ht="14.25" customHeight="1" x14ac:dyDescent="0.25">
      <c r="K973" s="1073"/>
      <c r="L973" s="1073"/>
      <c r="M973" s="1073"/>
      <c r="P973" s="1073"/>
      <c r="Q973" s="1073"/>
      <c r="R973" s="1073"/>
      <c r="S973" s="1073"/>
      <c r="T973" s="1073"/>
      <c r="U973" s="1073"/>
      <c r="V973" s="1073"/>
      <c r="W973" s="1073"/>
      <c r="X973" s="1073"/>
      <c r="Y973" s="1073"/>
      <c r="Z973" s="1073"/>
    </row>
    <row r="974" spans="11:26" ht="14.25" customHeight="1" x14ac:dyDescent="0.25">
      <c r="K974" s="1073"/>
      <c r="L974" s="1073"/>
      <c r="M974" s="1073"/>
      <c r="P974" s="1073"/>
      <c r="Q974" s="1073"/>
      <c r="R974" s="1073"/>
      <c r="S974" s="1073"/>
      <c r="T974" s="1073"/>
      <c r="U974" s="1073"/>
      <c r="V974" s="1073"/>
      <c r="W974" s="1073"/>
      <c r="X974" s="1073"/>
      <c r="Y974" s="1073"/>
      <c r="Z974" s="1073"/>
    </row>
    <row r="975" spans="11:26" ht="14.25" customHeight="1" x14ac:dyDescent="0.25">
      <c r="K975" s="1073"/>
      <c r="L975" s="1073"/>
      <c r="M975" s="1073"/>
      <c r="P975" s="1073"/>
      <c r="Q975" s="1073"/>
      <c r="R975" s="1073"/>
      <c r="S975" s="1073"/>
      <c r="T975" s="1073"/>
      <c r="U975" s="1073"/>
      <c r="V975" s="1073"/>
      <c r="W975" s="1073"/>
      <c r="X975" s="1073"/>
      <c r="Y975" s="1073"/>
      <c r="Z975" s="1073"/>
    </row>
    <row r="976" spans="11:26" ht="14.25" customHeight="1" x14ac:dyDescent="0.25">
      <c r="K976" s="1073"/>
      <c r="L976" s="1073"/>
      <c r="M976" s="1073"/>
      <c r="P976" s="1073"/>
      <c r="Q976" s="1073"/>
      <c r="R976" s="1073"/>
      <c r="S976" s="1073"/>
      <c r="T976" s="1073"/>
      <c r="U976" s="1073"/>
      <c r="V976" s="1073"/>
      <c r="W976" s="1073"/>
      <c r="X976" s="1073"/>
      <c r="Y976" s="1073"/>
      <c r="Z976" s="1073"/>
    </row>
    <row r="977" spans="11:26" ht="14.25" customHeight="1" x14ac:dyDescent="0.25">
      <c r="K977" s="1073"/>
      <c r="L977" s="1073"/>
      <c r="M977" s="1073"/>
      <c r="P977" s="1073"/>
      <c r="Q977" s="1073"/>
      <c r="R977" s="1073"/>
      <c r="S977" s="1073"/>
      <c r="T977" s="1073"/>
      <c r="U977" s="1073"/>
      <c r="V977" s="1073"/>
      <c r="W977" s="1073"/>
      <c r="X977" s="1073"/>
      <c r="Y977" s="1073"/>
      <c r="Z977" s="1073"/>
    </row>
    <row r="978" spans="11:26" ht="14.25" customHeight="1" x14ac:dyDescent="0.25">
      <c r="K978" s="1073"/>
      <c r="L978" s="1073"/>
      <c r="M978" s="1073"/>
      <c r="P978" s="1073"/>
      <c r="Q978" s="1073"/>
      <c r="R978" s="1073"/>
      <c r="S978" s="1073"/>
      <c r="T978" s="1073"/>
      <c r="U978" s="1073"/>
      <c r="V978" s="1073"/>
      <c r="W978" s="1073"/>
      <c r="X978" s="1073"/>
      <c r="Y978" s="1073"/>
      <c r="Z978" s="1073"/>
    </row>
    <row r="979" spans="11:26" ht="14.25" customHeight="1" x14ac:dyDescent="0.25">
      <c r="K979" s="1073"/>
      <c r="L979" s="1073"/>
      <c r="M979" s="1073"/>
      <c r="P979" s="1073"/>
      <c r="Q979" s="1073"/>
      <c r="R979" s="1073"/>
      <c r="S979" s="1073"/>
      <c r="T979" s="1073"/>
      <c r="U979" s="1073"/>
      <c r="V979" s="1073"/>
      <c r="W979" s="1073"/>
      <c r="X979" s="1073"/>
      <c r="Y979" s="1073"/>
      <c r="Z979" s="1073"/>
    </row>
    <row r="980" spans="11:26" ht="14.25" customHeight="1" x14ac:dyDescent="0.25">
      <c r="K980" s="1073"/>
      <c r="L980" s="1073"/>
      <c r="M980" s="1073"/>
      <c r="P980" s="1073"/>
      <c r="Q980" s="1073"/>
      <c r="R980" s="1073"/>
      <c r="S980" s="1073"/>
      <c r="T980" s="1073"/>
      <c r="U980" s="1073"/>
      <c r="V980" s="1073"/>
      <c r="W980" s="1073"/>
      <c r="X980" s="1073"/>
      <c r="Y980" s="1073"/>
      <c r="Z980" s="1073"/>
    </row>
    <row r="981" spans="11:26" ht="14.25" customHeight="1" x14ac:dyDescent="0.25">
      <c r="K981" s="1073"/>
      <c r="L981" s="1073"/>
      <c r="M981" s="1073"/>
      <c r="P981" s="1073"/>
      <c r="Q981" s="1073"/>
      <c r="R981" s="1073"/>
      <c r="S981" s="1073"/>
      <c r="T981" s="1073"/>
      <c r="U981" s="1073"/>
      <c r="V981" s="1073"/>
      <c r="W981" s="1073"/>
      <c r="X981" s="1073"/>
      <c r="Y981" s="1073"/>
      <c r="Z981" s="1073"/>
    </row>
    <row r="982" spans="11:26" ht="14.25" customHeight="1" x14ac:dyDescent="0.25">
      <c r="K982" s="1073"/>
      <c r="L982" s="1073"/>
      <c r="M982" s="1073"/>
      <c r="P982" s="1073"/>
      <c r="Q982" s="1073"/>
      <c r="R982" s="1073"/>
      <c r="S982" s="1073"/>
      <c r="T982" s="1073"/>
      <c r="U982" s="1073"/>
      <c r="V982" s="1073"/>
      <c r="W982" s="1073"/>
      <c r="X982" s="1073"/>
      <c r="Y982" s="1073"/>
      <c r="Z982" s="1073"/>
    </row>
    <row r="983" spans="11:26" ht="14.25" customHeight="1" x14ac:dyDescent="0.25">
      <c r="K983" s="1073"/>
      <c r="L983" s="1073"/>
      <c r="M983" s="1073"/>
      <c r="P983" s="1073"/>
      <c r="Q983" s="1073"/>
      <c r="R983" s="1073"/>
      <c r="S983" s="1073"/>
      <c r="T983" s="1073"/>
      <c r="U983" s="1073"/>
      <c r="V983" s="1073"/>
      <c r="W983" s="1073"/>
      <c r="X983" s="1073"/>
      <c r="Y983" s="1073"/>
      <c r="Z983" s="1073"/>
    </row>
    <row r="984" spans="11:26" ht="14.25" customHeight="1" x14ac:dyDescent="0.25">
      <c r="K984" s="1073"/>
      <c r="L984" s="1073"/>
      <c r="M984" s="1073"/>
      <c r="P984" s="1073"/>
      <c r="Q984" s="1073"/>
      <c r="R984" s="1073"/>
      <c r="S984" s="1073"/>
      <c r="T984" s="1073"/>
      <c r="U984" s="1073"/>
      <c r="V984" s="1073"/>
      <c r="W984" s="1073"/>
      <c r="X984" s="1073"/>
      <c r="Y984" s="1073"/>
      <c r="Z984" s="1073"/>
    </row>
    <row r="985" spans="11:26" ht="14.25" customHeight="1" x14ac:dyDescent="0.25">
      <c r="K985" s="1073"/>
      <c r="L985" s="1073"/>
      <c r="M985" s="1073"/>
      <c r="P985" s="1073"/>
      <c r="Q985" s="1073"/>
      <c r="R985" s="1073"/>
      <c r="S985" s="1073"/>
      <c r="T985" s="1073"/>
      <c r="U985" s="1073"/>
      <c r="V985" s="1073"/>
      <c r="W985" s="1073"/>
      <c r="X985" s="1073"/>
      <c r="Y985" s="1073"/>
      <c r="Z985" s="1073"/>
    </row>
    <row r="986" spans="11:26" ht="14.25" customHeight="1" x14ac:dyDescent="0.25">
      <c r="K986" s="1073"/>
      <c r="L986" s="1073"/>
      <c r="M986" s="1073"/>
      <c r="P986" s="1073"/>
      <c r="Q986" s="1073"/>
      <c r="R986" s="1073"/>
      <c r="S986" s="1073"/>
      <c r="T986" s="1073"/>
      <c r="U986" s="1073"/>
      <c r="V986" s="1073"/>
      <c r="W986" s="1073"/>
      <c r="X986" s="1073"/>
      <c r="Y986" s="1073"/>
      <c r="Z986" s="1073"/>
    </row>
    <row r="987" spans="11:26" ht="14.25" customHeight="1" x14ac:dyDescent="0.25">
      <c r="K987" s="1073"/>
      <c r="L987" s="1073"/>
      <c r="M987" s="1073"/>
      <c r="P987" s="1073"/>
      <c r="Q987" s="1073"/>
      <c r="R987" s="1073"/>
      <c r="S987" s="1073"/>
      <c r="T987" s="1073"/>
      <c r="U987" s="1073"/>
      <c r="V987" s="1073"/>
      <c r="W987" s="1073"/>
      <c r="X987" s="1073"/>
      <c r="Y987" s="1073"/>
      <c r="Z987" s="1073"/>
    </row>
    <row r="988" spans="11:26" ht="14.25" customHeight="1" x14ac:dyDescent="0.25">
      <c r="K988" s="1073"/>
      <c r="L988" s="1073"/>
      <c r="M988" s="1073"/>
      <c r="P988" s="1073"/>
      <c r="Q988" s="1073"/>
      <c r="R988" s="1073"/>
      <c r="S988" s="1073"/>
      <c r="T988" s="1073"/>
      <c r="U988" s="1073"/>
      <c r="V988" s="1073"/>
      <c r="W988" s="1073"/>
      <c r="X988" s="1073"/>
      <c r="Y988" s="1073"/>
      <c r="Z988" s="1073"/>
    </row>
    <row r="989" spans="11:26" ht="14.25" customHeight="1" x14ac:dyDescent="0.25">
      <c r="K989" s="1073"/>
      <c r="L989" s="1073"/>
      <c r="M989" s="1073"/>
      <c r="P989" s="1073"/>
      <c r="Q989" s="1073"/>
      <c r="R989" s="1073"/>
      <c r="S989" s="1073"/>
      <c r="T989" s="1073"/>
      <c r="U989" s="1073"/>
      <c r="V989" s="1073"/>
      <c r="W989" s="1073"/>
      <c r="X989" s="1073"/>
      <c r="Y989" s="1073"/>
      <c r="Z989" s="1073"/>
    </row>
    <row r="990" spans="11:26" ht="14.25" customHeight="1" x14ac:dyDescent="0.25">
      <c r="K990" s="1073"/>
      <c r="L990" s="1073"/>
      <c r="M990" s="1073"/>
      <c r="P990" s="1073"/>
      <c r="Q990" s="1073"/>
      <c r="R990" s="1073"/>
      <c r="S990" s="1073"/>
      <c r="T990" s="1073"/>
      <c r="U990" s="1073"/>
      <c r="V990" s="1073"/>
      <c r="W990" s="1073"/>
      <c r="X990" s="1073"/>
      <c r="Y990" s="1073"/>
      <c r="Z990" s="1073"/>
    </row>
    <row r="991" spans="11:26" ht="14.25" customHeight="1" x14ac:dyDescent="0.25">
      <c r="K991" s="1073"/>
      <c r="L991" s="1073"/>
      <c r="M991" s="1073"/>
      <c r="P991" s="1073"/>
      <c r="Q991" s="1073"/>
      <c r="R991" s="1073"/>
      <c r="S991" s="1073"/>
      <c r="T991" s="1073"/>
      <c r="U991" s="1073"/>
      <c r="V991" s="1073"/>
      <c r="W991" s="1073"/>
      <c r="X991" s="1073"/>
      <c r="Y991" s="1073"/>
      <c r="Z991" s="1073"/>
    </row>
    <row r="992" spans="11:26" ht="14.25" customHeight="1" x14ac:dyDescent="0.25">
      <c r="K992" s="1073"/>
      <c r="L992" s="1073"/>
      <c r="M992" s="1073"/>
      <c r="P992" s="1073"/>
      <c r="Q992" s="1073"/>
      <c r="R992" s="1073"/>
      <c r="S992" s="1073"/>
      <c r="T992" s="1073"/>
      <c r="U992" s="1073"/>
      <c r="V992" s="1073"/>
      <c r="W992" s="1073"/>
      <c r="X992" s="1073"/>
      <c r="Y992" s="1073"/>
      <c r="Z992" s="1073"/>
    </row>
    <row r="993" spans="11:26" ht="14.25" customHeight="1" x14ac:dyDescent="0.25">
      <c r="K993" s="1073"/>
      <c r="L993" s="1073"/>
      <c r="M993" s="1073"/>
      <c r="P993" s="1073"/>
      <c r="Q993" s="1073"/>
      <c r="R993" s="1073"/>
      <c r="S993" s="1073"/>
      <c r="T993" s="1073"/>
      <c r="U993" s="1073"/>
      <c r="V993" s="1073"/>
      <c r="W993" s="1073"/>
      <c r="X993" s="1073"/>
      <c r="Y993" s="1073"/>
      <c r="Z993" s="1073"/>
    </row>
    <row r="994" spans="11:26" ht="14.25" customHeight="1" x14ac:dyDescent="0.25">
      <c r="K994" s="1073"/>
      <c r="L994" s="1073"/>
      <c r="M994" s="1073"/>
      <c r="P994" s="1073"/>
      <c r="Q994" s="1073"/>
      <c r="R994" s="1073"/>
      <c r="S994" s="1073"/>
      <c r="T994" s="1073"/>
      <c r="U994" s="1073"/>
      <c r="V994" s="1073"/>
      <c r="W994" s="1073"/>
      <c r="X994" s="1073"/>
      <c r="Y994" s="1073"/>
      <c r="Z994" s="1073"/>
    </row>
    <row r="995" spans="11:26" ht="14.25" customHeight="1" x14ac:dyDescent="0.25">
      <c r="K995" s="1073"/>
      <c r="L995" s="1073"/>
      <c r="M995" s="1073"/>
      <c r="P995" s="1073"/>
      <c r="Q995" s="1073"/>
      <c r="R995" s="1073"/>
      <c r="S995" s="1073"/>
      <c r="T995" s="1073"/>
      <c r="U995" s="1073"/>
      <c r="V995" s="1073"/>
      <c r="W995" s="1073"/>
      <c r="X995" s="1073"/>
      <c r="Y995" s="1073"/>
      <c r="Z995" s="1073"/>
    </row>
    <row r="996" spans="11:26" ht="14.25" customHeight="1" x14ac:dyDescent="0.25">
      <c r="K996" s="1073"/>
      <c r="L996" s="1073"/>
      <c r="M996" s="1073"/>
      <c r="P996" s="1073"/>
      <c r="Q996" s="1073"/>
      <c r="R996" s="1073"/>
      <c r="S996" s="1073"/>
      <c r="T996" s="1073"/>
      <c r="U996" s="1073"/>
      <c r="V996" s="1073"/>
      <c r="W996" s="1073"/>
      <c r="X996" s="1073"/>
      <c r="Y996" s="1073"/>
      <c r="Z996" s="1073"/>
    </row>
    <row r="997" spans="11:26" ht="14.25" customHeight="1" x14ac:dyDescent="0.25">
      <c r="K997" s="1073"/>
      <c r="L997" s="1073"/>
      <c r="M997" s="1073"/>
      <c r="P997" s="1073"/>
      <c r="Q997" s="1073"/>
      <c r="R997" s="1073"/>
      <c r="S997" s="1073"/>
      <c r="T997" s="1073"/>
      <c r="U997" s="1073"/>
      <c r="V997" s="1073"/>
      <c r="W997" s="1073"/>
      <c r="X997" s="1073"/>
      <c r="Y997" s="1073"/>
      <c r="Z997" s="1073"/>
    </row>
    <row r="998" spans="11:26" ht="14.25" customHeight="1" x14ac:dyDescent="0.25">
      <c r="K998" s="1073"/>
      <c r="L998" s="1073"/>
      <c r="M998" s="1073"/>
      <c r="P998" s="1073"/>
      <c r="Q998" s="1073"/>
      <c r="R998" s="1073"/>
      <c r="S998" s="1073"/>
      <c r="T998" s="1073"/>
      <c r="U998" s="1073"/>
      <c r="V998" s="1073"/>
      <c r="W998" s="1073"/>
      <c r="X998" s="1073"/>
      <c r="Y998" s="1073"/>
      <c r="Z998" s="1073"/>
    </row>
    <row r="999" spans="11:26" ht="14.25" customHeight="1" x14ac:dyDescent="0.25">
      <c r="K999" s="1073"/>
      <c r="L999" s="1073"/>
      <c r="M999" s="1073"/>
      <c r="P999" s="1073"/>
      <c r="Q999" s="1073"/>
      <c r="R999" s="1073"/>
      <c r="S999" s="1073"/>
      <c r="T999" s="1073"/>
      <c r="U999" s="1073"/>
      <c r="V999" s="1073"/>
      <c r="W999" s="1073"/>
      <c r="X999" s="1073"/>
      <c r="Y999" s="1073"/>
      <c r="Z999" s="1073"/>
    </row>
    <row r="1000" spans="11:26" ht="14.25" customHeight="1" x14ac:dyDescent="0.25">
      <c r="K1000" s="1073"/>
      <c r="L1000" s="1073"/>
      <c r="M1000" s="1073"/>
      <c r="P1000" s="1073"/>
      <c r="Q1000" s="1073"/>
      <c r="R1000" s="1073"/>
      <c r="S1000" s="1073"/>
      <c r="T1000" s="1073"/>
      <c r="U1000" s="1073"/>
      <c r="V1000" s="1073"/>
      <c r="W1000" s="1073"/>
      <c r="X1000" s="1073"/>
      <c r="Y1000" s="1073"/>
      <c r="Z1000" s="1073"/>
    </row>
    <row r="1001" spans="11:26" ht="14.25" customHeight="1" x14ac:dyDescent="0.25">
      <c r="K1001" s="1073"/>
      <c r="L1001" s="1073"/>
      <c r="M1001" s="1073"/>
      <c r="P1001" s="1073"/>
      <c r="Q1001" s="1073"/>
      <c r="R1001" s="1073"/>
      <c r="S1001" s="1073"/>
      <c r="T1001" s="1073"/>
      <c r="U1001" s="1073"/>
      <c r="V1001" s="1073"/>
      <c r="W1001" s="1073"/>
      <c r="X1001" s="1073"/>
      <c r="Y1001" s="1073"/>
      <c r="Z1001" s="1073"/>
    </row>
    <row r="1002" spans="11:26" ht="14.25" customHeight="1" x14ac:dyDescent="0.25">
      <c r="K1002" s="1073"/>
      <c r="L1002" s="1073"/>
      <c r="M1002" s="1073"/>
      <c r="P1002" s="1073"/>
      <c r="Q1002" s="1073"/>
      <c r="R1002" s="1073"/>
      <c r="S1002" s="1073"/>
      <c r="T1002" s="1073"/>
      <c r="U1002" s="1073"/>
      <c r="V1002" s="1073"/>
      <c r="W1002" s="1073"/>
      <c r="X1002" s="1073"/>
      <c r="Y1002" s="1073"/>
      <c r="Z1002" s="1073"/>
    </row>
    <row r="1003" spans="11:26" ht="14.25" customHeight="1" x14ac:dyDescent="0.25">
      <c r="K1003" s="1073"/>
      <c r="L1003" s="1073"/>
      <c r="M1003" s="1073"/>
      <c r="P1003" s="1073"/>
      <c r="Q1003" s="1073"/>
      <c r="R1003" s="1073"/>
      <c r="S1003" s="1073"/>
      <c r="T1003" s="1073"/>
      <c r="U1003" s="1073"/>
      <c r="V1003" s="1073"/>
      <c r="W1003" s="1073"/>
      <c r="X1003" s="1073"/>
      <c r="Y1003" s="1073"/>
      <c r="Z1003" s="1073"/>
    </row>
    <row r="1004" spans="11:26" ht="14.25" customHeight="1" x14ac:dyDescent="0.25">
      <c r="K1004" s="1073"/>
      <c r="L1004" s="1073"/>
      <c r="M1004" s="1073"/>
      <c r="P1004" s="1073"/>
      <c r="Q1004" s="1073"/>
      <c r="R1004" s="1073"/>
      <c r="S1004" s="1073"/>
      <c r="T1004" s="1073"/>
      <c r="U1004" s="1073"/>
      <c r="V1004" s="1073"/>
      <c r="W1004" s="1073"/>
      <c r="X1004" s="1073"/>
      <c r="Y1004" s="1073"/>
      <c r="Z1004" s="1073"/>
    </row>
  </sheetData>
  <autoFilter ref="A6:K24" xr:uid="{00000000-0009-0000-0000-000001000000}"/>
  <mergeCells count="1">
    <mergeCell ref="A5:P5"/>
  </mergeCells>
  <conditionalFormatting sqref="O8">
    <cfRule type="containsText" dxfId="2271" priority="1" operator="containsText" text="OK">
      <formula>NOT(ISERROR(SEARCH(("OK"),(O8))))</formula>
    </cfRule>
  </conditionalFormatting>
  <pageMargins left="0.511811024" right="0.511811024" top="0.78740157499999996" bottom="0.78740157499999996" header="0" footer="0"/>
  <pageSetup paperSize="9" scale="2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C4E1-3811-45A7-B8BB-EABDDEF96087}">
  <sheetPr>
    <outlinePr summaryBelow="0" summaryRight="0"/>
  </sheetPr>
  <dimension ref="A1:Q18"/>
  <sheetViews>
    <sheetView showGridLines="0" topLeftCell="C1" workbookViewId="0">
      <selection activeCell="E11" sqref="E11:E13"/>
    </sheetView>
  </sheetViews>
  <sheetFormatPr defaultColWidth="12.5546875" defaultRowHeight="15" customHeight="1" x14ac:dyDescent="0.25"/>
  <cols>
    <col min="1" max="1" width="34" style="1022" customWidth="1"/>
    <col min="2" max="2" width="12.6640625" style="1022" customWidth="1"/>
    <col min="3" max="3" width="18.33203125" style="1022" customWidth="1"/>
    <col min="4" max="4" width="112.33203125" style="1022" customWidth="1"/>
    <col min="5" max="8" width="12.6640625" style="1022" customWidth="1"/>
    <col min="9" max="9" width="15.109375" style="1022" customWidth="1"/>
    <col min="10" max="10" width="13.33203125" style="1022" customWidth="1"/>
    <col min="11" max="12" width="12.6640625" style="1022" customWidth="1"/>
    <col min="13" max="13" width="15.6640625" style="1022" customWidth="1"/>
    <col min="14" max="14" width="16.44140625" style="1022" customWidth="1"/>
    <col min="15" max="18" width="12.6640625" style="1022" customWidth="1"/>
    <col min="19" max="16384" width="12.5546875" style="1022"/>
  </cols>
  <sheetData>
    <row r="1" spans="1:17" ht="15" customHeight="1" x14ac:dyDescent="0.3">
      <c r="A1" s="1271"/>
      <c r="B1" s="1272"/>
      <c r="C1" s="1273" t="s">
        <v>0</v>
      </c>
      <c r="D1" s="1274" t="str">
        <f>'Obra '!D1</f>
        <v>Colin Schroeder</v>
      </c>
      <c r="E1" s="1275"/>
      <c r="F1" s="1275"/>
      <c r="G1" s="1275"/>
      <c r="H1" s="1275"/>
      <c r="I1" s="1275"/>
      <c r="J1" s="1275"/>
      <c r="K1" s="1275"/>
      <c r="L1" s="1275"/>
      <c r="M1" s="1275"/>
      <c r="N1" s="1275"/>
      <c r="O1" s="1275"/>
      <c r="P1" s="1275"/>
      <c r="Q1" s="1276"/>
    </row>
    <row r="2" spans="1:17" ht="15" customHeight="1" x14ac:dyDescent="0.3">
      <c r="A2" s="1277"/>
      <c r="B2" s="1278"/>
      <c r="C2" s="1273" t="s">
        <v>2</v>
      </c>
      <c r="D2" s="1274" t="str">
        <f>'Obra '!D2</f>
        <v>Grupo DUO</v>
      </c>
      <c r="E2" s="1279"/>
      <c r="F2" s="1275"/>
      <c r="G2" s="1275"/>
      <c r="H2" s="1275"/>
      <c r="I2" s="1275"/>
      <c r="J2" s="1275"/>
      <c r="K2" s="1275"/>
      <c r="L2" s="1275"/>
      <c r="M2" s="1275"/>
      <c r="N2" s="1275"/>
      <c r="O2" s="1275"/>
      <c r="P2" s="1275"/>
      <c r="Q2" s="1280"/>
    </row>
    <row r="3" spans="1:17" ht="15" customHeight="1" x14ac:dyDescent="0.3">
      <c r="A3" s="1277"/>
      <c r="B3" s="1278"/>
      <c r="C3" s="1273" t="s">
        <v>2444</v>
      </c>
      <c r="D3" s="1274"/>
      <c r="E3" s="1281"/>
      <c r="F3" s="1275"/>
      <c r="G3" s="1275"/>
      <c r="H3" s="1275"/>
      <c r="I3" s="1275"/>
      <c r="J3" s="1275"/>
      <c r="K3" s="1275"/>
      <c r="L3" s="1275"/>
      <c r="M3" s="1275"/>
      <c r="N3" s="1275"/>
      <c r="O3" s="1275"/>
      <c r="P3" s="1275"/>
      <c r="Q3" s="1280"/>
    </row>
    <row r="4" spans="1:17" ht="15" customHeight="1" x14ac:dyDescent="0.3">
      <c r="A4" s="1282"/>
      <c r="B4" s="1283"/>
      <c r="C4" s="1273" t="s">
        <v>4</v>
      </c>
      <c r="D4" s="1274" t="str">
        <f>'Obra '!D3</f>
        <v>R00</v>
      </c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275"/>
      <c r="P4" s="1275"/>
      <c r="Q4" s="1284"/>
    </row>
    <row r="5" spans="1:17" ht="13.8" thickBot="1" x14ac:dyDescent="0.3">
      <c r="A5" s="1451"/>
      <c r="B5" s="1452"/>
      <c r="C5" s="1452"/>
      <c r="D5" s="1452"/>
      <c r="E5" s="1452"/>
      <c r="F5" s="1452"/>
      <c r="G5" s="1452"/>
      <c r="H5" s="1452"/>
      <c r="I5" s="1452"/>
      <c r="J5" s="1452"/>
      <c r="K5" s="1452"/>
      <c r="L5" s="1452"/>
      <c r="M5" s="1452"/>
      <c r="N5" s="1452"/>
      <c r="O5" s="1452"/>
      <c r="P5" s="1452"/>
      <c r="Q5" s="1452"/>
    </row>
    <row r="6" spans="1:17" ht="15" customHeight="1" x14ac:dyDescent="0.7">
      <c r="A6" s="1285" t="s">
        <v>2723</v>
      </c>
      <c r="B6" s="1285" t="s">
        <v>2719</v>
      </c>
      <c r="C6" s="1285" t="s">
        <v>2722</v>
      </c>
      <c r="D6" s="1285" t="s">
        <v>7</v>
      </c>
      <c r="E6" s="1285" t="s">
        <v>9</v>
      </c>
      <c r="F6" s="1285" t="s">
        <v>2721</v>
      </c>
      <c r="G6" s="1285" t="s">
        <v>2720</v>
      </c>
      <c r="H6" s="1285" t="s">
        <v>8</v>
      </c>
      <c r="I6" s="1285" t="s">
        <v>151</v>
      </c>
      <c r="J6" s="1285" t="s">
        <v>2458</v>
      </c>
      <c r="K6" s="1278"/>
      <c r="L6" s="1286" t="s">
        <v>2719</v>
      </c>
      <c r="M6" s="1285" t="s">
        <v>2458</v>
      </c>
      <c r="N6" s="1286" t="s">
        <v>52</v>
      </c>
      <c r="O6" s="1278"/>
      <c r="P6" s="1278"/>
      <c r="Q6" s="1278"/>
    </row>
    <row r="7" spans="1:17" ht="15" customHeight="1" x14ac:dyDescent="0.3">
      <c r="A7" s="1287" t="s">
        <v>5582</v>
      </c>
      <c r="B7" s="1288"/>
      <c r="C7" s="1289"/>
      <c r="D7" s="1289"/>
      <c r="E7" s="1290"/>
      <c r="F7" s="1290"/>
      <c r="G7" s="1290"/>
      <c r="H7" s="1290"/>
      <c r="I7" s="1291"/>
      <c r="J7" s="1292">
        <f>IF(SUM(E7:I7)=0,SUMIFS($J8:$J$15,$A8:$A$15,$A7),G7*I7)</f>
        <v>15397</v>
      </c>
      <c r="K7" s="1278"/>
      <c r="L7" s="1293" t="s">
        <v>789</v>
      </c>
      <c r="M7" s="1294">
        <f>SUM(J8:J13)</f>
        <v>15397</v>
      </c>
      <c r="N7" s="1294">
        <f t="shared" ref="N7:N8" si="0">SUM(M7)</f>
        <v>15397</v>
      </c>
      <c r="O7" s="1278"/>
      <c r="P7" s="1278"/>
      <c r="Q7" s="1278"/>
    </row>
    <row r="8" spans="1:17" ht="15" customHeight="1" x14ac:dyDescent="0.3">
      <c r="A8" s="1295" t="str">
        <f>A7</f>
        <v>CLIMATIZAÇÃO</v>
      </c>
      <c r="B8" s="1293" t="s">
        <v>789</v>
      </c>
      <c r="C8" s="1295" t="s">
        <v>1071</v>
      </c>
      <c r="D8" s="1296" t="s">
        <v>5584</v>
      </c>
      <c r="E8" s="1297">
        <f>2+1+(4)*10+2</f>
        <v>45</v>
      </c>
      <c r="F8" s="1297">
        <v>0</v>
      </c>
      <c r="G8" s="1298">
        <f t="shared" ref="G8:G13" si="1">E8+(E8*F8)</f>
        <v>45</v>
      </c>
      <c r="H8" s="1296" t="s">
        <v>88</v>
      </c>
      <c r="I8" s="1299"/>
      <c r="J8" s="1300">
        <f>IF(SUM(E8:I8)=0,SUMIFS($J9:$J$13,$A9:$A$15,$A8),G8*I8)</f>
        <v>0</v>
      </c>
      <c r="K8" s="1278"/>
      <c r="L8" s="1293" t="s">
        <v>5585</v>
      </c>
      <c r="M8" s="1294">
        <f>J17</f>
        <v>0</v>
      </c>
      <c r="N8" s="1294">
        <f t="shared" si="0"/>
        <v>0</v>
      </c>
      <c r="O8" s="1278"/>
      <c r="P8" s="1278"/>
      <c r="Q8" s="1278"/>
    </row>
    <row r="9" spans="1:17" ht="15" customHeight="1" x14ac:dyDescent="0.3">
      <c r="A9" s="1295" t="str">
        <f t="shared" ref="A9:A13" si="2">A8</f>
        <v>CLIMATIZAÇÃO</v>
      </c>
      <c r="B9" s="1293" t="s">
        <v>789</v>
      </c>
      <c r="C9" s="1295" t="s">
        <v>1071</v>
      </c>
      <c r="D9" s="1296" t="s">
        <v>5586</v>
      </c>
      <c r="E9" s="1297">
        <f>3+1+(3+2)*10</f>
        <v>54</v>
      </c>
      <c r="F9" s="1297">
        <v>0</v>
      </c>
      <c r="G9" s="1298">
        <f t="shared" si="1"/>
        <v>54</v>
      </c>
      <c r="H9" s="1296" t="s">
        <v>88</v>
      </c>
      <c r="I9" s="1299"/>
      <c r="J9" s="1300">
        <f>IF(SUM(E9:I9)=0,SUMIFS($J10:$J$13,$A10:$A$15,$A9),G9*I9)</f>
        <v>0</v>
      </c>
      <c r="K9" s="1278"/>
      <c r="L9" s="1278"/>
      <c r="M9" s="1301" t="s">
        <v>52</v>
      </c>
      <c r="N9" s="1302">
        <f>SUM(N7:N7)</f>
        <v>15397</v>
      </c>
      <c r="O9" s="1303" t="str">
        <f>IF(J18=N9,"Ok!","Rever!")</f>
        <v>Rever!</v>
      </c>
      <c r="P9" s="1278"/>
      <c r="Q9" s="1278"/>
    </row>
    <row r="10" spans="1:17" ht="15" customHeight="1" x14ac:dyDescent="0.3">
      <c r="A10" s="1295" t="str">
        <f t="shared" si="2"/>
        <v>CLIMATIZAÇÃO</v>
      </c>
      <c r="B10" s="1293" t="s">
        <v>789</v>
      </c>
      <c r="C10" s="1295" t="s">
        <v>1071</v>
      </c>
      <c r="D10" s="1296" t="s">
        <v>5587</v>
      </c>
      <c r="E10" s="1297">
        <f>2</f>
        <v>2</v>
      </c>
      <c r="F10" s="1297">
        <v>0</v>
      </c>
      <c r="G10" s="1298">
        <f t="shared" si="1"/>
        <v>2</v>
      </c>
      <c r="H10" s="1296" t="s">
        <v>88</v>
      </c>
      <c r="I10" s="1299"/>
      <c r="J10" s="1300">
        <f>IF(SUM(E10:I10)=0,SUMIFS($J11:$J$13,$A11:$A$15,$A10),G10*I10)</f>
        <v>0</v>
      </c>
      <c r="K10" s="1278"/>
      <c r="L10" s="1278"/>
      <c r="M10" s="1278"/>
      <c r="N10" s="1278"/>
      <c r="O10" s="1278"/>
      <c r="P10" s="1278"/>
      <c r="Q10" s="1278"/>
    </row>
    <row r="11" spans="1:17" ht="15" customHeight="1" x14ac:dyDescent="0.3">
      <c r="A11" s="1295" t="str">
        <f>A10</f>
        <v>CLIMATIZAÇÃO</v>
      </c>
      <c r="B11" s="1293" t="s">
        <v>789</v>
      </c>
      <c r="C11" s="1295" t="s">
        <v>1071</v>
      </c>
      <c r="D11" s="1296" t="s">
        <v>5588</v>
      </c>
      <c r="E11" s="1304">
        <f>2+1</f>
        <v>3</v>
      </c>
      <c r="F11" s="1297">
        <v>0</v>
      </c>
      <c r="G11" s="1298">
        <f t="shared" si="1"/>
        <v>3</v>
      </c>
      <c r="H11" s="1296" t="s">
        <v>88</v>
      </c>
      <c r="I11" s="1305">
        <v>3180</v>
      </c>
      <c r="J11" s="1300">
        <f>IF(SUM(E11:I11)=0,SUMIFS($J12:$J$13,$A12:$A$15,$A11),G11*I11)</f>
        <v>9540</v>
      </c>
      <c r="K11" s="1278"/>
      <c r="L11" s="1278"/>
      <c r="M11" s="1278"/>
      <c r="N11" s="1278"/>
      <c r="O11" s="1278"/>
      <c r="P11" s="1278"/>
      <c r="Q11" s="1278"/>
    </row>
    <row r="12" spans="1:17" ht="15" customHeight="1" x14ac:dyDescent="0.3">
      <c r="A12" s="1295" t="str">
        <f t="shared" si="2"/>
        <v>CLIMATIZAÇÃO</v>
      </c>
      <c r="B12" s="1293" t="s">
        <v>789</v>
      </c>
      <c r="C12" s="1295" t="s">
        <v>1071</v>
      </c>
      <c r="D12" s="1296" t="s">
        <v>5589</v>
      </c>
      <c r="E12" s="1304">
        <v>1</v>
      </c>
      <c r="F12" s="1297">
        <v>0</v>
      </c>
      <c r="G12" s="1298">
        <f t="shared" si="1"/>
        <v>1</v>
      </c>
      <c r="H12" s="1296" t="s">
        <v>88</v>
      </c>
      <c r="I12" s="1305">
        <v>2249</v>
      </c>
      <c r="J12" s="1300">
        <f>IF(SUM(E12:I12)=0,SUMIFS($J13:$J$13,$A13:$A$15,$A12),G12*I12)</f>
        <v>2249</v>
      </c>
      <c r="K12" s="1278"/>
      <c r="L12" s="1278"/>
      <c r="M12" s="1278"/>
      <c r="N12" s="1278"/>
      <c r="O12" s="1278"/>
      <c r="P12" s="1278"/>
      <c r="Q12" s="1278"/>
    </row>
    <row r="13" spans="1:17" ht="15" customHeight="1" x14ac:dyDescent="0.3">
      <c r="A13" s="1295" t="str">
        <f t="shared" si="2"/>
        <v>CLIMATIZAÇÃO</v>
      </c>
      <c r="B13" s="1293" t="s">
        <v>789</v>
      </c>
      <c r="C13" s="1295" t="s">
        <v>1071</v>
      </c>
      <c r="D13" s="1296" t="s">
        <v>5590</v>
      </c>
      <c r="E13" s="1304">
        <v>2</v>
      </c>
      <c r="F13" s="1297">
        <v>0</v>
      </c>
      <c r="G13" s="1298">
        <f t="shared" si="1"/>
        <v>2</v>
      </c>
      <c r="H13" s="1296" t="s">
        <v>88</v>
      </c>
      <c r="I13" s="1305">
        <v>1804</v>
      </c>
      <c r="J13" s="1300">
        <f>IF(SUM(E13:I13)=0,SUMIFS(#REF!,$A14:$A$15,$A13),G13*I13)</f>
        <v>3608</v>
      </c>
      <c r="K13" s="1278"/>
      <c r="L13" s="1278"/>
      <c r="M13" s="1278"/>
      <c r="N13" s="1278"/>
      <c r="O13" s="1278"/>
      <c r="P13" s="1278"/>
      <c r="Q13" s="1278"/>
    </row>
    <row r="14" spans="1:17" ht="15" customHeight="1" x14ac:dyDescent="0.3">
      <c r="A14" s="1287" t="s">
        <v>5591</v>
      </c>
      <c r="B14" s="1288"/>
      <c r="C14" s="1289"/>
      <c r="D14" s="1289"/>
      <c r="E14" s="1290"/>
      <c r="F14" s="1290"/>
      <c r="G14" s="1290"/>
      <c r="H14" s="1290"/>
      <c r="I14" s="1290"/>
      <c r="J14" s="1290"/>
    </row>
    <row r="15" spans="1:17" ht="14.4" x14ac:dyDescent="0.3">
      <c r="A15" s="1295" t="str">
        <f>A14</f>
        <v>EXAUSTÃO DE SANITÁRIOS</v>
      </c>
      <c r="B15" s="1295" t="s">
        <v>5583</v>
      </c>
      <c r="C15" s="1295" t="s">
        <v>5592</v>
      </c>
      <c r="D15" s="1296" t="s">
        <v>5593</v>
      </c>
      <c r="E15" s="1297">
        <f>1+2*10</f>
        <v>21</v>
      </c>
      <c r="F15" s="1297">
        <v>0</v>
      </c>
      <c r="G15" s="1298">
        <f>E15+(E15*F15)</f>
        <v>21</v>
      </c>
      <c r="H15" s="1296" t="s">
        <v>211</v>
      </c>
      <c r="I15" s="1305">
        <v>350</v>
      </c>
      <c r="J15" s="1300">
        <f>IF(SUM(E15:I15)=0,SUMIFS(#REF!,#REF!,$A15),G15*I15)</f>
        <v>7350</v>
      </c>
    </row>
    <row r="16" spans="1:17" ht="14.4" x14ac:dyDescent="0.3">
      <c r="A16" s="1287" t="s">
        <v>5594</v>
      </c>
      <c r="B16" s="1288"/>
      <c r="C16" s="1289"/>
      <c r="D16" s="1289"/>
      <c r="E16" s="1290"/>
      <c r="F16" s="1290"/>
      <c r="G16" s="1290"/>
      <c r="H16" s="1290"/>
      <c r="I16" s="1290"/>
      <c r="J16" s="1290"/>
    </row>
    <row r="17" spans="1:10" ht="14.4" x14ac:dyDescent="0.3">
      <c r="A17" s="1295" t="str">
        <f>A16</f>
        <v>Tubulação</v>
      </c>
      <c r="B17" s="1295" t="s">
        <v>5585</v>
      </c>
      <c r="C17" s="1295" t="s">
        <v>5595</v>
      </c>
      <c r="D17" s="1296"/>
      <c r="E17" s="1297">
        <v>1</v>
      </c>
      <c r="F17" s="1297">
        <v>0</v>
      </c>
      <c r="G17" s="1298">
        <f>E17+(E17*F17)</f>
        <v>1</v>
      </c>
      <c r="H17" s="1296" t="s">
        <v>211</v>
      </c>
      <c r="I17" s="1299"/>
      <c r="J17" s="1300">
        <f>IF(SUM(E17:I17)=0,SUMIFS(#REF!,#REF!,$A17),G17*I17)</f>
        <v>0</v>
      </c>
    </row>
    <row r="18" spans="1:10" ht="14.4" x14ac:dyDescent="0.3">
      <c r="A18" s="1306"/>
      <c r="B18" s="1306"/>
      <c r="C18" s="1306"/>
      <c r="D18" s="1306"/>
      <c r="E18" s="1306"/>
      <c r="F18" s="1306"/>
      <c r="G18" s="1306"/>
      <c r="H18" s="1306"/>
      <c r="I18" s="1307" t="s">
        <v>2611</v>
      </c>
      <c r="J18" s="1308">
        <f>SUMPRODUCT(G6:G15,I6:I15)</f>
        <v>22747</v>
      </c>
    </row>
  </sheetData>
  <mergeCells count="1">
    <mergeCell ref="A5:Q5"/>
  </mergeCells>
  <pageMargins left="0.511811024" right="0.511811024" top="0.78740157499999996" bottom="0.78740157499999996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Z1000"/>
  <sheetViews>
    <sheetView showGridLines="0" workbookViewId="0">
      <selection activeCell="C19" sqref="C19"/>
    </sheetView>
  </sheetViews>
  <sheetFormatPr defaultColWidth="12.6640625" defaultRowHeight="15" customHeight="1" x14ac:dyDescent="0.25"/>
  <cols>
    <col min="1" max="1" width="15.44140625" customWidth="1"/>
    <col min="2" max="2" width="42.109375" customWidth="1"/>
    <col min="3" max="3" width="16.6640625" customWidth="1"/>
    <col min="4" max="4" width="13.44140625" customWidth="1"/>
    <col min="5" max="5" width="20" customWidth="1"/>
    <col min="6" max="6" width="22" customWidth="1"/>
    <col min="7" max="7" width="28.109375" customWidth="1"/>
    <col min="8" max="26" width="9.109375" customWidth="1"/>
  </cols>
  <sheetData>
    <row r="1" spans="1:26" ht="14.25" customHeight="1" x14ac:dyDescent="0.7">
      <c r="A1" s="54" t="s">
        <v>54</v>
      </c>
      <c r="B1" s="55" t="str">
        <f>'Obra '!D1</f>
        <v>Colin Schroeder</v>
      </c>
      <c r="C1" s="694"/>
      <c r="D1" s="694"/>
      <c r="E1" s="695"/>
      <c r="F1" s="695"/>
      <c r="G1" s="144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25" customHeight="1" x14ac:dyDescent="0.7">
      <c r="A2" s="62" t="s">
        <v>2</v>
      </c>
      <c r="B2" s="63" t="str">
        <f>'Obra '!D2</f>
        <v>Grupo DUO</v>
      </c>
      <c r="C2" s="696"/>
      <c r="D2" s="696"/>
      <c r="E2" s="697"/>
      <c r="F2" s="697"/>
      <c r="G2" s="145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4.25" customHeight="1" x14ac:dyDescent="0.7">
      <c r="A3" s="62" t="s">
        <v>4</v>
      </c>
      <c r="B3" s="63" t="s">
        <v>2931</v>
      </c>
      <c r="C3" s="696"/>
      <c r="D3" s="696"/>
      <c r="E3" s="697"/>
      <c r="F3" s="697"/>
      <c r="G3" s="145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4.25" customHeight="1" x14ac:dyDescent="0.3">
      <c r="A4" s="1453" t="s">
        <v>2480</v>
      </c>
      <c r="B4" s="1332"/>
      <c r="C4" s="1332"/>
      <c r="D4" s="1332"/>
      <c r="E4" s="1332"/>
      <c r="F4" s="1332"/>
      <c r="G4" s="1454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4.25" customHeight="1" x14ac:dyDescent="0.7">
      <c r="A5" s="698"/>
      <c r="B5" s="699"/>
      <c r="C5" s="700"/>
      <c r="D5" s="700"/>
      <c r="E5" s="701"/>
      <c r="F5" s="701"/>
      <c r="G5" s="68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4.25" customHeight="1" x14ac:dyDescent="0.3">
      <c r="A6" s="1455" t="s">
        <v>2481</v>
      </c>
      <c r="B6" s="1332"/>
      <c r="C6" s="1332"/>
      <c r="D6" s="1332"/>
      <c r="E6" s="1332"/>
      <c r="F6" s="1332"/>
      <c r="G6" s="1454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4.25" customHeight="1" x14ac:dyDescent="0.7">
      <c r="A7" s="702"/>
      <c r="B7" s="703"/>
      <c r="C7" s="703"/>
      <c r="D7" s="703"/>
      <c r="E7" s="704"/>
      <c r="F7" s="704"/>
      <c r="G7" s="8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4.25" customHeight="1" x14ac:dyDescent="0.7">
      <c r="A8" s="705" t="s">
        <v>2481</v>
      </c>
      <c r="B8" s="706"/>
      <c r="C8" s="706"/>
      <c r="D8" s="706"/>
      <c r="E8" s="707"/>
      <c r="F8" s="707"/>
      <c r="G8" s="708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4.25" customHeight="1" x14ac:dyDescent="0.7">
      <c r="A9" s="97"/>
      <c r="B9" s="78"/>
      <c r="C9" s="709"/>
      <c r="D9" s="709"/>
      <c r="E9" s="710"/>
      <c r="F9" s="710"/>
      <c r="G9" s="8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4.25" customHeight="1" x14ac:dyDescent="0.7">
      <c r="A10" s="97"/>
      <c r="B10" s="711" t="s">
        <v>2482</v>
      </c>
      <c r="C10" s="712" t="s">
        <v>9</v>
      </c>
      <c r="D10" s="713" t="s">
        <v>2483</v>
      </c>
      <c r="E10" s="714" t="s">
        <v>2410</v>
      </c>
      <c r="F10" s="714" t="s">
        <v>2484</v>
      </c>
      <c r="G10" s="8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4.25" customHeight="1" x14ac:dyDescent="0.7">
      <c r="A11" s="97"/>
      <c r="B11" s="715" t="s">
        <v>2485</v>
      </c>
      <c r="C11" s="716">
        <f>'Obra '!E10+3</f>
        <v>33</v>
      </c>
      <c r="D11" s="162" t="s">
        <v>2486</v>
      </c>
      <c r="E11" s="717">
        <v>72</v>
      </c>
      <c r="F11" s="718">
        <f t="shared" ref="F11:F21" si="0">E11*C11</f>
        <v>2376</v>
      </c>
      <c r="G11" s="8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4.25" customHeight="1" x14ac:dyDescent="0.7">
      <c r="A12" s="97"/>
      <c r="B12" s="715" t="s">
        <v>2487</v>
      </c>
      <c r="C12" s="716">
        <v>2</v>
      </c>
      <c r="D12" s="162" t="s">
        <v>2486</v>
      </c>
      <c r="E12" s="717">
        <v>492</v>
      </c>
      <c r="F12" s="718">
        <f t="shared" si="0"/>
        <v>984</v>
      </c>
      <c r="G12" s="8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4.25" customHeight="1" x14ac:dyDescent="0.7">
      <c r="A13" s="97"/>
      <c r="B13" s="715" t="s">
        <v>2488</v>
      </c>
      <c r="C13" s="716">
        <v>3</v>
      </c>
      <c r="D13" s="162" t="s">
        <v>2486</v>
      </c>
      <c r="E13" s="717">
        <v>1310</v>
      </c>
      <c r="F13" s="718">
        <f t="shared" si="0"/>
        <v>3930</v>
      </c>
      <c r="G13" s="8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4.25" customHeight="1" x14ac:dyDescent="0.7">
      <c r="A14" s="97"/>
      <c r="B14" s="715" t="s">
        <v>2489</v>
      </c>
      <c r="C14" s="716">
        <v>2</v>
      </c>
      <c r="D14" s="162" t="s">
        <v>2486</v>
      </c>
      <c r="E14" s="717">
        <v>169</v>
      </c>
      <c r="F14" s="718">
        <f t="shared" si="0"/>
        <v>338</v>
      </c>
      <c r="G14" s="8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4.25" customHeight="1" x14ac:dyDescent="0.7">
      <c r="A15" s="97"/>
      <c r="B15" s="715" t="s">
        <v>2490</v>
      </c>
      <c r="C15" s="716">
        <v>3</v>
      </c>
      <c r="D15" s="162" t="s">
        <v>2486</v>
      </c>
      <c r="E15" s="717">
        <v>179</v>
      </c>
      <c r="F15" s="718">
        <f t="shared" si="0"/>
        <v>537</v>
      </c>
      <c r="G15" s="8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4.25" customHeight="1" x14ac:dyDescent="0.7">
      <c r="A16" s="97"/>
      <c r="B16" s="715" t="s">
        <v>2491</v>
      </c>
      <c r="C16" s="716">
        <v>2</v>
      </c>
      <c r="D16" s="162" t="s">
        <v>2486</v>
      </c>
      <c r="E16" s="717">
        <v>269</v>
      </c>
      <c r="F16" s="718">
        <f t="shared" si="0"/>
        <v>538</v>
      </c>
      <c r="G16" s="8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4.25" customHeight="1" x14ac:dyDescent="0.7">
      <c r="A17" s="97"/>
      <c r="B17" s="719" t="s">
        <v>2492</v>
      </c>
      <c r="C17" s="716">
        <v>2</v>
      </c>
      <c r="D17" s="162" t="s">
        <v>2486</v>
      </c>
      <c r="E17" s="717">
        <v>520</v>
      </c>
      <c r="F17" s="718">
        <f t="shared" si="0"/>
        <v>1040</v>
      </c>
      <c r="G17" s="8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4.25" customHeight="1" x14ac:dyDescent="0.7">
      <c r="A18" s="97"/>
      <c r="B18" s="715" t="s">
        <v>2493</v>
      </c>
      <c r="C18" s="716">
        <v>2</v>
      </c>
      <c r="D18" s="162" t="s">
        <v>2486</v>
      </c>
      <c r="E18" s="717">
        <v>95</v>
      </c>
      <c r="F18" s="718">
        <f t="shared" si="0"/>
        <v>190</v>
      </c>
      <c r="G18" s="8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4.25" customHeight="1" x14ac:dyDescent="0.7">
      <c r="A19" s="97"/>
      <c r="B19" s="719" t="s">
        <v>2494</v>
      </c>
      <c r="C19" s="716">
        <v>5</v>
      </c>
      <c r="D19" s="162" t="s">
        <v>2486</v>
      </c>
      <c r="E19" s="717">
        <v>65</v>
      </c>
      <c r="F19" s="718">
        <f t="shared" si="0"/>
        <v>325</v>
      </c>
      <c r="G19" s="8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4.25" customHeight="1" x14ac:dyDescent="0.7">
      <c r="A20" s="97"/>
      <c r="B20" s="715" t="s">
        <v>2495</v>
      </c>
      <c r="C20" s="716">
        <f>C11-2</f>
        <v>31</v>
      </c>
      <c r="D20" s="162" t="s">
        <v>2486</v>
      </c>
      <c r="E20" s="717">
        <v>2.2000000000000002</v>
      </c>
      <c r="F20" s="718">
        <f t="shared" si="0"/>
        <v>68.2</v>
      </c>
      <c r="G20" s="720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4.25" customHeight="1" x14ac:dyDescent="0.7">
      <c r="A21" s="97"/>
      <c r="B21" s="715" t="s">
        <v>2496</v>
      </c>
      <c r="C21" s="716">
        <f>'Obra '!E9</f>
        <v>6918.7799999999979</v>
      </c>
      <c r="D21" s="162" t="s">
        <v>108</v>
      </c>
      <c r="E21" s="717">
        <v>3.8</v>
      </c>
      <c r="F21" s="718">
        <f t="shared" si="0"/>
        <v>26291.36399999999</v>
      </c>
      <c r="G21" s="720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4.25" customHeight="1" x14ac:dyDescent="0.7">
      <c r="A22" s="97"/>
      <c r="B22" s="721" t="s">
        <v>248</v>
      </c>
      <c r="C22" s="722"/>
      <c r="D22" s="723"/>
      <c r="E22" s="724"/>
      <c r="F22" s="725">
        <f>SUM(F11:F21)</f>
        <v>36617.563999999991</v>
      </c>
      <c r="G22" s="8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4.25" customHeight="1" x14ac:dyDescent="0.3">
      <c r="A23" s="726"/>
      <c r="B23" s="727"/>
      <c r="C23" s="727"/>
      <c r="D23" s="727"/>
      <c r="E23" s="728"/>
      <c r="F23" s="728"/>
      <c r="G23" s="729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4.25" customHeight="1" x14ac:dyDescent="0.3">
      <c r="A24" s="61"/>
      <c r="B24" s="61"/>
      <c r="C24" s="61"/>
      <c r="D24" s="61"/>
      <c r="E24" s="730"/>
      <c r="F24" s="730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4.25" customHeight="1" x14ac:dyDescent="0.3">
      <c r="A25" s="61"/>
      <c r="B25" s="61"/>
      <c r="C25" s="61"/>
      <c r="D25" s="61"/>
      <c r="E25" s="730"/>
      <c r="F25" s="730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4.25" customHeight="1" x14ac:dyDescent="0.3">
      <c r="A26" s="61"/>
      <c r="B26" s="61"/>
      <c r="C26" s="61"/>
      <c r="D26" s="61"/>
      <c r="E26" s="730"/>
      <c r="F26" s="730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4.25" customHeight="1" x14ac:dyDescent="0.3">
      <c r="A27" s="61"/>
      <c r="B27" s="61"/>
      <c r="C27" s="61"/>
      <c r="D27" s="61"/>
      <c r="E27" s="730"/>
      <c r="F27" s="73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4.25" customHeight="1" x14ac:dyDescent="0.3">
      <c r="A28" s="61"/>
      <c r="B28" s="61"/>
      <c r="C28" s="61"/>
      <c r="D28" s="61"/>
      <c r="E28" s="730"/>
      <c r="F28" s="730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4.25" customHeight="1" x14ac:dyDescent="0.3">
      <c r="A29" s="61"/>
      <c r="B29" s="61"/>
      <c r="C29" s="61"/>
      <c r="D29" s="61"/>
      <c r="E29" s="730"/>
      <c r="F29" s="730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4.25" customHeight="1" x14ac:dyDescent="0.3">
      <c r="A30" s="61"/>
      <c r="B30" s="61"/>
      <c r="C30" s="61"/>
      <c r="D30" s="61"/>
      <c r="E30" s="730"/>
      <c r="F30" s="730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4.25" customHeight="1" x14ac:dyDescent="0.3">
      <c r="A31" s="61"/>
      <c r="B31" s="61"/>
      <c r="C31" s="61"/>
      <c r="D31" s="61"/>
      <c r="E31" s="730"/>
      <c r="F31" s="730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4.25" customHeight="1" x14ac:dyDescent="0.3">
      <c r="A32" s="61"/>
      <c r="B32" s="61"/>
      <c r="C32" s="61"/>
      <c r="D32" s="61"/>
      <c r="E32" s="730"/>
      <c r="F32" s="730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4.25" customHeight="1" x14ac:dyDescent="0.3">
      <c r="A33" s="61"/>
      <c r="B33" s="61"/>
      <c r="C33" s="61"/>
      <c r="D33" s="61"/>
      <c r="E33" s="730"/>
      <c r="F33" s="730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4.25" customHeight="1" x14ac:dyDescent="0.3">
      <c r="A34" s="61"/>
      <c r="B34" s="61"/>
      <c r="C34" s="61"/>
      <c r="D34" s="61"/>
      <c r="E34" s="730"/>
      <c r="F34" s="730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4.25" customHeight="1" x14ac:dyDescent="0.3">
      <c r="A35" s="61"/>
      <c r="B35" s="61"/>
      <c r="C35" s="61"/>
      <c r="D35" s="61"/>
      <c r="E35" s="730"/>
      <c r="F35" s="730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4.25" customHeight="1" x14ac:dyDescent="0.3">
      <c r="A36" s="61"/>
      <c r="B36" s="61"/>
      <c r="C36" s="61"/>
      <c r="D36" s="61"/>
      <c r="E36" s="730"/>
      <c r="F36" s="730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4.25" customHeight="1" x14ac:dyDescent="0.3">
      <c r="A37" s="61"/>
      <c r="B37" s="61"/>
      <c r="C37" s="61"/>
      <c r="D37" s="61"/>
      <c r="E37" s="730"/>
      <c r="F37" s="730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4.25" customHeight="1" x14ac:dyDescent="0.3">
      <c r="A38" s="61"/>
      <c r="B38" s="61"/>
      <c r="C38" s="61"/>
      <c r="D38" s="61"/>
      <c r="E38" s="730"/>
      <c r="F38" s="730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4.25" customHeight="1" x14ac:dyDescent="0.3">
      <c r="A39" s="61"/>
      <c r="B39" s="61"/>
      <c r="C39" s="61"/>
      <c r="D39" s="61"/>
      <c r="E39" s="730"/>
      <c r="F39" s="730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4.25" customHeight="1" x14ac:dyDescent="0.3">
      <c r="A40" s="61"/>
      <c r="B40" s="61"/>
      <c r="C40" s="61"/>
      <c r="D40" s="61"/>
      <c r="E40" s="730"/>
      <c r="F40" s="730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4.25" customHeight="1" x14ac:dyDescent="0.3">
      <c r="A41" s="61"/>
      <c r="B41" s="61"/>
      <c r="C41" s="61"/>
      <c r="D41" s="61"/>
      <c r="E41" s="730"/>
      <c r="F41" s="730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4.25" customHeight="1" x14ac:dyDescent="0.3">
      <c r="A42" s="61"/>
      <c r="B42" s="61"/>
      <c r="C42" s="61"/>
      <c r="D42" s="61"/>
      <c r="E42" s="730"/>
      <c r="F42" s="730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4.25" customHeight="1" x14ac:dyDescent="0.3">
      <c r="A43" s="61"/>
      <c r="B43" s="61"/>
      <c r="C43" s="61"/>
      <c r="D43" s="61"/>
      <c r="E43" s="730"/>
      <c r="F43" s="730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4.25" customHeight="1" x14ac:dyDescent="0.3">
      <c r="A44" s="61"/>
      <c r="B44" s="61"/>
      <c r="C44" s="61"/>
      <c r="D44" s="61"/>
      <c r="E44" s="730"/>
      <c r="F44" s="730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4.25" customHeight="1" x14ac:dyDescent="0.3">
      <c r="A45" s="61"/>
      <c r="B45" s="61"/>
      <c r="C45" s="61"/>
      <c r="D45" s="61"/>
      <c r="E45" s="730"/>
      <c r="F45" s="730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4.25" customHeight="1" x14ac:dyDescent="0.3">
      <c r="A46" s="61"/>
      <c r="B46" s="61"/>
      <c r="C46" s="61"/>
      <c r="D46" s="61"/>
      <c r="E46" s="730"/>
      <c r="F46" s="730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4.25" customHeight="1" x14ac:dyDescent="0.3">
      <c r="A47" s="61"/>
      <c r="B47" s="61"/>
      <c r="C47" s="61"/>
      <c r="D47" s="61"/>
      <c r="E47" s="730"/>
      <c r="F47" s="730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4.25" customHeight="1" x14ac:dyDescent="0.3">
      <c r="A48" s="61"/>
      <c r="B48" s="61"/>
      <c r="C48" s="61"/>
      <c r="D48" s="61"/>
      <c r="E48" s="730"/>
      <c r="F48" s="730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4.25" customHeight="1" x14ac:dyDescent="0.3">
      <c r="A49" s="61"/>
      <c r="B49" s="61"/>
      <c r="C49" s="61"/>
      <c r="D49" s="61"/>
      <c r="E49" s="730"/>
      <c r="F49" s="730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4.25" customHeight="1" x14ac:dyDescent="0.3">
      <c r="A50" s="61"/>
      <c r="B50" s="61"/>
      <c r="C50" s="61"/>
      <c r="D50" s="61"/>
      <c r="E50" s="730"/>
      <c r="F50" s="730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4.25" customHeight="1" x14ac:dyDescent="0.3">
      <c r="A51" s="61"/>
      <c r="B51" s="61"/>
      <c r="C51" s="61"/>
      <c r="D51" s="61"/>
      <c r="E51" s="730"/>
      <c r="F51" s="730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4.25" customHeight="1" x14ac:dyDescent="0.3">
      <c r="A52" s="61"/>
      <c r="B52" s="61"/>
      <c r="C52" s="61"/>
      <c r="D52" s="61"/>
      <c r="E52" s="730"/>
      <c r="F52" s="730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4.25" customHeight="1" x14ac:dyDescent="0.3">
      <c r="A53" s="61"/>
      <c r="B53" s="61"/>
      <c r="C53" s="61"/>
      <c r="D53" s="61"/>
      <c r="E53" s="730"/>
      <c r="F53" s="730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4.25" customHeight="1" x14ac:dyDescent="0.3">
      <c r="A54" s="61"/>
      <c r="B54" s="61"/>
      <c r="C54" s="61"/>
      <c r="D54" s="61"/>
      <c r="E54" s="730"/>
      <c r="F54" s="730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4.25" customHeight="1" x14ac:dyDescent="0.3">
      <c r="A55" s="61"/>
      <c r="B55" s="61"/>
      <c r="C55" s="61"/>
      <c r="D55" s="61"/>
      <c r="E55" s="730"/>
      <c r="F55" s="730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4.25" customHeight="1" x14ac:dyDescent="0.3">
      <c r="A56" s="61"/>
      <c r="B56" s="61"/>
      <c r="C56" s="61"/>
      <c r="D56" s="61"/>
      <c r="E56" s="730"/>
      <c r="F56" s="730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4.25" customHeight="1" x14ac:dyDescent="0.3">
      <c r="A57" s="61"/>
      <c r="B57" s="61"/>
      <c r="C57" s="61"/>
      <c r="D57" s="61"/>
      <c r="E57" s="730"/>
      <c r="F57" s="730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4.25" customHeight="1" x14ac:dyDescent="0.3">
      <c r="A58" s="61"/>
      <c r="B58" s="61"/>
      <c r="C58" s="61"/>
      <c r="D58" s="61"/>
      <c r="E58" s="730"/>
      <c r="F58" s="730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4.25" customHeight="1" x14ac:dyDescent="0.3">
      <c r="A59" s="61"/>
      <c r="B59" s="61"/>
      <c r="C59" s="61"/>
      <c r="D59" s="61"/>
      <c r="E59" s="730"/>
      <c r="F59" s="730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4.25" customHeight="1" x14ac:dyDescent="0.3">
      <c r="A60" s="61"/>
      <c r="B60" s="61"/>
      <c r="C60" s="61"/>
      <c r="D60" s="61"/>
      <c r="E60" s="730"/>
      <c r="F60" s="73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4.25" customHeight="1" x14ac:dyDescent="0.3">
      <c r="A61" s="61"/>
      <c r="B61" s="61"/>
      <c r="C61" s="61"/>
      <c r="D61" s="61"/>
      <c r="E61" s="730"/>
      <c r="F61" s="730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4.25" customHeight="1" x14ac:dyDescent="0.3">
      <c r="A62" s="61"/>
      <c r="B62" s="61"/>
      <c r="C62" s="61"/>
      <c r="D62" s="61"/>
      <c r="E62" s="730"/>
      <c r="F62" s="730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4.25" customHeight="1" x14ac:dyDescent="0.3">
      <c r="A63" s="61"/>
      <c r="B63" s="61"/>
      <c r="C63" s="61"/>
      <c r="D63" s="61"/>
      <c r="E63" s="730"/>
      <c r="F63" s="730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4.25" customHeight="1" x14ac:dyDescent="0.3">
      <c r="A64" s="61"/>
      <c r="B64" s="61"/>
      <c r="C64" s="61"/>
      <c r="D64" s="61"/>
      <c r="E64" s="730"/>
      <c r="F64" s="730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4.25" customHeight="1" x14ac:dyDescent="0.3">
      <c r="A65" s="61"/>
      <c r="B65" s="61"/>
      <c r="C65" s="61"/>
      <c r="D65" s="61"/>
      <c r="E65" s="730"/>
      <c r="F65" s="730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4.25" customHeight="1" x14ac:dyDescent="0.3">
      <c r="A66" s="61"/>
      <c r="B66" s="61"/>
      <c r="C66" s="61"/>
      <c r="D66" s="61"/>
      <c r="E66" s="730"/>
      <c r="F66" s="730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4.25" customHeight="1" x14ac:dyDescent="0.3">
      <c r="A67" s="61"/>
      <c r="B67" s="61"/>
      <c r="C67" s="61"/>
      <c r="D67" s="61"/>
      <c r="E67" s="730"/>
      <c r="F67" s="730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4.25" customHeight="1" x14ac:dyDescent="0.3">
      <c r="A68" s="61"/>
      <c r="B68" s="61"/>
      <c r="C68" s="61"/>
      <c r="D68" s="61"/>
      <c r="E68" s="730"/>
      <c r="F68" s="730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4.25" customHeight="1" x14ac:dyDescent="0.3">
      <c r="A69" s="61"/>
      <c r="B69" s="61"/>
      <c r="C69" s="61"/>
      <c r="D69" s="61"/>
      <c r="E69" s="730"/>
      <c r="F69" s="730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4.25" customHeight="1" x14ac:dyDescent="0.3">
      <c r="A70" s="61"/>
      <c r="B70" s="61"/>
      <c r="C70" s="61"/>
      <c r="D70" s="61"/>
      <c r="E70" s="730"/>
      <c r="F70" s="730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4.25" customHeight="1" x14ac:dyDescent="0.3">
      <c r="A71" s="61"/>
      <c r="B71" s="61"/>
      <c r="C71" s="61"/>
      <c r="D71" s="61"/>
      <c r="E71" s="730"/>
      <c r="F71" s="730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4.25" customHeight="1" x14ac:dyDescent="0.3">
      <c r="A72" s="61"/>
      <c r="B72" s="61"/>
      <c r="C72" s="61"/>
      <c r="D72" s="61"/>
      <c r="E72" s="730"/>
      <c r="F72" s="730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4.25" customHeight="1" x14ac:dyDescent="0.3">
      <c r="A73" s="61"/>
      <c r="B73" s="61"/>
      <c r="C73" s="61"/>
      <c r="D73" s="61"/>
      <c r="E73" s="730"/>
      <c r="F73" s="730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4.25" customHeight="1" x14ac:dyDescent="0.3">
      <c r="A74" s="61"/>
      <c r="B74" s="61"/>
      <c r="C74" s="61"/>
      <c r="D74" s="61"/>
      <c r="E74" s="730"/>
      <c r="F74" s="730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4.25" customHeight="1" x14ac:dyDescent="0.3">
      <c r="A75" s="61"/>
      <c r="B75" s="61"/>
      <c r="C75" s="61"/>
      <c r="D75" s="61"/>
      <c r="E75" s="730"/>
      <c r="F75" s="730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4.25" customHeight="1" x14ac:dyDescent="0.3">
      <c r="A76" s="61"/>
      <c r="B76" s="61"/>
      <c r="C76" s="61"/>
      <c r="D76" s="61"/>
      <c r="E76" s="730"/>
      <c r="F76" s="730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4.25" customHeight="1" x14ac:dyDescent="0.3">
      <c r="A77" s="61"/>
      <c r="B77" s="61"/>
      <c r="C77" s="61"/>
      <c r="D77" s="61"/>
      <c r="E77" s="730"/>
      <c r="F77" s="730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4.25" customHeight="1" x14ac:dyDescent="0.3">
      <c r="A78" s="61"/>
      <c r="B78" s="61"/>
      <c r="C78" s="61"/>
      <c r="D78" s="61"/>
      <c r="E78" s="730"/>
      <c r="F78" s="730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4.25" customHeight="1" x14ac:dyDescent="0.3">
      <c r="A79" s="61"/>
      <c r="B79" s="61"/>
      <c r="C79" s="61"/>
      <c r="D79" s="61"/>
      <c r="E79" s="730"/>
      <c r="F79" s="730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4.25" customHeight="1" x14ac:dyDescent="0.3">
      <c r="A80" s="61"/>
      <c r="B80" s="61"/>
      <c r="C80" s="61"/>
      <c r="D80" s="61"/>
      <c r="E80" s="730"/>
      <c r="F80" s="730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4.25" customHeight="1" x14ac:dyDescent="0.3">
      <c r="A81" s="61"/>
      <c r="B81" s="61"/>
      <c r="C81" s="61"/>
      <c r="D81" s="61"/>
      <c r="E81" s="730"/>
      <c r="F81" s="730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4.25" customHeight="1" x14ac:dyDescent="0.3">
      <c r="A82" s="61"/>
      <c r="B82" s="61"/>
      <c r="C82" s="61"/>
      <c r="D82" s="61"/>
      <c r="E82" s="730"/>
      <c r="F82" s="730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4.25" customHeight="1" x14ac:dyDescent="0.3">
      <c r="A83" s="61"/>
      <c r="B83" s="61"/>
      <c r="C83" s="61"/>
      <c r="D83" s="61"/>
      <c r="E83" s="730"/>
      <c r="F83" s="730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4.25" customHeight="1" x14ac:dyDescent="0.3">
      <c r="A84" s="61"/>
      <c r="B84" s="61"/>
      <c r="C84" s="61"/>
      <c r="D84" s="61"/>
      <c r="E84" s="730"/>
      <c r="F84" s="730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4.25" customHeight="1" x14ac:dyDescent="0.3">
      <c r="A85" s="61"/>
      <c r="B85" s="61"/>
      <c r="C85" s="61"/>
      <c r="D85" s="61"/>
      <c r="E85" s="730"/>
      <c r="F85" s="730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4.25" customHeight="1" x14ac:dyDescent="0.3">
      <c r="A86" s="61"/>
      <c r="B86" s="61"/>
      <c r="C86" s="61"/>
      <c r="D86" s="61"/>
      <c r="E86" s="730"/>
      <c r="F86" s="730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4.25" customHeight="1" x14ac:dyDescent="0.3">
      <c r="A87" s="61"/>
      <c r="B87" s="61"/>
      <c r="C87" s="61"/>
      <c r="D87" s="61"/>
      <c r="E87" s="730"/>
      <c r="F87" s="730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4.25" customHeight="1" x14ac:dyDescent="0.3">
      <c r="A88" s="61"/>
      <c r="B88" s="61"/>
      <c r="C88" s="61"/>
      <c r="D88" s="61"/>
      <c r="E88" s="730"/>
      <c r="F88" s="730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4.25" customHeight="1" x14ac:dyDescent="0.3">
      <c r="A89" s="61"/>
      <c r="B89" s="61"/>
      <c r="C89" s="61"/>
      <c r="D89" s="61"/>
      <c r="E89" s="730"/>
      <c r="F89" s="730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4.25" customHeight="1" x14ac:dyDescent="0.3">
      <c r="A90" s="61"/>
      <c r="B90" s="61"/>
      <c r="C90" s="61"/>
      <c r="D90" s="61"/>
      <c r="E90" s="730"/>
      <c r="F90" s="730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4.25" customHeight="1" x14ac:dyDescent="0.3">
      <c r="A91" s="61"/>
      <c r="B91" s="61"/>
      <c r="C91" s="61"/>
      <c r="D91" s="61"/>
      <c r="E91" s="730"/>
      <c r="F91" s="730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4.25" customHeight="1" x14ac:dyDescent="0.3">
      <c r="A92" s="61"/>
      <c r="B92" s="61"/>
      <c r="C92" s="61"/>
      <c r="D92" s="61"/>
      <c r="E92" s="730"/>
      <c r="F92" s="730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4.25" customHeight="1" x14ac:dyDescent="0.3">
      <c r="A93" s="61"/>
      <c r="B93" s="61"/>
      <c r="C93" s="61"/>
      <c r="D93" s="61"/>
      <c r="E93" s="730"/>
      <c r="F93" s="730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4.25" customHeight="1" x14ac:dyDescent="0.3">
      <c r="A94" s="61"/>
      <c r="B94" s="61"/>
      <c r="C94" s="61"/>
      <c r="D94" s="61"/>
      <c r="E94" s="730"/>
      <c r="F94" s="730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4.25" customHeight="1" x14ac:dyDescent="0.3">
      <c r="A95" s="61"/>
      <c r="B95" s="61"/>
      <c r="C95" s="61"/>
      <c r="D95" s="61"/>
      <c r="E95" s="730"/>
      <c r="F95" s="730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4.25" customHeight="1" x14ac:dyDescent="0.3">
      <c r="A96" s="61"/>
      <c r="B96" s="61"/>
      <c r="C96" s="61"/>
      <c r="D96" s="61"/>
      <c r="E96" s="730"/>
      <c r="F96" s="730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4.25" customHeight="1" x14ac:dyDescent="0.3">
      <c r="A97" s="61"/>
      <c r="B97" s="61"/>
      <c r="C97" s="61"/>
      <c r="D97" s="61"/>
      <c r="E97" s="730"/>
      <c r="F97" s="730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4.25" customHeight="1" x14ac:dyDescent="0.3">
      <c r="A98" s="61"/>
      <c r="B98" s="61"/>
      <c r="C98" s="61"/>
      <c r="D98" s="61"/>
      <c r="E98" s="730"/>
      <c r="F98" s="730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4.25" customHeight="1" x14ac:dyDescent="0.3">
      <c r="A99" s="61"/>
      <c r="B99" s="61"/>
      <c r="C99" s="61"/>
      <c r="D99" s="61"/>
      <c r="E99" s="730"/>
      <c r="F99" s="730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4.25" customHeight="1" x14ac:dyDescent="0.3">
      <c r="A100" s="61"/>
      <c r="B100" s="61"/>
      <c r="C100" s="61"/>
      <c r="D100" s="61"/>
      <c r="E100" s="730"/>
      <c r="F100" s="730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4.25" customHeight="1" x14ac:dyDescent="0.3">
      <c r="A101" s="61"/>
      <c r="B101" s="61"/>
      <c r="C101" s="61"/>
      <c r="D101" s="61"/>
      <c r="E101" s="730"/>
      <c r="F101" s="730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4.25" customHeight="1" x14ac:dyDescent="0.3">
      <c r="A102" s="61"/>
      <c r="B102" s="61"/>
      <c r="C102" s="61"/>
      <c r="D102" s="61"/>
      <c r="E102" s="730"/>
      <c r="F102" s="730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4.25" customHeight="1" x14ac:dyDescent="0.3">
      <c r="A103" s="61"/>
      <c r="B103" s="61"/>
      <c r="C103" s="61"/>
      <c r="D103" s="61"/>
      <c r="E103" s="730"/>
      <c r="F103" s="730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4.25" customHeight="1" x14ac:dyDescent="0.3">
      <c r="A104" s="61"/>
      <c r="B104" s="61"/>
      <c r="C104" s="61"/>
      <c r="D104" s="61"/>
      <c r="E104" s="730"/>
      <c r="F104" s="730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4.25" customHeight="1" x14ac:dyDescent="0.3">
      <c r="A105" s="61"/>
      <c r="B105" s="61"/>
      <c r="C105" s="61"/>
      <c r="D105" s="61"/>
      <c r="E105" s="730"/>
      <c r="F105" s="730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4.25" customHeight="1" x14ac:dyDescent="0.3">
      <c r="A106" s="61"/>
      <c r="B106" s="61"/>
      <c r="C106" s="61"/>
      <c r="D106" s="61"/>
      <c r="E106" s="730"/>
      <c r="F106" s="730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4.25" customHeight="1" x14ac:dyDescent="0.3">
      <c r="A107" s="61"/>
      <c r="B107" s="61"/>
      <c r="C107" s="61"/>
      <c r="D107" s="61"/>
      <c r="E107" s="730"/>
      <c r="F107" s="730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4.25" customHeight="1" x14ac:dyDescent="0.3">
      <c r="A108" s="61"/>
      <c r="B108" s="61"/>
      <c r="C108" s="61"/>
      <c r="D108" s="61"/>
      <c r="E108" s="730"/>
      <c r="F108" s="730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4.25" customHeight="1" x14ac:dyDescent="0.3">
      <c r="A109" s="61"/>
      <c r="B109" s="61"/>
      <c r="C109" s="61"/>
      <c r="D109" s="61"/>
      <c r="E109" s="730"/>
      <c r="F109" s="730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4.25" customHeight="1" x14ac:dyDescent="0.3">
      <c r="A110" s="61"/>
      <c r="B110" s="61"/>
      <c r="C110" s="61"/>
      <c r="D110" s="61"/>
      <c r="E110" s="730"/>
      <c r="F110" s="730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4.25" customHeight="1" x14ac:dyDescent="0.3">
      <c r="A111" s="61"/>
      <c r="B111" s="61"/>
      <c r="C111" s="61"/>
      <c r="D111" s="61"/>
      <c r="E111" s="730"/>
      <c r="F111" s="730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4.25" customHeight="1" x14ac:dyDescent="0.3">
      <c r="A112" s="61"/>
      <c r="B112" s="61"/>
      <c r="C112" s="61"/>
      <c r="D112" s="61"/>
      <c r="E112" s="730"/>
      <c r="F112" s="730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4.25" customHeight="1" x14ac:dyDescent="0.3">
      <c r="A113" s="61"/>
      <c r="B113" s="61"/>
      <c r="C113" s="61"/>
      <c r="D113" s="61"/>
      <c r="E113" s="730"/>
      <c r="F113" s="730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4.25" customHeight="1" x14ac:dyDescent="0.3">
      <c r="A114" s="61"/>
      <c r="B114" s="61"/>
      <c r="C114" s="61"/>
      <c r="D114" s="61"/>
      <c r="E114" s="730"/>
      <c r="F114" s="730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4.25" customHeight="1" x14ac:dyDescent="0.3">
      <c r="A115" s="61"/>
      <c r="B115" s="61"/>
      <c r="C115" s="61"/>
      <c r="D115" s="61"/>
      <c r="E115" s="730"/>
      <c r="F115" s="730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4.25" customHeight="1" x14ac:dyDescent="0.3">
      <c r="A116" s="61"/>
      <c r="B116" s="61"/>
      <c r="C116" s="61"/>
      <c r="D116" s="61"/>
      <c r="E116" s="730"/>
      <c r="F116" s="730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4.25" customHeight="1" x14ac:dyDescent="0.3">
      <c r="A117" s="61"/>
      <c r="B117" s="61"/>
      <c r="C117" s="61"/>
      <c r="D117" s="61"/>
      <c r="E117" s="730"/>
      <c r="F117" s="730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4.25" customHeight="1" x14ac:dyDescent="0.3">
      <c r="A118" s="61"/>
      <c r="B118" s="61"/>
      <c r="C118" s="61"/>
      <c r="D118" s="61"/>
      <c r="E118" s="730"/>
      <c r="F118" s="730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4.25" customHeight="1" x14ac:dyDescent="0.3">
      <c r="A119" s="61"/>
      <c r="B119" s="61"/>
      <c r="C119" s="61"/>
      <c r="D119" s="61"/>
      <c r="E119" s="730"/>
      <c r="F119" s="730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4.25" customHeight="1" x14ac:dyDescent="0.3">
      <c r="A120" s="61"/>
      <c r="B120" s="61"/>
      <c r="C120" s="61"/>
      <c r="D120" s="61"/>
      <c r="E120" s="730"/>
      <c r="F120" s="730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4.25" customHeight="1" x14ac:dyDescent="0.3">
      <c r="A121" s="61"/>
      <c r="B121" s="61"/>
      <c r="C121" s="61"/>
      <c r="D121" s="61"/>
      <c r="E121" s="730"/>
      <c r="F121" s="730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4.25" customHeight="1" x14ac:dyDescent="0.3">
      <c r="A122" s="61"/>
      <c r="B122" s="61"/>
      <c r="C122" s="61"/>
      <c r="D122" s="61"/>
      <c r="E122" s="730"/>
      <c r="F122" s="730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4.25" customHeight="1" x14ac:dyDescent="0.3">
      <c r="A123" s="61"/>
      <c r="B123" s="61"/>
      <c r="C123" s="61"/>
      <c r="D123" s="61"/>
      <c r="E123" s="730"/>
      <c r="F123" s="730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4.25" customHeight="1" x14ac:dyDescent="0.3">
      <c r="A124" s="61"/>
      <c r="B124" s="61"/>
      <c r="C124" s="61"/>
      <c r="D124" s="61"/>
      <c r="E124" s="730"/>
      <c r="F124" s="730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4.25" customHeight="1" x14ac:dyDescent="0.3">
      <c r="A125" s="61"/>
      <c r="B125" s="61"/>
      <c r="C125" s="61"/>
      <c r="D125" s="61"/>
      <c r="E125" s="730"/>
      <c r="F125" s="730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4.25" customHeight="1" x14ac:dyDescent="0.3">
      <c r="A126" s="61"/>
      <c r="B126" s="61"/>
      <c r="C126" s="61"/>
      <c r="D126" s="61"/>
      <c r="E126" s="730"/>
      <c r="F126" s="730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4.25" customHeight="1" x14ac:dyDescent="0.3">
      <c r="A127" s="61"/>
      <c r="B127" s="61"/>
      <c r="C127" s="61"/>
      <c r="D127" s="61"/>
      <c r="E127" s="730"/>
      <c r="F127" s="730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4.25" customHeight="1" x14ac:dyDescent="0.3">
      <c r="A128" s="61"/>
      <c r="B128" s="61"/>
      <c r="C128" s="61"/>
      <c r="D128" s="61"/>
      <c r="E128" s="730"/>
      <c r="F128" s="730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4.25" customHeight="1" x14ac:dyDescent="0.3">
      <c r="A129" s="61"/>
      <c r="B129" s="61"/>
      <c r="C129" s="61"/>
      <c r="D129" s="61"/>
      <c r="E129" s="730"/>
      <c r="F129" s="730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4.25" customHeight="1" x14ac:dyDescent="0.3">
      <c r="A130" s="61"/>
      <c r="B130" s="61"/>
      <c r="C130" s="61"/>
      <c r="D130" s="61"/>
      <c r="E130" s="730"/>
      <c r="F130" s="730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4.25" customHeight="1" x14ac:dyDescent="0.3">
      <c r="A131" s="61"/>
      <c r="B131" s="61"/>
      <c r="C131" s="61"/>
      <c r="D131" s="61"/>
      <c r="E131" s="730"/>
      <c r="F131" s="730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4.25" customHeight="1" x14ac:dyDescent="0.3">
      <c r="A132" s="61"/>
      <c r="B132" s="61"/>
      <c r="C132" s="61"/>
      <c r="D132" s="61"/>
      <c r="E132" s="730"/>
      <c r="F132" s="730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4.25" customHeight="1" x14ac:dyDescent="0.3">
      <c r="A133" s="61"/>
      <c r="B133" s="61"/>
      <c r="C133" s="61"/>
      <c r="D133" s="61"/>
      <c r="E133" s="730"/>
      <c r="F133" s="730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4.25" customHeight="1" x14ac:dyDescent="0.3">
      <c r="A134" s="61"/>
      <c r="B134" s="61"/>
      <c r="C134" s="61"/>
      <c r="D134" s="61"/>
      <c r="E134" s="730"/>
      <c r="F134" s="730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4.25" customHeight="1" x14ac:dyDescent="0.3">
      <c r="A135" s="61"/>
      <c r="B135" s="61"/>
      <c r="C135" s="61"/>
      <c r="D135" s="61"/>
      <c r="E135" s="730"/>
      <c r="F135" s="730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4.25" customHeight="1" x14ac:dyDescent="0.3">
      <c r="A136" s="61"/>
      <c r="B136" s="61"/>
      <c r="C136" s="61"/>
      <c r="D136" s="61"/>
      <c r="E136" s="730"/>
      <c r="F136" s="730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4.25" customHeight="1" x14ac:dyDescent="0.3">
      <c r="A137" s="61"/>
      <c r="B137" s="61"/>
      <c r="C137" s="61"/>
      <c r="D137" s="61"/>
      <c r="E137" s="730"/>
      <c r="F137" s="730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4.25" customHeight="1" x14ac:dyDescent="0.3">
      <c r="A138" s="61"/>
      <c r="B138" s="61"/>
      <c r="C138" s="61"/>
      <c r="D138" s="61"/>
      <c r="E138" s="730"/>
      <c r="F138" s="730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4.25" customHeight="1" x14ac:dyDescent="0.3">
      <c r="A139" s="61"/>
      <c r="B139" s="61"/>
      <c r="C139" s="61"/>
      <c r="D139" s="61"/>
      <c r="E139" s="730"/>
      <c r="F139" s="730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4.25" customHeight="1" x14ac:dyDescent="0.3">
      <c r="A140" s="61"/>
      <c r="B140" s="61"/>
      <c r="C140" s="61"/>
      <c r="D140" s="61"/>
      <c r="E140" s="730"/>
      <c r="F140" s="730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4.25" customHeight="1" x14ac:dyDescent="0.3">
      <c r="A141" s="61"/>
      <c r="B141" s="61"/>
      <c r="C141" s="61"/>
      <c r="D141" s="61"/>
      <c r="E141" s="730"/>
      <c r="F141" s="730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4.25" customHeight="1" x14ac:dyDescent="0.3">
      <c r="A142" s="61"/>
      <c r="B142" s="61"/>
      <c r="C142" s="61"/>
      <c r="D142" s="61"/>
      <c r="E142" s="730"/>
      <c r="F142" s="730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4.25" customHeight="1" x14ac:dyDescent="0.3">
      <c r="A143" s="61"/>
      <c r="B143" s="61"/>
      <c r="C143" s="61"/>
      <c r="D143" s="61"/>
      <c r="E143" s="730"/>
      <c r="F143" s="730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4.25" customHeight="1" x14ac:dyDescent="0.3">
      <c r="A144" s="61"/>
      <c r="B144" s="61"/>
      <c r="C144" s="61"/>
      <c r="D144" s="61"/>
      <c r="E144" s="730"/>
      <c r="F144" s="730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4.25" customHeight="1" x14ac:dyDescent="0.3">
      <c r="A145" s="61"/>
      <c r="B145" s="61"/>
      <c r="C145" s="61"/>
      <c r="D145" s="61"/>
      <c r="E145" s="730"/>
      <c r="F145" s="730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4.25" customHeight="1" x14ac:dyDescent="0.3">
      <c r="A146" s="61"/>
      <c r="B146" s="61"/>
      <c r="C146" s="61"/>
      <c r="D146" s="61"/>
      <c r="E146" s="730"/>
      <c r="F146" s="730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4.25" customHeight="1" x14ac:dyDescent="0.3">
      <c r="A147" s="61"/>
      <c r="B147" s="61"/>
      <c r="C147" s="61"/>
      <c r="D147" s="61"/>
      <c r="E147" s="730"/>
      <c r="F147" s="730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4.25" customHeight="1" x14ac:dyDescent="0.3">
      <c r="A148" s="61"/>
      <c r="B148" s="61"/>
      <c r="C148" s="61"/>
      <c r="D148" s="61"/>
      <c r="E148" s="730"/>
      <c r="F148" s="730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4.25" customHeight="1" x14ac:dyDescent="0.3">
      <c r="A149" s="61"/>
      <c r="B149" s="61"/>
      <c r="C149" s="61"/>
      <c r="D149" s="61"/>
      <c r="E149" s="730"/>
      <c r="F149" s="730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4.25" customHeight="1" x14ac:dyDescent="0.3">
      <c r="A150" s="61"/>
      <c r="B150" s="61"/>
      <c r="C150" s="61"/>
      <c r="D150" s="61"/>
      <c r="E150" s="730"/>
      <c r="F150" s="730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4.25" customHeight="1" x14ac:dyDescent="0.3">
      <c r="A151" s="61"/>
      <c r="B151" s="61"/>
      <c r="C151" s="61"/>
      <c r="D151" s="61"/>
      <c r="E151" s="730"/>
      <c r="F151" s="730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4.25" customHeight="1" x14ac:dyDescent="0.3">
      <c r="A152" s="61"/>
      <c r="B152" s="61"/>
      <c r="C152" s="61"/>
      <c r="D152" s="61"/>
      <c r="E152" s="730"/>
      <c r="F152" s="730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4.25" customHeight="1" x14ac:dyDescent="0.3">
      <c r="A153" s="61"/>
      <c r="B153" s="61"/>
      <c r="C153" s="61"/>
      <c r="D153" s="61"/>
      <c r="E153" s="730"/>
      <c r="F153" s="730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4.25" customHeight="1" x14ac:dyDescent="0.3">
      <c r="A154" s="61"/>
      <c r="B154" s="61"/>
      <c r="C154" s="61"/>
      <c r="D154" s="61"/>
      <c r="E154" s="730"/>
      <c r="F154" s="730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4.25" customHeight="1" x14ac:dyDescent="0.3">
      <c r="A155" s="61"/>
      <c r="B155" s="61"/>
      <c r="C155" s="61"/>
      <c r="D155" s="61"/>
      <c r="E155" s="730"/>
      <c r="F155" s="730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4.25" customHeight="1" x14ac:dyDescent="0.3">
      <c r="A156" s="61"/>
      <c r="B156" s="61"/>
      <c r="C156" s="61"/>
      <c r="D156" s="61"/>
      <c r="E156" s="730"/>
      <c r="F156" s="730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4.25" customHeight="1" x14ac:dyDescent="0.3">
      <c r="A157" s="61"/>
      <c r="B157" s="61"/>
      <c r="C157" s="61"/>
      <c r="D157" s="61"/>
      <c r="E157" s="730"/>
      <c r="F157" s="730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4.25" customHeight="1" x14ac:dyDescent="0.3">
      <c r="A158" s="61"/>
      <c r="B158" s="61"/>
      <c r="C158" s="61"/>
      <c r="D158" s="61"/>
      <c r="E158" s="730"/>
      <c r="F158" s="730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4.25" customHeight="1" x14ac:dyDescent="0.3">
      <c r="A159" s="61"/>
      <c r="B159" s="61"/>
      <c r="C159" s="61"/>
      <c r="D159" s="61"/>
      <c r="E159" s="730"/>
      <c r="F159" s="730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4.25" customHeight="1" x14ac:dyDescent="0.3">
      <c r="A160" s="61"/>
      <c r="B160" s="61"/>
      <c r="C160" s="61"/>
      <c r="D160" s="61"/>
      <c r="E160" s="730"/>
      <c r="F160" s="730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4.25" customHeight="1" x14ac:dyDescent="0.3">
      <c r="A161" s="61"/>
      <c r="B161" s="61"/>
      <c r="C161" s="61"/>
      <c r="D161" s="61"/>
      <c r="E161" s="730"/>
      <c r="F161" s="730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4.25" customHeight="1" x14ac:dyDescent="0.3">
      <c r="A162" s="61"/>
      <c r="B162" s="61"/>
      <c r="C162" s="61"/>
      <c r="D162" s="61"/>
      <c r="E162" s="730"/>
      <c r="F162" s="730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4.25" customHeight="1" x14ac:dyDescent="0.3">
      <c r="A163" s="61"/>
      <c r="B163" s="61"/>
      <c r="C163" s="61"/>
      <c r="D163" s="61"/>
      <c r="E163" s="730"/>
      <c r="F163" s="730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4.25" customHeight="1" x14ac:dyDescent="0.3">
      <c r="A164" s="61"/>
      <c r="B164" s="61"/>
      <c r="C164" s="61"/>
      <c r="D164" s="61"/>
      <c r="E164" s="730"/>
      <c r="F164" s="730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4.25" customHeight="1" x14ac:dyDescent="0.3">
      <c r="A165" s="61"/>
      <c r="B165" s="61"/>
      <c r="C165" s="61"/>
      <c r="D165" s="61"/>
      <c r="E165" s="730"/>
      <c r="F165" s="730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4.25" customHeight="1" x14ac:dyDescent="0.3">
      <c r="A166" s="61"/>
      <c r="B166" s="61"/>
      <c r="C166" s="61"/>
      <c r="D166" s="61"/>
      <c r="E166" s="730"/>
      <c r="F166" s="730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4.25" customHeight="1" x14ac:dyDescent="0.3">
      <c r="A167" s="61"/>
      <c r="B167" s="61"/>
      <c r="C167" s="61"/>
      <c r="D167" s="61"/>
      <c r="E167" s="730"/>
      <c r="F167" s="730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4.25" customHeight="1" x14ac:dyDescent="0.3">
      <c r="A168" s="61"/>
      <c r="B168" s="61"/>
      <c r="C168" s="61"/>
      <c r="D168" s="61"/>
      <c r="E168" s="730"/>
      <c r="F168" s="730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4.25" customHeight="1" x14ac:dyDescent="0.3">
      <c r="A169" s="61"/>
      <c r="B169" s="61"/>
      <c r="C169" s="61"/>
      <c r="D169" s="61"/>
      <c r="E169" s="730"/>
      <c r="F169" s="730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4.25" customHeight="1" x14ac:dyDescent="0.3">
      <c r="A170" s="61"/>
      <c r="B170" s="61"/>
      <c r="C170" s="61"/>
      <c r="D170" s="61"/>
      <c r="E170" s="730"/>
      <c r="F170" s="730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4.25" customHeight="1" x14ac:dyDescent="0.3">
      <c r="A171" s="61"/>
      <c r="B171" s="61"/>
      <c r="C171" s="61"/>
      <c r="D171" s="61"/>
      <c r="E171" s="730"/>
      <c r="F171" s="730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4.25" customHeight="1" x14ac:dyDescent="0.3">
      <c r="A172" s="61"/>
      <c r="B172" s="61"/>
      <c r="C172" s="61"/>
      <c r="D172" s="61"/>
      <c r="E172" s="730"/>
      <c r="F172" s="730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4.25" customHeight="1" x14ac:dyDescent="0.3">
      <c r="A173" s="61"/>
      <c r="B173" s="61"/>
      <c r="C173" s="61"/>
      <c r="D173" s="61"/>
      <c r="E173" s="730"/>
      <c r="F173" s="730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4.25" customHeight="1" x14ac:dyDescent="0.3">
      <c r="A174" s="61"/>
      <c r="B174" s="61"/>
      <c r="C174" s="61"/>
      <c r="D174" s="61"/>
      <c r="E174" s="730"/>
      <c r="F174" s="730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4.25" customHeight="1" x14ac:dyDescent="0.3">
      <c r="A175" s="61"/>
      <c r="B175" s="61"/>
      <c r="C175" s="61"/>
      <c r="D175" s="61"/>
      <c r="E175" s="730"/>
      <c r="F175" s="730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4.25" customHeight="1" x14ac:dyDescent="0.3">
      <c r="A176" s="61"/>
      <c r="B176" s="61"/>
      <c r="C176" s="61"/>
      <c r="D176" s="61"/>
      <c r="E176" s="730"/>
      <c r="F176" s="730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4.25" customHeight="1" x14ac:dyDescent="0.3">
      <c r="A177" s="61"/>
      <c r="B177" s="61"/>
      <c r="C177" s="61"/>
      <c r="D177" s="61"/>
      <c r="E177" s="730"/>
      <c r="F177" s="730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4.25" customHeight="1" x14ac:dyDescent="0.3">
      <c r="A178" s="61"/>
      <c r="B178" s="61"/>
      <c r="C178" s="61"/>
      <c r="D178" s="61"/>
      <c r="E178" s="730"/>
      <c r="F178" s="730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4.25" customHeight="1" x14ac:dyDescent="0.3">
      <c r="A179" s="61"/>
      <c r="B179" s="61"/>
      <c r="C179" s="61"/>
      <c r="D179" s="61"/>
      <c r="E179" s="730"/>
      <c r="F179" s="730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4.25" customHeight="1" x14ac:dyDescent="0.3">
      <c r="A180" s="61"/>
      <c r="B180" s="61"/>
      <c r="C180" s="61"/>
      <c r="D180" s="61"/>
      <c r="E180" s="730"/>
      <c r="F180" s="730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4.25" customHeight="1" x14ac:dyDescent="0.3">
      <c r="A181" s="61"/>
      <c r="B181" s="61"/>
      <c r="C181" s="61"/>
      <c r="D181" s="61"/>
      <c r="E181" s="730"/>
      <c r="F181" s="730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4.25" customHeight="1" x14ac:dyDescent="0.3">
      <c r="A182" s="61"/>
      <c r="B182" s="61"/>
      <c r="C182" s="61"/>
      <c r="D182" s="61"/>
      <c r="E182" s="730"/>
      <c r="F182" s="730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4.25" customHeight="1" x14ac:dyDescent="0.3">
      <c r="A183" s="61"/>
      <c r="B183" s="61"/>
      <c r="C183" s="61"/>
      <c r="D183" s="61"/>
      <c r="E183" s="730"/>
      <c r="F183" s="730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4.25" customHeight="1" x14ac:dyDescent="0.3">
      <c r="A184" s="61"/>
      <c r="B184" s="61"/>
      <c r="C184" s="61"/>
      <c r="D184" s="61"/>
      <c r="E184" s="730"/>
      <c r="F184" s="730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4.25" customHeight="1" x14ac:dyDescent="0.3">
      <c r="A185" s="61"/>
      <c r="B185" s="61"/>
      <c r="C185" s="61"/>
      <c r="D185" s="61"/>
      <c r="E185" s="730"/>
      <c r="F185" s="730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4.25" customHeight="1" x14ac:dyDescent="0.3">
      <c r="A186" s="61"/>
      <c r="B186" s="61"/>
      <c r="C186" s="61"/>
      <c r="D186" s="61"/>
      <c r="E186" s="730"/>
      <c r="F186" s="730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4.25" customHeight="1" x14ac:dyDescent="0.3">
      <c r="A187" s="61"/>
      <c r="B187" s="61"/>
      <c r="C187" s="61"/>
      <c r="D187" s="61"/>
      <c r="E187" s="730"/>
      <c r="F187" s="730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4.25" customHeight="1" x14ac:dyDescent="0.3">
      <c r="A188" s="61"/>
      <c r="B188" s="61"/>
      <c r="C188" s="61"/>
      <c r="D188" s="61"/>
      <c r="E188" s="730"/>
      <c r="F188" s="730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4.25" customHeight="1" x14ac:dyDescent="0.3">
      <c r="A189" s="61"/>
      <c r="B189" s="61"/>
      <c r="C189" s="61"/>
      <c r="D189" s="61"/>
      <c r="E189" s="730"/>
      <c r="F189" s="730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4.25" customHeight="1" x14ac:dyDescent="0.3">
      <c r="A190" s="61"/>
      <c r="B190" s="61"/>
      <c r="C190" s="61"/>
      <c r="D190" s="61"/>
      <c r="E190" s="730"/>
      <c r="F190" s="730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4.25" customHeight="1" x14ac:dyDescent="0.3">
      <c r="A191" s="61"/>
      <c r="B191" s="61"/>
      <c r="C191" s="61"/>
      <c r="D191" s="61"/>
      <c r="E191" s="730"/>
      <c r="F191" s="730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4.25" customHeight="1" x14ac:dyDescent="0.3">
      <c r="A192" s="61"/>
      <c r="B192" s="61"/>
      <c r="C192" s="61"/>
      <c r="D192" s="61"/>
      <c r="E192" s="730"/>
      <c r="F192" s="730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4.25" customHeight="1" x14ac:dyDescent="0.3">
      <c r="A193" s="61"/>
      <c r="B193" s="61"/>
      <c r="C193" s="61"/>
      <c r="D193" s="61"/>
      <c r="E193" s="730"/>
      <c r="F193" s="730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4.25" customHeight="1" x14ac:dyDescent="0.3">
      <c r="A194" s="61"/>
      <c r="B194" s="61"/>
      <c r="C194" s="61"/>
      <c r="D194" s="61"/>
      <c r="E194" s="730"/>
      <c r="F194" s="730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4.25" customHeight="1" x14ac:dyDescent="0.3">
      <c r="A195" s="61"/>
      <c r="B195" s="61"/>
      <c r="C195" s="61"/>
      <c r="D195" s="61"/>
      <c r="E195" s="730"/>
      <c r="F195" s="730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4.25" customHeight="1" x14ac:dyDescent="0.3">
      <c r="A196" s="61"/>
      <c r="B196" s="61"/>
      <c r="C196" s="61"/>
      <c r="D196" s="61"/>
      <c r="E196" s="730"/>
      <c r="F196" s="730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4.25" customHeight="1" x14ac:dyDescent="0.3">
      <c r="A197" s="61"/>
      <c r="B197" s="61"/>
      <c r="C197" s="61"/>
      <c r="D197" s="61"/>
      <c r="E197" s="730"/>
      <c r="F197" s="730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4.25" customHeight="1" x14ac:dyDescent="0.3">
      <c r="A198" s="61"/>
      <c r="B198" s="61"/>
      <c r="C198" s="61"/>
      <c r="D198" s="61"/>
      <c r="E198" s="730"/>
      <c r="F198" s="730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4.25" customHeight="1" x14ac:dyDescent="0.3">
      <c r="A199" s="61"/>
      <c r="B199" s="61"/>
      <c r="C199" s="61"/>
      <c r="D199" s="61"/>
      <c r="E199" s="730"/>
      <c r="F199" s="730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4.25" customHeight="1" x14ac:dyDescent="0.3">
      <c r="A200" s="61"/>
      <c r="B200" s="61"/>
      <c r="C200" s="61"/>
      <c r="D200" s="61"/>
      <c r="E200" s="730"/>
      <c r="F200" s="730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4.25" customHeight="1" x14ac:dyDescent="0.3">
      <c r="A201" s="61"/>
      <c r="B201" s="61"/>
      <c r="C201" s="61"/>
      <c r="D201" s="61"/>
      <c r="E201" s="730"/>
      <c r="F201" s="730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4.25" customHeight="1" x14ac:dyDescent="0.3">
      <c r="A202" s="61"/>
      <c r="B202" s="61"/>
      <c r="C202" s="61"/>
      <c r="D202" s="61"/>
      <c r="E202" s="730"/>
      <c r="F202" s="730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4.25" customHeight="1" x14ac:dyDescent="0.3">
      <c r="A203" s="61"/>
      <c r="B203" s="61"/>
      <c r="C203" s="61"/>
      <c r="D203" s="61"/>
      <c r="E203" s="730"/>
      <c r="F203" s="730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4.25" customHeight="1" x14ac:dyDescent="0.3">
      <c r="A204" s="61"/>
      <c r="B204" s="61"/>
      <c r="C204" s="61"/>
      <c r="D204" s="61"/>
      <c r="E204" s="730"/>
      <c r="F204" s="730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4.25" customHeight="1" x14ac:dyDescent="0.3">
      <c r="A205" s="61"/>
      <c r="B205" s="61"/>
      <c r="C205" s="61"/>
      <c r="D205" s="61"/>
      <c r="E205" s="730"/>
      <c r="F205" s="730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4.25" customHeight="1" x14ac:dyDescent="0.3">
      <c r="A206" s="61"/>
      <c r="B206" s="61"/>
      <c r="C206" s="61"/>
      <c r="D206" s="61"/>
      <c r="E206" s="730"/>
      <c r="F206" s="730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4.25" customHeight="1" x14ac:dyDescent="0.3">
      <c r="A207" s="61"/>
      <c r="B207" s="61"/>
      <c r="C207" s="61"/>
      <c r="D207" s="61"/>
      <c r="E207" s="730"/>
      <c r="F207" s="730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4.25" customHeight="1" x14ac:dyDescent="0.3">
      <c r="A208" s="61"/>
      <c r="B208" s="61"/>
      <c r="C208" s="61"/>
      <c r="D208" s="61"/>
      <c r="E208" s="730"/>
      <c r="F208" s="730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4.25" customHeight="1" x14ac:dyDescent="0.3">
      <c r="A209" s="61"/>
      <c r="B209" s="61"/>
      <c r="C209" s="61"/>
      <c r="D209" s="61"/>
      <c r="E209" s="730"/>
      <c r="F209" s="730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4.25" customHeight="1" x14ac:dyDescent="0.3">
      <c r="A210" s="61"/>
      <c r="B210" s="61"/>
      <c r="C210" s="61"/>
      <c r="D210" s="61"/>
      <c r="E210" s="730"/>
      <c r="F210" s="730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4.25" customHeight="1" x14ac:dyDescent="0.3">
      <c r="A211" s="61"/>
      <c r="B211" s="61"/>
      <c r="C211" s="61"/>
      <c r="D211" s="61"/>
      <c r="E211" s="730"/>
      <c r="F211" s="730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4.25" customHeight="1" x14ac:dyDescent="0.3">
      <c r="A212" s="61"/>
      <c r="B212" s="61"/>
      <c r="C212" s="61"/>
      <c r="D212" s="61"/>
      <c r="E212" s="730"/>
      <c r="F212" s="730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4.25" customHeight="1" x14ac:dyDescent="0.3">
      <c r="A213" s="61"/>
      <c r="B213" s="61"/>
      <c r="C213" s="61"/>
      <c r="D213" s="61"/>
      <c r="E213" s="730"/>
      <c r="F213" s="730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4.25" customHeight="1" x14ac:dyDescent="0.3">
      <c r="A214" s="61"/>
      <c r="B214" s="61"/>
      <c r="C214" s="61"/>
      <c r="D214" s="61"/>
      <c r="E214" s="730"/>
      <c r="F214" s="730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4.25" customHeight="1" x14ac:dyDescent="0.3">
      <c r="A215" s="61"/>
      <c r="B215" s="61"/>
      <c r="C215" s="61"/>
      <c r="D215" s="61"/>
      <c r="E215" s="730"/>
      <c r="F215" s="730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4.25" customHeight="1" x14ac:dyDescent="0.3">
      <c r="A216" s="61"/>
      <c r="B216" s="61"/>
      <c r="C216" s="61"/>
      <c r="D216" s="61"/>
      <c r="E216" s="730"/>
      <c r="F216" s="730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4.25" customHeight="1" x14ac:dyDescent="0.3">
      <c r="A217" s="61"/>
      <c r="B217" s="61"/>
      <c r="C217" s="61"/>
      <c r="D217" s="61"/>
      <c r="E217" s="730"/>
      <c r="F217" s="730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4.25" customHeight="1" x14ac:dyDescent="0.3">
      <c r="A218" s="61"/>
      <c r="B218" s="61"/>
      <c r="C218" s="61"/>
      <c r="D218" s="61"/>
      <c r="E218" s="730"/>
      <c r="F218" s="730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4.25" customHeight="1" x14ac:dyDescent="0.3">
      <c r="A219" s="61"/>
      <c r="B219" s="61"/>
      <c r="C219" s="61"/>
      <c r="D219" s="61"/>
      <c r="E219" s="730"/>
      <c r="F219" s="730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4.25" customHeight="1" x14ac:dyDescent="0.3">
      <c r="A220" s="61"/>
      <c r="B220" s="61"/>
      <c r="C220" s="61"/>
      <c r="D220" s="61"/>
      <c r="E220" s="730"/>
      <c r="F220" s="730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4.25" customHeight="1" x14ac:dyDescent="0.3">
      <c r="A221" s="61"/>
      <c r="B221" s="61"/>
      <c r="C221" s="61"/>
      <c r="D221" s="61"/>
      <c r="E221" s="730"/>
      <c r="F221" s="730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4.25" customHeight="1" x14ac:dyDescent="0.3">
      <c r="A222" s="61"/>
      <c r="B222" s="61"/>
      <c r="C222" s="61"/>
      <c r="D222" s="61"/>
      <c r="E222" s="730"/>
      <c r="F222" s="730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4.25" customHeight="1" x14ac:dyDescent="0.3">
      <c r="A223" s="61"/>
      <c r="B223" s="61"/>
      <c r="C223" s="61"/>
      <c r="D223" s="61"/>
      <c r="E223" s="730"/>
      <c r="F223" s="730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4.25" customHeight="1" x14ac:dyDescent="0.3">
      <c r="A224" s="61"/>
      <c r="B224" s="61"/>
      <c r="C224" s="61"/>
      <c r="D224" s="61"/>
      <c r="E224" s="730"/>
      <c r="F224" s="730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4.25" customHeight="1" x14ac:dyDescent="0.3">
      <c r="A225" s="61"/>
      <c r="B225" s="61"/>
      <c r="C225" s="61"/>
      <c r="D225" s="61"/>
      <c r="E225" s="730"/>
      <c r="F225" s="730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4.25" customHeight="1" x14ac:dyDescent="0.3">
      <c r="A226" s="61"/>
      <c r="B226" s="61"/>
      <c r="C226" s="61"/>
      <c r="D226" s="61"/>
      <c r="E226" s="730"/>
      <c r="F226" s="730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4.25" customHeight="1" x14ac:dyDescent="0.3">
      <c r="A227" s="61"/>
      <c r="B227" s="61"/>
      <c r="C227" s="61"/>
      <c r="D227" s="61"/>
      <c r="E227" s="730"/>
      <c r="F227" s="730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4.25" customHeight="1" x14ac:dyDescent="0.3">
      <c r="A228" s="61"/>
      <c r="B228" s="61"/>
      <c r="C228" s="61"/>
      <c r="D228" s="61"/>
      <c r="E228" s="730"/>
      <c r="F228" s="730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4.25" customHeight="1" x14ac:dyDescent="0.3">
      <c r="A229" s="61"/>
      <c r="B229" s="61"/>
      <c r="C229" s="61"/>
      <c r="D229" s="61"/>
      <c r="E229" s="730"/>
      <c r="F229" s="730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4.25" customHeight="1" x14ac:dyDescent="0.3">
      <c r="A230" s="61"/>
      <c r="B230" s="61"/>
      <c r="C230" s="61"/>
      <c r="D230" s="61"/>
      <c r="E230" s="730"/>
      <c r="F230" s="730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4.25" customHeight="1" x14ac:dyDescent="0.3">
      <c r="A231" s="61"/>
      <c r="B231" s="61"/>
      <c r="C231" s="61"/>
      <c r="D231" s="61"/>
      <c r="E231" s="730"/>
      <c r="F231" s="730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4.25" customHeight="1" x14ac:dyDescent="0.3">
      <c r="A232" s="61"/>
      <c r="B232" s="61"/>
      <c r="C232" s="61"/>
      <c r="D232" s="61"/>
      <c r="E232" s="730"/>
      <c r="F232" s="730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4.25" customHeight="1" x14ac:dyDescent="0.3">
      <c r="A233" s="61"/>
      <c r="B233" s="61"/>
      <c r="C233" s="61"/>
      <c r="D233" s="61"/>
      <c r="E233" s="730"/>
      <c r="F233" s="730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4.25" customHeight="1" x14ac:dyDescent="0.3">
      <c r="A234" s="61"/>
      <c r="B234" s="61"/>
      <c r="C234" s="61"/>
      <c r="D234" s="61"/>
      <c r="E234" s="730"/>
      <c r="F234" s="730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4.25" customHeight="1" x14ac:dyDescent="0.3">
      <c r="A235" s="61"/>
      <c r="B235" s="61"/>
      <c r="C235" s="61"/>
      <c r="D235" s="61"/>
      <c r="E235" s="730"/>
      <c r="F235" s="730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4.25" customHeight="1" x14ac:dyDescent="0.3">
      <c r="A236" s="61"/>
      <c r="B236" s="61"/>
      <c r="C236" s="61"/>
      <c r="D236" s="61"/>
      <c r="E236" s="730"/>
      <c r="F236" s="730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4.25" customHeight="1" x14ac:dyDescent="0.3">
      <c r="A237" s="61"/>
      <c r="B237" s="61"/>
      <c r="C237" s="61"/>
      <c r="D237" s="61"/>
      <c r="E237" s="730"/>
      <c r="F237" s="730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4.25" customHeight="1" x14ac:dyDescent="0.3">
      <c r="A238" s="61"/>
      <c r="B238" s="61"/>
      <c r="C238" s="61"/>
      <c r="D238" s="61"/>
      <c r="E238" s="730"/>
      <c r="F238" s="730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4.25" customHeight="1" x14ac:dyDescent="0.3">
      <c r="A239" s="61"/>
      <c r="B239" s="61"/>
      <c r="C239" s="61"/>
      <c r="D239" s="61"/>
      <c r="E239" s="730"/>
      <c r="F239" s="730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4.25" customHeight="1" x14ac:dyDescent="0.3">
      <c r="A240" s="61"/>
      <c r="B240" s="61"/>
      <c r="C240" s="61"/>
      <c r="D240" s="61"/>
      <c r="E240" s="730"/>
      <c r="F240" s="730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4.25" customHeight="1" x14ac:dyDescent="0.3">
      <c r="A241" s="61"/>
      <c r="B241" s="61"/>
      <c r="C241" s="61"/>
      <c r="D241" s="61"/>
      <c r="E241" s="730"/>
      <c r="F241" s="730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4.25" customHeight="1" x14ac:dyDescent="0.3">
      <c r="A242" s="61"/>
      <c r="B242" s="61"/>
      <c r="C242" s="61"/>
      <c r="D242" s="61"/>
      <c r="E242" s="730"/>
      <c r="F242" s="730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4.25" customHeight="1" x14ac:dyDescent="0.3">
      <c r="A243" s="61"/>
      <c r="B243" s="61"/>
      <c r="C243" s="61"/>
      <c r="D243" s="61"/>
      <c r="E243" s="730"/>
      <c r="F243" s="730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4.25" customHeight="1" x14ac:dyDescent="0.3">
      <c r="A244" s="61"/>
      <c r="B244" s="61"/>
      <c r="C244" s="61"/>
      <c r="D244" s="61"/>
      <c r="E244" s="730"/>
      <c r="F244" s="730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4.25" customHeight="1" x14ac:dyDescent="0.3">
      <c r="A245" s="61"/>
      <c r="B245" s="61"/>
      <c r="C245" s="61"/>
      <c r="D245" s="61"/>
      <c r="E245" s="730"/>
      <c r="F245" s="730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4.25" customHeight="1" x14ac:dyDescent="0.3">
      <c r="A246" s="61"/>
      <c r="B246" s="61"/>
      <c r="C246" s="61"/>
      <c r="D246" s="61"/>
      <c r="E246" s="730"/>
      <c r="F246" s="730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4.25" customHeight="1" x14ac:dyDescent="0.3">
      <c r="A247" s="61"/>
      <c r="B247" s="61"/>
      <c r="C247" s="61"/>
      <c r="D247" s="61"/>
      <c r="E247" s="730"/>
      <c r="F247" s="730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4.25" customHeight="1" x14ac:dyDescent="0.3">
      <c r="A248" s="61"/>
      <c r="B248" s="61"/>
      <c r="C248" s="61"/>
      <c r="D248" s="61"/>
      <c r="E248" s="730"/>
      <c r="F248" s="730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4.25" customHeight="1" x14ac:dyDescent="0.3">
      <c r="A249" s="61"/>
      <c r="B249" s="61"/>
      <c r="C249" s="61"/>
      <c r="D249" s="61"/>
      <c r="E249" s="730"/>
      <c r="F249" s="730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4.25" customHeight="1" x14ac:dyDescent="0.3">
      <c r="A250" s="61"/>
      <c r="B250" s="61"/>
      <c r="C250" s="61"/>
      <c r="D250" s="61"/>
      <c r="E250" s="730"/>
      <c r="F250" s="730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4.25" customHeight="1" x14ac:dyDescent="0.3">
      <c r="A251" s="61"/>
      <c r="B251" s="61"/>
      <c r="C251" s="61"/>
      <c r="D251" s="61"/>
      <c r="E251" s="730"/>
      <c r="F251" s="730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4.25" customHeight="1" x14ac:dyDescent="0.3">
      <c r="A252" s="61"/>
      <c r="B252" s="61"/>
      <c r="C252" s="61"/>
      <c r="D252" s="61"/>
      <c r="E252" s="730"/>
      <c r="F252" s="730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4.25" customHeight="1" x14ac:dyDescent="0.3">
      <c r="A253" s="61"/>
      <c r="B253" s="61"/>
      <c r="C253" s="61"/>
      <c r="D253" s="61"/>
      <c r="E253" s="730"/>
      <c r="F253" s="730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4.25" customHeight="1" x14ac:dyDescent="0.3">
      <c r="A254" s="61"/>
      <c r="B254" s="61"/>
      <c r="C254" s="61"/>
      <c r="D254" s="61"/>
      <c r="E254" s="730"/>
      <c r="F254" s="730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4.25" customHeight="1" x14ac:dyDescent="0.3">
      <c r="A255" s="61"/>
      <c r="B255" s="61"/>
      <c r="C255" s="61"/>
      <c r="D255" s="61"/>
      <c r="E255" s="730"/>
      <c r="F255" s="730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4.25" customHeight="1" x14ac:dyDescent="0.3">
      <c r="A256" s="61"/>
      <c r="B256" s="61"/>
      <c r="C256" s="61"/>
      <c r="D256" s="61"/>
      <c r="E256" s="730"/>
      <c r="F256" s="730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4.25" customHeight="1" x14ac:dyDescent="0.3">
      <c r="A257" s="61"/>
      <c r="B257" s="61"/>
      <c r="C257" s="61"/>
      <c r="D257" s="61"/>
      <c r="E257" s="730"/>
      <c r="F257" s="730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4.25" customHeight="1" x14ac:dyDescent="0.3">
      <c r="A258" s="61"/>
      <c r="B258" s="61"/>
      <c r="C258" s="61"/>
      <c r="D258" s="61"/>
      <c r="E258" s="730"/>
      <c r="F258" s="730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4.25" customHeight="1" x14ac:dyDescent="0.3">
      <c r="A259" s="61"/>
      <c r="B259" s="61"/>
      <c r="C259" s="61"/>
      <c r="D259" s="61"/>
      <c r="E259" s="730"/>
      <c r="F259" s="730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4.25" customHeight="1" x14ac:dyDescent="0.3">
      <c r="A260" s="61"/>
      <c r="B260" s="61"/>
      <c r="C260" s="61"/>
      <c r="D260" s="61"/>
      <c r="E260" s="730"/>
      <c r="F260" s="730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4.25" customHeight="1" x14ac:dyDescent="0.3">
      <c r="A261" s="61"/>
      <c r="B261" s="61"/>
      <c r="C261" s="61"/>
      <c r="D261" s="61"/>
      <c r="E261" s="730"/>
      <c r="F261" s="730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4.25" customHeight="1" x14ac:dyDescent="0.3">
      <c r="A262" s="61"/>
      <c r="B262" s="61"/>
      <c r="C262" s="61"/>
      <c r="D262" s="61"/>
      <c r="E262" s="730"/>
      <c r="F262" s="730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4.25" customHeight="1" x14ac:dyDescent="0.3">
      <c r="A263" s="61"/>
      <c r="B263" s="61"/>
      <c r="C263" s="61"/>
      <c r="D263" s="61"/>
      <c r="E263" s="730"/>
      <c r="F263" s="730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4.25" customHeight="1" x14ac:dyDescent="0.3">
      <c r="A264" s="61"/>
      <c r="B264" s="61"/>
      <c r="C264" s="61"/>
      <c r="D264" s="61"/>
      <c r="E264" s="730"/>
      <c r="F264" s="730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4.25" customHeight="1" x14ac:dyDescent="0.3">
      <c r="A265" s="61"/>
      <c r="B265" s="61"/>
      <c r="C265" s="61"/>
      <c r="D265" s="61"/>
      <c r="E265" s="730"/>
      <c r="F265" s="730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4.25" customHeight="1" x14ac:dyDescent="0.3">
      <c r="A266" s="61"/>
      <c r="B266" s="61"/>
      <c r="C266" s="61"/>
      <c r="D266" s="61"/>
      <c r="E266" s="730"/>
      <c r="F266" s="730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4.25" customHeight="1" x14ac:dyDescent="0.3">
      <c r="A267" s="61"/>
      <c r="B267" s="61"/>
      <c r="C267" s="61"/>
      <c r="D267" s="61"/>
      <c r="E267" s="730"/>
      <c r="F267" s="730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4.25" customHeight="1" x14ac:dyDescent="0.3">
      <c r="A268" s="61"/>
      <c r="B268" s="61"/>
      <c r="C268" s="61"/>
      <c r="D268" s="61"/>
      <c r="E268" s="730"/>
      <c r="F268" s="730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4.25" customHeight="1" x14ac:dyDescent="0.3">
      <c r="A269" s="61"/>
      <c r="B269" s="61"/>
      <c r="C269" s="61"/>
      <c r="D269" s="61"/>
      <c r="E269" s="730"/>
      <c r="F269" s="730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4.25" customHeight="1" x14ac:dyDescent="0.3">
      <c r="A270" s="61"/>
      <c r="B270" s="61"/>
      <c r="C270" s="61"/>
      <c r="D270" s="61"/>
      <c r="E270" s="730"/>
      <c r="F270" s="730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4.25" customHeight="1" x14ac:dyDescent="0.3">
      <c r="A271" s="61"/>
      <c r="B271" s="61"/>
      <c r="C271" s="61"/>
      <c r="D271" s="61"/>
      <c r="E271" s="730"/>
      <c r="F271" s="730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4.25" customHeight="1" x14ac:dyDescent="0.3">
      <c r="A272" s="61"/>
      <c r="B272" s="61"/>
      <c r="C272" s="61"/>
      <c r="D272" s="61"/>
      <c r="E272" s="730"/>
      <c r="F272" s="730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4.25" customHeight="1" x14ac:dyDescent="0.3">
      <c r="A273" s="61"/>
      <c r="B273" s="61"/>
      <c r="C273" s="61"/>
      <c r="D273" s="61"/>
      <c r="E273" s="730"/>
      <c r="F273" s="730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4.25" customHeight="1" x14ac:dyDescent="0.3">
      <c r="A274" s="61"/>
      <c r="B274" s="61"/>
      <c r="C274" s="61"/>
      <c r="D274" s="61"/>
      <c r="E274" s="730"/>
      <c r="F274" s="730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4.25" customHeight="1" x14ac:dyDescent="0.3">
      <c r="A275" s="61"/>
      <c r="B275" s="61"/>
      <c r="C275" s="61"/>
      <c r="D275" s="61"/>
      <c r="E275" s="730"/>
      <c r="F275" s="730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4.25" customHeight="1" x14ac:dyDescent="0.3">
      <c r="A276" s="61"/>
      <c r="B276" s="61"/>
      <c r="C276" s="61"/>
      <c r="D276" s="61"/>
      <c r="E276" s="730"/>
      <c r="F276" s="730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4.25" customHeight="1" x14ac:dyDescent="0.3">
      <c r="A277" s="61"/>
      <c r="B277" s="61"/>
      <c r="C277" s="61"/>
      <c r="D277" s="61"/>
      <c r="E277" s="730"/>
      <c r="F277" s="730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4.25" customHeight="1" x14ac:dyDescent="0.3">
      <c r="A278" s="61"/>
      <c r="B278" s="61"/>
      <c r="C278" s="61"/>
      <c r="D278" s="61"/>
      <c r="E278" s="730"/>
      <c r="F278" s="730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4.25" customHeight="1" x14ac:dyDescent="0.3">
      <c r="A279" s="61"/>
      <c r="B279" s="61"/>
      <c r="C279" s="61"/>
      <c r="D279" s="61"/>
      <c r="E279" s="730"/>
      <c r="F279" s="730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4.25" customHeight="1" x14ac:dyDescent="0.3">
      <c r="A280" s="61"/>
      <c r="B280" s="61"/>
      <c r="C280" s="61"/>
      <c r="D280" s="61"/>
      <c r="E280" s="730"/>
      <c r="F280" s="730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4.25" customHeight="1" x14ac:dyDescent="0.3">
      <c r="A281" s="61"/>
      <c r="B281" s="61"/>
      <c r="C281" s="61"/>
      <c r="D281" s="61"/>
      <c r="E281" s="730"/>
      <c r="F281" s="730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4.25" customHeight="1" x14ac:dyDescent="0.3">
      <c r="A282" s="61"/>
      <c r="B282" s="61"/>
      <c r="C282" s="61"/>
      <c r="D282" s="61"/>
      <c r="E282" s="730"/>
      <c r="F282" s="730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4.25" customHeight="1" x14ac:dyDescent="0.3">
      <c r="A283" s="61"/>
      <c r="B283" s="61"/>
      <c r="C283" s="61"/>
      <c r="D283" s="61"/>
      <c r="E283" s="730"/>
      <c r="F283" s="730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4.25" customHeight="1" x14ac:dyDescent="0.3">
      <c r="A284" s="61"/>
      <c r="B284" s="61"/>
      <c r="C284" s="61"/>
      <c r="D284" s="61"/>
      <c r="E284" s="730"/>
      <c r="F284" s="730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4.25" customHeight="1" x14ac:dyDescent="0.3">
      <c r="A285" s="61"/>
      <c r="B285" s="61"/>
      <c r="C285" s="61"/>
      <c r="D285" s="61"/>
      <c r="E285" s="730"/>
      <c r="F285" s="730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4.25" customHeight="1" x14ac:dyDescent="0.3">
      <c r="A286" s="61"/>
      <c r="B286" s="61"/>
      <c r="C286" s="61"/>
      <c r="D286" s="61"/>
      <c r="E286" s="730"/>
      <c r="F286" s="730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4.25" customHeight="1" x14ac:dyDescent="0.3">
      <c r="A287" s="61"/>
      <c r="B287" s="61"/>
      <c r="C287" s="61"/>
      <c r="D287" s="61"/>
      <c r="E287" s="730"/>
      <c r="F287" s="730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4.25" customHeight="1" x14ac:dyDescent="0.3">
      <c r="A288" s="61"/>
      <c r="B288" s="61"/>
      <c r="C288" s="61"/>
      <c r="D288" s="61"/>
      <c r="E288" s="730"/>
      <c r="F288" s="730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4.25" customHeight="1" x14ac:dyDescent="0.3">
      <c r="A289" s="61"/>
      <c r="B289" s="61"/>
      <c r="C289" s="61"/>
      <c r="D289" s="61"/>
      <c r="E289" s="730"/>
      <c r="F289" s="730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4.25" customHeight="1" x14ac:dyDescent="0.3">
      <c r="A290" s="61"/>
      <c r="B290" s="61"/>
      <c r="C290" s="61"/>
      <c r="D290" s="61"/>
      <c r="E290" s="730"/>
      <c r="F290" s="730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4.25" customHeight="1" x14ac:dyDescent="0.3">
      <c r="A291" s="61"/>
      <c r="B291" s="61"/>
      <c r="C291" s="61"/>
      <c r="D291" s="61"/>
      <c r="E291" s="730"/>
      <c r="F291" s="730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4.25" customHeight="1" x14ac:dyDescent="0.3">
      <c r="A292" s="61"/>
      <c r="B292" s="61"/>
      <c r="C292" s="61"/>
      <c r="D292" s="61"/>
      <c r="E292" s="730"/>
      <c r="F292" s="730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4.25" customHeight="1" x14ac:dyDescent="0.3">
      <c r="A293" s="61"/>
      <c r="B293" s="61"/>
      <c r="C293" s="61"/>
      <c r="D293" s="61"/>
      <c r="E293" s="730"/>
      <c r="F293" s="730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4.25" customHeight="1" x14ac:dyDescent="0.3">
      <c r="A294" s="61"/>
      <c r="B294" s="61"/>
      <c r="C294" s="61"/>
      <c r="D294" s="61"/>
      <c r="E294" s="730"/>
      <c r="F294" s="730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4.25" customHeight="1" x14ac:dyDescent="0.3">
      <c r="A295" s="61"/>
      <c r="B295" s="61"/>
      <c r="C295" s="61"/>
      <c r="D295" s="61"/>
      <c r="E295" s="730"/>
      <c r="F295" s="730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4.25" customHeight="1" x14ac:dyDescent="0.3">
      <c r="A296" s="61"/>
      <c r="B296" s="61"/>
      <c r="C296" s="61"/>
      <c r="D296" s="61"/>
      <c r="E296" s="730"/>
      <c r="F296" s="730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4.25" customHeight="1" x14ac:dyDescent="0.3">
      <c r="A297" s="61"/>
      <c r="B297" s="61"/>
      <c r="C297" s="61"/>
      <c r="D297" s="61"/>
      <c r="E297" s="730"/>
      <c r="F297" s="730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4.25" customHeight="1" x14ac:dyDescent="0.3">
      <c r="A298" s="61"/>
      <c r="B298" s="61"/>
      <c r="C298" s="61"/>
      <c r="D298" s="61"/>
      <c r="E298" s="730"/>
      <c r="F298" s="730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4.25" customHeight="1" x14ac:dyDescent="0.3">
      <c r="A299" s="61"/>
      <c r="B299" s="61"/>
      <c r="C299" s="61"/>
      <c r="D299" s="61"/>
      <c r="E299" s="730"/>
      <c r="F299" s="730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4.25" customHeight="1" x14ac:dyDescent="0.3">
      <c r="A300" s="61"/>
      <c r="B300" s="61"/>
      <c r="C300" s="61"/>
      <c r="D300" s="61"/>
      <c r="E300" s="730"/>
      <c r="F300" s="730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4.25" customHeight="1" x14ac:dyDescent="0.3">
      <c r="A301" s="61"/>
      <c r="B301" s="61"/>
      <c r="C301" s="61"/>
      <c r="D301" s="61"/>
      <c r="E301" s="730"/>
      <c r="F301" s="730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4.25" customHeight="1" x14ac:dyDescent="0.3">
      <c r="A302" s="61"/>
      <c r="B302" s="61"/>
      <c r="C302" s="61"/>
      <c r="D302" s="61"/>
      <c r="E302" s="730"/>
      <c r="F302" s="730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4.25" customHeight="1" x14ac:dyDescent="0.3">
      <c r="A303" s="61"/>
      <c r="B303" s="61"/>
      <c r="C303" s="61"/>
      <c r="D303" s="61"/>
      <c r="E303" s="730"/>
      <c r="F303" s="730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4.25" customHeight="1" x14ac:dyDescent="0.3">
      <c r="A304" s="61"/>
      <c r="B304" s="61"/>
      <c r="C304" s="61"/>
      <c r="D304" s="61"/>
      <c r="E304" s="730"/>
      <c r="F304" s="730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4.25" customHeight="1" x14ac:dyDescent="0.3">
      <c r="A305" s="61"/>
      <c r="B305" s="61"/>
      <c r="C305" s="61"/>
      <c r="D305" s="61"/>
      <c r="E305" s="730"/>
      <c r="F305" s="730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4.25" customHeight="1" x14ac:dyDescent="0.3">
      <c r="A306" s="61"/>
      <c r="B306" s="61"/>
      <c r="C306" s="61"/>
      <c r="D306" s="61"/>
      <c r="E306" s="730"/>
      <c r="F306" s="730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4.25" customHeight="1" x14ac:dyDescent="0.3">
      <c r="A307" s="61"/>
      <c r="B307" s="61"/>
      <c r="C307" s="61"/>
      <c r="D307" s="61"/>
      <c r="E307" s="730"/>
      <c r="F307" s="730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4.25" customHeight="1" x14ac:dyDescent="0.3">
      <c r="A308" s="61"/>
      <c r="B308" s="61"/>
      <c r="C308" s="61"/>
      <c r="D308" s="61"/>
      <c r="E308" s="730"/>
      <c r="F308" s="730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4.25" customHeight="1" x14ac:dyDescent="0.3">
      <c r="A309" s="61"/>
      <c r="B309" s="61"/>
      <c r="C309" s="61"/>
      <c r="D309" s="61"/>
      <c r="E309" s="730"/>
      <c r="F309" s="730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4.25" customHeight="1" x14ac:dyDescent="0.3">
      <c r="A310" s="61"/>
      <c r="B310" s="61"/>
      <c r="C310" s="61"/>
      <c r="D310" s="61"/>
      <c r="E310" s="730"/>
      <c r="F310" s="730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4.25" customHeight="1" x14ac:dyDescent="0.3">
      <c r="A311" s="61"/>
      <c r="B311" s="61"/>
      <c r="C311" s="61"/>
      <c r="D311" s="61"/>
      <c r="E311" s="730"/>
      <c r="F311" s="730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4.25" customHeight="1" x14ac:dyDescent="0.3">
      <c r="A312" s="61"/>
      <c r="B312" s="61"/>
      <c r="C312" s="61"/>
      <c r="D312" s="61"/>
      <c r="E312" s="730"/>
      <c r="F312" s="730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4.25" customHeight="1" x14ac:dyDescent="0.3">
      <c r="A313" s="61"/>
      <c r="B313" s="61"/>
      <c r="C313" s="61"/>
      <c r="D313" s="61"/>
      <c r="E313" s="730"/>
      <c r="F313" s="730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4.25" customHeight="1" x14ac:dyDescent="0.3">
      <c r="A314" s="61"/>
      <c r="B314" s="61"/>
      <c r="C314" s="61"/>
      <c r="D314" s="61"/>
      <c r="E314" s="730"/>
      <c r="F314" s="730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4.25" customHeight="1" x14ac:dyDescent="0.3">
      <c r="A315" s="61"/>
      <c r="B315" s="61"/>
      <c r="C315" s="61"/>
      <c r="D315" s="61"/>
      <c r="E315" s="730"/>
      <c r="F315" s="730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4.25" customHeight="1" x14ac:dyDescent="0.3">
      <c r="A316" s="61"/>
      <c r="B316" s="61"/>
      <c r="C316" s="61"/>
      <c r="D316" s="61"/>
      <c r="E316" s="730"/>
      <c r="F316" s="730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4.25" customHeight="1" x14ac:dyDescent="0.3">
      <c r="A317" s="61"/>
      <c r="B317" s="61"/>
      <c r="C317" s="61"/>
      <c r="D317" s="61"/>
      <c r="E317" s="730"/>
      <c r="F317" s="730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4.25" customHeight="1" x14ac:dyDescent="0.3">
      <c r="A318" s="61"/>
      <c r="B318" s="61"/>
      <c r="C318" s="61"/>
      <c r="D318" s="61"/>
      <c r="E318" s="730"/>
      <c r="F318" s="730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4.25" customHeight="1" x14ac:dyDescent="0.3">
      <c r="A319" s="61"/>
      <c r="B319" s="61"/>
      <c r="C319" s="61"/>
      <c r="D319" s="61"/>
      <c r="E319" s="730"/>
      <c r="F319" s="730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4.25" customHeight="1" x14ac:dyDescent="0.3">
      <c r="A320" s="61"/>
      <c r="B320" s="61"/>
      <c r="C320" s="61"/>
      <c r="D320" s="61"/>
      <c r="E320" s="730"/>
      <c r="F320" s="730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4.25" customHeight="1" x14ac:dyDescent="0.3">
      <c r="A321" s="61"/>
      <c r="B321" s="61"/>
      <c r="C321" s="61"/>
      <c r="D321" s="61"/>
      <c r="E321" s="730"/>
      <c r="F321" s="730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4.25" customHeight="1" x14ac:dyDescent="0.3">
      <c r="A322" s="61"/>
      <c r="B322" s="61"/>
      <c r="C322" s="61"/>
      <c r="D322" s="61"/>
      <c r="E322" s="730"/>
      <c r="F322" s="730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4.25" customHeight="1" x14ac:dyDescent="0.3">
      <c r="A323" s="61"/>
      <c r="B323" s="61"/>
      <c r="C323" s="61"/>
      <c r="D323" s="61"/>
      <c r="E323" s="730"/>
      <c r="F323" s="730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4.25" customHeight="1" x14ac:dyDescent="0.3">
      <c r="A324" s="61"/>
      <c r="B324" s="61"/>
      <c r="C324" s="61"/>
      <c r="D324" s="61"/>
      <c r="E324" s="730"/>
      <c r="F324" s="730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4.25" customHeight="1" x14ac:dyDescent="0.3">
      <c r="A325" s="61"/>
      <c r="B325" s="61"/>
      <c r="C325" s="61"/>
      <c r="D325" s="61"/>
      <c r="E325" s="730"/>
      <c r="F325" s="730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4.25" customHeight="1" x14ac:dyDescent="0.3">
      <c r="A326" s="61"/>
      <c r="B326" s="61"/>
      <c r="C326" s="61"/>
      <c r="D326" s="61"/>
      <c r="E326" s="730"/>
      <c r="F326" s="730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4.25" customHeight="1" x14ac:dyDescent="0.3">
      <c r="A327" s="61"/>
      <c r="B327" s="61"/>
      <c r="C327" s="61"/>
      <c r="D327" s="61"/>
      <c r="E327" s="730"/>
      <c r="F327" s="730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4.25" customHeight="1" x14ac:dyDescent="0.3">
      <c r="A328" s="61"/>
      <c r="B328" s="61"/>
      <c r="C328" s="61"/>
      <c r="D328" s="61"/>
      <c r="E328" s="730"/>
      <c r="F328" s="730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4.25" customHeight="1" x14ac:dyDescent="0.3">
      <c r="A329" s="61"/>
      <c r="B329" s="61"/>
      <c r="C329" s="61"/>
      <c r="D329" s="61"/>
      <c r="E329" s="730"/>
      <c r="F329" s="730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4.25" customHeight="1" x14ac:dyDescent="0.3">
      <c r="A330" s="61"/>
      <c r="B330" s="61"/>
      <c r="C330" s="61"/>
      <c r="D330" s="61"/>
      <c r="E330" s="730"/>
      <c r="F330" s="730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4.25" customHeight="1" x14ac:dyDescent="0.3">
      <c r="A331" s="61"/>
      <c r="B331" s="61"/>
      <c r="C331" s="61"/>
      <c r="D331" s="61"/>
      <c r="E331" s="730"/>
      <c r="F331" s="730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4.25" customHeight="1" x14ac:dyDescent="0.3">
      <c r="A332" s="61"/>
      <c r="B332" s="61"/>
      <c r="C332" s="61"/>
      <c r="D332" s="61"/>
      <c r="E332" s="730"/>
      <c r="F332" s="730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4.25" customHeight="1" x14ac:dyDescent="0.3">
      <c r="A333" s="61"/>
      <c r="B333" s="61"/>
      <c r="C333" s="61"/>
      <c r="D333" s="61"/>
      <c r="E333" s="730"/>
      <c r="F333" s="730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4.25" customHeight="1" x14ac:dyDescent="0.3">
      <c r="A334" s="61"/>
      <c r="B334" s="61"/>
      <c r="C334" s="61"/>
      <c r="D334" s="61"/>
      <c r="E334" s="730"/>
      <c r="F334" s="730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4.25" customHeight="1" x14ac:dyDescent="0.3">
      <c r="A335" s="61"/>
      <c r="B335" s="61"/>
      <c r="C335" s="61"/>
      <c r="D335" s="61"/>
      <c r="E335" s="730"/>
      <c r="F335" s="730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4.25" customHeight="1" x14ac:dyDescent="0.3">
      <c r="A336" s="61"/>
      <c r="B336" s="61"/>
      <c r="C336" s="61"/>
      <c r="D336" s="61"/>
      <c r="E336" s="730"/>
      <c r="F336" s="730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4.25" customHeight="1" x14ac:dyDescent="0.3">
      <c r="A337" s="61"/>
      <c r="B337" s="61"/>
      <c r="C337" s="61"/>
      <c r="D337" s="61"/>
      <c r="E337" s="730"/>
      <c r="F337" s="730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4.25" customHeight="1" x14ac:dyDescent="0.3">
      <c r="A338" s="61"/>
      <c r="B338" s="61"/>
      <c r="C338" s="61"/>
      <c r="D338" s="61"/>
      <c r="E338" s="730"/>
      <c r="F338" s="730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4.25" customHeight="1" x14ac:dyDescent="0.3">
      <c r="A339" s="61"/>
      <c r="B339" s="61"/>
      <c r="C339" s="61"/>
      <c r="D339" s="61"/>
      <c r="E339" s="730"/>
      <c r="F339" s="730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4.25" customHeight="1" x14ac:dyDescent="0.3">
      <c r="A340" s="61"/>
      <c r="B340" s="61"/>
      <c r="C340" s="61"/>
      <c r="D340" s="61"/>
      <c r="E340" s="730"/>
      <c r="F340" s="730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4.25" customHeight="1" x14ac:dyDescent="0.3">
      <c r="A341" s="61"/>
      <c r="B341" s="61"/>
      <c r="C341" s="61"/>
      <c r="D341" s="61"/>
      <c r="E341" s="730"/>
      <c r="F341" s="730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4.25" customHeight="1" x14ac:dyDescent="0.3">
      <c r="A342" s="61"/>
      <c r="B342" s="61"/>
      <c r="C342" s="61"/>
      <c r="D342" s="61"/>
      <c r="E342" s="730"/>
      <c r="F342" s="730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4.25" customHeight="1" x14ac:dyDescent="0.3">
      <c r="A343" s="61"/>
      <c r="B343" s="61"/>
      <c r="C343" s="61"/>
      <c r="D343" s="61"/>
      <c r="E343" s="730"/>
      <c r="F343" s="730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4.25" customHeight="1" x14ac:dyDescent="0.3">
      <c r="A344" s="61"/>
      <c r="B344" s="61"/>
      <c r="C344" s="61"/>
      <c r="D344" s="61"/>
      <c r="E344" s="730"/>
      <c r="F344" s="730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4.25" customHeight="1" x14ac:dyDescent="0.3">
      <c r="A345" s="61"/>
      <c r="B345" s="61"/>
      <c r="C345" s="61"/>
      <c r="D345" s="61"/>
      <c r="E345" s="730"/>
      <c r="F345" s="730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4.25" customHeight="1" x14ac:dyDescent="0.3">
      <c r="A346" s="61"/>
      <c r="B346" s="61"/>
      <c r="C346" s="61"/>
      <c r="D346" s="61"/>
      <c r="E346" s="730"/>
      <c r="F346" s="730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4.25" customHeight="1" x14ac:dyDescent="0.3">
      <c r="A347" s="61"/>
      <c r="B347" s="61"/>
      <c r="C347" s="61"/>
      <c r="D347" s="61"/>
      <c r="E347" s="730"/>
      <c r="F347" s="730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4.25" customHeight="1" x14ac:dyDescent="0.3">
      <c r="A348" s="61"/>
      <c r="B348" s="61"/>
      <c r="C348" s="61"/>
      <c r="D348" s="61"/>
      <c r="E348" s="730"/>
      <c r="F348" s="730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4.25" customHeight="1" x14ac:dyDescent="0.3">
      <c r="A349" s="61"/>
      <c r="B349" s="61"/>
      <c r="C349" s="61"/>
      <c r="D349" s="61"/>
      <c r="E349" s="730"/>
      <c r="F349" s="730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4.25" customHeight="1" x14ac:dyDescent="0.3">
      <c r="A350" s="61"/>
      <c r="B350" s="61"/>
      <c r="C350" s="61"/>
      <c r="D350" s="61"/>
      <c r="E350" s="730"/>
      <c r="F350" s="730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4.25" customHeight="1" x14ac:dyDescent="0.3">
      <c r="A351" s="61"/>
      <c r="B351" s="61"/>
      <c r="C351" s="61"/>
      <c r="D351" s="61"/>
      <c r="E351" s="730"/>
      <c r="F351" s="730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4.25" customHeight="1" x14ac:dyDescent="0.3">
      <c r="A352" s="61"/>
      <c r="B352" s="61"/>
      <c r="C352" s="61"/>
      <c r="D352" s="61"/>
      <c r="E352" s="730"/>
      <c r="F352" s="730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4.25" customHeight="1" x14ac:dyDescent="0.3">
      <c r="A353" s="61"/>
      <c r="B353" s="61"/>
      <c r="C353" s="61"/>
      <c r="D353" s="61"/>
      <c r="E353" s="730"/>
      <c r="F353" s="730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4.25" customHeight="1" x14ac:dyDescent="0.3">
      <c r="A354" s="61"/>
      <c r="B354" s="61"/>
      <c r="C354" s="61"/>
      <c r="D354" s="61"/>
      <c r="E354" s="730"/>
      <c r="F354" s="730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4.25" customHeight="1" x14ac:dyDescent="0.3">
      <c r="A355" s="61"/>
      <c r="B355" s="61"/>
      <c r="C355" s="61"/>
      <c r="D355" s="61"/>
      <c r="E355" s="730"/>
      <c r="F355" s="730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4.25" customHeight="1" x14ac:dyDescent="0.3">
      <c r="A356" s="61"/>
      <c r="B356" s="61"/>
      <c r="C356" s="61"/>
      <c r="D356" s="61"/>
      <c r="E356" s="730"/>
      <c r="F356" s="730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4.25" customHeight="1" x14ac:dyDescent="0.3">
      <c r="A357" s="61"/>
      <c r="B357" s="61"/>
      <c r="C357" s="61"/>
      <c r="D357" s="61"/>
      <c r="E357" s="730"/>
      <c r="F357" s="730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4.25" customHeight="1" x14ac:dyDescent="0.3">
      <c r="A358" s="61"/>
      <c r="B358" s="61"/>
      <c r="C358" s="61"/>
      <c r="D358" s="61"/>
      <c r="E358" s="730"/>
      <c r="F358" s="730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4.25" customHeight="1" x14ac:dyDescent="0.3">
      <c r="A359" s="61"/>
      <c r="B359" s="61"/>
      <c r="C359" s="61"/>
      <c r="D359" s="61"/>
      <c r="E359" s="730"/>
      <c r="F359" s="730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4.25" customHeight="1" x14ac:dyDescent="0.3">
      <c r="A360" s="61"/>
      <c r="B360" s="61"/>
      <c r="C360" s="61"/>
      <c r="D360" s="61"/>
      <c r="E360" s="730"/>
      <c r="F360" s="730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4.25" customHeight="1" x14ac:dyDescent="0.3">
      <c r="A361" s="61"/>
      <c r="B361" s="61"/>
      <c r="C361" s="61"/>
      <c r="D361" s="61"/>
      <c r="E361" s="730"/>
      <c r="F361" s="730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4.25" customHeight="1" x14ac:dyDescent="0.3">
      <c r="A362" s="61"/>
      <c r="B362" s="61"/>
      <c r="C362" s="61"/>
      <c r="D362" s="61"/>
      <c r="E362" s="730"/>
      <c r="F362" s="730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4.25" customHeight="1" x14ac:dyDescent="0.3">
      <c r="A363" s="61"/>
      <c r="B363" s="61"/>
      <c r="C363" s="61"/>
      <c r="D363" s="61"/>
      <c r="E363" s="730"/>
      <c r="F363" s="730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4.25" customHeight="1" x14ac:dyDescent="0.3">
      <c r="A364" s="61"/>
      <c r="B364" s="61"/>
      <c r="C364" s="61"/>
      <c r="D364" s="61"/>
      <c r="E364" s="730"/>
      <c r="F364" s="730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4.25" customHeight="1" x14ac:dyDescent="0.3">
      <c r="A365" s="61"/>
      <c r="B365" s="61"/>
      <c r="C365" s="61"/>
      <c r="D365" s="61"/>
      <c r="E365" s="730"/>
      <c r="F365" s="730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4.25" customHeight="1" x14ac:dyDescent="0.3">
      <c r="A366" s="61"/>
      <c r="B366" s="61"/>
      <c r="C366" s="61"/>
      <c r="D366" s="61"/>
      <c r="E366" s="730"/>
      <c r="F366" s="730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4.25" customHeight="1" x14ac:dyDescent="0.3">
      <c r="A367" s="61"/>
      <c r="B367" s="61"/>
      <c r="C367" s="61"/>
      <c r="D367" s="61"/>
      <c r="E367" s="730"/>
      <c r="F367" s="730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4.25" customHeight="1" x14ac:dyDescent="0.3">
      <c r="A368" s="61"/>
      <c r="B368" s="61"/>
      <c r="C368" s="61"/>
      <c r="D368" s="61"/>
      <c r="E368" s="730"/>
      <c r="F368" s="730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4.25" customHeight="1" x14ac:dyDescent="0.3">
      <c r="A369" s="61"/>
      <c r="B369" s="61"/>
      <c r="C369" s="61"/>
      <c r="D369" s="61"/>
      <c r="E369" s="730"/>
      <c r="F369" s="730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4.25" customHeight="1" x14ac:dyDescent="0.3">
      <c r="A370" s="61"/>
      <c r="B370" s="61"/>
      <c r="C370" s="61"/>
      <c r="D370" s="61"/>
      <c r="E370" s="730"/>
      <c r="F370" s="730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4.25" customHeight="1" x14ac:dyDescent="0.3">
      <c r="A371" s="61"/>
      <c r="B371" s="61"/>
      <c r="C371" s="61"/>
      <c r="D371" s="61"/>
      <c r="E371" s="730"/>
      <c r="F371" s="730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4.25" customHeight="1" x14ac:dyDescent="0.3">
      <c r="A372" s="61"/>
      <c r="B372" s="61"/>
      <c r="C372" s="61"/>
      <c r="D372" s="61"/>
      <c r="E372" s="730"/>
      <c r="F372" s="730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4.25" customHeight="1" x14ac:dyDescent="0.3">
      <c r="A373" s="61"/>
      <c r="B373" s="61"/>
      <c r="C373" s="61"/>
      <c r="D373" s="61"/>
      <c r="E373" s="730"/>
      <c r="F373" s="730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4.25" customHeight="1" x14ac:dyDescent="0.3">
      <c r="A374" s="61"/>
      <c r="B374" s="61"/>
      <c r="C374" s="61"/>
      <c r="D374" s="61"/>
      <c r="E374" s="730"/>
      <c r="F374" s="730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4.25" customHeight="1" x14ac:dyDescent="0.3">
      <c r="A375" s="61"/>
      <c r="B375" s="61"/>
      <c r="C375" s="61"/>
      <c r="D375" s="61"/>
      <c r="E375" s="730"/>
      <c r="F375" s="730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4.25" customHeight="1" x14ac:dyDescent="0.3">
      <c r="A376" s="61"/>
      <c r="B376" s="61"/>
      <c r="C376" s="61"/>
      <c r="D376" s="61"/>
      <c r="E376" s="730"/>
      <c r="F376" s="730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4.25" customHeight="1" x14ac:dyDescent="0.3">
      <c r="A377" s="61"/>
      <c r="B377" s="61"/>
      <c r="C377" s="61"/>
      <c r="D377" s="61"/>
      <c r="E377" s="730"/>
      <c r="F377" s="730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4.25" customHeight="1" x14ac:dyDescent="0.3">
      <c r="A378" s="61"/>
      <c r="B378" s="61"/>
      <c r="C378" s="61"/>
      <c r="D378" s="61"/>
      <c r="E378" s="730"/>
      <c r="F378" s="730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4.25" customHeight="1" x14ac:dyDescent="0.3">
      <c r="A379" s="61"/>
      <c r="B379" s="61"/>
      <c r="C379" s="61"/>
      <c r="D379" s="61"/>
      <c r="E379" s="730"/>
      <c r="F379" s="730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4.25" customHeight="1" x14ac:dyDescent="0.3">
      <c r="A380" s="61"/>
      <c r="B380" s="61"/>
      <c r="C380" s="61"/>
      <c r="D380" s="61"/>
      <c r="E380" s="730"/>
      <c r="F380" s="730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4.25" customHeight="1" x14ac:dyDescent="0.3">
      <c r="A381" s="61"/>
      <c r="B381" s="61"/>
      <c r="C381" s="61"/>
      <c r="D381" s="61"/>
      <c r="E381" s="730"/>
      <c r="F381" s="730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4.25" customHeight="1" x14ac:dyDescent="0.3">
      <c r="A382" s="61"/>
      <c r="B382" s="61"/>
      <c r="C382" s="61"/>
      <c r="D382" s="61"/>
      <c r="E382" s="730"/>
      <c r="F382" s="730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4.25" customHeight="1" x14ac:dyDescent="0.3">
      <c r="A383" s="61"/>
      <c r="B383" s="61"/>
      <c r="C383" s="61"/>
      <c r="D383" s="61"/>
      <c r="E383" s="730"/>
      <c r="F383" s="730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4.25" customHeight="1" x14ac:dyDescent="0.3">
      <c r="A384" s="61"/>
      <c r="B384" s="61"/>
      <c r="C384" s="61"/>
      <c r="D384" s="61"/>
      <c r="E384" s="730"/>
      <c r="F384" s="730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4.25" customHeight="1" x14ac:dyDescent="0.3">
      <c r="A385" s="61"/>
      <c r="B385" s="61"/>
      <c r="C385" s="61"/>
      <c r="D385" s="61"/>
      <c r="E385" s="730"/>
      <c r="F385" s="730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4.25" customHeight="1" x14ac:dyDescent="0.3">
      <c r="A386" s="61"/>
      <c r="B386" s="61"/>
      <c r="C386" s="61"/>
      <c r="D386" s="61"/>
      <c r="E386" s="730"/>
      <c r="F386" s="730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4.25" customHeight="1" x14ac:dyDescent="0.3">
      <c r="A387" s="61"/>
      <c r="B387" s="61"/>
      <c r="C387" s="61"/>
      <c r="D387" s="61"/>
      <c r="E387" s="730"/>
      <c r="F387" s="730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4.25" customHeight="1" x14ac:dyDescent="0.3">
      <c r="A388" s="61"/>
      <c r="B388" s="61"/>
      <c r="C388" s="61"/>
      <c r="D388" s="61"/>
      <c r="E388" s="730"/>
      <c r="F388" s="730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4.25" customHeight="1" x14ac:dyDescent="0.3">
      <c r="A389" s="61"/>
      <c r="B389" s="61"/>
      <c r="C389" s="61"/>
      <c r="D389" s="61"/>
      <c r="E389" s="730"/>
      <c r="F389" s="730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4.25" customHeight="1" x14ac:dyDescent="0.3">
      <c r="A390" s="61"/>
      <c r="B390" s="61"/>
      <c r="C390" s="61"/>
      <c r="D390" s="61"/>
      <c r="E390" s="730"/>
      <c r="F390" s="730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4.25" customHeight="1" x14ac:dyDescent="0.3">
      <c r="A391" s="61"/>
      <c r="B391" s="61"/>
      <c r="C391" s="61"/>
      <c r="D391" s="61"/>
      <c r="E391" s="730"/>
      <c r="F391" s="730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4.25" customHeight="1" x14ac:dyDescent="0.3">
      <c r="A392" s="61"/>
      <c r="B392" s="61"/>
      <c r="C392" s="61"/>
      <c r="D392" s="61"/>
      <c r="E392" s="730"/>
      <c r="F392" s="730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4.25" customHeight="1" x14ac:dyDescent="0.3">
      <c r="A393" s="61"/>
      <c r="B393" s="61"/>
      <c r="C393" s="61"/>
      <c r="D393" s="61"/>
      <c r="E393" s="730"/>
      <c r="F393" s="730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4.25" customHeight="1" x14ac:dyDescent="0.3">
      <c r="A394" s="61"/>
      <c r="B394" s="61"/>
      <c r="C394" s="61"/>
      <c r="D394" s="61"/>
      <c r="E394" s="730"/>
      <c r="F394" s="730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4.25" customHeight="1" x14ac:dyDescent="0.3">
      <c r="A395" s="61"/>
      <c r="B395" s="61"/>
      <c r="C395" s="61"/>
      <c r="D395" s="61"/>
      <c r="E395" s="730"/>
      <c r="F395" s="730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4.25" customHeight="1" x14ac:dyDescent="0.3">
      <c r="A396" s="61"/>
      <c r="B396" s="61"/>
      <c r="C396" s="61"/>
      <c r="D396" s="61"/>
      <c r="E396" s="730"/>
      <c r="F396" s="730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4.25" customHeight="1" x14ac:dyDescent="0.3">
      <c r="A397" s="61"/>
      <c r="B397" s="61"/>
      <c r="C397" s="61"/>
      <c r="D397" s="61"/>
      <c r="E397" s="730"/>
      <c r="F397" s="730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4.25" customHeight="1" x14ac:dyDescent="0.3">
      <c r="A398" s="61"/>
      <c r="B398" s="61"/>
      <c r="C398" s="61"/>
      <c r="D398" s="61"/>
      <c r="E398" s="730"/>
      <c r="F398" s="730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4.25" customHeight="1" x14ac:dyDescent="0.3">
      <c r="A399" s="61"/>
      <c r="B399" s="61"/>
      <c r="C399" s="61"/>
      <c r="D399" s="61"/>
      <c r="E399" s="730"/>
      <c r="F399" s="730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4.25" customHeight="1" x14ac:dyDescent="0.3">
      <c r="A400" s="61"/>
      <c r="B400" s="61"/>
      <c r="C400" s="61"/>
      <c r="D400" s="61"/>
      <c r="E400" s="730"/>
      <c r="F400" s="730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4.25" customHeight="1" x14ac:dyDescent="0.3">
      <c r="A401" s="61"/>
      <c r="B401" s="61"/>
      <c r="C401" s="61"/>
      <c r="D401" s="61"/>
      <c r="E401" s="730"/>
      <c r="F401" s="730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4.25" customHeight="1" x14ac:dyDescent="0.3">
      <c r="A402" s="61"/>
      <c r="B402" s="61"/>
      <c r="C402" s="61"/>
      <c r="D402" s="61"/>
      <c r="E402" s="730"/>
      <c r="F402" s="730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4.25" customHeight="1" x14ac:dyDescent="0.3">
      <c r="A403" s="61"/>
      <c r="B403" s="61"/>
      <c r="C403" s="61"/>
      <c r="D403" s="61"/>
      <c r="E403" s="730"/>
      <c r="F403" s="730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4.25" customHeight="1" x14ac:dyDescent="0.3">
      <c r="A404" s="61"/>
      <c r="B404" s="61"/>
      <c r="C404" s="61"/>
      <c r="D404" s="61"/>
      <c r="E404" s="730"/>
      <c r="F404" s="730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4.25" customHeight="1" x14ac:dyDescent="0.3">
      <c r="A405" s="61"/>
      <c r="B405" s="61"/>
      <c r="C405" s="61"/>
      <c r="D405" s="61"/>
      <c r="E405" s="730"/>
      <c r="F405" s="730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4.25" customHeight="1" x14ac:dyDescent="0.3">
      <c r="A406" s="61"/>
      <c r="B406" s="61"/>
      <c r="C406" s="61"/>
      <c r="D406" s="61"/>
      <c r="E406" s="730"/>
      <c r="F406" s="730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4.25" customHeight="1" x14ac:dyDescent="0.3">
      <c r="A407" s="61"/>
      <c r="B407" s="61"/>
      <c r="C407" s="61"/>
      <c r="D407" s="61"/>
      <c r="E407" s="730"/>
      <c r="F407" s="730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4.25" customHeight="1" x14ac:dyDescent="0.3">
      <c r="A408" s="61"/>
      <c r="B408" s="61"/>
      <c r="C408" s="61"/>
      <c r="D408" s="61"/>
      <c r="E408" s="730"/>
      <c r="F408" s="730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4.25" customHeight="1" x14ac:dyDescent="0.3">
      <c r="A409" s="61"/>
      <c r="B409" s="61"/>
      <c r="C409" s="61"/>
      <c r="D409" s="61"/>
      <c r="E409" s="730"/>
      <c r="F409" s="730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4.25" customHeight="1" x14ac:dyDescent="0.3">
      <c r="A410" s="61"/>
      <c r="B410" s="61"/>
      <c r="C410" s="61"/>
      <c r="D410" s="61"/>
      <c r="E410" s="730"/>
      <c r="F410" s="730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4.25" customHeight="1" x14ac:dyDescent="0.3">
      <c r="A411" s="61"/>
      <c r="B411" s="61"/>
      <c r="C411" s="61"/>
      <c r="D411" s="61"/>
      <c r="E411" s="730"/>
      <c r="F411" s="730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4.25" customHeight="1" x14ac:dyDescent="0.3">
      <c r="A412" s="61"/>
      <c r="B412" s="61"/>
      <c r="C412" s="61"/>
      <c r="D412" s="61"/>
      <c r="E412" s="730"/>
      <c r="F412" s="730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4.25" customHeight="1" x14ac:dyDescent="0.3">
      <c r="A413" s="61"/>
      <c r="B413" s="61"/>
      <c r="C413" s="61"/>
      <c r="D413" s="61"/>
      <c r="E413" s="730"/>
      <c r="F413" s="730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4.25" customHeight="1" x14ac:dyDescent="0.3">
      <c r="A414" s="61"/>
      <c r="B414" s="61"/>
      <c r="C414" s="61"/>
      <c r="D414" s="61"/>
      <c r="E414" s="730"/>
      <c r="F414" s="730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4.25" customHeight="1" x14ac:dyDescent="0.3">
      <c r="A415" s="61"/>
      <c r="B415" s="61"/>
      <c r="C415" s="61"/>
      <c r="D415" s="61"/>
      <c r="E415" s="730"/>
      <c r="F415" s="730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4.25" customHeight="1" x14ac:dyDescent="0.3">
      <c r="A416" s="61"/>
      <c r="B416" s="61"/>
      <c r="C416" s="61"/>
      <c r="D416" s="61"/>
      <c r="E416" s="730"/>
      <c r="F416" s="730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4.25" customHeight="1" x14ac:dyDescent="0.3">
      <c r="A417" s="61"/>
      <c r="B417" s="61"/>
      <c r="C417" s="61"/>
      <c r="D417" s="61"/>
      <c r="E417" s="730"/>
      <c r="F417" s="730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4.25" customHeight="1" x14ac:dyDescent="0.3">
      <c r="A418" s="61"/>
      <c r="B418" s="61"/>
      <c r="C418" s="61"/>
      <c r="D418" s="61"/>
      <c r="E418" s="730"/>
      <c r="F418" s="730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4.25" customHeight="1" x14ac:dyDescent="0.3">
      <c r="A419" s="61"/>
      <c r="B419" s="61"/>
      <c r="C419" s="61"/>
      <c r="D419" s="61"/>
      <c r="E419" s="730"/>
      <c r="F419" s="730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4.25" customHeight="1" x14ac:dyDescent="0.3">
      <c r="A420" s="61"/>
      <c r="B420" s="61"/>
      <c r="C420" s="61"/>
      <c r="D420" s="61"/>
      <c r="E420" s="730"/>
      <c r="F420" s="730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4.25" customHeight="1" x14ac:dyDescent="0.3">
      <c r="A421" s="61"/>
      <c r="B421" s="61"/>
      <c r="C421" s="61"/>
      <c r="D421" s="61"/>
      <c r="E421" s="730"/>
      <c r="F421" s="730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4.25" customHeight="1" x14ac:dyDescent="0.3">
      <c r="A422" s="61"/>
      <c r="B422" s="61"/>
      <c r="C422" s="61"/>
      <c r="D422" s="61"/>
      <c r="E422" s="730"/>
      <c r="F422" s="730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4.25" customHeight="1" x14ac:dyDescent="0.3">
      <c r="A423" s="61"/>
      <c r="B423" s="61"/>
      <c r="C423" s="61"/>
      <c r="D423" s="61"/>
      <c r="E423" s="730"/>
      <c r="F423" s="730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4.25" customHeight="1" x14ac:dyDescent="0.3">
      <c r="A424" s="61"/>
      <c r="B424" s="61"/>
      <c r="C424" s="61"/>
      <c r="D424" s="61"/>
      <c r="E424" s="730"/>
      <c r="F424" s="730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4.25" customHeight="1" x14ac:dyDescent="0.3">
      <c r="A425" s="61"/>
      <c r="B425" s="61"/>
      <c r="C425" s="61"/>
      <c r="D425" s="61"/>
      <c r="E425" s="730"/>
      <c r="F425" s="730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4.25" customHeight="1" x14ac:dyDescent="0.3">
      <c r="A426" s="61"/>
      <c r="B426" s="61"/>
      <c r="C426" s="61"/>
      <c r="D426" s="61"/>
      <c r="E426" s="730"/>
      <c r="F426" s="730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4.25" customHeight="1" x14ac:dyDescent="0.3">
      <c r="A427" s="61"/>
      <c r="B427" s="61"/>
      <c r="C427" s="61"/>
      <c r="D427" s="61"/>
      <c r="E427" s="730"/>
      <c r="F427" s="730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4.25" customHeight="1" x14ac:dyDescent="0.3">
      <c r="A428" s="61"/>
      <c r="B428" s="61"/>
      <c r="C428" s="61"/>
      <c r="D428" s="61"/>
      <c r="E428" s="730"/>
      <c r="F428" s="730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4.25" customHeight="1" x14ac:dyDescent="0.3">
      <c r="A429" s="61"/>
      <c r="B429" s="61"/>
      <c r="C429" s="61"/>
      <c r="D429" s="61"/>
      <c r="E429" s="730"/>
      <c r="F429" s="730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4.25" customHeight="1" x14ac:dyDescent="0.3">
      <c r="A430" s="61"/>
      <c r="B430" s="61"/>
      <c r="C430" s="61"/>
      <c r="D430" s="61"/>
      <c r="E430" s="730"/>
      <c r="F430" s="730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4.25" customHeight="1" x14ac:dyDescent="0.3">
      <c r="A431" s="61"/>
      <c r="B431" s="61"/>
      <c r="C431" s="61"/>
      <c r="D431" s="61"/>
      <c r="E431" s="730"/>
      <c r="F431" s="730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4.25" customHeight="1" x14ac:dyDescent="0.3">
      <c r="A432" s="61"/>
      <c r="B432" s="61"/>
      <c r="C432" s="61"/>
      <c r="D432" s="61"/>
      <c r="E432" s="730"/>
      <c r="F432" s="730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4.25" customHeight="1" x14ac:dyDescent="0.3">
      <c r="A433" s="61"/>
      <c r="B433" s="61"/>
      <c r="C433" s="61"/>
      <c r="D433" s="61"/>
      <c r="E433" s="730"/>
      <c r="F433" s="730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4.25" customHeight="1" x14ac:dyDescent="0.3">
      <c r="A434" s="61"/>
      <c r="B434" s="61"/>
      <c r="C434" s="61"/>
      <c r="D434" s="61"/>
      <c r="E434" s="730"/>
      <c r="F434" s="730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4.25" customHeight="1" x14ac:dyDescent="0.3">
      <c r="A435" s="61"/>
      <c r="B435" s="61"/>
      <c r="C435" s="61"/>
      <c r="D435" s="61"/>
      <c r="E435" s="730"/>
      <c r="F435" s="730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4.25" customHeight="1" x14ac:dyDescent="0.3">
      <c r="A436" s="61"/>
      <c r="B436" s="61"/>
      <c r="C436" s="61"/>
      <c r="D436" s="61"/>
      <c r="E436" s="730"/>
      <c r="F436" s="730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4.25" customHeight="1" x14ac:dyDescent="0.3">
      <c r="A437" s="61"/>
      <c r="B437" s="61"/>
      <c r="C437" s="61"/>
      <c r="D437" s="61"/>
      <c r="E437" s="730"/>
      <c r="F437" s="730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4.25" customHeight="1" x14ac:dyDescent="0.3">
      <c r="A438" s="61"/>
      <c r="B438" s="61"/>
      <c r="C438" s="61"/>
      <c r="D438" s="61"/>
      <c r="E438" s="730"/>
      <c r="F438" s="730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4.25" customHeight="1" x14ac:dyDescent="0.3">
      <c r="A439" s="61"/>
      <c r="B439" s="61"/>
      <c r="C439" s="61"/>
      <c r="D439" s="61"/>
      <c r="E439" s="730"/>
      <c r="F439" s="730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4.25" customHeight="1" x14ac:dyDescent="0.3">
      <c r="A440" s="61"/>
      <c r="B440" s="61"/>
      <c r="C440" s="61"/>
      <c r="D440" s="61"/>
      <c r="E440" s="730"/>
      <c r="F440" s="730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4.25" customHeight="1" x14ac:dyDescent="0.3">
      <c r="A441" s="61"/>
      <c r="B441" s="61"/>
      <c r="C441" s="61"/>
      <c r="D441" s="61"/>
      <c r="E441" s="730"/>
      <c r="F441" s="730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4.25" customHeight="1" x14ac:dyDescent="0.3">
      <c r="A442" s="61"/>
      <c r="B442" s="61"/>
      <c r="C442" s="61"/>
      <c r="D442" s="61"/>
      <c r="E442" s="730"/>
      <c r="F442" s="730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4.25" customHeight="1" x14ac:dyDescent="0.3">
      <c r="A443" s="61"/>
      <c r="B443" s="61"/>
      <c r="C443" s="61"/>
      <c r="D443" s="61"/>
      <c r="E443" s="730"/>
      <c r="F443" s="730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4.25" customHeight="1" x14ac:dyDescent="0.3">
      <c r="A444" s="61"/>
      <c r="B444" s="61"/>
      <c r="C444" s="61"/>
      <c r="D444" s="61"/>
      <c r="E444" s="730"/>
      <c r="F444" s="730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4.25" customHeight="1" x14ac:dyDescent="0.3">
      <c r="A445" s="61"/>
      <c r="B445" s="61"/>
      <c r="C445" s="61"/>
      <c r="D445" s="61"/>
      <c r="E445" s="730"/>
      <c r="F445" s="730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4.25" customHeight="1" x14ac:dyDescent="0.3">
      <c r="A446" s="61"/>
      <c r="B446" s="61"/>
      <c r="C446" s="61"/>
      <c r="D446" s="61"/>
      <c r="E446" s="730"/>
      <c r="F446" s="730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4.25" customHeight="1" x14ac:dyDescent="0.3">
      <c r="A447" s="61"/>
      <c r="B447" s="61"/>
      <c r="C447" s="61"/>
      <c r="D447" s="61"/>
      <c r="E447" s="730"/>
      <c r="F447" s="730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4.25" customHeight="1" x14ac:dyDescent="0.3">
      <c r="A448" s="61"/>
      <c r="B448" s="61"/>
      <c r="C448" s="61"/>
      <c r="D448" s="61"/>
      <c r="E448" s="730"/>
      <c r="F448" s="730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4.25" customHeight="1" x14ac:dyDescent="0.3">
      <c r="A449" s="61"/>
      <c r="B449" s="61"/>
      <c r="C449" s="61"/>
      <c r="D449" s="61"/>
      <c r="E449" s="730"/>
      <c r="F449" s="730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4.25" customHeight="1" x14ac:dyDescent="0.3">
      <c r="A450" s="61"/>
      <c r="B450" s="61"/>
      <c r="C450" s="61"/>
      <c r="D450" s="61"/>
      <c r="E450" s="730"/>
      <c r="F450" s="730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4.25" customHeight="1" x14ac:dyDescent="0.3">
      <c r="A451" s="61"/>
      <c r="B451" s="61"/>
      <c r="C451" s="61"/>
      <c r="D451" s="61"/>
      <c r="E451" s="730"/>
      <c r="F451" s="730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4.25" customHeight="1" x14ac:dyDescent="0.3">
      <c r="A452" s="61"/>
      <c r="B452" s="61"/>
      <c r="C452" s="61"/>
      <c r="D452" s="61"/>
      <c r="E452" s="730"/>
      <c r="F452" s="730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4.25" customHeight="1" x14ac:dyDescent="0.3">
      <c r="A453" s="61"/>
      <c r="B453" s="61"/>
      <c r="C453" s="61"/>
      <c r="D453" s="61"/>
      <c r="E453" s="730"/>
      <c r="F453" s="730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4.25" customHeight="1" x14ac:dyDescent="0.3">
      <c r="A454" s="61"/>
      <c r="B454" s="61"/>
      <c r="C454" s="61"/>
      <c r="D454" s="61"/>
      <c r="E454" s="730"/>
      <c r="F454" s="730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4.25" customHeight="1" x14ac:dyDescent="0.3">
      <c r="A455" s="61"/>
      <c r="B455" s="61"/>
      <c r="C455" s="61"/>
      <c r="D455" s="61"/>
      <c r="E455" s="730"/>
      <c r="F455" s="730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4.25" customHeight="1" x14ac:dyDescent="0.3">
      <c r="A456" s="61"/>
      <c r="B456" s="61"/>
      <c r="C456" s="61"/>
      <c r="D456" s="61"/>
      <c r="E456" s="730"/>
      <c r="F456" s="730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4.25" customHeight="1" x14ac:dyDescent="0.3">
      <c r="A457" s="61"/>
      <c r="B457" s="61"/>
      <c r="C457" s="61"/>
      <c r="D457" s="61"/>
      <c r="E457" s="730"/>
      <c r="F457" s="730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4.25" customHeight="1" x14ac:dyDescent="0.3">
      <c r="A458" s="61"/>
      <c r="B458" s="61"/>
      <c r="C458" s="61"/>
      <c r="D458" s="61"/>
      <c r="E458" s="730"/>
      <c r="F458" s="730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4.25" customHeight="1" x14ac:dyDescent="0.3">
      <c r="A459" s="61"/>
      <c r="B459" s="61"/>
      <c r="C459" s="61"/>
      <c r="D459" s="61"/>
      <c r="E459" s="730"/>
      <c r="F459" s="730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4.25" customHeight="1" x14ac:dyDescent="0.3">
      <c r="A460" s="61"/>
      <c r="B460" s="61"/>
      <c r="C460" s="61"/>
      <c r="D460" s="61"/>
      <c r="E460" s="730"/>
      <c r="F460" s="730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4.25" customHeight="1" x14ac:dyDescent="0.3">
      <c r="A461" s="61"/>
      <c r="B461" s="61"/>
      <c r="C461" s="61"/>
      <c r="D461" s="61"/>
      <c r="E461" s="730"/>
      <c r="F461" s="730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4.25" customHeight="1" x14ac:dyDescent="0.3">
      <c r="A462" s="61"/>
      <c r="B462" s="61"/>
      <c r="C462" s="61"/>
      <c r="D462" s="61"/>
      <c r="E462" s="730"/>
      <c r="F462" s="730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4.25" customHeight="1" x14ac:dyDescent="0.3">
      <c r="A463" s="61"/>
      <c r="B463" s="61"/>
      <c r="C463" s="61"/>
      <c r="D463" s="61"/>
      <c r="E463" s="730"/>
      <c r="F463" s="730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4.25" customHeight="1" x14ac:dyDescent="0.3">
      <c r="A464" s="61"/>
      <c r="B464" s="61"/>
      <c r="C464" s="61"/>
      <c r="D464" s="61"/>
      <c r="E464" s="730"/>
      <c r="F464" s="730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4.25" customHeight="1" x14ac:dyDescent="0.3">
      <c r="A465" s="61"/>
      <c r="B465" s="61"/>
      <c r="C465" s="61"/>
      <c r="D465" s="61"/>
      <c r="E465" s="730"/>
      <c r="F465" s="730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4.25" customHeight="1" x14ac:dyDescent="0.3">
      <c r="A466" s="61"/>
      <c r="B466" s="61"/>
      <c r="C466" s="61"/>
      <c r="D466" s="61"/>
      <c r="E466" s="730"/>
      <c r="F466" s="730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4.25" customHeight="1" x14ac:dyDescent="0.3">
      <c r="A467" s="61"/>
      <c r="B467" s="61"/>
      <c r="C467" s="61"/>
      <c r="D467" s="61"/>
      <c r="E467" s="730"/>
      <c r="F467" s="730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4.25" customHeight="1" x14ac:dyDescent="0.3">
      <c r="A468" s="61"/>
      <c r="B468" s="61"/>
      <c r="C468" s="61"/>
      <c r="D468" s="61"/>
      <c r="E468" s="730"/>
      <c r="F468" s="730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4.25" customHeight="1" x14ac:dyDescent="0.3">
      <c r="A469" s="61"/>
      <c r="B469" s="61"/>
      <c r="C469" s="61"/>
      <c r="D469" s="61"/>
      <c r="E469" s="730"/>
      <c r="F469" s="730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4.25" customHeight="1" x14ac:dyDescent="0.3">
      <c r="A470" s="61"/>
      <c r="B470" s="61"/>
      <c r="C470" s="61"/>
      <c r="D470" s="61"/>
      <c r="E470" s="730"/>
      <c r="F470" s="730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4.25" customHeight="1" x14ac:dyDescent="0.3">
      <c r="A471" s="61"/>
      <c r="B471" s="61"/>
      <c r="C471" s="61"/>
      <c r="D471" s="61"/>
      <c r="E471" s="730"/>
      <c r="F471" s="730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4.25" customHeight="1" x14ac:dyDescent="0.3">
      <c r="A472" s="61"/>
      <c r="B472" s="61"/>
      <c r="C472" s="61"/>
      <c r="D472" s="61"/>
      <c r="E472" s="730"/>
      <c r="F472" s="730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4.25" customHeight="1" x14ac:dyDescent="0.3">
      <c r="A473" s="61"/>
      <c r="B473" s="61"/>
      <c r="C473" s="61"/>
      <c r="D473" s="61"/>
      <c r="E473" s="730"/>
      <c r="F473" s="730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4.25" customHeight="1" x14ac:dyDescent="0.3">
      <c r="A474" s="61"/>
      <c r="B474" s="61"/>
      <c r="C474" s="61"/>
      <c r="D474" s="61"/>
      <c r="E474" s="730"/>
      <c r="F474" s="730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4.25" customHeight="1" x14ac:dyDescent="0.3">
      <c r="A475" s="61"/>
      <c r="B475" s="61"/>
      <c r="C475" s="61"/>
      <c r="D475" s="61"/>
      <c r="E475" s="730"/>
      <c r="F475" s="730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4.25" customHeight="1" x14ac:dyDescent="0.3">
      <c r="A476" s="61"/>
      <c r="B476" s="61"/>
      <c r="C476" s="61"/>
      <c r="D476" s="61"/>
      <c r="E476" s="730"/>
      <c r="F476" s="730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4.25" customHeight="1" x14ac:dyDescent="0.3">
      <c r="A477" s="61"/>
      <c r="B477" s="61"/>
      <c r="C477" s="61"/>
      <c r="D477" s="61"/>
      <c r="E477" s="730"/>
      <c r="F477" s="730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4.25" customHeight="1" x14ac:dyDescent="0.3">
      <c r="A478" s="61"/>
      <c r="B478" s="61"/>
      <c r="C478" s="61"/>
      <c r="D478" s="61"/>
      <c r="E478" s="730"/>
      <c r="F478" s="730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4.25" customHeight="1" x14ac:dyDescent="0.3">
      <c r="A479" s="61"/>
      <c r="B479" s="61"/>
      <c r="C479" s="61"/>
      <c r="D479" s="61"/>
      <c r="E479" s="730"/>
      <c r="F479" s="730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4.25" customHeight="1" x14ac:dyDescent="0.3">
      <c r="A480" s="61"/>
      <c r="B480" s="61"/>
      <c r="C480" s="61"/>
      <c r="D480" s="61"/>
      <c r="E480" s="730"/>
      <c r="F480" s="730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4.25" customHeight="1" x14ac:dyDescent="0.3">
      <c r="A481" s="61"/>
      <c r="B481" s="61"/>
      <c r="C481" s="61"/>
      <c r="D481" s="61"/>
      <c r="E481" s="730"/>
      <c r="F481" s="730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4.25" customHeight="1" x14ac:dyDescent="0.3">
      <c r="A482" s="61"/>
      <c r="B482" s="61"/>
      <c r="C482" s="61"/>
      <c r="D482" s="61"/>
      <c r="E482" s="730"/>
      <c r="F482" s="730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4.25" customHeight="1" x14ac:dyDescent="0.3">
      <c r="A483" s="61"/>
      <c r="B483" s="61"/>
      <c r="C483" s="61"/>
      <c r="D483" s="61"/>
      <c r="E483" s="730"/>
      <c r="F483" s="730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4.25" customHeight="1" x14ac:dyDescent="0.3">
      <c r="A484" s="61"/>
      <c r="B484" s="61"/>
      <c r="C484" s="61"/>
      <c r="D484" s="61"/>
      <c r="E484" s="730"/>
      <c r="F484" s="730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4.25" customHeight="1" x14ac:dyDescent="0.3">
      <c r="A485" s="61"/>
      <c r="B485" s="61"/>
      <c r="C485" s="61"/>
      <c r="D485" s="61"/>
      <c r="E485" s="730"/>
      <c r="F485" s="730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4.25" customHeight="1" x14ac:dyDescent="0.3">
      <c r="A486" s="61"/>
      <c r="B486" s="61"/>
      <c r="C486" s="61"/>
      <c r="D486" s="61"/>
      <c r="E486" s="730"/>
      <c r="F486" s="730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4.25" customHeight="1" x14ac:dyDescent="0.3">
      <c r="A487" s="61"/>
      <c r="B487" s="61"/>
      <c r="C487" s="61"/>
      <c r="D487" s="61"/>
      <c r="E487" s="730"/>
      <c r="F487" s="730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4.25" customHeight="1" x14ac:dyDescent="0.3">
      <c r="A488" s="61"/>
      <c r="B488" s="61"/>
      <c r="C488" s="61"/>
      <c r="D488" s="61"/>
      <c r="E488" s="730"/>
      <c r="F488" s="730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4.25" customHeight="1" x14ac:dyDescent="0.3">
      <c r="A489" s="61"/>
      <c r="B489" s="61"/>
      <c r="C489" s="61"/>
      <c r="D489" s="61"/>
      <c r="E489" s="730"/>
      <c r="F489" s="730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4.25" customHeight="1" x14ac:dyDescent="0.3">
      <c r="A490" s="61"/>
      <c r="B490" s="61"/>
      <c r="C490" s="61"/>
      <c r="D490" s="61"/>
      <c r="E490" s="730"/>
      <c r="F490" s="730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4.25" customHeight="1" x14ac:dyDescent="0.3">
      <c r="A491" s="61"/>
      <c r="B491" s="61"/>
      <c r="C491" s="61"/>
      <c r="D491" s="61"/>
      <c r="E491" s="730"/>
      <c r="F491" s="730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4.25" customHeight="1" x14ac:dyDescent="0.3">
      <c r="A492" s="61"/>
      <c r="B492" s="61"/>
      <c r="C492" s="61"/>
      <c r="D492" s="61"/>
      <c r="E492" s="730"/>
      <c r="F492" s="730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4.25" customHeight="1" x14ac:dyDescent="0.3">
      <c r="A493" s="61"/>
      <c r="B493" s="61"/>
      <c r="C493" s="61"/>
      <c r="D493" s="61"/>
      <c r="E493" s="730"/>
      <c r="F493" s="730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4.25" customHeight="1" x14ac:dyDescent="0.3">
      <c r="A494" s="61"/>
      <c r="B494" s="61"/>
      <c r="C494" s="61"/>
      <c r="D494" s="61"/>
      <c r="E494" s="730"/>
      <c r="F494" s="730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4.25" customHeight="1" x14ac:dyDescent="0.3">
      <c r="A495" s="61"/>
      <c r="B495" s="61"/>
      <c r="C495" s="61"/>
      <c r="D495" s="61"/>
      <c r="E495" s="730"/>
      <c r="F495" s="730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4.25" customHeight="1" x14ac:dyDescent="0.3">
      <c r="A496" s="61"/>
      <c r="B496" s="61"/>
      <c r="C496" s="61"/>
      <c r="D496" s="61"/>
      <c r="E496" s="730"/>
      <c r="F496" s="730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4.25" customHeight="1" x14ac:dyDescent="0.3">
      <c r="A497" s="61"/>
      <c r="B497" s="61"/>
      <c r="C497" s="61"/>
      <c r="D497" s="61"/>
      <c r="E497" s="730"/>
      <c r="F497" s="730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4.25" customHeight="1" x14ac:dyDescent="0.3">
      <c r="A498" s="61"/>
      <c r="B498" s="61"/>
      <c r="C498" s="61"/>
      <c r="D498" s="61"/>
      <c r="E498" s="730"/>
      <c r="F498" s="730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4.25" customHeight="1" x14ac:dyDescent="0.3">
      <c r="A499" s="61"/>
      <c r="B499" s="61"/>
      <c r="C499" s="61"/>
      <c r="D499" s="61"/>
      <c r="E499" s="730"/>
      <c r="F499" s="730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4.25" customHeight="1" x14ac:dyDescent="0.3">
      <c r="A500" s="61"/>
      <c r="B500" s="61"/>
      <c r="C500" s="61"/>
      <c r="D500" s="61"/>
      <c r="E500" s="730"/>
      <c r="F500" s="730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4.25" customHeight="1" x14ac:dyDescent="0.3">
      <c r="A501" s="61"/>
      <c r="B501" s="61"/>
      <c r="C501" s="61"/>
      <c r="D501" s="61"/>
      <c r="E501" s="730"/>
      <c r="F501" s="730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4.25" customHeight="1" x14ac:dyDescent="0.3">
      <c r="A502" s="61"/>
      <c r="B502" s="61"/>
      <c r="C502" s="61"/>
      <c r="D502" s="61"/>
      <c r="E502" s="730"/>
      <c r="F502" s="730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4.25" customHeight="1" x14ac:dyDescent="0.3">
      <c r="A503" s="61"/>
      <c r="B503" s="61"/>
      <c r="C503" s="61"/>
      <c r="D503" s="61"/>
      <c r="E503" s="730"/>
      <c r="F503" s="730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4.25" customHeight="1" x14ac:dyDescent="0.3">
      <c r="A504" s="61"/>
      <c r="B504" s="61"/>
      <c r="C504" s="61"/>
      <c r="D504" s="61"/>
      <c r="E504" s="730"/>
      <c r="F504" s="730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4.25" customHeight="1" x14ac:dyDescent="0.3">
      <c r="A505" s="61"/>
      <c r="B505" s="61"/>
      <c r="C505" s="61"/>
      <c r="D505" s="61"/>
      <c r="E505" s="730"/>
      <c r="F505" s="730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4.25" customHeight="1" x14ac:dyDescent="0.3">
      <c r="A506" s="61"/>
      <c r="B506" s="61"/>
      <c r="C506" s="61"/>
      <c r="D506" s="61"/>
      <c r="E506" s="730"/>
      <c r="F506" s="730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4.25" customHeight="1" x14ac:dyDescent="0.3">
      <c r="A507" s="61"/>
      <c r="B507" s="61"/>
      <c r="C507" s="61"/>
      <c r="D507" s="61"/>
      <c r="E507" s="730"/>
      <c r="F507" s="730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4.25" customHeight="1" x14ac:dyDescent="0.3">
      <c r="A508" s="61"/>
      <c r="B508" s="61"/>
      <c r="C508" s="61"/>
      <c r="D508" s="61"/>
      <c r="E508" s="730"/>
      <c r="F508" s="730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4.25" customHeight="1" x14ac:dyDescent="0.3">
      <c r="A509" s="61"/>
      <c r="B509" s="61"/>
      <c r="C509" s="61"/>
      <c r="D509" s="61"/>
      <c r="E509" s="730"/>
      <c r="F509" s="730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4.25" customHeight="1" x14ac:dyDescent="0.3">
      <c r="A510" s="61"/>
      <c r="B510" s="61"/>
      <c r="C510" s="61"/>
      <c r="D510" s="61"/>
      <c r="E510" s="730"/>
      <c r="F510" s="730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4.25" customHeight="1" x14ac:dyDescent="0.3">
      <c r="A511" s="61"/>
      <c r="B511" s="61"/>
      <c r="C511" s="61"/>
      <c r="D511" s="61"/>
      <c r="E511" s="730"/>
      <c r="F511" s="730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4.25" customHeight="1" x14ac:dyDescent="0.3">
      <c r="A512" s="61"/>
      <c r="B512" s="61"/>
      <c r="C512" s="61"/>
      <c r="D512" s="61"/>
      <c r="E512" s="730"/>
      <c r="F512" s="730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4.25" customHeight="1" x14ac:dyDescent="0.3">
      <c r="A513" s="61"/>
      <c r="B513" s="61"/>
      <c r="C513" s="61"/>
      <c r="D513" s="61"/>
      <c r="E513" s="730"/>
      <c r="F513" s="730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4.25" customHeight="1" x14ac:dyDescent="0.3">
      <c r="A514" s="61"/>
      <c r="B514" s="61"/>
      <c r="C514" s="61"/>
      <c r="D514" s="61"/>
      <c r="E514" s="730"/>
      <c r="F514" s="730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4.25" customHeight="1" x14ac:dyDescent="0.3">
      <c r="A515" s="61"/>
      <c r="B515" s="61"/>
      <c r="C515" s="61"/>
      <c r="D515" s="61"/>
      <c r="E515" s="730"/>
      <c r="F515" s="730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4.25" customHeight="1" x14ac:dyDescent="0.3">
      <c r="A516" s="61"/>
      <c r="B516" s="61"/>
      <c r="C516" s="61"/>
      <c r="D516" s="61"/>
      <c r="E516" s="730"/>
      <c r="F516" s="730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4.25" customHeight="1" x14ac:dyDescent="0.3">
      <c r="A517" s="61"/>
      <c r="B517" s="61"/>
      <c r="C517" s="61"/>
      <c r="D517" s="61"/>
      <c r="E517" s="730"/>
      <c r="F517" s="730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4.25" customHeight="1" x14ac:dyDescent="0.3">
      <c r="A518" s="61"/>
      <c r="B518" s="61"/>
      <c r="C518" s="61"/>
      <c r="D518" s="61"/>
      <c r="E518" s="730"/>
      <c r="F518" s="730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4.25" customHeight="1" x14ac:dyDescent="0.3">
      <c r="A519" s="61"/>
      <c r="B519" s="61"/>
      <c r="C519" s="61"/>
      <c r="D519" s="61"/>
      <c r="E519" s="730"/>
      <c r="F519" s="730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4.25" customHeight="1" x14ac:dyDescent="0.3">
      <c r="A520" s="61"/>
      <c r="B520" s="61"/>
      <c r="C520" s="61"/>
      <c r="D520" s="61"/>
      <c r="E520" s="730"/>
      <c r="F520" s="730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4.25" customHeight="1" x14ac:dyDescent="0.3">
      <c r="A521" s="61"/>
      <c r="B521" s="61"/>
      <c r="C521" s="61"/>
      <c r="D521" s="61"/>
      <c r="E521" s="730"/>
      <c r="F521" s="730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4.25" customHeight="1" x14ac:dyDescent="0.3">
      <c r="A522" s="61"/>
      <c r="B522" s="61"/>
      <c r="C522" s="61"/>
      <c r="D522" s="61"/>
      <c r="E522" s="730"/>
      <c r="F522" s="730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4.25" customHeight="1" x14ac:dyDescent="0.3">
      <c r="A523" s="61"/>
      <c r="B523" s="61"/>
      <c r="C523" s="61"/>
      <c r="D523" s="61"/>
      <c r="E523" s="730"/>
      <c r="F523" s="730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4.25" customHeight="1" x14ac:dyDescent="0.3">
      <c r="A524" s="61"/>
      <c r="B524" s="61"/>
      <c r="C524" s="61"/>
      <c r="D524" s="61"/>
      <c r="E524" s="730"/>
      <c r="F524" s="730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4.25" customHeight="1" x14ac:dyDescent="0.3">
      <c r="A525" s="61"/>
      <c r="B525" s="61"/>
      <c r="C525" s="61"/>
      <c r="D525" s="61"/>
      <c r="E525" s="730"/>
      <c r="F525" s="730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4.25" customHeight="1" x14ac:dyDescent="0.3">
      <c r="A526" s="61"/>
      <c r="B526" s="61"/>
      <c r="C526" s="61"/>
      <c r="D526" s="61"/>
      <c r="E526" s="730"/>
      <c r="F526" s="730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4.25" customHeight="1" x14ac:dyDescent="0.3">
      <c r="A527" s="61"/>
      <c r="B527" s="61"/>
      <c r="C527" s="61"/>
      <c r="D527" s="61"/>
      <c r="E527" s="730"/>
      <c r="F527" s="730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4.25" customHeight="1" x14ac:dyDescent="0.3">
      <c r="A528" s="61"/>
      <c r="B528" s="61"/>
      <c r="C528" s="61"/>
      <c r="D528" s="61"/>
      <c r="E528" s="730"/>
      <c r="F528" s="730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4.25" customHeight="1" x14ac:dyDescent="0.3">
      <c r="A529" s="61"/>
      <c r="B529" s="61"/>
      <c r="C529" s="61"/>
      <c r="D529" s="61"/>
      <c r="E529" s="730"/>
      <c r="F529" s="730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4.25" customHeight="1" x14ac:dyDescent="0.3">
      <c r="A530" s="61"/>
      <c r="B530" s="61"/>
      <c r="C530" s="61"/>
      <c r="D530" s="61"/>
      <c r="E530" s="730"/>
      <c r="F530" s="730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4.25" customHeight="1" x14ac:dyDescent="0.3">
      <c r="A531" s="61"/>
      <c r="B531" s="61"/>
      <c r="C531" s="61"/>
      <c r="D531" s="61"/>
      <c r="E531" s="730"/>
      <c r="F531" s="730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4.25" customHeight="1" x14ac:dyDescent="0.3">
      <c r="A532" s="61"/>
      <c r="B532" s="61"/>
      <c r="C532" s="61"/>
      <c r="D532" s="61"/>
      <c r="E532" s="730"/>
      <c r="F532" s="730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4.25" customHeight="1" x14ac:dyDescent="0.3">
      <c r="A533" s="61"/>
      <c r="B533" s="61"/>
      <c r="C533" s="61"/>
      <c r="D533" s="61"/>
      <c r="E533" s="730"/>
      <c r="F533" s="730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4.25" customHeight="1" x14ac:dyDescent="0.3">
      <c r="A534" s="61"/>
      <c r="B534" s="61"/>
      <c r="C534" s="61"/>
      <c r="D534" s="61"/>
      <c r="E534" s="730"/>
      <c r="F534" s="730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4.25" customHeight="1" x14ac:dyDescent="0.3">
      <c r="A535" s="61"/>
      <c r="B535" s="61"/>
      <c r="C535" s="61"/>
      <c r="D535" s="61"/>
      <c r="E535" s="730"/>
      <c r="F535" s="730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4.25" customHeight="1" x14ac:dyDescent="0.3">
      <c r="A536" s="61"/>
      <c r="B536" s="61"/>
      <c r="C536" s="61"/>
      <c r="D536" s="61"/>
      <c r="E536" s="730"/>
      <c r="F536" s="730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4.25" customHeight="1" x14ac:dyDescent="0.3">
      <c r="A537" s="61"/>
      <c r="B537" s="61"/>
      <c r="C537" s="61"/>
      <c r="D537" s="61"/>
      <c r="E537" s="730"/>
      <c r="F537" s="730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4.25" customHeight="1" x14ac:dyDescent="0.3">
      <c r="A538" s="61"/>
      <c r="B538" s="61"/>
      <c r="C538" s="61"/>
      <c r="D538" s="61"/>
      <c r="E538" s="730"/>
      <c r="F538" s="730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4.25" customHeight="1" x14ac:dyDescent="0.3">
      <c r="A539" s="61"/>
      <c r="B539" s="61"/>
      <c r="C539" s="61"/>
      <c r="D539" s="61"/>
      <c r="E539" s="730"/>
      <c r="F539" s="730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4.25" customHeight="1" x14ac:dyDescent="0.3">
      <c r="A540" s="61"/>
      <c r="B540" s="61"/>
      <c r="C540" s="61"/>
      <c r="D540" s="61"/>
      <c r="E540" s="730"/>
      <c r="F540" s="730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4.25" customHeight="1" x14ac:dyDescent="0.3">
      <c r="A541" s="61"/>
      <c r="B541" s="61"/>
      <c r="C541" s="61"/>
      <c r="D541" s="61"/>
      <c r="E541" s="730"/>
      <c r="F541" s="730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4.25" customHeight="1" x14ac:dyDescent="0.3">
      <c r="A542" s="61"/>
      <c r="B542" s="61"/>
      <c r="C542" s="61"/>
      <c r="D542" s="61"/>
      <c r="E542" s="730"/>
      <c r="F542" s="730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4.25" customHeight="1" x14ac:dyDescent="0.3">
      <c r="A543" s="61"/>
      <c r="B543" s="61"/>
      <c r="C543" s="61"/>
      <c r="D543" s="61"/>
      <c r="E543" s="730"/>
      <c r="F543" s="730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4.25" customHeight="1" x14ac:dyDescent="0.3">
      <c r="A544" s="61"/>
      <c r="B544" s="61"/>
      <c r="C544" s="61"/>
      <c r="D544" s="61"/>
      <c r="E544" s="730"/>
      <c r="F544" s="730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4.25" customHeight="1" x14ac:dyDescent="0.3">
      <c r="A545" s="61"/>
      <c r="B545" s="61"/>
      <c r="C545" s="61"/>
      <c r="D545" s="61"/>
      <c r="E545" s="730"/>
      <c r="F545" s="730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4.25" customHeight="1" x14ac:dyDescent="0.3">
      <c r="A546" s="61"/>
      <c r="B546" s="61"/>
      <c r="C546" s="61"/>
      <c r="D546" s="61"/>
      <c r="E546" s="730"/>
      <c r="F546" s="730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4.25" customHeight="1" x14ac:dyDescent="0.3">
      <c r="A547" s="61"/>
      <c r="B547" s="61"/>
      <c r="C547" s="61"/>
      <c r="D547" s="61"/>
      <c r="E547" s="730"/>
      <c r="F547" s="730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4.25" customHeight="1" x14ac:dyDescent="0.3">
      <c r="A548" s="61"/>
      <c r="B548" s="61"/>
      <c r="C548" s="61"/>
      <c r="D548" s="61"/>
      <c r="E548" s="730"/>
      <c r="F548" s="730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4.25" customHeight="1" x14ac:dyDescent="0.3">
      <c r="A549" s="61"/>
      <c r="B549" s="61"/>
      <c r="C549" s="61"/>
      <c r="D549" s="61"/>
      <c r="E549" s="730"/>
      <c r="F549" s="730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4.25" customHeight="1" x14ac:dyDescent="0.3">
      <c r="A550" s="61"/>
      <c r="B550" s="61"/>
      <c r="C550" s="61"/>
      <c r="D550" s="61"/>
      <c r="E550" s="730"/>
      <c r="F550" s="730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4.25" customHeight="1" x14ac:dyDescent="0.3">
      <c r="A551" s="61"/>
      <c r="B551" s="61"/>
      <c r="C551" s="61"/>
      <c r="D551" s="61"/>
      <c r="E551" s="730"/>
      <c r="F551" s="730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4.25" customHeight="1" x14ac:dyDescent="0.3">
      <c r="A552" s="61"/>
      <c r="B552" s="61"/>
      <c r="C552" s="61"/>
      <c r="D552" s="61"/>
      <c r="E552" s="730"/>
      <c r="F552" s="730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4.25" customHeight="1" x14ac:dyDescent="0.3">
      <c r="A553" s="61"/>
      <c r="B553" s="61"/>
      <c r="C553" s="61"/>
      <c r="D553" s="61"/>
      <c r="E553" s="730"/>
      <c r="F553" s="730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4.25" customHeight="1" x14ac:dyDescent="0.3">
      <c r="A554" s="61"/>
      <c r="B554" s="61"/>
      <c r="C554" s="61"/>
      <c r="D554" s="61"/>
      <c r="E554" s="730"/>
      <c r="F554" s="730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4.25" customHeight="1" x14ac:dyDescent="0.3">
      <c r="A555" s="61"/>
      <c r="B555" s="61"/>
      <c r="C555" s="61"/>
      <c r="D555" s="61"/>
      <c r="E555" s="730"/>
      <c r="F555" s="730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4.25" customHeight="1" x14ac:dyDescent="0.3">
      <c r="A556" s="61"/>
      <c r="B556" s="61"/>
      <c r="C556" s="61"/>
      <c r="D556" s="61"/>
      <c r="E556" s="730"/>
      <c r="F556" s="730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4.25" customHeight="1" x14ac:dyDescent="0.3">
      <c r="A557" s="61"/>
      <c r="B557" s="61"/>
      <c r="C557" s="61"/>
      <c r="D557" s="61"/>
      <c r="E557" s="730"/>
      <c r="F557" s="730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4.25" customHeight="1" x14ac:dyDescent="0.3">
      <c r="A558" s="61"/>
      <c r="B558" s="61"/>
      <c r="C558" s="61"/>
      <c r="D558" s="61"/>
      <c r="E558" s="730"/>
      <c r="F558" s="730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4.25" customHeight="1" x14ac:dyDescent="0.3">
      <c r="A559" s="61"/>
      <c r="B559" s="61"/>
      <c r="C559" s="61"/>
      <c r="D559" s="61"/>
      <c r="E559" s="730"/>
      <c r="F559" s="730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4.25" customHeight="1" x14ac:dyDescent="0.3">
      <c r="A560" s="61"/>
      <c r="B560" s="61"/>
      <c r="C560" s="61"/>
      <c r="D560" s="61"/>
      <c r="E560" s="730"/>
      <c r="F560" s="730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4.25" customHeight="1" x14ac:dyDescent="0.3">
      <c r="A561" s="61"/>
      <c r="B561" s="61"/>
      <c r="C561" s="61"/>
      <c r="D561" s="61"/>
      <c r="E561" s="730"/>
      <c r="F561" s="730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4.25" customHeight="1" x14ac:dyDescent="0.3">
      <c r="A562" s="61"/>
      <c r="B562" s="61"/>
      <c r="C562" s="61"/>
      <c r="D562" s="61"/>
      <c r="E562" s="730"/>
      <c r="F562" s="730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4.25" customHeight="1" x14ac:dyDescent="0.3">
      <c r="A563" s="61"/>
      <c r="B563" s="61"/>
      <c r="C563" s="61"/>
      <c r="D563" s="61"/>
      <c r="E563" s="730"/>
      <c r="F563" s="730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4.25" customHeight="1" x14ac:dyDescent="0.3">
      <c r="A564" s="61"/>
      <c r="B564" s="61"/>
      <c r="C564" s="61"/>
      <c r="D564" s="61"/>
      <c r="E564" s="730"/>
      <c r="F564" s="730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4.25" customHeight="1" x14ac:dyDescent="0.3">
      <c r="A565" s="61"/>
      <c r="B565" s="61"/>
      <c r="C565" s="61"/>
      <c r="D565" s="61"/>
      <c r="E565" s="730"/>
      <c r="F565" s="730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4.25" customHeight="1" x14ac:dyDescent="0.3">
      <c r="A566" s="61"/>
      <c r="B566" s="61"/>
      <c r="C566" s="61"/>
      <c r="D566" s="61"/>
      <c r="E566" s="730"/>
      <c r="F566" s="730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4.25" customHeight="1" x14ac:dyDescent="0.3">
      <c r="A567" s="61"/>
      <c r="B567" s="61"/>
      <c r="C567" s="61"/>
      <c r="D567" s="61"/>
      <c r="E567" s="730"/>
      <c r="F567" s="730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4.25" customHeight="1" x14ac:dyDescent="0.3">
      <c r="A568" s="61"/>
      <c r="B568" s="61"/>
      <c r="C568" s="61"/>
      <c r="D568" s="61"/>
      <c r="E568" s="730"/>
      <c r="F568" s="730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4.25" customHeight="1" x14ac:dyDescent="0.3">
      <c r="A569" s="61"/>
      <c r="B569" s="61"/>
      <c r="C569" s="61"/>
      <c r="D569" s="61"/>
      <c r="E569" s="730"/>
      <c r="F569" s="730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4.25" customHeight="1" x14ac:dyDescent="0.3">
      <c r="A570" s="61"/>
      <c r="B570" s="61"/>
      <c r="C570" s="61"/>
      <c r="D570" s="61"/>
      <c r="E570" s="730"/>
      <c r="F570" s="730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4.25" customHeight="1" x14ac:dyDescent="0.3">
      <c r="A571" s="61"/>
      <c r="B571" s="61"/>
      <c r="C571" s="61"/>
      <c r="D571" s="61"/>
      <c r="E571" s="730"/>
      <c r="F571" s="730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4.25" customHeight="1" x14ac:dyDescent="0.3">
      <c r="A572" s="61"/>
      <c r="B572" s="61"/>
      <c r="C572" s="61"/>
      <c r="D572" s="61"/>
      <c r="E572" s="730"/>
      <c r="F572" s="730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4.25" customHeight="1" x14ac:dyDescent="0.3">
      <c r="A573" s="61"/>
      <c r="B573" s="61"/>
      <c r="C573" s="61"/>
      <c r="D573" s="61"/>
      <c r="E573" s="730"/>
      <c r="F573" s="730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4.25" customHeight="1" x14ac:dyDescent="0.3">
      <c r="A574" s="61"/>
      <c r="B574" s="61"/>
      <c r="C574" s="61"/>
      <c r="D574" s="61"/>
      <c r="E574" s="730"/>
      <c r="F574" s="730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4.25" customHeight="1" x14ac:dyDescent="0.3">
      <c r="A575" s="61"/>
      <c r="B575" s="61"/>
      <c r="C575" s="61"/>
      <c r="D575" s="61"/>
      <c r="E575" s="730"/>
      <c r="F575" s="730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4.25" customHeight="1" x14ac:dyDescent="0.3">
      <c r="A576" s="61"/>
      <c r="B576" s="61"/>
      <c r="C576" s="61"/>
      <c r="D576" s="61"/>
      <c r="E576" s="730"/>
      <c r="F576" s="730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4.25" customHeight="1" x14ac:dyDescent="0.3">
      <c r="A577" s="61"/>
      <c r="B577" s="61"/>
      <c r="C577" s="61"/>
      <c r="D577" s="61"/>
      <c r="E577" s="730"/>
      <c r="F577" s="730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4.25" customHeight="1" x14ac:dyDescent="0.3">
      <c r="A578" s="61"/>
      <c r="B578" s="61"/>
      <c r="C578" s="61"/>
      <c r="D578" s="61"/>
      <c r="E578" s="730"/>
      <c r="F578" s="730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4.25" customHeight="1" x14ac:dyDescent="0.3">
      <c r="A579" s="61"/>
      <c r="B579" s="61"/>
      <c r="C579" s="61"/>
      <c r="D579" s="61"/>
      <c r="E579" s="730"/>
      <c r="F579" s="730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4.25" customHeight="1" x14ac:dyDescent="0.3">
      <c r="A580" s="61"/>
      <c r="B580" s="61"/>
      <c r="C580" s="61"/>
      <c r="D580" s="61"/>
      <c r="E580" s="730"/>
      <c r="F580" s="730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4.25" customHeight="1" x14ac:dyDescent="0.3">
      <c r="A581" s="61"/>
      <c r="B581" s="61"/>
      <c r="C581" s="61"/>
      <c r="D581" s="61"/>
      <c r="E581" s="730"/>
      <c r="F581" s="730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4.25" customHeight="1" x14ac:dyDescent="0.3">
      <c r="A582" s="61"/>
      <c r="B582" s="61"/>
      <c r="C582" s="61"/>
      <c r="D582" s="61"/>
      <c r="E582" s="730"/>
      <c r="F582" s="730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4.25" customHeight="1" x14ac:dyDescent="0.3">
      <c r="A583" s="61"/>
      <c r="B583" s="61"/>
      <c r="C583" s="61"/>
      <c r="D583" s="61"/>
      <c r="E583" s="730"/>
      <c r="F583" s="730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4.25" customHeight="1" x14ac:dyDescent="0.3">
      <c r="A584" s="61"/>
      <c r="B584" s="61"/>
      <c r="C584" s="61"/>
      <c r="D584" s="61"/>
      <c r="E584" s="730"/>
      <c r="F584" s="730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4.25" customHeight="1" x14ac:dyDescent="0.3">
      <c r="A585" s="61"/>
      <c r="B585" s="61"/>
      <c r="C585" s="61"/>
      <c r="D585" s="61"/>
      <c r="E585" s="730"/>
      <c r="F585" s="730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4.25" customHeight="1" x14ac:dyDescent="0.3">
      <c r="A586" s="61"/>
      <c r="B586" s="61"/>
      <c r="C586" s="61"/>
      <c r="D586" s="61"/>
      <c r="E586" s="730"/>
      <c r="F586" s="730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4.25" customHeight="1" x14ac:dyDescent="0.3">
      <c r="A587" s="61"/>
      <c r="B587" s="61"/>
      <c r="C587" s="61"/>
      <c r="D587" s="61"/>
      <c r="E587" s="730"/>
      <c r="F587" s="730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4.25" customHeight="1" x14ac:dyDescent="0.3">
      <c r="A588" s="61"/>
      <c r="B588" s="61"/>
      <c r="C588" s="61"/>
      <c r="D588" s="61"/>
      <c r="E588" s="730"/>
      <c r="F588" s="730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4.25" customHeight="1" x14ac:dyDescent="0.3">
      <c r="A589" s="61"/>
      <c r="B589" s="61"/>
      <c r="C589" s="61"/>
      <c r="D589" s="61"/>
      <c r="E589" s="730"/>
      <c r="F589" s="730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4.25" customHeight="1" x14ac:dyDescent="0.3">
      <c r="A590" s="61"/>
      <c r="B590" s="61"/>
      <c r="C590" s="61"/>
      <c r="D590" s="61"/>
      <c r="E590" s="730"/>
      <c r="F590" s="730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4.25" customHeight="1" x14ac:dyDescent="0.3">
      <c r="A591" s="61"/>
      <c r="B591" s="61"/>
      <c r="C591" s="61"/>
      <c r="D591" s="61"/>
      <c r="E591" s="730"/>
      <c r="F591" s="730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4.25" customHeight="1" x14ac:dyDescent="0.3">
      <c r="A592" s="61"/>
      <c r="B592" s="61"/>
      <c r="C592" s="61"/>
      <c r="D592" s="61"/>
      <c r="E592" s="730"/>
      <c r="F592" s="730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4.25" customHeight="1" x14ac:dyDescent="0.3">
      <c r="A593" s="61"/>
      <c r="B593" s="61"/>
      <c r="C593" s="61"/>
      <c r="D593" s="61"/>
      <c r="E593" s="730"/>
      <c r="F593" s="730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4.25" customHeight="1" x14ac:dyDescent="0.3">
      <c r="A594" s="61"/>
      <c r="B594" s="61"/>
      <c r="C594" s="61"/>
      <c r="D594" s="61"/>
      <c r="E594" s="730"/>
      <c r="F594" s="730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4.25" customHeight="1" x14ac:dyDescent="0.3">
      <c r="A595" s="61"/>
      <c r="B595" s="61"/>
      <c r="C595" s="61"/>
      <c r="D595" s="61"/>
      <c r="E595" s="730"/>
      <c r="F595" s="730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4.25" customHeight="1" x14ac:dyDescent="0.3">
      <c r="A596" s="61"/>
      <c r="B596" s="61"/>
      <c r="C596" s="61"/>
      <c r="D596" s="61"/>
      <c r="E596" s="730"/>
      <c r="F596" s="730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4.25" customHeight="1" x14ac:dyDescent="0.3">
      <c r="A597" s="61"/>
      <c r="B597" s="61"/>
      <c r="C597" s="61"/>
      <c r="D597" s="61"/>
      <c r="E597" s="730"/>
      <c r="F597" s="730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4.25" customHeight="1" x14ac:dyDescent="0.3">
      <c r="A598" s="61"/>
      <c r="B598" s="61"/>
      <c r="C598" s="61"/>
      <c r="D598" s="61"/>
      <c r="E598" s="730"/>
      <c r="F598" s="730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4.25" customHeight="1" x14ac:dyDescent="0.3">
      <c r="A599" s="61"/>
      <c r="B599" s="61"/>
      <c r="C599" s="61"/>
      <c r="D599" s="61"/>
      <c r="E599" s="730"/>
      <c r="F599" s="730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4.25" customHeight="1" x14ac:dyDescent="0.3">
      <c r="A600" s="61"/>
      <c r="B600" s="61"/>
      <c r="C600" s="61"/>
      <c r="D600" s="61"/>
      <c r="E600" s="730"/>
      <c r="F600" s="730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4.25" customHeight="1" x14ac:dyDescent="0.3">
      <c r="A601" s="61"/>
      <c r="B601" s="61"/>
      <c r="C601" s="61"/>
      <c r="D601" s="61"/>
      <c r="E601" s="730"/>
      <c r="F601" s="730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4.25" customHeight="1" x14ac:dyDescent="0.3">
      <c r="A602" s="61"/>
      <c r="B602" s="61"/>
      <c r="C602" s="61"/>
      <c r="D602" s="61"/>
      <c r="E602" s="730"/>
      <c r="F602" s="730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4.25" customHeight="1" x14ac:dyDescent="0.3">
      <c r="A603" s="61"/>
      <c r="B603" s="61"/>
      <c r="C603" s="61"/>
      <c r="D603" s="61"/>
      <c r="E603" s="730"/>
      <c r="F603" s="730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4.25" customHeight="1" x14ac:dyDescent="0.3">
      <c r="A604" s="61"/>
      <c r="B604" s="61"/>
      <c r="C604" s="61"/>
      <c r="D604" s="61"/>
      <c r="E604" s="730"/>
      <c r="F604" s="730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4.25" customHeight="1" x14ac:dyDescent="0.3">
      <c r="A605" s="61"/>
      <c r="B605" s="61"/>
      <c r="C605" s="61"/>
      <c r="D605" s="61"/>
      <c r="E605" s="730"/>
      <c r="F605" s="730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4.25" customHeight="1" x14ac:dyDescent="0.3">
      <c r="A606" s="61"/>
      <c r="B606" s="61"/>
      <c r="C606" s="61"/>
      <c r="D606" s="61"/>
      <c r="E606" s="730"/>
      <c r="F606" s="730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4.25" customHeight="1" x14ac:dyDescent="0.3">
      <c r="A607" s="61"/>
      <c r="B607" s="61"/>
      <c r="C607" s="61"/>
      <c r="D607" s="61"/>
      <c r="E607" s="730"/>
      <c r="F607" s="730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4.25" customHeight="1" x14ac:dyDescent="0.3">
      <c r="A608" s="61"/>
      <c r="B608" s="61"/>
      <c r="C608" s="61"/>
      <c r="D608" s="61"/>
      <c r="E608" s="730"/>
      <c r="F608" s="730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4.25" customHeight="1" x14ac:dyDescent="0.3">
      <c r="A609" s="61"/>
      <c r="B609" s="61"/>
      <c r="C609" s="61"/>
      <c r="D609" s="61"/>
      <c r="E609" s="730"/>
      <c r="F609" s="730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4.25" customHeight="1" x14ac:dyDescent="0.3">
      <c r="A610" s="61"/>
      <c r="B610" s="61"/>
      <c r="C610" s="61"/>
      <c r="D610" s="61"/>
      <c r="E610" s="730"/>
      <c r="F610" s="730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4.25" customHeight="1" x14ac:dyDescent="0.3">
      <c r="A611" s="61"/>
      <c r="B611" s="61"/>
      <c r="C611" s="61"/>
      <c r="D611" s="61"/>
      <c r="E611" s="730"/>
      <c r="F611" s="730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4.25" customHeight="1" x14ac:dyDescent="0.3">
      <c r="A612" s="61"/>
      <c r="B612" s="61"/>
      <c r="C612" s="61"/>
      <c r="D612" s="61"/>
      <c r="E612" s="730"/>
      <c r="F612" s="730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4.25" customHeight="1" x14ac:dyDescent="0.3">
      <c r="A613" s="61"/>
      <c r="B613" s="61"/>
      <c r="C613" s="61"/>
      <c r="D613" s="61"/>
      <c r="E613" s="730"/>
      <c r="F613" s="730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4.25" customHeight="1" x14ac:dyDescent="0.3">
      <c r="A614" s="61"/>
      <c r="B614" s="61"/>
      <c r="C614" s="61"/>
      <c r="D614" s="61"/>
      <c r="E614" s="730"/>
      <c r="F614" s="730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4.25" customHeight="1" x14ac:dyDescent="0.3">
      <c r="A615" s="61"/>
      <c r="B615" s="61"/>
      <c r="C615" s="61"/>
      <c r="D615" s="61"/>
      <c r="E615" s="730"/>
      <c r="F615" s="730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4.25" customHeight="1" x14ac:dyDescent="0.3">
      <c r="A616" s="61"/>
      <c r="B616" s="61"/>
      <c r="C616" s="61"/>
      <c r="D616" s="61"/>
      <c r="E616" s="730"/>
      <c r="F616" s="730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4.25" customHeight="1" x14ac:dyDescent="0.3">
      <c r="A617" s="61"/>
      <c r="B617" s="61"/>
      <c r="C617" s="61"/>
      <c r="D617" s="61"/>
      <c r="E617" s="730"/>
      <c r="F617" s="730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4.25" customHeight="1" x14ac:dyDescent="0.3">
      <c r="A618" s="61"/>
      <c r="B618" s="61"/>
      <c r="C618" s="61"/>
      <c r="D618" s="61"/>
      <c r="E618" s="730"/>
      <c r="F618" s="730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4.25" customHeight="1" x14ac:dyDescent="0.3">
      <c r="A619" s="61"/>
      <c r="B619" s="61"/>
      <c r="C619" s="61"/>
      <c r="D619" s="61"/>
      <c r="E619" s="730"/>
      <c r="F619" s="730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4.25" customHeight="1" x14ac:dyDescent="0.3">
      <c r="A620" s="61"/>
      <c r="B620" s="61"/>
      <c r="C620" s="61"/>
      <c r="D620" s="61"/>
      <c r="E620" s="730"/>
      <c r="F620" s="730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4.25" customHeight="1" x14ac:dyDescent="0.3">
      <c r="A621" s="61"/>
      <c r="B621" s="61"/>
      <c r="C621" s="61"/>
      <c r="D621" s="61"/>
      <c r="E621" s="730"/>
      <c r="F621" s="730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4.25" customHeight="1" x14ac:dyDescent="0.3">
      <c r="A622" s="61"/>
      <c r="B622" s="61"/>
      <c r="C622" s="61"/>
      <c r="D622" s="61"/>
      <c r="E622" s="730"/>
      <c r="F622" s="730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4.25" customHeight="1" x14ac:dyDescent="0.3">
      <c r="A623" s="61"/>
      <c r="B623" s="61"/>
      <c r="C623" s="61"/>
      <c r="D623" s="61"/>
      <c r="E623" s="730"/>
      <c r="F623" s="730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4.25" customHeight="1" x14ac:dyDescent="0.3">
      <c r="A624" s="61"/>
      <c r="B624" s="61"/>
      <c r="C624" s="61"/>
      <c r="D624" s="61"/>
      <c r="E624" s="730"/>
      <c r="F624" s="730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4.25" customHeight="1" x14ac:dyDescent="0.3">
      <c r="A625" s="61"/>
      <c r="B625" s="61"/>
      <c r="C625" s="61"/>
      <c r="D625" s="61"/>
      <c r="E625" s="730"/>
      <c r="F625" s="730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4.25" customHeight="1" x14ac:dyDescent="0.3">
      <c r="A626" s="61"/>
      <c r="B626" s="61"/>
      <c r="C626" s="61"/>
      <c r="D626" s="61"/>
      <c r="E626" s="730"/>
      <c r="F626" s="730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4.25" customHeight="1" x14ac:dyDescent="0.3">
      <c r="A627" s="61"/>
      <c r="B627" s="61"/>
      <c r="C627" s="61"/>
      <c r="D627" s="61"/>
      <c r="E627" s="730"/>
      <c r="F627" s="730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4.25" customHeight="1" x14ac:dyDescent="0.3">
      <c r="A628" s="61"/>
      <c r="B628" s="61"/>
      <c r="C628" s="61"/>
      <c r="D628" s="61"/>
      <c r="E628" s="730"/>
      <c r="F628" s="730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4.25" customHeight="1" x14ac:dyDescent="0.3">
      <c r="A629" s="61"/>
      <c r="B629" s="61"/>
      <c r="C629" s="61"/>
      <c r="D629" s="61"/>
      <c r="E629" s="730"/>
      <c r="F629" s="730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4.25" customHeight="1" x14ac:dyDescent="0.3">
      <c r="A630" s="61"/>
      <c r="B630" s="61"/>
      <c r="C630" s="61"/>
      <c r="D630" s="61"/>
      <c r="E630" s="730"/>
      <c r="F630" s="730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4.25" customHeight="1" x14ac:dyDescent="0.3">
      <c r="A631" s="61"/>
      <c r="B631" s="61"/>
      <c r="C631" s="61"/>
      <c r="D631" s="61"/>
      <c r="E631" s="730"/>
      <c r="F631" s="730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4.25" customHeight="1" x14ac:dyDescent="0.3">
      <c r="A632" s="61"/>
      <c r="B632" s="61"/>
      <c r="C632" s="61"/>
      <c r="D632" s="61"/>
      <c r="E632" s="730"/>
      <c r="F632" s="730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4.25" customHeight="1" x14ac:dyDescent="0.3">
      <c r="A633" s="61"/>
      <c r="B633" s="61"/>
      <c r="C633" s="61"/>
      <c r="D633" s="61"/>
      <c r="E633" s="730"/>
      <c r="F633" s="730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4.25" customHeight="1" x14ac:dyDescent="0.3">
      <c r="A634" s="61"/>
      <c r="B634" s="61"/>
      <c r="C634" s="61"/>
      <c r="D634" s="61"/>
      <c r="E634" s="730"/>
      <c r="F634" s="730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4.25" customHeight="1" x14ac:dyDescent="0.3">
      <c r="A635" s="61"/>
      <c r="B635" s="61"/>
      <c r="C635" s="61"/>
      <c r="D635" s="61"/>
      <c r="E635" s="730"/>
      <c r="F635" s="730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4.25" customHeight="1" x14ac:dyDescent="0.3">
      <c r="A636" s="61"/>
      <c r="B636" s="61"/>
      <c r="C636" s="61"/>
      <c r="D636" s="61"/>
      <c r="E636" s="730"/>
      <c r="F636" s="730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4.25" customHeight="1" x14ac:dyDescent="0.3">
      <c r="A637" s="61"/>
      <c r="B637" s="61"/>
      <c r="C637" s="61"/>
      <c r="D637" s="61"/>
      <c r="E637" s="730"/>
      <c r="F637" s="730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4.25" customHeight="1" x14ac:dyDescent="0.3">
      <c r="A638" s="61"/>
      <c r="B638" s="61"/>
      <c r="C638" s="61"/>
      <c r="D638" s="61"/>
      <c r="E638" s="730"/>
      <c r="F638" s="730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4.25" customHeight="1" x14ac:dyDescent="0.3">
      <c r="A639" s="61"/>
      <c r="B639" s="61"/>
      <c r="C639" s="61"/>
      <c r="D639" s="61"/>
      <c r="E639" s="730"/>
      <c r="F639" s="730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4.25" customHeight="1" x14ac:dyDescent="0.3">
      <c r="A640" s="61"/>
      <c r="B640" s="61"/>
      <c r="C640" s="61"/>
      <c r="D640" s="61"/>
      <c r="E640" s="730"/>
      <c r="F640" s="730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4.25" customHeight="1" x14ac:dyDescent="0.3">
      <c r="A641" s="61"/>
      <c r="B641" s="61"/>
      <c r="C641" s="61"/>
      <c r="D641" s="61"/>
      <c r="E641" s="730"/>
      <c r="F641" s="730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4.25" customHeight="1" x14ac:dyDescent="0.3">
      <c r="A642" s="61"/>
      <c r="B642" s="61"/>
      <c r="C642" s="61"/>
      <c r="D642" s="61"/>
      <c r="E642" s="730"/>
      <c r="F642" s="730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4.25" customHeight="1" x14ac:dyDescent="0.3">
      <c r="A643" s="61"/>
      <c r="B643" s="61"/>
      <c r="C643" s="61"/>
      <c r="D643" s="61"/>
      <c r="E643" s="730"/>
      <c r="F643" s="730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4.25" customHeight="1" x14ac:dyDescent="0.3">
      <c r="A644" s="61"/>
      <c r="B644" s="61"/>
      <c r="C644" s="61"/>
      <c r="D644" s="61"/>
      <c r="E644" s="730"/>
      <c r="F644" s="730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4.25" customHeight="1" x14ac:dyDescent="0.3">
      <c r="A645" s="61"/>
      <c r="B645" s="61"/>
      <c r="C645" s="61"/>
      <c r="D645" s="61"/>
      <c r="E645" s="730"/>
      <c r="F645" s="730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4.25" customHeight="1" x14ac:dyDescent="0.3">
      <c r="A646" s="61"/>
      <c r="B646" s="61"/>
      <c r="C646" s="61"/>
      <c r="D646" s="61"/>
      <c r="E646" s="730"/>
      <c r="F646" s="730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4.25" customHeight="1" x14ac:dyDescent="0.3">
      <c r="A647" s="61"/>
      <c r="B647" s="61"/>
      <c r="C647" s="61"/>
      <c r="D647" s="61"/>
      <c r="E647" s="730"/>
      <c r="F647" s="730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4.25" customHeight="1" x14ac:dyDescent="0.3">
      <c r="A648" s="61"/>
      <c r="B648" s="61"/>
      <c r="C648" s="61"/>
      <c r="D648" s="61"/>
      <c r="E648" s="730"/>
      <c r="F648" s="730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4.25" customHeight="1" x14ac:dyDescent="0.3">
      <c r="A649" s="61"/>
      <c r="B649" s="61"/>
      <c r="C649" s="61"/>
      <c r="D649" s="61"/>
      <c r="E649" s="730"/>
      <c r="F649" s="730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4.25" customHeight="1" x14ac:dyDescent="0.3">
      <c r="A650" s="61"/>
      <c r="B650" s="61"/>
      <c r="C650" s="61"/>
      <c r="D650" s="61"/>
      <c r="E650" s="730"/>
      <c r="F650" s="730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4.25" customHeight="1" x14ac:dyDescent="0.3">
      <c r="A651" s="61"/>
      <c r="B651" s="61"/>
      <c r="C651" s="61"/>
      <c r="D651" s="61"/>
      <c r="E651" s="730"/>
      <c r="F651" s="730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4.25" customHeight="1" x14ac:dyDescent="0.3">
      <c r="A652" s="61"/>
      <c r="B652" s="61"/>
      <c r="C652" s="61"/>
      <c r="D652" s="61"/>
      <c r="E652" s="730"/>
      <c r="F652" s="730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4.25" customHeight="1" x14ac:dyDescent="0.3">
      <c r="A653" s="61"/>
      <c r="B653" s="61"/>
      <c r="C653" s="61"/>
      <c r="D653" s="61"/>
      <c r="E653" s="730"/>
      <c r="F653" s="730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4.25" customHeight="1" x14ac:dyDescent="0.3">
      <c r="A654" s="61"/>
      <c r="B654" s="61"/>
      <c r="C654" s="61"/>
      <c r="D654" s="61"/>
      <c r="E654" s="730"/>
      <c r="F654" s="730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4.25" customHeight="1" x14ac:dyDescent="0.3">
      <c r="A655" s="61"/>
      <c r="B655" s="61"/>
      <c r="C655" s="61"/>
      <c r="D655" s="61"/>
      <c r="E655" s="730"/>
      <c r="F655" s="730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4.25" customHeight="1" x14ac:dyDescent="0.3">
      <c r="A656" s="61"/>
      <c r="B656" s="61"/>
      <c r="C656" s="61"/>
      <c r="D656" s="61"/>
      <c r="E656" s="730"/>
      <c r="F656" s="730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4.25" customHeight="1" x14ac:dyDescent="0.3">
      <c r="A657" s="61"/>
      <c r="B657" s="61"/>
      <c r="C657" s="61"/>
      <c r="D657" s="61"/>
      <c r="E657" s="730"/>
      <c r="F657" s="730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4.25" customHeight="1" x14ac:dyDescent="0.3">
      <c r="A658" s="61"/>
      <c r="B658" s="61"/>
      <c r="C658" s="61"/>
      <c r="D658" s="61"/>
      <c r="E658" s="730"/>
      <c r="F658" s="730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4.25" customHeight="1" x14ac:dyDescent="0.3">
      <c r="A659" s="61"/>
      <c r="B659" s="61"/>
      <c r="C659" s="61"/>
      <c r="D659" s="61"/>
      <c r="E659" s="730"/>
      <c r="F659" s="730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4.25" customHeight="1" x14ac:dyDescent="0.3">
      <c r="A660" s="61"/>
      <c r="B660" s="61"/>
      <c r="C660" s="61"/>
      <c r="D660" s="61"/>
      <c r="E660" s="730"/>
      <c r="F660" s="730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4.25" customHeight="1" x14ac:dyDescent="0.3">
      <c r="A661" s="61"/>
      <c r="B661" s="61"/>
      <c r="C661" s="61"/>
      <c r="D661" s="61"/>
      <c r="E661" s="730"/>
      <c r="F661" s="730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4.25" customHeight="1" x14ac:dyDescent="0.3">
      <c r="A662" s="61"/>
      <c r="B662" s="61"/>
      <c r="C662" s="61"/>
      <c r="D662" s="61"/>
      <c r="E662" s="730"/>
      <c r="F662" s="730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4.25" customHeight="1" x14ac:dyDescent="0.3">
      <c r="A663" s="61"/>
      <c r="B663" s="61"/>
      <c r="C663" s="61"/>
      <c r="D663" s="61"/>
      <c r="E663" s="730"/>
      <c r="F663" s="730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4.25" customHeight="1" x14ac:dyDescent="0.3">
      <c r="A664" s="61"/>
      <c r="B664" s="61"/>
      <c r="C664" s="61"/>
      <c r="D664" s="61"/>
      <c r="E664" s="730"/>
      <c r="F664" s="730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4.25" customHeight="1" x14ac:dyDescent="0.3">
      <c r="A665" s="61"/>
      <c r="B665" s="61"/>
      <c r="C665" s="61"/>
      <c r="D665" s="61"/>
      <c r="E665" s="730"/>
      <c r="F665" s="730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4.25" customHeight="1" x14ac:dyDescent="0.3">
      <c r="A666" s="61"/>
      <c r="B666" s="61"/>
      <c r="C666" s="61"/>
      <c r="D666" s="61"/>
      <c r="E666" s="730"/>
      <c r="F666" s="730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4.25" customHeight="1" x14ac:dyDescent="0.3">
      <c r="A667" s="61"/>
      <c r="B667" s="61"/>
      <c r="C667" s="61"/>
      <c r="D667" s="61"/>
      <c r="E667" s="730"/>
      <c r="F667" s="730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4.25" customHeight="1" x14ac:dyDescent="0.3">
      <c r="A668" s="61"/>
      <c r="B668" s="61"/>
      <c r="C668" s="61"/>
      <c r="D668" s="61"/>
      <c r="E668" s="730"/>
      <c r="F668" s="730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4.25" customHeight="1" x14ac:dyDescent="0.3">
      <c r="A669" s="61"/>
      <c r="B669" s="61"/>
      <c r="C669" s="61"/>
      <c r="D669" s="61"/>
      <c r="E669" s="730"/>
      <c r="F669" s="730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4.25" customHeight="1" x14ac:dyDescent="0.3">
      <c r="A670" s="61"/>
      <c r="B670" s="61"/>
      <c r="C670" s="61"/>
      <c r="D670" s="61"/>
      <c r="E670" s="730"/>
      <c r="F670" s="730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4.25" customHeight="1" x14ac:dyDescent="0.3">
      <c r="A671" s="61"/>
      <c r="B671" s="61"/>
      <c r="C671" s="61"/>
      <c r="D671" s="61"/>
      <c r="E671" s="730"/>
      <c r="F671" s="730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4.25" customHeight="1" x14ac:dyDescent="0.3">
      <c r="A672" s="61"/>
      <c r="B672" s="61"/>
      <c r="C672" s="61"/>
      <c r="D672" s="61"/>
      <c r="E672" s="730"/>
      <c r="F672" s="730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4.25" customHeight="1" x14ac:dyDescent="0.3">
      <c r="A673" s="61"/>
      <c r="B673" s="61"/>
      <c r="C673" s="61"/>
      <c r="D673" s="61"/>
      <c r="E673" s="730"/>
      <c r="F673" s="730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4.25" customHeight="1" x14ac:dyDescent="0.3">
      <c r="A674" s="61"/>
      <c r="B674" s="61"/>
      <c r="C674" s="61"/>
      <c r="D674" s="61"/>
      <c r="E674" s="730"/>
      <c r="F674" s="730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4.25" customHeight="1" x14ac:dyDescent="0.3">
      <c r="A675" s="61"/>
      <c r="B675" s="61"/>
      <c r="C675" s="61"/>
      <c r="D675" s="61"/>
      <c r="E675" s="730"/>
      <c r="F675" s="730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4.25" customHeight="1" x14ac:dyDescent="0.3">
      <c r="A676" s="61"/>
      <c r="B676" s="61"/>
      <c r="C676" s="61"/>
      <c r="D676" s="61"/>
      <c r="E676" s="730"/>
      <c r="F676" s="730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4.25" customHeight="1" x14ac:dyDescent="0.3">
      <c r="A677" s="61"/>
      <c r="B677" s="61"/>
      <c r="C677" s="61"/>
      <c r="D677" s="61"/>
      <c r="E677" s="730"/>
      <c r="F677" s="730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4.25" customHeight="1" x14ac:dyDescent="0.3">
      <c r="A678" s="61"/>
      <c r="B678" s="61"/>
      <c r="C678" s="61"/>
      <c r="D678" s="61"/>
      <c r="E678" s="730"/>
      <c r="F678" s="730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4.25" customHeight="1" x14ac:dyDescent="0.3">
      <c r="A679" s="61"/>
      <c r="B679" s="61"/>
      <c r="C679" s="61"/>
      <c r="D679" s="61"/>
      <c r="E679" s="730"/>
      <c r="F679" s="730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4.25" customHeight="1" x14ac:dyDescent="0.3">
      <c r="A680" s="61"/>
      <c r="B680" s="61"/>
      <c r="C680" s="61"/>
      <c r="D680" s="61"/>
      <c r="E680" s="730"/>
      <c r="F680" s="730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4.25" customHeight="1" x14ac:dyDescent="0.3">
      <c r="A681" s="61"/>
      <c r="B681" s="61"/>
      <c r="C681" s="61"/>
      <c r="D681" s="61"/>
      <c r="E681" s="730"/>
      <c r="F681" s="730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4.25" customHeight="1" x14ac:dyDescent="0.3">
      <c r="A682" s="61"/>
      <c r="B682" s="61"/>
      <c r="C682" s="61"/>
      <c r="D682" s="61"/>
      <c r="E682" s="730"/>
      <c r="F682" s="730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4.25" customHeight="1" x14ac:dyDescent="0.3">
      <c r="A683" s="61"/>
      <c r="B683" s="61"/>
      <c r="C683" s="61"/>
      <c r="D683" s="61"/>
      <c r="E683" s="730"/>
      <c r="F683" s="730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4.25" customHeight="1" x14ac:dyDescent="0.3">
      <c r="A684" s="61"/>
      <c r="B684" s="61"/>
      <c r="C684" s="61"/>
      <c r="D684" s="61"/>
      <c r="E684" s="730"/>
      <c r="F684" s="730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4.25" customHeight="1" x14ac:dyDescent="0.3">
      <c r="A685" s="61"/>
      <c r="B685" s="61"/>
      <c r="C685" s="61"/>
      <c r="D685" s="61"/>
      <c r="E685" s="730"/>
      <c r="F685" s="730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4.25" customHeight="1" x14ac:dyDescent="0.3">
      <c r="A686" s="61"/>
      <c r="B686" s="61"/>
      <c r="C686" s="61"/>
      <c r="D686" s="61"/>
      <c r="E686" s="730"/>
      <c r="F686" s="730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4.25" customHeight="1" x14ac:dyDescent="0.3">
      <c r="A687" s="61"/>
      <c r="B687" s="61"/>
      <c r="C687" s="61"/>
      <c r="D687" s="61"/>
      <c r="E687" s="730"/>
      <c r="F687" s="730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4.25" customHeight="1" x14ac:dyDescent="0.3">
      <c r="A688" s="61"/>
      <c r="B688" s="61"/>
      <c r="C688" s="61"/>
      <c r="D688" s="61"/>
      <c r="E688" s="730"/>
      <c r="F688" s="730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4.25" customHeight="1" x14ac:dyDescent="0.3">
      <c r="A689" s="61"/>
      <c r="B689" s="61"/>
      <c r="C689" s="61"/>
      <c r="D689" s="61"/>
      <c r="E689" s="730"/>
      <c r="F689" s="730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4.25" customHeight="1" x14ac:dyDescent="0.3">
      <c r="A690" s="61"/>
      <c r="B690" s="61"/>
      <c r="C690" s="61"/>
      <c r="D690" s="61"/>
      <c r="E690" s="730"/>
      <c r="F690" s="730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4.25" customHeight="1" x14ac:dyDescent="0.3">
      <c r="A691" s="61"/>
      <c r="B691" s="61"/>
      <c r="C691" s="61"/>
      <c r="D691" s="61"/>
      <c r="E691" s="730"/>
      <c r="F691" s="730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4.25" customHeight="1" x14ac:dyDescent="0.3">
      <c r="A692" s="61"/>
      <c r="B692" s="61"/>
      <c r="C692" s="61"/>
      <c r="D692" s="61"/>
      <c r="E692" s="730"/>
      <c r="F692" s="730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4.25" customHeight="1" x14ac:dyDescent="0.3">
      <c r="A693" s="61"/>
      <c r="B693" s="61"/>
      <c r="C693" s="61"/>
      <c r="D693" s="61"/>
      <c r="E693" s="730"/>
      <c r="F693" s="730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4.25" customHeight="1" x14ac:dyDescent="0.3">
      <c r="A694" s="61"/>
      <c r="B694" s="61"/>
      <c r="C694" s="61"/>
      <c r="D694" s="61"/>
      <c r="E694" s="730"/>
      <c r="F694" s="730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4.25" customHeight="1" x14ac:dyDescent="0.3">
      <c r="A695" s="61"/>
      <c r="B695" s="61"/>
      <c r="C695" s="61"/>
      <c r="D695" s="61"/>
      <c r="E695" s="730"/>
      <c r="F695" s="730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4.25" customHeight="1" x14ac:dyDescent="0.3">
      <c r="A696" s="61"/>
      <c r="B696" s="61"/>
      <c r="C696" s="61"/>
      <c r="D696" s="61"/>
      <c r="E696" s="730"/>
      <c r="F696" s="730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4.25" customHeight="1" x14ac:dyDescent="0.3">
      <c r="A697" s="61"/>
      <c r="B697" s="61"/>
      <c r="C697" s="61"/>
      <c r="D697" s="61"/>
      <c r="E697" s="730"/>
      <c r="F697" s="730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4.25" customHeight="1" x14ac:dyDescent="0.3">
      <c r="A698" s="61"/>
      <c r="B698" s="61"/>
      <c r="C698" s="61"/>
      <c r="D698" s="61"/>
      <c r="E698" s="730"/>
      <c r="F698" s="730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4.25" customHeight="1" x14ac:dyDescent="0.3">
      <c r="A699" s="61"/>
      <c r="B699" s="61"/>
      <c r="C699" s="61"/>
      <c r="D699" s="61"/>
      <c r="E699" s="730"/>
      <c r="F699" s="730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4.25" customHeight="1" x14ac:dyDescent="0.3">
      <c r="A700" s="61"/>
      <c r="B700" s="61"/>
      <c r="C700" s="61"/>
      <c r="D700" s="61"/>
      <c r="E700" s="730"/>
      <c r="F700" s="730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4.25" customHeight="1" x14ac:dyDescent="0.3">
      <c r="A701" s="61"/>
      <c r="B701" s="61"/>
      <c r="C701" s="61"/>
      <c r="D701" s="61"/>
      <c r="E701" s="730"/>
      <c r="F701" s="730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4.25" customHeight="1" x14ac:dyDescent="0.3">
      <c r="A702" s="61"/>
      <c r="B702" s="61"/>
      <c r="C702" s="61"/>
      <c r="D702" s="61"/>
      <c r="E702" s="730"/>
      <c r="F702" s="730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4.25" customHeight="1" x14ac:dyDescent="0.3">
      <c r="A703" s="61"/>
      <c r="B703" s="61"/>
      <c r="C703" s="61"/>
      <c r="D703" s="61"/>
      <c r="E703" s="730"/>
      <c r="F703" s="730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4.25" customHeight="1" x14ac:dyDescent="0.3">
      <c r="A704" s="61"/>
      <c r="B704" s="61"/>
      <c r="C704" s="61"/>
      <c r="D704" s="61"/>
      <c r="E704" s="730"/>
      <c r="F704" s="730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4.25" customHeight="1" x14ac:dyDescent="0.3">
      <c r="A705" s="61"/>
      <c r="B705" s="61"/>
      <c r="C705" s="61"/>
      <c r="D705" s="61"/>
      <c r="E705" s="730"/>
      <c r="F705" s="730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4.25" customHeight="1" x14ac:dyDescent="0.3">
      <c r="A706" s="61"/>
      <c r="B706" s="61"/>
      <c r="C706" s="61"/>
      <c r="D706" s="61"/>
      <c r="E706" s="730"/>
      <c r="F706" s="730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4.25" customHeight="1" x14ac:dyDescent="0.3">
      <c r="A707" s="61"/>
      <c r="B707" s="61"/>
      <c r="C707" s="61"/>
      <c r="D707" s="61"/>
      <c r="E707" s="730"/>
      <c r="F707" s="730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4.25" customHeight="1" x14ac:dyDescent="0.3">
      <c r="A708" s="61"/>
      <c r="B708" s="61"/>
      <c r="C708" s="61"/>
      <c r="D708" s="61"/>
      <c r="E708" s="730"/>
      <c r="F708" s="730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4.25" customHeight="1" x14ac:dyDescent="0.3">
      <c r="A709" s="61"/>
      <c r="B709" s="61"/>
      <c r="C709" s="61"/>
      <c r="D709" s="61"/>
      <c r="E709" s="730"/>
      <c r="F709" s="730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4.25" customHeight="1" x14ac:dyDescent="0.3">
      <c r="A710" s="61"/>
      <c r="B710" s="61"/>
      <c r="C710" s="61"/>
      <c r="D710" s="61"/>
      <c r="E710" s="730"/>
      <c r="F710" s="730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4.25" customHeight="1" x14ac:dyDescent="0.3">
      <c r="A711" s="61"/>
      <c r="B711" s="61"/>
      <c r="C711" s="61"/>
      <c r="D711" s="61"/>
      <c r="E711" s="730"/>
      <c r="F711" s="730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4.25" customHeight="1" x14ac:dyDescent="0.3">
      <c r="A712" s="61"/>
      <c r="B712" s="61"/>
      <c r="C712" s="61"/>
      <c r="D712" s="61"/>
      <c r="E712" s="730"/>
      <c r="F712" s="730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4.25" customHeight="1" x14ac:dyDescent="0.3">
      <c r="A713" s="61"/>
      <c r="B713" s="61"/>
      <c r="C713" s="61"/>
      <c r="D713" s="61"/>
      <c r="E713" s="730"/>
      <c r="F713" s="730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4.25" customHeight="1" x14ac:dyDescent="0.3">
      <c r="A714" s="61"/>
      <c r="B714" s="61"/>
      <c r="C714" s="61"/>
      <c r="D714" s="61"/>
      <c r="E714" s="730"/>
      <c r="F714" s="730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4.25" customHeight="1" x14ac:dyDescent="0.3">
      <c r="A715" s="61"/>
      <c r="B715" s="61"/>
      <c r="C715" s="61"/>
      <c r="D715" s="61"/>
      <c r="E715" s="730"/>
      <c r="F715" s="730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4.25" customHeight="1" x14ac:dyDescent="0.3">
      <c r="A716" s="61"/>
      <c r="B716" s="61"/>
      <c r="C716" s="61"/>
      <c r="D716" s="61"/>
      <c r="E716" s="730"/>
      <c r="F716" s="730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4.25" customHeight="1" x14ac:dyDescent="0.3">
      <c r="A717" s="61"/>
      <c r="B717" s="61"/>
      <c r="C717" s="61"/>
      <c r="D717" s="61"/>
      <c r="E717" s="730"/>
      <c r="F717" s="730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4.25" customHeight="1" x14ac:dyDescent="0.3">
      <c r="A718" s="61"/>
      <c r="B718" s="61"/>
      <c r="C718" s="61"/>
      <c r="D718" s="61"/>
      <c r="E718" s="730"/>
      <c r="F718" s="730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4.25" customHeight="1" x14ac:dyDescent="0.3">
      <c r="A719" s="61"/>
      <c r="B719" s="61"/>
      <c r="C719" s="61"/>
      <c r="D719" s="61"/>
      <c r="E719" s="730"/>
      <c r="F719" s="730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4.25" customHeight="1" x14ac:dyDescent="0.3">
      <c r="A720" s="61"/>
      <c r="B720" s="61"/>
      <c r="C720" s="61"/>
      <c r="D720" s="61"/>
      <c r="E720" s="730"/>
      <c r="F720" s="730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4.25" customHeight="1" x14ac:dyDescent="0.3">
      <c r="A721" s="61"/>
      <c r="B721" s="61"/>
      <c r="C721" s="61"/>
      <c r="D721" s="61"/>
      <c r="E721" s="730"/>
      <c r="F721" s="730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4.25" customHeight="1" x14ac:dyDescent="0.3">
      <c r="A722" s="61"/>
      <c r="B722" s="61"/>
      <c r="C722" s="61"/>
      <c r="D722" s="61"/>
      <c r="E722" s="730"/>
      <c r="F722" s="730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4.25" customHeight="1" x14ac:dyDescent="0.3">
      <c r="A723" s="61"/>
      <c r="B723" s="61"/>
      <c r="C723" s="61"/>
      <c r="D723" s="61"/>
      <c r="E723" s="730"/>
      <c r="F723" s="730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4.25" customHeight="1" x14ac:dyDescent="0.3">
      <c r="A724" s="61"/>
      <c r="B724" s="61"/>
      <c r="C724" s="61"/>
      <c r="D724" s="61"/>
      <c r="E724" s="730"/>
      <c r="F724" s="730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4.25" customHeight="1" x14ac:dyDescent="0.3">
      <c r="A725" s="61"/>
      <c r="B725" s="61"/>
      <c r="C725" s="61"/>
      <c r="D725" s="61"/>
      <c r="E725" s="730"/>
      <c r="F725" s="730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4.25" customHeight="1" x14ac:dyDescent="0.3">
      <c r="A726" s="61"/>
      <c r="B726" s="61"/>
      <c r="C726" s="61"/>
      <c r="D726" s="61"/>
      <c r="E726" s="730"/>
      <c r="F726" s="730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4.25" customHeight="1" x14ac:dyDescent="0.3">
      <c r="A727" s="61"/>
      <c r="B727" s="61"/>
      <c r="C727" s="61"/>
      <c r="D727" s="61"/>
      <c r="E727" s="730"/>
      <c r="F727" s="730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4.25" customHeight="1" x14ac:dyDescent="0.3">
      <c r="A728" s="61"/>
      <c r="B728" s="61"/>
      <c r="C728" s="61"/>
      <c r="D728" s="61"/>
      <c r="E728" s="730"/>
      <c r="F728" s="730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4.25" customHeight="1" x14ac:dyDescent="0.3">
      <c r="A729" s="61"/>
      <c r="B729" s="61"/>
      <c r="C729" s="61"/>
      <c r="D729" s="61"/>
      <c r="E729" s="730"/>
      <c r="F729" s="730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4.25" customHeight="1" x14ac:dyDescent="0.3">
      <c r="A730" s="61"/>
      <c r="B730" s="61"/>
      <c r="C730" s="61"/>
      <c r="D730" s="61"/>
      <c r="E730" s="730"/>
      <c r="F730" s="730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4.25" customHeight="1" x14ac:dyDescent="0.3">
      <c r="A731" s="61"/>
      <c r="B731" s="61"/>
      <c r="C731" s="61"/>
      <c r="D731" s="61"/>
      <c r="E731" s="730"/>
      <c r="F731" s="730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4.25" customHeight="1" x14ac:dyDescent="0.3">
      <c r="A732" s="61"/>
      <c r="B732" s="61"/>
      <c r="C732" s="61"/>
      <c r="D732" s="61"/>
      <c r="E732" s="730"/>
      <c r="F732" s="730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4.25" customHeight="1" x14ac:dyDescent="0.3">
      <c r="A733" s="61"/>
      <c r="B733" s="61"/>
      <c r="C733" s="61"/>
      <c r="D733" s="61"/>
      <c r="E733" s="730"/>
      <c r="F733" s="730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4.25" customHeight="1" x14ac:dyDescent="0.3">
      <c r="A734" s="61"/>
      <c r="B734" s="61"/>
      <c r="C734" s="61"/>
      <c r="D734" s="61"/>
      <c r="E734" s="730"/>
      <c r="F734" s="730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4.25" customHeight="1" x14ac:dyDescent="0.3">
      <c r="A735" s="61"/>
      <c r="B735" s="61"/>
      <c r="C735" s="61"/>
      <c r="D735" s="61"/>
      <c r="E735" s="730"/>
      <c r="F735" s="730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4.25" customHeight="1" x14ac:dyDescent="0.3">
      <c r="A736" s="61"/>
      <c r="B736" s="61"/>
      <c r="C736" s="61"/>
      <c r="D736" s="61"/>
      <c r="E736" s="730"/>
      <c r="F736" s="730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4.25" customHeight="1" x14ac:dyDescent="0.3">
      <c r="A737" s="61"/>
      <c r="B737" s="61"/>
      <c r="C737" s="61"/>
      <c r="D737" s="61"/>
      <c r="E737" s="730"/>
      <c r="F737" s="730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4.25" customHeight="1" x14ac:dyDescent="0.3">
      <c r="A738" s="61"/>
      <c r="B738" s="61"/>
      <c r="C738" s="61"/>
      <c r="D738" s="61"/>
      <c r="E738" s="730"/>
      <c r="F738" s="730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4.25" customHeight="1" x14ac:dyDescent="0.3">
      <c r="A739" s="61"/>
      <c r="B739" s="61"/>
      <c r="C739" s="61"/>
      <c r="D739" s="61"/>
      <c r="E739" s="730"/>
      <c r="F739" s="730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4.25" customHeight="1" x14ac:dyDescent="0.3">
      <c r="A740" s="61"/>
      <c r="B740" s="61"/>
      <c r="C740" s="61"/>
      <c r="D740" s="61"/>
      <c r="E740" s="730"/>
      <c r="F740" s="730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4.25" customHeight="1" x14ac:dyDescent="0.3">
      <c r="A741" s="61"/>
      <c r="B741" s="61"/>
      <c r="C741" s="61"/>
      <c r="D741" s="61"/>
      <c r="E741" s="730"/>
      <c r="F741" s="730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4.25" customHeight="1" x14ac:dyDescent="0.3">
      <c r="A742" s="61"/>
      <c r="B742" s="61"/>
      <c r="C742" s="61"/>
      <c r="D742" s="61"/>
      <c r="E742" s="730"/>
      <c r="F742" s="730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4.25" customHeight="1" x14ac:dyDescent="0.3">
      <c r="A743" s="61"/>
      <c r="B743" s="61"/>
      <c r="C743" s="61"/>
      <c r="D743" s="61"/>
      <c r="E743" s="730"/>
      <c r="F743" s="730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4.25" customHeight="1" x14ac:dyDescent="0.3">
      <c r="A744" s="61"/>
      <c r="B744" s="61"/>
      <c r="C744" s="61"/>
      <c r="D744" s="61"/>
      <c r="E744" s="730"/>
      <c r="F744" s="730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4.25" customHeight="1" x14ac:dyDescent="0.3">
      <c r="A745" s="61"/>
      <c r="B745" s="61"/>
      <c r="C745" s="61"/>
      <c r="D745" s="61"/>
      <c r="E745" s="730"/>
      <c r="F745" s="730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4.25" customHeight="1" x14ac:dyDescent="0.3">
      <c r="A746" s="61"/>
      <c r="B746" s="61"/>
      <c r="C746" s="61"/>
      <c r="D746" s="61"/>
      <c r="E746" s="730"/>
      <c r="F746" s="730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4.25" customHeight="1" x14ac:dyDescent="0.3">
      <c r="A747" s="61"/>
      <c r="B747" s="61"/>
      <c r="C747" s="61"/>
      <c r="D747" s="61"/>
      <c r="E747" s="730"/>
      <c r="F747" s="730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4.25" customHeight="1" x14ac:dyDescent="0.3">
      <c r="A748" s="61"/>
      <c r="B748" s="61"/>
      <c r="C748" s="61"/>
      <c r="D748" s="61"/>
      <c r="E748" s="730"/>
      <c r="F748" s="730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4.25" customHeight="1" x14ac:dyDescent="0.3">
      <c r="A749" s="61"/>
      <c r="B749" s="61"/>
      <c r="C749" s="61"/>
      <c r="D749" s="61"/>
      <c r="E749" s="730"/>
      <c r="F749" s="730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4.25" customHeight="1" x14ac:dyDescent="0.3">
      <c r="A750" s="61"/>
      <c r="B750" s="61"/>
      <c r="C750" s="61"/>
      <c r="D750" s="61"/>
      <c r="E750" s="730"/>
      <c r="F750" s="730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4.25" customHeight="1" x14ac:dyDescent="0.3">
      <c r="A751" s="61"/>
      <c r="B751" s="61"/>
      <c r="C751" s="61"/>
      <c r="D751" s="61"/>
      <c r="E751" s="730"/>
      <c r="F751" s="730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4.25" customHeight="1" x14ac:dyDescent="0.3">
      <c r="A752" s="61"/>
      <c r="B752" s="61"/>
      <c r="C752" s="61"/>
      <c r="D752" s="61"/>
      <c r="E752" s="730"/>
      <c r="F752" s="730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4.25" customHeight="1" x14ac:dyDescent="0.3">
      <c r="A753" s="61"/>
      <c r="B753" s="61"/>
      <c r="C753" s="61"/>
      <c r="D753" s="61"/>
      <c r="E753" s="730"/>
      <c r="F753" s="730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4.25" customHeight="1" x14ac:dyDescent="0.3">
      <c r="A754" s="61"/>
      <c r="B754" s="61"/>
      <c r="C754" s="61"/>
      <c r="D754" s="61"/>
      <c r="E754" s="730"/>
      <c r="F754" s="730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4.25" customHeight="1" x14ac:dyDescent="0.3">
      <c r="A755" s="61"/>
      <c r="B755" s="61"/>
      <c r="C755" s="61"/>
      <c r="D755" s="61"/>
      <c r="E755" s="730"/>
      <c r="F755" s="730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4.25" customHeight="1" x14ac:dyDescent="0.3">
      <c r="A756" s="61"/>
      <c r="B756" s="61"/>
      <c r="C756" s="61"/>
      <c r="D756" s="61"/>
      <c r="E756" s="730"/>
      <c r="F756" s="730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4.25" customHeight="1" x14ac:dyDescent="0.3">
      <c r="A757" s="61"/>
      <c r="B757" s="61"/>
      <c r="C757" s="61"/>
      <c r="D757" s="61"/>
      <c r="E757" s="730"/>
      <c r="F757" s="730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4.25" customHeight="1" x14ac:dyDescent="0.3">
      <c r="A758" s="61"/>
      <c r="B758" s="61"/>
      <c r="C758" s="61"/>
      <c r="D758" s="61"/>
      <c r="E758" s="730"/>
      <c r="F758" s="730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4.25" customHeight="1" x14ac:dyDescent="0.3">
      <c r="A759" s="61"/>
      <c r="B759" s="61"/>
      <c r="C759" s="61"/>
      <c r="D759" s="61"/>
      <c r="E759" s="730"/>
      <c r="F759" s="730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4.25" customHeight="1" x14ac:dyDescent="0.3">
      <c r="A760" s="61"/>
      <c r="B760" s="61"/>
      <c r="C760" s="61"/>
      <c r="D760" s="61"/>
      <c r="E760" s="730"/>
      <c r="F760" s="730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4.25" customHeight="1" x14ac:dyDescent="0.3">
      <c r="A761" s="61"/>
      <c r="B761" s="61"/>
      <c r="C761" s="61"/>
      <c r="D761" s="61"/>
      <c r="E761" s="730"/>
      <c r="F761" s="730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4.25" customHeight="1" x14ac:dyDescent="0.3">
      <c r="A762" s="61"/>
      <c r="B762" s="61"/>
      <c r="C762" s="61"/>
      <c r="D762" s="61"/>
      <c r="E762" s="730"/>
      <c r="F762" s="730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4.25" customHeight="1" x14ac:dyDescent="0.3">
      <c r="A763" s="61"/>
      <c r="B763" s="61"/>
      <c r="C763" s="61"/>
      <c r="D763" s="61"/>
      <c r="E763" s="730"/>
      <c r="F763" s="730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4.25" customHeight="1" x14ac:dyDescent="0.3">
      <c r="A764" s="61"/>
      <c r="B764" s="61"/>
      <c r="C764" s="61"/>
      <c r="D764" s="61"/>
      <c r="E764" s="730"/>
      <c r="F764" s="730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4.25" customHeight="1" x14ac:dyDescent="0.3">
      <c r="A765" s="61"/>
      <c r="B765" s="61"/>
      <c r="C765" s="61"/>
      <c r="D765" s="61"/>
      <c r="E765" s="730"/>
      <c r="F765" s="730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4.25" customHeight="1" x14ac:dyDescent="0.3">
      <c r="A766" s="61"/>
      <c r="B766" s="61"/>
      <c r="C766" s="61"/>
      <c r="D766" s="61"/>
      <c r="E766" s="730"/>
      <c r="F766" s="730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4.25" customHeight="1" x14ac:dyDescent="0.3">
      <c r="A767" s="61"/>
      <c r="B767" s="61"/>
      <c r="C767" s="61"/>
      <c r="D767" s="61"/>
      <c r="E767" s="730"/>
      <c r="F767" s="730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4.25" customHeight="1" x14ac:dyDescent="0.3">
      <c r="A768" s="61"/>
      <c r="B768" s="61"/>
      <c r="C768" s="61"/>
      <c r="D768" s="61"/>
      <c r="E768" s="730"/>
      <c r="F768" s="730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4.25" customHeight="1" x14ac:dyDescent="0.3">
      <c r="A769" s="61"/>
      <c r="B769" s="61"/>
      <c r="C769" s="61"/>
      <c r="D769" s="61"/>
      <c r="E769" s="730"/>
      <c r="F769" s="730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4.25" customHeight="1" x14ac:dyDescent="0.3">
      <c r="A770" s="61"/>
      <c r="B770" s="61"/>
      <c r="C770" s="61"/>
      <c r="D770" s="61"/>
      <c r="E770" s="730"/>
      <c r="F770" s="730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4.25" customHeight="1" x14ac:dyDescent="0.3">
      <c r="A771" s="61"/>
      <c r="B771" s="61"/>
      <c r="C771" s="61"/>
      <c r="D771" s="61"/>
      <c r="E771" s="730"/>
      <c r="F771" s="730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4.25" customHeight="1" x14ac:dyDescent="0.3">
      <c r="A772" s="61"/>
      <c r="B772" s="61"/>
      <c r="C772" s="61"/>
      <c r="D772" s="61"/>
      <c r="E772" s="730"/>
      <c r="F772" s="730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4.25" customHeight="1" x14ac:dyDescent="0.3">
      <c r="A773" s="61"/>
      <c r="B773" s="61"/>
      <c r="C773" s="61"/>
      <c r="D773" s="61"/>
      <c r="E773" s="730"/>
      <c r="F773" s="730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4.25" customHeight="1" x14ac:dyDescent="0.3">
      <c r="A774" s="61"/>
      <c r="B774" s="61"/>
      <c r="C774" s="61"/>
      <c r="D774" s="61"/>
      <c r="E774" s="730"/>
      <c r="F774" s="730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4.25" customHeight="1" x14ac:dyDescent="0.3">
      <c r="A775" s="61"/>
      <c r="B775" s="61"/>
      <c r="C775" s="61"/>
      <c r="D775" s="61"/>
      <c r="E775" s="730"/>
      <c r="F775" s="730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4.25" customHeight="1" x14ac:dyDescent="0.3">
      <c r="A776" s="61"/>
      <c r="B776" s="61"/>
      <c r="C776" s="61"/>
      <c r="D776" s="61"/>
      <c r="E776" s="730"/>
      <c r="F776" s="730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4.25" customHeight="1" x14ac:dyDescent="0.3">
      <c r="A777" s="61"/>
      <c r="B777" s="61"/>
      <c r="C777" s="61"/>
      <c r="D777" s="61"/>
      <c r="E777" s="730"/>
      <c r="F777" s="730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4.25" customHeight="1" x14ac:dyDescent="0.3">
      <c r="A778" s="61"/>
      <c r="B778" s="61"/>
      <c r="C778" s="61"/>
      <c r="D778" s="61"/>
      <c r="E778" s="730"/>
      <c r="F778" s="730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4.25" customHeight="1" x14ac:dyDescent="0.3">
      <c r="A779" s="61"/>
      <c r="B779" s="61"/>
      <c r="C779" s="61"/>
      <c r="D779" s="61"/>
      <c r="E779" s="730"/>
      <c r="F779" s="730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4.25" customHeight="1" x14ac:dyDescent="0.3">
      <c r="A780" s="61"/>
      <c r="B780" s="61"/>
      <c r="C780" s="61"/>
      <c r="D780" s="61"/>
      <c r="E780" s="730"/>
      <c r="F780" s="730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4.25" customHeight="1" x14ac:dyDescent="0.3">
      <c r="A781" s="61"/>
      <c r="B781" s="61"/>
      <c r="C781" s="61"/>
      <c r="D781" s="61"/>
      <c r="E781" s="730"/>
      <c r="F781" s="730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4.25" customHeight="1" x14ac:dyDescent="0.3">
      <c r="A782" s="61"/>
      <c r="B782" s="61"/>
      <c r="C782" s="61"/>
      <c r="D782" s="61"/>
      <c r="E782" s="730"/>
      <c r="F782" s="730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4.25" customHeight="1" x14ac:dyDescent="0.3">
      <c r="A783" s="61"/>
      <c r="B783" s="61"/>
      <c r="C783" s="61"/>
      <c r="D783" s="61"/>
      <c r="E783" s="730"/>
      <c r="F783" s="730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4.25" customHeight="1" x14ac:dyDescent="0.3">
      <c r="A784" s="61"/>
      <c r="B784" s="61"/>
      <c r="C784" s="61"/>
      <c r="D784" s="61"/>
      <c r="E784" s="730"/>
      <c r="F784" s="730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4.25" customHeight="1" x14ac:dyDescent="0.3">
      <c r="A785" s="61"/>
      <c r="B785" s="61"/>
      <c r="C785" s="61"/>
      <c r="D785" s="61"/>
      <c r="E785" s="730"/>
      <c r="F785" s="730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4.25" customHeight="1" x14ac:dyDescent="0.3">
      <c r="A786" s="61"/>
      <c r="B786" s="61"/>
      <c r="C786" s="61"/>
      <c r="D786" s="61"/>
      <c r="E786" s="730"/>
      <c r="F786" s="730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4.25" customHeight="1" x14ac:dyDescent="0.3">
      <c r="A787" s="61"/>
      <c r="B787" s="61"/>
      <c r="C787" s="61"/>
      <c r="D787" s="61"/>
      <c r="E787" s="730"/>
      <c r="F787" s="730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4.25" customHeight="1" x14ac:dyDescent="0.3">
      <c r="A788" s="61"/>
      <c r="B788" s="61"/>
      <c r="C788" s="61"/>
      <c r="D788" s="61"/>
      <c r="E788" s="730"/>
      <c r="F788" s="730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4.25" customHeight="1" x14ac:dyDescent="0.3">
      <c r="A789" s="61"/>
      <c r="B789" s="61"/>
      <c r="C789" s="61"/>
      <c r="D789" s="61"/>
      <c r="E789" s="730"/>
      <c r="F789" s="730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4.25" customHeight="1" x14ac:dyDescent="0.3">
      <c r="A790" s="61"/>
      <c r="B790" s="61"/>
      <c r="C790" s="61"/>
      <c r="D790" s="61"/>
      <c r="E790" s="730"/>
      <c r="F790" s="730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4.25" customHeight="1" x14ac:dyDescent="0.3">
      <c r="A791" s="61"/>
      <c r="B791" s="61"/>
      <c r="C791" s="61"/>
      <c r="D791" s="61"/>
      <c r="E791" s="730"/>
      <c r="F791" s="730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4.25" customHeight="1" x14ac:dyDescent="0.3">
      <c r="A792" s="61"/>
      <c r="B792" s="61"/>
      <c r="C792" s="61"/>
      <c r="D792" s="61"/>
      <c r="E792" s="730"/>
      <c r="F792" s="730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4.25" customHeight="1" x14ac:dyDescent="0.3">
      <c r="A793" s="61"/>
      <c r="B793" s="61"/>
      <c r="C793" s="61"/>
      <c r="D793" s="61"/>
      <c r="E793" s="730"/>
      <c r="F793" s="730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4.25" customHeight="1" x14ac:dyDescent="0.3">
      <c r="A794" s="61"/>
      <c r="B794" s="61"/>
      <c r="C794" s="61"/>
      <c r="D794" s="61"/>
      <c r="E794" s="730"/>
      <c r="F794" s="730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4.25" customHeight="1" x14ac:dyDescent="0.3">
      <c r="A795" s="61"/>
      <c r="B795" s="61"/>
      <c r="C795" s="61"/>
      <c r="D795" s="61"/>
      <c r="E795" s="730"/>
      <c r="F795" s="730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4.25" customHeight="1" x14ac:dyDescent="0.3">
      <c r="A796" s="61"/>
      <c r="B796" s="61"/>
      <c r="C796" s="61"/>
      <c r="D796" s="61"/>
      <c r="E796" s="730"/>
      <c r="F796" s="730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4.25" customHeight="1" x14ac:dyDescent="0.3">
      <c r="A797" s="61"/>
      <c r="B797" s="61"/>
      <c r="C797" s="61"/>
      <c r="D797" s="61"/>
      <c r="E797" s="730"/>
      <c r="F797" s="730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4.25" customHeight="1" x14ac:dyDescent="0.3">
      <c r="A798" s="61"/>
      <c r="B798" s="61"/>
      <c r="C798" s="61"/>
      <c r="D798" s="61"/>
      <c r="E798" s="730"/>
      <c r="F798" s="730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4.25" customHeight="1" x14ac:dyDescent="0.3">
      <c r="A799" s="61"/>
      <c r="B799" s="61"/>
      <c r="C799" s="61"/>
      <c r="D799" s="61"/>
      <c r="E799" s="730"/>
      <c r="F799" s="730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4.25" customHeight="1" x14ac:dyDescent="0.3">
      <c r="A800" s="61"/>
      <c r="B800" s="61"/>
      <c r="C800" s="61"/>
      <c r="D800" s="61"/>
      <c r="E800" s="730"/>
      <c r="F800" s="730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4.25" customHeight="1" x14ac:dyDescent="0.3">
      <c r="A801" s="61"/>
      <c r="B801" s="61"/>
      <c r="C801" s="61"/>
      <c r="D801" s="61"/>
      <c r="E801" s="730"/>
      <c r="F801" s="730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4.25" customHeight="1" x14ac:dyDescent="0.3">
      <c r="A802" s="61"/>
      <c r="B802" s="61"/>
      <c r="C802" s="61"/>
      <c r="D802" s="61"/>
      <c r="E802" s="730"/>
      <c r="F802" s="730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4.25" customHeight="1" x14ac:dyDescent="0.3">
      <c r="A803" s="61"/>
      <c r="B803" s="61"/>
      <c r="C803" s="61"/>
      <c r="D803" s="61"/>
      <c r="E803" s="730"/>
      <c r="F803" s="730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4.25" customHeight="1" x14ac:dyDescent="0.3">
      <c r="A804" s="61"/>
      <c r="B804" s="61"/>
      <c r="C804" s="61"/>
      <c r="D804" s="61"/>
      <c r="E804" s="730"/>
      <c r="F804" s="730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4.25" customHeight="1" x14ac:dyDescent="0.3">
      <c r="A805" s="61"/>
      <c r="B805" s="61"/>
      <c r="C805" s="61"/>
      <c r="D805" s="61"/>
      <c r="E805" s="730"/>
      <c r="F805" s="730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4.25" customHeight="1" x14ac:dyDescent="0.3">
      <c r="A806" s="61"/>
      <c r="B806" s="61"/>
      <c r="C806" s="61"/>
      <c r="D806" s="61"/>
      <c r="E806" s="730"/>
      <c r="F806" s="730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4.25" customHeight="1" x14ac:dyDescent="0.3">
      <c r="A807" s="61"/>
      <c r="B807" s="61"/>
      <c r="C807" s="61"/>
      <c r="D807" s="61"/>
      <c r="E807" s="730"/>
      <c r="F807" s="730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4.25" customHeight="1" x14ac:dyDescent="0.3">
      <c r="A808" s="61"/>
      <c r="B808" s="61"/>
      <c r="C808" s="61"/>
      <c r="D808" s="61"/>
      <c r="E808" s="730"/>
      <c r="F808" s="730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4.25" customHeight="1" x14ac:dyDescent="0.3">
      <c r="A809" s="61"/>
      <c r="B809" s="61"/>
      <c r="C809" s="61"/>
      <c r="D809" s="61"/>
      <c r="E809" s="730"/>
      <c r="F809" s="730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4.25" customHeight="1" x14ac:dyDescent="0.3">
      <c r="A810" s="61"/>
      <c r="B810" s="61"/>
      <c r="C810" s="61"/>
      <c r="D810" s="61"/>
      <c r="E810" s="730"/>
      <c r="F810" s="730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4.25" customHeight="1" x14ac:dyDescent="0.3">
      <c r="A811" s="61"/>
      <c r="B811" s="61"/>
      <c r="C811" s="61"/>
      <c r="D811" s="61"/>
      <c r="E811" s="730"/>
      <c r="F811" s="730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4.25" customHeight="1" x14ac:dyDescent="0.3">
      <c r="A812" s="61"/>
      <c r="B812" s="61"/>
      <c r="C812" s="61"/>
      <c r="D812" s="61"/>
      <c r="E812" s="730"/>
      <c r="F812" s="730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4.25" customHeight="1" x14ac:dyDescent="0.3">
      <c r="A813" s="61"/>
      <c r="B813" s="61"/>
      <c r="C813" s="61"/>
      <c r="D813" s="61"/>
      <c r="E813" s="730"/>
      <c r="F813" s="730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4.25" customHeight="1" x14ac:dyDescent="0.3">
      <c r="A814" s="61"/>
      <c r="B814" s="61"/>
      <c r="C814" s="61"/>
      <c r="D814" s="61"/>
      <c r="E814" s="730"/>
      <c r="F814" s="730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4.25" customHeight="1" x14ac:dyDescent="0.3">
      <c r="A815" s="61"/>
      <c r="B815" s="61"/>
      <c r="C815" s="61"/>
      <c r="D815" s="61"/>
      <c r="E815" s="730"/>
      <c r="F815" s="730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4.25" customHeight="1" x14ac:dyDescent="0.3">
      <c r="A816" s="61"/>
      <c r="B816" s="61"/>
      <c r="C816" s="61"/>
      <c r="D816" s="61"/>
      <c r="E816" s="730"/>
      <c r="F816" s="730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4.25" customHeight="1" x14ac:dyDescent="0.3">
      <c r="A817" s="61"/>
      <c r="B817" s="61"/>
      <c r="C817" s="61"/>
      <c r="D817" s="61"/>
      <c r="E817" s="730"/>
      <c r="F817" s="730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4.25" customHeight="1" x14ac:dyDescent="0.3">
      <c r="A818" s="61"/>
      <c r="B818" s="61"/>
      <c r="C818" s="61"/>
      <c r="D818" s="61"/>
      <c r="E818" s="730"/>
      <c r="F818" s="730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4.25" customHeight="1" x14ac:dyDescent="0.3">
      <c r="A819" s="61"/>
      <c r="B819" s="61"/>
      <c r="C819" s="61"/>
      <c r="D819" s="61"/>
      <c r="E819" s="730"/>
      <c r="F819" s="730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4.25" customHeight="1" x14ac:dyDescent="0.3">
      <c r="A820" s="61"/>
      <c r="B820" s="61"/>
      <c r="C820" s="61"/>
      <c r="D820" s="61"/>
      <c r="E820" s="730"/>
      <c r="F820" s="730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4.25" customHeight="1" x14ac:dyDescent="0.3">
      <c r="A821" s="61"/>
      <c r="B821" s="61"/>
      <c r="C821" s="61"/>
      <c r="D821" s="61"/>
      <c r="E821" s="730"/>
      <c r="F821" s="730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4.25" customHeight="1" x14ac:dyDescent="0.3">
      <c r="A822" s="61"/>
      <c r="B822" s="61"/>
      <c r="C822" s="61"/>
      <c r="D822" s="61"/>
      <c r="E822" s="730"/>
      <c r="F822" s="730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4.25" customHeight="1" x14ac:dyDescent="0.3">
      <c r="A823" s="61"/>
      <c r="B823" s="61"/>
      <c r="C823" s="61"/>
      <c r="D823" s="61"/>
      <c r="E823" s="730"/>
      <c r="F823" s="730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4.25" customHeight="1" x14ac:dyDescent="0.3">
      <c r="A824" s="61"/>
      <c r="B824" s="61"/>
      <c r="C824" s="61"/>
      <c r="D824" s="61"/>
      <c r="E824" s="730"/>
      <c r="F824" s="730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4.25" customHeight="1" x14ac:dyDescent="0.3">
      <c r="A825" s="61"/>
      <c r="B825" s="61"/>
      <c r="C825" s="61"/>
      <c r="D825" s="61"/>
      <c r="E825" s="730"/>
      <c r="F825" s="730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4.25" customHeight="1" x14ac:dyDescent="0.3">
      <c r="A826" s="61"/>
      <c r="B826" s="61"/>
      <c r="C826" s="61"/>
      <c r="D826" s="61"/>
      <c r="E826" s="730"/>
      <c r="F826" s="730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4.25" customHeight="1" x14ac:dyDescent="0.3">
      <c r="A827" s="61"/>
      <c r="B827" s="61"/>
      <c r="C827" s="61"/>
      <c r="D827" s="61"/>
      <c r="E827" s="730"/>
      <c r="F827" s="730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4.25" customHeight="1" x14ac:dyDescent="0.3">
      <c r="A828" s="61"/>
      <c r="B828" s="61"/>
      <c r="C828" s="61"/>
      <c r="D828" s="61"/>
      <c r="E828" s="730"/>
      <c r="F828" s="730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4.25" customHeight="1" x14ac:dyDescent="0.3">
      <c r="A829" s="61"/>
      <c r="B829" s="61"/>
      <c r="C829" s="61"/>
      <c r="D829" s="61"/>
      <c r="E829" s="730"/>
      <c r="F829" s="730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4.25" customHeight="1" x14ac:dyDescent="0.3">
      <c r="A830" s="61"/>
      <c r="B830" s="61"/>
      <c r="C830" s="61"/>
      <c r="D830" s="61"/>
      <c r="E830" s="730"/>
      <c r="F830" s="730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4.25" customHeight="1" x14ac:dyDescent="0.3">
      <c r="A831" s="61"/>
      <c r="B831" s="61"/>
      <c r="C831" s="61"/>
      <c r="D831" s="61"/>
      <c r="E831" s="730"/>
      <c r="F831" s="730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4.25" customHeight="1" x14ac:dyDescent="0.3">
      <c r="A832" s="61"/>
      <c r="B832" s="61"/>
      <c r="C832" s="61"/>
      <c r="D832" s="61"/>
      <c r="E832" s="730"/>
      <c r="F832" s="730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4.25" customHeight="1" x14ac:dyDescent="0.3">
      <c r="A833" s="61"/>
      <c r="B833" s="61"/>
      <c r="C833" s="61"/>
      <c r="D833" s="61"/>
      <c r="E833" s="730"/>
      <c r="F833" s="730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4.25" customHeight="1" x14ac:dyDescent="0.3">
      <c r="A834" s="61"/>
      <c r="B834" s="61"/>
      <c r="C834" s="61"/>
      <c r="D834" s="61"/>
      <c r="E834" s="730"/>
      <c r="F834" s="730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4.25" customHeight="1" x14ac:dyDescent="0.3">
      <c r="A835" s="61"/>
      <c r="B835" s="61"/>
      <c r="C835" s="61"/>
      <c r="D835" s="61"/>
      <c r="E835" s="730"/>
      <c r="F835" s="730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4.25" customHeight="1" x14ac:dyDescent="0.3">
      <c r="A836" s="61"/>
      <c r="B836" s="61"/>
      <c r="C836" s="61"/>
      <c r="D836" s="61"/>
      <c r="E836" s="730"/>
      <c r="F836" s="730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4.25" customHeight="1" x14ac:dyDescent="0.3">
      <c r="A837" s="61"/>
      <c r="B837" s="61"/>
      <c r="C837" s="61"/>
      <c r="D837" s="61"/>
      <c r="E837" s="730"/>
      <c r="F837" s="730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4.25" customHeight="1" x14ac:dyDescent="0.3">
      <c r="A838" s="61"/>
      <c r="B838" s="61"/>
      <c r="C838" s="61"/>
      <c r="D838" s="61"/>
      <c r="E838" s="730"/>
      <c r="F838" s="730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4.25" customHeight="1" x14ac:dyDescent="0.3">
      <c r="A839" s="61"/>
      <c r="B839" s="61"/>
      <c r="C839" s="61"/>
      <c r="D839" s="61"/>
      <c r="E839" s="730"/>
      <c r="F839" s="730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4.25" customHeight="1" x14ac:dyDescent="0.3">
      <c r="A840" s="61"/>
      <c r="B840" s="61"/>
      <c r="C840" s="61"/>
      <c r="D840" s="61"/>
      <c r="E840" s="730"/>
      <c r="F840" s="730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4.25" customHeight="1" x14ac:dyDescent="0.3">
      <c r="A841" s="61"/>
      <c r="B841" s="61"/>
      <c r="C841" s="61"/>
      <c r="D841" s="61"/>
      <c r="E841" s="730"/>
      <c r="F841" s="730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4.25" customHeight="1" x14ac:dyDescent="0.3">
      <c r="A842" s="61"/>
      <c r="B842" s="61"/>
      <c r="C842" s="61"/>
      <c r="D842" s="61"/>
      <c r="E842" s="730"/>
      <c r="F842" s="730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4.25" customHeight="1" x14ac:dyDescent="0.3">
      <c r="A843" s="61"/>
      <c r="B843" s="61"/>
      <c r="C843" s="61"/>
      <c r="D843" s="61"/>
      <c r="E843" s="730"/>
      <c r="F843" s="730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4.25" customHeight="1" x14ac:dyDescent="0.3">
      <c r="A844" s="61"/>
      <c r="B844" s="61"/>
      <c r="C844" s="61"/>
      <c r="D844" s="61"/>
      <c r="E844" s="730"/>
      <c r="F844" s="730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4.25" customHeight="1" x14ac:dyDescent="0.3">
      <c r="A845" s="61"/>
      <c r="B845" s="61"/>
      <c r="C845" s="61"/>
      <c r="D845" s="61"/>
      <c r="E845" s="730"/>
      <c r="F845" s="730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4.25" customHeight="1" x14ac:dyDescent="0.3">
      <c r="A846" s="61"/>
      <c r="B846" s="61"/>
      <c r="C846" s="61"/>
      <c r="D846" s="61"/>
      <c r="E846" s="730"/>
      <c r="F846" s="730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4.25" customHeight="1" x14ac:dyDescent="0.3">
      <c r="A847" s="61"/>
      <c r="B847" s="61"/>
      <c r="C847" s="61"/>
      <c r="D847" s="61"/>
      <c r="E847" s="730"/>
      <c r="F847" s="730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4.25" customHeight="1" x14ac:dyDescent="0.3">
      <c r="A848" s="61"/>
      <c r="B848" s="61"/>
      <c r="C848" s="61"/>
      <c r="D848" s="61"/>
      <c r="E848" s="730"/>
      <c r="F848" s="730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4.25" customHeight="1" x14ac:dyDescent="0.3">
      <c r="A849" s="61"/>
      <c r="B849" s="61"/>
      <c r="C849" s="61"/>
      <c r="D849" s="61"/>
      <c r="E849" s="730"/>
      <c r="F849" s="730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4.25" customHeight="1" x14ac:dyDescent="0.3">
      <c r="A850" s="61"/>
      <c r="B850" s="61"/>
      <c r="C850" s="61"/>
      <c r="D850" s="61"/>
      <c r="E850" s="730"/>
      <c r="F850" s="730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4.25" customHeight="1" x14ac:dyDescent="0.3">
      <c r="A851" s="61"/>
      <c r="B851" s="61"/>
      <c r="C851" s="61"/>
      <c r="D851" s="61"/>
      <c r="E851" s="730"/>
      <c r="F851" s="730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4.25" customHeight="1" x14ac:dyDescent="0.3">
      <c r="A852" s="61"/>
      <c r="B852" s="61"/>
      <c r="C852" s="61"/>
      <c r="D852" s="61"/>
      <c r="E852" s="730"/>
      <c r="F852" s="730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4.25" customHeight="1" x14ac:dyDescent="0.3">
      <c r="A853" s="61"/>
      <c r="B853" s="61"/>
      <c r="C853" s="61"/>
      <c r="D853" s="61"/>
      <c r="E853" s="730"/>
      <c r="F853" s="730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4.25" customHeight="1" x14ac:dyDescent="0.3">
      <c r="A854" s="61"/>
      <c r="B854" s="61"/>
      <c r="C854" s="61"/>
      <c r="D854" s="61"/>
      <c r="E854" s="730"/>
      <c r="F854" s="730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4.25" customHeight="1" x14ac:dyDescent="0.3">
      <c r="A855" s="61"/>
      <c r="B855" s="61"/>
      <c r="C855" s="61"/>
      <c r="D855" s="61"/>
      <c r="E855" s="730"/>
      <c r="F855" s="730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4.25" customHeight="1" x14ac:dyDescent="0.3">
      <c r="A856" s="61"/>
      <c r="B856" s="61"/>
      <c r="C856" s="61"/>
      <c r="D856" s="61"/>
      <c r="E856" s="730"/>
      <c r="F856" s="730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4.25" customHeight="1" x14ac:dyDescent="0.3">
      <c r="A857" s="61"/>
      <c r="B857" s="61"/>
      <c r="C857" s="61"/>
      <c r="D857" s="61"/>
      <c r="E857" s="730"/>
      <c r="F857" s="730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4.25" customHeight="1" x14ac:dyDescent="0.3">
      <c r="A858" s="61"/>
      <c r="B858" s="61"/>
      <c r="C858" s="61"/>
      <c r="D858" s="61"/>
      <c r="E858" s="730"/>
      <c r="F858" s="730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4.25" customHeight="1" x14ac:dyDescent="0.3">
      <c r="A859" s="61"/>
      <c r="B859" s="61"/>
      <c r="C859" s="61"/>
      <c r="D859" s="61"/>
      <c r="E859" s="730"/>
      <c r="F859" s="730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4.25" customHeight="1" x14ac:dyDescent="0.3">
      <c r="A860" s="61"/>
      <c r="B860" s="61"/>
      <c r="C860" s="61"/>
      <c r="D860" s="61"/>
      <c r="E860" s="730"/>
      <c r="F860" s="730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4.25" customHeight="1" x14ac:dyDescent="0.3">
      <c r="A861" s="61"/>
      <c r="B861" s="61"/>
      <c r="C861" s="61"/>
      <c r="D861" s="61"/>
      <c r="E861" s="730"/>
      <c r="F861" s="730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4.25" customHeight="1" x14ac:dyDescent="0.3">
      <c r="A862" s="61"/>
      <c r="B862" s="61"/>
      <c r="C862" s="61"/>
      <c r="D862" s="61"/>
      <c r="E862" s="730"/>
      <c r="F862" s="730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4.25" customHeight="1" x14ac:dyDescent="0.3">
      <c r="A863" s="61"/>
      <c r="B863" s="61"/>
      <c r="C863" s="61"/>
      <c r="D863" s="61"/>
      <c r="E863" s="730"/>
      <c r="F863" s="730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4.25" customHeight="1" x14ac:dyDescent="0.3">
      <c r="A864" s="61"/>
      <c r="B864" s="61"/>
      <c r="C864" s="61"/>
      <c r="D864" s="61"/>
      <c r="E864" s="730"/>
      <c r="F864" s="730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4.25" customHeight="1" x14ac:dyDescent="0.3">
      <c r="A865" s="61"/>
      <c r="B865" s="61"/>
      <c r="C865" s="61"/>
      <c r="D865" s="61"/>
      <c r="E865" s="730"/>
      <c r="F865" s="730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4.25" customHeight="1" x14ac:dyDescent="0.3">
      <c r="A866" s="61"/>
      <c r="B866" s="61"/>
      <c r="C866" s="61"/>
      <c r="D866" s="61"/>
      <c r="E866" s="730"/>
      <c r="F866" s="730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4.25" customHeight="1" x14ac:dyDescent="0.3">
      <c r="A867" s="61"/>
      <c r="B867" s="61"/>
      <c r="C867" s="61"/>
      <c r="D867" s="61"/>
      <c r="E867" s="730"/>
      <c r="F867" s="730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4.25" customHeight="1" x14ac:dyDescent="0.3">
      <c r="A868" s="61"/>
      <c r="B868" s="61"/>
      <c r="C868" s="61"/>
      <c r="D868" s="61"/>
      <c r="E868" s="730"/>
      <c r="F868" s="730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4.25" customHeight="1" x14ac:dyDescent="0.3">
      <c r="A869" s="61"/>
      <c r="B869" s="61"/>
      <c r="C869" s="61"/>
      <c r="D869" s="61"/>
      <c r="E869" s="730"/>
      <c r="F869" s="730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4.25" customHeight="1" x14ac:dyDescent="0.3">
      <c r="A870" s="61"/>
      <c r="B870" s="61"/>
      <c r="C870" s="61"/>
      <c r="D870" s="61"/>
      <c r="E870" s="730"/>
      <c r="F870" s="730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4.25" customHeight="1" x14ac:dyDescent="0.3">
      <c r="A871" s="61"/>
      <c r="B871" s="61"/>
      <c r="C871" s="61"/>
      <c r="D871" s="61"/>
      <c r="E871" s="730"/>
      <c r="F871" s="730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4.25" customHeight="1" x14ac:dyDescent="0.3">
      <c r="A872" s="61"/>
      <c r="B872" s="61"/>
      <c r="C872" s="61"/>
      <c r="D872" s="61"/>
      <c r="E872" s="730"/>
      <c r="F872" s="730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4.25" customHeight="1" x14ac:dyDescent="0.3">
      <c r="A873" s="61"/>
      <c r="B873" s="61"/>
      <c r="C873" s="61"/>
      <c r="D873" s="61"/>
      <c r="E873" s="730"/>
      <c r="F873" s="730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4.25" customHeight="1" x14ac:dyDescent="0.3">
      <c r="A874" s="61"/>
      <c r="B874" s="61"/>
      <c r="C874" s="61"/>
      <c r="D874" s="61"/>
      <c r="E874" s="730"/>
      <c r="F874" s="730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4.25" customHeight="1" x14ac:dyDescent="0.3">
      <c r="A875" s="61"/>
      <c r="B875" s="61"/>
      <c r="C875" s="61"/>
      <c r="D875" s="61"/>
      <c r="E875" s="730"/>
      <c r="F875" s="730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4.25" customHeight="1" x14ac:dyDescent="0.3">
      <c r="A876" s="61"/>
      <c r="B876" s="61"/>
      <c r="C876" s="61"/>
      <c r="D876" s="61"/>
      <c r="E876" s="730"/>
      <c r="F876" s="730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4.25" customHeight="1" x14ac:dyDescent="0.3">
      <c r="A877" s="61"/>
      <c r="B877" s="61"/>
      <c r="C877" s="61"/>
      <c r="D877" s="61"/>
      <c r="E877" s="730"/>
      <c r="F877" s="730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4.25" customHeight="1" x14ac:dyDescent="0.3">
      <c r="A878" s="61"/>
      <c r="B878" s="61"/>
      <c r="C878" s="61"/>
      <c r="D878" s="61"/>
      <c r="E878" s="730"/>
      <c r="F878" s="730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4.25" customHeight="1" x14ac:dyDescent="0.3">
      <c r="A879" s="61"/>
      <c r="B879" s="61"/>
      <c r="C879" s="61"/>
      <c r="D879" s="61"/>
      <c r="E879" s="730"/>
      <c r="F879" s="730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4.25" customHeight="1" x14ac:dyDescent="0.3">
      <c r="A880" s="61"/>
      <c r="B880" s="61"/>
      <c r="C880" s="61"/>
      <c r="D880" s="61"/>
      <c r="E880" s="730"/>
      <c r="F880" s="730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4.25" customHeight="1" x14ac:dyDescent="0.3">
      <c r="A881" s="61"/>
      <c r="B881" s="61"/>
      <c r="C881" s="61"/>
      <c r="D881" s="61"/>
      <c r="E881" s="730"/>
      <c r="F881" s="730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4.25" customHeight="1" x14ac:dyDescent="0.3">
      <c r="A882" s="61"/>
      <c r="B882" s="61"/>
      <c r="C882" s="61"/>
      <c r="D882" s="61"/>
      <c r="E882" s="730"/>
      <c r="F882" s="730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4.25" customHeight="1" x14ac:dyDescent="0.3">
      <c r="A883" s="61"/>
      <c r="B883" s="61"/>
      <c r="C883" s="61"/>
      <c r="D883" s="61"/>
      <c r="E883" s="730"/>
      <c r="F883" s="730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4.25" customHeight="1" x14ac:dyDescent="0.3">
      <c r="A884" s="61"/>
      <c r="B884" s="61"/>
      <c r="C884" s="61"/>
      <c r="D884" s="61"/>
      <c r="E884" s="730"/>
      <c r="F884" s="730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4.25" customHeight="1" x14ac:dyDescent="0.3">
      <c r="A885" s="61"/>
      <c r="B885" s="61"/>
      <c r="C885" s="61"/>
      <c r="D885" s="61"/>
      <c r="E885" s="730"/>
      <c r="F885" s="730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4.25" customHeight="1" x14ac:dyDescent="0.3">
      <c r="A886" s="61"/>
      <c r="B886" s="61"/>
      <c r="C886" s="61"/>
      <c r="D886" s="61"/>
      <c r="E886" s="730"/>
      <c r="F886" s="730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4.25" customHeight="1" x14ac:dyDescent="0.3">
      <c r="A887" s="61"/>
      <c r="B887" s="61"/>
      <c r="C887" s="61"/>
      <c r="D887" s="61"/>
      <c r="E887" s="730"/>
      <c r="F887" s="730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4.25" customHeight="1" x14ac:dyDescent="0.3">
      <c r="A888" s="61"/>
      <c r="B888" s="61"/>
      <c r="C888" s="61"/>
      <c r="D888" s="61"/>
      <c r="E888" s="730"/>
      <c r="F888" s="730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4.25" customHeight="1" x14ac:dyDescent="0.3">
      <c r="A889" s="61"/>
      <c r="B889" s="61"/>
      <c r="C889" s="61"/>
      <c r="D889" s="61"/>
      <c r="E889" s="730"/>
      <c r="F889" s="730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4.25" customHeight="1" x14ac:dyDescent="0.3">
      <c r="A890" s="61"/>
      <c r="B890" s="61"/>
      <c r="C890" s="61"/>
      <c r="D890" s="61"/>
      <c r="E890" s="730"/>
      <c r="F890" s="730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4.25" customHeight="1" x14ac:dyDescent="0.3">
      <c r="A891" s="61"/>
      <c r="B891" s="61"/>
      <c r="C891" s="61"/>
      <c r="D891" s="61"/>
      <c r="E891" s="730"/>
      <c r="F891" s="730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4.25" customHeight="1" x14ac:dyDescent="0.3">
      <c r="A892" s="61"/>
      <c r="B892" s="61"/>
      <c r="C892" s="61"/>
      <c r="D892" s="61"/>
      <c r="E892" s="730"/>
      <c r="F892" s="730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4.25" customHeight="1" x14ac:dyDescent="0.3">
      <c r="A893" s="61"/>
      <c r="B893" s="61"/>
      <c r="C893" s="61"/>
      <c r="D893" s="61"/>
      <c r="E893" s="730"/>
      <c r="F893" s="730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4.25" customHeight="1" x14ac:dyDescent="0.3">
      <c r="A894" s="61"/>
      <c r="B894" s="61"/>
      <c r="C894" s="61"/>
      <c r="D894" s="61"/>
      <c r="E894" s="730"/>
      <c r="F894" s="730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4.25" customHeight="1" x14ac:dyDescent="0.3">
      <c r="A895" s="61"/>
      <c r="B895" s="61"/>
      <c r="C895" s="61"/>
      <c r="D895" s="61"/>
      <c r="E895" s="730"/>
      <c r="F895" s="730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4.25" customHeight="1" x14ac:dyDescent="0.3">
      <c r="A896" s="61"/>
      <c r="B896" s="61"/>
      <c r="C896" s="61"/>
      <c r="D896" s="61"/>
      <c r="E896" s="730"/>
      <c r="F896" s="730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4.25" customHeight="1" x14ac:dyDescent="0.3">
      <c r="A897" s="61"/>
      <c r="B897" s="61"/>
      <c r="C897" s="61"/>
      <c r="D897" s="61"/>
      <c r="E897" s="730"/>
      <c r="F897" s="730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4.25" customHeight="1" x14ac:dyDescent="0.3">
      <c r="A898" s="61"/>
      <c r="B898" s="61"/>
      <c r="C898" s="61"/>
      <c r="D898" s="61"/>
      <c r="E898" s="730"/>
      <c r="F898" s="730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4.25" customHeight="1" x14ac:dyDescent="0.3">
      <c r="A899" s="61"/>
      <c r="B899" s="61"/>
      <c r="C899" s="61"/>
      <c r="D899" s="61"/>
      <c r="E899" s="730"/>
      <c r="F899" s="730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4.25" customHeight="1" x14ac:dyDescent="0.3">
      <c r="A900" s="61"/>
      <c r="B900" s="61"/>
      <c r="C900" s="61"/>
      <c r="D900" s="61"/>
      <c r="E900" s="730"/>
      <c r="F900" s="730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4.25" customHeight="1" x14ac:dyDescent="0.3">
      <c r="A901" s="61"/>
      <c r="B901" s="61"/>
      <c r="C901" s="61"/>
      <c r="D901" s="61"/>
      <c r="E901" s="730"/>
      <c r="F901" s="730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4.25" customHeight="1" x14ac:dyDescent="0.3">
      <c r="A902" s="61"/>
      <c r="B902" s="61"/>
      <c r="C902" s="61"/>
      <c r="D902" s="61"/>
      <c r="E902" s="730"/>
      <c r="F902" s="730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4.25" customHeight="1" x14ac:dyDescent="0.3">
      <c r="A903" s="61"/>
      <c r="B903" s="61"/>
      <c r="C903" s="61"/>
      <c r="D903" s="61"/>
      <c r="E903" s="730"/>
      <c r="F903" s="730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4.25" customHeight="1" x14ac:dyDescent="0.3">
      <c r="A904" s="61"/>
      <c r="B904" s="61"/>
      <c r="C904" s="61"/>
      <c r="D904" s="61"/>
      <c r="E904" s="730"/>
      <c r="F904" s="730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4.25" customHeight="1" x14ac:dyDescent="0.3">
      <c r="A905" s="61"/>
      <c r="B905" s="61"/>
      <c r="C905" s="61"/>
      <c r="D905" s="61"/>
      <c r="E905" s="730"/>
      <c r="F905" s="730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4.25" customHeight="1" x14ac:dyDescent="0.3">
      <c r="A906" s="61"/>
      <c r="B906" s="61"/>
      <c r="C906" s="61"/>
      <c r="D906" s="61"/>
      <c r="E906" s="730"/>
      <c r="F906" s="730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4.25" customHeight="1" x14ac:dyDescent="0.3">
      <c r="A907" s="61"/>
      <c r="B907" s="61"/>
      <c r="C907" s="61"/>
      <c r="D907" s="61"/>
      <c r="E907" s="730"/>
      <c r="F907" s="730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4.25" customHeight="1" x14ac:dyDescent="0.3">
      <c r="A908" s="61"/>
      <c r="B908" s="61"/>
      <c r="C908" s="61"/>
      <c r="D908" s="61"/>
      <c r="E908" s="730"/>
      <c r="F908" s="730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4.25" customHeight="1" x14ac:dyDescent="0.3">
      <c r="A909" s="61"/>
      <c r="B909" s="61"/>
      <c r="C909" s="61"/>
      <c r="D909" s="61"/>
      <c r="E909" s="730"/>
      <c r="F909" s="730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4.25" customHeight="1" x14ac:dyDescent="0.3">
      <c r="A910" s="61"/>
      <c r="B910" s="61"/>
      <c r="C910" s="61"/>
      <c r="D910" s="61"/>
      <c r="E910" s="730"/>
      <c r="F910" s="730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4.25" customHeight="1" x14ac:dyDescent="0.3">
      <c r="A911" s="61"/>
      <c r="B911" s="61"/>
      <c r="C911" s="61"/>
      <c r="D911" s="61"/>
      <c r="E911" s="730"/>
      <c r="F911" s="730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4.25" customHeight="1" x14ac:dyDescent="0.3">
      <c r="A912" s="61"/>
      <c r="B912" s="61"/>
      <c r="C912" s="61"/>
      <c r="D912" s="61"/>
      <c r="E912" s="730"/>
      <c r="F912" s="730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4.25" customHeight="1" x14ac:dyDescent="0.3">
      <c r="A913" s="61"/>
      <c r="B913" s="61"/>
      <c r="C913" s="61"/>
      <c r="D913" s="61"/>
      <c r="E913" s="730"/>
      <c r="F913" s="730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4.25" customHeight="1" x14ac:dyDescent="0.3">
      <c r="A914" s="61"/>
      <c r="B914" s="61"/>
      <c r="C914" s="61"/>
      <c r="D914" s="61"/>
      <c r="E914" s="730"/>
      <c r="F914" s="730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4.25" customHeight="1" x14ac:dyDescent="0.3">
      <c r="A915" s="61"/>
      <c r="B915" s="61"/>
      <c r="C915" s="61"/>
      <c r="D915" s="61"/>
      <c r="E915" s="730"/>
      <c r="F915" s="730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4.25" customHeight="1" x14ac:dyDescent="0.3">
      <c r="A916" s="61"/>
      <c r="B916" s="61"/>
      <c r="C916" s="61"/>
      <c r="D916" s="61"/>
      <c r="E916" s="730"/>
      <c r="F916" s="730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4.25" customHeight="1" x14ac:dyDescent="0.3">
      <c r="A917" s="61"/>
      <c r="B917" s="61"/>
      <c r="C917" s="61"/>
      <c r="D917" s="61"/>
      <c r="E917" s="730"/>
      <c r="F917" s="730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4.25" customHeight="1" x14ac:dyDescent="0.3">
      <c r="A918" s="61"/>
      <c r="B918" s="61"/>
      <c r="C918" s="61"/>
      <c r="D918" s="61"/>
      <c r="E918" s="730"/>
      <c r="F918" s="730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4.25" customHeight="1" x14ac:dyDescent="0.3">
      <c r="A919" s="61"/>
      <c r="B919" s="61"/>
      <c r="C919" s="61"/>
      <c r="D919" s="61"/>
      <c r="E919" s="730"/>
      <c r="F919" s="730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4.25" customHeight="1" x14ac:dyDescent="0.3">
      <c r="A920" s="61"/>
      <c r="B920" s="61"/>
      <c r="C920" s="61"/>
      <c r="D920" s="61"/>
      <c r="E920" s="730"/>
      <c r="F920" s="730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4.25" customHeight="1" x14ac:dyDescent="0.3">
      <c r="A921" s="61"/>
      <c r="B921" s="61"/>
      <c r="C921" s="61"/>
      <c r="D921" s="61"/>
      <c r="E921" s="730"/>
      <c r="F921" s="730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4.25" customHeight="1" x14ac:dyDescent="0.3">
      <c r="A922" s="61"/>
      <c r="B922" s="61"/>
      <c r="C922" s="61"/>
      <c r="D922" s="61"/>
      <c r="E922" s="730"/>
      <c r="F922" s="730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4.25" customHeight="1" x14ac:dyDescent="0.3">
      <c r="A923" s="61"/>
      <c r="B923" s="61"/>
      <c r="C923" s="61"/>
      <c r="D923" s="61"/>
      <c r="E923" s="730"/>
      <c r="F923" s="730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4.25" customHeight="1" x14ac:dyDescent="0.3">
      <c r="A924" s="61"/>
      <c r="B924" s="61"/>
      <c r="C924" s="61"/>
      <c r="D924" s="61"/>
      <c r="E924" s="730"/>
      <c r="F924" s="730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4.25" customHeight="1" x14ac:dyDescent="0.3">
      <c r="A925" s="61"/>
      <c r="B925" s="61"/>
      <c r="C925" s="61"/>
      <c r="D925" s="61"/>
      <c r="E925" s="730"/>
      <c r="F925" s="730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4.25" customHeight="1" x14ac:dyDescent="0.3">
      <c r="A926" s="61"/>
      <c r="B926" s="61"/>
      <c r="C926" s="61"/>
      <c r="D926" s="61"/>
      <c r="E926" s="730"/>
      <c r="F926" s="730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4.25" customHeight="1" x14ac:dyDescent="0.3">
      <c r="A927" s="61"/>
      <c r="B927" s="61"/>
      <c r="C927" s="61"/>
      <c r="D927" s="61"/>
      <c r="E927" s="730"/>
      <c r="F927" s="730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4.25" customHeight="1" x14ac:dyDescent="0.3">
      <c r="A928" s="61"/>
      <c r="B928" s="61"/>
      <c r="C928" s="61"/>
      <c r="D928" s="61"/>
      <c r="E928" s="730"/>
      <c r="F928" s="730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4.25" customHeight="1" x14ac:dyDescent="0.3">
      <c r="A929" s="61"/>
      <c r="B929" s="61"/>
      <c r="C929" s="61"/>
      <c r="D929" s="61"/>
      <c r="E929" s="730"/>
      <c r="F929" s="730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4.25" customHeight="1" x14ac:dyDescent="0.3">
      <c r="A930" s="61"/>
      <c r="B930" s="61"/>
      <c r="C930" s="61"/>
      <c r="D930" s="61"/>
      <c r="E930" s="730"/>
      <c r="F930" s="730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4.25" customHeight="1" x14ac:dyDescent="0.3">
      <c r="A931" s="61"/>
      <c r="B931" s="61"/>
      <c r="C931" s="61"/>
      <c r="D931" s="61"/>
      <c r="E931" s="730"/>
      <c r="F931" s="730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4.25" customHeight="1" x14ac:dyDescent="0.3">
      <c r="A932" s="61"/>
      <c r="B932" s="61"/>
      <c r="C932" s="61"/>
      <c r="D932" s="61"/>
      <c r="E932" s="730"/>
      <c r="F932" s="730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4.25" customHeight="1" x14ac:dyDescent="0.3">
      <c r="A933" s="61"/>
      <c r="B933" s="61"/>
      <c r="C933" s="61"/>
      <c r="D933" s="61"/>
      <c r="E933" s="730"/>
      <c r="F933" s="730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4.25" customHeight="1" x14ac:dyDescent="0.3">
      <c r="A934" s="61"/>
      <c r="B934" s="61"/>
      <c r="C934" s="61"/>
      <c r="D934" s="61"/>
      <c r="E934" s="730"/>
      <c r="F934" s="730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4.25" customHeight="1" x14ac:dyDescent="0.3">
      <c r="A935" s="61"/>
      <c r="B935" s="61"/>
      <c r="C935" s="61"/>
      <c r="D935" s="61"/>
      <c r="E935" s="730"/>
      <c r="F935" s="730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4.25" customHeight="1" x14ac:dyDescent="0.3">
      <c r="A936" s="61"/>
      <c r="B936" s="61"/>
      <c r="C936" s="61"/>
      <c r="D936" s="61"/>
      <c r="E936" s="730"/>
      <c r="F936" s="730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4.25" customHeight="1" x14ac:dyDescent="0.3">
      <c r="A937" s="61"/>
      <c r="B937" s="61"/>
      <c r="C937" s="61"/>
      <c r="D937" s="61"/>
      <c r="E937" s="730"/>
      <c r="F937" s="730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4.25" customHeight="1" x14ac:dyDescent="0.3">
      <c r="A938" s="61"/>
      <c r="B938" s="61"/>
      <c r="C938" s="61"/>
      <c r="D938" s="61"/>
      <c r="E938" s="730"/>
      <c r="F938" s="730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4.25" customHeight="1" x14ac:dyDescent="0.3">
      <c r="A939" s="61"/>
      <c r="B939" s="61"/>
      <c r="C939" s="61"/>
      <c r="D939" s="61"/>
      <c r="E939" s="730"/>
      <c r="F939" s="730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4.25" customHeight="1" x14ac:dyDescent="0.3">
      <c r="A940" s="61"/>
      <c r="B940" s="61"/>
      <c r="C940" s="61"/>
      <c r="D940" s="61"/>
      <c r="E940" s="730"/>
      <c r="F940" s="730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4.25" customHeight="1" x14ac:dyDescent="0.3">
      <c r="A941" s="61"/>
      <c r="B941" s="61"/>
      <c r="C941" s="61"/>
      <c r="D941" s="61"/>
      <c r="E941" s="730"/>
      <c r="F941" s="730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4.25" customHeight="1" x14ac:dyDescent="0.3">
      <c r="A942" s="61"/>
      <c r="B942" s="61"/>
      <c r="C942" s="61"/>
      <c r="D942" s="61"/>
      <c r="E942" s="730"/>
      <c r="F942" s="730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4.25" customHeight="1" x14ac:dyDescent="0.3">
      <c r="A943" s="61"/>
      <c r="B943" s="61"/>
      <c r="C943" s="61"/>
      <c r="D943" s="61"/>
      <c r="E943" s="730"/>
      <c r="F943" s="730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4.25" customHeight="1" x14ac:dyDescent="0.3">
      <c r="A944" s="61"/>
      <c r="B944" s="61"/>
      <c r="C944" s="61"/>
      <c r="D944" s="61"/>
      <c r="E944" s="730"/>
      <c r="F944" s="730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4.25" customHeight="1" x14ac:dyDescent="0.3">
      <c r="A945" s="61"/>
      <c r="B945" s="61"/>
      <c r="C945" s="61"/>
      <c r="D945" s="61"/>
      <c r="E945" s="730"/>
      <c r="F945" s="730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4.25" customHeight="1" x14ac:dyDescent="0.3">
      <c r="A946" s="61"/>
      <c r="B946" s="61"/>
      <c r="C946" s="61"/>
      <c r="D946" s="61"/>
      <c r="E946" s="730"/>
      <c r="F946" s="730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4.25" customHeight="1" x14ac:dyDescent="0.3">
      <c r="A947" s="61"/>
      <c r="B947" s="61"/>
      <c r="C947" s="61"/>
      <c r="D947" s="61"/>
      <c r="E947" s="730"/>
      <c r="F947" s="730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4.25" customHeight="1" x14ac:dyDescent="0.3">
      <c r="A948" s="61"/>
      <c r="B948" s="61"/>
      <c r="C948" s="61"/>
      <c r="D948" s="61"/>
      <c r="E948" s="730"/>
      <c r="F948" s="730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4.25" customHeight="1" x14ac:dyDescent="0.3">
      <c r="A949" s="61"/>
      <c r="B949" s="61"/>
      <c r="C949" s="61"/>
      <c r="D949" s="61"/>
      <c r="E949" s="730"/>
      <c r="F949" s="730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4.25" customHeight="1" x14ac:dyDescent="0.3">
      <c r="A950" s="61"/>
      <c r="B950" s="61"/>
      <c r="C950" s="61"/>
      <c r="D950" s="61"/>
      <c r="E950" s="730"/>
      <c r="F950" s="730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4.25" customHeight="1" x14ac:dyDescent="0.3">
      <c r="A951" s="61"/>
      <c r="B951" s="61"/>
      <c r="C951" s="61"/>
      <c r="D951" s="61"/>
      <c r="E951" s="730"/>
      <c r="F951" s="730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4.25" customHeight="1" x14ac:dyDescent="0.3">
      <c r="A952" s="61"/>
      <c r="B952" s="61"/>
      <c r="C952" s="61"/>
      <c r="D952" s="61"/>
      <c r="E952" s="730"/>
      <c r="F952" s="730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4.25" customHeight="1" x14ac:dyDescent="0.3">
      <c r="A953" s="61"/>
      <c r="B953" s="61"/>
      <c r="C953" s="61"/>
      <c r="D953" s="61"/>
      <c r="E953" s="730"/>
      <c r="F953" s="730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4.25" customHeight="1" x14ac:dyDescent="0.3">
      <c r="A954" s="61"/>
      <c r="B954" s="61"/>
      <c r="C954" s="61"/>
      <c r="D954" s="61"/>
      <c r="E954" s="730"/>
      <c r="F954" s="730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4.25" customHeight="1" x14ac:dyDescent="0.3">
      <c r="A955" s="61"/>
      <c r="B955" s="61"/>
      <c r="C955" s="61"/>
      <c r="D955" s="61"/>
      <c r="E955" s="730"/>
      <c r="F955" s="730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4.25" customHeight="1" x14ac:dyDescent="0.3">
      <c r="A956" s="61"/>
      <c r="B956" s="61"/>
      <c r="C956" s="61"/>
      <c r="D956" s="61"/>
      <c r="E956" s="730"/>
      <c r="F956" s="730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4.25" customHeight="1" x14ac:dyDescent="0.3">
      <c r="A957" s="61"/>
      <c r="B957" s="61"/>
      <c r="C957" s="61"/>
      <c r="D957" s="61"/>
      <c r="E957" s="730"/>
      <c r="F957" s="730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4.25" customHeight="1" x14ac:dyDescent="0.3">
      <c r="A958" s="61"/>
      <c r="B958" s="61"/>
      <c r="C958" s="61"/>
      <c r="D958" s="61"/>
      <c r="E958" s="730"/>
      <c r="F958" s="730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4.25" customHeight="1" x14ac:dyDescent="0.3">
      <c r="A959" s="61"/>
      <c r="B959" s="61"/>
      <c r="C959" s="61"/>
      <c r="D959" s="61"/>
      <c r="E959" s="730"/>
      <c r="F959" s="730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4.25" customHeight="1" x14ac:dyDescent="0.3">
      <c r="A960" s="61"/>
      <c r="B960" s="61"/>
      <c r="C960" s="61"/>
      <c r="D960" s="61"/>
      <c r="E960" s="730"/>
      <c r="F960" s="730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4.25" customHeight="1" x14ac:dyDescent="0.3">
      <c r="A961" s="61"/>
      <c r="B961" s="61"/>
      <c r="C961" s="61"/>
      <c r="D961" s="61"/>
      <c r="E961" s="730"/>
      <c r="F961" s="730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4.25" customHeight="1" x14ac:dyDescent="0.3">
      <c r="A962" s="61"/>
      <c r="B962" s="61"/>
      <c r="C962" s="61"/>
      <c r="D962" s="61"/>
      <c r="E962" s="730"/>
      <c r="F962" s="730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4.25" customHeight="1" x14ac:dyDescent="0.3">
      <c r="A963" s="61"/>
      <c r="B963" s="61"/>
      <c r="C963" s="61"/>
      <c r="D963" s="61"/>
      <c r="E963" s="730"/>
      <c r="F963" s="730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4.25" customHeight="1" x14ac:dyDescent="0.3">
      <c r="A964" s="61"/>
      <c r="B964" s="61"/>
      <c r="C964" s="61"/>
      <c r="D964" s="61"/>
      <c r="E964" s="730"/>
      <c r="F964" s="730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4.25" customHeight="1" x14ac:dyDescent="0.3">
      <c r="A965" s="61"/>
      <c r="B965" s="61"/>
      <c r="C965" s="61"/>
      <c r="D965" s="61"/>
      <c r="E965" s="730"/>
      <c r="F965" s="730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4.25" customHeight="1" x14ac:dyDescent="0.3">
      <c r="A966" s="61"/>
      <c r="B966" s="61"/>
      <c r="C966" s="61"/>
      <c r="D966" s="61"/>
      <c r="E966" s="730"/>
      <c r="F966" s="730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4.25" customHeight="1" x14ac:dyDescent="0.3">
      <c r="A967" s="61"/>
      <c r="B967" s="61"/>
      <c r="C967" s="61"/>
      <c r="D967" s="61"/>
      <c r="E967" s="730"/>
      <c r="F967" s="730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4.25" customHeight="1" x14ac:dyDescent="0.3">
      <c r="A968" s="61"/>
      <c r="B968" s="61"/>
      <c r="C968" s="61"/>
      <c r="D968" s="61"/>
      <c r="E968" s="730"/>
      <c r="F968" s="730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4.25" customHeight="1" x14ac:dyDescent="0.3">
      <c r="A969" s="61"/>
      <c r="B969" s="61"/>
      <c r="C969" s="61"/>
      <c r="D969" s="61"/>
      <c r="E969" s="730"/>
      <c r="F969" s="730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4.25" customHeight="1" x14ac:dyDescent="0.3">
      <c r="A970" s="61"/>
      <c r="B970" s="61"/>
      <c r="C970" s="61"/>
      <c r="D970" s="61"/>
      <c r="E970" s="730"/>
      <c r="F970" s="730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4.25" customHeight="1" x14ac:dyDescent="0.3">
      <c r="A971" s="61"/>
      <c r="B971" s="61"/>
      <c r="C971" s="61"/>
      <c r="D971" s="61"/>
      <c r="E971" s="730"/>
      <c r="F971" s="730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4.25" customHeight="1" x14ac:dyDescent="0.3">
      <c r="A972" s="61"/>
      <c r="B972" s="61"/>
      <c r="C972" s="61"/>
      <c r="D972" s="61"/>
      <c r="E972" s="730"/>
      <c r="F972" s="730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4.25" customHeight="1" x14ac:dyDescent="0.3">
      <c r="A973" s="61"/>
      <c r="B973" s="61"/>
      <c r="C973" s="61"/>
      <c r="D973" s="61"/>
      <c r="E973" s="730"/>
      <c r="F973" s="730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4.25" customHeight="1" x14ac:dyDescent="0.3">
      <c r="A974" s="61"/>
      <c r="B974" s="61"/>
      <c r="C974" s="61"/>
      <c r="D974" s="61"/>
      <c r="E974" s="730"/>
      <c r="F974" s="730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4.25" customHeight="1" x14ac:dyDescent="0.3">
      <c r="A975" s="61"/>
      <c r="B975" s="61"/>
      <c r="C975" s="61"/>
      <c r="D975" s="61"/>
      <c r="E975" s="730"/>
      <c r="F975" s="730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4.25" customHeight="1" x14ac:dyDescent="0.3">
      <c r="A976" s="61"/>
      <c r="B976" s="61"/>
      <c r="C976" s="61"/>
      <c r="D976" s="61"/>
      <c r="E976" s="730"/>
      <c r="F976" s="730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4.25" customHeight="1" x14ac:dyDescent="0.3">
      <c r="A977" s="61"/>
      <c r="B977" s="61"/>
      <c r="C977" s="61"/>
      <c r="D977" s="61"/>
      <c r="E977" s="730"/>
      <c r="F977" s="730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4.25" customHeight="1" x14ac:dyDescent="0.3">
      <c r="A978" s="61"/>
      <c r="B978" s="61"/>
      <c r="C978" s="61"/>
      <c r="D978" s="61"/>
      <c r="E978" s="730"/>
      <c r="F978" s="730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4.25" customHeight="1" x14ac:dyDescent="0.3">
      <c r="A979" s="61"/>
      <c r="B979" s="61"/>
      <c r="C979" s="61"/>
      <c r="D979" s="61"/>
      <c r="E979" s="730"/>
      <c r="F979" s="730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4.25" customHeight="1" x14ac:dyDescent="0.3">
      <c r="A980" s="61"/>
      <c r="B980" s="61"/>
      <c r="C980" s="61"/>
      <c r="D980" s="61"/>
      <c r="E980" s="730"/>
      <c r="F980" s="730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4.25" customHeight="1" x14ac:dyDescent="0.3">
      <c r="A981" s="61"/>
      <c r="B981" s="61"/>
      <c r="C981" s="61"/>
      <c r="D981" s="61"/>
      <c r="E981" s="730"/>
      <c r="F981" s="730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4.25" customHeight="1" x14ac:dyDescent="0.3">
      <c r="A982" s="61"/>
      <c r="B982" s="61"/>
      <c r="C982" s="61"/>
      <c r="D982" s="61"/>
      <c r="E982" s="730"/>
      <c r="F982" s="730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4.25" customHeight="1" x14ac:dyDescent="0.3">
      <c r="A983" s="61"/>
      <c r="B983" s="61"/>
      <c r="C983" s="61"/>
      <c r="D983" s="61"/>
      <c r="E983" s="730"/>
      <c r="F983" s="730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4.25" customHeight="1" x14ac:dyDescent="0.3">
      <c r="A984" s="61"/>
      <c r="B984" s="61"/>
      <c r="C984" s="61"/>
      <c r="D984" s="61"/>
      <c r="E984" s="730"/>
      <c r="F984" s="730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4.25" customHeight="1" x14ac:dyDescent="0.3">
      <c r="A985" s="61"/>
      <c r="B985" s="61"/>
      <c r="C985" s="61"/>
      <c r="D985" s="61"/>
      <c r="E985" s="730"/>
      <c r="F985" s="730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4.25" customHeight="1" x14ac:dyDescent="0.3">
      <c r="A986" s="61"/>
      <c r="B986" s="61"/>
      <c r="C986" s="61"/>
      <c r="D986" s="61"/>
      <c r="E986" s="730"/>
      <c r="F986" s="730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4.25" customHeight="1" x14ac:dyDescent="0.3">
      <c r="A987" s="61"/>
      <c r="B987" s="61"/>
      <c r="C987" s="61"/>
      <c r="D987" s="61"/>
      <c r="E987" s="730"/>
      <c r="F987" s="730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4.25" customHeight="1" x14ac:dyDescent="0.3">
      <c r="A988" s="61"/>
      <c r="B988" s="61"/>
      <c r="C988" s="61"/>
      <c r="D988" s="61"/>
      <c r="E988" s="730"/>
      <c r="F988" s="730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4.25" customHeight="1" x14ac:dyDescent="0.3">
      <c r="A989" s="61"/>
      <c r="B989" s="61"/>
      <c r="C989" s="61"/>
      <c r="D989" s="61"/>
      <c r="E989" s="730"/>
      <c r="F989" s="730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4.25" customHeight="1" x14ac:dyDescent="0.3">
      <c r="A990" s="61"/>
      <c r="B990" s="61"/>
      <c r="C990" s="61"/>
      <c r="D990" s="61"/>
      <c r="E990" s="730"/>
      <c r="F990" s="730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4.25" customHeight="1" x14ac:dyDescent="0.3">
      <c r="A991" s="61"/>
      <c r="B991" s="61"/>
      <c r="C991" s="61"/>
      <c r="D991" s="61"/>
      <c r="E991" s="730"/>
      <c r="F991" s="730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4.25" customHeight="1" x14ac:dyDescent="0.3">
      <c r="A992" s="61"/>
      <c r="B992" s="61"/>
      <c r="C992" s="61"/>
      <c r="D992" s="61"/>
      <c r="E992" s="730"/>
      <c r="F992" s="730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4.25" customHeight="1" x14ac:dyDescent="0.3">
      <c r="A993" s="61"/>
      <c r="B993" s="61"/>
      <c r="C993" s="61"/>
      <c r="D993" s="61"/>
      <c r="E993" s="730"/>
      <c r="F993" s="730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4.25" customHeight="1" x14ac:dyDescent="0.3">
      <c r="A994" s="61"/>
      <c r="B994" s="61"/>
      <c r="C994" s="61"/>
      <c r="D994" s="61"/>
      <c r="E994" s="730"/>
      <c r="F994" s="730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4.25" customHeight="1" x14ac:dyDescent="0.3">
      <c r="A995" s="61"/>
      <c r="B995" s="61"/>
      <c r="C995" s="61"/>
      <c r="D995" s="61"/>
      <c r="E995" s="730"/>
      <c r="F995" s="730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4.25" customHeight="1" x14ac:dyDescent="0.3">
      <c r="A996" s="61"/>
      <c r="B996" s="61"/>
      <c r="C996" s="61"/>
      <c r="D996" s="61"/>
      <c r="E996" s="730"/>
      <c r="F996" s="730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4.25" customHeight="1" x14ac:dyDescent="0.3">
      <c r="A997" s="61"/>
      <c r="B997" s="61"/>
      <c r="C997" s="61"/>
      <c r="D997" s="61"/>
      <c r="E997" s="730"/>
      <c r="F997" s="730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4.25" customHeight="1" x14ac:dyDescent="0.3">
      <c r="A998" s="61"/>
      <c r="B998" s="61"/>
      <c r="C998" s="61"/>
      <c r="D998" s="61"/>
      <c r="E998" s="730"/>
      <c r="F998" s="730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4.25" customHeight="1" x14ac:dyDescent="0.3">
      <c r="A999" s="61"/>
      <c r="B999" s="61"/>
      <c r="C999" s="61"/>
      <c r="D999" s="61"/>
      <c r="E999" s="730"/>
      <c r="F999" s="730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4.25" customHeight="1" x14ac:dyDescent="0.3">
      <c r="A1000" s="61"/>
      <c r="B1000" s="61"/>
      <c r="C1000" s="61"/>
      <c r="D1000" s="61"/>
      <c r="E1000" s="730"/>
      <c r="F1000" s="730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">
    <mergeCell ref="A4:G4"/>
    <mergeCell ref="A6:G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5217-5973-4326-881B-07D61F832C32}">
  <sheetPr>
    <tabColor rgb="FF00B050"/>
  </sheetPr>
  <dimension ref="A1:G19"/>
  <sheetViews>
    <sheetView zoomScale="90" zoomScaleNormal="90" workbookViewId="0">
      <selection activeCell="B1" sqref="B1:B2"/>
    </sheetView>
  </sheetViews>
  <sheetFormatPr defaultColWidth="9.109375" defaultRowHeight="13.8" x14ac:dyDescent="0.25"/>
  <cols>
    <col min="1" max="1" width="15.44140625" style="964" customWidth="1"/>
    <col min="2" max="2" width="42.109375" style="964" customWidth="1"/>
    <col min="3" max="3" width="16.6640625" style="964" customWidth="1"/>
    <col min="4" max="4" width="13.44140625" style="964" customWidth="1"/>
    <col min="5" max="5" width="20" style="965" customWidth="1"/>
    <col min="6" max="6" width="22" style="965" customWidth="1"/>
    <col min="7" max="7" width="28.109375" style="964" customWidth="1"/>
    <col min="8" max="16384" width="9.109375" style="964"/>
  </cols>
  <sheetData>
    <row r="1" spans="1:7" ht="20.399999999999999" x14ac:dyDescent="0.7">
      <c r="A1" s="1010" t="s">
        <v>54</v>
      </c>
      <c r="B1" s="55" t="str">
        <f>'Obra '!D1</f>
        <v>Colin Schroeder</v>
      </c>
      <c r="C1" s="1009"/>
      <c r="D1" s="1009"/>
      <c r="E1" s="1008"/>
      <c r="F1" s="1008"/>
      <c r="G1" s="1007"/>
    </row>
    <row r="2" spans="1:7" ht="20.399999999999999" x14ac:dyDescent="0.7">
      <c r="A2" s="1006" t="s">
        <v>2</v>
      </c>
      <c r="B2" s="63" t="str">
        <f>'Obra '!D2</f>
        <v>Grupo DUO</v>
      </c>
      <c r="C2" s="1004"/>
      <c r="D2" s="1004"/>
      <c r="E2" s="1003"/>
      <c r="F2" s="1003"/>
      <c r="G2" s="1002"/>
    </row>
    <row r="3" spans="1:7" ht="20.399999999999999" x14ac:dyDescent="0.7">
      <c r="A3" s="1006" t="s">
        <v>4</v>
      </c>
      <c r="B3" s="1005" t="s">
        <v>2931</v>
      </c>
      <c r="C3" s="1004"/>
      <c r="D3" s="1004"/>
      <c r="E3" s="1003"/>
      <c r="F3" s="1003"/>
      <c r="G3" s="1002"/>
    </row>
    <row r="4" spans="1:7" ht="26.4" x14ac:dyDescent="0.25">
      <c r="A4" s="1456" t="s">
        <v>2480</v>
      </c>
      <c r="B4" s="1457"/>
      <c r="C4" s="1457"/>
      <c r="D4" s="1457"/>
      <c r="E4" s="1457"/>
      <c r="F4" s="1457"/>
      <c r="G4" s="1458"/>
    </row>
    <row r="5" spans="1:7" ht="26.4" x14ac:dyDescent="0.7">
      <c r="A5" s="1001"/>
      <c r="B5" s="1000"/>
      <c r="C5" s="999"/>
      <c r="D5" s="999"/>
      <c r="E5" s="998"/>
      <c r="F5" s="998"/>
      <c r="G5" s="997"/>
    </row>
    <row r="6" spans="1:7" ht="26.4" x14ac:dyDescent="0.25">
      <c r="A6" s="1459" t="s">
        <v>2928</v>
      </c>
      <c r="B6" s="1460"/>
      <c r="C6" s="1460"/>
      <c r="D6" s="1460"/>
      <c r="E6" s="1460"/>
      <c r="F6" s="1460"/>
      <c r="G6" s="1461"/>
    </row>
    <row r="7" spans="1:7" ht="20.399999999999999" x14ac:dyDescent="0.7">
      <c r="A7" s="996"/>
      <c r="B7" s="995"/>
      <c r="C7" s="995"/>
      <c r="D7" s="995"/>
      <c r="E7" s="994"/>
      <c r="F7" s="994"/>
      <c r="G7" s="970"/>
    </row>
    <row r="8" spans="1:7" ht="20.399999999999999" x14ac:dyDescent="0.7">
      <c r="A8" s="993" t="s">
        <v>2927</v>
      </c>
      <c r="B8" s="992"/>
      <c r="C8" s="992"/>
      <c r="D8" s="992"/>
      <c r="E8" s="991"/>
      <c r="F8" s="991"/>
      <c r="G8" s="990"/>
    </row>
    <row r="9" spans="1:7" ht="21" thickBot="1" x14ac:dyDescent="0.75">
      <c r="A9" s="976"/>
      <c r="B9" s="989"/>
      <c r="C9" s="988"/>
      <c r="D9" s="988"/>
      <c r="E9" s="987"/>
      <c r="F9" s="987"/>
      <c r="G9" s="970"/>
    </row>
    <row r="10" spans="1:7" ht="20.399999999999999" x14ac:dyDescent="0.7">
      <c r="A10" s="976"/>
      <c r="B10" s="986" t="s">
        <v>2482</v>
      </c>
      <c r="C10" s="985" t="s">
        <v>9</v>
      </c>
      <c r="D10" s="984" t="s">
        <v>2483</v>
      </c>
      <c r="E10" s="983" t="s">
        <v>2410</v>
      </c>
      <c r="F10" s="983" t="s">
        <v>2484</v>
      </c>
      <c r="G10" s="970"/>
    </row>
    <row r="11" spans="1:7" ht="20.399999999999999" x14ac:dyDescent="0.7">
      <c r="A11" s="976"/>
      <c r="B11" s="982" t="s">
        <v>2926</v>
      </c>
      <c r="C11" s="980">
        <v>2</v>
      </c>
      <c r="D11" s="979" t="s">
        <v>2486</v>
      </c>
      <c r="E11" s="978">
        <v>900</v>
      </c>
      <c r="F11" s="977">
        <f t="shared" ref="F11:F17" si="0">E11*C11</f>
        <v>1800</v>
      </c>
      <c r="G11" s="970"/>
    </row>
    <row r="12" spans="1:7" ht="20.399999999999999" x14ac:dyDescent="0.7">
      <c r="A12" s="976"/>
      <c r="B12" s="982" t="s">
        <v>2925</v>
      </c>
      <c r="C12" s="980">
        <v>0</v>
      </c>
      <c r="D12" s="979" t="s">
        <v>2486</v>
      </c>
      <c r="E12" s="978">
        <v>800</v>
      </c>
      <c r="F12" s="977">
        <f t="shared" si="0"/>
        <v>0</v>
      </c>
      <c r="G12" s="970"/>
    </row>
    <row r="13" spans="1:7" ht="20.399999999999999" x14ac:dyDescent="0.7">
      <c r="A13" s="976"/>
      <c r="B13" s="982" t="s">
        <v>2924</v>
      </c>
      <c r="C13" s="980">
        <f>C11+C12</f>
        <v>2</v>
      </c>
      <c r="D13" s="979" t="s">
        <v>2486</v>
      </c>
      <c r="E13" s="978">
        <v>890</v>
      </c>
      <c r="F13" s="977">
        <f t="shared" si="0"/>
        <v>1780</v>
      </c>
      <c r="G13" s="970"/>
    </row>
    <row r="14" spans="1:7" ht="20.399999999999999" x14ac:dyDescent="0.7">
      <c r="A14" s="976"/>
      <c r="B14" s="982" t="s">
        <v>2923</v>
      </c>
      <c r="C14" s="980">
        <f>C11+C12</f>
        <v>2</v>
      </c>
      <c r="D14" s="979" t="s">
        <v>2486</v>
      </c>
      <c r="E14" s="978">
        <v>399</v>
      </c>
      <c r="F14" s="977">
        <f t="shared" si="0"/>
        <v>798</v>
      </c>
      <c r="G14" s="970"/>
    </row>
    <row r="15" spans="1:7" ht="20.399999999999999" x14ac:dyDescent="0.7">
      <c r="A15" s="976"/>
      <c r="B15" s="982" t="s">
        <v>2922</v>
      </c>
      <c r="C15" s="980">
        <f>C14</f>
        <v>2</v>
      </c>
      <c r="D15" s="979" t="s">
        <v>2486</v>
      </c>
      <c r="E15" s="978">
        <v>115</v>
      </c>
      <c r="F15" s="977">
        <f t="shared" si="0"/>
        <v>230</v>
      </c>
      <c r="G15" s="970"/>
    </row>
    <row r="16" spans="1:7" ht="20.399999999999999" x14ac:dyDescent="0.7">
      <c r="A16" s="976"/>
      <c r="B16" s="982" t="s">
        <v>2921</v>
      </c>
      <c r="C16" s="980">
        <f>C14</f>
        <v>2</v>
      </c>
      <c r="D16" s="979" t="s">
        <v>2486</v>
      </c>
      <c r="E16" s="978">
        <v>220</v>
      </c>
      <c r="F16" s="977">
        <f t="shared" si="0"/>
        <v>440</v>
      </c>
      <c r="G16" s="970"/>
    </row>
    <row r="17" spans="1:7" ht="21" thickBot="1" x14ac:dyDescent="0.75">
      <c r="A17" s="976"/>
      <c r="B17" s="981" t="s">
        <v>2920</v>
      </c>
      <c r="C17" s="980">
        <f>C14</f>
        <v>2</v>
      </c>
      <c r="D17" s="979" t="s">
        <v>2486</v>
      </c>
      <c r="E17" s="978">
        <v>1134</v>
      </c>
      <c r="F17" s="977">
        <f t="shared" si="0"/>
        <v>2268</v>
      </c>
      <c r="G17" s="970"/>
    </row>
    <row r="18" spans="1:7" ht="21" thickBot="1" x14ac:dyDescent="0.75">
      <c r="A18" s="976"/>
      <c r="B18" s="975" t="s">
        <v>248</v>
      </c>
      <c r="C18" s="974"/>
      <c r="D18" s="973"/>
      <c r="E18" s="972"/>
      <c r="F18" s="971">
        <f>SUM(F11:F17)</f>
        <v>7316</v>
      </c>
      <c r="G18" s="970"/>
    </row>
    <row r="19" spans="1:7" ht="14.4" thickBot="1" x14ac:dyDescent="0.3">
      <c r="A19" s="969"/>
      <c r="B19" s="968"/>
      <c r="C19" s="968"/>
      <c r="D19" s="968"/>
      <c r="E19" s="967"/>
      <c r="F19" s="967"/>
      <c r="G19" s="966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3A4E-CBE0-4AA3-B217-4A059DC4D87B}">
  <sheetPr>
    <tabColor rgb="FF00B050"/>
  </sheetPr>
  <dimension ref="A1:G19"/>
  <sheetViews>
    <sheetView showGridLines="0" workbookViewId="0">
      <selection activeCell="F19" sqref="F19"/>
    </sheetView>
  </sheetViews>
  <sheetFormatPr defaultColWidth="12.5546875" defaultRowHeight="15" customHeight="1" x14ac:dyDescent="0.25"/>
  <cols>
    <col min="1" max="1" width="15.33203125" style="1022" customWidth="1"/>
    <col min="2" max="2" width="80.6640625" style="1022" customWidth="1"/>
    <col min="3" max="3" width="16.6640625" style="1022" customWidth="1"/>
    <col min="4" max="4" width="13.33203125" style="1022" customWidth="1"/>
    <col min="5" max="5" width="20" style="1022" customWidth="1"/>
    <col min="6" max="6" width="22" style="1022" customWidth="1"/>
    <col min="7" max="7" width="34.5546875" style="1022" customWidth="1"/>
    <col min="8" max="26" width="9.109375" style="1022" customWidth="1"/>
    <col min="27" max="16384" width="12.5546875" style="1022"/>
  </cols>
  <sheetData>
    <row r="1" spans="1:7" ht="20.399999999999999" x14ac:dyDescent="0.7">
      <c r="A1" s="1018" t="s">
        <v>54</v>
      </c>
      <c r="B1" s="55" t="str">
        <f>'Obra '!D1</f>
        <v>Colin Schroeder</v>
      </c>
      <c r="C1" s="1019"/>
      <c r="D1" s="1019"/>
      <c r="E1" s="1020"/>
      <c r="F1" s="1020"/>
      <c r="G1" s="1021"/>
    </row>
    <row r="2" spans="1:7" ht="20.399999999999999" x14ac:dyDescent="0.7">
      <c r="A2" s="1023" t="s">
        <v>2</v>
      </c>
      <c r="B2" s="63" t="str">
        <f>'Obra '!D2</f>
        <v>Grupo DUO</v>
      </c>
      <c r="C2" s="1025"/>
      <c r="D2" s="1025"/>
      <c r="E2" s="1026"/>
      <c r="F2" s="1026"/>
      <c r="G2" s="1027"/>
    </row>
    <row r="3" spans="1:7" ht="20.399999999999999" x14ac:dyDescent="0.7">
      <c r="A3" s="1023" t="s">
        <v>4</v>
      </c>
      <c r="B3" s="1024" t="s">
        <v>2931</v>
      </c>
      <c r="C3" s="1025"/>
      <c r="D3" s="1025"/>
      <c r="E3" s="1026"/>
      <c r="F3" s="1026"/>
      <c r="G3" s="1027"/>
    </row>
    <row r="4" spans="1:7" ht="13.2" x14ac:dyDescent="0.25">
      <c r="A4" s="1462" t="s">
        <v>2480</v>
      </c>
      <c r="B4" s="1463"/>
      <c r="C4" s="1463"/>
      <c r="D4" s="1463"/>
      <c r="E4" s="1463"/>
      <c r="F4" s="1463"/>
      <c r="G4" s="1464"/>
    </row>
    <row r="5" spans="1:7" ht="26.4" x14ac:dyDescent="0.7">
      <c r="A5" s="1028"/>
      <c r="B5" s="1029"/>
      <c r="C5" s="1030"/>
      <c r="D5" s="1030"/>
      <c r="E5" s="1031"/>
      <c r="F5" s="1031"/>
      <c r="G5" s="1032"/>
    </row>
    <row r="6" spans="1:7" ht="13.2" x14ac:dyDescent="0.25">
      <c r="A6" s="1465" t="s">
        <v>2933</v>
      </c>
      <c r="B6" s="1463"/>
      <c r="C6" s="1463"/>
      <c r="D6" s="1463"/>
      <c r="E6" s="1463"/>
      <c r="F6" s="1463"/>
      <c r="G6" s="1464"/>
    </row>
    <row r="7" spans="1:7" ht="20.399999999999999" x14ac:dyDescent="0.7">
      <c r="A7" s="1033"/>
      <c r="B7" s="1034"/>
      <c r="C7" s="1034"/>
      <c r="D7" s="1034"/>
      <c r="E7" s="1035"/>
      <c r="F7" s="1035"/>
      <c r="G7" s="1036"/>
    </row>
    <row r="8" spans="1:7" ht="20.399999999999999" x14ac:dyDescent="0.7">
      <c r="A8" s="1037" t="s">
        <v>2943</v>
      </c>
      <c r="B8" s="1038"/>
      <c r="C8" s="1038"/>
      <c r="D8" s="1038"/>
      <c r="E8" s="1039"/>
      <c r="F8" s="1039"/>
      <c r="G8" s="1040"/>
    </row>
    <row r="9" spans="1:7" ht="21" thickBot="1" x14ac:dyDescent="0.75">
      <c r="A9" s="1041"/>
      <c r="B9" s="1042"/>
      <c r="C9" s="1043"/>
      <c r="D9" s="1043"/>
      <c r="E9" s="1044"/>
      <c r="F9" s="1044"/>
      <c r="G9" s="1036"/>
    </row>
    <row r="10" spans="1:7" ht="20.399999999999999" x14ac:dyDescent="0.7">
      <c r="A10" s="1041"/>
      <c r="B10" s="1045" t="s">
        <v>2482</v>
      </c>
      <c r="C10" s="1046" t="s">
        <v>9</v>
      </c>
      <c r="D10" s="1047" t="s">
        <v>2483</v>
      </c>
      <c r="E10" s="1048" t="s">
        <v>2410</v>
      </c>
      <c r="F10" s="1048" t="s">
        <v>2484</v>
      </c>
      <c r="G10" s="1036"/>
    </row>
    <row r="11" spans="1:7" ht="31.2" x14ac:dyDescent="0.7">
      <c r="A11" s="1041"/>
      <c r="B11" s="1049" t="s">
        <v>2934</v>
      </c>
      <c r="C11" s="1050">
        <v>2</v>
      </c>
      <c r="D11" s="1051" t="s">
        <v>2935</v>
      </c>
      <c r="E11" s="1052">
        <v>169</v>
      </c>
      <c r="F11" s="1053">
        <f t="shared" ref="F11:F18" si="0">E11*C11</f>
        <v>338</v>
      </c>
      <c r="G11" s="1036"/>
    </row>
    <row r="12" spans="1:7" ht="31.2" x14ac:dyDescent="0.7">
      <c r="A12" s="1041"/>
      <c r="B12" s="1054" t="s">
        <v>2936</v>
      </c>
      <c r="C12" s="1055">
        <v>1</v>
      </c>
      <c r="D12" s="1056" t="s">
        <v>2935</v>
      </c>
      <c r="E12" s="1057">
        <v>199</v>
      </c>
      <c r="F12" s="1058">
        <f t="shared" si="0"/>
        <v>199</v>
      </c>
      <c r="G12" s="1036"/>
    </row>
    <row r="13" spans="1:7" ht="20.399999999999999" x14ac:dyDescent="0.7">
      <c r="A13" s="1041"/>
      <c r="B13" s="1059" t="s">
        <v>2937</v>
      </c>
      <c r="C13" s="1055">
        <v>2</v>
      </c>
      <c r="D13" s="1056" t="s">
        <v>2935</v>
      </c>
      <c r="E13" s="1057">
        <v>199</v>
      </c>
      <c r="F13" s="1058">
        <f t="shared" si="0"/>
        <v>398</v>
      </c>
      <c r="G13" s="1036"/>
    </row>
    <row r="14" spans="1:7" ht="20.399999999999999" x14ac:dyDescent="0.7">
      <c r="A14" s="1041"/>
      <c r="B14" s="1059" t="s">
        <v>2938</v>
      </c>
      <c r="C14" s="1055">
        <v>1</v>
      </c>
      <c r="D14" s="1056" t="s">
        <v>2935</v>
      </c>
      <c r="E14" s="1057">
        <v>889</v>
      </c>
      <c r="F14" s="1058">
        <f t="shared" si="0"/>
        <v>889</v>
      </c>
      <c r="G14" s="1036"/>
    </row>
    <row r="15" spans="1:7" ht="20.399999999999999" x14ac:dyDescent="0.7">
      <c r="A15" s="1041"/>
      <c r="B15" s="1059" t="s">
        <v>2939</v>
      </c>
      <c r="C15" s="1055">
        <v>1</v>
      </c>
      <c r="D15" s="1056" t="s">
        <v>2935</v>
      </c>
      <c r="E15" s="1057">
        <v>1162</v>
      </c>
      <c r="F15" s="1058">
        <f t="shared" si="0"/>
        <v>1162</v>
      </c>
      <c r="G15" s="1036"/>
    </row>
    <row r="16" spans="1:7" ht="20.399999999999999" x14ac:dyDescent="0.7">
      <c r="A16" s="1041"/>
      <c r="B16" s="1060" t="s">
        <v>2940</v>
      </c>
      <c r="C16" s="1055">
        <v>1</v>
      </c>
      <c r="D16" s="1056" t="s">
        <v>2935</v>
      </c>
      <c r="E16" s="1057">
        <v>1699</v>
      </c>
      <c r="F16" s="1058">
        <f t="shared" si="0"/>
        <v>1699</v>
      </c>
      <c r="G16" s="1036"/>
    </row>
    <row r="17" spans="2:6" ht="15.6" x14ac:dyDescent="0.25">
      <c r="B17" s="1060" t="s">
        <v>2941</v>
      </c>
      <c r="C17" s="1055">
        <v>1</v>
      </c>
      <c r="D17" s="1056" t="s">
        <v>2935</v>
      </c>
      <c r="E17" s="1057">
        <v>3656.75</v>
      </c>
      <c r="F17" s="1058">
        <f t="shared" si="0"/>
        <v>3656.75</v>
      </c>
    </row>
    <row r="18" spans="2:6" ht="16.2" thickBot="1" x14ac:dyDescent="0.3">
      <c r="B18" s="1061" t="s">
        <v>2942</v>
      </c>
      <c r="C18" s="1062">
        <v>1</v>
      </c>
      <c r="D18" s="1063" t="s">
        <v>2935</v>
      </c>
      <c r="E18" s="1064">
        <v>3200</v>
      </c>
      <c r="F18" s="1064">
        <f t="shared" si="0"/>
        <v>3200</v>
      </c>
    </row>
    <row r="19" spans="2:6" ht="15.75" customHeight="1" thickBot="1" x14ac:dyDescent="0.3">
      <c r="B19" s="1065" t="s">
        <v>248</v>
      </c>
      <c r="C19" s="1066"/>
      <c r="D19" s="1067"/>
      <c r="E19" s="1068"/>
      <c r="F19" s="1069">
        <f>SUM(F11:F18)</f>
        <v>11541.75</v>
      </c>
    </row>
  </sheetData>
  <mergeCells count="2">
    <mergeCell ref="A4:G4"/>
    <mergeCell ref="A6:G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091F-73C6-443C-95E3-CC4BB3D83D2E}">
  <sheetPr>
    <tabColor rgb="FF00B050"/>
    <pageSetUpPr fitToPage="1"/>
  </sheetPr>
  <dimension ref="C1:Q51"/>
  <sheetViews>
    <sheetView showGridLines="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A54" sqref="A54:XFD56"/>
    </sheetView>
  </sheetViews>
  <sheetFormatPr defaultColWidth="12.5546875" defaultRowHeight="15" customHeight="1" x14ac:dyDescent="0.25"/>
  <cols>
    <col min="1" max="1" width="2.33203125" style="1022" customWidth="1"/>
    <col min="2" max="2" width="1.33203125" style="1022" customWidth="1"/>
    <col min="3" max="3" width="22.88671875" style="1022" customWidth="1"/>
    <col min="4" max="4" width="42.88671875" style="1022" customWidth="1"/>
    <col min="5" max="5" width="14.33203125" style="1022" customWidth="1"/>
    <col min="6" max="6" width="12.88671875" style="1022" customWidth="1"/>
    <col min="7" max="14" width="17.6640625" style="1022" customWidth="1"/>
    <col min="15" max="15" width="14.109375" style="1022" customWidth="1"/>
    <col min="16" max="16" width="17.6640625" style="1022" customWidth="1"/>
    <col min="17" max="17" width="21.33203125" style="1022" customWidth="1"/>
    <col min="18" max="24" width="8.88671875" style="1022" customWidth="1"/>
    <col min="25" max="26" width="14.33203125" style="1022" customWidth="1"/>
    <col min="27" max="16384" width="12.5546875" style="1022"/>
  </cols>
  <sheetData>
    <row r="1" spans="3:16" ht="21" customHeight="1" x14ac:dyDescent="0.25">
      <c r="C1" s="1205" t="s">
        <v>54</v>
      </c>
      <c r="D1" s="1206" t="str">
        <f>'Obra '!D1</f>
        <v>Colin Schroeder</v>
      </c>
      <c r="E1" s="1206"/>
      <c r="F1" s="1206"/>
      <c r="G1" s="1206"/>
      <c r="H1" s="1206"/>
      <c r="I1" s="1206"/>
      <c r="J1" s="1206"/>
      <c r="K1" s="1206"/>
      <c r="L1" s="1206"/>
      <c r="M1" s="1469"/>
      <c r="N1" s="1470"/>
      <c r="O1" s="1470"/>
      <c r="P1" s="1471"/>
    </row>
    <row r="2" spans="3:16" ht="21" customHeight="1" x14ac:dyDescent="0.25">
      <c r="C2" s="1207" t="s">
        <v>2</v>
      </c>
      <c r="D2" s="1206" t="str">
        <f>'Obra '!D2</f>
        <v>Grupo DUO</v>
      </c>
      <c r="E2" s="1208"/>
      <c r="F2" s="1208"/>
      <c r="G2" s="1208"/>
      <c r="H2" s="1208"/>
      <c r="I2" s="1208"/>
      <c r="J2" s="1208"/>
      <c r="K2" s="1208"/>
      <c r="L2" s="1208"/>
      <c r="M2" s="1472"/>
      <c r="N2" s="1470"/>
      <c r="O2" s="1470"/>
      <c r="P2" s="1471"/>
    </row>
    <row r="3" spans="3:16" ht="21" customHeight="1" x14ac:dyDescent="0.25">
      <c r="C3" s="1207" t="s">
        <v>2406</v>
      </c>
      <c r="D3" s="1209">
        <v>45877</v>
      </c>
      <c r="E3" s="1209"/>
      <c r="F3" s="1209"/>
      <c r="G3" s="1209"/>
      <c r="H3" s="1209"/>
      <c r="I3" s="1209"/>
      <c r="J3" s="1209"/>
      <c r="K3" s="1209"/>
      <c r="L3" s="1209"/>
      <c r="M3" s="1472"/>
      <c r="N3" s="1470"/>
      <c r="O3" s="1470"/>
      <c r="P3" s="1471"/>
    </row>
    <row r="4" spans="3:16" ht="21" customHeight="1" x14ac:dyDescent="0.25">
      <c r="C4" s="1210" t="s">
        <v>4</v>
      </c>
      <c r="D4" s="1211" t="str">
        <f>'Obra '!D3</f>
        <v>R00</v>
      </c>
      <c r="E4" s="1211"/>
      <c r="F4" s="1211"/>
      <c r="G4" s="1211"/>
      <c r="H4" s="1211"/>
      <c r="I4" s="1211"/>
      <c r="J4" s="1211"/>
      <c r="K4" s="1211"/>
      <c r="L4" s="1211"/>
      <c r="M4" s="1472"/>
      <c r="N4" s="1470"/>
      <c r="O4" s="1470"/>
      <c r="P4" s="1471"/>
    </row>
    <row r="5" spans="3:16" ht="12.75" customHeight="1" x14ac:dyDescent="0.25">
      <c r="C5" s="1473" t="s">
        <v>5575</v>
      </c>
      <c r="D5" s="1452"/>
      <c r="E5" s="1452"/>
      <c r="F5" s="1452"/>
      <c r="G5" s="1452"/>
      <c r="H5" s="1452"/>
      <c r="I5" s="1452"/>
      <c r="J5" s="1452"/>
      <c r="K5" s="1452"/>
      <c r="L5" s="1452"/>
      <c r="M5" s="1452"/>
      <c r="N5" s="1452"/>
      <c r="O5" s="1452"/>
      <c r="P5" s="1452"/>
    </row>
    <row r="6" spans="3:16" ht="20.25" customHeight="1" x14ac:dyDescent="0.25">
      <c r="C6" s="1474"/>
      <c r="D6" s="1475"/>
      <c r="E6" s="1475"/>
      <c r="F6" s="1476"/>
      <c r="G6" s="1477" t="s">
        <v>2449</v>
      </c>
      <c r="H6" s="1478"/>
      <c r="I6" s="1478"/>
      <c r="J6" s="1478"/>
      <c r="K6" s="1478"/>
      <c r="L6" s="1478"/>
      <c r="M6" s="1478"/>
      <c r="N6" s="1479"/>
      <c r="O6" s="1480" t="s">
        <v>151</v>
      </c>
      <c r="P6" s="1482" t="s">
        <v>248</v>
      </c>
    </row>
    <row r="7" spans="3:16" ht="12.75" customHeight="1" x14ac:dyDescent="0.25">
      <c r="C7" s="1484" t="s">
        <v>2445</v>
      </c>
      <c r="D7" s="1486" t="s">
        <v>2446</v>
      </c>
      <c r="E7" s="1486" t="s">
        <v>2447</v>
      </c>
      <c r="F7" s="1487" t="s">
        <v>2448</v>
      </c>
      <c r="G7" s="1212" t="s">
        <v>2450</v>
      </c>
      <c r="H7" s="1212" t="s">
        <v>2451</v>
      </c>
      <c r="I7" s="1212" t="s">
        <v>2452</v>
      </c>
      <c r="J7" s="1212" t="s">
        <v>2453</v>
      </c>
      <c r="K7" s="1213" t="s">
        <v>2454</v>
      </c>
      <c r="L7" s="1214" t="s">
        <v>2455</v>
      </c>
      <c r="M7" s="1214" t="s">
        <v>2456</v>
      </c>
      <c r="N7" s="1215" t="s">
        <v>2457</v>
      </c>
      <c r="O7" s="1481"/>
      <c r="P7" s="1483"/>
    </row>
    <row r="8" spans="3:16" ht="12.75" customHeight="1" x14ac:dyDescent="0.3">
      <c r="C8" s="1485"/>
      <c r="D8" s="1467"/>
      <c r="E8" s="1467"/>
      <c r="F8" s="1468"/>
      <c r="G8" s="1216">
        <v>1</v>
      </c>
      <c r="H8" s="1217">
        <v>1</v>
      </c>
      <c r="I8" s="1217">
        <v>1</v>
      </c>
      <c r="J8" s="1217">
        <v>1</v>
      </c>
      <c r="K8" s="1217">
        <v>1</v>
      </c>
      <c r="L8" s="1217">
        <v>15</v>
      </c>
      <c r="M8" s="1218">
        <v>1</v>
      </c>
      <c r="N8" s="1219">
        <v>1</v>
      </c>
      <c r="O8" s="1220"/>
      <c r="P8" s="1254"/>
    </row>
    <row r="9" spans="3:16" ht="12.75" customHeight="1" x14ac:dyDescent="0.25">
      <c r="C9" s="1466" t="s">
        <v>5576</v>
      </c>
      <c r="D9" s="1467"/>
      <c r="E9" s="1467"/>
      <c r="F9" s="1467"/>
      <c r="G9" s="1467"/>
      <c r="H9" s="1467"/>
      <c r="I9" s="1467"/>
      <c r="J9" s="1467"/>
      <c r="K9" s="1467"/>
      <c r="L9" s="1467"/>
      <c r="M9" s="1467"/>
      <c r="N9" s="1467"/>
      <c r="O9" s="1468"/>
      <c r="P9" s="1255">
        <f>SUM(P10:P25)</f>
        <v>128843.89599999999</v>
      </c>
    </row>
    <row r="10" spans="3:16" ht="12.75" customHeight="1" x14ac:dyDescent="0.3">
      <c r="C10" s="1256" t="s">
        <v>2459</v>
      </c>
      <c r="D10" s="1221" t="s">
        <v>1521</v>
      </c>
      <c r="E10" s="1222" t="s">
        <v>88</v>
      </c>
      <c r="F10" s="1223">
        <f t="shared" ref="F10:F25" si="0">SUMPRODUCT($G$8:$N$8,$G10:$N10)</f>
        <v>110</v>
      </c>
      <c r="G10" s="1224"/>
      <c r="H10" s="1225"/>
      <c r="I10" s="1225"/>
      <c r="J10" s="1225"/>
      <c r="K10" s="1225">
        <v>5</v>
      </c>
      <c r="L10" s="1225">
        <v>7</v>
      </c>
      <c r="M10" s="1226"/>
      <c r="N10" s="1226"/>
      <c r="O10" s="1227">
        <v>963.5</v>
      </c>
      <c r="P10" s="1257">
        <f t="shared" ref="P10:P25" si="1">O10*F10</f>
        <v>105985</v>
      </c>
    </row>
    <row r="11" spans="3:16" ht="12.75" customHeight="1" x14ac:dyDescent="0.3">
      <c r="C11" s="1258" t="s">
        <v>2459</v>
      </c>
      <c r="D11" s="1228" t="s">
        <v>1524</v>
      </c>
      <c r="E11" s="1229" t="s">
        <v>88</v>
      </c>
      <c r="F11" s="1223">
        <f t="shared" si="0"/>
        <v>2</v>
      </c>
      <c r="G11" s="1230"/>
      <c r="H11" s="1231"/>
      <c r="I11" s="1231"/>
      <c r="J11" s="1231"/>
      <c r="K11" s="1231">
        <v>1</v>
      </c>
      <c r="L11" s="1231"/>
      <c r="M11" s="1232"/>
      <c r="N11" s="1232">
        <v>1</v>
      </c>
      <c r="O11" s="1227">
        <v>1177.47</v>
      </c>
      <c r="P11" s="1257">
        <f t="shared" si="1"/>
        <v>2354.94</v>
      </c>
    </row>
    <row r="12" spans="3:16" ht="12.75" customHeight="1" x14ac:dyDescent="0.3">
      <c r="C12" s="1258" t="s">
        <v>2459</v>
      </c>
      <c r="D12" s="1228" t="s">
        <v>1526</v>
      </c>
      <c r="E12" s="1229" t="s">
        <v>88</v>
      </c>
      <c r="F12" s="1223">
        <f t="shared" si="0"/>
        <v>2</v>
      </c>
      <c r="G12" s="1230"/>
      <c r="H12" s="1231"/>
      <c r="I12" s="1231"/>
      <c r="J12" s="1231"/>
      <c r="K12" s="1231">
        <v>1</v>
      </c>
      <c r="L12" s="1231"/>
      <c r="M12" s="1232"/>
      <c r="N12" s="1232">
        <v>1</v>
      </c>
      <c r="O12" s="1227">
        <v>513.79</v>
      </c>
      <c r="P12" s="1257">
        <f t="shared" si="1"/>
        <v>1027.58</v>
      </c>
    </row>
    <row r="13" spans="3:16" ht="12.75" customHeight="1" x14ac:dyDescent="0.3">
      <c r="C13" s="1259" t="s">
        <v>2459</v>
      </c>
      <c r="D13" s="1233" t="s">
        <v>1525</v>
      </c>
      <c r="E13" s="1234" t="s">
        <v>88</v>
      </c>
      <c r="F13" s="1223">
        <f t="shared" si="0"/>
        <v>1</v>
      </c>
      <c r="G13" s="1235"/>
      <c r="H13" s="1236"/>
      <c r="I13" s="1236"/>
      <c r="J13" s="1236"/>
      <c r="K13" s="1236">
        <v>1</v>
      </c>
      <c r="L13" s="1236"/>
      <c r="M13" s="1237"/>
      <c r="N13" s="1237"/>
      <c r="O13" s="1227">
        <v>513.79</v>
      </c>
      <c r="P13" s="1257">
        <f t="shared" si="1"/>
        <v>513.79</v>
      </c>
    </row>
    <row r="14" spans="3:16" ht="12.75" customHeight="1" x14ac:dyDescent="0.3">
      <c r="C14" s="1259" t="s">
        <v>2459</v>
      </c>
      <c r="D14" s="1233" t="s">
        <v>2460</v>
      </c>
      <c r="E14" s="1234" t="s">
        <v>88</v>
      </c>
      <c r="F14" s="1223">
        <f t="shared" si="0"/>
        <v>0</v>
      </c>
      <c r="G14" s="1235"/>
      <c r="H14" s="1236"/>
      <c r="I14" s="1236"/>
      <c r="J14" s="1236"/>
      <c r="K14" s="1236"/>
      <c r="L14" s="1236"/>
      <c r="M14" s="1237"/>
      <c r="N14" s="1237"/>
      <c r="O14" s="1227"/>
      <c r="P14" s="1257">
        <f t="shared" si="1"/>
        <v>0</v>
      </c>
    </row>
    <row r="15" spans="3:16" ht="12.75" customHeight="1" x14ac:dyDescent="0.3">
      <c r="C15" s="1259" t="s">
        <v>2459</v>
      </c>
      <c r="D15" s="1233" t="s">
        <v>2461</v>
      </c>
      <c r="E15" s="1234" t="s">
        <v>88</v>
      </c>
      <c r="F15" s="1223">
        <f t="shared" si="0"/>
        <v>0</v>
      </c>
      <c r="G15" s="1235"/>
      <c r="H15" s="1236"/>
      <c r="I15" s="1236"/>
      <c r="J15" s="1236"/>
      <c r="K15" s="1236"/>
      <c r="L15" s="1236"/>
      <c r="M15" s="1237"/>
      <c r="N15" s="1237"/>
      <c r="O15" s="1227"/>
      <c r="P15" s="1257">
        <f t="shared" si="1"/>
        <v>0</v>
      </c>
    </row>
    <row r="16" spans="3:16" ht="12.75" customHeight="1" x14ac:dyDescent="0.3">
      <c r="C16" s="1259" t="s">
        <v>2459</v>
      </c>
      <c r="D16" s="1233" t="s">
        <v>1527</v>
      </c>
      <c r="E16" s="1234" t="s">
        <v>88</v>
      </c>
      <c r="F16" s="1223">
        <f t="shared" si="0"/>
        <v>0</v>
      </c>
      <c r="G16" s="1235"/>
      <c r="H16" s="1236"/>
      <c r="I16" s="1236"/>
      <c r="J16" s="1236"/>
      <c r="K16" s="1236"/>
      <c r="L16" s="1236"/>
      <c r="M16" s="1237"/>
      <c r="N16" s="1237"/>
      <c r="O16" s="1227"/>
      <c r="P16" s="1257">
        <f t="shared" si="1"/>
        <v>0</v>
      </c>
    </row>
    <row r="17" spans="3:16" ht="12.75" customHeight="1" x14ac:dyDescent="0.3">
      <c r="C17" s="1259" t="s">
        <v>2459</v>
      </c>
      <c r="D17" s="1233" t="s">
        <v>1528</v>
      </c>
      <c r="E17" s="1234" t="s">
        <v>88</v>
      </c>
      <c r="F17" s="1223">
        <f t="shared" si="0"/>
        <v>3</v>
      </c>
      <c r="G17" s="1235"/>
      <c r="H17" s="1236"/>
      <c r="I17" s="1236"/>
      <c r="J17" s="1236"/>
      <c r="K17" s="1236">
        <v>1</v>
      </c>
      <c r="L17" s="1236"/>
      <c r="M17" s="1237"/>
      <c r="N17" s="1237">
        <v>2</v>
      </c>
      <c r="O17" s="1227">
        <v>5845.2219999999998</v>
      </c>
      <c r="P17" s="1257">
        <f t="shared" si="1"/>
        <v>17535.665999999997</v>
      </c>
    </row>
    <row r="18" spans="3:16" ht="12.75" customHeight="1" x14ac:dyDescent="0.3">
      <c r="C18" s="1259" t="s">
        <v>2459</v>
      </c>
      <c r="D18" s="1233" t="s">
        <v>2462</v>
      </c>
      <c r="E18" s="1234" t="s">
        <v>88</v>
      </c>
      <c r="F18" s="1223">
        <f t="shared" si="0"/>
        <v>0</v>
      </c>
      <c r="G18" s="1235"/>
      <c r="H18" s="1236"/>
      <c r="I18" s="1236"/>
      <c r="J18" s="1236"/>
      <c r="K18" s="1236"/>
      <c r="L18" s="1236"/>
      <c r="M18" s="1237"/>
      <c r="N18" s="1237"/>
      <c r="O18" s="1227"/>
      <c r="P18" s="1257">
        <f t="shared" si="1"/>
        <v>0</v>
      </c>
    </row>
    <row r="19" spans="3:16" ht="12.75" customHeight="1" x14ac:dyDescent="0.3">
      <c r="C19" s="1259" t="s">
        <v>2459</v>
      </c>
      <c r="D19" s="1233" t="s">
        <v>2463</v>
      </c>
      <c r="E19" s="1234" t="s">
        <v>88</v>
      </c>
      <c r="F19" s="1223">
        <f t="shared" si="0"/>
        <v>0</v>
      </c>
      <c r="G19" s="1235"/>
      <c r="H19" s="1236"/>
      <c r="I19" s="1236"/>
      <c r="J19" s="1236"/>
      <c r="K19" s="1236"/>
      <c r="L19" s="1236"/>
      <c r="M19" s="1237"/>
      <c r="N19" s="1237"/>
      <c r="O19" s="1227"/>
      <c r="P19" s="1257">
        <f t="shared" si="1"/>
        <v>0</v>
      </c>
    </row>
    <row r="20" spans="3:16" ht="12.75" customHeight="1" x14ac:dyDescent="0.3">
      <c r="C20" s="1259" t="s">
        <v>2459</v>
      </c>
      <c r="D20" s="1233" t="s">
        <v>1530</v>
      </c>
      <c r="E20" s="1234" t="s">
        <v>88</v>
      </c>
      <c r="F20" s="1223">
        <f t="shared" si="0"/>
        <v>0</v>
      </c>
      <c r="G20" s="1235"/>
      <c r="H20" s="1236"/>
      <c r="I20" s="1236"/>
      <c r="J20" s="1236"/>
      <c r="K20" s="1236"/>
      <c r="L20" s="1236"/>
      <c r="M20" s="1237"/>
      <c r="N20" s="1237"/>
      <c r="O20" s="1227"/>
      <c r="P20" s="1257">
        <f t="shared" si="1"/>
        <v>0</v>
      </c>
    </row>
    <row r="21" spans="3:16" ht="12.75" customHeight="1" x14ac:dyDescent="0.3">
      <c r="C21" s="1259" t="s">
        <v>2459</v>
      </c>
      <c r="D21" s="1233" t="s">
        <v>2464</v>
      </c>
      <c r="E21" s="1234" t="s">
        <v>88</v>
      </c>
      <c r="F21" s="1223">
        <f t="shared" si="0"/>
        <v>0</v>
      </c>
      <c r="G21" s="1235"/>
      <c r="H21" s="1236"/>
      <c r="I21" s="1236"/>
      <c r="J21" s="1236"/>
      <c r="K21" s="1236"/>
      <c r="L21" s="1236"/>
      <c r="M21" s="1237"/>
      <c r="N21" s="1237"/>
      <c r="O21" s="1227"/>
      <c r="P21" s="1257">
        <f t="shared" si="1"/>
        <v>0</v>
      </c>
    </row>
    <row r="22" spans="3:16" ht="12.75" customHeight="1" x14ac:dyDescent="0.3">
      <c r="C22" s="1259" t="s">
        <v>2459</v>
      </c>
      <c r="D22" s="1233" t="s">
        <v>2465</v>
      </c>
      <c r="E22" s="1234" t="s">
        <v>88</v>
      </c>
      <c r="F22" s="1223">
        <f t="shared" si="0"/>
        <v>0</v>
      </c>
      <c r="G22" s="1235"/>
      <c r="H22" s="1236"/>
      <c r="I22" s="1236"/>
      <c r="J22" s="1236"/>
      <c r="K22" s="1236"/>
      <c r="L22" s="1236"/>
      <c r="M22" s="1237"/>
      <c r="N22" s="1237"/>
      <c r="O22" s="1227"/>
      <c r="P22" s="1257">
        <f t="shared" si="1"/>
        <v>0</v>
      </c>
    </row>
    <row r="23" spans="3:16" ht="12.75" customHeight="1" x14ac:dyDescent="0.3">
      <c r="C23" s="1259" t="s">
        <v>2459</v>
      </c>
      <c r="D23" s="1233" t="s">
        <v>1529</v>
      </c>
      <c r="E23" s="1234" t="s">
        <v>88</v>
      </c>
      <c r="F23" s="1223">
        <f t="shared" si="0"/>
        <v>1</v>
      </c>
      <c r="G23" s="1235"/>
      <c r="H23" s="1236"/>
      <c r="I23" s="1236"/>
      <c r="J23" s="1236"/>
      <c r="K23" s="1236">
        <v>1</v>
      </c>
      <c r="L23" s="1236"/>
      <c r="M23" s="1237"/>
      <c r="N23" s="1237"/>
      <c r="O23" s="1227">
        <v>1426.92</v>
      </c>
      <c r="P23" s="1257">
        <f t="shared" si="1"/>
        <v>1426.92</v>
      </c>
    </row>
    <row r="24" spans="3:16" ht="12.75" customHeight="1" x14ac:dyDescent="0.3">
      <c r="C24" s="1259" t="s">
        <v>2459</v>
      </c>
      <c r="D24" s="1233" t="s">
        <v>2466</v>
      </c>
      <c r="E24" s="1234" t="s">
        <v>88</v>
      </c>
      <c r="F24" s="1223">
        <f t="shared" si="0"/>
        <v>0</v>
      </c>
      <c r="G24" s="1235"/>
      <c r="H24" s="1236"/>
      <c r="I24" s="1236"/>
      <c r="J24" s="1236"/>
      <c r="K24" s="1236"/>
      <c r="L24" s="1236"/>
      <c r="M24" s="1237"/>
      <c r="N24" s="1237"/>
      <c r="O24" s="1227"/>
      <c r="P24" s="1257">
        <f t="shared" si="1"/>
        <v>0</v>
      </c>
    </row>
    <row r="25" spans="3:16" ht="12.75" customHeight="1" x14ac:dyDescent="0.3">
      <c r="C25" s="1259" t="s">
        <v>2459</v>
      </c>
      <c r="D25" s="1233" t="s">
        <v>2467</v>
      </c>
      <c r="E25" s="1234" t="s">
        <v>88</v>
      </c>
      <c r="F25" s="1223">
        <f t="shared" si="0"/>
        <v>0</v>
      </c>
      <c r="G25" s="1235"/>
      <c r="H25" s="1236"/>
      <c r="I25" s="1236"/>
      <c r="J25" s="1236"/>
      <c r="K25" s="1236"/>
      <c r="L25" s="1236"/>
      <c r="M25" s="1237"/>
      <c r="N25" s="1237"/>
      <c r="O25" s="1227"/>
      <c r="P25" s="1257">
        <f t="shared" si="1"/>
        <v>0</v>
      </c>
    </row>
    <row r="26" spans="3:16" ht="12.75" customHeight="1" x14ac:dyDescent="0.25">
      <c r="C26" s="1466" t="s">
        <v>5577</v>
      </c>
      <c r="D26" s="1467"/>
      <c r="E26" s="1467"/>
      <c r="F26" s="1467"/>
      <c r="G26" s="1467"/>
      <c r="H26" s="1467"/>
      <c r="I26" s="1467"/>
      <c r="J26" s="1467"/>
      <c r="K26" s="1467"/>
      <c r="L26" s="1467"/>
      <c r="M26" s="1467"/>
      <c r="N26" s="1467"/>
      <c r="O26" s="1468"/>
      <c r="P26" s="1255">
        <f>SUM(P27:P43)</f>
        <v>21150.199999999997</v>
      </c>
    </row>
    <row r="27" spans="3:16" ht="12.75" customHeight="1" x14ac:dyDescent="0.3">
      <c r="C27" s="1258" t="s">
        <v>2468</v>
      </c>
      <c r="D27" s="1228" t="s">
        <v>1540</v>
      </c>
      <c r="E27" s="1229" t="s">
        <v>88</v>
      </c>
      <c r="F27" s="1223">
        <f t="shared" ref="F27:F43" si="2">SUMPRODUCT($G$8:$N$8,$G27:$N27)</f>
        <v>1</v>
      </c>
      <c r="G27" s="1238"/>
      <c r="H27" s="1239"/>
      <c r="I27" s="1239"/>
      <c r="J27" s="1239"/>
      <c r="K27" s="1239">
        <v>1</v>
      </c>
      <c r="L27" s="1239"/>
      <c r="M27" s="1240"/>
      <c r="N27" s="1240"/>
      <c r="O27" s="1227">
        <v>1183.51</v>
      </c>
      <c r="P27" s="1257">
        <f t="shared" ref="P27:P43" si="3">O27*F27</f>
        <v>1183.51</v>
      </c>
    </row>
    <row r="28" spans="3:16" ht="12.75" customHeight="1" x14ac:dyDescent="0.3">
      <c r="C28" s="1258" t="s">
        <v>2468</v>
      </c>
      <c r="D28" s="1228" t="s">
        <v>1542</v>
      </c>
      <c r="E28" s="1229" t="s">
        <v>88</v>
      </c>
      <c r="F28" s="1223">
        <f t="shared" si="2"/>
        <v>0</v>
      </c>
      <c r="G28" s="1238"/>
      <c r="H28" s="1239"/>
      <c r="I28" s="1239"/>
      <c r="J28" s="1239"/>
      <c r="K28" s="1239"/>
      <c r="L28" s="1239"/>
      <c r="M28" s="1240"/>
      <c r="N28" s="1240"/>
      <c r="O28" s="1227"/>
      <c r="P28" s="1257">
        <f t="shared" si="3"/>
        <v>0</v>
      </c>
    </row>
    <row r="29" spans="3:16" ht="12.75" customHeight="1" x14ac:dyDescent="0.3">
      <c r="C29" s="1258" t="s">
        <v>2468</v>
      </c>
      <c r="D29" s="1228" t="s">
        <v>1533</v>
      </c>
      <c r="E29" s="1229" t="s">
        <v>88</v>
      </c>
      <c r="F29" s="1223">
        <f t="shared" si="2"/>
        <v>0</v>
      </c>
      <c r="G29" s="1238"/>
      <c r="H29" s="1239"/>
      <c r="I29" s="1239"/>
      <c r="J29" s="1239"/>
      <c r="K29" s="1239"/>
      <c r="L29" s="1239"/>
      <c r="M29" s="1240"/>
      <c r="N29" s="1240"/>
      <c r="O29" s="1227"/>
      <c r="P29" s="1257">
        <f t="shared" si="3"/>
        <v>0</v>
      </c>
    </row>
    <row r="30" spans="3:16" ht="12.75" customHeight="1" x14ac:dyDescent="0.3">
      <c r="C30" s="1258" t="s">
        <v>2468</v>
      </c>
      <c r="D30" s="1228" t="s">
        <v>1534</v>
      </c>
      <c r="E30" s="1229" t="s">
        <v>88</v>
      </c>
      <c r="F30" s="1223">
        <f t="shared" si="2"/>
        <v>3</v>
      </c>
      <c r="G30" s="1238"/>
      <c r="H30" s="1239"/>
      <c r="I30" s="1239"/>
      <c r="J30" s="1239"/>
      <c r="K30" s="1239">
        <f>K17</f>
        <v>1</v>
      </c>
      <c r="L30" s="1239"/>
      <c r="M30" s="1240"/>
      <c r="N30" s="1240">
        <v>2</v>
      </c>
      <c r="O30" s="1227">
        <v>255.9</v>
      </c>
      <c r="P30" s="1257">
        <f t="shared" si="3"/>
        <v>767.7</v>
      </c>
    </row>
    <row r="31" spans="3:16" ht="12.75" customHeight="1" x14ac:dyDescent="0.3">
      <c r="C31" s="1258" t="s">
        <v>2468</v>
      </c>
      <c r="D31" s="1228" t="s">
        <v>1532</v>
      </c>
      <c r="E31" s="1229" t="s">
        <v>88</v>
      </c>
      <c r="F31" s="1223">
        <f t="shared" si="2"/>
        <v>1</v>
      </c>
      <c r="G31" s="1238"/>
      <c r="H31" s="1239"/>
      <c r="I31" s="1239"/>
      <c r="J31" s="1239"/>
      <c r="K31" s="1239">
        <f>K23</f>
        <v>1</v>
      </c>
      <c r="L31" s="1239"/>
      <c r="M31" s="1240"/>
      <c r="N31" s="1240"/>
      <c r="O31" s="1227">
        <v>154</v>
      </c>
      <c r="P31" s="1257">
        <f t="shared" si="3"/>
        <v>154</v>
      </c>
    </row>
    <row r="32" spans="3:16" ht="12.75" customHeight="1" x14ac:dyDescent="0.3">
      <c r="C32" s="1258" t="s">
        <v>2468</v>
      </c>
      <c r="D32" s="1228" t="s">
        <v>1531</v>
      </c>
      <c r="E32" s="1229" t="s">
        <v>88</v>
      </c>
      <c r="F32" s="1223">
        <f t="shared" si="2"/>
        <v>3</v>
      </c>
      <c r="G32" s="1238"/>
      <c r="H32" s="1239"/>
      <c r="I32" s="1239"/>
      <c r="J32" s="1239"/>
      <c r="K32" s="1239">
        <f>K12+K13</f>
        <v>2</v>
      </c>
      <c r="L32" s="1239"/>
      <c r="M32" s="1240"/>
      <c r="N32" s="1240">
        <v>1</v>
      </c>
      <c r="O32" s="1227">
        <v>1054.93</v>
      </c>
      <c r="P32" s="1257">
        <f t="shared" si="3"/>
        <v>3164.79</v>
      </c>
    </row>
    <row r="33" spans="3:17" ht="12.75" customHeight="1" x14ac:dyDescent="0.3">
      <c r="C33" s="1258" t="s">
        <v>2468</v>
      </c>
      <c r="D33" s="1228" t="s">
        <v>1539</v>
      </c>
      <c r="E33" s="1229" t="s">
        <v>88</v>
      </c>
      <c r="F33" s="1223">
        <f t="shared" si="2"/>
        <v>16</v>
      </c>
      <c r="G33" s="1238"/>
      <c r="H33" s="1239"/>
      <c r="I33" s="1239"/>
      <c r="J33" s="1239"/>
      <c r="K33" s="1239">
        <v>8</v>
      </c>
      <c r="L33" s="1239"/>
      <c r="M33" s="1240"/>
      <c r="N33" s="1240">
        <v>8</v>
      </c>
      <c r="O33" s="1227">
        <v>84.8</v>
      </c>
      <c r="P33" s="1257">
        <f t="shared" si="3"/>
        <v>1356.8</v>
      </c>
    </row>
    <row r="34" spans="3:17" ht="12.75" customHeight="1" x14ac:dyDescent="0.3">
      <c r="C34" s="1258" t="s">
        <v>2468</v>
      </c>
      <c r="D34" s="1228" t="s">
        <v>1536</v>
      </c>
      <c r="E34" s="1229" t="s">
        <v>88</v>
      </c>
      <c r="F34" s="1223">
        <f t="shared" si="2"/>
        <v>116</v>
      </c>
      <c r="G34" s="1238"/>
      <c r="H34" s="1239"/>
      <c r="I34" s="1239"/>
      <c r="J34" s="1239"/>
      <c r="K34" s="1239">
        <v>8</v>
      </c>
      <c r="L34" s="1239">
        <v>7</v>
      </c>
      <c r="M34" s="1240"/>
      <c r="N34" s="1240">
        <f>N11+N17</f>
        <v>3</v>
      </c>
      <c r="O34" s="1227">
        <v>122.85</v>
      </c>
      <c r="P34" s="1257">
        <f t="shared" si="3"/>
        <v>14250.599999999999</v>
      </c>
    </row>
    <row r="35" spans="3:17" ht="12.75" customHeight="1" x14ac:dyDescent="0.3">
      <c r="C35" s="1258" t="s">
        <v>2468</v>
      </c>
      <c r="D35" s="1228" t="s">
        <v>1537</v>
      </c>
      <c r="E35" s="1229" t="s">
        <v>88</v>
      </c>
      <c r="F35" s="1223">
        <f t="shared" si="2"/>
        <v>1</v>
      </c>
      <c r="G35" s="1238"/>
      <c r="H35" s="1239"/>
      <c r="I35" s="1239"/>
      <c r="J35" s="1239"/>
      <c r="K35" s="1239">
        <f>K27</f>
        <v>1</v>
      </c>
      <c r="L35" s="1239"/>
      <c r="M35" s="1240"/>
      <c r="N35" s="1240"/>
      <c r="O35" s="1227">
        <v>272.8</v>
      </c>
      <c r="P35" s="1257">
        <f t="shared" si="3"/>
        <v>272.8</v>
      </c>
    </row>
    <row r="36" spans="3:17" ht="12.75" hidden="1" customHeight="1" x14ac:dyDescent="0.3">
      <c r="C36" s="1258" t="s">
        <v>2468</v>
      </c>
      <c r="D36" s="1228" t="s">
        <v>2469</v>
      </c>
      <c r="E36" s="1229" t="s">
        <v>88</v>
      </c>
      <c r="F36" s="1223">
        <f t="shared" si="2"/>
        <v>10</v>
      </c>
      <c r="G36" s="1238">
        <v>6</v>
      </c>
      <c r="H36" s="1239"/>
      <c r="I36" s="1239"/>
      <c r="J36" s="1239"/>
      <c r="K36" s="1239"/>
      <c r="L36" s="1239"/>
      <c r="M36" s="1240"/>
      <c r="N36" s="1240">
        <v>4</v>
      </c>
      <c r="O36" s="1227"/>
      <c r="P36" s="1257">
        <f t="shared" si="3"/>
        <v>0</v>
      </c>
    </row>
    <row r="37" spans="3:17" ht="12.75" hidden="1" customHeight="1" x14ac:dyDescent="0.3">
      <c r="C37" s="1258" t="s">
        <v>2468</v>
      </c>
      <c r="D37" s="1228" t="s">
        <v>2470</v>
      </c>
      <c r="E37" s="1229" t="s">
        <v>88</v>
      </c>
      <c r="F37" s="1223">
        <f t="shared" si="2"/>
        <v>112</v>
      </c>
      <c r="G37" s="1238">
        <f t="shared" ref="G37:N37" si="4">G11+G10</f>
        <v>0</v>
      </c>
      <c r="H37" s="1239">
        <f t="shared" si="4"/>
        <v>0</v>
      </c>
      <c r="I37" s="1239">
        <f t="shared" si="4"/>
        <v>0</v>
      </c>
      <c r="J37" s="1239">
        <f t="shared" si="4"/>
        <v>0</v>
      </c>
      <c r="K37" s="1239">
        <f t="shared" si="4"/>
        <v>6</v>
      </c>
      <c r="L37" s="1239">
        <f t="shared" si="4"/>
        <v>7</v>
      </c>
      <c r="M37" s="1240">
        <f t="shared" si="4"/>
        <v>0</v>
      </c>
      <c r="N37" s="1240">
        <f t="shared" si="4"/>
        <v>1</v>
      </c>
      <c r="O37" s="1227"/>
      <c r="P37" s="1257">
        <f t="shared" si="3"/>
        <v>0</v>
      </c>
    </row>
    <row r="38" spans="3:17" ht="12.75" hidden="1" customHeight="1" x14ac:dyDescent="0.3">
      <c r="C38" s="1259" t="s">
        <v>2468</v>
      </c>
      <c r="D38" s="1233" t="s">
        <v>2471</v>
      </c>
      <c r="E38" s="1234" t="s">
        <v>88</v>
      </c>
      <c r="F38" s="1223">
        <f t="shared" si="2"/>
        <v>115</v>
      </c>
      <c r="G38" s="1238">
        <f t="shared" ref="G38:N38" si="5">G10+G11+G13+G15+G12+G14</f>
        <v>0</v>
      </c>
      <c r="H38" s="1239">
        <f t="shared" si="5"/>
        <v>0</v>
      </c>
      <c r="I38" s="1239">
        <f t="shared" si="5"/>
        <v>0</v>
      </c>
      <c r="J38" s="1239">
        <f t="shared" si="5"/>
        <v>0</v>
      </c>
      <c r="K38" s="1239">
        <f t="shared" si="5"/>
        <v>8</v>
      </c>
      <c r="L38" s="1239">
        <f t="shared" si="5"/>
        <v>7</v>
      </c>
      <c r="M38" s="1240">
        <f t="shared" si="5"/>
        <v>0</v>
      </c>
      <c r="N38" s="1240">
        <f t="shared" si="5"/>
        <v>2</v>
      </c>
      <c r="O38" s="1227"/>
      <c r="P38" s="1257">
        <f t="shared" si="3"/>
        <v>0</v>
      </c>
    </row>
    <row r="39" spans="3:17" ht="12.75" hidden="1" customHeight="1" x14ac:dyDescent="0.3">
      <c r="C39" s="1259" t="s">
        <v>2468</v>
      </c>
      <c r="D39" s="1233" t="s">
        <v>2472</v>
      </c>
      <c r="E39" s="1234" t="s">
        <v>88</v>
      </c>
      <c r="F39" s="1223">
        <f t="shared" si="2"/>
        <v>224</v>
      </c>
      <c r="G39" s="1238">
        <f t="shared" ref="G39:N39" si="6">2*(G10+G11)</f>
        <v>0</v>
      </c>
      <c r="H39" s="1239">
        <f t="shared" si="6"/>
        <v>0</v>
      </c>
      <c r="I39" s="1239">
        <f t="shared" si="6"/>
        <v>0</v>
      </c>
      <c r="J39" s="1239">
        <f t="shared" si="6"/>
        <v>0</v>
      </c>
      <c r="K39" s="1239">
        <f t="shared" si="6"/>
        <v>12</v>
      </c>
      <c r="L39" s="1239">
        <f t="shared" si="6"/>
        <v>14</v>
      </c>
      <c r="M39" s="1240">
        <f t="shared" si="6"/>
        <v>0</v>
      </c>
      <c r="N39" s="1240">
        <f t="shared" si="6"/>
        <v>2</v>
      </c>
      <c r="O39" s="1227"/>
      <c r="P39" s="1257">
        <f t="shared" si="3"/>
        <v>0</v>
      </c>
    </row>
    <row r="40" spans="3:17" ht="12.75" hidden="1" customHeight="1" x14ac:dyDescent="0.3">
      <c r="C40" s="1256" t="s">
        <v>2468</v>
      </c>
      <c r="D40" s="1221" t="s">
        <v>2473</v>
      </c>
      <c r="E40" s="1222" t="s">
        <v>88</v>
      </c>
      <c r="F40" s="1223">
        <f t="shared" si="2"/>
        <v>3</v>
      </c>
      <c r="G40" s="1238">
        <f t="shared" ref="G40:N40" si="7">G13+G15+G12+G14</f>
        <v>0</v>
      </c>
      <c r="H40" s="1239">
        <f t="shared" si="7"/>
        <v>0</v>
      </c>
      <c r="I40" s="1239">
        <f t="shared" si="7"/>
        <v>0</v>
      </c>
      <c r="J40" s="1239">
        <f t="shared" si="7"/>
        <v>0</v>
      </c>
      <c r="K40" s="1239">
        <f t="shared" si="7"/>
        <v>2</v>
      </c>
      <c r="L40" s="1239">
        <f t="shared" si="7"/>
        <v>0</v>
      </c>
      <c r="M40" s="1240">
        <f t="shared" si="7"/>
        <v>0</v>
      </c>
      <c r="N40" s="1240">
        <f t="shared" si="7"/>
        <v>1</v>
      </c>
      <c r="O40" s="1227"/>
      <c r="P40" s="1257">
        <f t="shared" si="3"/>
        <v>0</v>
      </c>
    </row>
    <row r="41" spans="3:17" ht="12.75" hidden="1" customHeight="1" x14ac:dyDescent="0.3">
      <c r="C41" s="1259" t="s">
        <v>2468</v>
      </c>
      <c r="D41" s="1233" t="s">
        <v>2474</v>
      </c>
      <c r="E41" s="1234" t="s">
        <v>88</v>
      </c>
      <c r="F41" s="1223">
        <f t="shared" si="2"/>
        <v>3</v>
      </c>
      <c r="G41" s="1238">
        <f t="shared" ref="G41:N41" si="8">G16+G17+G18+G19</f>
        <v>0</v>
      </c>
      <c r="H41" s="1239">
        <f t="shared" si="8"/>
        <v>0</v>
      </c>
      <c r="I41" s="1239">
        <f t="shared" si="8"/>
        <v>0</v>
      </c>
      <c r="J41" s="1239">
        <f t="shared" si="8"/>
        <v>0</v>
      </c>
      <c r="K41" s="1239">
        <f t="shared" si="8"/>
        <v>1</v>
      </c>
      <c r="L41" s="1239">
        <f t="shared" si="8"/>
        <v>0</v>
      </c>
      <c r="M41" s="1240">
        <f t="shared" si="8"/>
        <v>0</v>
      </c>
      <c r="N41" s="1240">
        <f t="shared" si="8"/>
        <v>2</v>
      </c>
      <c r="O41" s="1227"/>
      <c r="P41" s="1257">
        <f t="shared" si="3"/>
        <v>0</v>
      </c>
    </row>
    <row r="42" spans="3:17" ht="12.75" hidden="1" customHeight="1" x14ac:dyDescent="0.3">
      <c r="C42" s="1260" t="s">
        <v>2468</v>
      </c>
      <c r="D42" s="1241" t="s">
        <v>2475</v>
      </c>
      <c r="E42" s="1242" t="s">
        <v>88</v>
      </c>
      <c r="F42" s="1223">
        <f t="shared" si="2"/>
        <v>1</v>
      </c>
      <c r="G42" s="1238">
        <f t="shared" ref="G42:N42" si="9">G20+G21+G22+G23</f>
        <v>0</v>
      </c>
      <c r="H42" s="1239">
        <f t="shared" si="9"/>
        <v>0</v>
      </c>
      <c r="I42" s="1239">
        <f t="shared" si="9"/>
        <v>0</v>
      </c>
      <c r="J42" s="1239">
        <f t="shared" si="9"/>
        <v>0</v>
      </c>
      <c r="K42" s="1239">
        <f t="shared" si="9"/>
        <v>1</v>
      </c>
      <c r="L42" s="1239">
        <f t="shared" si="9"/>
        <v>0</v>
      </c>
      <c r="M42" s="1240">
        <f t="shared" si="9"/>
        <v>0</v>
      </c>
      <c r="N42" s="1240">
        <f t="shared" si="9"/>
        <v>0</v>
      </c>
      <c r="O42" s="1227"/>
      <c r="P42" s="1257">
        <f t="shared" si="3"/>
        <v>0</v>
      </c>
    </row>
    <row r="43" spans="3:17" ht="12.75" customHeight="1" x14ac:dyDescent="0.3">
      <c r="C43" s="1260" t="s">
        <v>2468</v>
      </c>
      <c r="D43" s="1241" t="s">
        <v>1535</v>
      </c>
      <c r="E43" s="1242"/>
      <c r="F43" s="1223">
        <f t="shared" si="2"/>
        <v>0</v>
      </c>
      <c r="G43" s="1243"/>
      <c r="H43" s="1244"/>
      <c r="I43" s="1244"/>
      <c r="J43" s="1244"/>
      <c r="K43" s="1244"/>
      <c r="L43" s="1244"/>
      <c r="M43" s="1245"/>
      <c r="N43" s="1245"/>
      <c r="O43" s="1227"/>
      <c r="P43" s="1257">
        <f t="shared" si="3"/>
        <v>0</v>
      </c>
    </row>
    <row r="44" spans="3:17" ht="12.75" customHeight="1" x14ac:dyDescent="0.25">
      <c r="C44" s="1466" t="s">
        <v>5578</v>
      </c>
      <c r="D44" s="1467"/>
      <c r="E44" s="1467"/>
      <c r="F44" s="1467"/>
      <c r="G44" s="1467"/>
      <c r="H44" s="1467"/>
      <c r="I44" s="1467"/>
      <c r="J44" s="1467"/>
      <c r="K44" s="1467"/>
      <c r="L44" s="1467"/>
      <c r="M44" s="1467"/>
      <c r="N44" s="1467"/>
      <c r="O44" s="1468"/>
      <c r="P44" s="1255">
        <f>SUM(P45:P47)</f>
        <v>12516.8</v>
      </c>
    </row>
    <row r="45" spans="3:17" ht="12.75" customHeight="1" x14ac:dyDescent="0.3">
      <c r="C45" s="1259" t="s">
        <v>2476</v>
      </c>
      <c r="D45" s="1233" t="s">
        <v>2477</v>
      </c>
      <c r="E45" s="1234" t="s">
        <v>98</v>
      </c>
      <c r="F45" s="1223">
        <f t="shared" ref="F45:F47" si="10">SUMPRODUCT($G$8:$N$8,$G45:$N45)</f>
        <v>9.718</v>
      </c>
      <c r="G45" s="1235"/>
      <c r="H45" s="1236"/>
      <c r="I45" s="1236"/>
      <c r="J45" s="1236"/>
      <c r="K45" s="1236">
        <f>3.13*0.6</f>
        <v>1.8779999999999999</v>
      </c>
      <c r="L45" s="1236"/>
      <c r="M45" s="1237"/>
      <c r="N45" s="1237">
        <f>3.1*0.7+3.6*0.7+3*1.05</f>
        <v>7.84</v>
      </c>
      <c r="O45" s="1227">
        <v>1100</v>
      </c>
      <c r="P45" s="1257">
        <f t="shared" ref="P45:P47" si="11">O45*F45</f>
        <v>10689.8</v>
      </c>
    </row>
    <row r="46" spans="3:17" ht="12.75" customHeight="1" x14ac:dyDescent="0.3">
      <c r="C46" s="1259" t="s">
        <v>2476</v>
      </c>
      <c r="D46" s="1233" t="s">
        <v>2478</v>
      </c>
      <c r="E46" s="1234" t="s">
        <v>98</v>
      </c>
      <c r="F46" s="1223">
        <f t="shared" si="10"/>
        <v>1.62</v>
      </c>
      <c r="G46" s="1235"/>
      <c r="H46" s="1236"/>
      <c r="I46" s="1236"/>
      <c r="J46" s="1236"/>
      <c r="K46" s="1236">
        <f>1.1*0.6+0.8*0.6</f>
        <v>1.1400000000000001</v>
      </c>
      <c r="L46" s="1236"/>
      <c r="M46" s="1237"/>
      <c r="N46" s="1237">
        <f>0.8*0.6</f>
        <v>0.48</v>
      </c>
      <c r="O46" s="1227">
        <v>850</v>
      </c>
      <c r="P46" s="1257">
        <f t="shared" si="11"/>
        <v>1377</v>
      </c>
      <c r="Q46" s="1246"/>
    </row>
    <row r="47" spans="3:17" ht="12.75" customHeight="1" x14ac:dyDescent="0.3">
      <c r="C47" s="1261" t="s">
        <v>2476</v>
      </c>
      <c r="D47" s="1262" t="s">
        <v>2479</v>
      </c>
      <c r="E47" s="1263" t="s">
        <v>98</v>
      </c>
      <c r="F47" s="1264">
        <f t="shared" si="10"/>
        <v>0.6</v>
      </c>
      <c r="G47" s="1265"/>
      <c r="H47" s="1266"/>
      <c r="I47" s="1266"/>
      <c r="J47" s="1266"/>
      <c r="K47" s="1266">
        <f>1*0.6</f>
        <v>0.6</v>
      </c>
      <c r="L47" s="1266"/>
      <c r="M47" s="1267"/>
      <c r="N47" s="1267"/>
      <c r="O47" s="1268">
        <v>750</v>
      </c>
      <c r="P47" s="1269">
        <f t="shared" si="11"/>
        <v>450</v>
      </c>
      <c r="Q47" s="1246"/>
    </row>
    <row r="48" spans="3:17" ht="12.75" customHeight="1" x14ac:dyDescent="0.3">
      <c r="C48" s="1246"/>
      <c r="D48" s="1246"/>
      <c r="E48" s="1246"/>
      <c r="F48" s="1247"/>
      <c r="G48" s="1246"/>
      <c r="H48" s="1246"/>
      <c r="I48" s="1246"/>
      <c r="J48" s="1246"/>
      <c r="K48" s="1246"/>
      <c r="L48" s="1246"/>
      <c r="M48" s="1246"/>
      <c r="N48" s="1246"/>
      <c r="O48" s="1248"/>
      <c r="P48" s="1249"/>
      <c r="Q48" s="1246"/>
    </row>
    <row r="49" spans="3:17" ht="21.75" customHeight="1" x14ac:dyDescent="0.35">
      <c r="C49" s="1246"/>
      <c r="D49" s="1246"/>
      <c r="E49" s="1250"/>
      <c r="F49" s="1250" t="s">
        <v>2459</v>
      </c>
      <c r="G49" s="1251">
        <f t="array" ref="G49">SUMPRODUCT(G$9:G$47,$O$9:$O$47,--($C$9:$C$47=$F49))*G$8</f>
        <v>0</v>
      </c>
      <c r="H49" s="1251">
        <f t="array" ref="H49">SUMPRODUCT(H$9:H$47,$O$9:$O$47,--($C$9:$C$47=$F49))*H$8</f>
        <v>0</v>
      </c>
      <c r="I49" s="1251">
        <f t="array" ref="I49">SUMPRODUCT(I$9:I$47,$O$9:$O$47,--($C$9:$C$47=$F49))*I$8</f>
        <v>0</v>
      </c>
      <c r="J49" s="1251">
        <f t="array" ref="J49">SUMPRODUCT(J$9:J$47,$O$9:$O$47,--($C$9:$C$47=$F49))*J$8</f>
        <v>0</v>
      </c>
      <c r="K49" s="1251">
        <f t="array" ref="K49">SUMPRODUCT(K$9:K$47,$O$9:$O$47,--($C$9:$C$47=$F49))*K$8</f>
        <v>14294.692000000001</v>
      </c>
      <c r="L49" s="1251">
        <f t="array" ref="L49">SUMPRODUCT(L$9:L$47,$O$9:$O$47,--($C$9:$C$47=$F49))*L$8</f>
        <v>101167.5</v>
      </c>
      <c r="M49" s="1251">
        <f t="array" ref="M49">SUMPRODUCT(M$9:M$47,$O$9:$O$47,--($C$9:$C$47=$F49))*M$8</f>
        <v>0</v>
      </c>
      <c r="N49" s="1251">
        <f t="array" ref="N49">SUMPRODUCT(N$9:N$47,$O$9:$O$47,--($C$9:$C$47=$F49))*N$8</f>
        <v>13381.704</v>
      </c>
      <c r="O49" s="1251">
        <f t="array" ref="O49">SUMPRODUCT(O$9:O$47,$Q$9:$Q$47,--($C$9:$C$47=$F49))*O$8</f>
        <v>0</v>
      </c>
      <c r="P49" s="1252"/>
      <c r="Q49" s="1253">
        <f t="shared" ref="Q49:Q51" si="12">SUM(G49:N49)</f>
        <v>128843.89599999999</v>
      </c>
    </row>
    <row r="50" spans="3:17" ht="23.25" customHeight="1" x14ac:dyDescent="0.35">
      <c r="C50" s="1246"/>
      <c r="D50" s="1246"/>
      <c r="E50" s="1250"/>
      <c r="F50" s="1250" t="s">
        <v>2468</v>
      </c>
      <c r="G50" s="1251">
        <f t="array" ref="G50">SUMPRODUCT(G$9:G$47,$O$9:$O$47,--($C$9:$C$47=$F50))*G$8</f>
        <v>0</v>
      </c>
      <c r="H50" s="1251">
        <f t="array" ref="H50">SUMPRODUCT(H$9:H$47,$O$9:$O$47,--($C$9:$C$47=$F50))*H$8</f>
        <v>0</v>
      </c>
      <c r="I50" s="1251">
        <f t="array" ref="I50">SUMPRODUCT(I$9:I$47,$O$9:$O$47,--($C$9:$C$47=$F50))*I$8</f>
        <v>0</v>
      </c>
      <c r="J50" s="1251">
        <f t="array" ref="J50">SUMPRODUCT(J$9:J$47,$O$9:$O$47,--($C$9:$C$47=$F50))*J$8</f>
        <v>0</v>
      </c>
      <c r="K50" s="1251">
        <f t="array" ref="K50">SUMPRODUCT(K$9:K$47,$O$9:$O$47,--($C$9:$C$47=$F50))*K$8</f>
        <v>5637.27</v>
      </c>
      <c r="L50" s="1251">
        <f t="array" ref="L50">SUMPRODUCT(L$9:L$47,$O$9:$O$47,--($C$9:$C$47=$F50))*L$8</f>
        <v>12899.249999999998</v>
      </c>
      <c r="M50" s="1251">
        <f t="array" ref="M50">SUMPRODUCT(M$9:M$47,$O$9:$O$47,--($C$9:$C$47=$F50))*M$8</f>
        <v>0</v>
      </c>
      <c r="N50" s="1251">
        <f t="array" ref="N50">SUMPRODUCT(N$9:N$47,$O$9:$O$47,--($C$9:$C$47=$F50))*N$8</f>
        <v>2613.6800000000003</v>
      </c>
      <c r="O50" s="1251">
        <f t="array" ref="O50">SUMPRODUCT(O$9:O$47,$Q$9:$Q$47,--($C$9:$C$47=$F50))*O$8</f>
        <v>0</v>
      </c>
      <c r="P50" s="1252"/>
      <c r="Q50" s="1253">
        <f t="shared" si="12"/>
        <v>21150.199999999997</v>
      </c>
    </row>
    <row r="51" spans="3:17" ht="24.75" customHeight="1" x14ac:dyDescent="0.35">
      <c r="C51" s="1246"/>
      <c r="D51" s="1246"/>
      <c r="E51" s="1250"/>
      <c r="F51" s="1250" t="s">
        <v>2476</v>
      </c>
      <c r="G51" s="1251">
        <f t="array" ref="G51">SUMPRODUCT(G$9:G$47,$O$9:$O$47,--($C$9:$C$47=$F51))*G$8</f>
        <v>0</v>
      </c>
      <c r="H51" s="1251">
        <f t="array" ref="H51">SUMPRODUCT(H$9:H$47,$O$9:$O$47,--($C$9:$C$47=$F51))*H$8</f>
        <v>0</v>
      </c>
      <c r="I51" s="1251">
        <f t="array" ref="I51">SUMPRODUCT(I$9:I$47,$O$9:$O$47,--($C$9:$C$47=$F51))*I$8</f>
        <v>0</v>
      </c>
      <c r="J51" s="1251">
        <f t="array" ref="J51">SUMPRODUCT(J$9:J$47,$O$9:$O$47,--($C$9:$C$47=$F51))*J$8</f>
        <v>0</v>
      </c>
      <c r="K51" s="1251">
        <f t="array" ref="K51">SUMPRODUCT(K$9:K$47,$O$9:$O$47,--($C$9:$C$47=$F51))*K$8</f>
        <v>3484.7999999999997</v>
      </c>
      <c r="L51" s="1251">
        <f t="array" ref="L51">SUMPRODUCT(L$9:L$47,$O$9:$O$47,--($C$9:$C$47=$F51))*L$8</f>
        <v>0</v>
      </c>
      <c r="M51" s="1251">
        <f t="array" ref="M51">SUMPRODUCT(M$9:M$47,$O$9:$O$47,--($C$9:$C$47=$F51))*M$8</f>
        <v>0</v>
      </c>
      <c r="N51" s="1251">
        <f t="array" ref="N51">SUMPRODUCT(N$9:N$47,$O$9:$O$47,--($C$9:$C$47=$F51))*N$8</f>
        <v>9032</v>
      </c>
      <c r="O51" s="1251">
        <f t="array" ref="O51">SUMPRODUCT(O$9:O$47,$Q$9:$Q$47,--($C$9:$C$47=$F51))*O$8</f>
        <v>0</v>
      </c>
      <c r="P51" s="1252"/>
      <c r="Q51" s="1253">
        <f t="shared" si="12"/>
        <v>12516.8</v>
      </c>
    </row>
  </sheetData>
  <mergeCells count="13">
    <mergeCell ref="C9:O9"/>
    <mergeCell ref="C26:O26"/>
    <mergeCell ref="C44:O44"/>
    <mergeCell ref="M1:P4"/>
    <mergeCell ref="C5:P5"/>
    <mergeCell ref="C6:F6"/>
    <mergeCell ref="G6:N6"/>
    <mergeCell ref="O6:O7"/>
    <mergeCell ref="P6:P7"/>
    <mergeCell ref="C7:C8"/>
    <mergeCell ref="D7:D8"/>
    <mergeCell ref="E7:E8"/>
    <mergeCell ref="F7:F8"/>
  </mergeCells>
  <pageMargins left="0.511811024" right="0.511811024" top="0.78740157499999996" bottom="0.78740157499999996" header="0" footer="0"/>
  <pageSetup paperSize="9" fitToHeight="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outlinePr summaryBelow="0"/>
    <pageSetUpPr fitToPage="1"/>
  </sheetPr>
  <dimension ref="A1:Z1002"/>
  <sheetViews>
    <sheetView showGridLines="0" workbookViewId="0">
      <selection activeCell="E14" sqref="E14"/>
    </sheetView>
  </sheetViews>
  <sheetFormatPr defaultColWidth="12.6640625" defaultRowHeight="15" customHeight="1" outlineLevelRow="2" x14ac:dyDescent="0.25"/>
  <cols>
    <col min="1" max="1" width="2.6640625" customWidth="1"/>
    <col min="2" max="2" width="29.88671875" customWidth="1"/>
    <col min="3" max="3" width="33.44140625" customWidth="1"/>
    <col min="4" max="4" width="76" customWidth="1"/>
    <col min="5" max="5" width="12.44140625" customWidth="1"/>
    <col min="6" max="6" width="17.33203125" customWidth="1"/>
    <col min="7" max="7" width="24.44140625" customWidth="1"/>
    <col min="8" max="8" width="49.44140625" customWidth="1"/>
    <col min="9" max="26" width="2.6640625" customWidth="1"/>
  </cols>
  <sheetData>
    <row r="1" spans="1:26" ht="12.75" customHeight="1" x14ac:dyDescent="0.3">
      <c r="A1" s="61"/>
      <c r="B1" s="757" t="s">
        <v>54</v>
      </c>
      <c r="C1" s="758" t="s">
        <v>2520</v>
      </c>
      <c r="D1" s="56"/>
      <c r="E1" s="56"/>
      <c r="F1" s="56"/>
      <c r="G1" s="56"/>
      <c r="H1" s="759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2.75" customHeight="1" x14ac:dyDescent="0.3">
      <c r="A2" s="61"/>
      <c r="B2" s="760" t="s">
        <v>2</v>
      </c>
      <c r="C2" s="761" t="s">
        <v>2521</v>
      </c>
      <c r="D2" s="64"/>
      <c r="E2" s="64"/>
      <c r="F2" s="64"/>
      <c r="G2" s="64"/>
      <c r="H2" s="762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2.75" customHeight="1" x14ac:dyDescent="0.3">
      <c r="A3" s="61"/>
      <c r="B3" s="763" t="s">
        <v>4</v>
      </c>
      <c r="C3" s="761" t="s">
        <v>2522</v>
      </c>
      <c r="D3" s="764"/>
      <c r="E3" s="764"/>
      <c r="F3" s="764"/>
      <c r="G3" s="764"/>
      <c r="H3" s="765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2.75" customHeight="1" x14ac:dyDescent="0.3">
      <c r="A4" s="61"/>
      <c r="B4" s="1488" t="s">
        <v>2523</v>
      </c>
      <c r="C4" s="1338"/>
      <c r="D4" s="1338"/>
      <c r="E4" s="1338"/>
      <c r="F4" s="1338"/>
      <c r="G4" s="1338"/>
      <c r="H4" s="1425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2.75" customHeight="1" x14ac:dyDescent="0.25">
      <c r="A5" s="766"/>
      <c r="B5" s="767"/>
      <c r="C5" s="768"/>
      <c r="D5" s="769"/>
      <c r="E5" s="770"/>
      <c r="F5" s="771"/>
      <c r="G5" s="766"/>
      <c r="H5" s="766"/>
      <c r="I5" s="766"/>
      <c r="J5" s="766"/>
      <c r="K5" s="766"/>
      <c r="L5" s="766"/>
      <c r="M5" s="766"/>
      <c r="N5" s="766"/>
      <c r="O5" s="766"/>
      <c r="P5" s="766"/>
      <c r="Q5" s="766"/>
      <c r="R5" s="766"/>
      <c r="S5" s="766"/>
      <c r="T5" s="766"/>
      <c r="U5" s="766"/>
      <c r="V5" s="766"/>
      <c r="W5" s="766"/>
      <c r="X5" s="766"/>
      <c r="Y5" s="766"/>
      <c r="Z5" s="766"/>
    </row>
    <row r="6" spans="1:26" ht="12.75" customHeight="1" x14ac:dyDescent="0.25">
      <c r="A6" s="772"/>
      <c r="B6" s="773" t="s">
        <v>2524</v>
      </c>
      <c r="C6" s="774">
        <f>SUMPRODUCT($E$12:$E$101,$F$12:$F$101)</f>
        <v>428865.22000000003</v>
      </c>
      <c r="D6" s="775"/>
      <c r="E6" s="776"/>
      <c r="F6" s="772"/>
      <c r="G6" s="777"/>
      <c r="H6" s="777"/>
      <c r="I6" s="772"/>
      <c r="J6" s="772"/>
      <c r="K6" s="772"/>
      <c r="L6" s="772"/>
      <c r="M6" s="772"/>
      <c r="N6" s="772"/>
      <c r="O6" s="772"/>
      <c r="P6" s="772"/>
      <c r="Q6" s="772"/>
      <c r="R6" s="772"/>
      <c r="S6" s="772"/>
      <c r="T6" s="772"/>
      <c r="U6" s="772"/>
      <c r="V6" s="772"/>
      <c r="W6" s="772"/>
      <c r="X6" s="772"/>
      <c r="Y6" s="772"/>
      <c r="Z6" s="772"/>
    </row>
    <row r="7" spans="1:26" ht="12.75" customHeight="1" x14ac:dyDescent="0.25">
      <c r="A7" s="772"/>
      <c r="B7" s="778" t="s">
        <v>2525</v>
      </c>
      <c r="C7" s="779">
        <f>SUMIFS($E$11:$E$101,$D$11:$D$101,"Área: ")</f>
        <v>253.89999999999998</v>
      </c>
      <c r="D7" s="775"/>
      <c r="E7" s="776"/>
      <c r="F7" s="772"/>
      <c r="G7" s="777"/>
      <c r="H7" s="777"/>
      <c r="I7" s="772"/>
      <c r="J7" s="772"/>
      <c r="K7" s="772"/>
      <c r="L7" s="772"/>
      <c r="M7" s="772"/>
      <c r="N7" s="772"/>
      <c r="O7" s="772"/>
      <c r="P7" s="772"/>
      <c r="Q7" s="772"/>
      <c r="R7" s="772"/>
      <c r="S7" s="772"/>
      <c r="T7" s="772"/>
      <c r="U7" s="772"/>
      <c r="V7" s="772"/>
      <c r="W7" s="772"/>
      <c r="X7" s="772"/>
      <c r="Y7" s="772"/>
      <c r="Z7" s="772"/>
    </row>
    <row r="8" spans="1:26" ht="12.75" customHeight="1" x14ac:dyDescent="0.25">
      <c r="A8" s="772"/>
      <c r="B8" s="778" t="s">
        <v>2526</v>
      </c>
      <c r="C8" s="779">
        <f>SUMIFS($G$11:$G$101,$D$11:$D$101,"Acabamentos Especiais")</f>
        <v>0</v>
      </c>
      <c r="D8" s="775"/>
      <c r="E8" s="776"/>
      <c r="F8" s="772"/>
      <c r="G8" s="777"/>
      <c r="H8" s="777"/>
      <c r="I8" s="772"/>
      <c r="J8" s="772"/>
      <c r="K8" s="772"/>
      <c r="L8" s="772"/>
      <c r="M8" s="772"/>
      <c r="N8" s="772"/>
      <c r="O8" s="772"/>
      <c r="P8" s="772"/>
      <c r="Q8" s="772"/>
      <c r="R8" s="772"/>
      <c r="S8" s="772"/>
      <c r="T8" s="772"/>
      <c r="U8" s="772"/>
      <c r="V8" s="772"/>
      <c r="W8" s="772"/>
      <c r="X8" s="772"/>
      <c r="Y8" s="772"/>
      <c r="Z8" s="772"/>
    </row>
    <row r="9" spans="1:26" ht="12.75" customHeight="1" x14ac:dyDescent="0.25">
      <c r="A9" s="772"/>
      <c r="B9" s="780" t="s">
        <v>2527</v>
      </c>
      <c r="C9" s="781">
        <f>C6/C7</f>
        <v>1689.1107522646714</v>
      </c>
      <c r="D9" s="775"/>
      <c r="E9" s="776"/>
      <c r="F9" s="772"/>
      <c r="G9" s="777"/>
      <c r="H9" s="777"/>
      <c r="I9" s="772"/>
      <c r="J9" s="772"/>
      <c r="K9" s="772"/>
      <c r="L9" s="772"/>
      <c r="M9" s="772"/>
      <c r="N9" s="772"/>
      <c r="O9" s="772"/>
      <c r="P9" s="772"/>
      <c r="Q9" s="772"/>
      <c r="R9" s="772"/>
      <c r="S9" s="772"/>
      <c r="T9" s="772"/>
      <c r="U9" s="772"/>
      <c r="V9" s="772"/>
      <c r="W9" s="772"/>
      <c r="X9" s="772"/>
      <c r="Y9" s="772"/>
      <c r="Z9" s="772"/>
    </row>
    <row r="10" spans="1:26" ht="12.75" customHeight="1" x14ac:dyDescent="0.25">
      <c r="A10" s="766"/>
      <c r="B10" s="767"/>
      <c r="C10" s="768"/>
      <c r="D10" s="769"/>
      <c r="E10" s="770"/>
      <c r="F10" s="771"/>
      <c r="G10" s="782"/>
      <c r="H10" s="782"/>
      <c r="I10" s="766"/>
      <c r="J10" s="766"/>
      <c r="K10" s="766"/>
      <c r="L10" s="766"/>
      <c r="M10" s="766"/>
      <c r="N10" s="766"/>
      <c r="O10" s="766"/>
      <c r="P10" s="766"/>
      <c r="Q10" s="766"/>
      <c r="R10" s="766"/>
      <c r="S10" s="766"/>
      <c r="T10" s="766"/>
      <c r="U10" s="766"/>
      <c r="V10" s="766"/>
      <c r="W10" s="766"/>
      <c r="X10" s="766"/>
      <c r="Y10" s="766"/>
      <c r="Z10" s="766"/>
    </row>
    <row r="11" spans="1:26" ht="12.75" customHeight="1" x14ac:dyDescent="0.25">
      <c r="A11" s="775"/>
      <c r="B11" s="783" t="s">
        <v>57</v>
      </c>
      <c r="C11" s="784" t="s">
        <v>2528</v>
      </c>
      <c r="D11" s="785" t="s">
        <v>7</v>
      </c>
      <c r="E11" s="785" t="s">
        <v>2529</v>
      </c>
      <c r="F11" s="786" t="s">
        <v>2530</v>
      </c>
      <c r="G11" s="787" t="s">
        <v>2531</v>
      </c>
      <c r="H11" s="787" t="s">
        <v>2532</v>
      </c>
      <c r="I11" s="775"/>
      <c r="J11" s="775"/>
      <c r="K11" s="775"/>
      <c r="L11" s="775"/>
      <c r="M11" s="775"/>
      <c r="N11" s="775"/>
      <c r="O11" s="775"/>
      <c r="P11" s="775"/>
      <c r="Q11" s="775"/>
      <c r="R11" s="775"/>
      <c r="S11" s="775"/>
      <c r="T11" s="775"/>
      <c r="U11" s="775"/>
      <c r="V11" s="775"/>
      <c r="W11" s="775"/>
      <c r="X11" s="775"/>
      <c r="Y11" s="775"/>
      <c r="Z11" s="775"/>
    </row>
    <row r="12" spans="1:26" ht="12.75" customHeight="1" x14ac:dyDescent="0.25">
      <c r="A12" s="775"/>
      <c r="B12" s="788" t="s">
        <v>2453</v>
      </c>
      <c r="C12" s="789"/>
      <c r="D12" s="790"/>
      <c r="E12" s="791"/>
      <c r="F12" s="792"/>
      <c r="G12" s="793" cm="1">
        <f t="array" ref="G12">_xlfn.IFS(AND(B12&lt;&gt;"",C12="",D12=""),SUMPRODUCT($E$12:$E$192,$F$12:$F$192, --($B$12:$B$192=B12)),AND(C12&lt;&gt;"",F12=""),SUMPRODUCT($E$12:$E$192,$F$12:$F$192,--($C$12:$C$192=C12)),AND(D12,F12)&lt;&gt;0,E12*F12)</f>
        <v>93923.83</v>
      </c>
      <c r="H12" s="793"/>
      <c r="I12" s="775"/>
      <c r="J12" s="775"/>
      <c r="K12" s="775"/>
      <c r="L12" s="775"/>
      <c r="M12" s="775"/>
      <c r="N12" s="775"/>
      <c r="O12" s="775"/>
      <c r="P12" s="775"/>
      <c r="Q12" s="775"/>
      <c r="R12" s="775"/>
      <c r="S12" s="775"/>
      <c r="T12" s="775"/>
      <c r="U12" s="775"/>
      <c r="V12" s="775"/>
      <c r="W12" s="775"/>
      <c r="X12" s="775"/>
      <c r="Y12" s="775"/>
      <c r="Z12" s="775"/>
    </row>
    <row r="13" spans="1:26" ht="12.75" customHeight="1" outlineLevel="1" x14ac:dyDescent="0.25">
      <c r="A13" s="775"/>
      <c r="B13" s="794" t="str">
        <f t="shared" ref="B13:B24" si="0">B12</f>
        <v>TÉRREO</v>
      </c>
      <c r="C13" s="795" t="s">
        <v>2533</v>
      </c>
      <c r="D13" s="796" t="s">
        <v>2534</v>
      </c>
      <c r="E13" s="797">
        <v>7.27</v>
      </c>
      <c r="F13" s="798"/>
      <c r="G13" s="799" cm="1">
        <f t="array" ref="G13">_xlfn.IFS(AND(B13&lt;&gt;"",C13="",D13=""),SUMPRODUCT($E$12:$E$192,$F$12:$F$192, --($B$12:$B$192=B13)),AND(C13&lt;&gt;"",F13=""),SUMPRODUCT($E$12:$E$192,$F$12:$F$192,--($C$12:$C$192=C13)),AND(D13,F13)&lt;&gt;0,E13*F13)</f>
        <v>4598.34</v>
      </c>
      <c r="H13" s="800"/>
      <c r="I13" s="775"/>
      <c r="J13" s="775"/>
      <c r="K13" s="775"/>
      <c r="L13" s="775"/>
      <c r="M13" s="775"/>
      <c r="N13" s="775"/>
      <c r="O13" s="775"/>
      <c r="P13" s="775"/>
      <c r="Q13" s="775"/>
      <c r="R13" s="775"/>
      <c r="S13" s="775"/>
      <c r="T13" s="775"/>
      <c r="U13" s="775"/>
      <c r="V13" s="775"/>
      <c r="W13" s="775"/>
      <c r="X13" s="775"/>
      <c r="Y13" s="775"/>
      <c r="Z13" s="775"/>
    </row>
    <row r="14" spans="1:26" ht="12.75" customHeight="1" outlineLevel="2" x14ac:dyDescent="0.25">
      <c r="A14" s="772"/>
      <c r="B14" s="794" t="str">
        <f t="shared" si="0"/>
        <v>TÉRREO</v>
      </c>
      <c r="C14" s="801" t="str">
        <f>C13</f>
        <v>Lixeira</v>
      </c>
      <c r="D14" s="802" t="s">
        <v>2535</v>
      </c>
      <c r="E14" s="803">
        <v>9</v>
      </c>
      <c r="F14" s="804">
        <v>399.89</v>
      </c>
      <c r="G14" s="805" cm="1">
        <f t="array" ref="G14">_xlfn.IFS(AND(B14&lt;&gt;"",C14="",D14=""),SUMPRODUCT($E$12:$E$192,$F$12:$F$192, --($B$12:$B$192=B14)),AND(C14&lt;&gt;"",F14=""),SUMPRODUCT($E$12:$E$192,$F$12:$F$192,--($C$12:$C$192=C14)),AND(D14,F14)&lt;&gt;0,E14*F14)</f>
        <v>3599.0099999999998</v>
      </c>
      <c r="H14" s="806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2"/>
      <c r="W14" s="772"/>
      <c r="X14" s="772"/>
      <c r="Y14" s="772"/>
      <c r="Z14" s="772"/>
    </row>
    <row r="15" spans="1:26" ht="12.75" customHeight="1" outlineLevel="2" x14ac:dyDescent="0.25">
      <c r="A15" s="772"/>
      <c r="B15" s="794" t="str">
        <f t="shared" si="0"/>
        <v>TÉRREO</v>
      </c>
      <c r="C15" s="801" t="str">
        <f t="shared" ref="C15" si="1">C13</f>
        <v>Lixeira</v>
      </c>
      <c r="D15" s="802" t="s">
        <v>2536</v>
      </c>
      <c r="E15" s="803">
        <v>3</v>
      </c>
      <c r="F15" s="804">
        <v>333.11</v>
      </c>
      <c r="G15" s="805" cm="1">
        <f t="array" ref="G15">_xlfn.IFS(AND(B15&lt;&gt;"",C15="",D15=""),SUMPRODUCT($E$12:$E$192,$F$12:$F$192, --($B$12:$B$192=B15)),AND(C15&lt;&gt;"",F15=""),SUMPRODUCT($E$12:$E$192,$F$12:$F$192,--($C$12:$C$192=C15)),AND(D15,F15)&lt;&gt;0,E15*F15)</f>
        <v>999.33</v>
      </c>
      <c r="H15" s="806"/>
      <c r="I15" s="772"/>
      <c r="J15" s="772"/>
      <c r="K15" s="772"/>
      <c r="L15" s="772"/>
      <c r="M15" s="772"/>
      <c r="N15" s="772"/>
      <c r="O15" s="772"/>
      <c r="P15" s="772"/>
      <c r="Q15" s="772"/>
      <c r="R15" s="772"/>
      <c r="S15" s="772"/>
      <c r="T15" s="772"/>
      <c r="U15" s="772"/>
      <c r="V15" s="772"/>
      <c r="W15" s="772"/>
      <c r="X15" s="772"/>
      <c r="Y15" s="772"/>
      <c r="Z15" s="772"/>
    </row>
    <row r="16" spans="1:26" ht="12.75" customHeight="1" outlineLevel="1" x14ac:dyDescent="0.25">
      <c r="A16" s="775"/>
      <c r="B16" s="794" t="str">
        <f t="shared" si="0"/>
        <v>TÉRREO</v>
      </c>
      <c r="C16" s="795" t="s">
        <v>2537</v>
      </c>
      <c r="D16" s="796" t="s">
        <v>2534</v>
      </c>
      <c r="E16" s="797">
        <f>60.23</f>
        <v>60.23</v>
      </c>
      <c r="F16" s="798"/>
      <c r="G16" s="799" cm="1">
        <f t="array" ref="G16">_xlfn.IFS(AND(B16&lt;&gt;"",C16="",D16=""),SUMPRODUCT($E$12:$E$192,$F$12:$F$192, --($B$12:$B$192=B16)),AND(C16&lt;&gt;"",F16=""),SUMPRODUCT($E$12:$E$192,$F$12:$F$192,--($C$12:$C$192=C16)),AND(D16,F16)&lt;&gt;0,E16*F16)</f>
        <v>89325.49</v>
      </c>
      <c r="H16" s="800"/>
      <c r="I16" s="775"/>
      <c r="J16" s="775"/>
      <c r="K16" s="775"/>
      <c r="L16" s="775"/>
      <c r="M16" s="775"/>
      <c r="N16" s="775"/>
      <c r="O16" s="775"/>
      <c r="P16" s="775"/>
      <c r="Q16" s="775"/>
      <c r="R16" s="775"/>
      <c r="S16" s="775"/>
      <c r="T16" s="775"/>
      <c r="U16" s="775"/>
      <c r="V16" s="775"/>
      <c r="W16" s="775"/>
      <c r="X16" s="775"/>
      <c r="Y16" s="775"/>
      <c r="Z16" s="775"/>
    </row>
    <row r="17" spans="1:26" ht="12.75" customHeight="1" outlineLevel="1" x14ac:dyDescent="0.25">
      <c r="A17" s="775"/>
      <c r="B17" s="794" t="str">
        <f t="shared" si="0"/>
        <v>TÉRREO</v>
      </c>
      <c r="C17" s="801" t="str">
        <f t="shared" ref="C17:C24" si="2">C16</f>
        <v>Hall do Térreo</v>
      </c>
      <c r="D17" s="807" t="s">
        <v>2538</v>
      </c>
      <c r="E17" s="1204">
        <v>1</v>
      </c>
      <c r="F17" s="808">
        <f>(4.2*2.96)*350</f>
        <v>4351.2</v>
      </c>
      <c r="G17" s="805" cm="1">
        <f t="array" ref="G17">_xlfn.IFS(AND(B17&lt;&gt;"",C17="",D17=""),SUMPRODUCT($E$12:$E$192,$F$12:$F$192, --($B$12:$B$192=B17)),AND(C17&lt;&gt;"",F17=""),SUMPRODUCT($E$12:$E$192,$F$12:$F$192,--($C$12:$C$192=C17)),AND(D17,F17)&lt;&gt;0,E17*F17)</f>
        <v>4351.2</v>
      </c>
      <c r="H17" s="809"/>
      <c r="I17" s="775"/>
      <c r="J17" s="775"/>
      <c r="K17" s="775"/>
      <c r="L17" s="775"/>
      <c r="M17" s="775"/>
      <c r="N17" s="775"/>
      <c r="O17" s="775"/>
      <c r="P17" s="775"/>
      <c r="Q17" s="775"/>
      <c r="R17" s="775"/>
      <c r="S17" s="775"/>
      <c r="T17" s="775"/>
      <c r="U17" s="775"/>
      <c r="V17" s="775"/>
      <c r="W17" s="775"/>
      <c r="X17" s="775"/>
      <c r="Y17" s="775"/>
      <c r="Z17" s="775"/>
    </row>
    <row r="18" spans="1:26" ht="12.75" customHeight="1" outlineLevel="1" x14ac:dyDescent="0.25">
      <c r="A18" s="775"/>
      <c r="B18" s="794" t="str">
        <f t="shared" si="0"/>
        <v>TÉRREO</v>
      </c>
      <c r="C18" s="801" t="str">
        <f t="shared" si="2"/>
        <v>Hall do Térreo</v>
      </c>
      <c r="D18" s="810" t="s">
        <v>2539</v>
      </c>
      <c r="E18" s="1204">
        <v>1</v>
      </c>
      <c r="F18" s="808">
        <v>2594.4899999999998</v>
      </c>
      <c r="G18" s="805" cm="1">
        <f t="array" ref="G18">_xlfn.IFS(AND(B18&lt;&gt;"",C18="",D18=""),SUMPRODUCT($E$12:$E$192,$F$12:$F$192, --($B$12:$B$192=B18)),AND(C18&lt;&gt;"",F18=""),SUMPRODUCT($E$12:$E$192,$F$12:$F$192,--($C$12:$C$192=C18)),AND(D18,F18)&lt;&gt;0,E18*F18)</f>
        <v>2594.4899999999998</v>
      </c>
      <c r="H18" s="809"/>
      <c r="I18" s="775"/>
      <c r="J18" s="775"/>
      <c r="K18" s="775"/>
      <c r="L18" s="775"/>
      <c r="M18" s="775"/>
      <c r="N18" s="775"/>
      <c r="O18" s="775"/>
      <c r="P18" s="775"/>
      <c r="Q18" s="775"/>
      <c r="R18" s="775"/>
      <c r="S18" s="775"/>
      <c r="T18" s="775"/>
      <c r="U18" s="775"/>
      <c r="V18" s="775"/>
      <c r="W18" s="775"/>
      <c r="X18" s="775"/>
      <c r="Y18" s="775"/>
      <c r="Z18" s="775"/>
    </row>
    <row r="19" spans="1:26" ht="12.75" customHeight="1" outlineLevel="1" x14ac:dyDescent="0.25">
      <c r="A19" s="775"/>
      <c r="B19" s="794" t="str">
        <f t="shared" si="0"/>
        <v>TÉRREO</v>
      </c>
      <c r="C19" s="801" t="str">
        <f t="shared" si="2"/>
        <v>Hall do Térreo</v>
      </c>
      <c r="D19" s="810" t="s">
        <v>2540</v>
      </c>
      <c r="E19" s="1204">
        <v>1</v>
      </c>
      <c r="F19" s="808">
        <v>2357</v>
      </c>
      <c r="G19" s="805" cm="1">
        <f t="array" ref="G19">_xlfn.IFS(AND(B19&lt;&gt;"",C19="",D19=""),SUMPRODUCT($E$12:$E$192,$F$12:$F$192, --($B$12:$B$192=B19)),AND(C19&lt;&gt;"",F19=""),SUMPRODUCT($E$12:$E$192,$F$12:$F$192,--($C$12:$C$192=C19)),AND(D19,F19)&lt;&gt;0,E19*F19)</f>
        <v>2357</v>
      </c>
      <c r="H19" s="809"/>
      <c r="I19" s="775"/>
      <c r="J19" s="775"/>
      <c r="K19" s="775"/>
      <c r="L19" s="775"/>
      <c r="M19" s="775"/>
      <c r="N19" s="775"/>
      <c r="O19" s="775"/>
      <c r="P19" s="775"/>
      <c r="Q19" s="775"/>
      <c r="R19" s="775"/>
      <c r="S19" s="775"/>
      <c r="T19" s="775"/>
      <c r="U19" s="775"/>
      <c r="V19" s="775"/>
      <c r="W19" s="775"/>
      <c r="X19" s="775"/>
      <c r="Y19" s="775"/>
      <c r="Z19" s="775"/>
    </row>
    <row r="20" spans="1:26" ht="12.75" customHeight="1" outlineLevel="1" x14ac:dyDescent="0.25">
      <c r="A20" s="775"/>
      <c r="B20" s="794" t="str">
        <f t="shared" si="0"/>
        <v>TÉRREO</v>
      </c>
      <c r="C20" s="801" t="str">
        <f t="shared" si="2"/>
        <v>Hall do Térreo</v>
      </c>
      <c r="D20" s="810" t="s">
        <v>2541</v>
      </c>
      <c r="E20" s="1204">
        <v>1</v>
      </c>
      <c r="F20" s="808">
        <v>4899</v>
      </c>
      <c r="G20" s="805" cm="1">
        <f t="array" ref="G20">_xlfn.IFS(AND(B20&lt;&gt;"",C20="",D20=""),SUMPRODUCT($E$12:$E$192,$F$12:$F$192, --($B$12:$B$192=B20)),AND(C20&lt;&gt;"",F20=""),SUMPRODUCT($E$12:$E$192,$F$12:$F$192,--($C$12:$C$192=C20)),AND(D20,F20)&lt;&gt;0,E20*F20)</f>
        <v>4899</v>
      </c>
      <c r="H20" s="809"/>
      <c r="I20" s="775"/>
      <c r="J20" s="775"/>
      <c r="K20" s="775"/>
      <c r="L20" s="775"/>
      <c r="M20" s="775"/>
      <c r="N20" s="775"/>
      <c r="O20" s="775"/>
      <c r="P20" s="775"/>
      <c r="Q20" s="775"/>
      <c r="R20" s="775"/>
      <c r="S20" s="775"/>
      <c r="T20" s="775"/>
      <c r="U20" s="775"/>
      <c r="V20" s="775"/>
      <c r="W20" s="775"/>
      <c r="X20" s="775"/>
      <c r="Y20" s="775"/>
      <c r="Z20" s="775"/>
    </row>
    <row r="21" spans="1:26" ht="12.75" customHeight="1" outlineLevel="1" x14ac:dyDescent="0.25">
      <c r="A21" s="775"/>
      <c r="B21" s="794" t="str">
        <f t="shared" si="0"/>
        <v>TÉRREO</v>
      </c>
      <c r="C21" s="801" t="str">
        <f t="shared" si="2"/>
        <v>Hall do Térreo</v>
      </c>
      <c r="D21" s="810" t="s">
        <v>2542</v>
      </c>
      <c r="E21" s="1204">
        <v>1</v>
      </c>
      <c r="F21" s="808">
        <v>4831</v>
      </c>
      <c r="G21" s="805" cm="1">
        <f t="array" ref="G21">_xlfn.IFS(AND(B21&lt;&gt;"",C21="",D21=""),SUMPRODUCT($E$12:$E$192,$F$12:$F$192, --($B$12:$B$192=B21)),AND(C21&lt;&gt;"",F21=""),SUMPRODUCT($E$12:$E$192,$F$12:$F$192,--($C$12:$C$192=C21)),AND(D21,F21)&lt;&gt;0,E21*F21)</f>
        <v>4831</v>
      </c>
      <c r="H21" s="809"/>
      <c r="I21" s="775"/>
      <c r="J21" s="775"/>
      <c r="K21" s="775"/>
      <c r="L21" s="775"/>
      <c r="M21" s="775"/>
      <c r="N21" s="775"/>
      <c r="O21" s="775"/>
      <c r="P21" s="775"/>
      <c r="Q21" s="775"/>
      <c r="R21" s="775"/>
      <c r="S21" s="775"/>
      <c r="T21" s="775"/>
      <c r="U21" s="775"/>
      <c r="V21" s="775"/>
      <c r="W21" s="775"/>
      <c r="X21" s="775"/>
      <c r="Y21" s="775"/>
      <c r="Z21" s="775"/>
    </row>
    <row r="22" spans="1:26" ht="12.75" customHeight="1" outlineLevel="1" x14ac:dyDescent="0.25">
      <c r="A22" s="775"/>
      <c r="B22" s="794" t="str">
        <f t="shared" si="0"/>
        <v>TÉRREO</v>
      </c>
      <c r="C22" s="801" t="str">
        <f t="shared" si="2"/>
        <v>Hall do Térreo</v>
      </c>
      <c r="D22" s="810" t="s">
        <v>2543</v>
      </c>
      <c r="E22" s="1204">
        <v>1</v>
      </c>
      <c r="F22" s="808">
        <v>3309</v>
      </c>
      <c r="G22" s="805" cm="1">
        <f t="array" ref="G22">_xlfn.IFS(AND(B22&lt;&gt;"",C22="",D22=""),SUMPRODUCT($E$12:$E$192,$F$12:$F$192, --($B$12:$B$192=B22)),AND(C22&lt;&gt;"",F22=""),SUMPRODUCT($E$12:$E$192,$F$12:$F$192,--($C$12:$C$192=C22)),AND(D22,F22)&lt;&gt;0,E22*F22)</f>
        <v>3309</v>
      </c>
      <c r="H22" s="809"/>
      <c r="I22" s="775"/>
      <c r="J22" s="775"/>
      <c r="K22" s="775"/>
      <c r="L22" s="775"/>
      <c r="M22" s="775"/>
      <c r="N22" s="775"/>
      <c r="O22" s="775"/>
      <c r="P22" s="775"/>
      <c r="Q22" s="775"/>
      <c r="R22" s="775"/>
      <c r="S22" s="775"/>
      <c r="T22" s="775"/>
      <c r="U22" s="775"/>
      <c r="V22" s="775"/>
      <c r="W22" s="775"/>
      <c r="X22" s="775"/>
      <c r="Y22" s="775"/>
      <c r="Z22" s="775"/>
    </row>
    <row r="23" spans="1:26" ht="12.75" customHeight="1" outlineLevel="1" x14ac:dyDescent="0.25">
      <c r="A23" s="775"/>
      <c r="B23" s="794" t="str">
        <f t="shared" si="0"/>
        <v>TÉRREO</v>
      </c>
      <c r="C23" s="801" t="str">
        <f t="shared" si="2"/>
        <v>Hall do Térreo</v>
      </c>
      <c r="D23" s="807" t="s">
        <v>2544</v>
      </c>
      <c r="E23" s="1204">
        <v>1</v>
      </c>
      <c r="F23" s="808">
        <f>E16*1500*0.4</f>
        <v>36138</v>
      </c>
      <c r="G23" s="805" cm="1">
        <f t="array" ref="G23">_xlfn.IFS(AND(B23&lt;&gt;"",C23="",D23=""),SUMPRODUCT($E$12:$E$192,$F$12:$F$192, --($B$12:$B$192=B23)),AND(C23&lt;&gt;"",F23=""),SUMPRODUCT($E$12:$E$192,$F$12:$F$192,--($C$12:$C$192=C23)),AND(D23,F23)&lt;&gt;0,E23*F23)</f>
        <v>36138</v>
      </c>
      <c r="H23" s="809"/>
      <c r="I23" s="775"/>
      <c r="J23" s="775"/>
      <c r="K23" s="775"/>
      <c r="L23" s="775"/>
      <c r="M23" s="775"/>
      <c r="N23" s="775"/>
      <c r="O23" s="775"/>
      <c r="P23" s="775"/>
      <c r="Q23" s="775"/>
      <c r="R23" s="775"/>
      <c r="S23" s="775"/>
      <c r="T23" s="775"/>
      <c r="U23" s="775"/>
      <c r="V23" s="775"/>
      <c r="W23" s="775"/>
      <c r="X23" s="775"/>
      <c r="Y23" s="775"/>
      <c r="Z23" s="775"/>
    </row>
    <row r="24" spans="1:26" ht="12.75" customHeight="1" outlineLevel="1" x14ac:dyDescent="0.25">
      <c r="A24" s="775"/>
      <c r="B24" s="794" t="str">
        <f t="shared" si="0"/>
        <v>TÉRREO</v>
      </c>
      <c r="C24" s="801" t="str">
        <f t="shared" si="2"/>
        <v>Hall do Térreo</v>
      </c>
      <c r="D24" s="1198" t="s">
        <v>5574</v>
      </c>
      <c r="E24" s="1204">
        <f>E16</f>
        <v>60.23</v>
      </c>
      <c r="F24" s="808">
        <v>50</v>
      </c>
      <c r="G24" s="805" cm="1">
        <f t="array" ref="G24">_xlfn.IFS(AND(B24&lt;&gt;"",C24="",D24=""),SUMPRODUCT($E$12:$E$192,$F$12:$F$192, --($B$12:$B$192=B24)),AND(C24&lt;&gt;"",F24=""),SUMPRODUCT($E$12:$E$192,$F$12:$F$192,--($C$12:$C$192=C24)),AND(D24,F24)&lt;&gt;0,E24*F24)</f>
        <v>3011.5</v>
      </c>
      <c r="H24" s="809"/>
      <c r="I24" s="775"/>
      <c r="J24" s="775"/>
      <c r="K24" s="775"/>
      <c r="L24" s="775"/>
      <c r="M24" s="775"/>
      <c r="N24" s="775"/>
      <c r="O24" s="775"/>
      <c r="P24" s="775"/>
      <c r="Q24" s="775"/>
      <c r="R24" s="775"/>
      <c r="S24" s="775"/>
      <c r="T24" s="775"/>
      <c r="U24" s="775"/>
      <c r="V24" s="775"/>
      <c r="W24" s="775"/>
      <c r="X24" s="775"/>
      <c r="Y24" s="775"/>
      <c r="Z24" s="775"/>
    </row>
    <row r="25" spans="1:26" ht="13.5" customHeight="1" outlineLevel="2" x14ac:dyDescent="0.25">
      <c r="A25" s="772"/>
      <c r="B25" s="794" t="str">
        <f>B23</f>
        <v>TÉRREO</v>
      </c>
      <c r="C25" s="801" t="str">
        <f>C23</f>
        <v>Hall do Térreo</v>
      </c>
      <c r="D25" s="807" t="s">
        <v>2545</v>
      </c>
      <c r="E25" s="1204">
        <v>3</v>
      </c>
      <c r="F25" s="811">
        <v>400</v>
      </c>
      <c r="G25" s="805" cm="1">
        <f t="array" ref="G25">_xlfn.IFS(AND(B25&lt;&gt;"",C25="",D25=""),SUMPRODUCT($E$12:$E$192,$F$12:$F$192, --($B$12:$B$192=B25)),AND(C25&lt;&gt;"",F25=""),SUMPRODUCT($E$12:$E$192,$F$12:$F$192,--($C$12:$C$192=C25)),AND(D25,F25)&lt;&gt;0,E25*F25)</f>
        <v>1200</v>
      </c>
      <c r="H25" s="806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2"/>
      <c r="W25" s="772"/>
      <c r="X25" s="772"/>
      <c r="Y25" s="772"/>
      <c r="Z25" s="772"/>
    </row>
    <row r="26" spans="1:26" ht="13.5" customHeight="1" outlineLevel="2" x14ac:dyDescent="0.25">
      <c r="A26" s="772"/>
      <c r="B26" s="794" t="str">
        <f t="shared" ref="B26:C26" si="3">B25</f>
        <v>TÉRREO</v>
      </c>
      <c r="C26" s="801" t="str">
        <f t="shared" si="3"/>
        <v>Hall do Térreo</v>
      </c>
      <c r="D26" s="802" t="s">
        <v>2546</v>
      </c>
      <c r="E26" s="1204">
        <v>1</v>
      </c>
      <c r="F26" s="804">
        <v>26634.3</v>
      </c>
      <c r="G26" s="805" cm="1">
        <f t="array" ref="G26">_xlfn.IFS(AND(B26&lt;&gt;"",C26="",D26=""),SUMPRODUCT($E$12:$E$192,$F$12:$F$192, --($B$12:$B$192=B26)),AND(C26&lt;&gt;"",F26=""),SUMPRODUCT($E$12:$E$192,$F$12:$F$192,--($C$12:$C$192=C26)),AND(D26,F26)&lt;&gt;0,E26*F26)</f>
        <v>26634.3</v>
      </c>
      <c r="H26" s="806"/>
      <c r="I26" s="772"/>
      <c r="J26" s="772"/>
      <c r="K26" s="772"/>
      <c r="L26" s="772"/>
      <c r="M26" s="772"/>
      <c r="N26" s="772"/>
      <c r="O26" s="772"/>
      <c r="P26" s="772"/>
      <c r="Q26" s="772"/>
      <c r="R26" s="772"/>
      <c r="S26" s="772"/>
      <c r="T26" s="772"/>
      <c r="U26" s="772"/>
      <c r="V26" s="772"/>
      <c r="W26" s="772"/>
      <c r="X26" s="772"/>
      <c r="Y26" s="772"/>
      <c r="Z26" s="772"/>
    </row>
    <row r="27" spans="1:26" ht="12.75" customHeight="1" x14ac:dyDescent="0.25">
      <c r="A27" s="775"/>
      <c r="B27" s="788" t="s">
        <v>2454</v>
      </c>
      <c r="C27" s="789"/>
      <c r="D27" s="790"/>
      <c r="E27" s="791"/>
      <c r="F27" s="792"/>
      <c r="G27" s="793" cm="1">
        <f t="array" ref="G27">_xlfn.IFS(AND(B27&lt;&gt;"",C27="",D27=""),SUMPRODUCT($E$12:$E$192,$F$12:$F$192, --($B$12:$B$192=B27)),AND(C27&lt;&gt;"",F27=""),SUMPRODUCT($E$12:$E$192,$F$12:$F$192,--($C$12:$C$192=C27)),AND(D27,F27)&lt;&gt;0,E27*F27)</f>
        <v>100471.20000000001</v>
      </c>
      <c r="H27" s="793"/>
      <c r="I27" s="775"/>
      <c r="J27" s="775"/>
      <c r="K27" s="775"/>
      <c r="L27" s="775"/>
      <c r="M27" s="775"/>
      <c r="N27" s="775"/>
      <c r="O27" s="775"/>
      <c r="P27" s="775"/>
      <c r="Q27" s="775"/>
      <c r="R27" s="775"/>
      <c r="S27" s="775"/>
      <c r="T27" s="775"/>
      <c r="U27" s="775"/>
      <c r="V27" s="775"/>
      <c r="W27" s="775"/>
      <c r="X27" s="775"/>
      <c r="Y27" s="775"/>
      <c r="Z27" s="775"/>
    </row>
    <row r="28" spans="1:26" ht="12.75" customHeight="1" outlineLevel="1" x14ac:dyDescent="0.25">
      <c r="A28" s="775"/>
      <c r="B28" s="794" t="str">
        <f>B27</f>
        <v>2° PAVIMENTO</v>
      </c>
      <c r="C28" s="795" t="s">
        <v>2547</v>
      </c>
      <c r="D28" s="796" t="s">
        <v>2534</v>
      </c>
      <c r="E28" s="797">
        <v>3.56</v>
      </c>
      <c r="F28" s="798"/>
      <c r="G28" s="799" cm="1">
        <f t="array" ref="G28">_xlfn.IFS(AND(B28&lt;&gt;"",C28="",D28=""),SUMPRODUCT($E$12:$E$192,$F$12:$F$192, --($B$12:$B$192=B28)),AND(C28&lt;&gt;"",F28=""),SUMPRODUCT($E$12:$E$192,$F$12:$F$192,--($C$12:$C$192=C28)),AND(D28,F28)&lt;&gt;0,E28*F28)</f>
        <v>4734.7999999999993</v>
      </c>
      <c r="H28" s="800"/>
      <c r="I28" s="775"/>
      <c r="J28" s="775"/>
      <c r="K28" s="775"/>
      <c r="L28" s="775"/>
      <c r="M28" s="775"/>
      <c r="N28" s="775"/>
      <c r="O28" s="775"/>
      <c r="P28" s="775"/>
      <c r="Q28" s="775"/>
      <c r="R28" s="775"/>
      <c r="S28" s="775"/>
      <c r="T28" s="775"/>
      <c r="U28" s="775"/>
      <c r="V28" s="775"/>
      <c r="W28" s="775"/>
      <c r="X28" s="775"/>
      <c r="Y28" s="775"/>
      <c r="Z28" s="775"/>
    </row>
    <row r="29" spans="1:26" ht="12.75" customHeight="1" outlineLevel="2" x14ac:dyDescent="0.25">
      <c r="A29" s="772"/>
      <c r="B29" s="794" t="str">
        <f t="shared" ref="B29:B57" si="4">B28</f>
        <v>2° PAVIMENTO</v>
      </c>
      <c r="C29" s="801" t="str">
        <f t="shared" ref="C29:C34" si="5">C28</f>
        <v>Lavabo PNE - 2° Pav.</v>
      </c>
      <c r="D29" s="812" t="s">
        <v>2545</v>
      </c>
      <c r="E29" s="813">
        <v>1</v>
      </c>
      <c r="F29" s="811">
        <v>400</v>
      </c>
      <c r="G29" s="814" cm="1">
        <f t="array" ref="G29">_xlfn.IFS(AND(B29&lt;&gt;"",C29="",D29=""),SUMPRODUCT($E$12:$E$192,$F$12:$F$192, --($B$12:$B$192=B29)),AND(C29&lt;&gt;"",F29=""),SUMPRODUCT($E$12:$E$192,$F$12:$F$192,--($C$12:$C$192=C29)),AND(D29,F29)&lt;&gt;0,E29*F29)</f>
        <v>400</v>
      </c>
      <c r="H29" s="806"/>
      <c r="I29" s="772"/>
      <c r="J29" s="772"/>
      <c r="K29" s="772"/>
      <c r="L29" s="772"/>
      <c r="M29" s="772"/>
      <c r="N29" s="772"/>
      <c r="O29" s="772"/>
      <c r="P29" s="772"/>
      <c r="Q29" s="772"/>
      <c r="R29" s="772"/>
      <c r="S29" s="772"/>
      <c r="T29" s="772"/>
      <c r="U29" s="772"/>
      <c r="V29" s="772"/>
      <c r="W29" s="772"/>
      <c r="X29" s="772"/>
      <c r="Y29" s="772"/>
      <c r="Z29" s="772"/>
    </row>
    <row r="30" spans="1:26" ht="12.75" customHeight="1" outlineLevel="2" x14ac:dyDescent="0.25">
      <c r="A30" s="772"/>
      <c r="B30" s="794" t="str">
        <f t="shared" si="4"/>
        <v>2° PAVIMENTO</v>
      </c>
      <c r="C30" s="801" t="str">
        <f t="shared" si="5"/>
        <v>Lavabo PNE - 2° Pav.</v>
      </c>
      <c r="D30" s="815" t="s">
        <v>2544</v>
      </c>
      <c r="E30" s="816">
        <v>1</v>
      </c>
      <c r="F30" s="811">
        <v>1500</v>
      </c>
      <c r="G30" s="817" cm="1">
        <f t="array" ref="G30">_xlfn.IFS(AND(B30&lt;&gt;"",C30="",D30=""),SUMPRODUCT($E$12:$E$192,$F$12:$F$192, --($B$12:$B$192=B30)),AND(C30&lt;&gt;"",F30=""),SUMPRODUCT($E$12:$E$192,$F$12:$F$192,--($C$12:$C$192=C30)),AND(D30,F30)&lt;&gt;0,E30*F30)</f>
        <v>1500</v>
      </c>
      <c r="H30" s="806"/>
      <c r="I30" s="772"/>
      <c r="J30" s="772"/>
      <c r="K30" s="772"/>
      <c r="L30" s="772"/>
      <c r="M30" s="772"/>
      <c r="N30" s="772"/>
      <c r="O30" s="772"/>
      <c r="P30" s="772"/>
      <c r="Q30" s="772"/>
      <c r="R30" s="772"/>
      <c r="S30" s="772"/>
      <c r="T30" s="772"/>
      <c r="U30" s="772"/>
      <c r="V30" s="772"/>
      <c r="W30" s="772"/>
      <c r="X30" s="772"/>
      <c r="Y30" s="772"/>
      <c r="Z30" s="772"/>
    </row>
    <row r="31" spans="1:26" ht="12.75" customHeight="1" outlineLevel="2" x14ac:dyDescent="0.25">
      <c r="A31" s="772"/>
      <c r="B31" s="794" t="str">
        <f t="shared" si="4"/>
        <v>2° PAVIMENTO</v>
      </c>
      <c r="C31" s="801" t="str">
        <f t="shared" si="5"/>
        <v>Lavabo PNE - 2° Pav.</v>
      </c>
      <c r="D31" s="802" t="s">
        <v>2548</v>
      </c>
      <c r="E31" s="816">
        <v>1</v>
      </c>
      <c r="F31" s="811">
        <v>1168</v>
      </c>
      <c r="G31" s="817" cm="1">
        <f t="array" ref="G31">_xlfn.IFS(AND(B31&lt;&gt;"",C31="",D31=""),SUMPRODUCT($E$12:$E$192,$F$12:$F$192, --($B$12:$B$192=B31)),AND(C31&lt;&gt;"",F31=""),SUMPRODUCT($E$12:$E$192,$F$12:$F$192,--($C$12:$C$192=C31)),AND(D31,F31)&lt;&gt;0,E31*F31)</f>
        <v>1168</v>
      </c>
      <c r="H31" s="806"/>
      <c r="I31" s="772"/>
      <c r="J31" s="772"/>
      <c r="K31" s="772"/>
      <c r="L31" s="772"/>
      <c r="M31" s="772"/>
      <c r="N31" s="772"/>
      <c r="O31" s="772"/>
      <c r="P31" s="772"/>
      <c r="Q31" s="772"/>
      <c r="R31" s="772"/>
      <c r="S31" s="772"/>
      <c r="T31" s="772"/>
      <c r="U31" s="772"/>
      <c r="V31" s="772"/>
      <c r="W31" s="772"/>
      <c r="X31" s="772"/>
      <c r="Y31" s="772"/>
      <c r="Z31" s="772"/>
    </row>
    <row r="32" spans="1:26" ht="12.75" customHeight="1" outlineLevel="2" x14ac:dyDescent="0.25">
      <c r="A32" s="772"/>
      <c r="B32" s="794" t="str">
        <f t="shared" si="4"/>
        <v>2° PAVIMENTO</v>
      </c>
      <c r="C32" s="801" t="str">
        <f t="shared" si="5"/>
        <v>Lavabo PNE - 2° Pav.</v>
      </c>
      <c r="D32" s="802" t="s">
        <v>2549</v>
      </c>
      <c r="E32" s="816">
        <v>1</v>
      </c>
      <c r="F32" s="811">
        <v>385.9</v>
      </c>
      <c r="G32" s="817" cm="1">
        <f t="array" ref="G32">_xlfn.IFS(AND(B32&lt;&gt;"",C32="",D32=""),SUMPRODUCT($E$12:$E$192,$F$12:$F$192, --($B$12:$B$192=B32)),AND(C32&lt;&gt;"",F32=""),SUMPRODUCT($E$12:$E$192,$F$12:$F$192,--($C$12:$C$192=C32)),AND(D32,F32)&lt;&gt;0,E32*F32)</f>
        <v>385.9</v>
      </c>
      <c r="H32" s="806"/>
      <c r="I32" s="772"/>
      <c r="J32" s="772"/>
      <c r="K32" s="772"/>
      <c r="L32" s="772"/>
      <c r="M32" s="772"/>
      <c r="N32" s="772"/>
      <c r="O32" s="772"/>
      <c r="P32" s="772"/>
      <c r="Q32" s="772"/>
      <c r="R32" s="772"/>
      <c r="S32" s="772"/>
      <c r="T32" s="772"/>
      <c r="U32" s="772"/>
      <c r="V32" s="772"/>
      <c r="W32" s="772"/>
      <c r="X32" s="772"/>
      <c r="Y32" s="772"/>
      <c r="Z32" s="772"/>
    </row>
    <row r="33" spans="1:26" ht="12.75" customHeight="1" outlineLevel="2" x14ac:dyDescent="0.25">
      <c r="A33" s="772"/>
      <c r="B33" s="794" t="str">
        <f t="shared" si="4"/>
        <v>2° PAVIMENTO</v>
      </c>
      <c r="C33" s="801" t="str">
        <f t="shared" si="5"/>
        <v>Lavabo PNE - 2° Pav.</v>
      </c>
      <c r="D33" s="1194" t="s">
        <v>5573</v>
      </c>
      <c r="E33" s="816">
        <v>1</v>
      </c>
      <c r="F33" s="811">
        <v>690</v>
      </c>
      <c r="G33" s="817" cm="1">
        <f t="array" ref="G33">_xlfn.IFS(AND(B33&lt;&gt;"",C33="",D33=""),SUMPRODUCT($E$12:$E$192,$F$12:$F$192, --($B$12:$B$192=B33)),AND(C33&lt;&gt;"",F33=""),SUMPRODUCT($E$12:$E$192,$F$12:$F$192,--($C$12:$C$192=C33)),AND(D33,F33)&lt;&gt;0,E33*F33)</f>
        <v>690</v>
      </c>
      <c r="H33" s="806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2"/>
      <c r="W33" s="772"/>
      <c r="X33" s="772"/>
      <c r="Y33" s="772"/>
      <c r="Z33" s="772"/>
    </row>
    <row r="34" spans="1:26" ht="12.75" customHeight="1" outlineLevel="2" x14ac:dyDescent="0.25">
      <c r="A34" s="772"/>
      <c r="B34" s="794" t="str">
        <f t="shared" si="4"/>
        <v>2° PAVIMENTO</v>
      </c>
      <c r="C34" s="801" t="str">
        <f t="shared" si="5"/>
        <v>Lavabo PNE - 2° Pav.</v>
      </c>
      <c r="D34" s="802" t="s">
        <v>2550</v>
      </c>
      <c r="E34" s="816">
        <v>1</v>
      </c>
      <c r="F34" s="811">
        <v>590.9</v>
      </c>
      <c r="G34" s="817" cm="1">
        <f t="array" ref="G34">_xlfn.IFS(AND(B34&lt;&gt;"",C34="",D34=""),SUMPRODUCT($E$12:$E$192,$F$12:$F$192, --($B$12:$B$192=B34)),AND(C34&lt;&gt;"",F34=""),SUMPRODUCT($E$12:$E$192,$F$12:$F$192,--($C$12:$C$192=C34)),AND(D34,F34)&lt;&gt;0,E34*F34)</f>
        <v>590.9</v>
      </c>
      <c r="H34" s="806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</row>
    <row r="35" spans="1:26" ht="12.75" customHeight="1" outlineLevel="1" x14ac:dyDescent="0.25">
      <c r="A35" s="775"/>
      <c r="B35" s="794" t="str">
        <f t="shared" si="4"/>
        <v>2° PAVIMENTO</v>
      </c>
      <c r="C35" s="795" t="s">
        <v>2551</v>
      </c>
      <c r="D35" s="796" t="s">
        <v>2534</v>
      </c>
      <c r="E35" s="797">
        <v>5.53</v>
      </c>
      <c r="F35" s="798"/>
      <c r="G35" s="799" cm="1">
        <f t="array" ref="G35">_xlfn.IFS(AND(B35&lt;&gt;"",C35="",D35=""),SUMPRODUCT($E$12:$E$192,$F$12:$F$192, --($B$12:$B$192=B35)),AND(C35&lt;&gt;"",F35=""),SUMPRODUCT($E$12:$E$192,$F$12:$F$192,--($C$12:$C$192=C35)),AND(D35,F35)&lt;&gt;0,E35*F35)</f>
        <v>400</v>
      </c>
      <c r="H35" s="800"/>
      <c r="I35" s="775"/>
      <c r="J35" s="775"/>
      <c r="K35" s="775"/>
      <c r="L35" s="775"/>
      <c r="M35" s="775"/>
      <c r="N35" s="775"/>
      <c r="O35" s="775"/>
      <c r="P35" s="775"/>
      <c r="Q35" s="775"/>
      <c r="R35" s="775"/>
      <c r="S35" s="775"/>
      <c r="T35" s="775"/>
      <c r="U35" s="775"/>
      <c r="V35" s="775"/>
      <c r="W35" s="775"/>
      <c r="X35" s="775"/>
      <c r="Y35" s="775"/>
      <c r="Z35" s="775"/>
    </row>
    <row r="36" spans="1:26" ht="12.75" customHeight="1" outlineLevel="2" x14ac:dyDescent="0.25">
      <c r="A36" s="772"/>
      <c r="B36" s="794" t="str">
        <f t="shared" si="4"/>
        <v>2° PAVIMENTO</v>
      </c>
      <c r="C36" s="801" t="str">
        <f>C35</f>
        <v>Circulação</v>
      </c>
      <c r="D36" s="802" t="s">
        <v>2545</v>
      </c>
      <c r="E36" s="803">
        <v>1</v>
      </c>
      <c r="F36" s="804">
        <v>400</v>
      </c>
      <c r="G36" s="805" cm="1">
        <f t="array" ref="G36">_xlfn.IFS(AND(B36&lt;&gt;"",C36="",D36=""),SUMPRODUCT($E$12:$E$192,$F$12:$F$192, --($B$12:$B$192=B36)),AND(C36&lt;&gt;"",F36=""),SUMPRODUCT($E$12:$E$192,$F$12:$F$192,--($C$12:$C$192=C36)),AND(D36,F36)&lt;&gt;0,E36*F36)</f>
        <v>400</v>
      </c>
      <c r="H36" s="806"/>
      <c r="I36" s="772"/>
      <c r="J36" s="772"/>
      <c r="K36" s="772"/>
      <c r="L36" s="772"/>
      <c r="M36" s="772"/>
      <c r="N36" s="772"/>
      <c r="O36" s="772"/>
      <c r="P36" s="772"/>
      <c r="Q36" s="772"/>
      <c r="R36" s="772"/>
      <c r="S36" s="772"/>
      <c r="T36" s="772"/>
      <c r="U36" s="772"/>
      <c r="V36" s="772"/>
      <c r="W36" s="772"/>
      <c r="X36" s="772"/>
      <c r="Y36" s="772"/>
      <c r="Z36" s="772"/>
    </row>
    <row r="37" spans="1:26" ht="12.75" customHeight="1" outlineLevel="1" x14ac:dyDescent="0.25">
      <c r="A37" s="775"/>
      <c r="B37" s="794" t="str">
        <f t="shared" si="4"/>
        <v>2° PAVIMENTO</v>
      </c>
      <c r="C37" s="795" t="s">
        <v>2552</v>
      </c>
      <c r="D37" s="796" t="s">
        <v>2534</v>
      </c>
      <c r="E37" s="797">
        <v>3.55</v>
      </c>
      <c r="F37" s="798"/>
      <c r="G37" s="799" cm="1">
        <f t="array" ref="G37">_xlfn.IFS(AND(B37&lt;&gt;"",C37="",D37=""),SUMPRODUCT($E$12:$E$192,$F$12:$F$192, --($B$12:$B$192=B37)),AND(C37&lt;&gt;"",F37=""),SUMPRODUCT($E$12:$E$192,$F$12:$F$192,--($C$12:$C$192=C37)),AND(D37,F37)&lt;&gt;0,E37*F37)</f>
        <v>8807.5</v>
      </c>
      <c r="H37" s="800"/>
      <c r="I37" s="775"/>
      <c r="J37" s="775"/>
      <c r="K37" s="775"/>
      <c r="L37" s="775"/>
      <c r="M37" s="775"/>
      <c r="N37" s="775"/>
      <c r="O37" s="775"/>
      <c r="P37" s="775"/>
      <c r="Q37" s="775"/>
      <c r="R37" s="775"/>
      <c r="S37" s="775"/>
      <c r="T37" s="775"/>
      <c r="U37" s="775"/>
      <c r="V37" s="775"/>
      <c r="W37" s="775"/>
      <c r="X37" s="775"/>
      <c r="Y37" s="775"/>
      <c r="Z37" s="775"/>
    </row>
    <row r="38" spans="1:26" ht="12.75" customHeight="1" outlineLevel="2" x14ac:dyDescent="0.25">
      <c r="A38" s="772"/>
      <c r="B38" s="794" t="str">
        <f t="shared" si="4"/>
        <v>2° PAVIMENTO</v>
      </c>
      <c r="C38" s="801" t="str">
        <f t="shared" ref="C38:C43" si="6">C37</f>
        <v>Vest. Funcionários</v>
      </c>
      <c r="D38" s="812" t="s">
        <v>2545</v>
      </c>
      <c r="E38" s="813">
        <v>1</v>
      </c>
      <c r="F38" s="811">
        <v>400</v>
      </c>
      <c r="G38" s="814" cm="1">
        <f t="array" ref="G38">_xlfn.IFS(AND(B38&lt;&gt;"",C38="",D38=""),SUMPRODUCT($E$12:$E$192,$F$12:$F$192, --($B$12:$B$192=B38)),AND(C38&lt;&gt;"",F38=""),SUMPRODUCT($E$12:$E$192,$F$12:$F$192,--($C$12:$C$192=C38)),AND(D38,F38)&lt;&gt;0,E38*F38)</f>
        <v>400</v>
      </c>
      <c r="H38" s="806"/>
      <c r="I38" s="772"/>
      <c r="J38" s="772"/>
      <c r="K38" s="772"/>
      <c r="L38" s="772"/>
      <c r="M38" s="772"/>
      <c r="N38" s="772"/>
      <c r="O38" s="772"/>
      <c r="P38" s="772"/>
      <c r="Q38" s="772"/>
      <c r="R38" s="772"/>
      <c r="S38" s="772"/>
      <c r="T38" s="772"/>
      <c r="U38" s="772"/>
      <c r="V38" s="772"/>
      <c r="W38" s="772"/>
      <c r="X38" s="772"/>
      <c r="Y38" s="772"/>
      <c r="Z38" s="772"/>
    </row>
    <row r="39" spans="1:26" ht="12.75" customHeight="1" outlineLevel="2" x14ac:dyDescent="0.25">
      <c r="A39" s="772"/>
      <c r="B39" s="794" t="str">
        <f t="shared" si="4"/>
        <v>2° PAVIMENTO</v>
      </c>
      <c r="C39" s="801" t="str">
        <f t="shared" si="6"/>
        <v>Vest. Funcionários</v>
      </c>
      <c r="D39" s="815" t="s">
        <v>2544</v>
      </c>
      <c r="E39" s="816">
        <v>1</v>
      </c>
      <c r="F39" s="811">
        <v>2000</v>
      </c>
      <c r="G39" s="817" cm="1">
        <f t="array" ref="G39">_xlfn.IFS(AND(B39&lt;&gt;"",C39="",D39=""),SUMPRODUCT($E$12:$E$192,$F$12:$F$192, --($B$12:$B$192=B39)),AND(C39&lt;&gt;"",F39=""),SUMPRODUCT($E$12:$E$192,$F$12:$F$192,--($C$12:$C$192=C39)),AND(D39,F39)&lt;&gt;0,E39*F39)</f>
        <v>2000</v>
      </c>
      <c r="H39" s="806"/>
      <c r="I39" s="772"/>
      <c r="J39" s="772"/>
      <c r="K39" s="772"/>
      <c r="L39" s="772"/>
      <c r="M39" s="772"/>
      <c r="N39" s="772"/>
      <c r="O39" s="772"/>
      <c r="P39" s="772"/>
      <c r="Q39" s="772"/>
      <c r="R39" s="772"/>
      <c r="S39" s="772"/>
      <c r="T39" s="772"/>
      <c r="U39" s="772"/>
      <c r="V39" s="772"/>
      <c r="W39" s="772"/>
      <c r="X39" s="772"/>
      <c r="Y39" s="772"/>
      <c r="Z39" s="772"/>
    </row>
    <row r="40" spans="1:26" ht="12.75" customHeight="1" outlineLevel="2" x14ac:dyDescent="0.25">
      <c r="A40" s="772"/>
      <c r="B40" s="794" t="str">
        <f>B38</f>
        <v>2° PAVIMENTO</v>
      </c>
      <c r="C40" s="801" t="str">
        <f>C38</f>
        <v>Vest. Funcionários</v>
      </c>
      <c r="D40" s="1194" t="s">
        <v>5572</v>
      </c>
      <c r="E40" s="816">
        <v>1</v>
      </c>
      <c r="F40" s="811">
        <v>1800</v>
      </c>
      <c r="G40" s="817" cm="1">
        <f t="array" ref="G40">_xlfn.IFS(AND(B40&lt;&gt;"",C40="",D40=""),SUMPRODUCT($E$12:$E$192,$F$12:$F$192, --($B$12:$B$192=B40)),AND(C40&lt;&gt;"",F40=""),SUMPRODUCT($E$12:$E$192,$F$12:$F$192,--($C$12:$C$192=C40)),AND(D40,F40)&lt;&gt;0,E40*F40)</f>
        <v>1800</v>
      </c>
      <c r="H40" s="806"/>
      <c r="I40" s="772"/>
      <c r="J40" s="772"/>
      <c r="K40" s="772"/>
      <c r="L40" s="772"/>
      <c r="M40" s="772"/>
      <c r="N40" s="772"/>
      <c r="O40" s="772"/>
      <c r="P40" s="772"/>
      <c r="Q40" s="772"/>
      <c r="R40" s="772"/>
      <c r="S40" s="772"/>
      <c r="T40" s="772"/>
      <c r="U40" s="772"/>
      <c r="V40" s="772"/>
      <c r="W40" s="772"/>
      <c r="X40" s="772"/>
      <c r="Y40" s="772"/>
      <c r="Z40" s="772"/>
    </row>
    <row r="41" spans="1:26" ht="12.75" customHeight="1" outlineLevel="2" x14ac:dyDescent="0.25">
      <c r="A41" s="772"/>
      <c r="B41" s="794" t="str">
        <f>B39</f>
        <v>2° PAVIMENTO</v>
      </c>
      <c r="C41" s="801" t="str">
        <f>C39</f>
        <v>Vest. Funcionários</v>
      </c>
      <c r="D41" s="1194" t="s">
        <v>2548</v>
      </c>
      <c r="E41" s="816">
        <v>1</v>
      </c>
      <c r="F41" s="811">
        <v>1168</v>
      </c>
      <c r="G41" s="817" cm="1">
        <f t="array" ref="G41">_xlfn.IFS(AND(B41&lt;&gt;"",C41="",D41=""),SUMPRODUCT($E$12:$E$192,$F$12:$F$192, --($B$12:$B$192=B41)),AND(C41&lt;&gt;"",F41=""),SUMPRODUCT($E$12:$E$192,$F$12:$F$192,--($C$12:$C$192=C41)),AND(D41,F41)&lt;&gt;0,E41*F41)</f>
        <v>1168</v>
      </c>
      <c r="H41" s="806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2"/>
      <c r="W41" s="772"/>
      <c r="X41" s="772"/>
      <c r="Y41" s="772"/>
      <c r="Z41" s="772"/>
    </row>
    <row r="42" spans="1:26" ht="12.75" customHeight="1" outlineLevel="2" x14ac:dyDescent="0.25">
      <c r="A42" s="772"/>
      <c r="B42" s="794" t="str">
        <f t="shared" si="4"/>
        <v>2° PAVIMENTO</v>
      </c>
      <c r="C42" s="801" t="str">
        <f t="shared" si="6"/>
        <v>Vest. Funcionários</v>
      </c>
      <c r="D42" s="802" t="s">
        <v>2549</v>
      </c>
      <c r="E42" s="816">
        <v>1</v>
      </c>
      <c r="F42" s="811">
        <v>385.9</v>
      </c>
      <c r="G42" s="817" cm="1">
        <f t="array" ref="G42">_xlfn.IFS(AND(B42&lt;&gt;"",C42="",D42=""),SUMPRODUCT($E$12:$E$192,$F$12:$F$192, --($B$12:$B$192=B42)),AND(C42&lt;&gt;"",F42=""),SUMPRODUCT($E$12:$E$192,$F$12:$F$192,--($C$12:$C$192=C42)),AND(D42,F42)&lt;&gt;0,E42*F42)</f>
        <v>385.9</v>
      </c>
      <c r="H42" s="806"/>
      <c r="I42" s="772"/>
      <c r="J42" s="772"/>
      <c r="K42" s="772"/>
      <c r="L42" s="772"/>
      <c r="M42" s="772"/>
      <c r="N42" s="772"/>
      <c r="O42" s="772"/>
      <c r="P42" s="772"/>
      <c r="Q42" s="772"/>
      <c r="R42" s="772"/>
      <c r="S42" s="772"/>
      <c r="T42" s="772"/>
      <c r="U42" s="772"/>
      <c r="V42" s="772"/>
      <c r="W42" s="772"/>
      <c r="X42" s="772"/>
      <c r="Y42" s="772"/>
      <c r="Z42" s="772"/>
    </row>
    <row r="43" spans="1:26" ht="12.75" customHeight="1" outlineLevel="2" x14ac:dyDescent="0.25">
      <c r="A43" s="772"/>
      <c r="B43" s="794" t="str">
        <f t="shared" si="4"/>
        <v>2° PAVIMENTO</v>
      </c>
      <c r="C43" s="801" t="str">
        <f t="shared" si="6"/>
        <v>Vest. Funcionários</v>
      </c>
      <c r="D43" s="1194" t="s">
        <v>5573</v>
      </c>
      <c r="E43" s="816">
        <v>1</v>
      </c>
      <c r="F43" s="811">
        <v>690</v>
      </c>
      <c r="G43" s="817" cm="1">
        <f t="array" ref="G43">_xlfn.IFS(AND(B43&lt;&gt;"",C43="",D43=""),SUMPRODUCT($E$12:$E$192,$F$12:$F$192, --($B$12:$B$192=B43)),AND(C43&lt;&gt;"",F43=""),SUMPRODUCT($E$12:$E$192,$F$12:$F$192,--($C$12:$C$192=C43)),AND(D43,F43)&lt;&gt;0,E43*F43)</f>
        <v>690</v>
      </c>
      <c r="H43" s="806"/>
      <c r="I43" s="772"/>
      <c r="J43" s="772"/>
      <c r="K43" s="772"/>
      <c r="L43" s="772"/>
      <c r="M43" s="772"/>
      <c r="N43" s="772"/>
      <c r="O43" s="772"/>
      <c r="P43" s="772"/>
      <c r="Q43" s="772"/>
      <c r="R43" s="772"/>
      <c r="S43" s="772"/>
      <c r="T43" s="772"/>
      <c r="U43" s="772"/>
      <c r="V43" s="772"/>
      <c r="W43" s="772"/>
      <c r="X43" s="772"/>
      <c r="Y43" s="772"/>
      <c r="Z43" s="772"/>
    </row>
    <row r="44" spans="1:26" ht="12.75" customHeight="1" outlineLevel="2" x14ac:dyDescent="0.25">
      <c r="A44" s="772"/>
      <c r="B44" s="794" t="str">
        <f t="shared" si="4"/>
        <v>2° PAVIMENTO</v>
      </c>
      <c r="C44" s="801" t="str">
        <f>C42</f>
        <v>Vest. Funcionários</v>
      </c>
      <c r="D44" s="802" t="s">
        <v>2550</v>
      </c>
      <c r="E44" s="816">
        <v>4</v>
      </c>
      <c r="F44" s="811">
        <v>590.9</v>
      </c>
      <c r="G44" s="817" cm="1">
        <f t="array" ref="G44">_xlfn.IFS(AND(B44&lt;&gt;"",C44="",D44=""),SUMPRODUCT($E$12:$E$192,$F$12:$F$192, --($B$12:$B$192=B44)),AND(C44&lt;&gt;"",F44=""),SUMPRODUCT($E$12:$E$192,$F$12:$F$192,--($C$12:$C$192=C44)),AND(D44,F44)&lt;&gt;0,E44*F44)</f>
        <v>2363.6</v>
      </c>
      <c r="H44" s="806"/>
      <c r="I44" s="772"/>
      <c r="J44" s="772"/>
      <c r="K44" s="772"/>
      <c r="L44" s="772"/>
      <c r="M44" s="772"/>
      <c r="N44" s="772"/>
      <c r="O44" s="772"/>
      <c r="P44" s="772"/>
      <c r="Q44" s="772"/>
      <c r="R44" s="772"/>
      <c r="S44" s="772"/>
      <c r="T44" s="772"/>
      <c r="U44" s="772"/>
      <c r="V44" s="772"/>
      <c r="W44" s="772"/>
      <c r="X44" s="772"/>
      <c r="Y44" s="772"/>
      <c r="Z44" s="772"/>
    </row>
    <row r="45" spans="1:26" ht="12.75" customHeight="1" outlineLevel="1" x14ac:dyDescent="0.25">
      <c r="A45" s="775"/>
      <c r="B45" s="794" t="str">
        <f t="shared" si="4"/>
        <v>2° PAVIMENTO</v>
      </c>
      <c r="C45" s="795" t="s">
        <v>2553</v>
      </c>
      <c r="D45" s="796" t="s">
        <v>2534</v>
      </c>
      <c r="E45" s="797">
        <v>2.88</v>
      </c>
      <c r="F45" s="798"/>
      <c r="G45" s="799" cm="1">
        <f t="array" ref="G45">_xlfn.IFS(AND(B45&lt;&gt;"",C45="",D45=""),SUMPRODUCT($E$12:$E$192,$F$12:$F$192, --($B$12:$B$192=B45)),AND(C45&lt;&gt;"",F45=""),SUMPRODUCT($E$12:$E$192,$F$12:$F$192,--($C$12:$C$192=C45)),AND(D45,F45)&lt;&gt;0,E45*F45)</f>
        <v>1800</v>
      </c>
      <c r="H45" s="800"/>
      <c r="I45" s="775"/>
      <c r="J45" s="775"/>
      <c r="K45" s="775"/>
      <c r="L45" s="775"/>
      <c r="M45" s="775"/>
      <c r="N45" s="775"/>
      <c r="O45" s="775"/>
      <c r="P45" s="775"/>
      <c r="Q45" s="775"/>
      <c r="R45" s="775"/>
      <c r="S45" s="775"/>
      <c r="T45" s="775"/>
      <c r="U45" s="775"/>
      <c r="V45" s="775"/>
      <c r="W45" s="775"/>
      <c r="X45" s="775"/>
      <c r="Y45" s="775"/>
      <c r="Z45" s="775"/>
    </row>
    <row r="46" spans="1:26" ht="12.75" customHeight="1" outlineLevel="2" x14ac:dyDescent="0.25">
      <c r="A46" s="772"/>
      <c r="B46" s="794" t="str">
        <f t="shared" si="4"/>
        <v>2° PAVIMENTO</v>
      </c>
      <c r="C46" s="801" t="str">
        <f t="shared" ref="C46:C47" si="7">C45</f>
        <v>D.M.L.</v>
      </c>
      <c r="D46" s="812" t="s">
        <v>2545</v>
      </c>
      <c r="E46" s="813">
        <v>1</v>
      </c>
      <c r="F46" s="811">
        <v>400</v>
      </c>
      <c r="G46" s="814" cm="1">
        <f t="array" ref="G46">_xlfn.IFS(AND(B46&lt;&gt;"",C46="",D46=""),SUMPRODUCT($E$12:$E$192,$F$12:$F$192, --($B$12:$B$192=B46)),AND(C46&lt;&gt;"",F46=""),SUMPRODUCT($E$12:$E$192,$F$12:$F$192,--($C$12:$C$192=C46)),AND(D46,F46)&lt;&gt;0,E46*F46)</f>
        <v>400</v>
      </c>
      <c r="H46" s="806"/>
      <c r="I46" s="772"/>
      <c r="J46" s="772"/>
      <c r="K46" s="772"/>
      <c r="L46" s="772"/>
      <c r="M46" s="772"/>
      <c r="N46" s="772"/>
      <c r="O46" s="772"/>
      <c r="P46" s="772"/>
      <c r="Q46" s="772"/>
      <c r="R46" s="772"/>
      <c r="S46" s="772"/>
      <c r="T46" s="772"/>
      <c r="U46" s="772"/>
      <c r="V46" s="772"/>
      <c r="W46" s="772"/>
      <c r="X46" s="772"/>
      <c r="Y46" s="772"/>
      <c r="Z46" s="772"/>
    </row>
    <row r="47" spans="1:26" ht="12.75" customHeight="1" outlineLevel="2" x14ac:dyDescent="0.25">
      <c r="A47" s="772"/>
      <c r="B47" s="794" t="str">
        <f t="shared" si="4"/>
        <v>2° PAVIMENTO</v>
      </c>
      <c r="C47" s="801" t="str">
        <f t="shared" si="7"/>
        <v>D.M.L.</v>
      </c>
      <c r="D47" s="815" t="s">
        <v>2544</v>
      </c>
      <c r="E47" s="816">
        <v>1</v>
      </c>
      <c r="F47" s="811">
        <v>1400</v>
      </c>
      <c r="G47" s="817" cm="1">
        <f t="array" ref="G47">_xlfn.IFS(AND(B47&lt;&gt;"",C47="",D47=""),SUMPRODUCT($E$12:$E$192,$F$12:$F$192, --($B$12:$B$192=B47)),AND(C47&lt;&gt;"",F47=""),SUMPRODUCT($E$12:$E$192,$F$12:$F$192,--($C$12:$C$192=C47)),AND(D47,F47)&lt;&gt;0,E47*F47)</f>
        <v>1400</v>
      </c>
      <c r="H47" s="806"/>
      <c r="I47" s="772"/>
      <c r="J47" s="772"/>
      <c r="K47" s="772"/>
      <c r="L47" s="772"/>
      <c r="M47" s="772"/>
      <c r="N47" s="772"/>
      <c r="O47" s="772"/>
      <c r="P47" s="772"/>
      <c r="Q47" s="772"/>
      <c r="R47" s="772"/>
      <c r="S47" s="772"/>
      <c r="T47" s="772"/>
      <c r="U47" s="772"/>
      <c r="V47" s="772"/>
      <c r="W47" s="772"/>
      <c r="X47" s="772"/>
      <c r="Y47" s="772"/>
      <c r="Z47" s="772"/>
    </row>
    <row r="48" spans="1:26" ht="12.75" customHeight="1" outlineLevel="1" x14ac:dyDescent="0.25">
      <c r="A48" s="775"/>
      <c r="B48" s="794" t="str">
        <f t="shared" si="4"/>
        <v>2° PAVIMENTO</v>
      </c>
      <c r="C48" s="795" t="s">
        <v>2554</v>
      </c>
      <c r="D48" s="796" t="s">
        <v>2534</v>
      </c>
      <c r="E48" s="797">
        <v>7.12</v>
      </c>
      <c r="F48" s="798"/>
      <c r="G48" s="799" cm="1">
        <f t="array" ref="G48">_xlfn.IFS(AND(B48&lt;&gt;"",C48="",D48=""),SUMPRODUCT($E$12:$E$192,$F$12:$F$192, --($B$12:$B$192=B48)),AND(C48&lt;&gt;"",F48=""),SUMPRODUCT($E$12:$E$192,$F$12:$F$192,--($C$12:$C$192=C48)),AND(D48,F48)&lt;&gt;0,E48*F48)</f>
        <v>16838.16</v>
      </c>
      <c r="H48" s="800"/>
      <c r="I48" s="775"/>
      <c r="J48" s="775"/>
      <c r="K48" s="775"/>
      <c r="L48" s="775"/>
      <c r="M48" s="775"/>
      <c r="N48" s="775"/>
      <c r="O48" s="775"/>
      <c r="P48" s="775"/>
      <c r="Q48" s="775"/>
      <c r="R48" s="775"/>
      <c r="S48" s="775"/>
      <c r="T48" s="775"/>
      <c r="U48" s="775"/>
      <c r="V48" s="775"/>
      <c r="W48" s="775"/>
      <c r="X48" s="775"/>
      <c r="Y48" s="775"/>
      <c r="Z48" s="775"/>
    </row>
    <row r="49" spans="1:26" ht="12.75" customHeight="1" outlineLevel="2" x14ac:dyDescent="0.25">
      <c r="A49" s="772"/>
      <c r="B49" s="794" t="str">
        <f t="shared" si="4"/>
        <v>2° PAVIMENTO</v>
      </c>
      <c r="C49" s="801" t="str">
        <f t="shared" ref="C49:C52" si="8">C48</f>
        <v>Copa</v>
      </c>
      <c r="D49" s="812" t="s">
        <v>2545</v>
      </c>
      <c r="E49" s="813">
        <v>1</v>
      </c>
      <c r="F49" s="811">
        <v>400</v>
      </c>
      <c r="G49" s="814" cm="1">
        <f t="array" ref="G49">_xlfn.IFS(AND(B49&lt;&gt;"",C49="",D49=""),SUMPRODUCT($E$12:$E$192,$F$12:$F$192, --($B$12:$B$192=B49)),AND(C49&lt;&gt;"",F49=""),SUMPRODUCT($E$12:$E$192,$F$12:$F$192,--($C$12:$C$192=C49)),AND(D49,F49)&lt;&gt;0,E49*F49)</f>
        <v>400</v>
      </c>
      <c r="H49" s="806"/>
      <c r="I49" s="772"/>
      <c r="J49" s="772"/>
      <c r="K49" s="772"/>
      <c r="L49" s="772"/>
      <c r="M49" s="772"/>
      <c r="N49" s="772"/>
      <c r="O49" s="772"/>
      <c r="P49" s="772"/>
      <c r="Q49" s="772"/>
      <c r="R49" s="772"/>
      <c r="S49" s="772"/>
      <c r="T49" s="772"/>
      <c r="U49" s="772"/>
      <c r="V49" s="772"/>
      <c r="W49" s="772"/>
      <c r="X49" s="772"/>
      <c r="Y49" s="772"/>
      <c r="Z49" s="772"/>
    </row>
    <row r="50" spans="1:26" ht="12.75" customHeight="1" outlineLevel="2" x14ac:dyDescent="0.25">
      <c r="A50" s="772"/>
      <c r="B50" s="794" t="str">
        <f t="shared" si="4"/>
        <v>2° PAVIMENTO</v>
      </c>
      <c r="C50" s="801" t="str">
        <f t="shared" si="8"/>
        <v>Copa</v>
      </c>
      <c r="D50" s="815" t="s">
        <v>2544</v>
      </c>
      <c r="E50" s="816">
        <f>E48</f>
        <v>7.12</v>
      </c>
      <c r="F50" s="811">
        <v>1500</v>
      </c>
      <c r="G50" s="817" cm="1">
        <f t="array" ref="G50">_xlfn.IFS(AND(B50&lt;&gt;"",C50="",D50=""),SUMPRODUCT($E$12:$E$192,$F$12:$F$192, --($B$12:$B$192=B50)),AND(C50&lt;&gt;"",F50=""),SUMPRODUCT($E$12:$E$192,$F$12:$F$192,--($C$12:$C$192=C50)),AND(D50,F50)&lt;&gt;0,E50*F50)</f>
        <v>10680</v>
      </c>
      <c r="H50" s="806"/>
      <c r="I50" s="772"/>
      <c r="J50" s="772"/>
      <c r="K50" s="772"/>
      <c r="L50" s="772"/>
      <c r="M50" s="772"/>
      <c r="N50" s="772"/>
      <c r="O50" s="772"/>
      <c r="P50" s="772"/>
      <c r="Q50" s="772"/>
      <c r="R50" s="772"/>
      <c r="S50" s="772"/>
      <c r="T50" s="772"/>
      <c r="U50" s="772"/>
      <c r="V50" s="772"/>
      <c r="W50" s="772"/>
      <c r="X50" s="772"/>
      <c r="Y50" s="772"/>
      <c r="Z50" s="772"/>
    </row>
    <row r="51" spans="1:26" ht="12.75" customHeight="1" outlineLevel="2" x14ac:dyDescent="0.25">
      <c r="A51" s="772"/>
      <c r="B51" s="794" t="str">
        <f t="shared" si="4"/>
        <v>2° PAVIMENTO</v>
      </c>
      <c r="C51" s="801" t="str">
        <f t="shared" si="8"/>
        <v>Copa</v>
      </c>
      <c r="D51" s="802" t="s">
        <v>2555</v>
      </c>
      <c r="E51" s="816">
        <v>1</v>
      </c>
      <c r="F51" s="811">
        <v>1150.1600000000001</v>
      </c>
      <c r="G51" s="817" cm="1">
        <f t="array" ref="G51">_xlfn.IFS(AND(B51&lt;&gt;"",C51="",D51=""),SUMPRODUCT($E$12:$E$192,$F$12:$F$192, --($B$12:$B$192=B51)),AND(C51&lt;&gt;"",F51=""),SUMPRODUCT($E$12:$E$192,$F$12:$F$192,--($C$12:$C$192=C51)),AND(D51,F51)&lt;&gt;0,E51*F51)</f>
        <v>1150.1600000000001</v>
      </c>
      <c r="H51" s="806"/>
      <c r="I51" s="772"/>
      <c r="J51" s="772"/>
      <c r="K51" s="772"/>
      <c r="L51" s="772"/>
      <c r="M51" s="772"/>
      <c r="N51" s="772"/>
      <c r="O51" s="772"/>
      <c r="P51" s="772"/>
      <c r="Q51" s="772"/>
      <c r="R51" s="772"/>
      <c r="S51" s="772"/>
      <c r="T51" s="772"/>
      <c r="U51" s="772"/>
      <c r="V51" s="772"/>
      <c r="W51" s="772"/>
      <c r="X51" s="772"/>
      <c r="Y51" s="772"/>
      <c r="Z51" s="772"/>
    </row>
    <row r="52" spans="1:26" ht="12.75" customHeight="1" outlineLevel="2" x14ac:dyDescent="0.25">
      <c r="A52" s="772"/>
      <c r="B52" s="794" t="str">
        <f t="shared" si="4"/>
        <v>2° PAVIMENTO</v>
      </c>
      <c r="C52" s="801" t="str">
        <f t="shared" si="8"/>
        <v>Copa</v>
      </c>
      <c r="D52" s="802" t="s">
        <v>2556</v>
      </c>
      <c r="E52" s="816">
        <v>1</v>
      </c>
      <c r="F52" s="811">
        <v>3099</v>
      </c>
      <c r="G52" s="817" cm="1">
        <f t="array" ref="G52">_xlfn.IFS(AND(B52&lt;&gt;"",C52="",D52=""),SUMPRODUCT($E$12:$E$192,$F$12:$F$192, --($B$12:$B$192=B52)),AND(C52&lt;&gt;"",F52=""),SUMPRODUCT($E$12:$E$192,$F$12:$F$192,--($C$12:$C$192=C52)),AND(D52,F52)&lt;&gt;0,E52*F52)</f>
        <v>3099</v>
      </c>
      <c r="H52" s="806"/>
      <c r="I52" s="772"/>
      <c r="J52" s="772"/>
      <c r="K52" s="772"/>
      <c r="L52" s="772"/>
      <c r="M52" s="772"/>
      <c r="N52" s="772"/>
      <c r="O52" s="772"/>
      <c r="P52" s="772"/>
      <c r="Q52" s="772"/>
      <c r="R52" s="772"/>
      <c r="S52" s="772"/>
      <c r="T52" s="772"/>
      <c r="U52" s="772"/>
      <c r="V52" s="772"/>
      <c r="W52" s="772"/>
      <c r="X52" s="772"/>
      <c r="Y52" s="772"/>
      <c r="Z52" s="772"/>
    </row>
    <row r="53" spans="1:26" ht="12.75" customHeight="1" outlineLevel="2" x14ac:dyDescent="0.25">
      <c r="A53" s="772"/>
      <c r="B53" s="794" t="str">
        <f t="shared" si="4"/>
        <v>2° PAVIMENTO</v>
      </c>
      <c r="C53" s="801" t="str">
        <f t="shared" ref="C53" si="9">C50</f>
        <v>Copa</v>
      </c>
      <c r="D53" s="802" t="s">
        <v>5561</v>
      </c>
      <c r="E53" s="803">
        <v>1</v>
      </c>
      <c r="F53" s="804">
        <v>680</v>
      </c>
      <c r="G53" s="805" cm="1">
        <f t="array" ref="G53">_xlfn.IFS(AND(B53&lt;&gt;"",C53="",D53=""),SUMPRODUCT($E$12:$E$192,$F$12:$F$192, --($B$12:$B$192=B53)),AND(C53&lt;&gt;"",F53=""),SUMPRODUCT($E$12:$E$192,$F$12:$F$192,--($C$12:$C$192=C53)),AND(D53,F53)&lt;&gt;0,E53*F53)</f>
        <v>680</v>
      </c>
      <c r="H53" s="817"/>
      <c r="I53" s="772"/>
      <c r="J53" s="772"/>
      <c r="K53" s="772"/>
      <c r="L53" s="772"/>
      <c r="M53" s="772"/>
      <c r="N53" s="772"/>
      <c r="O53" s="772"/>
      <c r="P53" s="772"/>
      <c r="Q53" s="772"/>
      <c r="R53" s="772"/>
      <c r="S53" s="772"/>
      <c r="T53" s="772"/>
      <c r="U53" s="772"/>
      <c r="V53" s="772"/>
      <c r="W53" s="772"/>
      <c r="X53" s="772"/>
      <c r="Y53" s="772"/>
      <c r="Z53" s="772"/>
    </row>
    <row r="54" spans="1:26" ht="12.75" customHeight="1" outlineLevel="2" x14ac:dyDescent="0.25">
      <c r="A54" s="772"/>
      <c r="B54" s="794" t="str">
        <f t="shared" si="4"/>
        <v>2° PAVIMENTO</v>
      </c>
      <c r="C54" s="801" t="str">
        <f t="shared" ref="C54" si="10">C52</f>
        <v>Copa</v>
      </c>
      <c r="D54" s="802" t="s">
        <v>2557</v>
      </c>
      <c r="E54" s="816">
        <v>1</v>
      </c>
      <c r="F54" s="811">
        <v>829</v>
      </c>
      <c r="G54" s="817" cm="1">
        <f t="array" ref="G54">_xlfn.IFS(AND(B54&lt;&gt;"",C54="",D54=""),SUMPRODUCT($E$12:$E$192,$F$12:$F$192, --($B$12:$B$192=B54)),AND(C54&lt;&gt;"",F54=""),SUMPRODUCT($E$12:$E$192,$F$12:$F$192,--($C$12:$C$192=C54)),AND(D54,F54)&lt;&gt;0,E54*F54)</f>
        <v>829</v>
      </c>
      <c r="H54" s="806"/>
      <c r="I54" s="772"/>
      <c r="J54" s="772"/>
      <c r="K54" s="772"/>
      <c r="L54" s="772"/>
      <c r="M54" s="772"/>
      <c r="N54" s="772"/>
      <c r="O54" s="772"/>
      <c r="P54" s="772"/>
      <c r="Q54" s="772"/>
      <c r="R54" s="772"/>
      <c r="S54" s="772"/>
      <c r="T54" s="772"/>
      <c r="U54" s="772"/>
      <c r="V54" s="772"/>
      <c r="W54" s="772"/>
      <c r="X54" s="772"/>
      <c r="Y54" s="772"/>
      <c r="Z54" s="772"/>
    </row>
    <row r="55" spans="1:26" ht="12.75" customHeight="1" outlineLevel="1" x14ac:dyDescent="0.25">
      <c r="A55" s="775"/>
      <c r="B55" s="794" t="str">
        <f t="shared" si="4"/>
        <v>2° PAVIMENTO</v>
      </c>
      <c r="C55" s="795" t="s">
        <v>2558</v>
      </c>
      <c r="D55" s="796" t="s">
        <v>2534</v>
      </c>
      <c r="E55" s="797">
        <v>9.5299999999999994</v>
      </c>
      <c r="F55" s="798"/>
      <c r="G55" s="799" cm="1">
        <f t="array" ref="G55">_xlfn.IFS(AND(B55&lt;&gt;"",C55="",D55=""),SUMPRODUCT($E$12:$E$192,$F$12:$F$192, --($B$12:$B$192=B55)),AND(C55&lt;&gt;"",F55=""),SUMPRODUCT($E$12:$E$192,$F$12:$F$192,--($C$12:$C$192=C55)),AND(D55,F55)&lt;&gt;0,E55*F55)</f>
        <v>3632.62</v>
      </c>
      <c r="H55" s="800"/>
      <c r="I55" s="775"/>
      <c r="J55" s="775"/>
      <c r="K55" s="775"/>
      <c r="L55" s="775"/>
      <c r="M55" s="775"/>
      <c r="N55" s="775"/>
      <c r="O55" s="775"/>
      <c r="P55" s="775"/>
      <c r="Q55" s="775"/>
      <c r="R55" s="775"/>
      <c r="S55" s="775"/>
      <c r="T55" s="775"/>
      <c r="U55" s="775"/>
      <c r="V55" s="775"/>
      <c r="W55" s="775"/>
      <c r="X55" s="775"/>
      <c r="Y55" s="775"/>
      <c r="Z55" s="775"/>
    </row>
    <row r="56" spans="1:26" ht="12.75" customHeight="1" outlineLevel="2" x14ac:dyDescent="0.25">
      <c r="A56" s="772"/>
      <c r="B56" s="794" t="str">
        <f t="shared" si="4"/>
        <v>2° PAVIMENTO</v>
      </c>
      <c r="C56" s="801" t="str">
        <f t="shared" ref="C56:C58" si="11">C55</f>
        <v>Zeladoria</v>
      </c>
      <c r="D56" s="802" t="s">
        <v>2544</v>
      </c>
      <c r="E56" s="803">
        <v>1</v>
      </c>
      <c r="F56" s="804">
        <v>2300</v>
      </c>
      <c r="G56" s="805" cm="1">
        <f t="array" ref="G56">_xlfn.IFS(AND(B56&lt;&gt;"",C56="",D56=""),SUMPRODUCT($E$12:$E$192,$F$12:$F$192, --($B$12:$B$192=B56)),AND(C56&lt;&gt;"",F56=""),SUMPRODUCT($E$12:$E$192,$F$12:$F$192,--($C$12:$C$192=C56)),AND(D56,F56)&lt;&gt;0,E56*F56)</f>
        <v>2300</v>
      </c>
      <c r="H56" s="806"/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2"/>
      <c r="W56" s="772"/>
      <c r="X56" s="772"/>
      <c r="Y56" s="772"/>
      <c r="Z56" s="772"/>
    </row>
    <row r="57" spans="1:26" ht="12.75" customHeight="1" outlineLevel="2" x14ac:dyDescent="0.25">
      <c r="A57" s="772"/>
      <c r="B57" s="794" t="str">
        <f t="shared" si="4"/>
        <v>2° PAVIMENTO</v>
      </c>
      <c r="C57" s="801" t="str">
        <f t="shared" si="11"/>
        <v>Zeladoria</v>
      </c>
      <c r="D57" s="810" t="s">
        <v>2559</v>
      </c>
      <c r="E57" s="803">
        <v>2</v>
      </c>
      <c r="F57" s="804">
        <v>466.31</v>
      </c>
      <c r="G57" s="805" cm="1">
        <f t="array" ref="G57">_xlfn.IFS(AND(B57&lt;&gt;"",C57="",D57=""),SUMPRODUCT($E$12:$E$192,$F$12:$F$192, --($B$12:$B$192=B57)),AND(C57&lt;&gt;"",F57=""),SUMPRODUCT($E$12:$E$192,$F$12:$F$192,--($C$12:$C$192=C57)),AND(D57,F57)&lt;&gt;0,E57*F57)</f>
        <v>932.62</v>
      </c>
      <c r="H57" s="806"/>
      <c r="I57" s="772"/>
      <c r="J57" s="772"/>
      <c r="K57" s="772"/>
      <c r="L57" s="772"/>
      <c r="M57" s="772"/>
      <c r="N57" s="772"/>
      <c r="O57" s="772"/>
      <c r="P57" s="772"/>
      <c r="Q57" s="772"/>
      <c r="R57" s="772"/>
      <c r="S57" s="772"/>
      <c r="T57" s="772"/>
      <c r="U57" s="772"/>
      <c r="V57" s="772"/>
      <c r="W57" s="772"/>
      <c r="X57" s="772"/>
      <c r="Y57" s="772"/>
      <c r="Z57" s="772"/>
    </row>
    <row r="58" spans="1:26" ht="12.75" customHeight="1" outlineLevel="2" x14ac:dyDescent="0.25">
      <c r="A58" s="772"/>
      <c r="B58" s="794" t="str">
        <f t="shared" ref="B58:B65" si="12">B57</f>
        <v>2° PAVIMENTO</v>
      </c>
      <c r="C58" s="801" t="str">
        <f t="shared" si="11"/>
        <v>Zeladoria</v>
      </c>
      <c r="D58" s="802" t="s">
        <v>2545</v>
      </c>
      <c r="E58" s="803">
        <v>1</v>
      </c>
      <c r="F58" s="804">
        <v>400</v>
      </c>
      <c r="G58" s="805" cm="1">
        <f t="array" ref="G58">_xlfn.IFS(AND(B58&lt;&gt;"",C58="",D58=""),SUMPRODUCT($E$12:$E$192,$F$12:$F$192, --($B$12:$B$192=B58)),AND(C58&lt;&gt;"",F58=""),SUMPRODUCT($E$12:$E$192,$F$12:$F$192,--($C$12:$C$192=C58)),AND(D58,F58)&lt;&gt;0,E58*F58)</f>
        <v>400</v>
      </c>
      <c r="H58" s="806"/>
      <c r="I58" s="772"/>
      <c r="J58" s="772"/>
      <c r="K58" s="772"/>
      <c r="L58" s="772"/>
      <c r="M58" s="772"/>
      <c r="N58" s="772"/>
      <c r="O58" s="772"/>
      <c r="P58" s="772"/>
      <c r="Q58" s="772"/>
      <c r="R58" s="772"/>
      <c r="S58" s="772"/>
      <c r="T58" s="772"/>
      <c r="U58" s="772"/>
      <c r="V58" s="772"/>
      <c r="W58" s="772"/>
      <c r="X58" s="772"/>
      <c r="Y58" s="772"/>
      <c r="Z58" s="772"/>
    </row>
    <row r="59" spans="1:26" ht="12.75" customHeight="1" outlineLevel="1" x14ac:dyDescent="0.25">
      <c r="A59" s="775"/>
      <c r="B59" s="794" t="str">
        <f t="shared" si="12"/>
        <v>2° PAVIMENTO</v>
      </c>
      <c r="C59" s="795" t="s">
        <v>2560</v>
      </c>
      <c r="D59" s="796" t="s">
        <v>2534</v>
      </c>
      <c r="E59" s="797">
        <v>3.55</v>
      </c>
      <c r="F59" s="798"/>
      <c r="G59" s="799" cm="1">
        <f t="array" ref="G59">_xlfn.IFS(AND(B59&lt;&gt;"",C59="",D59=""),SUMPRODUCT($E$12:$E$192,$F$12:$F$192, --($B$12:$B$192=B59)),AND(C59&lt;&gt;"",F59=""),SUMPRODUCT($E$12:$E$192,$F$12:$F$192,--($C$12:$C$192=C59)),AND(D59,F59)&lt;&gt;0,E59*F59)</f>
        <v>64258.12</v>
      </c>
      <c r="H59" s="800"/>
      <c r="I59" s="775"/>
      <c r="J59" s="775"/>
      <c r="K59" s="775"/>
      <c r="L59" s="775"/>
      <c r="M59" s="775"/>
      <c r="N59" s="775"/>
      <c r="O59" s="775"/>
      <c r="P59" s="775"/>
      <c r="Q59" s="775"/>
      <c r="R59" s="775"/>
      <c r="S59" s="775"/>
      <c r="T59" s="775"/>
      <c r="U59" s="775"/>
      <c r="V59" s="775"/>
      <c r="W59" s="775"/>
      <c r="X59" s="775"/>
      <c r="Y59" s="775"/>
      <c r="Z59" s="775"/>
    </row>
    <row r="60" spans="1:26" ht="12.75" customHeight="1" outlineLevel="2" x14ac:dyDescent="0.25">
      <c r="A60" s="772"/>
      <c r="B60" s="794" t="str">
        <f t="shared" si="12"/>
        <v>2° PAVIMENTO</v>
      </c>
      <c r="C60" s="801" t="str">
        <f t="shared" ref="C60:C65" si="13">C59</f>
        <v>Fitness</v>
      </c>
      <c r="D60" s="802" t="s">
        <v>2561</v>
      </c>
      <c r="E60" s="803">
        <v>6</v>
      </c>
      <c r="F60" s="804">
        <v>1620.9</v>
      </c>
      <c r="G60" s="814" cm="1">
        <f t="array" ref="G60">_xlfn.IFS(AND(B60&lt;&gt;"",C60="",D60=""),SUMPRODUCT($E$12:$E$192,$F$12:$F$192, --($B$12:$B$192=B60)),AND(C60&lt;&gt;"",F60=""),SUMPRODUCT($E$12:$E$192,$F$12:$F$192,--($C$12:$C$192=C60)),AND(D60,F60)&lt;&gt;0,E60*F60)</f>
        <v>9725.4000000000015</v>
      </c>
      <c r="H60" s="806"/>
      <c r="I60" s="772"/>
      <c r="J60" s="772"/>
      <c r="K60" s="772"/>
      <c r="L60" s="772"/>
      <c r="M60" s="772"/>
      <c r="N60" s="772"/>
      <c r="O60" s="772"/>
      <c r="P60" s="772"/>
      <c r="Q60" s="772"/>
      <c r="R60" s="772"/>
      <c r="S60" s="772"/>
      <c r="T60" s="772"/>
      <c r="U60" s="772"/>
      <c r="V60" s="772"/>
      <c r="W60" s="772"/>
      <c r="X60" s="772"/>
      <c r="Y60" s="772"/>
      <c r="Z60" s="772"/>
    </row>
    <row r="61" spans="1:26" ht="12.75" customHeight="1" outlineLevel="2" x14ac:dyDescent="0.25">
      <c r="A61" s="772"/>
      <c r="B61" s="794" t="str">
        <f t="shared" si="12"/>
        <v>2° PAVIMENTO</v>
      </c>
      <c r="C61" s="801" t="str">
        <f t="shared" si="13"/>
        <v>Fitness</v>
      </c>
      <c r="D61" s="1194" t="s">
        <v>5562</v>
      </c>
      <c r="E61" s="816">
        <v>3</v>
      </c>
      <c r="F61" s="811">
        <v>4557</v>
      </c>
      <c r="G61" s="817" cm="1">
        <f t="array" ref="G61">_xlfn.IFS(AND(B61&lt;&gt;"",C61="",D61=""),SUMPRODUCT($E$12:$E$192,$F$12:$F$192, --($B$12:$B$192=B61)),AND(C61&lt;&gt;"",F61=""),SUMPRODUCT($E$12:$E$192,$F$12:$F$192,--($C$12:$C$192=C61)),AND(D61,F61)&lt;&gt;0,E61*F61)</f>
        <v>13671</v>
      </c>
      <c r="H61" s="806"/>
      <c r="I61" s="772"/>
      <c r="J61" s="772"/>
      <c r="K61" s="772"/>
      <c r="L61" s="772"/>
      <c r="M61" s="772"/>
      <c r="N61" s="772"/>
      <c r="O61" s="772"/>
      <c r="P61" s="772"/>
      <c r="Q61" s="772"/>
      <c r="R61" s="772"/>
      <c r="S61" s="772"/>
      <c r="T61" s="772"/>
      <c r="U61" s="772"/>
      <c r="V61" s="772"/>
      <c r="W61" s="772"/>
      <c r="X61" s="772"/>
      <c r="Y61" s="772"/>
      <c r="Z61" s="772"/>
    </row>
    <row r="62" spans="1:26" ht="12.75" customHeight="1" outlineLevel="2" x14ac:dyDescent="0.25">
      <c r="A62" s="772"/>
      <c r="B62" s="794" t="str">
        <f t="shared" si="12"/>
        <v>2° PAVIMENTO</v>
      </c>
      <c r="C62" s="801" t="str">
        <f t="shared" si="13"/>
        <v>Fitness</v>
      </c>
      <c r="D62" s="802" t="s">
        <v>2562</v>
      </c>
      <c r="E62" s="816">
        <v>1</v>
      </c>
      <c r="F62" s="811">
        <v>7900</v>
      </c>
      <c r="G62" s="817" cm="1">
        <f t="array" ref="G62">_xlfn.IFS(AND(B62&lt;&gt;"",C62="",D62=""),SUMPRODUCT($E$12:$E$192,$F$12:$F$192, --($B$12:$B$192=B62)),AND(C62&lt;&gt;"",F62=""),SUMPRODUCT($E$12:$E$192,$F$12:$F$192,--($C$12:$C$192=C62)),AND(D62,F62)&lt;&gt;0,E62*F62)</f>
        <v>7900</v>
      </c>
      <c r="H62" s="806"/>
      <c r="I62" s="772"/>
      <c r="J62" s="772"/>
      <c r="K62" s="772"/>
      <c r="L62" s="772"/>
      <c r="M62" s="772"/>
      <c r="N62" s="772"/>
      <c r="O62" s="772"/>
      <c r="P62" s="772"/>
      <c r="Q62" s="772"/>
      <c r="R62" s="772"/>
      <c r="S62" s="772"/>
      <c r="T62" s="772"/>
      <c r="U62" s="772"/>
      <c r="V62" s="772"/>
      <c r="W62" s="772"/>
      <c r="X62" s="772"/>
      <c r="Y62" s="772"/>
      <c r="Z62" s="772"/>
    </row>
    <row r="63" spans="1:26" ht="12.75" customHeight="1" outlineLevel="2" x14ac:dyDescent="0.25">
      <c r="A63" s="772"/>
      <c r="B63" s="794" t="str">
        <f t="shared" si="12"/>
        <v>2° PAVIMENTO</v>
      </c>
      <c r="C63" s="801" t="str">
        <f t="shared" si="13"/>
        <v>Fitness</v>
      </c>
      <c r="D63" s="802" t="s">
        <v>2563</v>
      </c>
      <c r="E63" s="816">
        <v>1</v>
      </c>
      <c r="F63" s="811">
        <v>14900</v>
      </c>
      <c r="G63" s="817" cm="1">
        <f t="array" ref="G63">_xlfn.IFS(AND(B63&lt;&gt;"",C63="",D63=""),SUMPRODUCT($E$12:$E$192,$F$12:$F$192, --($B$12:$B$192=B63)),AND(C63&lt;&gt;"",F63=""),SUMPRODUCT($E$12:$E$192,$F$12:$F$192,--($C$12:$C$192=C63)),AND(D63,F63)&lt;&gt;0,E63*F63)</f>
        <v>14900</v>
      </c>
      <c r="H63" s="806"/>
      <c r="I63" s="772"/>
      <c r="J63" s="772"/>
      <c r="K63" s="772"/>
      <c r="L63" s="772"/>
      <c r="M63" s="772"/>
      <c r="N63" s="772"/>
      <c r="O63" s="772"/>
      <c r="P63" s="772"/>
      <c r="Q63" s="772"/>
      <c r="R63" s="772"/>
      <c r="S63" s="772"/>
      <c r="T63" s="772"/>
      <c r="U63" s="772"/>
      <c r="V63" s="772"/>
      <c r="W63" s="772"/>
      <c r="X63" s="772"/>
      <c r="Y63" s="772"/>
      <c r="Z63" s="772"/>
    </row>
    <row r="64" spans="1:26" ht="12.75" customHeight="1" outlineLevel="2" x14ac:dyDescent="0.25">
      <c r="A64" s="772"/>
      <c r="B64" s="794" t="str">
        <f t="shared" si="12"/>
        <v>2° PAVIMENTO</v>
      </c>
      <c r="C64" s="801" t="str">
        <f t="shared" si="13"/>
        <v>Fitness</v>
      </c>
      <c r="D64" s="802" t="s">
        <v>2564</v>
      </c>
      <c r="E64" s="816">
        <v>3</v>
      </c>
      <c r="F64" s="811">
        <v>2990</v>
      </c>
      <c r="G64" s="817" cm="1">
        <f t="array" ref="G64">_xlfn.IFS(AND(B64&lt;&gt;"",C64="",D64=""),SUMPRODUCT($E$12:$E$192,$F$12:$F$192, --($B$12:$B$192=B64)),AND(C64&lt;&gt;"",F64=""),SUMPRODUCT($E$12:$E$192,$F$12:$F$192,--($C$12:$C$192=C64)),AND(D64,F64)&lt;&gt;0,E64*F64)</f>
        <v>8970</v>
      </c>
      <c r="H64" s="806"/>
      <c r="I64" s="772"/>
      <c r="J64" s="772"/>
      <c r="K64" s="772"/>
      <c r="L64" s="772"/>
      <c r="M64" s="772"/>
      <c r="N64" s="772"/>
      <c r="O64" s="772"/>
      <c r="P64" s="772"/>
      <c r="Q64" s="772"/>
      <c r="R64" s="772"/>
      <c r="S64" s="772"/>
      <c r="T64" s="772"/>
      <c r="U64" s="772"/>
      <c r="V64" s="772"/>
      <c r="W64" s="772"/>
      <c r="X64" s="772"/>
      <c r="Y64" s="772"/>
      <c r="Z64" s="772"/>
    </row>
    <row r="65" spans="1:26" ht="12.75" customHeight="1" outlineLevel="2" x14ac:dyDescent="0.25">
      <c r="A65" s="772"/>
      <c r="B65" s="794" t="str">
        <f t="shared" si="12"/>
        <v>2° PAVIMENTO</v>
      </c>
      <c r="C65" s="801" t="str">
        <f t="shared" si="13"/>
        <v>Fitness</v>
      </c>
      <c r="D65" s="802" t="s">
        <v>2565</v>
      </c>
      <c r="E65" s="816">
        <v>1</v>
      </c>
      <c r="F65" s="811">
        <v>800</v>
      </c>
      <c r="G65" s="817" cm="1">
        <f t="array" ref="G65">_xlfn.IFS(AND(B65&lt;&gt;"",C65="",D65=""),SUMPRODUCT($E$12:$E$192,$F$12:$F$192, --($B$12:$B$192=B65)),AND(C65&lt;&gt;"",F65=""),SUMPRODUCT($E$12:$E$192,$F$12:$F$192,--($C$12:$C$192=C65)),AND(D65,F65)&lt;&gt;0,E65*F65)</f>
        <v>800</v>
      </c>
      <c r="H65" s="806"/>
      <c r="I65" s="772"/>
      <c r="J65" s="772"/>
      <c r="K65" s="772"/>
      <c r="L65" s="772"/>
      <c r="M65" s="772"/>
      <c r="N65" s="772"/>
      <c r="O65" s="772"/>
      <c r="P65" s="772"/>
      <c r="Q65" s="772"/>
      <c r="R65" s="772"/>
      <c r="S65" s="772"/>
      <c r="T65" s="772"/>
      <c r="U65" s="772"/>
      <c r="V65" s="772"/>
      <c r="W65" s="772"/>
      <c r="X65" s="772"/>
      <c r="Y65" s="772"/>
      <c r="Z65" s="772"/>
    </row>
    <row r="66" spans="1:26" ht="12.75" customHeight="1" outlineLevel="2" x14ac:dyDescent="0.25">
      <c r="A66" s="772"/>
      <c r="B66" s="794" t="str">
        <f t="shared" ref="B66:C66" si="14">B64</f>
        <v>2° PAVIMENTO</v>
      </c>
      <c r="C66" s="801" t="str">
        <f t="shared" si="14"/>
        <v>Fitness</v>
      </c>
      <c r="D66" s="802" t="s">
        <v>2566</v>
      </c>
      <c r="E66" s="816">
        <v>2</v>
      </c>
      <c r="F66" s="811">
        <v>803.86</v>
      </c>
      <c r="G66" s="817" cm="1">
        <f t="array" ref="G66">_xlfn.IFS(AND(B66&lt;&gt;"",C66="",D66=""),SUMPRODUCT($E$12:$E$192,$F$12:$F$192, --($B$12:$B$192=B66)),AND(C66&lt;&gt;"",F66=""),SUMPRODUCT($E$12:$E$192,$F$12:$F$192,--($C$12:$C$192=C66)),AND(D66,F66)&lt;&gt;0,E66*F66)</f>
        <v>1607.72</v>
      </c>
      <c r="H66" s="806"/>
      <c r="I66" s="772"/>
      <c r="J66" s="772"/>
      <c r="K66" s="772"/>
      <c r="L66" s="772"/>
      <c r="M66" s="772"/>
      <c r="N66" s="772"/>
      <c r="O66" s="772"/>
      <c r="P66" s="772"/>
      <c r="Q66" s="772"/>
      <c r="R66" s="772"/>
      <c r="S66" s="772"/>
      <c r="T66" s="772"/>
      <c r="U66" s="772"/>
      <c r="V66" s="772"/>
      <c r="W66" s="772"/>
      <c r="X66" s="772"/>
      <c r="Y66" s="772"/>
      <c r="Z66" s="772"/>
    </row>
    <row r="67" spans="1:26" ht="12.75" customHeight="1" outlineLevel="2" x14ac:dyDescent="0.25">
      <c r="A67" s="772"/>
      <c r="B67" s="794" t="str">
        <f t="shared" ref="B67:C69" si="15">B63</f>
        <v>2° PAVIMENTO</v>
      </c>
      <c r="C67" s="801" t="str">
        <f t="shared" si="15"/>
        <v>Fitness</v>
      </c>
      <c r="D67" s="802" t="s">
        <v>2567</v>
      </c>
      <c r="E67" s="816">
        <v>6</v>
      </c>
      <c r="F67" s="811">
        <v>119</v>
      </c>
      <c r="G67" s="817" cm="1">
        <f t="array" ref="G67">_xlfn.IFS(AND(B67&lt;&gt;"",C67="",D67=""),SUMPRODUCT($E$12:$E$192,$F$12:$F$192, --($B$12:$B$192=B67)),AND(C67&lt;&gt;"",F67=""),SUMPRODUCT($E$12:$E$192,$F$12:$F$192,--($C$12:$C$192=C67)),AND(D67,F67)&lt;&gt;0,E67*F67)</f>
        <v>714</v>
      </c>
      <c r="H67" s="806"/>
      <c r="I67" s="772"/>
      <c r="J67" s="772"/>
      <c r="K67" s="772"/>
      <c r="L67" s="772"/>
      <c r="M67" s="772"/>
      <c r="N67" s="772"/>
      <c r="O67" s="772"/>
      <c r="P67" s="772"/>
      <c r="Q67" s="772"/>
      <c r="R67" s="772"/>
      <c r="S67" s="772"/>
      <c r="T67" s="772"/>
      <c r="U67" s="772"/>
      <c r="V67" s="772"/>
      <c r="W67" s="772"/>
      <c r="X67" s="772"/>
      <c r="Y67" s="772"/>
      <c r="Z67" s="772"/>
    </row>
    <row r="68" spans="1:26" ht="12.75" customHeight="1" outlineLevel="2" x14ac:dyDescent="0.25">
      <c r="A68" s="772"/>
      <c r="B68" s="794" t="str">
        <f t="shared" si="15"/>
        <v>2° PAVIMENTO</v>
      </c>
      <c r="C68" s="801" t="str">
        <f t="shared" si="15"/>
        <v>Fitness</v>
      </c>
      <c r="D68" s="802" t="s">
        <v>2568</v>
      </c>
      <c r="E68" s="816">
        <v>20</v>
      </c>
      <c r="F68" s="811">
        <v>249</v>
      </c>
      <c r="G68" s="817" cm="1">
        <f t="array" ref="G68">_xlfn.IFS(AND(B68&lt;&gt;"",C68="",D68=""),SUMPRODUCT($E$12:$E$192,$F$12:$F$192, --($B$12:$B$192=B68)),AND(C68&lt;&gt;"",F68=""),SUMPRODUCT($E$12:$E$192,$F$12:$F$192,--($C$12:$C$192=C68)),AND(D68,F68)&lt;&gt;0,E68*F68)</f>
        <v>4980</v>
      </c>
      <c r="H68" s="806"/>
      <c r="I68" s="772"/>
      <c r="J68" s="772"/>
      <c r="K68" s="772"/>
      <c r="L68" s="772"/>
      <c r="M68" s="772"/>
      <c r="N68" s="772"/>
      <c r="O68" s="772"/>
      <c r="P68" s="772"/>
      <c r="Q68" s="772"/>
      <c r="R68" s="772"/>
      <c r="S68" s="772"/>
      <c r="T68" s="772"/>
      <c r="U68" s="772"/>
      <c r="V68" s="772"/>
      <c r="W68" s="772"/>
      <c r="X68" s="772"/>
      <c r="Y68" s="772"/>
      <c r="Z68" s="772"/>
    </row>
    <row r="69" spans="1:26" ht="12.75" customHeight="1" outlineLevel="2" x14ac:dyDescent="0.25">
      <c r="A69" s="772"/>
      <c r="B69" s="794" t="str">
        <f t="shared" si="15"/>
        <v>2° PAVIMENTO</v>
      </c>
      <c r="C69" s="801" t="str">
        <f t="shared" si="15"/>
        <v>Fitness</v>
      </c>
      <c r="D69" s="802" t="s">
        <v>2569</v>
      </c>
      <c r="E69" s="816">
        <v>1</v>
      </c>
      <c r="F69" s="811">
        <v>990</v>
      </c>
      <c r="G69" s="817" cm="1">
        <f t="array" ref="G69">_xlfn.IFS(AND(B69&lt;&gt;"",C69="",D69=""),SUMPRODUCT($E$12:$E$192,$F$12:$F$192, --($B$12:$B$192=B69)),AND(C69&lt;&gt;"",F69=""),SUMPRODUCT($E$12:$E$192,$F$12:$F$192,--($C$12:$C$192=C69)),AND(D69,F69)&lt;&gt;0,E69*F69)</f>
        <v>990</v>
      </c>
      <c r="H69" s="806"/>
      <c r="I69" s="772"/>
      <c r="J69" s="772"/>
      <c r="K69" s="772"/>
      <c r="L69" s="772"/>
      <c r="M69" s="772"/>
      <c r="N69" s="772"/>
      <c r="O69" s="772"/>
      <c r="P69" s="772"/>
      <c r="Q69" s="772"/>
      <c r="R69" s="772"/>
      <c r="S69" s="772"/>
      <c r="T69" s="772"/>
      <c r="U69" s="772"/>
      <c r="V69" s="772"/>
      <c r="W69" s="772"/>
      <c r="X69" s="772"/>
      <c r="Y69" s="772"/>
      <c r="Z69" s="772"/>
    </row>
    <row r="70" spans="1:26" ht="12.75" customHeight="1" x14ac:dyDescent="0.25">
      <c r="A70" s="775"/>
      <c r="B70" s="788" t="s">
        <v>1546</v>
      </c>
      <c r="C70" s="789"/>
      <c r="D70" s="790"/>
      <c r="E70" s="791"/>
      <c r="F70" s="792"/>
      <c r="G70" s="793" cm="1">
        <f t="array" ref="G70">_xlfn.IFS(AND(B70&lt;&gt;"",C70="",D70=""),SUMPRODUCT($E$12:$E$192,$F$12:$F$192, --($B$12:$B$192=B70)),AND(C70&lt;&gt;"",F70=""),SUMPRODUCT($E$12:$E$192,$F$12:$F$192,--($C$12:$C$192=C70)),AND(D70,F70)&lt;&gt;0,E70*F70)</f>
        <v>234470.18999999997</v>
      </c>
      <c r="H70" s="793"/>
      <c r="I70" s="775"/>
      <c r="J70" s="775"/>
      <c r="K70" s="775"/>
      <c r="L70" s="775"/>
      <c r="M70" s="775"/>
      <c r="N70" s="775"/>
      <c r="O70" s="775"/>
      <c r="P70" s="775"/>
      <c r="Q70" s="775"/>
      <c r="R70" s="775"/>
      <c r="S70" s="775"/>
      <c r="T70" s="775"/>
      <c r="U70" s="775"/>
      <c r="V70" s="775"/>
      <c r="W70" s="775"/>
      <c r="X70" s="775"/>
      <c r="Y70" s="775"/>
      <c r="Z70" s="775"/>
    </row>
    <row r="71" spans="1:26" ht="12.75" customHeight="1" outlineLevel="1" x14ac:dyDescent="0.25">
      <c r="A71" s="775"/>
      <c r="B71" s="794" t="str">
        <f>B70</f>
        <v>COBERTURA</v>
      </c>
      <c r="C71" s="795" t="s">
        <v>2570</v>
      </c>
      <c r="D71" s="796" t="s">
        <v>2534</v>
      </c>
      <c r="E71" s="797">
        <v>33.049999999999997</v>
      </c>
      <c r="F71" s="798"/>
      <c r="G71" s="799" cm="1">
        <f t="array" ref="G71">_xlfn.IFS(AND(B71&lt;&gt;"",C71="",D71=""),SUMPRODUCT($E$12:$E$192,$F$12:$F$192, --($B$12:$B$192=B71)),AND(C71&lt;&gt;"",F71=""),SUMPRODUCT($E$12:$E$192,$F$12:$F$192,--($C$12:$C$192=C71)),AND(D71,F71)&lt;&gt;0,E71*F71)</f>
        <v>154147.10999999999</v>
      </c>
      <c r="H71" s="800"/>
      <c r="I71" s="775"/>
      <c r="J71" s="775"/>
      <c r="K71" s="775"/>
      <c r="L71" s="775"/>
      <c r="M71" s="775"/>
      <c r="N71" s="775"/>
      <c r="O71" s="775"/>
      <c r="P71" s="775"/>
      <c r="Q71" s="775"/>
      <c r="R71" s="775"/>
      <c r="S71" s="775"/>
      <c r="T71" s="775"/>
      <c r="U71" s="775"/>
      <c r="V71" s="775"/>
      <c r="W71" s="775"/>
      <c r="X71" s="775"/>
      <c r="Y71" s="775"/>
      <c r="Z71" s="775"/>
    </row>
    <row r="72" spans="1:26" ht="12.75" customHeight="1" outlineLevel="2" x14ac:dyDescent="0.25">
      <c r="A72" s="772"/>
      <c r="B72" s="794" t="str">
        <f t="shared" ref="B72:B73" si="16">B71</f>
        <v>COBERTURA</v>
      </c>
      <c r="C72" s="801" t="str">
        <f t="shared" ref="C72:C73" si="17">C71</f>
        <v>Grill Rooftop</v>
      </c>
      <c r="D72" s="802" t="s">
        <v>2571</v>
      </c>
      <c r="E72" s="803">
        <v>2</v>
      </c>
      <c r="F72" s="804">
        <v>14999</v>
      </c>
      <c r="G72" s="805" cm="1">
        <f t="array" ref="G72">_xlfn.IFS(AND(B72&lt;&gt;"",C72="",D72=""),SUMPRODUCT($E$12:$E$192,$F$12:$F$192, --($B$12:$B$192=B72)),AND(C72&lt;&gt;"",F72=""),SUMPRODUCT($E$12:$E$192,$F$12:$F$192,--($C$12:$C$192=C72)),AND(D72,F72)&lt;&gt;0,E72*F72)</f>
        <v>29998</v>
      </c>
      <c r="H72" s="817"/>
      <c r="I72" s="772"/>
      <c r="J72" s="772"/>
      <c r="K72" s="772"/>
      <c r="L72" s="772"/>
      <c r="M72" s="772"/>
      <c r="N72" s="772"/>
      <c r="O72" s="772"/>
      <c r="P72" s="772"/>
      <c r="Q72" s="772"/>
      <c r="R72" s="772"/>
      <c r="S72" s="772"/>
      <c r="T72" s="772"/>
      <c r="U72" s="772"/>
      <c r="V72" s="772"/>
      <c r="W72" s="772"/>
      <c r="X72" s="772"/>
      <c r="Y72" s="772"/>
      <c r="Z72" s="772"/>
    </row>
    <row r="73" spans="1:26" ht="12.75" customHeight="1" outlineLevel="2" x14ac:dyDescent="0.25">
      <c r="A73" s="772"/>
      <c r="B73" s="794" t="str">
        <f t="shared" si="16"/>
        <v>COBERTURA</v>
      </c>
      <c r="C73" s="801" t="str">
        <f t="shared" si="17"/>
        <v>Grill Rooftop</v>
      </c>
      <c r="D73" s="802" t="s">
        <v>2572</v>
      </c>
      <c r="E73" s="803">
        <v>12</v>
      </c>
      <c r="F73" s="804">
        <v>959.98</v>
      </c>
      <c r="G73" s="805" cm="1">
        <f t="array" ref="G73">_xlfn.IFS(AND(B73&lt;&gt;"",C73="",D73=""),SUMPRODUCT($E$12:$E$192,$F$12:$F$192, --($B$12:$B$192=B73)),AND(C73&lt;&gt;"",F73=""),SUMPRODUCT($E$12:$E$192,$F$12:$F$192,--($C$12:$C$192=C73)),AND(D73,F73)&lt;&gt;0,E73*F73)</f>
        <v>11519.76</v>
      </c>
      <c r="H73" s="817"/>
      <c r="I73" s="772"/>
      <c r="J73" s="772"/>
      <c r="K73" s="772"/>
      <c r="L73" s="772"/>
      <c r="M73" s="772"/>
      <c r="N73" s="772"/>
      <c r="O73" s="772"/>
      <c r="P73" s="772"/>
      <c r="Q73" s="772"/>
      <c r="R73" s="772"/>
      <c r="S73" s="772"/>
      <c r="T73" s="772"/>
      <c r="U73" s="772"/>
      <c r="V73" s="772"/>
      <c r="W73" s="772"/>
      <c r="X73" s="772"/>
      <c r="Y73" s="772"/>
      <c r="Z73" s="772"/>
    </row>
    <row r="74" spans="1:26" ht="12.75" customHeight="1" outlineLevel="2" x14ac:dyDescent="0.25">
      <c r="A74" s="772"/>
      <c r="B74" s="794" t="str">
        <f>B72</f>
        <v>COBERTURA</v>
      </c>
      <c r="C74" s="801" t="str">
        <f>C72</f>
        <v>Grill Rooftop</v>
      </c>
      <c r="D74" s="802" t="s">
        <v>2573</v>
      </c>
      <c r="E74" s="803">
        <v>6</v>
      </c>
      <c r="F74" s="804">
        <v>2374.0500000000002</v>
      </c>
      <c r="G74" s="805" cm="1">
        <f t="array" ref="G74">_xlfn.IFS(AND(B74&lt;&gt;"",C74="",D74=""),SUMPRODUCT($E$12:$E$192,$F$12:$F$192, --($B$12:$B$192=B74)),AND(C74&lt;&gt;"",F74=""),SUMPRODUCT($E$12:$E$192,$F$12:$F$192,--($C$12:$C$192=C74)),AND(D74,F74)&lt;&gt;0,E74*F74)</f>
        <v>14244.300000000001</v>
      </c>
      <c r="H74" s="817"/>
      <c r="I74" s="772"/>
      <c r="J74" s="772"/>
      <c r="K74" s="772"/>
      <c r="L74" s="772"/>
      <c r="M74" s="772"/>
      <c r="N74" s="772"/>
      <c r="O74" s="772"/>
      <c r="P74" s="772"/>
      <c r="Q74" s="772"/>
      <c r="R74" s="772"/>
      <c r="S74" s="772"/>
      <c r="T74" s="772"/>
      <c r="U74" s="772"/>
      <c r="V74" s="772"/>
      <c r="W74" s="772"/>
      <c r="X74" s="772"/>
      <c r="Y74" s="772"/>
      <c r="Z74" s="772"/>
    </row>
    <row r="75" spans="1:26" ht="12.75" customHeight="1" outlineLevel="2" x14ac:dyDescent="0.25">
      <c r="A75" s="772"/>
      <c r="B75" s="794" t="str">
        <f>B73</f>
        <v>COBERTURA</v>
      </c>
      <c r="C75" s="801" t="str">
        <f>C73</f>
        <v>Grill Rooftop</v>
      </c>
      <c r="D75" s="1195" t="s">
        <v>2542</v>
      </c>
      <c r="E75" s="1196">
        <v>1</v>
      </c>
      <c r="F75" s="1197">
        <v>4831</v>
      </c>
      <c r="G75" s="805" cm="1">
        <f t="array" ref="G75">_xlfn.IFS(AND(B75&lt;&gt;"",C75="",D75=""),SUMPRODUCT($E$12:$E$192,$F$12:$F$192, --($B$12:$B$192=B75)),AND(C75&lt;&gt;"",F75=""),SUMPRODUCT($E$12:$E$192,$F$12:$F$192,--($C$12:$C$192=C75)),AND(D75,F75)&lt;&gt;0,E75*F75)</f>
        <v>4831</v>
      </c>
      <c r="H75" s="817"/>
      <c r="I75" s="772"/>
      <c r="J75" s="772"/>
      <c r="K75" s="772"/>
      <c r="L75" s="772"/>
      <c r="M75" s="772"/>
      <c r="N75" s="772"/>
      <c r="O75" s="772"/>
      <c r="P75" s="772"/>
      <c r="Q75" s="772"/>
      <c r="R75" s="772"/>
      <c r="S75" s="772"/>
      <c r="T75" s="772"/>
      <c r="U75" s="772"/>
      <c r="V75" s="772"/>
      <c r="W75" s="772"/>
      <c r="X75" s="772"/>
      <c r="Y75" s="772"/>
      <c r="Z75" s="772"/>
    </row>
    <row r="76" spans="1:26" ht="12.75" customHeight="1" outlineLevel="2" x14ac:dyDescent="0.25">
      <c r="A76" s="772"/>
      <c r="B76" s="794" t="str">
        <f t="shared" ref="B76:C76" si="18">B72</f>
        <v>COBERTURA</v>
      </c>
      <c r="C76" s="801" t="str">
        <f t="shared" si="18"/>
        <v>Grill Rooftop</v>
      </c>
      <c r="D76" s="802" t="s">
        <v>2574</v>
      </c>
      <c r="E76" s="803">
        <v>1</v>
      </c>
      <c r="F76" s="804">
        <v>6099</v>
      </c>
      <c r="G76" s="805" cm="1">
        <f t="array" ref="G76">_xlfn.IFS(AND(B76&lt;&gt;"",C76="",D76=""),SUMPRODUCT($E$12:$E$192,$F$12:$F$192, --($B$12:$B$192=B76)),AND(C76&lt;&gt;"",F76=""),SUMPRODUCT($E$12:$E$192,$F$12:$F$192,--($C$12:$C$192=C76)),AND(D76,F76)&lt;&gt;0,E76*F76)</f>
        <v>6099</v>
      </c>
      <c r="H76" s="817"/>
      <c r="I76" s="772"/>
      <c r="J76" s="772"/>
      <c r="K76" s="772"/>
      <c r="L76" s="772"/>
      <c r="M76" s="772"/>
      <c r="N76" s="772"/>
      <c r="O76" s="772"/>
      <c r="P76" s="772"/>
      <c r="Q76" s="772"/>
      <c r="R76" s="772"/>
      <c r="S76" s="772"/>
      <c r="T76" s="772"/>
      <c r="U76" s="772"/>
      <c r="V76" s="772"/>
      <c r="W76" s="772"/>
      <c r="X76" s="772"/>
      <c r="Y76" s="772"/>
      <c r="Z76" s="772"/>
    </row>
    <row r="77" spans="1:26" ht="12.75" customHeight="1" outlineLevel="2" x14ac:dyDescent="0.25">
      <c r="A77" s="772"/>
      <c r="B77" s="794" t="str">
        <f t="shared" ref="B77:C77" si="19">B73</f>
        <v>COBERTURA</v>
      </c>
      <c r="C77" s="801" t="str">
        <f t="shared" si="19"/>
        <v>Grill Rooftop</v>
      </c>
      <c r="D77" s="802" t="s">
        <v>2575</v>
      </c>
      <c r="E77" s="803">
        <v>1</v>
      </c>
      <c r="F77" s="804">
        <v>3549</v>
      </c>
      <c r="G77" s="805" cm="1">
        <f t="array" ref="G77">_xlfn.IFS(AND(B77&lt;&gt;"",C77="",D77=""),SUMPRODUCT($E$12:$E$192,$F$12:$F$192, --($B$12:$B$192=B77)),AND(C77&lt;&gt;"",F77=""),SUMPRODUCT($E$12:$E$192,$F$12:$F$192,--($C$12:$C$192=C77)),AND(D77,F77)&lt;&gt;0,E77*F77)</f>
        <v>3549</v>
      </c>
      <c r="H77" s="817"/>
      <c r="I77" s="772"/>
      <c r="J77" s="772"/>
      <c r="K77" s="772"/>
      <c r="L77" s="772"/>
      <c r="M77" s="772"/>
      <c r="N77" s="772"/>
      <c r="O77" s="772"/>
      <c r="P77" s="772"/>
      <c r="Q77" s="772"/>
      <c r="R77" s="772"/>
      <c r="S77" s="772"/>
      <c r="T77" s="772"/>
      <c r="U77" s="772"/>
      <c r="V77" s="772"/>
      <c r="W77" s="772"/>
      <c r="X77" s="772"/>
      <c r="Y77" s="772"/>
      <c r="Z77" s="772"/>
    </row>
    <row r="78" spans="1:26" ht="12.75" customHeight="1" outlineLevel="2" x14ac:dyDescent="0.25">
      <c r="A78" s="772"/>
      <c r="B78" s="794" t="str">
        <f t="shared" ref="B78:C78" si="20">B75</f>
        <v>COBERTURA</v>
      </c>
      <c r="C78" s="801" t="str">
        <f t="shared" si="20"/>
        <v>Grill Rooftop</v>
      </c>
      <c r="D78" s="1198" t="s">
        <v>5563</v>
      </c>
      <c r="E78" s="1199">
        <v>1</v>
      </c>
      <c r="F78" s="1200">
        <v>8495</v>
      </c>
      <c r="G78" s="805" cm="1">
        <f t="array" ref="G78">_xlfn.IFS(AND(B78&lt;&gt;"",C78="",D78=""),SUMPRODUCT($E$12:$E$192,$F$12:$F$192, --($B$12:$B$192=B78)),AND(C78&lt;&gt;"",F78=""),SUMPRODUCT($E$12:$E$192,$F$12:$F$192,--($C$12:$C$192=C78)),AND(D78,F78)&lt;&gt;0,E78*F78)</f>
        <v>8495</v>
      </c>
      <c r="H78" s="817"/>
      <c r="I78" s="772"/>
      <c r="J78" s="772"/>
      <c r="K78" s="772"/>
      <c r="L78" s="772"/>
      <c r="M78" s="772"/>
      <c r="N78" s="772"/>
      <c r="O78" s="772"/>
      <c r="P78" s="772"/>
      <c r="Q78" s="772"/>
      <c r="R78" s="772"/>
      <c r="S78" s="772"/>
      <c r="T78" s="772"/>
      <c r="U78" s="772"/>
      <c r="V78" s="772"/>
      <c r="W78" s="772"/>
      <c r="X78" s="772"/>
      <c r="Y78" s="772"/>
      <c r="Z78" s="772"/>
    </row>
    <row r="79" spans="1:26" ht="12.75" customHeight="1" outlineLevel="2" x14ac:dyDescent="0.25">
      <c r="A79" s="772"/>
      <c r="B79" s="794" t="str">
        <f t="shared" ref="B79:C80" si="21">B78</f>
        <v>COBERTURA</v>
      </c>
      <c r="C79" s="801" t="str">
        <f t="shared" si="21"/>
        <v>Grill Rooftop</v>
      </c>
      <c r="D79" s="802" t="s">
        <v>2576</v>
      </c>
      <c r="E79" s="803">
        <v>1</v>
      </c>
      <c r="F79" s="804">
        <v>8999</v>
      </c>
      <c r="G79" s="805" cm="1">
        <f t="array" ref="G79">_xlfn.IFS(AND(B79&lt;&gt;"",C79="",D79=""),SUMPRODUCT($E$12:$E$192,$F$12:$F$192, --($B$12:$B$192=B79)),AND(C79&lt;&gt;"",F79=""),SUMPRODUCT($E$12:$E$192,$F$12:$F$192,--($C$12:$C$192=C79)),AND(D79,F79)&lt;&gt;0,E79*F79)</f>
        <v>8999</v>
      </c>
      <c r="H79" s="817"/>
      <c r="I79" s="772"/>
      <c r="J79" s="772"/>
      <c r="K79" s="772"/>
      <c r="L79" s="772"/>
      <c r="M79" s="772"/>
      <c r="N79" s="772"/>
      <c r="O79" s="772"/>
      <c r="P79" s="772"/>
      <c r="Q79" s="772"/>
      <c r="R79" s="772"/>
      <c r="S79" s="772"/>
      <c r="T79" s="772"/>
      <c r="U79" s="772"/>
      <c r="V79" s="772"/>
      <c r="W79" s="772"/>
      <c r="X79" s="772"/>
      <c r="Y79" s="772"/>
      <c r="Z79" s="772"/>
    </row>
    <row r="80" spans="1:26" ht="12.75" customHeight="1" outlineLevel="2" x14ac:dyDescent="0.25">
      <c r="A80" s="772"/>
      <c r="B80" s="794" t="str">
        <f t="shared" si="21"/>
        <v>COBERTURA</v>
      </c>
      <c r="C80" s="801" t="str">
        <f t="shared" si="21"/>
        <v>Grill Rooftop</v>
      </c>
      <c r="D80" s="1198" t="s">
        <v>5564</v>
      </c>
      <c r="E80" s="1199">
        <v>1</v>
      </c>
      <c r="F80" s="1200">
        <v>2279.0500000000002</v>
      </c>
      <c r="G80" s="805" cm="1">
        <f t="array" ref="G80">_xlfn.IFS(AND(B80&lt;&gt;"",C80="",D80=""),SUMPRODUCT($E$12:$E$192,$F$12:$F$192, --($B$12:$B$192=B80)),AND(C80&lt;&gt;"",F80=""),SUMPRODUCT($E$12:$E$192,$F$12:$F$192,--($C$12:$C$192=C80)),AND(D80,F80)&lt;&gt;0,E80*F80)</f>
        <v>2279.0500000000002</v>
      </c>
      <c r="H80" s="817"/>
      <c r="I80" s="772"/>
      <c r="J80" s="772"/>
      <c r="K80" s="772"/>
      <c r="L80" s="772"/>
      <c r="M80" s="772"/>
      <c r="N80" s="772"/>
      <c r="O80" s="772"/>
      <c r="P80" s="772"/>
      <c r="Q80" s="772"/>
      <c r="R80" s="772"/>
      <c r="S80" s="772"/>
      <c r="T80" s="772"/>
      <c r="U80" s="772"/>
      <c r="V80" s="772"/>
      <c r="W80" s="772"/>
      <c r="X80" s="772"/>
      <c r="Y80" s="772"/>
      <c r="Z80" s="772"/>
    </row>
    <row r="81" spans="1:26" ht="12.75" customHeight="1" outlineLevel="2" x14ac:dyDescent="0.25">
      <c r="A81" s="772"/>
      <c r="B81" s="794" t="str">
        <f t="shared" ref="B81:C81" si="22">B78</f>
        <v>COBERTURA</v>
      </c>
      <c r="C81" s="801" t="str">
        <f t="shared" si="22"/>
        <v>Grill Rooftop</v>
      </c>
      <c r="D81" s="802" t="s">
        <v>2577</v>
      </c>
      <c r="E81" s="803">
        <v>2</v>
      </c>
      <c r="F81" s="804">
        <v>963</v>
      </c>
      <c r="G81" s="805" cm="1">
        <f t="array" ref="G81">_xlfn.IFS(AND(B81&lt;&gt;"",C81="",D81=""),SUMPRODUCT($E$12:$E$192,$F$12:$F$192, --($B$12:$B$192=B81)),AND(C81&lt;&gt;"",F81=""),SUMPRODUCT($E$12:$E$192,$F$12:$F$192,--($C$12:$C$192=C81)),AND(D81,F81)&lt;&gt;0,E81*F81)</f>
        <v>1926</v>
      </c>
      <c r="H81" s="817"/>
      <c r="I81" s="772"/>
      <c r="J81" s="772"/>
      <c r="K81" s="772"/>
      <c r="L81" s="772"/>
      <c r="M81" s="772"/>
      <c r="N81" s="772"/>
      <c r="O81" s="772"/>
      <c r="P81" s="772"/>
      <c r="Q81" s="772"/>
      <c r="R81" s="772"/>
      <c r="S81" s="772"/>
      <c r="T81" s="772"/>
      <c r="U81" s="772"/>
      <c r="V81" s="772"/>
      <c r="W81" s="772"/>
      <c r="X81" s="772"/>
      <c r="Y81" s="772"/>
      <c r="Z81" s="772"/>
    </row>
    <row r="82" spans="1:26" ht="12.75" customHeight="1" outlineLevel="2" x14ac:dyDescent="0.25">
      <c r="A82" s="772"/>
      <c r="B82" s="794" t="str">
        <f>B78</f>
        <v>COBERTURA</v>
      </c>
      <c r="C82" s="801" t="str">
        <f>C78</f>
        <v>Grill Rooftop</v>
      </c>
      <c r="D82" s="802" t="s">
        <v>2578</v>
      </c>
      <c r="E82" s="803">
        <v>1</v>
      </c>
      <c r="F82" s="804">
        <v>7192</v>
      </c>
      <c r="G82" s="805" cm="1">
        <f t="array" ref="G82">_xlfn.IFS(AND(B82&lt;&gt;"",C82="",D82=""),SUMPRODUCT($E$12:$E$192,$F$12:$F$192, --($B$12:$B$192=B82)),AND(C82&lt;&gt;"",F82=""),SUMPRODUCT($E$12:$E$192,$F$12:$F$192,--($C$12:$C$192=C82)),AND(D82,F82)&lt;&gt;0,E82*F82)</f>
        <v>7192</v>
      </c>
      <c r="H82" s="817"/>
      <c r="I82" s="772"/>
      <c r="J82" s="772"/>
      <c r="K82" s="772"/>
      <c r="L82" s="772"/>
      <c r="M82" s="772"/>
      <c r="N82" s="772"/>
      <c r="O82" s="772"/>
      <c r="P82" s="772"/>
      <c r="Q82" s="772"/>
      <c r="R82" s="772"/>
      <c r="S82" s="772"/>
      <c r="T82" s="772"/>
      <c r="U82" s="772"/>
      <c r="V82" s="772"/>
      <c r="W82" s="772"/>
      <c r="X82" s="772"/>
      <c r="Y82" s="772"/>
      <c r="Z82" s="772"/>
    </row>
    <row r="83" spans="1:26" ht="12.75" customHeight="1" outlineLevel="2" x14ac:dyDescent="0.25">
      <c r="A83" s="772"/>
      <c r="B83" s="794" t="str">
        <f>B79</f>
        <v>COBERTURA</v>
      </c>
      <c r="C83" s="801" t="str">
        <f>C79</f>
        <v>Grill Rooftop</v>
      </c>
      <c r="D83" s="1198" t="s">
        <v>5565</v>
      </c>
      <c r="E83" s="1201">
        <v>1</v>
      </c>
      <c r="F83" s="1202">
        <v>4240</v>
      </c>
      <c r="G83" s="805" cm="1">
        <f t="array" ref="G83">_xlfn.IFS(AND(B83&lt;&gt;"",C83="",D83=""),SUMPRODUCT($E$12:$E$192,$F$12:$F$192, --($B$12:$B$192=B83)),AND(C83&lt;&gt;"",F83=""),SUMPRODUCT($E$12:$E$192,$F$12:$F$192,--($C$12:$C$192=C83)),AND(D83,F83)&lt;&gt;0,E83*F83)</f>
        <v>4240</v>
      </c>
      <c r="H83" s="817"/>
      <c r="I83" s="772"/>
      <c r="J83" s="772"/>
      <c r="K83" s="772"/>
      <c r="L83" s="772"/>
      <c r="M83" s="772"/>
      <c r="N83" s="772"/>
      <c r="O83" s="772"/>
      <c r="P83" s="772"/>
      <c r="Q83" s="772"/>
      <c r="R83" s="772"/>
      <c r="S83" s="772"/>
      <c r="T83" s="772"/>
      <c r="U83" s="772"/>
      <c r="V83" s="772"/>
      <c r="W83" s="772"/>
      <c r="X83" s="772"/>
      <c r="Y83" s="772"/>
      <c r="Z83" s="772"/>
    </row>
    <row r="84" spans="1:26" ht="12.75" customHeight="1" outlineLevel="2" x14ac:dyDescent="0.25">
      <c r="A84" s="772"/>
      <c r="B84" s="794" t="str">
        <f t="shared" ref="B84" si="23">B81</f>
        <v>COBERTURA</v>
      </c>
      <c r="C84" s="801" t="str">
        <f>C79</f>
        <v>Grill Rooftop</v>
      </c>
      <c r="D84" s="815" t="s">
        <v>2544</v>
      </c>
      <c r="E84" s="816">
        <f>E71*0.6</f>
        <v>19.829999999999998</v>
      </c>
      <c r="F84" s="811">
        <v>2500</v>
      </c>
      <c r="G84" s="805" cm="1">
        <f t="array" ref="G84">_xlfn.IFS(AND(B84&lt;&gt;"",C84="",D84=""),SUMPRODUCT($E$12:$E$192,$F$12:$F$192, --($B$12:$B$192=B84)),AND(C84&lt;&gt;"",F84=""),SUMPRODUCT($E$12:$E$192,$F$12:$F$192,--($C$12:$C$192=C84)),AND(D84,F84)&lt;&gt;0,E84*F84)</f>
        <v>49574.999999999993</v>
      </c>
      <c r="H84" s="817"/>
      <c r="I84" s="772"/>
      <c r="J84" s="772"/>
      <c r="K84" s="772"/>
      <c r="L84" s="772"/>
      <c r="M84" s="772"/>
      <c r="N84" s="772"/>
      <c r="O84" s="772"/>
      <c r="P84" s="772"/>
      <c r="Q84" s="772"/>
      <c r="R84" s="772"/>
      <c r="S84" s="772"/>
      <c r="T84" s="772"/>
      <c r="U84" s="772"/>
      <c r="V84" s="772"/>
      <c r="W84" s="772"/>
      <c r="X84" s="772"/>
      <c r="Y84" s="772"/>
      <c r="Z84" s="772"/>
    </row>
    <row r="85" spans="1:26" ht="12.75" customHeight="1" outlineLevel="2" x14ac:dyDescent="0.25">
      <c r="A85" s="772"/>
      <c r="B85" s="794" t="str">
        <f t="shared" ref="B85:C85" si="24">B83</f>
        <v>COBERTURA</v>
      </c>
      <c r="C85" s="801" t="str">
        <f t="shared" si="24"/>
        <v>Grill Rooftop</v>
      </c>
      <c r="D85" s="802" t="s">
        <v>2545</v>
      </c>
      <c r="E85" s="803">
        <v>3</v>
      </c>
      <c r="F85" s="804">
        <v>400</v>
      </c>
      <c r="G85" s="805" cm="1">
        <f t="array" ref="G85">_xlfn.IFS(AND(B85&lt;&gt;"",C85="",D85=""),SUMPRODUCT($E$12:$E$192,$F$12:$F$192, --($B$12:$B$192=B85)),AND(C85&lt;&gt;"",F85=""),SUMPRODUCT($E$12:$E$192,$F$12:$F$192,--($C$12:$C$192=C85)),AND(D85,F85)&lt;&gt;0,E85*F85)</f>
        <v>1200</v>
      </c>
      <c r="H85" s="817"/>
      <c r="I85" s="772"/>
      <c r="J85" s="772"/>
      <c r="K85" s="772"/>
      <c r="L85" s="772"/>
      <c r="M85" s="772"/>
      <c r="N85" s="772"/>
      <c r="O85" s="772"/>
      <c r="P85" s="772"/>
      <c r="Q85" s="772"/>
      <c r="R85" s="772"/>
      <c r="S85" s="772"/>
      <c r="T85" s="772"/>
      <c r="U85" s="772"/>
      <c r="V85" s="772"/>
      <c r="W85" s="772"/>
      <c r="X85" s="772"/>
      <c r="Y85" s="772"/>
      <c r="Z85" s="772"/>
    </row>
    <row r="86" spans="1:26" ht="12.75" customHeight="1" outlineLevel="1" x14ac:dyDescent="0.25">
      <c r="A86" s="775"/>
      <c r="B86" s="794" t="str">
        <f>B80</f>
        <v>COBERTURA</v>
      </c>
      <c r="C86" s="1203" t="s">
        <v>5566</v>
      </c>
      <c r="D86" s="796" t="s">
        <v>2534</v>
      </c>
      <c r="E86" s="797">
        <v>4.18</v>
      </c>
      <c r="F86" s="798"/>
      <c r="G86" s="799" cm="1">
        <f t="array" ref="G86">_xlfn.IFS(AND(B86&lt;&gt;"",C86="",D86=""),SUMPRODUCT($E$12:$E$192,$F$12:$F$192, --($B$12:$B$192=B86)),AND(C86&lt;&gt;"",F86=""),SUMPRODUCT($E$12:$E$192,$F$12:$F$192,--($C$12:$C$192=C86)),AND(D86,F86)&lt;&gt;0,E86*F86)</f>
        <v>8882.08</v>
      </c>
      <c r="H86" s="800"/>
      <c r="I86" s="775"/>
      <c r="J86" s="775"/>
      <c r="K86" s="775"/>
      <c r="L86" s="775"/>
      <c r="M86" s="775"/>
      <c r="N86" s="775"/>
      <c r="O86" s="775"/>
      <c r="P86" s="775"/>
      <c r="Q86" s="775"/>
      <c r="R86" s="775"/>
      <c r="S86" s="775"/>
      <c r="T86" s="775"/>
      <c r="U86" s="775"/>
      <c r="V86" s="775"/>
      <c r="W86" s="775"/>
      <c r="X86" s="775"/>
      <c r="Y86" s="775"/>
      <c r="Z86" s="775"/>
    </row>
    <row r="87" spans="1:26" ht="12.75" customHeight="1" outlineLevel="2" x14ac:dyDescent="0.25">
      <c r="A87" s="772"/>
      <c r="B87" s="794" t="str">
        <f>B81</f>
        <v>COBERTURA</v>
      </c>
      <c r="C87" s="801" t="str">
        <f t="shared" ref="C87" si="25">C86</f>
        <v>Lavabo</v>
      </c>
      <c r="D87" s="1194" t="s">
        <v>2545</v>
      </c>
      <c r="E87" s="813">
        <v>1</v>
      </c>
      <c r="F87" s="804">
        <v>400</v>
      </c>
      <c r="G87" s="805" cm="1">
        <f t="array" ref="G87">_xlfn.IFS(AND(B87&lt;&gt;"",C87="",D87=""),SUMPRODUCT($E$12:$E$192,$F$12:$F$192, --($B$12:$B$192=B87)),AND(C87&lt;&gt;"",F87=""),SUMPRODUCT($E$12:$E$192,$F$12:$F$192,--($C$12:$C$192=C87)),AND(D87,F87)&lt;&gt;0,E87*F87)</f>
        <v>400</v>
      </c>
      <c r="H87" s="817"/>
      <c r="I87" s="772"/>
      <c r="J87" s="772"/>
      <c r="K87" s="772"/>
      <c r="L87" s="772"/>
      <c r="M87" s="772"/>
      <c r="N87" s="772"/>
      <c r="O87" s="772"/>
      <c r="P87" s="772"/>
      <c r="Q87" s="772"/>
      <c r="R87" s="772"/>
      <c r="S87" s="772"/>
      <c r="T87" s="772"/>
      <c r="U87" s="772"/>
      <c r="V87" s="772"/>
      <c r="W87" s="772"/>
      <c r="X87" s="772"/>
      <c r="Y87" s="772"/>
      <c r="Z87" s="772"/>
    </row>
    <row r="88" spans="1:26" ht="12.75" customHeight="1" outlineLevel="2" x14ac:dyDescent="0.25">
      <c r="A88" s="772"/>
      <c r="B88" s="794" t="str">
        <f>B83</f>
        <v>COBERTURA</v>
      </c>
      <c r="C88" s="801" t="str">
        <f>C87</f>
        <v>Lavabo</v>
      </c>
      <c r="D88" s="815" t="s">
        <v>2544</v>
      </c>
      <c r="E88" s="818">
        <v>1</v>
      </c>
      <c r="F88" s="811">
        <v>2760</v>
      </c>
      <c r="G88" s="805" cm="1">
        <f t="array" ref="G88">_xlfn.IFS(AND(B88&lt;&gt;"",C88="",D88=""),SUMPRODUCT($E$12:$E$192,$F$12:$F$192, --($B$12:$B$192=B88)),AND(C88&lt;&gt;"",F88=""),SUMPRODUCT($E$12:$E$192,$F$12:$F$192,--($C$12:$C$192=C88)),AND(D88,F88)&lt;&gt;0,E88*F88)</f>
        <v>2760</v>
      </c>
      <c r="H88" s="817"/>
      <c r="I88" s="772"/>
      <c r="J88" s="772"/>
      <c r="K88" s="772"/>
      <c r="L88" s="772"/>
      <c r="M88" s="772"/>
      <c r="N88" s="772"/>
      <c r="O88" s="772"/>
      <c r="P88" s="772"/>
      <c r="Q88" s="772"/>
      <c r="R88" s="772"/>
      <c r="S88" s="772"/>
      <c r="T88" s="772"/>
      <c r="U88" s="772"/>
      <c r="V88" s="772"/>
      <c r="W88" s="772"/>
      <c r="X88" s="772"/>
      <c r="Y88" s="772"/>
      <c r="Z88" s="772"/>
    </row>
    <row r="89" spans="1:26" ht="12.75" customHeight="1" outlineLevel="2" x14ac:dyDescent="0.25">
      <c r="A89" s="772"/>
      <c r="B89" s="794" t="str">
        <f>B84</f>
        <v>COBERTURA</v>
      </c>
      <c r="C89" s="801" t="str">
        <f t="shared" ref="C89:C91" si="26">C88</f>
        <v>Lavabo</v>
      </c>
      <c r="D89" s="815" t="s">
        <v>5567</v>
      </c>
      <c r="E89" s="818">
        <v>1</v>
      </c>
      <c r="F89" s="811">
        <v>466.28</v>
      </c>
      <c r="G89" s="805" cm="1">
        <f t="array" ref="G89">_xlfn.IFS(AND(B89&lt;&gt;"",C89="",D89=""),SUMPRODUCT($E$12:$E$192,$F$12:$F$192, --($B$12:$B$192=B89)),AND(C89&lt;&gt;"",F89=""),SUMPRODUCT($E$12:$E$192,$F$12:$F$192,--($C$12:$C$192=C89)),AND(D89,F89)&lt;&gt;0,E89*F89)</f>
        <v>466.28</v>
      </c>
      <c r="H89" s="817"/>
      <c r="I89" s="772"/>
      <c r="J89" s="772"/>
      <c r="K89" s="772"/>
      <c r="L89" s="772"/>
      <c r="M89" s="772"/>
      <c r="N89" s="772"/>
      <c r="O89" s="772"/>
      <c r="P89" s="772"/>
      <c r="Q89" s="772"/>
      <c r="R89" s="772"/>
      <c r="S89" s="772"/>
      <c r="T89" s="772"/>
      <c r="U89" s="772"/>
      <c r="V89" s="772"/>
      <c r="W89" s="772"/>
      <c r="X89" s="772"/>
      <c r="Y89" s="772"/>
      <c r="Z89" s="772"/>
    </row>
    <row r="90" spans="1:26" ht="12.75" customHeight="1" outlineLevel="2" x14ac:dyDescent="0.25">
      <c r="A90" s="772"/>
      <c r="B90" s="794" t="str">
        <f>B85</f>
        <v>COBERTURA</v>
      </c>
      <c r="C90" s="801" t="str">
        <f t="shared" si="26"/>
        <v>Lavabo</v>
      </c>
      <c r="D90" s="802" t="s">
        <v>5568</v>
      </c>
      <c r="E90" s="803">
        <v>1</v>
      </c>
      <c r="F90" s="804">
        <v>209.9</v>
      </c>
      <c r="G90" s="805" cm="1">
        <f t="array" ref="G90">_xlfn.IFS(AND(B90&lt;&gt;"",C90="",D90=""),SUMPRODUCT($E$12:$E$192,$F$12:$F$192, --($B$12:$B$192=B90)),AND(C90&lt;&gt;"",F90=""),SUMPRODUCT($E$12:$E$192,$F$12:$F$192,--($C$12:$C$192=C90)),AND(D90,F90)&lt;&gt;0,E90*F90)</f>
        <v>209.9</v>
      </c>
      <c r="H90" s="817"/>
      <c r="I90" s="772"/>
      <c r="J90" s="772"/>
      <c r="K90" s="772"/>
      <c r="L90" s="772"/>
      <c r="M90" s="772"/>
      <c r="N90" s="772"/>
      <c r="O90" s="772"/>
      <c r="P90" s="772"/>
      <c r="Q90" s="772"/>
      <c r="R90" s="772"/>
      <c r="S90" s="772"/>
      <c r="T90" s="772"/>
      <c r="U90" s="772"/>
      <c r="V90" s="772"/>
      <c r="W90" s="772"/>
      <c r="X90" s="772"/>
      <c r="Y90" s="772"/>
      <c r="Z90" s="772"/>
    </row>
    <row r="91" spans="1:26" ht="12.75" customHeight="1" outlineLevel="2" x14ac:dyDescent="0.25">
      <c r="A91" s="772"/>
      <c r="B91" s="794" t="str">
        <f>B86</f>
        <v>COBERTURA</v>
      </c>
      <c r="C91" s="801" t="str">
        <f t="shared" si="26"/>
        <v>Lavabo</v>
      </c>
      <c r="D91" s="1194" t="s">
        <v>5573</v>
      </c>
      <c r="E91" s="816">
        <v>1</v>
      </c>
      <c r="F91" s="811">
        <v>690</v>
      </c>
      <c r="G91" s="805" cm="1">
        <f t="array" ref="G91">_xlfn.IFS(AND(B91&lt;&gt;"",C91="",D91=""),SUMPRODUCT($E$12:$E$192,$F$12:$F$192, --($B$12:$B$192=B91)),AND(C91&lt;&gt;"",F91=""),SUMPRODUCT($E$12:$E$192,$F$12:$F$192,--($C$12:$C$192=C91)),AND(D91,F91)&lt;&gt;0,E91*F91)</f>
        <v>690</v>
      </c>
      <c r="H91" s="817"/>
      <c r="I91" s="772"/>
      <c r="J91" s="772"/>
      <c r="K91" s="772"/>
      <c r="L91" s="772"/>
      <c r="M91" s="772"/>
      <c r="N91" s="772"/>
      <c r="O91" s="772"/>
      <c r="P91" s="772"/>
      <c r="Q91" s="772"/>
      <c r="R91" s="772"/>
      <c r="S91" s="772"/>
      <c r="T91" s="772"/>
      <c r="U91" s="772"/>
      <c r="V91" s="772"/>
      <c r="W91" s="772"/>
      <c r="X91" s="772"/>
      <c r="Y91" s="772"/>
      <c r="Z91" s="772"/>
    </row>
    <row r="92" spans="1:26" ht="12.75" customHeight="1" outlineLevel="2" x14ac:dyDescent="0.25">
      <c r="A92" s="772"/>
      <c r="B92" s="794" t="str">
        <f>B87</f>
        <v>COBERTURA</v>
      </c>
      <c r="C92" s="801" t="str">
        <f t="shared" ref="C92:C97" si="27">C91</f>
        <v>Lavabo</v>
      </c>
      <c r="D92" s="802" t="s">
        <v>5569</v>
      </c>
      <c r="E92" s="803">
        <v>1</v>
      </c>
      <c r="F92" s="804">
        <v>115.9</v>
      </c>
      <c r="G92" s="805" cm="1">
        <f t="array" ref="G92">_xlfn.IFS(AND(B92&lt;&gt;"",C92="",D92=""),SUMPRODUCT($E$12:$E$192,$F$12:$F$192, --($B$12:$B$192=B92)),AND(C92&lt;&gt;"",F92=""),SUMPRODUCT($E$12:$E$192,$F$12:$F$192,--($C$12:$C$192=C92)),AND(D92,F92)&lt;&gt;0,E92*F92)</f>
        <v>115.9</v>
      </c>
      <c r="H92" s="817"/>
      <c r="I92" s="772"/>
      <c r="J92" s="772"/>
      <c r="K92" s="772"/>
      <c r="L92" s="772"/>
      <c r="M92" s="772"/>
      <c r="N92" s="772"/>
      <c r="O92" s="772"/>
      <c r="P92" s="772"/>
      <c r="Q92" s="772"/>
      <c r="R92" s="772"/>
      <c r="S92" s="772"/>
      <c r="T92" s="772"/>
      <c r="U92" s="772"/>
      <c r="V92" s="772"/>
      <c r="W92" s="772"/>
      <c r="X92" s="772"/>
      <c r="Y92" s="772"/>
      <c r="Z92" s="772"/>
    </row>
    <row r="93" spans="1:26" ht="12.75" customHeight="1" outlineLevel="1" x14ac:dyDescent="0.25">
      <c r="A93" s="775"/>
      <c r="B93" s="794" t="str">
        <f>B84</f>
        <v>COBERTURA</v>
      </c>
      <c r="C93" s="795" t="s">
        <v>2579</v>
      </c>
      <c r="D93" s="796" t="s">
        <v>2534</v>
      </c>
      <c r="E93" s="797">
        <v>4.18</v>
      </c>
      <c r="F93" s="798"/>
      <c r="G93" s="799" cm="1">
        <f t="array" ref="G93">_xlfn.IFS(AND(B93&lt;&gt;"",C93="",D93=""),SUMPRODUCT($E$12:$E$192,$F$12:$F$192, --($B$12:$B$192=B93)),AND(C93&lt;&gt;"",F93=""),SUMPRODUCT($E$12:$E$192,$F$12:$F$192,--($C$12:$C$192=C93)),AND(D93,F93)&lt;&gt;0,E93*F93)</f>
        <v>24249</v>
      </c>
      <c r="H93" s="800"/>
      <c r="I93" s="775"/>
      <c r="J93" s="775"/>
      <c r="K93" s="775"/>
      <c r="L93" s="775"/>
      <c r="M93" s="775"/>
      <c r="N93" s="775"/>
      <c r="O93" s="775"/>
      <c r="P93" s="775"/>
      <c r="Q93" s="775"/>
      <c r="R93" s="775"/>
      <c r="S93" s="775"/>
      <c r="T93" s="775"/>
      <c r="U93" s="775"/>
      <c r="V93" s="775"/>
      <c r="W93" s="775"/>
      <c r="X93" s="775"/>
      <c r="Y93" s="775"/>
      <c r="Z93" s="775"/>
    </row>
    <row r="94" spans="1:26" ht="12.75" customHeight="1" outlineLevel="2" x14ac:dyDescent="0.25">
      <c r="A94" s="772"/>
      <c r="B94" s="794" t="str">
        <f>B84</f>
        <v>COBERTURA</v>
      </c>
      <c r="C94" s="801" t="str">
        <f>C92</f>
        <v>Lavabo</v>
      </c>
      <c r="D94" s="1198" t="s">
        <v>5565</v>
      </c>
      <c r="E94" s="1201">
        <v>1</v>
      </c>
      <c r="F94" s="1202">
        <v>4240</v>
      </c>
      <c r="G94" s="805" cm="1">
        <f t="array" ref="G94">_xlfn.IFS(AND(B94&lt;&gt;"",C94="",D94=""),SUMPRODUCT($E$12:$E$192,$F$12:$F$192, --($B$12:$B$192=B94)),AND(C94&lt;&gt;"",F94=""),SUMPRODUCT($E$12:$E$192,$F$12:$F$192,--($C$12:$C$192=C94)),AND(D94,F94)&lt;&gt;0,E94*F94)</f>
        <v>4240</v>
      </c>
      <c r="H94" s="817"/>
      <c r="I94" s="772"/>
      <c r="J94" s="772"/>
      <c r="K94" s="772"/>
      <c r="L94" s="772"/>
      <c r="M94" s="772"/>
      <c r="N94" s="772"/>
      <c r="O94" s="772"/>
      <c r="P94" s="772"/>
      <c r="Q94" s="772"/>
      <c r="R94" s="772"/>
      <c r="S94" s="772"/>
      <c r="T94" s="772"/>
      <c r="U94" s="772"/>
      <c r="V94" s="772"/>
      <c r="W94" s="772"/>
      <c r="X94" s="772"/>
      <c r="Y94" s="772"/>
      <c r="Z94" s="772"/>
    </row>
    <row r="95" spans="1:26" ht="12.75" customHeight="1" outlineLevel="2" x14ac:dyDescent="0.25">
      <c r="A95" s="772"/>
      <c r="B95" s="794" t="str">
        <f>B85</f>
        <v>COBERTURA</v>
      </c>
      <c r="C95" s="801" t="str">
        <f>C93</f>
        <v>Apoio Piscina</v>
      </c>
      <c r="D95" s="815" t="s">
        <v>2576</v>
      </c>
      <c r="E95" s="818">
        <v>1</v>
      </c>
      <c r="F95" s="811">
        <v>8999</v>
      </c>
      <c r="G95" s="805" cm="1">
        <f t="array" ref="G95">_xlfn.IFS(AND(B95&lt;&gt;"",C95="",D95=""),SUMPRODUCT($E$12:$E$192,$F$12:$F$192, --($B$12:$B$192=B95)),AND(C95&lt;&gt;"",F95=""),SUMPRODUCT($E$12:$E$192,$F$12:$F$192,--($C$12:$C$192=C95)),AND(D95,F95)&lt;&gt;0,E95*F95)</f>
        <v>8999</v>
      </c>
      <c r="H95" s="817"/>
      <c r="I95" s="772"/>
      <c r="J95" s="772"/>
      <c r="K95" s="772"/>
      <c r="L95" s="772"/>
      <c r="M95" s="772"/>
      <c r="N95" s="772"/>
      <c r="O95" s="772"/>
      <c r="P95" s="772"/>
      <c r="Q95" s="772"/>
      <c r="R95" s="772"/>
      <c r="S95" s="772"/>
      <c r="T95" s="772"/>
      <c r="U95" s="772"/>
      <c r="V95" s="772"/>
      <c r="W95" s="772"/>
      <c r="X95" s="772"/>
      <c r="Y95" s="772"/>
      <c r="Z95" s="772"/>
    </row>
    <row r="96" spans="1:26" ht="12.75" customHeight="1" outlineLevel="2" x14ac:dyDescent="0.25">
      <c r="A96" s="772"/>
      <c r="B96" s="794" t="str">
        <f>B93</f>
        <v>COBERTURA</v>
      </c>
      <c r="C96" s="801" t="str">
        <f t="shared" si="27"/>
        <v>Apoio Piscina</v>
      </c>
      <c r="D96" s="815" t="s">
        <v>2544</v>
      </c>
      <c r="E96" s="818">
        <f>E93</f>
        <v>4.18</v>
      </c>
      <c r="F96" s="811">
        <v>2500</v>
      </c>
      <c r="G96" s="805" cm="1">
        <f t="array" ref="G96">_xlfn.IFS(AND(B96&lt;&gt;"",C96="",D96=""),SUMPRODUCT($E$12:$E$192,$F$12:$F$192, --($B$12:$B$192=B96)),AND(C96&lt;&gt;"",F96=""),SUMPRODUCT($E$12:$E$192,$F$12:$F$192,--($C$12:$C$192=C96)),AND(D96,F96)&lt;&gt;0,E96*F96)</f>
        <v>10450</v>
      </c>
      <c r="H96" s="817"/>
      <c r="I96" s="772"/>
      <c r="J96" s="772"/>
      <c r="K96" s="772"/>
      <c r="L96" s="772"/>
      <c r="M96" s="772"/>
      <c r="N96" s="772"/>
      <c r="O96" s="772"/>
      <c r="P96" s="772"/>
      <c r="Q96" s="772"/>
      <c r="R96" s="772"/>
      <c r="S96" s="772"/>
      <c r="T96" s="772"/>
      <c r="U96" s="772"/>
      <c r="V96" s="772"/>
      <c r="W96" s="772"/>
      <c r="X96" s="772"/>
      <c r="Y96" s="772"/>
      <c r="Z96" s="772"/>
    </row>
    <row r="97" spans="1:26" ht="12.75" customHeight="1" outlineLevel="2" x14ac:dyDescent="0.25">
      <c r="A97" s="772"/>
      <c r="B97" s="794" t="str">
        <f t="shared" ref="B97:B99" si="28">B95</f>
        <v>COBERTURA</v>
      </c>
      <c r="C97" s="801" t="str">
        <f t="shared" si="27"/>
        <v>Apoio Piscina</v>
      </c>
      <c r="D97" s="802" t="s">
        <v>2545</v>
      </c>
      <c r="E97" s="803">
        <v>12</v>
      </c>
      <c r="F97" s="804">
        <v>400</v>
      </c>
      <c r="G97" s="805" cm="1">
        <f t="array" ref="G97">_xlfn.IFS(AND(B97&lt;&gt;"",C97="",D97=""),SUMPRODUCT($E$12:$E$192,$F$12:$F$192, --($B$12:$B$192=B97)),AND(C97&lt;&gt;"",F97=""),SUMPRODUCT($E$12:$E$192,$F$12:$F$192,--($C$12:$C$192=C97)),AND(D97,F97)&lt;&gt;0,E97*F97)</f>
        <v>4800</v>
      </c>
      <c r="H97" s="817"/>
      <c r="I97" s="772"/>
      <c r="J97" s="772"/>
      <c r="K97" s="772"/>
      <c r="L97" s="772"/>
      <c r="M97" s="772"/>
      <c r="N97" s="772"/>
      <c r="O97" s="772"/>
      <c r="P97" s="772"/>
      <c r="Q97" s="772"/>
      <c r="R97" s="772"/>
      <c r="S97" s="772"/>
      <c r="T97" s="772"/>
      <c r="U97" s="772"/>
      <c r="V97" s="772"/>
      <c r="W97" s="772"/>
      <c r="X97" s="772"/>
      <c r="Y97" s="772"/>
      <c r="Z97" s="772"/>
    </row>
    <row r="98" spans="1:26" ht="12.75" customHeight="1" outlineLevel="1" x14ac:dyDescent="0.25">
      <c r="A98" s="775"/>
      <c r="B98" s="794" t="str">
        <f t="shared" si="28"/>
        <v>COBERTURA</v>
      </c>
      <c r="C98" s="795" t="s">
        <v>2580</v>
      </c>
      <c r="D98" s="796" t="s">
        <v>2534</v>
      </c>
      <c r="E98" s="797">
        <v>109.27</v>
      </c>
      <c r="F98" s="798"/>
      <c r="G98" s="799" cm="1">
        <f t="array" ref="G98">_xlfn.IFS(AND(B98&lt;&gt;"",C98="",D98=""),SUMPRODUCT($E$12:$E$192,$F$12:$F$192, --($B$12:$B$192=B98)),AND(C98&lt;&gt;"",F98=""),SUMPRODUCT($E$12:$E$192,$F$12:$F$192,--($C$12:$C$192=C98)),AND(D98,F98)&lt;&gt;0,E98*F98)</f>
        <v>47192</v>
      </c>
      <c r="H98" s="800"/>
      <c r="I98" s="775"/>
      <c r="J98" s="775"/>
      <c r="K98" s="775"/>
      <c r="L98" s="775"/>
      <c r="M98" s="775"/>
      <c r="N98" s="775"/>
      <c r="O98" s="775"/>
      <c r="P98" s="775"/>
      <c r="Q98" s="775"/>
      <c r="R98" s="775"/>
      <c r="S98" s="775"/>
      <c r="T98" s="775"/>
      <c r="U98" s="775"/>
      <c r="V98" s="775"/>
      <c r="W98" s="775"/>
      <c r="X98" s="775"/>
      <c r="Y98" s="775"/>
      <c r="Z98" s="775"/>
    </row>
    <row r="99" spans="1:26" ht="12.75" customHeight="1" outlineLevel="2" x14ac:dyDescent="0.25">
      <c r="A99" s="772"/>
      <c r="B99" s="794" t="str">
        <f t="shared" si="28"/>
        <v>COBERTURA</v>
      </c>
      <c r="C99" s="801" t="str">
        <f t="shared" ref="C99" si="29">C98</f>
        <v>Área Externa Piscina</v>
      </c>
      <c r="D99" s="802" t="s">
        <v>5570</v>
      </c>
      <c r="E99" s="803">
        <v>6</v>
      </c>
      <c r="F99" s="804">
        <v>6400</v>
      </c>
      <c r="G99" s="805" cm="1">
        <f t="array" ref="G99">_xlfn.IFS(AND(B99&lt;&gt;"",C99="",D99=""),SUMPRODUCT($E$12:$E$192,$F$12:$F$192, --($B$12:$B$192=B99)),AND(C99&lt;&gt;"",F99=""),SUMPRODUCT($E$12:$E$192,$F$12:$F$192,--($C$12:$C$192=C99)),AND(D99,F99)&lt;&gt;0,E99*F99)</f>
        <v>38400</v>
      </c>
      <c r="H99" s="817"/>
      <c r="I99" s="772"/>
      <c r="J99" s="772"/>
      <c r="K99" s="772"/>
      <c r="L99" s="772"/>
      <c r="M99" s="772"/>
      <c r="N99" s="772"/>
      <c r="O99" s="772"/>
      <c r="P99" s="772"/>
      <c r="Q99" s="772"/>
      <c r="R99" s="772"/>
      <c r="S99" s="772"/>
      <c r="T99" s="772"/>
      <c r="U99" s="772"/>
      <c r="V99" s="772"/>
      <c r="W99" s="772"/>
      <c r="X99" s="772"/>
      <c r="Y99" s="772"/>
      <c r="Z99" s="772"/>
    </row>
    <row r="100" spans="1:26" ht="12.75" customHeight="1" outlineLevel="2" x14ac:dyDescent="0.25">
      <c r="A100" s="772"/>
      <c r="B100" s="794" t="str">
        <f>B99</f>
        <v>COBERTURA</v>
      </c>
      <c r="C100" s="801" t="str">
        <f>C99</f>
        <v>Área Externa Piscina</v>
      </c>
      <c r="D100" s="1198" t="s">
        <v>5571</v>
      </c>
      <c r="E100" s="1199">
        <v>2</v>
      </c>
      <c r="F100" s="1200">
        <v>2796</v>
      </c>
      <c r="G100" s="805" cm="1">
        <f t="array" ref="G100">_xlfn.IFS(AND(B100&lt;&gt;"",C100="",D100=""),SUMPRODUCT($E$12:$E$192,$F$12:$F$192, --($B$12:$B$192=B100)),AND(C100&lt;&gt;"",F100=""),SUMPRODUCT($E$12:$E$192,$F$12:$F$192,--($C$12:$C$192=C100)),AND(D100,F100)&lt;&gt;0,E100*F100)</f>
        <v>5592</v>
      </c>
      <c r="H100" s="817"/>
      <c r="I100" s="772"/>
      <c r="J100" s="772"/>
      <c r="K100" s="772"/>
      <c r="L100" s="772"/>
      <c r="M100" s="772"/>
      <c r="N100" s="772"/>
      <c r="O100" s="772"/>
      <c r="P100" s="772"/>
      <c r="Q100" s="772"/>
      <c r="R100" s="772"/>
      <c r="S100" s="772"/>
      <c r="T100" s="772"/>
      <c r="U100" s="772"/>
      <c r="V100" s="772"/>
      <c r="W100" s="772"/>
      <c r="X100" s="772"/>
      <c r="Y100" s="772"/>
      <c r="Z100" s="772"/>
    </row>
    <row r="101" spans="1:26" ht="12.75" customHeight="1" outlineLevel="2" thickBot="1" x14ac:dyDescent="0.3">
      <c r="A101" s="772"/>
      <c r="B101" s="794" t="str">
        <f>B100</f>
        <v>COBERTURA</v>
      </c>
      <c r="C101" s="819" t="str">
        <f t="shared" ref="C101" si="30">C100</f>
        <v>Área Externa Piscina</v>
      </c>
      <c r="D101" s="820" t="s">
        <v>2545</v>
      </c>
      <c r="E101" s="821">
        <v>8</v>
      </c>
      <c r="F101" s="822">
        <v>400</v>
      </c>
      <c r="G101" s="805" cm="1">
        <f t="array" ref="G101">_xlfn.IFS(AND(B101&lt;&gt;"",C101="",D101=""),SUMPRODUCT($E$12:$E$192,$F$12:$F$192, --($B$12:$B$192=B101)),AND(C101&lt;&gt;"",F101=""),SUMPRODUCT($E$12:$E$192,$F$12:$F$192,--($C$12:$C$192=C101)),AND(D101,F101)&lt;&gt;0,E101*F101)</f>
        <v>3200</v>
      </c>
      <c r="H101" s="817"/>
      <c r="I101" s="772"/>
      <c r="J101" s="772"/>
      <c r="K101" s="772"/>
      <c r="L101" s="772"/>
      <c r="M101" s="772"/>
      <c r="N101" s="772"/>
      <c r="O101" s="772"/>
      <c r="P101" s="772"/>
      <c r="Q101" s="772"/>
      <c r="R101" s="772"/>
      <c r="S101" s="772"/>
      <c r="T101" s="772"/>
      <c r="U101" s="772"/>
      <c r="V101" s="772"/>
      <c r="W101" s="772"/>
      <c r="X101" s="772"/>
      <c r="Y101" s="772"/>
      <c r="Z101" s="772"/>
    </row>
    <row r="102" spans="1:26" ht="12.75" customHeight="1" x14ac:dyDescent="0.25">
      <c r="A102" s="772"/>
      <c r="B102" s="772"/>
      <c r="C102" s="823"/>
      <c r="D102" s="775"/>
      <c r="E102" s="776"/>
      <c r="F102" s="772"/>
      <c r="G102" s="777"/>
      <c r="H102" s="777"/>
      <c r="I102" s="772"/>
      <c r="J102" s="772"/>
      <c r="K102" s="772"/>
      <c r="L102" s="772"/>
      <c r="M102" s="772"/>
      <c r="N102" s="772"/>
      <c r="O102" s="772"/>
      <c r="P102" s="772"/>
      <c r="Q102" s="772"/>
      <c r="R102" s="772"/>
      <c r="S102" s="772"/>
      <c r="T102" s="772"/>
      <c r="U102" s="772"/>
      <c r="V102" s="772"/>
      <c r="W102" s="772"/>
      <c r="X102" s="772"/>
      <c r="Y102" s="772"/>
      <c r="Z102" s="772"/>
    </row>
    <row r="103" spans="1:26" ht="12.75" customHeight="1" x14ac:dyDescent="0.25">
      <c r="A103" s="772"/>
      <c r="B103" s="772"/>
      <c r="C103" s="823"/>
      <c r="D103" s="775"/>
      <c r="E103" s="776"/>
      <c r="F103" s="772"/>
      <c r="G103" s="777"/>
      <c r="H103" s="777"/>
      <c r="I103" s="772"/>
      <c r="J103" s="772"/>
      <c r="K103" s="772"/>
      <c r="L103" s="772"/>
      <c r="M103" s="772"/>
      <c r="N103" s="772"/>
      <c r="O103" s="772"/>
      <c r="P103" s="772"/>
      <c r="Q103" s="772"/>
      <c r="R103" s="772"/>
      <c r="S103" s="772"/>
      <c r="T103" s="772"/>
      <c r="U103" s="772"/>
      <c r="V103" s="772"/>
      <c r="W103" s="772"/>
      <c r="X103" s="772"/>
      <c r="Y103" s="772"/>
      <c r="Z103" s="772"/>
    </row>
    <row r="104" spans="1:26" ht="12.75" customHeight="1" x14ac:dyDescent="0.25">
      <c r="A104" s="772"/>
      <c r="B104" s="772"/>
      <c r="C104" s="823"/>
      <c r="D104" s="775"/>
      <c r="E104" s="776"/>
      <c r="F104" s="772"/>
      <c r="G104" s="777"/>
      <c r="H104" s="777"/>
      <c r="I104" s="772"/>
      <c r="J104" s="772"/>
      <c r="K104" s="772"/>
      <c r="L104" s="772"/>
      <c r="M104" s="772"/>
      <c r="N104" s="772"/>
      <c r="O104" s="772"/>
      <c r="P104" s="772"/>
      <c r="Q104" s="772"/>
      <c r="R104" s="772"/>
      <c r="S104" s="772"/>
      <c r="T104" s="772"/>
      <c r="U104" s="772"/>
      <c r="V104" s="772"/>
      <c r="W104" s="772"/>
      <c r="X104" s="772"/>
      <c r="Y104" s="772"/>
      <c r="Z104" s="772"/>
    </row>
    <row r="105" spans="1:26" ht="12.75" customHeight="1" x14ac:dyDescent="0.25">
      <c r="A105" s="772"/>
      <c r="B105" s="772"/>
      <c r="C105" s="823"/>
      <c r="D105" s="775"/>
      <c r="E105" s="776"/>
      <c r="F105" s="772"/>
      <c r="G105" s="777"/>
      <c r="H105" s="777"/>
      <c r="I105" s="772"/>
      <c r="J105" s="772"/>
      <c r="K105" s="772"/>
      <c r="L105" s="772"/>
      <c r="M105" s="772"/>
      <c r="N105" s="772"/>
      <c r="O105" s="772"/>
      <c r="P105" s="772"/>
      <c r="Q105" s="772"/>
      <c r="R105" s="772"/>
      <c r="S105" s="772"/>
      <c r="T105" s="772"/>
      <c r="U105" s="772"/>
      <c r="V105" s="772"/>
      <c r="W105" s="772"/>
      <c r="X105" s="772"/>
      <c r="Y105" s="772"/>
      <c r="Z105" s="772"/>
    </row>
    <row r="106" spans="1:26" ht="12.75" customHeight="1" x14ac:dyDescent="0.25">
      <c r="A106" s="772"/>
      <c r="B106" s="772"/>
      <c r="C106" s="823"/>
      <c r="D106" s="775"/>
      <c r="E106" s="776"/>
      <c r="F106" s="772"/>
      <c r="G106" s="777"/>
      <c r="H106" s="777"/>
      <c r="I106" s="772"/>
      <c r="J106" s="772"/>
      <c r="K106" s="772"/>
      <c r="L106" s="772"/>
      <c r="M106" s="772"/>
      <c r="N106" s="772"/>
      <c r="O106" s="772"/>
      <c r="P106" s="772"/>
      <c r="Q106" s="772"/>
      <c r="R106" s="772"/>
      <c r="S106" s="772"/>
      <c r="T106" s="772"/>
      <c r="U106" s="772"/>
      <c r="V106" s="772"/>
      <c r="W106" s="772"/>
      <c r="X106" s="772"/>
      <c r="Y106" s="772"/>
      <c r="Z106" s="772"/>
    </row>
    <row r="107" spans="1:26" ht="12.75" customHeight="1" x14ac:dyDescent="0.25">
      <c r="A107" s="772"/>
      <c r="B107" s="772"/>
      <c r="C107" s="823"/>
      <c r="D107" s="775"/>
      <c r="E107" s="776"/>
      <c r="F107" s="772"/>
      <c r="G107" s="777"/>
      <c r="H107" s="777"/>
      <c r="I107" s="772"/>
      <c r="J107" s="772"/>
      <c r="K107" s="772"/>
      <c r="L107" s="772"/>
      <c r="M107" s="772"/>
      <c r="N107" s="772"/>
      <c r="O107" s="772"/>
      <c r="P107" s="772"/>
      <c r="Q107" s="772"/>
      <c r="R107" s="772"/>
      <c r="S107" s="772"/>
      <c r="T107" s="772"/>
      <c r="U107" s="772"/>
      <c r="V107" s="772"/>
      <c r="W107" s="772"/>
      <c r="X107" s="772"/>
      <c r="Y107" s="772"/>
      <c r="Z107" s="772"/>
    </row>
    <row r="108" spans="1:26" ht="12.75" customHeight="1" x14ac:dyDescent="0.25">
      <c r="A108" s="772"/>
      <c r="B108" s="772"/>
      <c r="C108" s="823"/>
      <c r="D108" s="775"/>
      <c r="E108" s="776"/>
      <c r="F108" s="772"/>
      <c r="G108" s="777"/>
      <c r="H108" s="777"/>
      <c r="I108" s="772"/>
      <c r="J108" s="772"/>
      <c r="K108" s="772"/>
      <c r="L108" s="772"/>
      <c r="M108" s="772"/>
      <c r="N108" s="772"/>
      <c r="O108" s="772"/>
      <c r="P108" s="772"/>
      <c r="Q108" s="772"/>
      <c r="R108" s="772"/>
      <c r="S108" s="772"/>
      <c r="T108" s="772"/>
      <c r="U108" s="772"/>
      <c r="V108" s="772"/>
      <c r="W108" s="772"/>
      <c r="X108" s="772"/>
      <c r="Y108" s="772"/>
      <c r="Z108" s="772"/>
    </row>
    <row r="109" spans="1:26" ht="12.75" customHeight="1" x14ac:dyDescent="0.25">
      <c r="A109" s="772"/>
      <c r="B109" s="772"/>
      <c r="C109" s="823"/>
      <c r="D109" s="775"/>
      <c r="E109" s="776"/>
      <c r="F109" s="772"/>
      <c r="G109" s="777"/>
      <c r="H109" s="777"/>
      <c r="I109" s="772"/>
      <c r="J109" s="772"/>
      <c r="K109" s="772"/>
      <c r="L109" s="772"/>
      <c r="M109" s="772"/>
      <c r="N109" s="772"/>
      <c r="O109" s="772"/>
      <c r="P109" s="772"/>
      <c r="Q109" s="772"/>
      <c r="R109" s="772"/>
      <c r="S109" s="772"/>
      <c r="T109" s="772"/>
      <c r="U109" s="772"/>
      <c r="V109" s="772"/>
      <c r="W109" s="772"/>
      <c r="X109" s="772"/>
      <c r="Y109" s="772"/>
      <c r="Z109" s="772"/>
    </row>
    <row r="110" spans="1:26" ht="12.75" customHeight="1" x14ac:dyDescent="0.25">
      <c r="A110" s="772"/>
      <c r="B110" s="772"/>
      <c r="C110" s="823"/>
      <c r="D110" s="775"/>
      <c r="E110" s="776"/>
      <c r="F110" s="772"/>
      <c r="G110" s="777"/>
      <c r="H110" s="777"/>
      <c r="I110" s="772"/>
      <c r="J110" s="772"/>
      <c r="K110" s="772"/>
      <c r="L110" s="772"/>
      <c r="M110" s="772"/>
      <c r="N110" s="772"/>
      <c r="O110" s="772"/>
      <c r="P110" s="772"/>
      <c r="Q110" s="772"/>
      <c r="R110" s="772"/>
      <c r="S110" s="772"/>
      <c r="T110" s="772"/>
      <c r="U110" s="772"/>
      <c r="V110" s="772"/>
      <c r="W110" s="772"/>
      <c r="X110" s="772"/>
      <c r="Y110" s="772"/>
      <c r="Z110" s="772"/>
    </row>
    <row r="111" spans="1:26" ht="12.75" customHeight="1" x14ac:dyDescent="0.25">
      <c r="A111" s="772"/>
      <c r="B111" s="772"/>
      <c r="C111" s="823"/>
      <c r="D111" s="775"/>
      <c r="E111" s="776"/>
      <c r="F111" s="772"/>
      <c r="G111" s="777"/>
      <c r="H111" s="777"/>
      <c r="I111" s="772"/>
      <c r="J111" s="772"/>
      <c r="K111" s="772"/>
      <c r="L111" s="772"/>
      <c r="M111" s="772"/>
      <c r="N111" s="772"/>
      <c r="O111" s="772"/>
      <c r="P111" s="772"/>
      <c r="Q111" s="772"/>
      <c r="R111" s="772"/>
      <c r="S111" s="772"/>
      <c r="T111" s="772"/>
      <c r="U111" s="772"/>
      <c r="V111" s="772"/>
      <c r="W111" s="772"/>
      <c r="X111" s="772"/>
      <c r="Y111" s="772"/>
      <c r="Z111" s="772"/>
    </row>
    <row r="112" spans="1:26" ht="12.75" customHeight="1" x14ac:dyDescent="0.25">
      <c r="A112" s="772"/>
      <c r="B112" s="772"/>
      <c r="C112" s="823"/>
      <c r="D112" s="775"/>
      <c r="E112" s="776"/>
      <c r="F112" s="772"/>
      <c r="G112" s="777"/>
      <c r="H112" s="777"/>
      <c r="I112" s="772"/>
      <c r="J112" s="772"/>
      <c r="K112" s="772"/>
      <c r="L112" s="772"/>
      <c r="M112" s="772"/>
      <c r="N112" s="772"/>
      <c r="O112" s="772"/>
      <c r="P112" s="772"/>
      <c r="Q112" s="772"/>
      <c r="R112" s="772"/>
      <c r="S112" s="772"/>
      <c r="T112" s="772"/>
      <c r="U112" s="772"/>
      <c r="V112" s="772"/>
      <c r="W112" s="772"/>
      <c r="X112" s="772"/>
      <c r="Y112" s="772"/>
      <c r="Z112" s="772"/>
    </row>
    <row r="113" spans="1:26" ht="12.75" customHeight="1" x14ac:dyDescent="0.25">
      <c r="A113" s="772"/>
      <c r="B113" s="772"/>
      <c r="C113" s="823"/>
      <c r="D113" s="775"/>
      <c r="E113" s="776"/>
      <c r="F113" s="772"/>
      <c r="G113" s="777"/>
      <c r="H113" s="777"/>
      <c r="I113" s="772"/>
      <c r="J113" s="772"/>
      <c r="K113" s="772"/>
      <c r="L113" s="772"/>
      <c r="M113" s="772"/>
      <c r="N113" s="772"/>
      <c r="O113" s="772"/>
      <c r="P113" s="772"/>
      <c r="Q113" s="772"/>
      <c r="R113" s="772"/>
      <c r="S113" s="772"/>
      <c r="T113" s="772"/>
      <c r="U113" s="772"/>
      <c r="V113" s="772"/>
      <c r="W113" s="772"/>
      <c r="X113" s="772"/>
      <c r="Y113" s="772"/>
      <c r="Z113" s="772"/>
    </row>
    <row r="114" spans="1:26" ht="12.75" customHeight="1" x14ac:dyDescent="0.25">
      <c r="A114" s="772"/>
      <c r="B114" s="772"/>
      <c r="C114" s="823"/>
      <c r="D114" s="775"/>
      <c r="E114" s="776"/>
      <c r="F114" s="772"/>
      <c r="G114" s="777"/>
      <c r="H114" s="777"/>
      <c r="I114" s="772"/>
      <c r="J114" s="772"/>
      <c r="K114" s="772"/>
      <c r="L114" s="772"/>
      <c r="M114" s="772"/>
      <c r="N114" s="772"/>
      <c r="O114" s="772"/>
      <c r="P114" s="772"/>
      <c r="Q114" s="772"/>
      <c r="R114" s="772"/>
      <c r="S114" s="772"/>
      <c r="T114" s="772"/>
      <c r="U114" s="772"/>
      <c r="V114" s="772"/>
      <c r="W114" s="772"/>
      <c r="X114" s="772"/>
      <c r="Y114" s="772"/>
      <c r="Z114" s="772"/>
    </row>
    <row r="115" spans="1:26" ht="12.75" customHeight="1" x14ac:dyDescent="0.25">
      <c r="A115" s="772"/>
      <c r="B115" s="772"/>
      <c r="C115" s="823"/>
      <c r="D115" s="775"/>
      <c r="E115" s="776"/>
      <c r="F115" s="772"/>
      <c r="G115" s="777"/>
      <c r="H115" s="777"/>
      <c r="I115" s="772"/>
      <c r="J115" s="772"/>
      <c r="K115" s="772"/>
      <c r="L115" s="772"/>
      <c r="M115" s="772"/>
      <c r="N115" s="772"/>
      <c r="O115" s="772"/>
      <c r="P115" s="772"/>
      <c r="Q115" s="772"/>
      <c r="R115" s="772"/>
      <c r="S115" s="772"/>
      <c r="T115" s="772"/>
      <c r="U115" s="772"/>
      <c r="V115" s="772"/>
      <c r="W115" s="772"/>
      <c r="X115" s="772"/>
      <c r="Y115" s="772"/>
      <c r="Z115" s="772"/>
    </row>
    <row r="116" spans="1:26" ht="12.75" customHeight="1" x14ac:dyDescent="0.25">
      <c r="A116" s="772"/>
      <c r="B116" s="772"/>
      <c r="C116" s="823"/>
      <c r="D116" s="775"/>
      <c r="E116" s="776"/>
      <c r="F116" s="772"/>
      <c r="G116" s="777"/>
      <c r="H116" s="777"/>
      <c r="I116" s="772"/>
      <c r="J116" s="772"/>
      <c r="K116" s="772"/>
      <c r="L116" s="772"/>
      <c r="M116" s="772"/>
      <c r="N116" s="772"/>
      <c r="O116" s="772"/>
      <c r="P116" s="772"/>
      <c r="Q116" s="772"/>
      <c r="R116" s="772"/>
      <c r="S116" s="772"/>
      <c r="T116" s="772"/>
      <c r="U116" s="772"/>
      <c r="V116" s="772"/>
      <c r="W116" s="772"/>
      <c r="X116" s="772"/>
      <c r="Y116" s="772"/>
      <c r="Z116" s="772"/>
    </row>
    <row r="117" spans="1:26" ht="12.75" customHeight="1" x14ac:dyDescent="0.25">
      <c r="A117" s="772"/>
      <c r="B117" s="772"/>
      <c r="C117" s="823"/>
      <c r="D117" s="775"/>
      <c r="E117" s="776"/>
      <c r="F117" s="772"/>
      <c r="G117" s="777"/>
      <c r="H117" s="777"/>
      <c r="I117" s="772"/>
      <c r="J117" s="772"/>
      <c r="K117" s="772"/>
      <c r="L117" s="772"/>
      <c r="M117" s="772"/>
      <c r="N117" s="772"/>
      <c r="O117" s="772"/>
      <c r="P117" s="772"/>
      <c r="Q117" s="772"/>
      <c r="R117" s="772"/>
      <c r="S117" s="772"/>
      <c r="T117" s="772"/>
      <c r="U117" s="772"/>
      <c r="V117" s="772"/>
      <c r="W117" s="772"/>
      <c r="X117" s="772"/>
      <c r="Y117" s="772"/>
      <c r="Z117" s="772"/>
    </row>
    <row r="118" spans="1:26" ht="12.75" customHeight="1" x14ac:dyDescent="0.25">
      <c r="A118" s="772"/>
      <c r="B118" s="772"/>
      <c r="C118" s="823"/>
      <c r="D118" s="775"/>
      <c r="E118" s="776"/>
      <c r="F118" s="772"/>
      <c r="G118" s="777"/>
      <c r="H118" s="777"/>
      <c r="I118" s="772"/>
      <c r="J118" s="772"/>
      <c r="K118" s="772"/>
      <c r="L118" s="772"/>
      <c r="M118" s="772"/>
      <c r="N118" s="772"/>
      <c r="O118" s="772"/>
      <c r="P118" s="772"/>
      <c r="Q118" s="772"/>
      <c r="R118" s="772"/>
      <c r="S118" s="772"/>
      <c r="T118" s="772"/>
      <c r="U118" s="772"/>
      <c r="V118" s="772"/>
      <c r="W118" s="772"/>
      <c r="X118" s="772"/>
      <c r="Y118" s="772"/>
      <c r="Z118" s="772"/>
    </row>
    <row r="119" spans="1:26" ht="12.75" customHeight="1" x14ac:dyDescent="0.25">
      <c r="A119" s="772"/>
      <c r="B119" s="772"/>
      <c r="C119" s="823"/>
      <c r="D119" s="775"/>
      <c r="E119" s="776"/>
      <c r="F119" s="772"/>
      <c r="G119" s="777"/>
      <c r="H119" s="777"/>
      <c r="I119" s="772"/>
      <c r="J119" s="772"/>
      <c r="K119" s="772"/>
      <c r="L119" s="772"/>
      <c r="M119" s="772"/>
      <c r="N119" s="772"/>
      <c r="O119" s="772"/>
      <c r="P119" s="772"/>
      <c r="Q119" s="772"/>
      <c r="R119" s="772"/>
      <c r="S119" s="772"/>
      <c r="T119" s="772"/>
      <c r="U119" s="772"/>
      <c r="V119" s="772"/>
      <c r="W119" s="772"/>
      <c r="X119" s="772"/>
      <c r="Y119" s="772"/>
      <c r="Z119" s="772"/>
    </row>
    <row r="120" spans="1:26" ht="12.75" customHeight="1" x14ac:dyDescent="0.25">
      <c r="A120" s="772"/>
      <c r="B120" s="772"/>
      <c r="C120" s="823"/>
      <c r="D120" s="775"/>
      <c r="E120" s="776"/>
      <c r="F120" s="772"/>
      <c r="G120" s="777"/>
      <c r="H120" s="777"/>
      <c r="I120" s="772"/>
      <c r="J120" s="772"/>
      <c r="K120" s="772"/>
      <c r="L120" s="772"/>
      <c r="M120" s="772"/>
      <c r="N120" s="772"/>
      <c r="O120" s="772"/>
      <c r="P120" s="772"/>
      <c r="Q120" s="772"/>
      <c r="R120" s="772"/>
      <c r="S120" s="772"/>
      <c r="T120" s="772"/>
      <c r="U120" s="772"/>
      <c r="V120" s="772"/>
      <c r="W120" s="772"/>
      <c r="X120" s="772"/>
      <c r="Y120" s="772"/>
      <c r="Z120" s="772"/>
    </row>
    <row r="121" spans="1:26" ht="12.75" customHeight="1" x14ac:dyDescent="0.25">
      <c r="A121" s="772"/>
      <c r="B121" s="772"/>
      <c r="C121" s="823"/>
      <c r="D121" s="775"/>
      <c r="E121" s="776"/>
      <c r="F121" s="772"/>
      <c r="G121" s="777"/>
      <c r="H121" s="777"/>
      <c r="I121" s="772"/>
      <c r="J121" s="772"/>
      <c r="K121" s="772"/>
      <c r="L121" s="772"/>
      <c r="M121" s="772"/>
      <c r="N121" s="772"/>
      <c r="O121" s="772"/>
      <c r="P121" s="772"/>
      <c r="Q121" s="772"/>
      <c r="R121" s="772"/>
      <c r="S121" s="772"/>
      <c r="T121" s="772"/>
      <c r="U121" s="772"/>
      <c r="V121" s="772"/>
      <c r="W121" s="772"/>
      <c r="X121" s="772"/>
      <c r="Y121" s="772"/>
      <c r="Z121" s="772"/>
    </row>
    <row r="122" spans="1:26" ht="12.75" customHeight="1" x14ac:dyDescent="0.25">
      <c r="A122" s="772"/>
      <c r="B122" s="772"/>
      <c r="C122" s="823"/>
      <c r="D122" s="775"/>
      <c r="E122" s="776"/>
      <c r="F122" s="772"/>
      <c r="G122" s="777"/>
      <c r="H122" s="777"/>
      <c r="I122" s="772"/>
      <c r="J122" s="772"/>
      <c r="K122" s="772"/>
      <c r="L122" s="772"/>
      <c r="M122" s="772"/>
      <c r="N122" s="772"/>
      <c r="O122" s="772"/>
      <c r="P122" s="772"/>
      <c r="Q122" s="772"/>
      <c r="R122" s="772"/>
      <c r="S122" s="772"/>
      <c r="T122" s="772"/>
      <c r="U122" s="772"/>
      <c r="V122" s="772"/>
      <c r="W122" s="772"/>
      <c r="X122" s="772"/>
      <c r="Y122" s="772"/>
      <c r="Z122" s="772"/>
    </row>
    <row r="123" spans="1:26" ht="12.75" customHeight="1" x14ac:dyDescent="0.25">
      <c r="A123" s="772"/>
      <c r="B123" s="772"/>
      <c r="C123" s="823"/>
      <c r="D123" s="775"/>
      <c r="E123" s="776"/>
      <c r="F123" s="772"/>
      <c r="G123" s="777"/>
      <c r="H123" s="777"/>
      <c r="I123" s="772"/>
      <c r="J123" s="772"/>
      <c r="K123" s="772"/>
      <c r="L123" s="772"/>
      <c r="M123" s="772"/>
      <c r="N123" s="772"/>
      <c r="O123" s="772"/>
      <c r="P123" s="772"/>
      <c r="Q123" s="772"/>
      <c r="R123" s="772"/>
      <c r="S123" s="772"/>
      <c r="T123" s="772"/>
      <c r="U123" s="772"/>
      <c r="V123" s="772"/>
      <c r="W123" s="772"/>
      <c r="X123" s="772"/>
      <c r="Y123" s="772"/>
      <c r="Z123" s="772"/>
    </row>
    <row r="124" spans="1:26" ht="12.75" customHeight="1" x14ac:dyDescent="0.25">
      <c r="A124" s="772"/>
      <c r="B124" s="772"/>
      <c r="C124" s="823"/>
      <c r="D124" s="775"/>
      <c r="E124" s="776"/>
      <c r="F124" s="772"/>
      <c r="G124" s="777"/>
      <c r="H124" s="777"/>
      <c r="I124" s="772"/>
      <c r="J124" s="772"/>
      <c r="K124" s="772"/>
      <c r="L124" s="772"/>
      <c r="M124" s="772"/>
      <c r="N124" s="772"/>
      <c r="O124" s="772"/>
      <c r="P124" s="772"/>
      <c r="Q124" s="772"/>
      <c r="R124" s="772"/>
      <c r="S124" s="772"/>
      <c r="T124" s="772"/>
      <c r="U124" s="772"/>
      <c r="V124" s="772"/>
      <c r="W124" s="772"/>
      <c r="X124" s="772"/>
      <c r="Y124" s="772"/>
      <c r="Z124" s="772"/>
    </row>
    <row r="125" spans="1:26" ht="12.75" customHeight="1" x14ac:dyDescent="0.25">
      <c r="A125" s="772"/>
      <c r="B125" s="772"/>
      <c r="C125" s="823"/>
      <c r="D125" s="775"/>
      <c r="E125" s="776"/>
      <c r="F125" s="772"/>
      <c r="G125" s="777"/>
      <c r="H125" s="777"/>
      <c r="I125" s="772"/>
      <c r="J125" s="772"/>
      <c r="K125" s="772"/>
      <c r="L125" s="772"/>
      <c r="M125" s="772"/>
      <c r="N125" s="772"/>
      <c r="O125" s="772"/>
      <c r="P125" s="772"/>
      <c r="Q125" s="772"/>
      <c r="R125" s="772"/>
      <c r="S125" s="772"/>
      <c r="T125" s="772"/>
      <c r="U125" s="772"/>
      <c r="V125" s="772"/>
      <c r="W125" s="772"/>
      <c r="X125" s="772"/>
      <c r="Y125" s="772"/>
      <c r="Z125" s="772"/>
    </row>
    <row r="126" spans="1:26" ht="12.75" customHeight="1" x14ac:dyDescent="0.25">
      <c r="A126" s="772"/>
      <c r="B126" s="772"/>
      <c r="C126" s="823"/>
      <c r="D126" s="775"/>
      <c r="E126" s="776"/>
      <c r="F126" s="772"/>
      <c r="G126" s="777"/>
      <c r="H126" s="777"/>
      <c r="I126" s="772"/>
      <c r="J126" s="772"/>
      <c r="K126" s="772"/>
      <c r="L126" s="772"/>
      <c r="M126" s="772"/>
      <c r="N126" s="772"/>
      <c r="O126" s="772"/>
      <c r="P126" s="772"/>
      <c r="Q126" s="772"/>
      <c r="R126" s="772"/>
      <c r="S126" s="772"/>
      <c r="T126" s="772"/>
      <c r="U126" s="772"/>
      <c r="V126" s="772"/>
      <c r="W126" s="772"/>
      <c r="X126" s="772"/>
      <c r="Y126" s="772"/>
      <c r="Z126" s="772"/>
    </row>
    <row r="127" spans="1:26" ht="12.75" customHeight="1" x14ac:dyDescent="0.25">
      <c r="A127" s="772"/>
      <c r="B127" s="772"/>
      <c r="C127" s="823"/>
      <c r="D127" s="775"/>
      <c r="E127" s="776"/>
      <c r="F127" s="772"/>
      <c r="G127" s="777"/>
      <c r="H127" s="777"/>
      <c r="I127" s="772"/>
      <c r="J127" s="772"/>
      <c r="K127" s="772"/>
      <c r="L127" s="772"/>
      <c r="M127" s="772"/>
      <c r="N127" s="772"/>
      <c r="O127" s="772"/>
      <c r="P127" s="772"/>
      <c r="Q127" s="772"/>
      <c r="R127" s="772"/>
      <c r="S127" s="772"/>
      <c r="T127" s="772"/>
      <c r="U127" s="772"/>
      <c r="V127" s="772"/>
      <c r="W127" s="772"/>
      <c r="X127" s="772"/>
      <c r="Y127" s="772"/>
      <c r="Z127" s="772"/>
    </row>
    <row r="128" spans="1:26" ht="12.75" customHeight="1" x14ac:dyDescent="0.25">
      <c r="A128" s="772"/>
      <c r="B128" s="772"/>
      <c r="C128" s="823"/>
      <c r="D128" s="775"/>
      <c r="E128" s="776"/>
      <c r="F128" s="772"/>
      <c r="G128" s="777"/>
      <c r="H128" s="777"/>
      <c r="I128" s="772"/>
      <c r="J128" s="772"/>
      <c r="K128" s="772"/>
      <c r="L128" s="772"/>
      <c r="M128" s="772"/>
      <c r="N128" s="772"/>
      <c r="O128" s="772"/>
      <c r="P128" s="772"/>
      <c r="Q128" s="772"/>
      <c r="R128" s="772"/>
      <c r="S128" s="772"/>
      <c r="T128" s="772"/>
      <c r="U128" s="772"/>
      <c r="V128" s="772"/>
      <c r="W128" s="772"/>
      <c r="X128" s="772"/>
      <c r="Y128" s="772"/>
      <c r="Z128" s="772"/>
    </row>
    <row r="129" spans="1:26" ht="12.75" customHeight="1" x14ac:dyDescent="0.25">
      <c r="A129" s="772"/>
      <c r="B129" s="772"/>
      <c r="C129" s="823"/>
      <c r="D129" s="775"/>
      <c r="E129" s="776"/>
      <c r="F129" s="772"/>
      <c r="G129" s="777"/>
      <c r="H129" s="777"/>
      <c r="I129" s="772"/>
      <c r="J129" s="772"/>
      <c r="K129" s="772"/>
      <c r="L129" s="772"/>
      <c r="M129" s="772"/>
      <c r="N129" s="772"/>
      <c r="O129" s="772"/>
      <c r="P129" s="772"/>
      <c r="Q129" s="772"/>
      <c r="R129" s="772"/>
      <c r="S129" s="772"/>
      <c r="T129" s="772"/>
      <c r="U129" s="772"/>
      <c r="V129" s="772"/>
      <c r="W129" s="772"/>
      <c r="X129" s="772"/>
      <c r="Y129" s="772"/>
      <c r="Z129" s="772"/>
    </row>
    <row r="130" spans="1:26" ht="12.75" customHeight="1" x14ac:dyDescent="0.25">
      <c r="A130" s="772"/>
      <c r="B130" s="772"/>
      <c r="C130" s="823"/>
      <c r="D130" s="775"/>
      <c r="E130" s="776"/>
      <c r="F130" s="772"/>
      <c r="G130" s="777"/>
      <c r="H130" s="777"/>
      <c r="I130" s="772"/>
      <c r="J130" s="772"/>
      <c r="K130" s="772"/>
      <c r="L130" s="772"/>
      <c r="M130" s="772"/>
      <c r="N130" s="772"/>
      <c r="O130" s="772"/>
      <c r="P130" s="772"/>
      <c r="Q130" s="772"/>
      <c r="R130" s="772"/>
      <c r="S130" s="772"/>
      <c r="T130" s="772"/>
      <c r="U130" s="772"/>
      <c r="V130" s="772"/>
      <c r="W130" s="772"/>
      <c r="X130" s="772"/>
      <c r="Y130" s="772"/>
      <c r="Z130" s="772"/>
    </row>
    <row r="131" spans="1:26" ht="12.75" customHeight="1" x14ac:dyDescent="0.25">
      <c r="A131" s="772"/>
      <c r="B131" s="772"/>
      <c r="C131" s="823"/>
      <c r="D131" s="775"/>
      <c r="E131" s="776"/>
      <c r="F131" s="772"/>
      <c r="G131" s="777"/>
      <c r="H131" s="777"/>
      <c r="I131" s="772"/>
      <c r="J131" s="772"/>
      <c r="K131" s="772"/>
      <c r="L131" s="772"/>
      <c r="M131" s="772"/>
      <c r="N131" s="772"/>
      <c r="O131" s="772"/>
      <c r="P131" s="772"/>
      <c r="Q131" s="772"/>
      <c r="R131" s="772"/>
      <c r="S131" s="772"/>
      <c r="T131" s="772"/>
      <c r="U131" s="772"/>
      <c r="V131" s="772"/>
      <c r="W131" s="772"/>
      <c r="X131" s="772"/>
      <c r="Y131" s="772"/>
      <c r="Z131" s="772"/>
    </row>
    <row r="132" spans="1:26" ht="12.75" customHeight="1" x14ac:dyDescent="0.25">
      <c r="A132" s="772"/>
      <c r="B132" s="772"/>
      <c r="C132" s="823"/>
      <c r="D132" s="775"/>
      <c r="E132" s="776"/>
      <c r="F132" s="772"/>
      <c r="G132" s="777"/>
      <c r="H132" s="777"/>
      <c r="I132" s="772"/>
      <c r="J132" s="772"/>
      <c r="K132" s="772"/>
      <c r="L132" s="772"/>
      <c r="M132" s="772"/>
      <c r="N132" s="772"/>
      <c r="O132" s="772"/>
      <c r="P132" s="772"/>
      <c r="Q132" s="772"/>
      <c r="R132" s="772"/>
      <c r="S132" s="772"/>
      <c r="T132" s="772"/>
      <c r="U132" s="772"/>
      <c r="V132" s="772"/>
      <c r="W132" s="772"/>
      <c r="X132" s="772"/>
      <c r="Y132" s="772"/>
      <c r="Z132" s="772"/>
    </row>
    <row r="133" spans="1:26" ht="12.75" customHeight="1" x14ac:dyDescent="0.25">
      <c r="A133" s="772"/>
      <c r="B133" s="772"/>
      <c r="C133" s="823"/>
      <c r="D133" s="775"/>
      <c r="E133" s="776"/>
      <c r="F133" s="772"/>
      <c r="G133" s="777"/>
      <c r="H133" s="777"/>
      <c r="I133" s="772"/>
      <c r="J133" s="772"/>
      <c r="K133" s="772"/>
      <c r="L133" s="772"/>
      <c r="M133" s="772"/>
      <c r="N133" s="772"/>
      <c r="O133" s="772"/>
      <c r="P133" s="772"/>
      <c r="Q133" s="772"/>
      <c r="R133" s="772"/>
      <c r="S133" s="772"/>
      <c r="T133" s="772"/>
      <c r="U133" s="772"/>
      <c r="V133" s="772"/>
      <c r="W133" s="772"/>
      <c r="X133" s="772"/>
      <c r="Y133" s="772"/>
      <c r="Z133" s="772"/>
    </row>
    <row r="134" spans="1:26" ht="12.75" customHeight="1" x14ac:dyDescent="0.25">
      <c r="A134" s="772"/>
      <c r="B134" s="772"/>
      <c r="C134" s="823"/>
      <c r="D134" s="775"/>
      <c r="E134" s="776"/>
      <c r="F134" s="772"/>
      <c r="G134" s="777"/>
      <c r="H134" s="777"/>
      <c r="I134" s="772"/>
      <c r="J134" s="772"/>
      <c r="K134" s="772"/>
      <c r="L134" s="772"/>
      <c r="M134" s="772"/>
      <c r="N134" s="772"/>
      <c r="O134" s="772"/>
      <c r="P134" s="772"/>
      <c r="Q134" s="772"/>
      <c r="R134" s="772"/>
      <c r="S134" s="772"/>
      <c r="T134" s="772"/>
      <c r="U134" s="772"/>
      <c r="V134" s="772"/>
      <c r="W134" s="772"/>
      <c r="X134" s="772"/>
      <c r="Y134" s="772"/>
      <c r="Z134" s="772"/>
    </row>
    <row r="135" spans="1:26" ht="12.75" customHeight="1" x14ac:dyDescent="0.25">
      <c r="A135" s="772"/>
      <c r="B135" s="772"/>
      <c r="C135" s="823"/>
      <c r="D135" s="775"/>
      <c r="E135" s="776"/>
      <c r="F135" s="772"/>
      <c r="G135" s="777"/>
      <c r="H135" s="777"/>
      <c r="I135" s="772"/>
      <c r="J135" s="772"/>
      <c r="K135" s="772"/>
      <c r="L135" s="772"/>
      <c r="M135" s="772"/>
      <c r="N135" s="772"/>
      <c r="O135" s="772"/>
      <c r="P135" s="772"/>
      <c r="Q135" s="772"/>
      <c r="R135" s="772"/>
      <c r="S135" s="772"/>
      <c r="T135" s="772"/>
      <c r="U135" s="772"/>
      <c r="V135" s="772"/>
      <c r="W135" s="772"/>
      <c r="X135" s="772"/>
      <c r="Y135" s="772"/>
      <c r="Z135" s="772"/>
    </row>
    <row r="136" spans="1:26" ht="12.75" customHeight="1" x14ac:dyDescent="0.25">
      <c r="A136" s="772"/>
      <c r="B136" s="772"/>
      <c r="C136" s="823"/>
      <c r="D136" s="775"/>
      <c r="E136" s="776"/>
      <c r="F136" s="772"/>
      <c r="G136" s="777"/>
      <c r="H136" s="777"/>
      <c r="I136" s="772"/>
      <c r="J136" s="772"/>
      <c r="K136" s="772"/>
      <c r="L136" s="772"/>
      <c r="M136" s="772"/>
      <c r="N136" s="772"/>
      <c r="O136" s="772"/>
      <c r="P136" s="772"/>
      <c r="Q136" s="772"/>
      <c r="R136" s="772"/>
      <c r="S136" s="772"/>
      <c r="T136" s="772"/>
      <c r="U136" s="772"/>
      <c r="V136" s="772"/>
      <c r="W136" s="772"/>
      <c r="X136" s="772"/>
      <c r="Y136" s="772"/>
      <c r="Z136" s="772"/>
    </row>
    <row r="137" spans="1:26" ht="12.75" customHeight="1" x14ac:dyDescent="0.25">
      <c r="A137" s="772"/>
      <c r="B137" s="772"/>
      <c r="C137" s="823"/>
      <c r="D137" s="775"/>
      <c r="E137" s="776"/>
      <c r="F137" s="772"/>
      <c r="G137" s="777"/>
      <c r="H137" s="777"/>
      <c r="I137" s="772"/>
      <c r="J137" s="772"/>
      <c r="K137" s="772"/>
      <c r="L137" s="772"/>
      <c r="M137" s="772"/>
      <c r="N137" s="772"/>
      <c r="O137" s="772"/>
      <c r="P137" s="772"/>
      <c r="Q137" s="772"/>
      <c r="R137" s="772"/>
      <c r="S137" s="772"/>
      <c r="T137" s="772"/>
      <c r="U137" s="772"/>
      <c r="V137" s="772"/>
      <c r="W137" s="772"/>
      <c r="X137" s="772"/>
      <c r="Y137" s="772"/>
      <c r="Z137" s="772"/>
    </row>
    <row r="138" spans="1:26" ht="12.75" customHeight="1" x14ac:dyDescent="0.25">
      <c r="A138" s="772"/>
      <c r="B138" s="772"/>
      <c r="C138" s="823"/>
      <c r="D138" s="775"/>
      <c r="E138" s="776"/>
      <c r="F138" s="772"/>
      <c r="G138" s="777"/>
      <c r="H138" s="777"/>
      <c r="I138" s="772"/>
      <c r="J138" s="772"/>
      <c r="K138" s="772"/>
      <c r="L138" s="772"/>
      <c r="M138" s="772"/>
      <c r="N138" s="772"/>
      <c r="O138" s="772"/>
      <c r="P138" s="772"/>
      <c r="Q138" s="772"/>
      <c r="R138" s="772"/>
      <c r="S138" s="772"/>
      <c r="T138" s="772"/>
      <c r="U138" s="772"/>
      <c r="V138" s="772"/>
      <c r="W138" s="772"/>
      <c r="X138" s="772"/>
      <c r="Y138" s="772"/>
      <c r="Z138" s="772"/>
    </row>
    <row r="139" spans="1:26" ht="12.75" customHeight="1" x14ac:dyDescent="0.25">
      <c r="A139" s="772"/>
      <c r="B139" s="772"/>
      <c r="C139" s="823"/>
      <c r="D139" s="775"/>
      <c r="E139" s="776"/>
      <c r="F139" s="772"/>
      <c r="G139" s="777"/>
      <c r="H139" s="777"/>
      <c r="I139" s="772"/>
      <c r="J139" s="772"/>
      <c r="K139" s="772"/>
      <c r="L139" s="772"/>
      <c r="M139" s="772"/>
      <c r="N139" s="772"/>
      <c r="O139" s="772"/>
      <c r="P139" s="772"/>
      <c r="Q139" s="772"/>
      <c r="R139" s="772"/>
      <c r="S139" s="772"/>
      <c r="T139" s="772"/>
      <c r="U139" s="772"/>
      <c r="V139" s="772"/>
      <c r="W139" s="772"/>
      <c r="X139" s="772"/>
      <c r="Y139" s="772"/>
      <c r="Z139" s="772"/>
    </row>
    <row r="140" spans="1:26" ht="12.75" customHeight="1" x14ac:dyDescent="0.25">
      <c r="A140" s="772"/>
      <c r="B140" s="772"/>
      <c r="C140" s="823"/>
      <c r="D140" s="775"/>
      <c r="E140" s="776"/>
      <c r="F140" s="772"/>
      <c r="G140" s="777"/>
      <c r="H140" s="777"/>
      <c r="I140" s="772"/>
      <c r="J140" s="772"/>
      <c r="K140" s="772"/>
      <c r="L140" s="772"/>
      <c r="M140" s="772"/>
      <c r="N140" s="772"/>
      <c r="O140" s="772"/>
      <c r="P140" s="772"/>
      <c r="Q140" s="772"/>
      <c r="R140" s="772"/>
      <c r="S140" s="772"/>
      <c r="T140" s="772"/>
      <c r="U140" s="772"/>
      <c r="V140" s="772"/>
      <c r="W140" s="772"/>
      <c r="X140" s="772"/>
      <c r="Y140" s="772"/>
      <c r="Z140" s="772"/>
    </row>
    <row r="141" spans="1:26" ht="12.75" customHeight="1" x14ac:dyDescent="0.25">
      <c r="A141" s="772"/>
      <c r="B141" s="772"/>
      <c r="C141" s="823"/>
      <c r="D141" s="775"/>
      <c r="E141" s="776"/>
      <c r="F141" s="772"/>
      <c r="G141" s="777"/>
      <c r="H141" s="777"/>
      <c r="I141" s="772"/>
      <c r="J141" s="772"/>
      <c r="K141" s="772"/>
      <c r="L141" s="772"/>
      <c r="M141" s="772"/>
      <c r="N141" s="772"/>
      <c r="O141" s="772"/>
      <c r="P141" s="772"/>
      <c r="Q141" s="772"/>
      <c r="R141" s="772"/>
      <c r="S141" s="772"/>
      <c r="T141" s="772"/>
      <c r="U141" s="772"/>
      <c r="V141" s="772"/>
      <c r="W141" s="772"/>
      <c r="X141" s="772"/>
      <c r="Y141" s="772"/>
      <c r="Z141" s="772"/>
    </row>
    <row r="142" spans="1:26" ht="12.75" customHeight="1" x14ac:dyDescent="0.25">
      <c r="A142" s="772"/>
      <c r="B142" s="772"/>
      <c r="C142" s="823"/>
      <c r="D142" s="775"/>
      <c r="E142" s="776"/>
      <c r="F142" s="772"/>
      <c r="G142" s="777"/>
      <c r="H142" s="777"/>
      <c r="I142" s="772"/>
      <c r="J142" s="772"/>
      <c r="K142" s="772"/>
      <c r="L142" s="772"/>
      <c r="M142" s="772"/>
      <c r="N142" s="772"/>
      <c r="O142" s="772"/>
      <c r="P142" s="772"/>
      <c r="Q142" s="772"/>
      <c r="R142" s="772"/>
      <c r="S142" s="772"/>
      <c r="T142" s="772"/>
      <c r="U142" s="772"/>
      <c r="V142" s="772"/>
      <c r="W142" s="772"/>
      <c r="X142" s="772"/>
      <c r="Y142" s="772"/>
      <c r="Z142" s="772"/>
    </row>
    <row r="143" spans="1:26" ht="12.75" customHeight="1" x14ac:dyDescent="0.25">
      <c r="A143" s="772"/>
      <c r="B143" s="772"/>
      <c r="C143" s="823"/>
      <c r="D143" s="775"/>
      <c r="E143" s="776"/>
      <c r="F143" s="772"/>
      <c r="G143" s="777"/>
      <c r="H143" s="777"/>
      <c r="I143" s="772"/>
      <c r="J143" s="772"/>
      <c r="K143" s="772"/>
      <c r="L143" s="772"/>
      <c r="M143" s="772"/>
      <c r="N143" s="772"/>
      <c r="O143" s="772"/>
      <c r="P143" s="772"/>
      <c r="Q143" s="772"/>
      <c r="R143" s="772"/>
      <c r="S143" s="772"/>
      <c r="T143" s="772"/>
      <c r="U143" s="772"/>
      <c r="V143" s="772"/>
      <c r="W143" s="772"/>
      <c r="X143" s="772"/>
      <c r="Y143" s="772"/>
      <c r="Z143" s="772"/>
    </row>
    <row r="144" spans="1:26" ht="12.75" customHeight="1" x14ac:dyDescent="0.25">
      <c r="A144" s="772"/>
      <c r="B144" s="772"/>
      <c r="C144" s="823"/>
      <c r="D144" s="775"/>
      <c r="E144" s="776"/>
      <c r="F144" s="772"/>
      <c r="G144" s="777"/>
      <c r="H144" s="777"/>
      <c r="I144" s="772"/>
      <c r="J144" s="772"/>
      <c r="K144" s="772"/>
      <c r="L144" s="772"/>
      <c r="M144" s="772"/>
      <c r="N144" s="772"/>
      <c r="O144" s="772"/>
      <c r="P144" s="772"/>
      <c r="Q144" s="772"/>
      <c r="R144" s="772"/>
      <c r="S144" s="772"/>
      <c r="T144" s="772"/>
      <c r="U144" s="772"/>
      <c r="V144" s="772"/>
      <c r="W144" s="772"/>
      <c r="X144" s="772"/>
      <c r="Y144" s="772"/>
      <c r="Z144" s="772"/>
    </row>
    <row r="145" spans="1:26" ht="12.75" customHeight="1" x14ac:dyDescent="0.25">
      <c r="A145" s="772"/>
      <c r="B145" s="772"/>
      <c r="C145" s="823"/>
      <c r="D145" s="775"/>
      <c r="E145" s="776"/>
      <c r="F145" s="772"/>
      <c r="G145" s="777"/>
      <c r="H145" s="777"/>
      <c r="I145" s="772"/>
      <c r="J145" s="772"/>
      <c r="K145" s="772"/>
      <c r="L145" s="772"/>
      <c r="M145" s="772"/>
      <c r="N145" s="772"/>
      <c r="O145" s="772"/>
      <c r="P145" s="772"/>
      <c r="Q145" s="772"/>
      <c r="R145" s="772"/>
      <c r="S145" s="772"/>
      <c r="T145" s="772"/>
      <c r="U145" s="772"/>
      <c r="V145" s="772"/>
      <c r="W145" s="772"/>
      <c r="X145" s="772"/>
      <c r="Y145" s="772"/>
      <c r="Z145" s="772"/>
    </row>
    <row r="146" spans="1:26" ht="12.75" customHeight="1" x14ac:dyDescent="0.25">
      <c r="A146" s="772"/>
      <c r="B146" s="772"/>
      <c r="C146" s="823"/>
      <c r="D146" s="775"/>
      <c r="E146" s="776"/>
      <c r="F146" s="772"/>
      <c r="G146" s="777"/>
      <c r="H146" s="777"/>
      <c r="I146" s="772"/>
      <c r="J146" s="772"/>
      <c r="K146" s="772"/>
      <c r="L146" s="772"/>
      <c r="M146" s="772"/>
      <c r="N146" s="772"/>
      <c r="O146" s="772"/>
      <c r="P146" s="772"/>
      <c r="Q146" s="772"/>
      <c r="R146" s="772"/>
      <c r="S146" s="772"/>
      <c r="T146" s="772"/>
      <c r="U146" s="772"/>
      <c r="V146" s="772"/>
      <c r="W146" s="772"/>
      <c r="X146" s="772"/>
      <c r="Y146" s="772"/>
      <c r="Z146" s="772"/>
    </row>
    <row r="147" spans="1:26" ht="12.75" customHeight="1" x14ac:dyDescent="0.25">
      <c r="A147" s="772"/>
      <c r="B147" s="772"/>
      <c r="C147" s="823"/>
      <c r="D147" s="775"/>
      <c r="E147" s="776"/>
      <c r="F147" s="772"/>
      <c r="G147" s="777"/>
      <c r="H147" s="777"/>
      <c r="I147" s="772"/>
      <c r="J147" s="772"/>
      <c r="K147" s="772"/>
      <c r="L147" s="772"/>
      <c r="M147" s="772"/>
      <c r="N147" s="772"/>
      <c r="O147" s="772"/>
      <c r="P147" s="772"/>
      <c r="Q147" s="772"/>
      <c r="R147" s="772"/>
      <c r="S147" s="772"/>
      <c r="T147" s="772"/>
      <c r="U147" s="772"/>
      <c r="V147" s="772"/>
      <c r="W147" s="772"/>
      <c r="X147" s="772"/>
      <c r="Y147" s="772"/>
      <c r="Z147" s="772"/>
    </row>
    <row r="148" spans="1:26" ht="12.75" customHeight="1" x14ac:dyDescent="0.25">
      <c r="A148" s="772"/>
      <c r="B148" s="772"/>
      <c r="C148" s="823"/>
      <c r="D148" s="775"/>
      <c r="E148" s="776"/>
      <c r="F148" s="772"/>
      <c r="G148" s="777"/>
      <c r="H148" s="777"/>
      <c r="I148" s="772"/>
      <c r="J148" s="772"/>
      <c r="K148" s="772"/>
      <c r="L148" s="772"/>
      <c r="M148" s="772"/>
      <c r="N148" s="772"/>
      <c r="O148" s="772"/>
      <c r="P148" s="772"/>
      <c r="Q148" s="772"/>
      <c r="R148" s="772"/>
      <c r="S148" s="772"/>
      <c r="T148" s="772"/>
      <c r="U148" s="772"/>
      <c r="V148" s="772"/>
      <c r="W148" s="772"/>
      <c r="X148" s="772"/>
      <c r="Y148" s="772"/>
      <c r="Z148" s="772"/>
    </row>
    <row r="149" spans="1:26" ht="12.75" customHeight="1" x14ac:dyDescent="0.25">
      <c r="A149" s="772"/>
      <c r="B149" s="772"/>
      <c r="C149" s="823"/>
      <c r="D149" s="775"/>
      <c r="E149" s="776"/>
      <c r="F149" s="772"/>
      <c r="G149" s="777"/>
      <c r="H149" s="777"/>
      <c r="I149" s="772"/>
      <c r="J149" s="772"/>
      <c r="K149" s="772"/>
      <c r="L149" s="772"/>
      <c r="M149" s="772"/>
      <c r="N149" s="772"/>
      <c r="O149" s="772"/>
      <c r="P149" s="772"/>
      <c r="Q149" s="772"/>
      <c r="R149" s="772"/>
      <c r="S149" s="772"/>
      <c r="T149" s="772"/>
      <c r="U149" s="772"/>
      <c r="V149" s="772"/>
      <c r="W149" s="772"/>
      <c r="X149" s="772"/>
      <c r="Y149" s="772"/>
      <c r="Z149" s="772"/>
    </row>
    <row r="150" spans="1:26" ht="12.75" customHeight="1" x14ac:dyDescent="0.25">
      <c r="A150" s="772"/>
      <c r="B150" s="772"/>
      <c r="C150" s="823"/>
      <c r="D150" s="775"/>
      <c r="E150" s="776"/>
      <c r="F150" s="772"/>
      <c r="G150" s="777"/>
      <c r="H150" s="777"/>
      <c r="I150" s="772"/>
      <c r="J150" s="772"/>
      <c r="K150" s="772"/>
      <c r="L150" s="772"/>
      <c r="M150" s="772"/>
      <c r="N150" s="772"/>
      <c r="O150" s="772"/>
      <c r="P150" s="772"/>
      <c r="Q150" s="772"/>
      <c r="R150" s="772"/>
      <c r="S150" s="772"/>
      <c r="T150" s="772"/>
      <c r="U150" s="772"/>
      <c r="V150" s="772"/>
      <c r="W150" s="772"/>
      <c r="X150" s="772"/>
      <c r="Y150" s="772"/>
      <c r="Z150" s="772"/>
    </row>
    <row r="151" spans="1:26" ht="12.75" customHeight="1" x14ac:dyDescent="0.25">
      <c r="A151" s="772"/>
      <c r="B151" s="772"/>
      <c r="C151" s="823"/>
      <c r="D151" s="775"/>
      <c r="E151" s="776"/>
      <c r="F151" s="772"/>
      <c r="G151" s="777"/>
      <c r="H151" s="777"/>
      <c r="I151" s="772"/>
      <c r="J151" s="772"/>
      <c r="K151" s="772"/>
      <c r="L151" s="772"/>
      <c r="M151" s="772"/>
      <c r="N151" s="772"/>
      <c r="O151" s="772"/>
      <c r="P151" s="772"/>
      <c r="Q151" s="772"/>
      <c r="R151" s="772"/>
      <c r="S151" s="772"/>
      <c r="T151" s="772"/>
      <c r="U151" s="772"/>
      <c r="V151" s="772"/>
      <c r="W151" s="772"/>
      <c r="X151" s="772"/>
      <c r="Y151" s="772"/>
      <c r="Z151" s="772"/>
    </row>
    <row r="152" spans="1:26" ht="12.75" customHeight="1" x14ac:dyDescent="0.25">
      <c r="A152" s="772"/>
      <c r="B152" s="772"/>
      <c r="C152" s="823"/>
      <c r="D152" s="775"/>
      <c r="E152" s="776"/>
      <c r="F152" s="772"/>
      <c r="G152" s="777"/>
      <c r="H152" s="777"/>
      <c r="I152" s="772"/>
      <c r="J152" s="772"/>
      <c r="K152" s="772"/>
      <c r="L152" s="772"/>
      <c r="M152" s="772"/>
      <c r="N152" s="772"/>
      <c r="O152" s="772"/>
      <c r="P152" s="772"/>
      <c r="Q152" s="772"/>
      <c r="R152" s="772"/>
      <c r="S152" s="772"/>
      <c r="T152" s="772"/>
      <c r="U152" s="772"/>
      <c r="V152" s="772"/>
      <c r="W152" s="772"/>
      <c r="X152" s="772"/>
      <c r="Y152" s="772"/>
      <c r="Z152" s="772"/>
    </row>
    <row r="153" spans="1:26" ht="12.75" customHeight="1" x14ac:dyDescent="0.25">
      <c r="A153" s="772"/>
      <c r="B153" s="772"/>
      <c r="C153" s="823"/>
      <c r="D153" s="775"/>
      <c r="E153" s="776"/>
      <c r="F153" s="772"/>
      <c r="G153" s="777"/>
      <c r="H153" s="777"/>
      <c r="I153" s="772"/>
      <c r="J153" s="772"/>
      <c r="K153" s="772"/>
      <c r="L153" s="772"/>
      <c r="M153" s="772"/>
      <c r="N153" s="772"/>
      <c r="O153" s="772"/>
      <c r="P153" s="772"/>
      <c r="Q153" s="772"/>
      <c r="R153" s="772"/>
      <c r="S153" s="772"/>
      <c r="T153" s="772"/>
      <c r="U153" s="772"/>
      <c r="V153" s="772"/>
      <c r="W153" s="772"/>
      <c r="X153" s="772"/>
      <c r="Y153" s="772"/>
      <c r="Z153" s="772"/>
    </row>
    <row r="154" spans="1:26" ht="12.75" customHeight="1" x14ac:dyDescent="0.25">
      <c r="A154" s="772"/>
      <c r="B154" s="772"/>
      <c r="C154" s="823"/>
      <c r="D154" s="775"/>
      <c r="E154" s="776"/>
      <c r="F154" s="772"/>
      <c r="G154" s="777"/>
      <c r="H154" s="777"/>
      <c r="I154" s="772"/>
      <c r="J154" s="772"/>
      <c r="K154" s="772"/>
      <c r="L154" s="772"/>
      <c r="M154" s="772"/>
      <c r="N154" s="772"/>
      <c r="O154" s="772"/>
      <c r="P154" s="772"/>
      <c r="Q154" s="772"/>
      <c r="R154" s="772"/>
      <c r="S154" s="772"/>
      <c r="T154" s="772"/>
      <c r="U154" s="772"/>
      <c r="V154" s="772"/>
      <c r="W154" s="772"/>
      <c r="X154" s="772"/>
      <c r="Y154" s="772"/>
      <c r="Z154" s="772"/>
    </row>
    <row r="155" spans="1:26" ht="12.75" customHeight="1" x14ac:dyDescent="0.25">
      <c r="A155" s="772"/>
      <c r="B155" s="772"/>
      <c r="C155" s="823"/>
      <c r="D155" s="775"/>
      <c r="E155" s="776"/>
      <c r="F155" s="772"/>
      <c r="G155" s="777"/>
      <c r="H155" s="777"/>
      <c r="I155" s="772"/>
      <c r="J155" s="772"/>
      <c r="K155" s="772"/>
      <c r="L155" s="772"/>
      <c r="M155" s="772"/>
      <c r="N155" s="772"/>
      <c r="O155" s="772"/>
      <c r="P155" s="772"/>
      <c r="Q155" s="772"/>
      <c r="R155" s="772"/>
      <c r="S155" s="772"/>
      <c r="T155" s="772"/>
      <c r="U155" s="772"/>
      <c r="V155" s="772"/>
      <c r="W155" s="772"/>
      <c r="X155" s="772"/>
      <c r="Y155" s="772"/>
      <c r="Z155" s="772"/>
    </row>
    <row r="156" spans="1:26" ht="12.75" customHeight="1" x14ac:dyDescent="0.25">
      <c r="A156" s="772"/>
      <c r="B156" s="772"/>
      <c r="C156" s="823"/>
      <c r="D156" s="775"/>
      <c r="E156" s="776"/>
      <c r="F156" s="772"/>
      <c r="G156" s="777"/>
      <c r="H156" s="777"/>
      <c r="I156" s="772"/>
      <c r="J156" s="772"/>
      <c r="K156" s="772"/>
      <c r="L156" s="772"/>
      <c r="M156" s="772"/>
      <c r="N156" s="772"/>
      <c r="O156" s="772"/>
      <c r="P156" s="772"/>
      <c r="Q156" s="772"/>
      <c r="R156" s="772"/>
      <c r="S156" s="772"/>
      <c r="T156" s="772"/>
      <c r="U156" s="772"/>
      <c r="V156" s="772"/>
      <c r="W156" s="772"/>
      <c r="X156" s="772"/>
      <c r="Y156" s="772"/>
      <c r="Z156" s="772"/>
    </row>
    <row r="157" spans="1:26" ht="12.75" customHeight="1" x14ac:dyDescent="0.25">
      <c r="A157" s="772"/>
      <c r="B157" s="772"/>
      <c r="C157" s="823"/>
      <c r="D157" s="775"/>
      <c r="E157" s="776"/>
      <c r="F157" s="772"/>
      <c r="G157" s="777"/>
      <c r="H157" s="777"/>
      <c r="I157" s="772"/>
      <c r="J157" s="772"/>
      <c r="K157" s="772"/>
      <c r="L157" s="772"/>
      <c r="M157" s="772"/>
      <c r="N157" s="772"/>
      <c r="O157" s="772"/>
      <c r="P157" s="772"/>
      <c r="Q157" s="772"/>
      <c r="R157" s="772"/>
      <c r="S157" s="772"/>
      <c r="T157" s="772"/>
      <c r="U157" s="772"/>
      <c r="V157" s="772"/>
      <c r="W157" s="772"/>
      <c r="X157" s="772"/>
      <c r="Y157" s="772"/>
      <c r="Z157" s="772"/>
    </row>
    <row r="158" spans="1:26" ht="12.75" customHeight="1" x14ac:dyDescent="0.25">
      <c r="A158" s="772"/>
      <c r="B158" s="772"/>
      <c r="C158" s="823"/>
      <c r="D158" s="775"/>
      <c r="E158" s="776"/>
      <c r="F158" s="772"/>
      <c r="G158" s="777"/>
      <c r="H158" s="777"/>
      <c r="I158" s="772"/>
      <c r="J158" s="772"/>
      <c r="K158" s="772"/>
      <c r="L158" s="772"/>
      <c r="M158" s="772"/>
      <c r="N158" s="772"/>
      <c r="O158" s="772"/>
      <c r="P158" s="772"/>
      <c r="Q158" s="772"/>
      <c r="R158" s="772"/>
      <c r="S158" s="772"/>
      <c r="T158" s="772"/>
      <c r="U158" s="772"/>
      <c r="V158" s="772"/>
      <c r="W158" s="772"/>
      <c r="X158" s="772"/>
      <c r="Y158" s="772"/>
      <c r="Z158" s="772"/>
    </row>
    <row r="159" spans="1:26" ht="12.75" customHeight="1" x14ac:dyDescent="0.25">
      <c r="A159" s="772"/>
      <c r="B159" s="772"/>
      <c r="C159" s="823"/>
      <c r="D159" s="775"/>
      <c r="E159" s="776"/>
      <c r="F159" s="772"/>
      <c r="G159" s="777"/>
      <c r="H159" s="777"/>
      <c r="I159" s="772"/>
      <c r="J159" s="772"/>
      <c r="K159" s="772"/>
      <c r="L159" s="772"/>
      <c r="M159" s="772"/>
      <c r="N159" s="772"/>
      <c r="O159" s="772"/>
      <c r="P159" s="772"/>
      <c r="Q159" s="772"/>
      <c r="R159" s="772"/>
      <c r="S159" s="772"/>
      <c r="T159" s="772"/>
      <c r="U159" s="772"/>
      <c r="V159" s="772"/>
      <c r="W159" s="772"/>
      <c r="X159" s="772"/>
      <c r="Y159" s="772"/>
      <c r="Z159" s="772"/>
    </row>
    <row r="160" spans="1:26" ht="12.75" customHeight="1" x14ac:dyDescent="0.25">
      <c r="A160" s="772"/>
      <c r="B160" s="772"/>
      <c r="C160" s="823"/>
      <c r="D160" s="775"/>
      <c r="E160" s="776"/>
      <c r="F160" s="772"/>
      <c r="G160" s="777"/>
      <c r="H160" s="777"/>
      <c r="I160" s="772"/>
      <c r="J160" s="772"/>
      <c r="K160" s="772"/>
      <c r="L160" s="772"/>
      <c r="M160" s="772"/>
      <c r="N160" s="772"/>
      <c r="O160" s="772"/>
      <c r="P160" s="772"/>
      <c r="Q160" s="772"/>
      <c r="R160" s="772"/>
      <c r="S160" s="772"/>
      <c r="T160" s="772"/>
      <c r="U160" s="772"/>
      <c r="V160" s="772"/>
      <c r="W160" s="772"/>
      <c r="X160" s="772"/>
      <c r="Y160" s="772"/>
      <c r="Z160" s="772"/>
    </row>
    <row r="161" spans="1:26" ht="12.75" customHeight="1" x14ac:dyDescent="0.25">
      <c r="A161" s="772"/>
      <c r="B161" s="772"/>
      <c r="C161" s="823"/>
      <c r="D161" s="775"/>
      <c r="E161" s="776"/>
      <c r="F161" s="772"/>
      <c r="G161" s="777"/>
      <c r="H161" s="777"/>
      <c r="I161" s="772"/>
      <c r="J161" s="772"/>
      <c r="K161" s="772"/>
      <c r="L161" s="772"/>
      <c r="M161" s="772"/>
      <c r="N161" s="772"/>
      <c r="O161" s="772"/>
      <c r="P161" s="772"/>
      <c r="Q161" s="772"/>
      <c r="R161" s="772"/>
      <c r="S161" s="772"/>
      <c r="T161" s="772"/>
      <c r="U161" s="772"/>
      <c r="V161" s="772"/>
      <c r="W161" s="772"/>
      <c r="X161" s="772"/>
      <c r="Y161" s="772"/>
      <c r="Z161" s="772"/>
    </row>
    <row r="162" spans="1:26" ht="12.75" customHeight="1" x14ac:dyDescent="0.25">
      <c r="A162" s="772"/>
      <c r="B162" s="772"/>
      <c r="C162" s="823"/>
      <c r="D162" s="775"/>
      <c r="E162" s="776"/>
      <c r="F162" s="772"/>
      <c r="G162" s="777"/>
      <c r="H162" s="777"/>
      <c r="I162" s="772"/>
      <c r="J162" s="772"/>
      <c r="K162" s="772"/>
      <c r="L162" s="772"/>
      <c r="M162" s="772"/>
      <c r="N162" s="772"/>
      <c r="O162" s="772"/>
      <c r="P162" s="772"/>
      <c r="Q162" s="772"/>
      <c r="R162" s="772"/>
      <c r="S162" s="772"/>
      <c r="T162" s="772"/>
      <c r="U162" s="772"/>
      <c r="V162" s="772"/>
      <c r="W162" s="772"/>
      <c r="X162" s="772"/>
      <c r="Y162" s="772"/>
      <c r="Z162" s="772"/>
    </row>
    <row r="163" spans="1:26" ht="12.75" customHeight="1" x14ac:dyDescent="0.25">
      <c r="A163" s="772"/>
      <c r="B163" s="772"/>
      <c r="C163" s="823"/>
      <c r="D163" s="775"/>
      <c r="E163" s="776"/>
      <c r="F163" s="772"/>
      <c r="G163" s="777"/>
      <c r="H163" s="777"/>
      <c r="I163" s="772"/>
      <c r="J163" s="772"/>
      <c r="K163" s="772"/>
      <c r="L163" s="772"/>
      <c r="M163" s="772"/>
      <c r="N163" s="772"/>
      <c r="O163" s="772"/>
      <c r="P163" s="772"/>
      <c r="Q163" s="772"/>
      <c r="R163" s="772"/>
      <c r="S163" s="772"/>
      <c r="T163" s="772"/>
      <c r="U163" s="772"/>
      <c r="V163" s="772"/>
      <c r="W163" s="772"/>
      <c r="X163" s="772"/>
      <c r="Y163" s="772"/>
      <c r="Z163" s="772"/>
    </row>
    <row r="164" spans="1:26" ht="12.75" customHeight="1" x14ac:dyDescent="0.25">
      <c r="A164" s="772"/>
      <c r="B164" s="772"/>
      <c r="C164" s="823"/>
      <c r="D164" s="775"/>
      <c r="E164" s="776"/>
      <c r="F164" s="772"/>
      <c r="G164" s="777"/>
      <c r="H164" s="777"/>
      <c r="I164" s="772"/>
      <c r="J164" s="772"/>
      <c r="K164" s="772"/>
      <c r="L164" s="772"/>
      <c r="M164" s="772"/>
      <c r="N164" s="772"/>
      <c r="O164" s="772"/>
      <c r="P164" s="772"/>
      <c r="Q164" s="772"/>
      <c r="R164" s="772"/>
      <c r="S164" s="772"/>
      <c r="T164" s="772"/>
      <c r="U164" s="772"/>
      <c r="V164" s="772"/>
      <c r="W164" s="772"/>
      <c r="X164" s="772"/>
      <c r="Y164" s="772"/>
      <c r="Z164" s="772"/>
    </row>
    <row r="165" spans="1:26" ht="12.75" customHeight="1" x14ac:dyDescent="0.25">
      <c r="A165" s="772"/>
      <c r="B165" s="772"/>
      <c r="C165" s="823"/>
      <c r="D165" s="775"/>
      <c r="E165" s="776"/>
      <c r="F165" s="772"/>
      <c r="G165" s="777"/>
      <c r="H165" s="777"/>
      <c r="I165" s="772"/>
      <c r="J165" s="772"/>
      <c r="K165" s="772"/>
      <c r="L165" s="772"/>
      <c r="M165" s="772"/>
      <c r="N165" s="772"/>
      <c r="O165" s="772"/>
      <c r="P165" s="772"/>
      <c r="Q165" s="772"/>
      <c r="R165" s="772"/>
      <c r="S165" s="772"/>
      <c r="T165" s="772"/>
      <c r="U165" s="772"/>
      <c r="V165" s="772"/>
      <c r="W165" s="772"/>
      <c r="X165" s="772"/>
      <c r="Y165" s="772"/>
      <c r="Z165" s="772"/>
    </row>
    <row r="166" spans="1:26" ht="12.75" customHeight="1" x14ac:dyDescent="0.25">
      <c r="A166" s="772"/>
      <c r="B166" s="772"/>
      <c r="C166" s="823"/>
      <c r="D166" s="775"/>
      <c r="E166" s="776"/>
      <c r="F166" s="772"/>
      <c r="G166" s="777"/>
      <c r="H166" s="777"/>
      <c r="I166" s="772"/>
      <c r="J166" s="772"/>
      <c r="K166" s="772"/>
      <c r="L166" s="772"/>
      <c r="M166" s="772"/>
      <c r="N166" s="772"/>
      <c r="O166" s="772"/>
      <c r="P166" s="772"/>
      <c r="Q166" s="772"/>
      <c r="R166" s="772"/>
      <c r="S166" s="772"/>
      <c r="T166" s="772"/>
      <c r="U166" s="772"/>
      <c r="V166" s="772"/>
      <c r="W166" s="772"/>
      <c r="X166" s="772"/>
      <c r="Y166" s="772"/>
      <c r="Z166" s="772"/>
    </row>
    <row r="167" spans="1:26" ht="12.75" customHeight="1" x14ac:dyDescent="0.25">
      <c r="A167" s="772"/>
      <c r="B167" s="772"/>
      <c r="C167" s="823"/>
      <c r="D167" s="775"/>
      <c r="E167" s="776"/>
      <c r="F167" s="772"/>
      <c r="G167" s="777"/>
      <c r="H167" s="777"/>
      <c r="I167" s="772"/>
      <c r="J167" s="772"/>
      <c r="K167" s="772"/>
      <c r="L167" s="772"/>
      <c r="M167" s="772"/>
      <c r="N167" s="772"/>
      <c r="O167" s="772"/>
      <c r="P167" s="772"/>
      <c r="Q167" s="772"/>
      <c r="R167" s="772"/>
      <c r="S167" s="772"/>
      <c r="T167" s="772"/>
      <c r="U167" s="772"/>
      <c r="V167" s="772"/>
      <c r="W167" s="772"/>
      <c r="X167" s="772"/>
      <c r="Y167" s="772"/>
      <c r="Z167" s="772"/>
    </row>
    <row r="168" spans="1:26" ht="12.75" customHeight="1" x14ac:dyDescent="0.25">
      <c r="A168" s="772"/>
      <c r="B168" s="772"/>
      <c r="C168" s="823"/>
      <c r="D168" s="775"/>
      <c r="E168" s="776"/>
      <c r="F168" s="772"/>
      <c r="G168" s="777"/>
      <c r="H168" s="777"/>
      <c r="I168" s="772"/>
      <c r="J168" s="772"/>
      <c r="K168" s="772"/>
      <c r="L168" s="772"/>
      <c r="M168" s="772"/>
      <c r="N168" s="772"/>
      <c r="O168" s="772"/>
      <c r="P168" s="772"/>
      <c r="Q168" s="772"/>
      <c r="R168" s="772"/>
      <c r="S168" s="772"/>
      <c r="T168" s="772"/>
      <c r="U168" s="772"/>
      <c r="V168" s="772"/>
      <c r="W168" s="772"/>
      <c r="X168" s="772"/>
      <c r="Y168" s="772"/>
      <c r="Z168" s="772"/>
    </row>
    <row r="169" spans="1:26" ht="12.75" customHeight="1" x14ac:dyDescent="0.25">
      <c r="A169" s="772"/>
      <c r="B169" s="772"/>
      <c r="C169" s="823"/>
      <c r="D169" s="775"/>
      <c r="E169" s="776"/>
      <c r="F169" s="772"/>
      <c r="G169" s="777"/>
      <c r="H169" s="777"/>
      <c r="I169" s="772"/>
      <c r="J169" s="772"/>
      <c r="K169" s="772"/>
      <c r="L169" s="772"/>
      <c r="M169" s="772"/>
      <c r="N169" s="772"/>
      <c r="O169" s="772"/>
      <c r="P169" s="772"/>
      <c r="Q169" s="772"/>
      <c r="R169" s="772"/>
      <c r="S169" s="772"/>
      <c r="T169" s="772"/>
      <c r="U169" s="772"/>
      <c r="V169" s="772"/>
      <c r="W169" s="772"/>
      <c r="X169" s="772"/>
      <c r="Y169" s="772"/>
      <c r="Z169" s="772"/>
    </row>
    <row r="170" spans="1:26" ht="12.75" customHeight="1" x14ac:dyDescent="0.25">
      <c r="A170" s="772"/>
      <c r="B170" s="772"/>
      <c r="C170" s="823"/>
      <c r="D170" s="775"/>
      <c r="E170" s="776"/>
      <c r="F170" s="772"/>
      <c r="G170" s="777"/>
      <c r="H170" s="777"/>
      <c r="I170" s="772"/>
      <c r="J170" s="772"/>
      <c r="K170" s="772"/>
      <c r="L170" s="772"/>
      <c r="M170" s="772"/>
      <c r="N170" s="772"/>
      <c r="O170" s="772"/>
      <c r="P170" s="772"/>
      <c r="Q170" s="772"/>
      <c r="R170" s="772"/>
      <c r="S170" s="772"/>
      <c r="T170" s="772"/>
      <c r="U170" s="772"/>
      <c r="V170" s="772"/>
      <c r="W170" s="772"/>
      <c r="X170" s="772"/>
      <c r="Y170" s="772"/>
      <c r="Z170" s="772"/>
    </row>
    <row r="171" spans="1:26" ht="12.75" customHeight="1" x14ac:dyDescent="0.25">
      <c r="A171" s="772"/>
      <c r="B171" s="772"/>
      <c r="C171" s="823"/>
      <c r="D171" s="775"/>
      <c r="E171" s="776"/>
      <c r="F171" s="772"/>
      <c r="G171" s="777"/>
      <c r="H171" s="777"/>
      <c r="I171" s="772"/>
      <c r="J171" s="772"/>
      <c r="K171" s="772"/>
      <c r="L171" s="772"/>
      <c r="M171" s="772"/>
      <c r="N171" s="772"/>
      <c r="O171" s="772"/>
      <c r="P171" s="772"/>
      <c r="Q171" s="772"/>
      <c r="R171" s="772"/>
      <c r="S171" s="772"/>
      <c r="T171" s="772"/>
      <c r="U171" s="772"/>
      <c r="V171" s="772"/>
      <c r="W171" s="772"/>
      <c r="X171" s="772"/>
      <c r="Y171" s="772"/>
      <c r="Z171" s="772"/>
    </row>
    <row r="172" spans="1:26" ht="12.75" customHeight="1" x14ac:dyDescent="0.25">
      <c r="A172" s="772"/>
      <c r="B172" s="772"/>
      <c r="C172" s="823"/>
      <c r="D172" s="775"/>
      <c r="E172" s="776"/>
      <c r="F172" s="772"/>
      <c r="G172" s="777"/>
      <c r="H172" s="777"/>
      <c r="I172" s="772"/>
      <c r="J172" s="772"/>
      <c r="K172" s="772"/>
      <c r="L172" s="772"/>
      <c r="M172" s="772"/>
      <c r="N172" s="772"/>
      <c r="O172" s="772"/>
      <c r="P172" s="772"/>
      <c r="Q172" s="772"/>
      <c r="R172" s="772"/>
      <c r="S172" s="772"/>
      <c r="T172" s="772"/>
      <c r="U172" s="772"/>
      <c r="V172" s="772"/>
      <c r="W172" s="772"/>
      <c r="X172" s="772"/>
      <c r="Y172" s="772"/>
      <c r="Z172" s="772"/>
    </row>
    <row r="173" spans="1:26" ht="12.75" customHeight="1" x14ac:dyDescent="0.25">
      <c r="A173" s="772"/>
      <c r="B173" s="772"/>
      <c r="C173" s="823"/>
      <c r="D173" s="775"/>
      <c r="E173" s="776"/>
      <c r="F173" s="772"/>
      <c r="G173" s="777"/>
      <c r="H173" s="777"/>
      <c r="I173" s="772"/>
      <c r="J173" s="772"/>
      <c r="K173" s="772"/>
      <c r="L173" s="772"/>
      <c r="M173" s="772"/>
      <c r="N173" s="772"/>
      <c r="O173" s="772"/>
      <c r="P173" s="772"/>
      <c r="Q173" s="772"/>
      <c r="R173" s="772"/>
      <c r="S173" s="772"/>
      <c r="T173" s="772"/>
      <c r="U173" s="772"/>
      <c r="V173" s="772"/>
      <c r="W173" s="772"/>
      <c r="X173" s="772"/>
      <c r="Y173" s="772"/>
      <c r="Z173" s="772"/>
    </row>
    <row r="174" spans="1:26" ht="12.75" customHeight="1" x14ac:dyDescent="0.25">
      <c r="A174" s="772"/>
      <c r="B174" s="772"/>
      <c r="C174" s="823"/>
      <c r="D174" s="775"/>
      <c r="E174" s="776"/>
      <c r="F174" s="772"/>
      <c r="G174" s="777"/>
      <c r="H174" s="777"/>
      <c r="I174" s="772"/>
      <c r="J174" s="772"/>
      <c r="K174" s="772"/>
      <c r="L174" s="772"/>
      <c r="M174" s="772"/>
      <c r="N174" s="772"/>
      <c r="O174" s="772"/>
      <c r="P174" s="772"/>
      <c r="Q174" s="772"/>
      <c r="R174" s="772"/>
      <c r="S174" s="772"/>
      <c r="T174" s="772"/>
      <c r="U174" s="772"/>
      <c r="V174" s="772"/>
      <c r="W174" s="772"/>
      <c r="X174" s="772"/>
      <c r="Y174" s="772"/>
      <c r="Z174" s="772"/>
    </row>
    <row r="175" spans="1:26" ht="12.75" customHeight="1" x14ac:dyDescent="0.25">
      <c r="A175" s="772"/>
      <c r="B175" s="772"/>
      <c r="C175" s="823"/>
      <c r="D175" s="775"/>
      <c r="E175" s="776"/>
      <c r="F175" s="772"/>
      <c r="G175" s="777"/>
      <c r="H175" s="777"/>
      <c r="I175" s="772"/>
      <c r="J175" s="772"/>
      <c r="K175" s="772"/>
      <c r="L175" s="772"/>
      <c r="M175" s="772"/>
      <c r="N175" s="772"/>
      <c r="O175" s="772"/>
      <c r="P175" s="772"/>
      <c r="Q175" s="772"/>
      <c r="R175" s="772"/>
      <c r="S175" s="772"/>
      <c r="T175" s="772"/>
      <c r="U175" s="772"/>
      <c r="V175" s="772"/>
      <c r="W175" s="772"/>
      <c r="X175" s="772"/>
      <c r="Y175" s="772"/>
      <c r="Z175" s="772"/>
    </row>
    <row r="176" spans="1:26" ht="12.75" customHeight="1" x14ac:dyDescent="0.25">
      <c r="A176" s="772"/>
      <c r="B176" s="772"/>
      <c r="C176" s="823"/>
      <c r="D176" s="775"/>
      <c r="E176" s="776"/>
      <c r="F176" s="772"/>
      <c r="G176" s="777"/>
      <c r="H176" s="777"/>
      <c r="I176" s="772"/>
      <c r="J176" s="772"/>
      <c r="K176" s="772"/>
      <c r="L176" s="772"/>
      <c r="M176" s="772"/>
      <c r="N176" s="772"/>
      <c r="O176" s="772"/>
      <c r="P176" s="772"/>
      <c r="Q176" s="772"/>
      <c r="R176" s="772"/>
      <c r="S176" s="772"/>
      <c r="T176" s="772"/>
      <c r="U176" s="772"/>
      <c r="V176" s="772"/>
      <c r="W176" s="772"/>
      <c r="X176" s="772"/>
      <c r="Y176" s="772"/>
      <c r="Z176" s="772"/>
    </row>
    <row r="177" spans="1:26" ht="12.75" customHeight="1" x14ac:dyDescent="0.25">
      <c r="A177" s="772"/>
      <c r="B177" s="772"/>
      <c r="C177" s="823"/>
      <c r="D177" s="775"/>
      <c r="E177" s="776"/>
      <c r="F177" s="772"/>
      <c r="G177" s="777"/>
      <c r="H177" s="777"/>
      <c r="I177" s="772"/>
      <c r="J177" s="772"/>
      <c r="K177" s="772"/>
      <c r="L177" s="772"/>
      <c r="M177" s="772"/>
      <c r="N177" s="772"/>
      <c r="O177" s="772"/>
      <c r="P177" s="772"/>
      <c r="Q177" s="772"/>
      <c r="R177" s="772"/>
      <c r="S177" s="772"/>
      <c r="T177" s="772"/>
      <c r="U177" s="772"/>
      <c r="V177" s="772"/>
      <c r="W177" s="772"/>
      <c r="X177" s="772"/>
      <c r="Y177" s="772"/>
      <c r="Z177" s="772"/>
    </row>
    <row r="178" spans="1:26" ht="12.75" customHeight="1" x14ac:dyDescent="0.25">
      <c r="A178" s="772"/>
      <c r="B178" s="772"/>
      <c r="C178" s="823"/>
      <c r="D178" s="775"/>
      <c r="E178" s="776"/>
      <c r="F178" s="772"/>
      <c r="G178" s="777"/>
      <c r="H178" s="777"/>
      <c r="I178" s="772"/>
      <c r="J178" s="772"/>
      <c r="K178" s="772"/>
      <c r="L178" s="772"/>
      <c r="M178" s="772"/>
      <c r="N178" s="772"/>
      <c r="O178" s="772"/>
      <c r="P178" s="772"/>
      <c r="Q178" s="772"/>
      <c r="R178" s="772"/>
      <c r="S178" s="772"/>
      <c r="T178" s="772"/>
      <c r="U178" s="772"/>
      <c r="V178" s="772"/>
      <c r="W178" s="772"/>
      <c r="X178" s="772"/>
      <c r="Y178" s="772"/>
      <c r="Z178" s="772"/>
    </row>
    <row r="179" spans="1:26" ht="12.75" customHeight="1" x14ac:dyDescent="0.25">
      <c r="A179" s="772"/>
      <c r="B179" s="772"/>
      <c r="C179" s="823"/>
      <c r="D179" s="775"/>
      <c r="E179" s="776"/>
      <c r="F179" s="772"/>
      <c r="G179" s="777"/>
      <c r="H179" s="777"/>
      <c r="I179" s="772"/>
      <c r="J179" s="772"/>
      <c r="K179" s="772"/>
      <c r="L179" s="772"/>
      <c r="M179" s="772"/>
      <c r="N179" s="772"/>
      <c r="O179" s="772"/>
      <c r="P179" s="772"/>
      <c r="Q179" s="772"/>
      <c r="R179" s="772"/>
      <c r="S179" s="772"/>
      <c r="T179" s="772"/>
      <c r="U179" s="772"/>
      <c r="V179" s="772"/>
      <c r="W179" s="772"/>
      <c r="X179" s="772"/>
      <c r="Y179" s="772"/>
      <c r="Z179" s="772"/>
    </row>
    <row r="180" spans="1:26" ht="12.75" customHeight="1" x14ac:dyDescent="0.25">
      <c r="A180" s="772"/>
      <c r="B180" s="772"/>
      <c r="C180" s="823"/>
      <c r="D180" s="775"/>
      <c r="E180" s="776"/>
      <c r="F180" s="772"/>
      <c r="G180" s="777"/>
      <c r="H180" s="777"/>
      <c r="I180" s="772"/>
      <c r="J180" s="772"/>
      <c r="K180" s="772"/>
      <c r="L180" s="772"/>
      <c r="M180" s="772"/>
      <c r="N180" s="772"/>
      <c r="O180" s="772"/>
      <c r="P180" s="772"/>
      <c r="Q180" s="772"/>
      <c r="R180" s="772"/>
      <c r="S180" s="772"/>
      <c r="T180" s="772"/>
      <c r="U180" s="772"/>
      <c r="V180" s="772"/>
      <c r="W180" s="772"/>
      <c r="X180" s="772"/>
      <c r="Y180" s="772"/>
      <c r="Z180" s="772"/>
    </row>
    <row r="181" spans="1:26" ht="12.75" customHeight="1" x14ac:dyDescent="0.25">
      <c r="A181" s="772"/>
      <c r="B181" s="772"/>
      <c r="C181" s="823"/>
      <c r="D181" s="775"/>
      <c r="E181" s="776"/>
      <c r="F181" s="772"/>
      <c r="G181" s="777"/>
      <c r="H181" s="777"/>
      <c r="I181" s="772"/>
      <c r="J181" s="772"/>
      <c r="K181" s="772"/>
      <c r="L181" s="772"/>
      <c r="M181" s="772"/>
      <c r="N181" s="772"/>
      <c r="O181" s="772"/>
      <c r="P181" s="772"/>
      <c r="Q181" s="772"/>
      <c r="R181" s="772"/>
      <c r="S181" s="772"/>
      <c r="T181" s="772"/>
      <c r="U181" s="772"/>
      <c r="V181" s="772"/>
      <c r="W181" s="772"/>
      <c r="X181" s="772"/>
      <c r="Y181" s="772"/>
      <c r="Z181" s="772"/>
    </row>
    <row r="182" spans="1:26" ht="12.75" customHeight="1" x14ac:dyDescent="0.25">
      <c r="A182" s="772"/>
      <c r="B182" s="772"/>
      <c r="C182" s="823"/>
      <c r="D182" s="775"/>
      <c r="E182" s="776"/>
      <c r="F182" s="772"/>
      <c r="G182" s="777"/>
      <c r="H182" s="777"/>
      <c r="I182" s="772"/>
      <c r="J182" s="772"/>
      <c r="K182" s="772"/>
      <c r="L182" s="772"/>
      <c r="M182" s="772"/>
      <c r="N182" s="772"/>
      <c r="O182" s="772"/>
      <c r="P182" s="772"/>
      <c r="Q182" s="772"/>
      <c r="R182" s="772"/>
      <c r="S182" s="772"/>
      <c r="T182" s="772"/>
      <c r="U182" s="772"/>
      <c r="V182" s="772"/>
      <c r="W182" s="772"/>
      <c r="X182" s="772"/>
      <c r="Y182" s="772"/>
      <c r="Z182" s="772"/>
    </row>
    <row r="183" spans="1:26" ht="12.75" customHeight="1" x14ac:dyDescent="0.25">
      <c r="A183" s="772"/>
      <c r="B183" s="772"/>
      <c r="C183" s="823"/>
      <c r="D183" s="775"/>
      <c r="E183" s="776"/>
      <c r="F183" s="772"/>
      <c r="G183" s="777"/>
      <c r="H183" s="777"/>
      <c r="I183" s="772"/>
      <c r="J183" s="772"/>
      <c r="K183" s="772"/>
      <c r="L183" s="772"/>
      <c r="M183" s="772"/>
      <c r="N183" s="772"/>
      <c r="O183" s="772"/>
      <c r="P183" s="772"/>
      <c r="Q183" s="772"/>
      <c r="R183" s="772"/>
      <c r="S183" s="772"/>
      <c r="T183" s="772"/>
      <c r="U183" s="772"/>
      <c r="V183" s="772"/>
      <c r="W183" s="772"/>
      <c r="X183" s="772"/>
      <c r="Y183" s="772"/>
      <c r="Z183" s="772"/>
    </row>
    <row r="184" spans="1:26" ht="12.75" customHeight="1" x14ac:dyDescent="0.25">
      <c r="A184" s="772"/>
      <c r="B184" s="772"/>
      <c r="C184" s="823"/>
      <c r="D184" s="775"/>
      <c r="E184" s="776"/>
      <c r="F184" s="772"/>
      <c r="G184" s="777"/>
      <c r="H184" s="777"/>
      <c r="I184" s="772"/>
      <c r="J184" s="772"/>
      <c r="K184" s="772"/>
      <c r="L184" s="772"/>
      <c r="M184" s="772"/>
      <c r="N184" s="772"/>
      <c r="O184" s="772"/>
      <c r="P184" s="772"/>
      <c r="Q184" s="772"/>
      <c r="R184" s="772"/>
      <c r="S184" s="772"/>
      <c r="T184" s="772"/>
      <c r="U184" s="772"/>
      <c r="V184" s="772"/>
      <c r="W184" s="772"/>
      <c r="X184" s="772"/>
      <c r="Y184" s="772"/>
      <c r="Z184" s="772"/>
    </row>
    <row r="185" spans="1:26" ht="12.75" customHeight="1" x14ac:dyDescent="0.25">
      <c r="A185" s="772"/>
      <c r="B185" s="772"/>
      <c r="C185" s="823"/>
      <c r="D185" s="775"/>
      <c r="E185" s="776"/>
      <c r="F185" s="772"/>
      <c r="G185" s="777"/>
      <c r="H185" s="777"/>
      <c r="I185" s="772"/>
      <c r="J185" s="772"/>
      <c r="K185" s="772"/>
      <c r="L185" s="772"/>
      <c r="M185" s="772"/>
      <c r="N185" s="772"/>
      <c r="O185" s="772"/>
      <c r="P185" s="772"/>
      <c r="Q185" s="772"/>
      <c r="R185" s="772"/>
      <c r="S185" s="772"/>
      <c r="T185" s="772"/>
      <c r="U185" s="772"/>
      <c r="V185" s="772"/>
      <c r="W185" s="772"/>
      <c r="X185" s="772"/>
      <c r="Y185" s="772"/>
      <c r="Z185" s="772"/>
    </row>
    <row r="186" spans="1:26" ht="12.75" customHeight="1" x14ac:dyDescent="0.25">
      <c r="A186" s="772"/>
      <c r="B186" s="772"/>
      <c r="C186" s="823"/>
      <c r="D186" s="775"/>
      <c r="E186" s="776"/>
      <c r="F186" s="772"/>
      <c r="G186" s="777"/>
      <c r="H186" s="777"/>
      <c r="I186" s="772"/>
      <c r="J186" s="772"/>
      <c r="K186" s="772"/>
      <c r="L186" s="772"/>
      <c r="M186" s="772"/>
      <c r="N186" s="772"/>
      <c r="O186" s="772"/>
      <c r="P186" s="772"/>
      <c r="Q186" s="772"/>
      <c r="R186" s="772"/>
      <c r="S186" s="772"/>
      <c r="T186" s="772"/>
      <c r="U186" s="772"/>
      <c r="V186" s="772"/>
      <c r="W186" s="772"/>
      <c r="X186" s="772"/>
      <c r="Y186" s="772"/>
      <c r="Z186" s="772"/>
    </row>
    <row r="187" spans="1:26" ht="12.75" customHeight="1" x14ac:dyDescent="0.25">
      <c r="A187" s="772"/>
      <c r="B187" s="772"/>
      <c r="C187" s="823"/>
      <c r="D187" s="775"/>
      <c r="E187" s="776"/>
      <c r="F187" s="772"/>
      <c r="G187" s="777"/>
      <c r="H187" s="777"/>
      <c r="I187" s="772"/>
      <c r="J187" s="772"/>
      <c r="K187" s="772"/>
      <c r="L187" s="772"/>
      <c r="M187" s="772"/>
      <c r="N187" s="772"/>
      <c r="O187" s="772"/>
      <c r="P187" s="772"/>
      <c r="Q187" s="772"/>
      <c r="R187" s="772"/>
      <c r="S187" s="772"/>
      <c r="T187" s="772"/>
      <c r="U187" s="772"/>
      <c r="V187" s="772"/>
      <c r="W187" s="772"/>
      <c r="X187" s="772"/>
      <c r="Y187" s="772"/>
      <c r="Z187" s="772"/>
    </row>
    <row r="188" spans="1:26" ht="12.75" customHeight="1" x14ac:dyDescent="0.25">
      <c r="A188" s="772"/>
      <c r="B188" s="772"/>
      <c r="C188" s="823"/>
      <c r="D188" s="775"/>
      <c r="E188" s="776"/>
      <c r="F188" s="772"/>
      <c r="G188" s="777"/>
      <c r="H188" s="777"/>
      <c r="I188" s="772"/>
      <c r="J188" s="772"/>
      <c r="K188" s="772"/>
      <c r="L188" s="772"/>
      <c r="M188" s="772"/>
      <c r="N188" s="772"/>
      <c r="O188" s="772"/>
      <c r="P188" s="772"/>
      <c r="Q188" s="772"/>
      <c r="R188" s="772"/>
      <c r="S188" s="772"/>
      <c r="T188" s="772"/>
      <c r="U188" s="772"/>
      <c r="V188" s="772"/>
      <c r="W188" s="772"/>
      <c r="X188" s="772"/>
      <c r="Y188" s="772"/>
      <c r="Z188" s="772"/>
    </row>
    <row r="189" spans="1:26" ht="12.75" customHeight="1" x14ac:dyDescent="0.25">
      <c r="A189" s="772"/>
      <c r="B189" s="772"/>
      <c r="C189" s="823"/>
      <c r="D189" s="775"/>
      <c r="E189" s="776"/>
      <c r="F189" s="772"/>
      <c r="G189" s="777"/>
      <c r="H189" s="777"/>
      <c r="I189" s="772"/>
      <c r="J189" s="772"/>
      <c r="K189" s="772"/>
      <c r="L189" s="772"/>
      <c r="M189" s="772"/>
      <c r="N189" s="772"/>
      <c r="O189" s="772"/>
      <c r="P189" s="772"/>
      <c r="Q189" s="772"/>
      <c r="R189" s="772"/>
      <c r="S189" s="772"/>
      <c r="T189" s="772"/>
      <c r="U189" s="772"/>
      <c r="V189" s="772"/>
      <c r="W189" s="772"/>
      <c r="X189" s="772"/>
      <c r="Y189" s="772"/>
      <c r="Z189" s="772"/>
    </row>
    <row r="190" spans="1:26" ht="12.75" customHeight="1" x14ac:dyDescent="0.25">
      <c r="A190" s="772"/>
      <c r="B190" s="772"/>
      <c r="C190" s="823"/>
      <c r="D190" s="775"/>
      <c r="E190" s="776"/>
      <c r="F190" s="772"/>
      <c r="G190" s="777"/>
      <c r="H190" s="777"/>
      <c r="I190" s="772"/>
      <c r="J190" s="772"/>
      <c r="K190" s="772"/>
      <c r="L190" s="772"/>
      <c r="M190" s="772"/>
      <c r="N190" s="772"/>
      <c r="O190" s="772"/>
      <c r="P190" s="772"/>
      <c r="Q190" s="772"/>
      <c r="R190" s="772"/>
      <c r="S190" s="772"/>
      <c r="T190" s="772"/>
      <c r="U190" s="772"/>
      <c r="V190" s="772"/>
      <c r="W190" s="772"/>
      <c r="X190" s="772"/>
      <c r="Y190" s="772"/>
      <c r="Z190" s="772"/>
    </row>
    <row r="191" spans="1:26" ht="12.75" customHeight="1" x14ac:dyDescent="0.25">
      <c r="A191" s="772"/>
      <c r="B191" s="772"/>
      <c r="C191" s="823"/>
      <c r="D191" s="775"/>
      <c r="E191" s="776"/>
      <c r="F191" s="772"/>
      <c r="G191" s="777"/>
      <c r="H191" s="777"/>
      <c r="I191" s="772"/>
      <c r="J191" s="772"/>
      <c r="K191" s="772"/>
      <c r="L191" s="772"/>
      <c r="M191" s="772"/>
      <c r="N191" s="772"/>
      <c r="O191" s="772"/>
      <c r="P191" s="772"/>
      <c r="Q191" s="772"/>
      <c r="R191" s="772"/>
      <c r="S191" s="772"/>
      <c r="T191" s="772"/>
      <c r="U191" s="772"/>
      <c r="V191" s="772"/>
      <c r="W191" s="772"/>
      <c r="X191" s="772"/>
      <c r="Y191" s="772"/>
      <c r="Z191" s="772"/>
    </row>
    <row r="192" spans="1:26" ht="12.75" customHeight="1" x14ac:dyDescent="0.25">
      <c r="A192" s="772"/>
      <c r="B192" s="772"/>
      <c r="C192" s="823"/>
      <c r="D192" s="775"/>
      <c r="E192" s="776"/>
      <c r="F192" s="772"/>
      <c r="G192" s="777"/>
      <c r="H192" s="777"/>
      <c r="I192" s="772"/>
      <c r="J192" s="772"/>
      <c r="K192" s="772"/>
      <c r="L192" s="772"/>
      <c r="M192" s="772"/>
      <c r="N192" s="772"/>
      <c r="O192" s="772"/>
      <c r="P192" s="772"/>
      <c r="Q192" s="772"/>
      <c r="R192" s="772"/>
      <c r="S192" s="772"/>
      <c r="T192" s="772"/>
      <c r="U192" s="772"/>
      <c r="V192" s="772"/>
      <c r="W192" s="772"/>
      <c r="X192" s="772"/>
      <c r="Y192" s="772"/>
      <c r="Z192" s="772"/>
    </row>
    <row r="193" spans="1:26" ht="12.75" customHeight="1" x14ac:dyDescent="0.25">
      <c r="A193" s="772"/>
      <c r="B193" s="772"/>
      <c r="C193" s="823"/>
      <c r="D193" s="775"/>
      <c r="E193" s="776"/>
      <c r="F193" s="772"/>
      <c r="G193" s="777"/>
      <c r="H193" s="777"/>
      <c r="I193" s="772"/>
      <c r="J193" s="772"/>
      <c r="K193" s="772"/>
      <c r="L193" s="772"/>
      <c r="M193" s="772"/>
      <c r="N193" s="772"/>
      <c r="O193" s="772"/>
      <c r="P193" s="772"/>
      <c r="Q193" s="772"/>
      <c r="R193" s="772"/>
      <c r="S193" s="772"/>
      <c r="T193" s="772"/>
      <c r="U193" s="772"/>
      <c r="V193" s="772"/>
      <c r="W193" s="772"/>
      <c r="X193" s="772"/>
      <c r="Y193" s="772"/>
      <c r="Z193" s="772"/>
    </row>
    <row r="194" spans="1:26" ht="12.75" customHeight="1" x14ac:dyDescent="0.25">
      <c r="A194" s="772"/>
      <c r="B194" s="772"/>
      <c r="C194" s="823"/>
      <c r="D194" s="775"/>
      <c r="E194" s="776"/>
      <c r="F194" s="772"/>
      <c r="G194" s="777"/>
      <c r="H194" s="777"/>
      <c r="I194" s="772"/>
      <c r="J194" s="772"/>
      <c r="K194" s="772"/>
      <c r="L194" s="772"/>
      <c r="M194" s="772"/>
      <c r="N194" s="772"/>
      <c r="O194" s="772"/>
      <c r="P194" s="772"/>
      <c r="Q194" s="772"/>
      <c r="R194" s="772"/>
      <c r="S194" s="772"/>
      <c r="T194" s="772"/>
      <c r="U194" s="772"/>
      <c r="V194" s="772"/>
      <c r="W194" s="772"/>
      <c r="X194" s="772"/>
      <c r="Y194" s="772"/>
      <c r="Z194" s="772"/>
    </row>
    <row r="195" spans="1:26" ht="12.75" customHeight="1" x14ac:dyDescent="0.25">
      <c r="A195" s="772"/>
      <c r="B195" s="772"/>
      <c r="C195" s="823"/>
      <c r="D195" s="775"/>
      <c r="E195" s="776"/>
      <c r="F195" s="772"/>
      <c r="G195" s="777"/>
      <c r="H195" s="777"/>
      <c r="I195" s="772"/>
      <c r="J195" s="772"/>
      <c r="K195" s="772"/>
      <c r="L195" s="772"/>
      <c r="M195" s="772"/>
      <c r="N195" s="772"/>
      <c r="O195" s="772"/>
      <c r="P195" s="772"/>
      <c r="Q195" s="772"/>
      <c r="R195" s="772"/>
      <c r="S195" s="772"/>
      <c r="T195" s="772"/>
      <c r="U195" s="772"/>
      <c r="V195" s="772"/>
      <c r="W195" s="772"/>
      <c r="X195" s="772"/>
      <c r="Y195" s="772"/>
      <c r="Z195" s="772"/>
    </row>
    <row r="196" spans="1:26" ht="12.75" customHeight="1" x14ac:dyDescent="0.25">
      <c r="A196" s="772"/>
      <c r="B196" s="772"/>
      <c r="C196" s="823"/>
      <c r="D196" s="775"/>
      <c r="E196" s="776"/>
      <c r="F196" s="772"/>
      <c r="G196" s="777"/>
      <c r="H196" s="777"/>
      <c r="I196" s="772"/>
      <c r="J196" s="772"/>
      <c r="K196" s="772"/>
      <c r="L196" s="772"/>
      <c r="M196" s="772"/>
      <c r="N196" s="772"/>
      <c r="O196" s="772"/>
      <c r="P196" s="772"/>
      <c r="Q196" s="772"/>
      <c r="R196" s="772"/>
      <c r="S196" s="772"/>
      <c r="T196" s="772"/>
      <c r="U196" s="772"/>
      <c r="V196" s="772"/>
      <c r="W196" s="772"/>
      <c r="X196" s="772"/>
      <c r="Y196" s="772"/>
      <c r="Z196" s="772"/>
    </row>
    <row r="197" spans="1:26" ht="12.75" customHeight="1" x14ac:dyDescent="0.25">
      <c r="A197" s="772"/>
      <c r="B197" s="772"/>
      <c r="C197" s="823"/>
      <c r="D197" s="775"/>
      <c r="E197" s="776"/>
      <c r="F197" s="772"/>
      <c r="G197" s="777"/>
      <c r="H197" s="777"/>
      <c r="I197" s="772"/>
      <c r="J197" s="772"/>
      <c r="K197" s="772"/>
      <c r="L197" s="772"/>
      <c r="M197" s="772"/>
      <c r="N197" s="772"/>
      <c r="O197" s="772"/>
      <c r="P197" s="772"/>
      <c r="Q197" s="772"/>
      <c r="R197" s="772"/>
      <c r="S197" s="772"/>
      <c r="T197" s="772"/>
      <c r="U197" s="772"/>
      <c r="V197" s="772"/>
      <c r="W197" s="772"/>
      <c r="X197" s="772"/>
      <c r="Y197" s="772"/>
      <c r="Z197" s="772"/>
    </row>
    <row r="198" spans="1:26" ht="12.75" customHeight="1" x14ac:dyDescent="0.25">
      <c r="A198" s="772"/>
      <c r="B198" s="772"/>
      <c r="C198" s="823"/>
      <c r="D198" s="775"/>
      <c r="E198" s="776"/>
      <c r="F198" s="772"/>
      <c r="G198" s="777"/>
      <c r="H198" s="777"/>
      <c r="I198" s="772"/>
      <c r="J198" s="772"/>
      <c r="K198" s="772"/>
      <c r="L198" s="772"/>
      <c r="M198" s="772"/>
      <c r="N198" s="772"/>
      <c r="O198" s="772"/>
      <c r="P198" s="772"/>
      <c r="Q198" s="772"/>
      <c r="R198" s="772"/>
      <c r="S198" s="772"/>
      <c r="T198" s="772"/>
      <c r="U198" s="772"/>
      <c r="V198" s="772"/>
      <c r="W198" s="772"/>
      <c r="X198" s="772"/>
      <c r="Y198" s="772"/>
      <c r="Z198" s="772"/>
    </row>
    <row r="199" spans="1:26" ht="12.75" customHeight="1" x14ac:dyDescent="0.25">
      <c r="A199" s="772"/>
      <c r="B199" s="772"/>
      <c r="C199" s="823"/>
      <c r="D199" s="775"/>
      <c r="E199" s="776"/>
      <c r="F199" s="772"/>
      <c r="G199" s="777"/>
      <c r="H199" s="777"/>
      <c r="I199" s="772"/>
      <c r="J199" s="772"/>
      <c r="K199" s="772"/>
      <c r="L199" s="772"/>
      <c r="M199" s="772"/>
      <c r="N199" s="772"/>
      <c r="O199" s="772"/>
      <c r="P199" s="772"/>
      <c r="Q199" s="772"/>
      <c r="R199" s="772"/>
      <c r="S199" s="772"/>
      <c r="T199" s="772"/>
      <c r="U199" s="772"/>
      <c r="V199" s="772"/>
      <c r="W199" s="772"/>
      <c r="X199" s="772"/>
      <c r="Y199" s="772"/>
      <c r="Z199" s="772"/>
    </row>
    <row r="200" spans="1:26" ht="12.75" customHeight="1" x14ac:dyDescent="0.25">
      <c r="A200" s="772"/>
      <c r="B200" s="772"/>
      <c r="C200" s="823"/>
      <c r="D200" s="775"/>
      <c r="E200" s="776"/>
      <c r="F200" s="772"/>
      <c r="G200" s="777"/>
      <c r="H200" s="777"/>
      <c r="I200" s="772"/>
      <c r="J200" s="772"/>
      <c r="K200" s="772"/>
      <c r="L200" s="772"/>
      <c r="M200" s="772"/>
      <c r="N200" s="772"/>
      <c r="O200" s="772"/>
      <c r="P200" s="772"/>
      <c r="Q200" s="772"/>
      <c r="R200" s="772"/>
      <c r="S200" s="772"/>
      <c r="T200" s="772"/>
      <c r="U200" s="772"/>
      <c r="V200" s="772"/>
      <c r="W200" s="772"/>
      <c r="X200" s="772"/>
      <c r="Y200" s="772"/>
      <c r="Z200" s="772"/>
    </row>
    <row r="201" spans="1:26" ht="12.75" customHeight="1" x14ac:dyDescent="0.25">
      <c r="A201" s="772"/>
      <c r="B201" s="772"/>
      <c r="C201" s="823"/>
      <c r="D201" s="775"/>
      <c r="E201" s="776"/>
      <c r="F201" s="772"/>
      <c r="G201" s="777"/>
      <c r="H201" s="777"/>
      <c r="I201" s="772"/>
      <c r="J201" s="772"/>
      <c r="K201" s="772"/>
      <c r="L201" s="772"/>
      <c r="M201" s="772"/>
      <c r="N201" s="772"/>
      <c r="O201" s="772"/>
      <c r="P201" s="772"/>
      <c r="Q201" s="772"/>
      <c r="R201" s="772"/>
      <c r="S201" s="772"/>
      <c r="T201" s="772"/>
      <c r="U201" s="772"/>
      <c r="V201" s="772"/>
      <c r="W201" s="772"/>
      <c r="X201" s="772"/>
      <c r="Y201" s="772"/>
      <c r="Z201" s="772"/>
    </row>
    <row r="202" spans="1:26" ht="12.75" customHeight="1" x14ac:dyDescent="0.25">
      <c r="A202" s="772"/>
      <c r="B202" s="772"/>
      <c r="C202" s="823"/>
      <c r="D202" s="775"/>
      <c r="E202" s="776"/>
      <c r="F202" s="772"/>
      <c r="G202" s="777"/>
      <c r="H202" s="777"/>
      <c r="I202" s="772"/>
      <c r="J202" s="772"/>
      <c r="K202" s="772"/>
      <c r="L202" s="772"/>
      <c r="M202" s="772"/>
      <c r="N202" s="772"/>
      <c r="O202" s="772"/>
      <c r="P202" s="772"/>
      <c r="Q202" s="772"/>
      <c r="R202" s="772"/>
      <c r="S202" s="772"/>
      <c r="T202" s="772"/>
      <c r="U202" s="772"/>
      <c r="V202" s="772"/>
      <c r="W202" s="772"/>
      <c r="X202" s="772"/>
      <c r="Y202" s="772"/>
      <c r="Z202" s="772"/>
    </row>
    <row r="203" spans="1:26" ht="12.75" customHeight="1" x14ac:dyDescent="0.25">
      <c r="A203" s="772"/>
      <c r="B203" s="772"/>
      <c r="C203" s="823"/>
      <c r="D203" s="775"/>
      <c r="E203" s="776"/>
      <c r="F203" s="772"/>
      <c r="G203" s="777"/>
      <c r="H203" s="777"/>
      <c r="I203" s="772"/>
      <c r="J203" s="772"/>
      <c r="K203" s="772"/>
      <c r="L203" s="772"/>
      <c r="M203" s="772"/>
      <c r="N203" s="772"/>
      <c r="O203" s="772"/>
      <c r="P203" s="772"/>
      <c r="Q203" s="772"/>
      <c r="R203" s="772"/>
      <c r="S203" s="772"/>
      <c r="T203" s="772"/>
      <c r="U203" s="772"/>
      <c r="V203" s="772"/>
      <c r="W203" s="772"/>
      <c r="X203" s="772"/>
      <c r="Y203" s="772"/>
      <c r="Z203" s="772"/>
    </row>
    <row r="204" spans="1:26" ht="12.75" customHeight="1" x14ac:dyDescent="0.25">
      <c r="A204" s="772"/>
      <c r="B204" s="772"/>
      <c r="C204" s="823"/>
      <c r="D204" s="775"/>
      <c r="E204" s="776"/>
      <c r="F204" s="772"/>
      <c r="G204" s="777"/>
      <c r="H204" s="777"/>
      <c r="I204" s="772"/>
      <c r="J204" s="772"/>
      <c r="K204" s="772"/>
      <c r="L204" s="772"/>
      <c r="M204" s="772"/>
      <c r="N204" s="772"/>
      <c r="O204" s="772"/>
      <c r="P204" s="772"/>
      <c r="Q204" s="772"/>
      <c r="R204" s="772"/>
      <c r="S204" s="772"/>
      <c r="T204" s="772"/>
      <c r="U204" s="772"/>
      <c r="V204" s="772"/>
      <c r="W204" s="772"/>
      <c r="X204" s="772"/>
      <c r="Y204" s="772"/>
      <c r="Z204" s="772"/>
    </row>
    <row r="205" spans="1:26" ht="12.75" customHeight="1" x14ac:dyDescent="0.25">
      <c r="A205" s="772"/>
      <c r="B205" s="772"/>
      <c r="C205" s="823"/>
      <c r="D205" s="775"/>
      <c r="E205" s="776"/>
      <c r="F205" s="772"/>
      <c r="G205" s="777"/>
      <c r="H205" s="777"/>
      <c r="I205" s="772"/>
      <c r="J205" s="772"/>
      <c r="K205" s="772"/>
      <c r="L205" s="772"/>
      <c r="M205" s="772"/>
      <c r="N205" s="772"/>
      <c r="O205" s="772"/>
      <c r="P205" s="772"/>
      <c r="Q205" s="772"/>
      <c r="R205" s="772"/>
      <c r="S205" s="772"/>
      <c r="T205" s="772"/>
      <c r="U205" s="772"/>
      <c r="V205" s="772"/>
      <c r="W205" s="772"/>
      <c r="X205" s="772"/>
      <c r="Y205" s="772"/>
      <c r="Z205" s="772"/>
    </row>
    <row r="206" spans="1:26" ht="12.75" customHeight="1" x14ac:dyDescent="0.25">
      <c r="A206" s="772"/>
      <c r="B206" s="772"/>
      <c r="C206" s="823"/>
      <c r="D206" s="775"/>
      <c r="E206" s="776"/>
      <c r="F206" s="772"/>
      <c r="G206" s="777"/>
      <c r="H206" s="777"/>
      <c r="I206" s="772"/>
      <c r="J206" s="772"/>
      <c r="K206" s="772"/>
      <c r="L206" s="772"/>
      <c r="M206" s="772"/>
      <c r="N206" s="772"/>
      <c r="O206" s="772"/>
      <c r="P206" s="772"/>
      <c r="Q206" s="772"/>
      <c r="R206" s="772"/>
      <c r="S206" s="772"/>
      <c r="T206" s="772"/>
      <c r="U206" s="772"/>
      <c r="V206" s="772"/>
      <c r="W206" s="772"/>
      <c r="X206" s="772"/>
      <c r="Y206" s="772"/>
      <c r="Z206" s="772"/>
    </row>
    <row r="207" spans="1:26" ht="12.75" customHeight="1" x14ac:dyDescent="0.25">
      <c r="A207" s="772"/>
      <c r="B207" s="772"/>
      <c r="C207" s="823"/>
      <c r="D207" s="775"/>
      <c r="E207" s="776"/>
      <c r="F207" s="772"/>
      <c r="G207" s="777"/>
      <c r="H207" s="777"/>
      <c r="I207" s="772"/>
      <c r="J207" s="772"/>
      <c r="K207" s="772"/>
      <c r="L207" s="772"/>
      <c r="M207" s="772"/>
      <c r="N207" s="772"/>
      <c r="O207" s="772"/>
      <c r="P207" s="772"/>
      <c r="Q207" s="772"/>
      <c r="R207" s="772"/>
      <c r="S207" s="772"/>
      <c r="T207" s="772"/>
      <c r="U207" s="772"/>
      <c r="V207" s="772"/>
      <c r="W207" s="772"/>
      <c r="X207" s="772"/>
      <c r="Y207" s="772"/>
      <c r="Z207" s="772"/>
    </row>
    <row r="208" spans="1:26" ht="12.75" customHeight="1" x14ac:dyDescent="0.25">
      <c r="A208" s="772"/>
      <c r="B208" s="772"/>
      <c r="C208" s="823"/>
      <c r="D208" s="775"/>
      <c r="E208" s="776"/>
      <c r="F208" s="772"/>
      <c r="G208" s="777"/>
      <c r="H208" s="777"/>
      <c r="I208" s="772"/>
      <c r="J208" s="772"/>
      <c r="K208" s="772"/>
      <c r="L208" s="772"/>
      <c r="M208" s="772"/>
      <c r="N208" s="772"/>
      <c r="O208" s="772"/>
      <c r="P208" s="772"/>
      <c r="Q208" s="772"/>
      <c r="R208" s="772"/>
      <c r="S208" s="772"/>
      <c r="T208" s="772"/>
      <c r="U208" s="772"/>
      <c r="V208" s="772"/>
      <c r="W208" s="772"/>
      <c r="X208" s="772"/>
      <c r="Y208" s="772"/>
      <c r="Z208" s="772"/>
    </row>
    <row r="209" spans="1:26" ht="12.75" customHeight="1" x14ac:dyDescent="0.25">
      <c r="A209" s="772"/>
      <c r="B209" s="772"/>
      <c r="C209" s="823"/>
      <c r="D209" s="775"/>
      <c r="E209" s="776"/>
      <c r="F209" s="772"/>
      <c r="G209" s="777"/>
      <c r="H209" s="777"/>
      <c r="I209" s="772"/>
      <c r="J209" s="772"/>
      <c r="K209" s="772"/>
      <c r="L209" s="772"/>
      <c r="M209" s="772"/>
      <c r="N209" s="772"/>
      <c r="O209" s="772"/>
      <c r="P209" s="772"/>
      <c r="Q209" s="772"/>
      <c r="R209" s="772"/>
      <c r="S209" s="772"/>
      <c r="T209" s="772"/>
      <c r="U209" s="772"/>
      <c r="V209" s="772"/>
      <c r="W209" s="772"/>
      <c r="X209" s="772"/>
      <c r="Y209" s="772"/>
      <c r="Z209" s="772"/>
    </row>
    <row r="210" spans="1:26" ht="12.75" customHeight="1" x14ac:dyDescent="0.25">
      <c r="A210" s="772"/>
      <c r="B210" s="772"/>
      <c r="C210" s="823"/>
      <c r="D210" s="775"/>
      <c r="E210" s="776"/>
      <c r="F210" s="772"/>
      <c r="G210" s="777"/>
      <c r="H210" s="777"/>
      <c r="I210" s="772"/>
      <c r="J210" s="772"/>
      <c r="K210" s="772"/>
      <c r="L210" s="772"/>
      <c r="M210" s="772"/>
      <c r="N210" s="772"/>
      <c r="O210" s="772"/>
      <c r="P210" s="772"/>
      <c r="Q210" s="772"/>
      <c r="R210" s="772"/>
      <c r="S210" s="772"/>
      <c r="T210" s="772"/>
      <c r="U210" s="772"/>
      <c r="V210" s="772"/>
      <c r="W210" s="772"/>
      <c r="X210" s="772"/>
      <c r="Y210" s="772"/>
      <c r="Z210" s="772"/>
    </row>
    <row r="211" spans="1:26" ht="12.75" customHeight="1" x14ac:dyDescent="0.25">
      <c r="A211" s="772"/>
      <c r="B211" s="772"/>
      <c r="C211" s="823"/>
      <c r="D211" s="775"/>
      <c r="E211" s="776"/>
      <c r="F211" s="772"/>
      <c r="G211" s="777"/>
      <c r="H211" s="777"/>
      <c r="I211" s="772"/>
      <c r="J211" s="772"/>
      <c r="K211" s="772"/>
      <c r="L211" s="772"/>
      <c r="M211" s="772"/>
      <c r="N211" s="772"/>
      <c r="O211" s="772"/>
      <c r="P211" s="772"/>
      <c r="Q211" s="772"/>
      <c r="R211" s="772"/>
      <c r="S211" s="772"/>
      <c r="T211" s="772"/>
      <c r="U211" s="772"/>
      <c r="V211" s="772"/>
      <c r="W211" s="772"/>
      <c r="X211" s="772"/>
      <c r="Y211" s="772"/>
      <c r="Z211" s="772"/>
    </row>
    <row r="212" spans="1:26" ht="12.75" customHeight="1" x14ac:dyDescent="0.25">
      <c r="A212" s="772"/>
      <c r="B212" s="772"/>
      <c r="C212" s="823"/>
      <c r="D212" s="775"/>
      <c r="E212" s="776"/>
      <c r="F212" s="772"/>
      <c r="G212" s="777"/>
      <c r="H212" s="777"/>
      <c r="I212" s="772"/>
      <c r="J212" s="772"/>
      <c r="K212" s="772"/>
      <c r="L212" s="772"/>
      <c r="M212" s="772"/>
      <c r="N212" s="772"/>
      <c r="O212" s="772"/>
      <c r="P212" s="772"/>
      <c r="Q212" s="772"/>
      <c r="R212" s="772"/>
      <c r="S212" s="772"/>
      <c r="T212" s="772"/>
      <c r="U212" s="772"/>
      <c r="V212" s="772"/>
      <c r="W212" s="772"/>
      <c r="X212" s="772"/>
      <c r="Y212" s="772"/>
      <c r="Z212" s="772"/>
    </row>
    <row r="213" spans="1:26" ht="12.75" customHeight="1" x14ac:dyDescent="0.25">
      <c r="A213" s="772"/>
      <c r="B213" s="772"/>
      <c r="C213" s="823"/>
      <c r="D213" s="775"/>
      <c r="E213" s="776"/>
      <c r="F213" s="772"/>
      <c r="G213" s="777"/>
      <c r="H213" s="777"/>
      <c r="I213" s="772"/>
      <c r="J213" s="772"/>
      <c r="K213" s="772"/>
      <c r="L213" s="772"/>
      <c r="M213" s="772"/>
      <c r="N213" s="772"/>
      <c r="O213" s="772"/>
      <c r="P213" s="772"/>
      <c r="Q213" s="772"/>
      <c r="R213" s="772"/>
      <c r="S213" s="772"/>
      <c r="T213" s="772"/>
      <c r="U213" s="772"/>
      <c r="V213" s="772"/>
      <c r="W213" s="772"/>
      <c r="X213" s="772"/>
      <c r="Y213" s="772"/>
      <c r="Z213" s="772"/>
    </row>
    <row r="214" spans="1:26" ht="12.75" customHeight="1" x14ac:dyDescent="0.25">
      <c r="A214" s="772"/>
      <c r="B214" s="772"/>
      <c r="C214" s="823"/>
      <c r="D214" s="775"/>
      <c r="E214" s="776"/>
      <c r="F214" s="772"/>
      <c r="G214" s="777"/>
      <c r="H214" s="777"/>
      <c r="I214" s="772"/>
      <c r="J214" s="772"/>
      <c r="K214" s="772"/>
      <c r="L214" s="772"/>
      <c r="M214" s="772"/>
      <c r="N214" s="772"/>
      <c r="O214" s="772"/>
      <c r="P214" s="772"/>
      <c r="Q214" s="772"/>
      <c r="R214" s="772"/>
      <c r="S214" s="772"/>
      <c r="T214" s="772"/>
      <c r="U214" s="772"/>
      <c r="V214" s="772"/>
      <c r="W214" s="772"/>
      <c r="X214" s="772"/>
      <c r="Y214" s="772"/>
      <c r="Z214" s="772"/>
    </row>
    <row r="215" spans="1:26" ht="12.75" customHeight="1" x14ac:dyDescent="0.25">
      <c r="A215" s="772"/>
      <c r="B215" s="772"/>
      <c r="C215" s="823"/>
      <c r="D215" s="775"/>
      <c r="E215" s="776"/>
      <c r="F215" s="772"/>
      <c r="G215" s="777"/>
      <c r="H215" s="777"/>
      <c r="I215" s="772"/>
      <c r="J215" s="772"/>
      <c r="K215" s="772"/>
      <c r="L215" s="772"/>
      <c r="M215" s="772"/>
      <c r="N215" s="772"/>
      <c r="O215" s="772"/>
      <c r="P215" s="772"/>
      <c r="Q215" s="772"/>
      <c r="R215" s="772"/>
      <c r="S215" s="772"/>
      <c r="T215" s="772"/>
      <c r="U215" s="772"/>
      <c r="V215" s="772"/>
      <c r="W215" s="772"/>
      <c r="X215" s="772"/>
      <c r="Y215" s="772"/>
      <c r="Z215" s="772"/>
    </row>
    <row r="216" spans="1:26" ht="12.75" customHeight="1" x14ac:dyDescent="0.25">
      <c r="A216" s="772"/>
      <c r="B216" s="772"/>
      <c r="C216" s="823"/>
      <c r="D216" s="775"/>
      <c r="E216" s="776"/>
      <c r="F216" s="772"/>
      <c r="G216" s="777"/>
      <c r="H216" s="777"/>
      <c r="I216" s="772"/>
      <c r="J216" s="772"/>
      <c r="K216" s="772"/>
      <c r="L216" s="772"/>
      <c r="M216" s="772"/>
      <c r="N216" s="772"/>
      <c r="O216" s="772"/>
      <c r="P216" s="772"/>
      <c r="Q216" s="772"/>
      <c r="R216" s="772"/>
      <c r="S216" s="772"/>
      <c r="T216" s="772"/>
      <c r="U216" s="772"/>
      <c r="V216" s="772"/>
      <c r="W216" s="772"/>
      <c r="X216" s="772"/>
      <c r="Y216" s="772"/>
      <c r="Z216" s="772"/>
    </row>
    <row r="217" spans="1:26" ht="12.75" customHeight="1" x14ac:dyDescent="0.25">
      <c r="A217" s="772"/>
      <c r="B217" s="772"/>
      <c r="C217" s="823"/>
      <c r="D217" s="775"/>
      <c r="E217" s="776"/>
      <c r="F217" s="772"/>
      <c r="G217" s="777"/>
      <c r="H217" s="777"/>
      <c r="I217" s="772"/>
      <c r="J217" s="772"/>
      <c r="K217" s="772"/>
      <c r="L217" s="772"/>
      <c r="M217" s="772"/>
      <c r="N217" s="772"/>
      <c r="O217" s="772"/>
      <c r="P217" s="772"/>
      <c r="Q217" s="772"/>
      <c r="R217" s="772"/>
      <c r="S217" s="772"/>
      <c r="T217" s="772"/>
      <c r="U217" s="772"/>
      <c r="V217" s="772"/>
      <c r="W217" s="772"/>
      <c r="X217" s="772"/>
      <c r="Y217" s="772"/>
      <c r="Z217" s="772"/>
    </row>
    <row r="218" spans="1:26" ht="12.75" customHeight="1" x14ac:dyDescent="0.25">
      <c r="A218" s="772"/>
      <c r="B218" s="772"/>
      <c r="C218" s="823"/>
      <c r="D218" s="775"/>
      <c r="E218" s="776"/>
      <c r="F218" s="772"/>
      <c r="G218" s="777"/>
      <c r="H218" s="777"/>
      <c r="I218" s="772"/>
      <c r="J218" s="772"/>
      <c r="K218" s="772"/>
      <c r="L218" s="772"/>
      <c r="M218" s="772"/>
      <c r="N218" s="772"/>
      <c r="O218" s="772"/>
      <c r="P218" s="772"/>
      <c r="Q218" s="772"/>
      <c r="R218" s="772"/>
      <c r="S218" s="772"/>
      <c r="T218" s="772"/>
      <c r="U218" s="772"/>
      <c r="V218" s="772"/>
      <c r="W218" s="772"/>
      <c r="X218" s="772"/>
      <c r="Y218" s="772"/>
      <c r="Z218" s="772"/>
    </row>
    <row r="219" spans="1:26" ht="12.75" customHeight="1" x14ac:dyDescent="0.25">
      <c r="A219" s="772"/>
      <c r="B219" s="772"/>
      <c r="C219" s="823"/>
      <c r="D219" s="775"/>
      <c r="E219" s="776"/>
      <c r="F219" s="772"/>
      <c r="G219" s="777"/>
      <c r="H219" s="777"/>
      <c r="I219" s="772"/>
      <c r="J219" s="772"/>
      <c r="K219" s="772"/>
      <c r="L219" s="772"/>
      <c r="M219" s="772"/>
      <c r="N219" s="772"/>
      <c r="O219" s="772"/>
      <c r="P219" s="772"/>
      <c r="Q219" s="772"/>
      <c r="R219" s="772"/>
      <c r="S219" s="772"/>
      <c r="T219" s="772"/>
      <c r="U219" s="772"/>
      <c r="V219" s="772"/>
      <c r="W219" s="772"/>
      <c r="X219" s="772"/>
      <c r="Y219" s="772"/>
      <c r="Z219" s="772"/>
    </row>
    <row r="220" spans="1:26" ht="12.75" customHeight="1" x14ac:dyDescent="0.25">
      <c r="A220" s="772"/>
      <c r="B220" s="772"/>
      <c r="C220" s="823"/>
      <c r="D220" s="775"/>
      <c r="E220" s="776"/>
      <c r="F220" s="772"/>
      <c r="G220" s="777"/>
      <c r="H220" s="777"/>
      <c r="I220" s="772"/>
      <c r="J220" s="772"/>
      <c r="K220" s="772"/>
      <c r="L220" s="772"/>
      <c r="M220" s="772"/>
      <c r="N220" s="772"/>
      <c r="O220" s="772"/>
      <c r="P220" s="772"/>
      <c r="Q220" s="772"/>
      <c r="R220" s="772"/>
      <c r="S220" s="772"/>
      <c r="T220" s="772"/>
      <c r="U220" s="772"/>
      <c r="V220" s="772"/>
      <c r="W220" s="772"/>
      <c r="X220" s="772"/>
      <c r="Y220" s="772"/>
      <c r="Z220" s="772"/>
    </row>
    <row r="221" spans="1:26" ht="12.75" customHeight="1" x14ac:dyDescent="0.25">
      <c r="A221" s="772"/>
      <c r="B221" s="772"/>
      <c r="C221" s="823"/>
      <c r="D221" s="775"/>
      <c r="E221" s="776"/>
      <c r="F221" s="772"/>
      <c r="G221" s="777"/>
      <c r="H221" s="777"/>
      <c r="I221" s="772"/>
      <c r="J221" s="772"/>
      <c r="K221" s="772"/>
      <c r="L221" s="772"/>
      <c r="M221" s="772"/>
      <c r="N221" s="772"/>
      <c r="O221" s="772"/>
      <c r="P221" s="772"/>
      <c r="Q221" s="772"/>
      <c r="R221" s="772"/>
      <c r="S221" s="772"/>
      <c r="T221" s="772"/>
      <c r="U221" s="772"/>
      <c r="V221" s="772"/>
      <c r="W221" s="772"/>
      <c r="X221" s="772"/>
      <c r="Y221" s="772"/>
      <c r="Z221" s="772"/>
    </row>
    <row r="222" spans="1:26" ht="12.75" customHeight="1" x14ac:dyDescent="0.25">
      <c r="A222" s="772"/>
      <c r="B222" s="772"/>
      <c r="C222" s="823"/>
      <c r="D222" s="775"/>
      <c r="E222" s="776"/>
      <c r="F222" s="772"/>
      <c r="G222" s="777"/>
      <c r="H222" s="777"/>
      <c r="I222" s="772"/>
      <c r="J222" s="772"/>
      <c r="K222" s="772"/>
      <c r="L222" s="772"/>
      <c r="M222" s="772"/>
      <c r="N222" s="772"/>
      <c r="O222" s="772"/>
      <c r="P222" s="772"/>
      <c r="Q222" s="772"/>
      <c r="R222" s="772"/>
      <c r="S222" s="772"/>
      <c r="T222" s="772"/>
      <c r="U222" s="772"/>
      <c r="V222" s="772"/>
      <c r="W222" s="772"/>
      <c r="X222" s="772"/>
      <c r="Y222" s="772"/>
      <c r="Z222" s="772"/>
    </row>
    <row r="223" spans="1:26" ht="12.75" customHeight="1" x14ac:dyDescent="0.25">
      <c r="A223" s="772"/>
      <c r="B223" s="772"/>
      <c r="C223" s="823"/>
      <c r="D223" s="775"/>
      <c r="E223" s="776"/>
      <c r="F223" s="772"/>
      <c r="G223" s="777"/>
      <c r="H223" s="777"/>
      <c r="I223" s="772"/>
      <c r="J223" s="772"/>
      <c r="K223" s="772"/>
      <c r="L223" s="772"/>
      <c r="M223" s="772"/>
      <c r="N223" s="772"/>
      <c r="O223" s="772"/>
      <c r="P223" s="772"/>
      <c r="Q223" s="772"/>
      <c r="R223" s="772"/>
      <c r="S223" s="772"/>
      <c r="T223" s="772"/>
      <c r="U223" s="772"/>
      <c r="V223" s="772"/>
      <c r="W223" s="772"/>
      <c r="X223" s="772"/>
      <c r="Y223" s="772"/>
      <c r="Z223" s="772"/>
    </row>
    <row r="224" spans="1:26" ht="12.75" customHeight="1" x14ac:dyDescent="0.25">
      <c r="A224" s="772"/>
      <c r="B224" s="772"/>
      <c r="C224" s="823"/>
      <c r="D224" s="775"/>
      <c r="E224" s="776"/>
      <c r="F224" s="772"/>
      <c r="G224" s="777"/>
      <c r="H224" s="777"/>
      <c r="I224" s="772"/>
      <c r="J224" s="772"/>
      <c r="K224" s="772"/>
      <c r="L224" s="772"/>
      <c r="M224" s="772"/>
      <c r="N224" s="772"/>
      <c r="O224" s="772"/>
      <c r="P224" s="772"/>
      <c r="Q224" s="772"/>
      <c r="R224" s="772"/>
      <c r="S224" s="772"/>
      <c r="T224" s="772"/>
      <c r="U224" s="772"/>
      <c r="V224" s="772"/>
      <c r="W224" s="772"/>
      <c r="X224" s="772"/>
      <c r="Y224" s="772"/>
      <c r="Z224" s="772"/>
    </row>
    <row r="225" spans="1:26" ht="12.75" customHeight="1" x14ac:dyDescent="0.25">
      <c r="A225" s="772"/>
      <c r="B225" s="772"/>
      <c r="C225" s="823"/>
      <c r="D225" s="775"/>
      <c r="E225" s="776"/>
      <c r="F225" s="772"/>
      <c r="G225" s="777"/>
      <c r="H225" s="777"/>
      <c r="I225" s="772"/>
      <c r="J225" s="772"/>
      <c r="K225" s="772"/>
      <c r="L225" s="772"/>
      <c r="M225" s="772"/>
      <c r="N225" s="772"/>
      <c r="O225" s="772"/>
      <c r="P225" s="772"/>
      <c r="Q225" s="772"/>
      <c r="R225" s="772"/>
      <c r="S225" s="772"/>
      <c r="T225" s="772"/>
      <c r="U225" s="772"/>
      <c r="V225" s="772"/>
      <c r="W225" s="772"/>
      <c r="X225" s="772"/>
      <c r="Y225" s="772"/>
      <c r="Z225" s="772"/>
    </row>
    <row r="226" spans="1:26" ht="12.75" customHeight="1" x14ac:dyDescent="0.25">
      <c r="A226" s="772"/>
      <c r="B226" s="772"/>
      <c r="C226" s="823"/>
      <c r="D226" s="775"/>
      <c r="E226" s="776"/>
      <c r="F226" s="772"/>
      <c r="G226" s="777"/>
      <c r="H226" s="777"/>
      <c r="I226" s="772"/>
      <c r="J226" s="772"/>
      <c r="K226" s="772"/>
      <c r="L226" s="772"/>
      <c r="M226" s="772"/>
      <c r="N226" s="772"/>
      <c r="O226" s="772"/>
      <c r="P226" s="772"/>
      <c r="Q226" s="772"/>
      <c r="R226" s="772"/>
      <c r="S226" s="772"/>
      <c r="T226" s="772"/>
      <c r="U226" s="772"/>
      <c r="V226" s="772"/>
      <c r="W226" s="772"/>
      <c r="X226" s="772"/>
      <c r="Y226" s="772"/>
      <c r="Z226" s="772"/>
    </row>
    <row r="227" spans="1:26" ht="12.75" customHeight="1" x14ac:dyDescent="0.25">
      <c r="A227" s="772"/>
      <c r="B227" s="772"/>
      <c r="C227" s="823"/>
      <c r="D227" s="775"/>
      <c r="E227" s="776"/>
      <c r="F227" s="772"/>
      <c r="G227" s="777"/>
      <c r="H227" s="777"/>
      <c r="I227" s="772"/>
      <c r="J227" s="772"/>
      <c r="K227" s="772"/>
      <c r="L227" s="772"/>
      <c r="M227" s="772"/>
      <c r="N227" s="772"/>
      <c r="O227" s="772"/>
      <c r="P227" s="772"/>
      <c r="Q227" s="772"/>
      <c r="R227" s="772"/>
      <c r="S227" s="772"/>
      <c r="T227" s="772"/>
      <c r="U227" s="772"/>
      <c r="V227" s="772"/>
      <c r="W227" s="772"/>
      <c r="X227" s="772"/>
      <c r="Y227" s="772"/>
      <c r="Z227" s="772"/>
    </row>
    <row r="228" spans="1:26" ht="12.75" customHeight="1" x14ac:dyDescent="0.25">
      <c r="A228" s="772"/>
      <c r="B228" s="772"/>
      <c r="C228" s="823"/>
      <c r="D228" s="775"/>
      <c r="E228" s="776"/>
      <c r="F228" s="772"/>
      <c r="G228" s="777"/>
      <c r="H228" s="777"/>
      <c r="I228" s="772"/>
      <c r="J228" s="772"/>
      <c r="K228" s="772"/>
      <c r="L228" s="772"/>
      <c r="M228" s="772"/>
      <c r="N228" s="772"/>
      <c r="O228" s="772"/>
      <c r="P228" s="772"/>
      <c r="Q228" s="772"/>
      <c r="R228" s="772"/>
      <c r="S228" s="772"/>
      <c r="T228" s="772"/>
      <c r="U228" s="772"/>
      <c r="V228" s="772"/>
      <c r="W228" s="772"/>
      <c r="X228" s="772"/>
      <c r="Y228" s="772"/>
      <c r="Z228" s="772"/>
    </row>
    <row r="229" spans="1:26" ht="12.75" customHeight="1" x14ac:dyDescent="0.25">
      <c r="A229" s="772"/>
      <c r="B229" s="772"/>
      <c r="C229" s="823"/>
      <c r="D229" s="775"/>
      <c r="E229" s="776"/>
      <c r="F229" s="772"/>
      <c r="G229" s="777"/>
      <c r="H229" s="777"/>
      <c r="I229" s="772"/>
      <c r="J229" s="772"/>
      <c r="K229" s="772"/>
      <c r="L229" s="772"/>
      <c r="M229" s="772"/>
      <c r="N229" s="772"/>
      <c r="O229" s="772"/>
      <c r="P229" s="772"/>
      <c r="Q229" s="772"/>
      <c r="R229" s="772"/>
      <c r="S229" s="772"/>
      <c r="T229" s="772"/>
      <c r="U229" s="772"/>
      <c r="V229" s="772"/>
      <c r="W229" s="772"/>
      <c r="X229" s="772"/>
      <c r="Y229" s="772"/>
      <c r="Z229" s="772"/>
    </row>
    <row r="230" spans="1:26" ht="12.75" customHeight="1" x14ac:dyDescent="0.25">
      <c r="A230" s="772"/>
      <c r="B230" s="772"/>
      <c r="C230" s="823"/>
      <c r="D230" s="775"/>
      <c r="E230" s="776"/>
      <c r="F230" s="772"/>
      <c r="G230" s="777"/>
      <c r="H230" s="777"/>
      <c r="I230" s="772"/>
      <c r="J230" s="772"/>
      <c r="K230" s="772"/>
      <c r="L230" s="772"/>
      <c r="M230" s="772"/>
      <c r="N230" s="772"/>
      <c r="O230" s="772"/>
      <c r="P230" s="772"/>
      <c r="Q230" s="772"/>
      <c r="R230" s="772"/>
      <c r="S230" s="772"/>
      <c r="T230" s="772"/>
      <c r="U230" s="772"/>
      <c r="V230" s="772"/>
      <c r="W230" s="772"/>
      <c r="X230" s="772"/>
      <c r="Y230" s="772"/>
      <c r="Z230" s="772"/>
    </row>
    <row r="231" spans="1:26" ht="12.75" customHeight="1" x14ac:dyDescent="0.25">
      <c r="A231" s="772"/>
      <c r="B231" s="772"/>
      <c r="C231" s="823"/>
      <c r="D231" s="775"/>
      <c r="E231" s="776"/>
      <c r="F231" s="772"/>
      <c r="G231" s="777"/>
      <c r="H231" s="777"/>
      <c r="I231" s="772"/>
      <c r="J231" s="772"/>
      <c r="K231" s="772"/>
      <c r="L231" s="772"/>
      <c r="M231" s="772"/>
      <c r="N231" s="772"/>
      <c r="O231" s="772"/>
      <c r="P231" s="772"/>
      <c r="Q231" s="772"/>
      <c r="R231" s="772"/>
      <c r="S231" s="772"/>
      <c r="T231" s="772"/>
      <c r="U231" s="772"/>
      <c r="V231" s="772"/>
      <c r="W231" s="772"/>
      <c r="X231" s="772"/>
      <c r="Y231" s="772"/>
      <c r="Z231" s="772"/>
    </row>
    <row r="232" spans="1:26" ht="12.75" customHeight="1" x14ac:dyDescent="0.25">
      <c r="A232" s="772"/>
      <c r="B232" s="772"/>
      <c r="C232" s="823"/>
      <c r="D232" s="775"/>
      <c r="E232" s="776"/>
      <c r="F232" s="772"/>
      <c r="G232" s="777"/>
      <c r="H232" s="777"/>
      <c r="I232" s="772"/>
      <c r="J232" s="772"/>
      <c r="K232" s="772"/>
      <c r="L232" s="772"/>
      <c r="M232" s="772"/>
      <c r="N232" s="772"/>
      <c r="O232" s="772"/>
      <c r="P232" s="772"/>
      <c r="Q232" s="772"/>
      <c r="R232" s="772"/>
      <c r="S232" s="772"/>
      <c r="T232" s="772"/>
      <c r="U232" s="772"/>
      <c r="V232" s="772"/>
      <c r="W232" s="772"/>
      <c r="X232" s="772"/>
      <c r="Y232" s="772"/>
      <c r="Z232" s="772"/>
    </row>
    <row r="233" spans="1:26" ht="12.75" customHeight="1" x14ac:dyDescent="0.25">
      <c r="A233" s="772"/>
      <c r="B233" s="772"/>
      <c r="C233" s="823"/>
      <c r="D233" s="775"/>
      <c r="E233" s="776"/>
      <c r="F233" s="772"/>
      <c r="G233" s="777"/>
      <c r="H233" s="777"/>
      <c r="I233" s="772"/>
      <c r="J233" s="772"/>
      <c r="K233" s="772"/>
      <c r="L233" s="772"/>
      <c r="M233" s="772"/>
      <c r="N233" s="772"/>
      <c r="O233" s="772"/>
      <c r="P233" s="772"/>
      <c r="Q233" s="772"/>
      <c r="R233" s="772"/>
      <c r="S233" s="772"/>
      <c r="T233" s="772"/>
      <c r="U233" s="772"/>
      <c r="V233" s="772"/>
      <c r="W233" s="772"/>
      <c r="X233" s="772"/>
      <c r="Y233" s="772"/>
      <c r="Z233" s="772"/>
    </row>
    <row r="234" spans="1:26" ht="12.75" customHeight="1" x14ac:dyDescent="0.25">
      <c r="A234" s="772"/>
      <c r="B234" s="772"/>
      <c r="C234" s="823"/>
      <c r="D234" s="775"/>
      <c r="E234" s="776"/>
      <c r="F234" s="772"/>
      <c r="G234" s="777"/>
      <c r="H234" s="777"/>
      <c r="I234" s="772"/>
      <c r="J234" s="772"/>
      <c r="K234" s="772"/>
      <c r="L234" s="772"/>
      <c r="M234" s="772"/>
      <c r="N234" s="772"/>
      <c r="O234" s="772"/>
      <c r="P234" s="772"/>
      <c r="Q234" s="772"/>
      <c r="R234" s="772"/>
      <c r="S234" s="772"/>
      <c r="T234" s="772"/>
      <c r="U234" s="772"/>
      <c r="V234" s="772"/>
      <c r="W234" s="772"/>
      <c r="X234" s="772"/>
      <c r="Y234" s="772"/>
      <c r="Z234" s="772"/>
    </row>
    <row r="235" spans="1:26" ht="12.75" customHeight="1" x14ac:dyDescent="0.25">
      <c r="A235" s="772"/>
      <c r="B235" s="772"/>
      <c r="C235" s="823"/>
      <c r="D235" s="775"/>
      <c r="E235" s="776"/>
      <c r="F235" s="772"/>
      <c r="G235" s="777"/>
      <c r="H235" s="777"/>
      <c r="I235" s="772"/>
      <c r="J235" s="772"/>
      <c r="K235" s="772"/>
      <c r="L235" s="772"/>
      <c r="M235" s="772"/>
      <c r="N235" s="772"/>
      <c r="O235" s="772"/>
      <c r="P235" s="772"/>
      <c r="Q235" s="772"/>
      <c r="R235" s="772"/>
      <c r="S235" s="772"/>
      <c r="T235" s="772"/>
      <c r="U235" s="772"/>
      <c r="V235" s="772"/>
      <c r="W235" s="772"/>
      <c r="X235" s="772"/>
      <c r="Y235" s="772"/>
      <c r="Z235" s="772"/>
    </row>
    <row r="236" spans="1:26" ht="12.75" customHeight="1" x14ac:dyDescent="0.25">
      <c r="A236" s="772"/>
      <c r="B236" s="772"/>
      <c r="C236" s="823"/>
      <c r="D236" s="775"/>
      <c r="E236" s="776"/>
      <c r="F236" s="772"/>
      <c r="G236" s="777"/>
      <c r="H236" s="777"/>
      <c r="I236" s="772"/>
      <c r="J236" s="772"/>
      <c r="K236" s="772"/>
      <c r="L236" s="772"/>
      <c r="M236" s="772"/>
      <c r="N236" s="772"/>
      <c r="O236" s="772"/>
      <c r="P236" s="772"/>
      <c r="Q236" s="772"/>
      <c r="R236" s="772"/>
      <c r="S236" s="772"/>
      <c r="T236" s="772"/>
      <c r="U236" s="772"/>
      <c r="V236" s="772"/>
      <c r="W236" s="772"/>
      <c r="X236" s="772"/>
      <c r="Y236" s="772"/>
      <c r="Z236" s="772"/>
    </row>
    <row r="237" spans="1:26" ht="12.75" customHeight="1" x14ac:dyDescent="0.25">
      <c r="A237" s="772"/>
      <c r="B237" s="772"/>
      <c r="C237" s="823"/>
      <c r="D237" s="775"/>
      <c r="E237" s="776"/>
      <c r="F237" s="772"/>
      <c r="G237" s="777"/>
      <c r="H237" s="777"/>
      <c r="I237" s="772"/>
      <c r="J237" s="772"/>
      <c r="K237" s="772"/>
      <c r="L237" s="772"/>
      <c r="M237" s="772"/>
      <c r="N237" s="772"/>
      <c r="O237" s="772"/>
      <c r="P237" s="772"/>
      <c r="Q237" s="772"/>
      <c r="R237" s="772"/>
      <c r="S237" s="772"/>
      <c r="T237" s="772"/>
      <c r="U237" s="772"/>
      <c r="V237" s="772"/>
      <c r="W237" s="772"/>
      <c r="X237" s="772"/>
      <c r="Y237" s="772"/>
      <c r="Z237" s="772"/>
    </row>
    <row r="238" spans="1:26" ht="12.75" customHeight="1" x14ac:dyDescent="0.25">
      <c r="A238" s="772"/>
      <c r="B238" s="772"/>
      <c r="C238" s="823"/>
      <c r="D238" s="775"/>
      <c r="E238" s="776"/>
      <c r="F238" s="772"/>
      <c r="G238" s="777"/>
      <c r="H238" s="777"/>
      <c r="I238" s="772"/>
      <c r="J238" s="772"/>
      <c r="K238" s="772"/>
      <c r="L238" s="772"/>
      <c r="M238" s="772"/>
      <c r="N238" s="772"/>
      <c r="O238" s="772"/>
      <c r="P238" s="772"/>
      <c r="Q238" s="772"/>
      <c r="R238" s="772"/>
      <c r="S238" s="772"/>
      <c r="T238" s="772"/>
      <c r="U238" s="772"/>
      <c r="V238" s="772"/>
      <c r="W238" s="772"/>
      <c r="X238" s="772"/>
      <c r="Y238" s="772"/>
      <c r="Z238" s="772"/>
    </row>
    <row r="239" spans="1:26" ht="12.75" customHeight="1" x14ac:dyDescent="0.25">
      <c r="A239" s="772"/>
      <c r="B239" s="772"/>
      <c r="C239" s="823"/>
      <c r="D239" s="775"/>
      <c r="E239" s="776"/>
      <c r="F239" s="772"/>
      <c r="G239" s="777"/>
      <c r="H239" s="777"/>
      <c r="I239" s="772"/>
      <c r="J239" s="772"/>
      <c r="K239" s="772"/>
      <c r="L239" s="772"/>
      <c r="M239" s="772"/>
      <c r="N239" s="772"/>
      <c r="O239" s="772"/>
      <c r="P239" s="772"/>
      <c r="Q239" s="772"/>
      <c r="R239" s="772"/>
      <c r="S239" s="772"/>
      <c r="T239" s="772"/>
      <c r="U239" s="772"/>
      <c r="V239" s="772"/>
      <c r="W239" s="772"/>
      <c r="X239" s="772"/>
      <c r="Y239" s="772"/>
      <c r="Z239" s="772"/>
    </row>
    <row r="240" spans="1:26" ht="12.75" customHeight="1" x14ac:dyDescent="0.25">
      <c r="A240" s="772"/>
      <c r="B240" s="772"/>
      <c r="C240" s="823"/>
      <c r="D240" s="775"/>
      <c r="E240" s="776"/>
      <c r="F240" s="772"/>
      <c r="G240" s="777"/>
      <c r="H240" s="777"/>
      <c r="I240" s="772"/>
      <c r="J240" s="772"/>
      <c r="K240" s="772"/>
      <c r="L240" s="772"/>
      <c r="M240" s="772"/>
      <c r="N240" s="772"/>
      <c r="O240" s="772"/>
      <c r="P240" s="772"/>
      <c r="Q240" s="772"/>
      <c r="R240" s="772"/>
      <c r="S240" s="772"/>
      <c r="T240" s="772"/>
      <c r="U240" s="772"/>
      <c r="V240" s="772"/>
      <c r="W240" s="772"/>
      <c r="X240" s="772"/>
      <c r="Y240" s="772"/>
      <c r="Z240" s="772"/>
    </row>
    <row r="241" spans="1:26" ht="12.75" customHeight="1" x14ac:dyDescent="0.25">
      <c r="A241" s="772"/>
      <c r="B241" s="772"/>
      <c r="C241" s="823"/>
      <c r="D241" s="775"/>
      <c r="E241" s="776"/>
      <c r="F241" s="772"/>
      <c r="G241" s="777"/>
      <c r="H241" s="777"/>
      <c r="I241" s="772"/>
      <c r="J241" s="772"/>
      <c r="K241" s="772"/>
      <c r="L241" s="772"/>
      <c r="M241" s="772"/>
      <c r="N241" s="772"/>
      <c r="O241" s="772"/>
      <c r="P241" s="772"/>
      <c r="Q241" s="772"/>
      <c r="R241" s="772"/>
      <c r="S241" s="772"/>
      <c r="T241" s="772"/>
      <c r="U241" s="772"/>
      <c r="V241" s="772"/>
      <c r="W241" s="772"/>
      <c r="X241" s="772"/>
      <c r="Y241" s="772"/>
      <c r="Z241" s="772"/>
    </row>
    <row r="242" spans="1:26" ht="12.75" customHeight="1" x14ac:dyDescent="0.25">
      <c r="A242" s="772"/>
      <c r="B242" s="772"/>
      <c r="C242" s="823"/>
      <c r="D242" s="775"/>
      <c r="E242" s="776"/>
      <c r="F242" s="772"/>
      <c r="G242" s="777"/>
      <c r="H242" s="777"/>
      <c r="I242" s="772"/>
      <c r="J242" s="772"/>
      <c r="K242" s="772"/>
      <c r="L242" s="772"/>
      <c r="M242" s="772"/>
      <c r="N242" s="772"/>
      <c r="O242" s="772"/>
      <c r="P242" s="772"/>
      <c r="Q242" s="772"/>
      <c r="R242" s="772"/>
      <c r="S242" s="772"/>
      <c r="T242" s="772"/>
      <c r="U242" s="772"/>
      <c r="V242" s="772"/>
      <c r="W242" s="772"/>
      <c r="X242" s="772"/>
      <c r="Y242" s="772"/>
      <c r="Z242" s="772"/>
    </row>
    <row r="243" spans="1:26" ht="12.75" customHeight="1" x14ac:dyDescent="0.25">
      <c r="A243" s="772"/>
      <c r="B243" s="772"/>
      <c r="C243" s="823"/>
      <c r="D243" s="775"/>
      <c r="E243" s="776"/>
      <c r="F243" s="772"/>
      <c r="G243" s="777"/>
      <c r="H243" s="777"/>
      <c r="I243" s="772"/>
      <c r="J243" s="772"/>
      <c r="K243" s="772"/>
      <c r="L243" s="772"/>
      <c r="M243" s="772"/>
      <c r="N243" s="772"/>
      <c r="O243" s="772"/>
      <c r="P243" s="772"/>
      <c r="Q243" s="772"/>
      <c r="R243" s="772"/>
      <c r="S243" s="772"/>
      <c r="T243" s="772"/>
      <c r="U243" s="772"/>
      <c r="V243" s="772"/>
      <c r="W243" s="772"/>
      <c r="X243" s="772"/>
      <c r="Y243" s="772"/>
      <c r="Z243" s="772"/>
    </row>
    <row r="244" spans="1:26" ht="12.75" customHeight="1" x14ac:dyDescent="0.25">
      <c r="A244" s="772"/>
      <c r="B244" s="772"/>
      <c r="C244" s="823"/>
      <c r="D244" s="775"/>
      <c r="E244" s="776"/>
      <c r="F244" s="772"/>
      <c r="G244" s="777"/>
      <c r="H244" s="777"/>
      <c r="I244" s="772"/>
      <c r="J244" s="772"/>
      <c r="K244" s="772"/>
      <c r="L244" s="772"/>
      <c r="M244" s="772"/>
      <c r="N244" s="772"/>
      <c r="O244" s="772"/>
      <c r="P244" s="772"/>
      <c r="Q244" s="772"/>
      <c r="R244" s="772"/>
      <c r="S244" s="772"/>
      <c r="T244" s="772"/>
      <c r="U244" s="772"/>
      <c r="V244" s="772"/>
      <c r="W244" s="772"/>
      <c r="X244" s="772"/>
      <c r="Y244" s="772"/>
      <c r="Z244" s="772"/>
    </row>
    <row r="245" spans="1:26" ht="12.75" customHeight="1" x14ac:dyDescent="0.25">
      <c r="A245" s="772"/>
      <c r="B245" s="772"/>
      <c r="C245" s="823"/>
      <c r="D245" s="775"/>
      <c r="E245" s="776"/>
      <c r="F245" s="772"/>
      <c r="G245" s="777"/>
      <c r="H245" s="777"/>
      <c r="I245" s="772"/>
      <c r="J245" s="772"/>
      <c r="K245" s="772"/>
      <c r="L245" s="772"/>
      <c r="M245" s="772"/>
      <c r="N245" s="772"/>
      <c r="O245" s="772"/>
      <c r="P245" s="772"/>
      <c r="Q245" s="772"/>
      <c r="R245" s="772"/>
      <c r="S245" s="772"/>
      <c r="T245" s="772"/>
      <c r="U245" s="772"/>
      <c r="V245" s="772"/>
      <c r="W245" s="772"/>
      <c r="X245" s="772"/>
      <c r="Y245" s="772"/>
      <c r="Z245" s="772"/>
    </row>
    <row r="246" spans="1:26" ht="12.75" customHeight="1" x14ac:dyDescent="0.25">
      <c r="A246" s="772"/>
      <c r="B246" s="772"/>
      <c r="C246" s="823"/>
      <c r="D246" s="775"/>
      <c r="E246" s="776"/>
      <c r="F246" s="772"/>
      <c r="G246" s="777"/>
      <c r="H246" s="777"/>
      <c r="I246" s="772"/>
      <c r="J246" s="772"/>
      <c r="K246" s="772"/>
      <c r="L246" s="772"/>
      <c r="M246" s="772"/>
      <c r="N246" s="772"/>
      <c r="O246" s="772"/>
      <c r="P246" s="772"/>
      <c r="Q246" s="772"/>
      <c r="R246" s="772"/>
      <c r="S246" s="772"/>
      <c r="T246" s="772"/>
      <c r="U246" s="772"/>
      <c r="V246" s="772"/>
      <c r="W246" s="772"/>
      <c r="X246" s="772"/>
      <c r="Y246" s="772"/>
      <c r="Z246" s="772"/>
    </row>
    <row r="247" spans="1:26" ht="12.75" customHeight="1" x14ac:dyDescent="0.25">
      <c r="A247" s="772"/>
      <c r="B247" s="772"/>
      <c r="C247" s="823"/>
      <c r="D247" s="775"/>
      <c r="E247" s="776"/>
      <c r="F247" s="772"/>
      <c r="G247" s="777"/>
      <c r="H247" s="777"/>
      <c r="I247" s="772"/>
      <c r="J247" s="772"/>
      <c r="K247" s="772"/>
      <c r="L247" s="772"/>
      <c r="M247" s="772"/>
      <c r="N247" s="772"/>
      <c r="O247" s="772"/>
      <c r="P247" s="772"/>
      <c r="Q247" s="772"/>
      <c r="R247" s="772"/>
      <c r="S247" s="772"/>
      <c r="T247" s="772"/>
      <c r="U247" s="772"/>
      <c r="V247" s="772"/>
      <c r="W247" s="772"/>
      <c r="X247" s="772"/>
      <c r="Y247" s="772"/>
      <c r="Z247" s="772"/>
    </row>
    <row r="248" spans="1:26" ht="12.75" customHeight="1" x14ac:dyDescent="0.25">
      <c r="A248" s="772"/>
      <c r="B248" s="772"/>
      <c r="C248" s="823"/>
      <c r="D248" s="775"/>
      <c r="E248" s="776"/>
      <c r="F248" s="772"/>
      <c r="G248" s="777"/>
      <c r="H248" s="777"/>
      <c r="I248" s="772"/>
      <c r="J248" s="772"/>
      <c r="K248" s="772"/>
      <c r="L248" s="772"/>
      <c r="M248" s="772"/>
      <c r="N248" s="772"/>
      <c r="O248" s="772"/>
      <c r="P248" s="772"/>
      <c r="Q248" s="772"/>
      <c r="R248" s="772"/>
      <c r="S248" s="772"/>
      <c r="T248" s="772"/>
      <c r="U248" s="772"/>
      <c r="V248" s="772"/>
      <c r="W248" s="772"/>
      <c r="X248" s="772"/>
      <c r="Y248" s="772"/>
      <c r="Z248" s="772"/>
    </row>
    <row r="249" spans="1:26" ht="12.75" customHeight="1" x14ac:dyDescent="0.25">
      <c r="A249" s="772"/>
      <c r="B249" s="772"/>
      <c r="C249" s="823"/>
      <c r="D249" s="775"/>
      <c r="E249" s="776"/>
      <c r="F249" s="772"/>
      <c r="G249" s="777"/>
      <c r="H249" s="777"/>
      <c r="I249" s="772"/>
      <c r="J249" s="772"/>
      <c r="K249" s="772"/>
      <c r="L249" s="772"/>
      <c r="M249" s="772"/>
      <c r="N249" s="772"/>
      <c r="O249" s="772"/>
      <c r="P249" s="772"/>
      <c r="Q249" s="772"/>
      <c r="R249" s="772"/>
      <c r="S249" s="772"/>
      <c r="T249" s="772"/>
      <c r="U249" s="772"/>
      <c r="V249" s="772"/>
      <c r="W249" s="772"/>
      <c r="X249" s="772"/>
      <c r="Y249" s="772"/>
      <c r="Z249" s="772"/>
    </row>
    <row r="250" spans="1:26" ht="12.75" customHeight="1" x14ac:dyDescent="0.25">
      <c r="A250" s="772"/>
      <c r="B250" s="772"/>
      <c r="C250" s="823"/>
      <c r="D250" s="775"/>
      <c r="E250" s="776"/>
      <c r="F250" s="772"/>
      <c r="G250" s="777"/>
      <c r="H250" s="777"/>
      <c r="I250" s="772"/>
      <c r="J250" s="772"/>
      <c r="K250" s="772"/>
      <c r="L250" s="772"/>
      <c r="M250" s="772"/>
      <c r="N250" s="772"/>
      <c r="O250" s="772"/>
      <c r="P250" s="772"/>
      <c r="Q250" s="772"/>
      <c r="R250" s="772"/>
      <c r="S250" s="772"/>
      <c r="T250" s="772"/>
      <c r="U250" s="772"/>
      <c r="V250" s="772"/>
      <c r="W250" s="772"/>
      <c r="X250" s="772"/>
      <c r="Y250" s="772"/>
      <c r="Z250" s="772"/>
    </row>
    <row r="251" spans="1:26" ht="12.75" customHeight="1" x14ac:dyDescent="0.25">
      <c r="A251" s="772"/>
      <c r="B251" s="772"/>
      <c r="C251" s="823"/>
      <c r="D251" s="775"/>
      <c r="E251" s="776"/>
      <c r="F251" s="772"/>
      <c r="G251" s="777"/>
      <c r="H251" s="777"/>
      <c r="I251" s="772"/>
      <c r="J251" s="772"/>
      <c r="K251" s="772"/>
      <c r="L251" s="772"/>
      <c r="M251" s="772"/>
      <c r="N251" s="772"/>
      <c r="O251" s="772"/>
      <c r="P251" s="772"/>
      <c r="Q251" s="772"/>
      <c r="R251" s="772"/>
      <c r="S251" s="772"/>
      <c r="T251" s="772"/>
      <c r="U251" s="772"/>
      <c r="V251" s="772"/>
      <c r="W251" s="772"/>
      <c r="X251" s="772"/>
      <c r="Y251" s="772"/>
      <c r="Z251" s="772"/>
    </row>
    <row r="252" spans="1:26" ht="12.75" customHeight="1" x14ac:dyDescent="0.25">
      <c r="A252" s="772"/>
      <c r="B252" s="772"/>
      <c r="C252" s="823"/>
      <c r="D252" s="775"/>
      <c r="E252" s="776"/>
      <c r="F252" s="772"/>
      <c r="G252" s="777"/>
      <c r="H252" s="777"/>
      <c r="I252" s="772"/>
      <c r="J252" s="772"/>
      <c r="K252" s="772"/>
      <c r="L252" s="772"/>
      <c r="M252" s="772"/>
      <c r="N252" s="772"/>
      <c r="O252" s="772"/>
      <c r="P252" s="772"/>
      <c r="Q252" s="772"/>
      <c r="R252" s="772"/>
      <c r="S252" s="772"/>
      <c r="T252" s="772"/>
      <c r="U252" s="772"/>
      <c r="V252" s="772"/>
      <c r="W252" s="772"/>
      <c r="X252" s="772"/>
      <c r="Y252" s="772"/>
      <c r="Z252" s="772"/>
    </row>
    <row r="253" spans="1:26" ht="12.75" customHeight="1" x14ac:dyDescent="0.25">
      <c r="A253" s="772"/>
      <c r="B253" s="772"/>
      <c r="C253" s="823"/>
      <c r="D253" s="775"/>
      <c r="E253" s="776"/>
      <c r="F253" s="772"/>
      <c r="G253" s="777"/>
      <c r="H253" s="777"/>
      <c r="I253" s="772"/>
      <c r="J253" s="772"/>
      <c r="K253" s="772"/>
      <c r="L253" s="772"/>
      <c r="M253" s="772"/>
      <c r="N253" s="772"/>
      <c r="O253" s="772"/>
      <c r="P253" s="772"/>
      <c r="Q253" s="772"/>
      <c r="R253" s="772"/>
      <c r="S253" s="772"/>
      <c r="T253" s="772"/>
      <c r="U253" s="772"/>
      <c r="V253" s="772"/>
      <c r="W253" s="772"/>
      <c r="X253" s="772"/>
      <c r="Y253" s="772"/>
      <c r="Z253" s="772"/>
    </row>
    <row r="254" spans="1:26" ht="12.75" customHeight="1" x14ac:dyDescent="0.25">
      <c r="A254" s="772"/>
      <c r="B254" s="772"/>
      <c r="C254" s="823"/>
      <c r="D254" s="775"/>
      <c r="E254" s="776"/>
      <c r="F254" s="772"/>
      <c r="G254" s="777"/>
      <c r="H254" s="777"/>
      <c r="I254" s="772"/>
      <c r="J254" s="772"/>
      <c r="K254" s="772"/>
      <c r="L254" s="772"/>
      <c r="M254" s="772"/>
      <c r="N254" s="772"/>
      <c r="O254" s="772"/>
      <c r="P254" s="772"/>
      <c r="Q254" s="772"/>
      <c r="R254" s="772"/>
      <c r="S254" s="772"/>
      <c r="T254" s="772"/>
      <c r="U254" s="772"/>
      <c r="V254" s="772"/>
      <c r="W254" s="772"/>
      <c r="X254" s="772"/>
      <c r="Y254" s="772"/>
      <c r="Z254" s="772"/>
    </row>
    <row r="255" spans="1:26" ht="12.75" customHeight="1" x14ac:dyDescent="0.25">
      <c r="A255" s="772"/>
      <c r="B255" s="772"/>
      <c r="C255" s="823"/>
      <c r="D255" s="775"/>
      <c r="E255" s="776"/>
      <c r="F255" s="772"/>
      <c r="G255" s="777"/>
      <c r="H255" s="777"/>
      <c r="I255" s="772"/>
      <c r="J255" s="772"/>
      <c r="K255" s="772"/>
      <c r="L255" s="772"/>
      <c r="M255" s="772"/>
      <c r="N255" s="772"/>
      <c r="O255" s="772"/>
      <c r="P255" s="772"/>
      <c r="Q255" s="772"/>
      <c r="R255" s="772"/>
      <c r="S255" s="772"/>
      <c r="T255" s="772"/>
      <c r="U255" s="772"/>
      <c r="V255" s="772"/>
      <c r="W255" s="772"/>
      <c r="X255" s="772"/>
      <c r="Y255" s="772"/>
      <c r="Z255" s="772"/>
    </row>
    <row r="256" spans="1:26" ht="12.75" customHeight="1" x14ac:dyDescent="0.25">
      <c r="A256" s="772"/>
      <c r="B256" s="772"/>
      <c r="C256" s="823"/>
      <c r="D256" s="775"/>
      <c r="E256" s="776"/>
      <c r="F256" s="772"/>
      <c r="G256" s="777"/>
      <c r="H256" s="777"/>
      <c r="I256" s="772"/>
      <c r="J256" s="772"/>
      <c r="K256" s="772"/>
      <c r="L256" s="772"/>
      <c r="M256" s="772"/>
      <c r="N256" s="772"/>
      <c r="O256" s="772"/>
      <c r="P256" s="772"/>
      <c r="Q256" s="772"/>
      <c r="R256" s="772"/>
      <c r="S256" s="772"/>
      <c r="T256" s="772"/>
      <c r="U256" s="772"/>
      <c r="V256" s="772"/>
      <c r="W256" s="772"/>
      <c r="X256" s="772"/>
      <c r="Y256" s="772"/>
      <c r="Z256" s="772"/>
    </row>
    <row r="257" spans="1:26" ht="12.75" customHeight="1" x14ac:dyDescent="0.25">
      <c r="A257" s="772"/>
      <c r="B257" s="772"/>
      <c r="C257" s="823"/>
      <c r="D257" s="775"/>
      <c r="E257" s="776"/>
      <c r="F257" s="772"/>
      <c r="G257" s="777"/>
      <c r="H257" s="777"/>
      <c r="I257" s="772"/>
      <c r="J257" s="772"/>
      <c r="K257" s="772"/>
      <c r="L257" s="772"/>
      <c r="M257" s="772"/>
      <c r="N257" s="772"/>
      <c r="O257" s="772"/>
      <c r="P257" s="772"/>
      <c r="Q257" s="772"/>
      <c r="R257" s="772"/>
      <c r="S257" s="772"/>
      <c r="T257" s="772"/>
      <c r="U257" s="772"/>
      <c r="V257" s="772"/>
      <c r="W257" s="772"/>
      <c r="X257" s="772"/>
      <c r="Y257" s="772"/>
      <c r="Z257" s="772"/>
    </row>
    <row r="258" spans="1:26" ht="12.75" customHeight="1" x14ac:dyDescent="0.25">
      <c r="A258" s="772"/>
      <c r="B258" s="772"/>
      <c r="C258" s="823"/>
      <c r="D258" s="775"/>
      <c r="E258" s="776"/>
      <c r="F258" s="772"/>
      <c r="G258" s="777"/>
      <c r="H258" s="777"/>
      <c r="I258" s="772"/>
      <c r="J258" s="772"/>
      <c r="K258" s="772"/>
      <c r="L258" s="772"/>
      <c r="M258" s="772"/>
      <c r="N258" s="772"/>
      <c r="O258" s="772"/>
      <c r="P258" s="772"/>
      <c r="Q258" s="772"/>
      <c r="R258" s="772"/>
      <c r="S258" s="772"/>
      <c r="T258" s="772"/>
      <c r="U258" s="772"/>
      <c r="V258" s="772"/>
      <c r="W258" s="772"/>
      <c r="X258" s="772"/>
      <c r="Y258" s="772"/>
      <c r="Z258" s="772"/>
    </row>
    <row r="259" spans="1:26" ht="12.75" customHeight="1" x14ac:dyDescent="0.25">
      <c r="A259" s="772"/>
      <c r="B259" s="772"/>
      <c r="C259" s="823"/>
      <c r="D259" s="775"/>
      <c r="E259" s="776"/>
      <c r="F259" s="772"/>
      <c r="G259" s="777"/>
      <c r="H259" s="777"/>
      <c r="I259" s="772"/>
      <c r="J259" s="772"/>
      <c r="K259" s="772"/>
      <c r="L259" s="772"/>
      <c r="M259" s="772"/>
      <c r="N259" s="772"/>
      <c r="O259" s="772"/>
      <c r="P259" s="772"/>
      <c r="Q259" s="772"/>
      <c r="R259" s="772"/>
      <c r="S259" s="772"/>
      <c r="T259" s="772"/>
      <c r="U259" s="772"/>
      <c r="V259" s="772"/>
      <c r="W259" s="772"/>
      <c r="X259" s="772"/>
      <c r="Y259" s="772"/>
      <c r="Z259" s="772"/>
    </row>
    <row r="260" spans="1:26" ht="12.75" customHeight="1" x14ac:dyDescent="0.25">
      <c r="A260" s="772"/>
      <c r="B260" s="772"/>
      <c r="C260" s="823"/>
      <c r="D260" s="775"/>
      <c r="E260" s="776"/>
      <c r="F260" s="772"/>
      <c r="G260" s="777"/>
      <c r="H260" s="777"/>
      <c r="I260" s="772"/>
      <c r="J260" s="772"/>
      <c r="K260" s="772"/>
      <c r="L260" s="772"/>
      <c r="M260" s="772"/>
      <c r="N260" s="772"/>
      <c r="O260" s="772"/>
      <c r="P260" s="772"/>
      <c r="Q260" s="772"/>
      <c r="R260" s="772"/>
      <c r="S260" s="772"/>
      <c r="T260" s="772"/>
      <c r="U260" s="772"/>
      <c r="V260" s="772"/>
      <c r="W260" s="772"/>
      <c r="X260" s="772"/>
      <c r="Y260" s="772"/>
      <c r="Z260" s="772"/>
    </row>
    <row r="261" spans="1:26" ht="12.75" customHeight="1" x14ac:dyDescent="0.25">
      <c r="A261" s="772"/>
      <c r="B261" s="772"/>
      <c r="C261" s="823"/>
      <c r="D261" s="775"/>
      <c r="E261" s="776"/>
      <c r="F261" s="772"/>
      <c r="G261" s="777"/>
      <c r="H261" s="777"/>
      <c r="I261" s="772"/>
      <c r="J261" s="772"/>
      <c r="K261" s="772"/>
      <c r="L261" s="772"/>
      <c r="M261" s="772"/>
      <c r="N261" s="772"/>
      <c r="O261" s="772"/>
      <c r="P261" s="772"/>
      <c r="Q261" s="772"/>
      <c r="R261" s="772"/>
      <c r="S261" s="772"/>
      <c r="T261" s="772"/>
      <c r="U261" s="772"/>
      <c r="V261" s="772"/>
      <c r="W261" s="772"/>
      <c r="X261" s="772"/>
      <c r="Y261" s="772"/>
      <c r="Z261" s="772"/>
    </row>
    <row r="262" spans="1:26" ht="12.75" customHeight="1" x14ac:dyDescent="0.25">
      <c r="A262" s="772"/>
      <c r="B262" s="772"/>
      <c r="C262" s="823"/>
      <c r="D262" s="775"/>
      <c r="E262" s="776"/>
      <c r="F262" s="772"/>
      <c r="G262" s="777"/>
      <c r="H262" s="777"/>
      <c r="I262" s="772"/>
      <c r="J262" s="772"/>
      <c r="K262" s="772"/>
      <c r="L262" s="772"/>
      <c r="M262" s="772"/>
      <c r="N262" s="772"/>
      <c r="O262" s="772"/>
      <c r="P262" s="772"/>
      <c r="Q262" s="772"/>
      <c r="R262" s="772"/>
      <c r="S262" s="772"/>
      <c r="T262" s="772"/>
      <c r="U262" s="772"/>
      <c r="V262" s="772"/>
      <c r="W262" s="772"/>
      <c r="X262" s="772"/>
      <c r="Y262" s="772"/>
      <c r="Z262" s="772"/>
    </row>
    <row r="263" spans="1:26" ht="12.75" customHeight="1" x14ac:dyDescent="0.25">
      <c r="A263" s="772"/>
      <c r="B263" s="772"/>
      <c r="C263" s="823"/>
      <c r="D263" s="775"/>
      <c r="E263" s="776"/>
      <c r="F263" s="772"/>
      <c r="G263" s="777"/>
      <c r="H263" s="777"/>
      <c r="I263" s="772"/>
      <c r="J263" s="772"/>
      <c r="K263" s="772"/>
      <c r="L263" s="772"/>
      <c r="M263" s="772"/>
      <c r="N263" s="772"/>
      <c r="O263" s="772"/>
      <c r="P263" s="772"/>
      <c r="Q263" s="772"/>
      <c r="R263" s="772"/>
      <c r="S263" s="772"/>
      <c r="T263" s="772"/>
      <c r="U263" s="772"/>
      <c r="V263" s="772"/>
      <c r="W263" s="772"/>
      <c r="X263" s="772"/>
      <c r="Y263" s="772"/>
      <c r="Z263" s="772"/>
    </row>
    <row r="264" spans="1:26" ht="12.75" customHeight="1" x14ac:dyDescent="0.25">
      <c r="A264" s="772"/>
      <c r="B264" s="772"/>
      <c r="C264" s="823"/>
      <c r="D264" s="775"/>
      <c r="E264" s="776"/>
      <c r="F264" s="772"/>
      <c r="G264" s="777"/>
      <c r="H264" s="777"/>
      <c r="I264" s="772"/>
      <c r="J264" s="772"/>
      <c r="K264" s="772"/>
      <c r="L264" s="772"/>
      <c r="M264" s="772"/>
      <c r="N264" s="772"/>
      <c r="O264" s="772"/>
      <c r="P264" s="772"/>
      <c r="Q264" s="772"/>
      <c r="R264" s="772"/>
      <c r="S264" s="772"/>
      <c r="T264" s="772"/>
      <c r="U264" s="772"/>
      <c r="V264" s="772"/>
      <c r="W264" s="772"/>
      <c r="X264" s="772"/>
      <c r="Y264" s="772"/>
      <c r="Z264" s="772"/>
    </row>
    <row r="265" spans="1:26" ht="12.75" customHeight="1" x14ac:dyDescent="0.25">
      <c r="A265" s="772"/>
      <c r="B265" s="772"/>
      <c r="C265" s="823"/>
      <c r="D265" s="775"/>
      <c r="E265" s="776"/>
      <c r="F265" s="772"/>
      <c r="G265" s="777"/>
      <c r="H265" s="777"/>
      <c r="I265" s="772"/>
      <c r="J265" s="772"/>
      <c r="K265" s="772"/>
      <c r="L265" s="772"/>
      <c r="M265" s="772"/>
      <c r="N265" s="772"/>
      <c r="O265" s="772"/>
      <c r="P265" s="772"/>
      <c r="Q265" s="772"/>
      <c r="R265" s="772"/>
      <c r="S265" s="772"/>
      <c r="T265" s="772"/>
      <c r="U265" s="772"/>
      <c r="V265" s="772"/>
      <c r="W265" s="772"/>
      <c r="X265" s="772"/>
      <c r="Y265" s="772"/>
      <c r="Z265" s="772"/>
    </row>
    <row r="266" spans="1:26" ht="12.75" customHeight="1" x14ac:dyDescent="0.25">
      <c r="A266" s="772"/>
      <c r="B266" s="772"/>
      <c r="C266" s="823"/>
      <c r="D266" s="775"/>
      <c r="E266" s="776"/>
      <c r="F266" s="772"/>
      <c r="G266" s="777"/>
      <c r="H266" s="777"/>
      <c r="I266" s="772"/>
      <c r="J266" s="772"/>
      <c r="K266" s="772"/>
      <c r="L266" s="772"/>
      <c r="M266" s="772"/>
      <c r="N266" s="772"/>
      <c r="O266" s="772"/>
      <c r="P266" s="772"/>
      <c r="Q266" s="772"/>
      <c r="R266" s="772"/>
      <c r="S266" s="772"/>
      <c r="T266" s="772"/>
      <c r="U266" s="772"/>
      <c r="V266" s="772"/>
      <c r="W266" s="772"/>
      <c r="X266" s="772"/>
      <c r="Y266" s="772"/>
      <c r="Z266" s="772"/>
    </row>
    <row r="267" spans="1:26" ht="12.75" customHeight="1" x14ac:dyDescent="0.25">
      <c r="A267" s="772"/>
      <c r="B267" s="772"/>
      <c r="C267" s="823"/>
      <c r="D267" s="775"/>
      <c r="E267" s="776"/>
      <c r="F267" s="772"/>
      <c r="G267" s="777"/>
      <c r="H267" s="777"/>
      <c r="I267" s="772"/>
      <c r="J267" s="772"/>
      <c r="K267" s="772"/>
      <c r="L267" s="772"/>
      <c r="M267" s="772"/>
      <c r="N267" s="772"/>
      <c r="O267" s="772"/>
      <c r="P267" s="772"/>
      <c r="Q267" s="772"/>
      <c r="R267" s="772"/>
      <c r="S267" s="772"/>
      <c r="T267" s="772"/>
      <c r="U267" s="772"/>
      <c r="V267" s="772"/>
      <c r="W267" s="772"/>
      <c r="X267" s="772"/>
      <c r="Y267" s="772"/>
      <c r="Z267" s="772"/>
    </row>
    <row r="268" spans="1:26" ht="12.75" customHeight="1" x14ac:dyDescent="0.25">
      <c r="A268" s="772"/>
      <c r="B268" s="772"/>
      <c r="C268" s="823"/>
      <c r="D268" s="775"/>
      <c r="E268" s="776"/>
      <c r="F268" s="772"/>
      <c r="G268" s="777"/>
      <c r="H268" s="777"/>
      <c r="I268" s="772"/>
      <c r="J268" s="772"/>
      <c r="K268" s="772"/>
      <c r="L268" s="772"/>
      <c r="M268" s="772"/>
      <c r="N268" s="772"/>
      <c r="O268" s="772"/>
      <c r="P268" s="772"/>
      <c r="Q268" s="772"/>
      <c r="R268" s="772"/>
      <c r="S268" s="772"/>
      <c r="T268" s="772"/>
      <c r="U268" s="772"/>
      <c r="V268" s="772"/>
      <c r="W268" s="772"/>
      <c r="X268" s="772"/>
      <c r="Y268" s="772"/>
      <c r="Z268" s="772"/>
    </row>
    <row r="269" spans="1:26" ht="12.75" customHeight="1" x14ac:dyDescent="0.25">
      <c r="A269" s="772"/>
      <c r="B269" s="772"/>
      <c r="C269" s="823"/>
      <c r="D269" s="775"/>
      <c r="E269" s="776"/>
      <c r="F269" s="772"/>
      <c r="G269" s="777"/>
      <c r="H269" s="777"/>
      <c r="I269" s="772"/>
      <c r="J269" s="772"/>
      <c r="K269" s="772"/>
      <c r="L269" s="772"/>
      <c r="M269" s="772"/>
      <c r="N269" s="772"/>
      <c r="O269" s="772"/>
      <c r="P269" s="772"/>
      <c r="Q269" s="772"/>
      <c r="R269" s="772"/>
      <c r="S269" s="772"/>
      <c r="T269" s="772"/>
      <c r="U269" s="772"/>
      <c r="V269" s="772"/>
      <c r="W269" s="772"/>
      <c r="X269" s="772"/>
      <c r="Y269" s="772"/>
      <c r="Z269" s="772"/>
    </row>
    <row r="270" spans="1:26" ht="12.75" customHeight="1" x14ac:dyDescent="0.25">
      <c r="A270" s="772"/>
      <c r="B270" s="772"/>
      <c r="C270" s="823"/>
      <c r="D270" s="775"/>
      <c r="E270" s="776"/>
      <c r="F270" s="772"/>
      <c r="G270" s="777"/>
      <c r="H270" s="777"/>
      <c r="I270" s="772"/>
      <c r="J270" s="772"/>
      <c r="K270" s="772"/>
      <c r="L270" s="772"/>
      <c r="M270" s="772"/>
      <c r="N270" s="772"/>
      <c r="O270" s="772"/>
      <c r="P270" s="772"/>
      <c r="Q270" s="772"/>
      <c r="R270" s="772"/>
      <c r="S270" s="772"/>
      <c r="T270" s="772"/>
      <c r="U270" s="772"/>
      <c r="V270" s="772"/>
      <c r="W270" s="772"/>
      <c r="X270" s="772"/>
      <c r="Y270" s="772"/>
      <c r="Z270" s="772"/>
    </row>
    <row r="271" spans="1:26" ht="12.75" customHeight="1" x14ac:dyDescent="0.25">
      <c r="A271" s="772"/>
      <c r="B271" s="772"/>
      <c r="C271" s="823"/>
      <c r="D271" s="775"/>
      <c r="E271" s="776"/>
      <c r="F271" s="772"/>
      <c r="G271" s="777"/>
      <c r="H271" s="777"/>
      <c r="I271" s="772"/>
      <c r="J271" s="772"/>
      <c r="K271" s="772"/>
      <c r="L271" s="772"/>
      <c r="M271" s="772"/>
      <c r="N271" s="772"/>
      <c r="O271" s="772"/>
      <c r="P271" s="772"/>
      <c r="Q271" s="772"/>
      <c r="R271" s="772"/>
      <c r="S271" s="772"/>
      <c r="T271" s="772"/>
      <c r="U271" s="772"/>
      <c r="V271" s="772"/>
      <c r="W271" s="772"/>
      <c r="X271" s="772"/>
      <c r="Y271" s="772"/>
      <c r="Z271" s="772"/>
    </row>
    <row r="272" spans="1:26" ht="12.75" customHeight="1" x14ac:dyDescent="0.25">
      <c r="A272" s="772"/>
      <c r="B272" s="772"/>
      <c r="C272" s="823"/>
      <c r="D272" s="775"/>
      <c r="E272" s="776"/>
      <c r="F272" s="772"/>
      <c r="G272" s="777"/>
      <c r="H272" s="777"/>
      <c r="I272" s="772"/>
      <c r="J272" s="772"/>
      <c r="K272" s="772"/>
      <c r="L272" s="772"/>
      <c r="M272" s="772"/>
      <c r="N272" s="772"/>
      <c r="O272" s="772"/>
      <c r="P272" s="772"/>
      <c r="Q272" s="772"/>
      <c r="R272" s="772"/>
      <c r="S272" s="772"/>
      <c r="T272" s="772"/>
      <c r="U272" s="772"/>
      <c r="V272" s="772"/>
      <c r="W272" s="772"/>
      <c r="X272" s="772"/>
      <c r="Y272" s="772"/>
      <c r="Z272" s="772"/>
    </row>
    <row r="273" spans="1:26" ht="12.75" customHeight="1" x14ac:dyDescent="0.25">
      <c r="A273" s="772"/>
      <c r="B273" s="772"/>
      <c r="C273" s="823"/>
      <c r="D273" s="775"/>
      <c r="E273" s="776"/>
      <c r="F273" s="772"/>
      <c r="G273" s="777"/>
      <c r="H273" s="777"/>
      <c r="I273" s="772"/>
      <c r="J273" s="772"/>
      <c r="K273" s="772"/>
      <c r="L273" s="772"/>
      <c r="M273" s="772"/>
      <c r="N273" s="772"/>
      <c r="O273" s="772"/>
      <c r="P273" s="772"/>
      <c r="Q273" s="772"/>
      <c r="R273" s="772"/>
      <c r="S273" s="772"/>
      <c r="T273" s="772"/>
      <c r="U273" s="772"/>
      <c r="V273" s="772"/>
      <c r="W273" s="772"/>
      <c r="X273" s="772"/>
      <c r="Y273" s="772"/>
      <c r="Z273" s="772"/>
    </row>
    <row r="274" spans="1:26" ht="12.75" customHeight="1" x14ac:dyDescent="0.25">
      <c r="A274" s="772"/>
      <c r="B274" s="772"/>
      <c r="C274" s="823"/>
      <c r="D274" s="775"/>
      <c r="E274" s="776"/>
      <c r="F274" s="772"/>
      <c r="G274" s="777"/>
      <c r="H274" s="777"/>
      <c r="I274" s="772"/>
      <c r="J274" s="772"/>
      <c r="K274" s="772"/>
      <c r="L274" s="772"/>
      <c r="M274" s="772"/>
      <c r="N274" s="772"/>
      <c r="O274" s="772"/>
      <c r="P274" s="772"/>
      <c r="Q274" s="772"/>
      <c r="R274" s="772"/>
      <c r="S274" s="772"/>
      <c r="T274" s="772"/>
      <c r="U274" s="772"/>
      <c r="V274" s="772"/>
      <c r="W274" s="772"/>
      <c r="X274" s="772"/>
      <c r="Y274" s="772"/>
      <c r="Z274" s="772"/>
    </row>
    <row r="275" spans="1:26" ht="12.75" customHeight="1" x14ac:dyDescent="0.25">
      <c r="A275" s="772"/>
      <c r="B275" s="772"/>
      <c r="C275" s="823"/>
      <c r="D275" s="775"/>
      <c r="E275" s="776"/>
      <c r="F275" s="772"/>
      <c r="G275" s="777"/>
      <c r="H275" s="777"/>
      <c r="I275" s="772"/>
      <c r="J275" s="772"/>
      <c r="K275" s="772"/>
      <c r="L275" s="772"/>
      <c r="M275" s="772"/>
      <c r="N275" s="772"/>
      <c r="O275" s="772"/>
      <c r="P275" s="772"/>
      <c r="Q275" s="772"/>
      <c r="R275" s="772"/>
      <c r="S275" s="772"/>
      <c r="T275" s="772"/>
      <c r="U275" s="772"/>
      <c r="V275" s="772"/>
      <c r="W275" s="772"/>
      <c r="X275" s="772"/>
      <c r="Y275" s="772"/>
      <c r="Z275" s="772"/>
    </row>
    <row r="276" spans="1:26" ht="12.75" customHeight="1" x14ac:dyDescent="0.25">
      <c r="A276" s="772"/>
      <c r="B276" s="772"/>
      <c r="C276" s="823"/>
      <c r="D276" s="775"/>
      <c r="E276" s="776"/>
      <c r="F276" s="772"/>
      <c r="G276" s="777"/>
      <c r="H276" s="777"/>
      <c r="I276" s="772"/>
      <c r="J276" s="772"/>
      <c r="K276" s="772"/>
      <c r="L276" s="772"/>
      <c r="M276" s="772"/>
      <c r="N276" s="772"/>
      <c r="O276" s="772"/>
      <c r="P276" s="772"/>
      <c r="Q276" s="772"/>
      <c r="R276" s="772"/>
      <c r="S276" s="772"/>
      <c r="T276" s="772"/>
      <c r="U276" s="772"/>
      <c r="V276" s="772"/>
      <c r="W276" s="772"/>
      <c r="X276" s="772"/>
      <c r="Y276" s="772"/>
      <c r="Z276" s="772"/>
    </row>
    <row r="277" spans="1:26" ht="12.75" customHeight="1" x14ac:dyDescent="0.25">
      <c r="A277" s="772"/>
      <c r="B277" s="772"/>
      <c r="C277" s="823"/>
      <c r="D277" s="775"/>
      <c r="E277" s="776"/>
      <c r="F277" s="772"/>
      <c r="G277" s="777"/>
      <c r="H277" s="777"/>
      <c r="I277" s="772"/>
      <c r="J277" s="772"/>
      <c r="K277" s="772"/>
      <c r="L277" s="772"/>
      <c r="M277" s="772"/>
      <c r="N277" s="772"/>
      <c r="O277" s="772"/>
      <c r="P277" s="772"/>
      <c r="Q277" s="772"/>
      <c r="R277" s="772"/>
      <c r="S277" s="772"/>
      <c r="T277" s="772"/>
      <c r="U277" s="772"/>
      <c r="V277" s="772"/>
      <c r="W277" s="772"/>
      <c r="X277" s="772"/>
      <c r="Y277" s="772"/>
      <c r="Z277" s="772"/>
    </row>
    <row r="278" spans="1:26" ht="12.75" customHeight="1" x14ac:dyDescent="0.25">
      <c r="A278" s="772"/>
      <c r="B278" s="772"/>
      <c r="C278" s="823"/>
      <c r="D278" s="775"/>
      <c r="E278" s="776"/>
      <c r="F278" s="772"/>
      <c r="G278" s="777"/>
      <c r="H278" s="777"/>
      <c r="I278" s="772"/>
      <c r="J278" s="772"/>
      <c r="K278" s="772"/>
      <c r="L278" s="772"/>
      <c r="M278" s="772"/>
      <c r="N278" s="772"/>
      <c r="O278" s="772"/>
      <c r="P278" s="772"/>
      <c r="Q278" s="772"/>
      <c r="R278" s="772"/>
      <c r="S278" s="772"/>
      <c r="T278" s="772"/>
      <c r="U278" s="772"/>
      <c r="V278" s="772"/>
      <c r="W278" s="772"/>
      <c r="X278" s="772"/>
      <c r="Y278" s="772"/>
      <c r="Z278" s="772"/>
    </row>
    <row r="279" spans="1:26" ht="12.75" customHeight="1" x14ac:dyDescent="0.25">
      <c r="A279" s="772"/>
      <c r="B279" s="772"/>
      <c r="C279" s="823"/>
      <c r="D279" s="775"/>
      <c r="E279" s="776"/>
      <c r="F279" s="772"/>
      <c r="G279" s="777"/>
      <c r="H279" s="777"/>
      <c r="I279" s="772"/>
      <c r="J279" s="772"/>
      <c r="K279" s="772"/>
      <c r="L279" s="772"/>
      <c r="M279" s="772"/>
      <c r="N279" s="772"/>
      <c r="O279" s="772"/>
      <c r="P279" s="772"/>
      <c r="Q279" s="772"/>
      <c r="R279" s="772"/>
      <c r="S279" s="772"/>
      <c r="T279" s="772"/>
      <c r="U279" s="772"/>
      <c r="V279" s="772"/>
      <c r="W279" s="772"/>
      <c r="X279" s="772"/>
      <c r="Y279" s="772"/>
      <c r="Z279" s="772"/>
    </row>
    <row r="280" spans="1:26" ht="12.75" customHeight="1" x14ac:dyDescent="0.25">
      <c r="A280" s="772"/>
      <c r="B280" s="772"/>
      <c r="C280" s="823"/>
      <c r="D280" s="775"/>
      <c r="E280" s="776"/>
      <c r="F280" s="772"/>
      <c r="G280" s="777"/>
      <c r="H280" s="777"/>
      <c r="I280" s="772"/>
      <c r="J280" s="772"/>
      <c r="K280" s="772"/>
      <c r="L280" s="772"/>
      <c r="M280" s="772"/>
      <c r="N280" s="772"/>
      <c r="O280" s="772"/>
      <c r="P280" s="772"/>
      <c r="Q280" s="772"/>
      <c r="R280" s="772"/>
      <c r="S280" s="772"/>
      <c r="T280" s="772"/>
      <c r="U280" s="772"/>
      <c r="V280" s="772"/>
      <c r="W280" s="772"/>
      <c r="X280" s="772"/>
      <c r="Y280" s="772"/>
      <c r="Z280" s="772"/>
    </row>
    <row r="281" spans="1:26" ht="12.75" customHeight="1" x14ac:dyDescent="0.25">
      <c r="A281" s="772"/>
      <c r="B281" s="772"/>
      <c r="C281" s="823"/>
      <c r="D281" s="775"/>
      <c r="E281" s="776"/>
      <c r="F281" s="772"/>
      <c r="G281" s="777"/>
      <c r="H281" s="777"/>
      <c r="I281" s="772"/>
      <c r="J281" s="772"/>
      <c r="K281" s="772"/>
      <c r="L281" s="772"/>
      <c r="M281" s="772"/>
      <c r="N281" s="772"/>
      <c r="O281" s="772"/>
      <c r="P281" s="772"/>
      <c r="Q281" s="772"/>
      <c r="R281" s="772"/>
      <c r="S281" s="772"/>
      <c r="T281" s="772"/>
      <c r="U281" s="772"/>
      <c r="V281" s="772"/>
      <c r="W281" s="772"/>
      <c r="X281" s="772"/>
      <c r="Y281" s="772"/>
      <c r="Z281" s="772"/>
    </row>
    <row r="282" spans="1:26" ht="12.75" customHeight="1" x14ac:dyDescent="0.25">
      <c r="A282" s="772"/>
      <c r="B282" s="772"/>
      <c r="C282" s="823"/>
      <c r="D282" s="775"/>
      <c r="E282" s="776"/>
      <c r="F282" s="772"/>
      <c r="G282" s="777"/>
      <c r="H282" s="777"/>
      <c r="I282" s="772"/>
      <c r="J282" s="772"/>
      <c r="K282" s="772"/>
      <c r="L282" s="772"/>
      <c r="M282" s="772"/>
      <c r="N282" s="772"/>
      <c r="O282" s="772"/>
      <c r="P282" s="772"/>
      <c r="Q282" s="772"/>
      <c r="R282" s="772"/>
      <c r="S282" s="772"/>
      <c r="T282" s="772"/>
      <c r="U282" s="772"/>
      <c r="V282" s="772"/>
      <c r="W282" s="772"/>
      <c r="X282" s="772"/>
      <c r="Y282" s="772"/>
      <c r="Z282" s="772"/>
    </row>
    <row r="283" spans="1:26" ht="12.75" customHeight="1" x14ac:dyDescent="0.25">
      <c r="A283" s="772"/>
      <c r="B283" s="772"/>
      <c r="C283" s="823"/>
      <c r="D283" s="775"/>
      <c r="E283" s="776"/>
      <c r="F283" s="772"/>
      <c r="G283" s="777"/>
      <c r="H283" s="777"/>
      <c r="I283" s="772"/>
      <c r="J283" s="772"/>
      <c r="K283" s="772"/>
      <c r="L283" s="772"/>
      <c r="M283" s="772"/>
      <c r="N283" s="772"/>
      <c r="O283" s="772"/>
      <c r="P283" s="772"/>
      <c r="Q283" s="772"/>
      <c r="R283" s="772"/>
      <c r="S283" s="772"/>
      <c r="T283" s="772"/>
      <c r="U283" s="772"/>
      <c r="V283" s="772"/>
      <c r="W283" s="772"/>
      <c r="X283" s="772"/>
      <c r="Y283" s="772"/>
      <c r="Z283" s="772"/>
    </row>
    <row r="284" spans="1:26" ht="12.75" customHeight="1" x14ac:dyDescent="0.25">
      <c r="A284" s="772"/>
      <c r="B284" s="772"/>
      <c r="C284" s="823"/>
      <c r="D284" s="775"/>
      <c r="E284" s="776"/>
      <c r="F284" s="772"/>
      <c r="G284" s="777"/>
      <c r="H284" s="777"/>
      <c r="I284" s="772"/>
      <c r="J284" s="772"/>
      <c r="K284" s="772"/>
      <c r="L284" s="772"/>
      <c r="M284" s="772"/>
      <c r="N284" s="772"/>
      <c r="O284" s="772"/>
      <c r="P284" s="772"/>
      <c r="Q284" s="772"/>
      <c r="R284" s="772"/>
      <c r="S284" s="772"/>
      <c r="T284" s="772"/>
      <c r="U284" s="772"/>
      <c r="V284" s="772"/>
      <c r="W284" s="772"/>
      <c r="X284" s="772"/>
      <c r="Y284" s="772"/>
      <c r="Z284" s="772"/>
    </row>
    <row r="285" spans="1:26" ht="12.75" customHeight="1" x14ac:dyDescent="0.25">
      <c r="A285" s="772"/>
      <c r="B285" s="772"/>
      <c r="C285" s="823"/>
      <c r="D285" s="775"/>
      <c r="E285" s="776"/>
      <c r="F285" s="772"/>
      <c r="G285" s="777"/>
      <c r="H285" s="777"/>
      <c r="I285" s="772"/>
      <c r="J285" s="772"/>
      <c r="K285" s="772"/>
      <c r="L285" s="772"/>
      <c r="M285" s="772"/>
      <c r="N285" s="772"/>
      <c r="O285" s="772"/>
      <c r="P285" s="772"/>
      <c r="Q285" s="772"/>
      <c r="R285" s="772"/>
      <c r="S285" s="772"/>
      <c r="T285" s="772"/>
      <c r="U285" s="772"/>
      <c r="V285" s="772"/>
      <c r="W285" s="772"/>
      <c r="X285" s="772"/>
      <c r="Y285" s="772"/>
      <c r="Z285" s="772"/>
    </row>
    <row r="286" spans="1:26" ht="12.75" customHeight="1" x14ac:dyDescent="0.25">
      <c r="A286" s="772"/>
      <c r="B286" s="772"/>
      <c r="C286" s="823"/>
      <c r="D286" s="775"/>
      <c r="E286" s="776"/>
      <c r="F286" s="772"/>
      <c r="G286" s="777"/>
      <c r="H286" s="777"/>
      <c r="I286" s="772"/>
      <c r="J286" s="772"/>
      <c r="K286" s="772"/>
      <c r="L286" s="772"/>
      <c r="M286" s="772"/>
      <c r="N286" s="772"/>
      <c r="O286" s="772"/>
      <c r="P286" s="772"/>
      <c r="Q286" s="772"/>
      <c r="R286" s="772"/>
      <c r="S286" s="772"/>
      <c r="T286" s="772"/>
      <c r="U286" s="772"/>
      <c r="V286" s="772"/>
      <c r="W286" s="772"/>
      <c r="X286" s="772"/>
      <c r="Y286" s="772"/>
      <c r="Z286" s="772"/>
    </row>
    <row r="287" spans="1:26" ht="12.75" customHeight="1" x14ac:dyDescent="0.25">
      <c r="A287" s="772"/>
      <c r="B287" s="772"/>
      <c r="C287" s="823"/>
      <c r="D287" s="775"/>
      <c r="E287" s="776"/>
      <c r="F287" s="772"/>
      <c r="G287" s="777"/>
      <c r="H287" s="777"/>
      <c r="I287" s="772"/>
      <c r="J287" s="772"/>
      <c r="K287" s="772"/>
      <c r="L287" s="772"/>
      <c r="M287" s="772"/>
      <c r="N287" s="772"/>
      <c r="O287" s="772"/>
      <c r="P287" s="772"/>
      <c r="Q287" s="772"/>
      <c r="R287" s="772"/>
      <c r="S287" s="772"/>
      <c r="T287" s="772"/>
      <c r="U287" s="772"/>
      <c r="V287" s="772"/>
      <c r="W287" s="772"/>
      <c r="X287" s="772"/>
      <c r="Y287" s="772"/>
      <c r="Z287" s="772"/>
    </row>
    <row r="288" spans="1:26" ht="12.75" customHeight="1" x14ac:dyDescent="0.25">
      <c r="A288" s="772"/>
      <c r="B288" s="772"/>
      <c r="C288" s="823"/>
      <c r="D288" s="775"/>
      <c r="E288" s="776"/>
      <c r="F288" s="772"/>
      <c r="G288" s="777"/>
      <c r="H288" s="777"/>
      <c r="I288" s="772"/>
      <c r="J288" s="772"/>
      <c r="K288" s="772"/>
      <c r="L288" s="772"/>
      <c r="M288" s="772"/>
      <c r="N288" s="772"/>
      <c r="O288" s="772"/>
      <c r="P288" s="772"/>
      <c r="Q288" s="772"/>
      <c r="R288" s="772"/>
      <c r="S288" s="772"/>
      <c r="T288" s="772"/>
      <c r="U288" s="772"/>
      <c r="V288" s="772"/>
      <c r="W288" s="772"/>
      <c r="X288" s="772"/>
      <c r="Y288" s="772"/>
      <c r="Z288" s="772"/>
    </row>
    <row r="289" spans="1:26" ht="12.75" customHeight="1" x14ac:dyDescent="0.25">
      <c r="A289" s="772"/>
      <c r="B289" s="772"/>
      <c r="C289" s="823"/>
      <c r="D289" s="775"/>
      <c r="E289" s="776"/>
      <c r="F289" s="772"/>
      <c r="G289" s="777"/>
      <c r="H289" s="777"/>
      <c r="I289" s="772"/>
      <c r="J289" s="772"/>
      <c r="K289" s="772"/>
      <c r="L289" s="772"/>
      <c r="M289" s="772"/>
      <c r="N289" s="772"/>
      <c r="O289" s="772"/>
      <c r="P289" s="772"/>
      <c r="Q289" s="772"/>
      <c r="R289" s="772"/>
      <c r="S289" s="772"/>
      <c r="T289" s="772"/>
      <c r="U289" s="772"/>
      <c r="V289" s="772"/>
      <c r="W289" s="772"/>
      <c r="X289" s="772"/>
      <c r="Y289" s="772"/>
      <c r="Z289" s="772"/>
    </row>
    <row r="290" spans="1:26" ht="12.75" customHeight="1" x14ac:dyDescent="0.25">
      <c r="A290" s="772"/>
      <c r="B290" s="772"/>
      <c r="C290" s="823"/>
      <c r="D290" s="775"/>
      <c r="E290" s="776"/>
      <c r="F290" s="772"/>
      <c r="G290" s="777"/>
      <c r="H290" s="777"/>
      <c r="I290" s="772"/>
      <c r="J290" s="772"/>
      <c r="K290" s="772"/>
      <c r="L290" s="772"/>
      <c r="M290" s="772"/>
      <c r="N290" s="772"/>
      <c r="O290" s="772"/>
      <c r="P290" s="772"/>
      <c r="Q290" s="772"/>
      <c r="R290" s="772"/>
      <c r="S290" s="772"/>
      <c r="T290" s="772"/>
      <c r="U290" s="772"/>
      <c r="V290" s="772"/>
      <c r="W290" s="772"/>
      <c r="X290" s="772"/>
      <c r="Y290" s="772"/>
      <c r="Z290" s="772"/>
    </row>
    <row r="291" spans="1:26" ht="12.75" customHeight="1" x14ac:dyDescent="0.25">
      <c r="A291" s="772"/>
      <c r="B291" s="772"/>
      <c r="C291" s="823"/>
      <c r="D291" s="775"/>
      <c r="E291" s="776"/>
      <c r="F291" s="772"/>
      <c r="G291" s="777"/>
      <c r="H291" s="777"/>
      <c r="I291" s="772"/>
      <c r="J291" s="772"/>
      <c r="K291" s="772"/>
      <c r="L291" s="772"/>
      <c r="M291" s="772"/>
      <c r="N291" s="772"/>
      <c r="O291" s="772"/>
      <c r="P291" s="772"/>
      <c r="Q291" s="772"/>
      <c r="R291" s="772"/>
      <c r="S291" s="772"/>
      <c r="T291" s="772"/>
      <c r="U291" s="772"/>
      <c r="V291" s="772"/>
      <c r="W291" s="772"/>
      <c r="X291" s="772"/>
      <c r="Y291" s="772"/>
      <c r="Z291" s="772"/>
    </row>
    <row r="292" spans="1:26" ht="12.75" customHeight="1" x14ac:dyDescent="0.25">
      <c r="A292" s="772"/>
      <c r="B292" s="772"/>
      <c r="C292" s="823"/>
      <c r="D292" s="775"/>
      <c r="E292" s="776"/>
      <c r="F292" s="772"/>
      <c r="G292" s="777"/>
      <c r="H292" s="777"/>
      <c r="I292" s="772"/>
      <c r="J292" s="772"/>
      <c r="K292" s="772"/>
      <c r="L292" s="772"/>
      <c r="M292" s="772"/>
      <c r="N292" s="772"/>
      <c r="O292" s="772"/>
      <c r="P292" s="772"/>
      <c r="Q292" s="772"/>
      <c r="R292" s="772"/>
      <c r="S292" s="772"/>
      <c r="T292" s="772"/>
      <c r="U292" s="772"/>
      <c r="V292" s="772"/>
      <c r="W292" s="772"/>
      <c r="X292" s="772"/>
      <c r="Y292" s="772"/>
      <c r="Z292" s="772"/>
    </row>
    <row r="293" spans="1:26" ht="12.75" customHeight="1" x14ac:dyDescent="0.25">
      <c r="A293" s="772"/>
      <c r="B293" s="772"/>
      <c r="C293" s="823"/>
      <c r="D293" s="775"/>
      <c r="E293" s="776"/>
      <c r="F293" s="772"/>
      <c r="G293" s="777"/>
      <c r="H293" s="777"/>
      <c r="I293" s="772"/>
      <c r="J293" s="772"/>
      <c r="K293" s="772"/>
      <c r="L293" s="772"/>
      <c r="M293" s="772"/>
      <c r="N293" s="772"/>
      <c r="O293" s="772"/>
      <c r="P293" s="772"/>
      <c r="Q293" s="772"/>
      <c r="R293" s="772"/>
      <c r="S293" s="772"/>
      <c r="T293" s="772"/>
      <c r="U293" s="772"/>
      <c r="V293" s="772"/>
      <c r="W293" s="772"/>
      <c r="X293" s="772"/>
      <c r="Y293" s="772"/>
      <c r="Z293" s="772"/>
    </row>
    <row r="294" spans="1:26" ht="12.75" customHeight="1" x14ac:dyDescent="0.25">
      <c r="A294" s="772"/>
      <c r="B294" s="772"/>
      <c r="C294" s="823"/>
      <c r="D294" s="775"/>
      <c r="E294" s="776"/>
      <c r="F294" s="772"/>
      <c r="G294" s="777"/>
      <c r="H294" s="777"/>
      <c r="I294" s="772"/>
      <c r="J294" s="772"/>
      <c r="K294" s="772"/>
      <c r="L294" s="772"/>
      <c r="M294" s="772"/>
      <c r="N294" s="772"/>
      <c r="O294" s="772"/>
      <c r="P294" s="772"/>
      <c r="Q294" s="772"/>
      <c r="R294" s="772"/>
      <c r="S294" s="772"/>
      <c r="T294" s="772"/>
      <c r="U294" s="772"/>
      <c r="V294" s="772"/>
      <c r="W294" s="772"/>
      <c r="X294" s="772"/>
      <c r="Y294" s="772"/>
      <c r="Z294" s="772"/>
    </row>
    <row r="295" spans="1:26" ht="12.75" customHeight="1" x14ac:dyDescent="0.25">
      <c r="A295" s="772"/>
      <c r="B295" s="772"/>
      <c r="C295" s="823"/>
      <c r="D295" s="775"/>
      <c r="E295" s="776"/>
      <c r="F295" s="772"/>
      <c r="G295" s="777"/>
      <c r="H295" s="777"/>
      <c r="I295" s="772"/>
      <c r="J295" s="772"/>
      <c r="K295" s="772"/>
      <c r="L295" s="772"/>
      <c r="M295" s="772"/>
      <c r="N295" s="772"/>
      <c r="O295" s="772"/>
      <c r="P295" s="772"/>
      <c r="Q295" s="772"/>
      <c r="R295" s="772"/>
      <c r="S295" s="772"/>
      <c r="T295" s="772"/>
      <c r="U295" s="772"/>
      <c r="V295" s="772"/>
      <c r="W295" s="772"/>
      <c r="X295" s="772"/>
      <c r="Y295" s="772"/>
      <c r="Z295" s="772"/>
    </row>
    <row r="296" spans="1:26" ht="12.75" customHeight="1" x14ac:dyDescent="0.25">
      <c r="A296" s="772"/>
      <c r="B296" s="772"/>
      <c r="C296" s="823"/>
      <c r="D296" s="775"/>
      <c r="E296" s="776"/>
      <c r="F296" s="772"/>
      <c r="G296" s="777"/>
      <c r="H296" s="777"/>
      <c r="I296" s="772"/>
      <c r="J296" s="772"/>
      <c r="K296" s="772"/>
      <c r="L296" s="772"/>
      <c r="M296" s="772"/>
      <c r="N296" s="772"/>
      <c r="O296" s="772"/>
      <c r="P296" s="772"/>
      <c r="Q296" s="772"/>
      <c r="R296" s="772"/>
      <c r="S296" s="772"/>
      <c r="T296" s="772"/>
      <c r="U296" s="772"/>
      <c r="V296" s="772"/>
      <c r="W296" s="772"/>
      <c r="X296" s="772"/>
      <c r="Y296" s="772"/>
      <c r="Z296" s="772"/>
    </row>
    <row r="297" spans="1:26" ht="12.75" customHeight="1" x14ac:dyDescent="0.25">
      <c r="A297" s="772"/>
      <c r="B297" s="772"/>
      <c r="C297" s="823"/>
      <c r="D297" s="775"/>
      <c r="E297" s="776"/>
      <c r="F297" s="772"/>
      <c r="G297" s="777"/>
      <c r="H297" s="777"/>
      <c r="I297" s="772"/>
      <c r="J297" s="772"/>
      <c r="K297" s="772"/>
      <c r="L297" s="772"/>
      <c r="M297" s="772"/>
      <c r="N297" s="772"/>
      <c r="O297" s="772"/>
      <c r="P297" s="772"/>
      <c r="Q297" s="772"/>
      <c r="R297" s="772"/>
      <c r="S297" s="772"/>
      <c r="T297" s="772"/>
      <c r="U297" s="772"/>
      <c r="V297" s="772"/>
      <c r="W297" s="772"/>
      <c r="X297" s="772"/>
      <c r="Y297" s="772"/>
      <c r="Z297" s="772"/>
    </row>
    <row r="298" spans="1:26" ht="12.75" customHeight="1" x14ac:dyDescent="0.25">
      <c r="A298" s="772"/>
      <c r="B298" s="772"/>
      <c r="C298" s="823"/>
      <c r="D298" s="775"/>
      <c r="E298" s="776"/>
      <c r="F298" s="772"/>
      <c r="G298" s="777"/>
      <c r="H298" s="777"/>
      <c r="I298" s="772"/>
      <c r="J298" s="772"/>
      <c r="K298" s="772"/>
      <c r="L298" s="772"/>
      <c r="M298" s="772"/>
      <c r="N298" s="772"/>
      <c r="O298" s="772"/>
      <c r="P298" s="772"/>
      <c r="Q298" s="772"/>
      <c r="R298" s="772"/>
      <c r="S298" s="772"/>
      <c r="T298" s="772"/>
      <c r="U298" s="772"/>
      <c r="V298" s="772"/>
      <c r="W298" s="772"/>
      <c r="X298" s="772"/>
      <c r="Y298" s="772"/>
      <c r="Z298" s="772"/>
    </row>
    <row r="299" spans="1:26" ht="12.75" customHeight="1" x14ac:dyDescent="0.25">
      <c r="A299" s="772"/>
      <c r="B299" s="772"/>
      <c r="C299" s="823"/>
      <c r="D299" s="775"/>
      <c r="E299" s="776"/>
      <c r="F299" s="772"/>
      <c r="G299" s="777"/>
      <c r="H299" s="777"/>
      <c r="I299" s="772"/>
      <c r="J299" s="772"/>
      <c r="K299" s="772"/>
      <c r="L299" s="772"/>
      <c r="M299" s="772"/>
      <c r="N299" s="772"/>
      <c r="O299" s="772"/>
      <c r="P299" s="772"/>
      <c r="Q299" s="772"/>
      <c r="R299" s="772"/>
      <c r="S299" s="772"/>
      <c r="T299" s="772"/>
      <c r="U299" s="772"/>
      <c r="V299" s="772"/>
      <c r="W299" s="772"/>
      <c r="X299" s="772"/>
      <c r="Y299" s="772"/>
      <c r="Z299" s="772"/>
    </row>
    <row r="300" spans="1:26" ht="12.75" customHeight="1" x14ac:dyDescent="0.25">
      <c r="A300" s="772"/>
      <c r="B300" s="772"/>
      <c r="C300" s="823"/>
      <c r="D300" s="775"/>
      <c r="E300" s="776"/>
      <c r="F300" s="772"/>
      <c r="G300" s="777"/>
      <c r="H300" s="777"/>
      <c r="I300" s="772"/>
      <c r="J300" s="772"/>
      <c r="K300" s="772"/>
      <c r="L300" s="772"/>
      <c r="M300" s="772"/>
      <c r="N300" s="772"/>
      <c r="O300" s="772"/>
      <c r="P300" s="772"/>
      <c r="Q300" s="772"/>
      <c r="R300" s="772"/>
      <c r="S300" s="772"/>
      <c r="T300" s="772"/>
      <c r="U300" s="772"/>
      <c r="V300" s="772"/>
      <c r="W300" s="772"/>
      <c r="X300" s="772"/>
      <c r="Y300" s="772"/>
      <c r="Z300" s="772"/>
    </row>
    <row r="301" spans="1:26" ht="12.75" customHeight="1" x14ac:dyDescent="0.25">
      <c r="A301" s="772"/>
      <c r="B301" s="772"/>
      <c r="C301" s="823"/>
      <c r="D301" s="775"/>
      <c r="E301" s="776"/>
      <c r="F301" s="772"/>
      <c r="G301" s="777"/>
      <c r="H301" s="777"/>
      <c r="I301" s="772"/>
      <c r="J301" s="772"/>
      <c r="K301" s="772"/>
      <c r="L301" s="772"/>
      <c r="M301" s="772"/>
      <c r="N301" s="772"/>
      <c r="O301" s="772"/>
      <c r="P301" s="772"/>
      <c r="Q301" s="772"/>
      <c r="R301" s="772"/>
      <c r="S301" s="772"/>
      <c r="T301" s="772"/>
      <c r="U301" s="772"/>
      <c r="V301" s="772"/>
      <c r="W301" s="772"/>
      <c r="X301" s="772"/>
      <c r="Y301" s="772"/>
      <c r="Z301" s="772"/>
    </row>
    <row r="302" spans="1:26" ht="12.75" customHeight="1" x14ac:dyDescent="0.25">
      <c r="A302" s="772"/>
      <c r="B302" s="772"/>
      <c r="C302" s="823"/>
      <c r="D302" s="775"/>
      <c r="E302" s="776"/>
      <c r="F302" s="772"/>
      <c r="G302" s="777"/>
      <c r="H302" s="777"/>
      <c r="I302" s="772"/>
      <c r="J302" s="772"/>
      <c r="K302" s="772"/>
      <c r="L302" s="772"/>
      <c r="M302" s="772"/>
      <c r="N302" s="772"/>
      <c r="O302" s="772"/>
      <c r="P302" s="772"/>
      <c r="Q302" s="772"/>
      <c r="R302" s="772"/>
      <c r="S302" s="772"/>
      <c r="T302" s="772"/>
      <c r="U302" s="772"/>
      <c r="V302" s="772"/>
      <c r="W302" s="772"/>
      <c r="X302" s="772"/>
      <c r="Y302" s="772"/>
      <c r="Z302" s="772"/>
    </row>
    <row r="303" spans="1:26" ht="12.75" customHeight="1" x14ac:dyDescent="0.25">
      <c r="A303" s="772"/>
      <c r="B303" s="772"/>
      <c r="C303" s="823"/>
      <c r="D303" s="775"/>
      <c r="E303" s="776"/>
      <c r="F303" s="772"/>
      <c r="G303" s="777"/>
      <c r="H303" s="777"/>
      <c r="I303" s="772"/>
      <c r="J303" s="772"/>
      <c r="K303" s="772"/>
      <c r="L303" s="772"/>
      <c r="M303" s="772"/>
      <c r="N303" s="772"/>
      <c r="O303" s="772"/>
      <c r="P303" s="772"/>
      <c r="Q303" s="772"/>
      <c r="R303" s="772"/>
      <c r="S303" s="772"/>
      <c r="T303" s="772"/>
      <c r="U303" s="772"/>
      <c r="V303" s="772"/>
      <c r="W303" s="772"/>
      <c r="X303" s="772"/>
      <c r="Y303" s="772"/>
      <c r="Z303" s="772"/>
    </row>
    <row r="304" spans="1:26" ht="12.75" customHeight="1" x14ac:dyDescent="0.25">
      <c r="A304" s="772"/>
      <c r="B304" s="772"/>
      <c r="C304" s="823"/>
      <c r="D304" s="775"/>
      <c r="E304" s="776"/>
      <c r="F304" s="772"/>
      <c r="G304" s="777"/>
      <c r="H304" s="777"/>
      <c r="I304" s="772"/>
      <c r="J304" s="772"/>
      <c r="K304" s="772"/>
      <c r="L304" s="772"/>
      <c r="M304" s="772"/>
      <c r="N304" s="772"/>
      <c r="O304" s="772"/>
      <c r="P304" s="772"/>
      <c r="Q304" s="772"/>
      <c r="R304" s="772"/>
      <c r="S304" s="772"/>
      <c r="T304" s="772"/>
      <c r="U304" s="772"/>
      <c r="V304" s="772"/>
      <c r="W304" s="772"/>
      <c r="X304" s="772"/>
      <c r="Y304" s="772"/>
      <c r="Z304" s="772"/>
    </row>
    <row r="305" spans="1:26" ht="12.75" customHeight="1" x14ac:dyDescent="0.25">
      <c r="A305" s="772"/>
      <c r="B305" s="772"/>
      <c r="C305" s="823"/>
      <c r="D305" s="775"/>
      <c r="E305" s="776"/>
      <c r="F305" s="772"/>
      <c r="G305" s="777"/>
      <c r="H305" s="777"/>
      <c r="I305" s="772"/>
      <c r="J305" s="772"/>
      <c r="K305" s="772"/>
      <c r="L305" s="772"/>
      <c r="M305" s="772"/>
      <c r="N305" s="772"/>
      <c r="O305" s="772"/>
      <c r="P305" s="772"/>
      <c r="Q305" s="772"/>
      <c r="R305" s="772"/>
      <c r="S305" s="772"/>
      <c r="T305" s="772"/>
      <c r="U305" s="772"/>
      <c r="V305" s="772"/>
      <c r="W305" s="772"/>
      <c r="X305" s="772"/>
      <c r="Y305" s="772"/>
      <c r="Z305" s="772"/>
    </row>
    <row r="306" spans="1:26" ht="12.75" customHeight="1" x14ac:dyDescent="0.25">
      <c r="A306" s="772"/>
      <c r="B306" s="772"/>
      <c r="C306" s="823"/>
      <c r="D306" s="775"/>
      <c r="E306" s="776"/>
      <c r="F306" s="772"/>
      <c r="G306" s="777"/>
      <c r="H306" s="777"/>
      <c r="I306" s="772"/>
      <c r="J306" s="772"/>
      <c r="K306" s="772"/>
      <c r="L306" s="772"/>
      <c r="M306" s="772"/>
      <c r="N306" s="772"/>
      <c r="O306" s="772"/>
      <c r="P306" s="772"/>
      <c r="Q306" s="772"/>
      <c r="R306" s="772"/>
      <c r="S306" s="772"/>
      <c r="T306" s="772"/>
      <c r="U306" s="772"/>
      <c r="V306" s="772"/>
      <c r="W306" s="772"/>
      <c r="X306" s="772"/>
      <c r="Y306" s="772"/>
      <c r="Z306" s="772"/>
    </row>
    <row r="307" spans="1:26" ht="12.75" customHeight="1" x14ac:dyDescent="0.25">
      <c r="A307" s="772"/>
      <c r="B307" s="772"/>
      <c r="C307" s="823"/>
      <c r="D307" s="775"/>
      <c r="E307" s="776"/>
      <c r="F307" s="772"/>
      <c r="G307" s="777"/>
      <c r="H307" s="777"/>
      <c r="I307" s="772"/>
      <c r="J307" s="772"/>
      <c r="K307" s="772"/>
      <c r="L307" s="772"/>
      <c r="M307" s="772"/>
      <c r="N307" s="772"/>
      <c r="O307" s="772"/>
      <c r="P307" s="772"/>
      <c r="Q307" s="772"/>
      <c r="R307" s="772"/>
      <c r="S307" s="772"/>
      <c r="T307" s="772"/>
      <c r="U307" s="772"/>
      <c r="V307" s="772"/>
      <c r="W307" s="772"/>
      <c r="X307" s="772"/>
      <c r="Y307" s="772"/>
      <c r="Z307" s="772"/>
    </row>
    <row r="308" spans="1:26" ht="12.75" customHeight="1" x14ac:dyDescent="0.25">
      <c r="A308" s="772"/>
      <c r="B308" s="772"/>
      <c r="C308" s="823"/>
      <c r="D308" s="775"/>
      <c r="E308" s="776"/>
      <c r="F308" s="772"/>
      <c r="G308" s="777"/>
      <c r="H308" s="777"/>
      <c r="I308" s="772"/>
      <c r="J308" s="772"/>
      <c r="K308" s="772"/>
      <c r="L308" s="772"/>
      <c r="M308" s="772"/>
      <c r="N308" s="772"/>
      <c r="O308" s="772"/>
      <c r="P308" s="772"/>
      <c r="Q308" s="772"/>
      <c r="R308" s="772"/>
      <c r="S308" s="772"/>
      <c r="T308" s="772"/>
      <c r="U308" s="772"/>
      <c r="V308" s="772"/>
      <c r="W308" s="772"/>
      <c r="X308" s="772"/>
      <c r="Y308" s="772"/>
      <c r="Z308" s="772"/>
    </row>
    <row r="309" spans="1:26" ht="12.75" customHeight="1" x14ac:dyDescent="0.25">
      <c r="A309" s="772"/>
      <c r="B309" s="772"/>
      <c r="C309" s="823"/>
      <c r="D309" s="775"/>
      <c r="E309" s="776"/>
      <c r="F309" s="772"/>
      <c r="G309" s="777"/>
      <c r="H309" s="777"/>
      <c r="I309" s="772"/>
      <c r="J309" s="772"/>
      <c r="K309" s="772"/>
      <c r="L309" s="772"/>
      <c r="M309" s="772"/>
      <c r="N309" s="772"/>
      <c r="O309" s="772"/>
      <c r="P309" s="772"/>
      <c r="Q309" s="772"/>
      <c r="R309" s="772"/>
      <c r="S309" s="772"/>
      <c r="T309" s="772"/>
      <c r="U309" s="772"/>
      <c r="V309" s="772"/>
      <c r="W309" s="772"/>
      <c r="X309" s="772"/>
      <c r="Y309" s="772"/>
      <c r="Z309" s="772"/>
    </row>
    <row r="310" spans="1:26" ht="12.75" customHeight="1" x14ac:dyDescent="0.25">
      <c r="A310" s="772"/>
      <c r="B310" s="772"/>
      <c r="C310" s="823"/>
      <c r="D310" s="775"/>
      <c r="E310" s="776"/>
      <c r="F310" s="772"/>
      <c r="G310" s="777"/>
      <c r="H310" s="777"/>
      <c r="I310" s="772"/>
      <c r="J310" s="772"/>
      <c r="K310" s="772"/>
      <c r="L310" s="772"/>
      <c r="M310" s="772"/>
      <c r="N310" s="772"/>
      <c r="O310" s="772"/>
      <c r="P310" s="772"/>
      <c r="Q310" s="772"/>
      <c r="R310" s="772"/>
      <c r="S310" s="772"/>
      <c r="T310" s="772"/>
      <c r="U310" s="772"/>
      <c r="V310" s="772"/>
      <c r="W310" s="772"/>
      <c r="X310" s="772"/>
      <c r="Y310" s="772"/>
      <c r="Z310" s="772"/>
    </row>
    <row r="311" spans="1:26" ht="12.75" customHeight="1" x14ac:dyDescent="0.25">
      <c r="A311" s="772"/>
      <c r="B311" s="772"/>
      <c r="C311" s="823"/>
      <c r="D311" s="775"/>
      <c r="E311" s="776"/>
      <c r="F311" s="772"/>
      <c r="G311" s="777"/>
      <c r="H311" s="777"/>
      <c r="I311" s="772"/>
      <c r="J311" s="772"/>
      <c r="K311" s="772"/>
      <c r="L311" s="772"/>
      <c r="M311" s="772"/>
      <c r="N311" s="772"/>
      <c r="O311" s="772"/>
      <c r="P311" s="772"/>
      <c r="Q311" s="772"/>
      <c r="R311" s="772"/>
      <c r="S311" s="772"/>
      <c r="T311" s="772"/>
      <c r="U311" s="772"/>
      <c r="V311" s="772"/>
      <c r="W311" s="772"/>
      <c r="X311" s="772"/>
      <c r="Y311" s="772"/>
      <c r="Z311" s="772"/>
    </row>
    <row r="312" spans="1:26" ht="12.75" customHeight="1" x14ac:dyDescent="0.25">
      <c r="A312" s="772"/>
      <c r="B312" s="772"/>
      <c r="C312" s="823"/>
      <c r="D312" s="775"/>
      <c r="E312" s="776"/>
      <c r="F312" s="772"/>
      <c r="G312" s="777"/>
      <c r="H312" s="777"/>
      <c r="I312" s="772"/>
      <c r="J312" s="772"/>
      <c r="K312" s="772"/>
      <c r="L312" s="772"/>
      <c r="M312" s="772"/>
      <c r="N312" s="772"/>
      <c r="O312" s="772"/>
      <c r="P312" s="772"/>
      <c r="Q312" s="772"/>
      <c r="R312" s="772"/>
      <c r="S312" s="772"/>
      <c r="T312" s="772"/>
      <c r="U312" s="772"/>
      <c r="V312" s="772"/>
      <c r="W312" s="772"/>
      <c r="X312" s="772"/>
      <c r="Y312" s="772"/>
      <c r="Z312" s="772"/>
    </row>
    <row r="313" spans="1:26" ht="12.75" customHeight="1" x14ac:dyDescent="0.25">
      <c r="A313" s="772"/>
      <c r="B313" s="772"/>
      <c r="C313" s="823"/>
      <c r="D313" s="775"/>
      <c r="E313" s="776"/>
      <c r="F313" s="772"/>
      <c r="G313" s="777"/>
      <c r="H313" s="777"/>
      <c r="I313" s="772"/>
      <c r="J313" s="772"/>
      <c r="K313" s="772"/>
      <c r="L313" s="772"/>
      <c r="M313" s="772"/>
      <c r="N313" s="772"/>
      <c r="O313" s="772"/>
      <c r="P313" s="772"/>
      <c r="Q313" s="772"/>
      <c r="R313" s="772"/>
      <c r="S313" s="772"/>
      <c r="T313" s="772"/>
      <c r="U313" s="772"/>
      <c r="V313" s="772"/>
      <c r="W313" s="772"/>
      <c r="X313" s="772"/>
      <c r="Y313" s="772"/>
      <c r="Z313" s="772"/>
    </row>
    <row r="314" spans="1:26" ht="12.75" customHeight="1" x14ac:dyDescent="0.25">
      <c r="A314" s="772"/>
      <c r="B314" s="772"/>
      <c r="C314" s="823"/>
      <c r="D314" s="775"/>
      <c r="E314" s="776"/>
      <c r="F314" s="772"/>
      <c r="G314" s="777"/>
      <c r="H314" s="777"/>
      <c r="I314" s="772"/>
      <c r="J314" s="772"/>
      <c r="K314" s="772"/>
      <c r="L314" s="772"/>
      <c r="M314" s="772"/>
      <c r="N314" s="772"/>
      <c r="O314" s="772"/>
      <c r="P314" s="772"/>
      <c r="Q314" s="772"/>
      <c r="R314" s="772"/>
      <c r="S314" s="772"/>
      <c r="T314" s="772"/>
      <c r="U314" s="772"/>
      <c r="V314" s="772"/>
      <c r="W314" s="772"/>
      <c r="X314" s="772"/>
      <c r="Y314" s="772"/>
      <c r="Z314" s="772"/>
    </row>
    <row r="315" spans="1:26" ht="12.75" customHeight="1" x14ac:dyDescent="0.25">
      <c r="A315" s="772"/>
      <c r="B315" s="772"/>
      <c r="C315" s="823"/>
      <c r="D315" s="775"/>
      <c r="E315" s="776"/>
      <c r="F315" s="772"/>
      <c r="G315" s="777"/>
      <c r="H315" s="777"/>
      <c r="I315" s="772"/>
      <c r="J315" s="772"/>
      <c r="K315" s="772"/>
      <c r="L315" s="772"/>
      <c r="M315" s="772"/>
      <c r="N315" s="772"/>
      <c r="O315" s="772"/>
      <c r="P315" s="772"/>
      <c r="Q315" s="772"/>
      <c r="R315" s="772"/>
      <c r="S315" s="772"/>
      <c r="T315" s="772"/>
      <c r="U315" s="772"/>
      <c r="V315" s="772"/>
      <c r="W315" s="772"/>
      <c r="X315" s="772"/>
      <c r="Y315" s="772"/>
      <c r="Z315" s="772"/>
    </row>
    <row r="316" spans="1:26" ht="12.75" customHeight="1" x14ac:dyDescent="0.25">
      <c r="A316" s="772"/>
      <c r="B316" s="772"/>
      <c r="C316" s="823"/>
      <c r="D316" s="775"/>
      <c r="E316" s="776"/>
      <c r="F316" s="772"/>
      <c r="G316" s="777"/>
      <c r="H316" s="777"/>
      <c r="I316" s="772"/>
      <c r="J316" s="772"/>
      <c r="K316" s="772"/>
      <c r="L316" s="772"/>
      <c r="M316" s="772"/>
      <c r="N316" s="772"/>
      <c r="O316" s="772"/>
      <c r="P316" s="772"/>
      <c r="Q316" s="772"/>
      <c r="R316" s="772"/>
      <c r="S316" s="772"/>
      <c r="T316" s="772"/>
      <c r="U316" s="772"/>
      <c r="V316" s="772"/>
      <c r="W316" s="772"/>
      <c r="X316" s="772"/>
      <c r="Y316" s="772"/>
      <c r="Z316" s="772"/>
    </row>
    <row r="317" spans="1:26" ht="12.75" customHeight="1" x14ac:dyDescent="0.25">
      <c r="A317" s="772"/>
      <c r="B317" s="772"/>
      <c r="C317" s="823"/>
      <c r="D317" s="775"/>
      <c r="E317" s="776"/>
      <c r="F317" s="772"/>
      <c r="G317" s="777"/>
      <c r="H317" s="777"/>
      <c r="I317" s="772"/>
      <c r="J317" s="772"/>
      <c r="K317" s="772"/>
      <c r="L317" s="772"/>
      <c r="M317" s="772"/>
      <c r="N317" s="772"/>
      <c r="O317" s="772"/>
      <c r="P317" s="772"/>
      <c r="Q317" s="772"/>
      <c r="R317" s="772"/>
      <c r="S317" s="772"/>
      <c r="T317" s="772"/>
      <c r="U317" s="772"/>
      <c r="V317" s="772"/>
      <c r="W317" s="772"/>
      <c r="X317" s="772"/>
      <c r="Y317" s="772"/>
      <c r="Z317" s="772"/>
    </row>
    <row r="318" spans="1:26" ht="12.75" customHeight="1" x14ac:dyDescent="0.25">
      <c r="A318" s="772"/>
      <c r="B318" s="772"/>
      <c r="C318" s="823"/>
      <c r="D318" s="775"/>
      <c r="E318" s="776"/>
      <c r="F318" s="772"/>
      <c r="G318" s="777"/>
      <c r="H318" s="777"/>
      <c r="I318" s="772"/>
      <c r="J318" s="772"/>
      <c r="K318" s="772"/>
      <c r="L318" s="772"/>
      <c r="M318" s="772"/>
      <c r="N318" s="772"/>
      <c r="O318" s="772"/>
      <c r="P318" s="772"/>
      <c r="Q318" s="772"/>
      <c r="R318" s="772"/>
      <c r="S318" s="772"/>
      <c r="T318" s="772"/>
      <c r="U318" s="772"/>
      <c r="V318" s="772"/>
      <c r="W318" s="772"/>
      <c r="X318" s="772"/>
      <c r="Y318" s="772"/>
      <c r="Z318" s="772"/>
    </row>
    <row r="319" spans="1:26" ht="12.75" customHeight="1" x14ac:dyDescent="0.25">
      <c r="A319" s="772"/>
      <c r="B319" s="772"/>
      <c r="C319" s="823"/>
      <c r="D319" s="775"/>
      <c r="E319" s="776"/>
      <c r="F319" s="772"/>
      <c r="G319" s="777"/>
      <c r="H319" s="777"/>
      <c r="I319" s="772"/>
      <c r="J319" s="772"/>
      <c r="K319" s="772"/>
      <c r="L319" s="772"/>
      <c r="M319" s="772"/>
      <c r="N319" s="772"/>
      <c r="O319" s="772"/>
      <c r="P319" s="772"/>
      <c r="Q319" s="772"/>
      <c r="R319" s="772"/>
      <c r="S319" s="772"/>
      <c r="T319" s="772"/>
      <c r="U319" s="772"/>
      <c r="V319" s="772"/>
      <c r="W319" s="772"/>
      <c r="X319" s="772"/>
      <c r="Y319" s="772"/>
      <c r="Z319" s="772"/>
    </row>
    <row r="320" spans="1:26" ht="12.75" customHeight="1" x14ac:dyDescent="0.25">
      <c r="A320" s="772"/>
      <c r="B320" s="772"/>
      <c r="C320" s="823"/>
      <c r="D320" s="775"/>
      <c r="E320" s="776"/>
      <c r="F320" s="772"/>
      <c r="G320" s="777"/>
      <c r="H320" s="777"/>
      <c r="I320" s="772"/>
      <c r="J320" s="772"/>
      <c r="K320" s="772"/>
      <c r="L320" s="772"/>
      <c r="M320" s="772"/>
      <c r="N320" s="772"/>
      <c r="O320" s="772"/>
      <c r="P320" s="772"/>
      <c r="Q320" s="772"/>
      <c r="R320" s="772"/>
      <c r="S320" s="772"/>
      <c r="T320" s="772"/>
      <c r="U320" s="772"/>
      <c r="V320" s="772"/>
      <c r="W320" s="772"/>
      <c r="X320" s="772"/>
      <c r="Y320" s="772"/>
      <c r="Z320" s="772"/>
    </row>
    <row r="321" spans="1:26" ht="12.75" customHeight="1" x14ac:dyDescent="0.25">
      <c r="A321" s="772"/>
      <c r="B321" s="772"/>
      <c r="C321" s="823"/>
      <c r="D321" s="775"/>
      <c r="E321" s="776"/>
      <c r="F321" s="772"/>
      <c r="G321" s="777"/>
      <c r="H321" s="777"/>
      <c r="I321" s="772"/>
      <c r="J321" s="772"/>
      <c r="K321" s="772"/>
      <c r="L321" s="772"/>
      <c r="M321" s="772"/>
      <c r="N321" s="772"/>
      <c r="O321" s="772"/>
      <c r="P321" s="772"/>
      <c r="Q321" s="772"/>
      <c r="R321" s="772"/>
      <c r="S321" s="772"/>
      <c r="T321" s="772"/>
      <c r="U321" s="772"/>
      <c r="V321" s="772"/>
      <c r="W321" s="772"/>
      <c r="X321" s="772"/>
      <c r="Y321" s="772"/>
      <c r="Z321" s="772"/>
    </row>
    <row r="322" spans="1:26" ht="12.75" customHeight="1" x14ac:dyDescent="0.25">
      <c r="A322" s="772"/>
      <c r="B322" s="772"/>
      <c r="C322" s="823"/>
      <c r="D322" s="775"/>
      <c r="E322" s="776"/>
      <c r="F322" s="772"/>
      <c r="G322" s="777"/>
      <c r="H322" s="777"/>
      <c r="I322" s="772"/>
      <c r="J322" s="772"/>
      <c r="K322" s="772"/>
      <c r="L322" s="772"/>
      <c r="M322" s="772"/>
      <c r="N322" s="772"/>
      <c r="O322" s="772"/>
      <c r="P322" s="772"/>
      <c r="Q322" s="772"/>
      <c r="R322" s="772"/>
      <c r="S322" s="772"/>
      <c r="T322" s="772"/>
      <c r="U322" s="772"/>
      <c r="V322" s="772"/>
      <c r="W322" s="772"/>
      <c r="X322" s="772"/>
      <c r="Y322" s="772"/>
      <c r="Z322" s="772"/>
    </row>
    <row r="323" spans="1:26" ht="12.75" customHeight="1" x14ac:dyDescent="0.25">
      <c r="A323" s="772"/>
      <c r="B323" s="772"/>
      <c r="C323" s="823"/>
      <c r="D323" s="775"/>
      <c r="E323" s="776"/>
      <c r="F323" s="772"/>
      <c r="G323" s="777"/>
      <c r="H323" s="777"/>
      <c r="I323" s="772"/>
      <c r="J323" s="772"/>
      <c r="K323" s="772"/>
      <c r="L323" s="772"/>
      <c r="M323" s="772"/>
      <c r="N323" s="772"/>
      <c r="O323" s="772"/>
      <c r="P323" s="772"/>
      <c r="Q323" s="772"/>
      <c r="R323" s="772"/>
      <c r="S323" s="772"/>
      <c r="T323" s="772"/>
      <c r="U323" s="772"/>
      <c r="V323" s="772"/>
      <c r="W323" s="772"/>
      <c r="X323" s="772"/>
      <c r="Y323" s="772"/>
      <c r="Z323" s="772"/>
    </row>
    <row r="324" spans="1:26" ht="12.75" customHeight="1" x14ac:dyDescent="0.25">
      <c r="A324" s="772"/>
      <c r="B324" s="772"/>
      <c r="C324" s="823"/>
      <c r="D324" s="775"/>
      <c r="E324" s="776"/>
      <c r="F324" s="772"/>
      <c r="G324" s="777"/>
      <c r="H324" s="777"/>
      <c r="I324" s="772"/>
      <c r="J324" s="772"/>
      <c r="K324" s="772"/>
      <c r="L324" s="772"/>
      <c r="M324" s="772"/>
      <c r="N324" s="772"/>
      <c r="O324" s="772"/>
      <c r="P324" s="772"/>
      <c r="Q324" s="772"/>
      <c r="R324" s="772"/>
      <c r="S324" s="772"/>
      <c r="T324" s="772"/>
      <c r="U324" s="772"/>
      <c r="V324" s="772"/>
      <c r="W324" s="772"/>
      <c r="X324" s="772"/>
      <c r="Y324" s="772"/>
      <c r="Z324" s="772"/>
    </row>
    <row r="325" spans="1:26" ht="12.75" customHeight="1" x14ac:dyDescent="0.25">
      <c r="A325" s="772"/>
      <c r="B325" s="772"/>
      <c r="C325" s="823"/>
      <c r="D325" s="775"/>
      <c r="E325" s="776"/>
      <c r="F325" s="772"/>
      <c r="G325" s="777"/>
      <c r="H325" s="777"/>
      <c r="I325" s="772"/>
      <c r="J325" s="772"/>
      <c r="K325" s="772"/>
      <c r="L325" s="772"/>
      <c r="M325" s="772"/>
      <c r="N325" s="772"/>
      <c r="O325" s="772"/>
      <c r="P325" s="772"/>
      <c r="Q325" s="772"/>
      <c r="R325" s="772"/>
      <c r="S325" s="772"/>
      <c r="T325" s="772"/>
      <c r="U325" s="772"/>
      <c r="V325" s="772"/>
      <c r="W325" s="772"/>
      <c r="X325" s="772"/>
      <c r="Y325" s="772"/>
      <c r="Z325" s="772"/>
    </row>
    <row r="326" spans="1:26" ht="12.75" customHeight="1" x14ac:dyDescent="0.25">
      <c r="A326" s="772"/>
      <c r="B326" s="772"/>
      <c r="C326" s="823"/>
      <c r="D326" s="775"/>
      <c r="E326" s="776"/>
      <c r="F326" s="772"/>
      <c r="G326" s="777"/>
      <c r="H326" s="777"/>
      <c r="I326" s="772"/>
      <c r="J326" s="772"/>
      <c r="K326" s="772"/>
      <c r="L326" s="772"/>
      <c r="M326" s="772"/>
      <c r="N326" s="772"/>
      <c r="O326" s="772"/>
      <c r="P326" s="772"/>
      <c r="Q326" s="772"/>
      <c r="R326" s="772"/>
      <c r="S326" s="772"/>
      <c r="T326" s="772"/>
      <c r="U326" s="772"/>
      <c r="V326" s="772"/>
      <c r="W326" s="772"/>
      <c r="X326" s="772"/>
      <c r="Y326" s="772"/>
      <c r="Z326" s="772"/>
    </row>
    <row r="327" spans="1:26" ht="12.75" customHeight="1" x14ac:dyDescent="0.25">
      <c r="A327" s="772"/>
      <c r="B327" s="772"/>
      <c r="C327" s="823"/>
      <c r="D327" s="775"/>
      <c r="E327" s="776"/>
      <c r="F327" s="772"/>
      <c r="G327" s="777"/>
      <c r="H327" s="777"/>
      <c r="I327" s="772"/>
      <c r="J327" s="772"/>
      <c r="K327" s="772"/>
      <c r="L327" s="772"/>
      <c r="M327" s="772"/>
      <c r="N327" s="772"/>
      <c r="O327" s="772"/>
      <c r="P327" s="772"/>
      <c r="Q327" s="772"/>
      <c r="R327" s="772"/>
      <c r="S327" s="772"/>
      <c r="T327" s="772"/>
      <c r="U327" s="772"/>
      <c r="V327" s="772"/>
      <c r="W327" s="772"/>
      <c r="X327" s="772"/>
      <c r="Y327" s="772"/>
      <c r="Z327" s="772"/>
    </row>
    <row r="328" spans="1:26" ht="12.75" customHeight="1" x14ac:dyDescent="0.25">
      <c r="A328" s="772"/>
      <c r="B328" s="772"/>
      <c r="C328" s="823"/>
      <c r="D328" s="775"/>
      <c r="E328" s="776"/>
      <c r="F328" s="772"/>
      <c r="G328" s="777"/>
      <c r="H328" s="777"/>
      <c r="I328" s="772"/>
      <c r="J328" s="772"/>
      <c r="K328" s="772"/>
      <c r="L328" s="772"/>
      <c r="M328" s="772"/>
      <c r="N328" s="772"/>
      <c r="O328" s="772"/>
      <c r="P328" s="772"/>
      <c r="Q328" s="772"/>
      <c r="R328" s="772"/>
      <c r="S328" s="772"/>
      <c r="T328" s="772"/>
      <c r="U328" s="772"/>
      <c r="V328" s="772"/>
      <c r="W328" s="772"/>
      <c r="X328" s="772"/>
      <c r="Y328" s="772"/>
      <c r="Z328" s="772"/>
    </row>
    <row r="329" spans="1:26" ht="12.75" customHeight="1" x14ac:dyDescent="0.25">
      <c r="A329" s="772"/>
      <c r="B329" s="772"/>
      <c r="C329" s="823"/>
      <c r="D329" s="775"/>
      <c r="E329" s="776"/>
      <c r="F329" s="772"/>
      <c r="G329" s="777"/>
      <c r="H329" s="777"/>
      <c r="I329" s="772"/>
      <c r="J329" s="772"/>
      <c r="K329" s="772"/>
      <c r="L329" s="772"/>
      <c r="M329" s="772"/>
      <c r="N329" s="772"/>
      <c r="O329" s="772"/>
      <c r="P329" s="772"/>
      <c r="Q329" s="772"/>
      <c r="R329" s="772"/>
      <c r="S329" s="772"/>
      <c r="T329" s="772"/>
      <c r="U329" s="772"/>
      <c r="V329" s="772"/>
      <c r="W329" s="772"/>
      <c r="X329" s="772"/>
      <c r="Y329" s="772"/>
      <c r="Z329" s="772"/>
    </row>
    <row r="330" spans="1:26" ht="12.75" customHeight="1" x14ac:dyDescent="0.25">
      <c r="A330" s="772"/>
      <c r="B330" s="772"/>
      <c r="C330" s="823"/>
      <c r="D330" s="775"/>
      <c r="E330" s="776"/>
      <c r="F330" s="772"/>
      <c r="G330" s="777"/>
      <c r="H330" s="777"/>
      <c r="I330" s="772"/>
      <c r="J330" s="772"/>
      <c r="K330" s="772"/>
      <c r="L330" s="772"/>
      <c r="M330" s="772"/>
      <c r="N330" s="772"/>
      <c r="O330" s="772"/>
      <c r="P330" s="772"/>
      <c r="Q330" s="772"/>
      <c r="R330" s="772"/>
      <c r="S330" s="772"/>
      <c r="T330" s="772"/>
      <c r="U330" s="772"/>
      <c r="V330" s="772"/>
      <c r="W330" s="772"/>
      <c r="X330" s="772"/>
      <c r="Y330" s="772"/>
      <c r="Z330" s="772"/>
    </row>
    <row r="331" spans="1:26" ht="12.75" customHeight="1" x14ac:dyDescent="0.25">
      <c r="A331" s="772"/>
      <c r="B331" s="772"/>
      <c r="C331" s="823"/>
      <c r="D331" s="775"/>
      <c r="E331" s="776"/>
      <c r="F331" s="772"/>
      <c r="G331" s="777"/>
      <c r="H331" s="777"/>
      <c r="I331" s="772"/>
      <c r="J331" s="772"/>
      <c r="K331" s="772"/>
      <c r="L331" s="772"/>
      <c r="M331" s="772"/>
      <c r="N331" s="772"/>
      <c r="O331" s="772"/>
      <c r="P331" s="772"/>
      <c r="Q331" s="772"/>
      <c r="R331" s="772"/>
      <c r="S331" s="772"/>
      <c r="T331" s="772"/>
      <c r="U331" s="772"/>
      <c r="V331" s="772"/>
      <c r="W331" s="772"/>
      <c r="X331" s="772"/>
      <c r="Y331" s="772"/>
      <c r="Z331" s="772"/>
    </row>
    <row r="332" spans="1:26" ht="12.75" customHeight="1" x14ac:dyDescent="0.25">
      <c r="A332" s="772"/>
      <c r="B332" s="772"/>
      <c r="C332" s="823"/>
      <c r="D332" s="775"/>
      <c r="E332" s="776"/>
      <c r="F332" s="772"/>
      <c r="G332" s="777"/>
      <c r="H332" s="777"/>
      <c r="I332" s="772"/>
      <c r="J332" s="772"/>
      <c r="K332" s="772"/>
      <c r="L332" s="772"/>
      <c r="M332" s="772"/>
      <c r="N332" s="772"/>
      <c r="O332" s="772"/>
      <c r="P332" s="772"/>
      <c r="Q332" s="772"/>
      <c r="R332" s="772"/>
      <c r="S332" s="772"/>
      <c r="T332" s="772"/>
      <c r="U332" s="772"/>
      <c r="V332" s="772"/>
      <c r="W332" s="772"/>
      <c r="X332" s="772"/>
      <c r="Y332" s="772"/>
      <c r="Z332" s="772"/>
    </row>
    <row r="333" spans="1:26" ht="12.75" customHeight="1" x14ac:dyDescent="0.25">
      <c r="A333" s="772"/>
      <c r="B333" s="772"/>
      <c r="C333" s="823"/>
      <c r="D333" s="775"/>
      <c r="E333" s="776"/>
      <c r="F333" s="772"/>
      <c r="G333" s="777"/>
      <c r="H333" s="777"/>
      <c r="I333" s="772"/>
      <c r="J333" s="772"/>
      <c r="K333" s="772"/>
      <c r="L333" s="772"/>
      <c r="M333" s="772"/>
      <c r="N333" s="772"/>
      <c r="O333" s="772"/>
      <c r="P333" s="772"/>
      <c r="Q333" s="772"/>
      <c r="R333" s="772"/>
      <c r="S333" s="772"/>
      <c r="T333" s="772"/>
      <c r="U333" s="772"/>
      <c r="V333" s="772"/>
      <c r="W333" s="772"/>
      <c r="X333" s="772"/>
      <c r="Y333" s="772"/>
      <c r="Z333" s="772"/>
    </row>
    <row r="334" spans="1:26" ht="12.75" customHeight="1" x14ac:dyDescent="0.25">
      <c r="A334" s="772"/>
      <c r="B334" s="772"/>
      <c r="C334" s="823"/>
      <c r="D334" s="775"/>
      <c r="E334" s="776"/>
      <c r="F334" s="772"/>
      <c r="G334" s="777"/>
      <c r="H334" s="777"/>
      <c r="I334" s="772"/>
      <c r="J334" s="772"/>
      <c r="K334" s="772"/>
      <c r="L334" s="772"/>
      <c r="M334" s="772"/>
      <c r="N334" s="772"/>
      <c r="O334" s="772"/>
      <c r="P334" s="772"/>
      <c r="Q334" s="772"/>
      <c r="R334" s="772"/>
      <c r="S334" s="772"/>
      <c r="T334" s="772"/>
      <c r="U334" s="772"/>
      <c r="V334" s="772"/>
      <c r="W334" s="772"/>
      <c r="X334" s="772"/>
      <c r="Y334" s="772"/>
      <c r="Z334" s="772"/>
    </row>
    <row r="335" spans="1:26" ht="12.75" customHeight="1" x14ac:dyDescent="0.25">
      <c r="A335" s="772"/>
      <c r="B335" s="772"/>
      <c r="C335" s="823"/>
      <c r="D335" s="775"/>
      <c r="E335" s="776"/>
      <c r="F335" s="772"/>
      <c r="G335" s="777"/>
      <c r="H335" s="777"/>
      <c r="I335" s="772"/>
      <c r="J335" s="772"/>
      <c r="K335" s="772"/>
      <c r="L335" s="772"/>
      <c r="M335" s="772"/>
      <c r="N335" s="772"/>
      <c r="O335" s="772"/>
      <c r="P335" s="772"/>
      <c r="Q335" s="772"/>
      <c r="R335" s="772"/>
      <c r="S335" s="772"/>
      <c r="T335" s="772"/>
      <c r="U335" s="772"/>
      <c r="V335" s="772"/>
      <c r="W335" s="772"/>
      <c r="X335" s="772"/>
      <c r="Y335" s="772"/>
      <c r="Z335" s="772"/>
    </row>
    <row r="336" spans="1:26" ht="12.75" customHeight="1" x14ac:dyDescent="0.25">
      <c r="A336" s="772"/>
      <c r="B336" s="772"/>
      <c r="C336" s="823"/>
      <c r="D336" s="775"/>
      <c r="E336" s="776"/>
      <c r="F336" s="772"/>
      <c r="G336" s="777"/>
      <c r="H336" s="777"/>
      <c r="I336" s="772"/>
      <c r="J336" s="772"/>
      <c r="K336" s="772"/>
      <c r="L336" s="772"/>
      <c r="M336" s="772"/>
      <c r="N336" s="772"/>
      <c r="O336" s="772"/>
      <c r="P336" s="772"/>
      <c r="Q336" s="772"/>
      <c r="R336" s="772"/>
      <c r="S336" s="772"/>
      <c r="T336" s="772"/>
      <c r="U336" s="772"/>
      <c r="V336" s="772"/>
      <c r="W336" s="772"/>
      <c r="X336" s="772"/>
      <c r="Y336" s="772"/>
      <c r="Z336" s="772"/>
    </row>
    <row r="337" spans="1:26" ht="12.75" customHeight="1" x14ac:dyDescent="0.25">
      <c r="A337" s="772"/>
      <c r="B337" s="772"/>
      <c r="C337" s="823"/>
      <c r="D337" s="775"/>
      <c r="E337" s="776"/>
      <c r="F337" s="772"/>
      <c r="G337" s="777"/>
      <c r="H337" s="777"/>
      <c r="I337" s="772"/>
      <c r="J337" s="772"/>
      <c r="K337" s="772"/>
      <c r="L337" s="772"/>
      <c r="M337" s="772"/>
      <c r="N337" s="772"/>
      <c r="O337" s="772"/>
      <c r="P337" s="772"/>
      <c r="Q337" s="772"/>
      <c r="R337" s="772"/>
      <c r="S337" s="772"/>
      <c r="T337" s="772"/>
      <c r="U337" s="772"/>
      <c r="V337" s="772"/>
      <c r="W337" s="772"/>
      <c r="X337" s="772"/>
      <c r="Y337" s="772"/>
      <c r="Z337" s="772"/>
    </row>
    <row r="338" spans="1:26" ht="12.75" customHeight="1" x14ac:dyDescent="0.25">
      <c r="A338" s="772"/>
      <c r="B338" s="772"/>
      <c r="C338" s="823"/>
      <c r="D338" s="775"/>
      <c r="E338" s="776"/>
      <c r="F338" s="772"/>
      <c r="G338" s="777"/>
      <c r="H338" s="777"/>
      <c r="I338" s="772"/>
      <c r="J338" s="772"/>
      <c r="K338" s="772"/>
      <c r="L338" s="772"/>
      <c r="M338" s="772"/>
      <c r="N338" s="772"/>
      <c r="O338" s="772"/>
      <c r="P338" s="772"/>
      <c r="Q338" s="772"/>
      <c r="R338" s="772"/>
      <c r="S338" s="772"/>
      <c r="T338" s="772"/>
      <c r="U338" s="772"/>
      <c r="V338" s="772"/>
      <c r="W338" s="772"/>
      <c r="X338" s="772"/>
      <c r="Y338" s="772"/>
      <c r="Z338" s="772"/>
    </row>
    <row r="339" spans="1:26" ht="12.75" customHeight="1" x14ac:dyDescent="0.25">
      <c r="A339" s="772"/>
      <c r="B339" s="772"/>
      <c r="C339" s="823"/>
      <c r="D339" s="775"/>
      <c r="E339" s="776"/>
      <c r="F339" s="772"/>
      <c r="G339" s="777"/>
      <c r="H339" s="777"/>
      <c r="I339" s="772"/>
      <c r="J339" s="772"/>
      <c r="K339" s="772"/>
      <c r="L339" s="772"/>
      <c r="M339" s="772"/>
      <c r="N339" s="772"/>
      <c r="O339" s="772"/>
      <c r="P339" s="772"/>
      <c r="Q339" s="772"/>
      <c r="R339" s="772"/>
      <c r="S339" s="772"/>
      <c r="T339" s="772"/>
      <c r="U339" s="772"/>
      <c r="V339" s="772"/>
      <c r="W339" s="772"/>
      <c r="X339" s="772"/>
      <c r="Y339" s="772"/>
      <c r="Z339" s="772"/>
    </row>
    <row r="340" spans="1:26" ht="12.75" customHeight="1" x14ac:dyDescent="0.25">
      <c r="A340" s="772"/>
      <c r="B340" s="772"/>
      <c r="C340" s="823"/>
      <c r="D340" s="775"/>
      <c r="E340" s="776"/>
      <c r="F340" s="772"/>
      <c r="G340" s="777"/>
      <c r="H340" s="777"/>
      <c r="I340" s="772"/>
      <c r="J340" s="772"/>
      <c r="K340" s="772"/>
      <c r="L340" s="772"/>
      <c r="M340" s="772"/>
      <c r="N340" s="772"/>
      <c r="O340" s="772"/>
      <c r="P340" s="772"/>
      <c r="Q340" s="772"/>
      <c r="R340" s="772"/>
      <c r="S340" s="772"/>
      <c r="T340" s="772"/>
      <c r="U340" s="772"/>
      <c r="V340" s="772"/>
      <c r="W340" s="772"/>
      <c r="X340" s="772"/>
      <c r="Y340" s="772"/>
      <c r="Z340" s="772"/>
    </row>
    <row r="341" spans="1:26" ht="12.75" customHeight="1" x14ac:dyDescent="0.25">
      <c r="A341" s="772"/>
      <c r="B341" s="772"/>
      <c r="C341" s="823"/>
      <c r="D341" s="775"/>
      <c r="E341" s="776"/>
      <c r="F341" s="772"/>
      <c r="G341" s="777"/>
      <c r="H341" s="777"/>
      <c r="I341" s="772"/>
      <c r="J341" s="772"/>
      <c r="K341" s="772"/>
      <c r="L341" s="772"/>
      <c r="M341" s="772"/>
      <c r="N341" s="772"/>
      <c r="O341" s="772"/>
      <c r="P341" s="772"/>
      <c r="Q341" s="772"/>
      <c r="R341" s="772"/>
      <c r="S341" s="772"/>
      <c r="T341" s="772"/>
      <c r="U341" s="772"/>
      <c r="V341" s="772"/>
      <c r="W341" s="772"/>
      <c r="X341" s="772"/>
      <c r="Y341" s="772"/>
      <c r="Z341" s="772"/>
    </row>
    <row r="342" spans="1:26" ht="12.75" customHeight="1" x14ac:dyDescent="0.25">
      <c r="A342" s="772"/>
      <c r="B342" s="772"/>
      <c r="C342" s="823"/>
      <c r="D342" s="775"/>
      <c r="E342" s="776"/>
      <c r="F342" s="772"/>
      <c r="G342" s="777"/>
      <c r="H342" s="777"/>
      <c r="I342" s="772"/>
      <c r="J342" s="772"/>
      <c r="K342" s="772"/>
      <c r="L342" s="772"/>
      <c r="M342" s="772"/>
      <c r="N342" s="772"/>
      <c r="O342" s="772"/>
      <c r="P342" s="772"/>
      <c r="Q342" s="772"/>
      <c r="R342" s="772"/>
      <c r="S342" s="772"/>
      <c r="T342" s="772"/>
      <c r="U342" s="772"/>
      <c r="V342" s="772"/>
      <c r="W342" s="772"/>
      <c r="X342" s="772"/>
      <c r="Y342" s="772"/>
      <c r="Z342" s="772"/>
    </row>
    <row r="343" spans="1:26" ht="12.75" customHeight="1" x14ac:dyDescent="0.25">
      <c r="A343" s="772"/>
      <c r="B343" s="772"/>
      <c r="C343" s="823"/>
      <c r="D343" s="775"/>
      <c r="E343" s="776"/>
      <c r="F343" s="772"/>
      <c r="G343" s="777"/>
      <c r="H343" s="777"/>
      <c r="I343" s="772"/>
      <c r="J343" s="772"/>
      <c r="K343" s="772"/>
      <c r="L343" s="772"/>
      <c r="M343" s="772"/>
      <c r="N343" s="772"/>
      <c r="O343" s="772"/>
      <c r="P343" s="772"/>
      <c r="Q343" s="772"/>
      <c r="R343" s="772"/>
      <c r="S343" s="772"/>
      <c r="T343" s="772"/>
      <c r="U343" s="772"/>
      <c r="V343" s="772"/>
      <c r="W343" s="772"/>
      <c r="X343" s="772"/>
      <c r="Y343" s="772"/>
      <c r="Z343" s="772"/>
    </row>
    <row r="344" spans="1:26" ht="12.75" customHeight="1" x14ac:dyDescent="0.25">
      <c r="A344" s="772"/>
      <c r="B344" s="772"/>
      <c r="C344" s="823"/>
      <c r="D344" s="775"/>
      <c r="E344" s="776"/>
      <c r="F344" s="772"/>
      <c r="G344" s="777"/>
      <c r="H344" s="777"/>
      <c r="I344" s="772"/>
      <c r="J344" s="772"/>
      <c r="K344" s="772"/>
      <c r="L344" s="772"/>
      <c r="M344" s="772"/>
      <c r="N344" s="772"/>
      <c r="O344" s="772"/>
      <c r="P344" s="772"/>
      <c r="Q344" s="772"/>
      <c r="R344" s="772"/>
      <c r="S344" s="772"/>
      <c r="T344" s="772"/>
      <c r="U344" s="772"/>
      <c r="V344" s="772"/>
      <c r="W344" s="772"/>
      <c r="X344" s="772"/>
      <c r="Y344" s="772"/>
      <c r="Z344" s="772"/>
    </row>
    <row r="345" spans="1:26" ht="12.75" customHeight="1" x14ac:dyDescent="0.25">
      <c r="A345" s="772"/>
      <c r="B345" s="772"/>
      <c r="C345" s="823"/>
      <c r="D345" s="775"/>
      <c r="E345" s="776"/>
      <c r="F345" s="772"/>
      <c r="G345" s="777"/>
      <c r="H345" s="777"/>
      <c r="I345" s="772"/>
      <c r="J345" s="772"/>
      <c r="K345" s="772"/>
      <c r="L345" s="772"/>
      <c r="M345" s="772"/>
      <c r="N345" s="772"/>
      <c r="O345" s="772"/>
      <c r="P345" s="772"/>
      <c r="Q345" s="772"/>
      <c r="R345" s="772"/>
      <c r="S345" s="772"/>
      <c r="T345" s="772"/>
      <c r="U345" s="772"/>
      <c r="V345" s="772"/>
      <c r="W345" s="772"/>
      <c r="X345" s="772"/>
      <c r="Y345" s="772"/>
      <c r="Z345" s="772"/>
    </row>
    <row r="346" spans="1:26" ht="12.75" customHeight="1" x14ac:dyDescent="0.25">
      <c r="A346" s="772"/>
      <c r="B346" s="772"/>
      <c r="C346" s="823"/>
      <c r="D346" s="775"/>
      <c r="E346" s="776"/>
      <c r="F346" s="772"/>
      <c r="G346" s="777"/>
      <c r="H346" s="777"/>
      <c r="I346" s="772"/>
      <c r="J346" s="772"/>
      <c r="K346" s="772"/>
      <c r="L346" s="772"/>
      <c r="M346" s="772"/>
      <c r="N346" s="772"/>
      <c r="O346" s="772"/>
      <c r="P346" s="772"/>
      <c r="Q346" s="772"/>
      <c r="R346" s="772"/>
      <c r="S346" s="772"/>
      <c r="T346" s="772"/>
      <c r="U346" s="772"/>
      <c r="V346" s="772"/>
      <c r="W346" s="772"/>
      <c r="X346" s="772"/>
      <c r="Y346" s="772"/>
      <c r="Z346" s="772"/>
    </row>
    <row r="347" spans="1:26" ht="12.75" customHeight="1" x14ac:dyDescent="0.25">
      <c r="A347" s="772"/>
      <c r="B347" s="772"/>
      <c r="C347" s="823"/>
      <c r="D347" s="775"/>
      <c r="E347" s="776"/>
      <c r="F347" s="772"/>
      <c r="G347" s="777"/>
      <c r="H347" s="777"/>
      <c r="I347" s="772"/>
      <c r="J347" s="772"/>
      <c r="K347" s="772"/>
      <c r="L347" s="772"/>
      <c r="M347" s="772"/>
      <c r="N347" s="772"/>
      <c r="O347" s="772"/>
      <c r="P347" s="772"/>
      <c r="Q347" s="772"/>
      <c r="R347" s="772"/>
      <c r="S347" s="772"/>
      <c r="T347" s="772"/>
      <c r="U347" s="772"/>
      <c r="V347" s="772"/>
      <c r="W347" s="772"/>
      <c r="X347" s="772"/>
      <c r="Y347" s="772"/>
      <c r="Z347" s="772"/>
    </row>
    <row r="348" spans="1:26" ht="12.75" customHeight="1" x14ac:dyDescent="0.25">
      <c r="A348" s="772"/>
      <c r="B348" s="772"/>
      <c r="C348" s="823"/>
      <c r="D348" s="775"/>
      <c r="E348" s="776"/>
      <c r="F348" s="772"/>
      <c r="G348" s="777"/>
      <c r="H348" s="777"/>
      <c r="I348" s="772"/>
      <c r="J348" s="772"/>
      <c r="K348" s="772"/>
      <c r="L348" s="772"/>
      <c r="M348" s="772"/>
      <c r="N348" s="772"/>
      <c r="O348" s="772"/>
      <c r="P348" s="772"/>
      <c r="Q348" s="772"/>
      <c r="R348" s="772"/>
      <c r="S348" s="772"/>
      <c r="T348" s="772"/>
      <c r="U348" s="772"/>
      <c r="V348" s="772"/>
      <c r="W348" s="772"/>
      <c r="X348" s="772"/>
      <c r="Y348" s="772"/>
      <c r="Z348" s="772"/>
    </row>
    <row r="349" spans="1:26" ht="12.75" customHeight="1" x14ac:dyDescent="0.25">
      <c r="A349" s="772"/>
      <c r="B349" s="772"/>
      <c r="C349" s="823"/>
      <c r="D349" s="775"/>
      <c r="E349" s="776"/>
      <c r="F349" s="772"/>
      <c r="G349" s="777"/>
      <c r="H349" s="777"/>
      <c r="I349" s="772"/>
      <c r="J349" s="772"/>
      <c r="K349" s="772"/>
      <c r="L349" s="772"/>
      <c r="M349" s="772"/>
      <c r="N349" s="772"/>
      <c r="O349" s="772"/>
      <c r="P349" s="772"/>
      <c r="Q349" s="772"/>
      <c r="R349" s="772"/>
      <c r="S349" s="772"/>
      <c r="T349" s="772"/>
      <c r="U349" s="772"/>
      <c r="V349" s="772"/>
      <c r="W349" s="772"/>
      <c r="X349" s="772"/>
      <c r="Y349" s="772"/>
      <c r="Z349" s="772"/>
    </row>
    <row r="350" spans="1:26" ht="12.75" customHeight="1" x14ac:dyDescent="0.25">
      <c r="A350" s="772"/>
      <c r="B350" s="772"/>
      <c r="C350" s="823"/>
      <c r="D350" s="775"/>
      <c r="E350" s="776"/>
      <c r="F350" s="772"/>
      <c r="G350" s="777"/>
      <c r="H350" s="777"/>
      <c r="I350" s="772"/>
      <c r="J350" s="772"/>
      <c r="K350" s="772"/>
      <c r="L350" s="772"/>
      <c r="M350" s="772"/>
      <c r="N350" s="772"/>
      <c r="O350" s="772"/>
      <c r="P350" s="772"/>
      <c r="Q350" s="772"/>
      <c r="R350" s="772"/>
      <c r="S350" s="772"/>
      <c r="T350" s="772"/>
      <c r="U350" s="772"/>
      <c r="V350" s="772"/>
      <c r="W350" s="772"/>
      <c r="X350" s="772"/>
      <c r="Y350" s="772"/>
      <c r="Z350" s="772"/>
    </row>
    <row r="351" spans="1:26" ht="12.75" customHeight="1" x14ac:dyDescent="0.25">
      <c r="A351" s="772"/>
      <c r="B351" s="772"/>
      <c r="C351" s="823"/>
      <c r="D351" s="775"/>
      <c r="E351" s="776"/>
      <c r="F351" s="772"/>
      <c r="G351" s="777"/>
      <c r="H351" s="777"/>
      <c r="I351" s="772"/>
      <c r="J351" s="772"/>
      <c r="K351" s="772"/>
      <c r="L351" s="772"/>
      <c r="M351" s="772"/>
      <c r="N351" s="772"/>
      <c r="O351" s="772"/>
      <c r="P351" s="772"/>
      <c r="Q351" s="772"/>
      <c r="R351" s="772"/>
      <c r="S351" s="772"/>
      <c r="T351" s="772"/>
      <c r="U351" s="772"/>
      <c r="V351" s="772"/>
      <c r="W351" s="772"/>
      <c r="X351" s="772"/>
      <c r="Y351" s="772"/>
      <c r="Z351" s="772"/>
    </row>
    <row r="352" spans="1:26" ht="12.75" customHeight="1" x14ac:dyDescent="0.25">
      <c r="A352" s="772"/>
      <c r="B352" s="772"/>
      <c r="C352" s="823"/>
      <c r="D352" s="775"/>
      <c r="E352" s="776"/>
      <c r="F352" s="772"/>
      <c r="G352" s="777"/>
      <c r="H352" s="777"/>
      <c r="I352" s="772"/>
      <c r="J352" s="772"/>
      <c r="K352" s="772"/>
      <c r="L352" s="772"/>
      <c r="M352" s="772"/>
      <c r="N352" s="772"/>
      <c r="O352" s="772"/>
      <c r="P352" s="772"/>
      <c r="Q352" s="772"/>
      <c r="R352" s="772"/>
      <c r="S352" s="772"/>
      <c r="T352" s="772"/>
      <c r="U352" s="772"/>
      <c r="V352" s="772"/>
      <c r="W352" s="772"/>
      <c r="X352" s="772"/>
      <c r="Y352" s="772"/>
      <c r="Z352" s="772"/>
    </row>
    <row r="353" spans="1:26" ht="12.75" customHeight="1" x14ac:dyDescent="0.25">
      <c r="A353" s="772"/>
      <c r="B353" s="772"/>
      <c r="C353" s="823"/>
      <c r="D353" s="775"/>
      <c r="E353" s="776"/>
      <c r="F353" s="772"/>
      <c r="G353" s="777"/>
      <c r="H353" s="777"/>
      <c r="I353" s="772"/>
      <c r="J353" s="772"/>
      <c r="K353" s="772"/>
      <c r="L353" s="772"/>
      <c r="M353" s="772"/>
      <c r="N353" s="772"/>
      <c r="O353" s="772"/>
      <c r="P353" s="772"/>
      <c r="Q353" s="772"/>
      <c r="R353" s="772"/>
      <c r="S353" s="772"/>
      <c r="T353" s="772"/>
      <c r="U353" s="772"/>
      <c r="V353" s="772"/>
      <c r="W353" s="772"/>
      <c r="X353" s="772"/>
      <c r="Y353" s="772"/>
      <c r="Z353" s="772"/>
    </row>
    <row r="354" spans="1:26" ht="12.75" customHeight="1" x14ac:dyDescent="0.25">
      <c r="A354" s="772"/>
      <c r="B354" s="772"/>
      <c r="C354" s="823"/>
      <c r="D354" s="775"/>
      <c r="E354" s="776"/>
      <c r="F354" s="772"/>
      <c r="G354" s="777"/>
      <c r="H354" s="777"/>
      <c r="I354" s="772"/>
      <c r="J354" s="772"/>
      <c r="K354" s="772"/>
      <c r="L354" s="772"/>
      <c r="M354" s="772"/>
      <c r="N354" s="772"/>
      <c r="O354" s="772"/>
      <c r="P354" s="772"/>
      <c r="Q354" s="772"/>
      <c r="R354" s="772"/>
      <c r="S354" s="772"/>
      <c r="T354" s="772"/>
      <c r="U354" s="772"/>
      <c r="V354" s="772"/>
      <c r="W354" s="772"/>
      <c r="X354" s="772"/>
      <c r="Y354" s="772"/>
      <c r="Z354" s="772"/>
    </row>
    <row r="355" spans="1:26" ht="12.75" customHeight="1" x14ac:dyDescent="0.25">
      <c r="A355" s="772"/>
      <c r="B355" s="772"/>
      <c r="C355" s="823"/>
      <c r="D355" s="775"/>
      <c r="E355" s="776"/>
      <c r="F355" s="772"/>
      <c r="G355" s="777"/>
      <c r="H355" s="777"/>
      <c r="I355" s="772"/>
      <c r="J355" s="772"/>
      <c r="K355" s="772"/>
      <c r="L355" s="772"/>
      <c r="M355" s="772"/>
      <c r="N355" s="772"/>
      <c r="O355" s="772"/>
      <c r="P355" s="772"/>
      <c r="Q355" s="772"/>
      <c r="R355" s="772"/>
      <c r="S355" s="772"/>
      <c r="T355" s="772"/>
      <c r="U355" s="772"/>
      <c r="V355" s="772"/>
      <c r="W355" s="772"/>
      <c r="X355" s="772"/>
      <c r="Y355" s="772"/>
      <c r="Z355" s="772"/>
    </row>
    <row r="356" spans="1:26" ht="12.75" customHeight="1" x14ac:dyDescent="0.25">
      <c r="A356" s="772"/>
      <c r="B356" s="772"/>
      <c r="C356" s="823"/>
      <c r="D356" s="775"/>
      <c r="E356" s="776"/>
      <c r="F356" s="772"/>
      <c r="G356" s="777"/>
      <c r="H356" s="777"/>
      <c r="I356" s="772"/>
      <c r="J356" s="772"/>
      <c r="K356" s="772"/>
      <c r="L356" s="772"/>
      <c r="M356" s="772"/>
      <c r="N356" s="772"/>
      <c r="O356" s="772"/>
      <c r="P356" s="772"/>
      <c r="Q356" s="772"/>
      <c r="R356" s="772"/>
      <c r="S356" s="772"/>
      <c r="T356" s="772"/>
      <c r="U356" s="772"/>
      <c r="V356" s="772"/>
      <c r="W356" s="772"/>
      <c r="X356" s="772"/>
      <c r="Y356" s="772"/>
      <c r="Z356" s="772"/>
    </row>
    <row r="357" spans="1:26" ht="12.75" customHeight="1" x14ac:dyDescent="0.25">
      <c r="A357" s="772"/>
      <c r="B357" s="772"/>
      <c r="C357" s="823"/>
      <c r="D357" s="775"/>
      <c r="E357" s="776"/>
      <c r="F357" s="772"/>
      <c r="G357" s="777"/>
      <c r="H357" s="777"/>
      <c r="I357" s="772"/>
      <c r="J357" s="772"/>
      <c r="K357" s="772"/>
      <c r="L357" s="772"/>
      <c r="M357" s="772"/>
      <c r="N357" s="772"/>
      <c r="O357" s="772"/>
      <c r="P357" s="772"/>
      <c r="Q357" s="772"/>
      <c r="R357" s="772"/>
      <c r="S357" s="772"/>
      <c r="T357" s="772"/>
      <c r="U357" s="772"/>
      <c r="V357" s="772"/>
      <c r="W357" s="772"/>
      <c r="X357" s="772"/>
      <c r="Y357" s="772"/>
      <c r="Z357" s="772"/>
    </row>
    <row r="358" spans="1:26" ht="12.75" customHeight="1" x14ac:dyDescent="0.25">
      <c r="A358" s="772"/>
      <c r="B358" s="772"/>
      <c r="C358" s="823"/>
      <c r="D358" s="775"/>
      <c r="E358" s="776"/>
      <c r="F358" s="772"/>
      <c r="G358" s="777"/>
      <c r="H358" s="777"/>
      <c r="I358" s="772"/>
      <c r="J358" s="772"/>
      <c r="K358" s="772"/>
      <c r="L358" s="772"/>
      <c r="M358" s="772"/>
      <c r="N358" s="772"/>
      <c r="O358" s="772"/>
      <c r="P358" s="772"/>
      <c r="Q358" s="772"/>
      <c r="R358" s="772"/>
      <c r="S358" s="772"/>
      <c r="T358" s="772"/>
      <c r="U358" s="772"/>
      <c r="V358" s="772"/>
      <c r="W358" s="772"/>
      <c r="X358" s="772"/>
      <c r="Y358" s="772"/>
      <c r="Z358" s="772"/>
    </row>
    <row r="359" spans="1:26" ht="12.75" customHeight="1" x14ac:dyDescent="0.25">
      <c r="A359" s="772"/>
      <c r="B359" s="772"/>
      <c r="C359" s="823"/>
      <c r="D359" s="775"/>
      <c r="E359" s="776"/>
      <c r="F359" s="772"/>
      <c r="G359" s="777"/>
      <c r="H359" s="777"/>
      <c r="I359" s="772"/>
      <c r="J359" s="772"/>
      <c r="K359" s="772"/>
      <c r="L359" s="772"/>
      <c r="M359" s="772"/>
      <c r="N359" s="772"/>
      <c r="O359" s="772"/>
      <c r="P359" s="772"/>
      <c r="Q359" s="772"/>
      <c r="R359" s="772"/>
      <c r="S359" s="772"/>
      <c r="T359" s="772"/>
      <c r="U359" s="772"/>
      <c r="V359" s="772"/>
      <c r="W359" s="772"/>
      <c r="X359" s="772"/>
      <c r="Y359" s="772"/>
      <c r="Z359" s="772"/>
    </row>
    <row r="360" spans="1:26" ht="12.75" customHeight="1" x14ac:dyDescent="0.25">
      <c r="A360" s="772"/>
      <c r="B360" s="772"/>
      <c r="C360" s="823"/>
      <c r="D360" s="775"/>
      <c r="E360" s="776"/>
      <c r="F360" s="772"/>
      <c r="G360" s="777"/>
      <c r="H360" s="777"/>
      <c r="I360" s="772"/>
      <c r="J360" s="772"/>
      <c r="K360" s="772"/>
      <c r="L360" s="772"/>
      <c r="M360" s="772"/>
      <c r="N360" s="772"/>
      <c r="O360" s="772"/>
      <c r="P360" s="772"/>
      <c r="Q360" s="772"/>
      <c r="R360" s="772"/>
      <c r="S360" s="772"/>
      <c r="T360" s="772"/>
      <c r="U360" s="772"/>
      <c r="V360" s="772"/>
      <c r="W360" s="772"/>
      <c r="X360" s="772"/>
      <c r="Y360" s="772"/>
      <c r="Z360" s="772"/>
    </row>
    <row r="361" spans="1:26" ht="12.75" customHeight="1" x14ac:dyDescent="0.25">
      <c r="A361" s="772"/>
      <c r="B361" s="772"/>
      <c r="C361" s="823"/>
      <c r="D361" s="775"/>
      <c r="E361" s="776"/>
      <c r="F361" s="772"/>
      <c r="G361" s="777"/>
      <c r="H361" s="777"/>
      <c r="I361" s="772"/>
      <c r="J361" s="772"/>
      <c r="K361" s="772"/>
      <c r="L361" s="772"/>
      <c r="M361" s="772"/>
      <c r="N361" s="772"/>
      <c r="O361" s="772"/>
      <c r="P361" s="772"/>
      <c r="Q361" s="772"/>
      <c r="R361" s="772"/>
      <c r="S361" s="772"/>
      <c r="T361" s="772"/>
      <c r="U361" s="772"/>
      <c r="V361" s="772"/>
      <c r="W361" s="772"/>
      <c r="X361" s="772"/>
      <c r="Y361" s="772"/>
      <c r="Z361" s="772"/>
    </row>
    <row r="362" spans="1:26" ht="12.75" customHeight="1" x14ac:dyDescent="0.25">
      <c r="A362" s="772"/>
      <c r="B362" s="772"/>
      <c r="C362" s="823"/>
      <c r="D362" s="775"/>
      <c r="E362" s="776"/>
      <c r="F362" s="772"/>
      <c r="G362" s="777"/>
      <c r="H362" s="777"/>
      <c r="I362" s="772"/>
      <c r="J362" s="772"/>
      <c r="K362" s="772"/>
      <c r="L362" s="772"/>
      <c r="M362" s="772"/>
      <c r="N362" s="772"/>
      <c r="O362" s="772"/>
      <c r="P362" s="772"/>
      <c r="Q362" s="772"/>
      <c r="R362" s="772"/>
      <c r="S362" s="772"/>
      <c r="T362" s="772"/>
      <c r="U362" s="772"/>
      <c r="V362" s="772"/>
      <c r="W362" s="772"/>
      <c r="X362" s="772"/>
      <c r="Y362" s="772"/>
      <c r="Z362" s="772"/>
    </row>
    <row r="363" spans="1:26" ht="12.75" customHeight="1" x14ac:dyDescent="0.25">
      <c r="A363" s="772"/>
      <c r="B363" s="772"/>
      <c r="C363" s="823"/>
      <c r="D363" s="775"/>
      <c r="E363" s="776"/>
      <c r="F363" s="772"/>
      <c r="G363" s="777"/>
      <c r="H363" s="777"/>
      <c r="I363" s="772"/>
      <c r="J363" s="772"/>
      <c r="K363" s="772"/>
      <c r="L363" s="772"/>
      <c r="M363" s="772"/>
      <c r="N363" s="772"/>
      <c r="O363" s="772"/>
      <c r="P363" s="772"/>
      <c r="Q363" s="772"/>
      <c r="R363" s="772"/>
      <c r="S363" s="772"/>
      <c r="T363" s="772"/>
      <c r="U363" s="772"/>
      <c r="V363" s="772"/>
      <c r="W363" s="772"/>
      <c r="X363" s="772"/>
      <c r="Y363" s="772"/>
      <c r="Z363" s="772"/>
    </row>
    <row r="364" spans="1:26" ht="12.75" customHeight="1" x14ac:dyDescent="0.25">
      <c r="A364" s="772"/>
      <c r="B364" s="772"/>
      <c r="C364" s="823"/>
      <c r="D364" s="775"/>
      <c r="E364" s="776"/>
      <c r="F364" s="772"/>
      <c r="G364" s="777"/>
      <c r="H364" s="777"/>
      <c r="I364" s="772"/>
      <c r="J364" s="772"/>
      <c r="K364" s="772"/>
      <c r="L364" s="772"/>
      <c r="M364" s="772"/>
      <c r="N364" s="772"/>
      <c r="O364" s="772"/>
      <c r="P364" s="772"/>
      <c r="Q364" s="772"/>
      <c r="R364" s="772"/>
      <c r="S364" s="772"/>
      <c r="T364" s="772"/>
      <c r="U364" s="772"/>
      <c r="V364" s="772"/>
      <c r="W364" s="772"/>
      <c r="X364" s="772"/>
      <c r="Y364" s="772"/>
      <c r="Z364" s="772"/>
    </row>
    <row r="365" spans="1:26" ht="12.75" customHeight="1" x14ac:dyDescent="0.25">
      <c r="A365" s="772"/>
      <c r="B365" s="772"/>
      <c r="C365" s="823"/>
      <c r="D365" s="775"/>
      <c r="E365" s="776"/>
      <c r="F365" s="772"/>
      <c r="G365" s="777"/>
      <c r="H365" s="777"/>
      <c r="I365" s="772"/>
      <c r="J365" s="772"/>
      <c r="K365" s="772"/>
      <c r="L365" s="772"/>
      <c r="M365" s="772"/>
      <c r="N365" s="772"/>
      <c r="O365" s="772"/>
      <c r="P365" s="772"/>
      <c r="Q365" s="772"/>
      <c r="R365" s="772"/>
      <c r="S365" s="772"/>
      <c r="T365" s="772"/>
      <c r="U365" s="772"/>
      <c r="V365" s="772"/>
      <c r="W365" s="772"/>
      <c r="X365" s="772"/>
      <c r="Y365" s="772"/>
      <c r="Z365" s="772"/>
    </row>
    <row r="366" spans="1:26" ht="12.75" customHeight="1" x14ac:dyDescent="0.25">
      <c r="A366" s="772"/>
      <c r="B366" s="772"/>
      <c r="C366" s="823"/>
      <c r="D366" s="775"/>
      <c r="E366" s="776"/>
      <c r="F366" s="772"/>
      <c r="G366" s="777"/>
      <c r="H366" s="777"/>
      <c r="I366" s="772"/>
      <c r="J366" s="772"/>
      <c r="K366" s="772"/>
      <c r="L366" s="772"/>
      <c r="M366" s="772"/>
      <c r="N366" s="772"/>
      <c r="O366" s="772"/>
      <c r="P366" s="772"/>
      <c r="Q366" s="772"/>
      <c r="R366" s="772"/>
      <c r="S366" s="772"/>
      <c r="T366" s="772"/>
      <c r="U366" s="772"/>
      <c r="V366" s="772"/>
      <c r="W366" s="772"/>
      <c r="X366" s="772"/>
      <c r="Y366" s="772"/>
      <c r="Z366" s="772"/>
    </row>
    <row r="367" spans="1:26" ht="12.75" customHeight="1" x14ac:dyDescent="0.25">
      <c r="A367" s="772"/>
      <c r="B367" s="772"/>
      <c r="C367" s="823"/>
      <c r="D367" s="775"/>
      <c r="E367" s="776"/>
      <c r="F367" s="772"/>
      <c r="G367" s="777"/>
      <c r="H367" s="777"/>
      <c r="I367" s="772"/>
      <c r="J367" s="772"/>
      <c r="K367" s="772"/>
      <c r="L367" s="772"/>
      <c r="M367" s="772"/>
      <c r="N367" s="772"/>
      <c r="O367" s="772"/>
      <c r="P367" s="772"/>
      <c r="Q367" s="772"/>
      <c r="R367" s="772"/>
      <c r="S367" s="772"/>
      <c r="T367" s="772"/>
      <c r="U367" s="772"/>
      <c r="V367" s="772"/>
      <c r="W367" s="772"/>
      <c r="X367" s="772"/>
      <c r="Y367" s="772"/>
      <c r="Z367" s="772"/>
    </row>
    <row r="368" spans="1:26" ht="12.75" customHeight="1" x14ac:dyDescent="0.25">
      <c r="A368" s="772"/>
      <c r="B368" s="772"/>
      <c r="C368" s="823"/>
      <c r="D368" s="775"/>
      <c r="E368" s="776"/>
      <c r="F368" s="772"/>
      <c r="G368" s="777"/>
      <c r="H368" s="777"/>
      <c r="I368" s="772"/>
      <c r="J368" s="772"/>
      <c r="K368" s="772"/>
      <c r="L368" s="772"/>
      <c r="M368" s="772"/>
      <c r="N368" s="772"/>
      <c r="O368" s="772"/>
      <c r="P368" s="772"/>
      <c r="Q368" s="772"/>
      <c r="R368" s="772"/>
      <c r="S368" s="772"/>
      <c r="T368" s="772"/>
      <c r="U368" s="772"/>
      <c r="V368" s="772"/>
      <c r="W368" s="772"/>
      <c r="X368" s="772"/>
      <c r="Y368" s="772"/>
      <c r="Z368" s="772"/>
    </row>
    <row r="369" spans="1:26" ht="12.75" customHeight="1" x14ac:dyDescent="0.25">
      <c r="A369" s="772"/>
      <c r="B369" s="772"/>
      <c r="C369" s="823"/>
      <c r="D369" s="775"/>
      <c r="E369" s="776"/>
      <c r="F369" s="772"/>
      <c r="G369" s="777"/>
      <c r="H369" s="777"/>
      <c r="I369" s="772"/>
      <c r="J369" s="772"/>
      <c r="K369" s="772"/>
      <c r="L369" s="772"/>
      <c r="M369" s="772"/>
      <c r="N369" s="772"/>
      <c r="O369" s="772"/>
      <c r="P369" s="772"/>
      <c r="Q369" s="772"/>
      <c r="R369" s="772"/>
      <c r="S369" s="772"/>
      <c r="T369" s="772"/>
      <c r="U369" s="772"/>
      <c r="V369" s="772"/>
      <c r="W369" s="772"/>
      <c r="X369" s="772"/>
      <c r="Y369" s="772"/>
      <c r="Z369" s="772"/>
    </row>
    <row r="370" spans="1:26" ht="12.75" customHeight="1" x14ac:dyDescent="0.25">
      <c r="A370" s="772"/>
      <c r="B370" s="772"/>
      <c r="C370" s="823"/>
      <c r="D370" s="775"/>
      <c r="E370" s="776"/>
      <c r="F370" s="772"/>
      <c r="G370" s="777"/>
      <c r="H370" s="777"/>
      <c r="I370" s="772"/>
      <c r="J370" s="772"/>
      <c r="K370" s="772"/>
      <c r="L370" s="772"/>
      <c r="M370" s="772"/>
      <c r="N370" s="772"/>
      <c r="O370" s="772"/>
      <c r="P370" s="772"/>
      <c r="Q370" s="772"/>
      <c r="R370" s="772"/>
      <c r="S370" s="772"/>
      <c r="T370" s="772"/>
      <c r="U370" s="772"/>
      <c r="V370" s="772"/>
      <c r="W370" s="772"/>
      <c r="X370" s="772"/>
      <c r="Y370" s="772"/>
      <c r="Z370" s="772"/>
    </row>
    <row r="371" spans="1:26" ht="12.75" customHeight="1" x14ac:dyDescent="0.25">
      <c r="A371" s="772"/>
      <c r="B371" s="772"/>
      <c r="C371" s="823"/>
      <c r="D371" s="775"/>
      <c r="E371" s="776"/>
      <c r="F371" s="772"/>
      <c r="G371" s="777"/>
      <c r="H371" s="777"/>
      <c r="I371" s="772"/>
      <c r="J371" s="772"/>
      <c r="K371" s="772"/>
      <c r="L371" s="772"/>
      <c r="M371" s="772"/>
      <c r="N371" s="772"/>
      <c r="O371" s="772"/>
      <c r="P371" s="772"/>
      <c r="Q371" s="772"/>
      <c r="R371" s="772"/>
      <c r="S371" s="772"/>
      <c r="T371" s="772"/>
      <c r="U371" s="772"/>
      <c r="V371" s="772"/>
      <c r="W371" s="772"/>
      <c r="X371" s="772"/>
      <c r="Y371" s="772"/>
      <c r="Z371" s="772"/>
    </row>
    <row r="372" spans="1:26" ht="12.75" customHeight="1" x14ac:dyDescent="0.25">
      <c r="A372" s="772"/>
      <c r="B372" s="772"/>
      <c r="C372" s="823"/>
      <c r="D372" s="775"/>
      <c r="E372" s="776"/>
      <c r="F372" s="772"/>
      <c r="G372" s="777"/>
      <c r="H372" s="777"/>
      <c r="I372" s="772"/>
      <c r="J372" s="772"/>
      <c r="K372" s="772"/>
      <c r="L372" s="772"/>
      <c r="M372" s="772"/>
      <c r="N372" s="772"/>
      <c r="O372" s="772"/>
      <c r="P372" s="772"/>
      <c r="Q372" s="772"/>
      <c r="R372" s="772"/>
      <c r="S372" s="772"/>
      <c r="T372" s="772"/>
      <c r="U372" s="772"/>
      <c r="V372" s="772"/>
      <c r="W372" s="772"/>
      <c r="X372" s="772"/>
      <c r="Y372" s="772"/>
      <c r="Z372" s="772"/>
    </row>
    <row r="373" spans="1:26" ht="12.75" customHeight="1" x14ac:dyDescent="0.25">
      <c r="A373" s="772"/>
      <c r="B373" s="772"/>
      <c r="C373" s="823"/>
      <c r="D373" s="775"/>
      <c r="E373" s="776"/>
      <c r="F373" s="772"/>
      <c r="G373" s="777"/>
      <c r="H373" s="777"/>
      <c r="I373" s="772"/>
      <c r="J373" s="772"/>
      <c r="K373" s="772"/>
      <c r="L373" s="772"/>
      <c r="M373" s="772"/>
      <c r="N373" s="772"/>
      <c r="O373" s="772"/>
      <c r="P373" s="772"/>
      <c r="Q373" s="772"/>
      <c r="R373" s="772"/>
      <c r="S373" s="772"/>
      <c r="T373" s="772"/>
      <c r="U373" s="772"/>
      <c r="V373" s="772"/>
      <c r="W373" s="772"/>
      <c r="X373" s="772"/>
      <c r="Y373" s="772"/>
      <c r="Z373" s="772"/>
    </row>
    <row r="374" spans="1:26" ht="12.75" customHeight="1" x14ac:dyDescent="0.25">
      <c r="A374" s="772"/>
      <c r="B374" s="772"/>
      <c r="C374" s="823"/>
      <c r="D374" s="775"/>
      <c r="E374" s="776"/>
      <c r="F374" s="772"/>
      <c r="G374" s="777"/>
      <c r="H374" s="777"/>
      <c r="I374" s="772"/>
      <c r="J374" s="772"/>
      <c r="K374" s="772"/>
      <c r="L374" s="772"/>
      <c r="M374" s="772"/>
      <c r="N374" s="772"/>
      <c r="O374" s="772"/>
      <c r="P374" s="772"/>
      <c r="Q374" s="772"/>
      <c r="R374" s="772"/>
      <c r="S374" s="772"/>
      <c r="T374" s="772"/>
      <c r="U374" s="772"/>
      <c r="V374" s="772"/>
      <c r="W374" s="772"/>
      <c r="X374" s="772"/>
      <c r="Y374" s="772"/>
      <c r="Z374" s="772"/>
    </row>
    <row r="375" spans="1:26" ht="12.75" customHeight="1" x14ac:dyDescent="0.25">
      <c r="A375" s="772"/>
      <c r="B375" s="772"/>
      <c r="C375" s="823"/>
      <c r="D375" s="775"/>
      <c r="E375" s="776"/>
      <c r="F375" s="772"/>
      <c r="G375" s="777"/>
      <c r="H375" s="777"/>
      <c r="I375" s="772"/>
      <c r="J375" s="772"/>
      <c r="K375" s="772"/>
      <c r="L375" s="772"/>
      <c r="M375" s="772"/>
      <c r="N375" s="772"/>
      <c r="O375" s="772"/>
      <c r="P375" s="772"/>
      <c r="Q375" s="772"/>
      <c r="R375" s="772"/>
      <c r="S375" s="772"/>
      <c r="T375" s="772"/>
      <c r="U375" s="772"/>
      <c r="V375" s="772"/>
      <c r="W375" s="772"/>
      <c r="X375" s="772"/>
      <c r="Y375" s="772"/>
      <c r="Z375" s="772"/>
    </row>
    <row r="376" spans="1:26" ht="12.75" customHeight="1" x14ac:dyDescent="0.25">
      <c r="A376" s="772"/>
      <c r="B376" s="772"/>
      <c r="C376" s="823"/>
      <c r="D376" s="775"/>
      <c r="E376" s="776"/>
      <c r="F376" s="772"/>
      <c r="G376" s="777"/>
      <c r="H376" s="777"/>
      <c r="I376" s="772"/>
      <c r="J376" s="772"/>
      <c r="K376" s="772"/>
      <c r="L376" s="772"/>
      <c r="M376" s="772"/>
      <c r="N376" s="772"/>
      <c r="O376" s="772"/>
      <c r="P376" s="772"/>
      <c r="Q376" s="772"/>
      <c r="R376" s="772"/>
      <c r="S376" s="772"/>
      <c r="T376" s="772"/>
      <c r="U376" s="772"/>
      <c r="V376" s="772"/>
      <c r="W376" s="772"/>
      <c r="X376" s="772"/>
      <c r="Y376" s="772"/>
      <c r="Z376" s="772"/>
    </row>
    <row r="377" spans="1:26" ht="12.75" customHeight="1" x14ac:dyDescent="0.25">
      <c r="A377" s="772"/>
      <c r="B377" s="772"/>
      <c r="C377" s="823"/>
      <c r="D377" s="775"/>
      <c r="E377" s="776"/>
      <c r="F377" s="772"/>
      <c r="G377" s="777"/>
      <c r="H377" s="777"/>
      <c r="I377" s="772"/>
      <c r="J377" s="772"/>
      <c r="K377" s="772"/>
      <c r="L377" s="772"/>
      <c r="M377" s="772"/>
      <c r="N377" s="772"/>
      <c r="O377" s="772"/>
      <c r="P377" s="772"/>
      <c r="Q377" s="772"/>
      <c r="R377" s="772"/>
      <c r="S377" s="772"/>
      <c r="T377" s="772"/>
      <c r="U377" s="772"/>
      <c r="V377" s="772"/>
      <c r="W377" s="772"/>
      <c r="X377" s="772"/>
      <c r="Y377" s="772"/>
      <c r="Z377" s="772"/>
    </row>
    <row r="378" spans="1:26" ht="12.75" customHeight="1" x14ac:dyDescent="0.25">
      <c r="A378" s="772"/>
      <c r="B378" s="772"/>
      <c r="C378" s="823"/>
      <c r="D378" s="775"/>
      <c r="E378" s="776"/>
      <c r="F378" s="772"/>
      <c r="G378" s="777"/>
      <c r="H378" s="777"/>
      <c r="I378" s="772"/>
      <c r="J378" s="772"/>
      <c r="K378" s="772"/>
      <c r="L378" s="772"/>
      <c r="M378" s="772"/>
      <c r="N378" s="772"/>
      <c r="O378" s="772"/>
      <c r="P378" s="772"/>
      <c r="Q378" s="772"/>
      <c r="R378" s="772"/>
      <c r="S378" s="772"/>
      <c r="T378" s="772"/>
      <c r="U378" s="772"/>
      <c r="V378" s="772"/>
      <c r="W378" s="772"/>
      <c r="X378" s="772"/>
      <c r="Y378" s="772"/>
      <c r="Z378" s="772"/>
    </row>
    <row r="379" spans="1:26" ht="12.75" customHeight="1" x14ac:dyDescent="0.25">
      <c r="A379" s="772"/>
      <c r="B379" s="772"/>
      <c r="C379" s="823"/>
      <c r="D379" s="775"/>
      <c r="E379" s="776"/>
      <c r="F379" s="772"/>
      <c r="G379" s="777"/>
      <c r="H379" s="777"/>
      <c r="I379" s="772"/>
      <c r="J379" s="772"/>
      <c r="K379" s="772"/>
      <c r="L379" s="772"/>
      <c r="M379" s="772"/>
      <c r="N379" s="772"/>
      <c r="O379" s="772"/>
      <c r="P379" s="772"/>
      <c r="Q379" s="772"/>
      <c r="R379" s="772"/>
      <c r="S379" s="772"/>
      <c r="T379" s="772"/>
      <c r="U379" s="772"/>
      <c r="V379" s="772"/>
      <c r="W379" s="772"/>
      <c r="X379" s="772"/>
      <c r="Y379" s="772"/>
      <c r="Z379" s="772"/>
    </row>
    <row r="380" spans="1:26" ht="12.75" customHeight="1" x14ac:dyDescent="0.25">
      <c r="A380" s="772"/>
      <c r="B380" s="772"/>
      <c r="C380" s="823"/>
      <c r="D380" s="775"/>
      <c r="E380" s="776"/>
      <c r="F380" s="772"/>
      <c r="G380" s="777"/>
      <c r="H380" s="777"/>
      <c r="I380" s="772"/>
      <c r="J380" s="772"/>
      <c r="K380" s="772"/>
      <c r="L380" s="772"/>
      <c r="M380" s="772"/>
      <c r="N380" s="772"/>
      <c r="O380" s="772"/>
      <c r="P380" s="772"/>
      <c r="Q380" s="772"/>
      <c r="R380" s="772"/>
      <c r="S380" s="772"/>
      <c r="T380" s="772"/>
      <c r="U380" s="772"/>
      <c r="V380" s="772"/>
      <c r="W380" s="772"/>
      <c r="X380" s="772"/>
      <c r="Y380" s="772"/>
      <c r="Z380" s="772"/>
    </row>
    <row r="381" spans="1:26" ht="12.75" customHeight="1" x14ac:dyDescent="0.25">
      <c r="A381" s="772"/>
      <c r="B381" s="772"/>
      <c r="C381" s="823"/>
      <c r="D381" s="775"/>
      <c r="E381" s="776"/>
      <c r="F381" s="772"/>
      <c r="G381" s="777"/>
      <c r="H381" s="777"/>
      <c r="I381" s="772"/>
      <c r="J381" s="772"/>
      <c r="K381" s="772"/>
      <c r="L381" s="772"/>
      <c r="M381" s="772"/>
      <c r="N381" s="772"/>
      <c r="O381" s="772"/>
      <c r="P381" s="772"/>
      <c r="Q381" s="772"/>
      <c r="R381" s="772"/>
      <c r="S381" s="772"/>
      <c r="T381" s="772"/>
      <c r="U381" s="772"/>
      <c r="V381" s="772"/>
      <c r="W381" s="772"/>
      <c r="X381" s="772"/>
      <c r="Y381" s="772"/>
      <c r="Z381" s="772"/>
    </row>
    <row r="382" spans="1:26" ht="12.75" customHeight="1" x14ac:dyDescent="0.25">
      <c r="A382" s="772"/>
      <c r="B382" s="772"/>
      <c r="C382" s="823"/>
      <c r="D382" s="775"/>
      <c r="E382" s="776"/>
      <c r="F382" s="772"/>
      <c r="G382" s="777"/>
      <c r="H382" s="777"/>
      <c r="I382" s="772"/>
      <c r="J382" s="772"/>
      <c r="K382" s="772"/>
      <c r="L382" s="772"/>
      <c r="M382" s="772"/>
      <c r="N382" s="772"/>
      <c r="O382" s="772"/>
      <c r="P382" s="772"/>
      <c r="Q382" s="772"/>
      <c r="R382" s="772"/>
      <c r="S382" s="772"/>
      <c r="T382" s="772"/>
      <c r="U382" s="772"/>
      <c r="V382" s="772"/>
      <c r="W382" s="772"/>
      <c r="X382" s="772"/>
      <c r="Y382" s="772"/>
      <c r="Z382" s="772"/>
    </row>
    <row r="383" spans="1:26" ht="12.75" customHeight="1" x14ac:dyDescent="0.25">
      <c r="A383" s="772"/>
      <c r="B383" s="772"/>
      <c r="C383" s="823"/>
      <c r="D383" s="775"/>
      <c r="E383" s="776"/>
      <c r="F383" s="772"/>
      <c r="G383" s="777"/>
      <c r="H383" s="777"/>
      <c r="I383" s="772"/>
      <c r="J383" s="772"/>
      <c r="K383" s="772"/>
      <c r="L383" s="772"/>
      <c r="M383" s="772"/>
      <c r="N383" s="772"/>
      <c r="O383" s="772"/>
      <c r="P383" s="772"/>
      <c r="Q383" s="772"/>
      <c r="R383" s="772"/>
      <c r="S383" s="772"/>
      <c r="T383" s="772"/>
      <c r="U383" s="772"/>
      <c r="V383" s="772"/>
      <c r="W383" s="772"/>
      <c r="X383" s="772"/>
      <c r="Y383" s="772"/>
      <c r="Z383" s="772"/>
    </row>
    <row r="384" spans="1:26" ht="12.75" customHeight="1" x14ac:dyDescent="0.25">
      <c r="A384" s="772"/>
      <c r="B384" s="772"/>
      <c r="C384" s="823"/>
      <c r="D384" s="775"/>
      <c r="E384" s="776"/>
      <c r="F384" s="772"/>
      <c r="G384" s="777"/>
      <c r="H384" s="777"/>
      <c r="I384" s="772"/>
      <c r="J384" s="772"/>
      <c r="K384" s="772"/>
      <c r="L384" s="772"/>
      <c r="M384" s="772"/>
      <c r="N384" s="772"/>
      <c r="O384" s="772"/>
      <c r="P384" s="772"/>
      <c r="Q384" s="772"/>
      <c r="R384" s="772"/>
      <c r="S384" s="772"/>
      <c r="T384" s="772"/>
      <c r="U384" s="772"/>
      <c r="V384" s="772"/>
      <c r="W384" s="772"/>
      <c r="X384" s="772"/>
      <c r="Y384" s="772"/>
      <c r="Z384" s="772"/>
    </row>
    <row r="385" spans="1:26" ht="12.75" customHeight="1" x14ac:dyDescent="0.25">
      <c r="A385" s="772"/>
      <c r="B385" s="772"/>
      <c r="C385" s="823"/>
      <c r="D385" s="775"/>
      <c r="E385" s="776"/>
      <c r="F385" s="772"/>
      <c r="G385" s="777"/>
      <c r="H385" s="777"/>
      <c r="I385" s="772"/>
      <c r="J385" s="772"/>
      <c r="K385" s="772"/>
      <c r="L385" s="772"/>
      <c r="M385" s="772"/>
      <c r="N385" s="772"/>
      <c r="O385" s="772"/>
      <c r="P385" s="772"/>
      <c r="Q385" s="772"/>
      <c r="R385" s="772"/>
      <c r="S385" s="772"/>
      <c r="T385" s="772"/>
      <c r="U385" s="772"/>
      <c r="V385" s="772"/>
      <c r="W385" s="772"/>
      <c r="X385" s="772"/>
      <c r="Y385" s="772"/>
      <c r="Z385" s="772"/>
    </row>
    <row r="386" spans="1:26" ht="12.75" customHeight="1" x14ac:dyDescent="0.25">
      <c r="A386" s="772"/>
      <c r="B386" s="772"/>
      <c r="C386" s="823"/>
      <c r="D386" s="775"/>
      <c r="E386" s="776"/>
      <c r="F386" s="772"/>
      <c r="G386" s="777"/>
      <c r="H386" s="777"/>
      <c r="I386" s="772"/>
      <c r="J386" s="772"/>
      <c r="K386" s="772"/>
      <c r="L386" s="772"/>
      <c r="M386" s="772"/>
      <c r="N386" s="772"/>
      <c r="O386" s="772"/>
      <c r="P386" s="772"/>
      <c r="Q386" s="772"/>
      <c r="R386" s="772"/>
      <c r="S386" s="772"/>
      <c r="T386" s="772"/>
      <c r="U386" s="772"/>
      <c r="V386" s="772"/>
      <c r="W386" s="772"/>
      <c r="X386" s="772"/>
      <c r="Y386" s="772"/>
      <c r="Z386" s="772"/>
    </row>
    <row r="387" spans="1:26" ht="12.75" customHeight="1" x14ac:dyDescent="0.25">
      <c r="A387" s="772"/>
      <c r="B387" s="772"/>
      <c r="C387" s="823"/>
      <c r="D387" s="775"/>
      <c r="E387" s="776"/>
      <c r="F387" s="772"/>
      <c r="G387" s="777"/>
      <c r="H387" s="777"/>
      <c r="I387" s="772"/>
      <c r="J387" s="772"/>
      <c r="K387" s="772"/>
      <c r="L387" s="772"/>
      <c r="M387" s="772"/>
      <c r="N387" s="772"/>
      <c r="O387" s="772"/>
      <c r="P387" s="772"/>
      <c r="Q387" s="772"/>
      <c r="R387" s="772"/>
      <c r="S387" s="772"/>
      <c r="T387" s="772"/>
      <c r="U387" s="772"/>
      <c r="V387" s="772"/>
      <c r="W387" s="772"/>
      <c r="X387" s="772"/>
      <c r="Y387" s="772"/>
      <c r="Z387" s="772"/>
    </row>
    <row r="388" spans="1:26" ht="12.75" customHeight="1" x14ac:dyDescent="0.25">
      <c r="A388" s="772"/>
      <c r="B388" s="772"/>
      <c r="C388" s="823"/>
      <c r="D388" s="775"/>
      <c r="E388" s="776"/>
      <c r="F388" s="772"/>
      <c r="G388" s="777"/>
      <c r="H388" s="777"/>
      <c r="I388" s="772"/>
      <c r="J388" s="772"/>
      <c r="K388" s="772"/>
      <c r="L388" s="772"/>
      <c r="M388" s="772"/>
      <c r="N388" s="772"/>
      <c r="O388" s="772"/>
      <c r="P388" s="772"/>
      <c r="Q388" s="772"/>
      <c r="R388" s="772"/>
      <c r="S388" s="772"/>
      <c r="T388" s="772"/>
      <c r="U388" s="772"/>
      <c r="V388" s="772"/>
      <c r="W388" s="772"/>
      <c r="X388" s="772"/>
      <c r="Y388" s="772"/>
      <c r="Z388" s="772"/>
    </row>
    <row r="389" spans="1:26" ht="12.75" customHeight="1" x14ac:dyDescent="0.25">
      <c r="A389" s="772"/>
      <c r="B389" s="772"/>
      <c r="C389" s="823"/>
      <c r="D389" s="775"/>
      <c r="E389" s="776"/>
      <c r="F389" s="772"/>
      <c r="G389" s="777"/>
      <c r="H389" s="777"/>
      <c r="I389" s="772"/>
      <c r="J389" s="772"/>
      <c r="K389" s="772"/>
      <c r="L389" s="772"/>
      <c r="M389" s="772"/>
      <c r="N389" s="772"/>
      <c r="O389" s="772"/>
      <c r="P389" s="772"/>
      <c r="Q389" s="772"/>
      <c r="R389" s="772"/>
      <c r="S389" s="772"/>
      <c r="T389" s="772"/>
      <c r="U389" s="772"/>
      <c r="V389" s="772"/>
      <c r="W389" s="772"/>
      <c r="X389" s="772"/>
      <c r="Y389" s="772"/>
      <c r="Z389" s="772"/>
    </row>
    <row r="390" spans="1:26" ht="12.75" customHeight="1" x14ac:dyDescent="0.25">
      <c r="A390" s="772"/>
      <c r="B390" s="772"/>
      <c r="C390" s="823"/>
      <c r="D390" s="775"/>
      <c r="E390" s="776"/>
      <c r="F390" s="772"/>
      <c r="G390" s="777"/>
      <c r="H390" s="777"/>
      <c r="I390" s="772"/>
      <c r="J390" s="772"/>
      <c r="K390" s="772"/>
      <c r="L390" s="772"/>
      <c r="M390" s="772"/>
      <c r="N390" s="772"/>
      <c r="O390" s="772"/>
      <c r="P390" s="772"/>
      <c r="Q390" s="772"/>
      <c r="R390" s="772"/>
      <c r="S390" s="772"/>
      <c r="T390" s="772"/>
      <c r="U390" s="772"/>
      <c r="V390" s="772"/>
      <c r="W390" s="772"/>
      <c r="X390" s="772"/>
      <c r="Y390" s="772"/>
      <c r="Z390" s="772"/>
    </row>
    <row r="391" spans="1:26" ht="12.75" customHeight="1" x14ac:dyDescent="0.25">
      <c r="A391" s="772"/>
      <c r="B391" s="772"/>
      <c r="C391" s="823"/>
      <c r="D391" s="775"/>
      <c r="E391" s="776"/>
      <c r="F391" s="772"/>
      <c r="G391" s="777"/>
      <c r="H391" s="777"/>
      <c r="I391" s="772"/>
      <c r="J391" s="772"/>
      <c r="K391" s="772"/>
      <c r="L391" s="772"/>
      <c r="M391" s="772"/>
      <c r="N391" s="772"/>
      <c r="O391" s="772"/>
      <c r="P391" s="772"/>
      <c r="Q391" s="772"/>
      <c r="R391" s="772"/>
      <c r="S391" s="772"/>
      <c r="T391" s="772"/>
      <c r="U391" s="772"/>
      <c r="V391" s="772"/>
      <c r="W391" s="772"/>
      <c r="X391" s="772"/>
      <c r="Y391" s="772"/>
      <c r="Z391" s="772"/>
    </row>
    <row r="392" spans="1:26" ht="12.75" customHeight="1" x14ac:dyDescent="0.25">
      <c r="A392" s="772"/>
      <c r="B392" s="772"/>
      <c r="C392" s="823"/>
      <c r="D392" s="775"/>
      <c r="E392" s="776"/>
      <c r="F392" s="772"/>
      <c r="G392" s="777"/>
      <c r="H392" s="777"/>
      <c r="I392" s="772"/>
      <c r="J392" s="772"/>
      <c r="K392" s="772"/>
      <c r="L392" s="772"/>
      <c r="M392" s="772"/>
      <c r="N392" s="772"/>
      <c r="O392" s="772"/>
      <c r="P392" s="772"/>
      <c r="Q392" s="772"/>
      <c r="R392" s="772"/>
      <c r="S392" s="772"/>
      <c r="T392" s="772"/>
      <c r="U392" s="772"/>
      <c r="V392" s="772"/>
      <c r="W392" s="772"/>
      <c r="X392" s="772"/>
      <c r="Y392" s="772"/>
      <c r="Z392" s="772"/>
    </row>
    <row r="393" spans="1:26" ht="12.75" customHeight="1" x14ac:dyDescent="0.25">
      <c r="A393" s="772"/>
      <c r="B393" s="772"/>
      <c r="C393" s="823"/>
      <c r="D393" s="775"/>
      <c r="E393" s="776"/>
      <c r="F393" s="772"/>
      <c r="G393" s="777"/>
      <c r="H393" s="777"/>
      <c r="I393" s="772"/>
      <c r="J393" s="772"/>
      <c r="K393" s="772"/>
      <c r="L393" s="772"/>
      <c r="M393" s="772"/>
      <c r="N393" s="772"/>
      <c r="O393" s="772"/>
      <c r="P393" s="772"/>
      <c r="Q393" s="772"/>
      <c r="R393" s="772"/>
      <c r="S393" s="772"/>
      <c r="T393" s="772"/>
      <c r="U393" s="772"/>
      <c r="V393" s="772"/>
      <c r="W393" s="772"/>
      <c r="X393" s="772"/>
      <c r="Y393" s="772"/>
      <c r="Z393" s="772"/>
    </row>
    <row r="394" spans="1:26" ht="12.75" customHeight="1" x14ac:dyDescent="0.25">
      <c r="A394" s="772"/>
      <c r="B394" s="772"/>
      <c r="C394" s="823"/>
      <c r="D394" s="775"/>
      <c r="E394" s="776"/>
      <c r="F394" s="772"/>
      <c r="G394" s="777"/>
      <c r="H394" s="777"/>
      <c r="I394" s="772"/>
      <c r="J394" s="772"/>
      <c r="K394" s="772"/>
      <c r="L394" s="772"/>
      <c r="M394" s="772"/>
      <c r="N394" s="772"/>
      <c r="O394" s="772"/>
      <c r="P394" s="772"/>
      <c r="Q394" s="772"/>
      <c r="R394" s="772"/>
      <c r="S394" s="772"/>
      <c r="T394" s="772"/>
      <c r="U394" s="772"/>
      <c r="V394" s="772"/>
      <c r="W394" s="772"/>
      <c r="X394" s="772"/>
      <c r="Y394" s="772"/>
      <c r="Z394" s="772"/>
    </row>
    <row r="395" spans="1:26" ht="12.75" customHeight="1" x14ac:dyDescent="0.25">
      <c r="A395" s="772"/>
      <c r="B395" s="772"/>
      <c r="C395" s="823"/>
      <c r="D395" s="775"/>
      <c r="E395" s="776"/>
      <c r="F395" s="772"/>
      <c r="G395" s="777"/>
      <c r="H395" s="777"/>
      <c r="I395" s="772"/>
      <c r="J395" s="772"/>
      <c r="K395" s="772"/>
      <c r="L395" s="772"/>
      <c r="M395" s="772"/>
      <c r="N395" s="772"/>
      <c r="O395" s="772"/>
      <c r="P395" s="772"/>
      <c r="Q395" s="772"/>
      <c r="R395" s="772"/>
      <c r="S395" s="772"/>
      <c r="T395" s="772"/>
      <c r="U395" s="772"/>
      <c r="V395" s="772"/>
      <c r="W395" s="772"/>
      <c r="X395" s="772"/>
      <c r="Y395" s="772"/>
      <c r="Z395" s="772"/>
    </row>
    <row r="396" spans="1:26" ht="12.75" customHeight="1" x14ac:dyDescent="0.25">
      <c r="A396" s="772"/>
      <c r="B396" s="772"/>
      <c r="C396" s="823"/>
      <c r="D396" s="775"/>
      <c r="E396" s="776"/>
      <c r="F396" s="772"/>
      <c r="G396" s="777"/>
      <c r="H396" s="777"/>
      <c r="I396" s="772"/>
      <c r="J396" s="772"/>
      <c r="K396" s="772"/>
      <c r="L396" s="772"/>
      <c r="M396" s="772"/>
      <c r="N396" s="772"/>
      <c r="O396" s="772"/>
      <c r="P396" s="772"/>
      <c r="Q396" s="772"/>
      <c r="R396" s="772"/>
      <c r="S396" s="772"/>
      <c r="T396" s="772"/>
      <c r="U396" s="772"/>
      <c r="V396" s="772"/>
      <c r="W396" s="772"/>
      <c r="X396" s="772"/>
      <c r="Y396" s="772"/>
      <c r="Z396" s="772"/>
    </row>
    <row r="397" spans="1:26" ht="12.75" customHeight="1" x14ac:dyDescent="0.25">
      <c r="A397" s="772"/>
      <c r="B397" s="772"/>
      <c r="C397" s="823"/>
      <c r="D397" s="775"/>
      <c r="E397" s="776"/>
      <c r="F397" s="772"/>
      <c r="G397" s="777"/>
      <c r="H397" s="777"/>
      <c r="I397" s="772"/>
      <c r="J397" s="772"/>
      <c r="K397" s="772"/>
      <c r="L397" s="772"/>
      <c r="M397" s="772"/>
      <c r="N397" s="772"/>
      <c r="O397" s="772"/>
      <c r="P397" s="772"/>
      <c r="Q397" s="772"/>
      <c r="R397" s="772"/>
      <c r="S397" s="772"/>
      <c r="T397" s="772"/>
      <c r="U397" s="772"/>
      <c r="V397" s="772"/>
      <c r="W397" s="772"/>
      <c r="X397" s="772"/>
      <c r="Y397" s="772"/>
      <c r="Z397" s="772"/>
    </row>
    <row r="398" spans="1:26" ht="12.75" customHeight="1" x14ac:dyDescent="0.25">
      <c r="A398" s="772"/>
      <c r="B398" s="772"/>
      <c r="C398" s="823"/>
      <c r="D398" s="775"/>
      <c r="E398" s="776"/>
      <c r="F398" s="772"/>
      <c r="G398" s="777"/>
      <c r="H398" s="777"/>
      <c r="I398" s="772"/>
      <c r="J398" s="772"/>
      <c r="K398" s="772"/>
      <c r="L398" s="772"/>
      <c r="M398" s="772"/>
      <c r="N398" s="772"/>
      <c r="O398" s="772"/>
      <c r="P398" s="772"/>
      <c r="Q398" s="772"/>
      <c r="R398" s="772"/>
      <c r="S398" s="772"/>
      <c r="T398" s="772"/>
      <c r="U398" s="772"/>
      <c r="V398" s="772"/>
      <c r="W398" s="772"/>
      <c r="X398" s="772"/>
      <c r="Y398" s="772"/>
      <c r="Z398" s="772"/>
    </row>
    <row r="399" spans="1:26" ht="12.75" customHeight="1" x14ac:dyDescent="0.25">
      <c r="A399" s="772"/>
      <c r="B399" s="772"/>
      <c r="C399" s="823"/>
      <c r="D399" s="775"/>
      <c r="E399" s="776"/>
      <c r="F399" s="772"/>
      <c r="G399" s="777"/>
      <c r="H399" s="777"/>
      <c r="I399" s="772"/>
      <c r="J399" s="772"/>
      <c r="K399" s="772"/>
      <c r="L399" s="772"/>
      <c r="M399" s="772"/>
      <c r="N399" s="772"/>
      <c r="O399" s="772"/>
      <c r="P399" s="772"/>
      <c r="Q399" s="772"/>
      <c r="R399" s="772"/>
      <c r="S399" s="772"/>
      <c r="T399" s="772"/>
      <c r="U399" s="772"/>
      <c r="V399" s="772"/>
      <c r="W399" s="772"/>
      <c r="X399" s="772"/>
      <c r="Y399" s="772"/>
      <c r="Z399" s="772"/>
    </row>
    <row r="400" spans="1:26" ht="12.75" customHeight="1" x14ac:dyDescent="0.25">
      <c r="A400" s="772"/>
      <c r="B400" s="772"/>
      <c r="C400" s="823"/>
      <c r="D400" s="775"/>
      <c r="E400" s="776"/>
      <c r="F400" s="772"/>
      <c r="G400" s="777"/>
      <c r="H400" s="777"/>
      <c r="I400" s="772"/>
      <c r="J400" s="772"/>
      <c r="K400" s="772"/>
      <c r="L400" s="772"/>
      <c r="M400" s="772"/>
      <c r="N400" s="772"/>
      <c r="O400" s="772"/>
      <c r="P400" s="772"/>
      <c r="Q400" s="772"/>
      <c r="R400" s="772"/>
      <c r="S400" s="772"/>
      <c r="T400" s="772"/>
      <c r="U400" s="772"/>
      <c r="V400" s="772"/>
      <c r="W400" s="772"/>
      <c r="X400" s="772"/>
      <c r="Y400" s="772"/>
      <c r="Z400" s="772"/>
    </row>
    <row r="401" spans="1:26" ht="12.75" customHeight="1" x14ac:dyDescent="0.25">
      <c r="A401" s="772"/>
      <c r="B401" s="772"/>
      <c r="C401" s="823"/>
      <c r="D401" s="775"/>
      <c r="E401" s="776"/>
      <c r="F401" s="772"/>
      <c r="G401" s="777"/>
      <c r="H401" s="777"/>
      <c r="I401" s="772"/>
      <c r="J401" s="772"/>
      <c r="K401" s="772"/>
      <c r="L401" s="772"/>
      <c r="M401" s="772"/>
      <c r="N401" s="772"/>
      <c r="O401" s="772"/>
      <c r="P401" s="772"/>
      <c r="Q401" s="772"/>
      <c r="R401" s="772"/>
      <c r="S401" s="772"/>
      <c r="T401" s="772"/>
      <c r="U401" s="772"/>
      <c r="V401" s="772"/>
      <c r="W401" s="772"/>
      <c r="X401" s="772"/>
      <c r="Y401" s="772"/>
      <c r="Z401" s="772"/>
    </row>
    <row r="402" spans="1:26" ht="12.75" customHeight="1" x14ac:dyDescent="0.25">
      <c r="A402" s="772"/>
      <c r="B402" s="772"/>
      <c r="C402" s="823"/>
      <c r="D402" s="775"/>
      <c r="E402" s="776"/>
      <c r="F402" s="772"/>
      <c r="G402" s="777"/>
      <c r="H402" s="777"/>
      <c r="I402" s="772"/>
      <c r="J402" s="772"/>
      <c r="K402" s="772"/>
      <c r="L402" s="772"/>
      <c r="M402" s="772"/>
      <c r="N402" s="772"/>
      <c r="O402" s="772"/>
      <c r="P402" s="772"/>
      <c r="Q402" s="772"/>
      <c r="R402" s="772"/>
      <c r="S402" s="772"/>
      <c r="T402" s="772"/>
      <c r="U402" s="772"/>
      <c r="V402" s="772"/>
      <c r="W402" s="772"/>
      <c r="X402" s="772"/>
      <c r="Y402" s="772"/>
      <c r="Z402" s="772"/>
    </row>
    <row r="403" spans="1:26" ht="12.75" customHeight="1" x14ac:dyDescent="0.25">
      <c r="A403" s="772"/>
      <c r="B403" s="772"/>
      <c r="C403" s="823"/>
      <c r="D403" s="775"/>
      <c r="E403" s="776"/>
      <c r="F403" s="772"/>
      <c r="G403" s="777"/>
      <c r="H403" s="777"/>
      <c r="I403" s="772"/>
      <c r="J403" s="772"/>
      <c r="K403" s="772"/>
      <c r="L403" s="772"/>
      <c r="M403" s="772"/>
      <c r="N403" s="772"/>
      <c r="O403" s="772"/>
      <c r="P403" s="772"/>
      <c r="Q403" s="772"/>
      <c r="R403" s="772"/>
      <c r="S403" s="772"/>
      <c r="T403" s="772"/>
      <c r="U403" s="772"/>
      <c r="V403" s="772"/>
      <c r="W403" s="772"/>
      <c r="X403" s="772"/>
      <c r="Y403" s="772"/>
      <c r="Z403" s="772"/>
    </row>
    <row r="404" spans="1:26" ht="12.75" customHeight="1" x14ac:dyDescent="0.25">
      <c r="A404" s="772"/>
      <c r="B404" s="772"/>
      <c r="C404" s="823"/>
      <c r="D404" s="775"/>
      <c r="E404" s="776"/>
      <c r="F404" s="772"/>
      <c r="G404" s="777"/>
      <c r="H404" s="777"/>
      <c r="I404" s="772"/>
      <c r="J404" s="772"/>
      <c r="K404" s="772"/>
      <c r="L404" s="772"/>
      <c r="M404" s="772"/>
      <c r="N404" s="772"/>
      <c r="O404" s="772"/>
      <c r="P404" s="772"/>
      <c r="Q404" s="772"/>
      <c r="R404" s="772"/>
      <c r="S404" s="772"/>
      <c r="T404" s="772"/>
      <c r="U404" s="772"/>
      <c r="V404" s="772"/>
      <c r="W404" s="772"/>
      <c r="X404" s="772"/>
      <c r="Y404" s="772"/>
      <c r="Z404" s="772"/>
    </row>
    <row r="405" spans="1:26" ht="12.75" customHeight="1" x14ac:dyDescent="0.25">
      <c r="A405" s="772"/>
      <c r="B405" s="772"/>
      <c r="C405" s="823"/>
      <c r="D405" s="775"/>
      <c r="E405" s="776"/>
      <c r="F405" s="772"/>
      <c r="G405" s="777"/>
      <c r="H405" s="777"/>
      <c r="I405" s="772"/>
      <c r="J405" s="772"/>
      <c r="K405" s="772"/>
      <c r="L405" s="772"/>
      <c r="M405" s="772"/>
      <c r="N405" s="772"/>
      <c r="O405" s="772"/>
      <c r="P405" s="772"/>
      <c r="Q405" s="772"/>
      <c r="R405" s="772"/>
      <c r="S405" s="772"/>
      <c r="T405" s="772"/>
      <c r="U405" s="772"/>
      <c r="V405" s="772"/>
      <c r="W405" s="772"/>
      <c r="X405" s="772"/>
      <c r="Y405" s="772"/>
      <c r="Z405" s="772"/>
    </row>
    <row r="406" spans="1:26" ht="12.75" customHeight="1" x14ac:dyDescent="0.25">
      <c r="A406" s="772"/>
      <c r="B406" s="772"/>
      <c r="C406" s="823"/>
      <c r="D406" s="775"/>
      <c r="E406" s="776"/>
      <c r="F406" s="772"/>
      <c r="G406" s="777"/>
      <c r="H406" s="777"/>
      <c r="I406" s="772"/>
      <c r="J406" s="772"/>
      <c r="K406" s="772"/>
      <c r="L406" s="772"/>
      <c r="M406" s="772"/>
      <c r="N406" s="772"/>
      <c r="O406" s="772"/>
      <c r="P406" s="772"/>
      <c r="Q406" s="772"/>
      <c r="R406" s="772"/>
      <c r="S406" s="772"/>
      <c r="T406" s="772"/>
      <c r="U406" s="772"/>
      <c r="V406" s="772"/>
      <c r="W406" s="772"/>
      <c r="X406" s="772"/>
      <c r="Y406" s="772"/>
      <c r="Z406" s="772"/>
    </row>
    <row r="407" spans="1:26" ht="12.75" customHeight="1" x14ac:dyDescent="0.25">
      <c r="A407" s="772"/>
      <c r="B407" s="772"/>
      <c r="C407" s="823"/>
      <c r="D407" s="775"/>
      <c r="E407" s="776"/>
      <c r="F407" s="772"/>
      <c r="G407" s="777"/>
      <c r="H407" s="777"/>
      <c r="I407" s="772"/>
      <c r="J407" s="772"/>
      <c r="K407" s="772"/>
      <c r="L407" s="772"/>
      <c r="M407" s="772"/>
      <c r="N407" s="772"/>
      <c r="O407" s="772"/>
      <c r="P407" s="772"/>
      <c r="Q407" s="772"/>
      <c r="R407" s="772"/>
      <c r="S407" s="772"/>
      <c r="T407" s="772"/>
      <c r="U407" s="772"/>
      <c r="V407" s="772"/>
      <c r="W407" s="772"/>
      <c r="X407" s="772"/>
      <c r="Y407" s="772"/>
      <c r="Z407" s="772"/>
    </row>
    <row r="408" spans="1:26" ht="12.75" customHeight="1" x14ac:dyDescent="0.25">
      <c r="A408" s="772"/>
      <c r="B408" s="772"/>
      <c r="C408" s="823"/>
      <c r="D408" s="775"/>
      <c r="E408" s="776"/>
      <c r="F408" s="772"/>
      <c r="G408" s="777"/>
      <c r="H408" s="777"/>
      <c r="I408" s="772"/>
      <c r="J408" s="772"/>
      <c r="K408" s="772"/>
      <c r="L408" s="772"/>
      <c r="M408" s="772"/>
      <c r="N408" s="772"/>
      <c r="O408" s="772"/>
      <c r="P408" s="772"/>
      <c r="Q408" s="772"/>
      <c r="R408" s="772"/>
      <c r="S408" s="772"/>
      <c r="T408" s="772"/>
      <c r="U408" s="772"/>
      <c r="V408" s="772"/>
      <c r="W408" s="772"/>
      <c r="X408" s="772"/>
      <c r="Y408" s="772"/>
      <c r="Z408" s="772"/>
    </row>
    <row r="409" spans="1:26" ht="12.75" customHeight="1" x14ac:dyDescent="0.25">
      <c r="A409" s="772"/>
      <c r="B409" s="772"/>
      <c r="C409" s="823"/>
      <c r="D409" s="775"/>
      <c r="E409" s="776"/>
      <c r="F409" s="772"/>
      <c r="G409" s="777"/>
      <c r="H409" s="777"/>
      <c r="I409" s="772"/>
      <c r="J409" s="772"/>
      <c r="K409" s="772"/>
      <c r="L409" s="772"/>
      <c r="M409" s="772"/>
      <c r="N409" s="772"/>
      <c r="O409" s="772"/>
      <c r="P409" s="772"/>
      <c r="Q409" s="772"/>
      <c r="R409" s="772"/>
      <c r="S409" s="772"/>
      <c r="T409" s="772"/>
      <c r="U409" s="772"/>
      <c r="V409" s="772"/>
      <c r="W409" s="772"/>
      <c r="X409" s="772"/>
      <c r="Y409" s="772"/>
      <c r="Z409" s="772"/>
    </row>
    <row r="410" spans="1:26" ht="12.75" customHeight="1" x14ac:dyDescent="0.25">
      <c r="A410" s="772"/>
      <c r="B410" s="772"/>
      <c r="C410" s="823"/>
      <c r="D410" s="775"/>
      <c r="E410" s="776"/>
      <c r="F410" s="772"/>
      <c r="G410" s="777"/>
      <c r="H410" s="777"/>
      <c r="I410" s="772"/>
      <c r="J410" s="772"/>
      <c r="K410" s="772"/>
      <c r="L410" s="772"/>
      <c r="M410" s="772"/>
      <c r="N410" s="772"/>
      <c r="O410" s="772"/>
      <c r="P410" s="772"/>
      <c r="Q410" s="772"/>
      <c r="R410" s="772"/>
      <c r="S410" s="772"/>
      <c r="T410" s="772"/>
      <c r="U410" s="772"/>
      <c r="V410" s="772"/>
      <c r="W410" s="772"/>
      <c r="X410" s="772"/>
      <c r="Y410" s="772"/>
      <c r="Z410" s="772"/>
    </row>
    <row r="411" spans="1:26" ht="12.75" customHeight="1" x14ac:dyDescent="0.25">
      <c r="A411" s="772"/>
      <c r="B411" s="772"/>
      <c r="C411" s="823"/>
      <c r="D411" s="775"/>
      <c r="E411" s="776"/>
      <c r="F411" s="772"/>
      <c r="G411" s="777"/>
      <c r="H411" s="777"/>
      <c r="I411" s="772"/>
      <c r="J411" s="772"/>
      <c r="K411" s="772"/>
      <c r="L411" s="772"/>
      <c r="M411" s="772"/>
      <c r="N411" s="772"/>
      <c r="O411" s="772"/>
      <c r="P411" s="772"/>
      <c r="Q411" s="772"/>
      <c r="R411" s="772"/>
      <c r="S411" s="772"/>
      <c r="T411" s="772"/>
      <c r="U411" s="772"/>
      <c r="V411" s="772"/>
      <c r="W411" s="772"/>
      <c r="X411" s="772"/>
      <c r="Y411" s="772"/>
      <c r="Z411" s="772"/>
    </row>
    <row r="412" spans="1:26" ht="12.75" customHeight="1" x14ac:dyDescent="0.25">
      <c r="A412" s="772"/>
      <c r="B412" s="772"/>
      <c r="C412" s="823"/>
      <c r="D412" s="775"/>
      <c r="E412" s="776"/>
      <c r="F412" s="772"/>
      <c r="G412" s="777"/>
      <c r="H412" s="777"/>
      <c r="I412" s="772"/>
      <c r="J412" s="772"/>
      <c r="K412" s="772"/>
      <c r="L412" s="772"/>
      <c r="M412" s="772"/>
      <c r="N412" s="772"/>
      <c r="O412" s="772"/>
      <c r="P412" s="772"/>
      <c r="Q412" s="772"/>
      <c r="R412" s="772"/>
      <c r="S412" s="772"/>
      <c r="T412" s="772"/>
      <c r="U412" s="772"/>
      <c r="V412" s="772"/>
      <c r="W412" s="772"/>
      <c r="X412" s="772"/>
      <c r="Y412" s="772"/>
      <c r="Z412" s="772"/>
    </row>
    <row r="413" spans="1:26" ht="12.75" customHeight="1" x14ac:dyDescent="0.25">
      <c r="A413" s="772"/>
      <c r="B413" s="772"/>
      <c r="C413" s="823"/>
      <c r="D413" s="775"/>
      <c r="E413" s="776"/>
      <c r="F413" s="772"/>
      <c r="G413" s="777"/>
      <c r="H413" s="777"/>
      <c r="I413" s="772"/>
      <c r="J413" s="772"/>
      <c r="K413" s="772"/>
      <c r="L413" s="772"/>
      <c r="M413" s="772"/>
      <c r="N413" s="772"/>
      <c r="O413" s="772"/>
      <c r="P413" s="772"/>
      <c r="Q413" s="772"/>
      <c r="R413" s="772"/>
      <c r="S413" s="772"/>
      <c r="T413" s="772"/>
      <c r="U413" s="772"/>
      <c r="V413" s="772"/>
      <c r="W413" s="772"/>
      <c r="X413" s="772"/>
      <c r="Y413" s="772"/>
      <c r="Z413" s="772"/>
    </row>
    <row r="414" spans="1:26" ht="12.75" customHeight="1" x14ac:dyDescent="0.25">
      <c r="A414" s="772"/>
      <c r="B414" s="772"/>
      <c r="C414" s="823"/>
      <c r="D414" s="775"/>
      <c r="E414" s="776"/>
      <c r="F414" s="772"/>
      <c r="G414" s="777"/>
      <c r="H414" s="777"/>
      <c r="I414" s="772"/>
      <c r="J414" s="772"/>
      <c r="K414" s="772"/>
      <c r="L414" s="772"/>
      <c r="M414" s="772"/>
      <c r="N414" s="772"/>
      <c r="O414" s="772"/>
      <c r="P414" s="772"/>
      <c r="Q414" s="772"/>
      <c r="R414" s="772"/>
      <c r="S414" s="772"/>
      <c r="T414" s="772"/>
      <c r="U414" s="772"/>
      <c r="V414" s="772"/>
      <c r="W414" s="772"/>
      <c r="X414" s="772"/>
      <c r="Y414" s="772"/>
      <c r="Z414" s="772"/>
    </row>
    <row r="415" spans="1:26" ht="12.75" customHeight="1" x14ac:dyDescent="0.25">
      <c r="A415" s="772"/>
      <c r="B415" s="772"/>
      <c r="C415" s="823"/>
      <c r="D415" s="775"/>
      <c r="E415" s="776"/>
      <c r="F415" s="772"/>
      <c r="G415" s="777"/>
      <c r="H415" s="777"/>
      <c r="I415" s="772"/>
      <c r="J415" s="772"/>
      <c r="K415" s="772"/>
      <c r="L415" s="772"/>
      <c r="M415" s="772"/>
      <c r="N415" s="772"/>
      <c r="O415" s="772"/>
      <c r="P415" s="772"/>
      <c r="Q415" s="772"/>
      <c r="R415" s="772"/>
      <c r="S415" s="772"/>
      <c r="T415" s="772"/>
      <c r="U415" s="772"/>
      <c r="V415" s="772"/>
      <c r="W415" s="772"/>
      <c r="X415" s="772"/>
      <c r="Y415" s="772"/>
      <c r="Z415" s="772"/>
    </row>
    <row r="416" spans="1:26" ht="12.75" customHeight="1" x14ac:dyDescent="0.25">
      <c r="A416" s="772"/>
      <c r="B416" s="772"/>
      <c r="C416" s="823"/>
      <c r="D416" s="775"/>
      <c r="E416" s="776"/>
      <c r="F416" s="772"/>
      <c r="G416" s="777"/>
      <c r="H416" s="777"/>
      <c r="I416" s="772"/>
      <c r="J416" s="772"/>
      <c r="K416" s="772"/>
      <c r="L416" s="772"/>
      <c r="M416" s="772"/>
      <c r="N416" s="772"/>
      <c r="O416" s="772"/>
      <c r="P416" s="772"/>
      <c r="Q416" s="772"/>
      <c r="R416" s="772"/>
      <c r="S416" s="772"/>
      <c r="T416" s="772"/>
      <c r="U416" s="772"/>
      <c r="V416" s="772"/>
      <c r="W416" s="772"/>
      <c r="X416" s="772"/>
      <c r="Y416" s="772"/>
      <c r="Z416" s="772"/>
    </row>
    <row r="417" spans="1:26" ht="12.75" customHeight="1" x14ac:dyDescent="0.25">
      <c r="A417" s="772"/>
      <c r="B417" s="772"/>
      <c r="C417" s="823"/>
      <c r="D417" s="775"/>
      <c r="E417" s="776"/>
      <c r="F417" s="772"/>
      <c r="G417" s="777"/>
      <c r="H417" s="777"/>
      <c r="I417" s="772"/>
      <c r="J417" s="772"/>
      <c r="K417" s="772"/>
      <c r="L417" s="772"/>
      <c r="M417" s="772"/>
      <c r="N417" s="772"/>
      <c r="O417" s="772"/>
      <c r="P417" s="772"/>
      <c r="Q417" s="772"/>
      <c r="R417" s="772"/>
      <c r="S417" s="772"/>
      <c r="T417" s="772"/>
      <c r="U417" s="772"/>
      <c r="V417" s="772"/>
      <c r="W417" s="772"/>
      <c r="X417" s="772"/>
      <c r="Y417" s="772"/>
      <c r="Z417" s="772"/>
    </row>
    <row r="418" spans="1:26" ht="12.75" customHeight="1" x14ac:dyDescent="0.25">
      <c r="A418" s="772"/>
      <c r="B418" s="772"/>
      <c r="C418" s="823"/>
      <c r="D418" s="775"/>
      <c r="E418" s="776"/>
      <c r="F418" s="772"/>
      <c r="G418" s="777"/>
      <c r="H418" s="777"/>
      <c r="I418" s="772"/>
      <c r="J418" s="772"/>
      <c r="K418" s="772"/>
      <c r="L418" s="772"/>
      <c r="M418" s="772"/>
      <c r="N418" s="772"/>
      <c r="O418" s="772"/>
      <c r="P418" s="772"/>
      <c r="Q418" s="772"/>
      <c r="R418" s="772"/>
      <c r="S418" s="772"/>
      <c r="T418" s="772"/>
      <c r="U418" s="772"/>
      <c r="V418" s="772"/>
      <c r="W418" s="772"/>
      <c r="X418" s="772"/>
      <c r="Y418" s="772"/>
      <c r="Z418" s="772"/>
    </row>
    <row r="419" spans="1:26" ht="12.75" customHeight="1" x14ac:dyDescent="0.25">
      <c r="A419" s="772"/>
      <c r="B419" s="772"/>
      <c r="C419" s="823"/>
      <c r="D419" s="775"/>
      <c r="E419" s="776"/>
      <c r="F419" s="772"/>
      <c r="G419" s="777"/>
      <c r="H419" s="777"/>
      <c r="I419" s="772"/>
      <c r="J419" s="772"/>
      <c r="K419" s="772"/>
      <c r="L419" s="772"/>
      <c r="M419" s="772"/>
      <c r="N419" s="772"/>
      <c r="O419" s="772"/>
      <c r="P419" s="772"/>
      <c r="Q419" s="772"/>
      <c r="R419" s="772"/>
      <c r="S419" s="772"/>
      <c r="T419" s="772"/>
      <c r="U419" s="772"/>
      <c r="V419" s="772"/>
      <c r="W419" s="772"/>
      <c r="X419" s="772"/>
      <c r="Y419" s="772"/>
      <c r="Z419" s="772"/>
    </row>
    <row r="420" spans="1:26" ht="12.75" customHeight="1" x14ac:dyDescent="0.25">
      <c r="A420" s="772"/>
      <c r="B420" s="772"/>
      <c r="C420" s="823"/>
      <c r="D420" s="775"/>
      <c r="E420" s="776"/>
      <c r="F420" s="772"/>
      <c r="G420" s="777"/>
      <c r="H420" s="777"/>
      <c r="I420" s="772"/>
      <c r="J420" s="772"/>
      <c r="K420" s="772"/>
      <c r="L420" s="772"/>
      <c r="M420" s="772"/>
      <c r="N420" s="772"/>
      <c r="O420" s="772"/>
      <c r="P420" s="772"/>
      <c r="Q420" s="772"/>
      <c r="R420" s="772"/>
      <c r="S420" s="772"/>
      <c r="T420" s="772"/>
      <c r="U420" s="772"/>
      <c r="V420" s="772"/>
      <c r="W420" s="772"/>
      <c r="X420" s="772"/>
      <c r="Y420" s="772"/>
      <c r="Z420" s="772"/>
    </row>
    <row r="421" spans="1:26" ht="12.75" customHeight="1" x14ac:dyDescent="0.25">
      <c r="A421" s="772"/>
      <c r="B421" s="772"/>
      <c r="C421" s="823"/>
      <c r="D421" s="775"/>
      <c r="E421" s="776"/>
      <c r="F421" s="772"/>
      <c r="G421" s="777"/>
      <c r="H421" s="777"/>
      <c r="I421" s="772"/>
      <c r="J421" s="772"/>
      <c r="K421" s="772"/>
      <c r="L421" s="772"/>
      <c r="M421" s="772"/>
      <c r="N421" s="772"/>
      <c r="O421" s="772"/>
      <c r="P421" s="772"/>
      <c r="Q421" s="772"/>
      <c r="R421" s="772"/>
      <c r="S421" s="772"/>
      <c r="T421" s="772"/>
      <c r="U421" s="772"/>
      <c r="V421" s="772"/>
      <c r="W421" s="772"/>
      <c r="X421" s="772"/>
      <c r="Y421" s="772"/>
      <c r="Z421" s="772"/>
    </row>
    <row r="422" spans="1:26" ht="12.75" customHeight="1" x14ac:dyDescent="0.25">
      <c r="A422" s="772"/>
      <c r="B422" s="772"/>
      <c r="C422" s="823"/>
      <c r="D422" s="775"/>
      <c r="E422" s="776"/>
      <c r="F422" s="772"/>
      <c r="G422" s="777"/>
      <c r="H422" s="777"/>
      <c r="I422" s="772"/>
      <c r="J422" s="772"/>
      <c r="K422" s="772"/>
      <c r="L422" s="772"/>
      <c r="M422" s="772"/>
      <c r="N422" s="772"/>
      <c r="O422" s="772"/>
      <c r="P422" s="772"/>
      <c r="Q422" s="772"/>
      <c r="R422" s="772"/>
      <c r="S422" s="772"/>
      <c r="T422" s="772"/>
      <c r="U422" s="772"/>
      <c r="V422" s="772"/>
      <c r="W422" s="772"/>
      <c r="X422" s="772"/>
      <c r="Y422" s="772"/>
      <c r="Z422" s="772"/>
    </row>
    <row r="423" spans="1:26" ht="12.75" customHeight="1" x14ac:dyDescent="0.25">
      <c r="A423" s="772"/>
      <c r="B423" s="772"/>
      <c r="C423" s="823"/>
      <c r="D423" s="775"/>
      <c r="E423" s="776"/>
      <c r="F423" s="772"/>
      <c r="G423" s="777"/>
      <c r="H423" s="777"/>
      <c r="I423" s="772"/>
      <c r="J423" s="772"/>
      <c r="K423" s="772"/>
      <c r="L423" s="772"/>
      <c r="M423" s="772"/>
      <c r="N423" s="772"/>
      <c r="O423" s="772"/>
      <c r="P423" s="772"/>
      <c r="Q423" s="772"/>
      <c r="R423" s="772"/>
      <c r="S423" s="772"/>
      <c r="T423" s="772"/>
      <c r="U423" s="772"/>
      <c r="V423" s="772"/>
      <c r="W423" s="772"/>
      <c r="X423" s="772"/>
      <c r="Y423" s="772"/>
      <c r="Z423" s="772"/>
    </row>
    <row r="424" spans="1:26" ht="12.75" customHeight="1" x14ac:dyDescent="0.25">
      <c r="A424" s="772"/>
      <c r="B424" s="772"/>
      <c r="C424" s="823"/>
      <c r="D424" s="775"/>
      <c r="E424" s="776"/>
      <c r="F424" s="772"/>
      <c r="G424" s="777"/>
      <c r="H424" s="777"/>
      <c r="I424" s="772"/>
      <c r="J424" s="772"/>
      <c r="K424" s="772"/>
      <c r="L424" s="772"/>
      <c r="M424" s="772"/>
      <c r="N424" s="772"/>
      <c r="O424" s="772"/>
      <c r="P424" s="772"/>
      <c r="Q424" s="772"/>
      <c r="R424" s="772"/>
      <c r="S424" s="772"/>
      <c r="T424" s="772"/>
      <c r="U424" s="772"/>
      <c r="V424" s="772"/>
      <c r="W424" s="772"/>
      <c r="X424" s="772"/>
      <c r="Y424" s="772"/>
      <c r="Z424" s="772"/>
    </row>
    <row r="425" spans="1:26" ht="12.75" customHeight="1" x14ac:dyDescent="0.25">
      <c r="A425" s="772"/>
      <c r="B425" s="772"/>
      <c r="C425" s="823"/>
      <c r="D425" s="775"/>
      <c r="E425" s="776"/>
      <c r="F425" s="772"/>
      <c r="G425" s="777"/>
      <c r="H425" s="777"/>
      <c r="I425" s="772"/>
      <c r="J425" s="772"/>
      <c r="K425" s="772"/>
      <c r="L425" s="772"/>
      <c r="M425" s="772"/>
      <c r="N425" s="772"/>
      <c r="O425" s="772"/>
      <c r="P425" s="772"/>
      <c r="Q425" s="772"/>
      <c r="R425" s="772"/>
      <c r="S425" s="772"/>
      <c r="T425" s="772"/>
      <c r="U425" s="772"/>
      <c r="V425" s="772"/>
      <c r="W425" s="772"/>
      <c r="X425" s="772"/>
      <c r="Y425" s="772"/>
      <c r="Z425" s="772"/>
    </row>
    <row r="426" spans="1:26" ht="12.75" customHeight="1" x14ac:dyDescent="0.25">
      <c r="A426" s="772"/>
      <c r="B426" s="772"/>
      <c r="C426" s="823"/>
      <c r="D426" s="775"/>
      <c r="E426" s="776"/>
      <c r="F426" s="772"/>
      <c r="G426" s="777"/>
      <c r="H426" s="777"/>
      <c r="I426" s="772"/>
      <c r="J426" s="772"/>
      <c r="K426" s="772"/>
      <c r="L426" s="772"/>
      <c r="M426" s="772"/>
      <c r="N426" s="772"/>
      <c r="O426" s="772"/>
      <c r="P426" s="772"/>
      <c r="Q426" s="772"/>
      <c r="R426" s="772"/>
      <c r="S426" s="772"/>
      <c r="T426" s="772"/>
      <c r="U426" s="772"/>
      <c r="V426" s="772"/>
      <c r="W426" s="772"/>
      <c r="X426" s="772"/>
      <c r="Y426" s="772"/>
      <c r="Z426" s="772"/>
    </row>
    <row r="427" spans="1:26" ht="12.75" customHeight="1" x14ac:dyDescent="0.25">
      <c r="A427" s="772"/>
      <c r="B427" s="772"/>
      <c r="C427" s="823"/>
      <c r="D427" s="775"/>
      <c r="E427" s="776"/>
      <c r="F427" s="772"/>
      <c r="G427" s="777"/>
      <c r="H427" s="777"/>
      <c r="I427" s="772"/>
      <c r="J427" s="772"/>
      <c r="K427" s="772"/>
      <c r="L427" s="772"/>
      <c r="M427" s="772"/>
      <c r="N427" s="772"/>
      <c r="O427" s="772"/>
      <c r="P427" s="772"/>
      <c r="Q427" s="772"/>
      <c r="R427" s="772"/>
      <c r="S427" s="772"/>
      <c r="T427" s="772"/>
      <c r="U427" s="772"/>
      <c r="V427" s="772"/>
      <c r="W427" s="772"/>
      <c r="X427" s="772"/>
      <c r="Y427" s="772"/>
      <c r="Z427" s="772"/>
    </row>
    <row r="428" spans="1:26" ht="12.75" customHeight="1" x14ac:dyDescent="0.25">
      <c r="A428" s="772"/>
      <c r="B428" s="772"/>
      <c r="C428" s="823"/>
      <c r="D428" s="775"/>
      <c r="E428" s="776"/>
      <c r="F428" s="772"/>
      <c r="G428" s="777"/>
      <c r="H428" s="777"/>
      <c r="I428" s="772"/>
      <c r="J428" s="772"/>
      <c r="K428" s="772"/>
      <c r="L428" s="772"/>
      <c r="M428" s="772"/>
      <c r="N428" s="772"/>
      <c r="O428" s="772"/>
      <c r="P428" s="772"/>
      <c r="Q428" s="772"/>
      <c r="R428" s="772"/>
      <c r="S428" s="772"/>
      <c r="T428" s="772"/>
      <c r="U428" s="772"/>
      <c r="V428" s="772"/>
      <c r="W428" s="772"/>
      <c r="X428" s="772"/>
      <c r="Y428" s="772"/>
      <c r="Z428" s="772"/>
    </row>
    <row r="429" spans="1:26" ht="12.75" customHeight="1" x14ac:dyDescent="0.25">
      <c r="A429" s="772"/>
      <c r="B429" s="772"/>
      <c r="C429" s="823"/>
      <c r="D429" s="775"/>
      <c r="E429" s="776"/>
      <c r="F429" s="772"/>
      <c r="G429" s="777"/>
      <c r="H429" s="777"/>
      <c r="I429" s="772"/>
      <c r="J429" s="772"/>
      <c r="K429" s="772"/>
      <c r="L429" s="772"/>
      <c r="M429" s="772"/>
      <c r="N429" s="772"/>
      <c r="O429" s="772"/>
      <c r="P429" s="772"/>
      <c r="Q429" s="772"/>
      <c r="R429" s="772"/>
      <c r="S429" s="772"/>
      <c r="T429" s="772"/>
      <c r="U429" s="772"/>
      <c r="V429" s="772"/>
      <c r="W429" s="772"/>
      <c r="X429" s="772"/>
      <c r="Y429" s="772"/>
      <c r="Z429" s="772"/>
    </row>
    <row r="430" spans="1:26" ht="12.75" customHeight="1" x14ac:dyDescent="0.25">
      <c r="A430" s="772"/>
      <c r="B430" s="772"/>
      <c r="C430" s="823"/>
      <c r="D430" s="775"/>
      <c r="E430" s="776"/>
      <c r="F430" s="772"/>
      <c r="G430" s="777"/>
      <c r="H430" s="777"/>
      <c r="I430" s="772"/>
      <c r="J430" s="772"/>
      <c r="K430" s="772"/>
      <c r="L430" s="772"/>
      <c r="M430" s="772"/>
      <c r="N430" s="772"/>
      <c r="O430" s="772"/>
      <c r="P430" s="772"/>
      <c r="Q430" s="772"/>
      <c r="R430" s="772"/>
      <c r="S430" s="772"/>
      <c r="T430" s="772"/>
      <c r="U430" s="772"/>
      <c r="V430" s="772"/>
      <c r="W430" s="772"/>
      <c r="X430" s="772"/>
      <c r="Y430" s="772"/>
      <c r="Z430" s="772"/>
    </row>
    <row r="431" spans="1:26" ht="12.75" customHeight="1" x14ac:dyDescent="0.25">
      <c r="A431" s="772"/>
      <c r="B431" s="772"/>
      <c r="C431" s="823"/>
      <c r="D431" s="775"/>
      <c r="E431" s="776"/>
      <c r="F431" s="772"/>
      <c r="G431" s="777"/>
      <c r="H431" s="777"/>
      <c r="I431" s="772"/>
      <c r="J431" s="772"/>
      <c r="K431" s="772"/>
      <c r="L431" s="772"/>
      <c r="M431" s="772"/>
      <c r="N431" s="772"/>
      <c r="O431" s="772"/>
      <c r="P431" s="772"/>
      <c r="Q431" s="772"/>
      <c r="R431" s="772"/>
      <c r="S431" s="772"/>
      <c r="T431" s="772"/>
      <c r="U431" s="772"/>
      <c r="V431" s="772"/>
      <c r="W431" s="772"/>
      <c r="X431" s="772"/>
      <c r="Y431" s="772"/>
      <c r="Z431" s="772"/>
    </row>
    <row r="432" spans="1:26" ht="12.75" customHeight="1" x14ac:dyDescent="0.25">
      <c r="A432" s="772"/>
      <c r="B432" s="772"/>
      <c r="C432" s="823"/>
      <c r="D432" s="775"/>
      <c r="E432" s="776"/>
      <c r="F432" s="772"/>
      <c r="G432" s="777"/>
      <c r="H432" s="777"/>
      <c r="I432" s="772"/>
      <c r="J432" s="772"/>
      <c r="K432" s="772"/>
      <c r="L432" s="772"/>
      <c r="M432" s="772"/>
      <c r="N432" s="772"/>
      <c r="O432" s="772"/>
      <c r="P432" s="772"/>
      <c r="Q432" s="772"/>
      <c r="R432" s="772"/>
      <c r="S432" s="772"/>
      <c r="T432" s="772"/>
      <c r="U432" s="772"/>
      <c r="V432" s="772"/>
      <c r="W432" s="772"/>
      <c r="X432" s="772"/>
      <c r="Y432" s="772"/>
      <c r="Z432" s="772"/>
    </row>
    <row r="433" spans="1:26" ht="12.75" customHeight="1" x14ac:dyDescent="0.25">
      <c r="A433" s="772"/>
      <c r="B433" s="772"/>
      <c r="C433" s="823"/>
      <c r="D433" s="775"/>
      <c r="E433" s="776"/>
      <c r="F433" s="772"/>
      <c r="G433" s="777"/>
      <c r="H433" s="777"/>
      <c r="I433" s="772"/>
      <c r="J433" s="772"/>
      <c r="K433" s="772"/>
      <c r="L433" s="772"/>
      <c r="M433" s="772"/>
      <c r="N433" s="772"/>
      <c r="O433" s="772"/>
      <c r="P433" s="772"/>
      <c r="Q433" s="772"/>
      <c r="R433" s="772"/>
      <c r="S433" s="772"/>
      <c r="T433" s="772"/>
      <c r="U433" s="772"/>
      <c r="V433" s="772"/>
      <c r="W433" s="772"/>
      <c r="X433" s="772"/>
      <c r="Y433" s="772"/>
      <c r="Z433" s="772"/>
    </row>
    <row r="434" spans="1:26" ht="12.75" customHeight="1" x14ac:dyDescent="0.25">
      <c r="A434" s="772"/>
      <c r="B434" s="772"/>
      <c r="C434" s="823"/>
      <c r="D434" s="775"/>
      <c r="E434" s="776"/>
      <c r="F434" s="772"/>
      <c r="G434" s="777"/>
      <c r="H434" s="777"/>
      <c r="I434" s="772"/>
      <c r="J434" s="772"/>
      <c r="K434" s="772"/>
      <c r="L434" s="772"/>
      <c r="M434" s="772"/>
      <c r="N434" s="772"/>
      <c r="O434" s="772"/>
      <c r="P434" s="772"/>
      <c r="Q434" s="772"/>
      <c r="R434" s="772"/>
      <c r="S434" s="772"/>
      <c r="T434" s="772"/>
      <c r="U434" s="772"/>
      <c r="V434" s="772"/>
      <c r="W434" s="772"/>
      <c r="X434" s="772"/>
      <c r="Y434" s="772"/>
      <c r="Z434" s="772"/>
    </row>
    <row r="435" spans="1:26" ht="12.75" customHeight="1" x14ac:dyDescent="0.25">
      <c r="A435" s="772"/>
      <c r="B435" s="772"/>
      <c r="C435" s="823"/>
      <c r="D435" s="775"/>
      <c r="E435" s="776"/>
      <c r="F435" s="772"/>
      <c r="G435" s="777"/>
      <c r="H435" s="777"/>
      <c r="I435" s="772"/>
      <c r="J435" s="772"/>
      <c r="K435" s="772"/>
      <c r="L435" s="772"/>
      <c r="M435" s="772"/>
      <c r="N435" s="772"/>
      <c r="O435" s="772"/>
      <c r="P435" s="772"/>
      <c r="Q435" s="772"/>
      <c r="R435" s="772"/>
      <c r="S435" s="772"/>
      <c r="T435" s="772"/>
      <c r="U435" s="772"/>
      <c r="V435" s="772"/>
      <c r="W435" s="772"/>
      <c r="X435" s="772"/>
      <c r="Y435" s="772"/>
      <c r="Z435" s="772"/>
    </row>
    <row r="436" spans="1:26" ht="12.75" customHeight="1" x14ac:dyDescent="0.25">
      <c r="A436" s="772"/>
      <c r="B436" s="772"/>
      <c r="C436" s="823"/>
      <c r="D436" s="775"/>
      <c r="E436" s="776"/>
      <c r="F436" s="772"/>
      <c r="G436" s="777"/>
      <c r="H436" s="777"/>
      <c r="I436" s="772"/>
      <c r="J436" s="772"/>
      <c r="K436" s="772"/>
      <c r="L436" s="772"/>
      <c r="M436" s="772"/>
      <c r="N436" s="772"/>
      <c r="O436" s="772"/>
      <c r="P436" s="772"/>
      <c r="Q436" s="772"/>
      <c r="R436" s="772"/>
      <c r="S436" s="772"/>
      <c r="T436" s="772"/>
      <c r="U436" s="772"/>
      <c r="V436" s="772"/>
      <c r="W436" s="772"/>
      <c r="X436" s="772"/>
      <c r="Y436" s="772"/>
      <c r="Z436" s="772"/>
    </row>
    <row r="437" spans="1:26" ht="12.75" customHeight="1" x14ac:dyDescent="0.25">
      <c r="A437" s="772"/>
      <c r="B437" s="772"/>
      <c r="C437" s="823"/>
      <c r="D437" s="775"/>
      <c r="E437" s="776"/>
      <c r="F437" s="772"/>
      <c r="G437" s="777"/>
      <c r="H437" s="777"/>
      <c r="I437" s="772"/>
      <c r="J437" s="772"/>
      <c r="K437" s="772"/>
      <c r="L437" s="772"/>
      <c r="M437" s="772"/>
      <c r="N437" s="772"/>
      <c r="O437" s="772"/>
      <c r="P437" s="772"/>
      <c r="Q437" s="772"/>
      <c r="R437" s="772"/>
      <c r="S437" s="772"/>
      <c r="T437" s="772"/>
      <c r="U437" s="772"/>
      <c r="V437" s="772"/>
      <c r="W437" s="772"/>
      <c r="X437" s="772"/>
      <c r="Y437" s="772"/>
      <c r="Z437" s="772"/>
    </row>
    <row r="438" spans="1:26" ht="12.75" customHeight="1" x14ac:dyDescent="0.25">
      <c r="A438" s="772"/>
      <c r="B438" s="772"/>
      <c r="C438" s="823"/>
      <c r="D438" s="775"/>
      <c r="E438" s="776"/>
      <c r="F438" s="772"/>
      <c r="G438" s="777"/>
      <c r="H438" s="777"/>
      <c r="I438" s="772"/>
      <c r="J438" s="772"/>
      <c r="K438" s="772"/>
      <c r="L438" s="772"/>
      <c r="M438" s="772"/>
      <c r="N438" s="772"/>
      <c r="O438" s="772"/>
      <c r="P438" s="772"/>
      <c r="Q438" s="772"/>
      <c r="R438" s="772"/>
      <c r="S438" s="772"/>
      <c r="T438" s="772"/>
      <c r="U438" s="772"/>
      <c r="V438" s="772"/>
      <c r="W438" s="772"/>
      <c r="X438" s="772"/>
      <c r="Y438" s="772"/>
      <c r="Z438" s="772"/>
    </row>
    <row r="439" spans="1:26" ht="12.75" customHeight="1" x14ac:dyDescent="0.25">
      <c r="A439" s="772"/>
      <c r="B439" s="772"/>
      <c r="C439" s="823"/>
      <c r="D439" s="775"/>
      <c r="E439" s="776"/>
      <c r="F439" s="772"/>
      <c r="G439" s="777"/>
      <c r="H439" s="777"/>
      <c r="I439" s="772"/>
      <c r="J439" s="772"/>
      <c r="K439" s="772"/>
      <c r="L439" s="772"/>
      <c r="M439" s="772"/>
      <c r="N439" s="772"/>
      <c r="O439" s="772"/>
      <c r="P439" s="772"/>
      <c r="Q439" s="772"/>
      <c r="R439" s="772"/>
      <c r="S439" s="772"/>
      <c r="T439" s="772"/>
      <c r="U439" s="772"/>
      <c r="V439" s="772"/>
      <c r="W439" s="772"/>
      <c r="X439" s="772"/>
      <c r="Y439" s="772"/>
      <c r="Z439" s="772"/>
    </row>
    <row r="440" spans="1:26" ht="12.75" customHeight="1" x14ac:dyDescent="0.25">
      <c r="A440" s="772"/>
      <c r="B440" s="772"/>
      <c r="C440" s="823"/>
      <c r="D440" s="775"/>
      <c r="E440" s="776"/>
      <c r="F440" s="772"/>
      <c r="G440" s="777"/>
      <c r="H440" s="777"/>
      <c r="I440" s="772"/>
      <c r="J440" s="772"/>
      <c r="K440" s="772"/>
      <c r="L440" s="772"/>
      <c r="M440" s="772"/>
      <c r="N440" s="772"/>
      <c r="O440" s="772"/>
      <c r="P440" s="772"/>
      <c r="Q440" s="772"/>
      <c r="R440" s="772"/>
      <c r="S440" s="772"/>
      <c r="T440" s="772"/>
      <c r="U440" s="772"/>
      <c r="V440" s="772"/>
      <c r="W440" s="772"/>
      <c r="X440" s="772"/>
      <c r="Y440" s="772"/>
      <c r="Z440" s="772"/>
    </row>
    <row r="441" spans="1:26" ht="12.75" customHeight="1" x14ac:dyDescent="0.25">
      <c r="A441" s="772"/>
      <c r="B441" s="772"/>
      <c r="C441" s="823"/>
      <c r="D441" s="775"/>
      <c r="E441" s="776"/>
      <c r="F441" s="772"/>
      <c r="G441" s="777"/>
      <c r="H441" s="777"/>
      <c r="I441" s="772"/>
      <c r="J441" s="772"/>
      <c r="K441" s="772"/>
      <c r="L441" s="772"/>
      <c r="M441" s="772"/>
      <c r="N441" s="772"/>
      <c r="O441" s="772"/>
      <c r="P441" s="772"/>
      <c r="Q441" s="772"/>
      <c r="R441" s="772"/>
      <c r="S441" s="772"/>
      <c r="T441" s="772"/>
      <c r="U441" s="772"/>
      <c r="V441" s="772"/>
      <c r="W441" s="772"/>
      <c r="X441" s="772"/>
      <c r="Y441" s="772"/>
      <c r="Z441" s="772"/>
    </row>
    <row r="442" spans="1:26" ht="12.75" customHeight="1" x14ac:dyDescent="0.25">
      <c r="A442" s="772"/>
      <c r="B442" s="772"/>
      <c r="C442" s="823"/>
      <c r="D442" s="775"/>
      <c r="E442" s="776"/>
      <c r="F442" s="772"/>
      <c r="G442" s="777"/>
      <c r="H442" s="777"/>
      <c r="I442" s="772"/>
      <c r="J442" s="772"/>
      <c r="K442" s="772"/>
      <c r="L442" s="772"/>
      <c r="M442" s="772"/>
      <c r="N442" s="772"/>
      <c r="O442" s="772"/>
      <c r="P442" s="772"/>
      <c r="Q442" s="772"/>
      <c r="R442" s="772"/>
      <c r="S442" s="772"/>
      <c r="T442" s="772"/>
      <c r="U442" s="772"/>
      <c r="V442" s="772"/>
      <c r="W442" s="772"/>
      <c r="X442" s="772"/>
      <c r="Y442" s="772"/>
      <c r="Z442" s="772"/>
    </row>
    <row r="443" spans="1:26" ht="12.75" customHeight="1" x14ac:dyDescent="0.25">
      <c r="A443" s="772"/>
      <c r="B443" s="772"/>
      <c r="C443" s="823"/>
      <c r="D443" s="775"/>
      <c r="E443" s="776"/>
      <c r="F443" s="772"/>
      <c r="G443" s="777"/>
      <c r="H443" s="777"/>
      <c r="I443" s="772"/>
      <c r="J443" s="772"/>
      <c r="K443" s="772"/>
      <c r="L443" s="772"/>
      <c r="M443" s="772"/>
      <c r="N443" s="772"/>
      <c r="O443" s="772"/>
      <c r="P443" s="772"/>
      <c r="Q443" s="772"/>
      <c r="R443" s="772"/>
      <c r="S443" s="772"/>
      <c r="T443" s="772"/>
      <c r="U443" s="772"/>
      <c r="V443" s="772"/>
      <c r="W443" s="772"/>
      <c r="X443" s="772"/>
      <c r="Y443" s="772"/>
      <c r="Z443" s="772"/>
    </row>
    <row r="444" spans="1:26" ht="12.75" customHeight="1" x14ac:dyDescent="0.25">
      <c r="A444" s="772"/>
      <c r="B444" s="772"/>
      <c r="C444" s="823"/>
      <c r="D444" s="775"/>
      <c r="E444" s="776"/>
      <c r="F444" s="772"/>
      <c r="G444" s="777"/>
      <c r="H444" s="777"/>
      <c r="I444" s="772"/>
      <c r="J444" s="772"/>
      <c r="K444" s="772"/>
      <c r="L444" s="772"/>
      <c r="M444" s="772"/>
      <c r="N444" s="772"/>
      <c r="O444" s="772"/>
      <c r="P444" s="772"/>
      <c r="Q444" s="772"/>
      <c r="R444" s="772"/>
      <c r="S444" s="772"/>
      <c r="T444" s="772"/>
      <c r="U444" s="772"/>
      <c r="V444" s="772"/>
      <c r="W444" s="772"/>
      <c r="X444" s="772"/>
      <c r="Y444" s="772"/>
      <c r="Z444" s="772"/>
    </row>
    <row r="445" spans="1:26" ht="12.75" customHeight="1" x14ac:dyDescent="0.25">
      <c r="A445" s="772"/>
      <c r="B445" s="772"/>
      <c r="C445" s="823"/>
      <c r="D445" s="775"/>
      <c r="E445" s="776"/>
      <c r="F445" s="772"/>
      <c r="G445" s="777"/>
      <c r="H445" s="777"/>
      <c r="I445" s="772"/>
      <c r="J445" s="772"/>
      <c r="K445" s="772"/>
      <c r="L445" s="772"/>
      <c r="M445" s="772"/>
      <c r="N445" s="772"/>
      <c r="O445" s="772"/>
      <c r="P445" s="772"/>
      <c r="Q445" s="772"/>
      <c r="R445" s="772"/>
      <c r="S445" s="772"/>
      <c r="T445" s="772"/>
      <c r="U445" s="772"/>
      <c r="V445" s="772"/>
      <c r="W445" s="772"/>
      <c r="X445" s="772"/>
      <c r="Y445" s="772"/>
      <c r="Z445" s="772"/>
    </row>
    <row r="446" spans="1:26" ht="12.75" customHeight="1" x14ac:dyDescent="0.25">
      <c r="A446" s="772"/>
      <c r="B446" s="772"/>
      <c r="C446" s="823"/>
      <c r="D446" s="775"/>
      <c r="E446" s="776"/>
      <c r="F446" s="772"/>
      <c r="G446" s="777"/>
      <c r="H446" s="777"/>
      <c r="I446" s="772"/>
      <c r="J446" s="772"/>
      <c r="K446" s="772"/>
      <c r="L446" s="772"/>
      <c r="M446" s="772"/>
      <c r="N446" s="772"/>
      <c r="O446" s="772"/>
      <c r="P446" s="772"/>
      <c r="Q446" s="772"/>
      <c r="R446" s="772"/>
      <c r="S446" s="772"/>
      <c r="T446" s="772"/>
      <c r="U446" s="772"/>
      <c r="V446" s="772"/>
      <c r="W446" s="772"/>
      <c r="X446" s="772"/>
      <c r="Y446" s="772"/>
      <c r="Z446" s="772"/>
    </row>
    <row r="447" spans="1:26" ht="12.75" customHeight="1" x14ac:dyDescent="0.25">
      <c r="A447" s="772"/>
      <c r="B447" s="772"/>
      <c r="C447" s="823"/>
      <c r="D447" s="775"/>
      <c r="E447" s="776"/>
      <c r="F447" s="772"/>
      <c r="G447" s="777"/>
      <c r="H447" s="777"/>
      <c r="I447" s="772"/>
      <c r="J447" s="772"/>
      <c r="K447" s="772"/>
      <c r="L447" s="772"/>
      <c r="M447" s="772"/>
      <c r="N447" s="772"/>
      <c r="O447" s="772"/>
      <c r="P447" s="772"/>
      <c r="Q447" s="772"/>
      <c r="R447" s="772"/>
      <c r="S447" s="772"/>
      <c r="T447" s="772"/>
      <c r="U447" s="772"/>
      <c r="V447" s="772"/>
      <c r="W447" s="772"/>
      <c r="X447" s="772"/>
      <c r="Y447" s="772"/>
      <c r="Z447" s="772"/>
    </row>
    <row r="448" spans="1:26" ht="12.75" customHeight="1" x14ac:dyDescent="0.25">
      <c r="A448" s="772"/>
      <c r="B448" s="772"/>
      <c r="C448" s="823"/>
      <c r="D448" s="775"/>
      <c r="E448" s="776"/>
      <c r="F448" s="772"/>
      <c r="G448" s="777"/>
      <c r="H448" s="777"/>
      <c r="I448" s="772"/>
      <c r="J448" s="772"/>
      <c r="K448" s="772"/>
      <c r="L448" s="772"/>
      <c r="M448" s="772"/>
      <c r="N448" s="772"/>
      <c r="O448" s="772"/>
      <c r="P448" s="772"/>
      <c r="Q448" s="772"/>
      <c r="R448" s="772"/>
      <c r="S448" s="772"/>
      <c r="T448" s="772"/>
      <c r="U448" s="772"/>
      <c r="V448" s="772"/>
      <c r="W448" s="772"/>
      <c r="X448" s="772"/>
      <c r="Y448" s="772"/>
      <c r="Z448" s="772"/>
    </row>
    <row r="449" spans="1:26" ht="12.75" customHeight="1" x14ac:dyDescent="0.25">
      <c r="A449" s="772"/>
      <c r="B449" s="772"/>
      <c r="C449" s="823"/>
      <c r="D449" s="775"/>
      <c r="E449" s="776"/>
      <c r="F449" s="772"/>
      <c r="G449" s="777"/>
      <c r="H449" s="777"/>
      <c r="I449" s="772"/>
      <c r="J449" s="772"/>
      <c r="K449" s="772"/>
      <c r="L449" s="772"/>
      <c r="M449" s="772"/>
      <c r="N449" s="772"/>
      <c r="O449" s="772"/>
      <c r="P449" s="772"/>
      <c r="Q449" s="772"/>
      <c r="R449" s="772"/>
      <c r="S449" s="772"/>
      <c r="T449" s="772"/>
      <c r="U449" s="772"/>
      <c r="V449" s="772"/>
      <c r="W449" s="772"/>
      <c r="X449" s="772"/>
      <c r="Y449" s="772"/>
      <c r="Z449" s="772"/>
    </row>
    <row r="450" spans="1:26" ht="12.75" customHeight="1" x14ac:dyDescent="0.25">
      <c r="A450" s="772"/>
      <c r="B450" s="772"/>
      <c r="C450" s="823"/>
      <c r="D450" s="775"/>
      <c r="E450" s="776"/>
      <c r="F450" s="772"/>
      <c r="G450" s="777"/>
      <c r="H450" s="777"/>
      <c r="I450" s="772"/>
      <c r="J450" s="772"/>
      <c r="K450" s="772"/>
      <c r="L450" s="772"/>
      <c r="M450" s="772"/>
      <c r="N450" s="772"/>
      <c r="O450" s="772"/>
      <c r="P450" s="772"/>
      <c r="Q450" s="772"/>
      <c r="R450" s="772"/>
      <c r="S450" s="772"/>
      <c r="T450" s="772"/>
      <c r="U450" s="772"/>
      <c r="V450" s="772"/>
      <c r="W450" s="772"/>
      <c r="X450" s="772"/>
      <c r="Y450" s="772"/>
      <c r="Z450" s="772"/>
    </row>
    <row r="451" spans="1:26" ht="12.75" customHeight="1" x14ac:dyDescent="0.25">
      <c r="A451" s="772"/>
      <c r="B451" s="772"/>
      <c r="C451" s="823"/>
      <c r="D451" s="775"/>
      <c r="E451" s="776"/>
      <c r="F451" s="772"/>
      <c r="G451" s="777"/>
      <c r="H451" s="777"/>
      <c r="I451" s="772"/>
      <c r="J451" s="772"/>
      <c r="K451" s="772"/>
      <c r="L451" s="772"/>
      <c r="M451" s="772"/>
      <c r="N451" s="772"/>
      <c r="O451" s="772"/>
      <c r="P451" s="772"/>
      <c r="Q451" s="772"/>
      <c r="R451" s="772"/>
      <c r="S451" s="772"/>
      <c r="T451" s="772"/>
      <c r="U451" s="772"/>
      <c r="V451" s="772"/>
      <c r="W451" s="772"/>
      <c r="X451" s="772"/>
      <c r="Y451" s="772"/>
      <c r="Z451" s="772"/>
    </row>
    <row r="452" spans="1:26" ht="12.75" customHeight="1" x14ac:dyDescent="0.25">
      <c r="A452" s="772"/>
      <c r="B452" s="772"/>
      <c r="C452" s="823"/>
      <c r="D452" s="775"/>
      <c r="E452" s="776"/>
      <c r="F452" s="772"/>
      <c r="G452" s="777"/>
      <c r="H452" s="777"/>
      <c r="I452" s="772"/>
      <c r="J452" s="772"/>
      <c r="K452" s="772"/>
      <c r="L452" s="772"/>
      <c r="M452" s="772"/>
      <c r="N452" s="772"/>
      <c r="O452" s="772"/>
      <c r="P452" s="772"/>
      <c r="Q452" s="772"/>
      <c r="R452" s="772"/>
      <c r="S452" s="772"/>
      <c r="T452" s="772"/>
      <c r="U452" s="772"/>
      <c r="V452" s="772"/>
      <c r="W452" s="772"/>
      <c r="X452" s="772"/>
      <c r="Y452" s="772"/>
      <c r="Z452" s="772"/>
    </row>
    <row r="453" spans="1:26" ht="12.75" customHeight="1" x14ac:dyDescent="0.25">
      <c r="A453" s="772"/>
      <c r="B453" s="772"/>
      <c r="C453" s="823"/>
      <c r="D453" s="775"/>
      <c r="E453" s="776"/>
      <c r="F453" s="772"/>
      <c r="G453" s="777"/>
      <c r="H453" s="777"/>
      <c r="I453" s="772"/>
      <c r="J453" s="772"/>
      <c r="K453" s="772"/>
      <c r="L453" s="772"/>
      <c r="M453" s="772"/>
      <c r="N453" s="772"/>
      <c r="O453" s="772"/>
      <c r="P453" s="772"/>
      <c r="Q453" s="772"/>
      <c r="R453" s="772"/>
      <c r="S453" s="772"/>
      <c r="T453" s="772"/>
      <c r="U453" s="772"/>
      <c r="V453" s="772"/>
      <c r="W453" s="772"/>
      <c r="X453" s="772"/>
      <c r="Y453" s="772"/>
      <c r="Z453" s="772"/>
    </row>
    <row r="454" spans="1:26" ht="12.75" customHeight="1" x14ac:dyDescent="0.25">
      <c r="A454" s="772"/>
      <c r="B454" s="772"/>
      <c r="C454" s="823"/>
      <c r="D454" s="775"/>
      <c r="E454" s="776"/>
      <c r="F454" s="772"/>
      <c r="G454" s="777"/>
      <c r="H454" s="777"/>
      <c r="I454" s="772"/>
      <c r="J454" s="772"/>
      <c r="K454" s="772"/>
      <c r="L454" s="772"/>
      <c r="M454" s="772"/>
      <c r="N454" s="772"/>
      <c r="O454" s="772"/>
      <c r="P454" s="772"/>
      <c r="Q454" s="772"/>
      <c r="R454" s="772"/>
      <c r="S454" s="772"/>
      <c r="T454" s="772"/>
      <c r="U454" s="772"/>
      <c r="V454" s="772"/>
      <c r="W454" s="772"/>
      <c r="X454" s="772"/>
      <c r="Y454" s="772"/>
      <c r="Z454" s="772"/>
    </row>
    <row r="455" spans="1:26" ht="12.75" customHeight="1" x14ac:dyDescent="0.25">
      <c r="A455" s="772"/>
      <c r="B455" s="772"/>
      <c r="C455" s="823"/>
      <c r="D455" s="775"/>
      <c r="E455" s="776"/>
      <c r="F455" s="772"/>
      <c r="G455" s="777"/>
      <c r="H455" s="777"/>
      <c r="I455" s="772"/>
      <c r="J455" s="772"/>
      <c r="K455" s="772"/>
      <c r="L455" s="772"/>
      <c r="M455" s="772"/>
      <c r="N455" s="772"/>
      <c r="O455" s="772"/>
      <c r="P455" s="772"/>
      <c r="Q455" s="772"/>
      <c r="R455" s="772"/>
      <c r="S455" s="772"/>
      <c r="T455" s="772"/>
      <c r="U455" s="772"/>
      <c r="V455" s="772"/>
      <c r="W455" s="772"/>
      <c r="X455" s="772"/>
      <c r="Y455" s="772"/>
      <c r="Z455" s="772"/>
    </row>
    <row r="456" spans="1:26" ht="12.75" customHeight="1" x14ac:dyDescent="0.25">
      <c r="A456" s="772"/>
      <c r="B456" s="772"/>
      <c r="C456" s="823"/>
      <c r="D456" s="775"/>
      <c r="E456" s="776"/>
      <c r="F456" s="772"/>
      <c r="G456" s="777"/>
      <c r="H456" s="777"/>
      <c r="I456" s="772"/>
      <c r="J456" s="772"/>
      <c r="K456" s="772"/>
      <c r="L456" s="772"/>
      <c r="M456" s="772"/>
      <c r="N456" s="772"/>
      <c r="O456" s="772"/>
      <c r="P456" s="772"/>
      <c r="Q456" s="772"/>
      <c r="R456" s="772"/>
      <c r="S456" s="772"/>
      <c r="T456" s="772"/>
      <c r="U456" s="772"/>
      <c r="V456" s="772"/>
      <c r="W456" s="772"/>
      <c r="X456" s="772"/>
      <c r="Y456" s="772"/>
      <c r="Z456" s="772"/>
    </row>
    <row r="457" spans="1:26" ht="12.75" customHeight="1" x14ac:dyDescent="0.25">
      <c r="A457" s="772"/>
      <c r="B457" s="772"/>
      <c r="C457" s="823"/>
      <c r="D457" s="775"/>
      <c r="E457" s="776"/>
      <c r="F457" s="772"/>
      <c r="G457" s="777"/>
      <c r="H457" s="777"/>
      <c r="I457" s="772"/>
      <c r="J457" s="772"/>
      <c r="K457" s="772"/>
      <c r="L457" s="772"/>
      <c r="M457" s="772"/>
      <c r="N457" s="772"/>
      <c r="O457" s="772"/>
      <c r="P457" s="772"/>
      <c r="Q457" s="772"/>
      <c r="R457" s="772"/>
      <c r="S457" s="772"/>
      <c r="T457" s="772"/>
      <c r="U457" s="772"/>
      <c r="V457" s="772"/>
      <c r="W457" s="772"/>
      <c r="X457" s="772"/>
      <c r="Y457" s="772"/>
      <c r="Z457" s="772"/>
    </row>
    <row r="458" spans="1:26" ht="12.75" customHeight="1" x14ac:dyDescent="0.25">
      <c r="A458" s="772"/>
      <c r="B458" s="772"/>
      <c r="C458" s="823"/>
      <c r="D458" s="775"/>
      <c r="E458" s="776"/>
      <c r="F458" s="772"/>
      <c r="G458" s="777"/>
      <c r="H458" s="777"/>
      <c r="I458" s="772"/>
      <c r="J458" s="772"/>
      <c r="K458" s="772"/>
      <c r="L458" s="772"/>
      <c r="M458" s="772"/>
      <c r="N458" s="772"/>
      <c r="O458" s="772"/>
      <c r="P458" s="772"/>
      <c r="Q458" s="772"/>
      <c r="R458" s="772"/>
      <c r="S458" s="772"/>
      <c r="T458" s="772"/>
      <c r="U458" s="772"/>
      <c r="V458" s="772"/>
      <c r="W458" s="772"/>
      <c r="X458" s="772"/>
      <c r="Y458" s="772"/>
      <c r="Z458" s="772"/>
    </row>
    <row r="459" spans="1:26" ht="12.75" customHeight="1" x14ac:dyDescent="0.25">
      <c r="A459" s="772"/>
      <c r="B459" s="772"/>
      <c r="C459" s="823"/>
      <c r="D459" s="775"/>
      <c r="E459" s="776"/>
      <c r="F459" s="772"/>
      <c r="G459" s="777"/>
      <c r="H459" s="777"/>
      <c r="I459" s="772"/>
      <c r="J459" s="772"/>
      <c r="K459" s="772"/>
      <c r="L459" s="772"/>
      <c r="M459" s="772"/>
      <c r="N459" s="772"/>
      <c r="O459" s="772"/>
      <c r="P459" s="772"/>
      <c r="Q459" s="772"/>
      <c r="R459" s="772"/>
      <c r="S459" s="772"/>
      <c r="T459" s="772"/>
      <c r="U459" s="772"/>
      <c r="V459" s="772"/>
      <c r="W459" s="772"/>
      <c r="X459" s="772"/>
      <c r="Y459" s="772"/>
      <c r="Z459" s="772"/>
    </row>
    <row r="460" spans="1:26" ht="12.75" customHeight="1" x14ac:dyDescent="0.25">
      <c r="A460" s="772"/>
      <c r="B460" s="772"/>
      <c r="C460" s="823"/>
      <c r="D460" s="775"/>
      <c r="E460" s="776"/>
      <c r="F460" s="772"/>
      <c r="G460" s="777"/>
      <c r="H460" s="777"/>
      <c r="I460" s="772"/>
      <c r="J460" s="772"/>
      <c r="K460" s="772"/>
      <c r="L460" s="772"/>
      <c r="M460" s="772"/>
      <c r="N460" s="772"/>
      <c r="O460" s="772"/>
      <c r="P460" s="772"/>
      <c r="Q460" s="772"/>
      <c r="R460" s="772"/>
      <c r="S460" s="772"/>
      <c r="T460" s="772"/>
      <c r="U460" s="772"/>
      <c r="V460" s="772"/>
      <c r="W460" s="772"/>
      <c r="X460" s="772"/>
      <c r="Y460" s="772"/>
      <c r="Z460" s="772"/>
    </row>
    <row r="461" spans="1:26" ht="12.75" customHeight="1" x14ac:dyDescent="0.25">
      <c r="A461" s="772"/>
      <c r="B461" s="772"/>
      <c r="C461" s="823"/>
      <c r="D461" s="775"/>
      <c r="E461" s="776"/>
      <c r="F461" s="772"/>
      <c r="G461" s="777"/>
      <c r="H461" s="777"/>
      <c r="I461" s="772"/>
      <c r="J461" s="772"/>
      <c r="K461" s="772"/>
      <c r="L461" s="772"/>
      <c r="M461" s="772"/>
      <c r="N461" s="772"/>
      <c r="O461" s="772"/>
      <c r="P461" s="772"/>
      <c r="Q461" s="772"/>
      <c r="R461" s="772"/>
      <c r="S461" s="772"/>
      <c r="T461" s="772"/>
      <c r="U461" s="772"/>
      <c r="V461" s="772"/>
      <c r="W461" s="772"/>
      <c r="X461" s="772"/>
      <c r="Y461" s="772"/>
      <c r="Z461" s="772"/>
    </row>
    <row r="462" spans="1:26" ht="12.75" customHeight="1" x14ac:dyDescent="0.25">
      <c r="A462" s="772"/>
      <c r="B462" s="772"/>
      <c r="C462" s="823"/>
      <c r="D462" s="775"/>
      <c r="E462" s="776"/>
      <c r="F462" s="772"/>
      <c r="G462" s="777"/>
      <c r="H462" s="777"/>
      <c r="I462" s="772"/>
      <c r="J462" s="772"/>
      <c r="K462" s="772"/>
      <c r="L462" s="772"/>
      <c r="M462" s="772"/>
      <c r="N462" s="772"/>
      <c r="O462" s="772"/>
      <c r="P462" s="772"/>
      <c r="Q462" s="772"/>
      <c r="R462" s="772"/>
      <c r="S462" s="772"/>
      <c r="T462" s="772"/>
      <c r="U462" s="772"/>
      <c r="V462" s="772"/>
      <c r="W462" s="772"/>
      <c r="X462" s="772"/>
      <c r="Y462" s="772"/>
      <c r="Z462" s="772"/>
    </row>
    <row r="463" spans="1:26" ht="12.75" customHeight="1" x14ac:dyDescent="0.25">
      <c r="A463" s="772"/>
      <c r="B463" s="772"/>
      <c r="C463" s="823"/>
      <c r="D463" s="775"/>
      <c r="E463" s="776"/>
      <c r="F463" s="772"/>
      <c r="G463" s="777"/>
      <c r="H463" s="777"/>
      <c r="I463" s="772"/>
      <c r="J463" s="772"/>
      <c r="K463" s="772"/>
      <c r="L463" s="772"/>
      <c r="M463" s="772"/>
      <c r="N463" s="772"/>
      <c r="O463" s="772"/>
      <c r="P463" s="772"/>
      <c r="Q463" s="772"/>
      <c r="R463" s="772"/>
      <c r="S463" s="772"/>
      <c r="T463" s="772"/>
      <c r="U463" s="772"/>
      <c r="V463" s="772"/>
      <c r="W463" s="772"/>
      <c r="X463" s="772"/>
      <c r="Y463" s="772"/>
      <c r="Z463" s="772"/>
    </row>
    <row r="464" spans="1:26" ht="12.75" customHeight="1" x14ac:dyDescent="0.25">
      <c r="A464" s="772"/>
      <c r="B464" s="772"/>
      <c r="C464" s="823"/>
      <c r="D464" s="775"/>
      <c r="E464" s="776"/>
      <c r="F464" s="772"/>
      <c r="G464" s="777"/>
      <c r="H464" s="777"/>
      <c r="I464" s="772"/>
      <c r="J464" s="772"/>
      <c r="K464" s="772"/>
      <c r="L464" s="772"/>
      <c r="M464" s="772"/>
      <c r="N464" s="772"/>
      <c r="O464" s="772"/>
      <c r="P464" s="772"/>
      <c r="Q464" s="772"/>
      <c r="R464" s="772"/>
      <c r="S464" s="772"/>
      <c r="T464" s="772"/>
      <c r="U464" s="772"/>
      <c r="V464" s="772"/>
      <c r="W464" s="772"/>
      <c r="X464" s="772"/>
      <c r="Y464" s="772"/>
      <c r="Z464" s="772"/>
    </row>
    <row r="465" spans="1:26" ht="12.75" customHeight="1" x14ac:dyDescent="0.25">
      <c r="A465" s="772"/>
      <c r="B465" s="772"/>
      <c r="C465" s="823"/>
      <c r="D465" s="775"/>
      <c r="E465" s="776"/>
      <c r="F465" s="772"/>
      <c r="G465" s="777"/>
      <c r="H465" s="777"/>
      <c r="I465" s="772"/>
      <c r="J465" s="772"/>
      <c r="K465" s="772"/>
      <c r="L465" s="772"/>
      <c r="M465" s="772"/>
      <c r="N465" s="772"/>
      <c r="O465" s="772"/>
      <c r="P465" s="772"/>
      <c r="Q465" s="772"/>
      <c r="R465" s="772"/>
      <c r="S465" s="772"/>
      <c r="T465" s="772"/>
      <c r="U465" s="772"/>
      <c r="V465" s="772"/>
      <c r="W465" s="772"/>
      <c r="X465" s="772"/>
      <c r="Y465" s="772"/>
      <c r="Z465" s="772"/>
    </row>
    <row r="466" spans="1:26" ht="12.75" customHeight="1" x14ac:dyDescent="0.25">
      <c r="A466" s="772"/>
      <c r="B466" s="772"/>
      <c r="C466" s="823"/>
      <c r="D466" s="775"/>
      <c r="E466" s="776"/>
      <c r="F466" s="772"/>
      <c r="G466" s="777"/>
      <c r="H466" s="777"/>
      <c r="I466" s="772"/>
      <c r="J466" s="772"/>
      <c r="K466" s="772"/>
      <c r="L466" s="772"/>
      <c r="M466" s="772"/>
      <c r="N466" s="772"/>
      <c r="O466" s="772"/>
      <c r="P466" s="772"/>
      <c r="Q466" s="772"/>
      <c r="R466" s="772"/>
      <c r="S466" s="772"/>
      <c r="T466" s="772"/>
      <c r="U466" s="772"/>
      <c r="V466" s="772"/>
      <c r="W466" s="772"/>
      <c r="X466" s="772"/>
      <c r="Y466" s="772"/>
      <c r="Z466" s="772"/>
    </row>
    <row r="467" spans="1:26" ht="12.75" customHeight="1" x14ac:dyDescent="0.25">
      <c r="A467" s="772"/>
      <c r="B467" s="772"/>
      <c r="C467" s="823"/>
      <c r="D467" s="775"/>
      <c r="E467" s="776"/>
      <c r="F467" s="772"/>
      <c r="G467" s="777"/>
      <c r="H467" s="777"/>
      <c r="I467" s="772"/>
      <c r="J467" s="772"/>
      <c r="K467" s="772"/>
      <c r="L467" s="772"/>
      <c r="M467" s="772"/>
      <c r="N467" s="772"/>
      <c r="O467" s="772"/>
      <c r="P467" s="772"/>
      <c r="Q467" s="772"/>
      <c r="R467" s="772"/>
      <c r="S467" s="772"/>
      <c r="T467" s="772"/>
      <c r="U467" s="772"/>
      <c r="V467" s="772"/>
      <c r="W467" s="772"/>
      <c r="X467" s="772"/>
      <c r="Y467" s="772"/>
      <c r="Z467" s="772"/>
    </row>
    <row r="468" spans="1:26" ht="12.75" customHeight="1" x14ac:dyDescent="0.25">
      <c r="A468" s="772"/>
      <c r="B468" s="772"/>
      <c r="C468" s="823"/>
      <c r="D468" s="775"/>
      <c r="E468" s="776"/>
      <c r="F468" s="772"/>
      <c r="G468" s="777"/>
      <c r="H468" s="777"/>
      <c r="I468" s="772"/>
      <c r="J468" s="772"/>
      <c r="K468" s="772"/>
      <c r="L468" s="772"/>
      <c r="M468" s="772"/>
      <c r="N468" s="772"/>
      <c r="O468" s="772"/>
      <c r="P468" s="772"/>
      <c r="Q468" s="772"/>
      <c r="R468" s="772"/>
      <c r="S468" s="772"/>
      <c r="T468" s="772"/>
      <c r="U468" s="772"/>
      <c r="V468" s="772"/>
      <c r="W468" s="772"/>
      <c r="X468" s="772"/>
      <c r="Y468" s="772"/>
      <c r="Z468" s="772"/>
    </row>
    <row r="469" spans="1:26" ht="12.75" customHeight="1" x14ac:dyDescent="0.25">
      <c r="A469" s="772"/>
      <c r="B469" s="772"/>
      <c r="C469" s="823"/>
      <c r="D469" s="775"/>
      <c r="E469" s="776"/>
      <c r="F469" s="772"/>
      <c r="G469" s="777"/>
      <c r="H469" s="777"/>
      <c r="I469" s="772"/>
      <c r="J469" s="772"/>
      <c r="K469" s="772"/>
      <c r="L469" s="772"/>
      <c r="M469" s="772"/>
      <c r="N469" s="772"/>
      <c r="O469" s="772"/>
      <c r="P469" s="772"/>
      <c r="Q469" s="772"/>
      <c r="R469" s="772"/>
      <c r="S469" s="772"/>
      <c r="T469" s="772"/>
      <c r="U469" s="772"/>
      <c r="V469" s="772"/>
      <c r="W469" s="772"/>
      <c r="X469" s="772"/>
      <c r="Y469" s="772"/>
      <c r="Z469" s="772"/>
    </row>
    <row r="470" spans="1:26" ht="12.75" customHeight="1" x14ac:dyDescent="0.25">
      <c r="A470" s="772"/>
      <c r="B470" s="772"/>
      <c r="C470" s="823"/>
      <c r="D470" s="775"/>
      <c r="E470" s="776"/>
      <c r="F470" s="772"/>
      <c r="G470" s="777"/>
      <c r="H470" s="777"/>
      <c r="I470" s="772"/>
      <c r="J470" s="772"/>
      <c r="K470" s="772"/>
      <c r="L470" s="772"/>
      <c r="M470" s="772"/>
      <c r="N470" s="772"/>
      <c r="O470" s="772"/>
      <c r="P470" s="772"/>
      <c r="Q470" s="772"/>
      <c r="R470" s="772"/>
      <c r="S470" s="772"/>
      <c r="T470" s="772"/>
      <c r="U470" s="772"/>
      <c r="V470" s="772"/>
      <c r="W470" s="772"/>
      <c r="X470" s="772"/>
      <c r="Y470" s="772"/>
      <c r="Z470" s="772"/>
    </row>
    <row r="471" spans="1:26" ht="12.75" customHeight="1" x14ac:dyDescent="0.25">
      <c r="A471" s="772"/>
      <c r="B471" s="772"/>
      <c r="C471" s="823"/>
      <c r="D471" s="775"/>
      <c r="E471" s="776"/>
      <c r="F471" s="772"/>
      <c r="G471" s="777"/>
      <c r="H471" s="777"/>
      <c r="I471" s="772"/>
      <c r="J471" s="772"/>
      <c r="K471" s="772"/>
      <c r="L471" s="772"/>
      <c r="M471" s="772"/>
      <c r="N471" s="772"/>
      <c r="O471" s="772"/>
      <c r="P471" s="772"/>
      <c r="Q471" s="772"/>
      <c r="R471" s="772"/>
      <c r="S471" s="772"/>
      <c r="T471" s="772"/>
      <c r="U471" s="772"/>
      <c r="V471" s="772"/>
      <c r="W471" s="772"/>
      <c r="X471" s="772"/>
      <c r="Y471" s="772"/>
      <c r="Z471" s="772"/>
    </row>
    <row r="472" spans="1:26" ht="12.75" customHeight="1" x14ac:dyDescent="0.25">
      <c r="A472" s="772"/>
      <c r="B472" s="772"/>
      <c r="C472" s="823"/>
      <c r="D472" s="775"/>
      <c r="E472" s="776"/>
      <c r="F472" s="772"/>
      <c r="G472" s="777"/>
      <c r="H472" s="777"/>
      <c r="I472" s="772"/>
      <c r="J472" s="772"/>
      <c r="K472" s="772"/>
      <c r="L472" s="772"/>
      <c r="M472" s="772"/>
      <c r="N472" s="772"/>
      <c r="O472" s="772"/>
      <c r="P472" s="772"/>
      <c r="Q472" s="772"/>
      <c r="R472" s="772"/>
      <c r="S472" s="772"/>
      <c r="T472" s="772"/>
      <c r="U472" s="772"/>
      <c r="V472" s="772"/>
      <c r="W472" s="772"/>
      <c r="X472" s="772"/>
      <c r="Y472" s="772"/>
      <c r="Z472" s="772"/>
    </row>
    <row r="473" spans="1:26" ht="12.75" customHeight="1" x14ac:dyDescent="0.25">
      <c r="A473" s="772"/>
      <c r="B473" s="772"/>
      <c r="C473" s="823"/>
      <c r="D473" s="775"/>
      <c r="E473" s="776"/>
      <c r="F473" s="772"/>
      <c r="G473" s="777"/>
      <c r="H473" s="777"/>
      <c r="I473" s="772"/>
      <c r="J473" s="772"/>
      <c r="K473" s="772"/>
      <c r="L473" s="772"/>
      <c r="M473" s="772"/>
      <c r="N473" s="772"/>
      <c r="O473" s="772"/>
      <c r="P473" s="772"/>
      <c r="Q473" s="772"/>
      <c r="R473" s="772"/>
      <c r="S473" s="772"/>
      <c r="T473" s="772"/>
      <c r="U473" s="772"/>
      <c r="V473" s="772"/>
      <c r="W473" s="772"/>
      <c r="X473" s="772"/>
      <c r="Y473" s="772"/>
      <c r="Z473" s="772"/>
    </row>
    <row r="474" spans="1:26" ht="12.75" customHeight="1" x14ac:dyDescent="0.25">
      <c r="A474" s="772"/>
      <c r="B474" s="772"/>
      <c r="C474" s="823"/>
      <c r="D474" s="775"/>
      <c r="E474" s="776"/>
      <c r="F474" s="772"/>
      <c r="G474" s="777"/>
      <c r="H474" s="777"/>
      <c r="I474" s="772"/>
      <c r="J474" s="772"/>
      <c r="K474" s="772"/>
      <c r="L474" s="772"/>
      <c r="M474" s="772"/>
      <c r="N474" s="772"/>
      <c r="O474" s="772"/>
      <c r="P474" s="772"/>
      <c r="Q474" s="772"/>
      <c r="R474" s="772"/>
      <c r="S474" s="772"/>
      <c r="T474" s="772"/>
      <c r="U474" s="772"/>
      <c r="V474" s="772"/>
      <c r="W474" s="772"/>
      <c r="X474" s="772"/>
      <c r="Y474" s="772"/>
      <c r="Z474" s="772"/>
    </row>
    <row r="475" spans="1:26" ht="12.75" customHeight="1" x14ac:dyDescent="0.25">
      <c r="A475" s="772"/>
      <c r="B475" s="772"/>
      <c r="C475" s="823"/>
      <c r="D475" s="775"/>
      <c r="E475" s="776"/>
      <c r="F475" s="772"/>
      <c r="G475" s="777"/>
      <c r="H475" s="777"/>
      <c r="I475" s="772"/>
      <c r="J475" s="772"/>
      <c r="K475" s="772"/>
      <c r="L475" s="772"/>
      <c r="M475" s="772"/>
      <c r="N475" s="772"/>
      <c r="O475" s="772"/>
      <c r="P475" s="772"/>
      <c r="Q475" s="772"/>
      <c r="R475" s="772"/>
      <c r="S475" s="772"/>
      <c r="T475" s="772"/>
      <c r="U475" s="772"/>
      <c r="V475" s="772"/>
      <c r="W475" s="772"/>
      <c r="X475" s="772"/>
      <c r="Y475" s="772"/>
      <c r="Z475" s="772"/>
    </row>
    <row r="476" spans="1:26" ht="12.75" customHeight="1" x14ac:dyDescent="0.25">
      <c r="A476" s="772"/>
      <c r="B476" s="772"/>
      <c r="C476" s="823"/>
      <c r="D476" s="775"/>
      <c r="E476" s="776"/>
      <c r="F476" s="772"/>
      <c r="G476" s="777"/>
      <c r="H476" s="777"/>
      <c r="I476" s="772"/>
      <c r="J476" s="772"/>
      <c r="K476" s="772"/>
      <c r="L476" s="772"/>
      <c r="M476" s="772"/>
      <c r="N476" s="772"/>
      <c r="O476" s="772"/>
      <c r="P476" s="772"/>
      <c r="Q476" s="772"/>
      <c r="R476" s="772"/>
      <c r="S476" s="772"/>
      <c r="T476" s="772"/>
      <c r="U476" s="772"/>
      <c r="V476" s="772"/>
      <c r="W476" s="772"/>
      <c r="X476" s="772"/>
      <c r="Y476" s="772"/>
      <c r="Z476" s="772"/>
    </row>
    <row r="477" spans="1:26" ht="12.75" customHeight="1" x14ac:dyDescent="0.25">
      <c r="A477" s="772"/>
      <c r="B477" s="772"/>
      <c r="C477" s="823"/>
      <c r="D477" s="775"/>
      <c r="E477" s="776"/>
      <c r="F477" s="772"/>
      <c r="G477" s="777"/>
      <c r="H477" s="777"/>
      <c r="I477" s="772"/>
      <c r="J477" s="772"/>
      <c r="K477" s="772"/>
      <c r="L477" s="772"/>
      <c r="M477" s="772"/>
      <c r="N477" s="772"/>
      <c r="O477" s="772"/>
      <c r="P477" s="772"/>
      <c r="Q477" s="772"/>
      <c r="R477" s="772"/>
      <c r="S477" s="772"/>
      <c r="T477" s="772"/>
      <c r="U477" s="772"/>
      <c r="V477" s="772"/>
      <c r="W477" s="772"/>
      <c r="X477" s="772"/>
      <c r="Y477" s="772"/>
      <c r="Z477" s="772"/>
    </row>
    <row r="478" spans="1:26" ht="12.75" customHeight="1" x14ac:dyDescent="0.25">
      <c r="A478" s="772"/>
      <c r="B478" s="772"/>
      <c r="C478" s="823"/>
      <c r="D478" s="775"/>
      <c r="E478" s="776"/>
      <c r="F478" s="772"/>
      <c r="G478" s="777"/>
      <c r="H478" s="777"/>
      <c r="I478" s="772"/>
      <c r="J478" s="772"/>
      <c r="K478" s="772"/>
      <c r="L478" s="772"/>
      <c r="M478" s="772"/>
      <c r="N478" s="772"/>
      <c r="O478" s="772"/>
      <c r="P478" s="772"/>
      <c r="Q478" s="772"/>
      <c r="R478" s="772"/>
      <c r="S478" s="772"/>
      <c r="T478" s="772"/>
      <c r="U478" s="772"/>
      <c r="V478" s="772"/>
      <c r="W478" s="772"/>
      <c r="X478" s="772"/>
      <c r="Y478" s="772"/>
      <c r="Z478" s="772"/>
    </row>
    <row r="479" spans="1:26" ht="12.75" customHeight="1" x14ac:dyDescent="0.25">
      <c r="A479" s="772"/>
      <c r="B479" s="772"/>
      <c r="C479" s="823"/>
      <c r="D479" s="775"/>
      <c r="E479" s="776"/>
      <c r="F479" s="772"/>
      <c r="G479" s="777"/>
      <c r="H479" s="777"/>
      <c r="I479" s="772"/>
      <c r="J479" s="772"/>
      <c r="K479" s="772"/>
      <c r="L479" s="772"/>
      <c r="M479" s="772"/>
      <c r="N479" s="772"/>
      <c r="O479" s="772"/>
      <c r="P479" s="772"/>
      <c r="Q479" s="772"/>
      <c r="R479" s="772"/>
      <c r="S479" s="772"/>
      <c r="T479" s="772"/>
      <c r="U479" s="772"/>
      <c r="V479" s="772"/>
      <c r="W479" s="772"/>
      <c r="X479" s="772"/>
      <c r="Y479" s="772"/>
      <c r="Z479" s="772"/>
    </row>
    <row r="480" spans="1:26" ht="12.75" customHeight="1" x14ac:dyDescent="0.25">
      <c r="A480" s="772"/>
      <c r="B480" s="772"/>
      <c r="C480" s="823"/>
      <c r="D480" s="775"/>
      <c r="E480" s="776"/>
      <c r="F480" s="772"/>
      <c r="G480" s="777"/>
      <c r="H480" s="777"/>
      <c r="I480" s="772"/>
      <c r="J480" s="772"/>
      <c r="K480" s="772"/>
      <c r="L480" s="772"/>
      <c r="M480" s="772"/>
      <c r="N480" s="772"/>
      <c r="O480" s="772"/>
      <c r="P480" s="772"/>
      <c r="Q480" s="772"/>
      <c r="R480" s="772"/>
      <c r="S480" s="772"/>
      <c r="T480" s="772"/>
      <c r="U480" s="772"/>
      <c r="V480" s="772"/>
      <c r="W480" s="772"/>
      <c r="X480" s="772"/>
      <c r="Y480" s="772"/>
      <c r="Z480" s="772"/>
    </row>
    <row r="481" spans="1:26" ht="12.75" customHeight="1" x14ac:dyDescent="0.25">
      <c r="A481" s="772"/>
      <c r="B481" s="772"/>
      <c r="C481" s="823"/>
      <c r="D481" s="775"/>
      <c r="E481" s="776"/>
      <c r="F481" s="772"/>
      <c r="G481" s="777"/>
      <c r="H481" s="777"/>
      <c r="I481" s="772"/>
      <c r="J481" s="772"/>
      <c r="K481" s="772"/>
      <c r="L481" s="772"/>
      <c r="M481" s="772"/>
      <c r="N481" s="772"/>
      <c r="O481" s="772"/>
      <c r="P481" s="772"/>
      <c r="Q481" s="772"/>
      <c r="R481" s="772"/>
      <c r="S481" s="772"/>
      <c r="T481" s="772"/>
      <c r="U481" s="772"/>
      <c r="V481" s="772"/>
      <c r="W481" s="772"/>
      <c r="X481" s="772"/>
      <c r="Y481" s="772"/>
      <c r="Z481" s="772"/>
    </row>
    <row r="482" spans="1:26" ht="12.75" customHeight="1" x14ac:dyDescent="0.25">
      <c r="A482" s="772"/>
      <c r="B482" s="772"/>
      <c r="C482" s="823"/>
      <c r="D482" s="775"/>
      <c r="E482" s="776"/>
      <c r="F482" s="772"/>
      <c r="G482" s="777"/>
      <c r="H482" s="777"/>
      <c r="I482" s="772"/>
      <c r="J482" s="772"/>
      <c r="K482" s="772"/>
      <c r="L482" s="772"/>
      <c r="M482" s="772"/>
      <c r="N482" s="772"/>
      <c r="O482" s="772"/>
      <c r="P482" s="772"/>
      <c r="Q482" s="772"/>
      <c r="R482" s="772"/>
      <c r="S482" s="772"/>
      <c r="T482" s="772"/>
      <c r="U482" s="772"/>
      <c r="V482" s="772"/>
      <c r="W482" s="772"/>
      <c r="X482" s="772"/>
      <c r="Y482" s="772"/>
      <c r="Z482" s="772"/>
    </row>
    <row r="483" spans="1:26" ht="12.75" customHeight="1" x14ac:dyDescent="0.25">
      <c r="A483" s="772"/>
      <c r="B483" s="772"/>
      <c r="C483" s="823"/>
      <c r="D483" s="775"/>
      <c r="E483" s="776"/>
      <c r="F483" s="772"/>
      <c r="G483" s="777"/>
      <c r="H483" s="777"/>
      <c r="I483" s="772"/>
      <c r="J483" s="772"/>
      <c r="K483" s="772"/>
      <c r="L483" s="772"/>
      <c r="M483" s="772"/>
      <c r="N483" s="772"/>
      <c r="O483" s="772"/>
      <c r="P483" s="772"/>
      <c r="Q483" s="772"/>
      <c r="R483" s="772"/>
      <c r="S483" s="772"/>
      <c r="T483" s="772"/>
      <c r="U483" s="772"/>
      <c r="V483" s="772"/>
      <c r="W483" s="772"/>
      <c r="X483" s="772"/>
      <c r="Y483" s="772"/>
      <c r="Z483" s="772"/>
    </row>
    <row r="484" spans="1:26" ht="12.75" customHeight="1" x14ac:dyDescent="0.25">
      <c r="A484" s="772"/>
      <c r="B484" s="772"/>
      <c r="C484" s="823"/>
      <c r="D484" s="775"/>
      <c r="E484" s="776"/>
      <c r="F484" s="772"/>
      <c r="G484" s="777"/>
      <c r="H484" s="777"/>
      <c r="I484" s="772"/>
      <c r="J484" s="772"/>
      <c r="K484" s="772"/>
      <c r="L484" s="772"/>
      <c r="M484" s="772"/>
      <c r="N484" s="772"/>
      <c r="O484" s="772"/>
      <c r="P484" s="772"/>
      <c r="Q484" s="772"/>
      <c r="R484" s="772"/>
      <c r="S484" s="772"/>
      <c r="T484" s="772"/>
      <c r="U484" s="772"/>
      <c r="V484" s="772"/>
      <c r="W484" s="772"/>
      <c r="X484" s="772"/>
      <c r="Y484" s="772"/>
      <c r="Z484" s="772"/>
    </row>
    <row r="485" spans="1:26" ht="12.75" customHeight="1" x14ac:dyDescent="0.25">
      <c r="A485" s="772"/>
      <c r="B485" s="772"/>
      <c r="C485" s="823"/>
      <c r="D485" s="775"/>
      <c r="E485" s="776"/>
      <c r="F485" s="772"/>
      <c r="G485" s="777"/>
      <c r="H485" s="777"/>
      <c r="I485" s="772"/>
      <c r="J485" s="772"/>
      <c r="K485" s="772"/>
      <c r="L485" s="772"/>
      <c r="M485" s="772"/>
      <c r="N485" s="772"/>
      <c r="O485" s="772"/>
      <c r="P485" s="772"/>
      <c r="Q485" s="772"/>
      <c r="R485" s="772"/>
      <c r="S485" s="772"/>
      <c r="T485" s="772"/>
      <c r="U485" s="772"/>
      <c r="V485" s="772"/>
      <c r="W485" s="772"/>
      <c r="X485" s="772"/>
      <c r="Y485" s="772"/>
      <c r="Z485" s="772"/>
    </row>
    <row r="486" spans="1:26" ht="12.75" customHeight="1" x14ac:dyDescent="0.25">
      <c r="A486" s="772"/>
      <c r="B486" s="772"/>
      <c r="C486" s="823"/>
      <c r="D486" s="775"/>
      <c r="E486" s="776"/>
      <c r="F486" s="772"/>
      <c r="G486" s="777"/>
      <c r="H486" s="777"/>
      <c r="I486" s="772"/>
      <c r="J486" s="772"/>
      <c r="K486" s="772"/>
      <c r="L486" s="772"/>
      <c r="M486" s="772"/>
      <c r="N486" s="772"/>
      <c r="O486" s="772"/>
      <c r="P486" s="772"/>
      <c r="Q486" s="772"/>
      <c r="R486" s="772"/>
      <c r="S486" s="772"/>
      <c r="T486" s="772"/>
      <c r="U486" s="772"/>
      <c r="V486" s="772"/>
      <c r="W486" s="772"/>
      <c r="X486" s="772"/>
      <c r="Y486" s="772"/>
      <c r="Z486" s="772"/>
    </row>
    <row r="487" spans="1:26" ht="12.75" customHeight="1" x14ac:dyDescent="0.25">
      <c r="A487" s="772"/>
      <c r="B487" s="772"/>
      <c r="C487" s="823"/>
      <c r="D487" s="775"/>
      <c r="E487" s="776"/>
      <c r="F487" s="772"/>
      <c r="G487" s="777"/>
      <c r="H487" s="777"/>
      <c r="I487" s="772"/>
      <c r="J487" s="772"/>
      <c r="K487" s="772"/>
      <c r="L487" s="772"/>
      <c r="M487" s="772"/>
      <c r="N487" s="772"/>
      <c r="O487" s="772"/>
      <c r="P487" s="772"/>
      <c r="Q487" s="772"/>
      <c r="R487" s="772"/>
      <c r="S487" s="772"/>
      <c r="T487" s="772"/>
      <c r="U487" s="772"/>
      <c r="V487" s="772"/>
      <c r="W487" s="772"/>
      <c r="X487" s="772"/>
      <c r="Y487" s="772"/>
      <c r="Z487" s="772"/>
    </row>
    <row r="488" spans="1:26" ht="12.75" customHeight="1" x14ac:dyDescent="0.25">
      <c r="A488" s="772"/>
      <c r="B488" s="772"/>
      <c r="C488" s="823"/>
      <c r="D488" s="775"/>
      <c r="E488" s="776"/>
      <c r="F488" s="772"/>
      <c r="G488" s="777"/>
      <c r="H488" s="777"/>
      <c r="I488" s="772"/>
      <c r="J488" s="772"/>
      <c r="K488" s="772"/>
      <c r="L488" s="772"/>
      <c r="M488" s="772"/>
      <c r="N488" s="772"/>
      <c r="O488" s="772"/>
      <c r="P488" s="772"/>
      <c r="Q488" s="772"/>
      <c r="R488" s="772"/>
      <c r="S488" s="772"/>
      <c r="T488" s="772"/>
      <c r="U488" s="772"/>
      <c r="V488" s="772"/>
      <c r="W488" s="772"/>
      <c r="X488" s="772"/>
      <c r="Y488" s="772"/>
      <c r="Z488" s="772"/>
    </row>
    <row r="489" spans="1:26" ht="12.75" customHeight="1" x14ac:dyDescent="0.25">
      <c r="A489" s="772"/>
      <c r="B489" s="772"/>
      <c r="C489" s="823"/>
      <c r="D489" s="775"/>
      <c r="E489" s="776"/>
      <c r="F489" s="772"/>
      <c r="G489" s="777"/>
      <c r="H489" s="777"/>
      <c r="I489" s="772"/>
      <c r="J489" s="772"/>
      <c r="K489" s="772"/>
      <c r="L489" s="772"/>
      <c r="M489" s="772"/>
      <c r="N489" s="772"/>
      <c r="O489" s="772"/>
      <c r="P489" s="772"/>
      <c r="Q489" s="772"/>
      <c r="R489" s="772"/>
      <c r="S489" s="772"/>
      <c r="T489" s="772"/>
      <c r="U489" s="772"/>
      <c r="V489" s="772"/>
      <c r="W489" s="772"/>
      <c r="X489" s="772"/>
      <c r="Y489" s="772"/>
      <c r="Z489" s="772"/>
    </row>
    <row r="490" spans="1:26" ht="12.75" customHeight="1" x14ac:dyDescent="0.25">
      <c r="A490" s="772"/>
      <c r="B490" s="772"/>
      <c r="C490" s="823"/>
      <c r="D490" s="775"/>
      <c r="E490" s="776"/>
      <c r="F490" s="772"/>
      <c r="G490" s="777"/>
      <c r="H490" s="777"/>
      <c r="I490" s="772"/>
      <c r="J490" s="772"/>
      <c r="K490" s="772"/>
      <c r="L490" s="772"/>
      <c r="M490" s="772"/>
      <c r="N490" s="772"/>
      <c r="O490" s="772"/>
      <c r="P490" s="772"/>
      <c r="Q490" s="772"/>
      <c r="R490" s="772"/>
      <c r="S490" s="772"/>
      <c r="T490" s="772"/>
      <c r="U490" s="772"/>
      <c r="V490" s="772"/>
      <c r="W490" s="772"/>
      <c r="X490" s="772"/>
      <c r="Y490" s="772"/>
      <c r="Z490" s="772"/>
    </row>
    <row r="491" spans="1:26" ht="12.75" customHeight="1" x14ac:dyDescent="0.25">
      <c r="A491" s="772"/>
      <c r="B491" s="772"/>
      <c r="C491" s="823"/>
      <c r="D491" s="775"/>
      <c r="E491" s="776"/>
      <c r="F491" s="772"/>
      <c r="G491" s="777"/>
      <c r="H491" s="777"/>
      <c r="I491" s="772"/>
      <c r="J491" s="772"/>
      <c r="K491" s="772"/>
      <c r="L491" s="772"/>
      <c r="M491" s="772"/>
      <c r="N491" s="772"/>
      <c r="O491" s="772"/>
      <c r="P491" s="772"/>
      <c r="Q491" s="772"/>
      <c r="R491" s="772"/>
      <c r="S491" s="772"/>
      <c r="T491" s="772"/>
      <c r="U491" s="772"/>
      <c r="V491" s="772"/>
      <c r="W491" s="772"/>
      <c r="X491" s="772"/>
      <c r="Y491" s="772"/>
      <c r="Z491" s="772"/>
    </row>
    <row r="492" spans="1:26" ht="12.75" customHeight="1" x14ac:dyDescent="0.25">
      <c r="A492" s="772"/>
      <c r="B492" s="772"/>
      <c r="C492" s="823"/>
      <c r="D492" s="775"/>
      <c r="E492" s="776"/>
      <c r="F492" s="772"/>
      <c r="G492" s="777"/>
      <c r="H492" s="777"/>
      <c r="I492" s="772"/>
      <c r="J492" s="772"/>
      <c r="K492" s="772"/>
      <c r="L492" s="772"/>
      <c r="M492" s="772"/>
      <c r="N492" s="772"/>
      <c r="O492" s="772"/>
      <c r="P492" s="772"/>
      <c r="Q492" s="772"/>
      <c r="R492" s="772"/>
      <c r="S492" s="772"/>
      <c r="T492" s="772"/>
      <c r="U492" s="772"/>
      <c r="V492" s="772"/>
      <c r="W492" s="772"/>
      <c r="X492" s="772"/>
      <c r="Y492" s="772"/>
      <c r="Z492" s="772"/>
    </row>
    <row r="493" spans="1:26" ht="12.75" customHeight="1" x14ac:dyDescent="0.25">
      <c r="A493" s="772"/>
      <c r="B493" s="772"/>
      <c r="C493" s="823"/>
      <c r="D493" s="775"/>
      <c r="E493" s="776"/>
      <c r="F493" s="772"/>
      <c r="G493" s="777"/>
      <c r="H493" s="777"/>
      <c r="I493" s="772"/>
      <c r="J493" s="772"/>
      <c r="K493" s="772"/>
      <c r="L493" s="772"/>
      <c r="M493" s="772"/>
      <c r="N493" s="772"/>
      <c r="O493" s="772"/>
      <c r="P493" s="772"/>
      <c r="Q493" s="772"/>
      <c r="R493" s="772"/>
      <c r="S493" s="772"/>
      <c r="T493" s="772"/>
      <c r="U493" s="772"/>
      <c r="V493" s="772"/>
      <c r="W493" s="772"/>
      <c r="X493" s="772"/>
      <c r="Y493" s="772"/>
      <c r="Z493" s="772"/>
    </row>
    <row r="494" spans="1:26" ht="12.75" customHeight="1" x14ac:dyDescent="0.25">
      <c r="A494" s="772"/>
      <c r="B494" s="772"/>
      <c r="C494" s="823"/>
      <c r="D494" s="775"/>
      <c r="E494" s="776"/>
      <c r="F494" s="772"/>
      <c r="G494" s="777"/>
      <c r="H494" s="777"/>
      <c r="I494" s="772"/>
      <c r="J494" s="772"/>
      <c r="K494" s="772"/>
      <c r="L494" s="772"/>
      <c r="M494" s="772"/>
      <c r="N494" s="772"/>
      <c r="O494" s="772"/>
      <c r="P494" s="772"/>
      <c r="Q494" s="772"/>
      <c r="R494" s="772"/>
      <c r="S494" s="772"/>
      <c r="T494" s="772"/>
      <c r="U494" s="772"/>
      <c r="V494" s="772"/>
      <c r="W494" s="772"/>
      <c r="X494" s="772"/>
      <c r="Y494" s="772"/>
      <c r="Z494" s="772"/>
    </row>
    <row r="495" spans="1:26" ht="12.75" customHeight="1" x14ac:dyDescent="0.25">
      <c r="A495" s="772"/>
      <c r="B495" s="772"/>
      <c r="C495" s="823"/>
      <c r="D495" s="775"/>
      <c r="E495" s="776"/>
      <c r="F495" s="772"/>
      <c r="G495" s="777"/>
      <c r="H495" s="777"/>
      <c r="I495" s="772"/>
      <c r="J495" s="772"/>
      <c r="K495" s="772"/>
      <c r="L495" s="772"/>
      <c r="M495" s="772"/>
      <c r="N495" s="772"/>
      <c r="O495" s="772"/>
      <c r="P495" s="772"/>
      <c r="Q495" s="772"/>
      <c r="R495" s="772"/>
      <c r="S495" s="772"/>
      <c r="T495" s="772"/>
      <c r="U495" s="772"/>
      <c r="V495" s="772"/>
      <c r="W495" s="772"/>
      <c r="X495" s="772"/>
      <c r="Y495" s="772"/>
      <c r="Z495" s="772"/>
    </row>
    <row r="496" spans="1:26" ht="12.75" customHeight="1" x14ac:dyDescent="0.25">
      <c r="A496" s="772"/>
      <c r="B496" s="772"/>
      <c r="C496" s="823"/>
      <c r="D496" s="775"/>
      <c r="E496" s="776"/>
      <c r="F496" s="772"/>
      <c r="G496" s="777"/>
      <c r="H496" s="777"/>
      <c r="I496" s="772"/>
      <c r="J496" s="772"/>
      <c r="K496" s="772"/>
      <c r="L496" s="772"/>
      <c r="M496" s="772"/>
      <c r="N496" s="772"/>
      <c r="O496" s="772"/>
      <c r="P496" s="772"/>
      <c r="Q496" s="772"/>
      <c r="R496" s="772"/>
      <c r="S496" s="772"/>
      <c r="T496" s="772"/>
      <c r="U496" s="772"/>
      <c r="V496" s="772"/>
      <c r="W496" s="772"/>
      <c r="X496" s="772"/>
      <c r="Y496" s="772"/>
      <c r="Z496" s="772"/>
    </row>
    <row r="497" spans="1:26" ht="12.75" customHeight="1" x14ac:dyDescent="0.25">
      <c r="A497" s="772"/>
      <c r="B497" s="772"/>
      <c r="C497" s="823"/>
      <c r="D497" s="775"/>
      <c r="E497" s="776"/>
      <c r="F497" s="772"/>
      <c r="G497" s="777"/>
      <c r="H497" s="777"/>
      <c r="I497" s="772"/>
      <c r="J497" s="772"/>
      <c r="K497" s="772"/>
      <c r="L497" s="772"/>
      <c r="M497" s="772"/>
      <c r="N497" s="772"/>
      <c r="O497" s="772"/>
      <c r="P497" s="772"/>
      <c r="Q497" s="772"/>
      <c r="R497" s="772"/>
      <c r="S497" s="772"/>
      <c r="T497" s="772"/>
      <c r="U497" s="772"/>
      <c r="V497" s="772"/>
      <c r="W497" s="772"/>
      <c r="X497" s="772"/>
      <c r="Y497" s="772"/>
      <c r="Z497" s="772"/>
    </row>
    <row r="498" spans="1:26" ht="12.75" customHeight="1" x14ac:dyDescent="0.25">
      <c r="A498" s="772"/>
      <c r="B498" s="772"/>
      <c r="C498" s="823"/>
      <c r="D498" s="775"/>
      <c r="E498" s="776"/>
      <c r="F498" s="772"/>
      <c r="G498" s="777"/>
      <c r="H498" s="777"/>
      <c r="I498" s="772"/>
      <c r="J498" s="772"/>
      <c r="K498" s="772"/>
      <c r="L498" s="772"/>
      <c r="M498" s="772"/>
      <c r="N498" s="772"/>
      <c r="O498" s="772"/>
      <c r="P498" s="772"/>
      <c r="Q498" s="772"/>
      <c r="R498" s="772"/>
      <c r="S498" s="772"/>
      <c r="T498" s="772"/>
      <c r="U498" s="772"/>
      <c r="V498" s="772"/>
      <c r="W498" s="772"/>
      <c r="X498" s="772"/>
      <c r="Y498" s="772"/>
      <c r="Z498" s="772"/>
    </row>
    <row r="499" spans="1:26" ht="12.75" customHeight="1" x14ac:dyDescent="0.25">
      <c r="A499" s="772"/>
      <c r="B499" s="772"/>
      <c r="C499" s="823"/>
      <c r="D499" s="775"/>
      <c r="E499" s="776"/>
      <c r="F499" s="772"/>
      <c r="G499" s="777"/>
      <c r="H499" s="777"/>
      <c r="I499" s="772"/>
      <c r="J499" s="772"/>
      <c r="K499" s="772"/>
      <c r="L499" s="772"/>
      <c r="M499" s="772"/>
      <c r="N499" s="772"/>
      <c r="O499" s="772"/>
      <c r="P499" s="772"/>
      <c r="Q499" s="772"/>
      <c r="R499" s="772"/>
      <c r="S499" s="772"/>
      <c r="T499" s="772"/>
      <c r="U499" s="772"/>
      <c r="V499" s="772"/>
      <c r="W499" s="772"/>
      <c r="X499" s="772"/>
      <c r="Y499" s="772"/>
      <c r="Z499" s="772"/>
    </row>
    <row r="500" spans="1:26" ht="12.75" customHeight="1" x14ac:dyDescent="0.25">
      <c r="A500" s="772"/>
      <c r="B500" s="772"/>
      <c r="C500" s="823"/>
      <c r="D500" s="775"/>
      <c r="E500" s="776"/>
      <c r="F500" s="772"/>
      <c r="G500" s="777"/>
      <c r="H500" s="777"/>
      <c r="I500" s="772"/>
      <c r="J500" s="772"/>
      <c r="K500" s="772"/>
      <c r="L500" s="772"/>
      <c r="M500" s="772"/>
      <c r="N500" s="772"/>
      <c r="O500" s="772"/>
      <c r="P500" s="772"/>
      <c r="Q500" s="772"/>
      <c r="R500" s="772"/>
      <c r="S500" s="772"/>
      <c r="T500" s="772"/>
      <c r="U500" s="772"/>
      <c r="V500" s="772"/>
      <c r="W500" s="772"/>
      <c r="X500" s="772"/>
      <c r="Y500" s="772"/>
      <c r="Z500" s="772"/>
    </row>
    <row r="501" spans="1:26" ht="12.75" customHeight="1" x14ac:dyDescent="0.25">
      <c r="A501" s="772"/>
      <c r="B501" s="772"/>
      <c r="C501" s="823"/>
      <c r="D501" s="775"/>
      <c r="E501" s="776"/>
      <c r="F501" s="772"/>
      <c r="G501" s="777"/>
      <c r="H501" s="777"/>
      <c r="I501" s="772"/>
      <c r="J501" s="772"/>
      <c r="K501" s="772"/>
      <c r="L501" s="772"/>
      <c r="M501" s="772"/>
      <c r="N501" s="772"/>
      <c r="O501" s="772"/>
      <c r="P501" s="772"/>
      <c r="Q501" s="772"/>
      <c r="R501" s="772"/>
      <c r="S501" s="772"/>
      <c r="T501" s="772"/>
      <c r="U501" s="772"/>
      <c r="V501" s="772"/>
      <c r="W501" s="772"/>
      <c r="X501" s="772"/>
      <c r="Y501" s="772"/>
      <c r="Z501" s="772"/>
    </row>
    <row r="502" spans="1:26" ht="12.75" customHeight="1" x14ac:dyDescent="0.25">
      <c r="A502" s="772"/>
      <c r="B502" s="772"/>
      <c r="C502" s="823"/>
      <c r="D502" s="775"/>
      <c r="E502" s="776"/>
      <c r="F502" s="772"/>
      <c r="G502" s="777"/>
      <c r="H502" s="777"/>
      <c r="I502" s="772"/>
      <c r="J502" s="772"/>
      <c r="K502" s="772"/>
      <c r="L502" s="772"/>
      <c r="M502" s="772"/>
      <c r="N502" s="772"/>
      <c r="O502" s="772"/>
      <c r="P502" s="772"/>
      <c r="Q502" s="772"/>
      <c r="R502" s="772"/>
      <c r="S502" s="772"/>
      <c r="T502" s="772"/>
      <c r="U502" s="772"/>
      <c r="V502" s="772"/>
      <c r="W502" s="772"/>
      <c r="X502" s="772"/>
      <c r="Y502" s="772"/>
      <c r="Z502" s="772"/>
    </row>
    <row r="503" spans="1:26" ht="12.75" customHeight="1" x14ac:dyDescent="0.25">
      <c r="A503" s="772"/>
      <c r="B503" s="772"/>
      <c r="C503" s="823"/>
      <c r="D503" s="775"/>
      <c r="E503" s="776"/>
      <c r="F503" s="772"/>
      <c r="G503" s="777"/>
      <c r="H503" s="777"/>
      <c r="I503" s="772"/>
      <c r="J503" s="772"/>
      <c r="K503" s="772"/>
      <c r="L503" s="772"/>
      <c r="M503" s="772"/>
      <c r="N503" s="772"/>
      <c r="O503" s="772"/>
      <c r="P503" s="772"/>
      <c r="Q503" s="772"/>
      <c r="R503" s="772"/>
      <c r="S503" s="772"/>
      <c r="T503" s="772"/>
      <c r="U503" s="772"/>
      <c r="V503" s="772"/>
      <c r="W503" s="772"/>
      <c r="X503" s="772"/>
      <c r="Y503" s="772"/>
      <c r="Z503" s="772"/>
    </row>
    <row r="504" spans="1:26" ht="12.75" customHeight="1" x14ac:dyDescent="0.25">
      <c r="A504" s="772"/>
      <c r="B504" s="772"/>
      <c r="C504" s="823"/>
      <c r="D504" s="775"/>
      <c r="E504" s="776"/>
      <c r="F504" s="772"/>
      <c r="G504" s="777"/>
      <c r="H504" s="777"/>
      <c r="I504" s="772"/>
      <c r="J504" s="772"/>
      <c r="K504" s="772"/>
      <c r="L504" s="772"/>
      <c r="M504" s="772"/>
      <c r="N504" s="772"/>
      <c r="O504" s="772"/>
      <c r="P504" s="772"/>
      <c r="Q504" s="772"/>
      <c r="R504" s="772"/>
      <c r="S504" s="772"/>
      <c r="T504" s="772"/>
      <c r="U504" s="772"/>
      <c r="V504" s="772"/>
      <c r="W504" s="772"/>
      <c r="X504" s="772"/>
      <c r="Y504" s="772"/>
      <c r="Z504" s="772"/>
    </row>
    <row r="505" spans="1:26" ht="12.75" customHeight="1" x14ac:dyDescent="0.25">
      <c r="A505" s="772"/>
      <c r="B505" s="772"/>
      <c r="C505" s="823"/>
      <c r="D505" s="775"/>
      <c r="E505" s="776"/>
      <c r="F505" s="772"/>
      <c r="G505" s="777"/>
      <c r="H505" s="777"/>
      <c r="I505" s="772"/>
      <c r="J505" s="772"/>
      <c r="K505" s="772"/>
      <c r="L505" s="772"/>
      <c r="M505" s="772"/>
      <c r="N505" s="772"/>
      <c r="O505" s="772"/>
      <c r="P505" s="772"/>
      <c r="Q505" s="772"/>
      <c r="R505" s="772"/>
      <c r="S505" s="772"/>
      <c r="T505" s="772"/>
      <c r="U505" s="772"/>
      <c r="V505" s="772"/>
      <c r="W505" s="772"/>
      <c r="X505" s="772"/>
      <c r="Y505" s="772"/>
      <c r="Z505" s="772"/>
    </row>
    <row r="506" spans="1:26" ht="12.75" customHeight="1" x14ac:dyDescent="0.25">
      <c r="A506" s="772"/>
      <c r="B506" s="772"/>
      <c r="C506" s="823"/>
      <c r="D506" s="775"/>
      <c r="E506" s="776"/>
      <c r="F506" s="772"/>
      <c r="G506" s="777"/>
      <c r="H506" s="777"/>
      <c r="I506" s="772"/>
      <c r="J506" s="772"/>
      <c r="K506" s="772"/>
      <c r="L506" s="772"/>
      <c r="M506" s="772"/>
      <c r="N506" s="772"/>
      <c r="O506" s="772"/>
      <c r="P506" s="772"/>
      <c r="Q506" s="772"/>
      <c r="R506" s="772"/>
      <c r="S506" s="772"/>
      <c r="T506" s="772"/>
      <c r="U506" s="772"/>
      <c r="V506" s="772"/>
      <c r="W506" s="772"/>
      <c r="X506" s="772"/>
      <c r="Y506" s="772"/>
      <c r="Z506" s="772"/>
    </row>
    <row r="507" spans="1:26" ht="12.75" customHeight="1" x14ac:dyDescent="0.25">
      <c r="A507" s="772"/>
      <c r="B507" s="772"/>
      <c r="C507" s="823"/>
      <c r="D507" s="775"/>
      <c r="E507" s="776"/>
      <c r="F507" s="772"/>
      <c r="G507" s="777"/>
      <c r="H507" s="777"/>
      <c r="I507" s="772"/>
      <c r="J507" s="772"/>
      <c r="K507" s="772"/>
      <c r="L507" s="772"/>
      <c r="M507" s="772"/>
      <c r="N507" s="772"/>
      <c r="O507" s="772"/>
      <c r="P507" s="772"/>
      <c r="Q507" s="772"/>
      <c r="R507" s="772"/>
      <c r="S507" s="772"/>
      <c r="T507" s="772"/>
      <c r="U507" s="772"/>
      <c r="V507" s="772"/>
      <c r="W507" s="772"/>
      <c r="X507" s="772"/>
      <c r="Y507" s="772"/>
      <c r="Z507" s="772"/>
    </row>
    <row r="508" spans="1:26" ht="12.75" customHeight="1" x14ac:dyDescent="0.25">
      <c r="A508" s="772"/>
      <c r="B508" s="772"/>
      <c r="C508" s="823"/>
      <c r="D508" s="775"/>
      <c r="E508" s="776"/>
      <c r="F508" s="772"/>
      <c r="G508" s="777"/>
      <c r="H508" s="777"/>
      <c r="I508" s="772"/>
      <c r="J508" s="772"/>
      <c r="K508" s="772"/>
      <c r="L508" s="772"/>
      <c r="M508" s="772"/>
      <c r="N508" s="772"/>
      <c r="O508" s="772"/>
      <c r="P508" s="772"/>
      <c r="Q508" s="772"/>
      <c r="R508" s="772"/>
      <c r="S508" s="772"/>
      <c r="T508" s="772"/>
      <c r="U508" s="772"/>
      <c r="V508" s="772"/>
      <c r="W508" s="772"/>
      <c r="X508" s="772"/>
      <c r="Y508" s="772"/>
      <c r="Z508" s="772"/>
    </row>
    <row r="509" spans="1:26" ht="12.75" customHeight="1" x14ac:dyDescent="0.25">
      <c r="A509" s="772"/>
      <c r="B509" s="772"/>
      <c r="C509" s="823"/>
      <c r="D509" s="775"/>
      <c r="E509" s="776"/>
      <c r="F509" s="772"/>
      <c r="G509" s="777"/>
      <c r="H509" s="777"/>
      <c r="I509" s="772"/>
      <c r="J509" s="772"/>
      <c r="K509" s="772"/>
      <c r="L509" s="772"/>
      <c r="M509" s="772"/>
      <c r="N509" s="772"/>
      <c r="O509" s="772"/>
      <c r="P509" s="772"/>
      <c r="Q509" s="772"/>
      <c r="R509" s="772"/>
      <c r="S509" s="772"/>
      <c r="T509" s="772"/>
      <c r="U509" s="772"/>
      <c r="V509" s="772"/>
      <c r="W509" s="772"/>
      <c r="X509" s="772"/>
      <c r="Y509" s="772"/>
      <c r="Z509" s="772"/>
    </row>
    <row r="510" spans="1:26" ht="12.75" customHeight="1" x14ac:dyDescent="0.25">
      <c r="A510" s="772"/>
      <c r="B510" s="772"/>
      <c r="C510" s="823"/>
      <c r="D510" s="775"/>
      <c r="E510" s="776"/>
      <c r="F510" s="772"/>
      <c r="G510" s="777"/>
      <c r="H510" s="777"/>
      <c r="I510" s="772"/>
      <c r="J510" s="772"/>
      <c r="K510" s="772"/>
      <c r="L510" s="772"/>
      <c r="M510" s="772"/>
      <c r="N510" s="772"/>
      <c r="O510" s="772"/>
      <c r="P510" s="772"/>
      <c r="Q510" s="772"/>
      <c r="R510" s="772"/>
      <c r="S510" s="772"/>
      <c r="T510" s="772"/>
      <c r="U510" s="772"/>
      <c r="V510" s="772"/>
      <c r="W510" s="772"/>
      <c r="X510" s="772"/>
      <c r="Y510" s="772"/>
      <c r="Z510" s="772"/>
    </row>
    <row r="511" spans="1:26" ht="12.75" customHeight="1" x14ac:dyDescent="0.25">
      <c r="A511" s="772"/>
      <c r="B511" s="772"/>
      <c r="C511" s="823"/>
      <c r="D511" s="775"/>
      <c r="E511" s="776"/>
      <c r="F511" s="772"/>
      <c r="G511" s="777"/>
      <c r="H511" s="777"/>
      <c r="I511" s="772"/>
      <c r="J511" s="772"/>
      <c r="K511" s="772"/>
      <c r="L511" s="772"/>
      <c r="M511" s="772"/>
      <c r="N511" s="772"/>
      <c r="O511" s="772"/>
      <c r="P511" s="772"/>
      <c r="Q511" s="772"/>
      <c r="R511" s="772"/>
      <c r="S511" s="772"/>
      <c r="T511" s="772"/>
      <c r="U511" s="772"/>
      <c r="V511" s="772"/>
      <c r="W511" s="772"/>
      <c r="X511" s="772"/>
      <c r="Y511" s="772"/>
      <c r="Z511" s="772"/>
    </row>
    <row r="512" spans="1:26" ht="12.75" customHeight="1" x14ac:dyDescent="0.25">
      <c r="A512" s="772"/>
      <c r="B512" s="772"/>
      <c r="C512" s="823"/>
      <c r="D512" s="775"/>
      <c r="E512" s="776"/>
      <c r="F512" s="772"/>
      <c r="G512" s="777"/>
      <c r="H512" s="777"/>
      <c r="I512" s="772"/>
      <c r="J512" s="772"/>
      <c r="K512" s="772"/>
      <c r="L512" s="772"/>
      <c r="M512" s="772"/>
      <c r="N512" s="772"/>
      <c r="O512" s="772"/>
      <c r="P512" s="772"/>
      <c r="Q512" s="772"/>
      <c r="R512" s="772"/>
      <c r="S512" s="772"/>
      <c r="T512" s="772"/>
      <c r="U512" s="772"/>
      <c r="V512" s="772"/>
      <c r="W512" s="772"/>
      <c r="X512" s="772"/>
      <c r="Y512" s="772"/>
      <c r="Z512" s="772"/>
    </row>
    <row r="513" spans="1:26" ht="12.75" customHeight="1" x14ac:dyDescent="0.25">
      <c r="A513" s="772"/>
      <c r="B513" s="772"/>
      <c r="C513" s="823"/>
      <c r="D513" s="775"/>
      <c r="E513" s="776"/>
      <c r="F513" s="772"/>
      <c r="G513" s="777"/>
      <c r="H513" s="777"/>
      <c r="I513" s="772"/>
      <c r="J513" s="772"/>
      <c r="K513" s="772"/>
      <c r="L513" s="772"/>
      <c r="M513" s="772"/>
      <c r="N513" s="772"/>
      <c r="O513" s="772"/>
      <c r="P513" s="772"/>
      <c r="Q513" s="772"/>
      <c r="R513" s="772"/>
      <c r="S513" s="772"/>
      <c r="T513" s="772"/>
      <c r="U513" s="772"/>
      <c r="V513" s="772"/>
      <c r="W513" s="772"/>
      <c r="X513" s="772"/>
      <c r="Y513" s="772"/>
      <c r="Z513" s="772"/>
    </row>
    <row r="514" spans="1:26" ht="12.75" customHeight="1" x14ac:dyDescent="0.25">
      <c r="A514" s="772"/>
      <c r="B514" s="772"/>
      <c r="C514" s="823"/>
      <c r="D514" s="775"/>
      <c r="E514" s="776"/>
      <c r="F514" s="772"/>
      <c r="G514" s="777"/>
      <c r="H514" s="777"/>
      <c r="I514" s="772"/>
      <c r="J514" s="772"/>
      <c r="K514" s="772"/>
      <c r="L514" s="772"/>
      <c r="M514" s="772"/>
      <c r="N514" s="772"/>
      <c r="O514" s="772"/>
      <c r="P514" s="772"/>
      <c r="Q514" s="772"/>
      <c r="R514" s="772"/>
      <c r="S514" s="772"/>
      <c r="T514" s="772"/>
      <c r="U514" s="772"/>
      <c r="V514" s="772"/>
      <c r="W514" s="772"/>
      <c r="X514" s="772"/>
      <c r="Y514" s="772"/>
      <c r="Z514" s="772"/>
    </row>
    <row r="515" spans="1:26" ht="12.75" customHeight="1" x14ac:dyDescent="0.25">
      <c r="A515" s="772"/>
      <c r="B515" s="772"/>
      <c r="C515" s="823"/>
      <c r="D515" s="775"/>
      <c r="E515" s="776"/>
      <c r="F515" s="772"/>
      <c r="G515" s="777"/>
      <c r="H515" s="777"/>
      <c r="I515" s="772"/>
      <c r="J515" s="772"/>
      <c r="K515" s="772"/>
      <c r="L515" s="772"/>
      <c r="M515" s="772"/>
      <c r="N515" s="772"/>
      <c r="O515" s="772"/>
      <c r="P515" s="772"/>
      <c r="Q515" s="772"/>
      <c r="R515" s="772"/>
      <c r="S515" s="772"/>
      <c r="T515" s="772"/>
      <c r="U515" s="772"/>
      <c r="V515" s="772"/>
      <c r="W515" s="772"/>
      <c r="X515" s="772"/>
      <c r="Y515" s="772"/>
      <c r="Z515" s="772"/>
    </row>
    <row r="516" spans="1:26" ht="12.75" customHeight="1" x14ac:dyDescent="0.25">
      <c r="A516" s="772"/>
      <c r="B516" s="772"/>
      <c r="C516" s="823"/>
      <c r="D516" s="775"/>
      <c r="E516" s="776"/>
      <c r="F516" s="772"/>
      <c r="G516" s="777"/>
      <c r="H516" s="777"/>
      <c r="I516" s="772"/>
      <c r="J516" s="772"/>
      <c r="K516" s="772"/>
      <c r="L516" s="772"/>
      <c r="M516" s="772"/>
      <c r="N516" s="772"/>
      <c r="O516" s="772"/>
      <c r="P516" s="772"/>
      <c r="Q516" s="772"/>
      <c r="R516" s="772"/>
      <c r="S516" s="772"/>
      <c r="T516" s="772"/>
      <c r="U516" s="772"/>
      <c r="V516" s="772"/>
      <c r="W516" s="772"/>
      <c r="X516" s="772"/>
      <c r="Y516" s="772"/>
      <c r="Z516" s="772"/>
    </row>
    <row r="517" spans="1:26" ht="12.75" customHeight="1" x14ac:dyDescent="0.25">
      <c r="A517" s="772"/>
      <c r="B517" s="772"/>
      <c r="C517" s="823"/>
      <c r="D517" s="775"/>
      <c r="E517" s="776"/>
      <c r="F517" s="772"/>
      <c r="G517" s="777"/>
      <c r="H517" s="777"/>
      <c r="I517" s="772"/>
      <c r="J517" s="772"/>
      <c r="K517" s="772"/>
      <c r="L517" s="772"/>
      <c r="M517" s="772"/>
      <c r="N517" s="772"/>
      <c r="O517" s="772"/>
      <c r="P517" s="772"/>
      <c r="Q517" s="772"/>
      <c r="R517" s="772"/>
      <c r="S517" s="772"/>
      <c r="T517" s="772"/>
      <c r="U517" s="772"/>
      <c r="V517" s="772"/>
      <c r="W517" s="772"/>
      <c r="X517" s="772"/>
      <c r="Y517" s="772"/>
      <c r="Z517" s="772"/>
    </row>
    <row r="518" spans="1:26" ht="12.75" customHeight="1" x14ac:dyDescent="0.25">
      <c r="A518" s="772"/>
      <c r="B518" s="772"/>
      <c r="C518" s="823"/>
      <c r="D518" s="775"/>
      <c r="E518" s="776"/>
      <c r="F518" s="772"/>
      <c r="G518" s="777"/>
      <c r="H518" s="777"/>
      <c r="I518" s="772"/>
      <c r="J518" s="772"/>
      <c r="K518" s="772"/>
      <c r="L518" s="772"/>
      <c r="M518" s="772"/>
      <c r="N518" s="772"/>
      <c r="O518" s="772"/>
      <c r="P518" s="772"/>
      <c r="Q518" s="772"/>
      <c r="R518" s="772"/>
      <c r="S518" s="772"/>
      <c r="T518" s="772"/>
      <c r="U518" s="772"/>
      <c r="V518" s="772"/>
      <c r="W518" s="772"/>
      <c r="X518" s="772"/>
      <c r="Y518" s="772"/>
      <c r="Z518" s="772"/>
    </row>
    <row r="519" spans="1:26" ht="12.75" customHeight="1" x14ac:dyDescent="0.25">
      <c r="A519" s="772"/>
      <c r="B519" s="772"/>
      <c r="C519" s="823"/>
      <c r="D519" s="775"/>
      <c r="E519" s="776"/>
      <c r="F519" s="772"/>
      <c r="G519" s="777"/>
      <c r="H519" s="777"/>
      <c r="I519" s="772"/>
      <c r="J519" s="772"/>
      <c r="K519" s="772"/>
      <c r="L519" s="772"/>
      <c r="M519" s="772"/>
      <c r="N519" s="772"/>
      <c r="O519" s="772"/>
      <c r="P519" s="772"/>
      <c r="Q519" s="772"/>
      <c r="R519" s="772"/>
      <c r="S519" s="772"/>
      <c r="T519" s="772"/>
      <c r="U519" s="772"/>
      <c r="V519" s="772"/>
      <c r="W519" s="772"/>
      <c r="X519" s="772"/>
      <c r="Y519" s="772"/>
      <c r="Z519" s="772"/>
    </row>
    <row r="520" spans="1:26" ht="12.75" customHeight="1" x14ac:dyDescent="0.25">
      <c r="A520" s="772"/>
      <c r="B520" s="772"/>
      <c r="C520" s="823"/>
      <c r="D520" s="775"/>
      <c r="E520" s="776"/>
      <c r="F520" s="772"/>
      <c r="G520" s="777"/>
      <c r="H520" s="777"/>
      <c r="I520" s="772"/>
      <c r="J520" s="772"/>
      <c r="K520" s="772"/>
      <c r="L520" s="772"/>
      <c r="M520" s="772"/>
      <c r="N520" s="772"/>
      <c r="O520" s="772"/>
      <c r="P520" s="772"/>
      <c r="Q520" s="772"/>
      <c r="R520" s="772"/>
      <c r="S520" s="772"/>
      <c r="T520" s="772"/>
      <c r="U520" s="772"/>
      <c r="V520" s="772"/>
      <c r="W520" s="772"/>
      <c r="X520" s="772"/>
      <c r="Y520" s="772"/>
      <c r="Z520" s="772"/>
    </row>
    <row r="521" spans="1:26" ht="12.75" customHeight="1" x14ac:dyDescent="0.25">
      <c r="A521" s="772"/>
      <c r="B521" s="772"/>
      <c r="C521" s="823"/>
      <c r="D521" s="775"/>
      <c r="E521" s="776"/>
      <c r="F521" s="772"/>
      <c r="G521" s="777"/>
      <c r="H521" s="777"/>
      <c r="I521" s="772"/>
      <c r="J521" s="772"/>
      <c r="K521" s="772"/>
      <c r="L521" s="772"/>
      <c r="M521" s="772"/>
      <c r="N521" s="772"/>
      <c r="O521" s="772"/>
      <c r="P521" s="772"/>
      <c r="Q521" s="772"/>
      <c r="R521" s="772"/>
      <c r="S521" s="772"/>
      <c r="T521" s="772"/>
      <c r="U521" s="772"/>
      <c r="V521" s="772"/>
      <c r="W521" s="772"/>
      <c r="X521" s="772"/>
      <c r="Y521" s="772"/>
      <c r="Z521" s="772"/>
    </row>
    <row r="522" spans="1:26" ht="12.75" customHeight="1" x14ac:dyDescent="0.25">
      <c r="A522" s="772"/>
      <c r="B522" s="772"/>
      <c r="C522" s="823"/>
      <c r="D522" s="775"/>
      <c r="E522" s="776"/>
      <c r="F522" s="772"/>
      <c r="G522" s="777"/>
      <c r="H522" s="777"/>
      <c r="I522" s="772"/>
      <c r="J522" s="772"/>
      <c r="K522" s="772"/>
      <c r="L522" s="772"/>
      <c r="M522" s="772"/>
      <c r="N522" s="772"/>
      <c r="O522" s="772"/>
      <c r="P522" s="772"/>
      <c r="Q522" s="772"/>
      <c r="R522" s="772"/>
      <c r="S522" s="772"/>
      <c r="T522" s="772"/>
      <c r="U522" s="772"/>
      <c r="V522" s="772"/>
      <c r="W522" s="772"/>
      <c r="X522" s="772"/>
      <c r="Y522" s="772"/>
      <c r="Z522" s="772"/>
    </row>
    <row r="523" spans="1:26" ht="12.75" customHeight="1" x14ac:dyDescent="0.25">
      <c r="A523" s="772"/>
      <c r="B523" s="772"/>
      <c r="C523" s="823"/>
      <c r="D523" s="775"/>
      <c r="E523" s="776"/>
      <c r="F523" s="772"/>
      <c r="G523" s="777"/>
      <c r="H523" s="777"/>
      <c r="I523" s="772"/>
      <c r="J523" s="772"/>
      <c r="K523" s="772"/>
      <c r="L523" s="772"/>
      <c r="M523" s="772"/>
      <c r="N523" s="772"/>
      <c r="O523" s="772"/>
      <c r="P523" s="772"/>
      <c r="Q523" s="772"/>
      <c r="R523" s="772"/>
      <c r="S523" s="772"/>
      <c r="T523" s="772"/>
      <c r="U523" s="772"/>
      <c r="V523" s="772"/>
      <c r="W523" s="772"/>
      <c r="X523" s="772"/>
      <c r="Y523" s="772"/>
      <c r="Z523" s="772"/>
    </row>
    <row r="524" spans="1:26" ht="12.75" customHeight="1" x14ac:dyDescent="0.25">
      <c r="A524" s="772"/>
      <c r="B524" s="772"/>
      <c r="C524" s="823"/>
      <c r="D524" s="775"/>
      <c r="E524" s="776"/>
      <c r="F524" s="772"/>
      <c r="G524" s="777"/>
      <c r="H524" s="777"/>
      <c r="I524" s="772"/>
      <c r="J524" s="772"/>
      <c r="K524" s="772"/>
      <c r="L524" s="772"/>
      <c r="M524" s="772"/>
      <c r="N524" s="772"/>
      <c r="O524" s="772"/>
      <c r="P524" s="772"/>
      <c r="Q524" s="772"/>
      <c r="R524" s="772"/>
      <c r="S524" s="772"/>
      <c r="T524" s="772"/>
      <c r="U524" s="772"/>
      <c r="V524" s="772"/>
      <c r="W524" s="772"/>
      <c r="X524" s="772"/>
      <c r="Y524" s="772"/>
      <c r="Z524" s="772"/>
    </row>
    <row r="525" spans="1:26" ht="12.75" customHeight="1" x14ac:dyDescent="0.25">
      <c r="A525" s="772"/>
      <c r="B525" s="772"/>
      <c r="C525" s="823"/>
      <c r="D525" s="775"/>
      <c r="E525" s="776"/>
      <c r="F525" s="772"/>
      <c r="G525" s="777"/>
      <c r="H525" s="777"/>
      <c r="I525" s="772"/>
      <c r="J525" s="772"/>
      <c r="K525" s="772"/>
      <c r="L525" s="772"/>
      <c r="M525" s="772"/>
      <c r="N525" s="772"/>
      <c r="O525" s="772"/>
      <c r="P525" s="772"/>
      <c r="Q525" s="772"/>
      <c r="R525" s="772"/>
      <c r="S525" s="772"/>
      <c r="T525" s="772"/>
      <c r="U525" s="772"/>
      <c r="V525" s="772"/>
      <c r="W525" s="772"/>
      <c r="X525" s="772"/>
      <c r="Y525" s="772"/>
      <c r="Z525" s="772"/>
    </row>
    <row r="526" spans="1:26" ht="12.75" customHeight="1" x14ac:dyDescent="0.25">
      <c r="A526" s="772"/>
      <c r="B526" s="772"/>
      <c r="C526" s="823"/>
      <c r="D526" s="775"/>
      <c r="E526" s="776"/>
      <c r="F526" s="772"/>
      <c r="G526" s="777"/>
      <c r="H526" s="777"/>
      <c r="I526" s="772"/>
      <c r="J526" s="772"/>
      <c r="K526" s="772"/>
      <c r="L526" s="772"/>
      <c r="M526" s="772"/>
      <c r="N526" s="772"/>
      <c r="O526" s="772"/>
      <c r="P526" s="772"/>
      <c r="Q526" s="772"/>
      <c r="R526" s="772"/>
      <c r="S526" s="772"/>
      <c r="T526" s="772"/>
      <c r="U526" s="772"/>
      <c r="V526" s="772"/>
      <c r="W526" s="772"/>
      <c r="X526" s="772"/>
      <c r="Y526" s="772"/>
      <c r="Z526" s="772"/>
    </row>
    <row r="527" spans="1:26" ht="12.75" customHeight="1" x14ac:dyDescent="0.25">
      <c r="A527" s="772"/>
      <c r="B527" s="772"/>
      <c r="C527" s="823"/>
      <c r="D527" s="775"/>
      <c r="E527" s="776"/>
      <c r="F527" s="772"/>
      <c r="G527" s="777"/>
      <c r="H527" s="777"/>
      <c r="I527" s="772"/>
      <c r="J527" s="772"/>
      <c r="K527" s="772"/>
      <c r="L527" s="772"/>
      <c r="M527" s="772"/>
      <c r="N527" s="772"/>
      <c r="O527" s="772"/>
      <c r="P527" s="772"/>
      <c r="Q527" s="772"/>
      <c r="R527" s="772"/>
      <c r="S527" s="772"/>
      <c r="T527" s="772"/>
      <c r="U527" s="772"/>
      <c r="V527" s="772"/>
      <c r="W527" s="772"/>
      <c r="X527" s="772"/>
      <c r="Y527" s="772"/>
      <c r="Z527" s="772"/>
    </row>
    <row r="528" spans="1:26" ht="12.75" customHeight="1" x14ac:dyDescent="0.25">
      <c r="A528" s="772"/>
      <c r="B528" s="772"/>
      <c r="C528" s="823"/>
      <c r="D528" s="775"/>
      <c r="E528" s="776"/>
      <c r="F528" s="772"/>
      <c r="G528" s="777"/>
      <c r="H528" s="777"/>
      <c r="I528" s="772"/>
      <c r="J528" s="772"/>
      <c r="K528" s="772"/>
      <c r="L528" s="772"/>
      <c r="M528" s="772"/>
      <c r="N528" s="772"/>
      <c r="O528" s="772"/>
      <c r="P528" s="772"/>
      <c r="Q528" s="772"/>
      <c r="R528" s="772"/>
      <c r="S528" s="772"/>
      <c r="T528" s="772"/>
      <c r="U528" s="772"/>
      <c r="V528" s="772"/>
      <c r="W528" s="772"/>
      <c r="X528" s="772"/>
      <c r="Y528" s="772"/>
      <c r="Z528" s="772"/>
    </row>
    <row r="529" spans="1:26" ht="12.75" customHeight="1" x14ac:dyDescent="0.25">
      <c r="A529" s="772"/>
      <c r="B529" s="772"/>
      <c r="C529" s="823"/>
      <c r="D529" s="775"/>
      <c r="E529" s="776"/>
      <c r="F529" s="772"/>
      <c r="G529" s="777"/>
      <c r="H529" s="777"/>
      <c r="I529" s="772"/>
      <c r="J529" s="772"/>
      <c r="K529" s="772"/>
      <c r="L529" s="772"/>
      <c r="M529" s="772"/>
      <c r="N529" s="772"/>
      <c r="O529" s="772"/>
      <c r="P529" s="772"/>
      <c r="Q529" s="772"/>
      <c r="R529" s="772"/>
      <c r="S529" s="772"/>
      <c r="T529" s="772"/>
      <c r="U529" s="772"/>
      <c r="V529" s="772"/>
      <c r="W529" s="772"/>
      <c r="X529" s="772"/>
      <c r="Y529" s="772"/>
      <c r="Z529" s="772"/>
    </row>
    <row r="530" spans="1:26" ht="12.75" customHeight="1" x14ac:dyDescent="0.25">
      <c r="A530" s="772"/>
      <c r="B530" s="772"/>
      <c r="C530" s="823"/>
      <c r="D530" s="775"/>
      <c r="E530" s="776"/>
      <c r="F530" s="772"/>
      <c r="G530" s="777"/>
      <c r="H530" s="777"/>
      <c r="I530" s="772"/>
      <c r="J530" s="772"/>
      <c r="K530" s="772"/>
      <c r="L530" s="772"/>
      <c r="M530" s="772"/>
      <c r="N530" s="772"/>
      <c r="O530" s="772"/>
      <c r="P530" s="772"/>
      <c r="Q530" s="772"/>
      <c r="R530" s="772"/>
      <c r="S530" s="772"/>
      <c r="T530" s="772"/>
      <c r="U530" s="772"/>
      <c r="V530" s="772"/>
      <c r="W530" s="772"/>
      <c r="X530" s="772"/>
      <c r="Y530" s="772"/>
      <c r="Z530" s="772"/>
    </row>
    <row r="531" spans="1:26" ht="12.75" customHeight="1" x14ac:dyDescent="0.25">
      <c r="A531" s="772"/>
      <c r="B531" s="772"/>
      <c r="C531" s="823"/>
      <c r="D531" s="775"/>
      <c r="E531" s="776"/>
      <c r="F531" s="772"/>
      <c r="G531" s="777"/>
      <c r="H531" s="777"/>
      <c r="I531" s="772"/>
      <c r="J531" s="772"/>
      <c r="K531" s="772"/>
      <c r="L531" s="772"/>
      <c r="M531" s="772"/>
      <c r="N531" s="772"/>
      <c r="O531" s="772"/>
      <c r="P531" s="772"/>
      <c r="Q531" s="772"/>
      <c r="R531" s="772"/>
      <c r="S531" s="772"/>
      <c r="T531" s="772"/>
      <c r="U531" s="772"/>
      <c r="V531" s="772"/>
      <c r="W531" s="772"/>
      <c r="X531" s="772"/>
      <c r="Y531" s="772"/>
      <c r="Z531" s="772"/>
    </row>
    <row r="532" spans="1:26" ht="12.75" customHeight="1" x14ac:dyDescent="0.25">
      <c r="A532" s="772"/>
      <c r="B532" s="772"/>
      <c r="C532" s="823"/>
      <c r="D532" s="775"/>
      <c r="E532" s="776"/>
      <c r="F532" s="772"/>
      <c r="G532" s="777"/>
      <c r="H532" s="777"/>
      <c r="I532" s="772"/>
      <c r="J532" s="772"/>
      <c r="K532" s="772"/>
      <c r="L532" s="772"/>
      <c r="M532" s="772"/>
      <c r="N532" s="772"/>
      <c r="O532" s="772"/>
      <c r="P532" s="772"/>
      <c r="Q532" s="772"/>
      <c r="R532" s="772"/>
      <c r="S532" s="772"/>
      <c r="T532" s="772"/>
      <c r="U532" s="772"/>
      <c r="V532" s="772"/>
      <c r="W532" s="772"/>
      <c r="X532" s="772"/>
      <c r="Y532" s="772"/>
      <c r="Z532" s="772"/>
    </row>
    <row r="533" spans="1:26" ht="12.75" customHeight="1" x14ac:dyDescent="0.25">
      <c r="A533" s="772"/>
      <c r="B533" s="772"/>
      <c r="C533" s="823"/>
      <c r="D533" s="775"/>
      <c r="E533" s="776"/>
      <c r="F533" s="772"/>
      <c r="G533" s="777"/>
      <c r="H533" s="777"/>
      <c r="I533" s="772"/>
      <c r="J533" s="772"/>
      <c r="K533" s="772"/>
      <c r="L533" s="772"/>
      <c r="M533" s="772"/>
      <c r="N533" s="772"/>
      <c r="O533" s="772"/>
      <c r="P533" s="772"/>
      <c r="Q533" s="772"/>
      <c r="R533" s="772"/>
      <c r="S533" s="772"/>
      <c r="T533" s="772"/>
      <c r="U533" s="772"/>
      <c r="V533" s="772"/>
      <c r="W533" s="772"/>
      <c r="X533" s="772"/>
      <c r="Y533" s="772"/>
      <c r="Z533" s="772"/>
    </row>
    <row r="534" spans="1:26" ht="12.75" customHeight="1" x14ac:dyDescent="0.25">
      <c r="A534" s="772"/>
      <c r="B534" s="772"/>
      <c r="C534" s="823"/>
      <c r="D534" s="775"/>
      <c r="E534" s="776"/>
      <c r="F534" s="772"/>
      <c r="G534" s="777"/>
      <c r="H534" s="777"/>
      <c r="I534" s="772"/>
      <c r="J534" s="772"/>
      <c r="K534" s="772"/>
      <c r="L534" s="772"/>
      <c r="M534" s="772"/>
      <c r="N534" s="772"/>
      <c r="O534" s="772"/>
      <c r="P534" s="772"/>
      <c r="Q534" s="772"/>
      <c r="R534" s="772"/>
      <c r="S534" s="772"/>
      <c r="T534" s="772"/>
      <c r="U534" s="772"/>
      <c r="V534" s="772"/>
      <c r="W534" s="772"/>
      <c r="X534" s="772"/>
      <c r="Y534" s="772"/>
      <c r="Z534" s="772"/>
    </row>
    <row r="535" spans="1:26" ht="12.75" customHeight="1" x14ac:dyDescent="0.25">
      <c r="A535" s="772"/>
      <c r="B535" s="772"/>
      <c r="C535" s="823"/>
      <c r="D535" s="775"/>
      <c r="E535" s="776"/>
      <c r="F535" s="772"/>
      <c r="G535" s="777"/>
      <c r="H535" s="777"/>
      <c r="I535" s="772"/>
      <c r="J535" s="772"/>
      <c r="K535" s="772"/>
      <c r="L535" s="772"/>
      <c r="M535" s="772"/>
      <c r="N535" s="772"/>
      <c r="O535" s="772"/>
      <c r="P535" s="772"/>
      <c r="Q535" s="772"/>
      <c r="R535" s="772"/>
      <c r="S535" s="772"/>
      <c r="T535" s="772"/>
      <c r="U535" s="772"/>
      <c r="V535" s="772"/>
      <c r="W535" s="772"/>
      <c r="X535" s="772"/>
      <c r="Y535" s="772"/>
      <c r="Z535" s="772"/>
    </row>
    <row r="536" spans="1:26" ht="12.75" customHeight="1" x14ac:dyDescent="0.25">
      <c r="A536" s="772"/>
      <c r="B536" s="772"/>
      <c r="C536" s="823"/>
      <c r="D536" s="775"/>
      <c r="E536" s="776"/>
      <c r="F536" s="772"/>
      <c r="G536" s="777"/>
      <c r="H536" s="777"/>
      <c r="I536" s="772"/>
      <c r="J536" s="772"/>
      <c r="K536" s="772"/>
      <c r="L536" s="772"/>
      <c r="M536" s="772"/>
      <c r="N536" s="772"/>
      <c r="O536" s="772"/>
      <c r="P536" s="772"/>
      <c r="Q536" s="772"/>
      <c r="R536" s="772"/>
      <c r="S536" s="772"/>
      <c r="T536" s="772"/>
      <c r="U536" s="772"/>
      <c r="V536" s="772"/>
      <c r="W536" s="772"/>
      <c r="X536" s="772"/>
      <c r="Y536" s="772"/>
      <c r="Z536" s="772"/>
    </row>
    <row r="537" spans="1:26" ht="12.75" customHeight="1" x14ac:dyDescent="0.25">
      <c r="A537" s="772"/>
      <c r="B537" s="772"/>
      <c r="C537" s="823"/>
      <c r="D537" s="775"/>
      <c r="E537" s="776"/>
      <c r="F537" s="772"/>
      <c r="G537" s="777"/>
      <c r="H537" s="777"/>
      <c r="I537" s="772"/>
      <c r="J537" s="772"/>
      <c r="K537" s="772"/>
      <c r="L537" s="772"/>
      <c r="M537" s="772"/>
      <c r="N537" s="772"/>
      <c r="O537" s="772"/>
      <c r="P537" s="772"/>
      <c r="Q537" s="772"/>
      <c r="R537" s="772"/>
      <c r="S537" s="772"/>
      <c r="T537" s="772"/>
      <c r="U537" s="772"/>
      <c r="V537" s="772"/>
      <c r="W537" s="772"/>
      <c r="X537" s="772"/>
      <c r="Y537" s="772"/>
      <c r="Z537" s="772"/>
    </row>
    <row r="538" spans="1:26" ht="12.75" customHeight="1" x14ac:dyDescent="0.25">
      <c r="A538" s="772"/>
      <c r="B538" s="772"/>
      <c r="C538" s="823"/>
      <c r="D538" s="775"/>
      <c r="E538" s="776"/>
      <c r="F538" s="772"/>
      <c r="G538" s="777"/>
      <c r="H538" s="777"/>
      <c r="I538" s="772"/>
      <c r="J538" s="772"/>
      <c r="K538" s="772"/>
      <c r="L538" s="772"/>
      <c r="M538" s="772"/>
      <c r="N538" s="772"/>
      <c r="O538" s="772"/>
      <c r="P538" s="772"/>
      <c r="Q538" s="772"/>
      <c r="R538" s="772"/>
      <c r="S538" s="772"/>
      <c r="T538" s="772"/>
      <c r="U538" s="772"/>
      <c r="V538" s="772"/>
      <c r="W538" s="772"/>
      <c r="X538" s="772"/>
      <c r="Y538" s="772"/>
      <c r="Z538" s="772"/>
    </row>
    <row r="539" spans="1:26" ht="12.75" customHeight="1" x14ac:dyDescent="0.25">
      <c r="A539" s="772"/>
      <c r="B539" s="772"/>
      <c r="C539" s="823"/>
      <c r="D539" s="775"/>
      <c r="E539" s="776"/>
      <c r="F539" s="772"/>
      <c r="G539" s="777"/>
      <c r="H539" s="777"/>
      <c r="I539" s="772"/>
      <c r="J539" s="772"/>
      <c r="K539" s="772"/>
      <c r="L539" s="772"/>
      <c r="M539" s="772"/>
      <c r="N539" s="772"/>
      <c r="O539" s="772"/>
      <c r="P539" s="772"/>
      <c r="Q539" s="772"/>
      <c r="R539" s="772"/>
      <c r="S539" s="772"/>
      <c r="T539" s="772"/>
      <c r="U539" s="772"/>
      <c r="V539" s="772"/>
      <c r="W539" s="772"/>
      <c r="X539" s="772"/>
      <c r="Y539" s="772"/>
      <c r="Z539" s="772"/>
    </row>
    <row r="540" spans="1:26" ht="12.75" customHeight="1" x14ac:dyDescent="0.25">
      <c r="A540" s="772"/>
      <c r="B540" s="772"/>
      <c r="C540" s="823"/>
      <c r="D540" s="775"/>
      <c r="E540" s="776"/>
      <c r="F540" s="772"/>
      <c r="G540" s="777"/>
      <c r="H540" s="777"/>
      <c r="I540" s="772"/>
      <c r="J540" s="772"/>
      <c r="K540" s="772"/>
      <c r="L540" s="772"/>
      <c r="M540" s="772"/>
      <c r="N540" s="772"/>
      <c r="O540" s="772"/>
      <c r="P540" s="772"/>
      <c r="Q540" s="772"/>
      <c r="R540" s="772"/>
      <c r="S540" s="772"/>
      <c r="T540" s="772"/>
      <c r="U540" s="772"/>
      <c r="V540" s="772"/>
      <c r="W540" s="772"/>
      <c r="X540" s="772"/>
      <c r="Y540" s="772"/>
      <c r="Z540" s="772"/>
    </row>
    <row r="541" spans="1:26" ht="12.75" customHeight="1" x14ac:dyDescent="0.25">
      <c r="A541" s="772"/>
      <c r="B541" s="772"/>
      <c r="C541" s="823"/>
      <c r="D541" s="775"/>
      <c r="E541" s="776"/>
      <c r="F541" s="772"/>
      <c r="G541" s="777"/>
      <c r="H541" s="777"/>
      <c r="I541" s="772"/>
      <c r="J541" s="772"/>
      <c r="K541" s="772"/>
      <c r="L541" s="772"/>
      <c r="M541" s="772"/>
      <c r="N541" s="772"/>
      <c r="O541" s="772"/>
      <c r="P541" s="772"/>
      <c r="Q541" s="772"/>
      <c r="R541" s="772"/>
      <c r="S541" s="772"/>
      <c r="T541" s="772"/>
      <c r="U541" s="772"/>
      <c r="V541" s="772"/>
      <c r="W541" s="772"/>
      <c r="X541" s="772"/>
      <c r="Y541" s="772"/>
      <c r="Z541" s="772"/>
    </row>
    <row r="542" spans="1:26" ht="12.75" customHeight="1" x14ac:dyDescent="0.25">
      <c r="A542" s="772"/>
      <c r="B542" s="772"/>
      <c r="C542" s="823"/>
      <c r="D542" s="775"/>
      <c r="E542" s="776"/>
      <c r="F542" s="772"/>
      <c r="G542" s="777"/>
      <c r="H542" s="777"/>
      <c r="I542" s="772"/>
      <c r="J542" s="772"/>
      <c r="K542" s="772"/>
      <c r="L542" s="772"/>
      <c r="M542" s="772"/>
      <c r="N542" s="772"/>
      <c r="O542" s="772"/>
      <c r="P542" s="772"/>
      <c r="Q542" s="772"/>
      <c r="R542" s="772"/>
      <c r="S542" s="772"/>
      <c r="T542" s="772"/>
      <c r="U542" s="772"/>
      <c r="V542" s="772"/>
      <c r="W542" s="772"/>
      <c r="X542" s="772"/>
      <c r="Y542" s="772"/>
      <c r="Z542" s="772"/>
    </row>
    <row r="543" spans="1:26" ht="12.75" customHeight="1" x14ac:dyDescent="0.25">
      <c r="A543" s="772"/>
      <c r="B543" s="772"/>
      <c r="C543" s="823"/>
      <c r="D543" s="775"/>
      <c r="E543" s="776"/>
      <c r="F543" s="772"/>
      <c r="G543" s="777"/>
      <c r="H543" s="777"/>
      <c r="I543" s="772"/>
      <c r="J543" s="772"/>
      <c r="K543" s="772"/>
      <c r="L543" s="772"/>
      <c r="M543" s="772"/>
      <c r="N543" s="772"/>
      <c r="O543" s="772"/>
      <c r="P543" s="772"/>
      <c r="Q543" s="772"/>
      <c r="R543" s="772"/>
      <c r="S543" s="772"/>
      <c r="T543" s="772"/>
      <c r="U543" s="772"/>
      <c r="V543" s="772"/>
      <c r="W543" s="772"/>
      <c r="X543" s="772"/>
      <c r="Y543" s="772"/>
      <c r="Z543" s="772"/>
    </row>
    <row r="544" spans="1:26" ht="12.75" customHeight="1" x14ac:dyDescent="0.25">
      <c r="A544" s="772"/>
      <c r="B544" s="772"/>
      <c r="C544" s="823"/>
      <c r="D544" s="775"/>
      <c r="E544" s="776"/>
      <c r="F544" s="772"/>
      <c r="G544" s="777"/>
      <c r="H544" s="777"/>
      <c r="I544" s="772"/>
      <c r="J544" s="772"/>
      <c r="K544" s="772"/>
      <c r="L544" s="772"/>
      <c r="M544" s="772"/>
      <c r="N544" s="772"/>
      <c r="O544" s="772"/>
      <c r="P544" s="772"/>
      <c r="Q544" s="772"/>
      <c r="R544" s="772"/>
      <c r="S544" s="772"/>
      <c r="T544" s="772"/>
      <c r="U544" s="772"/>
      <c r="V544" s="772"/>
      <c r="W544" s="772"/>
      <c r="X544" s="772"/>
      <c r="Y544" s="772"/>
      <c r="Z544" s="772"/>
    </row>
    <row r="545" spans="1:26" ht="12.75" customHeight="1" x14ac:dyDescent="0.25">
      <c r="A545" s="772"/>
      <c r="B545" s="772"/>
      <c r="C545" s="823"/>
      <c r="D545" s="775"/>
      <c r="E545" s="776"/>
      <c r="F545" s="772"/>
      <c r="G545" s="777"/>
      <c r="H545" s="777"/>
      <c r="I545" s="772"/>
      <c r="J545" s="772"/>
      <c r="K545" s="772"/>
      <c r="L545" s="772"/>
      <c r="M545" s="772"/>
      <c r="N545" s="772"/>
      <c r="O545" s="772"/>
      <c r="P545" s="772"/>
      <c r="Q545" s="772"/>
      <c r="R545" s="772"/>
      <c r="S545" s="772"/>
      <c r="T545" s="772"/>
      <c r="U545" s="772"/>
      <c r="V545" s="772"/>
      <c r="W545" s="772"/>
      <c r="X545" s="772"/>
      <c r="Y545" s="772"/>
      <c r="Z545" s="772"/>
    </row>
    <row r="546" spans="1:26" ht="12.75" customHeight="1" x14ac:dyDescent="0.25">
      <c r="A546" s="772"/>
      <c r="B546" s="772"/>
      <c r="C546" s="823"/>
      <c r="D546" s="775"/>
      <c r="E546" s="776"/>
      <c r="F546" s="772"/>
      <c r="G546" s="777"/>
      <c r="H546" s="777"/>
      <c r="I546" s="772"/>
      <c r="J546" s="772"/>
      <c r="K546" s="772"/>
      <c r="L546" s="772"/>
      <c r="M546" s="772"/>
      <c r="N546" s="772"/>
      <c r="O546" s="772"/>
      <c r="P546" s="772"/>
      <c r="Q546" s="772"/>
      <c r="R546" s="772"/>
      <c r="S546" s="772"/>
      <c r="T546" s="772"/>
      <c r="U546" s="772"/>
      <c r="V546" s="772"/>
      <c r="W546" s="772"/>
      <c r="X546" s="772"/>
      <c r="Y546" s="772"/>
      <c r="Z546" s="772"/>
    </row>
    <row r="547" spans="1:26" ht="12.75" customHeight="1" x14ac:dyDescent="0.25">
      <c r="A547" s="772"/>
      <c r="B547" s="772"/>
      <c r="C547" s="823"/>
      <c r="D547" s="775"/>
      <c r="E547" s="776"/>
      <c r="F547" s="772"/>
      <c r="G547" s="777"/>
      <c r="H547" s="777"/>
      <c r="I547" s="772"/>
      <c r="J547" s="772"/>
      <c r="K547" s="772"/>
      <c r="L547" s="772"/>
      <c r="M547" s="772"/>
      <c r="N547" s="772"/>
      <c r="O547" s="772"/>
      <c r="P547" s="772"/>
      <c r="Q547" s="772"/>
      <c r="R547" s="772"/>
      <c r="S547" s="772"/>
      <c r="T547" s="772"/>
      <c r="U547" s="772"/>
      <c r="V547" s="772"/>
      <c r="W547" s="772"/>
      <c r="X547" s="772"/>
      <c r="Y547" s="772"/>
      <c r="Z547" s="772"/>
    </row>
    <row r="548" spans="1:26" ht="12.75" customHeight="1" x14ac:dyDescent="0.25">
      <c r="A548" s="772"/>
      <c r="B548" s="772"/>
      <c r="C548" s="823"/>
      <c r="D548" s="775"/>
      <c r="E548" s="776"/>
      <c r="F548" s="772"/>
      <c r="G548" s="777"/>
      <c r="H548" s="777"/>
      <c r="I548" s="772"/>
      <c r="J548" s="772"/>
      <c r="K548" s="772"/>
      <c r="L548" s="772"/>
      <c r="M548" s="772"/>
      <c r="N548" s="772"/>
      <c r="O548" s="772"/>
      <c r="P548" s="772"/>
      <c r="Q548" s="772"/>
      <c r="R548" s="772"/>
      <c r="S548" s="772"/>
      <c r="T548" s="772"/>
      <c r="U548" s="772"/>
      <c r="V548" s="772"/>
      <c r="W548" s="772"/>
      <c r="X548" s="772"/>
      <c r="Y548" s="772"/>
      <c r="Z548" s="772"/>
    </row>
    <row r="549" spans="1:26" ht="12.75" customHeight="1" x14ac:dyDescent="0.25">
      <c r="A549" s="772"/>
      <c r="B549" s="772"/>
      <c r="C549" s="823"/>
      <c r="D549" s="775"/>
      <c r="E549" s="776"/>
      <c r="F549" s="772"/>
      <c r="G549" s="777"/>
      <c r="H549" s="777"/>
      <c r="I549" s="772"/>
      <c r="J549" s="772"/>
      <c r="K549" s="772"/>
      <c r="L549" s="772"/>
      <c r="M549" s="772"/>
      <c r="N549" s="772"/>
      <c r="O549" s="772"/>
      <c r="P549" s="772"/>
      <c r="Q549" s="772"/>
      <c r="R549" s="772"/>
      <c r="S549" s="772"/>
      <c r="T549" s="772"/>
      <c r="U549" s="772"/>
      <c r="V549" s="772"/>
      <c r="W549" s="772"/>
      <c r="X549" s="772"/>
      <c r="Y549" s="772"/>
      <c r="Z549" s="772"/>
    </row>
    <row r="550" spans="1:26" ht="12.75" customHeight="1" x14ac:dyDescent="0.25">
      <c r="A550" s="772"/>
      <c r="B550" s="772"/>
      <c r="C550" s="823"/>
      <c r="D550" s="775"/>
      <c r="E550" s="776"/>
      <c r="F550" s="772"/>
      <c r="G550" s="777"/>
      <c r="H550" s="777"/>
      <c r="I550" s="772"/>
      <c r="J550" s="772"/>
      <c r="K550" s="772"/>
      <c r="L550" s="772"/>
      <c r="M550" s="772"/>
      <c r="N550" s="772"/>
      <c r="O550" s="772"/>
      <c r="P550" s="772"/>
      <c r="Q550" s="772"/>
      <c r="R550" s="772"/>
      <c r="S550" s="772"/>
      <c r="T550" s="772"/>
      <c r="U550" s="772"/>
      <c r="V550" s="772"/>
      <c r="W550" s="772"/>
      <c r="X550" s="772"/>
      <c r="Y550" s="772"/>
      <c r="Z550" s="772"/>
    </row>
    <row r="551" spans="1:26" ht="12.75" customHeight="1" x14ac:dyDescent="0.25">
      <c r="A551" s="772"/>
      <c r="B551" s="772"/>
      <c r="C551" s="823"/>
      <c r="D551" s="775"/>
      <c r="E551" s="776"/>
      <c r="F551" s="772"/>
      <c r="G551" s="777"/>
      <c r="H551" s="777"/>
      <c r="I551" s="772"/>
      <c r="J551" s="772"/>
      <c r="K551" s="772"/>
      <c r="L551" s="772"/>
      <c r="M551" s="772"/>
      <c r="N551" s="772"/>
      <c r="O551" s="772"/>
      <c r="P551" s="772"/>
      <c r="Q551" s="772"/>
      <c r="R551" s="772"/>
      <c r="S551" s="772"/>
      <c r="T551" s="772"/>
      <c r="U551" s="772"/>
      <c r="V551" s="772"/>
      <c r="W551" s="772"/>
      <c r="X551" s="772"/>
      <c r="Y551" s="772"/>
      <c r="Z551" s="772"/>
    </row>
    <row r="552" spans="1:26" ht="12.75" customHeight="1" x14ac:dyDescent="0.25">
      <c r="A552" s="772"/>
      <c r="B552" s="772"/>
      <c r="C552" s="823"/>
      <c r="D552" s="775"/>
      <c r="E552" s="776"/>
      <c r="F552" s="772"/>
      <c r="G552" s="777"/>
      <c r="H552" s="777"/>
      <c r="I552" s="772"/>
      <c r="J552" s="772"/>
      <c r="K552" s="772"/>
      <c r="L552" s="772"/>
      <c r="M552" s="772"/>
      <c r="N552" s="772"/>
      <c r="O552" s="772"/>
      <c r="P552" s="772"/>
      <c r="Q552" s="772"/>
      <c r="R552" s="772"/>
      <c r="S552" s="772"/>
      <c r="T552" s="772"/>
      <c r="U552" s="772"/>
      <c r="V552" s="772"/>
      <c r="W552" s="772"/>
      <c r="X552" s="772"/>
      <c r="Y552" s="772"/>
      <c r="Z552" s="772"/>
    </row>
    <row r="553" spans="1:26" ht="12.75" customHeight="1" x14ac:dyDescent="0.25">
      <c r="A553" s="772"/>
      <c r="B553" s="772"/>
      <c r="C553" s="823"/>
      <c r="D553" s="775"/>
      <c r="E553" s="776"/>
      <c r="F553" s="772"/>
      <c r="G553" s="777"/>
      <c r="H553" s="777"/>
      <c r="I553" s="772"/>
      <c r="J553" s="772"/>
      <c r="K553" s="772"/>
      <c r="L553" s="772"/>
      <c r="M553" s="772"/>
      <c r="N553" s="772"/>
      <c r="O553" s="772"/>
      <c r="P553" s="772"/>
      <c r="Q553" s="772"/>
      <c r="R553" s="772"/>
      <c r="S553" s="772"/>
      <c r="T553" s="772"/>
      <c r="U553" s="772"/>
      <c r="V553" s="772"/>
      <c r="W553" s="772"/>
      <c r="X553" s="772"/>
      <c r="Y553" s="772"/>
      <c r="Z553" s="772"/>
    </row>
    <row r="554" spans="1:26" ht="12.75" customHeight="1" x14ac:dyDescent="0.25">
      <c r="A554" s="772"/>
      <c r="B554" s="772"/>
      <c r="C554" s="823"/>
      <c r="D554" s="775"/>
      <c r="E554" s="776"/>
      <c r="F554" s="772"/>
      <c r="G554" s="777"/>
      <c r="H554" s="777"/>
      <c r="I554" s="772"/>
      <c r="J554" s="772"/>
      <c r="K554" s="772"/>
      <c r="L554" s="772"/>
      <c r="M554" s="772"/>
      <c r="N554" s="772"/>
      <c r="O554" s="772"/>
      <c r="P554" s="772"/>
      <c r="Q554" s="772"/>
      <c r="R554" s="772"/>
      <c r="S554" s="772"/>
      <c r="T554" s="772"/>
      <c r="U554" s="772"/>
      <c r="V554" s="772"/>
      <c r="W554" s="772"/>
      <c r="X554" s="772"/>
      <c r="Y554" s="772"/>
      <c r="Z554" s="772"/>
    </row>
    <row r="555" spans="1:26" ht="12.75" customHeight="1" x14ac:dyDescent="0.25">
      <c r="A555" s="772"/>
      <c r="B555" s="772"/>
      <c r="C555" s="823"/>
      <c r="D555" s="775"/>
      <c r="E555" s="776"/>
      <c r="F555" s="772"/>
      <c r="G555" s="777"/>
      <c r="H555" s="777"/>
      <c r="I555" s="772"/>
      <c r="J555" s="772"/>
      <c r="K555" s="772"/>
      <c r="L555" s="772"/>
      <c r="M555" s="772"/>
      <c r="N555" s="772"/>
      <c r="O555" s="772"/>
      <c r="P555" s="772"/>
      <c r="Q555" s="772"/>
      <c r="R555" s="772"/>
      <c r="S555" s="772"/>
      <c r="T555" s="772"/>
      <c r="U555" s="772"/>
      <c r="V555" s="772"/>
      <c r="W555" s="772"/>
      <c r="X555" s="772"/>
      <c r="Y555" s="772"/>
      <c r="Z555" s="772"/>
    </row>
    <row r="556" spans="1:26" ht="12.75" customHeight="1" x14ac:dyDescent="0.25">
      <c r="A556" s="772"/>
      <c r="B556" s="772"/>
      <c r="C556" s="823"/>
      <c r="D556" s="775"/>
      <c r="E556" s="776"/>
      <c r="F556" s="772"/>
      <c r="G556" s="777"/>
      <c r="H556" s="777"/>
      <c r="I556" s="772"/>
      <c r="J556" s="772"/>
      <c r="K556" s="772"/>
      <c r="L556" s="772"/>
      <c r="M556" s="772"/>
      <c r="N556" s="772"/>
      <c r="O556" s="772"/>
      <c r="P556" s="772"/>
      <c r="Q556" s="772"/>
      <c r="R556" s="772"/>
      <c r="S556" s="772"/>
      <c r="T556" s="772"/>
      <c r="U556" s="772"/>
      <c r="V556" s="772"/>
      <c r="W556" s="772"/>
      <c r="X556" s="772"/>
      <c r="Y556" s="772"/>
      <c r="Z556" s="772"/>
    </row>
    <row r="557" spans="1:26" ht="12.75" customHeight="1" x14ac:dyDescent="0.25">
      <c r="A557" s="772"/>
      <c r="B557" s="772"/>
      <c r="C557" s="823"/>
      <c r="D557" s="775"/>
      <c r="E557" s="776"/>
      <c r="F557" s="772"/>
      <c r="G557" s="777"/>
      <c r="H557" s="777"/>
      <c r="I557" s="772"/>
      <c r="J557" s="772"/>
      <c r="K557" s="772"/>
      <c r="L557" s="772"/>
      <c r="M557" s="772"/>
      <c r="N557" s="772"/>
      <c r="O557" s="772"/>
      <c r="P557" s="772"/>
      <c r="Q557" s="772"/>
      <c r="R557" s="772"/>
      <c r="S557" s="772"/>
      <c r="T557" s="772"/>
      <c r="U557" s="772"/>
      <c r="V557" s="772"/>
      <c r="W557" s="772"/>
      <c r="X557" s="772"/>
      <c r="Y557" s="772"/>
      <c r="Z557" s="772"/>
    </row>
    <row r="558" spans="1:26" ht="12.75" customHeight="1" x14ac:dyDescent="0.25">
      <c r="A558" s="772"/>
      <c r="B558" s="772"/>
      <c r="C558" s="823"/>
      <c r="D558" s="775"/>
      <c r="E558" s="776"/>
      <c r="F558" s="772"/>
      <c r="G558" s="777"/>
      <c r="H558" s="777"/>
      <c r="I558" s="772"/>
      <c r="J558" s="772"/>
      <c r="K558" s="772"/>
      <c r="L558" s="772"/>
      <c r="M558" s="772"/>
      <c r="N558" s="772"/>
      <c r="O558" s="772"/>
      <c r="P558" s="772"/>
      <c r="Q558" s="772"/>
      <c r="R558" s="772"/>
      <c r="S558" s="772"/>
      <c r="T558" s="772"/>
      <c r="U558" s="772"/>
      <c r="V558" s="772"/>
      <c r="W558" s="772"/>
      <c r="X558" s="772"/>
      <c r="Y558" s="772"/>
      <c r="Z558" s="772"/>
    </row>
    <row r="559" spans="1:26" ht="12.75" customHeight="1" x14ac:dyDescent="0.25">
      <c r="A559" s="772"/>
      <c r="B559" s="772"/>
      <c r="C559" s="823"/>
      <c r="D559" s="775"/>
      <c r="E559" s="776"/>
      <c r="F559" s="772"/>
      <c r="G559" s="777"/>
      <c r="H559" s="777"/>
      <c r="I559" s="772"/>
      <c r="J559" s="772"/>
      <c r="K559" s="772"/>
      <c r="L559" s="772"/>
      <c r="M559" s="772"/>
      <c r="N559" s="772"/>
      <c r="O559" s="772"/>
      <c r="P559" s="772"/>
      <c r="Q559" s="772"/>
      <c r="R559" s="772"/>
      <c r="S559" s="772"/>
      <c r="T559" s="772"/>
      <c r="U559" s="772"/>
      <c r="V559" s="772"/>
      <c r="W559" s="772"/>
      <c r="X559" s="772"/>
      <c r="Y559" s="772"/>
      <c r="Z559" s="772"/>
    </row>
    <row r="560" spans="1:26" ht="12.75" customHeight="1" x14ac:dyDescent="0.25">
      <c r="A560" s="772"/>
      <c r="B560" s="772"/>
      <c r="C560" s="823"/>
      <c r="D560" s="775"/>
      <c r="E560" s="776"/>
      <c r="F560" s="772"/>
      <c r="G560" s="777"/>
      <c r="H560" s="777"/>
      <c r="I560" s="772"/>
      <c r="J560" s="772"/>
      <c r="K560" s="772"/>
      <c r="L560" s="772"/>
      <c r="M560" s="772"/>
      <c r="N560" s="772"/>
      <c r="O560" s="772"/>
      <c r="P560" s="772"/>
      <c r="Q560" s="772"/>
      <c r="R560" s="772"/>
      <c r="S560" s="772"/>
      <c r="T560" s="772"/>
      <c r="U560" s="772"/>
      <c r="V560" s="772"/>
      <c r="W560" s="772"/>
      <c r="X560" s="772"/>
      <c r="Y560" s="772"/>
      <c r="Z560" s="772"/>
    </row>
    <row r="561" spans="1:26" ht="12.75" customHeight="1" x14ac:dyDescent="0.25">
      <c r="A561" s="772"/>
      <c r="B561" s="772"/>
      <c r="C561" s="823"/>
      <c r="D561" s="775"/>
      <c r="E561" s="776"/>
      <c r="F561" s="772"/>
      <c r="G561" s="777"/>
      <c r="H561" s="777"/>
      <c r="I561" s="772"/>
      <c r="J561" s="772"/>
      <c r="K561" s="772"/>
      <c r="L561" s="772"/>
      <c r="M561" s="772"/>
      <c r="N561" s="772"/>
      <c r="O561" s="772"/>
      <c r="P561" s="772"/>
      <c r="Q561" s="772"/>
      <c r="R561" s="772"/>
      <c r="S561" s="772"/>
      <c r="T561" s="772"/>
      <c r="U561" s="772"/>
      <c r="V561" s="772"/>
      <c r="W561" s="772"/>
      <c r="X561" s="772"/>
      <c r="Y561" s="772"/>
      <c r="Z561" s="772"/>
    </row>
    <row r="562" spans="1:26" ht="12.75" customHeight="1" x14ac:dyDescent="0.25">
      <c r="A562" s="772"/>
      <c r="B562" s="772"/>
      <c r="C562" s="823"/>
      <c r="D562" s="775"/>
      <c r="E562" s="776"/>
      <c r="F562" s="772"/>
      <c r="G562" s="777"/>
      <c r="H562" s="777"/>
      <c r="I562" s="772"/>
      <c r="J562" s="772"/>
      <c r="K562" s="772"/>
      <c r="L562" s="772"/>
      <c r="M562" s="772"/>
      <c r="N562" s="772"/>
      <c r="O562" s="772"/>
      <c r="P562" s="772"/>
      <c r="Q562" s="772"/>
      <c r="R562" s="772"/>
      <c r="S562" s="772"/>
      <c r="T562" s="772"/>
      <c r="U562" s="772"/>
      <c r="V562" s="772"/>
      <c r="W562" s="772"/>
      <c r="X562" s="772"/>
      <c r="Y562" s="772"/>
      <c r="Z562" s="772"/>
    </row>
    <row r="563" spans="1:26" ht="12.75" customHeight="1" x14ac:dyDescent="0.25">
      <c r="A563" s="772"/>
      <c r="B563" s="772"/>
      <c r="C563" s="823"/>
      <c r="D563" s="775"/>
      <c r="E563" s="776"/>
      <c r="F563" s="772"/>
      <c r="G563" s="777"/>
      <c r="H563" s="777"/>
      <c r="I563" s="772"/>
      <c r="J563" s="772"/>
      <c r="K563" s="772"/>
      <c r="L563" s="772"/>
      <c r="M563" s="772"/>
      <c r="N563" s="772"/>
      <c r="O563" s="772"/>
      <c r="P563" s="772"/>
      <c r="Q563" s="772"/>
      <c r="R563" s="772"/>
      <c r="S563" s="772"/>
      <c r="T563" s="772"/>
      <c r="U563" s="772"/>
      <c r="V563" s="772"/>
      <c r="W563" s="772"/>
      <c r="X563" s="772"/>
      <c r="Y563" s="772"/>
      <c r="Z563" s="772"/>
    </row>
    <row r="564" spans="1:26" ht="12.75" customHeight="1" x14ac:dyDescent="0.25">
      <c r="A564" s="772"/>
      <c r="B564" s="772"/>
      <c r="C564" s="823"/>
      <c r="D564" s="775"/>
      <c r="E564" s="776"/>
      <c r="F564" s="772"/>
      <c r="G564" s="777"/>
      <c r="H564" s="777"/>
      <c r="I564" s="772"/>
      <c r="J564" s="772"/>
      <c r="K564" s="772"/>
      <c r="L564" s="772"/>
      <c r="M564" s="772"/>
      <c r="N564" s="772"/>
      <c r="O564" s="772"/>
      <c r="P564" s="772"/>
      <c r="Q564" s="772"/>
      <c r="R564" s="772"/>
      <c r="S564" s="772"/>
      <c r="T564" s="772"/>
      <c r="U564" s="772"/>
      <c r="V564" s="772"/>
      <c r="W564" s="772"/>
      <c r="X564" s="772"/>
      <c r="Y564" s="772"/>
      <c r="Z564" s="772"/>
    </row>
    <row r="565" spans="1:26" ht="12.75" customHeight="1" x14ac:dyDescent="0.25">
      <c r="A565" s="772"/>
      <c r="B565" s="772"/>
      <c r="C565" s="823"/>
      <c r="D565" s="775"/>
      <c r="E565" s="776"/>
      <c r="F565" s="772"/>
      <c r="G565" s="777"/>
      <c r="H565" s="777"/>
      <c r="I565" s="772"/>
      <c r="J565" s="772"/>
      <c r="K565" s="772"/>
      <c r="L565" s="772"/>
      <c r="M565" s="772"/>
      <c r="N565" s="772"/>
      <c r="O565" s="772"/>
      <c r="P565" s="772"/>
      <c r="Q565" s="772"/>
      <c r="R565" s="772"/>
      <c r="S565" s="772"/>
      <c r="T565" s="772"/>
      <c r="U565" s="772"/>
      <c r="V565" s="772"/>
      <c r="W565" s="772"/>
      <c r="X565" s="772"/>
      <c r="Y565" s="772"/>
      <c r="Z565" s="772"/>
    </row>
    <row r="566" spans="1:26" ht="12.75" customHeight="1" x14ac:dyDescent="0.25">
      <c r="A566" s="772"/>
      <c r="B566" s="772"/>
      <c r="C566" s="823"/>
      <c r="D566" s="775"/>
      <c r="E566" s="776"/>
      <c r="F566" s="772"/>
      <c r="G566" s="777"/>
      <c r="H566" s="777"/>
      <c r="I566" s="772"/>
      <c r="J566" s="772"/>
      <c r="K566" s="772"/>
      <c r="L566" s="772"/>
      <c r="M566" s="772"/>
      <c r="N566" s="772"/>
      <c r="O566" s="772"/>
      <c r="P566" s="772"/>
      <c r="Q566" s="772"/>
      <c r="R566" s="772"/>
      <c r="S566" s="772"/>
      <c r="T566" s="772"/>
      <c r="U566" s="772"/>
      <c r="V566" s="772"/>
      <c r="W566" s="772"/>
      <c r="X566" s="772"/>
      <c r="Y566" s="772"/>
      <c r="Z566" s="772"/>
    </row>
    <row r="567" spans="1:26" ht="12.75" customHeight="1" x14ac:dyDescent="0.25">
      <c r="A567" s="772"/>
      <c r="B567" s="772"/>
      <c r="C567" s="823"/>
      <c r="D567" s="775"/>
      <c r="E567" s="776"/>
      <c r="F567" s="772"/>
      <c r="G567" s="777"/>
      <c r="H567" s="777"/>
      <c r="I567" s="772"/>
      <c r="J567" s="772"/>
      <c r="K567" s="772"/>
      <c r="L567" s="772"/>
      <c r="M567" s="772"/>
      <c r="N567" s="772"/>
      <c r="O567" s="772"/>
      <c r="P567" s="772"/>
      <c r="Q567" s="772"/>
      <c r="R567" s="772"/>
      <c r="S567" s="772"/>
      <c r="T567" s="772"/>
      <c r="U567" s="772"/>
      <c r="V567" s="772"/>
      <c r="W567" s="772"/>
      <c r="X567" s="772"/>
      <c r="Y567" s="772"/>
      <c r="Z567" s="772"/>
    </row>
    <row r="568" spans="1:26" ht="12.75" customHeight="1" x14ac:dyDescent="0.25">
      <c r="A568" s="772"/>
      <c r="B568" s="772"/>
      <c r="C568" s="823"/>
      <c r="D568" s="775"/>
      <c r="E568" s="776"/>
      <c r="F568" s="772"/>
      <c r="G568" s="777"/>
      <c r="H568" s="777"/>
      <c r="I568" s="772"/>
      <c r="J568" s="772"/>
      <c r="K568" s="772"/>
      <c r="L568" s="772"/>
      <c r="M568" s="772"/>
      <c r="N568" s="772"/>
      <c r="O568" s="772"/>
      <c r="P568" s="772"/>
      <c r="Q568" s="772"/>
      <c r="R568" s="772"/>
      <c r="S568" s="772"/>
      <c r="T568" s="772"/>
      <c r="U568" s="772"/>
      <c r="V568" s="772"/>
      <c r="W568" s="772"/>
      <c r="X568" s="772"/>
      <c r="Y568" s="772"/>
      <c r="Z568" s="772"/>
    </row>
    <row r="569" spans="1:26" ht="12.75" customHeight="1" x14ac:dyDescent="0.25">
      <c r="A569" s="772"/>
      <c r="B569" s="772"/>
      <c r="C569" s="823"/>
      <c r="D569" s="775"/>
      <c r="E569" s="776"/>
      <c r="F569" s="772"/>
      <c r="G569" s="777"/>
      <c r="H569" s="777"/>
      <c r="I569" s="772"/>
      <c r="J569" s="772"/>
      <c r="K569" s="772"/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72"/>
      <c r="X569" s="772"/>
      <c r="Y569" s="772"/>
      <c r="Z569" s="772"/>
    </row>
    <row r="570" spans="1:26" ht="12.75" customHeight="1" x14ac:dyDescent="0.25">
      <c r="A570" s="772"/>
      <c r="B570" s="772"/>
      <c r="C570" s="823"/>
      <c r="D570" s="775"/>
      <c r="E570" s="776"/>
      <c r="F570" s="772"/>
      <c r="G570" s="777"/>
      <c r="H570" s="777"/>
      <c r="I570" s="772"/>
      <c r="J570" s="772"/>
      <c r="K570" s="772"/>
      <c r="L570" s="772"/>
      <c r="M570" s="772"/>
      <c r="N570" s="772"/>
      <c r="O570" s="772"/>
      <c r="P570" s="772"/>
      <c r="Q570" s="772"/>
      <c r="R570" s="772"/>
      <c r="S570" s="772"/>
      <c r="T570" s="772"/>
      <c r="U570" s="772"/>
      <c r="V570" s="772"/>
      <c r="W570" s="772"/>
      <c r="X570" s="772"/>
      <c r="Y570" s="772"/>
      <c r="Z570" s="772"/>
    </row>
    <row r="571" spans="1:26" ht="12.75" customHeight="1" x14ac:dyDescent="0.25">
      <c r="A571" s="772"/>
      <c r="B571" s="772"/>
      <c r="C571" s="823"/>
      <c r="D571" s="775"/>
      <c r="E571" s="776"/>
      <c r="F571" s="772"/>
      <c r="G571" s="777"/>
      <c r="H571" s="777"/>
      <c r="I571" s="772"/>
      <c r="J571" s="772"/>
      <c r="K571" s="772"/>
      <c r="L571" s="772"/>
      <c r="M571" s="772"/>
      <c r="N571" s="772"/>
      <c r="O571" s="772"/>
      <c r="P571" s="772"/>
      <c r="Q571" s="772"/>
      <c r="R571" s="772"/>
      <c r="S571" s="772"/>
      <c r="T571" s="772"/>
      <c r="U571" s="772"/>
      <c r="V571" s="772"/>
      <c r="W571" s="772"/>
      <c r="X571" s="772"/>
      <c r="Y571" s="772"/>
      <c r="Z571" s="772"/>
    </row>
    <row r="572" spans="1:26" ht="12.75" customHeight="1" x14ac:dyDescent="0.25">
      <c r="A572" s="772"/>
      <c r="B572" s="772"/>
      <c r="C572" s="823"/>
      <c r="D572" s="775"/>
      <c r="E572" s="776"/>
      <c r="F572" s="772"/>
      <c r="G572" s="777"/>
      <c r="H572" s="777"/>
      <c r="I572" s="772"/>
      <c r="J572" s="772"/>
      <c r="K572" s="772"/>
      <c r="L572" s="772"/>
      <c r="M572" s="772"/>
      <c r="N572" s="772"/>
      <c r="O572" s="772"/>
      <c r="P572" s="772"/>
      <c r="Q572" s="772"/>
      <c r="R572" s="772"/>
      <c r="S572" s="772"/>
      <c r="T572" s="772"/>
      <c r="U572" s="772"/>
      <c r="V572" s="772"/>
      <c r="W572" s="772"/>
      <c r="X572" s="772"/>
      <c r="Y572" s="772"/>
      <c r="Z572" s="772"/>
    </row>
    <row r="573" spans="1:26" ht="12.75" customHeight="1" x14ac:dyDescent="0.25">
      <c r="A573" s="772"/>
      <c r="B573" s="772"/>
      <c r="C573" s="823"/>
      <c r="D573" s="775"/>
      <c r="E573" s="776"/>
      <c r="F573" s="772"/>
      <c r="G573" s="777"/>
      <c r="H573" s="777"/>
      <c r="I573" s="772"/>
      <c r="J573" s="772"/>
      <c r="K573" s="772"/>
      <c r="L573" s="772"/>
      <c r="M573" s="772"/>
      <c r="N573" s="772"/>
      <c r="O573" s="772"/>
      <c r="P573" s="772"/>
      <c r="Q573" s="772"/>
      <c r="R573" s="772"/>
      <c r="S573" s="772"/>
      <c r="T573" s="772"/>
      <c r="U573" s="772"/>
      <c r="V573" s="772"/>
      <c r="W573" s="772"/>
      <c r="X573" s="772"/>
      <c r="Y573" s="772"/>
      <c r="Z573" s="772"/>
    </row>
    <row r="574" spans="1:26" ht="12.75" customHeight="1" x14ac:dyDescent="0.25">
      <c r="A574" s="772"/>
      <c r="B574" s="772"/>
      <c r="C574" s="823"/>
      <c r="D574" s="775"/>
      <c r="E574" s="776"/>
      <c r="F574" s="772"/>
      <c r="G574" s="777"/>
      <c r="H574" s="777"/>
      <c r="I574" s="772"/>
      <c r="J574" s="772"/>
      <c r="K574" s="772"/>
      <c r="L574" s="772"/>
      <c r="M574" s="772"/>
      <c r="N574" s="772"/>
      <c r="O574" s="772"/>
      <c r="P574" s="772"/>
      <c r="Q574" s="772"/>
      <c r="R574" s="772"/>
      <c r="S574" s="772"/>
      <c r="T574" s="772"/>
      <c r="U574" s="772"/>
      <c r="V574" s="772"/>
      <c r="W574" s="772"/>
      <c r="X574" s="772"/>
      <c r="Y574" s="772"/>
      <c r="Z574" s="772"/>
    </row>
    <row r="575" spans="1:26" ht="12.75" customHeight="1" x14ac:dyDescent="0.25">
      <c r="A575" s="772"/>
      <c r="B575" s="772"/>
      <c r="C575" s="823"/>
      <c r="D575" s="775"/>
      <c r="E575" s="776"/>
      <c r="F575" s="772"/>
      <c r="G575" s="777"/>
      <c r="H575" s="777"/>
      <c r="I575" s="772"/>
      <c r="J575" s="772"/>
      <c r="K575" s="772"/>
      <c r="L575" s="772"/>
      <c r="M575" s="772"/>
      <c r="N575" s="772"/>
      <c r="O575" s="772"/>
      <c r="P575" s="772"/>
      <c r="Q575" s="772"/>
      <c r="R575" s="772"/>
      <c r="S575" s="772"/>
      <c r="T575" s="772"/>
      <c r="U575" s="772"/>
      <c r="V575" s="772"/>
      <c r="W575" s="772"/>
      <c r="X575" s="772"/>
      <c r="Y575" s="772"/>
      <c r="Z575" s="772"/>
    </row>
    <row r="576" spans="1:26" ht="12.75" customHeight="1" x14ac:dyDescent="0.25">
      <c r="A576" s="772"/>
      <c r="B576" s="772"/>
      <c r="C576" s="823"/>
      <c r="D576" s="775"/>
      <c r="E576" s="776"/>
      <c r="F576" s="772"/>
      <c r="G576" s="777"/>
      <c r="H576" s="777"/>
      <c r="I576" s="772"/>
      <c r="J576" s="772"/>
      <c r="K576" s="772"/>
      <c r="L576" s="772"/>
      <c r="M576" s="772"/>
      <c r="N576" s="772"/>
      <c r="O576" s="772"/>
      <c r="P576" s="772"/>
      <c r="Q576" s="772"/>
      <c r="R576" s="772"/>
      <c r="S576" s="772"/>
      <c r="T576" s="772"/>
      <c r="U576" s="772"/>
      <c r="V576" s="772"/>
      <c r="W576" s="772"/>
      <c r="X576" s="772"/>
      <c r="Y576" s="772"/>
      <c r="Z576" s="772"/>
    </row>
    <row r="577" spans="1:26" ht="12.75" customHeight="1" x14ac:dyDescent="0.25">
      <c r="A577" s="772"/>
      <c r="B577" s="772"/>
      <c r="C577" s="823"/>
      <c r="D577" s="775"/>
      <c r="E577" s="776"/>
      <c r="F577" s="772"/>
      <c r="G577" s="777"/>
      <c r="H577" s="777"/>
      <c r="I577" s="772"/>
      <c r="J577" s="772"/>
      <c r="K577" s="772"/>
      <c r="L577" s="772"/>
      <c r="M577" s="772"/>
      <c r="N577" s="772"/>
      <c r="O577" s="772"/>
      <c r="P577" s="772"/>
      <c r="Q577" s="772"/>
      <c r="R577" s="772"/>
      <c r="S577" s="772"/>
      <c r="T577" s="772"/>
      <c r="U577" s="772"/>
      <c r="V577" s="772"/>
      <c r="W577" s="772"/>
      <c r="X577" s="772"/>
      <c r="Y577" s="772"/>
      <c r="Z577" s="772"/>
    </row>
    <row r="578" spans="1:26" ht="12.75" customHeight="1" x14ac:dyDescent="0.25">
      <c r="A578" s="772"/>
      <c r="B578" s="772"/>
      <c r="C578" s="823"/>
      <c r="D578" s="775"/>
      <c r="E578" s="776"/>
      <c r="F578" s="772"/>
      <c r="G578" s="777"/>
      <c r="H578" s="777"/>
      <c r="I578" s="772"/>
      <c r="J578" s="772"/>
      <c r="K578" s="772"/>
      <c r="L578" s="772"/>
      <c r="M578" s="772"/>
      <c r="N578" s="772"/>
      <c r="O578" s="772"/>
      <c r="P578" s="772"/>
      <c r="Q578" s="772"/>
      <c r="R578" s="772"/>
      <c r="S578" s="772"/>
      <c r="T578" s="772"/>
      <c r="U578" s="772"/>
      <c r="V578" s="772"/>
      <c r="W578" s="772"/>
      <c r="X578" s="772"/>
      <c r="Y578" s="772"/>
      <c r="Z578" s="772"/>
    </row>
    <row r="579" spans="1:26" ht="12.75" customHeight="1" x14ac:dyDescent="0.25">
      <c r="A579" s="772"/>
      <c r="B579" s="772"/>
      <c r="C579" s="823"/>
      <c r="D579" s="775"/>
      <c r="E579" s="776"/>
      <c r="F579" s="772"/>
      <c r="G579" s="777"/>
      <c r="H579" s="777"/>
      <c r="I579" s="772"/>
      <c r="J579" s="772"/>
      <c r="K579" s="772"/>
      <c r="L579" s="772"/>
      <c r="M579" s="772"/>
      <c r="N579" s="772"/>
      <c r="O579" s="772"/>
      <c r="P579" s="772"/>
      <c r="Q579" s="772"/>
      <c r="R579" s="772"/>
      <c r="S579" s="772"/>
      <c r="T579" s="772"/>
      <c r="U579" s="772"/>
      <c r="V579" s="772"/>
      <c r="W579" s="772"/>
      <c r="X579" s="772"/>
      <c r="Y579" s="772"/>
      <c r="Z579" s="772"/>
    </row>
    <row r="580" spans="1:26" ht="12.75" customHeight="1" x14ac:dyDescent="0.25">
      <c r="A580" s="772"/>
      <c r="B580" s="772"/>
      <c r="C580" s="823"/>
      <c r="D580" s="775"/>
      <c r="E580" s="776"/>
      <c r="F580" s="772"/>
      <c r="G580" s="777"/>
      <c r="H580" s="777"/>
      <c r="I580" s="772"/>
      <c r="J580" s="772"/>
      <c r="K580" s="772"/>
      <c r="L580" s="772"/>
      <c r="M580" s="772"/>
      <c r="N580" s="772"/>
      <c r="O580" s="772"/>
      <c r="P580" s="772"/>
      <c r="Q580" s="772"/>
      <c r="R580" s="772"/>
      <c r="S580" s="772"/>
      <c r="T580" s="772"/>
      <c r="U580" s="772"/>
      <c r="V580" s="772"/>
      <c r="W580" s="772"/>
      <c r="X580" s="772"/>
      <c r="Y580" s="772"/>
      <c r="Z580" s="772"/>
    </row>
    <row r="581" spans="1:26" ht="12.75" customHeight="1" x14ac:dyDescent="0.25">
      <c r="A581" s="772"/>
      <c r="B581" s="772"/>
      <c r="C581" s="823"/>
      <c r="D581" s="775"/>
      <c r="E581" s="776"/>
      <c r="F581" s="772"/>
      <c r="G581" s="777"/>
      <c r="H581" s="777"/>
      <c r="I581" s="772"/>
      <c r="J581" s="772"/>
      <c r="K581" s="772"/>
      <c r="L581" s="772"/>
      <c r="M581" s="772"/>
      <c r="N581" s="772"/>
      <c r="O581" s="772"/>
      <c r="P581" s="772"/>
      <c r="Q581" s="772"/>
      <c r="R581" s="772"/>
      <c r="S581" s="772"/>
      <c r="T581" s="772"/>
      <c r="U581" s="772"/>
      <c r="V581" s="772"/>
      <c r="W581" s="772"/>
      <c r="X581" s="772"/>
      <c r="Y581" s="772"/>
      <c r="Z581" s="772"/>
    </row>
    <row r="582" spans="1:26" ht="12.75" customHeight="1" x14ac:dyDescent="0.25">
      <c r="A582" s="772"/>
      <c r="B582" s="772"/>
      <c r="C582" s="823"/>
      <c r="D582" s="775"/>
      <c r="E582" s="776"/>
      <c r="F582" s="772"/>
      <c r="G582" s="777"/>
      <c r="H582" s="777"/>
      <c r="I582" s="772"/>
      <c r="J582" s="772"/>
      <c r="K582" s="772"/>
      <c r="L582" s="772"/>
      <c r="M582" s="772"/>
      <c r="N582" s="772"/>
      <c r="O582" s="772"/>
      <c r="P582" s="772"/>
      <c r="Q582" s="772"/>
      <c r="R582" s="772"/>
      <c r="S582" s="772"/>
      <c r="T582" s="772"/>
      <c r="U582" s="772"/>
      <c r="V582" s="772"/>
      <c r="W582" s="772"/>
      <c r="X582" s="772"/>
      <c r="Y582" s="772"/>
      <c r="Z582" s="772"/>
    </row>
    <row r="583" spans="1:26" ht="12.75" customHeight="1" x14ac:dyDescent="0.25">
      <c r="A583" s="772"/>
      <c r="B583" s="772"/>
      <c r="C583" s="823"/>
      <c r="D583" s="775"/>
      <c r="E583" s="776"/>
      <c r="F583" s="772"/>
      <c r="G583" s="777"/>
      <c r="H583" s="777"/>
      <c r="I583" s="772"/>
      <c r="J583" s="772"/>
      <c r="K583" s="772"/>
      <c r="L583" s="772"/>
      <c r="M583" s="772"/>
      <c r="N583" s="772"/>
      <c r="O583" s="772"/>
      <c r="P583" s="772"/>
      <c r="Q583" s="772"/>
      <c r="R583" s="772"/>
      <c r="S583" s="772"/>
      <c r="T583" s="772"/>
      <c r="U583" s="772"/>
      <c r="V583" s="772"/>
      <c r="W583" s="772"/>
      <c r="X583" s="772"/>
      <c r="Y583" s="772"/>
      <c r="Z583" s="772"/>
    </row>
    <row r="584" spans="1:26" ht="12.75" customHeight="1" x14ac:dyDescent="0.25">
      <c r="A584" s="772"/>
      <c r="B584" s="772"/>
      <c r="C584" s="823"/>
      <c r="D584" s="775"/>
      <c r="E584" s="776"/>
      <c r="F584" s="772"/>
      <c r="G584" s="777"/>
      <c r="H584" s="777"/>
      <c r="I584" s="772"/>
      <c r="J584" s="772"/>
      <c r="K584" s="772"/>
      <c r="L584" s="772"/>
      <c r="M584" s="772"/>
      <c r="N584" s="772"/>
      <c r="O584" s="772"/>
      <c r="P584" s="772"/>
      <c r="Q584" s="772"/>
      <c r="R584" s="772"/>
      <c r="S584" s="772"/>
      <c r="T584" s="772"/>
      <c r="U584" s="772"/>
      <c r="V584" s="772"/>
      <c r="W584" s="772"/>
      <c r="X584" s="772"/>
      <c r="Y584" s="772"/>
      <c r="Z584" s="772"/>
    </row>
    <row r="585" spans="1:26" ht="12.75" customHeight="1" x14ac:dyDescent="0.25">
      <c r="A585" s="772"/>
      <c r="B585" s="772"/>
      <c r="C585" s="823"/>
      <c r="D585" s="775"/>
      <c r="E585" s="776"/>
      <c r="F585" s="772"/>
      <c r="G585" s="777"/>
      <c r="H585" s="777"/>
      <c r="I585" s="772"/>
      <c r="J585" s="772"/>
      <c r="K585" s="772"/>
      <c r="L585" s="772"/>
      <c r="M585" s="772"/>
      <c r="N585" s="772"/>
      <c r="O585" s="772"/>
      <c r="P585" s="772"/>
      <c r="Q585" s="772"/>
      <c r="R585" s="772"/>
      <c r="S585" s="772"/>
      <c r="T585" s="772"/>
      <c r="U585" s="772"/>
      <c r="V585" s="772"/>
      <c r="W585" s="772"/>
      <c r="X585" s="772"/>
      <c r="Y585" s="772"/>
      <c r="Z585" s="772"/>
    </row>
    <row r="586" spans="1:26" ht="12.75" customHeight="1" x14ac:dyDescent="0.25">
      <c r="A586" s="772"/>
      <c r="B586" s="772"/>
      <c r="C586" s="823"/>
      <c r="D586" s="775"/>
      <c r="E586" s="776"/>
      <c r="F586" s="772"/>
      <c r="G586" s="777"/>
      <c r="H586" s="777"/>
      <c r="I586" s="772"/>
      <c r="J586" s="772"/>
      <c r="K586" s="772"/>
      <c r="L586" s="772"/>
      <c r="M586" s="772"/>
      <c r="N586" s="772"/>
      <c r="O586" s="772"/>
      <c r="P586" s="772"/>
      <c r="Q586" s="772"/>
      <c r="R586" s="772"/>
      <c r="S586" s="772"/>
      <c r="T586" s="772"/>
      <c r="U586" s="772"/>
      <c r="V586" s="772"/>
      <c r="W586" s="772"/>
      <c r="X586" s="772"/>
      <c r="Y586" s="772"/>
      <c r="Z586" s="772"/>
    </row>
    <row r="587" spans="1:26" ht="12.75" customHeight="1" x14ac:dyDescent="0.25">
      <c r="A587" s="772"/>
      <c r="B587" s="772"/>
      <c r="C587" s="823"/>
      <c r="D587" s="775"/>
      <c r="E587" s="776"/>
      <c r="F587" s="772"/>
      <c r="G587" s="777"/>
      <c r="H587" s="777"/>
      <c r="I587" s="772"/>
      <c r="J587" s="772"/>
      <c r="K587" s="772"/>
      <c r="L587" s="772"/>
      <c r="M587" s="772"/>
      <c r="N587" s="772"/>
      <c r="O587" s="772"/>
      <c r="P587" s="772"/>
      <c r="Q587" s="772"/>
      <c r="R587" s="772"/>
      <c r="S587" s="772"/>
      <c r="T587" s="772"/>
      <c r="U587" s="772"/>
      <c r="V587" s="772"/>
      <c r="W587" s="772"/>
      <c r="X587" s="772"/>
      <c r="Y587" s="772"/>
      <c r="Z587" s="772"/>
    </row>
    <row r="588" spans="1:26" ht="12.75" customHeight="1" x14ac:dyDescent="0.25">
      <c r="A588" s="772"/>
      <c r="B588" s="772"/>
      <c r="C588" s="823"/>
      <c r="D588" s="775"/>
      <c r="E588" s="776"/>
      <c r="F588" s="772"/>
      <c r="G588" s="777"/>
      <c r="H588" s="777"/>
      <c r="I588" s="772"/>
      <c r="J588" s="772"/>
      <c r="K588" s="772"/>
      <c r="L588" s="772"/>
      <c r="M588" s="772"/>
      <c r="N588" s="772"/>
      <c r="O588" s="772"/>
      <c r="P588" s="772"/>
      <c r="Q588" s="772"/>
      <c r="R588" s="772"/>
      <c r="S588" s="772"/>
      <c r="T588" s="772"/>
      <c r="U588" s="772"/>
      <c r="V588" s="772"/>
      <c r="W588" s="772"/>
      <c r="X588" s="772"/>
      <c r="Y588" s="772"/>
      <c r="Z588" s="772"/>
    </row>
    <row r="589" spans="1:26" ht="12.75" customHeight="1" x14ac:dyDescent="0.25">
      <c r="A589" s="772"/>
      <c r="B589" s="772"/>
      <c r="C589" s="823"/>
      <c r="D589" s="775"/>
      <c r="E589" s="776"/>
      <c r="F589" s="772"/>
      <c r="G589" s="777"/>
      <c r="H589" s="777"/>
      <c r="I589" s="772"/>
      <c r="J589" s="772"/>
      <c r="K589" s="772"/>
      <c r="L589" s="772"/>
      <c r="M589" s="772"/>
      <c r="N589" s="772"/>
      <c r="O589" s="772"/>
      <c r="P589" s="772"/>
      <c r="Q589" s="772"/>
      <c r="R589" s="772"/>
      <c r="S589" s="772"/>
      <c r="T589" s="772"/>
      <c r="U589" s="772"/>
      <c r="V589" s="772"/>
      <c r="W589" s="772"/>
      <c r="X589" s="772"/>
      <c r="Y589" s="772"/>
      <c r="Z589" s="772"/>
    </row>
    <row r="590" spans="1:26" ht="12.75" customHeight="1" x14ac:dyDescent="0.25">
      <c r="A590" s="772"/>
      <c r="B590" s="772"/>
      <c r="C590" s="823"/>
      <c r="D590" s="775"/>
      <c r="E590" s="776"/>
      <c r="F590" s="772"/>
      <c r="G590" s="777"/>
      <c r="H590" s="777"/>
      <c r="I590" s="772"/>
      <c r="J590" s="772"/>
      <c r="K590" s="772"/>
      <c r="L590" s="772"/>
      <c r="M590" s="772"/>
      <c r="N590" s="772"/>
      <c r="O590" s="772"/>
      <c r="P590" s="772"/>
      <c r="Q590" s="772"/>
      <c r="R590" s="772"/>
      <c r="S590" s="772"/>
      <c r="T590" s="772"/>
      <c r="U590" s="772"/>
      <c r="V590" s="772"/>
      <c r="W590" s="772"/>
      <c r="X590" s="772"/>
      <c r="Y590" s="772"/>
      <c r="Z590" s="772"/>
    </row>
    <row r="591" spans="1:26" ht="12.75" customHeight="1" x14ac:dyDescent="0.25">
      <c r="A591" s="772"/>
      <c r="B591" s="772"/>
      <c r="C591" s="823"/>
      <c r="D591" s="775"/>
      <c r="E591" s="776"/>
      <c r="F591" s="772"/>
      <c r="G591" s="777"/>
      <c r="H591" s="777"/>
      <c r="I591" s="772"/>
      <c r="J591" s="772"/>
      <c r="K591" s="772"/>
      <c r="L591" s="772"/>
      <c r="M591" s="772"/>
      <c r="N591" s="772"/>
      <c r="O591" s="772"/>
      <c r="P591" s="772"/>
      <c r="Q591" s="772"/>
      <c r="R591" s="772"/>
      <c r="S591" s="772"/>
      <c r="T591" s="772"/>
      <c r="U591" s="772"/>
      <c r="V591" s="772"/>
      <c r="W591" s="772"/>
      <c r="X591" s="772"/>
      <c r="Y591" s="772"/>
      <c r="Z591" s="772"/>
    </row>
    <row r="592" spans="1:26" ht="12.75" customHeight="1" x14ac:dyDescent="0.25">
      <c r="A592" s="772"/>
      <c r="B592" s="772"/>
      <c r="C592" s="823"/>
      <c r="D592" s="775"/>
      <c r="E592" s="776"/>
      <c r="F592" s="772"/>
      <c r="G592" s="777"/>
      <c r="H592" s="777"/>
      <c r="I592" s="772"/>
      <c r="J592" s="772"/>
      <c r="K592" s="772"/>
      <c r="L592" s="772"/>
      <c r="M592" s="772"/>
      <c r="N592" s="772"/>
      <c r="O592" s="772"/>
      <c r="P592" s="772"/>
      <c r="Q592" s="772"/>
      <c r="R592" s="772"/>
      <c r="S592" s="772"/>
      <c r="T592" s="772"/>
      <c r="U592" s="772"/>
      <c r="V592" s="772"/>
      <c r="W592" s="772"/>
      <c r="X592" s="772"/>
      <c r="Y592" s="772"/>
      <c r="Z592" s="772"/>
    </row>
    <row r="593" spans="1:26" ht="12.75" customHeight="1" x14ac:dyDescent="0.25">
      <c r="A593" s="772"/>
      <c r="B593" s="772"/>
      <c r="C593" s="823"/>
      <c r="D593" s="775"/>
      <c r="E593" s="776"/>
      <c r="F593" s="772"/>
      <c r="G593" s="777"/>
      <c r="H593" s="777"/>
      <c r="I593" s="772"/>
      <c r="J593" s="772"/>
      <c r="K593" s="772"/>
      <c r="L593" s="772"/>
      <c r="M593" s="772"/>
      <c r="N593" s="772"/>
      <c r="O593" s="772"/>
      <c r="P593" s="772"/>
      <c r="Q593" s="772"/>
      <c r="R593" s="772"/>
      <c r="S593" s="772"/>
      <c r="T593" s="772"/>
      <c r="U593" s="772"/>
      <c r="V593" s="772"/>
      <c r="W593" s="772"/>
      <c r="X593" s="772"/>
      <c r="Y593" s="772"/>
      <c r="Z593" s="772"/>
    </row>
    <row r="594" spans="1:26" ht="12.75" customHeight="1" x14ac:dyDescent="0.25">
      <c r="A594" s="772"/>
      <c r="B594" s="772"/>
      <c r="C594" s="823"/>
      <c r="D594" s="775"/>
      <c r="E594" s="776"/>
      <c r="F594" s="772"/>
      <c r="G594" s="777"/>
      <c r="H594" s="777"/>
      <c r="I594" s="772"/>
      <c r="J594" s="772"/>
      <c r="K594" s="772"/>
      <c r="L594" s="772"/>
      <c r="M594" s="772"/>
      <c r="N594" s="772"/>
      <c r="O594" s="772"/>
      <c r="P594" s="772"/>
      <c r="Q594" s="772"/>
      <c r="R594" s="772"/>
      <c r="S594" s="772"/>
      <c r="T594" s="772"/>
      <c r="U594" s="772"/>
      <c r="V594" s="772"/>
      <c r="W594" s="772"/>
      <c r="X594" s="772"/>
      <c r="Y594" s="772"/>
      <c r="Z594" s="772"/>
    </row>
    <row r="595" spans="1:26" ht="12.75" customHeight="1" x14ac:dyDescent="0.25">
      <c r="A595" s="772"/>
      <c r="B595" s="772"/>
      <c r="C595" s="823"/>
      <c r="D595" s="775"/>
      <c r="E595" s="776"/>
      <c r="F595" s="772"/>
      <c r="G595" s="777"/>
      <c r="H595" s="777"/>
      <c r="I595" s="772"/>
      <c r="J595" s="772"/>
      <c r="K595" s="772"/>
      <c r="L595" s="772"/>
      <c r="M595" s="772"/>
      <c r="N595" s="772"/>
      <c r="O595" s="772"/>
      <c r="P595" s="772"/>
      <c r="Q595" s="772"/>
      <c r="R595" s="772"/>
      <c r="S595" s="772"/>
      <c r="T595" s="772"/>
      <c r="U595" s="772"/>
      <c r="V595" s="772"/>
      <c r="W595" s="772"/>
      <c r="X595" s="772"/>
      <c r="Y595" s="772"/>
      <c r="Z595" s="772"/>
    </row>
    <row r="596" spans="1:26" ht="12.75" customHeight="1" x14ac:dyDescent="0.25">
      <c r="A596" s="772"/>
      <c r="B596" s="772"/>
      <c r="C596" s="823"/>
      <c r="D596" s="775"/>
      <c r="E596" s="776"/>
      <c r="F596" s="772"/>
      <c r="G596" s="777"/>
      <c r="H596" s="777"/>
      <c r="I596" s="772"/>
      <c r="J596" s="772"/>
      <c r="K596" s="772"/>
      <c r="L596" s="772"/>
      <c r="M596" s="772"/>
      <c r="N596" s="772"/>
      <c r="O596" s="772"/>
      <c r="P596" s="772"/>
      <c r="Q596" s="772"/>
      <c r="R596" s="772"/>
      <c r="S596" s="772"/>
      <c r="T596" s="772"/>
      <c r="U596" s="772"/>
      <c r="V596" s="772"/>
      <c r="W596" s="772"/>
      <c r="X596" s="772"/>
      <c r="Y596" s="772"/>
      <c r="Z596" s="772"/>
    </row>
    <row r="597" spans="1:26" ht="12.75" customHeight="1" x14ac:dyDescent="0.25">
      <c r="A597" s="772"/>
      <c r="B597" s="772"/>
      <c r="C597" s="823"/>
      <c r="D597" s="775"/>
      <c r="E597" s="776"/>
      <c r="F597" s="772"/>
      <c r="G597" s="777"/>
      <c r="H597" s="777"/>
      <c r="I597" s="772"/>
      <c r="J597" s="772"/>
      <c r="K597" s="772"/>
      <c r="L597" s="772"/>
      <c r="M597" s="772"/>
      <c r="N597" s="772"/>
      <c r="O597" s="772"/>
      <c r="P597" s="772"/>
      <c r="Q597" s="772"/>
      <c r="R597" s="772"/>
      <c r="S597" s="772"/>
      <c r="T597" s="772"/>
      <c r="U597" s="772"/>
      <c r="V597" s="772"/>
      <c r="W597" s="772"/>
      <c r="X597" s="772"/>
      <c r="Y597" s="772"/>
      <c r="Z597" s="772"/>
    </row>
    <row r="598" spans="1:26" ht="12.75" customHeight="1" x14ac:dyDescent="0.25">
      <c r="A598" s="772"/>
      <c r="B598" s="772"/>
      <c r="C598" s="823"/>
      <c r="D598" s="775"/>
      <c r="E598" s="776"/>
      <c r="F598" s="772"/>
      <c r="G598" s="777"/>
      <c r="H598" s="777"/>
      <c r="I598" s="772"/>
      <c r="J598" s="772"/>
      <c r="K598" s="772"/>
      <c r="L598" s="772"/>
      <c r="M598" s="772"/>
      <c r="N598" s="772"/>
      <c r="O598" s="772"/>
      <c r="P598" s="772"/>
      <c r="Q598" s="772"/>
      <c r="R598" s="772"/>
      <c r="S598" s="772"/>
      <c r="T598" s="772"/>
      <c r="U598" s="772"/>
      <c r="V598" s="772"/>
      <c r="W598" s="772"/>
      <c r="X598" s="772"/>
      <c r="Y598" s="772"/>
      <c r="Z598" s="772"/>
    </row>
    <row r="599" spans="1:26" ht="12.75" customHeight="1" x14ac:dyDescent="0.25">
      <c r="A599" s="772"/>
      <c r="B599" s="772"/>
      <c r="C599" s="823"/>
      <c r="D599" s="775"/>
      <c r="E599" s="776"/>
      <c r="F599" s="772"/>
      <c r="G599" s="777"/>
      <c r="H599" s="777"/>
      <c r="I599" s="772"/>
      <c r="J599" s="772"/>
      <c r="K599" s="772"/>
      <c r="L599" s="772"/>
      <c r="M599" s="772"/>
      <c r="N599" s="772"/>
      <c r="O599" s="772"/>
      <c r="P599" s="772"/>
      <c r="Q599" s="772"/>
      <c r="R599" s="772"/>
      <c r="S599" s="772"/>
      <c r="T599" s="772"/>
      <c r="U599" s="772"/>
      <c r="V599" s="772"/>
      <c r="W599" s="772"/>
      <c r="X599" s="772"/>
      <c r="Y599" s="772"/>
      <c r="Z599" s="772"/>
    </row>
    <row r="600" spans="1:26" ht="12.75" customHeight="1" x14ac:dyDescent="0.25">
      <c r="A600" s="772"/>
      <c r="B600" s="772"/>
      <c r="C600" s="823"/>
      <c r="D600" s="775"/>
      <c r="E600" s="776"/>
      <c r="F600" s="772"/>
      <c r="G600" s="777"/>
      <c r="H600" s="777"/>
      <c r="I600" s="772"/>
      <c r="J600" s="772"/>
      <c r="K600" s="772"/>
      <c r="L600" s="772"/>
      <c r="M600" s="772"/>
      <c r="N600" s="772"/>
      <c r="O600" s="772"/>
      <c r="P600" s="772"/>
      <c r="Q600" s="772"/>
      <c r="R600" s="772"/>
      <c r="S600" s="772"/>
      <c r="T600" s="772"/>
      <c r="U600" s="772"/>
      <c r="V600" s="772"/>
      <c r="W600" s="772"/>
      <c r="X600" s="772"/>
      <c r="Y600" s="772"/>
      <c r="Z600" s="772"/>
    </row>
    <row r="601" spans="1:26" ht="12.75" customHeight="1" x14ac:dyDescent="0.25">
      <c r="A601" s="772"/>
      <c r="B601" s="772"/>
      <c r="C601" s="823"/>
      <c r="D601" s="775"/>
      <c r="E601" s="776"/>
      <c r="F601" s="772"/>
      <c r="G601" s="777"/>
      <c r="H601" s="777"/>
      <c r="I601" s="772"/>
      <c r="J601" s="772"/>
      <c r="K601" s="772"/>
      <c r="L601" s="772"/>
      <c r="M601" s="772"/>
      <c r="N601" s="772"/>
      <c r="O601" s="772"/>
      <c r="P601" s="772"/>
      <c r="Q601" s="772"/>
      <c r="R601" s="772"/>
      <c r="S601" s="772"/>
      <c r="T601" s="772"/>
      <c r="U601" s="772"/>
      <c r="V601" s="772"/>
      <c r="W601" s="772"/>
      <c r="X601" s="772"/>
      <c r="Y601" s="772"/>
      <c r="Z601" s="772"/>
    </row>
    <row r="602" spans="1:26" ht="12.75" customHeight="1" x14ac:dyDescent="0.25">
      <c r="A602" s="772"/>
      <c r="B602" s="772"/>
      <c r="C602" s="823"/>
      <c r="D602" s="775"/>
      <c r="E602" s="776"/>
      <c r="F602" s="772"/>
      <c r="G602" s="777"/>
      <c r="H602" s="777"/>
      <c r="I602" s="772"/>
      <c r="J602" s="772"/>
      <c r="K602" s="772"/>
      <c r="L602" s="772"/>
      <c r="M602" s="772"/>
      <c r="N602" s="772"/>
      <c r="O602" s="772"/>
      <c r="P602" s="772"/>
      <c r="Q602" s="772"/>
      <c r="R602" s="772"/>
      <c r="S602" s="772"/>
      <c r="T602" s="772"/>
      <c r="U602" s="772"/>
      <c r="V602" s="772"/>
      <c r="W602" s="772"/>
      <c r="X602" s="772"/>
      <c r="Y602" s="772"/>
      <c r="Z602" s="772"/>
    </row>
    <row r="603" spans="1:26" ht="12.75" customHeight="1" x14ac:dyDescent="0.25">
      <c r="A603" s="772"/>
      <c r="B603" s="772"/>
      <c r="C603" s="823"/>
      <c r="D603" s="775"/>
      <c r="E603" s="776"/>
      <c r="F603" s="772"/>
      <c r="G603" s="777"/>
      <c r="H603" s="777"/>
      <c r="I603" s="772"/>
      <c r="J603" s="772"/>
      <c r="K603" s="772"/>
      <c r="L603" s="772"/>
      <c r="M603" s="772"/>
      <c r="N603" s="772"/>
      <c r="O603" s="772"/>
      <c r="P603" s="772"/>
      <c r="Q603" s="772"/>
      <c r="R603" s="772"/>
      <c r="S603" s="772"/>
      <c r="T603" s="772"/>
      <c r="U603" s="772"/>
      <c r="V603" s="772"/>
      <c r="W603" s="772"/>
      <c r="X603" s="772"/>
      <c r="Y603" s="772"/>
      <c r="Z603" s="772"/>
    </row>
    <row r="604" spans="1:26" ht="12.75" customHeight="1" x14ac:dyDescent="0.25">
      <c r="A604" s="772"/>
      <c r="B604" s="772"/>
      <c r="C604" s="823"/>
      <c r="D604" s="775"/>
      <c r="E604" s="776"/>
      <c r="F604" s="772"/>
      <c r="G604" s="777"/>
      <c r="H604" s="777"/>
      <c r="I604" s="772"/>
      <c r="J604" s="772"/>
      <c r="K604" s="772"/>
      <c r="L604" s="772"/>
      <c r="M604" s="772"/>
      <c r="N604" s="772"/>
      <c r="O604" s="772"/>
      <c r="P604" s="772"/>
      <c r="Q604" s="772"/>
      <c r="R604" s="772"/>
      <c r="S604" s="772"/>
      <c r="T604" s="772"/>
      <c r="U604" s="772"/>
      <c r="V604" s="772"/>
      <c r="W604" s="772"/>
      <c r="X604" s="772"/>
      <c r="Y604" s="772"/>
      <c r="Z604" s="772"/>
    </row>
    <row r="605" spans="1:26" ht="12.75" customHeight="1" x14ac:dyDescent="0.25">
      <c r="A605" s="772"/>
      <c r="B605" s="772"/>
      <c r="C605" s="823"/>
      <c r="D605" s="775"/>
      <c r="E605" s="776"/>
      <c r="F605" s="772"/>
      <c r="G605" s="777"/>
      <c r="H605" s="777"/>
      <c r="I605" s="772"/>
      <c r="J605" s="772"/>
      <c r="K605" s="772"/>
      <c r="L605" s="772"/>
      <c r="M605" s="772"/>
      <c r="N605" s="772"/>
      <c r="O605" s="772"/>
      <c r="P605" s="772"/>
      <c r="Q605" s="772"/>
      <c r="R605" s="772"/>
      <c r="S605" s="772"/>
      <c r="T605" s="772"/>
      <c r="U605" s="772"/>
      <c r="V605" s="772"/>
      <c r="W605" s="772"/>
      <c r="X605" s="772"/>
      <c r="Y605" s="772"/>
      <c r="Z605" s="772"/>
    </row>
    <row r="606" spans="1:26" ht="12.75" customHeight="1" x14ac:dyDescent="0.25">
      <c r="A606" s="772"/>
      <c r="B606" s="772"/>
      <c r="C606" s="823"/>
      <c r="D606" s="775"/>
      <c r="E606" s="776"/>
      <c r="F606" s="772"/>
      <c r="G606" s="777"/>
      <c r="H606" s="777"/>
      <c r="I606" s="772"/>
      <c r="J606" s="772"/>
      <c r="K606" s="772"/>
      <c r="L606" s="772"/>
      <c r="M606" s="772"/>
      <c r="N606" s="772"/>
      <c r="O606" s="772"/>
      <c r="P606" s="772"/>
      <c r="Q606" s="772"/>
      <c r="R606" s="772"/>
      <c r="S606" s="772"/>
      <c r="T606" s="772"/>
      <c r="U606" s="772"/>
      <c r="V606" s="772"/>
      <c r="W606" s="772"/>
      <c r="X606" s="772"/>
      <c r="Y606" s="772"/>
      <c r="Z606" s="772"/>
    </row>
    <row r="607" spans="1:26" ht="12.75" customHeight="1" x14ac:dyDescent="0.25">
      <c r="A607" s="772"/>
      <c r="B607" s="772"/>
      <c r="C607" s="823"/>
      <c r="D607" s="775"/>
      <c r="E607" s="776"/>
      <c r="F607" s="772"/>
      <c r="G607" s="777"/>
      <c r="H607" s="777"/>
      <c r="I607" s="772"/>
      <c r="J607" s="772"/>
      <c r="K607" s="772"/>
      <c r="L607" s="772"/>
      <c r="M607" s="772"/>
      <c r="N607" s="772"/>
      <c r="O607" s="772"/>
      <c r="P607" s="772"/>
      <c r="Q607" s="772"/>
      <c r="R607" s="772"/>
      <c r="S607" s="772"/>
      <c r="T607" s="772"/>
      <c r="U607" s="772"/>
      <c r="V607" s="772"/>
      <c r="W607" s="772"/>
      <c r="X607" s="772"/>
      <c r="Y607" s="772"/>
      <c r="Z607" s="772"/>
    </row>
    <row r="608" spans="1:26" ht="12.75" customHeight="1" x14ac:dyDescent="0.25">
      <c r="A608" s="772"/>
      <c r="B608" s="772"/>
      <c r="C608" s="823"/>
      <c r="D608" s="775"/>
      <c r="E608" s="776"/>
      <c r="F608" s="772"/>
      <c r="G608" s="777"/>
      <c r="H608" s="777"/>
      <c r="I608" s="772"/>
      <c r="J608" s="772"/>
      <c r="K608" s="772"/>
      <c r="L608" s="772"/>
      <c r="M608" s="772"/>
      <c r="N608" s="772"/>
      <c r="O608" s="772"/>
      <c r="P608" s="772"/>
      <c r="Q608" s="772"/>
      <c r="R608" s="772"/>
      <c r="S608" s="772"/>
      <c r="T608" s="772"/>
      <c r="U608" s="772"/>
      <c r="V608" s="772"/>
      <c r="W608" s="772"/>
      <c r="X608" s="772"/>
      <c r="Y608" s="772"/>
      <c r="Z608" s="772"/>
    </row>
    <row r="609" spans="1:26" ht="12.75" customHeight="1" x14ac:dyDescent="0.25">
      <c r="A609" s="772"/>
      <c r="B609" s="772"/>
      <c r="C609" s="823"/>
      <c r="D609" s="775"/>
      <c r="E609" s="776"/>
      <c r="F609" s="772"/>
      <c r="G609" s="777"/>
      <c r="H609" s="777"/>
      <c r="I609" s="772"/>
      <c r="J609" s="772"/>
      <c r="K609" s="772"/>
      <c r="L609" s="772"/>
      <c r="M609" s="772"/>
      <c r="N609" s="772"/>
      <c r="O609" s="772"/>
      <c r="P609" s="772"/>
      <c r="Q609" s="772"/>
      <c r="R609" s="772"/>
      <c r="S609" s="772"/>
      <c r="T609" s="772"/>
      <c r="U609" s="772"/>
      <c r="V609" s="772"/>
      <c r="W609" s="772"/>
      <c r="X609" s="772"/>
      <c r="Y609" s="772"/>
      <c r="Z609" s="772"/>
    </row>
    <row r="610" spans="1:26" ht="12.75" customHeight="1" x14ac:dyDescent="0.25">
      <c r="A610" s="772"/>
      <c r="B610" s="772"/>
      <c r="C610" s="823"/>
      <c r="D610" s="775"/>
      <c r="E610" s="776"/>
      <c r="F610" s="772"/>
      <c r="G610" s="777"/>
      <c r="H610" s="777"/>
      <c r="I610" s="772"/>
      <c r="J610" s="772"/>
      <c r="K610" s="772"/>
      <c r="L610" s="772"/>
      <c r="M610" s="772"/>
      <c r="N610" s="772"/>
      <c r="O610" s="772"/>
      <c r="P610" s="772"/>
      <c r="Q610" s="772"/>
      <c r="R610" s="772"/>
      <c r="S610" s="772"/>
      <c r="T610" s="772"/>
      <c r="U610" s="772"/>
      <c r="V610" s="772"/>
      <c r="W610" s="772"/>
      <c r="X610" s="772"/>
      <c r="Y610" s="772"/>
      <c r="Z610" s="772"/>
    </row>
    <row r="611" spans="1:26" ht="12.75" customHeight="1" x14ac:dyDescent="0.25">
      <c r="A611" s="772"/>
      <c r="B611" s="772"/>
      <c r="C611" s="823"/>
      <c r="D611" s="775"/>
      <c r="E611" s="776"/>
      <c r="F611" s="772"/>
      <c r="G611" s="777"/>
      <c r="H611" s="777"/>
      <c r="I611" s="772"/>
      <c r="J611" s="772"/>
      <c r="K611" s="772"/>
      <c r="L611" s="772"/>
      <c r="M611" s="772"/>
      <c r="N611" s="772"/>
      <c r="O611" s="772"/>
      <c r="P611" s="772"/>
      <c r="Q611" s="772"/>
      <c r="R611" s="772"/>
      <c r="S611" s="772"/>
      <c r="T611" s="772"/>
      <c r="U611" s="772"/>
      <c r="V611" s="772"/>
      <c r="W611" s="772"/>
      <c r="X611" s="772"/>
      <c r="Y611" s="772"/>
      <c r="Z611" s="772"/>
    </row>
    <row r="612" spans="1:26" ht="12.75" customHeight="1" x14ac:dyDescent="0.25">
      <c r="A612" s="772"/>
      <c r="B612" s="772"/>
      <c r="C612" s="823"/>
      <c r="D612" s="775"/>
      <c r="E612" s="776"/>
      <c r="F612" s="772"/>
      <c r="G612" s="777"/>
      <c r="H612" s="777"/>
      <c r="I612" s="772"/>
      <c r="J612" s="772"/>
      <c r="K612" s="772"/>
      <c r="L612" s="772"/>
      <c r="M612" s="772"/>
      <c r="N612" s="772"/>
      <c r="O612" s="772"/>
      <c r="P612" s="772"/>
      <c r="Q612" s="772"/>
      <c r="R612" s="772"/>
      <c r="S612" s="772"/>
      <c r="T612" s="772"/>
      <c r="U612" s="772"/>
      <c r="V612" s="772"/>
      <c r="W612" s="772"/>
      <c r="X612" s="772"/>
      <c r="Y612" s="772"/>
      <c r="Z612" s="772"/>
    </row>
    <row r="613" spans="1:26" ht="12.75" customHeight="1" x14ac:dyDescent="0.25">
      <c r="A613" s="772"/>
      <c r="B613" s="772"/>
      <c r="C613" s="823"/>
      <c r="D613" s="775"/>
      <c r="E613" s="776"/>
      <c r="F613" s="772"/>
      <c r="G613" s="777"/>
      <c r="H613" s="777"/>
      <c r="I613" s="772"/>
      <c r="J613" s="772"/>
      <c r="K613" s="772"/>
      <c r="L613" s="772"/>
      <c r="M613" s="772"/>
      <c r="N613" s="772"/>
      <c r="O613" s="772"/>
      <c r="P613" s="772"/>
      <c r="Q613" s="772"/>
      <c r="R613" s="772"/>
      <c r="S613" s="772"/>
      <c r="T613" s="772"/>
      <c r="U613" s="772"/>
      <c r="V613" s="772"/>
      <c r="W613" s="772"/>
      <c r="X613" s="772"/>
      <c r="Y613" s="772"/>
      <c r="Z613" s="772"/>
    </row>
    <row r="614" spans="1:26" ht="12.75" customHeight="1" x14ac:dyDescent="0.25">
      <c r="A614" s="772"/>
      <c r="B614" s="772"/>
      <c r="C614" s="823"/>
      <c r="D614" s="775"/>
      <c r="E614" s="776"/>
      <c r="F614" s="772"/>
      <c r="G614" s="777"/>
      <c r="H614" s="777"/>
      <c r="I614" s="772"/>
      <c r="J614" s="772"/>
      <c r="K614" s="772"/>
      <c r="L614" s="772"/>
      <c r="M614" s="772"/>
      <c r="N614" s="772"/>
      <c r="O614" s="772"/>
      <c r="P614" s="772"/>
      <c r="Q614" s="772"/>
      <c r="R614" s="772"/>
      <c r="S614" s="772"/>
      <c r="T614" s="772"/>
      <c r="U614" s="772"/>
      <c r="V614" s="772"/>
      <c r="W614" s="772"/>
      <c r="X614" s="772"/>
      <c r="Y614" s="772"/>
      <c r="Z614" s="772"/>
    </row>
    <row r="615" spans="1:26" ht="12.75" customHeight="1" x14ac:dyDescent="0.25">
      <c r="A615" s="772"/>
      <c r="B615" s="772"/>
      <c r="C615" s="823"/>
      <c r="D615" s="775"/>
      <c r="E615" s="776"/>
      <c r="F615" s="772"/>
      <c r="G615" s="777"/>
      <c r="H615" s="777"/>
      <c r="I615" s="772"/>
      <c r="J615" s="772"/>
      <c r="K615" s="772"/>
      <c r="L615" s="772"/>
      <c r="M615" s="772"/>
      <c r="N615" s="772"/>
      <c r="O615" s="772"/>
      <c r="P615" s="772"/>
      <c r="Q615" s="772"/>
      <c r="R615" s="772"/>
      <c r="S615" s="772"/>
      <c r="T615" s="772"/>
      <c r="U615" s="772"/>
      <c r="V615" s="772"/>
      <c r="W615" s="772"/>
      <c r="X615" s="772"/>
      <c r="Y615" s="772"/>
      <c r="Z615" s="772"/>
    </row>
    <row r="616" spans="1:26" ht="12.75" customHeight="1" x14ac:dyDescent="0.25">
      <c r="A616" s="772"/>
      <c r="B616" s="772"/>
      <c r="C616" s="823"/>
      <c r="D616" s="775"/>
      <c r="E616" s="776"/>
      <c r="F616" s="772"/>
      <c r="G616" s="777"/>
      <c r="H616" s="777"/>
      <c r="I616" s="772"/>
      <c r="J616" s="772"/>
      <c r="K616" s="772"/>
      <c r="L616" s="772"/>
      <c r="M616" s="772"/>
      <c r="N616" s="772"/>
      <c r="O616" s="772"/>
      <c r="P616" s="772"/>
      <c r="Q616" s="772"/>
      <c r="R616" s="772"/>
      <c r="S616" s="772"/>
      <c r="T616" s="772"/>
      <c r="U616" s="772"/>
      <c r="V616" s="772"/>
      <c r="W616" s="772"/>
      <c r="X616" s="772"/>
      <c r="Y616" s="772"/>
      <c r="Z616" s="772"/>
    </row>
    <row r="617" spans="1:26" ht="12.75" customHeight="1" x14ac:dyDescent="0.25">
      <c r="A617" s="772"/>
      <c r="B617" s="772"/>
      <c r="C617" s="823"/>
      <c r="D617" s="775"/>
      <c r="E617" s="776"/>
      <c r="F617" s="772"/>
      <c r="G617" s="777"/>
      <c r="H617" s="777"/>
      <c r="I617" s="772"/>
      <c r="J617" s="772"/>
      <c r="K617" s="772"/>
      <c r="L617" s="772"/>
      <c r="M617" s="772"/>
      <c r="N617" s="772"/>
      <c r="O617" s="772"/>
      <c r="P617" s="772"/>
      <c r="Q617" s="772"/>
      <c r="R617" s="772"/>
      <c r="S617" s="772"/>
      <c r="T617" s="772"/>
      <c r="U617" s="772"/>
      <c r="V617" s="772"/>
      <c r="W617" s="772"/>
      <c r="X617" s="772"/>
      <c r="Y617" s="772"/>
      <c r="Z617" s="772"/>
    </row>
    <row r="618" spans="1:26" ht="12.75" customHeight="1" x14ac:dyDescent="0.25">
      <c r="A618" s="772"/>
      <c r="B618" s="772"/>
      <c r="C618" s="823"/>
      <c r="D618" s="775"/>
      <c r="E618" s="776"/>
      <c r="F618" s="772"/>
      <c r="G618" s="777"/>
      <c r="H618" s="777"/>
      <c r="I618" s="772"/>
      <c r="J618" s="772"/>
      <c r="K618" s="772"/>
      <c r="L618" s="772"/>
      <c r="M618" s="772"/>
      <c r="N618" s="772"/>
      <c r="O618" s="772"/>
      <c r="P618" s="772"/>
      <c r="Q618" s="772"/>
      <c r="R618" s="772"/>
      <c r="S618" s="772"/>
      <c r="T618" s="772"/>
      <c r="U618" s="772"/>
      <c r="V618" s="772"/>
      <c r="W618" s="772"/>
      <c r="X618" s="772"/>
      <c r="Y618" s="772"/>
      <c r="Z618" s="772"/>
    </row>
    <row r="619" spans="1:26" ht="12.75" customHeight="1" x14ac:dyDescent="0.25">
      <c r="A619" s="772"/>
      <c r="B619" s="772"/>
      <c r="C619" s="823"/>
      <c r="D619" s="775"/>
      <c r="E619" s="776"/>
      <c r="F619" s="772"/>
      <c r="G619" s="777"/>
      <c r="H619" s="777"/>
      <c r="I619" s="772"/>
      <c r="J619" s="772"/>
      <c r="K619" s="772"/>
      <c r="L619" s="772"/>
      <c r="M619" s="772"/>
      <c r="N619" s="772"/>
      <c r="O619" s="772"/>
      <c r="P619" s="772"/>
      <c r="Q619" s="772"/>
      <c r="R619" s="772"/>
      <c r="S619" s="772"/>
      <c r="T619" s="772"/>
      <c r="U619" s="772"/>
      <c r="V619" s="772"/>
      <c r="W619" s="772"/>
      <c r="X619" s="772"/>
      <c r="Y619" s="772"/>
      <c r="Z619" s="772"/>
    </row>
    <row r="620" spans="1:26" ht="12.75" customHeight="1" x14ac:dyDescent="0.25">
      <c r="A620" s="772"/>
      <c r="B620" s="772"/>
      <c r="C620" s="823"/>
      <c r="D620" s="775"/>
      <c r="E620" s="776"/>
      <c r="F620" s="772"/>
      <c r="G620" s="777"/>
      <c r="H620" s="777"/>
      <c r="I620" s="772"/>
      <c r="J620" s="772"/>
      <c r="K620" s="772"/>
      <c r="L620" s="772"/>
      <c r="M620" s="772"/>
      <c r="N620" s="772"/>
      <c r="O620" s="772"/>
      <c r="P620" s="772"/>
      <c r="Q620" s="772"/>
      <c r="R620" s="772"/>
      <c r="S620" s="772"/>
      <c r="T620" s="772"/>
      <c r="U620" s="772"/>
      <c r="V620" s="772"/>
      <c r="W620" s="772"/>
      <c r="X620" s="772"/>
      <c r="Y620" s="772"/>
      <c r="Z620" s="772"/>
    </row>
    <row r="621" spans="1:26" ht="12.75" customHeight="1" x14ac:dyDescent="0.25">
      <c r="A621" s="772"/>
      <c r="B621" s="772"/>
      <c r="C621" s="823"/>
      <c r="D621" s="775"/>
      <c r="E621" s="776"/>
      <c r="F621" s="772"/>
      <c r="G621" s="777"/>
      <c r="H621" s="777"/>
      <c r="I621" s="772"/>
      <c r="J621" s="772"/>
      <c r="K621" s="772"/>
      <c r="L621" s="772"/>
      <c r="M621" s="772"/>
      <c r="N621" s="772"/>
      <c r="O621" s="772"/>
      <c r="P621" s="772"/>
      <c r="Q621" s="772"/>
      <c r="R621" s="772"/>
      <c r="S621" s="772"/>
      <c r="T621" s="772"/>
      <c r="U621" s="772"/>
      <c r="V621" s="772"/>
      <c r="W621" s="772"/>
      <c r="X621" s="772"/>
      <c r="Y621" s="772"/>
      <c r="Z621" s="772"/>
    </row>
    <row r="622" spans="1:26" ht="12.75" customHeight="1" x14ac:dyDescent="0.25">
      <c r="A622" s="772"/>
      <c r="B622" s="772"/>
      <c r="C622" s="823"/>
      <c r="D622" s="775"/>
      <c r="E622" s="776"/>
      <c r="F622" s="772"/>
      <c r="G622" s="777"/>
      <c r="H622" s="777"/>
      <c r="I622" s="772"/>
      <c r="J622" s="772"/>
      <c r="K622" s="772"/>
      <c r="L622" s="772"/>
      <c r="M622" s="772"/>
      <c r="N622" s="772"/>
      <c r="O622" s="772"/>
      <c r="P622" s="772"/>
      <c r="Q622" s="772"/>
      <c r="R622" s="772"/>
      <c r="S622" s="772"/>
      <c r="T622" s="772"/>
      <c r="U622" s="772"/>
      <c r="V622" s="772"/>
      <c r="W622" s="772"/>
      <c r="X622" s="772"/>
      <c r="Y622" s="772"/>
      <c r="Z622" s="772"/>
    </row>
    <row r="623" spans="1:26" ht="12.75" customHeight="1" x14ac:dyDescent="0.25">
      <c r="A623" s="772"/>
      <c r="B623" s="772"/>
      <c r="C623" s="823"/>
      <c r="D623" s="775"/>
      <c r="E623" s="776"/>
      <c r="F623" s="772"/>
      <c r="G623" s="777"/>
      <c r="H623" s="777"/>
      <c r="I623" s="772"/>
      <c r="J623" s="772"/>
      <c r="K623" s="772"/>
      <c r="L623" s="772"/>
      <c r="M623" s="772"/>
      <c r="N623" s="772"/>
      <c r="O623" s="772"/>
      <c r="P623" s="772"/>
      <c r="Q623" s="772"/>
      <c r="R623" s="772"/>
      <c r="S623" s="772"/>
      <c r="T623" s="772"/>
      <c r="U623" s="772"/>
      <c r="V623" s="772"/>
      <c r="W623" s="772"/>
      <c r="X623" s="772"/>
      <c r="Y623" s="772"/>
      <c r="Z623" s="772"/>
    </row>
    <row r="624" spans="1:26" ht="12.75" customHeight="1" x14ac:dyDescent="0.25">
      <c r="A624" s="772"/>
      <c r="B624" s="772"/>
      <c r="C624" s="823"/>
      <c r="D624" s="775"/>
      <c r="E624" s="776"/>
      <c r="F624" s="772"/>
      <c r="G624" s="777"/>
      <c r="H624" s="777"/>
      <c r="I624" s="772"/>
      <c r="J624" s="772"/>
      <c r="K624" s="772"/>
      <c r="L624" s="772"/>
      <c r="M624" s="772"/>
      <c r="N624" s="772"/>
      <c r="O624" s="772"/>
      <c r="P624" s="772"/>
      <c r="Q624" s="772"/>
      <c r="R624" s="772"/>
      <c r="S624" s="772"/>
      <c r="T624" s="772"/>
      <c r="U624" s="772"/>
      <c r="V624" s="772"/>
      <c r="W624" s="772"/>
      <c r="X624" s="772"/>
      <c r="Y624" s="772"/>
      <c r="Z624" s="772"/>
    </row>
    <row r="625" spans="1:26" ht="12.75" customHeight="1" x14ac:dyDescent="0.25">
      <c r="A625" s="772"/>
      <c r="B625" s="772"/>
      <c r="C625" s="823"/>
      <c r="D625" s="775"/>
      <c r="E625" s="776"/>
      <c r="F625" s="772"/>
      <c r="G625" s="777"/>
      <c r="H625" s="777"/>
      <c r="I625" s="772"/>
      <c r="J625" s="772"/>
      <c r="K625" s="772"/>
      <c r="L625" s="772"/>
      <c r="M625" s="772"/>
      <c r="N625" s="772"/>
      <c r="O625" s="772"/>
      <c r="P625" s="772"/>
      <c r="Q625" s="772"/>
      <c r="R625" s="772"/>
      <c r="S625" s="772"/>
      <c r="T625" s="772"/>
      <c r="U625" s="772"/>
      <c r="V625" s="772"/>
      <c r="W625" s="772"/>
      <c r="X625" s="772"/>
      <c r="Y625" s="772"/>
      <c r="Z625" s="772"/>
    </row>
    <row r="626" spans="1:26" ht="12.75" customHeight="1" x14ac:dyDescent="0.25">
      <c r="A626" s="772"/>
      <c r="B626" s="772"/>
      <c r="C626" s="823"/>
      <c r="D626" s="775"/>
      <c r="E626" s="776"/>
      <c r="F626" s="772"/>
      <c r="G626" s="777"/>
      <c r="H626" s="777"/>
      <c r="I626" s="772"/>
      <c r="J626" s="772"/>
      <c r="K626" s="772"/>
      <c r="L626" s="772"/>
      <c r="M626" s="772"/>
      <c r="N626" s="772"/>
      <c r="O626" s="772"/>
      <c r="P626" s="772"/>
      <c r="Q626" s="772"/>
      <c r="R626" s="772"/>
      <c r="S626" s="772"/>
      <c r="T626" s="772"/>
      <c r="U626" s="772"/>
      <c r="V626" s="772"/>
      <c r="W626" s="772"/>
      <c r="X626" s="772"/>
      <c r="Y626" s="772"/>
      <c r="Z626" s="772"/>
    </row>
    <row r="627" spans="1:26" ht="12.75" customHeight="1" x14ac:dyDescent="0.25">
      <c r="A627" s="772"/>
      <c r="B627" s="772"/>
      <c r="C627" s="823"/>
      <c r="D627" s="775"/>
      <c r="E627" s="776"/>
      <c r="F627" s="772"/>
      <c r="G627" s="777"/>
      <c r="H627" s="777"/>
      <c r="I627" s="772"/>
      <c r="J627" s="772"/>
      <c r="K627" s="772"/>
      <c r="L627" s="772"/>
      <c r="M627" s="772"/>
      <c r="N627" s="772"/>
      <c r="O627" s="772"/>
      <c r="P627" s="772"/>
      <c r="Q627" s="772"/>
      <c r="R627" s="772"/>
      <c r="S627" s="772"/>
      <c r="T627" s="772"/>
      <c r="U627" s="772"/>
      <c r="V627" s="772"/>
      <c r="W627" s="772"/>
      <c r="X627" s="772"/>
      <c r="Y627" s="772"/>
      <c r="Z627" s="772"/>
    </row>
    <row r="628" spans="1:26" ht="12.75" customHeight="1" x14ac:dyDescent="0.25">
      <c r="A628" s="772"/>
      <c r="B628" s="772"/>
      <c r="C628" s="823"/>
      <c r="D628" s="775"/>
      <c r="E628" s="776"/>
      <c r="F628" s="772"/>
      <c r="G628" s="777"/>
      <c r="H628" s="777"/>
      <c r="I628" s="772"/>
      <c r="J628" s="772"/>
      <c r="K628" s="772"/>
      <c r="L628" s="772"/>
      <c r="M628" s="772"/>
      <c r="N628" s="772"/>
      <c r="O628" s="772"/>
      <c r="P628" s="772"/>
      <c r="Q628" s="772"/>
      <c r="R628" s="772"/>
      <c r="S628" s="772"/>
      <c r="T628" s="772"/>
      <c r="U628" s="772"/>
      <c r="V628" s="772"/>
      <c r="W628" s="772"/>
      <c r="X628" s="772"/>
      <c r="Y628" s="772"/>
      <c r="Z628" s="772"/>
    </row>
    <row r="629" spans="1:26" ht="12.75" customHeight="1" x14ac:dyDescent="0.25">
      <c r="A629" s="772"/>
      <c r="B629" s="772"/>
      <c r="C629" s="823"/>
      <c r="D629" s="775"/>
      <c r="E629" s="776"/>
      <c r="F629" s="772"/>
      <c r="G629" s="777"/>
      <c r="H629" s="777"/>
      <c r="I629" s="772"/>
      <c r="J629" s="772"/>
      <c r="K629" s="772"/>
      <c r="L629" s="772"/>
      <c r="M629" s="772"/>
      <c r="N629" s="772"/>
      <c r="O629" s="772"/>
      <c r="P629" s="772"/>
      <c r="Q629" s="772"/>
      <c r="R629" s="772"/>
      <c r="S629" s="772"/>
      <c r="T629" s="772"/>
      <c r="U629" s="772"/>
      <c r="V629" s="772"/>
      <c r="W629" s="772"/>
      <c r="X629" s="772"/>
      <c r="Y629" s="772"/>
      <c r="Z629" s="772"/>
    </row>
    <row r="630" spans="1:26" ht="12.75" customHeight="1" x14ac:dyDescent="0.25">
      <c r="A630" s="772"/>
      <c r="B630" s="772"/>
      <c r="C630" s="823"/>
      <c r="D630" s="775"/>
      <c r="E630" s="776"/>
      <c r="F630" s="772"/>
      <c r="G630" s="777"/>
      <c r="H630" s="777"/>
      <c r="I630" s="772"/>
      <c r="J630" s="772"/>
      <c r="K630" s="772"/>
      <c r="L630" s="772"/>
      <c r="M630" s="772"/>
      <c r="N630" s="772"/>
      <c r="O630" s="772"/>
      <c r="P630" s="772"/>
      <c r="Q630" s="772"/>
      <c r="R630" s="772"/>
      <c r="S630" s="772"/>
      <c r="T630" s="772"/>
      <c r="U630" s="772"/>
      <c r="V630" s="772"/>
      <c r="W630" s="772"/>
      <c r="X630" s="772"/>
      <c r="Y630" s="772"/>
      <c r="Z630" s="772"/>
    </row>
    <row r="631" spans="1:26" ht="12.75" customHeight="1" x14ac:dyDescent="0.25">
      <c r="A631" s="772"/>
      <c r="B631" s="772"/>
      <c r="C631" s="823"/>
      <c r="D631" s="775"/>
      <c r="E631" s="776"/>
      <c r="F631" s="772"/>
      <c r="G631" s="777"/>
      <c r="H631" s="777"/>
      <c r="I631" s="772"/>
      <c r="J631" s="772"/>
      <c r="K631" s="772"/>
      <c r="L631" s="772"/>
      <c r="M631" s="772"/>
      <c r="N631" s="772"/>
      <c r="O631" s="772"/>
      <c r="P631" s="772"/>
      <c r="Q631" s="772"/>
      <c r="R631" s="772"/>
      <c r="S631" s="772"/>
      <c r="T631" s="772"/>
      <c r="U631" s="772"/>
      <c r="V631" s="772"/>
      <c r="W631" s="772"/>
      <c r="X631" s="772"/>
      <c r="Y631" s="772"/>
      <c r="Z631" s="772"/>
    </row>
    <row r="632" spans="1:26" ht="12.75" customHeight="1" x14ac:dyDescent="0.25">
      <c r="A632" s="772"/>
      <c r="B632" s="772"/>
      <c r="C632" s="823"/>
      <c r="D632" s="775"/>
      <c r="E632" s="776"/>
      <c r="F632" s="772"/>
      <c r="G632" s="777"/>
      <c r="H632" s="777"/>
      <c r="I632" s="772"/>
      <c r="J632" s="772"/>
      <c r="K632" s="772"/>
      <c r="L632" s="772"/>
      <c r="M632" s="772"/>
      <c r="N632" s="772"/>
      <c r="O632" s="772"/>
      <c r="P632" s="772"/>
      <c r="Q632" s="772"/>
      <c r="R632" s="772"/>
      <c r="S632" s="772"/>
      <c r="T632" s="772"/>
      <c r="U632" s="772"/>
      <c r="V632" s="772"/>
      <c r="W632" s="772"/>
      <c r="X632" s="772"/>
      <c r="Y632" s="772"/>
      <c r="Z632" s="772"/>
    </row>
    <row r="633" spans="1:26" ht="12.75" customHeight="1" x14ac:dyDescent="0.25">
      <c r="A633" s="772"/>
      <c r="B633" s="772"/>
      <c r="C633" s="823"/>
      <c r="D633" s="775"/>
      <c r="E633" s="776"/>
      <c r="F633" s="772"/>
      <c r="G633" s="777"/>
      <c r="H633" s="777"/>
      <c r="I633" s="772"/>
      <c r="J633" s="772"/>
      <c r="K633" s="772"/>
      <c r="L633" s="772"/>
      <c r="M633" s="772"/>
      <c r="N633" s="772"/>
      <c r="O633" s="772"/>
      <c r="P633" s="772"/>
      <c r="Q633" s="772"/>
      <c r="R633" s="772"/>
      <c r="S633" s="772"/>
      <c r="T633" s="772"/>
      <c r="U633" s="772"/>
      <c r="V633" s="772"/>
      <c r="W633" s="772"/>
      <c r="X633" s="772"/>
      <c r="Y633" s="772"/>
      <c r="Z633" s="772"/>
    </row>
    <row r="634" spans="1:26" ht="12.75" customHeight="1" x14ac:dyDescent="0.25">
      <c r="A634" s="772"/>
      <c r="B634" s="772"/>
      <c r="C634" s="823"/>
      <c r="D634" s="775"/>
      <c r="E634" s="776"/>
      <c r="F634" s="772"/>
      <c r="G634" s="777"/>
      <c r="H634" s="777"/>
      <c r="I634" s="772"/>
      <c r="J634" s="772"/>
      <c r="K634" s="772"/>
      <c r="L634" s="772"/>
      <c r="M634" s="772"/>
      <c r="N634" s="772"/>
      <c r="O634" s="772"/>
      <c r="P634" s="772"/>
      <c r="Q634" s="772"/>
      <c r="R634" s="772"/>
      <c r="S634" s="772"/>
      <c r="T634" s="772"/>
      <c r="U634" s="772"/>
      <c r="V634" s="772"/>
      <c r="W634" s="772"/>
      <c r="X634" s="772"/>
      <c r="Y634" s="772"/>
      <c r="Z634" s="772"/>
    </row>
    <row r="635" spans="1:26" ht="12.75" customHeight="1" x14ac:dyDescent="0.25">
      <c r="A635" s="772"/>
      <c r="B635" s="772"/>
      <c r="C635" s="823"/>
      <c r="D635" s="775"/>
      <c r="E635" s="776"/>
      <c r="F635" s="772"/>
      <c r="G635" s="777"/>
      <c r="H635" s="777"/>
      <c r="I635" s="772"/>
      <c r="J635" s="772"/>
      <c r="K635" s="772"/>
      <c r="L635" s="772"/>
      <c r="M635" s="772"/>
      <c r="N635" s="772"/>
      <c r="O635" s="772"/>
      <c r="P635" s="772"/>
      <c r="Q635" s="772"/>
      <c r="R635" s="772"/>
      <c r="S635" s="772"/>
      <c r="T635" s="772"/>
      <c r="U635" s="772"/>
      <c r="V635" s="772"/>
      <c r="W635" s="772"/>
      <c r="X635" s="772"/>
      <c r="Y635" s="772"/>
      <c r="Z635" s="772"/>
    </row>
    <row r="636" spans="1:26" ht="12.75" customHeight="1" x14ac:dyDescent="0.25">
      <c r="A636" s="772"/>
      <c r="B636" s="772"/>
      <c r="C636" s="823"/>
      <c r="D636" s="775"/>
      <c r="E636" s="776"/>
      <c r="F636" s="772"/>
      <c r="G636" s="777"/>
      <c r="H636" s="777"/>
      <c r="I636" s="772"/>
      <c r="J636" s="772"/>
      <c r="K636" s="772"/>
      <c r="L636" s="772"/>
      <c r="M636" s="772"/>
      <c r="N636" s="772"/>
      <c r="O636" s="772"/>
      <c r="P636" s="772"/>
      <c r="Q636" s="772"/>
      <c r="R636" s="772"/>
      <c r="S636" s="772"/>
      <c r="T636" s="772"/>
      <c r="U636" s="772"/>
      <c r="V636" s="772"/>
      <c r="W636" s="772"/>
      <c r="X636" s="772"/>
      <c r="Y636" s="772"/>
      <c r="Z636" s="772"/>
    </row>
    <row r="637" spans="1:26" ht="12.75" customHeight="1" x14ac:dyDescent="0.25">
      <c r="A637" s="772"/>
      <c r="B637" s="772"/>
      <c r="C637" s="823"/>
      <c r="D637" s="775"/>
      <c r="E637" s="776"/>
      <c r="F637" s="772"/>
      <c r="G637" s="777"/>
      <c r="H637" s="777"/>
      <c r="I637" s="772"/>
      <c r="J637" s="772"/>
      <c r="K637" s="772"/>
      <c r="L637" s="772"/>
      <c r="M637" s="772"/>
      <c r="N637" s="772"/>
      <c r="O637" s="772"/>
      <c r="P637" s="772"/>
      <c r="Q637" s="772"/>
      <c r="R637" s="772"/>
      <c r="S637" s="772"/>
      <c r="T637" s="772"/>
      <c r="U637" s="772"/>
      <c r="V637" s="772"/>
      <c r="W637" s="772"/>
      <c r="X637" s="772"/>
      <c r="Y637" s="772"/>
      <c r="Z637" s="772"/>
    </row>
    <row r="638" spans="1:26" ht="12.75" customHeight="1" x14ac:dyDescent="0.25">
      <c r="A638" s="772"/>
      <c r="B638" s="772"/>
      <c r="C638" s="823"/>
      <c r="D638" s="775"/>
      <c r="E638" s="776"/>
      <c r="F638" s="772"/>
      <c r="G638" s="777"/>
      <c r="H638" s="777"/>
      <c r="I638" s="772"/>
      <c r="J638" s="772"/>
      <c r="K638" s="772"/>
      <c r="L638" s="772"/>
      <c r="M638" s="772"/>
      <c r="N638" s="772"/>
      <c r="O638" s="772"/>
      <c r="P638" s="772"/>
      <c r="Q638" s="772"/>
      <c r="R638" s="772"/>
      <c r="S638" s="772"/>
      <c r="T638" s="772"/>
      <c r="U638" s="772"/>
      <c r="V638" s="772"/>
      <c r="W638" s="772"/>
      <c r="X638" s="772"/>
      <c r="Y638" s="772"/>
      <c r="Z638" s="772"/>
    </row>
    <row r="639" spans="1:26" ht="12.75" customHeight="1" x14ac:dyDescent="0.25">
      <c r="A639" s="772"/>
      <c r="B639" s="772"/>
      <c r="C639" s="823"/>
      <c r="D639" s="775"/>
      <c r="E639" s="776"/>
      <c r="F639" s="772"/>
      <c r="G639" s="777"/>
      <c r="H639" s="777"/>
      <c r="I639" s="772"/>
      <c r="J639" s="772"/>
      <c r="K639" s="772"/>
      <c r="L639" s="772"/>
      <c r="M639" s="772"/>
      <c r="N639" s="772"/>
      <c r="O639" s="772"/>
      <c r="P639" s="772"/>
      <c r="Q639" s="772"/>
      <c r="R639" s="772"/>
      <c r="S639" s="772"/>
      <c r="T639" s="772"/>
      <c r="U639" s="772"/>
      <c r="V639" s="772"/>
      <c r="W639" s="772"/>
      <c r="X639" s="772"/>
      <c r="Y639" s="772"/>
      <c r="Z639" s="772"/>
    </row>
    <row r="640" spans="1:26" ht="12.75" customHeight="1" x14ac:dyDescent="0.25">
      <c r="A640" s="772"/>
      <c r="B640" s="772"/>
      <c r="C640" s="823"/>
      <c r="D640" s="775"/>
      <c r="E640" s="776"/>
      <c r="F640" s="772"/>
      <c r="G640" s="777"/>
      <c r="H640" s="777"/>
      <c r="I640" s="772"/>
      <c r="J640" s="772"/>
      <c r="K640" s="772"/>
      <c r="L640" s="772"/>
      <c r="M640" s="772"/>
      <c r="N640" s="772"/>
      <c r="O640" s="772"/>
      <c r="P640" s="772"/>
      <c r="Q640" s="772"/>
      <c r="R640" s="772"/>
      <c r="S640" s="772"/>
      <c r="T640" s="772"/>
      <c r="U640" s="772"/>
      <c r="V640" s="772"/>
      <c r="W640" s="772"/>
      <c r="X640" s="772"/>
      <c r="Y640" s="772"/>
      <c r="Z640" s="772"/>
    </row>
    <row r="641" spans="1:26" ht="12.75" customHeight="1" x14ac:dyDescent="0.25">
      <c r="A641" s="772"/>
      <c r="B641" s="772"/>
      <c r="C641" s="823"/>
      <c r="D641" s="775"/>
      <c r="E641" s="776"/>
      <c r="F641" s="772"/>
      <c r="G641" s="777"/>
      <c r="H641" s="777"/>
      <c r="I641" s="772"/>
      <c r="J641" s="772"/>
      <c r="K641" s="772"/>
      <c r="L641" s="772"/>
      <c r="M641" s="772"/>
      <c r="N641" s="772"/>
      <c r="O641" s="772"/>
      <c r="P641" s="772"/>
      <c r="Q641" s="772"/>
      <c r="R641" s="772"/>
      <c r="S641" s="772"/>
      <c r="T641" s="772"/>
      <c r="U641" s="772"/>
      <c r="V641" s="772"/>
      <c r="W641" s="772"/>
      <c r="X641" s="772"/>
      <c r="Y641" s="772"/>
      <c r="Z641" s="772"/>
    </row>
    <row r="642" spans="1:26" ht="12.75" customHeight="1" x14ac:dyDescent="0.25">
      <c r="A642" s="772"/>
      <c r="B642" s="772"/>
      <c r="C642" s="823"/>
      <c r="D642" s="775"/>
      <c r="E642" s="776"/>
      <c r="F642" s="772"/>
      <c r="G642" s="777"/>
      <c r="H642" s="777"/>
      <c r="I642" s="772"/>
      <c r="J642" s="772"/>
      <c r="K642" s="772"/>
      <c r="L642" s="772"/>
      <c r="M642" s="772"/>
      <c r="N642" s="772"/>
      <c r="O642" s="772"/>
      <c r="P642" s="772"/>
      <c r="Q642" s="772"/>
      <c r="R642" s="772"/>
      <c r="S642" s="772"/>
      <c r="T642" s="772"/>
      <c r="U642" s="772"/>
      <c r="V642" s="772"/>
      <c r="W642" s="772"/>
      <c r="X642" s="772"/>
      <c r="Y642" s="772"/>
      <c r="Z642" s="772"/>
    </row>
    <row r="643" spans="1:26" ht="12.75" customHeight="1" x14ac:dyDescent="0.25">
      <c r="A643" s="772"/>
      <c r="B643" s="772"/>
      <c r="C643" s="823"/>
      <c r="D643" s="775"/>
      <c r="E643" s="776"/>
      <c r="F643" s="772"/>
      <c r="G643" s="777"/>
      <c r="H643" s="777"/>
      <c r="I643" s="772"/>
      <c r="J643" s="772"/>
      <c r="K643" s="772"/>
      <c r="L643" s="772"/>
      <c r="M643" s="772"/>
      <c r="N643" s="772"/>
      <c r="O643" s="772"/>
      <c r="P643" s="772"/>
      <c r="Q643" s="772"/>
      <c r="R643" s="772"/>
      <c r="S643" s="772"/>
      <c r="T643" s="772"/>
      <c r="U643" s="772"/>
      <c r="V643" s="772"/>
      <c r="W643" s="772"/>
      <c r="X643" s="772"/>
      <c r="Y643" s="772"/>
      <c r="Z643" s="772"/>
    </row>
    <row r="644" spans="1:26" ht="12.75" customHeight="1" x14ac:dyDescent="0.25">
      <c r="A644" s="772"/>
      <c r="B644" s="772"/>
      <c r="C644" s="823"/>
      <c r="D644" s="775"/>
      <c r="E644" s="776"/>
      <c r="F644" s="772"/>
      <c r="G644" s="777"/>
      <c r="H644" s="777"/>
      <c r="I644" s="772"/>
      <c r="J644" s="772"/>
      <c r="K644" s="772"/>
      <c r="L644" s="772"/>
      <c r="M644" s="772"/>
      <c r="N644" s="772"/>
      <c r="O644" s="772"/>
      <c r="P644" s="772"/>
      <c r="Q644" s="772"/>
      <c r="R644" s="772"/>
      <c r="S644" s="772"/>
      <c r="T644" s="772"/>
      <c r="U644" s="772"/>
      <c r="V644" s="772"/>
      <c r="W644" s="772"/>
      <c r="X644" s="772"/>
      <c r="Y644" s="772"/>
      <c r="Z644" s="772"/>
    </row>
    <row r="645" spans="1:26" ht="12.75" customHeight="1" x14ac:dyDescent="0.25">
      <c r="A645" s="772"/>
      <c r="B645" s="772"/>
      <c r="C645" s="823"/>
      <c r="D645" s="775"/>
      <c r="E645" s="776"/>
      <c r="F645" s="772"/>
      <c r="G645" s="777"/>
      <c r="H645" s="777"/>
      <c r="I645" s="772"/>
      <c r="J645" s="772"/>
      <c r="K645" s="772"/>
      <c r="L645" s="772"/>
      <c r="M645" s="772"/>
      <c r="N645" s="772"/>
      <c r="O645" s="772"/>
      <c r="P645" s="772"/>
      <c r="Q645" s="772"/>
      <c r="R645" s="772"/>
      <c r="S645" s="772"/>
      <c r="T645" s="772"/>
      <c r="U645" s="772"/>
      <c r="V645" s="772"/>
      <c r="W645" s="772"/>
      <c r="X645" s="772"/>
      <c r="Y645" s="772"/>
      <c r="Z645" s="772"/>
    </row>
    <row r="646" spans="1:26" ht="12.75" customHeight="1" x14ac:dyDescent="0.25">
      <c r="A646" s="772"/>
      <c r="B646" s="772"/>
      <c r="C646" s="823"/>
      <c r="D646" s="775"/>
      <c r="E646" s="776"/>
      <c r="F646" s="772"/>
      <c r="G646" s="777"/>
      <c r="H646" s="777"/>
      <c r="I646" s="772"/>
      <c r="J646" s="772"/>
      <c r="K646" s="772"/>
      <c r="L646" s="772"/>
      <c r="M646" s="772"/>
      <c r="N646" s="772"/>
      <c r="O646" s="772"/>
      <c r="P646" s="772"/>
      <c r="Q646" s="772"/>
      <c r="R646" s="772"/>
      <c r="S646" s="772"/>
      <c r="T646" s="772"/>
      <c r="U646" s="772"/>
      <c r="V646" s="772"/>
      <c r="W646" s="772"/>
      <c r="X646" s="772"/>
      <c r="Y646" s="772"/>
      <c r="Z646" s="772"/>
    </row>
    <row r="647" spans="1:26" ht="12.75" customHeight="1" x14ac:dyDescent="0.25">
      <c r="A647" s="772"/>
      <c r="B647" s="772"/>
      <c r="C647" s="823"/>
      <c r="D647" s="775"/>
      <c r="E647" s="776"/>
      <c r="F647" s="772"/>
      <c r="G647" s="777"/>
      <c r="H647" s="777"/>
      <c r="I647" s="772"/>
      <c r="J647" s="772"/>
      <c r="K647" s="772"/>
      <c r="L647" s="772"/>
      <c r="M647" s="772"/>
      <c r="N647" s="772"/>
      <c r="O647" s="772"/>
      <c r="P647" s="772"/>
      <c r="Q647" s="772"/>
      <c r="R647" s="772"/>
      <c r="S647" s="772"/>
      <c r="T647" s="772"/>
      <c r="U647" s="772"/>
      <c r="V647" s="772"/>
      <c r="W647" s="772"/>
      <c r="X647" s="772"/>
      <c r="Y647" s="772"/>
      <c r="Z647" s="772"/>
    </row>
    <row r="648" spans="1:26" ht="12.75" customHeight="1" x14ac:dyDescent="0.25">
      <c r="A648" s="772"/>
      <c r="B648" s="772"/>
      <c r="C648" s="823"/>
      <c r="D648" s="775"/>
      <c r="E648" s="776"/>
      <c r="F648" s="772"/>
      <c r="G648" s="777"/>
      <c r="H648" s="777"/>
      <c r="I648" s="772"/>
      <c r="J648" s="772"/>
      <c r="K648" s="772"/>
      <c r="L648" s="772"/>
      <c r="M648" s="772"/>
      <c r="N648" s="772"/>
      <c r="O648" s="772"/>
      <c r="P648" s="772"/>
      <c r="Q648" s="772"/>
      <c r="R648" s="772"/>
      <c r="S648" s="772"/>
      <c r="T648" s="772"/>
      <c r="U648" s="772"/>
      <c r="V648" s="772"/>
      <c r="W648" s="772"/>
      <c r="X648" s="772"/>
      <c r="Y648" s="772"/>
      <c r="Z648" s="772"/>
    </row>
    <row r="649" spans="1:26" ht="12.75" customHeight="1" x14ac:dyDescent="0.25">
      <c r="A649" s="772"/>
      <c r="B649" s="772"/>
      <c r="C649" s="823"/>
      <c r="D649" s="775"/>
      <c r="E649" s="776"/>
      <c r="F649" s="772"/>
      <c r="G649" s="777"/>
      <c r="H649" s="777"/>
      <c r="I649" s="772"/>
      <c r="J649" s="772"/>
      <c r="K649" s="772"/>
      <c r="L649" s="772"/>
      <c r="M649" s="772"/>
      <c r="N649" s="772"/>
      <c r="O649" s="772"/>
      <c r="P649" s="772"/>
      <c r="Q649" s="772"/>
      <c r="R649" s="772"/>
      <c r="S649" s="772"/>
      <c r="T649" s="772"/>
      <c r="U649" s="772"/>
      <c r="V649" s="772"/>
      <c r="W649" s="772"/>
      <c r="X649" s="772"/>
      <c r="Y649" s="772"/>
      <c r="Z649" s="772"/>
    </row>
    <row r="650" spans="1:26" ht="12.75" customHeight="1" x14ac:dyDescent="0.25">
      <c r="A650" s="772"/>
      <c r="B650" s="772"/>
      <c r="C650" s="823"/>
      <c r="D650" s="775"/>
      <c r="E650" s="776"/>
      <c r="F650" s="772"/>
      <c r="G650" s="777"/>
      <c r="H650" s="777"/>
      <c r="I650" s="772"/>
      <c r="J650" s="772"/>
      <c r="K650" s="772"/>
      <c r="L650" s="772"/>
      <c r="M650" s="772"/>
      <c r="N650" s="772"/>
      <c r="O650" s="772"/>
      <c r="P650" s="772"/>
      <c r="Q650" s="772"/>
      <c r="R650" s="772"/>
      <c r="S650" s="772"/>
      <c r="T650" s="772"/>
      <c r="U650" s="772"/>
      <c r="V650" s="772"/>
      <c r="W650" s="772"/>
      <c r="X650" s="772"/>
      <c r="Y650" s="772"/>
      <c r="Z650" s="772"/>
    </row>
    <row r="651" spans="1:26" ht="12.75" customHeight="1" x14ac:dyDescent="0.25">
      <c r="A651" s="772"/>
      <c r="B651" s="772"/>
      <c r="C651" s="823"/>
      <c r="D651" s="775"/>
      <c r="E651" s="776"/>
      <c r="F651" s="772"/>
      <c r="G651" s="777"/>
      <c r="H651" s="777"/>
      <c r="I651" s="772"/>
      <c r="J651" s="772"/>
      <c r="K651" s="772"/>
      <c r="L651" s="772"/>
      <c r="M651" s="772"/>
      <c r="N651" s="772"/>
      <c r="O651" s="772"/>
      <c r="P651" s="772"/>
      <c r="Q651" s="772"/>
      <c r="R651" s="772"/>
      <c r="S651" s="772"/>
      <c r="T651" s="772"/>
      <c r="U651" s="772"/>
      <c r="V651" s="772"/>
      <c r="W651" s="772"/>
      <c r="X651" s="772"/>
      <c r="Y651" s="772"/>
      <c r="Z651" s="772"/>
    </row>
    <row r="652" spans="1:26" ht="12.75" customHeight="1" x14ac:dyDescent="0.25">
      <c r="A652" s="772"/>
      <c r="B652" s="772"/>
      <c r="C652" s="823"/>
      <c r="D652" s="775"/>
      <c r="E652" s="776"/>
      <c r="F652" s="772"/>
      <c r="G652" s="777"/>
      <c r="H652" s="777"/>
      <c r="I652" s="772"/>
      <c r="J652" s="772"/>
      <c r="K652" s="772"/>
      <c r="L652" s="772"/>
      <c r="M652" s="772"/>
      <c r="N652" s="772"/>
      <c r="O652" s="772"/>
      <c r="P652" s="772"/>
      <c r="Q652" s="772"/>
      <c r="R652" s="772"/>
      <c r="S652" s="772"/>
      <c r="T652" s="772"/>
      <c r="U652" s="772"/>
      <c r="V652" s="772"/>
      <c r="W652" s="772"/>
      <c r="X652" s="772"/>
      <c r="Y652" s="772"/>
      <c r="Z652" s="772"/>
    </row>
    <row r="653" spans="1:26" ht="12.75" customHeight="1" x14ac:dyDescent="0.25">
      <c r="A653" s="772"/>
      <c r="B653" s="772"/>
      <c r="C653" s="823"/>
      <c r="D653" s="775"/>
      <c r="E653" s="776"/>
      <c r="F653" s="772"/>
      <c r="G653" s="777"/>
      <c r="H653" s="777"/>
      <c r="I653" s="772"/>
      <c r="J653" s="772"/>
      <c r="K653" s="772"/>
      <c r="L653" s="772"/>
      <c r="M653" s="772"/>
      <c r="N653" s="772"/>
      <c r="O653" s="772"/>
      <c r="P653" s="772"/>
      <c r="Q653" s="772"/>
      <c r="R653" s="772"/>
      <c r="S653" s="772"/>
      <c r="T653" s="772"/>
      <c r="U653" s="772"/>
      <c r="V653" s="772"/>
      <c r="W653" s="772"/>
      <c r="X653" s="772"/>
      <c r="Y653" s="772"/>
      <c r="Z653" s="772"/>
    </row>
    <row r="654" spans="1:26" ht="12.75" customHeight="1" x14ac:dyDescent="0.25">
      <c r="A654" s="772"/>
      <c r="B654" s="772"/>
      <c r="C654" s="823"/>
      <c r="D654" s="775"/>
      <c r="E654" s="776"/>
      <c r="F654" s="772"/>
      <c r="G654" s="777"/>
      <c r="H654" s="777"/>
      <c r="I654" s="772"/>
      <c r="J654" s="772"/>
      <c r="K654" s="772"/>
      <c r="L654" s="772"/>
      <c r="M654" s="772"/>
      <c r="N654" s="772"/>
      <c r="O654" s="772"/>
      <c r="P654" s="772"/>
      <c r="Q654" s="772"/>
      <c r="R654" s="772"/>
      <c r="S654" s="772"/>
      <c r="T654" s="772"/>
      <c r="U654" s="772"/>
      <c r="V654" s="772"/>
      <c r="W654" s="772"/>
      <c r="X654" s="772"/>
      <c r="Y654" s="772"/>
      <c r="Z654" s="772"/>
    </row>
    <row r="655" spans="1:26" ht="12.75" customHeight="1" x14ac:dyDescent="0.25">
      <c r="A655" s="772"/>
      <c r="B655" s="772"/>
      <c r="C655" s="823"/>
      <c r="D655" s="775"/>
      <c r="E655" s="776"/>
      <c r="F655" s="772"/>
      <c r="G655" s="777"/>
      <c r="H655" s="777"/>
      <c r="I655" s="772"/>
      <c r="J655" s="772"/>
      <c r="K655" s="772"/>
      <c r="L655" s="772"/>
      <c r="M655" s="772"/>
      <c r="N655" s="772"/>
      <c r="O655" s="772"/>
      <c r="P655" s="772"/>
      <c r="Q655" s="772"/>
      <c r="R655" s="772"/>
      <c r="S655" s="772"/>
      <c r="T655" s="772"/>
      <c r="U655" s="772"/>
      <c r="V655" s="772"/>
      <c r="W655" s="772"/>
      <c r="X655" s="772"/>
      <c r="Y655" s="772"/>
      <c r="Z655" s="772"/>
    </row>
    <row r="656" spans="1:26" ht="12.75" customHeight="1" x14ac:dyDescent="0.25">
      <c r="A656" s="772"/>
      <c r="B656" s="772"/>
      <c r="C656" s="823"/>
      <c r="D656" s="775"/>
      <c r="E656" s="776"/>
      <c r="F656" s="772"/>
      <c r="G656" s="777"/>
      <c r="H656" s="777"/>
      <c r="I656" s="772"/>
      <c r="J656" s="772"/>
      <c r="K656" s="772"/>
      <c r="L656" s="772"/>
      <c r="M656" s="772"/>
      <c r="N656" s="772"/>
      <c r="O656" s="772"/>
      <c r="P656" s="772"/>
      <c r="Q656" s="772"/>
      <c r="R656" s="772"/>
      <c r="S656" s="772"/>
      <c r="T656" s="772"/>
      <c r="U656" s="772"/>
      <c r="V656" s="772"/>
      <c r="W656" s="772"/>
      <c r="X656" s="772"/>
      <c r="Y656" s="772"/>
      <c r="Z656" s="772"/>
    </row>
    <row r="657" spans="1:26" ht="12.75" customHeight="1" x14ac:dyDescent="0.25">
      <c r="A657" s="772"/>
      <c r="B657" s="772"/>
      <c r="C657" s="823"/>
      <c r="D657" s="775"/>
      <c r="E657" s="776"/>
      <c r="F657" s="772"/>
      <c r="G657" s="777"/>
      <c r="H657" s="777"/>
      <c r="I657" s="772"/>
      <c r="J657" s="772"/>
      <c r="K657" s="772"/>
      <c r="L657" s="772"/>
      <c r="M657" s="772"/>
      <c r="N657" s="772"/>
      <c r="O657" s="772"/>
      <c r="P657" s="772"/>
      <c r="Q657" s="772"/>
      <c r="R657" s="772"/>
      <c r="S657" s="772"/>
      <c r="T657" s="772"/>
      <c r="U657" s="772"/>
      <c r="V657" s="772"/>
      <c r="W657" s="772"/>
      <c r="X657" s="772"/>
      <c r="Y657" s="772"/>
      <c r="Z657" s="772"/>
    </row>
    <row r="658" spans="1:26" ht="12.75" customHeight="1" x14ac:dyDescent="0.25">
      <c r="A658" s="772"/>
      <c r="B658" s="772"/>
      <c r="C658" s="823"/>
      <c r="D658" s="775"/>
      <c r="E658" s="776"/>
      <c r="F658" s="772"/>
      <c r="G658" s="777"/>
      <c r="H658" s="777"/>
      <c r="I658" s="772"/>
      <c r="J658" s="772"/>
      <c r="K658" s="772"/>
      <c r="L658" s="772"/>
      <c r="M658" s="772"/>
      <c r="N658" s="772"/>
      <c r="O658" s="772"/>
      <c r="P658" s="772"/>
      <c r="Q658" s="772"/>
      <c r="R658" s="772"/>
      <c r="S658" s="772"/>
      <c r="T658" s="772"/>
      <c r="U658" s="772"/>
      <c r="V658" s="772"/>
      <c r="W658" s="772"/>
      <c r="X658" s="772"/>
      <c r="Y658" s="772"/>
      <c r="Z658" s="772"/>
    </row>
    <row r="659" spans="1:26" ht="12.75" customHeight="1" x14ac:dyDescent="0.25">
      <c r="A659" s="772"/>
      <c r="B659" s="772"/>
      <c r="C659" s="823"/>
      <c r="D659" s="775"/>
      <c r="E659" s="776"/>
      <c r="F659" s="772"/>
      <c r="G659" s="777"/>
      <c r="H659" s="777"/>
      <c r="I659" s="772"/>
      <c r="J659" s="772"/>
      <c r="K659" s="772"/>
      <c r="L659" s="772"/>
      <c r="M659" s="772"/>
      <c r="N659" s="772"/>
      <c r="O659" s="772"/>
      <c r="P659" s="772"/>
      <c r="Q659" s="772"/>
      <c r="R659" s="772"/>
      <c r="S659" s="772"/>
      <c r="T659" s="772"/>
      <c r="U659" s="772"/>
      <c r="V659" s="772"/>
      <c r="W659" s="772"/>
      <c r="X659" s="772"/>
      <c r="Y659" s="772"/>
      <c r="Z659" s="772"/>
    </row>
    <row r="660" spans="1:26" ht="12.75" customHeight="1" x14ac:dyDescent="0.25">
      <c r="A660" s="772"/>
      <c r="B660" s="772"/>
      <c r="C660" s="823"/>
      <c r="D660" s="775"/>
      <c r="E660" s="776"/>
      <c r="F660" s="772"/>
      <c r="G660" s="777"/>
      <c r="H660" s="777"/>
      <c r="I660" s="772"/>
      <c r="J660" s="772"/>
      <c r="K660" s="772"/>
      <c r="L660" s="772"/>
      <c r="M660" s="772"/>
      <c r="N660" s="772"/>
      <c r="O660" s="772"/>
      <c r="P660" s="772"/>
      <c r="Q660" s="772"/>
      <c r="R660" s="772"/>
      <c r="S660" s="772"/>
      <c r="T660" s="772"/>
      <c r="U660" s="772"/>
      <c r="V660" s="772"/>
      <c r="W660" s="772"/>
      <c r="X660" s="772"/>
      <c r="Y660" s="772"/>
      <c r="Z660" s="772"/>
    </row>
    <row r="661" spans="1:26" ht="12.75" customHeight="1" x14ac:dyDescent="0.25">
      <c r="A661" s="772"/>
      <c r="B661" s="772"/>
      <c r="C661" s="823"/>
      <c r="D661" s="775"/>
      <c r="E661" s="776"/>
      <c r="F661" s="772"/>
      <c r="G661" s="777"/>
      <c r="H661" s="777"/>
      <c r="I661" s="772"/>
      <c r="J661" s="772"/>
      <c r="K661" s="772"/>
      <c r="L661" s="772"/>
      <c r="M661" s="772"/>
      <c r="N661" s="772"/>
      <c r="O661" s="772"/>
      <c r="P661" s="772"/>
      <c r="Q661" s="772"/>
      <c r="R661" s="772"/>
      <c r="S661" s="772"/>
      <c r="T661" s="772"/>
      <c r="U661" s="772"/>
      <c r="V661" s="772"/>
      <c r="W661" s="772"/>
      <c r="X661" s="772"/>
      <c r="Y661" s="772"/>
      <c r="Z661" s="772"/>
    </row>
    <row r="662" spans="1:26" ht="12.75" customHeight="1" x14ac:dyDescent="0.25">
      <c r="A662" s="772"/>
      <c r="B662" s="772"/>
      <c r="C662" s="823"/>
      <c r="D662" s="775"/>
      <c r="E662" s="776"/>
      <c r="F662" s="772"/>
      <c r="G662" s="777"/>
      <c r="H662" s="777"/>
      <c r="I662" s="772"/>
      <c r="J662" s="772"/>
      <c r="K662" s="772"/>
      <c r="L662" s="772"/>
      <c r="M662" s="772"/>
      <c r="N662" s="772"/>
      <c r="O662" s="772"/>
      <c r="P662" s="772"/>
      <c r="Q662" s="772"/>
      <c r="R662" s="772"/>
      <c r="S662" s="772"/>
      <c r="T662" s="772"/>
      <c r="U662" s="772"/>
      <c r="V662" s="772"/>
      <c r="W662" s="772"/>
      <c r="X662" s="772"/>
      <c r="Y662" s="772"/>
      <c r="Z662" s="772"/>
    </row>
    <row r="663" spans="1:26" ht="12.75" customHeight="1" x14ac:dyDescent="0.25">
      <c r="A663" s="772"/>
      <c r="B663" s="772"/>
      <c r="C663" s="823"/>
      <c r="D663" s="775"/>
      <c r="E663" s="776"/>
      <c r="F663" s="772"/>
      <c r="G663" s="777"/>
      <c r="H663" s="777"/>
      <c r="I663" s="772"/>
      <c r="J663" s="772"/>
      <c r="K663" s="772"/>
      <c r="L663" s="772"/>
      <c r="M663" s="772"/>
      <c r="N663" s="772"/>
      <c r="O663" s="772"/>
      <c r="P663" s="772"/>
      <c r="Q663" s="772"/>
      <c r="R663" s="772"/>
      <c r="S663" s="772"/>
      <c r="T663" s="772"/>
      <c r="U663" s="772"/>
      <c r="V663" s="772"/>
      <c r="W663" s="772"/>
      <c r="X663" s="772"/>
      <c r="Y663" s="772"/>
      <c r="Z663" s="772"/>
    </row>
    <row r="664" spans="1:26" ht="12.75" customHeight="1" x14ac:dyDescent="0.25">
      <c r="A664" s="772"/>
      <c r="B664" s="772"/>
      <c r="C664" s="823"/>
      <c r="D664" s="775"/>
      <c r="E664" s="776"/>
      <c r="F664" s="772"/>
      <c r="G664" s="777"/>
      <c r="H664" s="777"/>
      <c r="I664" s="772"/>
      <c r="J664" s="772"/>
      <c r="K664" s="772"/>
      <c r="L664" s="772"/>
      <c r="M664" s="772"/>
      <c r="N664" s="772"/>
      <c r="O664" s="772"/>
      <c r="P664" s="772"/>
      <c r="Q664" s="772"/>
      <c r="R664" s="772"/>
      <c r="S664" s="772"/>
      <c r="T664" s="772"/>
      <c r="U664" s="772"/>
      <c r="V664" s="772"/>
      <c r="W664" s="772"/>
      <c r="X664" s="772"/>
      <c r="Y664" s="772"/>
      <c r="Z664" s="772"/>
    </row>
    <row r="665" spans="1:26" ht="12.75" customHeight="1" x14ac:dyDescent="0.25">
      <c r="A665" s="772"/>
      <c r="B665" s="772"/>
      <c r="C665" s="823"/>
      <c r="D665" s="775"/>
      <c r="E665" s="776"/>
      <c r="F665" s="772"/>
      <c r="G665" s="777"/>
      <c r="H665" s="777"/>
      <c r="I665" s="772"/>
      <c r="J665" s="772"/>
      <c r="K665" s="772"/>
      <c r="L665" s="772"/>
      <c r="M665" s="772"/>
      <c r="N665" s="772"/>
      <c r="O665" s="772"/>
      <c r="P665" s="772"/>
      <c r="Q665" s="772"/>
      <c r="R665" s="772"/>
      <c r="S665" s="772"/>
      <c r="T665" s="772"/>
      <c r="U665" s="772"/>
      <c r="V665" s="772"/>
      <c r="W665" s="772"/>
      <c r="X665" s="772"/>
      <c r="Y665" s="772"/>
      <c r="Z665" s="772"/>
    </row>
    <row r="666" spans="1:26" ht="12.75" customHeight="1" x14ac:dyDescent="0.25">
      <c r="A666" s="772"/>
      <c r="B666" s="772"/>
      <c r="C666" s="823"/>
      <c r="D666" s="775"/>
      <c r="E666" s="776"/>
      <c r="F666" s="772"/>
      <c r="G666" s="777"/>
      <c r="H666" s="777"/>
      <c r="I666" s="772"/>
      <c r="J666" s="772"/>
      <c r="K666" s="772"/>
      <c r="L666" s="772"/>
      <c r="M666" s="772"/>
      <c r="N666" s="772"/>
      <c r="O666" s="772"/>
      <c r="P666" s="772"/>
      <c r="Q666" s="772"/>
      <c r="R666" s="772"/>
      <c r="S666" s="772"/>
      <c r="T666" s="772"/>
      <c r="U666" s="772"/>
      <c r="V666" s="772"/>
      <c r="W666" s="772"/>
      <c r="X666" s="772"/>
      <c r="Y666" s="772"/>
      <c r="Z666" s="772"/>
    </row>
    <row r="667" spans="1:26" ht="12.75" customHeight="1" x14ac:dyDescent="0.25">
      <c r="A667" s="772"/>
      <c r="B667" s="772"/>
      <c r="C667" s="823"/>
      <c r="D667" s="775"/>
      <c r="E667" s="776"/>
      <c r="F667" s="772"/>
      <c r="G667" s="777"/>
      <c r="H667" s="777"/>
      <c r="I667" s="772"/>
      <c r="J667" s="772"/>
      <c r="K667" s="772"/>
      <c r="L667" s="772"/>
      <c r="M667" s="772"/>
      <c r="N667" s="772"/>
      <c r="O667" s="772"/>
      <c r="P667" s="772"/>
      <c r="Q667" s="772"/>
      <c r="R667" s="772"/>
      <c r="S667" s="772"/>
      <c r="T667" s="772"/>
      <c r="U667" s="772"/>
      <c r="V667" s="772"/>
      <c r="W667" s="772"/>
      <c r="X667" s="772"/>
      <c r="Y667" s="772"/>
      <c r="Z667" s="772"/>
    </row>
    <row r="668" spans="1:26" ht="12.75" customHeight="1" x14ac:dyDescent="0.25">
      <c r="A668" s="772"/>
      <c r="B668" s="772"/>
      <c r="C668" s="823"/>
      <c r="D668" s="775"/>
      <c r="E668" s="776"/>
      <c r="F668" s="772"/>
      <c r="G668" s="777"/>
      <c r="H668" s="777"/>
      <c r="I668" s="772"/>
      <c r="J668" s="772"/>
      <c r="K668" s="772"/>
      <c r="L668" s="772"/>
      <c r="M668" s="772"/>
      <c r="N668" s="772"/>
      <c r="O668" s="772"/>
      <c r="P668" s="772"/>
      <c r="Q668" s="772"/>
      <c r="R668" s="772"/>
      <c r="S668" s="772"/>
      <c r="T668" s="772"/>
      <c r="U668" s="772"/>
      <c r="V668" s="772"/>
      <c r="W668" s="772"/>
      <c r="X668" s="772"/>
      <c r="Y668" s="772"/>
      <c r="Z668" s="772"/>
    </row>
    <row r="669" spans="1:26" ht="12.75" customHeight="1" x14ac:dyDescent="0.25">
      <c r="A669" s="772"/>
      <c r="B669" s="772"/>
      <c r="C669" s="823"/>
      <c r="D669" s="775"/>
      <c r="E669" s="776"/>
      <c r="F669" s="772"/>
      <c r="G669" s="777"/>
      <c r="H669" s="777"/>
      <c r="I669" s="772"/>
      <c r="J669" s="772"/>
      <c r="K669" s="772"/>
      <c r="L669" s="772"/>
      <c r="M669" s="772"/>
      <c r="N669" s="772"/>
      <c r="O669" s="772"/>
      <c r="P669" s="772"/>
      <c r="Q669" s="772"/>
      <c r="R669" s="772"/>
      <c r="S669" s="772"/>
      <c r="T669" s="772"/>
      <c r="U669" s="772"/>
      <c r="V669" s="772"/>
      <c r="W669" s="772"/>
      <c r="X669" s="772"/>
      <c r="Y669" s="772"/>
      <c r="Z669" s="772"/>
    </row>
    <row r="670" spans="1:26" ht="12.75" customHeight="1" x14ac:dyDescent="0.25">
      <c r="A670" s="772"/>
      <c r="B670" s="772"/>
      <c r="C670" s="823"/>
      <c r="D670" s="775"/>
      <c r="E670" s="776"/>
      <c r="F670" s="772"/>
      <c r="G670" s="777"/>
      <c r="H670" s="777"/>
      <c r="I670" s="772"/>
      <c r="J670" s="772"/>
      <c r="K670" s="772"/>
      <c r="L670" s="772"/>
      <c r="M670" s="772"/>
      <c r="N670" s="772"/>
      <c r="O670" s="772"/>
      <c r="P670" s="772"/>
      <c r="Q670" s="772"/>
      <c r="R670" s="772"/>
      <c r="S670" s="772"/>
      <c r="T670" s="772"/>
      <c r="U670" s="772"/>
      <c r="V670" s="772"/>
      <c r="W670" s="772"/>
      <c r="X670" s="772"/>
      <c r="Y670" s="772"/>
      <c r="Z670" s="772"/>
    </row>
    <row r="671" spans="1:26" ht="12.75" customHeight="1" x14ac:dyDescent="0.25">
      <c r="A671" s="772"/>
      <c r="B671" s="772"/>
      <c r="C671" s="823"/>
      <c r="D671" s="775"/>
      <c r="E671" s="776"/>
      <c r="F671" s="772"/>
      <c r="G671" s="777"/>
      <c r="H671" s="777"/>
      <c r="I671" s="772"/>
      <c r="J671" s="772"/>
      <c r="K671" s="772"/>
      <c r="L671" s="772"/>
      <c r="M671" s="772"/>
      <c r="N671" s="772"/>
      <c r="O671" s="772"/>
      <c r="P671" s="772"/>
      <c r="Q671" s="772"/>
      <c r="R671" s="772"/>
      <c r="S671" s="772"/>
      <c r="T671" s="772"/>
      <c r="U671" s="772"/>
      <c r="V671" s="772"/>
      <c r="W671" s="772"/>
      <c r="X671" s="772"/>
      <c r="Y671" s="772"/>
      <c r="Z671" s="772"/>
    </row>
    <row r="672" spans="1:26" ht="12.75" customHeight="1" x14ac:dyDescent="0.25">
      <c r="A672" s="772"/>
      <c r="B672" s="772"/>
      <c r="C672" s="823"/>
      <c r="D672" s="775"/>
      <c r="E672" s="776"/>
      <c r="F672" s="772"/>
      <c r="G672" s="777"/>
      <c r="H672" s="777"/>
      <c r="I672" s="772"/>
      <c r="J672" s="772"/>
      <c r="K672" s="772"/>
      <c r="L672" s="772"/>
      <c r="M672" s="772"/>
      <c r="N672" s="772"/>
      <c r="O672" s="772"/>
      <c r="P672" s="772"/>
      <c r="Q672" s="772"/>
      <c r="R672" s="772"/>
      <c r="S672" s="772"/>
      <c r="T672" s="772"/>
      <c r="U672" s="772"/>
      <c r="V672" s="772"/>
      <c r="W672" s="772"/>
      <c r="X672" s="772"/>
      <c r="Y672" s="772"/>
      <c r="Z672" s="772"/>
    </row>
    <row r="673" spans="1:26" ht="12.75" customHeight="1" x14ac:dyDescent="0.25">
      <c r="A673" s="772"/>
      <c r="B673" s="772"/>
      <c r="C673" s="823"/>
      <c r="D673" s="775"/>
      <c r="E673" s="776"/>
      <c r="F673" s="772"/>
      <c r="G673" s="777"/>
      <c r="H673" s="777"/>
      <c r="I673" s="772"/>
      <c r="J673" s="772"/>
      <c r="K673" s="772"/>
      <c r="L673" s="772"/>
      <c r="M673" s="772"/>
      <c r="N673" s="772"/>
      <c r="O673" s="772"/>
      <c r="P673" s="772"/>
      <c r="Q673" s="772"/>
      <c r="R673" s="772"/>
      <c r="S673" s="772"/>
      <c r="T673" s="772"/>
      <c r="U673" s="772"/>
      <c r="V673" s="772"/>
      <c r="W673" s="772"/>
      <c r="X673" s="772"/>
      <c r="Y673" s="772"/>
      <c r="Z673" s="772"/>
    </row>
    <row r="674" spans="1:26" ht="12.75" customHeight="1" x14ac:dyDescent="0.25">
      <c r="A674" s="772"/>
      <c r="B674" s="772"/>
      <c r="C674" s="823"/>
      <c r="D674" s="775"/>
      <c r="E674" s="776"/>
      <c r="F674" s="772"/>
      <c r="G674" s="777"/>
      <c r="H674" s="777"/>
      <c r="I674" s="772"/>
      <c r="J674" s="772"/>
      <c r="K674" s="772"/>
      <c r="L674" s="772"/>
      <c r="M674" s="772"/>
      <c r="N674" s="772"/>
      <c r="O674" s="772"/>
      <c r="P674" s="772"/>
      <c r="Q674" s="772"/>
      <c r="R674" s="772"/>
      <c r="S674" s="772"/>
      <c r="T674" s="772"/>
      <c r="U674" s="772"/>
      <c r="V674" s="772"/>
      <c r="W674" s="772"/>
      <c r="X674" s="772"/>
      <c r="Y674" s="772"/>
      <c r="Z674" s="772"/>
    </row>
    <row r="675" spans="1:26" ht="12.75" customHeight="1" x14ac:dyDescent="0.25">
      <c r="A675" s="772"/>
      <c r="B675" s="772"/>
      <c r="C675" s="823"/>
      <c r="D675" s="775"/>
      <c r="E675" s="776"/>
      <c r="F675" s="772"/>
      <c r="G675" s="777"/>
      <c r="H675" s="777"/>
      <c r="I675" s="772"/>
      <c r="J675" s="772"/>
      <c r="K675" s="772"/>
      <c r="L675" s="772"/>
      <c r="M675" s="772"/>
      <c r="N675" s="772"/>
      <c r="O675" s="772"/>
      <c r="P675" s="772"/>
      <c r="Q675" s="772"/>
      <c r="R675" s="772"/>
      <c r="S675" s="772"/>
      <c r="T675" s="772"/>
      <c r="U675" s="772"/>
      <c r="V675" s="772"/>
      <c r="W675" s="772"/>
      <c r="X675" s="772"/>
      <c r="Y675" s="772"/>
      <c r="Z675" s="772"/>
    </row>
    <row r="676" spans="1:26" ht="12.75" customHeight="1" x14ac:dyDescent="0.25">
      <c r="A676" s="772"/>
      <c r="B676" s="772"/>
      <c r="C676" s="823"/>
      <c r="D676" s="775"/>
      <c r="E676" s="776"/>
      <c r="F676" s="772"/>
      <c r="G676" s="777"/>
      <c r="H676" s="777"/>
      <c r="I676" s="772"/>
      <c r="J676" s="772"/>
      <c r="K676" s="772"/>
      <c r="L676" s="772"/>
      <c r="M676" s="772"/>
      <c r="N676" s="772"/>
      <c r="O676" s="772"/>
      <c r="P676" s="772"/>
      <c r="Q676" s="772"/>
      <c r="R676" s="772"/>
      <c r="S676" s="772"/>
      <c r="T676" s="772"/>
      <c r="U676" s="772"/>
      <c r="V676" s="772"/>
      <c r="W676" s="772"/>
      <c r="X676" s="772"/>
      <c r="Y676" s="772"/>
      <c r="Z676" s="772"/>
    </row>
    <row r="677" spans="1:26" ht="12.75" customHeight="1" x14ac:dyDescent="0.25">
      <c r="A677" s="772"/>
      <c r="B677" s="772"/>
      <c r="C677" s="823"/>
      <c r="D677" s="775"/>
      <c r="E677" s="776"/>
      <c r="F677" s="772"/>
      <c r="G677" s="777"/>
      <c r="H677" s="777"/>
      <c r="I677" s="772"/>
      <c r="J677" s="772"/>
      <c r="K677" s="772"/>
      <c r="L677" s="772"/>
      <c r="M677" s="772"/>
      <c r="N677" s="772"/>
      <c r="O677" s="772"/>
      <c r="P677" s="772"/>
      <c r="Q677" s="772"/>
      <c r="R677" s="772"/>
      <c r="S677" s="772"/>
      <c r="T677" s="772"/>
      <c r="U677" s="772"/>
      <c r="V677" s="772"/>
      <c r="W677" s="772"/>
      <c r="X677" s="772"/>
      <c r="Y677" s="772"/>
      <c r="Z677" s="772"/>
    </row>
    <row r="678" spans="1:26" ht="12.75" customHeight="1" x14ac:dyDescent="0.25">
      <c r="A678" s="772"/>
      <c r="B678" s="772"/>
      <c r="C678" s="823"/>
      <c r="D678" s="775"/>
      <c r="E678" s="776"/>
      <c r="F678" s="772"/>
      <c r="G678" s="777"/>
      <c r="H678" s="777"/>
      <c r="I678" s="772"/>
      <c r="J678" s="772"/>
      <c r="K678" s="772"/>
      <c r="L678" s="772"/>
      <c r="M678" s="772"/>
      <c r="N678" s="772"/>
      <c r="O678" s="772"/>
      <c r="P678" s="772"/>
      <c r="Q678" s="772"/>
      <c r="R678" s="772"/>
      <c r="S678" s="772"/>
      <c r="T678" s="772"/>
      <c r="U678" s="772"/>
      <c r="V678" s="772"/>
      <c r="W678" s="772"/>
      <c r="X678" s="772"/>
      <c r="Y678" s="772"/>
      <c r="Z678" s="772"/>
    </row>
    <row r="679" spans="1:26" ht="12.75" customHeight="1" x14ac:dyDescent="0.25">
      <c r="A679" s="772"/>
      <c r="B679" s="772"/>
      <c r="C679" s="823"/>
      <c r="D679" s="775"/>
      <c r="E679" s="776"/>
      <c r="F679" s="772"/>
      <c r="G679" s="777"/>
      <c r="H679" s="777"/>
      <c r="I679" s="772"/>
      <c r="J679" s="772"/>
      <c r="K679" s="772"/>
      <c r="L679" s="772"/>
      <c r="M679" s="772"/>
      <c r="N679" s="772"/>
      <c r="O679" s="772"/>
      <c r="P679" s="772"/>
      <c r="Q679" s="772"/>
      <c r="R679" s="772"/>
      <c r="S679" s="772"/>
      <c r="T679" s="772"/>
      <c r="U679" s="772"/>
      <c r="V679" s="772"/>
      <c r="W679" s="772"/>
      <c r="X679" s="772"/>
      <c r="Y679" s="772"/>
      <c r="Z679" s="772"/>
    </row>
    <row r="680" spans="1:26" ht="12.75" customHeight="1" x14ac:dyDescent="0.25">
      <c r="A680" s="772"/>
      <c r="B680" s="772"/>
      <c r="C680" s="823"/>
      <c r="D680" s="775"/>
      <c r="E680" s="776"/>
      <c r="F680" s="772"/>
      <c r="G680" s="777"/>
      <c r="H680" s="777"/>
      <c r="I680" s="772"/>
      <c r="J680" s="772"/>
      <c r="K680" s="772"/>
      <c r="L680" s="772"/>
      <c r="M680" s="772"/>
      <c r="N680" s="772"/>
      <c r="O680" s="772"/>
      <c r="P680" s="772"/>
      <c r="Q680" s="772"/>
      <c r="R680" s="772"/>
      <c r="S680" s="772"/>
      <c r="T680" s="772"/>
      <c r="U680" s="772"/>
      <c r="V680" s="772"/>
      <c r="W680" s="772"/>
      <c r="X680" s="772"/>
      <c r="Y680" s="772"/>
      <c r="Z680" s="772"/>
    </row>
    <row r="681" spans="1:26" ht="12.75" customHeight="1" x14ac:dyDescent="0.25">
      <c r="A681" s="772"/>
      <c r="B681" s="772"/>
      <c r="C681" s="823"/>
      <c r="D681" s="775"/>
      <c r="E681" s="776"/>
      <c r="F681" s="772"/>
      <c r="G681" s="777"/>
      <c r="H681" s="777"/>
      <c r="I681" s="772"/>
      <c r="J681" s="772"/>
      <c r="K681" s="772"/>
      <c r="L681" s="772"/>
      <c r="M681" s="772"/>
      <c r="N681" s="772"/>
      <c r="O681" s="772"/>
      <c r="P681" s="772"/>
      <c r="Q681" s="772"/>
      <c r="R681" s="772"/>
      <c r="S681" s="772"/>
      <c r="T681" s="772"/>
      <c r="U681" s="772"/>
      <c r="V681" s="772"/>
      <c r="W681" s="772"/>
      <c r="X681" s="772"/>
      <c r="Y681" s="772"/>
      <c r="Z681" s="772"/>
    </row>
    <row r="682" spans="1:26" ht="12.75" customHeight="1" x14ac:dyDescent="0.25">
      <c r="A682" s="772"/>
      <c r="B682" s="772"/>
      <c r="C682" s="823"/>
      <c r="D682" s="775"/>
      <c r="E682" s="776"/>
      <c r="F682" s="772"/>
      <c r="G682" s="777"/>
      <c r="H682" s="777"/>
      <c r="I682" s="772"/>
      <c r="J682" s="772"/>
      <c r="K682" s="772"/>
      <c r="L682" s="772"/>
      <c r="M682" s="772"/>
      <c r="N682" s="772"/>
      <c r="O682" s="772"/>
      <c r="P682" s="772"/>
      <c r="Q682" s="772"/>
      <c r="R682" s="772"/>
      <c r="S682" s="772"/>
      <c r="T682" s="772"/>
      <c r="U682" s="772"/>
      <c r="V682" s="772"/>
      <c r="W682" s="772"/>
      <c r="X682" s="772"/>
      <c r="Y682" s="772"/>
      <c r="Z682" s="772"/>
    </row>
    <row r="683" spans="1:26" ht="12.75" customHeight="1" x14ac:dyDescent="0.25">
      <c r="A683" s="772"/>
      <c r="B683" s="772"/>
      <c r="C683" s="823"/>
      <c r="D683" s="775"/>
      <c r="E683" s="776"/>
      <c r="F683" s="772"/>
      <c r="G683" s="777"/>
      <c r="H683" s="777"/>
      <c r="I683" s="772"/>
      <c r="J683" s="772"/>
      <c r="K683" s="772"/>
      <c r="L683" s="772"/>
      <c r="M683" s="772"/>
      <c r="N683" s="772"/>
      <c r="O683" s="772"/>
      <c r="P683" s="772"/>
      <c r="Q683" s="772"/>
      <c r="R683" s="772"/>
      <c r="S683" s="772"/>
      <c r="T683" s="772"/>
      <c r="U683" s="772"/>
      <c r="V683" s="772"/>
      <c r="W683" s="772"/>
      <c r="X683" s="772"/>
      <c r="Y683" s="772"/>
      <c r="Z683" s="772"/>
    </row>
    <row r="684" spans="1:26" ht="12.75" customHeight="1" x14ac:dyDescent="0.25">
      <c r="A684" s="772"/>
      <c r="B684" s="772"/>
      <c r="C684" s="823"/>
      <c r="D684" s="775"/>
      <c r="E684" s="776"/>
      <c r="F684" s="772"/>
      <c r="G684" s="777"/>
      <c r="H684" s="777"/>
      <c r="I684" s="772"/>
      <c r="J684" s="772"/>
      <c r="K684" s="772"/>
      <c r="L684" s="772"/>
      <c r="M684" s="772"/>
      <c r="N684" s="772"/>
      <c r="O684" s="772"/>
      <c r="P684" s="772"/>
      <c r="Q684" s="772"/>
      <c r="R684" s="772"/>
      <c r="S684" s="772"/>
      <c r="T684" s="772"/>
      <c r="U684" s="772"/>
      <c r="V684" s="772"/>
      <c r="W684" s="772"/>
      <c r="X684" s="772"/>
      <c r="Y684" s="772"/>
      <c r="Z684" s="772"/>
    </row>
    <row r="685" spans="1:26" ht="12.75" customHeight="1" x14ac:dyDescent="0.25">
      <c r="A685" s="772"/>
      <c r="B685" s="772"/>
      <c r="C685" s="823"/>
      <c r="D685" s="775"/>
      <c r="E685" s="776"/>
      <c r="F685" s="772"/>
      <c r="G685" s="777"/>
      <c r="H685" s="777"/>
      <c r="I685" s="772"/>
      <c r="J685" s="772"/>
      <c r="K685" s="772"/>
      <c r="L685" s="772"/>
      <c r="M685" s="772"/>
      <c r="N685" s="772"/>
      <c r="O685" s="772"/>
      <c r="P685" s="772"/>
      <c r="Q685" s="772"/>
      <c r="R685" s="772"/>
      <c r="S685" s="772"/>
      <c r="T685" s="772"/>
      <c r="U685" s="772"/>
      <c r="V685" s="772"/>
      <c r="W685" s="772"/>
      <c r="X685" s="772"/>
      <c r="Y685" s="772"/>
      <c r="Z685" s="772"/>
    </row>
    <row r="686" spans="1:26" ht="12.75" customHeight="1" x14ac:dyDescent="0.25">
      <c r="A686" s="772"/>
      <c r="B686" s="772"/>
      <c r="C686" s="823"/>
      <c r="D686" s="775"/>
      <c r="E686" s="776"/>
      <c r="F686" s="772"/>
      <c r="G686" s="777"/>
      <c r="H686" s="777"/>
      <c r="I686" s="772"/>
      <c r="J686" s="772"/>
      <c r="K686" s="772"/>
      <c r="L686" s="772"/>
      <c r="M686" s="772"/>
      <c r="N686" s="772"/>
      <c r="O686" s="772"/>
      <c r="P686" s="772"/>
      <c r="Q686" s="772"/>
      <c r="R686" s="772"/>
      <c r="S686" s="772"/>
      <c r="T686" s="772"/>
      <c r="U686" s="772"/>
      <c r="V686" s="772"/>
      <c r="W686" s="772"/>
      <c r="X686" s="772"/>
      <c r="Y686" s="772"/>
      <c r="Z686" s="772"/>
    </row>
    <row r="687" spans="1:26" ht="12.75" customHeight="1" x14ac:dyDescent="0.25">
      <c r="A687" s="772"/>
      <c r="B687" s="772"/>
      <c r="C687" s="823"/>
      <c r="D687" s="775"/>
      <c r="E687" s="776"/>
      <c r="F687" s="772"/>
      <c r="G687" s="777"/>
      <c r="H687" s="777"/>
      <c r="I687" s="772"/>
      <c r="J687" s="772"/>
      <c r="K687" s="772"/>
      <c r="L687" s="772"/>
      <c r="M687" s="772"/>
      <c r="N687" s="772"/>
      <c r="O687" s="772"/>
      <c r="P687" s="772"/>
      <c r="Q687" s="772"/>
      <c r="R687" s="772"/>
      <c r="S687" s="772"/>
      <c r="T687" s="772"/>
      <c r="U687" s="772"/>
      <c r="V687" s="772"/>
      <c r="W687" s="772"/>
      <c r="X687" s="772"/>
      <c r="Y687" s="772"/>
      <c r="Z687" s="772"/>
    </row>
    <row r="688" spans="1:26" ht="12.75" customHeight="1" x14ac:dyDescent="0.25">
      <c r="A688" s="772"/>
      <c r="B688" s="772"/>
      <c r="C688" s="823"/>
      <c r="D688" s="775"/>
      <c r="E688" s="776"/>
      <c r="F688" s="772"/>
      <c r="G688" s="777"/>
      <c r="H688" s="777"/>
      <c r="I688" s="772"/>
      <c r="J688" s="772"/>
      <c r="K688" s="772"/>
      <c r="L688" s="772"/>
      <c r="M688" s="772"/>
      <c r="N688" s="772"/>
      <c r="O688" s="772"/>
      <c r="P688" s="772"/>
      <c r="Q688" s="772"/>
      <c r="R688" s="772"/>
      <c r="S688" s="772"/>
      <c r="T688" s="772"/>
      <c r="U688" s="772"/>
      <c r="V688" s="772"/>
      <c r="W688" s="772"/>
      <c r="X688" s="772"/>
      <c r="Y688" s="772"/>
      <c r="Z688" s="772"/>
    </row>
    <row r="689" spans="1:26" ht="12.75" customHeight="1" x14ac:dyDescent="0.25">
      <c r="A689" s="772"/>
      <c r="B689" s="772"/>
      <c r="C689" s="823"/>
      <c r="D689" s="775"/>
      <c r="E689" s="776"/>
      <c r="F689" s="772"/>
      <c r="G689" s="777"/>
      <c r="H689" s="777"/>
      <c r="I689" s="772"/>
      <c r="J689" s="772"/>
      <c r="K689" s="772"/>
      <c r="L689" s="772"/>
      <c r="M689" s="772"/>
      <c r="N689" s="772"/>
      <c r="O689" s="772"/>
      <c r="P689" s="772"/>
      <c r="Q689" s="772"/>
      <c r="R689" s="772"/>
      <c r="S689" s="772"/>
      <c r="T689" s="772"/>
      <c r="U689" s="772"/>
      <c r="V689" s="772"/>
      <c r="W689" s="772"/>
      <c r="X689" s="772"/>
      <c r="Y689" s="772"/>
      <c r="Z689" s="772"/>
    </row>
    <row r="690" spans="1:26" ht="12.75" customHeight="1" x14ac:dyDescent="0.25">
      <c r="A690" s="772"/>
      <c r="B690" s="772"/>
      <c r="C690" s="823"/>
      <c r="D690" s="775"/>
      <c r="E690" s="776"/>
      <c r="F690" s="772"/>
      <c r="G690" s="777"/>
      <c r="H690" s="777"/>
      <c r="I690" s="772"/>
      <c r="J690" s="772"/>
      <c r="K690" s="772"/>
      <c r="L690" s="772"/>
      <c r="M690" s="772"/>
      <c r="N690" s="772"/>
      <c r="O690" s="772"/>
      <c r="P690" s="772"/>
      <c r="Q690" s="772"/>
      <c r="R690" s="772"/>
      <c r="S690" s="772"/>
      <c r="T690" s="772"/>
      <c r="U690" s="772"/>
      <c r="V690" s="772"/>
      <c r="W690" s="772"/>
      <c r="X690" s="772"/>
      <c r="Y690" s="772"/>
      <c r="Z690" s="772"/>
    </row>
    <row r="691" spans="1:26" ht="12.75" customHeight="1" x14ac:dyDescent="0.25">
      <c r="A691" s="772"/>
      <c r="B691" s="772"/>
      <c r="C691" s="823"/>
      <c r="D691" s="775"/>
      <c r="E691" s="776"/>
      <c r="F691" s="772"/>
      <c r="G691" s="777"/>
      <c r="H691" s="777"/>
      <c r="I691" s="772"/>
      <c r="J691" s="772"/>
      <c r="K691" s="772"/>
      <c r="L691" s="772"/>
      <c r="M691" s="772"/>
      <c r="N691" s="772"/>
      <c r="O691" s="772"/>
      <c r="P691" s="772"/>
      <c r="Q691" s="772"/>
      <c r="R691" s="772"/>
      <c r="S691" s="772"/>
      <c r="T691" s="772"/>
      <c r="U691" s="772"/>
      <c r="V691" s="772"/>
      <c r="W691" s="772"/>
      <c r="X691" s="772"/>
      <c r="Y691" s="772"/>
      <c r="Z691" s="772"/>
    </row>
    <row r="692" spans="1:26" ht="12.75" customHeight="1" x14ac:dyDescent="0.25">
      <c r="A692" s="772"/>
      <c r="B692" s="772"/>
      <c r="C692" s="823"/>
      <c r="D692" s="775"/>
      <c r="E692" s="776"/>
      <c r="F692" s="772"/>
      <c r="G692" s="777"/>
      <c r="H692" s="777"/>
      <c r="I692" s="772"/>
      <c r="J692" s="772"/>
      <c r="K692" s="772"/>
      <c r="L692" s="772"/>
      <c r="M692" s="772"/>
      <c r="N692" s="772"/>
      <c r="O692" s="772"/>
      <c r="P692" s="772"/>
      <c r="Q692" s="772"/>
      <c r="R692" s="772"/>
      <c r="S692" s="772"/>
      <c r="T692" s="772"/>
      <c r="U692" s="772"/>
      <c r="V692" s="772"/>
      <c r="W692" s="772"/>
      <c r="X692" s="772"/>
      <c r="Y692" s="772"/>
      <c r="Z692" s="772"/>
    </row>
    <row r="693" spans="1:26" ht="12.75" customHeight="1" x14ac:dyDescent="0.25">
      <c r="A693" s="772"/>
      <c r="B693" s="772"/>
      <c r="C693" s="823"/>
      <c r="D693" s="775"/>
      <c r="E693" s="776"/>
      <c r="F693" s="772"/>
      <c r="G693" s="777"/>
      <c r="H693" s="777"/>
      <c r="I693" s="772"/>
      <c r="J693" s="772"/>
      <c r="K693" s="772"/>
      <c r="L693" s="772"/>
      <c r="M693" s="772"/>
      <c r="N693" s="772"/>
      <c r="O693" s="772"/>
      <c r="P693" s="772"/>
      <c r="Q693" s="772"/>
      <c r="R693" s="772"/>
      <c r="S693" s="772"/>
      <c r="T693" s="772"/>
      <c r="U693" s="772"/>
      <c r="V693" s="772"/>
      <c r="W693" s="772"/>
      <c r="X693" s="772"/>
      <c r="Y693" s="772"/>
      <c r="Z693" s="772"/>
    </row>
    <row r="694" spans="1:26" ht="12.75" customHeight="1" x14ac:dyDescent="0.25">
      <c r="A694" s="772"/>
      <c r="B694" s="772"/>
      <c r="C694" s="823"/>
      <c r="D694" s="775"/>
      <c r="E694" s="776"/>
      <c r="F694" s="772"/>
      <c r="G694" s="777"/>
      <c r="H694" s="777"/>
      <c r="I694" s="772"/>
      <c r="J694" s="772"/>
      <c r="K694" s="772"/>
      <c r="L694" s="772"/>
      <c r="M694" s="772"/>
      <c r="N694" s="772"/>
      <c r="O694" s="772"/>
      <c r="P694" s="772"/>
      <c r="Q694" s="772"/>
      <c r="R694" s="772"/>
      <c r="S694" s="772"/>
      <c r="T694" s="772"/>
      <c r="U694" s="772"/>
      <c r="V694" s="772"/>
      <c r="W694" s="772"/>
      <c r="X694" s="772"/>
      <c r="Y694" s="772"/>
      <c r="Z694" s="772"/>
    </row>
    <row r="695" spans="1:26" ht="12.75" customHeight="1" x14ac:dyDescent="0.25">
      <c r="A695" s="772"/>
      <c r="B695" s="772"/>
      <c r="C695" s="823"/>
      <c r="D695" s="775"/>
      <c r="E695" s="776"/>
      <c r="F695" s="772"/>
      <c r="G695" s="777"/>
      <c r="H695" s="777"/>
      <c r="I695" s="772"/>
      <c r="J695" s="772"/>
      <c r="K695" s="772"/>
      <c r="L695" s="772"/>
      <c r="M695" s="772"/>
      <c r="N695" s="772"/>
      <c r="O695" s="772"/>
      <c r="P695" s="772"/>
      <c r="Q695" s="772"/>
      <c r="R695" s="772"/>
      <c r="S695" s="772"/>
      <c r="T695" s="772"/>
      <c r="U695" s="772"/>
      <c r="V695" s="772"/>
      <c r="W695" s="772"/>
      <c r="X695" s="772"/>
      <c r="Y695" s="772"/>
      <c r="Z695" s="772"/>
    </row>
    <row r="696" spans="1:26" ht="12.75" customHeight="1" x14ac:dyDescent="0.25">
      <c r="A696" s="772"/>
      <c r="B696" s="772"/>
      <c r="C696" s="823"/>
      <c r="D696" s="775"/>
      <c r="E696" s="776"/>
      <c r="F696" s="772"/>
      <c r="G696" s="777"/>
      <c r="H696" s="777"/>
      <c r="I696" s="772"/>
      <c r="J696" s="772"/>
      <c r="K696" s="772"/>
      <c r="L696" s="772"/>
      <c r="M696" s="772"/>
      <c r="N696" s="772"/>
      <c r="O696" s="772"/>
      <c r="P696" s="772"/>
      <c r="Q696" s="772"/>
      <c r="R696" s="772"/>
      <c r="S696" s="772"/>
      <c r="T696" s="772"/>
      <c r="U696" s="772"/>
      <c r="V696" s="772"/>
      <c r="W696" s="772"/>
      <c r="X696" s="772"/>
      <c r="Y696" s="772"/>
      <c r="Z696" s="772"/>
    </row>
    <row r="697" spans="1:26" ht="12.75" customHeight="1" x14ac:dyDescent="0.25">
      <c r="A697" s="772"/>
      <c r="B697" s="772"/>
      <c r="C697" s="823"/>
      <c r="D697" s="775"/>
      <c r="E697" s="776"/>
      <c r="F697" s="772"/>
      <c r="G697" s="777"/>
      <c r="H697" s="777"/>
      <c r="I697" s="772"/>
      <c r="J697" s="772"/>
      <c r="K697" s="772"/>
      <c r="L697" s="772"/>
      <c r="M697" s="772"/>
      <c r="N697" s="772"/>
      <c r="O697" s="772"/>
      <c r="P697" s="772"/>
      <c r="Q697" s="772"/>
      <c r="R697" s="772"/>
      <c r="S697" s="772"/>
      <c r="T697" s="772"/>
      <c r="U697" s="772"/>
      <c r="V697" s="772"/>
      <c r="W697" s="772"/>
      <c r="X697" s="772"/>
      <c r="Y697" s="772"/>
      <c r="Z697" s="772"/>
    </row>
    <row r="698" spans="1:26" ht="12.75" customHeight="1" x14ac:dyDescent="0.25">
      <c r="A698" s="772"/>
      <c r="B698" s="772"/>
      <c r="C698" s="823"/>
      <c r="D698" s="775"/>
      <c r="E698" s="776"/>
      <c r="F698" s="772"/>
      <c r="G698" s="777"/>
      <c r="H698" s="777"/>
      <c r="I698" s="772"/>
      <c r="J698" s="772"/>
      <c r="K698" s="772"/>
      <c r="L698" s="772"/>
      <c r="M698" s="772"/>
      <c r="N698" s="772"/>
      <c r="O698" s="772"/>
      <c r="P698" s="772"/>
      <c r="Q698" s="772"/>
      <c r="R698" s="772"/>
      <c r="S698" s="772"/>
      <c r="T698" s="772"/>
      <c r="U698" s="772"/>
      <c r="V698" s="772"/>
      <c r="W698" s="772"/>
      <c r="X698" s="772"/>
      <c r="Y698" s="772"/>
      <c r="Z698" s="772"/>
    </row>
    <row r="699" spans="1:26" ht="12.75" customHeight="1" x14ac:dyDescent="0.25">
      <c r="A699" s="772"/>
      <c r="B699" s="772"/>
      <c r="C699" s="823"/>
      <c r="D699" s="775"/>
      <c r="E699" s="776"/>
      <c r="F699" s="772"/>
      <c r="G699" s="777"/>
      <c r="H699" s="777"/>
      <c r="I699" s="772"/>
      <c r="J699" s="772"/>
      <c r="K699" s="772"/>
      <c r="L699" s="772"/>
      <c r="M699" s="772"/>
      <c r="N699" s="772"/>
      <c r="O699" s="772"/>
      <c r="P699" s="772"/>
      <c r="Q699" s="772"/>
      <c r="R699" s="772"/>
      <c r="S699" s="772"/>
      <c r="T699" s="772"/>
      <c r="U699" s="772"/>
      <c r="V699" s="772"/>
      <c r="W699" s="772"/>
      <c r="X699" s="772"/>
      <c r="Y699" s="772"/>
      <c r="Z699" s="772"/>
    </row>
    <row r="700" spans="1:26" ht="12.75" customHeight="1" x14ac:dyDescent="0.25">
      <c r="A700" s="772"/>
      <c r="B700" s="772"/>
      <c r="C700" s="823"/>
      <c r="D700" s="775"/>
      <c r="E700" s="776"/>
      <c r="F700" s="772"/>
      <c r="G700" s="777"/>
      <c r="H700" s="777"/>
      <c r="I700" s="772"/>
      <c r="J700" s="772"/>
      <c r="K700" s="772"/>
      <c r="L700" s="772"/>
      <c r="M700" s="772"/>
      <c r="N700" s="772"/>
      <c r="O700" s="772"/>
      <c r="P700" s="772"/>
      <c r="Q700" s="772"/>
      <c r="R700" s="772"/>
      <c r="S700" s="772"/>
      <c r="T700" s="772"/>
      <c r="U700" s="772"/>
      <c r="V700" s="772"/>
      <c r="W700" s="772"/>
      <c r="X700" s="772"/>
      <c r="Y700" s="772"/>
      <c r="Z700" s="772"/>
    </row>
    <row r="701" spans="1:26" ht="12.75" customHeight="1" x14ac:dyDescent="0.25">
      <c r="A701" s="772"/>
      <c r="B701" s="772"/>
      <c r="C701" s="823"/>
      <c r="D701" s="775"/>
      <c r="E701" s="776"/>
      <c r="F701" s="772"/>
      <c r="G701" s="777"/>
      <c r="H701" s="777"/>
      <c r="I701" s="772"/>
      <c r="J701" s="772"/>
      <c r="K701" s="772"/>
      <c r="L701" s="772"/>
      <c r="M701" s="772"/>
      <c r="N701" s="772"/>
      <c r="O701" s="772"/>
      <c r="P701" s="772"/>
      <c r="Q701" s="772"/>
      <c r="R701" s="772"/>
      <c r="S701" s="772"/>
      <c r="T701" s="772"/>
      <c r="U701" s="772"/>
      <c r="V701" s="772"/>
      <c r="W701" s="772"/>
      <c r="X701" s="772"/>
      <c r="Y701" s="772"/>
      <c r="Z701" s="772"/>
    </row>
    <row r="702" spans="1:26" ht="12.75" customHeight="1" x14ac:dyDescent="0.25">
      <c r="A702" s="772"/>
      <c r="B702" s="772"/>
      <c r="C702" s="823"/>
      <c r="D702" s="775"/>
      <c r="E702" s="776"/>
      <c r="F702" s="772"/>
      <c r="G702" s="777"/>
      <c r="H702" s="777"/>
      <c r="I702" s="772"/>
      <c r="J702" s="772"/>
      <c r="K702" s="772"/>
      <c r="L702" s="772"/>
      <c r="M702" s="772"/>
      <c r="N702" s="772"/>
      <c r="O702" s="772"/>
      <c r="P702" s="772"/>
      <c r="Q702" s="772"/>
      <c r="R702" s="772"/>
      <c r="S702" s="772"/>
      <c r="T702" s="772"/>
      <c r="U702" s="772"/>
      <c r="V702" s="772"/>
      <c r="W702" s="772"/>
      <c r="X702" s="772"/>
      <c r="Y702" s="772"/>
      <c r="Z702" s="772"/>
    </row>
    <row r="703" spans="1:26" ht="12.75" customHeight="1" x14ac:dyDescent="0.25">
      <c r="A703" s="772"/>
      <c r="B703" s="772"/>
      <c r="C703" s="823"/>
      <c r="D703" s="775"/>
      <c r="E703" s="776"/>
      <c r="F703" s="772"/>
      <c r="G703" s="777"/>
      <c r="H703" s="777"/>
      <c r="I703" s="772"/>
      <c r="J703" s="772"/>
      <c r="K703" s="772"/>
      <c r="L703" s="772"/>
      <c r="M703" s="772"/>
      <c r="N703" s="772"/>
      <c r="O703" s="772"/>
      <c r="P703" s="772"/>
      <c r="Q703" s="772"/>
      <c r="R703" s="772"/>
      <c r="S703" s="772"/>
      <c r="T703" s="772"/>
      <c r="U703" s="772"/>
      <c r="V703" s="772"/>
      <c r="W703" s="772"/>
      <c r="X703" s="772"/>
      <c r="Y703" s="772"/>
      <c r="Z703" s="772"/>
    </row>
    <row r="704" spans="1:26" ht="12.75" customHeight="1" x14ac:dyDescent="0.25">
      <c r="A704" s="772"/>
      <c r="B704" s="772"/>
      <c r="C704" s="823"/>
      <c r="D704" s="775"/>
      <c r="E704" s="776"/>
      <c r="F704" s="772"/>
      <c r="G704" s="777"/>
      <c r="H704" s="777"/>
      <c r="I704" s="772"/>
      <c r="J704" s="772"/>
      <c r="K704" s="772"/>
      <c r="L704" s="772"/>
      <c r="M704" s="772"/>
      <c r="N704" s="772"/>
      <c r="O704" s="772"/>
      <c r="P704" s="772"/>
      <c r="Q704" s="772"/>
      <c r="R704" s="772"/>
      <c r="S704" s="772"/>
      <c r="T704" s="772"/>
      <c r="U704" s="772"/>
      <c r="V704" s="772"/>
      <c r="W704" s="772"/>
      <c r="X704" s="772"/>
      <c r="Y704" s="772"/>
      <c r="Z704" s="772"/>
    </row>
    <row r="705" spans="1:26" ht="12.75" customHeight="1" x14ac:dyDescent="0.25">
      <c r="A705" s="772"/>
      <c r="B705" s="772"/>
      <c r="C705" s="823"/>
      <c r="D705" s="775"/>
      <c r="E705" s="776"/>
      <c r="F705" s="772"/>
      <c r="G705" s="777"/>
      <c r="H705" s="777"/>
      <c r="I705" s="772"/>
      <c r="J705" s="772"/>
      <c r="K705" s="772"/>
      <c r="L705" s="772"/>
      <c r="M705" s="772"/>
      <c r="N705" s="772"/>
      <c r="O705" s="772"/>
      <c r="P705" s="772"/>
      <c r="Q705" s="772"/>
      <c r="R705" s="772"/>
      <c r="S705" s="772"/>
      <c r="T705" s="772"/>
      <c r="U705" s="772"/>
      <c r="V705" s="772"/>
      <c r="W705" s="772"/>
      <c r="X705" s="772"/>
      <c r="Y705" s="772"/>
      <c r="Z705" s="772"/>
    </row>
    <row r="706" spans="1:26" ht="12.75" customHeight="1" x14ac:dyDescent="0.25">
      <c r="A706" s="772"/>
      <c r="B706" s="772"/>
      <c r="C706" s="823"/>
      <c r="D706" s="775"/>
      <c r="E706" s="776"/>
      <c r="F706" s="772"/>
      <c r="G706" s="777"/>
      <c r="H706" s="777"/>
      <c r="I706" s="772"/>
      <c r="J706" s="772"/>
      <c r="K706" s="772"/>
      <c r="L706" s="772"/>
      <c r="M706" s="772"/>
      <c r="N706" s="772"/>
      <c r="O706" s="772"/>
      <c r="P706" s="772"/>
      <c r="Q706" s="772"/>
      <c r="R706" s="772"/>
      <c r="S706" s="772"/>
      <c r="T706" s="772"/>
      <c r="U706" s="772"/>
      <c r="V706" s="772"/>
      <c r="W706" s="772"/>
      <c r="X706" s="772"/>
      <c r="Y706" s="772"/>
      <c r="Z706" s="772"/>
    </row>
    <row r="707" spans="1:26" ht="12.75" customHeight="1" x14ac:dyDescent="0.25">
      <c r="A707" s="772"/>
      <c r="B707" s="772"/>
      <c r="C707" s="823"/>
      <c r="D707" s="775"/>
      <c r="E707" s="776"/>
      <c r="F707" s="772"/>
      <c r="G707" s="777"/>
      <c r="H707" s="777"/>
      <c r="I707" s="772"/>
      <c r="J707" s="772"/>
      <c r="K707" s="772"/>
      <c r="L707" s="772"/>
      <c r="M707" s="772"/>
      <c r="N707" s="772"/>
      <c r="O707" s="772"/>
      <c r="P707" s="772"/>
      <c r="Q707" s="772"/>
      <c r="R707" s="772"/>
      <c r="S707" s="772"/>
      <c r="T707" s="772"/>
      <c r="U707" s="772"/>
      <c r="V707" s="772"/>
      <c r="W707" s="772"/>
      <c r="X707" s="772"/>
      <c r="Y707" s="772"/>
      <c r="Z707" s="772"/>
    </row>
    <row r="708" spans="1:26" ht="12.75" customHeight="1" x14ac:dyDescent="0.25">
      <c r="A708" s="772"/>
      <c r="B708" s="772"/>
      <c r="C708" s="823"/>
      <c r="D708" s="775"/>
      <c r="E708" s="776"/>
      <c r="F708" s="772"/>
      <c r="G708" s="777"/>
      <c r="H708" s="777"/>
      <c r="I708" s="772"/>
      <c r="J708" s="772"/>
      <c r="K708" s="772"/>
      <c r="L708" s="772"/>
      <c r="M708" s="772"/>
      <c r="N708" s="772"/>
      <c r="O708" s="772"/>
      <c r="P708" s="772"/>
      <c r="Q708" s="772"/>
      <c r="R708" s="772"/>
      <c r="S708" s="772"/>
      <c r="T708" s="772"/>
      <c r="U708" s="772"/>
      <c r="V708" s="772"/>
      <c r="W708" s="772"/>
      <c r="X708" s="772"/>
      <c r="Y708" s="772"/>
      <c r="Z708" s="772"/>
    </row>
    <row r="709" spans="1:26" ht="12.75" customHeight="1" x14ac:dyDescent="0.25">
      <c r="A709" s="772"/>
      <c r="B709" s="772"/>
      <c r="C709" s="823"/>
      <c r="D709" s="775"/>
      <c r="E709" s="776"/>
      <c r="F709" s="772"/>
      <c r="G709" s="777"/>
      <c r="H709" s="777"/>
      <c r="I709" s="772"/>
      <c r="J709" s="772"/>
      <c r="K709" s="772"/>
      <c r="L709" s="772"/>
      <c r="M709" s="772"/>
      <c r="N709" s="772"/>
      <c r="O709" s="772"/>
      <c r="P709" s="772"/>
      <c r="Q709" s="772"/>
      <c r="R709" s="772"/>
      <c r="S709" s="772"/>
      <c r="T709" s="772"/>
      <c r="U709" s="772"/>
      <c r="V709" s="772"/>
      <c r="W709" s="772"/>
      <c r="X709" s="772"/>
      <c r="Y709" s="772"/>
      <c r="Z709" s="772"/>
    </row>
    <row r="710" spans="1:26" ht="12.75" customHeight="1" x14ac:dyDescent="0.25">
      <c r="A710" s="772"/>
      <c r="B710" s="772"/>
      <c r="C710" s="823"/>
      <c r="D710" s="775"/>
      <c r="E710" s="776"/>
      <c r="F710" s="772"/>
      <c r="G710" s="777"/>
      <c r="H710" s="777"/>
      <c r="I710" s="772"/>
      <c r="J710" s="772"/>
      <c r="K710" s="772"/>
      <c r="L710" s="772"/>
      <c r="M710" s="772"/>
      <c r="N710" s="772"/>
      <c r="O710" s="772"/>
      <c r="P710" s="772"/>
      <c r="Q710" s="772"/>
      <c r="R710" s="772"/>
      <c r="S710" s="772"/>
      <c r="T710" s="772"/>
      <c r="U710" s="772"/>
      <c r="V710" s="772"/>
      <c r="W710" s="772"/>
      <c r="X710" s="772"/>
      <c r="Y710" s="772"/>
      <c r="Z710" s="772"/>
    </row>
    <row r="711" spans="1:26" ht="12.75" customHeight="1" x14ac:dyDescent="0.25">
      <c r="A711" s="772"/>
      <c r="B711" s="772"/>
      <c r="C711" s="823"/>
      <c r="D711" s="775"/>
      <c r="E711" s="776"/>
      <c r="F711" s="772"/>
      <c r="G711" s="777"/>
      <c r="H711" s="777"/>
      <c r="I711" s="772"/>
      <c r="J711" s="772"/>
      <c r="K711" s="772"/>
      <c r="L711" s="772"/>
      <c r="M711" s="772"/>
      <c r="N711" s="772"/>
      <c r="O711" s="772"/>
      <c r="P711" s="772"/>
      <c r="Q711" s="772"/>
      <c r="R711" s="772"/>
      <c r="S711" s="772"/>
      <c r="T711" s="772"/>
      <c r="U711" s="772"/>
      <c r="V711" s="772"/>
      <c r="W711" s="772"/>
      <c r="X711" s="772"/>
      <c r="Y711" s="772"/>
      <c r="Z711" s="772"/>
    </row>
    <row r="712" spans="1:26" ht="12.75" customHeight="1" x14ac:dyDescent="0.25">
      <c r="A712" s="772"/>
      <c r="B712" s="772"/>
      <c r="C712" s="823"/>
      <c r="D712" s="775"/>
      <c r="E712" s="776"/>
      <c r="F712" s="772"/>
      <c r="G712" s="777"/>
      <c r="H712" s="777"/>
      <c r="I712" s="772"/>
      <c r="J712" s="772"/>
      <c r="K712" s="772"/>
      <c r="L712" s="772"/>
      <c r="M712" s="772"/>
      <c r="N712" s="772"/>
      <c r="O712" s="772"/>
      <c r="P712" s="772"/>
      <c r="Q712" s="772"/>
      <c r="R712" s="772"/>
      <c r="S712" s="772"/>
      <c r="T712" s="772"/>
      <c r="U712" s="772"/>
      <c r="V712" s="772"/>
      <c r="W712" s="772"/>
      <c r="X712" s="772"/>
      <c r="Y712" s="772"/>
      <c r="Z712" s="772"/>
    </row>
    <row r="713" spans="1:26" ht="12.75" customHeight="1" x14ac:dyDescent="0.25">
      <c r="A713" s="772"/>
      <c r="B713" s="772"/>
      <c r="C713" s="823"/>
      <c r="D713" s="775"/>
      <c r="E713" s="776"/>
      <c r="F713" s="772"/>
      <c r="G713" s="777"/>
      <c r="H713" s="777"/>
      <c r="I713" s="772"/>
      <c r="J713" s="772"/>
      <c r="K713" s="772"/>
      <c r="L713" s="772"/>
      <c r="M713" s="772"/>
      <c r="N713" s="772"/>
      <c r="O713" s="772"/>
      <c r="P713" s="772"/>
      <c r="Q713" s="772"/>
      <c r="R713" s="772"/>
      <c r="S713" s="772"/>
      <c r="T713" s="772"/>
      <c r="U713" s="772"/>
      <c r="V713" s="772"/>
      <c r="W713" s="772"/>
      <c r="X713" s="772"/>
      <c r="Y713" s="772"/>
      <c r="Z713" s="772"/>
    </row>
    <row r="714" spans="1:26" ht="12.75" customHeight="1" x14ac:dyDescent="0.25">
      <c r="A714" s="772"/>
      <c r="B714" s="772"/>
      <c r="C714" s="823"/>
      <c r="D714" s="775"/>
      <c r="E714" s="776"/>
      <c r="F714" s="772"/>
      <c r="G714" s="777"/>
      <c r="H714" s="777"/>
      <c r="I714" s="772"/>
      <c r="J714" s="772"/>
      <c r="K714" s="772"/>
      <c r="L714" s="772"/>
      <c r="M714" s="772"/>
      <c r="N714" s="772"/>
      <c r="O714" s="772"/>
      <c r="P714" s="772"/>
      <c r="Q714" s="772"/>
      <c r="R714" s="772"/>
      <c r="S714" s="772"/>
      <c r="T714" s="772"/>
      <c r="U714" s="772"/>
      <c r="V714" s="772"/>
      <c r="W714" s="772"/>
      <c r="X714" s="772"/>
      <c r="Y714" s="772"/>
      <c r="Z714" s="772"/>
    </row>
    <row r="715" spans="1:26" ht="12.75" customHeight="1" x14ac:dyDescent="0.25">
      <c r="A715" s="772"/>
      <c r="B715" s="772"/>
      <c r="C715" s="823"/>
      <c r="D715" s="775"/>
      <c r="E715" s="776"/>
      <c r="F715" s="772"/>
      <c r="G715" s="777"/>
      <c r="H715" s="777"/>
      <c r="I715" s="772"/>
      <c r="J715" s="772"/>
      <c r="K715" s="772"/>
      <c r="L715" s="772"/>
      <c r="M715" s="772"/>
      <c r="N715" s="772"/>
      <c r="O715" s="772"/>
      <c r="P715" s="772"/>
      <c r="Q715" s="772"/>
      <c r="R715" s="772"/>
      <c r="S715" s="772"/>
      <c r="T715" s="772"/>
      <c r="U715" s="772"/>
      <c r="V715" s="772"/>
      <c r="W715" s="772"/>
      <c r="X715" s="772"/>
      <c r="Y715" s="772"/>
      <c r="Z715" s="772"/>
    </row>
    <row r="716" spans="1:26" ht="12.75" customHeight="1" x14ac:dyDescent="0.25">
      <c r="A716" s="772"/>
      <c r="B716" s="772"/>
      <c r="C716" s="823"/>
      <c r="D716" s="775"/>
      <c r="E716" s="776"/>
      <c r="F716" s="772"/>
      <c r="G716" s="777"/>
      <c r="H716" s="777"/>
      <c r="I716" s="772"/>
      <c r="J716" s="772"/>
      <c r="K716" s="772"/>
      <c r="L716" s="772"/>
      <c r="M716" s="772"/>
      <c r="N716" s="772"/>
      <c r="O716" s="772"/>
      <c r="P716" s="772"/>
      <c r="Q716" s="772"/>
      <c r="R716" s="772"/>
      <c r="S716" s="772"/>
      <c r="T716" s="772"/>
      <c r="U716" s="772"/>
      <c r="V716" s="772"/>
      <c r="W716" s="772"/>
      <c r="X716" s="772"/>
      <c r="Y716" s="772"/>
      <c r="Z716" s="772"/>
    </row>
    <row r="717" spans="1:26" ht="12.75" customHeight="1" x14ac:dyDescent="0.25">
      <c r="A717" s="772"/>
      <c r="B717" s="772"/>
      <c r="C717" s="823"/>
      <c r="D717" s="775"/>
      <c r="E717" s="776"/>
      <c r="F717" s="772"/>
      <c r="G717" s="777"/>
      <c r="H717" s="777"/>
      <c r="I717" s="772"/>
      <c r="J717" s="772"/>
      <c r="K717" s="772"/>
      <c r="L717" s="772"/>
      <c r="M717" s="772"/>
      <c r="N717" s="772"/>
      <c r="O717" s="772"/>
      <c r="P717" s="772"/>
      <c r="Q717" s="772"/>
      <c r="R717" s="772"/>
      <c r="S717" s="772"/>
      <c r="T717" s="772"/>
      <c r="U717" s="772"/>
      <c r="V717" s="772"/>
      <c r="W717" s="772"/>
      <c r="X717" s="772"/>
      <c r="Y717" s="772"/>
      <c r="Z717" s="772"/>
    </row>
    <row r="718" spans="1:26" ht="12.75" customHeight="1" x14ac:dyDescent="0.25">
      <c r="A718" s="772"/>
      <c r="B718" s="772"/>
      <c r="C718" s="823"/>
      <c r="D718" s="775"/>
      <c r="E718" s="776"/>
      <c r="F718" s="772"/>
      <c r="G718" s="777"/>
      <c r="H718" s="777"/>
      <c r="I718" s="772"/>
      <c r="J718" s="772"/>
      <c r="K718" s="772"/>
      <c r="L718" s="772"/>
      <c r="M718" s="772"/>
      <c r="N718" s="772"/>
      <c r="O718" s="772"/>
      <c r="P718" s="772"/>
      <c r="Q718" s="772"/>
      <c r="R718" s="772"/>
      <c r="S718" s="772"/>
      <c r="T718" s="772"/>
      <c r="U718" s="772"/>
      <c r="V718" s="772"/>
      <c r="W718" s="772"/>
      <c r="X718" s="772"/>
      <c r="Y718" s="772"/>
      <c r="Z718" s="772"/>
    </row>
    <row r="719" spans="1:26" ht="12.75" customHeight="1" x14ac:dyDescent="0.25">
      <c r="A719" s="772"/>
      <c r="B719" s="772"/>
      <c r="C719" s="823"/>
      <c r="D719" s="775"/>
      <c r="E719" s="776"/>
      <c r="F719" s="772"/>
      <c r="G719" s="777"/>
      <c r="H719" s="777"/>
      <c r="I719" s="772"/>
      <c r="J719" s="772"/>
      <c r="K719" s="772"/>
      <c r="L719" s="772"/>
      <c r="M719" s="772"/>
      <c r="N719" s="772"/>
      <c r="O719" s="772"/>
      <c r="P719" s="772"/>
      <c r="Q719" s="772"/>
      <c r="R719" s="772"/>
      <c r="S719" s="772"/>
      <c r="T719" s="772"/>
      <c r="U719" s="772"/>
      <c r="V719" s="772"/>
      <c r="W719" s="772"/>
      <c r="X719" s="772"/>
      <c r="Y719" s="772"/>
      <c r="Z719" s="772"/>
    </row>
    <row r="720" spans="1:26" ht="12.75" customHeight="1" x14ac:dyDescent="0.25">
      <c r="A720" s="772"/>
      <c r="B720" s="772"/>
      <c r="C720" s="823"/>
      <c r="D720" s="775"/>
      <c r="E720" s="776"/>
      <c r="F720" s="772"/>
      <c r="G720" s="777"/>
      <c r="H720" s="777"/>
      <c r="I720" s="772"/>
      <c r="J720" s="772"/>
      <c r="K720" s="772"/>
      <c r="L720" s="772"/>
      <c r="M720" s="772"/>
      <c r="N720" s="772"/>
      <c r="O720" s="772"/>
      <c r="P720" s="772"/>
      <c r="Q720" s="772"/>
      <c r="R720" s="772"/>
      <c r="S720" s="772"/>
      <c r="T720" s="772"/>
      <c r="U720" s="772"/>
      <c r="V720" s="772"/>
      <c r="W720" s="772"/>
      <c r="X720" s="772"/>
      <c r="Y720" s="772"/>
      <c r="Z720" s="772"/>
    </row>
    <row r="721" spans="1:26" ht="12.75" customHeight="1" x14ac:dyDescent="0.25">
      <c r="A721" s="772"/>
      <c r="B721" s="772"/>
      <c r="C721" s="823"/>
      <c r="D721" s="775"/>
      <c r="E721" s="776"/>
      <c r="F721" s="772"/>
      <c r="G721" s="777"/>
      <c r="H721" s="777"/>
      <c r="I721" s="772"/>
      <c r="J721" s="772"/>
      <c r="K721" s="772"/>
      <c r="L721" s="772"/>
      <c r="M721" s="772"/>
      <c r="N721" s="772"/>
      <c r="O721" s="772"/>
      <c r="P721" s="772"/>
      <c r="Q721" s="772"/>
      <c r="R721" s="772"/>
      <c r="S721" s="772"/>
      <c r="T721" s="772"/>
      <c r="U721" s="772"/>
      <c r="V721" s="772"/>
      <c r="W721" s="772"/>
      <c r="X721" s="772"/>
      <c r="Y721" s="772"/>
      <c r="Z721" s="772"/>
    </row>
    <row r="722" spans="1:26" ht="12.75" customHeight="1" x14ac:dyDescent="0.25">
      <c r="A722" s="772"/>
      <c r="B722" s="772"/>
      <c r="C722" s="823"/>
      <c r="D722" s="775"/>
      <c r="E722" s="776"/>
      <c r="F722" s="772"/>
      <c r="G722" s="777"/>
      <c r="H722" s="777"/>
      <c r="I722" s="772"/>
      <c r="J722" s="772"/>
      <c r="K722" s="772"/>
      <c r="L722" s="772"/>
      <c r="M722" s="772"/>
      <c r="N722" s="772"/>
      <c r="O722" s="772"/>
      <c r="P722" s="772"/>
      <c r="Q722" s="772"/>
      <c r="R722" s="772"/>
      <c r="S722" s="772"/>
      <c r="T722" s="772"/>
      <c r="U722" s="772"/>
      <c r="V722" s="772"/>
      <c r="W722" s="772"/>
      <c r="X722" s="772"/>
      <c r="Y722" s="772"/>
      <c r="Z722" s="772"/>
    </row>
    <row r="723" spans="1:26" ht="12.75" customHeight="1" x14ac:dyDescent="0.25">
      <c r="A723" s="772"/>
      <c r="B723" s="772"/>
      <c r="C723" s="823"/>
      <c r="D723" s="775"/>
      <c r="E723" s="776"/>
      <c r="F723" s="772"/>
      <c r="G723" s="777"/>
      <c r="H723" s="777"/>
      <c r="I723" s="772"/>
      <c r="J723" s="772"/>
      <c r="K723" s="772"/>
      <c r="L723" s="772"/>
      <c r="M723" s="772"/>
      <c r="N723" s="772"/>
      <c r="O723" s="772"/>
      <c r="P723" s="772"/>
      <c r="Q723" s="772"/>
      <c r="R723" s="772"/>
      <c r="S723" s="772"/>
      <c r="T723" s="772"/>
      <c r="U723" s="772"/>
      <c r="V723" s="772"/>
      <c r="W723" s="772"/>
      <c r="X723" s="772"/>
      <c r="Y723" s="772"/>
      <c r="Z723" s="772"/>
    </row>
    <row r="724" spans="1:26" ht="12.75" customHeight="1" x14ac:dyDescent="0.25">
      <c r="A724" s="772"/>
      <c r="B724" s="772"/>
      <c r="C724" s="823"/>
      <c r="D724" s="775"/>
      <c r="E724" s="776"/>
      <c r="F724" s="772"/>
      <c r="G724" s="777"/>
      <c r="H724" s="777"/>
      <c r="I724" s="772"/>
      <c r="J724" s="772"/>
      <c r="K724" s="772"/>
      <c r="L724" s="772"/>
      <c r="M724" s="772"/>
      <c r="N724" s="772"/>
      <c r="O724" s="772"/>
      <c r="P724" s="772"/>
      <c r="Q724" s="772"/>
      <c r="R724" s="772"/>
      <c r="S724" s="772"/>
      <c r="T724" s="772"/>
      <c r="U724" s="772"/>
      <c r="V724" s="772"/>
      <c r="W724" s="772"/>
      <c r="X724" s="772"/>
      <c r="Y724" s="772"/>
      <c r="Z724" s="772"/>
    </row>
    <row r="725" spans="1:26" ht="12.75" customHeight="1" x14ac:dyDescent="0.25">
      <c r="A725" s="772"/>
      <c r="B725" s="772"/>
      <c r="C725" s="823"/>
      <c r="D725" s="775"/>
      <c r="E725" s="776"/>
      <c r="F725" s="772"/>
      <c r="G725" s="777"/>
      <c r="H725" s="777"/>
      <c r="I725" s="772"/>
      <c r="J725" s="772"/>
      <c r="K725" s="772"/>
      <c r="L725" s="772"/>
      <c r="M725" s="772"/>
      <c r="N725" s="772"/>
      <c r="O725" s="772"/>
      <c r="P725" s="772"/>
      <c r="Q725" s="772"/>
      <c r="R725" s="772"/>
      <c r="S725" s="772"/>
      <c r="T725" s="772"/>
      <c r="U725" s="772"/>
      <c r="V725" s="772"/>
      <c r="W725" s="772"/>
      <c r="X725" s="772"/>
      <c r="Y725" s="772"/>
      <c r="Z725" s="772"/>
    </row>
    <row r="726" spans="1:26" ht="12.75" customHeight="1" x14ac:dyDescent="0.25">
      <c r="A726" s="772"/>
      <c r="B726" s="772"/>
      <c r="C726" s="823"/>
      <c r="D726" s="775"/>
      <c r="E726" s="776"/>
      <c r="F726" s="772"/>
      <c r="G726" s="777"/>
      <c r="H726" s="777"/>
      <c r="I726" s="772"/>
      <c r="J726" s="772"/>
      <c r="K726" s="772"/>
      <c r="L726" s="772"/>
      <c r="M726" s="772"/>
      <c r="N726" s="772"/>
      <c r="O726" s="772"/>
      <c r="P726" s="772"/>
      <c r="Q726" s="772"/>
      <c r="R726" s="772"/>
      <c r="S726" s="772"/>
      <c r="T726" s="772"/>
      <c r="U726" s="772"/>
      <c r="V726" s="772"/>
      <c r="W726" s="772"/>
      <c r="X726" s="772"/>
      <c r="Y726" s="772"/>
      <c r="Z726" s="772"/>
    </row>
    <row r="727" spans="1:26" ht="12.75" customHeight="1" x14ac:dyDescent="0.25">
      <c r="A727" s="772"/>
      <c r="B727" s="772"/>
      <c r="C727" s="823"/>
      <c r="D727" s="775"/>
      <c r="E727" s="776"/>
      <c r="F727" s="772"/>
      <c r="G727" s="777"/>
      <c r="H727" s="777"/>
      <c r="I727" s="772"/>
      <c r="J727" s="772"/>
      <c r="K727" s="772"/>
      <c r="L727" s="772"/>
      <c r="M727" s="772"/>
      <c r="N727" s="772"/>
      <c r="O727" s="772"/>
      <c r="P727" s="772"/>
      <c r="Q727" s="772"/>
      <c r="R727" s="772"/>
      <c r="S727" s="772"/>
      <c r="T727" s="772"/>
      <c r="U727" s="772"/>
      <c r="V727" s="772"/>
      <c r="W727" s="772"/>
      <c r="X727" s="772"/>
      <c r="Y727" s="772"/>
      <c r="Z727" s="772"/>
    </row>
    <row r="728" spans="1:26" ht="12.75" customHeight="1" x14ac:dyDescent="0.25">
      <c r="A728" s="772"/>
      <c r="B728" s="772"/>
      <c r="C728" s="823"/>
      <c r="D728" s="775"/>
      <c r="E728" s="776"/>
      <c r="F728" s="772"/>
      <c r="G728" s="777"/>
      <c r="H728" s="777"/>
      <c r="I728" s="772"/>
      <c r="J728" s="772"/>
      <c r="K728" s="772"/>
      <c r="L728" s="772"/>
      <c r="M728" s="772"/>
      <c r="N728" s="772"/>
      <c r="O728" s="772"/>
      <c r="P728" s="772"/>
      <c r="Q728" s="772"/>
      <c r="R728" s="772"/>
      <c r="S728" s="772"/>
      <c r="T728" s="772"/>
      <c r="U728" s="772"/>
      <c r="V728" s="772"/>
      <c r="W728" s="772"/>
      <c r="X728" s="772"/>
      <c r="Y728" s="772"/>
      <c r="Z728" s="772"/>
    </row>
    <row r="729" spans="1:26" ht="12.75" customHeight="1" x14ac:dyDescent="0.25">
      <c r="A729" s="772"/>
      <c r="B729" s="772"/>
      <c r="C729" s="823"/>
      <c r="D729" s="775"/>
      <c r="E729" s="776"/>
      <c r="F729" s="772"/>
      <c r="G729" s="777"/>
      <c r="H729" s="777"/>
      <c r="I729" s="772"/>
      <c r="J729" s="772"/>
      <c r="K729" s="772"/>
      <c r="L729" s="772"/>
      <c r="M729" s="772"/>
      <c r="N729" s="772"/>
      <c r="O729" s="772"/>
      <c r="P729" s="772"/>
      <c r="Q729" s="772"/>
      <c r="R729" s="772"/>
      <c r="S729" s="772"/>
      <c r="T729" s="772"/>
      <c r="U729" s="772"/>
      <c r="V729" s="772"/>
      <c r="W729" s="772"/>
      <c r="X729" s="772"/>
      <c r="Y729" s="772"/>
      <c r="Z729" s="772"/>
    </row>
    <row r="730" spans="1:26" ht="12.75" customHeight="1" x14ac:dyDescent="0.25">
      <c r="A730" s="772"/>
      <c r="B730" s="772"/>
      <c r="C730" s="823"/>
      <c r="D730" s="775"/>
      <c r="E730" s="776"/>
      <c r="F730" s="772"/>
      <c r="G730" s="777"/>
      <c r="H730" s="777"/>
      <c r="I730" s="772"/>
      <c r="J730" s="772"/>
      <c r="K730" s="772"/>
      <c r="L730" s="772"/>
      <c r="M730" s="772"/>
      <c r="N730" s="772"/>
      <c r="O730" s="772"/>
      <c r="P730" s="772"/>
      <c r="Q730" s="772"/>
      <c r="R730" s="772"/>
      <c r="S730" s="772"/>
      <c r="T730" s="772"/>
      <c r="U730" s="772"/>
      <c r="V730" s="772"/>
      <c r="W730" s="772"/>
      <c r="X730" s="772"/>
      <c r="Y730" s="772"/>
      <c r="Z730" s="772"/>
    </row>
    <row r="731" spans="1:26" ht="12.75" customHeight="1" x14ac:dyDescent="0.25">
      <c r="A731" s="772"/>
      <c r="B731" s="772"/>
      <c r="C731" s="823"/>
      <c r="D731" s="775"/>
      <c r="E731" s="776"/>
      <c r="F731" s="772"/>
      <c r="G731" s="777"/>
      <c r="H731" s="777"/>
      <c r="I731" s="772"/>
      <c r="J731" s="772"/>
      <c r="K731" s="772"/>
      <c r="L731" s="772"/>
      <c r="M731" s="772"/>
      <c r="N731" s="772"/>
      <c r="O731" s="772"/>
      <c r="P731" s="772"/>
      <c r="Q731" s="772"/>
      <c r="R731" s="772"/>
      <c r="S731" s="772"/>
      <c r="T731" s="772"/>
      <c r="U731" s="772"/>
      <c r="V731" s="772"/>
      <c r="W731" s="772"/>
      <c r="X731" s="772"/>
      <c r="Y731" s="772"/>
      <c r="Z731" s="772"/>
    </row>
    <row r="732" spans="1:26" ht="12.75" customHeight="1" x14ac:dyDescent="0.25">
      <c r="A732" s="772"/>
      <c r="B732" s="772"/>
      <c r="C732" s="823"/>
      <c r="D732" s="775"/>
      <c r="E732" s="776"/>
      <c r="F732" s="772"/>
      <c r="G732" s="777"/>
      <c r="H732" s="777"/>
      <c r="I732" s="772"/>
      <c r="J732" s="772"/>
      <c r="K732" s="772"/>
      <c r="L732" s="772"/>
      <c r="M732" s="772"/>
      <c r="N732" s="772"/>
      <c r="O732" s="772"/>
      <c r="P732" s="772"/>
      <c r="Q732" s="772"/>
      <c r="R732" s="772"/>
      <c r="S732" s="772"/>
      <c r="T732" s="772"/>
      <c r="U732" s="772"/>
      <c r="V732" s="772"/>
      <c r="W732" s="772"/>
      <c r="X732" s="772"/>
      <c r="Y732" s="772"/>
      <c r="Z732" s="772"/>
    </row>
    <row r="733" spans="1:26" ht="12.75" customHeight="1" x14ac:dyDescent="0.25">
      <c r="A733" s="772"/>
      <c r="B733" s="772"/>
      <c r="C733" s="823"/>
      <c r="D733" s="775"/>
      <c r="E733" s="776"/>
      <c r="F733" s="772"/>
      <c r="G733" s="777"/>
      <c r="H733" s="777"/>
      <c r="I733" s="772"/>
      <c r="J733" s="772"/>
      <c r="K733" s="772"/>
      <c r="L733" s="772"/>
      <c r="M733" s="772"/>
      <c r="N733" s="772"/>
      <c r="O733" s="772"/>
      <c r="P733" s="772"/>
      <c r="Q733" s="772"/>
      <c r="R733" s="772"/>
      <c r="S733" s="772"/>
      <c r="T733" s="772"/>
      <c r="U733" s="772"/>
      <c r="V733" s="772"/>
      <c r="W733" s="772"/>
      <c r="X733" s="772"/>
      <c r="Y733" s="772"/>
      <c r="Z733" s="772"/>
    </row>
    <row r="734" spans="1:26" ht="12.75" customHeight="1" x14ac:dyDescent="0.25">
      <c r="A734" s="772"/>
      <c r="B734" s="772"/>
      <c r="C734" s="823"/>
      <c r="D734" s="775"/>
      <c r="E734" s="776"/>
      <c r="F734" s="772"/>
      <c r="G734" s="777"/>
      <c r="H734" s="777"/>
      <c r="I734" s="772"/>
      <c r="J734" s="772"/>
      <c r="K734" s="772"/>
      <c r="L734" s="772"/>
      <c r="M734" s="772"/>
      <c r="N734" s="772"/>
      <c r="O734" s="772"/>
      <c r="P734" s="772"/>
      <c r="Q734" s="772"/>
      <c r="R734" s="772"/>
      <c r="S734" s="772"/>
      <c r="T734" s="772"/>
      <c r="U734" s="772"/>
      <c r="V734" s="772"/>
      <c r="W734" s="772"/>
      <c r="X734" s="772"/>
      <c r="Y734" s="772"/>
      <c r="Z734" s="772"/>
    </row>
    <row r="735" spans="1:26" ht="12.75" customHeight="1" x14ac:dyDescent="0.25">
      <c r="A735" s="772"/>
      <c r="B735" s="772"/>
      <c r="C735" s="823"/>
      <c r="D735" s="775"/>
      <c r="E735" s="776"/>
      <c r="F735" s="772"/>
      <c r="G735" s="777"/>
      <c r="H735" s="777"/>
      <c r="I735" s="772"/>
      <c r="J735" s="772"/>
      <c r="K735" s="772"/>
      <c r="L735" s="772"/>
      <c r="M735" s="772"/>
      <c r="N735" s="772"/>
      <c r="O735" s="772"/>
      <c r="P735" s="772"/>
      <c r="Q735" s="772"/>
      <c r="R735" s="772"/>
      <c r="S735" s="772"/>
      <c r="T735" s="772"/>
      <c r="U735" s="772"/>
      <c r="V735" s="772"/>
      <c r="W735" s="772"/>
      <c r="X735" s="772"/>
      <c r="Y735" s="772"/>
      <c r="Z735" s="772"/>
    </row>
    <row r="736" spans="1:26" ht="12.75" customHeight="1" x14ac:dyDescent="0.25">
      <c r="A736" s="772"/>
      <c r="B736" s="772"/>
      <c r="C736" s="823"/>
      <c r="D736" s="775"/>
      <c r="E736" s="776"/>
      <c r="F736" s="772"/>
      <c r="G736" s="777"/>
      <c r="H736" s="777"/>
      <c r="I736" s="772"/>
      <c r="J736" s="772"/>
      <c r="K736" s="772"/>
      <c r="L736" s="772"/>
      <c r="M736" s="772"/>
      <c r="N736" s="772"/>
      <c r="O736" s="772"/>
      <c r="P736" s="772"/>
      <c r="Q736" s="772"/>
      <c r="R736" s="772"/>
      <c r="S736" s="772"/>
      <c r="T736" s="772"/>
      <c r="U736" s="772"/>
      <c r="V736" s="772"/>
      <c r="W736" s="772"/>
      <c r="X736" s="772"/>
      <c r="Y736" s="772"/>
      <c r="Z736" s="772"/>
    </row>
    <row r="737" spans="1:26" ht="12.75" customHeight="1" x14ac:dyDescent="0.25">
      <c r="A737" s="772"/>
      <c r="B737" s="772"/>
      <c r="C737" s="823"/>
      <c r="D737" s="775"/>
      <c r="E737" s="776"/>
      <c r="F737" s="772"/>
      <c r="G737" s="777"/>
      <c r="H737" s="777"/>
      <c r="I737" s="772"/>
      <c r="J737" s="772"/>
      <c r="K737" s="772"/>
      <c r="L737" s="772"/>
      <c r="M737" s="772"/>
      <c r="N737" s="772"/>
      <c r="O737" s="772"/>
      <c r="P737" s="772"/>
      <c r="Q737" s="772"/>
      <c r="R737" s="772"/>
      <c r="S737" s="772"/>
      <c r="T737" s="772"/>
      <c r="U737" s="772"/>
      <c r="V737" s="772"/>
      <c r="W737" s="772"/>
      <c r="X737" s="772"/>
      <c r="Y737" s="772"/>
      <c r="Z737" s="772"/>
    </row>
    <row r="738" spans="1:26" ht="12.75" customHeight="1" x14ac:dyDescent="0.25">
      <c r="A738" s="772"/>
      <c r="B738" s="772"/>
      <c r="C738" s="823"/>
      <c r="D738" s="775"/>
      <c r="E738" s="776"/>
      <c r="F738" s="772"/>
      <c r="G738" s="777"/>
      <c r="H738" s="777"/>
      <c r="I738" s="772"/>
      <c r="J738" s="772"/>
      <c r="K738" s="772"/>
      <c r="L738" s="772"/>
      <c r="M738" s="772"/>
      <c r="N738" s="772"/>
      <c r="O738" s="772"/>
      <c r="P738" s="772"/>
      <c r="Q738" s="772"/>
      <c r="R738" s="772"/>
      <c r="S738" s="772"/>
      <c r="T738" s="772"/>
      <c r="U738" s="772"/>
      <c r="V738" s="772"/>
      <c r="W738" s="772"/>
      <c r="X738" s="772"/>
      <c r="Y738" s="772"/>
      <c r="Z738" s="772"/>
    </row>
    <row r="739" spans="1:26" ht="12.75" customHeight="1" x14ac:dyDescent="0.25">
      <c r="A739" s="772"/>
      <c r="B739" s="772"/>
      <c r="C739" s="823"/>
      <c r="D739" s="775"/>
      <c r="E739" s="776"/>
      <c r="F739" s="772"/>
      <c r="G739" s="777"/>
      <c r="H739" s="777"/>
      <c r="I739" s="772"/>
      <c r="J739" s="772"/>
      <c r="K739" s="772"/>
      <c r="L739" s="772"/>
      <c r="M739" s="772"/>
      <c r="N739" s="772"/>
      <c r="O739" s="772"/>
      <c r="P739" s="772"/>
      <c r="Q739" s="772"/>
      <c r="R739" s="772"/>
      <c r="S739" s="772"/>
      <c r="T739" s="772"/>
      <c r="U739" s="772"/>
      <c r="V739" s="772"/>
      <c r="W739" s="772"/>
      <c r="X739" s="772"/>
      <c r="Y739" s="772"/>
      <c r="Z739" s="772"/>
    </row>
    <row r="740" spans="1:26" ht="12.75" customHeight="1" x14ac:dyDescent="0.25">
      <c r="A740" s="772"/>
      <c r="B740" s="772"/>
      <c r="C740" s="823"/>
      <c r="D740" s="775"/>
      <c r="E740" s="776"/>
      <c r="F740" s="772"/>
      <c r="G740" s="777"/>
      <c r="H740" s="777"/>
      <c r="I740" s="772"/>
      <c r="J740" s="772"/>
      <c r="K740" s="772"/>
      <c r="L740" s="772"/>
      <c r="M740" s="772"/>
      <c r="N740" s="772"/>
      <c r="O740" s="772"/>
      <c r="P740" s="772"/>
      <c r="Q740" s="772"/>
      <c r="R740" s="772"/>
      <c r="S740" s="772"/>
      <c r="T740" s="772"/>
      <c r="U740" s="772"/>
      <c r="V740" s="772"/>
      <c r="W740" s="772"/>
      <c r="X740" s="772"/>
      <c r="Y740" s="772"/>
      <c r="Z740" s="772"/>
    </row>
    <row r="741" spans="1:26" ht="12.75" customHeight="1" x14ac:dyDescent="0.25">
      <c r="A741" s="772"/>
      <c r="B741" s="772"/>
      <c r="C741" s="823"/>
      <c r="D741" s="775"/>
      <c r="E741" s="776"/>
      <c r="F741" s="772"/>
      <c r="G741" s="777"/>
      <c r="H741" s="777"/>
      <c r="I741" s="772"/>
      <c r="J741" s="772"/>
      <c r="K741" s="772"/>
      <c r="L741" s="772"/>
      <c r="M741" s="772"/>
      <c r="N741" s="772"/>
      <c r="O741" s="772"/>
      <c r="P741" s="772"/>
      <c r="Q741" s="772"/>
      <c r="R741" s="772"/>
      <c r="S741" s="772"/>
      <c r="T741" s="772"/>
      <c r="U741" s="772"/>
      <c r="V741" s="772"/>
      <c r="W741" s="772"/>
      <c r="X741" s="772"/>
      <c r="Y741" s="772"/>
      <c r="Z741" s="772"/>
    </row>
    <row r="742" spans="1:26" ht="12.75" customHeight="1" x14ac:dyDescent="0.25">
      <c r="A742" s="772"/>
      <c r="B742" s="772"/>
      <c r="C742" s="823"/>
      <c r="D742" s="775"/>
      <c r="E742" s="776"/>
      <c r="F742" s="772"/>
      <c r="G742" s="777"/>
      <c r="H742" s="777"/>
      <c r="I742" s="772"/>
      <c r="J742" s="772"/>
      <c r="K742" s="772"/>
      <c r="L742" s="772"/>
      <c r="M742" s="772"/>
      <c r="N742" s="772"/>
      <c r="O742" s="772"/>
      <c r="P742" s="772"/>
      <c r="Q742" s="772"/>
      <c r="R742" s="772"/>
      <c r="S742" s="772"/>
      <c r="T742" s="772"/>
      <c r="U742" s="772"/>
      <c r="V742" s="772"/>
      <c r="W742" s="772"/>
      <c r="X742" s="772"/>
      <c r="Y742" s="772"/>
      <c r="Z742" s="772"/>
    </row>
    <row r="743" spans="1:26" ht="12.75" customHeight="1" x14ac:dyDescent="0.25">
      <c r="A743" s="772"/>
      <c r="B743" s="772"/>
      <c r="C743" s="823"/>
      <c r="D743" s="775"/>
      <c r="E743" s="776"/>
      <c r="F743" s="772"/>
      <c r="G743" s="777"/>
      <c r="H743" s="777"/>
      <c r="I743" s="772"/>
      <c r="J743" s="772"/>
      <c r="K743" s="772"/>
      <c r="L743" s="772"/>
      <c r="M743" s="772"/>
      <c r="N743" s="772"/>
      <c r="O743" s="772"/>
      <c r="P743" s="772"/>
      <c r="Q743" s="772"/>
      <c r="R743" s="772"/>
      <c r="S743" s="772"/>
      <c r="T743" s="772"/>
      <c r="U743" s="772"/>
      <c r="V743" s="772"/>
      <c r="W743" s="772"/>
      <c r="X743" s="772"/>
      <c r="Y743" s="772"/>
      <c r="Z743" s="772"/>
    </row>
    <row r="744" spans="1:26" ht="12.75" customHeight="1" x14ac:dyDescent="0.25">
      <c r="A744" s="772"/>
      <c r="B744" s="772"/>
      <c r="C744" s="823"/>
      <c r="D744" s="775"/>
      <c r="E744" s="776"/>
      <c r="F744" s="772"/>
      <c r="G744" s="777"/>
      <c r="H744" s="777"/>
      <c r="I744" s="772"/>
      <c r="J744" s="772"/>
      <c r="K744" s="772"/>
      <c r="L744" s="772"/>
      <c r="M744" s="772"/>
      <c r="N744" s="772"/>
      <c r="O744" s="772"/>
      <c r="P744" s="772"/>
      <c r="Q744" s="772"/>
      <c r="R744" s="772"/>
      <c r="S744" s="772"/>
      <c r="T744" s="772"/>
      <c r="U744" s="772"/>
      <c r="V744" s="772"/>
      <c r="W744" s="772"/>
      <c r="X744" s="772"/>
      <c r="Y744" s="772"/>
      <c r="Z744" s="772"/>
    </row>
    <row r="745" spans="1:26" ht="12.75" customHeight="1" x14ac:dyDescent="0.25">
      <c r="A745" s="772"/>
      <c r="B745" s="772"/>
      <c r="C745" s="823"/>
      <c r="D745" s="775"/>
      <c r="E745" s="776"/>
      <c r="F745" s="772"/>
      <c r="G745" s="777"/>
      <c r="H745" s="777"/>
      <c r="I745" s="772"/>
      <c r="J745" s="772"/>
      <c r="K745" s="772"/>
      <c r="L745" s="772"/>
      <c r="M745" s="772"/>
      <c r="N745" s="772"/>
      <c r="O745" s="772"/>
      <c r="P745" s="772"/>
      <c r="Q745" s="772"/>
      <c r="R745" s="772"/>
      <c r="S745" s="772"/>
      <c r="T745" s="772"/>
      <c r="U745" s="772"/>
      <c r="V745" s="772"/>
      <c r="W745" s="772"/>
      <c r="X745" s="772"/>
      <c r="Y745" s="772"/>
      <c r="Z745" s="772"/>
    </row>
    <row r="746" spans="1:26" ht="12.75" customHeight="1" x14ac:dyDescent="0.25">
      <c r="A746" s="772"/>
      <c r="B746" s="772"/>
      <c r="C746" s="823"/>
      <c r="D746" s="775"/>
      <c r="E746" s="776"/>
      <c r="F746" s="772"/>
      <c r="G746" s="777"/>
      <c r="H746" s="777"/>
      <c r="I746" s="772"/>
      <c r="J746" s="772"/>
      <c r="K746" s="772"/>
      <c r="L746" s="772"/>
      <c r="M746" s="772"/>
      <c r="N746" s="772"/>
      <c r="O746" s="772"/>
      <c r="P746" s="772"/>
      <c r="Q746" s="772"/>
      <c r="R746" s="772"/>
      <c r="S746" s="772"/>
      <c r="T746" s="772"/>
      <c r="U746" s="772"/>
      <c r="V746" s="772"/>
      <c r="W746" s="772"/>
      <c r="X746" s="772"/>
      <c r="Y746" s="772"/>
      <c r="Z746" s="772"/>
    </row>
    <row r="747" spans="1:26" ht="12.75" customHeight="1" x14ac:dyDescent="0.25">
      <c r="A747" s="772"/>
      <c r="B747" s="772"/>
      <c r="C747" s="823"/>
      <c r="D747" s="775"/>
      <c r="E747" s="776"/>
      <c r="F747" s="772"/>
      <c r="G747" s="777"/>
      <c r="H747" s="777"/>
      <c r="I747" s="772"/>
      <c r="J747" s="772"/>
      <c r="K747" s="772"/>
      <c r="L747" s="772"/>
      <c r="M747" s="772"/>
      <c r="N747" s="772"/>
      <c r="O747" s="772"/>
      <c r="P747" s="772"/>
      <c r="Q747" s="772"/>
      <c r="R747" s="772"/>
      <c r="S747" s="772"/>
      <c r="T747" s="772"/>
      <c r="U747" s="772"/>
      <c r="V747" s="772"/>
      <c r="W747" s="772"/>
      <c r="X747" s="772"/>
      <c r="Y747" s="772"/>
      <c r="Z747" s="772"/>
    </row>
    <row r="748" spans="1:26" ht="12.75" customHeight="1" x14ac:dyDescent="0.25">
      <c r="A748" s="772"/>
      <c r="B748" s="772"/>
      <c r="C748" s="823"/>
      <c r="D748" s="775"/>
      <c r="E748" s="776"/>
      <c r="F748" s="772"/>
      <c r="G748" s="777"/>
      <c r="H748" s="777"/>
      <c r="I748" s="772"/>
      <c r="J748" s="772"/>
      <c r="K748" s="772"/>
      <c r="L748" s="772"/>
      <c r="M748" s="772"/>
      <c r="N748" s="772"/>
      <c r="O748" s="772"/>
      <c r="P748" s="772"/>
      <c r="Q748" s="772"/>
      <c r="R748" s="772"/>
      <c r="S748" s="772"/>
      <c r="T748" s="772"/>
      <c r="U748" s="772"/>
      <c r="V748" s="772"/>
      <c r="W748" s="772"/>
      <c r="X748" s="772"/>
      <c r="Y748" s="772"/>
      <c r="Z748" s="772"/>
    </row>
    <row r="749" spans="1:26" ht="12.75" customHeight="1" x14ac:dyDescent="0.25">
      <c r="A749" s="772"/>
      <c r="B749" s="772"/>
      <c r="C749" s="823"/>
      <c r="D749" s="775"/>
      <c r="E749" s="776"/>
      <c r="F749" s="772"/>
      <c r="G749" s="777"/>
      <c r="H749" s="777"/>
      <c r="I749" s="772"/>
      <c r="J749" s="772"/>
      <c r="K749" s="772"/>
      <c r="L749" s="772"/>
      <c r="M749" s="772"/>
      <c r="N749" s="772"/>
      <c r="O749" s="772"/>
      <c r="P749" s="772"/>
      <c r="Q749" s="772"/>
      <c r="R749" s="772"/>
      <c r="S749" s="772"/>
      <c r="T749" s="772"/>
      <c r="U749" s="772"/>
      <c r="V749" s="772"/>
      <c r="W749" s="772"/>
      <c r="X749" s="772"/>
      <c r="Y749" s="772"/>
      <c r="Z749" s="772"/>
    </row>
    <row r="750" spans="1:26" ht="12.75" customHeight="1" x14ac:dyDescent="0.25">
      <c r="A750" s="772"/>
      <c r="B750" s="772"/>
      <c r="C750" s="823"/>
      <c r="D750" s="775"/>
      <c r="E750" s="776"/>
      <c r="F750" s="772"/>
      <c r="G750" s="777"/>
      <c r="H750" s="777"/>
      <c r="I750" s="772"/>
      <c r="J750" s="772"/>
      <c r="K750" s="772"/>
      <c r="L750" s="772"/>
      <c r="M750" s="772"/>
      <c r="N750" s="772"/>
      <c r="O750" s="772"/>
      <c r="P750" s="772"/>
      <c r="Q750" s="772"/>
      <c r="R750" s="772"/>
      <c r="S750" s="772"/>
      <c r="T750" s="772"/>
      <c r="U750" s="772"/>
      <c r="V750" s="772"/>
      <c r="W750" s="772"/>
      <c r="X750" s="772"/>
      <c r="Y750" s="772"/>
      <c r="Z750" s="772"/>
    </row>
    <row r="751" spans="1:26" ht="12.75" customHeight="1" x14ac:dyDescent="0.25">
      <c r="A751" s="772"/>
      <c r="B751" s="772"/>
      <c r="C751" s="823"/>
      <c r="D751" s="775"/>
      <c r="E751" s="776"/>
      <c r="F751" s="772"/>
      <c r="G751" s="777"/>
      <c r="H751" s="777"/>
      <c r="I751" s="772"/>
      <c r="J751" s="772"/>
      <c r="K751" s="772"/>
      <c r="L751" s="772"/>
      <c r="M751" s="772"/>
      <c r="N751" s="772"/>
      <c r="O751" s="772"/>
      <c r="P751" s="772"/>
      <c r="Q751" s="772"/>
      <c r="R751" s="772"/>
      <c r="S751" s="772"/>
      <c r="T751" s="772"/>
      <c r="U751" s="772"/>
      <c r="V751" s="772"/>
      <c r="W751" s="772"/>
      <c r="X751" s="772"/>
      <c r="Y751" s="772"/>
      <c r="Z751" s="772"/>
    </row>
    <row r="752" spans="1:26" ht="12.75" customHeight="1" x14ac:dyDescent="0.25">
      <c r="A752" s="772"/>
      <c r="B752" s="772"/>
      <c r="C752" s="823"/>
      <c r="D752" s="775"/>
      <c r="E752" s="776"/>
      <c r="F752" s="772"/>
      <c r="G752" s="777"/>
      <c r="H752" s="777"/>
      <c r="I752" s="772"/>
      <c r="J752" s="772"/>
      <c r="K752" s="772"/>
      <c r="L752" s="772"/>
      <c r="M752" s="772"/>
      <c r="N752" s="772"/>
      <c r="O752" s="772"/>
      <c r="P752" s="772"/>
      <c r="Q752" s="772"/>
      <c r="R752" s="772"/>
      <c r="S752" s="772"/>
      <c r="T752" s="772"/>
      <c r="U752" s="772"/>
      <c r="V752" s="772"/>
      <c r="W752" s="772"/>
      <c r="X752" s="772"/>
      <c r="Y752" s="772"/>
      <c r="Z752" s="772"/>
    </row>
    <row r="753" spans="1:26" ht="12.75" customHeight="1" x14ac:dyDescent="0.25">
      <c r="A753" s="772"/>
      <c r="B753" s="772"/>
      <c r="C753" s="823"/>
      <c r="D753" s="775"/>
      <c r="E753" s="776"/>
      <c r="F753" s="772"/>
      <c r="G753" s="777"/>
      <c r="H753" s="777"/>
      <c r="I753" s="772"/>
      <c r="J753" s="772"/>
      <c r="K753" s="772"/>
      <c r="L753" s="772"/>
      <c r="M753" s="772"/>
      <c r="N753" s="772"/>
      <c r="O753" s="772"/>
      <c r="P753" s="772"/>
      <c r="Q753" s="772"/>
      <c r="R753" s="772"/>
      <c r="S753" s="772"/>
      <c r="T753" s="772"/>
      <c r="U753" s="772"/>
      <c r="V753" s="772"/>
      <c r="W753" s="772"/>
      <c r="X753" s="772"/>
      <c r="Y753" s="772"/>
      <c r="Z753" s="772"/>
    </row>
    <row r="754" spans="1:26" ht="12.75" customHeight="1" x14ac:dyDescent="0.25">
      <c r="A754" s="772"/>
      <c r="B754" s="772"/>
      <c r="C754" s="823"/>
      <c r="D754" s="775"/>
      <c r="E754" s="776"/>
      <c r="F754" s="772"/>
      <c r="G754" s="777"/>
      <c r="H754" s="777"/>
      <c r="I754" s="772"/>
      <c r="J754" s="772"/>
      <c r="K754" s="772"/>
      <c r="L754" s="772"/>
      <c r="M754" s="772"/>
      <c r="N754" s="772"/>
      <c r="O754" s="772"/>
      <c r="P754" s="772"/>
      <c r="Q754" s="772"/>
      <c r="R754" s="772"/>
      <c r="S754" s="772"/>
      <c r="T754" s="772"/>
      <c r="U754" s="772"/>
      <c r="V754" s="772"/>
      <c r="W754" s="772"/>
      <c r="X754" s="772"/>
      <c r="Y754" s="772"/>
      <c r="Z754" s="772"/>
    </row>
    <row r="755" spans="1:26" ht="12.75" customHeight="1" x14ac:dyDescent="0.25">
      <c r="A755" s="772"/>
      <c r="B755" s="772"/>
      <c r="C755" s="823"/>
      <c r="D755" s="775"/>
      <c r="E755" s="776"/>
      <c r="F755" s="772"/>
      <c r="G755" s="777"/>
      <c r="H755" s="777"/>
      <c r="I755" s="772"/>
      <c r="J755" s="772"/>
      <c r="K755" s="772"/>
      <c r="L755" s="772"/>
      <c r="M755" s="772"/>
      <c r="N755" s="772"/>
      <c r="O755" s="772"/>
      <c r="P755" s="772"/>
      <c r="Q755" s="772"/>
      <c r="R755" s="772"/>
      <c r="S755" s="772"/>
      <c r="T755" s="772"/>
      <c r="U755" s="772"/>
      <c r="V755" s="772"/>
      <c r="W755" s="772"/>
      <c r="X755" s="772"/>
      <c r="Y755" s="772"/>
      <c r="Z755" s="772"/>
    </row>
    <row r="756" spans="1:26" ht="12.75" customHeight="1" x14ac:dyDescent="0.25">
      <c r="A756" s="772"/>
      <c r="B756" s="772"/>
      <c r="C756" s="823"/>
      <c r="D756" s="775"/>
      <c r="E756" s="776"/>
      <c r="F756" s="772"/>
      <c r="G756" s="777"/>
      <c r="H756" s="777"/>
      <c r="I756" s="772"/>
      <c r="J756" s="772"/>
      <c r="K756" s="772"/>
      <c r="L756" s="772"/>
      <c r="M756" s="772"/>
      <c r="N756" s="772"/>
      <c r="O756" s="772"/>
      <c r="P756" s="772"/>
      <c r="Q756" s="772"/>
      <c r="R756" s="772"/>
      <c r="S756" s="772"/>
      <c r="T756" s="772"/>
      <c r="U756" s="772"/>
      <c r="V756" s="772"/>
      <c r="W756" s="772"/>
      <c r="X756" s="772"/>
      <c r="Y756" s="772"/>
      <c r="Z756" s="772"/>
    </row>
    <row r="757" spans="1:26" ht="12.75" customHeight="1" x14ac:dyDescent="0.25">
      <c r="A757" s="772"/>
      <c r="B757" s="772"/>
      <c r="C757" s="823"/>
      <c r="D757" s="775"/>
      <c r="E757" s="776"/>
      <c r="F757" s="772"/>
      <c r="G757" s="777"/>
      <c r="H757" s="777"/>
      <c r="I757" s="772"/>
      <c r="J757" s="772"/>
      <c r="K757" s="772"/>
      <c r="L757" s="772"/>
      <c r="M757" s="772"/>
      <c r="N757" s="772"/>
      <c r="O757" s="772"/>
      <c r="P757" s="772"/>
      <c r="Q757" s="772"/>
      <c r="R757" s="772"/>
      <c r="S757" s="772"/>
      <c r="T757" s="772"/>
      <c r="U757" s="772"/>
      <c r="V757" s="772"/>
      <c r="W757" s="772"/>
      <c r="X757" s="772"/>
      <c r="Y757" s="772"/>
      <c r="Z757" s="772"/>
    </row>
    <row r="758" spans="1:26" ht="12.75" customHeight="1" x14ac:dyDescent="0.25">
      <c r="A758" s="772"/>
      <c r="B758" s="772"/>
      <c r="C758" s="823"/>
      <c r="D758" s="775"/>
      <c r="E758" s="776"/>
      <c r="F758" s="772"/>
      <c r="G758" s="777"/>
      <c r="H758" s="777"/>
      <c r="I758" s="772"/>
      <c r="J758" s="772"/>
      <c r="K758" s="772"/>
      <c r="L758" s="772"/>
      <c r="M758" s="772"/>
      <c r="N758" s="772"/>
      <c r="O758" s="772"/>
      <c r="P758" s="772"/>
      <c r="Q758" s="772"/>
      <c r="R758" s="772"/>
      <c r="S758" s="772"/>
      <c r="T758" s="772"/>
      <c r="U758" s="772"/>
      <c r="V758" s="772"/>
      <c r="W758" s="772"/>
      <c r="X758" s="772"/>
      <c r="Y758" s="772"/>
      <c r="Z758" s="772"/>
    </row>
    <row r="759" spans="1:26" ht="12.75" customHeight="1" x14ac:dyDescent="0.25">
      <c r="A759" s="772"/>
      <c r="B759" s="772"/>
      <c r="C759" s="823"/>
      <c r="D759" s="775"/>
      <c r="E759" s="776"/>
      <c r="F759" s="772"/>
      <c r="G759" s="777"/>
      <c r="H759" s="777"/>
      <c r="I759" s="772"/>
      <c r="J759" s="772"/>
      <c r="K759" s="772"/>
      <c r="L759" s="772"/>
      <c r="M759" s="772"/>
      <c r="N759" s="772"/>
      <c r="O759" s="772"/>
      <c r="P759" s="772"/>
      <c r="Q759" s="772"/>
      <c r="R759" s="772"/>
      <c r="S759" s="772"/>
      <c r="T759" s="772"/>
      <c r="U759" s="772"/>
      <c r="V759" s="772"/>
      <c r="W759" s="772"/>
      <c r="X759" s="772"/>
      <c r="Y759" s="772"/>
      <c r="Z759" s="772"/>
    </row>
    <row r="760" spans="1:26" ht="12.75" customHeight="1" x14ac:dyDescent="0.25">
      <c r="A760" s="772"/>
      <c r="B760" s="772"/>
      <c r="C760" s="823"/>
      <c r="D760" s="775"/>
      <c r="E760" s="776"/>
      <c r="F760" s="772"/>
      <c r="G760" s="777"/>
      <c r="H760" s="777"/>
      <c r="I760" s="772"/>
      <c r="J760" s="772"/>
      <c r="K760" s="772"/>
      <c r="L760" s="772"/>
      <c r="M760" s="772"/>
      <c r="N760" s="772"/>
      <c r="O760" s="772"/>
      <c r="P760" s="772"/>
      <c r="Q760" s="772"/>
      <c r="R760" s="772"/>
      <c r="S760" s="772"/>
      <c r="T760" s="772"/>
      <c r="U760" s="772"/>
      <c r="V760" s="772"/>
      <c r="W760" s="772"/>
      <c r="X760" s="772"/>
      <c r="Y760" s="772"/>
      <c r="Z760" s="772"/>
    </row>
    <row r="761" spans="1:26" ht="12.75" customHeight="1" x14ac:dyDescent="0.25">
      <c r="A761" s="772"/>
      <c r="B761" s="772"/>
      <c r="C761" s="823"/>
      <c r="D761" s="775"/>
      <c r="E761" s="776"/>
      <c r="F761" s="772"/>
      <c r="G761" s="777"/>
      <c r="H761" s="777"/>
      <c r="I761" s="772"/>
      <c r="J761" s="772"/>
      <c r="K761" s="772"/>
      <c r="L761" s="772"/>
      <c r="M761" s="772"/>
      <c r="N761" s="772"/>
      <c r="O761" s="772"/>
      <c r="P761" s="772"/>
      <c r="Q761" s="772"/>
      <c r="R761" s="772"/>
      <c r="S761" s="772"/>
      <c r="T761" s="772"/>
      <c r="U761" s="772"/>
      <c r="V761" s="772"/>
      <c r="W761" s="772"/>
      <c r="X761" s="772"/>
      <c r="Y761" s="772"/>
      <c r="Z761" s="772"/>
    </row>
    <row r="762" spans="1:26" ht="12.75" customHeight="1" x14ac:dyDescent="0.25">
      <c r="A762" s="772"/>
      <c r="B762" s="772"/>
      <c r="C762" s="823"/>
      <c r="D762" s="775"/>
      <c r="E762" s="776"/>
      <c r="F762" s="772"/>
      <c r="G762" s="777"/>
      <c r="H762" s="777"/>
      <c r="I762" s="772"/>
      <c r="J762" s="772"/>
      <c r="K762" s="772"/>
      <c r="L762" s="772"/>
      <c r="M762" s="772"/>
      <c r="N762" s="772"/>
      <c r="O762" s="772"/>
      <c r="P762" s="772"/>
      <c r="Q762" s="772"/>
      <c r="R762" s="772"/>
      <c r="S762" s="772"/>
      <c r="T762" s="772"/>
      <c r="U762" s="772"/>
      <c r="V762" s="772"/>
      <c r="W762" s="772"/>
      <c r="X762" s="772"/>
      <c r="Y762" s="772"/>
      <c r="Z762" s="772"/>
    </row>
    <row r="763" spans="1:26" ht="12.75" customHeight="1" x14ac:dyDescent="0.25">
      <c r="A763" s="772"/>
      <c r="B763" s="772"/>
      <c r="C763" s="823"/>
      <c r="D763" s="775"/>
      <c r="E763" s="776"/>
      <c r="F763" s="772"/>
      <c r="G763" s="777"/>
      <c r="H763" s="777"/>
      <c r="I763" s="772"/>
      <c r="J763" s="772"/>
      <c r="K763" s="772"/>
      <c r="L763" s="772"/>
      <c r="M763" s="772"/>
      <c r="N763" s="772"/>
      <c r="O763" s="772"/>
      <c r="P763" s="772"/>
      <c r="Q763" s="772"/>
      <c r="R763" s="772"/>
      <c r="S763" s="772"/>
      <c r="T763" s="772"/>
      <c r="U763" s="772"/>
      <c r="V763" s="772"/>
      <c r="W763" s="772"/>
      <c r="X763" s="772"/>
      <c r="Y763" s="772"/>
      <c r="Z763" s="772"/>
    </row>
    <row r="764" spans="1:26" ht="12.75" customHeight="1" x14ac:dyDescent="0.25">
      <c r="A764" s="772"/>
      <c r="B764" s="772"/>
      <c r="C764" s="823"/>
      <c r="D764" s="775"/>
      <c r="E764" s="776"/>
      <c r="F764" s="772"/>
      <c r="G764" s="777"/>
      <c r="H764" s="777"/>
      <c r="I764" s="772"/>
      <c r="J764" s="772"/>
      <c r="K764" s="772"/>
      <c r="L764" s="772"/>
      <c r="M764" s="772"/>
      <c r="N764" s="772"/>
      <c r="O764" s="772"/>
      <c r="P764" s="772"/>
      <c r="Q764" s="772"/>
      <c r="R764" s="772"/>
      <c r="S764" s="772"/>
      <c r="T764" s="772"/>
      <c r="U764" s="772"/>
      <c r="V764" s="772"/>
      <c r="W764" s="772"/>
      <c r="X764" s="772"/>
      <c r="Y764" s="772"/>
      <c r="Z764" s="772"/>
    </row>
    <row r="765" spans="1:26" ht="12.75" customHeight="1" x14ac:dyDescent="0.25">
      <c r="A765" s="772"/>
      <c r="B765" s="772"/>
      <c r="C765" s="823"/>
      <c r="D765" s="775"/>
      <c r="E765" s="776"/>
      <c r="F765" s="772"/>
      <c r="G765" s="777"/>
      <c r="H765" s="777"/>
      <c r="I765" s="772"/>
      <c r="J765" s="772"/>
      <c r="K765" s="772"/>
      <c r="L765" s="772"/>
      <c r="M765" s="772"/>
      <c r="N765" s="772"/>
      <c r="O765" s="772"/>
      <c r="P765" s="772"/>
      <c r="Q765" s="772"/>
      <c r="R765" s="772"/>
      <c r="S765" s="772"/>
      <c r="T765" s="772"/>
      <c r="U765" s="772"/>
      <c r="V765" s="772"/>
      <c r="W765" s="772"/>
      <c r="X765" s="772"/>
      <c r="Y765" s="772"/>
      <c r="Z765" s="772"/>
    </row>
    <row r="766" spans="1:26" ht="12.75" customHeight="1" x14ac:dyDescent="0.25">
      <c r="A766" s="772"/>
      <c r="B766" s="772"/>
      <c r="C766" s="823"/>
      <c r="D766" s="775"/>
      <c r="E766" s="776"/>
      <c r="F766" s="772"/>
      <c r="G766" s="777"/>
      <c r="H766" s="777"/>
      <c r="I766" s="772"/>
      <c r="J766" s="772"/>
      <c r="K766" s="772"/>
      <c r="L766" s="772"/>
      <c r="M766" s="772"/>
      <c r="N766" s="772"/>
      <c r="O766" s="772"/>
      <c r="P766" s="772"/>
      <c r="Q766" s="772"/>
      <c r="R766" s="772"/>
      <c r="S766" s="772"/>
      <c r="T766" s="772"/>
      <c r="U766" s="772"/>
      <c r="V766" s="772"/>
      <c r="W766" s="772"/>
      <c r="X766" s="772"/>
      <c r="Y766" s="772"/>
      <c r="Z766" s="772"/>
    </row>
    <row r="767" spans="1:26" ht="12.75" customHeight="1" x14ac:dyDescent="0.25">
      <c r="A767" s="772"/>
      <c r="B767" s="772"/>
      <c r="C767" s="823"/>
      <c r="D767" s="775"/>
      <c r="E767" s="776"/>
      <c r="F767" s="772"/>
      <c r="G767" s="777"/>
      <c r="H767" s="777"/>
      <c r="I767" s="772"/>
      <c r="J767" s="772"/>
      <c r="K767" s="772"/>
      <c r="L767" s="772"/>
      <c r="M767" s="772"/>
      <c r="N767" s="772"/>
      <c r="O767" s="772"/>
      <c r="P767" s="772"/>
      <c r="Q767" s="772"/>
      <c r="R767" s="772"/>
      <c r="S767" s="772"/>
      <c r="T767" s="772"/>
      <c r="U767" s="772"/>
      <c r="V767" s="772"/>
      <c r="W767" s="772"/>
      <c r="X767" s="772"/>
      <c r="Y767" s="772"/>
      <c r="Z767" s="772"/>
    </row>
    <row r="768" spans="1:26" ht="12.75" customHeight="1" x14ac:dyDescent="0.25">
      <c r="A768" s="772"/>
      <c r="B768" s="772"/>
      <c r="C768" s="823"/>
      <c r="D768" s="775"/>
      <c r="E768" s="776"/>
      <c r="F768" s="772"/>
      <c r="G768" s="777"/>
      <c r="H768" s="777"/>
      <c r="I768" s="772"/>
      <c r="J768" s="772"/>
      <c r="K768" s="772"/>
      <c r="L768" s="772"/>
      <c r="M768" s="772"/>
      <c r="N768" s="772"/>
      <c r="O768" s="772"/>
      <c r="P768" s="772"/>
      <c r="Q768" s="772"/>
      <c r="R768" s="772"/>
      <c r="S768" s="772"/>
      <c r="T768" s="772"/>
      <c r="U768" s="772"/>
      <c r="V768" s="772"/>
      <c r="W768" s="772"/>
      <c r="X768" s="772"/>
      <c r="Y768" s="772"/>
      <c r="Z768" s="772"/>
    </row>
    <row r="769" spans="1:26" ht="12.75" customHeight="1" x14ac:dyDescent="0.25">
      <c r="A769" s="772"/>
      <c r="B769" s="772"/>
      <c r="C769" s="823"/>
      <c r="D769" s="775"/>
      <c r="E769" s="776"/>
      <c r="F769" s="772"/>
      <c r="G769" s="777"/>
      <c r="H769" s="777"/>
      <c r="I769" s="772"/>
      <c r="J769" s="772"/>
      <c r="K769" s="772"/>
      <c r="L769" s="772"/>
      <c r="M769" s="772"/>
      <c r="N769" s="772"/>
      <c r="O769" s="772"/>
      <c r="P769" s="772"/>
      <c r="Q769" s="772"/>
      <c r="R769" s="772"/>
      <c r="S769" s="772"/>
      <c r="T769" s="772"/>
      <c r="U769" s="772"/>
      <c r="V769" s="772"/>
      <c r="W769" s="772"/>
      <c r="X769" s="772"/>
      <c r="Y769" s="772"/>
      <c r="Z769" s="772"/>
    </row>
    <row r="770" spans="1:26" ht="12.75" customHeight="1" x14ac:dyDescent="0.25">
      <c r="A770" s="772"/>
      <c r="B770" s="772"/>
      <c r="C770" s="823"/>
      <c r="D770" s="775"/>
      <c r="E770" s="776"/>
      <c r="F770" s="772"/>
      <c r="G770" s="777"/>
      <c r="H770" s="777"/>
      <c r="I770" s="772"/>
      <c r="J770" s="772"/>
      <c r="K770" s="772"/>
      <c r="L770" s="772"/>
      <c r="M770" s="772"/>
      <c r="N770" s="772"/>
      <c r="O770" s="772"/>
      <c r="P770" s="772"/>
      <c r="Q770" s="772"/>
      <c r="R770" s="772"/>
      <c r="S770" s="772"/>
      <c r="T770" s="772"/>
      <c r="U770" s="772"/>
      <c r="V770" s="772"/>
      <c r="W770" s="772"/>
      <c r="X770" s="772"/>
      <c r="Y770" s="772"/>
      <c r="Z770" s="772"/>
    </row>
    <row r="771" spans="1:26" ht="12.75" customHeight="1" x14ac:dyDescent="0.25">
      <c r="A771" s="772"/>
      <c r="B771" s="772"/>
      <c r="C771" s="823"/>
      <c r="D771" s="775"/>
      <c r="E771" s="776"/>
      <c r="F771" s="772"/>
      <c r="G771" s="777"/>
      <c r="H771" s="777"/>
      <c r="I771" s="772"/>
      <c r="J771" s="772"/>
      <c r="K771" s="772"/>
      <c r="L771" s="772"/>
      <c r="M771" s="772"/>
      <c r="N771" s="772"/>
      <c r="O771" s="772"/>
      <c r="P771" s="772"/>
      <c r="Q771" s="772"/>
      <c r="R771" s="772"/>
      <c r="S771" s="772"/>
      <c r="T771" s="772"/>
      <c r="U771" s="772"/>
      <c r="V771" s="772"/>
      <c r="W771" s="772"/>
      <c r="X771" s="772"/>
      <c r="Y771" s="772"/>
      <c r="Z771" s="772"/>
    </row>
    <row r="772" spans="1:26" ht="12.75" customHeight="1" x14ac:dyDescent="0.25">
      <c r="A772" s="772"/>
      <c r="B772" s="772"/>
      <c r="C772" s="823"/>
      <c r="D772" s="775"/>
      <c r="E772" s="776"/>
      <c r="F772" s="772"/>
      <c r="G772" s="777"/>
      <c r="H772" s="777"/>
      <c r="I772" s="772"/>
      <c r="J772" s="772"/>
      <c r="K772" s="772"/>
      <c r="L772" s="772"/>
      <c r="M772" s="772"/>
      <c r="N772" s="772"/>
      <c r="O772" s="772"/>
      <c r="P772" s="772"/>
      <c r="Q772" s="772"/>
      <c r="R772" s="772"/>
      <c r="S772" s="772"/>
      <c r="T772" s="772"/>
      <c r="U772" s="772"/>
      <c r="V772" s="772"/>
      <c r="W772" s="772"/>
      <c r="X772" s="772"/>
      <c r="Y772" s="772"/>
      <c r="Z772" s="772"/>
    </row>
    <row r="773" spans="1:26" ht="12.75" customHeight="1" x14ac:dyDescent="0.25">
      <c r="A773" s="772"/>
      <c r="B773" s="772"/>
      <c r="C773" s="823"/>
      <c r="D773" s="775"/>
      <c r="E773" s="776"/>
      <c r="F773" s="772"/>
      <c r="G773" s="777"/>
      <c r="H773" s="777"/>
      <c r="I773" s="772"/>
      <c r="J773" s="772"/>
      <c r="K773" s="772"/>
      <c r="L773" s="772"/>
      <c r="M773" s="772"/>
      <c r="N773" s="772"/>
      <c r="O773" s="772"/>
      <c r="P773" s="772"/>
      <c r="Q773" s="772"/>
      <c r="R773" s="772"/>
      <c r="S773" s="772"/>
      <c r="T773" s="772"/>
      <c r="U773" s="772"/>
      <c r="V773" s="772"/>
      <c r="W773" s="772"/>
      <c r="X773" s="772"/>
      <c r="Y773" s="772"/>
      <c r="Z773" s="772"/>
    </row>
    <row r="774" spans="1:26" ht="12.75" customHeight="1" x14ac:dyDescent="0.25">
      <c r="A774" s="772"/>
      <c r="B774" s="772"/>
      <c r="C774" s="823"/>
      <c r="D774" s="775"/>
      <c r="E774" s="776"/>
      <c r="F774" s="772"/>
      <c r="G774" s="777"/>
      <c r="H774" s="777"/>
      <c r="I774" s="772"/>
      <c r="J774" s="772"/>
      <c r="K774" s="772"/>
      <c r="L774" s="772"/>
      <c r="M774" s="772"/>
      <c r="N774" s="772"/>
      <c r="O774" s="772"/>
      <c r="P774" s="772"/>
      <c r="Q774" s="772"/>
      <c r="R774" s="772"/>
      <c r="S774" s="772"/>
      <c r="T774" s="772"/>
      <c r="U774" s="772"/>
      <c r="V774" s="772"/>
      <c r="W774" s="772"/>
      <c r="X774" s="772"/>
      <c r="Y774" s="772"/>
      <c r="Z774" s="772"/>
    </row>
    <row r="775" spans="1:26" ht="12.75" customHeight="1" x14ac:dyDescent="0.25">
      <c r="A775" s="772"/>
      <c r="B775" s="772"/>
      <c r="C775" s="823"/>
      <c r="D775" s="775"/>
      <c r="E775" s="776"/>
      <c r="F775" s="772"/>
      <c r="G775" s="777"/>
      <c r="H775" s="777"/>
      <c r="I775" s="772"/>
      <c r="J775" s="772"/>
      <c r="K775" s="772"/>
      <c r="L775" s="772"/>
      <c r="M775" s="772"/>
      <c r="N775" s="772"/>
      <c r="O775" s="772"/>
      <c r="P775" s="772"/>
      <c r="Q775" s="772"/>
      <c r="R775" s="772"/>
      <c r="S775" s="772"/>
      <c r="T775" s="772"/>
      <c r="U775" s="772"/>
      <c r="V775" s="772"/>
      <c r="W775" s="772"/>
      <c r="X775" s="772"/>
      <c r="Y775" s="772"/>
      <c r="Z775" s="772"/>
    </row>
    <row r="776" spans="1:26" ht="12.75" customHeight="1" x14ac:dyDescent="0.25">
      <c r="A776" s="772"/>
      <c r="B776" s="772"/>
      <c r="C776" s="823"/>
      <c r="D776" s="775"/>
      <c r="E776" s="776"/>
      <c r="F776" s="772"/>
      <c r="G776" s="777"/>
      <c r="H776" s="777"/>
      <c r="I776" s="772"/>
      <c r="J776" s="772"/>
      <c r="K776" s="772"/>
      <c r="L776" s="772"/>
      <c r="M776" s="772"/>
      <c r="N776" s="772"/>
      <c r="O776" s="772"/>
      <c r="P776" s="772"/>
      <c r="Q776" s="772"/>
      <c r="R776" s="772"/>
      <c r="S776" s="772"/>
      <c r="T776" s="772"/>
      <c r="U776" s="772"/>
      <c r="V776" s="772"/>
      <c r="W776" s="772"/>
      <c r="X776" s="772"/>
      <c r="Y776" s="772"/>
      <c r="Z776" s="772"/>
    </row>
    <row r="777" spans="1:26" ht="12.75" customHeight="1" x14ac:dyDescent="0.25">
      <c r="A777" s="772"/>
      <c r="B777" s="772"/>
      <c r="C777" s="823"/>
      <c r="D777" s="775"/>
      <c r="E777" s="776"/>
      <c r="F777" s="772"/>
      <c r="G777" s="777"/>
      <c r="H777" s="777"/>
      <c r="I777" s="772"/>
      <c r="J777" s="772"/>
      <c r="K777" s="772"/>
      <c r="L777" s="772"/>
      <c r="M777" s="772"/>
      <c r="N777" s="772"/>
      <c r="O777" s="772"/>
      <c r="P777" s="772"/>
      <c r="Q777" s="772"/>
      <c r="R777" s="772"/>
      <c r="S777" s="772"/>
      <c r="T777" s="772"/>
      <c r="U777" s="772"/>
      <c r="V777" s="772"/>
      <c r="W777" s="772"/>
      <c r="X777" s="772"/>
      <c r="Y777" s="772"/>
      <c r="Z777" s="772"/>
    </row>
    <row r="778" spans="1:26" ht="12.75" customHeight="1" x14ac:dyDescent="0.25">
      <c r="A778" s="772"/>
      <c r="B778" s="772"/>
      <c r="C778" s="823"/>
      <c r="D778" s="775"/>
      <c r="E778" s="776"/>
      <c r="F778" s="772"/>
      <c r="G778" s="777"/>
      <c r="H778" s="777"/>
      <c r="I778" s="772"/>
      <c r="J778" s="772"/>
      <c r="K778" s="772"/>
      <c r="L778" s="772"/>
      <c r="M778" s="772"/>
      <c r="N778" s="772"/>
      <c r="O778" s="772"/>
      <c r="P778" s="772"/>
      <c r="Q778" s="772"/>
      <c r="R778" s="772"/>
      <c r="S778" s="772"/>
      <c r="T778" s="772"/>
      <c r="U778" s="772"/>
      <c r="V778" s="772"/>
      <c r="W778" s="772"/>
      <c r="X778" s="772"/>
      <c r="Y778" s="772"/>
      <c r="Z778" s="772"/>
    </row>
    <row r="779" spans="1:26" ht="12.75" customHeight="1" x14ac:dyDescent="0.25">
      <c r="A779" s="772"/>
      <c r="B779" s="772"/>
      <c r="C779" s="823"/>
      <c r="D779" s="775"/>
      <c r="E779" s="776"/>
      <c r="F779" s="772"/>
      <c r="G779" s="777"/>
      <c r="H779" s="777"/>
      <c r="I779" s="772"/>
      <c r="J779" s="772"/>
      <c r="K779" s="772"/>
      <c r="L779" s="772"/>
      <c r="M779" s="772"/>
      <c r="N779" s="772"/>
      <c r="O779" s="772"/>
      <c r="P779" s="772"/>
      <c r="Q779" s="772"/>
      <c r="R779" s="772"/>
      <c r="S779" s="772"/>
      <c r="T779" s="772"/>
      <c r="U779" s="772"/>
      <c r="V779" s="772"/>
      <c r="W779" s="772"/>
      <c r="X779" s="772"/>
      <c r="Y779" s="772"/>
      <c r="Z779" s="772"/>
    </row>
    <row r="780" spans="1:26" ht="12.75" customHeight="1" x14ac:dyDescent="0.25">
      <c r="A780" s="772"/>
      <c r="B780" s="772"/>
      <c r="C780" s="823"/>
      <c r="D780" s="775"/>
      <c r="E780" s="776"/>
      <c r="F780" s="772"/>
      <c r="G780" s="777"/>
      <c r="H780" s="777"/>
      <c r="I780" s="772"/>
      <c r="J780" s="772"/>
      <c r="K780" s="772"/>
      <c r="L780" s="772"/>
      <c r="M780" s="772"/>
      <c r="N780" s="772"/>
      <c r="O780" s="772"/>
      <c r="P780" s="772"/>
      <c r="Q780" s="772"/>
      <c r="R780" s="772"/>
      <c r="S780" s="772"/>
      <c r="T780" s="772"/>
      <c r="U780" s="772"/>
      <c r="V780" s="772"/>
      <c r="W780" s="772"/>
      <c r="X780" s="772"/>
      <c r="Y780" s="772"/>
      <c r="Z780" s="772"/>
    </row>
    <row r="781" spans="1:26" ht="12.75" customHeight="1" x14ac:dyDescent="0.25">
      <c r="A781" s="772"/>
      <c r="B781" s="772"/>
      <c r="C781" s="823"/>
      <c r="D781" s="775"/>
      <c r="E781" s="776"/>
      <c r="F781" s="772"/>
      <c r="G781" s="777"/>
      <c r="H781" s="777"/>
      <c r="I781" s="772"/>
      <c r="J781" s="772"/>
      <c r="K781" s="772"/>
      <c r="L781" s="772"/>
      <c r="M781" s="772"/>
      <c r="N781" s="772"/>
      <c r="O781" s="772"/>
      <c r="P781" s="772"/>
      <c r="Q781" s="772"/>
      <c r="R781" s="772"/>
      <c r="S781" s="772"/>
      <c r="T781" s="772"/>
      <c r="U781" s="772"/>
      <c r="V781" s="772"/>
      <c r="W781" s="772"/>
      <c r="X781" s="772"/>
      <c r="Y781" s="772"/>
      <c r="Z781" s="772"/>
    </row>
    <row r="782" spans="1:26" ht="12.75" customHeight="1" x14ac:dyDescent="0.25">
      <c r="A782" s="772"/>
      <c r="B782" s="772"/>
      <c r="C782" s="823"/>
      <c r="D782" s="775"/>
      <c r="E782" s="776"/>
      <c r="F782" s="772"/>
      <c r="G782" s="777"/>
      <c r="H782" s="777"/>
      <c r="I782" s="772"/>
      <c r="J782" s="772"/>
      <c r="K782" s="772"/>
      <c r="L782" s="772"/>
      <c r="M782" s="772"/>
      <c r="N782" s="772"/>
      <c r="O782" s="772"/>
      <c r="P782" s="772"/>
      <c r="Q782" s="772"/>
      <c r="R782" s="772"/>
      <c r="S782" s="772"/>
      <c r="T782" s="772"/>
      <c r="U782" s="772"/>
      <c r="V782" s="772"/>
      <c r="W782" s="772"/>
      <c r="X782" s="772"/>
      <c r="Y782" s="772"/>
      <c r="Z782" s="772"/>
    </row>
    <row r="783" spans="1:26" ht="12.75" customHeight="1" x14ac:dyDescent="0.25">
      <c r="A783" s="772"/>
      <c r="B783" s="772"/>
      <c r="C783" s="823"/>
      <c r="D783" s="775"/>
      <c r="E783" s="776"/>
      <c r="F783" s="772"/>
      <c r="G783" s="777"/>
      <c r="H783" s="777"/>
      <c r="I783" s="772"/>
      <c r="J783" s="772"/>
      <c r="K783" s="772"/>
      <c r="L783" s="772"/>
      <c r="M783" s="772"/>
      <c r="N783" s="772"/>
      <c r="O783" s="772"/>
      <c r="P783" s="772"/>
      <c r="Q783" s="772"/>
      <c r="R783" s="772"/>
      <c r="S783" s="772"/>
      <c r="T783" s="772"/>
      <c r="U783" s="772"/>
      <c r="V783" s="772"/>
      <c r="W783" s="772"/>
      <c r="X783" s="772"/>
      <c r="Y783" s="772"/>
      <c r="Z783" s="772"/>
    </row>
    <row r="784" spans="1:26" ht="12.75" customHeight="1" x14ac:dyDescent="0.25">
      <c r="A784" s="772"/>
      <c r="B784" s="772"/>
      <c r="C784" s="823"/>
      <c r="D784" s="775"/>
      <c r="E784" s="776"/>
      <c r="F784" s="772"/>
      <c r="G784" s="777"/>
      <c r="H784" s="777"/>
      <c r="I784" s="772"/>
      <c r="J784" s="772"/>
      <c r="K784" s="772"/>
      <c r="L784" s="772"/>
      <c r="M784" s="772"/>
      <c r="N784" s="772"/>
      <c r="O784" s="772"/>
      <c r="P784" s="772"/>
      <c r="Q784" s="772"/>
      <c r="R784" s="772"/>
      <c r="S784" s="772"/>
      <c r="T784" s="772"/>
      <c r="U784" s="772"/>
      <c r="V784" s="772"/>
      <c r="W784" s="772"/>
      <c r="X784" s="772"/>
      <c r="Y784" s="772"/>
      <c r="Z784" s="772"/>
    </row>
    <row r="785" spans="1:26" ht="12.75" customHeight="1" x14ac:dyDescent="0.25">
      <c r="A785" s="772"/>
      <c r="B785" s="772"/>
      <c r="C785" s="823"/>
      <c r="D785" s="775"/>
      <c r="E785" s="776"/>
      <c r="F785" s="772"/>
      <c r="G785" s="777"/>
      <c r="H785" s="777"/>
      <c r="I785" s="772"/>
      <c r="J785" s="772"/>
      <c r="K785" s="772"/>
      <c r="L785" s="772"/>
      <c r="M785" s="772"/>
      <c r="N785" s="772"/>
      <c r="O785" s="772"/>
      <c r="P785" s="772"/>
      <c r="Q785" s="772"/>
      <c r="R785" s="772"/>
      <c r="S785" s="772"/>
      <c r="T785" s="772"/>
      <c r="U785" s="772"/>
      <c r="V785" s="772"/>
      <c r="W785" s="772"/>
      <c r="X785" s="772"/>
      <c r="Y785" s="772"/>
      <c r="Z785" s="772"/>
    </row>
    <row r="786" spans="1:26" ht="12.75" customHeight="1" x14ac:dyDescent="0.25">
      <c r="A786" s="772"/>
      <c r="B786" s="772"/>
      <c r="C786" s="823"/>
      <c r="D786" s="775"/>
      <c r="E786" s="776"/>
      <c r="F786" s="772"/>
      <c r="G786" s="777"/>
      <c r="H786" s="777"/>
      <c r="I786" s="772"/>
      <c r="J786" s="772"/>
      <c r="K786" s="772"/>
      <c r="L786" s="772"/>
      <c r="M786" s="772"/>
      <c r="N786" s="772"/>
      <c r="O786" s="772"/>
      <c r="P786" s="772"/>
      <c r="Q786" s="772"/>
      <c r="R786" s="772"/>
      <c r="S786" s="772"/>
      <c r="T786" s="772"/>
      <c r="U786" s="772"/>
      <c r="V786" s="772"/>
      <c r="W786" s="772"/>
      <c r="X786" s="772"/>
      <c r="Y786" s="772"/>
      <c r="Z786" s="772"/>
    </row>
    <row r="787" spans="1:26" ht="12.75" customHeight="1" x14ac:dyDescent="0.25">
      <c r="A787" s="772"/>
      <c r="B787" s="772"/>
      <c r="C787" s="823"/>
      <c r="D787" s="775"/>
      <c r="E787" s="776"/>
      <c r="F787" s="772"/>
      <c r="G787" s="777"/>
      <c r="H787" s="777"/>
      <c r="I787" s="772"/>
      <c r="J787" s="772"/>
      <c r="K787" s="772"/>
      <c r="L787" s="772"/>
      <c r="M787" s="772"/>
      <c r="N787" s="772"/>
      <c r="O787" s="772"/>
      <c r="P787" s="772"/>
      <c r="Q787" s="772"/>
      <c r="R787" s="772"/>
      <c r="S787" s="772"/>
      <c r="T787" s="772"/>
      <c r="U787" s="772"/>
      <c r="V787" s="772"/>
      <c r="W787" s="772"/>
      <c r="X787" s="772"/>
      <c r="Y787" s="772"/>
      <c r="Z787" s="772"/>
    </row>
    <row r="788" spans="1:26" ht="12.75" customHeight="1" x14ac:dyDescent="0.25">
      <c r="A788" s="772"/>
      <c r="B788" s="772"/>
      <c r="C788" s="823"/>
      <c r="D788" s="775"/>
      <c r="E788" s="776"/>
      <c r="F788" s="772"/>
      <c r="G788" s="777"/>
      <c r="H788" s="777"/>
      <c r="I788" s="772"/>
      <c r="J788" s="772"/>
      <c r="K788" s="772"/>
      <c r="L788" s="772"/>
      <c r="M788" s="772"/>
      <c r="N788" s="772"/>
      <c r="O788" s="772"/>
      <c r="P788" s="772"/>
      <c r="Q788" s="772"/>
      <c r="R788" s="772"/>
      <c r="S788" s="772"/>
      <c r="T788" s="772"/>
      <c r="U788" s="772"/>
      <c r="V788" s="772"/>
      <c r="W788" s="772"/>
      <c r="X788" s="772"/>
      <c r="Y788" s="772"/>
      <c r="Z788" s="772"/>
    </row>
    <row r="789" spans="1:26" ht="12.75" customHeight="1" x14ac:dyDescent="0.25">
      <c r="A789" s="772"/>
      <c r="B789" s="772"/>
      <c r="C789" s="823"/>
      <c r="D789" s="775"/>
      <c r="E789" s="776"/>
      <c r="F789" s="772"/>
      <c r="G789" s="777"/>
      <c r="H789" s="777"/>
      <c r="I789" s="772"/>
      <c r="J789" s="772"/>
      <c r="K789" s="772"/>
      <c r="L789" s="772"/>
      <c r="M789" s="772"/>
      <c r="N789" s="772"/>
      <c r="O789" s="772"/>
      <c r="P789" s="772"/>
      <c r="Q789" s="772"/>
      <c r="R789" s="772"/>
      <c r="S789" s="772"/>
      <c r="T789" s="772"/>
      <c r="U789" s="772"/>
      <c r="V789" s="772"/>
      <c r="W789" s="772"/>
      <c r="X789" s="772"/>
      <c r="Y789" s="772"/>
      <c r="Z789" s="772"/>
    </row>
    <row r="790" spans="1:26" ht="12.75" customHeight="1" x14ac:dyDescent="0.25">
      <c r="A790" s="772"/>
      <c r="B790" s="772"/>
      <c r="C790" s="823"/>
      <c r="D790" s="775"/>
      <c r="E790" s="776"/>
      <c r="F790" s="772"/>
      <c r="G790" s="777"/>
      <c r="H790" s="777"/>
      <c r="I790" s="772"/>
      <c r="J790" s="772"/>
      <c r="K790" s="772"/>
      <c r="L790" s="772"/>
      <c r="M790" s="772"/>
      <c r="N790" s="772"/>
      <c r="O790" s="772"/>
      <c r="P790" s="772"/>
      <c r="Q790" s="772"/>
      <c r="R790" s="772"/>
      <c r="S790" s="772"/>
      <c r="T790" s="772"/>
      <c r="U790" s="772"/>
      <c r="V790" s="772"/>
      <c r="W790" s="772"/>
      <c r="X790" s="772"/>
      <c r="Y790" s="772"/>
      <c r="Z790" s="772"/>
    </row>
    <row r="791" spans="1:26" ht="12.75" customHeight="1" x14ac:dyDescent="0.25">
      <c r="A791" s="772"/>
      <c r="B791" s="772"/>
      <c r="C791" s="823"/>
      <c r="D791" s="775"/>
      <c r="E791" s="776"/>
      <c r="F791" s="772"/>
      <c r="G791" s="777"/>
      <c r="H791" s="777"/>
      <c r="I791" s="772"/>
      <c r="J791" s="772"/>
      <c r="K791" s="772"/>
      <c r="L791" s="772"/>
      <c r="M791" s="772"/>
      <c r="N791" s="772"/>
      <c r="O791" s="772"/>
      <c r="P791" s="772"/>
      <c r="Q791" s="772"/>
      <c r="R791" s="772"/>
      <c r="S791" s="772"/>
      <c r="T791" s="772"/>
      <c r="U791" s="772"/>
      <c r="V791" s="772"/>
      <c r="W791" s="772"/>
      <c r="X791" s="772"/>
      <c r="Y791" s="772"/>
      <c r="Z791" s="772"/>
    </row>
    <row r="792" spans="1:26" ht="12.75" customHeight="1" x14ac:dyDescent="0.25">
      <c r="A792" s="772"/>
      <c r="B792" s="772"/>
      <c r="C792" s="823"/>
      <c r="D792" s="775"/>
      <c r="E792" s="776"/>
      <c r="F792" s="772"/>
      <c r="G792" s="777"/>
      <c r="H792" s="777"/>
      <c r="I792" s="772"/>
      <c r="J792" s="772"/>
      <c r="K792" s="772"/>
      <c r="L792" s="772"/>
      <c r="M792" s="772"/>
      <c r="N792" s="772"/>
      <c r="O792" s="772"/>
      <c r="P792" s="772"/>
      <c r="Q792" s="772"/>
      <c r="R792" s="772"/>
      <c r="S792" s="772"/>
      <c r="T792" s="772"/>
      <c r="U792" s="772"/>
      <c r="V792" s="772"/>
      <c r="W792" s="772"/>
      <c r="X792" s="772"/>
      <c r="Y792" s="772"/>
      <c r="Z792" s="772"/>
    </row>
    <row r="793" spans="1:26" ht="12.75" customHeight="1" x14ac:dyDescent="0.25">
      <c r="A793" s="772"/>
      <c r="B793" s="772"/>
      <c r="C793" s="823"/>
      <c r="D793" s="775"/>
      <c r="E793" s="776"/>
      <c r="F793" s="772"/>
      <c r="G793" s="777"/>
      <c r="H793" s="777"/>
      <c r="I793" s="772"/>
      <c r="J793" s="772"/>
      <c r="K793" s="772"/>
      <c r="L793" s="772"/>
      <c r="M793" s="772"/>
      <c r="N793" s="772"/>
      <c r="O793" s="772"/>
      <c r="P793" s="772"/>
      <c r="Q793" s="772"/>
      <c r="R793" s="772"/>
      <c r="S793" s="772"/>
      <c r="T793" s="772"/>
      <c r="U793" s="772"/>
      <c r="V793" s="772"/>
      <c r="W793" s="772"/>
      <c r="X793" s="772"/>
      <c r="Y793" s="772"/>
      <c r="Z793" s="772"/>
    </row>
    <row r="794" spans="1:26" ht="12.75" customHeight="1" x14ac:dyDescent="0.25">
      <c r="A794" s="772"/>
      <c r="B794" s="772"/>
      <c r="C794" s="823"/>
      <c r="D794" s="775"/>
      <c r="E794" s="776"/>
      <c r="F794" s="772"/>
      <c r="G794" s="777"/>
      <c r="H794" s="777"/>
      <c r="I794" s="772"/>
      <c r="J794" s="772"/>
      <c r="K794" s="772"/>
      <c r="L794" s="772"/>
      <c r="M794" s="772"/>
      <c r="N794" s="772"/>
      <c r="O794" s="772"/>
      <c r="P794" s="772"/>
      <c r="Q794" s="772"/>
      <c r="R794" s="772"/>
      <c r="S794" s="772"/>
      <c r="T794" s="772"/>
      <c r="U794" s="772"/>
      <c r="V794" s="772"/>
      <c r="W794" s="772"/>
      <c r="X794" s="772"/>
      <c r="Y794" s="772"/>
      <c r="Z794" s="772"/>
    </row>
    <row r="795" spans="1:26" ht="12.75" customHeight="1" x14ac:dyDescent="0.25">
      <c r="A795" s="772"/>
      <c r="B795" s="772"/>
      <c r="C795" s="823"/>
      <c r="D795" s="775"/>
      <c r="E795" s="776"/>
      <c r="F795" s="772"/>
      <c r="G795" s="777"/>
      <c r="H795" s="777"/>
      <c r="I795" s="772"/>
      <c r="J795" s="772"/>
      <c r="K795" s="772"/>
      <c r="L795" s="772"/>
      <c r="M795" s="772"/>
      <c r="N795" s="772"/>
      <c r="O795" s="772"/>
      <c r="P795" s="772"/>
      <c r="Q795" s="772"/>
      <c r="R795" s="772"/>
      <c r="S795" s="772"/>
      <c r="T795" s="772"/>
      <c r="U795" s="772"/>
      <c r="V795" s="772"/>
      <c r="W795" s="772"/>
      <c r="X795" s="772"/>
      <c r="Y795" s="772"/>
      <c r="Z795" s="772"/>
    </row>
    <row r="796" spans="1:26" ht="12.75" customHeight="1" x14ac:dyDescent="0.25">
      <c r="A796" s="772"/>
      <c r="B796" s="772"/>
      <c r="C796" s="823"/>
      <c r="D796" s="775"/>
      <c r="E796" s="776"/>
      <c r="F796" s="772"/>
      <c r="G796" s="777"/>
      <c r="H796" s="777"/>
      <c r="I796" s="772"/>
      <c r="J796" s="772"/>
      <c r="K796" s="772"/>
      <c r="L796" s="772"/>
      <c r="M796" s="772"/>
      <c r="N796" s="772"/>
      <c r="O796" s="772"/>
      <c r="P796" s="772"/>
      <c r="Q796" s="772"/>
      <c r="R796" s="772"/>
      <c r="S796" s="772"/>
      <c r="T796" s="772"/>
      <c r="U796" s="772"/>
      <c r="V796" s="772"/>
      <c r="W796" s="772"/>
      <c r="X796" s="772"/>
      <c r="Y796" s="772"/>
      <c r="Z796" s="772"/>
    </row>
    <row r="797" spans="1:26" ht="12.75" customHeight="1" x14ac:dyDescent="0.25">
      <c r="A797" s="772"/>
      <c r="B797" s="772"/>
      <c r="C797" s="823"/>
      <c r="D797" s="775"/>
      <c r="E797" s="776"/>
      <c r="F797" s="772"/>
      <c r="G797" s="777"/>
      <c r="H797" s="777"/>
      <c r="I797" s="772"/>
      <c r="J797" s="772"/>
      <c r="K797" s="772"/>
      <c r="L797" s="772"/>
      <c r="M797" s="772"/>
      <c r="N797" s="772"/>
      <c r="O797" s="772"/>
      <c r="P797" s="772"/>
      <c r="Q797" s="772"/>
      <c r="R797" s="772"/>
      <c r="S797" s="772"/>
      <c r="T797" s="772"/>
      <c r="U797" s="772"/>
      <c r="V797" s="772"/>
      <c r="W797" s="772"/>
      <c r="X797" s="772"/>
      <c r="Y797" s="772"/>
      <c r="Z797" s="772"/>
    </row>
    <row r="798" spans="1:26" ht="12.75" customHeight="1" x14ac:dyDescent="0.25">
      <c r="A798" s="772"/>
      <c r="B798" s="772"/>
      <c r="C798" s="823"/>
      <c r="D798" s="775"/>
      <c r="E798" s="776"/>
      <c r="F798" s="772"/>
      <c r="G798" s="777"/>
      <c r="H798" s="777"/>
      <c r="I798" s="772"/>
      <c r="J798" s="772"/>
      <c r="K798" s="772"/>
      <c r="L798" s="772"/>
      <c r="M798" s="772"/>
      <c r="N798" s="772"/>
      <c r="O798" s="772"/>
      <c r="P798" s="772"/>
      <c r="Q798" s="772"/>
      <c r="R798" s="772"/>
      <c r="S798" s="772"/>
      <c r="T798" s="772"/>
      <c r="U798" s="772"/>
      <c r="V798" s="772"/>
      <c r="W798" s="772"/>
      <c r="X798" s="772"/>
      <c r="Y798" s="772"/>
      <c r="Z798" s="772"/>
    </row>
    <row r="799" spans="1:26" ht="12.75" customHeight="1" x14ac:dyDescent="0.25">
      <c r="A799" s="772"/>
      <c r="B799" s="772"/>
      <c r="C799" s="823"/>
      <c r="D799" s="775"/>
      <c r="E799" s="776"/>
      <c r="F799" s="772"/>
      <c r="G799" s="777"/>
      <c r="H799" s="777"/>
      <c r="I799" s="772"/>
      <c r="J799" s="772"/>
      <c r="K799" s="772"/>
      <c r="L799" s="772"/>
      <c r="M799" s="772"/>
      <c r="N799" s="772"/>
      <c r="O799" s="772"/>
      <c r="P799" s="772"/>
      <c r="Q799" s="772"/>
      <c r="R799" s="772"/>
      <c r="S799" s="772"/>
      <c r="T799" s="772"/>
      <c r="U799" s="772"/>
      <c r="V799" s="772"/>
      <c r="W799" s="772"/>
      <c r="X799" s="772"/>
      <c r="Y799" s="772"/>
      <c r="Z799" s="772"/>
    </row>
    <row r="800" spans="1:26" ht="12.75" customHeight="1" x14ac:dyDescent="0.25">
      <c r="A800" s="772"/>
      <c r="B800" s="772"/>
      <c r="C800" s="823"/>
      <c r="D800" s="775"/>
      <c r="E800" s="776"/>
      <c r="F800" s="772"/>
      <c r="G800" s="777"/>
      <c r="H800" s="777"/>
      <c r="I800" s="772"/>
      <c r="J800" s="772"/>
      <c r="K800" s="772"/>
      <c r="L800" s="772"/>
      <c r="M800" s="772"/>
      <c r="N800" s="772"/>
      <c r="O800" s="772"/>
      <c r="P800" s="772"/>
      <c r="Q800" s="772"/>
      <c r="R800" s="772"/>
      <c r="S800" s="772"/>
      <c r="T800" s="772"/>
      <c r="U800" s="772"/>
      <c r="V800" s="772"/>
      <c r="W800" s="772"/>
      <c r="X800" s="772"/>
      <c r="Y800" s="772"/>
      <c r="Z800" s="772"/>
    </row>
    <row r="801" spans="1:26" ht="12.75" customHeight="1" x14ac:dyDescent="0.25">
      <c r="A801" s="772"/>
      <c r="B801" s="772"/>
      <c r="C801" s="823"/>
      <c r="D801" s="775"/>
      <c r="E801" s="776"/>
      <c r="F801" s="772"/>
      <c r="G801" s="777"/>
      <c r="H801" s="777"/>
      <c r="I801" s="772"/>
      <c r="J801" s="772"/>
      <c r="K801" s="772"/>
      <c r="L801" s="772"/>
      <c r="M801" s="772"/>
      <c r="N801" s="772"/>
      <c r="O801" s="772"/>
      <c r="P801" s="772"/>
      <c r="Q801" s="772"/>
      <c r="R801" s="772"/>
      <c r="S801" s="772"/>
      <c r="T801" s="772"/>
      <c r="U801" s="772"/>
      <c r="V801" s="772"/>
      <c r="W801" s="772"/>
      <c r="X801" s="772"/>
      <c r="Y801" s="772"/>
      <c r="Z801" s="772"/>
    </row>
    <row r="802" spans="1:26" ht="12.75" customHeight="1" x14ac:dyDescent="0.25">
      <c r="A802" s="772"/>
      <c r="B802" s="772"/>
      <c r="C802" s="823"/>
      <c r="D802" s="775"/>
      <c r="E802" s="776"/>
      <c r="F802" s="772"/>
      <c r="G802" s="777"/>
      <c r="H802" s="777"/>
      <c r="I802" s="772"/>
      <c r="J802" s="772"/>
      <c r="K802" s="772"/>
      <c r="L802" s="772"/>
      <c r="M802" s="772"/>
      <c r="N802" s="772"/>
      <c r="O802" s="772"/>
      <c r="P802" s="772"/>
      <c r="Q802" s="772"/>
      <c r="R802" s="772"/>
      <c r="S802" s="772"/>
      <c r="T802" s="772"/>
      <c r="U802" s="772"/>
      <c r="V802" s="772"/>
      <c r="W802" s="772"/>
      <c r="X802" s="772"/>
      <c r="Y802" s="772"/>
      <c r="Z802" s="772"/>
    </row>
    <row r="803" spans="1:26" ht="12.75" customHeight="1" x14ac:dyDescent="0.25">
      <c r="A803" s="772"/>
      <c r="B803" s="772"/>
      <c r="C803" s="823"/>
      <c r="D803" s="775"/>
      <c r="E803" s="776"/>
      <c r="F803" s="772"/>
      <c r="G803" s="777"/>
      <c r="H803" s="777"/>
      <c r="I803" s="772"/>
      <c r="J803" s="772"/>
      <c r="K803" s="772"/>
      <c r="L803" s="772"/>
      <c r="M803" s="772"/>
      <c r="N803" s="772"/>
      <c r="O803" s="772"/>
      <c r="P803" s="772"/>
      <c r="Q803" s="772"/>
      <c r="R803" s="772"/>
      <c r="S803" s="772"/>
      <c r="T803" s="772"/>
      <c r="U803" s="772"/>
      <c r="V803" s="772"/>
      <c r="W803" s="772"/>
      <c r="X803" s="772"/>
      <c r="Y803" s="772"/>
      <c r="Z803" s="772"/>
    </row>
    <row r="804" spans="1:26" ht="12.75" customHeight="1" x14ac:dyDescent="0.25">
      <c r="A804" s="772"/>
      <c r="B804" s="772"/>
      <c r="C804" s="823"/>
      <c r="D804" s="775"/>
      <c r="E804" s="776"/>
      <c r="F804" s="772"/>
      <c r="G804" s="777"/>
      <c r="H804" s="777"/>
      <c r="I804" s="772"/>
      <c r="J804" s="772"/>
      <c r="K804" s="772"/>
      <c r="L804" s="772"/>
      <c r="M804" s="772"/>
      <c r="N804" s="772"/>
      <c r="O804" s="772"/>
      <c r="P804" s="772"/>
      <c r="Q804" s="772"/>
      <c r="R804" s="772"/>
      <c r="S804" s="772"/>
      <c r="T804" s="772"/>
      <c r="U804" s="772"/>
      <c r="V804" s="772"/>
      <c r="W804" s="772"/>
      <c r="X804" s="772"/>
      <c r="Y804" s="772"/>
      <c r="Z804" s="772"/>
    </row>
    <row r="805" spans="1:26" ht="12.75" customHeight="1" x14ac:dyDescent="0.25">
      <c r="A805" s="772"/>
      <c r="B805" s="772"/>
      <c r="C805" s="823"/>
      <c r="D805" s="775"/>
      <c r="E805" s="776"/>
      <c r="F805" s="772"/>
      <c r="G805" s="777"/>
      <c r="H805" s="777"/>
      <c r="I805" s="772"/>
      <c r="J805" s="772"/>
      <c r="K805" s="772"/>
      <c r="L805" s="772"/>
      <c r="M805" s="772"/>
      <c r="N805" s="772"/>
      <c r="O805" s="772"/>
      <c r="P805" s="772"/>
      <c r="Q805" s="772"/>
      <c r="R805" s="772"/>
      <c r="S805" s="772"/>
      <c r="T805" s="772"/>
      <c r="U805" s="772"/>
      <c r="V805" s="772"/>
      <c r="W805" s="772"/>
      <c r="X805" s="772"/>
      <c r="Y805" s="772"/>
      <c r="Z805" s="772"/>
    </row>
    <row r="806" spans="1:26" ht="12.75" customHeight="1" x14ac:dyDescent="0.25">
      <c r="A806" s="772"/>
      <c r="B806" s="772"/>
      <c r="C806" s="823"/>
      <c r="D806" s="775"/>
      <c r="E806" s="776"/>
      <c r="F806" s="772"/>
      <c r="G806" s="777"/>
      <c r="H806" s="777"/>
      <c r="I806" s="772"/>
      <c r="J806" s="772"/>
      <c r="K806" s="772"/>
      <c r="L806" s="772"/>
      <c r="M806" s="772"/>
      <c r="N806" s="772"/>
      <c r="O806" s="772"/>
      <c r="P806" s="772"/>
      <c r="Q806" s="772"/>
      <c r="R806" s="772"/>
      <c r="S806" s="772"/>
      <c r="T806" s="772"/>
      <c r="U806" s="772"/>
      <c r="V806" s="772"/>
      <c r="W806" s="772"/>
      <c r="X806" s="772"/>
      <c r="Y806" s="772"/>
      <c r="Z806" s="772"/>
    </row>
    <row r="807" spans="1:26" ht="12.75" customHeight="1" x14ac:dyDescent="0.25">
      <c r="A807" s="772"/>
      <c r="B807" s="772"/>
      <c r="C807" s="823"/>
      <c r="D807" s="775"/>
      <c r="E807" s="776"/>
      <c r="F807" s="772"/>
      <c r="G807" s="777"/>
      <c r="H807" s="777"/>
      <c r="I807" s="772"/>
      <c r="J807" s="772"/>
      <c r="K807" s="772"/>
      <c r="L807" s="772"/>
      <c r="M807" s="772"/>
      <c r="N807" s="772"/>
      <c r="O807" s="772"/>
      <c r="P807" s="772"/>
      <c r="Q807" s="772"/>
      <c r="R807" s="772"/>
      <c r="S807" s="772"/>
      <c r="T807" s="772"/>
      <c r="U807" s="772"/>
      <c r="V807" s="772"/>
      <c r="W807" s="772"/>
      <c r="X807" s="772"/>
      <c r="Y807" s="772"/>
      <c r="Z807" s="772"/>
    </row>
    <row r="808" spans="1:26" ht="12.75" customHeight="1" x14ac:dyDescent="0.25">
      <c r="A808" s="772"/>
      <c r="B808" s="772"/>
      <c r="C808" s="823"/>
      <c r="D808" s="775"/>
      <c r="E808" s="776"/>
      <c r="F808" s="772"/>
      <c r="G808" s="777"/>
      <c r="H808" s="777"/>
      <c r="I808" s="772"/>
      <c r="J808" s="772"/>
      <c r="K808" s="772"/>
      <c r="L808" s="772"/>
      <c r="M808" s="772"/>
      <c r="N808" s="772"/>
      <c r="O808" s="772"/>
      <c r="P808" s="772"/>
      <c r="Q808" s="772"/>
      <c r="R808" s="772"/>
      <c r="S808" s="772"/>
      <c r="T808" s="772"/>
      <c r="U808" s="772"/>
      <c r="V808" s="772"/>
      <c r="W808" s="772"/>
      <c r="X808" s="772"/>
      <c r="Y808" s="772"/>
      <c r="Z808" s="772"/>
    </row>
    <row r="809" spans="1:26" ht="12.75" customHeight="1" x14ac:dyDescent="0.25">
      <c r="A809" s="772"/>
      <c r="B809" s="772"/>
      <c r="C809" s="823"/>
      <c r="D809" s="775"/>
      <c r="E809" s="776"/>
      <c r="F809" s="772"/>
      <c r="G809" s="777"/>
      <c r="H809" s="777"/>
      <c r="I809" s="772"/>
      <c r="J809" s="772"/>
      <c r="K809" s="772"/>
      <c r="L809" s="772"/>
      <c r="M809" s="772"/>
      <c r="N809" s="772"/>
      <c r="O809" s="772"/>
      <c r="P809" s="772"/>
      <c r="Q809" s="772"/>
      <c r="R809" s="772"/>
      <c r="S809" s="772"/>
      <c r="T809" s="772"/>
      <c r="U809" s="772"/>
      <c r="V809" s="772"/>
      <c r="W809" s="772"/>
      <c r="X809" s="772"/>
      <c r="Y809" s="772"/>
      <c r="Z809" s="772"/>
    </row>
    <row r="810" spans="1:26" ht="12.75" customHeight="1" x14ac:dyDescent="0.25">
      <c r="A810" s="772"/>
      <c r="B810" s="772"/>
      <c r="C810" s="823"/>
      <c r="D810" s="775"/>
      <c r="E810" s="776"/>
      <c r="F810" s="772"/>
      <c r="G810" s="777"/>
      <c r="H810" s="777"/>
      <c r="I810" s="772"/>
      <c r="J810" s="772"/>
      <c r="K810" s="772"/>
      <c r="L810" s="772"/>
      <c r="M810" s="772"/>
      <c r="N810" s="772"/>
      <c r="O810" s="772"/>
      <c r="P810" s="772"/>
      <c r="Q810" s="772"/>
      <c r="R810" s="772"/>
      <c r="S810" s="772"/>
      <c r="T810" s="772"/>
      <c r="U810" s="772"/>
      <c r="V810" s="772"/>
      <c r="W810" s="772"/>
      <c r="X810" s="772"/>
      <c r="Y810" s="772"/>
      <c r="Z810" s="772"/>
    </row>
    <row r="811" spans="1:26" ht="12.75" customHeight="1" x14ac:dyDescent="0.25">
      <c r="A811" s="772"/>
      <c r="B811" s="772"/>
      <c r="C811" s="823"/>
      <c r="D811" s="775"/>
      <c r="E811" s="776"/>
      <c r="F811" s="772"/>
      <c r="G811" s="777"/>
      <c r="H811" s="777"/>
      <c r="I811" s="772"/>
      <c r="J811" s="772"/>
      <c r="K811" s="772"/>
      <c r="L811" s="772"/>
      <c r="M811" s="772"/>
      <c r="N811" s="772"/>
      <c r="O811" s="772"/>
      <c r="P811" s="772"/>
      <c r="Q811" s="772"/>
      <c r="R811" s="772"/>
      <c r="S811" s="772"/>
      <c r="T811" s="772"/>
      <c r="U811" s="772"/>
      <c r="V811" s="772"/>
      <c r="W811" s="772"/>
      <c r="X811" s="772"/>
      <c r="Y811" s="772"/>
      <c r="Z811" s="772"/>
    </row>
    <row r="812" spans="1:26" ht="12.75" customHeight="1" x14ac:dyDescent="0.25">
      <c r="A812" s="772"/>
      <c r="B812" s="772"/>
      <c r="C812" s="823"/>
      <c r="D812" s="775"/>
      <c r="E812" s="776"/>
      <c r="F812" s="772"/>
      <c r="G812" s="777"/>
      <c r="H812" s="777"/>
      <c r="I812" s="772"/>
      <c r="J812" s="772"/>
      <c r="K812" s="772"/>
      <c r="L812" s="772"/>
      <c r="M812" s="772"/>
      <c r="N812" s="772"/>
      <c r="O812" s="772"/>
      <c r="P812" s="772"/>
      <c r="Q812" s="772"/>
      <c r="R812" s="772"/>
      <c r="S812" s="772"/>
      <c r="T812" s="772"/>
      <c r="U812" s="772"/>
      <c r="V812" s="772"/>
      <c r="W812" s="772"/>
      <c r="X812" s="772"/>
      <c r="Y812" s="772"/>
      <c r="Z812" s="772"/>
    </row>
    <row r="813" spans="1:26" ht="12.75" customHeight="1" x14ac:dyDescent="0.25">
      <c r="A813" s="772"/>
      <c r="B813" s="772"/>
      <c r="C813" s="823"/>
      <c r="D813" s="775"/>
      <c r="E813" s="776"/>
      <c r="F813" s="772"/>
      <c r="G813" s="777"/>
      <c r="H813" s="777"/>
      <c r="I813" s="772"/>
      <c r="J813" s="772"/>
      <c r="K813" s="772"/>
      <c r="L813" s="772"/>
      <c r="M813" s="772"/>
      <c r="N813" s="772"/>
      <c r="O813" s="772"/>
      <c r="P813" s="772"/>
      <c r="Q813" s="772"/>
      <c r="R813" s="772"/>
      <c r="S813" s="772"/>
      <c r="T813" s="772"/>
      <c r="U813" s="772"/>
      <c r="V813" s="772"/>
      <c r="W813" s="772"/>
      <c r="X813" s="772"/>
      <c r="Y813" s="772"/>
      <c r="Z813" s="772"/>
    </row>
    <row r="814" spans="1:26" ht="12.75" customHeight="1" x14ac:dyDescent="0.25">
      <c r="A814" s="772"/>
      <c r="B814" s="772"/>
      <c r="C814" s="823"/>
      <c r="D814" s="775"/>
      <c r="E814" s="776"/>
      <c r="F814" s="772"/>
      <c r="G814" s="777"/>
      <c r="H814" s="777"/>
      <c r="I814" s="772"/>
      <c r="J814" s="772"/>
      <c r="K814" s="772"/>
      <c r="L814" s="772"/>
      <c r="M814" s="772"/>
      <c r="N814" s="772"/>
      <c r="O814" s="772"/>
      <c r="P814" s="772"/>
      <c r="Q814" s="772"/>
      <c r="R814" s="772"/>
      <c r="S814" s="772"/>
      <c r="T814" s="772"/>
      <c r="U814" s="772"/>
      <c r="V814" s="772"/>
      <c r="W814" s="772"/>
      <c r="X814" s="772"/>
      <c r="Y814" s="772"/>
      <c r="Z814" s="772"/>
    </row>
    <row r="815" spans="1:26" ht="12.75" customHeight="1" x14ac:dyDescent="0.25">
      <c r="A815" s="772"/>
      <c r="B815" s="772"/>
      <c r="C815" s="823"/>
      <c r="D815" s="775"/>
      <c r="E815" s="776"/>
      <c r="F815" s="772"/>
      <c r="G815" s="777"/>
      <c r="H815" s="777"/>
      <c r="I815" s="772"/>
      <c r="J815" s="772"/>
      <c r="K815" s="772"/>
      <c r="L815" s="772"/>
      <c r="M815" s="772"/>
      <c r="N815" s="772"/>
      <c r="O815" s="772"/>
      <c r="P815" s="772"/>
      <c r="Q815" s="772"/>
      <c r="R815" s="772"/>
      <c r="S815" s="772"/>
      <c r="T815" s="772"/>
      <c r="U815" s="772"/>
      <c r="V815" s="772"/>
      <c r="W815" s="772"/>
      <c r="X815" s="772"/>
      <c r="Y815" s="772"/>
      <c r="Z815" s="772"/>
    </row>
    <row r="816" spans="1:26" ht="12.75" customHeight="1" x14ac:dyDescent="0.25">
      <c r="A816" s="772"/>
      <c r="B816" s="772"/>
      <c r="C816" s="823"/>
      <c r="D816" s="775"/>
      <c r="E816" s="776"/>
      <c r="F816" s="772"/>
      <c r="G816" s="777"/>
      <c r="H816" s="777"/>
      <c r="I816" s="772"/>
      <c r="J816" s="772"/>
      <c r="K816" s="772"/>
      <c r="L816" s="772"/>
      <c r="M816" s="772"/>
      <c r="N816" s="772"/>
      <c r="O816" s="772"/>
      <c r="P816" s="772"/>
      <c r="Q816" s="772"/>
      <c r="R816" s="772"/>
      <c r="S816" s="772"/>
      <c r="T816" s="772"/>
      <c r="U816" s="772"/>
      <c r="V816" s="772"/>
      <c r="W816" s="772"/>
      <c r="X816" s="772"/>
      <c r="Y816" s="772"/>
      <c r="Z816" s="772"/>
    </row>
    <row r="817" spans="1:26" ht="12.75" customHeight="1" x14ac:dyDescent="0.25">
      <c r="A817" s="772"/>
      <c r="B817" s="772"/>
      <c r="C817" s="823"/>
      <c r="D817" s="775"/>
      <c r="E817" s="776"/>
      <c r="F817" s="772"/>
      <c r="G817" s="777"/>
      <c r="H817" s="777"/>
      <c r="I817" s="772"/>
      <c r="J817" s="772"/>
      <c r="K817" s="772"/>
      <c r="L817" s="772"/>
      <c r="M817" s="772"/>
      <c r="N817" s="772"/>
      <c r="O817" s="772"/>
      <c r="P817" s="772"/>
      <c r="Q817" s="772"/>
      <c r="R817" s="772"/>
      <c r="S817" s="772"/>
      <c r="T817" s="772"/>
      <c r="U817" s="772"/>
      <c r="V817" s="772"/>
      <c r="W817" s="772"/>
      <c r="X817" s="772"/>
      <c r="Y817" s="772"/>
      <c r="Z817" s="772"/>
    </row>
    <row r="818" spans="1:26" ht="12.75" customHeight="1" x14ac:dyDescent="0.25">
      <c r="A818" s="772"/>
      <c r="B818" s="772"/>
      <c r="C818" s="823"/>
      <c r="D818" s="775"/>
      <c r="E818" s="776"/>
      <c r="F818" s="772"/>
      <c r="G818" s="777"/>
      <c r="H818" s="777"/>
      <c r="I818" s="772"/>
      <c r="J818" s="772"/>
      <c r="K818" s="772"/>
      <c r="L818" s="772"/>
      <c r="M818" s="772"/>
      <c r="N818" s="772"/>
      <c r="O818" s="772"/>
      <c r="P818" s="772"/>
      <c r="Q818" s="772"/>
      <c r="R818" s="772"/>
      <c r="S818" s="772"/>
      <c r="T818" s="772"/>
      <c r="U818" s="772"/>
      <c r="V818" s="772"/>
      <c r="W818" s="772"/>
      <c r="X818" s="772"/>
      <c r="Y818" s="772"/>
      <c r="Z818" s="772"/>
    </row>
    <row r="819" spans="1:26" ht="12.75" customHeight="1" x14ac:dyDescent="0.25">
      <c r="A819" s="772"/>
      <c r="B819" s="772"/>
      <c r="C819" s="823"/>
      <c r="D819" s="775"/>
      <c r="E819" s="776"/>
      <c r="F819" s="772"/>
      <c r="G819" s="777"/>
      <c r="H819" s="777"/>
      <c r="I819" s="772"/>
      <c r="J819" s="772"/>
      <c r="K819" s="772"/>
      <c r="L819" s="772"/>
      <c r="M819" s="772"/>
      <c r="N819" s="772"/>
      <c r="O819" s="772"/>
      <c r="P819" s="772"/>
      <c r="Q819" s="772"/>
      <c r="R819" s="772"/>
      <c r="S819" s="772"/>
      <c r="T819" s="772"/>
      <c r="U819" s="772"/>
      <c r="V819" s="772"/>
      <c r="W819" s="772"/>
      <c r="X819" s="772"/>
      <c r="Y819" s="772"/>
      <c r="Z819" s="772"/>
    </row>
    <row r="820" spans="1:26" ht="12.75" customHeight="1" x14ac:dyDescent="0.25">
      <c r="A820" s="772"/>
      <c r="B820" s="772"/>
      <c r="C820" s="823"/>
      <c r="D820" s="775"/>
      <c r="E820" s="776"/>
      <c r="F820" s="772"/>
      <c r="G820" s="777"/>
      <c r="H820" s="777"/>
      <c r="I820" s="772"/>
      <c r="J820" s="772"/>
      <c r="K820" s="772"/>
      <c r="L820" s="772"/>
      <c r="M820" s="772"/>
      <c r="N820" s="772"/>
      <c r="O820" s="772"/>
      <c r="P820" s="772"/>
      <c r="Q820" s="772"/>
      <c r="R820" s="772"/>
      <c r="S820" s="772"/>
      <c r="T820" s="772"/>
      <c r="U820" s="772"/>
      <c r="V820" s="772"/>
      <c r="W820" s="772"/>
      <c r="X820" s="772"/>
      <c r="Y820" s="772"/>
      <c r="Z820" s="772"/>
    </row>
    <row r="821" spans="1:26" ht="12.75" customHeight="1" x14ac:dyDescent="0.25">
      <c r="A821" s="772"/>
      <c r="B821" s="772"/>
      <c r="C821" s="823"/>
      <c r="D821" s="775"/>
      <c r="E821" s="776"/>
      <c r="F821" s="772"/>
      <c r="G821" s="777"/>
      <c r="H821" s="777"/>
      <c r="I821" s="772"/>
      <c r="J821" s="772"/>
      <c r="K821" s="772"/>
      <c r="L821" s="772"/>
      <c r="M821" s="772"/>
      <c r="N821" s="772"/>
      <c r="O821" s="772"/>
      <c r="P821" s="772"/>
      <c r="Q821" s="772"/>
      <c r="R821" s="772"/>
      <c r="S821" s="772"/>
      <c r="T821" s="772"/>
      <c r="U821" s="772"/>
      <c r="V821" s="772"/>
      <c r="W821" s="772"/>
      <c r="X821" s="772"/>
      <c r="Y821" s="772"/>
      <c r="Z821" s="772"/>
    </row>
    <row r="822" spans="1:26" ht="12.75" customHeight="1" x14ac:dyDescent="0.25">
      <c r="A822" s="772"/>
      <c r="B822" s="772"/>
      <c r="C822" s="823"/>
      <c r="D822" s="775"/>
      <c r="E822" s="776"/>
      <c r="F822" s="772"/>
      <c r="G822" s="777"/>
      <c r="H822" s="777"/>
      <c r="I822" s="772"/>
      <c r="J822" s="772"/>
      <c r="K822" s="772"/>
      <c r="L822" s="772"/>
      <c r="M822" s="772"/>
      <c r="N822" s="772"/>
      <c r="O822" s="772"/>
      <c r="P822" s="772"/>
      <c r="Q822" s="772"/>
      <c r="R822" s="772"/>
      <c r="S822" s="772"/>
      <c r="T822" s="772"/>
      <c r="U822" s="772"/>
      <c r="V822" s="772"/>
      <c r="W822" s="772"/>
      <c r="X822" s="772"/>
      <c r="Y822" s="772"/>
      <c r="Z822" s="772"/>
    </row>
    <row r="823" spans="1:26" ht="12.75" customHeight="1" x14ac:dyDescent="0.25">
      <c r="A823" s="772"/>
      <c r="B823" s="772"/>
      <c r="C823" s="823"/>
      <c r="D823" s="775"/>
      <c r="E823" s="776"/>
      <c r="F823" s="772"/>
      <c r="G823" s="777"/>
      <c r="H823" s="777"/>
      <c r="I823" s="772"/>
      <c r="J823" s="772"/>
      <c r="K823" s="772"/>
      <c r="L823" s="772"/>
      <c r="M823" s="772"/>
      <c r="N823" s="772"/>
      <c r="O823" s="772"/>
      <c r="P823" s="772"/>
      <c r="Q823" s="772"/>
      <c r="R823" s="772"/>
      <c r="S823" s="772"/>
      <c r="T823" s="772"/>
      <c r="U823" s="772"/>
      <c r="V823" s="772"/>
      <c r="W823" s="772"/>
      <c r="X823" s="772"/>
      <c r="Y823" s="772"/>
      <c r="Z823" s="772"/>
    </row>
    <row r="824" spans="1:26" ht="12.75" customHeight="1" x14ac:dyDescent="0.25">
      <c r="A824" s="772"/>
      <c r="B824" s="772"/>
      <c r="C824" s="823"/>
      <c r="D824" s="775"/>
      <c r="E824" s="776"/>
      <c r="F824" s="772"/>
      <c r="G824" s="777"/>
      <c r="H824" s="777"/>
      <c r="I824" s="772"/>
      <c r="J824" s="772"/>
      <c r="K824" s="772"/>
      <c r="L824" s="772"/>
      <c r="M824" s="772"/>
      <c r="N824" s="772"/>
      <c r="O824" s="772"/>
      <c r="P824" s="772"/>
      <c r="Q824" s="772"/>
      <c r="R824" s="772"/>
      <c r="S824" s="772"/>
      <c r="T824" s="772"/>
      <c r="U824" s="772"/>
      <c r="V824" s="772"/>
      <c r="W824" s="772"/>
      <c r="X824" s="772"/>
      <c r="Y824" s="772"/>
      <c r="Z824" s="772"/>
    </row>
    <row r="825" spans="1:26" ht="12.75" customHeight="1" x14ac:dyDescent="0.25">
      <c r="A825" s="772"/>
      <c r="B825" s="772"/>
      <c r="C825" s="823"/>
      <c r="D825" s="775"/>
      <c r="E825" s="776"/>
      <c r="F825" s="772"/>
      <c r="G825" s="777"/>
      <c r="H825" s="777"/>
      <c r="I825" s="772"/>
      <c r="J825" s="772"/>
      <c r="K825" s="772"/>
      <c r="L825" s="772"/>
      <c r="M825" s="772"/>
      <c r="N825" s="772"/>
      <c r="O825" s="772"/>
      <c r="P825" s="772"/>
      <c r="Q825" s="772"/>
      <c r="R825" s="772"/>
      <c r="S825" s="772"/>
      <c r="T825" s="772"/>
      <c r="U825" s="772"/>
      <c r="V825" s="772"/>
      <c r="W825" s="772"/>
      <c r="X825" s="772"/>
      <c r="Y825" s="772"/>
      <c r="Z825" s="772"/>
    </row>
    <row r="826" spans="1:26" ht="12.75" customHeight="1" x14ac:dyDescent="0.25">
      <c r="A826" s="772"/>
      <c r="B826" s="772"/>
      <c r="C826" s="823"/>
      <c r="D826" s="775"/>
      <c r="E826" s="776"/>
      <c r="F826" s="772"/>
      <c r="G826" s="777"/>
      <c r="H826" s="777"/>
      <c r="I826" s="772"/>
      <c r="J826" s="772"/>
      <c r="K826" s="772"/>
      <c r="L826" s="772"/>
      <c r="M826" s="772"/>
      <c r="N826" s="772"/>
      <c r="O826" s="772"/>
      <c r="P826" s="772"/>
      <c r="Q826" s="772"/>
      <c r="R826" s="772"/>
      <c r="S826" s="772"/>
      <c r="T826" s="772"/>
      <c r="U826" s="772"/>
      <c r="V826" s="772"/>
      <c r="W826" s="772"/>
      <c r="X826" s="772"/>
      <c r="Y826" s="772"/>
      <c r="Z826" s="772"/>
    </row>
    <row r="827" spans="1:26" ht="12.75" customHeight="1" x14ac:dyDescent="0.25">
      <c r="A827" s="772"/>
      <c r="B827" s="772"/>
      <c r="C827" s="823"/>
      <c r="D827" s="775"/>
      <c r="E827" s="776"/>
      <c r="F827" s="772"/>
      <c r="G827" s="777"/>
      <c r="H827" s="777"/>
      <c r="I827" s="772"/>
      <c r="J827" s="772"/>
      <c r="K827" s="772"/>
      <c r="L827" s="772"/>
      <c r="M827" s="772"/>
      <c r="N827" s="772"/>
      <c r="O827" s="772"/>
      <c r="P827" s="772"/>
      <c r="Q827" s="772"/>
      <c r="R827" s="772"/>
      <c r="S827" s="772"/>
      <c r="T827" s="772"/>
      <c r="U827" s="772"/>
      <c r="V827" s="772"/>
      <c r="W827" s="772"/>
      <c r="X827" s="772"/>
      <c r="Y827" s="772"/>
      <c r="Z827" s="772"/>
    </row>
    <row r="828" spans="1:26" ht="12.75" customHeight="1" x14ac:dyDescent="0.25">
      <c r="A828" s="772"/>
      <c r="B828" s="772"/>
      <c r="C828" s="823"/>
      <c r="D828" s="775"/>
      <c r="E828" s="776"/>
      <c r="F828" s="772"/>
      <c r="G828" s="777"/>
      <c r="H828" s="777"/>
      <c r="I828" s="772"/>
      <c r="J828" s="772"/>
      <c r="K828" s="772"/>
      <c r="L828" s="772"/>
      <c r="M828" s="772"/>
      <c r="N828" s="772"/>
      <c r="O828" s="772"/>
      <c r="P828" s="772"/>
      <c r="Q828" s="772"/>
      <c r="R828" s="772"/>
      <c r="S828" s="772"/>
      <c r="T828" s="772"/>
      <c r="U828" s="772"/>
      <c r="V828" s="772"/>
      <c r="W828" s="772"/>
      <c r="X828" s="772"/>
      <c r="Y828" s="772"/>
      <c r="Z828" s="772"/>
    </row>
    <row r="829" spans="1:26" ht="12.75" customHeight="1" x14ac:dyDescent="0.25">
      <c r="A829" s="772"/>
      <c r="B829" s="772"/>
      <c r="C829" s="823"/>
      <c r="D829" s="775"/>
      <c r="E829" s="776"/>
      <c r="F829" s="772"/>
      <c r="G829" s="777"/>
      <c r="H829" s="777"/>
      <c r="I829" s="772"/>
      <c r="J829" s="772"/>
      <c r="K829" s="772"/>
      <c r="L829" s="772"/>
      <c r="M829" s="772"/>
      <c r="N829" s="772"/>
      <c r="O829" s="772"/>
      <c r="P829" s="772"/>
      <c r="Q829" s="772"/>
      <c r="R829" s="772"/>
      <c r="S829" s="772"/>
      <c r="T829" s="772"/>
      <c r="U829" s="772"/>
      <c r="V829" s="772"/>
      <c r="W829" s="772"/>
      <c r="X829" s="772"/>
      <c r="Y829" s="772"/>
      <c r="Z829" s="772"/>
    </row>
    <row r="830" spans="1:26" ht="12.75" customHeight="1" x14ac:dyDescent="0.25">
      <c r="A830" s="772"/>
      <c r="B830" s="772"/>
      <c r="C830" s="823"/>
      <c r="D830" s="775"/>
      <c r="E830" s="776"/>
      <c r="F830" s="772"/>
      <c r="G830" s="777"/>
      <c r="H830" s="777"/>
      <c r="I830" s="772"/>
      <c r="J830" s="772"/>
      <c r="K830" s="772"/>
      <c r="L830" s="772"/>
      <c r="M830" s="772"/>
      <c r="N830" s="772"/>
      <c r="O830" s="772"/>
      <c r="P830" s="772"/>
      <c r="Q830" s="772"/>
      <c r="R830" s="772"/>
      <c r="S830" s="772"/>
      <c r="T830" s="772"/>
      <c r="U830" s="772"/>
      <c r="V830" s="772"/>
      <c r="W830" s="772"/>
      <c r="X830" s="772"/>
      <c r="Y830" s="772"/>
      <c r="Z830" s="772"/>
    </row>
    <row r="831" spans="1:26" ht="12.75" customHeight="1" x14ac:dyDescent="0.25">
      <c r="A831" s="772"/>
      <c r="B831" s="772"/>
      <c r="C831" s="823"/>
      <c r="D831" s="775"/>
      <c r="E831" s="776"/>
      <c r="F831" s="772"/>
      <c r="G831" s="777"/>
      <c r="H831" s="777"/>
      <c r="I831" s="772"/>
      <c r="J831" s="772"/>
      <c r="K831" s="772"/>
      <c r="L831" s="772"/>
      <c r="M831" s="772"/>
      <c r="N831" s="772"/>
      <c r="O831" s="772"/>
      <c r="P831" s="772"/>
      <c r="Q831" s="772"/>
      <c r="R831" s="772"/>
      <c r="S831" s="772"/>
      <c r="T831" s="772"/>
      <c r="U831" s="772"/>
      <c r="V831" s="772"/>
      <c r="W831" s="772"/>
      <c r="X831" s="772"/>
      <c r="Y831" s="772"/>
      <c r="Z831" s="772"/>
    </row>
    <row r="832" spans="1:26" ht="12.75" customHeight="1" x14ac:dyDescent="0.25">
      <c r="A832" s="772"/>
      <c r="B832" s="772"/>
      <c r="C832" s="823"/>
      <c r="D832" s="775"/>
      <c r="E832" s="776"/>
      <c r="F832" s="772"/>
      <c r="G832" s="777"/>
      <c r="H832" s="777"/>
      <c r="I832" s="772"/>
      <c r="J832" s="772"/>
      <c r="K832" s="772"/>
      <c r="L832" s="772"/>
      <c r="M832" s="772"/>
      <c r="N832" s="772"/>
      <c r="O832" s="772"/>
      <c r="P832" s="772"/>
      <c r="Q832" s="772"/>
      <c r="R832" s="772"/>
      <c r="S832" s="772"/>
      <c r="T832" s="772"/>
      <c r="U832" s="772"/>
      <c r="V832" s="772"/>
      <c r="W832" s="772"/>
      <c r="X832" s="772"/>
      <c r="Y832" s="772"/>
      <c r="Z832" s="772"/>
    </row>
    <row r="833" spans="1:26" ht="12.75" customHeight="1" x14ac:dyDescent="0.25">
      <c r="A833" s="772"/>
      <c r="B833" s="772"/>
      <c r="C833" s="823"/>
      <c r="D833" s="775"/>
      <c r="E833" s="776"/>
      <c r="F833" s="772"/>
      <c r="G833" s="777"/>
      <c r="H833" s="777"/>
      <c r="I833" s="772"/>
      <c r="J833" s="772"/>
      <c r="K833" s="772"/>
      <c r="L833" s="772"/>
      <c r="M833" s="772"/>
      <c r="N833" s="772"/>
      <c r="O833" s="772"/>
      <c r="P833" s="772"/>
      <c r="Q833" s="772"/>
      <c r="R833" s="772"/>
      <c r="S833" s="772"/>
      <c r="T833" s="772"/>
      <c r="U833" s="772"/>
      <c r="V833" s="772"/>
      <c r="W833" s="772"/>
      <c r="X833" s="772"/>
      <c r="Y833" s="772"/>
      <c r="Z833" s="772"/>
    </row>
    <row r="834" spans="1:26" ht="12.75" customHeight="1" x14ac:dyDescent="0.25">
      <c r="A834" s="772"/>
      <c r="B834" s="772"/>
      <c r="C834" s="823"/>
      <c r="D834" s="775"/>
      <c r="E834" s="776"/>
      <c r="F834" s="772"/>
      <c r="G834" s="777"/>
      <c r="H834" s="777"/>
      <c r="I834" s="772"/>
      <c r="J834" s="772"/>
      <c r="K834" s="772"/>
      <c r="L834" s="772"/>
      <c r="M834" s="772"/>
      <c r="N834" s="772"/>
      <c r="O834" s="772"/>
      <c r="P834" s="772"/>
      <c r="Q834" s="772"/>
      <c r="R834" s="772"/>
      <c r="S834" s="772"/>
      <c r="T834" s="772"/>
      <c r="U834" s="772"/>
      <c r="V834" s="772"/>
      <c r="W834" s="772"/>
      <c r="X834" s="772"/>
      <c r="Y834" s="772"/>
      <c r="Z834" s="772"/>
    </row>
    <row r="835" spans="1:26" ht="12.75" customHeight="1" x14ac:dyDescent="0.25">
      <c r="A835" s="772"/>
      <c r="B835" s="772"/>
      <c r="C835" s="823"/>
      <c r="D835" s="775"/>
      <c r="E835" s="776"/>
      <c r="F835" s="772"/>
      <c r="G835" s="777"/>
      <c r="H835" s="777"/>
      <c r="I835" s="772"/>
      <c r="J835" s="772"/>
      <c r="K835" s="772"/>
      <c r="L835" s="772"/>
      <c r="M835" s="772"/>
      <c r="N835" s="772"/>
      <c r="O835" s="772"/>
      <c r="P835" s="772"/>
      <c r="Q835" s="772"/>
      <c r="R835" s="772"/>
      <c r="S835" s="772"/>
      <c r="T835" s="772"/>
      <c r="U835" s="772"/>
      <c r="V835" s="772"/>
      <c r="W835" s="772"/>
      <c r="X835" s="772"/>
      <c r="Y835" s="772"/>
      <c r="Z835" s="772"/>
    </row>
    <row r="836" spans="1:26" ht="12.75" customHeight="1" x14ac:dyDescent="0.25">
      <c r="A836" s="772"/>
      <c r="B836" s="772"/>
      <c r="C836" s="823"/>
      <c r="D836" s="775"/>
      <c r="E836" s="776"/>
      <c r="F836" s="772"/>
      <c r="G836" s="777"/>
      <c r="H836" s="777"/>
      <c r="I836" s="772"/>
      <c r="J836" s="772"/>
      <c r="K836" s="772"/>
      <c r="L836" s="772"/>
      <c r="M836" s="772"/>
      <c r="N836" s="772"/>
      <c r="O836" s="772"/>
      <c r="P836" s="772"/>
      <c r="Q836" s="772"/>
      <c r="R836" s="772"/>
      <c r="S836" s="772"/>
      <c r="T836" s="772"/>
      <c r="U836" s="772"/>
      <c r="V836" s="772"/>
      <c r="W836" s="772"/>
      <c r="X836" s="772"/>
      <c r="Y836" s="772"/>
      <c r="Z836" s="772"/>
    </row>
    <row r="837" spans="1:26" ht="12.75" customHeight="1" x14ac:dyDescent="0.25">
      <c r="A837" s="772"/>
      <c r="B837" s="772"/>
      <c r="C837" s="823"/>
      <c r="D837" s="775"/>
      <c r="E837" s="776"/>
      <c r="F837" s="772"/>
      <c r="G837" s="777"/>
      <c r="H837" s="777"/>
      <c r="I837" s="772"/>
      <c r="J837" s="772"/>
      <c r="K837" s="772"/>
      <c r="L837" s="772"/>
      <c r="M837" s="772"/>
      <c r="N837" s="772"/>
      <c r="O837" s="772"/>
      <c r="P837" s="772"/>
      <c r="Q837" s="772"/>
      <c r="R837" s="772"/>
      <c r="S837" s="772"/>
      <c r="T837" s="772"/>
      <c r="U837" s="772"/>
      <c r="V837" s="772"/>
      <c r="W837" s="772"/>
      <c r="X837" s="772"/>
      <c r="Y837" s="772"/>
      <c r="Z837" s="772"/>
    </row>
    <row r="838" spans="1:26" ht="12.75" customHeight="1" x14ac:dyDescent="0.25">
      <c r="A838" s="772"/>
      <c r="B838" s="772"/>
      <c r="C838" s="823"/>
      <c r="D838" s="775"/>
      <c r="E838" s="776"/>
      <c r="F838" s="772"/>
      <c r="G838" s="777"/>
      <c r="H838" s="777"/>
      <c r="I838" s="772"/>
      <c r="J838" s="772"/>
      <c r="K838" s="772"/>
      <c r="L838" s="772"/>
      <c r="M838" s="772"/>
      <c r="N838" s="772"/>
      <c r="O838" s="772"/>
      <c r="P838" s="772"/>
      <c r="Q838" s="772"/>
      <c r="R838" s="772"/>
      <c r="S838" s="772"/>
      <c r="T838" s="772"/>
      <c r="U838" s="772"/>
      <c r="V838" s="772"/>
      <c r="W838" s="772"/>
      <c r="X838" s="772"/>
      <c r="Y838" s="772"/>
      <c r="Z838" s="772"/>
    </row>
    <row r="839" spans="1:26" ht="12.75" customHeight="1" x14ac:dyDescent="0.25">
      <c r="A839" s="772"/>
      <c r="B839" s="772"/>
      <c r="C839" s="823"/>
      <c r="D839" s="775"/>
      <c r="E839" s="776"/>
      <c r="F839" s="772"/>
      <c r="G839" s="777"/>
      <c r="H839" s="777"/>
      <c r="I839" s="772"/>
      <c r="J839" s="772"/>
      <c r="K839" s="772"/>
      <c r="L839" s="772"/>
      <c r="M839" s="772"/>
      <c r="N839" s="772"/>
      <c r="O839" s="772"/>
      <c r="P839" s="772"/>
      <c r="Q839" s="772"/>
      <c r="R839" s="772"/>
      <c r="S839" s="772"/>
      <c r="T839" s="772"/>
      <c r="U839" s="772"/>
      <c r="V839" s="772"/>
      <c r="W839" s="772"/>
      <c r="X839" s="772"/>
      <c r="Y839" s="772"/>
      <c r="Z839" s="772"/>
    </row>
    <row r="840" spans="1:26" ht="12.75" customHeight="1" x14ac:dyDescent="0.25">
      <c r="A840" s="772"/>
      <c r="B840" s="772"/>
      <c r="C840" s="823"/>
      <c r="D840" s="775"/>
      <c r="E840" s="776"/>
      <c r="F840" s="772"/>
      <c r="G840" s="777"/>
      <c r="H840" s="777"/>
      <c r="I840" s="772"/>
      <c r="J840" s="772"/>
      <c r="K840" s="772"/>
      <c r="L840" s="772"/>
      <c r="M840" s="772"/>
      <c r="N840" s="772"/>
      <c r="O840" s="772"/>
      <c r="P840" s="772"/>
      <c r="Q840" s="772"/>
      <c r="R840" s="772"/>
      <c r="S840" s="772"/>
      <c r="T840" s="772"/>
      <c r="U840" s="772"/>
      <c r="V840" s="772"/>
      <c r="W840" s="772"/>
      <c r="X840" s="772"/>
      <c r="Y840" s="772"/>
      <c r="Z840" s="772"/>
    </row>
    <row r="841" spans="1:26" ht="12.75" customHeight="1" x14ac:dyDescent="0.25">
      <c r="A841" s="772"/>
      <c r="B841" s="772"/>
      <c r="C841" s="823"/>
      <c r="D841" s="775"/>
      <c r="E841" s="776"/>
      <c r="F841" s="772"/>
      <c r="G841" s="777"/>
      <c r="H841" s="777"/>
      <c r="I841" s="772"/>
      <c r="J841" s="772"/>
      <c r="K841" s="772"/>
      <c r="L841" s="772"/>
      <c r="M841" s="772"/>
      <c r="N841" s="772"/>
      <c r="O841" s="772"/>
      <c r="P841" s="772"/>
      <c r="Q841" s="772"/>
      <c r="R841" s="772"/>
      <c r="S841" s="772"/>
      <c r="T841" s="772"/>
      <c r="U841" s="772"/>
      <c r="V841" s="772"/>
      <c r="W841" s="772"/>
      <c r="X841" s="772"/>
      <c r="Y841" s="772"/>
      <c r="Z841" s="772"/>
    </row>
    <row r="842" spans="1:26" ht="12.75" customHeight="1" x14ac:dyDescent="0.25">
      <c r="A842" s="772"/>
      <c r="B842" s="772"/>
      <c r="C842" s="823"/>
      <c r="D842" s="775"/>
      <c r="E842" s="776"/>
      <c r="F842" s="772"/>
      <c r="G842" s="777"/>
      <c r="H842" s="777"/>
      <c r="I842" s="772"/>
      <c r="J842" s="772"/>
      <c r="K842" s="772"/>
      <c r="L842" s="772"/>
      <c r="M842" s="772"/>
      <c r="N842" s="772"/>
      <c r="O842" s="772"/>
      <c r="P842" s="772"/>
      <c r="Q842" s="772"/>
      <c r="R842" s="772"/>
      <c r="S842" s="772"/>
      <c r="T842" s="772"/>
      <c r="U842" s="772"/>
      <c r="V842" s="772"/>
      <c r="W842" s="772"/>
      <c r="X842" s="772"/>
      <c r="Y842" s="772"/>
      <c r="Z842" s="772"/>
    </row>
    <row r="843" spans="1:26" ht="12.75" customHeight="1" x14ac:dyDescent="0.25">
      <c r="A843" s="772"/>
      <c r="B843" s="772"/>
      <c r="C843" s="823"/>
      <c r="D843" s="775"/>
      <c r="E843" s="776"/>
      <c r="F843" s="772"/>
      <c r="G843" s="777"/>
      <c r="H843" s="777"/>
      <c r="I843" s="772"/>
      <c r="J843" s="772"/>
      <c r="K843" s="772"/>
      <c r="L843" s="772"/>
      <c r="M843" s="772"/>
      <c r="N843" s="772"/>
      <c r="O843" s="772"/>
      <c r="P843" s="772"/>
      <c r="Q843" s="772"/>
      <c r="R843" s="772"/>
      <c r="S843" s="772"/>
      <c r="T843" s="772"/>
      <c r="U843" s="772"/>
      <c r="V843" s="772"/>
      <c r="W843" s="772"/>
      <c r="X843" s="772"/>
      <c r="Y843" s="772"/>
      <c r="Z843" s="772"/>
    </row>
    <row r="844" spans="1:26" ht="12.75" customHeight="1" x14ac:dyDescent="0.25">
      <c r="A844" s="772"/>
      <c r="B844" s="772"/>
      <c r="C844" s="823"/>
      <c r="D844" s="775"/>
      <c r="E844" s="776"/>
      <c r="F844" s="772"/>
      <c r="G844" s="777"/>
      <c r="H844" s="777"/>
      <c r="I844" s="772"/>
      <c r="J844" s="772"/>
      <c r="K844" s="772"/>
      <c r="L844" s="772"/>
      <c r="M844" s="772"/>
      <c r="N844" s="772"/>
      <c r="O844" s="772"/>
      <c r="P844" s="772"/>
      <c r="Q844" s="772"/>
      <c r="R844" s="772"/>
      <c r="S844" s="772"/>
      <c r="T844" s="772"/>
      <c r="U844" s="772"/>
      <c r="V844" s="772"/>
      <c r="W844" s="772"/>
      <c r="X844" s="772"/>
      <c r="Y844" s="772"/>
      <c r="Z844" s="772"/>
    </row>
    <row r="845" spans="1:26" ht="12.75" customHeight="1" x14ac:dyDescent="0.25">
      <c r="A845" s="772"/>
      <c r="B845" s="772"/>
      <c r="C845" s="823"/>
      <c r="D845" s="775"/>
      <c r="E845" s="776"/>
      <c r="F845" s="772"/>
      <c r="G845" s="777"/>
      <c r="H845" s="777"/>
      <c r="I845" s="772"/>
      <c r="J845" s="772"/>
      <c r="K845" s="772"/>
      <c r="L845" s="772"/>
      <c r="M845" s="772"/>
      <c r="N845" s="772"/>
      <c r="O845" s="772"/>
      <c r="P845" s="772"/>
      <c r="Q845" s="772"/>
      <c r="R845" s="772"/>
      <c r="S845" s="772"/>
      <c r="T845" s="772"/>
      <c r="U845" s="772"/>
      <c r="V845" s="772"/>
      <c r="W845" s="772"/>
      <c r="X845" s="772"/>
      <c r="Y845" s="772"/>
      <c r="Z845" s="772"/>
    </row>
    <row r="846" spans="1:26" ht="12.75" customHeight="1" x14ac:dyDescent="0.25">
      <c r="A846" s="772"/>
      <c r="B846" s="772"/>
      <c r="C846" s="823"/>
      <c r="D846" s="775"/>
      <c r="E846" s="776"/>
      <c r="F846" s="772"/>
      <c r="G846" s="777"/>
      <c r="H846" s="777"/>
      <c r="I846" s="772"/>
      <c r="J846" s="772"/>
      <c r="K846" s="772"/>
      <c r="L846" s="772"/>
      <c r="M846" s="772"/>
      <c r="N846" s="772"/>
      <c r="O846" s="772"/>
      <c r="P846" s="772"/>
      <c r="Q846" s="772"/>
      <c r="R846" s="772"/>
      <c r="S846" s="772"/>
      <c r="T846" s="772"/>
      <c r="U846" s="772"/>
      <c r="V846" s="772"/>
      <c r="W846" s="772"/>
      <c r="X846" s="772"/>
      <c r="Y846" s="772"/>
      <c r="Z846" s="772"/>
    </row>
    <row r="847" spans="1:26" ht="12.75" customHeight="1" x14ac:dyDescent="0.25">
      <c r="A847" s="772"/>
      <c r="B847" s="772"/>
      <c r="C847" s="823"/>
      <c r="D847" s="775"/>
      <c r="E847" s="776"/>
      <c r="F847" s="772"/>
      <c r="G847" s="777"/>
      <c r="H847" s="777"/>
      <c r="I847" s="772"/>
      <c r="J847" s="772"/>
      <c r="K847" s="772"/>
      <c r="L847" s="772"/>
      <c r="M847" s="772"/>
      <c r="N847" s="772"/>
      <c r="O847" s="772"/>
      <c r="P847" s="772"/>
      <c r="Q847" s="772"/>
      <c r="R847" s="772"/>
      <c r="S847" s="772"/>
      <c r="T847" s="772"/>
      <c r="U847" s="772"/>
      <c r="V847" s="772"/>
      <c r="W847" s="772"/>
      <c r="X847" s="772"/>
      <c r="Y847" s="772"/>
      <c r="Z847" s="772"/>
    </row>
    <row r="848" spans="1:26" ht="12.75" customHeight="1" x14ac:dyDescent="0.25">
      <c r="A848" s="772"/>
      <c r="B848" s="772"/>
      <c r="C848" s="823"/>
      <c r="D848" s="775"/>
      <c r="E848" s="776"/>
      <c r="F848" s="772"/>
      <c r="G848" s="777"/>
      <c r="H848" s="777"/>
      <c r="I848" s="772"/>
      <c r="J848" s="772"/>
      <c r="K848" s="772"/>
      <c r="L848" s="772"/>
      <c r="M848" s="772"/>
      <c r="N848" s="772"/>
      <c r="O848" s="772"/>
      <c r="P848" s="772"/>
      <c r="Q848" s="772"/>
      <c r="R848" s="772"/>
      <c r="S848" s="772"/>
      <c r="T848" s="772"/>
      <c r="U848" s="772"/>
      <c r="V848" s="772"/>
      <c r="W848" s="772"/>
      <c r="X848" s="772"/>
      <c r="Y848" s="772"/>
      <c r="Z848" s="772"/>
    </row>
    <row r="849" spans="1:26" ht="12.75" customHeight="1" x14ac:dyDescent="0.25">
      <c r="A849" s="772"/>
      <c r="B849" s="772"/>
      <c r="C849" s="823"/>
      <c r="D849" s="775"/>
      <c r="E849" s="776"/>
      <c r="F849" s="772"/>
      <c r="G849" s="777"/>
      <c r="H849" s="777"/>
      <c r="I849" s="772"/>
      <c r="J849" s="772"/>
      <c r="K849" s="772"/>
      <c r="L849" s="772"/>
      <c r="M849" s="772"/>
      <c r="N849" s="772"/>
      <c r="O849" s="772"/>
      <c r="P849" s="772"/>
      <c r="Q849" s="772"/>
      <c r="R849" s="772"/>
      <c r="S849" s="772"/>
      <c r="T849" s="772"/>
      <c r="U849" s="772"/>
      <c r="V849" s="772"/>
      <c r="W849" s="772"/>
      <c r="X849" s="772"/>
      <c r="Y849" s="772"/>
      <c r="Z849" s="772"/>
    </row>
    <row r="850" spans="1:26" ht="12.75" customHeight="1" x14ac:dyDescent="0.25">
      <c r="A850" s="772"/>
      <c r="B850" s="772"/>
      <c r="C850" s="823"/>
      <c r="D850" s="775"/>
      <c r="E850" s="776"/>
      <c r="F850" s="772"/>
      <c r="G850" s="777"/>
      <c r="H850" s="777"/>
      <c r="I850" s="772"/>
      <c r="J850" s="772"/>
      <c r="K850" s="772"/>
      <c r="L850" s="772"/>
      <c r="M850" s="772"/>
      <c r="N850" s="772"/>
      <c r="O850" s="772"/>
      <c r="P850" s="772"/>
      <c r="Q850" s="772"/>
      <c r="R850" s="772"/>
      <c r="S850" s="772"/>
      <c r="T850" s="772"/>
      <c r="U850" s="772"/>
      <c r="V850" s="772"/>
      <c r="W850" s="772"/>
      <c r="X850" s="772"/>
      <c r="Y850" s="772"/>
      <c r="Z850" s="772"/>
    </row>
    <row r="851" spans="1:26" ht="12.75" customHeight="1" x14ac:dyDescent="0.25">
      <c r="A851" s="772"/>
      <c r="B851" s="772"/>
      <c r="C851" s="823"/>
      <c r="D851" s="775"/>
      <c r="E851" s="776"/>
      <c r="F851" s="772"/>
      <c r="G851" s="777"/>
      <c r="H851" s="777"/>
      <c r="I851" s="772"/>
      <c r="J851" s="772"/>
      <c r="K851" s="772"/>
      <c r="L851" s="772"/>
      <c r="M851" s="772"/>
      <c r="N851" s="772"/>
      <c r="O851" s="772"/>
      <c r="P851" s="772"/>
      <c r="Q851" s="772"/>
      <c r="R851" s="772"/>
      <c r="S851" s="772"/>
      <c r="T851" s="772"/>
      <c r="U851" s="772"/>
      <c r="V851" s="772"/>
      <c r="W851" s="772"/>
      <c r="X851" s="772"/>
      <c r="Y851" s="772"/>
      <c r="Z851" s="772"/>
    </row>
    <row r="852" spans="1:26" ht="12.75" customHeight="1" x14ac:dyDescent="0.25">
      <c r="A852" s="772"/>
      <c r="B852" s="772"/>
      <c r="C852" s="823"/>
      <c r="D852" s="775"/>
      <c r="E852" s="776"/>
      <c r="F852" s="772"/>
      <c r="G852" s="777"/>
      <c r="H852" s="777"/>
      <c r="I852" s="772"/>
      <c r="J852" s="772"/>
      <c r="K852" s="772"/>
      <c r="L852" s="772"/>
      <c r="M852" s="772"/>
      <c r="N852" s="772"/>
      <c r="O852" s="772"/>
      <c r="P852" s="772"/>
      <c r="Q852" s="772"/>
      <c r="R852" s="772"/>
      <c r="S852" s="772"/>
      <c r="T852" s="772"/>
      <c r="U852" s="772"/>
      <c r="V852" s="772"/>
      <c r="W852" s="772"/>
      <c r="X852" s="772"/>
      <c r="Y852" s="772"/>
      <c r="Z852" s="772"/>
    </row>
    <row r="853" spans="1:26" ht="12.75" customHeight="1" x14ac:dyDescent="0.25">
      <c r="A853" s="772"/>
      <c r="B853" s="772"/>
      <c r="C853" s="823"/>
      <c r="D853" s="775"/>
      <c r="E853" s="776"/>
      <c r="F853" s="772"/>
      <c r="G853" s="777"/>
      <c r="H853" s="777"/>
      <c r="I853" s="772"/>
      <c r="J853" s="772"/>
      <c r="K853" s="772"/>
      <c r="L853" s="772"/>
      <c r="M853" s="772"/>
      <c r="N853" s="772"/>
      <c r="O853" s="772"/>
      <c r="P853" s="772"/>
      <c r="Q853" s="772"/>
      <c r="R853" s="772"/>
      <c r="S853" s="772"/>
      <c r="T853" s="772"/>
      <c r="U853" s="772"/>
      <c r="V853" s="772"/>
      <c r="W853" s="772"/>
      <c r="X853" s="772"/>
      <c r="Y853" s="772"/>
      <c r="Z853" s="772"/>
    </row>
    <row r="854" spans="1:26" ht="12.75" customHeight="1" x14ac:dyDescent="0.25">
      <c r="A854" s="772"/>
      <c r="B854" s="772"/>
      <c r="C854" s="823"/>
      <c r="D854" s="775"/>
      <c r="E854" s="776"/>
      <c r="F854" s="772"/>
      <c r="G854" s="777"/>
      <c r="H854" s="777"/>
      <c r="I854" s="772"/>
      <c r="J854" s="772"/>
      <c r="K854" s="772"/>
      <c r="L854" s="772"/>
      <c r="M854" s="772"/>
      <c r="N854" s="772"/>
      <c r="O854" s="772"/>
      <c r="P854" s="772"/>
      <c r="Q854" s="772"/>
      <c r="R854" s="772"/>
      <c r="S854" s="772"/>
      <c r="T854" s="772"/>
      <c r="U854" s="772"/>
      <c r="V854" s="772"/>
      <c r="W854" s="772"/>
      <c r="X854" s="772"/>
      <c r="Y854" s="772"/>
      <c r="Z854" s="772"/>
    </row>
    <row r="855" spans="1:26" ht="12.75" customHeight="1" x14ac:dyDescent="0.25">
      <c r="A855" s="772"/>
      <c r="B855" s="772"/>
      <c r="C855" s="823"/>
      <c r="D855" s="775"/>
      <c r="E855" s="776"/>
      <c r="F855" s="772"/>
      <c r="G855" s="777"/>
      <c r="H855" s="777"/>
      <c r="I855" s="772"/>
      <c r="J855" s="772"/>
      <c r="K855" s="772"/>
      <c r="L855" s="772"/>
      <c r="M855" s="772"/>
      <c r="N855" s="772"/>
      <c r="O855" s="772"/>
      <c r="P855" s="772"/>
      <c r="Q855" s="772"/>
      <c r="R855" s="772"/>
      <c r="S855" s="772"/>
      <c r="T855" s="772"/>
      <c r="U855" s="772"/>
      <c r="V855" s="772"/>
      <c r="W855" s="772"/>
      <c r="X855" s="772"/>
      <c r="Y855" s="772"/>
      <c r="Z855" s="772"/>
    </row>
    <row r="856" spans="1:26" ht="12.75" customHeight="1" x14ac:dyDescent="0.25">
      <c r="A856" s="772"/>
      <c r="B856" s="772"/>
      <c r="C856" s="823"/>
      <c r="D856" s="775"/>
      <c r="E856" s="776"/>
      <c r="F856" s="772"/>
      <c r="G856" s="777"/>
      <c r="H856" s="777"/>
      <c r="I856" s="772"/>
      <c r="J856" s="772"/>
      <c r="K856" s="772"/>
      <c r="L856" s="772"/>
      <c r="M856" s="772"/>
      <c r="N856" s="772"/>
      <c r="O856" s="772"/>
      <c r="P856" s="772"/>
      <c r="Q856" s="772"/>
      <c r="R856" s="772"/>
      <c r="S856" s="772"/>
      <c r="T856" s="772"/>
      <c r="U856" s="772"/>
      <c r="V856" s="772"/>
      <c r="W856" s="772"/>
      <c r="X856" s="772"/>
      <c r="Y856" s="772"/>
      <c r="Z856" s="772"/>
    </row>
    <row r="857" spans="1:26" ht="12.75" customHeight="1" x14ac:dyDescent="0.25">
      <c r="A857" s="772"/>
      <c r="B857" s="772"/>
      <c r="C857" s="823"/>
      <c r="D857" s="775"/>
      <c r="E857" s="776"/>
      <c r="F857" s="772"/>
      <c r="G857" s="777"/>
      <c r="H857" s="777"/>
      <c r="I857" s="772"/>
      <c r="J857" s="772"/>
      <c r="K857" s="772"/>
      <c r="L857" s="772"/>
      <c r="M857" s="772"/>
      <c r="N857" s="772"/>
      <c r="O857" s="772"/>
      <c r="P857" s="772"/>
      <c r="Q857" s="772"/>
      <c r="R857" s="772"/>
      <c r="S857" s="772"/>
      <c r="T857" s="772"/>
      <c r="U857" s="772"/>
      <c r="V857" s="772"/>
      <c r="W857" s="772"/>
      <c r="X857" s="772"/>
      <c r="Y857" s="772"/>
      <c r="Z857" s="772"/>
    </row>
    <row r="858" spans="1:26" ht="12.75" customHeight="1" x14ac:dyDescent="0.25">
      <c r="A858" s="772"/>
      <c r="B858" s="772"/>
      <c r="C858" s="823"/>
      <c r="D858" s="775"/>
      <c r="E858" s="776"/>
      <c r="F858" s="772"/>
      <c r="G858" s="777"/>
      <c r="H858" s="777"/>
      <c r="I858" s="772"/>
      <c r="J858" s="772"/>
      <c r="K858" s="772"/>
      <c r="L858" s="772"/>
      <c r="M858" s="772"/>
      <c r="N858" s="772"/>
      <c r="O858" s="772"/>
      <c r="P858" s="772"/>
      <c r="Q858" s="772"/>
      <c r="R858" s="772"/>
      <c r="S858" s="772"/>
      <c r="T858" s="772"/>
      <c r="U858" s="772"/>
      <c r="V858" s="772"/>
      <c r="W858" s="772"/>
      <c r="X858" s="772"/>
      <c r="Y858" s="772"/>
      <c r="Z858" s="772"/>
    </row>
    <row r="859" spans="1:26" ht="12.75" customHeight="1" x14ac:dyDescent="0.25">
      <c r="A859" s="772"/>
      <c r="B859" s="772"/>
      <c r="C859" s="823"/>
      <c r="D859" s="775"/>
      <c r="E859" s="776"/>
      <c r="F859" s="772"/>
      <c r="G859" s="777"/>
      <c r="H859" s="777"/>
      <c r="I859" s="772"/>
      <c r="J859" s="772"/>
      <c r="K859" s="772"/>
      <c r="L859" s="772"/>
      <c r="M859" s="772"/>
      <c r="N859" s="772"/>
      <c r="O859" s="772"/>
      <c r="P859" s="772"/>
      <c r="Q859" s="772"/>
      <c r="R859" s="772"/>
      <c r="S859" s="772"/>
      <c r="T859" s="772"/>
      <c r="U859" s="772"/>
      <c r="V859" s="772"/>
      <c r="W859" s="772"/>
      <c r="X859" s="772"/>
      <c r="Y859" s="772"/>
      <c r="Z859" s="772"/>
    </row>
    <row r="860" spans="1:26" ht="12.75" customHeight="1" x14ac:dyDescent="0.25">
      <c r="A860" s="772"/>
      <c r="B860" s="772"/>
      <c r="C860" s="823"/>
      <c r="D860" s="775"/>
      <c r="E860" s="776"/>
      <c r="F860" s="772"/>
      <c r="G860" s="777"/>
      <c r="H860" s="777"/>
      <c r="I860" s="772"/>
      <c r="J860" s="772"/>
      <c r="K860" s="772"/>
      <c r="L860" s="772"/>
      <c r="M860" s="772"/>
      <c r="N860" s="772"/>
      <c r="O860" s="772"/>
      <c r="P860" s="772"/>
      <c r="Q860" s="772"/>
      <c r="R860" s="772"/>
      <c r="S860" s="772"/>
      <c r="T860" s="772"/>
      <c r="U860" s="772"/>
      <c r="V860" s="772"/>
      <c r="W860" s="772"/>
      <c r="X860" s="772"/>
      <c r="Y860" s="772"/>
      <c r="Z860" s="772"/>
    </row>
    <row r="861" spans="1:26" ht="12.75" customHeight="1" x14ac:dyDescent="0.25">
      <c r="A861" s="772"/>
      <c r="B861" s="772"/>
      <c r="C861" s="823"/>
      <c r="D861" s="775"/>
      <c r="E861" s="776"/>
      <c r="F861" s="772"/>
      <c r="G861" s="777"/>
      <c r="H861" s="777"/>
      <c r="I861" s="772"/>
      <c r="J861" s="772"/>
      <c r="K861" s="772"/>
      <c r="L861" s="772"/>
      <c r="M861" s="772"/>
      <c r="N861" s="772"/>
      <c r="O861" s="772"/>
      <c r="P861" s="772"/>
      <c r="Q861" s="772"/>
      <c r="R861" s="772"/>
      <c r="S861" s="772"/>
      <c r="T861" s="772"/>
      <c r="U861" s="772"/>
      <c r="V861" s="772"/>
      <c r="W861" s="772"/>
      <c r="X861" s="772"/>
      <c r="Y861" s="772"/>
      <c r="Z861" s="772"/>
    </row>
    <row r="862" spans="1:26" ht="12.75" customHeight="1" x14ac:dyDescent="0.25">
      <c r="A862" s="772"/>
      <c r="B862" s="772"/>
      <c r="C862" s="823"/>
      <c r="D862" s="775"/>
      <c r="E862" s="776"/>
      <c r="F862" s="772"/>
      <c r="G862" s="777"/>
      <c r="H862" s="777"/>
      <c r="I862" s="772"/>
      <c r="J862" s="772"/>
      <c r="K862" s="772"/>
      <c r="L862" s="772"/>
      <c r="M862" s="772"/>
      <c r="N862" s="772"/>
      <c r="O862" s="772"/>
      <c r="P862" s="772"/>
      <c r="Q862" s="772"/>
      <c r="R862" s="772"/>
      <c r="S862" s="772"/>
      <c r="T862" s="772"/>
      <c r="U862" s="772"/>
      <c r="V862" s="772"/>
      <c r="W862" s="772"/>
      <c r="X862" s="772"/>
      <c r="Y862" s="772"/>
      <c r="Z862" s="772"/>
    </row>
    <row r="863" spans="1:26" ht="12.75" customHeight="1" x14ac:dyDescent="0.25">
      <c r="A863" s="772"/>
      <c r="B863" s="772"/>
      <c r="C863" s="823"/>
      <c r="D863" s="775"/>
      <c r="E863" s="776"/>
      <c r="F863" s="772"/>
      <c r="G863" s="777"/>
      <c r="H863" s="777"/>
      <c r="I863" s="772"/>
      <c r="J863" s="772"/>
      <c r="K863" s="772"/>
      <c r="L863" s="772"/>
      <c r="M863" s="772"/>
      <c r="N863" s="772"/>
      <c r="O863" s="772"/>
      <c r="P863" s="772"/>
      <c r="Q863" s="772"/>
      <c r="R863" s="772"/>
      <c r="S863" s="772"/>
      <c r="T863" s="772"/>
      <c r="U863" s="772"/>
      <c r="V863" s="772"/>
      <c r="W863" s="772"/>
      <c r="X863" s="772"/>
      <c r="Y863" s="772"/>
      <c r="Z863" s="772"/>
    </row>
    <row r="864" spans="1:26" ht="12.75" customHeight="1" x14ac:dyDescent="0.25">
      <c r="A864" s="772"/>
      <c r="B864" s="772"/>
      <c r="C864" s="823"/>
      <c r="D864" s="775"/>
      <c r="E864" s="776"/>
      <c r="F864" s="772"/>
      <c r="G864" s="777"/>
      <c r="H864" s="777"/>
      <c r="I864" s="772"/>
      <c r="J864" s="772"/>
      <c r="K864" s="772"/>
      <c r="L864" s="772"/>
      <c r="M864" s="772"/>
      <c r="N864" s="772"/>
      <c r="O864" s="772"/>
      <c r="P864" s="772"/>
      <c r="Q864" s="772"/>
      <c r="R864" s="772"/>
      <c r="S864" s="772"/>
      <c r="T864" s="772"/>
      <c r="U864" s="772"/>
      <c r="V864" s="772"/>
      <c r="W864" s="772"/>
      <c r="X864" s="772"/>
      <c r="Y864" s="772"/>
      <c r="Z864" s="772"/>
    </row>
    <row r="865" spans="1:26" ht="12.75" customHeight="1" x14ac:dyDescent="0.25">
      <c r="A865" s="772"/>
      <c r="B865" s="772"/>
      <c r="C865" s="823"/>
      <c r="D865" s="775"/>
      <c r="E865" s="776"/>
      <c r="F865" s="772"/>
      <c r="G865" s="777"/>
      <c r="H865" s="777"/>
      <c r="I865" s="772"/>
      <c r="J865" s="772"/>
      <c r="K865" s="772"/>
      <c r="L865" s="772"/>
      <c r="M865" s="772"/>
      <c r="N865" s="772"/>
      <c r="O865" s="772"/>
      <c r="P865" s="772"/>
      <c r="Q865" s="772"/>
      <c r="R865" s="772"/>
      <c r="S865" s="772"/>
      <c r="T865" s="772"/>
      <c r="U865" s="772"/>
      <c r="V865" s="772"/>
      <c r="W865" s="772"/>
      <c r="X865" s="772"/>
      <c r="Y865" s="772"/>
      <c r="Z865" s="772"/>
    </row>
    <row r="866" spans="1:26" ht="12.75" customHeight="1" x14ac:dyDescent="0.25">
      <c r="A866" s="772"/>
      <c r="B866" s="772"/>
      <c r="C866" s="823"/>
      <c r="D866" s="775"/>
      <c r="E866" s="776"/>
      <c r="F866" s="772"/>
      <c r="G866" s="777"/>
      <c r="H866" s="777"/>
      <c r="I866" s="772"/>
      <c r="J866" s="772"/>
      <c r="K866" s="772"/>
      <c r="L866" s="772"/>
      <c r="M866" s="772"/>
      <c r="N866" s="772"/>
      <c r="O866" s="772"/>
      <c r="P866" s="772"/>
      <c r="Q866" s="772"/>
      <c r="R866" s="772"/>
      <c r="S866" s="772"/>
      <c r="T866" s="772"/>
      <c r="U866" s="772"/>
      <c r="V866" s="772"/>
      <c r="W866" s="772"/>
      <c r="X866" s="772"/>
      <c r="Y866" s="772"/>
      <c r="Z866" s="772"/>
    </row>
    <row r="867" spans="1:26" ht="12.75" customHeight="1" x14ac:dyDescent="0.25">
      <c r="A867" s="772"/>
      <c r="B867" s="772"/>
      <c r="C867" s="823"/>
      <c r="D867" s="775"/>
      <c r="E867" s="776"/>
      <c r="F867" s="772"/>
      <c r="G867" s="777"/>
      <c r="H867" s="777"/>
      <c r="I867" s="772"/>
      <c r="J867" s="772"/>
      <c r="K867" s="772"/>
      <c r="L867" s="772"/>
      <c r="M867" s="772"/>
      <c r="N867" s="772"/>
      <c r="O867" s="772"/>
      <c r="P867" s="772"/>
      <c r="Q867" s="772"/>
      <c r="R867" s="772"/>
      <c r="S867" s="772"/>
      <c r="T867" s="772"/>
      <c r="U867" s="772"/>
      <c r="V867" s="772"/>
      <c r="W867" s="772"/>
      <c r="X867" s="772"/>
      <c r="Y867" s="772"/>
      <c r="Z867" s="772"/>
    </row>
    <row r="868" spans="1:26" ht="12.75" customHeight="1" x14ac:dyDescent="0.25">
      <c r="A868" s="772"/>
      <c r="B868" s="772"/>
      <c r="C868" s="823"/>
      <c r="D868" s="775"/>
      <c r="E868" s="776"/>
      <c r="F868" s="772"/>
      <c r="G868" s="777"/>
      <c r="H868" s="777"/>
      <c r="I868" s="772"/>
      <c r="J868" s="772"/>
      <c r="K868" s="772"/>
      <c r="L868" s="772"/>
      <c r="M868" s="772"/>
      <c r="N868" s="772"/>
      <c r="O868" s="772"/>
      <c r="P868" s="772"/>
      <c r="Q868" s="772"/>
      <c r="R868" s="772"/>
      <c r="S868" s="772"/>
      <c r="T868" s="772"/>
      <c r="U868" s="772"/>
      <c r="V868" s="772"/>
      <c r="W868" s="772"/>
      <c r="X868" s="772"/>
      <c r="Y868" s="772"/>
      <c r="Z868" s="772"/>
    </row>
    <row r="869" spans="1:26" ht="12.75" customHeight="1" x14ac:dyDescent="0.25">
      <c r="A869" s="772"/>
      <c r="B869" s="772"/>
      <c r="C869" s="823"/>
      <c r="D869" s="775"/>
      <c r="E869" s="776"/>
      <c r="F869" s="772"/>
      <c r="G869" s="777"/>
      <c r="H869" s="777"/>
      <c r="I869" s="772"/>
      <c r="J869" s="772"/>
      <c r="K869" s="772"/>
      <c r="L869" s="772"/>
      <c r="M869" s="772"/>
      <c r="N869" s="772"/>
      <c r="O869" s="772"/>
      <c r="P869" s="772"/>
      <c r="Q869" s="772"/>
      <c r="R869" s="772"/>
      <c r="S869" s="772"/>
      <c r="T869" s="772"/>
      <c r="U869" s="772"/>
      <c r="V869" s="772"/>
      <c r="W869" s="772"/>
      <c r="X869" s="772"/>
      <c r="Y869" s="772"/>
      <c r="Z869" s="772"/>
    </row>
    <row r="870" spans="1:26" ht="12.75" customHeight="1" x14ac:dyDescent="0.25">
      <c r="A870" s="772"/>
      <c r="B870" s="772"/>
      <c r="C870" s="823"/>
      <c r="D870" s="775"/>
      <c r="E870" s="776"/>
      <c r="F870" s="772"/>
      <c r="G870" s="777"/>
      <c r="H870" s="777"/>
      <c r="I870" s="772"/>
      <c r="J870" s="772"/>
      <c r="K870" s="772"/>
      <c r="L870" s="772"/>
      <c r="M870" s="772"/>
      <c r="N870" s="772"/>
      <c r="O870" s="772"/>
      <c r="P870" s="772"/>
      <c r="Q870" s="772"/>
      <c r="R870" s="772"/>
      <c r="S870" s="772"/>
      <c r="T870" s="772"/>
      <c r="U870" s="772"/>
      <c r="V870" s="772"/>
      <c r="W870" s="772"/>
      <c r="X870" s="772"/>
      <c r="Y870" s="772"/>
      <c r="Z870" s="772"/>
    </row>
    <row r="871" spans="1:26" ht="12.75" customHeight="1" x14ac:dyDescent="0.25">
      <c r="A871" s="772"/>
      <c r="B871" s="772"/>
      <c r="C871" s="823"/>
      <c r="D871" s="775"/>
      <c r="E871" s="776"/>
      <c r="F871" s="772"/>
      <c r="G871" s="777"/>
      <c r="H871" s="777"/>
      <c r="I871" s="772"/>
      <c r="J871" s="772"/>
      <c r="K871" s="772"/>
      <c r="L871" s="772"/>
      <c r="M871" s="772"/>
      <c r="N871" s="772"/>
      <c r="O871" s="772"/>
      <c r="P871" s="772"/>
      <c r="Q871" s="772"/>
      <c r="R871" s="772"/>
      <c r="S871" s="772"/>
      <c r="T871" s="772"/>
      <c r="U871" s="772"/>
      <c r="V871" s="772"/>
      <c r="W871" s="772"/>
      <c r="X871" s="772"/>
      <c r="Y871" s="772"/>
      <c r="Z871" s="772"/>
    </row>
    <row r="872" spans="1:26" ht="12.75" customHeight="1" x14ac:dyDescent="0.25">
      <c r="A872" s="772"/>
      <c r="B872" s="772"/>
      <c r="C872" s="823"/>
      <c r="D872" s="775"/>
      <c r="E872" s="776"/>
      <c r="F872" s="772"/>
      <c r="G872" s="777"/>
      <c r="H872" s="777"/>
      <c r="I872" s="772"/>
      <c r="J872" s="772"/>
      <c r="K872" s="772"/>
      <c r="L872" s="772"/>
      <c r="M872" s="772"/>
      <c r="N872" s="772"/>
      <c r="O872" s="772"/>
      <c r="P872" s="772"/>
      <c r="Q872" s="772"/>
      <c r="R872" s="772"/>
      <c r="S872" s="772"/>
      <c r="T872" s="772"/>
      <c r="U872" s="772"/>
      <c r="V872" s="772"/>
      <c r="W872" s="772"/>
      <c r="X872" s="772"/>
      <c r="Y872" s="772"/>
      <c r="Z872" s="772"/>
    </row>
    <row r="873" spans="1:26" ht="12.75" customHeight="1" x14ac:dyDescent="0.25">
      <c r="A873" s="772"/>
      <c r="B873" s="772"/>
      <c r="C873" s="823"/>
      <c r="D873" s="775"/>
      <c r="E873" s="776"/>
      <c r="F873" s="772"/>
      <c r="G873" s="777"/>
      <c r="H873" s="777"/>
      <c r="I873" s="772"/>
      <c r="J873" s="772"/>
      <c r="K873" s="772"/>
      <c r="L873" s="772"/>
      <c r="M873" s="772"/>
      <c r="N873" s="772"/>
      <c r="O873" s="772"/>
      <c r="P873" s="772"/>
      <c r="Q873" s="772"/>
      <c r="R873" s="772"/>
      <c r="S873" s="772"/>
      <c r="T873" s="772"/>
      <c r="U873" s="772"/>
      <c r="V873" s="772"/>
      <c r="W873" s="772"/>
      <c r="X873" s="772"/>
      <c r="Y873" s="772"/>
      <c r="Z873" s="772"/>
    </row>
    <row r="874" spans="1:26" ht="12.75" customHeight="1" x14ac:dyDescent="0.25">
      <c r="A874" s="772"/>
      <c r="B874" s="772"/>
      <c r="C874" s="823"/>
      <c r="D874" s="775"/>
      <c r="E874" s="776"/>
      <c r="F874" s="772"/>
      <c r="G874" s="777"/>
      <c r="H874" s="777"/>
      <c r="I874" s="772"/>
      <c r="J874" s="772"/>
      <c r="K874" s="772"/>
      <c r="L874" s="772"/>
      <c r="M874" s="772"/>
      <c r="N874" s="772"/>
      <c r="O874" s="772"/>
      <c r="P874" s="772"/>
      <c r="Q874" s="772"/>
      <c r="R874" s="772"/>
      <c r="S874" s="772"/>
      <c r="T874" s="772"/>
      <c r="U874" s="772"/>
      <c r="V874" s="772"/>
      <c r="W874" s="772"/>
      <c r="X874" s="772"/>
      <c r="Y874" s="772"/>
      <c r="Z874" s="772"/>
    </row>
    <row r="875" spans="1:26" ht="12.75" customHeight="1" x14ac:dyDescent="0.25">
      <c r="A875" s="772"/>
      <c r="B875" s="772"/>
      <c r="C875" s="823"/>
      <c r="D875" s="775"/>
      <c r="E875" s="776"/>
      <c r="F875" s="772"/>
      <c r="G875" s="777"/>
      <c r="H875" s="777"/>
      <c r="I875" s="772"/>
      <c r="J875" s="772"/>
      <c r="K875" s="772"/>
      <c r="L875" s="772"/>
      <c r="M875" s="772"/>
      <c r="N875" s="772"/>
      <c r="O875" s="772"/>
      <c r="P875" s="772"/>
      <c r="Q875" s="772"/>
      <c r="R875" s="772"/>
      <c r="S875" s="772"/>
      <c r="T875" s="772"/>
      <c r="U875" s="772"/>
      <c r="V875" s="772"/>
      <c r="W875" s="772"/>
      <c r="X875" s="772"/>
      <c r="Y875" s="772"/>
      <c r="Z875" s="772"/>
    </row>
    <row r="876" spans="1:26" ht="12.75" customHeight="1" x14ac:dyDescent="0.25">
      <c r="A876" s="772"/>
      <c r="B876" s="772"/>
      <c r="C876" s="823"/>
      <c r="D876" s="775"/>
      <c r="E876" s="776"/>
      <c r="F876" s="772"/>
      <c r="G876" s="777"/>
      <c r="H876" s="777"/>
      <c r="I876" s="772"/>
      <c r="J876" s="772"/>
      <c r="K876" s="772"/>
      <c r="L876" s="772"/>
      <c r="M876" s="772"/>
      <c r="N876" s="772"/>
      <c r="O876" s="772"/>
      <c r="P876" s="772"/>
      <c r="Q876" s="772"/>
      <c r="R876" s="772"/>
      <c r="S876" s="772"/>
      <c r="T876" s="772"/>
      <c r="U876" s="772"/>
      <c r="V876" s="772"/>
      <c r="W876" s="772"/>
      <c r="X876" s="772"/>
      <c r="Y876" s="772"/>
      <c r="Z876" s="772"/>
    </row>
    <row r="877" spans="1:26" ht="12.75" customHeight="1" x14ac:dyDescent="0.25">
      <c r="A877" s="772"/>
      <c r="B877" s="772"/>
      <c r="C877" s="823"/>
      <c r="D877" s="775"/>
      <c r="E877" s="776"/>
      <c r="F877" s="772"/>
      <c r="G877" s="777"/>
      <c r="H877" s="777"/>
      <c r="I877" s="772"/>
      <c r="J877" s="772"/>
      <c r="K877" s="772"/>
      <c r="L877" s="772"/>
      <c r="M877" s="772"/>
      <c r="N877" s="772"/>
      <c r="O877" s="772"/>
      <c r="P877" s="772"/>
      <c r="Q877" s="772"/>
      <c r="R877" s="772"/>
      <c r="S877" s="772"/>
      <c r="T877" s="772"/>
      <c r="U877" s="772"/>
      <c r="V877" s="772"/>
      <c r="W877" s="772"/>
      <c r="X877" s="772"/>
      <c r="Y877" s="772"/>
      <c r="Z877" s="772"/>
    </row>
    <row r="878" spans="1:26" ht="12.75" customHeight="1" x14ac:dyDescent="0.25">
      <c r="A878" s="772"/>
      <c r="B878" s="772"/>
      <c r="C878" s="823"/>
      <c r="D878" s="775"/>
      <c r="E878" s="776"/>
      <c r="F878" s="772"/>
      <c r="G878" s="777"/>
      <c r="H878" s="777"/>
      <c r="I878" s="772"/>
      <c r="J878" s="772"/>
      <c r="K878" s="772"/>
      <c r="L878" s="772"/>
      <c r="M878" s="772"/>
      <c r="N878" s="772"/>
      <c r="O878" s="772"/>
      <c r="P878" s="772"/>
      <c r="Q878" s="772"/>
      <c r="R878" s="772"/>
      <c r="S878" s="772"/>
      <c r="T878" s="772"/>
      <c r="U878" s="772"/>
      <c r="V878" s="772"/>
      <c r="W878" s="772"/>
      <c r="X878" s="772"/>
      <c r="Y878" s="772"/>
      <c r="Z878" s="772"/>
    </row>
    <row r="879" spans="1:26" ht="12.75" customHeight="1" x14ac:dyDescent="0.25">
      <c r="A879" s="772"/>
      <c r="B879" s="772"/>
      <c r="C879" s="823"/>
      <c r="D879" s="775"/>
      <c r="E879" s="776"/>
      <c r="F879" s="772"/>
      <c r="G879" s="777"/>
      <c r="H879" s="777"/>
      <c r="I879" s="772"/>
      <c r="J879" s="772"/>
      <c r="K879" s="772"/>
      <c r="L879" s="772"/>
      <c r="M879" s="772"/>
      <c r="N879" s="772"/>
      <c r="O879" s="772"/>
      <c r="P879" s="772"/>
      <c r="Q879" s="772"/>
      <c r="R879" s="772"/>
      <c r="S879" s="772"/>
      <c r="T879" s="772"/>
      <c r="U879" s="772"/>
      <c r="V879" s="772"/>
      <c r="W879" s="772"/>
      <c r="X879" s="772"/>
      <c r="Y879" s="772"/>
      <c r="Z879" s="772"/>
    </row>
    <row r="880" spans="1:26" ht="12.75" customHeight="1" x14ac:dyDescent="0.25">
      <c r="A880" s="772"/>
      <c r="B880" s="772"/>
      <c r="C880" s="823"/>
      <c r="D880" s="775"/>
      <c r="E880" s="776"/>
      <c r="F880" s="772"/>
      <c r="G880" s="777"/>
      <c r="H880" s="777"/>
      <c r="I880" s="772"/>
      <c r="J880" s="772"/>
      <c r="K880" s="772"/>
      <c r="L880" s="772"/>
      <c r="M880" s="772"/>
      <c r="N880" s="772"/>
      <c r="O880" s="772"/>
      <c r="P880" s="772"/>
      <c r="Q880" s="772"/>
      <c r="R880" s="772"/>
      <c r="S880" s="772"/>
      <c r="T880" s="772"/>
      <c r="U880" s="772"/>
      <c r="V880" s="772"/>
      <c r="W880" s="772"/>
      <c r="X880" s="772"/>
      <c r="Y880" s="772"/>
      <c r="Z880" s="772"/>
    </row>
    <row r="881" spans="1:26" ht="12.75" customHeight="1" x14ac:dyDescent="0.25">
      <c r="A881" s="772"/>
      <c r="B881" s="772"/>
      <c r="C881" s="823"/>
      <c r="D881" s="775"/>
      <c r="E881" s="776"/>
      <c r="F881" s="772"/>
      <c r="G881" s="777"/>
      <c r="H881" s="777"/>
      <c r="I881" s="772"/>
      <c r="J881" s="772"/>
      <c r="K881" s="772"/>
      <c r="L881" s="772"/>
      <c r="M881" s="772"/>
      <c r="N881" s="772"/>
      <c r="O881" s="772"/>
      <c r="P881" s="772"/>
      <c r="Q881" s="772"/>
      <c r="R881" s="772"/>
      <c r="S881" s="772"/>
      <c r="T881" s="772"/>
      <c r="U881" s="772"/>
      <c r="V881" s="772"/>
      <c r="W881" s="772"/>
      <c r="X881" s="772"/>
      <c r="Y881" s="772"/>
      <c r="Z881" s="772"/>
    </row>
    <row r="882" spans="1:26" ht="12.75" customHeight="1" x14ac:dyDescent="0.25">
      <c r="A882" s="772"/>
      <c r="B882" s="772"/>
      <c r="C882" s="823"/>
      <c r="D882" s="775"/>
      <c r="E882" s="776"/>
      <c r="F882" s="772"/>
      <c r="G882" s="777"/>
      <c r="H882" s="777"/>
      <c r="I882" s="772"/>
      <c r="J882" s="772"/>
      <c r="K882" s="772"/>
      <c r="L882" s="772"/>
      <c r="M882" s="772"/>
      <c r="N882" s="772"/>
      <c r="O882" s="772"/>
      <c r="P882" s="772"/>
      <c r="Q882" s="772"/>
      <c r="R882" s="772"/>
      <c r="S882" s="772"/>
      <c r="T882" s="772"/>
      <c r="U882" s="772"/>
      <c r="V882" s="772"/>
      <c r="W882" s="772"/>
      <c r="X882" s="772"/>
      <c r="Y882" s="772"/>
      <c r="Z882" s="772"/>
    </row>
    <row r="883" spans="1:26" ht="12.75" customHeight="1" x14ac:dyDescent="0.25">
      <c r="A883" s="772"/>
      <c r="B883" s="772"/>
      <c r="C883" s="823"/>
      <c r="D883" s="775"/>
      <c r="E883" s="776"/>
      <c r="F883" s="772"/>
      <c r="G883" s="777"/>
      <c r="H883" s="777"/>
      <c r="I883" s="772"/>
      <c r="J883" s="772"/>
      <c r="K883" s="772"/>
      <c r="L883" s="772"/>
      <c r="M883" s="772"/>
      <c r="N883" s="772"/>
      <c r="O883" s="772"/>
      <c r="P883" s="772"/>
      <c r="Q883" s="772"/>
      <c r="R883" s="772"/>
      <c r="S883" s="772"/>
      <c r="T883" s="772"/>
      <c r="U883" s="772"/>
      <c r="V883" s="772"/>
      <c r="W883" s="772"/>
      <c r="X883" s="772"/>
      <c r="Y883" s="772"/>
      <c r="Z883" s="772"/>
    </row>
    <row r="884" spans="1:26" ht="12.75" customHeight="1" x14ac:dyDescent="0.25">
      <c r="A884" s="772"/>
      <c r="B884" s="772"/>
      <c r="C884" s="823"/>
      <c r="D884" s="775"/>
      <c r="E884" s="776"/>
      <c r="F884" s="772"/>
      <c r="G884" s="777"/>
      <c r="H884" s="777"/>
      <c r="I884" s="772"/>
      <c r="J884" s="772"/>
      <c r="K884" s="772"/>
      <c r="L884" s="772"/>
      <c r="M884" s="772"/>
      <c r="N884" s="772"/>
      <c r="O884" s="772"/>
      <c r="P884" s="772"/>
      <c r="Q884" s="772"/>
      <c r="R884" s="772"/>
      <c r="S884" s="772"/>
      <c r="T884" s="772"/>
      <c r="U884" s="772"/>
      <c r="V884" s="772"/>
      <c r="W884" s="772"/>
      <c r="X884" s="772"/>
      <c r="Y884" s="772"/>
      <c r="Z884" s="772"/>
    </row>
    <row r="885" spans="1:26" ht="12.75" customHeight="1" x14ac:dyDescent="0.25">
      <c r="A885" s="772"/>
      <c r="B885" s="772"/>
      <c r="C885" s="823"/>
      <c r="D885" s="775"/>
      <c r="E885" s="776"/>
      <c r="F885" s="772"/>
      <c r="G885" s="777"/>
      <c r="H885" s="777"/>
      <c r="I885" s="772"/>
      <c r="J885" s="772"/>
      <c r="K885" s="772"/>
      <c r="L885" s="772"/>
      <c r="M885" s="772"/>
      <c r="N885" s="772"/>
      <c r="O885" s="772"/>
      <c r="P885" s="772"/>
      <c r="Q885" s="772"/>
      <c r="R885" s="772"/>
      <c r="S885" s="772"/>
      <c r="T885" s="772"/>
      <c r="U885" s="772"/>
      <c r="V885" s="772"/>
      <c r="W885" s="772"/>
      <c r="X885" s="772"/>
      <c r="Y885" s="772"/>
      <c r="Z885" s="772"/>
    </row>
    <row r="886" spans="1:26" ht="12.75" customHeight="1" x14ac:dyDescent="0.25">
      <c r="A886" s="772"/>
      <c r="B886" s="772"/>
      <c r="C886" s="823"/>
      <c r="D886" s="775"/>
      <c r="E886" s="776"/>
      <c r="F886" s="772"/>
      <c r="G886" s="777"/>
      <c r="H886" s="777"/>
      <c r="I886" s="772"/>
      <c r="J886" s="772"/>
      <c r="K886" s="772"/>
      <c r="L886" s="772"/>
      <c r="M886" s="772"/>
      <c r="N886" s="772"/>
      <c r="O886" s="772"/>
      <c r="P886" s="772"/>
      <c r="Q886" s="772"/>
      <c r="R886" s="772"/>
      <c r="S886" s="772"/>
      <c r="T886" s="772"/>
      <c r="U886" s="772"/>
      <c r="V886" s="772"/>
      <c r="W886" s="772"/>
      <c r="X886" s="772"/>
      <c r="Y886" s="772"/>
      <c r="Z886" s="772"/>
    </row>
    <row r="887" spans="1:26" ht="12.75" customHeight="1" x14ac:dyDescent="0.25">
      <c r="A887" s="772"/>
      <c r="B887" s="772"/>
      <c r="C887" s="823"/>
      <c r="D887" s="775"/>
      <c r="E887" s="776"/>
      <c r="F887" s="772"/>
      <c r="G887" s="777"/>
      <c r="H887" s="777"/>
      <c r="I887" s="772"/>
      <c r="J887" s="772"/>
      <c r="K887" s="772"/>
      <c r="L887" s="772"/>
      <c r="M887" s="772"/>
      <c r="N887" s="772"/>
      <c r="O887" s="772"/>
      <c r="P887" s="772"/>
      <c r="Q887" s="772"/>
      <c r="R887" s="772"/>
      <c r="S887" s="772"/>
      <c r="T887" s="772"/>
      <c r="U887" s="772"/>
      <c r="V887" s="772"/>
      <c r="W887" s="772"/>
      <c r="X887" s="772"/>
      <c r="Y887" s="772"/>
      <c r="Z887" s="772"/>
    </row>
    <row r="888" spans="1:26" ht="12.75" customHeight="1" x14ac:dyDescent="0.25">
      <c r="A888" s="772"/>
      <c r="B888" s="772"/>
      <c r="C888" s="823"/>
      <c r="D888" s="775"/>
      <c r="E888" s="776"/>
      <c r="F888" s="772"/>
      <c r="G888" s="777"/>
      <c r="H888" s="777"/>
      <c r="I888" s="772"/>
      <c r="J888" s="772"/>
      <c r="K888" s="772"/>
      <c r="L888" s="772"/>
      <c r="M888" s="772"/>
      <c r="N888" s="772"/>
      <c r="O888" s="772"/>
      <c r="P888" s="772"/>
      <c r="Q888" s="772"/>
      <c r="R888" s="772"/>
      <c r="S888" s="772"/>
      <c r="T888" s="772"/>
      <c r="U888" s="772"/>
      <c r="V888" s="772"/>
      <c r="W888" s="772"/>
      <c r="X888" s="772"/>
      <c r="Y888" s="772"/>
      <c r="Z888" s="772"/>
    </row>
    <row r="889" spans="1:26" ht="12.75" customHeight="1" x14ac:dyDescent="0.25">
      <c r="A889" s="772"/>
      <c r="B889" s="772"/>
      <c r="C889" s="823"/>
      <c r="D889" s="775"/>
      <c r="E889" s="776"/>
      <c r="F889" s="772"/>
      <c r="G889" s="777"/>
      <c r="H889" s="777"/>
      <c r="I889" s="772"/>
      <c r="J889" s="772"/>
      <c r="K889" s="772"/>
      <c r="L889" s="772"/>
      <c r="M889" s="772"/>
      <c r="N889" s="772"/>
      <c r="O889" s="772"/>
      <c r="P889" s="772"/>
      <c r="Q889" s="772"/>
      <c r="R889" s="772"/>
      <c r="S889" s="772"/>
      <c r="T889" s="772"/>
      <c r="U889" s="772"/>
      <c r="V889" s="772"/>
      <c r="W889" s="772"/>
      <c r="X889" s="772"/>
      <c r="Y889" s="772"/>
      <c r="Z889" s="772"/>
    </row>
    <row r="890" spans="1:26" ht="12.75" customHeight="1" x14ac:dyDescent="0.25">
      <c r="A890" s="772"/>
      <c r="B890" s="772"/>
      <c r="C890" s="823"/>
      <c r="D890" s="775"/>
      <c r="E890" s="776"/>
      <c r="F890" s="772"/>
      <c r="G890" s="777"/>
      <c r="H890" s="777"/>
      <c r="I890" s="772"/>
      <c r="J890" s="772"/>
      <c r="K890" s="772"/>
      <c r="L890" s="772"/>
      <c r="M890" s="772"/>
      <c r="N890" s="772"/>
      <c r="O890" s="772"/>
      <c r="P890" s="772"/>
      <c r="Q890" s="772"/>
      <c r="R890" s="772"/>
      <c r="S890" s="772"/>
      <c r="T890" s="772"/>
      <c r="U890" s="772"/>
      <c r="V890" s="772"/>
      <c r="W890" s="772"/>
      <c r="X890" s="772"/>
      <c r="Y890" s="772"/>
      <c r="Z890" s="772"/>
    </row>
    <row r="891" spans="1:26" ht="12.75" customHeight="1" x14ac:dyDescent="0.25">
      <c r="A891" s="772"/>
      <c r="B891" s="772"/>
      <c r="C891" s="823"/>
      <c r="D891" s="775"/>
      <c r="E891" s="776"/>
      <c r="F891" s="772"/>
      <c r="G891" s="777"/>
      <c r="H891" s="777"/>
      <c r="I891" s="772"/>
      <c r="J891" s="772"/>
      <c r="K891" s="772"/>
      <c r="L891" s="772"/>
      <c r="M891" s="772"/>
      <c r="N891" s="772"/>
      <c r="O891" s="772"/>
      <c r="P891" s="772"/>
      <c r="Q891" s="772"/>
      <c r="R891" s="772"/>
      <c r="S891" s="772"/>
      <c r="T891" s="772"/>
      <c r="U891" s="772"/>
      <c r="V891" s="772"/>
      <c r="W891" s="772"/>
      <c r="X891" s="772"/>
      <c r="Y891" s="772"/>
      <c r="Z891" s="772"/>
    </row>
    <row r="892" spans="1:26" ht="12.75" customHeight="1" x14ac:dyDescent="0.25">
      <c r="A892" s="772"/>
      <c r="B892" s="772"/>
      <c r="C892" s="823"/>
      <c r="D892" s="775"/>
      <c r="E892" s="776"/>
      <c r="F892" s="772"/>
      <c r="G892" s="777"/>
      <c r="H892" s="777"/>
      <c r="I892" s="772"/>
      <c r="J892" s="772"/>
      <c r="K892" s="772"/>
      <c r="L892" s="772"/>
      <c r="M892" s="772"/>
      <c r="N892" s="772"/>
      <c r="O892" s="772"/>
      <c r="P892" s="772"/>
      <c r="Q892" s="772"/>
      <c r="R892" s="772"/>
      <c r="S892" s="772"/>
      <c r="T892" s="772"/>
      <c r="U892" s="772"/>
      <c r="V892" s="772"/>
      <c r="W892" s="772"/>
      <c r="X892" s="772"/>
      <c r="Y892" s="772"/>
      <c r="Z892" s="772"/>
    </row>
    <row r="893" spans="1:26" ht="12.75" customHeight="1" x14ac:dyDescent="0.25">
      <c r="A893" s="772"/>
      <c r="B893" s="772"/>
      <c r="C893" s="823"/>
      <c r="D893" s="775"/>
      <c r="E893" s="776"/>
      <c r="F893" s="772"/>
      <c r="G893" s="777"/>
      <c r="H893" s="777"/>
      <c r="I893" s="772"/>
      <c r="J893" s="772"/>
      <c r="K893" s="772"/>
      <c r="L893" s="772"/>
      <c r="M893" s="772"/>
      <c r="N893" s="772"/>
      <c r="O893" s="772"/>
      <c r="P893" s="772"/>
      <c r="Q893" s="772"/>
      <c r="R893" s="772"/>
      <c r="S893" s="772"/>
      <c r="T893" s="772"/>
      <c r="U893" s="772"/>
      <c r="V893" s="772"/>
      <c r="W893" s="772"/>
      <c r="X893" s="772"/>
      <c r="Y893" s="772"/>
      <c r="Z893" s="772"/>
    </row>
    <row r="894" spans="1:26" ht="12.75" customHeight="1" x14ac:dyDescent="0.25">
      <c r="A894" s="772"/>
      <c r="B894" s="772"/>
      <c r="C894" s="823"/>
      <c r="D894" s="775"/>
      <c r="E894" s="776"/>
      <c r="F894" s="772"/>
      <c r="G894" s="777"/>
      <c r="H894" s="777"/>
      <c r="I894" s="772"/>
      <c r="J894" s="772"/>
      <c r="K894" s="772"/>
      <c r="L894" s="772"/>
      <c r="M894" s="772"/>
      <c r="N894" s="772"/>
      <c r="O894" s="772"/>
      <c r="P894" s="772"/>
      <c r="Q894" s="772"/>
      <c r="R894" s="772"/>
      <c r="S894" s="772"/>
      <c r="T894" s="772"/>
      <c r="U894" s="772"/>
      <c r="V894" s="772"/>
      <c r="W894" s="772"/>
      <c r="X894" s="772"/>
      <c r="Y894" s="772"/>
      <c r="Z894" s="772"/>
    </row>
    <row r="895" spans="1:26" ht="12.75" customHeight="1" x14ac:dyDescent="0.25">
      <c r="A895" s="772"/>
      <c r="B895" s="772"/>
      <c r="C895" s="823"/>
      <c r="D895" s="775"/>
      <c r="E895" s="776"/>
      <c r="F895" s="772"/>
      <c r="G895" s="777"/>
      <c r="H895" s="777"/>
      <c r="I895" s="772"/>
      <c r="J895" s="772"/>
      <c r="K895" s="772"/>
      <c r="L895" s="772"/>
      <c r="M895" s="772"/>
      <c r="N895" s="772"/>
      <c r="O895" s="772"/>
      <c r="P895" s="772"/>
      <c r="Q895" s="772"/>
      <c r="R895" s="772"/>
      <c r="S895" s="772"/>
      <c r="T895" s="772"/>
      <c r="U895" s="772"/>
      <c r="V895" s="772"/>
      <c r="W895" s="772"/>
      <c r="X895" s="772"/>
      <c r="Y895" s="772"/>
      <c r="Z895" s="772"/>
    </row>
    <row r="896" spans="1:26" ht="12.75" customHeight="1" x14ac:dyDescent="0.25">
      <c r="A896" s="772"/>
      <c r="B896" s="772"/>
      <c r="C896" s="823"/>
      <c r="D896" s="775"/>
      <c r="E896" s="776"/>
      <c r="F896" s="772"/>
      <c r="G896" s="777"/>
      <c r="H896" s="777"/>
      <c r="I896" s="772"/>
      <c r="J896" s="772"/>
      <c r="K896" s="772"/>
      <c r="L896" s="772"/>
      <c r="M896" s="772"/>
      <c r="N896" s="772"/>
      <c r="O896" s="772"/>
      <c r="P896" s="772"/>
      <c r="Q896" s="772"/>
      <c r="R896" s="772"/>
      <c r="S896" s="772"/>
      <c r="T896" s="772"/>
      <c r="U896" s="772"/>
      <c r="V896" s="772"/>
      <c r="W896" s="772"/>
      <c r="X896" s="772"/>
      <c r="Y896" s="772"/>
      <c r="Z896" s="772"/>
    </row>
    <row r="897" spans="1:26" ht="12.75" customHeight="1" x14ac:dyDescent="0.25">
      <c r="A897" s="772"/>
      <c r="B897" s="772"/>
      <c r="C897" s="823"/>
      <c r="D897" s="775"/>
      <c r="E897" s="776"/>
      <c r="F897" s="772"/>
      <c r="G897" s="777"/>
      <c r="H897" s="777"/>
      <c r="I897" s="772"/>
      <c r="J897" s="772"/>
      <c r="K897" s="772"/>
      <c r="L897" s="772"/>
      <c r="M897" s="772"/>
      <c r="N897" s="772"/>
      <c r="O897" s="772"/>
      <c r="P897" s="772"/>
      <c r="Q897" s="772"/>
      <c r="R897" s="772"/>
      <c r="S897" s="772"/>
      <c r="T897" s="772"/>
      <c r="U897" s="772"/>
      <c r="V897" s="772"/>
      <c r="W897" s="772"/>
      <c r="X897" s="772"/>
      <c r="Y897" s="772"/>
      <c r="Z897" s="772"/>
    </row>
    <row r="898" spans="1:26" ht="12.75" customHeight="1" x14ac:dyDescent="0.25">
      <c r="A898" s="772"/>
      <c r="B898" s="772"/>
      <c r="C898" s="823"/>
      <c r="D898" s="775"/>
      <c r="E898" s="776"/>
      <c r="F898" s="772"/>
      <c r="G898" s="777"/>
      <c r="H898" s="777"/>
      <c r="I898" s="772"/>
      <c r="J898" s="772"/>
      <c r="K898" s="772"/>
      <c r="L898" s="772"/>
      <c r="M898" s="772"/>
      <c r="N898" s="772"/>
      <c r="O898" s="772"/>
      <c r="P898" s="772"/>
      <c r="Q898" s="772"/>
      <c r="R898" s="772"/>
      <c r="S898" s="772"/>
      <c r="T898" s="772"/>
      <c r="U898" s="772"/>
      <c r="V898" s="772"/>
      <c r="W898" s="772"/>
      <c r="X898" s="772"/>
      <c r="Y898" s="772"/>
      <c r="Z898" s="772"/>
    </row>
    <row r="899" spans="1:26" ht="12.75" customHeight="1" x14ac:dyDescent="0.25">
      <c r="A899" s="772"/>
      <c r="B899" s="772"/>
      <c r="C899" s="823"/>
      <c r="D899" s="775"/>
      <c r="E899" s="776"/>
      <c r="F899" s="772"/>
      <c r="G899" s="777"/>
      <c r="H899" s="777"/>
      <c r="I899" s="772"/>
      <c r="J899" s="772"/>
      <c r="K899" s="772"/>
      <c r="L899" s="772"/>
      <c r="M899" s="772"/>
      <c r="N899" s="772"/>
      <c r="O899" s="772"/>
      <c r="P899" s="772"/>
      <c r="Q899" s="772"/>
      <c r="R899" s="772"/>
      <c r="S899" s="772"/>
      <c r="T899" s="772"/>
      <c r="U899" s="772"/>
      <c r="V899" s="772"/>
      <c r="W899" s="772"/>
      <c r="X899" s="772"/>
      <c r="Y899" s="772"/>
      <c r="Z899" s="772"/>
    </row>
    <row r="900" spans="1:26" ht="12.75" customHeight="1" x14ac:dyDescent="0.25">
      <c r="A900" s="772"/>
      <c r="B900" s="772"/>
      <c r="C900" s="823"/>
      <c r="D900" s="775"/>
      <c r="E900" s="776"/>
      <c r="F900" s="772"/>
      <c r="G900" s="777"/>
      <c r="H900" s="777"/>
      <c r="I900" s="772"/>
      <c r="J900" s="772"/>
      <c r="K900" s="772"/>
      <c r="L900" s="772"/>
      <c r="M900" s="772"/>
      <c r="N900" s="772"/>
      <c r="O900" s="772"/>
      <c r="P900" s="772"/>
      <c r="Q900" s="772"/>
      <c r="R900" s="772"/>
      <c r="S900" s="772"/>
      <c r="T900" s="772"/>
      <c r="U900" s="772"/>
      <c r="V900" s="772"/>
      <c r="W900" s="772"/>
      <c r="X900" s="772"/>
      <c r="Y900" s="772"/>
      <c r="Z900" s="772"/>
    </row>
    <row r="901" spans="1:26" ht="12.75" customHeight="1" x14ac:dyDescent="0.25">
      <c r="A901" s="772"/>
      <c r="B901" s="772"/>
      <c r="C901" s="823"/>
      <c r="D901" s="775"/>
      <c r="E901" s="776"/>
      <c r="F901" s="772"/>
      <c r="G901" s="777"/>
      <c r="H901" s="777"/>
      <c r="I901" s="772"/>
      <c r="J901" s="772"/>
      <c r="K901" s="772"/>
      <c r="L901" s="772"/>
      <c r="M901" s="772"/>
      <c r="N901" s="772"/>
      <c r="O901" s="772"/>
      <c r="P901" s="772"/>
      <c r="Q901" s="772"/>
      <c r="R901" s="772"/>
      <c r="S901" s="772"/>
      <c r="T901" s="772"/>
      <c r="U901" s="772"/>
      <c r="V901" s="772"/>
      <c r="W901" s="772"/>
      <c r="X901" s="772"/>
      <c r="Y901" s="772"/>
      <c r="Z901" s="772"/>
    </row>
    <row r="902" spans="1:26" ht="12.75" customHeight="1" x14ac:dyDescent="0.25">
      <c r="A902" s="772"/>
      <c r="B902" s="772"/>
      <c r="C902" s="823"/>
      <c r="D902" s="775"/>
      <c r="E902" s="776"/>
      <c r="F902" s="772"/>
      <c r="G902" s="777"/>
      <c r="H902" s="777"/>
      <c r="I902" s="772"/>
      <c r="J902" s="772"/>
      <c r="K902" s="772"/>
      <c r="L902" s="772"/>
      <c r="M902" s="772"/>
      <c r="N902" s="772"/>
      <c r="O902" s="772"/>
      <c r="P902" s="772"/>
      <c r="Q902" s="772"/>
      <c r="R902" s="772"/>
      <c r="S902" s="772"/>
      <c r="T902" s="772"/>
      <c r="U902" s="772"/>
      <c r="V902" s="772"/>
      <c r="W902" s="772"/>
      <c r="X902" s="772"/>
      <c r="Y902" s="772"/>
      <c r="Z902" s="772"/>
    </row>
    <row r="903" spans="1:26" ht="12.75" customHeight="1" x14ac:dyDescent="0.25">
      <c r="A903" s="772"/>
      <c r="B903" s="772"/>
      <c r="C903" s="823"/>
      <c r="D903" s="775"/>
      <c r="E903" s="776"/>
      <c r="F903" s="772"/>
      <c r="G903" s="777"/>
      <c r="H903" s="777"/>
      <c r="I903" s="772"/>
      <c r="J903" s="772"/>
      <c r="K903" s="772"/>
      <c r="L903" s="772"/>
      <c r="M903" s="772"/>
      <c r="N903" s="772"/>
      <c r="O903" s="772"/>
      <c r="P903" s="772"/>
      <c r="Q903" s="772"/>
      <c r="R903" s="772"/>
      <c r="S903" s="772"/>
      <c r="T903" s="772"/>
      <c r="U903" s="772"/>
      <c r="V903" s="772"/>
      <c r="W903" s="772"/>
      <c r="X903" s="772"/>
      <c r="Y903" s="772"/>
      <c r="Z903" s="772"/>
    </row>
    <row r="904" spans="1:26" ht="12.75" customHeight="1" x14ac:dyDescent="0.25">
      <c r="A904" s="772"/>
      <c r="B904" s="772"/>
      <c r="C904" s="823"/>
      <c r="D904" s="775"/>
      <c r="E904" s="776"/>
      <c r="F904" s="772"/>
      <c r="G904" s="777"/>
      <c r="H904" s="777"/>
      <c r="I904" s="772"/>
      <c r="J904" s="772"/>
      <c r="K904" s="772"/>
      <c r="L904" s="772"/>
      <c r="M904" s="772"/>
      <c r="N904" s="772"/>
      <c r="O904" s="772"/>
      <c r="P904" s="772"/>
      <c r="Q904" s="772"/>
      <c r="R904" s="772"/>
      <c r="S904" s="772"/>
      <c r="T904" s="772"/>
      <c r="U904" s="772"/>
      <c r="V904" s="772"/>
      <c r="W904" s="772"/>
      <c r="X904" s="772"/>
      <c r="Y904" s="772"/>
      <c r="Z904" s="772"/>
    </row>
    <row r="905" spans="1:26" ht="12.75" customHeight="1" x14ac:dyDescent="0.25">
      <c r="A905" s="772"/>
      <c r="B905" s="772"/>
      <c r="C905" s="823"/>
      <c r="D905" s="775"/>
      <c r="E905" s="776"/>
      <c r="F905" s="772"/>
      <c r="G905" s="777"/>
      <c r="H905" s="777"/>
      <c r="I905" s="772"/>
      <c r="J905" s="772"/>
      <c r="K905" s="772"/>
      <c r="L905" s="772"/>
      <c r="M905" s="772"/>
      <c r="N905" s="772"/>
      <c r="O905" s="772"/>
      <c r="P905" s="772"/>
      <c r="Q905" s="772"/>
      <c r="R905" s="772"/>
      <c r="S905" s="772"/>
      <c r="T905" s="772"/>
      <c r="U905" s="772"/>
      <c r="V905" s="772"/>
      <c r="W905" s="772"/>
      <c r="X905" s="772"/>
      <c r="Y905" s="772"/>
      <c r="Z905" s="772"/>
    </row>
    <row r="906" spans="1:26" ht="12.75" customHeight="1" x14ac:dyDescent="0.25">
      <c r="A906" s="772"/>
      <c r="B906" s="772"/>
      <c r="C906" s="823"/>
      <c r="D906" s="775"/>
      <c r="E906" s="776"/>
      <c r="F906" s="772"/>
      <c r="G906" s="777"/>
      <c r="H906" s="777"/>
      <c r="I906" s="772"/>
      <c r="J906" s="772"/>
      <c r="K906" s="772"/>
      <c r="L906" s="772"/>
      <c r="M906" s="772"/>
      <c r="N906" s="772"/>
      <c r="O906" s="772"/>
      <c r="P906" s="772"/>
      <c r="Q906" s="772"/>
      <c r="R906" s="772"/>
      <c r="S906" s="772"/>
      <c r="T906" s="772"/>
      <c r="U906" s="772"/>
      <c r="V906" s="772"/>
      <c r="W906" s="772"/>
      <c r="X906" s="772"/>
      <c r="Y906" s="772"/>
      <c r="Z906" s="772"/>
    </row>
    <row r="907" spans="1:26" ht="12.75" customHeight="1" x14ac:dyDescent="0.25">
      <c r="A907" s="772"/>
      <c r="B907" s="772"/>
      <c r="C907" s="823"/>
      <c r="D907" s="775"/>
      <c r="E907" s="776"/>
      <c r="F907" s="772"/>
      <c r="G907" s="777"/>
      <c r="H907" s="777"/>
      <c r="I907" s="772"/>
      <c r="J907" s="772"/>
      <c r="K907" s="772"/>
      <c r="L907" s="772"/>
      <c r="M907" s="772"/>
      <c r="N907" s="772"/>
      <c r="O907" s="772"/>
      <c r="P907" s="772"/>
      <c r="Q907" s="772"/>
      <c r="R907" s="772"/>
      <c r="S907" s="772"/>
      <c r="T907" s="772"/>
      <c r="U907" s="772"/>
      <c r="V907" s="772"/>
      <c r="W907" s="772"/>
      <c r="X907" s="772"/>
      <c r="Y907" s="772"/>
      <c r="Z907" s="772"/>
    </row>
    <row r="908" spans="1:26" ht="12.75" customHeight="1" x14ac:dyDescent="0.25">
      <c r="A908" s="772"/>
      <c r="B908" s="772"/>
      <c r="C908" s="823"/>
      <c r="D908" s="775"/>
      <c r="E908" s="776"/>
      <c r="F908" s="772"/>
      <c r="G908" s="777"/>
      <c r="H908" s="777"/>
      <c r="I908" s="772"/>
      <c r="J908" s="772"/>
      <c r="K908" s="772"/>
      <c r="L908" s="772"/>
      <c r="M908" s="772"/>
      <c r="N908" s="772"/>
      <c r="O908" s="772"/>
      <c r="P908" s="772"/>
      <c r="Q908" s="772"/>
      <c r="R908" s="772"/>
      <c r="S908" s="772"/>
      <c r="T908" s="772"/>
      <c r="U908" s="772"/>
      <c r="V908" s="772"/>
      <c r="W908" s="772"/>
      <c r="X908" s="772"/>
      <c r="Y908" s="772"/>
      <c r="Z908" s="772"/>
    </row>
    <row r="909" spans="1:26" ht="12.75" customHeight="1" x14ac:dyDescent="0.25">
      <c r="A909" s="772"/>
      <c r="B909" s="772"/>
      <c r="C909" s="823"/>
      <c r="D909" s="775"/>
      <c r="E909" s="776"/>
      <c r="F909" s="772"/>
      <c r="G909" s="777"/>
      <c r="H909" s="777"/>
      <c r="I909" s="772"/>
      <c r="J909" s="772"/>
      <c r="K909" s="772"/>
      <c r="L909" s="772"/>
      <c r="M909" s="772"/>
      <c r="N909" s="772"/>
      <c r="O909" s="772"/>
      <c r="P909" s="772"/>
      <c r="Q909" s="772"/>
      <c r="R909" s="772"/>
      <c r="S909" s="772"/>
      <c r="T909" s="772"/>
      <c r="U909" s="772"/>
      <c r="V909" s="772"/>
      <c r="W909" s="772"/>
      <c r="X909" s="772"/>
      <c r="Y909" s="772"/>
      <c r="Z909" s="772"/>
    </row>
    <row r="910" spans="1:26" ht="12.75" customHeight="1" x14ac:dyDescent="0.25">
      <c r="A910" s="772"/>
      <c r="B910" s="772"/>
      <c r="C910" s="823"/>
      <c r="D910" s="775"/>
      <c r="E910" s="776"/>
      <c r="F910" s="772"/>
      <c r="G910" s="777"/>
      <c r="H910" s="777"/>
      <c r="I910" s="772"/>
      <c r="J910" s="772"/>
      <c r="K910" s="772"/>
      <c r="L910" s="772"/>
      <c r="M910" s="772"/>
      <c r="N910" s="772"/>
      <c r="O910" s="772"/>
      <c r="P910" s="772"/>
      <c r="Q910" s="772"/>
      <c r="R910" s="772"/>
      <c r="S910" s="772"/>
      <c r="T910" s="772"/>
      <c r="U910" s="772"/>
      <c r="V910" s="772"/>
      <c r="W910" s="772"/>
      <c r="X910" s="772"/>
      <c r="Y910" s="772"/>
      <c r="Z910" s="772"/>
    </row>
    <row r="911" spans="1:26" ht="12.75" customHeight="1" x14ac:dyDescent="0.25">
      <c r="A911" s="772"/>
      <c r="B911" s="772"/>
      <c r="C911" s="823"/>
      <c r="D911" s="775"/>
      <c r="E911" s="776"/>
      <c r="F911" s="772"/>
      <c r="G911" s="777"/>
      <c r="H911" s="777"/>
      <c r="I911" s="772"/>
      <c r="J911" s="772"/>
      <c r="K911" s="772"/>
      <c r="L911" s="772"/>
      <c r="M911" s="772"/>
      <c r="N911" s="772"/>
      <c r="O911" s="772"/>
      <c r="P911" s="772"/>
      <c r="Q911" s="772"/>
      <c r="R911" s="772"/>
      <c r="S911" s="772"/>
      <c r="T911" s="772"/>
      <c r="U911" s="772"/>
      <c r="V911" s="772"/>
      <c r="W911" s="772"/>
      <c r="X911" s="772"/>
      <c r="Y911" s="772"/>
      <c r="Z911" s="772"/>
    </row>
    <row r="912" spans="1:26" ht="12.75" customHeight="1" x14ac:dyDescent="0.25">
      <c r="A912" s="772"/>
      <c r="B912" s="772"/>
      <c r="C912" s="823"/>
      <c r="D912" s="775"/>
      <c r="E912" s="776"/>
      <c r="F912" s="772"/>
      <c r="G912" s="777"/>
      <c r="H912" s="777"/>
      <c r="I912" s="772"/>
      <c r="J912" s="772"/>
      <c r="K912" s="772"/>
      <c r="L912" s="772"/>
      <c r="M912" s="772"/>
      <c r="N912" s="772"/>
      <c r="O912" s="772"/>
      <c r="P912" s="772"/>
      <c r="Q912" s="772"/>
      <c r="R912" s="772"/>
      <c r="S912" s="772"/>
      <c r="T912" s="772"/>
      <c r="U912" s="772"/>
      <c r="V912" s="772"/>
      <c r="W912" s="772"/>
      <c r="X912" s="772"/>
      <c r="Y912" s="772"/>
      <c r="Z912" s="772"/>
    </row>
    <row r="913" spans="1:26" ht="12.75" customHeight="1" x14ac:dyDescent="0.25">
      <c r="A913" s="772"/>
      <c r="B913" s="772"/>
      <c r="C913" s="823"/>
      <c r="D913" s="775"/>
      <c r="E913" s="776"/>
      <c r="F913" s="772"/>
      <c r="G913" s="777"/>
      <c r="H913" s="777"/>
      <c r="I913" s="772"/>
      <c r="J913" s="772"/>
      <c r="K913" s="772"/>
      <c r="L913" s="772"/>
      <c r="M913" s="772"/>
      <c r="N913" s="772"/>
      <c r="O913" s="772"/>
      <c r="P913" s="772"/>
      <c r="Q913" s="772"/>
      <c r="R913" s="772"/>
      <c r="S913" s="772"/>
      <c r="T913" s="772"/>
      <c r="U913" s="772"/>
      <c r="V913" s="772"/>
      <c r="W913" s="772"/>
      <c r="X913" s="772"/>
      <c r="Y913" s="772"/>
      <c r="Z913" s="772"/>
    </row>
    <row r="914" spans="1:26" ht="12.75" customHeight="1" x14ac:dyDescent="0.25">
      <c r="A914" s="772"/>
      <c r="B914" s="772"/>
      <c r="C914" s="823"/>
      <c r="D914" s="775"/>
      <c r="E914" s="776"/>
      <c r="F914" s="772"/>
      <c r="G914" s="777"/>
      <c r="H914" s="777"/>
      <c r="I914" s="772"/>
      <c r="J914" s="772"/>
      <c r="K914" s="772"/>
      <c r="L914" s="772"/>
      <c r="M914" s="772"/>
      <c r="N914" s="772"/>
      <c r="O914" s="772"/>
      <c r="P914" s="772"/>
      <c r="Q914" s="772"/>
      <c r="R914" s="772"/>
      <c r="S914" s="772"/>
      <c r="T914" s="772"/>
      <c r="U914" s="772"/>
      <c r="V914" s="772"/>
      <c r="W914" s="772"/>
      <c r="X914" s="772"/>
      <c r="Y914" s="772"/>
      <c r="Z914" s="772"/>
    </row>
    <row r="915" spans="1:26" ht="12.75" customHeight="1" x14ac:dyDescent="0.25">
      <c r="A915" s="772"/>
      <c r="B915" s="772"/>
      <c r="C915" s="823"/>
      <c r="D915" s="775"/>
      <c r="E915" s="776"/>
      <c r="F915" s="772"/>
      <c r="G915" s="777"/>
      <c r="H915" s="777"/>
      <c r="I915" s="772"/>
      <c r="J915" s="772"/>
      <c r="K915" s="772"/>
      <c r="L915" s="772"/>
      <c r="M915" s="772"/>
      <c r="N915" s="772"/>
      <c r="O915" s="772"/>
      <c r="P915" s="772"/>
      <c r="Q915" s="772"/>
      <c r="R915" s="772"/>
      <c r="S915" s="772"/>
      <c r="T915" s="772"/>
      <c r="U915" s="772"/>
      <c r="V915" s="772"/>
      <c r="W915" s="772"/>
      <c r="X915" s="772"/>
      <c r="Y915" s="772"/>
      <c r="Z915" s="772"/>
    </row>
    <row r="916" spans="1:26" ht="12.75" customHeight="1" x14ac:dyDescent="0.25">
      <c r="A916" s="772"/>
      <c r="B916" s="772"/>
      <c r="C916" s="823"/>
      <c r="D916" s="775"/>
      <c r="E916" s="776"/>
      <c r="F916" s="772"/>
      <c r="G916" s="777"/>
      <c r="H916" s="777"/>
      <c r="I916" s="772"/>
      <c r="J916" s="772"/>
      <c r="K916" s="772"/>
      <c r="L916" s="772"/>
      <c r="M916" s="772"/>
      <c r="N916" s="772"/>
      <c r="O916" s="772"/>
      <c r="P916" s="772"/>
      <c r="Q916" s="772"/>
      <c r="R916" s="772"/>
      <c r="S916" s="772"/>
      <c r="T916" s="772"/>
      <c r="U916" s="772"/>
      <c r="V916" s="772"/>
      <c r="W916" s="772"/>
      <c r="X916" s="772"/>
      <c r="Y916" s="772"/>
      <c r="Z916" s="772"/>
    </row>
    <row r="917" spans="1:26" ht="12.75" customHeight="1" x14ac:dyDescent="0.25">
      <c r="A917" s="772"/>
      <c r="B917" s="772"/>
      <c r="C917" s="823"/>
      <c r="D917" s="775"/>
      <c r="E917" s="776"/>
      <c r="F917" s="772"/>
      <c r="G917" s="777"/>
      <c r="H917" s="777"/>
      <c r="I917" s="772"/>
      <c r="J917" s="772"/>
      <c r="K917" s="772"/>
      <c r="L917" s="772"/>
      <c r="M917" s="772"/>
      <c r="N917" s="772"/>
      <c r="O917" s="772"/>
      <c r="P917" s="772"/>
      <c r="Q917" s="772"/>
      <c r="R917" s="772"/>
      <c r="S917" s="772"/>
      <c r="T917" s="772"/>
      <c r="U917" s="772"/>
      <c r="V917" s="772"/>
      <c r="W917" s="772"/>
      <c r="X917" s="772"/>
      <c r="Y917" s="772"/>
      <c r="Z917" s="772"/>
    </row>
    <row r="918" spans="1:26" ht="12.75" customHeight="1" x14ac:dyDescent="0.25">
      <c r="A918" s="772"/>
      <c r="B918" s="772"/>
      <c r="C918" s="823"/>
      <c r="D918" s="775"/>
      <c r="E918" s="776"/>
      <c r="F918" s="772"/>
      <c r="G918" s="777"/>
      <c r="H918" s="777"/>
      <c r="I918" s="772"/>
      <c r="J918" s="772"/>
      <c r="K918" s="772"/>
      <c r="L918" s="772"/>
      <c r="M918" s="772"/>
      <c r="N918" s="772"/>
      <c r="O918" s="772"/>
      <c r="P918" s="772"/>
      <c r="Q918" s="772"/>
      <c r="R918" s="772"/>
      <c r="S918" s="772"/>
      <c r="T918" s="772"/>
      <c r="U918" s="772"/>
      <c r="V918" s="772"/>
      <c r="W918" s="772"/>
      <c r="X918" s="772"/>
      <c r="Y918" s="772"/>
      <c r="Z918" s="772"/>
    </row>
    <row r="919" spans="1:26" ht="12.75" customHeight="1" x14ac:dyDescent="0.25">
      <c r="A919" s="772"/>
      <c r="B919" s="772"/>
      <c r="C919" s="823"/>
      <c r="D919" s="775"/>
      <c r="E919" s="776"/>
      <c r="F919" s="772"/>
      <c r="G919" s="777"/>
      <c r="H919" s="777"/>
      <c r="I919" s="772"/>
      <c r="J919" s="772"/>
      <c r="K919" s="772"/>
      <c r="L919" s="772"/>
      <c r="M919" s="772"/>
      <c r="N919" s="772"/>
      <c r="O919" s="772"/>
      <c r="P919" s="772"/>
      <c r="Q919" s="772"/>
      <c r="R919" s="772"/>
      <c r="S919" s="772"/>
      <c r="T919" s="772"/>
      <c r="U919" s="772"/>
      <c r="V919" s="772"/>
      <c r="W919" s="772"/>
      <c r="X919" s="772"/>
      <c r="Y919" s="772"/>
      <c r="Z919" s="772"/>
    </row>
    <row r="920" spans="1:26" ht="12.75" customHeight="1" x14ac:dyDescent="0.25">
      <c r="A920" s="772"/>
      <c r="B920" s="772"/>
      <c r="C920" s="823"/>
      <c r="D920" s="775"/>
      <c r="E920" s="776"/>
      <c r="F920" s="772"/>
      <c r="G920" s="777"/>
      <c r="H920" s="777"/>
      <c r="I920" s="772"/>
      <c r="J920" s="772"/>
      <c r="K920" s="772"/>
      <c r="L920" s="772"/>
      <c r="M920" s="772"/>
      <c r="N920" s="772"/>
      <c r="O920" s="772"/>
      <c r="P920" s="772"/>
      <c r="Q920" s="772"/>
      <c r="R920" s="772"/>
      <c r="S920" s="772"/>
      <c r="T920" s="772"/>
      <c r="U920" s="772"/>
      <c r="V920" s="772"/>
      <c r="W920" s="772"/>
      <c r="X920" s="772"/>
      <c r="Y920" s="772"/>
      <c r="Z920" s="772"/>
    </row>
    <row r="921" spans="1:26" ht="12.75" customHeight="1" x14ac:dyDescent="0.25">
      <c r="A921" s="772"/>
      <c r="B921" s="772"/>
      <c r="C921" s="823"/>
      <c r="D921" s="775"/>
      <c r="E921" s="776"/>
      <c r="F921" s="772"/>
      <c r="G921" s="777"/>
      <c r="H921" s="777"/>
      <c r="I921" s="772"/>
      <c r="J921" s="772"/>
      <c r="K921" s="772"/>
      <c r="L921" s="772"/>
      <c r="M921" s="772"/>
      <c r="N921" s="772"/>
      <c r="O921" s="772"/>
      <c r="P921" s="772"/>
      <c r="Q921" s="772"/>
      <c r="R921" s="772"/>
      <c r="S921" s="772"/>
      <c r="T921" s="772"/>
      <c r="U921" s="772"/>
      <c r="V921" s="772"/>
      <c r="W921" s="772"/>
      <c r="X921" s="772"/>
      <c r="Y921" s="772"/>
      <c r="Z921" s="772"/>
    </row>
    <row r="922" spans="1:26" ht="12.75" customHeight="1" x14ac:dyDescent="0.25">
      <c r="A922" s="772"/>
      <c r="B922" s="772"/>
      <c r="C922" s="823"/>
      <c r="D922" s="775"/>
      <c r="E922" s="776"/>
      <c r="F922" s="772"/>
      <c r="G922" s="777"/>
      <c r="H922" s="777"/>
      <c r="I922" s="772"/>
      <c r="J922" s="772"/>
      <c r="K922" s="772"/>
      <c r="L922" s="772"/>
      <c r="M922" s="772"/>
      <c r="N922" s="772"/>
      <c r="O922" s="772"/>
      <c r="P922" s="772"/>
      <c r="Q922" s="772"/>
      <c r="R922" s="772"/>
      <c r="S922" s="772"/>
      <c r="T922" s="772"/>
      <c r="U922" s="772"/>
      <c r="V922" s="772"/>
      <c r="W922" s="772"/>
      <c r="X922" s="772"/>
      <c r="Y922" s="772"/>
      <c r="Z922" s="772"/>
    </row>
    <row r="923" spans="1:26" ht="12.75" customHeight="1" x14ac:dyDescent="0.25">
      <c r="A923" s="772"/>
      <c r="B923" s="772"/>
      <c r="C923" s="823"/>
      <c r="D923" s="775"/>
      <c r="E923" s="776"/>
      <c r="F923" s="772"/>
      <c r="G923" s="777"/>
      <c r="H923" s="777"/>
      <c r="I923" s="772"/>
      <c r="J923" s="772"/>
      <c r="K923" s="772"/>
      <c r="L923" s="772"/>
      <c r="M923" s="772"/>
      <c r="N923" s="772"/>
      <c r="O923" s="772"/>
      <c r="P923" s="772"/>
      <c r="Q923" s="772"/>
      <c r="R923" s="772"/>
      <c r="S923" s="772"/>
      <c r="T923" s="772"/>
      <c r="U923" s="772"/>
      <c r="V923" s="772"/>
      <c r="W923" s="772"/>
      <c r="X923" s="772"/>
      <c r="Y923" s="772"/>
      <c r="Z923" s="772"/>
    </row>
    <row r="924" spans="1:26" ht="12.75" customHeight="1" x14ac:dyDescent="0.25">
      <c r="A924" s="772"/>
      <c r="B924" s="772"/>
      <c r="C924" s="823"/>
      <c r="D924" s="775"/>
      <c r="E924" s="776"/>
      <c r="F924" s="772"/>
      <c r="G924" s="777"/>
      <c r="H924" s="777"/>
      <c r="I924" s="772"/>
      <c r="J924" s="772"/>
      <c r="K924" s="772"/>
      <c r="L924" s="772"/>
      <c r="M924" s="772"/>
      <c r="N924" s="772"/>
      <c r="O924" s="772"/>
      <c r="P924" s="772"/>
      <c r="Q924" s="772"/>
      <c r="R924" s="772"/>
      <c r="S924" s="772"/>
      <c r="T924" s="772"/>
      <c r="U924" s="772"/>
      <c r="V924" s="772"/>
      <c r="W924" s="772"/>
      <c r="X924" s="772"/>
      <c r="Y924" s="772"/>
      <c r="Z924" s="772"/>
    </row>
    <row r="925" spans="1:26" ht="12.75" customHeight="1" x14ac:dyDescent="0.25">
      <c r="A925" s="772"/>
      <c r="B925" s="772"/>
      <c r="C925" s="823"/>
      <c r="D925" s="775"/>
      <c r="E925" s="776"/>
      <c r="F925" s="772"/>
      <c r="G925" s="777"/>
      <c r="H925" s="777"/>
      <c r="I925" s="772"/>
      <c r="J925" s="772"/>
      <c r="K925" s="772"/>
      <c r="L925" s="772"/>
      <c r="M925" s="772"/>
      <c r="N925" s="772"/>
      <c r="O925" s="772"/>
      <c r="P925" s="772"/>
      <c r="Q925" s="772"/>
      <c r="R925" s="772"/>
      <c r="S925" s="772"/>
      <c r="T925" s="772"/>
      <c r="U925" s="772"/>
      <c r="V925" s="772"/>
      <c r="W925" s="772"/>
      <c r="X925" s="772"/>
      <c r="Y925" s="772"/>
      <c r="Z925" s="772"/>
    </row>
    <row r="926" spans="1:26" ht="12.75" customHeight="1" x14ac:dyDescent="0.25">
      <c r="A926" s="772"/>
      <c r="B926" s="772"/>
      <c r="C926" s="823"/>
      <c r="D926" s="775"/>
      <c r="E926" s="776"/>
      <c r="F926" s="772"/>
      <c r="G926" s="777"/>
      <c r="H926" s="777"/>
      <c r="I926" s="772"/>
      <c r="J926" s="772"/>
      <c r="K926" s="772"/>
      <c r="L926" s="772"/>
      <c r="M926" s="772"/>
      <c r="N926" s="772"/>
      <c r="O926" s="772"/>
      <c r="P926" s="772"/>
      <c r="Q926" s="772"/>
      <c r="R926" s="772"/>
      <c r="S926" s="772"/>
      <c r="T926" s="772"/>
      <c r="U926" s="772"/>
      <c r="V926" s="772"/>
      <c r="W926" s="772"/>
      <c r="X926" s="772"/>
      <c r="Y926" s="772"/>
      <c r="Z926" s="772"/>
    </row>
    <row r="927" spans="1:26" ht="12.75" customHeight="1" x14ac:dyDescent="0.25">
      <c r="A927" s="772"/>
      <c r="B927" s="772"/>
      <c r="C927" s="823"/>
      <c r="D927" s="775"/>
      <c r="E927" s="776"/>
      <c r="F927" s="772"/>
      <c r="G927" s="777"/>
      <c r="H927" s="777"/>
      <c r="I927" s="772"/>
      <c r="J927" s="772"/>
      <c r="K927" s="772"/>
      <c r="L927" s="772"/>
      <c r="M927" s="772"/>
      <c r="N927" s="772"/>
      <c r="O927" s="772"/>
      <c r="P927" s="772"/>
      <c r="Q927" s="772"/>
      <c r="R927" s="772"/>
      <c r="S927" s="772"/>
      <c r="T927" s="772"/>
      <c r="U927" s="772"/>
      <c r="V927" s="772"/>
      <c r="W927" s="772"/>
      <c r="X927" s="772"/>
      <c r="Y927" s="772"/>
      <c r="Z927" s="772"/>
    </row>
    <row r="928" spans="1:26" ht="12.75" customHeight="1" x14ac:dyDescent="0.25">
      <c r="A928" s="772"/>
      <c r="B928" s="772"/>
      <c r="C928" s="823"/>
      <c r="D928" s="775"/>
      <c r="E928" s="776"/>
      <c r="F928" s="772"/>
      <c r="G928" s="777"/>
      <c r="H928" s="777"/>
      <c r="I928" s="772"/>
      <c r="J928" s="772"/>
      <c r="K928" s="772"/>
      <c r="L928" s="772"/>
      <c r="M928" s="772"/>
      <c r="N928" s="772"/>
      <c r="O928" s="772"/>
      <c r="P928" s="772"/>
      <c r="Q928" s="772"/>
      <c r="R928" s="772"/>
      <c r="S928" s="772"/>
      <c r="T928" s="772"/>
      <c r="U928" s="772"/>
      <c r="V928" s="772"/>
      <c r="W928" s="772"/>
      <c r="X928" s="772"/>
      <c r="Y928" s="772"/>
      <c r="Z928" s="772"/>
    </row>
    <row r="929" spans="1:26" ht="12.75" customHeight="1" x14ac:dyDescent="0.25">
      <c r="A929" s="772"/>
      <c r="B929" s="772"/>
      <c r="C929" s="823"/>
      <c r="D929" s="775"/>
      <c r="E929" s="776"/>
      <c r="F929" s="772"/>
      <c r="G929" s="777"/>
      <c r="H929" s="777"/>
      <c r="I929" s="772"/>
      <c r="J929" s="772"/>
      <c r="K929" s="772"/>
      <c r="L929" s="772"/>
      <c r="M929" s="772"/>
      <c r="N929" s="772"/>
      <c r="O929" s="772"/>
      <c r="P929" s="772"/>
      <c r="Q929" s="772"/>
      <c r="R929" s="772"/>
      <c r="S929" s="772"/>
      <c r="T929" s="772"/>
      <c r="U929" s="772"/>
      <c r="V929" s="772"/>
      <c r="W929" s="772"/>
      <c r="X929" s="772"/>
      <c r="Y929" s="772"/>
      <c r="Z929" s="772"/>
    </row>
    <row r="930" spans="1:26" ht="12.75" customHeight="1" x14ac:dyDescent="0.25">
      <c r="A930" s="772"/>
      <c r="B930" s="772"/>
      <c r="C930" s="823"/>
      <c r="D930" s="775"/>
      <c r="E930" s="776"/>
      <c r="F930" s="772"/>
      <c r="G930" s="777"/>
      <c r="H930" s="777"/>
      <c r="I930" s="772"/>
      <c r="J930" s="772"/>
      <c r="K930" s="772"/>
      <c r="L930" s="772"/>
      <c r="M930" s="772"/>
      <c r="N930" s="772"/>
      <c r="O930" s="772"/>
      <c r="P930" s="772"/>
      <c r="Q930" s="772"/>
      <c r="R930" s="772"/>
      <c r="S930" s="772"/>
      <c r="T930" s="772"/>
      <c r="U930" s="772"/>
      <c r="V930" s="772"/>
      <c r="W930" s="772"/>
      <c r="X930" s="772"/>
      <c r="Y930" s="772"/>
      <c r="Z930" s="772"/>
    </row>
    <row r="931" spans="1:26" ht="12.75" customHeight="1" x14ac:dyDescent="0.25">
      <c r="A931" s="772"/>
      <c r="B931" s="772"/>
      <c r="C931" s="823"/>
      <c r="D931" s="775"/>
      <c r="E931" s="776"/>
      <c r="F931" s="772"/>
      <c r="G931" s="777"/>
      <c r="H931" s="777"/>
      <c r="I931" s="772"/>
      <c r="J931" s="772"/>
      <c r="K931" s="772"/>
      <c r="L931" s="772"/>
      <c r="M931" s="772"/>
      <c r="N931" s="772"/>
      <c r="O931" s="772"/>
      <c r="P931" s="772"/>
      <c r="Q931" s="772"/>
      <c r="R931" s="772"/>
      <c r="S931" s="772"/>
      <c r="T931" s="772"/>
      <c r="U931" s="772"/>
      <c r="V931" s="772"/>
      <c r="W931" s="772"/>
      <c r="X931" s="772"/>
      <c r="Y931" s="772"/>
      <c r="Z931" s="772"/>
    </row>
    <row r="932" spans="1:26" ht="12.75" customHeight="1" x14ac:dyDescent="0.25">
      <c r="A932" s="772"/>
      <c r="B932" s="772"/>
      <c r="C932" s="823"/>
      <c r="D932" s="775"/>
      <c r="E932" s="776"/>
      <c r="F932" s="772"/>
      <c r="G932" s="777"/>
      <c r="H932" s="777"/>
      <c r="I932" s="772"/>
      <c r="J932" s="772"/>
      <c r="K932" s="772"/>
      <c r="L932" s="772"/>
      <c r="M932" s="772"/>
      <c r="N932" s="772"/>
      <c r="O932" s="772"/>
      <c r="P932" s="772"/>
      <c r="Q932" s="772"/>
      <c r="R932" s="772"/>
      <c r="S932" s="772"/>
      <c r="T932" s="772"/>
      <c r="U932" s="772"/>
      <c r="V932" s="772"/>
      <c r="W932" s="772"/>
      <c r="X932" s="772"/>
      <c r="Y932" s="772"/>
      <c r="Z932" s="772"/>
    </row>
    <row r="933" spans="1:26" ht="12.75" customHeight="1" x14ac:dyDescent="0.25">
      <c r="A933" s="772"/>
      <c r="B933" s="772"/>
      <c r="C933" s="823"/>
      <c r="D933" s="775"/>
      <c r="E933" s="776"/>
      <c r="F933" s="772"/>
      <c r="G933" s="777"/>
      <c r="H933" s="777"/>
      <c r="I933" s="772"/>
      <c r="J933" s="772"/>
      <c r="K933" s="772"/>
      <c r="L933" s="772"/>
      <c r="M933" s="772"/>
      <c r="N933" s="772"/>
      <c r="O933" s="772"/>
      <c r="P933" s="772"/>
      <c r="Q933" s="772"/>
      <c r="R933" s="772"/>
      <c r="S933" s="772"/>
      <c r="T933" s="772"/>
      <c r="U933" s="772"/>
      <c r="V933" s="772"/>
      <c r="W933" s="772"/>
      <c r="X933" s="772"/>
      <c r="Y933" s="772"/>
      <c r="Z933" s="772"/>
    </row>
    <row r="934" spans="1:26" ht="12.75" customHeight="1" x14ac:dyDescent="0.25">
      <c r="A934" s="772"/>
      <c r="B934" s="772"/>
      <c r="C934" s="823"/>
      <c r="D934" s="775"/>
      <c r="E934" s="776"/>
      <c r="F934" s="772"/>
      <c r="G934" s="777"/>
      <c r="H934" s="777"/>
      <c r="I934" s="772"/>
      <c r="J934" s="772"/>
      <c r="K934" s="772"/>
      <c r="L934" s="772"/>
      <c r="M934" s="772"/>
      <c r="N934" s="772"/>
      <c r="O934" s="772"/>
      <c r="P934" s="772"/>
      <c r="Q934" s="772"/>
      <c r="R934" s="772"/>
      <c r="S934" s="772"/>
      <c r="T934" s="772"/>
      <c r="U934" s="772"/>
      <c r="V934" s="772"/>
      <c r="W934" s="772"/>
      <c r="X934" s="772"/>
      <c r="Y934" s="772"/>
      <c r="Z934" s="772"/>
    </row>
    <row r="935" spans="1:26" ht="12.75" customHeight="1" x14ac:dyDescent="0.25">
      <c r="A935" s="772"/>
      <c r="B935" s="772"/>
      <c r="C935" s="823"/>
      <c r="D935" s="775"/>
      <c r="E935" s="776"/>
      <c r="F935" s="772"/>
      <c r="G935" s="777"/>
      <c r="H935" s="777"/>
      <c r="I935" s="772"/>
      <c r="J935" s="772"/>
      <c r="K935" s="772"/>
      <c r="L935" s="772"/>
      <c r="M935" s="772"/>
      <c r="N935" s="772"/>
      <c r="O935" s="772"/>
      <c r="P935" s="772"/>
      <c r="Q935" s="772"/>
      <c r="R935" s="772"/>
      <c r="S935" s="772"/>
      <c r="T935" s="772"/>
      <c r="U935" s="772"/>
      <c r="V935" s="772"/>
      <c r="W935" s="772"/>
      <c r="X935" s="772"/>
      <c r="Y935" s="772"/>
      <c r="Z935" s="772"/>
    </row>
    <row r="936" spans="1:26" ht="12.75" customHeight="1" x14ac:dyDescent="0.25">
      <c r="A936" s="772"/>
      <c r="B936" s="772"/>
      <c r="C936" s="823"/>
      <c r="D936" s="775"/>
      <c r="E936" s="776"/>
      <c r="F936" s="772"/>
      <c r="G936" s="777"/>
      <c r="H936" s="777"/>
      <c r="I936" s="772"/>
      <c r="J936" s="772"/>
      <c r="K936" s="772"/>
      <c r="L936" s="772"/>
      <c r="M936" s="772"/>
      <c r="N936" s="772"/>
      <c r="O936" s="772"/>
      <c r="P936" s="772"/>
      <c r="Q936" s="772"/>
      <c r="R936" s="772"/>
      <c r="S936" s="772"/>
      <c r="T936" s="772"/>
      <c r="U936" s="772"/>
      <c r="V936" s="772"/>
      <c r="W936" s="772"/>
      <c r="X936" s="772"/>
      <c r="Y936" s="772"/>
      <c r="Z936" s="772"/>
    </row>
    <row r="937" spans="1:26" ht="12.75" customHeight="1" x14ac:dyDescent="0.25">
      <c r="A937" s="772"/>
      <c r="B937" s="772"/>
      <c r="C937" s="823"/>
      <c r="D937" s="775"/>
      <c r="E937" s="776"/>
      <c r="F937" s="772"/>
      <c r="G937" s="777"/>
      <c r="H937" s="777"/>
      <c r="I937" s="772"/>
      <c r="J937" s="772"/>
      <c r="K937" s="772"/>
      <c r="L937" s="772"/>
      <c r="M937" s="772"/>
      <c r="N937" s="772"/>
      <c r="O937" s="772"/>
      <c r="P937" s="772"/>
      <c r="Q937" s="772"/>
      <c r="R937" s="772"/>
      <c r="S937" s="772"/>
      <c r="T937" s="772"/>
      <c r="U937" s="772"/>
      <c r="V937" s="772"/>
      <c r="W937" s="772"/>
      <c r="X937" s="772"/>
      <c r="Y937" s="772"/>
      <c r="Z937" s="772"/>
    </row>
    <row r="938" spans="1:26" ht="12.75" customHeight="1" x14ac:dyDescent="0.25">
      <c r="A938" s="772"/>
      <c r="B938" s="772"/>
      <c r="C938" s="823"/>
      <c r="D938" s="775"/>
      <c r="E938" s="776"/>
      <c r="F938" s="772"/>
      <c r="G938" s="777"/>
      <c r="H938" s="777"/>
      <c r="I938" s="772"/>
      <c r="J938" s="772"/>
      <c r="K938" s="772"/>
      <c r="L938" s="772"/>
      <c r="M938" s="772"/>
      <c r="N938" s="772"/>
      <c r="O938" s="772"/>
      <c r="P938" s="772"/>
      <c r="Q938" s="772"/>
      <c r="R938" s="772"/>
      <c r="S938" s="772"/>
      <c r="T938" s="772"/>
      <c r="U938" s="772"/>
      <c r="V938" s="772"/>
      <c r="W938" s="772"/>
      <c r="X938" s="772"/>
      <c r="Y938" s="772"/>
      <c r="Z938" s="772"/>
    </row>
    <row r="939" spans="1:26" ht="12.75" customHeight="1" x14ac:dyDescent="0.25">
      <c r="A939" s="772"/>
      <c r="B939" s="772"/>
      <c r="C939" s="823"/>
      <c r="D939" s="775"/>
      <c r="E939" s="776"/>
      <c r="F939" s="772"/>
      <c r="G939" s="777"/>
      <c r="H939" s="777"/>
      <c r="I939" s="772"/>
      <c r="J939" s="772"/>
      <c r="K939" s="772"/>
      <c r="L939" s="772"/>
      <c r="M939" s="772"/>
      <c r="N939" s="772"/>
      <c r="O939" s="772"/>
      <c r="P939" s="772"/>
      <c r="Q939" s="772"/>
      <c r="R939" s="772"/>
      <c r="S939" s="772"/>
      <c r="T939" s="772"/>
      <c r="U939" s="772"/>
      <c r="V939" s="772"/>
      <c r="W939" s="772"/>
      <c r="X939" s="772"/>
      <c r="Y939" s="772"/>
      <c r="Z939" s="772"/>
    </row>
    <row r="940" spans="1:26" ht="12.75" customHeight="1" x14ac:dyDescent="0.25">
      <c r="A940" s="772"/>
      <c r="B940" s="772"/>
      <c r="C940" s="823"/>
      <c r="D940" s="775"/>
      <c r="E940" s="776"/>
      <c r="F940" s="772"/>
      <c r="G940" s="777"/>
      <c r="H940" s="777"/>
      <c r="I940" s="772"/>
      <c r="J940" s="772"/>
      <c r="K940" s="772"/>
      <c r="L940" s="772"/>
      <c r="M940" s="772"/>
      <c r="N940" s="772"/>
      <c r="O940" s="772"/>
      <c r="P940" s="772"/>
      <c r="Q940" s="772"/>
      <c r="R940" s="772"/>
      <c r="S940" s="772"/>
      <c r="T940" s="772"/>
      <c r="U940" s="772"/>
      <c r="V940" s="772"/>
      <c r="W940" s="772"/>
      <c r="X940" s="772"/>
      <c r="Y940" s="772"/>
      <c r="Z940" s="772"/>
    </row>
    <row r="941" spans="1:26" ht="12.75" customHeight="1" x14ac:dyDescent="0.25">
      <c r="A941" s="772"/>
      <c r="B941" s="772"/>
      <c r="C941" s="823"/>
      <c r="D941" s="775"/>
      <c r="E941" s="776"/>
      <c r="F941" s="772"/>
      <c r="G941" s="777"/>
      <c r="H941" s="777"/>
      <c r="I941" s="772"/>
      <c r="J941" s="772"/>
      <c r="K941" s="772"/>
      <c r="L941" s="772"/>
      <c r="M941" s="772"/>
      <c r="N941" s="772"/>
      <c r="O941" s="772"/>
      <c r="P941" s="772"/>
      <c r="Q941" s="772"/>
      <c r="R941" s="772"/>
      <c r="S941" s="772"/>
      <c r="T941" s="772"/>
      <c r="U941" s="772"/>
      <c r="V941" s="772"/>
      <c r="W941" s="772"/>
      <c r="X941" s="772"/>
      <c r="Y941" s="772"/>
      <c r="Z941" s="772"/>
    </row>
    <row r="942" spans="1:26" ht="12.75" customHeight="1" x14ac:dyDescent="0.25">
      <c r="A942" s="772"/>
      <c r="B942" s="772"/>
      <c r="C942" s="823"/>
      <c r="D942" s="775"/>
      <c r="E942" s="776"/>
      <c r="F942" s="772"/>
      <c r="G942" s="777"/>
      <c r="H942" s="777"/>
      <c r="I942" s="772"/>
      <c r="J942" s="772"/>
      <c r="K942" s="772"/>
      <c r="L942" s="772"/>
      <c r="M942" s="772"/>
      <c r="N942" s="772"/>
      <c r="O942" s="772"/>
      <c r="P942" s="772"/>
      <c r="Q942" s="772"/>
      <c r="R942" s="772"/>
      <c r="S942" s="772"/>
      <c r="T942" s="772"/>
      <c r="U942" s="772"/>
      <c r="V942" s="772"/>
      <c r="W942" s="772"/>
      <c r="X942" s="772"/>
      <c r="Y942" s="772"/>
      <c r="Z942" s="772"/>
    </row>
    <row r="943" spans="1:26" ht="12.75" customHeight="1" x14ac:dyDescent="0.25">
      <c r="A943" s="772"/>
      <c r="B943" s="772"/>
      <c r="C943" s="823"/>
      <c r="D943" s="775"/>
      <c r="E943" s="776"/>
      <c r="F943" s="772"/>
      <c r="G943" s="777"/>
      <c r="H943" s="777"/>
      <c r="I943" s="772"/>
      <c r="J943" s="772"/>
      <c r="K943" s="772"/>
      <c r="L943" s="772"/>
      <c r="M943" s="772"/>
      <c r="N943" s="772"/>
      <c r="O943" s="772"/>
      <c r="P943" s="772"/>
      <c r="Q943" s="772"/>
      <c r="R943" s="772"/>
      <c r="S943" s="772"/>
      <c r="T943" s="772"/>
      <c r="U943" s="772"/>
      <c r="V943" s="772"/>
      <c r="W943" s="772"/>
      <c r="X943" s="772"/>
      <c r="Y943" s="772"/>
      <c r="Z943" s="772"/>
    </row>
    <row r="944" spans="1:26" ht="12.75" customHeight="1" x14ac:dyDescent="0.25">
      <c r="A944" s="772"/>
      <c r="B944" s="772"/>
      <c r="C944" s="823"/>
      <c r="D944" s="775"/>
      <c r="E944" s="776"/>
      <c r="F944" s="772"/>
      <c r="G944" s="777"/>
      <c r="H944" s="777"/>
      <c r="I944" s="772"/>
      <c r="J944" s="772"/>
      <c r="K944" s="772"/>
      <c r="L944" s="772"/>
      <c r="M944" s="772"/>
      <c r="N944" s="772"/>
      <c r="O944" s="772"/>
      <c r="P944" s="772"/>
      <c r="Q944" s="772"/>
      <c r="R944" s="772"/>
      <c r="S944" s="772"/>
      <c r="T944" s="772"/>
      <c r="U944" s="772"/>
      <c r="V944" s="772"/>
      <c r="W944" s="772"/>
      <c r="X944" s="772"/>
      <c r="Y944" s="772"/>
      <c r="Z944" s="772"/>
    </row>
    <row r="945" spans="1:26" ht="12.75" customHeight="1" x14ac:dyDescent="0.25">
      <c r="A945" s="772"/>
      <c r="B945" s="772"/>
      <c r="C945" s="823"/>
      <c r="D945" s="775"/>
      <c r="E945" s="776"/>
      <c r="F945" s="772"/>
      <c r="G945" s="777"/>
      <c r="H945" s="777"/>
      <c r="I945" s="772"/>
      <c r="J945" s="772"/>
      <c r="K945" s="772"/>
      <c r="L945" s="772"/>
      <c r="M945" s="772"/>
      <c r="N945" s="772"/>
      <c r="O945" s="772"/>
      <c r="P945" s="772"/>
      <c r="Q945" s="772"/>
      <c r="R945" s="772"/>
      <c r="S945" s="772"/>
      <c r="T945" s="772"/>
      <c r="U945" s="772"/>
      <c r="V945" s="772"/>
      <c r="W945" s="772"/>
      <c r="X945" s="772"/>
      <c r="Y945" s="772"/>
      <c r="Z945" s="772"/>
    </row>
    <row r="946" spans="1:26" ht="12.75" customHeight="1" x14ac:dyDescent="0.25">
      <c r="A946" s="772"/>
      <c r="B946" s="772"/>
      <c r="C946" s="823"/>
      <c r="D946" s="775"/>
      <c r="E946" s="776"/>
      <c r="F946" s="772"/>
      <c r="G946" s="777"/>
      <c r="H946" s="777"/>
      <c r="I946" s="772"/>
      <c r="J946" s="772"/>
      <c r="K946" s="772"/>
      <c r="L946" s="772"/>
      <c r="M946" s="772"/>
      <c r="N946" s="772"/>
      <c r="O946" s="772"/>
      <c r="P946" s="772"/>
      <c r="Q946" s="772"/>
      <c r="R946" s="772"/>
      <c r="S946" s="772"/>
      <c r="T946" s="772"/>
      <c r="U946" s="772"/>
      <c r="V946" s="772"/>
      <c r="W946" s="772"/>
      <c r="X946" s="772"/>
      <c r="Y946" s="772"/>
      <c r="Z946" s="772"/>
    </row>
    <row r="947" spans="1:26" ht="12.75" customHeight="1" x14ac:dyDescent="0.25">
      <c r="A947" s="772"/>
      <c r="B947" s="772"/>
      <c r="C947" s="823"/>
      <c r="D947" s="775"/>
      <c r="E947" s="776"/>
      <c r="F947" s="772"/>
      <c r="G947" s="777"/>
      <c r="H947" s="777"/>
      <c r="I947" s="772"/>
      <c r="J947" s="772"/>
      <c r="K947" s="772"/>
      <c r="L947" s="772"/>
      <c r="M947" s="772"/>
      <c r="N947" s="772"/>
      <c r="O947" s="772"/>
      <c r="P947" s="772"/>
      <c r="Q947" s="772"/>
      <c r="R947" s="772"/>
      <c r="S947" s="772"/>
      <c r="T947" s="772"/>
      <c r="U947" s="772"/>
      <c r="V947" s="772"/>
      <c r="W947" s="772"/>
      <c r="X947" s="772"/>
      <c r="Y947" s="772"/>
      <c r="Z947" s="772"/>
    </row>
    <row r="948" spans="1:26" ht="12.75" customHeight="1" x14ac:dyDescent="0.25">
      <c r="A948" s="772"/>
      <c r="B948" s="772"/>
      <c r="C948" s="823"/>
      <c r="D948" s="775"/>
      <c r="E948" s="776"/>
      <c r="F948" s="772"/>
      <c r="G948" s="777"/>
      <c r="H948" s="777"/>
      <c r="I948" s="772"/>
      <c r="J948" s="772"/>
      <c r="K948" s="772"/>
      <c r="L948" s="772"/>
      <c r="M948" s="772"/>
      <c r="N948" s="772"/>
      <c r="O948" s="772"/>
      <c r="P948" s="772"/>
      <c r="Q948" s="772"/>
      <c r="R948" s="772"/>
      <c r="S948" s="772"/>
      <c r="T948" s="772"/>
      <c r="U948" s="772"/>
      <c r="V948" s="772"/>
      <c r="W948" s="772"/>
      <c r="X948" s="772"/>
      <c r="Y948" s="772"/>
      <c r="Z948" s="772"/>
    </row>
    <row r="949" spans="1:26" ht="12.75" customHeight="1" x14ac:dyDescent="0.25">
      <c r="A949" s="772"/>
      <c r="B949" s="772"/>
      <c r="C949" s="823"/>
      <c r="D949" s="775"/>
      <c r="E949" s="776"/>
      <c r="F949" s="772"/>
      <c r="G949" s="777"/>
      <c r="H949" s="777"/>
      <c r="I949" s="772"/>
      <c r="J949" s="772"/>
      <c r="K949" s="772"/>
      <c r="L949" s="772"/>
      <c r="M949" s="772"/>
      <c r="N949" s="772"/>
      <c r="O949" s="772"/>
      <c r="P949" s="772"/>
      <c r="Q949" s="772"/>
      <c r="R949" s="772"/>
      <c r="S949" s="772"/>
      <c r="T949" s="772"/>
      <c r="U949" s="772"/>
      <c r="V949" s="772"/>
      <c r="W949" s="772"/>
      <c r="X949" s="772"/>
      <c r="Y949" s="772"/>
      <c r="Z949" s="772"/>
    </row>
    <row r="950" spans="1:26" ht="12.75" customHeight="1" x14ac:dyDescent="0.25">
      <c r="A950" s="772"/>
      <c r="B950" s="772"/>
      <c r="C950" s="823"/>
      <c r="D950" s="775"/>
      <c r="E950" s="776"/>
      <c r="F950" s="772"/>
      <c r="G950" s="777"/>
      <c r="H950" s="777"/>
      <c r="I950" s="772"/>
      <c r="J950" s="772"/>
      <c r="K950" s="772"/>
      <c r="L950" s="772"/>
      <c r="M950" s="772"/>
      <c r="N950" s="772"/>
      <c r="O950" s="772"/>
      <c r="P950" s="772"/>
      <c r="Q950" s="772"/>
      <c r="R950" s="772"/>
      <c r="S950" s="772"/>
      <c r="T950" s="772"/>
      <c r="U950" s="772"/>
      <c r="V950" s="772"/>
      <c r="W950" s="772"/>
      <c r="X950" s="772"/>
      <c r="Y950" s="772"/>
      <c r="Z950" s="772"/>
    </row>
    <row r="951" spans="1:26" ht="12.75" customHeight="1" x14ac:dyDescent="0.25">
      <c r="A951" s="772"/>
      <c r="B951" s="772"/>
      <c r="C951" s="823"/>
      <c r="D951" s="775"/>
      <c r="E951" s="776"/>
      <c r="F951" s="772"/>
      <c r="G951" s="777"/>
      <c r="H951" s="777"/>
      <c r="I951" s="772"/>
      <c r="J951" s="772"/>
      <c r="K951" s="772"/>
      <c r="L951" s="772"/>
      <c r="M951" s="772"/>
      <c r="N951" s="772"/>
      <c r="O951" s="772"/>
      <c r="P951" s="772"/>
      <c r="Q951" s="772"/>
      <c r="R951" s="772"/>
      <c r="S951" s="772"/>
      <c r="T951" s="772"/>
      <c r="U951" s="772"/>
      <c r="V951" s="772"/>
      <c r="W951" s="772"/>
      <c r="X951" s="772"/>
      <c r="Y951" s="772"/>
      <c r="Z951" s="772"/>
    </row>
    <row r="952" spans="1:26" ht="12.75" customHeight="1" x14ac:dyDescent="0.25">
      <c r="A952" s="772"/>
      <c r="B952" s="772"/>
      <c r="C952" s="823"/>
      <c r="D952" s="775"/>
      <c r="E952" s="776"/>
      <c r="F952" s="772"/>
      <c r="G952" s="777"/>
      <c r="H952" s="777"/>
      <c r="I952" s="772"/>
      <c r="J952" s="772"/>
      <c r="K952" s="772"/>
      <c r="L952" s="772"/>
      <c r="M952" s="772"/>
      <c r="N952" s="772"/>
      <c r="O952" s="772"/>
      <c r="P952" s="772"/>
      <c r="Q952" s="772"/>
      <c r="R952" s="772"/>
      <c r="S952" s="772"/>
      <c r="T952" s="772"/>
      <c r="U952" s="772"/>
      <c r="V952" s="772"/>
      <c r="W952" s="772"/>
      <c r="X952" s="772"/>
      <c r="Y952" s="772"/>
      <c r="Z952" s="772"/>
    </row>
    <row r="953" spans="1:26" ht="12.75" customHeight="1" x14ac:dyDescent="0.25">
      <c r="A953" s="772"/>
      <c r="B953" s="772"/>
      <c r="C953" s="823"/>
      <c r="D953" s="775"/>
      <c r="E953" s="776"/>
      <c r="F953" s="772"/>
      <c r="G953" s="777"/>
      <c r="H953" s="777"/>
      <c r="I953" s="772"/>
      <c r="J953" s="772"/>
      <c r="K953" s="772"/>
      <c r="L953" s="772"/>
      <c r="M953" s="772"/>
      <c r="N953" s="772"/>
      <c r="O953" s="772"/>
      <c r="P953" s="772"/>
      <c r="Q953" s="772"/>
      <c r="R953" s="772"/>
      <c r="S953" s="772"/>
      <c r="T953" s="772"/>
      <c r="U953" s="772"/>
      <c r="V953" s="772"/>
      <c r="W953" s="772"/>
      <c r="X953" s="772"/>
      <c r="Y953" s="772"/>
      <c r="Z953" s="772"/>
    </row>
    <row r="954" spans="1:26" ht="12.75" customHeight="1" x14ac:dyDescent="0.25">
      <c r="A954" s="772"/>
      <c r="B954" s="772"/>
      <c r="C954" s="823"/>
      <c r="D954" s="775"/>
      <c r="E954" s="776"/>
      <c r="F954" s="772"/>
      <c r="G954" s="777"/>
      <c r="H954" s="777"/>
      <c r="I954" s="772"/>
      <c r="J954" s="772"/>
      <c r="K954" s="772"/>
      <c r="L954" s="772"/>
      <c r="M954" s="772"/>
      <c r="N954" s="772"/>
      <c r="O954" s="772"/>
      <c r="P954" s="772"/>
      <c r="Q954" s="772"/>
      <c r="R954" s="772"/>
      <c r="S954" s="772"/>
      <c r="T954" s="772"/>
      <c r="U954" s="772"/>
      <c r="V954" s="772"/>
      <c r="W954" s="772"/>
      <c r="X954" s="772"/>
      <c r="Y954" s="772"/>
      <c r="Z954" s="772"/>
    </row>
    <row r="955" spans="1:26" ht="12.75" customHeight="1" x14ac:dyDescent="0.25">
      <c r="A955" s="772"/>
      <c r="B955" s="772"/>
      <c r="C955" s="823"/>
      <c r="D955" s="775"/>
      <c r="E955" s="776"/>
      <c r="F955" s="772"/>
      <c r="G955" s="777"/>
      <c r="H955" s="777"/>
      <c r="I955" s="772"/>
      <c r="J955" s="772"/>
      <c r="K955" s="772"/>
      <c r="L955" s="772"/>
      <c r="M955" s="772"/>
      <c r="N955" s="772"/>
      <c r="O955" s="772"/>
      <c r="P955" s="772"/>
      <c r="Q955" s="772"/>
      <c r="R955" s="772"/>
      <c r="S955" s="772"/>
      <c r="T955" s="772"/>
      <c r="U955" s="772"/>
      <c r="V955" s="772"/>
      <c r="W955" s="772"/>
      <c r="X955" s="772"/>
      <c r="Y955" s="772"/>
      <c r="Z955" s="772"/>
    </row>
    <row r="956" spans="1:26" ht="12.75" customHeight="1" x14ac:dyDescent="0.25">
      <c r="A956" s="772"/>
      <c r="B956" s="772"/>
      <c r="C956" s="823"/>
      <c r="D956" s="775"/>
      <c r="E956" s="776"/>
      <c r="F956" s="772"/>
      <c r="G956" s="777"/>
      <c r="H956" s="777"/>
      <c r="I956" s="772"/>
      <c r="J956" s="772"/>
      <c r="K956" s="772"/>
      <c r="L956" s="772"/>
      <c r="M956" s="772"/>
      <c r="N956" s="772"/>
      <c r="O956" s="772"/>
      <c r="P956" s="772"/>
      <c r="Q956" s="772"/>
      <c r="R956" s="772"/>
      <c r="S956" s="772"/>
      <c r="T956" s="772"/>
      <c r="U956" s="772"/>
      <c r="V956" s="772"/>
      <c r="W956" s="772"/>
      <c r="X956" s="772"/>
      <c r="Y956" s="772"/>
      <c r="Z956" s="772"/>
    </row>
    <row r="957" spans="1:26" ht="12.75" customHeight="1" x14ac:dyDescent="0.25">
      <c r="A957" s="772"/>
      <c r="B957" s="772"/>
      <c r="C957" s="823"/>
      <c r="D957" s="775"/>
      <c r="E957" s="776"/>
      <c r="F957" s="772"/>
      <c r="G957" s="777"/>
      <c r="H957" s="777"/>
      <c r="I957" s="772"/>
      <c r="J957" s="772"/>
      <c r="K957" s="772"/>
      <c r="L957" s="772"/>
      <c r="M957" s="772"/>
      <c r="N957" s="772"/>
      <c r="O957" s="772"/>
      <c r="P957" s="772"/>
      <c r="Q957" s="772"/>
      <c r="R957" s="772"/>
      <c r="S957" s="772"/>
      <c r="T957" s="772"/>
      <c r="U957" s="772"/>
      <c r="V957" s="772"/>
      <c r="W957" s="772"/>
      <c r="X957" s="772"/>
      <c r="Y957" s="772"/>
      <c r="Z957" s="772"/>
    </row>
    <row r="958" spans="1:26" ht="12.75" customHeight="1" x14ac:dyDescent="0.25">
      <c r="A958" s="772"/>
      <c r="B958" s="772"/>
      <c r="C958" s="823"/>
      <c r="D958" s="775"/>
      <c r="E958" s="776"/>
      <c r="F958" s="772"/>
      <c r="G958" s="777"/>
      <c r="H958" s="777"/>
      <c r="I958" s="772"/>
      <c r="J958" s="772"/>
      <c r="K958" s="772"/>
      <c r="L958" s="772"/>
      <c r="M958" s="772"/>
      <c r="N958" s="772"/>
      <c r="O958" s="772"/>
      <c r="P958" s="772"/>
      <c r="Q958" s="772"/>
      <c r="R958" s="772"/>
      <c r="S958" s="772"/>
      <c r="T958" s="772"/>
      <c r="U958" s="772"/>
      <c r="V958" s="772"/>
      <c r="W958" s="772"/>
      <c r="X958" s="772"/>
      <c r="Y958" s="772"/>
      <c r="Z958" s="772"/>
    </row>
    <row r="959" spans="1:26" ht="12.75" customHeight="1" x14ac:dyDescent="0.25">
      <c r="A959" s="772"/>
      <c r="B959" s="772"/>
      <c r="C959" s="823"/>
      <c r="D959" s="775"/>
      <c r="E959" s="776"/>
      <c r="F959" s="772"/>
      <c r="G959" s="777"/>
      <c r="H959" s="777"/>
      <c r="I959" s="772"/>
      <c r="J959" s="772"/>
      <c r="K959" s="772"/>
      <c r="L959" s="772"/>
      <c r="M959" s="772"/>
      <c r="N959" s="772"/>
      <c r="O959" s="772"/>
      <c r="P959" s="772"/>
      <c r="Q959" s="772"/>
      <c r="R959" s="772"/>
      <c r="S959" s="772"/>
      <c r="T959" s="772"/>
      <c r="U959" s="772"/>
      <c r="V959" s="772"/>
      <c r="W959" s="772"/>
      <c r="X959" s="772"/>
      <c r="Y959" s="772"/>
      <c r="Z959" s="772"/>
    </row>
    <row r="960" spans="1:26" ht="12.75" customHeight="1" x14ac:dyDescent="0.25">
      <c r="A960" s="772"/>
      <c r="B960" s="772"/>
      <c r="C960" s="823"/>
      <c r="D960" s="775"/>
      <c r="E960" s="776"/>
      <c r="F960" s="772"/>
      <c r="G960" s="777"/>
      <c r="H960" s="777"/>
      <c r="I960" s="772"/>
      <c r="J960" s="772"/>
      <c r="K960" s="772"/>
      <c r="L960" s="772"/>
      <c r="M960" s="772"/>
      <c r="N960" s="772"/>
      <c r="O960" s="772"/>
      <c r="P960" s="772"/>
      <c r="Q960" s="772"/>
      <c r="R960" s="772"/>
      <c r="S960" s="772"/>
      <c r="T960" s="772"/>
      <c r="U960" s="772"/>
      <c r="V960" s="772"/>
      <c r="W960" s="772"/>
      <c r="X960" s="772"/>
      <c r="Y960" s="772"/>
      <c r="Z960" s="772"/>
    </row>
    <row r="961" spans="1:26" ht="12.75" customHeight="1" x14ac:dyDescent="0.25">
      <c r="A961" s="772"/>
      <c r="B961" s="772"/>
      <c r="C961" s="823"/>
      <c r="D961" s="775"/>
      <c r="E961" s="776"/>
      <c r="F961" s="772"/>
      <c r="G961" s="777"/>
      <c r="H961" s="777"/>
      <c r="I961" s="772"/>
      <c r="J961" s="772"/>
      <c r="K961" s="772"/>
      <c r="L961" s="772"/>
      <c r="M961" s="772"/>
      <c r="N961" s="772"/>
      <c r="O961" s="772"/>
      <c r="P961" s="772"/>
      <c r="Q961" s="772"/>
      <c r="R961" s="772"/>
      <c r="S961" s="772"/>
      <c r="T961" s="772"/>
      <c r="U961" s="772"/>
      <c r="V961" s="772"/>
      <c r="W961" s="772"/>
      <c r="X961" s="772"/>
      <c r="Y961" s="772"/>
      <c r="Z961" s="772"/>
    </row>
    <row r="962" spans="1:26" ht="12.75" customHeight="1" x14ac:dyDescent="0.25">
      <c r="A962" s="772"/>
      <c r="B962" s="772"/>
      <c r="C962" s="823"/>
      <c r="D962" s="775"/>
      <c r="E962" s="776"/>
      <c r="F962" s="772"/>
      <c r="G962" s="777"/>
      <c r="H962" s="777"/>
      <c r="I962" s="772"/>
      <c r="J962" s="772"/>
      <c r="K962" s="772"/>
      <c r="L962" s="772"/>
      <c r="M962" s="772"/>
      <c r="N962" s="772"/>
      <c r="O962" s="772"/>
      <c r="P962" s="772"/>
      <c r="Q962" s="772"/>
      <c r="R962" s="772"/>
      <c r="S962" s="772"/>
      <c r="T962" s="772"/>
      <c r="U962" s="772"/>
      <c r="V962" s="772"/>
      <c r="W962" s="772"/>
      <c r="X962" s="772"/>
      <c r="Y962" s="772"/>
      <c r="Z962" s="772"/>
    </row>
    <row r="963" spans="1:26" ht="12.75" customHeight="1" x14ac:dyDescent="0.25">
      <c r="A963" s="772"/>
      <c r="B963" s="772"/>
      <c r="C963" s="823"/>
      <c r="D963" s="775"/>
      <c r="E963" s="776"/>
      <c r="F963" s="772"/>
      <c r="G963" s="777"/>
      <c r="H963" s="777"/>
      <c r="I963" s="772"/>
      <c r="J963" s="772"/>
      <c r="K963" s="772"/>
      <c r="L963" s="772"/>
      <c r="M963" s="772"/>
      <c r="N963" s="772"/>
      <c r="O963" s="772"/>
      <c r="P963" s="772"/>
      <c r="Q963" s="772"/>
      <c r="R963" s="772"/>
      <c r="S963" s="772"/>
      <c r="T963" s="772"/>
      <c r="U963" s="772"/>
      <c r="V963" s="772"/>
      <c r="W963" s="772"/>
      <c r="X963" s="772"/>
      <c r="Y963" s="772"/>
      <c r="Z963" s="772"/>
    </row>
    <row r="964" spans="1:26" ht="12.75" customHeight="1" x14ac:dyDescent="0.25">
      <c r="A964" s="772"/>
      <c r="B964" s="772"/>
      <c r="C964" s="823"/>
      <c r="D964" s="775"/>
      <c r="E964" s="776"/>
      <c r="F964" s="772"/>
      <c r="G964" s="777"/>
      <c r="H964" s="777"/>
      <c r="I964" s="772"/>
      <c r="J964" s="772"/>
      <c r="K964" s="772"/>
      <c r="L964" s="772"/>
      <c r="M964" s="772"/>
      <c r="N964" s="772"/>
      <c r="O964" s="772"/>
      <c r="P964" s="772"/>
      <c r="Q964" s="772"/>
      <c r="R964" s="772"/>
      <c r="S964" s="772"/>
      <c r="T964" s="772"/>
      <c r="U964" s="772"/>
      <c r="V964" s="772"/>
      <c r="W964" s="772"/>
      <c r="X964" s="772"/>
      <c r="Y964" s="772"/>
      <c r="Z964" s="772"/>
    </row>
    <row r="965" spans="1:26" ht="12.75" customHeight="1" x14ac:dyDescent="0.25">
      <c r="A965" s="772"/>
      <c r="B965" s="772"/>
      <c r="C965" s="823"/>
      <c r="D965" s="775"/>
      <c r="E965" s="776"/>
      <c r="F965" s="772"/>
      <c r="G965" s="777"/>
      <c r="H965" s="777"/>
      <c r="I965" s="772"/>
      <c r="J965" s="772"/>
      <c r="K965" s="772"/>
      <c r="L965" s="772"/>
      <c r="M965" s="772"/>
      <c r="N965" s="772"/>
      <c r="O965" s="772"/>
      <c r="P965" s="772"/>
      <c r="Q965" s="772"/>
      <c r="R965" s="772"/>
      <c r="S965" s="772"/>
      <c r="T965" s="772"/>
      <c r="U965" s="772"/>
      <c r="V965" s="772"/>
      <c r="W965" s="772"/>
      <c r="X965" s="772"/>
      <c r="Y965" s="772"/>
      <c r="Z965" s="772"/>
    </row>
    <row r="966" spans="1:26" ht="12.75" customHeight="1" x14ac:dyDescent="0.25">
      <c r="A966" s="772"/>
      <c r="B966" s="772"/>
      <c r="C966" s="823"/>
      <c r="D966" s="775"/>
      <c r="E966" s="776"/>
      <c r="F966" s="772"/>
      <c r="G966" s="777"/>
      <c r="H966" s="777"/>
      <c r="I966" s="772"/>
      <c r="J966" s="772"/>
      <c r="K966" s="772"/>
      <c r="L966" s="772"/>
      <c r="M966" s="772"/>
      <c r="N966" s="772"/>
      <c r="O966" s="772"/>
      <c r="P966" s="772"/>
      <c r="Q966" s="772"/>
      <c r="R966" s="772"/>
      <c r="S966" s="772"/>
      <c r="T966" s="772"/>
      <c r="U966" s="772"/>
      <c r="V966" s="772"/>
      <c r="W966" s="772"/>
      <c r="X966" s="772"/>
      <c r="Y966" s="772"/>
      <c r="Z966" s="772"/>
    </row>
    <row r="967" spans="1:26" ht="12.75" customHeight="1" x14ac:dyDescent="0.25">
      <c r="A967" s="772"/>
      <c r="B967" s="772"/>
      <c r="C967" s="823"/>
      <c r="D967" s="775"/>
      <c r="E967" s="776"/>
      <c r="F967" s="772"/>
      <c r="G967" s="777"/>
      <c r="H967" s="777"/>
      <c r="I967" s="772"/>
      <c r="J967" s="772"/>
      <c r="K967" s="772"/>
      <c r="L967" s="772"/>
      <c r="M967" s="772"/>
      <c r="N967" s="772"/>
      <c r="O967" s="772"/>
      <c r="P967" s="772"/>
      <c r="Q967" s="772"/>
      <c r="R967" s="772"/>
      <c r="S967" s="772"/>
      <c r="T967" s="772"/>
      <c r="U967" s="772"/>
      <c r="V967" s="772"/>
      <c r="W967" s="772"/>
      <c r="X967" s="772"/>
      <c r="Y967" s="772"/>
      <c r="Z967" s="772"/>
    </row>
    <row r="968" spans="1:26" ht="12.75" customHeight="1" x14ac:dyDescent="0.25">
      <c r="A968" s="772"/>
      <c r="B968" s="772"/>
      <c r="C968" s="823"/>
      <c r="D968" s="775"/>
      <c r="E968" s="776"/>
      <c r="F968" s="772"/>
      <c r="G968" s="777"/>
      <c r="H968" s="777"/>
      <c r="I968" s="772"/>
      <c r="J968" s="772"/>
      <c r="K968" s="772"/>
      <c r="L968" s="772"/>
      <c r="M968" s="772"/>
      <c r="N968" s="772"/>
      <c r="O968" s="772"/>
      <c r="P968" s="772"/>
      <c r="Q968" s="772"/>
      <c r="R968" s="772"/>
      <c r="S968" s="772"/>
      <c r="T968" s="772"/>
      <c r="U968" s="772"/>
      <c r="V968" s="772"/>
      <c r="W968" s="772"/>
      <c r="X968" s="772"/>
      <c r="Y968" s="772"/>
      <c r="Z968" s="772"/>
    </row>
    <row r="969" spans="1:26" ht="12.75" customHeight="1" x14ac:dyDescent="0.25">
      <c r="A969" s="772"/>
      <c r="B969" s="772"/>
      <c r="C969" s="823"/>
      <c r="D969" s="775"/>
      <c r="E969" s="776"/>
      <c r="F969" s="772"/>
      <c r="G969" s="777"/>
      <c r="H969" s="777"/>
      <c r="I969" s="772"/>
      <c r="J969" s="772"/>
      <c r="K969" s="772"/>
      <c r="L969" s="772"/>
      <c r="M969" s="772"/>
      <c r="N969" s="772"/>
      <c r="O969" s="772"/>
      <c r="P969" s="772"/>
      <c r="Q969" s="772"/>
      <c r="R969" s="772"/>
      <c r="S969" s="772"/>
      <c r="T969" s="772"/>
      <c r="U969" s="772"/>
      <c r="V969" s="772"/>
      <c r="W969" s="772"/>
      <c r="X969" s="772"/>
      <c r="Y969" s="772"/>
      <c r="Z969" s="772"/>
    </row>
    <row r="970" spans="1:26" ht="12.75" customHeight="1" x14ac:dyDescent="0.25">
      <c r="A970" s="772"/>
      <c r="B970" s="772"/>
      <c r="C970" s="823"/>
      <c r="D970" s="775"/>
      <c r="E970" s="776"/>
      <c r="F970" s="772"/>
      <c r="G970" s="777"/>
      <c r="H970" s="777"/>
      <c r="I970" s="772"/>
      <c r="J970" s="772"/>
      <c r="K970" s="772"/>
      <c r="L970" s="772"/>
      <c r="M970" s="772"/>
      <c r="N970" s="772"/>
      <c r="O970" s="772"/>
      <c r="P970" s="772"/>
      <c r="Q970" s="772"/>
      <c r="R970" s="772"/>
      <c r="S970" s="772"/>
      <c r="T970" s="772"/>
      <c r="U970" s="772"/>
      <c r="V970" s="772"/>
      <c r="W970" s="772"/>
      <c r="X970" s="772"/>
      <c r="Y970" s="772"/>
      <c r="Z970" s="772"/>
    </row>
    <row r="971" spans="1:26" ht="12.75" customHeight="1" x14ac:dyDescent="0.25">
      <c r="A971" s="772"/>
      <c r="B971" s="772"/>
      <c r="C971" s="823"/>
      <c r="D971" s="775"/>
      <c r="E971" s="776"/>
      <c r="F971" s="772"/>
      <c r="G971" s="777"/>
      <c r="H971" s="777"/>
      <c r="I971" s="772"/>
      <c r="J971" s="772"/>
      <c r="K971" s="772"/>
      <c r="L971" s="772"/>
      <c r="M971" s="772"/>
      <c r="N971" s="772"/>
      <c r="O971" s="772"/>
      <c r="P971" s="772"/>
      <c r="Q971" s="772"/>
      <c r="R971" s="772"/>
      <c r="S971" s="772"/>
      <c r="T971" s="772"/>
      <c r="U971" s="772"/>
      <c r="V971" s="772"/>
      <c r="W971" s="772"/>
      <c r="X971" s="772"/>
      <c r="Y971" s="772"/>
      <c r="Z971" s="772"/>
    </row>
    <row r="972" spans="1:26" ht="12.75" customHeight="1" x14ac:dyDescent="0.25">
      <c r="A972" s="772"/>
      <c r="B972" s="772"/>
      <c r="C972" s="823"/>
      <c r="D972" s="775"/>
      <c r="E972" s="776"/>
      <c r="F972" s="772"/>
      <c r="G972" s="777"/>
      <c r="H972" s="777"/>
      <c r="I972" s="772"/>
      <c r="J972" s="772"/>
      <c r="K972" s="772"/>
      <c r="L972" s="772"/>
      <c r="M972" s="772"/>
      <c r="N972" s="772"/>
      <c r="O972" s="772"/>
      <c r="P972" s="772"/>
      <c r="Q972" s="772"/>
      <c r="R972" s="772"/>
      <c r="S972" s="772"/>
      <c r="T972" s="772"/>
      <c r="U972" s="772"/>
      <c r="V972" s="772"/>
      <c r="W972" s="772"/>
      <c r="X972" s="772"/>
      <c r="Y972" s="772"/>
      <c r="Z972" s="772"/>
    </row>
    <row r="973" spans="1:26" ht="12.75" customHeight="1" x14ac:dyDescent="0.25">
      <c r="A973" s="772"/>
      <c r="B973" s="772"/>
      <c r="C973" s="823"/>
      <c r="D973" s="775"/>
      <c r="E973" s="776"/>
      <c r="F973" s="772"/>
      <c r="G973" s="777"/>
      <c r="H973" s="777"/>
      <c r="I973" s="772"/>
      <c r="J973" s="772"/>
      <c r="K973" s="772"/>
      <c r="L973" s="772"/>
      <c r="M973" s="772"/>
      <c r="N973" s="772"/>
      <c r="O973" s="772"/>
      <c r="P973" s="772"/>
      <c r="Q973" s="772"/>
      <c r="R973" s="772"/>
      <c r="S973" s="772"/>
      <c r="T973" s="772"/>
      <c r="U973" s="772"/>
      <c r="V973" s="772"/>
      <c r="W973" s="772"/>
      <c r="X973" s="772"/>
      <c r="Y973" s="772"/>
      <c r="Z973" s="772"/>
    </row>
    <row r="974" spans="1:26" ht="12.75" customHeight="1" x14ac:dyDescent="0.25">
      <c r="A974" s="772"/>
      <c r="B974" s="772"/>
      <c r="C974" s="823"/>
      <c r="D974" s="775"/>
      <c r="E974" s="776"/>
      <c r="F974" s="772"/>
      <c r="G974" s="777"/>
      <c r="H974" s="777"/>
      <c r="I974" s="772"/>
      <c r="J974" s="772"/>
      <c r="K974" s="772"/>
      <c r="L974" s="772"/>
      <c r="M974" s="772"/>
      <c r="N974" s="772"/>
      <c r="O974" s="772"/>
      <c r="P974" s="772"/>
      <c r="Q974" s="772"/>
      <c r="R974" s="772"/>
      <c r="S974" s="772"/>
      <c r="T974" s="772"/>
      <c r="U974" s="772"/>
      <c r="V974" s="772"/>
      <c r="W974" s="772"/>
      <c r="X974" s="772"/>
      <c r="Y974" s="772"/>
      <c r="Z974" s="772"/>
    </row>
    <row r="975" spans="1:26" ht="12.75" customHeight="1" x14ac:dyDescent="0.25">
      <c r="A975" s="772"/>
      <c r="B975" s="772"/>
      <c r="C975" s="823"/>
      <c r="D975" s="775"/>
      <c r="E975" s="776"/>
      <c r="F975" s="772"/>
      <c r="G975" s="777"/>
      <c r="H975" s="777"/>
      <c r="I975" s="772"/>
      <c r="J975" s="772"/>
      <c r="K975" s="772"/>
      <c r="L975" s="772"/>
      <c r="M975" s="772"/>
      <c r="N975" s="772"/>
      <c r="O975" s="772"/>
      <c r="P975" s="772"/>
      <c r="Q975" s="772"/>
      <c r="R975" s="772"/>
      <c r="S975" s="772"/>
      <c r="T975" s="772"/>
      <c r="U975" s="772"/>
      <c r="V975" s="772"/>
      <c r="W975" s="772"/>
      <c r="X975" s="772"/>
      <c r="Y975" s="772"/>
      <c r="Z975" s="772"/>
    </row>
    <row r="976" spans="1:26" ht="12.75" customHeight="1" x14ac:dyDescent="0.25">
      <c r="A976" s="772"/>
      <c r="B976" s="772"/>
      <c r="C976" s="823"/>
      <c r="D976" s="775"/>
      <c r="E976" s="776"/>
      <c r="F976" s="772"/>
      <c r="G976" s="777"/>
      <c r="H976" s="777"/>
      <c r="I976" s="772"/>
      <c r="J976" s="772"/>
      <c r="K976" s="772"/>
      <c r="L976" s="772"/>
      <c r="M976" s="772"/>
      <c r="N976" s="772"/>
      <c r="O976" s="772"/>
      <c r="P976" s="772"/>
      <c r="Q976" s="772"/>
      <c r="R976" s="772"/>
      <c r="S976" s="772"/>
      <c r="T976" s="772"/>
      <c r="U976" s="772"/>
      <c r="V976" s="772"/>
      <c r="W976" s="772"/>
      <c r="X976" s="772"/>
      <c r="Y976" s="772"/>
      <c r="Z976" s="772"/>
    </row>
    <row r="977" spans="1:26" ht="12.75" customHeight="1" x14ac:dyDescent="0.25">
      <c r="A977" s="772"/>
      <c r="B977" s="772"/>
      <c r="C977" s="823"/>
      <c r="D977" s="775"/>
      <c r="E977" s="776"/>
      <c r="F977" s="772"/>
      <c r="G977" s="777"/>
      <c r="H977" s="777"/>
      <c r="I977" s="772"/>
      <c r="J977" s="772"/>
      <c r="K977" s="772"/>
      <c r="L977" s="772"/>
      <c r="M977" s="772"/>
      <c r="N977" s="772"/>
      <c r="O977" s="772"/>
      <c r="P977" s="772"/>
      <c r="Q977" s="772"/>
      <c r="R977" s="772"/>
      <c r="S977" s="772"/>
      <c r="T977" s="772"/>
      <c r="U977" s="772"/>
      <c r="V977" s="772"/>
      <c r="W977" s="772"/>
      <c r="X977" s="772"/>
      <c r="Y977" s="772"/>
      <c r="Z977" s="772"/>
    </row>
    <row r="978" spans="1:26" ht="12.75" customHeight="1" x14ac:dyDescent="0.25">
      <c r="A978" s="772"/>
      <c r="B978" s="772"/>
      <c r="C978" s="823"/>
      <c r="D978" s="775"/>
      <c r="E978" s="776"/>
      <c r="F978" s="772"/>
      <c r="G978" s="777"/>
      <c r="H978" s="777"/>
      <c r="I978" s="772"/>
      <c r="J978" s="772"/>
      <c r="K978" s="772"/>
      <c r="L978" s="772"/>
      <c r="M978" s="772"/>
      <c r="N978" s="772"/>
      <c r="O978" s="772"/>
      <c r="P978" s="772"/>
      <c r="Q978" s="772"/>
      <c r="R978" s="772"/>
      <c r="S978" s="772"/>
      <c r="T978" s="772"/>
      <c r="U978" s="772"/>
      <c r="V978" s="772"/>
      <c r="W978" s="772"/>
      <c r="X978" s="772"/>
      <c r="Y978" s="772"/>
      <c r="Z978" s="772"/>
    </row>
    <row r="979" spans="1:26" ht="12.75" customHeight="1" x14ac:dyDescent="0.25">
      <c r="A979" s="772"/>
      <c r="B979" s="772"/>
      <c r="C979" s="823"/>
      <c r="D979" s="775"/>
      <c r="E979" s="776"/>
      <c r="F979" s="772"/>
      <c r="G979" s="777"/>
      <c r="H979" s="777"/>
      <c r="I979" s="772"/>
      <c r="J979" s="772"/>
      <c r="K979" s="772"/>
      <c r="L979" s="772"/>
      <c r="M979" s="772"/>
      <c r="N979" s="772"/>
      <c r="O979" s="772"/>
      <c r="P979" s="772"/>
      <c r="Q979" s="772"/>
      <c r="R979" s="772"/>
      <c r="S979" s="772"/>
      <c r="T979" s="772"/>
      <c r="U979" s="772"/>
      <c r="V979" s="772"/>
      <c r="W979" s="772"/>
      <c r="X979" s="772"/>
      <c r="Y979" s="772"/>
      <c r="Z979" s="772"/>
    </row>
    <row r="980" spans="1:26" ht="12.75" customHeight="1" x14ac:dyDescent="0.25">
      <c r="A980" s="772"/>
      <c r="B980" s="772"/>
      <c r="C980" s="823"/>
      <c r="D980" s="775"/>
      <c r="E980" s="776"/>
      <c r="F980" s="772"/>
      <c r="G980" s="777"/>
      <c r="H980" s="777"/>
      <c r="I980" s="772"/>
      <c r="J980" s="772"/>
      <c r="K980" s="772"/>
      <c r="L980" s="772"/>
      <c r="M980" s="772"/>
      <c r="N980" s="772"/>
      <c r="O980" s="772"/>
      <c r="P980" s="772"/>
      <c r="Q980" s="772"/>
      <c r="R980" s="772"/>
      <c r="S980" s="772"/>
      <c r="T980" s="772"/>
      <c r="U980" s="772"/>
      <c r="V980" s="772"/>
      <c r="W980" s="772"/>
      <c r="X980" s="772"/>
      <c r="Y980" s="772"/>
      <c r="Z980" s="772"/>
    </row>
    <row r="981" spans="1:26" ht="12.75" customHeight="1" x14ac:dyDescent="0.25">
      <c r="A981" s="772"/>
      <c r="B981" s="772"/>
      <c r="C981" s="823"/>
      <c r="D981" s="775"/>
      <c r="E981" s="776"/>
      <c r="F981" s="772"/>
      <c r="G981" s="777"/>
      <c r="H981" s="777"/>
      <c r="I981" s="772"/>
      <c r="J981" s="772"/>
      <c r="K981" s="772"/>
      <c r="L981" s="772"/>
      <c r="M981" s="772"/>
      <c r="N981" s="772"/>
      <c r="O981" s="772"/>
      <c r="P981" s="772"/>
      <c r="Q981" s="772"/>
      <c r="R981" s="772"/>
      <c r="S981" s="772"/>
      <c r="T981" s="772"/>
      <c r="U981" s="772"/>
      <c r="V981" s="772"/>
      <c r="W981" s="772"/>
      <c r="X981" s="772"/>
      <c r="Y981" s="772"/>
      <c r="Z981" s="772"/>
    </row>
    <row r="982" spans="1:26" ht="12.75" customHeight="1" x14ac:dyDescent="0.25">
      <c r="A982" s="772"/>
      <c r="B982" s="772"/>
      <c r="C982" s="823"/>
      <c r="D982" s="775"/>
      <c r="E982" s="776"/>
      <c r="F982" s="772"/>
      <c r="G982" s="777"/>
      <c r="H982" s="777"/>
      <c r="I982" s="772"/>
      <c r="J982" s="772"/>
      <c r="K982" s="772"/>
      <c r="L982" s="772"/>
      <c r="M982" s="772"/>
      <c r="N982" s="772"/>
      <c r="O982" s="772"/>
      <c r="P982" s="772"/>
      <c r="Q982" s="772"/>
      <c r="R982" s="772"/>
      <c r="S982" s="772"/>
      <c r="T982" s="772"/>
      <c r="U982" s="772"/>
      <c r="V982" s="772"/>
      <c r="W982" s="772"/>
      <c r="X982" s="772"/>
      <c r="Y982" s="772"/>
      <c r="Z982" s="772"/>
    </row>
    <row r="983" spans="1:26" ht="12.75" customHeight="1" x14ac:dyDescent="0.25">
      <c r="A983" s="772"/>
      <c r="B983" s="772"/>
      <c r="C983" s="823"/>
      <c r="D983" s="775"/>
      <c r="E983" s="776"/>
      <c r="F983" s="772"/>
      <c r="G983" s="777"/>
      <c r="H983" s="777"/>
      <c r="I983" s="772"/>
      <c r="J983" s="772"/>
      <c r="K983" s="772"/>
      <c r="L983" s="772"/>
      <c r="M983" s="772"/>
      <c r="N983" s="772"/>
      <c r="O983" s="772"/>
      <c r="P983" s="772"/>
      <c r="Q983" s="772"/>
      <c r="R983" s="772"/>
      <c r="S983" s="772"/>
      <c r="T983" s="772"/>
      <c r="U983" s="772"/>
      <c r="V983" s="772"/>
      <c r="W983" s="772"/>
      <c r="X983" s="772"/>
      <c r="Y983" s="772"/>
      <c r="Z983" s="772"/>
    </row>
    <row r="984" spans="1:26" ht="12.75" customHeight="1" x14ac:dyDescent="0.25">
      <c r="A984" s="772"/>
      <c r="B984" s="772"/>
      <c r="C984" s="823"/>
      <c r="D984" s="775"/>
      <c r="E984" s="776"/>
      <c r="F984" s="772"/>
      <c r="G984" s="777"/>
      <c r="H984" s="777"/>
      <c r="I984" s="772"/>
      <c r="J984" s="772"/>
      <c r="K984" s="772"/>
      <c r="L984" s="772"/>
      <c r="M984" s="772"/>
      <c r="N984" s="772"/>
      <c r="O984" s="772"/>
      <c r="P984" s="772"/>
      <c r="Q984" s="772"/>
      <c r="R984" s="772"/>
      <c r="S984" s="772"/>
      <c r="T984" s="772"/>
      <c r="U984" s="772"/>
      <c r="V984" s="772"/>
      <c r="W984" s="772"/>
      <c r="X984" s="772"/>
      <c r="Y984" s="772"/>
      <c r="Z984" s="772"/>
    </row>
    <row r="985" spans="1:26" ht="12.75" customHeight="1" x14ac:dyDescent="0.25">
      <c r="A985" s="772"/>
      <c r="B985" s="772"/>
      <c r="C985" s="823"/>
      <c r="D985" s="775"/>
      <c r="E985" s="776"/>
      <c r="F985" s="772"/>
      <c r="G985" s="777"/>
      <c r="H985" s="777"/>
      <c r="I985" s="772"/>
      <c r="J985" s="772"/>
      <c r="K985" s="772"/>
      <c r="L985" s="772"/>
      <c r="M985" s="772"/>
      <c r="N985" s="772"/>
      <c r="O985" s="772"/>
      <c r="P985" s="772"/>
      <c r="Q985" s="772"/>
      <c r="R985" s="772"/>
      <c r="S985" s="772"/>
      <c r="T985" s="772"/>
      <c r="U985" s="772"/>
      <c r="V985" s="772"/>
      <c r="W985" s="772"/>
      <c r="X985" s="772"/>
      <c r="Y985" s="772"/>
      <c r="Z985" s="772"/>
    </row>
    <row r="986" spans="1:26" ht="12.75" customHeight="1" x14ac:dyDescent="0.25">
      <c r="A986" s="772"/>
      <c r="B986" s="772"/>
      <c r="C986" s="823"/>
      <c r="D986" s="775"/>
      <c r="E986" s="776"/>
      <c r="F986" s="772"/>
      <c r="G986" s="777"/>
      <c r="H986" s="777"/>
      <c r="I986" s="772"/>
      <c r="J986" s="772"/>
      <c r="K986" s="772"/>
      <c r="L986" s="772"/>
      <c r="M986" s="772"/>
      <c r="N986" s="772"/>
      <c r="O986" s="772"/>
      <c r="P986" s="772"/>
      <c r="Q986" s="772"/>
      <c r="R986" s="772"/>
      <c r="S986" s="772"/>
      <c r="T986" s="772"/>
      <c r="U986" s="772"/>
      <c r="V986" s="772"/>
      <c r="W986" s="772"/>
      <c r="X986" s="772"/>
      <c r="Y986" s="772"/>
      <c r="Z986" s="772"/>
    </row>
    <row r="987" spans="1:26" ht="12.75" customHeight="1" x14ac:dyDescent="0.25">
      <c r="A987" s="772"/>
      <c r="B987" s="772"/>
      <c r="C987" s="823"/>
      <c r="D987" s="775"/>
      <c r="E987" s="776"/>
      <c r="F987" s="772"/>
      <c r="G987" s="777"/>
      <c r="H987" s="777"/>
      <c r="I987" s="772"/>
      <c r="J987" s="772"/>
      <c r="K987" s="772"/>
      <c r="L987" s="772"/>
      <c r="M987" s="772"/>
      <c r="N987" s="772"/>
      <c r="O987" s="772"/>
      <c r="P987" s="772"/>
      <c r="Q987" s="772"/>
      <c r="R987" s="772"/>
      <c r="S987" s="772"/>
      <c r="T987" s="772"/>
      <c r="U987" s="772"/>
      <c r="V987" s="772"/>
      <c r="W987" s="772"/>
      <c r="X987" s="772"/>
      <c r="Y987" s="772"/>
      <c r="Z987" s="772"/>
    </row>
    <row r="988" spans="1:26" ht="12.75" customHeight="1" x14ac:dyDescent="0.25">
      <c r="A988" s="772"/>
      <c r="B988" s="772"/>
      <c r="C988" s="823"/>
      <c r="D988" s="775"/>
      <c r="E988" s="776"/>
      <c r="F988" s="772"/>
      <c r="G988" s="777"/>
      <c r="H988" s="777"/>
      <c r="I988" s="772"/>
      <c r="J988" s="772"/>
      <c r="K988" s="772"/>
      <c r="L988" s="772"/>
      <c r="M988" s="772"/>
      <c r="N988" s="772"/>
      <c r="O988" s="772"/>
      <c r="P988" s="772"/>
      <c r="Q988" s="772"/>
      <c r="R988" s="772"/>
      <c r="S988" s="772"/>
      <c r="T988" s="772"/>
      <c r="U988" s="772"/>
      <c r="V988" s="772"/>
      <c r="W988" s="772"/>
      <c r="X988" s="772"/>
      <c r="Y988" s="772"/>
      <c r="Z988" s="772"/>
    </row>
    <row r="989" spans="1:26" ht="12.75" customHeight="1" x14ac:dyDescent="0.25">
      <c r="A989" s="772"/>
      <c r="B989" s="772"/>
      <c r="C989" s="823"/>
      <c r="D989" s="775"/>
      <c r="E989" s="776"/>
      <c r="F989" s="772"/>
      <c r="G989" s="777"/>
      <c r="H989" s="777"/>
      <c r="I989" s="772"/>
      <c r="J989" s="772"/>
      <c r="K989" s="772"/>
      <c r="L989" s="772"/>
      <c r="M989" s="772"/>
      <c r="N989" s="772"/>
      <c r="O989" s="772"/>
      <c r="P989" s="772"/>
      <c r="Q989" s="772"/>
      <c r="R989" s="772"/>
      <c r="S989" s="772"/>
      <c r="T989" s="772"/>
      <c r="U989" s="772"/>
      <c r="V989" s="772"/>
      <c r="W989" s="772"/>
      <c r="X989" s="772"/>
      <c r="Y989" s="772"/>
      <c r="Z989" s="772"/>
    </row>
    <row r="990" spans="1:26" ht="12.75" customHeight="1" x14ac:dyDescent="0.25">
      <c r="A990" s="772"/>
      <c r="B990" s="772"/>
      <c r="C990" s="823"/>
      <c r="D990" s="775"/>
      <c r="E990" s="776"/>
      <c r="F990" s="772"/>
      <c r="G990" s="777"/>
      <c r="H990" s="777"/>
      <c r="I990" s="772"/>
      <c r="J990" s="772"/>
      <c r="K990" s="772"/>
      <c r="L990" s="772"/>
      <c r="M990" s="772"/>
      <c r="N990" s="772"/>
      <c r="O990" s="772"/>
      <c r="P990" s="772"/>
      <c r="Q990" s="772"/>
      <c r="R990" s="772"/>
      <c r="S990" s="772"/>
      <c r="T990" s="772"/>
      <c r="U990" s="772"/>
      <c r="V990" s="772"/>
      <c r="W990" s="772"/>
      <c r="X990" s="772"/>
      <c r="Y990" s="772"/>
      <c r="Z990" s="772"/>
    </row>
    <row r="991" spans="1:26" ht="12.75" customHeight="1" x14ac:dyDescent="0.25">
      <c r="A991" s="772"/>
      <c r="B991" s="772"/>
      <c r="C991" s="823"/>
      <c r="D991" s="775"/>
      <c r="E991" s="776"/>
      <c r="F991" s="772"/>
      <c r="G991" s="777"/>
      <c r="H991" s="777"/>
      <c r="I991" s="772"/>
      <c r="J991" s="772"/>
      <c r="K991" s="772"/>
      <c r="L991" s="772"/>
      <c r="M991" s="772"/>
      <c r="N991" s="772"/>
      <c r="O991" s="772"/>
      <c r="P991" s="772"/>
      <c r="Q991" s="772"/>
      <c r="R991" s="772"/>
      <c r="S991" s="772"/>
      <c r="T991" s="772"/>
      <c r="U991" s="772"/>
      <c r="V991" s="772"/>
      <c r="W991" s="772"/>
      <c r="X991" s="772"/>
      <c r="Y991" s="772"/>
      <c r="Z991" s="772"/>
    </row>
    <row r="992" spans="1:26" ht="12.75" customHeight="1" x14ac:dyDescent="0.25">
      <c r="A992" s="772"/>
      <c r="B992" s="772"/>
      <c r="C992" s="823"/>
      <c r="D992" s="775"/>
      <c r="E992" s="776"/>
      <c r="F992" s="772"/>
      <c r="G992" s="777"/>
      <c r="H992" s="777"/>
      <c r="I992" s="772"/>
      <c r="J992" s="772"/>
      <c r="K992" s="772"/>
      <c r="L992" s="772"/>
      <c r="M992" s="772"/>
      <c r="N992" s="772"/>
      <c r="O992" s="772"/>
      <c r="P992" s="772"/>
      <c r="Q992" s="772"/>
      <c r="R992" s="772"/>
      <c r="S992" s="772"/>
      <c r="T992" s="772"/>
      <c r="U992" s="772"/>
      <c r="V992" s="772"/>
      <c r="W992" s="772"/>
      <c r="X992" s="772"/>
      <c r="Y992" s="772"/>
      <c r="Z992" s="772"/>
    </row>
    <row r="993" spans="1:26" ht="12.75" customHeight="1" x14ac:dyDescent="0.25">
      <c r="A993" s="772"/>
      <c r="B993" s="772"/>
      <c r="C993" s="823"/>
      <c r="D993" s="775"/>
      <c r="E993" s="776"/>
      <c r="F993" s="772"/>
      <c r="G993" s="777"/>
      <c r="H993" s="777"/>
      <c r="I993" s="772"/>
      <c r="J993" s="772"/>
      <c r="K993" s="772"/>
      <c r="L993" s="772"/>
      <c r="M993" s="772"/>
      <c r="N993" s="772"/>
      <c r="O993" s="772"/>
      <c r="P993" s="772"/>
      <c r="Q993" s="772"/>
      <c r="R993" s="772"/>
      <c r="S993" s="772"/>
      <c r="T993" s="772"/>
      <c r="U993" s="772"/>
      <c r="V993" s="772"/>
      <c r="W993" s="772"/>
      <c r="X993" s="772"/>
      <c r="Y993" s="772"/>
      <c r="Z993" s="772"/>
    </row>
    <row r="994" spans="1:26" ht="12.75" customHeight="1" x14ac:dyDescent="0.25">
      <c r="A994" s="772"/>
      <c r="B994" s="772"/>
      <c r="C994" s="823"/>
      <c r="D994" s="775"/>
      <c r="E994" s="776"/>
      <c r="F994" s="772"/>
      <c r="G994" s="777"/>
      <c r="H994" s="777"/>
      <c r="I994" s="772"/>
      <c r="J994" s="772"/>
      <c r="K994" s="772"/>
      <c r="L994" s="772"/>
      <c r="M994" s="772"/>
      <c r="N994" s="772"/>
      <c r="O994" s="772"/>
      <c r="P994" s="772"/>
      <c r="Q994" s="772"/>
      <c r="R994" s="772"/>
      <c r="S994" s="772"/>
      <c r="T994" s="772"/>
      <c r="U994" s="772"/>
      <c r="V994" s="772"/>
      <c r="W994" s="772"/>
      <c r="X994" s="772"/>
      <c r="Y994" s="772"/>
      <c r="Z994" s="772"/>
    </row>
    <row r="995" spans="1:26" ht="12.75" customHeight="1" x14ac:dyDescent="0.25">
      <c r="A995" s="772"/>
      <c r="B995" s="772"/>
      <c r="C995" s="823"/>
      <c r="D995" s="775"/>
      <c r="E995" s="776"/>
      <c r="F995" s="772"/>
      <c r="G995" s="777"/>
      <c r="H995" s="777"/>
      <c r="I995" s="772"/>
      <c r="J995" s="772"/>
      <c r="K995" s="772"/>
      <c r="L995" s="772"/>
      <c r="M995" s="772"/>
      <c r="N995" s="772"/>
      <c r="O995" s="772"/>
      <c r="P995" s="772"/>
      <c r="Q995" s="772"/>
      <c r="R995" s="772"/>
      <c r="S995" s="772"/>
      <c r="T995" s="772"/>
      <c r="U995" s="772"/>
      <c r="V995" s="772"/>
      <c r="W995" s="772"/>
      <c r="X995" s="772"/>
      <c r="Y995" s="772"/>
      <c r="Z995" s="772"/>
    </row>
    <row r="996" spans="1:26" ht="12.75" customHeight="1" x14ac:dyDescent="0.25">
      <c r="A996" s="772"/>
      <c r="B996" s="772"/>
      <c r="C996" s="823"/>
      <c r="D996" s="775"/>
      <c r="E996" s="776"/>
      <c r="F996" s="772"/>
      <c r="G996" s="777"/>
      <c r="H996" s="777"/>
      <c r="I996" s="772"/>
      <c r="J996" s="772"/>
      <c r="K996" s="772"/>
      <c r="L996" s="772"/>
      <c r="M996" s="772"/>
      <c r="N996" s="772"/>
      <c r="O996" s="772"/>
      <c r="P996" s="772"/>
      <c r="Q996" s="772"/>
      <c r="R996" s="772"/>
      <c r="S996" s="772"/>
      <c r="T996" s="772"/>
      <c r="U996" s="772"/>
      <c r="V996" s="772"/>
      <c r="W996" s="772"/>
      <c r="X996" s="772"/>
      <c r="Y996" s="772"/>
      <c r="Z996" s="772"/>
    </row>
    <row r="997" spans="1:26" ht="12.75" customHeight="1" x14ac:dyDescent="0.25">
      <c r="A997" s="772"/>
      <c r="B997" s="772"/>
      <c r="C997" s="823"/>
      <c r="D997" s="775"/>
      <c r="E997" s="776"/>
      <c r="F997" s="772"/>
      <c r="G997" s="777"/>
      <c r="H997" s="777"/>
      <c r="I997" s="772"/>
      <c r="J997" s="772"/>
      <c r="K997" s="772"/>
      <c r="L997" s="772"/>
      <c r="M997" s="772"/>
      <c r="N997" s="772"/>
      <c r="O997" s="772"/>
      <c r="P997" s="772"/>
      <c r="Q997" s="772"/>
      <c r="R997" s="772"/>
      <c r="S997" s="772"/>
      <c r="T997" s="772"/>
      <c r="U997" s="772"/>
      <c r="V997" s="772"/>
      <c r="W997" s="772"/>
      <c r="X997" s="772"/>
      <c r="Y997" s="772"/>
      <c r="Z997" s="772"/>
    </row>
    <row r="998" spans="1:26" ht="12.75" customHeight="1" x14ac:dyDescent="0.25">
      <c r="A998" s="772"/>
      <c r="B998" s="772"/>
      <c r="C998" s="823"/>
      <c r="D998" s="775"/>
      <c r="E998" s="776"/>
      <c r="F998" s="772"/>
      <c r="G998" s="777"/>
      <c r="H998" s="777"/>
      <c r="I998" s="772"/>
      <c r="J998" s="772"/>
      <c r="K998" s="772"/>
      <c r="L998" s="772"/>
      <c r="M998" s="772"/>
      <c r="N998" s="772"/>
      <c r="O998" s="772"/>
      <c r="P998" s="772"/>
      <c r="Q998" s="772"/>
      <c r="R998" s="772"/>
      <c r="S998" s="772"/>
      <c r="T998" s="772"/>
      <c r="U998" s="772"/>
      <c r="V998" s="772"/>
      <c r="W998" s="772"/>
      <c r="X998" s="772"/>
      <c r="Y998" s="772"/>
      <c r="Z998" s="772"/>
    </row>
    <row r="999" spans="1:26" ht="12.75" customHeight="1" x14ac:dyDescent="0.25">
      <c r="A999" s="772"/>
      <c r="B999" s="772"/>
      <c r="C999" s="823"/>
      <c r="D999" s="775"/>
      <c r="E999" s="776"/>
      <c r="F999" s="772"/>
      <c r="G999" s="777"/>
      <c r="H999" s="777"/>
      <c r="I999" s="772"/>
      <c r="J999" s="772"/>
      <c r="K999" s="772"/>
      <c r="L999" s="772"/>
      <c r="M999" s="772"/>
      <c r="N999" s="772"/>
      <c r="O999" s="772"/>
      <c r="P999" s="772"/>
      <c r="Q999" s="772"/>
      <c r="R999" s="772"/>
      <c r="S999" s="772"/>
      <c r="T999" s="772"/>
      <c r="U999" s="772"/>
      <c r="V999" s="772"/>
      <c r="W999" s="772"/>
      <c r="X999" s="772"/>
      <c r="Y999" s="772"/>
      <c r="Z999" s="772"/>
    </row>
    <row r="1000" spans="1:26" ht="12.75" customHeight="1" x14ac:dyDescent="0.25">
      <c r="A1000" s="772"/>
      <c r="B1000" s="772"/>
      <c r="C1000" s="823"/>
      <c r="D1000" s="775"/>
      <c r="E1000" s="776"/>
      <c r="F1000" s="772"/>
      <c r="G1000" s="777"/>
      <c r="H1000" s="777"/>
      <c r="I1000" s="772"/>
      <c r="J1000" s="772"/>
      <c r="K1000" s="772"/>
      <c r="L1000" s="772"/>
      <c r="M1000" s="772"/>
      <c r="N1000" s="772"/>
      <c r="O1000" s="772"/>
      <c r="P1000" s="772"/>
      <c r="Q1000" s="772"/>
      <c r="R1000" s="772"/>
      <c r="S1000" s="772"/>
      <c r="T1000" s="772"/>
      <c r="U1000" s="772"/>
      <c r="V1000" s="772"/>
      <c r="W1000" s="772"/>
      <c r="X1000" s="772"/>
      <c r="Y1000" s="772"/>
      <c r="Z1000" s="772"/>
    </row>
    <row r="1001" spans="1:26" ht="12.75" customHeight="1" x14ac:dyDescent="0.25">
      <c r="A1001" s="772"/>
      <c r="B1001" s="772"/>
      <c r="C1001" s="823"/>
      <c r="D1001" s="775"/>
      <c r="E1001" s="776"/>
      <c r="F1001" s="772"/>
      <c r="G1001" s="777"/>
      <c r="H1001" s="777"/>
      <c r="I1001" s="772"/>
      <c r="J1001" s="772"/>
      <c r="K1001" s="772"/>
      <c r="L1001" s="772"/>
      <c r="M1001" s="772"/>
      <c r="N1001" s="772"/>
      <c r="O1001" s="772"/>
      <c r="P1001" s="772"/>
      <c r="Q1001" s="772"/>
      <c r="R1001" s="772"/>
      <c r="S1001" s="772"/>
      <c r="T1001" s="772"/>
      <c r="U1001" s="772"/>
      <c r="V1001" s="772"/>
      <c r="W1001" s="772"/>
      <c r="X1001" s="772"/>
      <c r="Y1001" s="772"/>
      <c r="Z1001" s="772"/>
    </row>
    <row r="1002" spans="1:26" ht="12.75" customHeight="1" x14ac:dyDescent="0.25">
      <c r="A1002" s="772"/>
      <c r="B1002" s="772"/>
      <c r="C1002" s="823"/>
      <c r="D1002" s="775"/>
      <c r="E1002" s="776"/>
      <c r="F1002" s="772"/>
      <c r="G1002" s="777"/>
      <c r="H1002" s="777"/>
      <c r="I1002" s="772"/>
      <c r="J1002" s="772"/>
      <c r="K1002" s="772"/>
      <c r="L1002" s="772"/>
      <c r="M1002" s="772"/>
      <c r="N1002" s="772"/>
      <c r="O1002" s="772"/>
      <c r="P1002" s="772"/>
      <c r="Q1002" s="772"/>
      <c r="R1002" s="772"/>
      <c r="S1002" s="772"/>
      <c r="T1002" s="772"/>
      <c r="U1002" s="772"/>
      <c r="V1002" s="772"/>
      <c r="W1002" s="772"/>
      <c r="X1002" s="772"/>
      <c r="Y1002" s="772"/>
      <c r="Z1002" s="772"/>
    </row>
  </sheetData>
  <autoFilter ref="B11:H101" xr:uid="{00000000-0009-0000-0000-000012000000}"/>
  <mergeCells count="1">
    <mergeCell ref="B4:H4"/>
  </mergeCells>
  <pageMargins left="0.511811024" right="0.511811024" top="0.78740157499999996" bottom="0.78740157499999996" header="0" footer="0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5</vt:i4>
      </vt:variant>
    </vt:vector>
  </HeadingPairs>
  <TitlesOfParts>
    <vt:vector size="31" baseType="lpstr">
      <vt:lpstr>Obra </vt:lpstr>
      <vt:lpstr>EPCs</vt:lpstr>
      <vt:lpstr>CANTEIRO</vt:lpstr>
      <vt:lpstr>Ensaios </vt:lpstr>
      <vt:lpstr>BASES</vt:lpstr>
      <vt:lpstr>Ger_Tec e Adm</vt:lpstr>
      <vt:lpstr>Ger_Executivo</vt:lpstr>
      <vt:lpstr>Insumos</vt:lpstr>
      <vt:lpstr>CPU</vt:lpstr>
      <vt:lpstr>Arquitetura</vt:lpstr>
      <vt:lpstr>Estacas</vt:lpstr>
      <vt:lpstr>Fundação Rasa</vt:lpstr>
      <vt:lpstr>Aço_Infraestrutura</vt:lpstr>
      <vt:lpstr>Diafragma</vt:lpstr>
      <vt:lpstr>SUPRAESTRUTURA</vt:lpstr>
      <vt:lpstr>INSTALAÇÕES - ESTIMATIVAS</vt:lpstr>
      <vt:lpstr>HIDROSSANITÁRIO</vt:lpstr>
      <vt:lpstr>ELÉTRICA</vt:lpstr>
      <vt:lpstr>Telefone</vt:lpstr>
      <vt:lpstr>SPDA</vt:lpstr>
      <vt:lpstr>CLIMATIZAÇÃO</vt:lpstr>
      <vt:lpstr>INTERFONIA</vt:lpstr>
      <vt:lpstr>PORTÕES</vt:lpstr>
      <vt:lpstr>PISCINA</vt:lpstr>
      <vt:lpstr>LOUÇAS E METAIS </vt:lpstr>
      <vt:lpstr>MOBILIÁRIO</vt:lpstr>
      <vt:lpstr>ELÉTRICA!Area_de_impressao</vt:lpstr>
      <vt:lpstr>HIDROSSANITÁRIO!Area_de_impressao</vt:lpstr>
      <vt:lpstr>Telefone!Area_de_impressao</vt:lpstr>
      <vt:lpstr>PORTÕES!Criterios</vt:lpstr>
      <vt:lpstr>MOBILIÁRIO!Print_Area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Patricia Bragatto</cp:lastModifiedBy>
  <dcterms:created xsi:type="dcterms:W3CDTF">2011-02-08T17:53:57Z</dcterms:created>
  <dcterms:modified xsi:type="dcterms:W3CDTF">2026-01-20T12:14:09Z</dcterms:modified>
</cp:coreProperties>
</file>